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16"/>
  <workbookPr/>
  <mc:AlternateContent xmlns:mc="http://schemas.openxmlformats.org/markup-compatibility/2006">
    <mc:Choice Requires="x15">
      <x15ac:absPath xmlns:x15ac="http://schemas.microsoft.com/office/spreadsheetml/2010/11/ac" url="C:\Users\sebwr\Public First Dropbox\Policy and Research Team\Polling\Client Tables\Science Campaign\Web page design instructions\Crosstabs\"/>
    </mc:Choice>
  </mc:AlternateContent>
  <xr:revisionPtr revIDLastSave="0" documentId="8_{56DAAB42-232B-45FD-9D11-C32E2BD9DB38}" xr6:coauthVersionLast="47" xr6:coauthVersionMax="47" xr10:uidLastSave="{00000000-0000-0000-0000-000000000000}"/>
  <bookViews>
    <workbookView xWindow="-120" yWindow="-120" windowWidth="38640" windowHeight="2124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 name="Table 194" sheetId="197" r:id="rId197"/>
    <sheet name="Table 195" sheetId="198" r:id="rId198"/>
    <sheet name="Table 196" sheetId="199" r:id="rId199"/>
    <sheet name="Table 197" sheetId="200" r:id="rId200"/>
    <sheet name="Table 198" sheetId="201" r:id="rId201"/>
    <sheet name="Table 199" sheetId="202" r:id="rId202"/>
    <sheet name="Table 200" sheetId="203" r:id="rId203"/>
    <sheet name="Table 201" sheetId="204" r:id="rId204"/>
    <sheet name="Table 202" sheetId="205" r:id="rId205"/>
    <sheet name="Table 203" sheetId="206" r:id="rId206"/>
    <sheet name="Table 204" sheetId="207" r:id="rId207"/>
    <sheet name="Table 205" sheetId="208" r:id="rId208"/>
    <sheet name="Table 206" sheetId="209" r:id="rId209"/>
    <sheet name="Table 207" sheetId="210" r:id="rId210"/>
    <sheet name="Table 208" sheetId="211" r:id="rId211"/>
    <sheet name="Table 209" sheetId="212" r:id="rId212"/>
    <sheet name="Table 210" sheetId="213" r:id="rId213"/>
    <sheet name="Table 211" sheetId="214" r:id="rId214"/>
    <sheet name="Table 212" sheetId="215" r:id="rId215"/>
    <sheet name="Table 213" sheetId="216" r:id="rId216"/>
    <sheet name="Table 214" sheetId="217" r:id="rId217"/>
    <sheet name="Table 215" sheetId="218" r:id="rId218"/>
    <sheet name="Table 216" sheetId="219" r:id="rId219"/>
    <sheet name="Table 217" sheetId="220" r:id="rId220"/>
    <sheet name="Table 218" sheetId="221" r:id="rId221"/>
    <sheet name="Table 219" sheetId="222" r:id="rId222"/>
    <sheet name="Table 220" sheetId="223" r:id="rId223"/>
    <sheet name="Table 221" sheetId="224" r:id="rId224"/>
    <sheet name="Table 222" sheetId="225" r:id="rId225"/>
    <sheet name="Table 223" sheetId="226" r:id="rId226"/>
    <sheet name="Table 224" sheetId="227" r:id="rId227"/>
    <sheet name="Table 225" sheetId="228" r:id="rId228"/>
    <sheet name="Table 226" sheetId="229" r:id="rId229"/>
    <sheet name="Table 227" sheetId="230" r:id="rId230"/>
    <sheet name="Table 228" sheetId="231" r:id="rId231"/>
    <sheet name="Table 229" sheetId="232" r:id="rId232"/>
    <sheet name="Table 230" sheetId="233" r:id="rId233"/>
    <sheet name="Table 231" sheetId="234" r:id="rId234"/>
    <sheet name="Table 232" sheetId="235" r:id="rId235"/>
    <sheet name="Table 233" sheetId="236" r:id="rId236"/>
    <sheet name="Table 234" sheetId="237" r:id="rId237"/>
    <sheet name="Table 235" sheetId="238" r:id="rId238"/>
    <sheet name="Table 236" sheetId="239" r:id="rId239"/>
    <sheet name="Table 237" sheetId="240" r:id="rId240"/>
    <sheet name="Table 238" sheetId="241" r:id="rId241"/>
    <sheet name="Table 239" sheetId="242" r:id="rId242"/>
    <sheet name="Table 240" sheetId="243" r:id="rId243"/>
    <sheet name="Table 241" sheetId="244" r:id="rId244"/>
    <sheet name="Table 242" sheetId="245" r:id="rId245"/>
    <sheet name="Table 243" sheetId="246" r:id="rId246"/>
    <sheet name="Table 244" sheetId="247" r:id="rId247"/>
    <sheet name="Table 245" sheetId="248" r:id="rId248"/>
    <sheet name="Table 246" sheetId="249" r:id="rId249"/>
    <sheet name="Table 247" sheetId="250" r:id="rId250"/>
    <sheet name="Table 248" sheetId="251" r:id="rId251"/>
    <sheet name="Table 249" sheetId="252" r:id="rId252"/>
    <sheet name="Table 250" sheetId="253" r:id="rId253"/>
    <sheet name="Table 251" sheetId="254" r:id="rId254"/>
    <sheet name="Table 252" sheetId="255" r:id="rId255"/>
    <sheet name="Table 253" sheetId="256" r:id="rId256"/>
    <sheet name="Table 254" sheetId="257" r:id="rId257"/>
    <sheet name="Table 255" sheetId="258" r:id="rId258"/>
    <sheet name="Table 256" sheetId="259" r:id="rId259"/>
    <sheet name="Table 257" sheetId="260" r:id="rId260"/>
    <sheet name="Table 258" sheetId="261" r:id="rId261"/>
    <sheet name="Table 259" sheetId="262" r:id="rId262"/>
    <sheet name="Table 260" sheetId="263" r:id="rId263"/>
    <sheet name="Table 261" sheetId="264" r:id="rId264"/>
    <sheet name="Table 262" sheetId="265" r:id="rId265"/>
    <sheet name="Table 263" sheetId="266" r:id="rId266"/>
    <sheet name="Table 264" sheetId="267" r:id="rId267"/>
    <sheet name="Table 265" sheetId="268" r:id="rId268"/>
    <sheet name="Table 266" sheetId="269" r:id="rId269"/>
    <sheet name="Table 267" sheetId="270" r:id="rId270"/>
    <sheet name="Table 268" sheetId="271" r:id="rId271"/>
    <sheet name="Table 269" sheetId="272" r:id="rId272"/>
    <sheet name="Table 270" sheetId="273" r:id="rId273"/>
    <sheet name="Table 271" sheetId="274" r:id="rId274"/>
    <sheet name="Table 272" sheetId="275" r:id="rId275"/>
    <sheet name="Table 273" sheetId="276" r:id="rId276"/>
    <sheet name="Table 274" sheetId="277" r:id="rId277"/>
    <sheet name="Table 275" sheetId="278" r:id="rId278"/>
    <sheet name="Table 276" sheetId="279" r:id="rId279"/>
    <sheet name="Table 277" sheetId="280" r:id="rId280"/>
    <sheet name="Table 278" sheetId="281" r:id="rId281"/>
    <sheet name="Table 279" sheetId="282" r:id="rId282"/>
    <sheet name="Table 280" sheetId="283" r:id="rId283"/>
    <sheet name="Table 281" sheetId="284" r:id="rId284"/>
    <sheet name="Table 282" sheetId="285" r:id="rId285"/>
    <sheet name="Table 283" sheetId="286" r:id="rId286"/>
    <sheet name="Table 284" sheetId="287" r:id="rId287"/>
    <sheet name="Table 285" sheetId="288" r:id="rId288"/>
    <sheet name="Table 286" sheetId="289" r:id="rId289"/>
    <sheet name="Table 287" sheetId="290" r:id="rId290"/>
    <sheet name="Table 288" sheetId="291" r:id="rId291"/>
    <sheet name="Table 289" sheetId="292" r:id="rId292"/>
    <sheet name="Table 290" sheetId="293" r:id="rId293"/>
    <sheet name="Table 291" sheetId="294" r:id="rId294"/>
    <sheet name="Table 292" sheetId="295" r:id="rId295"/>
    <sheet name="Table 293" sheetId="296" r:id="rId296"/>
    <sheet name="Table 294" sheetId="297" r:id="rId297"/>
    <sheet name="Table 295" sheetId="298" r:id="rId298"/>
    <sheet name="Table 296" sheetId="299" r:id="rId299"/>
    <sheet name="Table 297" sheetId="300" r:id="rId300"/>
    <sheet name="Table 298" sheetId="301" r:id="rId301"/>
    <sheet name="Table 299" sheetId="302" r:id="rId302"/>
    <sheet name="Table 300" sheetId="303" r:id="rId303"/>
    <sheet name="Table 301" sheetId="304" r:id="rId304"/>
    <sheet name="Table 302" sheetId="305" r:id="rId305"/>
    <sheet name="Table 303" sheetId="306" r:id="rId306"/>
    <sheet name="Table 304" sheetId="307" r:id="rId307"/>
    <sheet name="Table 305" sheetId="308" r:id="rId308"/>
    <sheet name="Table 306" sheetId="309" r:id="rId309"/>
    <sheet name="Table 307" sheetId="310" r:id="rId310"/>
    <sheet name="Table 308" sheetId="311" r:id="rId311"/>
    <sheet name="Table 309" sheetId="312" r:id="rId312"/>
    <sheet name="Table 310" sheetId="313" r:id="rId313"/>
    <sheet name="Table 311" sheetId="314" r:id="rId314"/>
    <sheet name="Table 312" sheetId="315" r:id="rId315"/>
    <sheet name="Table 313" sheetId="316" r:id="rId316"/>
    <sheet name="Table 314" sheetId="317" r:id="rId317"/>
    <sheet name="Table 315" sheetId="318" r:id="rId318"/>
    <sheet name="Table 316" sheetId="319" r:id="rId319"/>
    <sheet name="Table 317" sheetId="320" r:id="rId320"/>
    <sheet name="Table 318" sheetId="321" r:id="rId321"/>
    <sheet name="Table 319" sheetId="322" r:id="rId322"/>
    <sheet name="Table 320" sheetId="323" r:id="rId323"/>
    <sheet name="Table 321" sheetId="324" r:id="rId324"/>
    <sheet name="Table 322" sheetId="325" r:id="rId325"/>
    <sheet name="Table 323" sheetId="326" r:id="rId326"/>
    <sheet name="Table 324" sheetId="327" r:id="rId327"/>
    <sheet name="Table 325" sheetId="328" r:id="rId328"/>
    <sheet name="Table 326" sheetId="329" r:id="rId329"/>
    <sheet name="Table 327" sheetId="330" r:id="rId330"/>
    <sheet name="Table 328" sheetId="331" r:id="rId331"/>
    <sheet name="Table 329" sheetId="332" r:id="rId332"/>
    <sheet name="Table 330" sheetId="333" r:id="rId333"/>
    <sheet name="Table 331" sheetId="334" r:id="rId334"/>
    <sheet name="Table 332" sheetId="335" r:id="rId335"/>
    <sheet name="Table 333" sheetId="336" r:id="rId336"/>
    <sheet name="Table 334" sheetId="337" r:id="rId337"/>
    <sheet name="Table 335" sheetId="338" r:id="rId338"/>
    <sheet name="Table 336" sheetId="339" r:id="rId339"/>
    <sheet name="Table 337" sheetId="340" r:id="rId340"/>
    <sheet name="Table 338" sheetId="341" r:id="rId341"/>
    <sheet name="Table 339" sheetId="342" r:id="rId342"/>
    <sheet name="Table 340" sheetId="343" r:id="rId343"/>
    <sheet name="Table 341" sheetId="344" r:id="rId344"/>
    <sheet name="Table 342" sheetId="345" r:id="rId345"/>
    <sheet name="Table 343" sheetId="346" r:id="rId346"/>
    <sheet name="Table 344" sheetId="347" r:id="rId347"/>
    <sheet name="Table 345" sheetId="348" r:id="rId348"/>
    <sheet name="Table 346" sheetId="349" r:id="rId349"/>
    <sheet name="Table 347" sheetId="350" r:id="rId350"/>
    <sheet name="Table 348" sheetId="351" r:id="rId351"/>
    <sheet name="Table 349" sheetId="352" r:id="rId352"/>
    <sheet name="Table 350" sheetId="353" r:id="rId353"/>
    <sheet name="Table 351" sheetId="354" r:id="rId354"/>
    <sheet name="Table 352" sheetId="355" r:id="rId355"/>
    <sheet name="Table 353" sheetId="356" r:id="rId356"/>
    <sheet name="Table 354" sheetId="357" r:id="rId357"/>
    <sheet name="Table 355" sheetId="358" r:id="rId358"/>
    <sheet name="Table 356" sheetId="359" r:id="rId359"/>
    <sheet name="Table 357" sheetId="360" r:id="rId360"/>
    <sheet name="Table 358" sheetId="361" r:id="rId361"/>
    <sheet name="Table 359" sheetId="362" r:id="rId362"/>
    <sheet name="Table 360" sheetId="363" r:id="rId363"/>
    <sheet name="Table 361" sheetId="364" r:id="rId364"/>
    <sheet name="Table 362" sheetId="365" r:id="rId36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7" i="2" l="1"/>
  <c r="B22" i="365"/>
  <c r="B22" i="364"/>
  <c r="B22" i="363"/>
  <c r="B22" i="362"/>
  <c r="B22" i="361"/>
  <c r="B22" i="360"/>
  <c r="B22" i="359"/>
  <c r="B22" i="358"/>
  <c r="B22" i="357"/>
  <c r="B22" i="356"/>
  <c r="B22" i="355"/>
  <c r="B22" i="354"/>
  <c r="B22" i="353"/>
  <c r="B22" i="352"/>
  <c r="B22" i="351"/>
  <c r="B22" i="350"/>
  <c r="B22" i="349"/>
  <c r="B22" i="348"/>
  <c r="B22" i="347"/>
  <c r="B22" i="346"/>
  <c r="B17" i="345"/>
  <c r="B23" i="344"/>
  <c r="B22" i="343"/>
  <c r="B22" i="342"/>
  <c r="B22" i="341"/>
  <c r="B22" i="340"/>
  <c r="B22" i="339"/>
  <c r="B22" i="338"/>
  <c r="B17" i="337"/>
  <c r="B17" i="336"/>
  <c r="B17" i="335"/>
  <c r="B17" i="334"/>
  <c r="B17" i="333"/>
  <c r="B17" i="332"/>
  <c r="B17" i="331"/>
  <c r="B17" i="330"/>
  <c r="B17" i="329"/>
  <c r="B17" i="328"/>
  <c r="B17" i="327"/>
  <c r="B17" i="326"/>
  <c r="B22" i="325"/>
  <c r="B22" i="324"/>
  <c r="B22" i="323"/>
  <c r="B22" i="322"/>
  <c r="B22" i="321"/>
  <c r="B22" i="320"/>
  <c r="B16" i="319"/>
  <c r="B16" i="318"/>
  <c r="B22" i="317"/>
  <c r="B22" i="316"/>
  <c r="B22" i="315"/>
  <c r="B22" i="314"/>
  <c r="B22" i="313"/>
  <c r="B22" i="312"/>
  <c r="B22" i="311"/>
  <c r="B22" i="310"/>
  <c r="B22" i="309"/>
  <c r="B22" i="308"/>
  <c r="B22" i="307"/>
  <c r="B22" i="306"/>
  <c r="B22" i="305"/>
  <c r="B22" i="304"/>
  <c r="B22" i="303"/>
  <c r="B22" i="302"/>
  <c r="B22" i="301"/>
  <c r="B22" i="300"/>
  <c r="B22" i="299"/>
  <c r="B22" i="298"/>
  <c r="B22" i="297"/>
  <c r="B22" i="296"/>
  <c r="B22" i="295"/>
  <c r="B22" i="294"/>
  <c r="B22" i="293"/>
  <c r="B22" i="292"/>
  <c r="B22" i="291"/>
  <c r="B22" i="290"/>
  <c r="B22" i="289"/>
  <c r="B22" i="288"/>
  <c r="B22" i="287"/>
  <c r="B22" i="286"/>
  <c r="B22" i="285"/>
  <c r="B22" i="284"/>
  <c r="B22" i="283"/>
  <c r="B22" i="282"/>
  <c r="B22" i="281"/>
  <c r="B22" i="280"/>
  <c r="B22" i="279"/>
  <c r="B22" i="278"/>
  <c r="B22" i="277"/>
  <c r="B22" i="276"/>
  <c r="B22" i="275"/>
  <c r="B22" i="274"/>
  <c r="B22" i="273"/>
  <c r="B22" i="272"/>
  <c r="B22" i="271"/>
  <c r="B22" i="270"/>
  <c r="B22" i="269"/>
  <c r="B22" i="268"/>
  <c r="B22" i="267"/>
  <c r="B22" i="266"/>
  <c r="B22" i="265"/>
  <c r="B22" i="264"/>
  <c r="B22" i="263"/>
  <c r="B22" i="262"/>
  <c r="B22" i="261"/>
  <c r="B22" i="260"/>
  <c r="B22" i="259"/>
  <c r="B22" i="258"/>
  <c r="B22" i="257"/>
  <c r="B22" i="256"/>
  <c r="B22" i="255"/>
  <c r="B22" i="254"/>
  <c r="B22" i="253"/>
  <c r="B22" i="252"/>
  <c r="B22" i="251"/>
  <c r="B22" i="250"/>
  <c r="B22" i="249"/>
  <c r="B22" i="248"/>
  <c r="B22" i="247"/>
  <c r="B22" i="246"/>
  <c r="B22" i="245"/>
  <c r="B22" i="244"/>
  <c r="B22" i="243"/>
  <c r="B22" i="242"/>
  <c r="B22" i="241"/>
  <c r="B22" i="240"/>
  <c r="B22" i="239"/>
  <c r="B22" i="238"/>
  <c r="B22" i="237"/>
  <c r="B22" i="236"/>
  <c r="B22" i="235"/>
  <c r="B22" i="234"/>
  <c r="B22" i="233"/>
  <c r="B22" i="232"/>
  <c r="B22" i="231"/>
  <c r="B22" i="230"/>
  <c r="B22" i="229"/>
  <c r="B22" i="228"/>
  <c r="B22" i="227"/>
  <c r="B22" i="226"/>
  <c r="B22" i="225"/>
  <c r="B22" i="224"/>
  <c r="B22" i="223"/>
  <c r="B22" i="222"/>
  <c r="B22" i="221"/>
  <c r="B22" i="220"/>
  <c r="B22" i="219"/>
  <c r="B22" i="218"/>
  <c r="B22" i="217"/>
  <c r="B22" i="216"/>
  <c r="B22" i="215"/>
  <c r="B22" i="214"/>
  <c r="B22" i="213"/>
  <c r="B22" i="212"/>
  <c r="B22" i="211"/>
  <c r="B22" i="210"/>
  <c r="B22" i="209"/>
  <c r="B22" i="208"/>
  <c r="B22" i="207"/>
  <c r="B22" i="206"/>
  <c r="B22" i="205"/>
  <c r="B22" i="204"/>
  <c r="B22" i="203"/>
  <c r="B22" i="202"/>
  <c r="B22" i="201"/>
  <c r="B22" i="200"/>
  <c r="B22" i="199"/>
  <c r="B22" i="198"/>
  <c r="B22" i="197"/>
  <c r="B22" i="196"/>
  <c r="B22" i="195"/>
  <c r="B22" i="194"/>
  <c r="B22" i="193"/>
  <c r="B22" i="192"/>
  <c r="B22" i="191"/>
  <c r="B22" i="190"/>
  <c r="B22" i="189"/>
  <c r="B22" i="188"/>
  <c r="B22" i="187"/>
  <c r="B22" i="186"/>
  <c r="B22" i="185"/>
  <c r="B22" i="184"/>
  <c r="B22" i="183"/>
  <c r="B22" i="182"/>
  <c r="B22" i="181"/>
  <c r="B22" i="180"/>
  <c r="B22" i="179"/>
  <c r="B22" i="178"/>
  <c r="B22" i="177"/>
  <c r="B22" i="176"/>
  <c r="B22" i="175"/>
  <c r="B22" i="174"/>
  <c r="B22" i="173"/>
  <c r="B22" i="172"/>
  <c r="B22" i="171"/>
  <c r="B22" i="170"/>
  <c r="B22" i="169"/>
  <c r="B22" i="168"/>
  <c r="B22" i="167"/>
  <c r="B22" i="166"/>
  <c r="B22" i="165"/>
  <c r="B22" i="164"/>
  <c r="B22" i="163"/>
  <c r="B22" i="162"/>
  <c r="B22" i="161"/>
  <c r="B22" i="160"/>
  <c r="B22" i="159"/>
  <c r="B22" i="158"/>
  <c r="B16" i="157"/>
  <c r="B22" i="156"/>
  <c r="B22" i="155"/>
  <c r="B22" i="154"/>
  <c r="B22" i="153"/>
  <c r="B22" i="152"/>
  <c r="B22" i="151"/>
  <c r="B22" i="150"/>
  <c r="B22" i="149"/>
  <c r="B22" i="148"/>
  <c r="B22" i="147"/>
  <c r="B22" i="146"/>
  <c r="B22" i="145"/>
  <c r="B22" i="144"/>
  <c r="B22" i="143"/>
  <c r="B22" i="142"/>
  <c r="B22" i="141"/>
  <c r="B22" i="140"/>
  <c r="B22" i="139"/>
  <c r="B19" i="138"/>
  <c r="B15" i="137"/>
  <c r="B19" i="136"/>
  <c r="B15" i="135"/>
  <c r="B19" i="134"/>
  <c r="B15" i="133"/>
  <c r="B19" i="132"/>
  <c r="B15" i="131"/>
  <c r="B19" i="130"/>
  <c r="B15" i="129"/>
  <c r="B19" i="128"/>
  <c r="B15" i="127"/>
  <c r="B19" i="126"/>
  <c r="B15" i="125"/>
  <c r="B19" i="124"/>
  <c r="B15" i="123"/>
  <c r="B19" i="122"/>
  <c r="B19" i="121"/>
  <c r="B19" i="120"/>
  <c r="B19" i="119"/>
  <c r="B19" i="118"/>
  <c r="B19" i="117"/>
  <c r="B19" i="116"/>
  <c r="B19" i="115"/>
  <c r="B17" i="114"/>
  <c r="B19" i="113"/>
  <c r="B19" i="112"/>
  <c r="B19" i="111"/>
  <c r="B19" i="110"/>
  <c r="B19" i="109"/>
  <c r="B19" i="108"/>
  <c r="B19" i="107"/>
  <c r="B19" i="106"/>
  <c r="B19" i="105"/>
  <c r="B19" i="104"/>
  <c r="B19" i="103"/>
  <c r="B19" i="102"/>
  <c r="B17" i="101"/>
  <c r="B19" i="100"/>
  <c r="B19" i="99"/>
  <c r="B19" i="98"/>
  <c r="B19" i="97"/>
  <c r="B19" i="96"/>
  <c r="B19" i="95"/>
  <c r="B19" i="94"/>
  <c r="B19" i="93"/>
  <c r="B17" i="92"/>
  <c r="B18" i="91"/>
  <c r="B22" i="90"/>
  <c r="B22" i="89"/>
  <c r="B22" i="88"/>
  <c r="B22" i="87"/>
  <c r="B22" i="86"/>
  <c r="B17" i="85"/>
  <c r="B17" i="84"/>
  <c r="B33" i="83"/>
  <c r="B22" i="82"/>
  <c r="B22" i="81"/>
  <c r="B22" i="80"/>
  <c r="B22" i="79"/>
  <c r="B22" i="78"/>
  <c r="B22" i="77"/>
  <c r="B22" i="76"/>
  <c r="B22" i="75"/>
  <c r="B22" i="74"/>
  <c r="B28" i="73"/>
  <c r="B22" i="72"/>
  <c r="B22" i="71"/>
  <c r="B21" i="70"/>
  <c r="B22" i="69"/>
  <c r="B22" i="68"/>
  <c r="B22" i="67"/>
  <c r="B22" i="66"/>
  <c r="B22" i="65"/>
  <c r="B22" i="64"/>
  <c r="B22" i="63"/>
  <c r="B22" i="62"/>
  <c r="B22" i="61"/>
  <c r="B22" i="60"/>
  <c r="B18" i="59"/>
  <c r="B18" i="58"/>
  <c r="B18" i="57"/>
  <c r="B18" i="56"/>
  <c r="B18" i="55"/>
  <c r="B18" i="54"/>
  <c r="B18" i="53"/>
  <c r="B18" i="52"/>
  <c r="B18" i="51"/>
  <c r="B18" i="50"/>
  <c r="B18" i="49"/>
  <c r="B18" i="48"/>
  <c r="B18" i="47"/>
  <c r="B19" i="46"/>
  <c r="B20" i="45"/>
  <c r="B16" i="44"/>
  <c r="B17" i="43"/>
  <c r="B22" i="42"/>
  <c r="B22" i="41"/>
  <c r="B22" i="40"/>
  <c r="B22" i="39"/>
  <c r="B28" i="38"/>
  <c r="B22" i="37"/>
  <c r="B22" i="36"/>
  <c r="B22" i="35"/>
  <c r="B22" i="34"/>
  <c r="B22" i="33"/>
  <c r="B28" i="32"/>
  <c r="B22" i="31"/>
  <c r="B22" i="30"/>
  <c r="B22" i="29"/>
  <c r="B22" i="28"/>
  <c r="B22" i="27"/>
  <c r="B28" i="26"/>
  <c r="B22" i="25"/>
  <c r="B22" i="24"/>
  <c r="B22" i="23"/>
  <c r="B22" i="22"/>
  <c r="B22" i="21"/>
  <c r="B28" i="20"/>
  <c r="B22" i="19"/>
  <c r="B22" i="18"/>
  <c r="B22" i="17"/>
  <c r="B22" i="16"/>
  <c r="B22" i="15"/>
  <c r="B17" i="14"/>
  <c r="B17" i="13"/>
  <c r="B22" i="12"/>
  <c r="B22" i="11"/>
  <c r="B22" i="10"/>
  <c r="B22" i="9"/>
  <c r="B17" i="8"/>
  <c r="B17" i="7"/>
  <c r="B17" i="6"/>
  <c r="B17" i="5"/>
  <c r="B19" i="4"/>
  <c r="E370" i="2"/>
  <c r="D370" i="2"/>
  <c r="E369" i="2"/>
  <c r="D369" i="2"/>
  <c r="E368" i="2"/>
  <c r="D368" i="2"/>
  <c r="E367" i="2"/>
  <c r="D367" i="2"/>
  <c r="D366" i="2"/>
  <c r="E365" i="2"/>
  <c r="D365" i="2"/>
  <c r="E364" i="2"/>
  <c r="D364" i="2"/>
  <c r="E363" i="2"/>
  <c r="D363" i="2"/>
  <c r="E362" i="2"/>
  <c r="D362" i="2"/>
  <c r="D361" i="2"/>
  <c r="E360" i="2"/>
  <c r="D360" i="2"/>
  <c r="E359" i="2"/>
  <c r="D359" i="2"/>
  <c r="E358" i="2"/>
  <c r="D358" i="2"/>
  <c r="E357" i="2"/>
  <c r="D357" i="2"/>
  <c r="D356" i="2"/>
  <c r="E355" i="2"/>
  <c r="D355" i="2"/>
  <c r="E354" i="2"/>
  <c r="D354" i="2"/>
  <c r="E353" i="2"/>
  <c r="D353" i="2"/>
  <c r="E352" i="2"/>
  <c r="D352" i="2"/>
  <c r="D351" i="2"/>
  <c r="E350" i="2"/>
  <c r="D350" i="2"/>
  <c r="E349" i="2"/>
  <c r="D349" i="2"/>
  <c r="E348" i="2"/>
  <c r="D348" i="2"/>
  <c r="E347" i="2"/>
  <c r="D347" i="2"/>
  <c r="E346" i="2"/>
  <c r="D346" i="2"/>
  <c r="E345" i="2"/>
  <c r="D345"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D325" i="2"/>
  <c r="E324" i="2"/>
  <c r="D324" i="2"/>
  <c r="E323" i="2"/>
  <c r="D323" i="2"/>
  <c r="E322" i="2"/>
  <c r="D322" i="2"/>
  <c r="E321" i="2"/>
  <c r="D321" i="2"/>
  <c r="E320" i="2"/>
  <c r="D320" i="2"/>
  <c r="E319" i="2"/>
  <c r="D319" i="2"/>
  <c r="D318" i="2"/>
  <c r="E317" i="2"/>
  <c r="D317" i="2"/>
  <c r="E316" i="2"/>
  <c r="D316" i="2"/>
  <c r="E315" i="2"/>
  <c r="D315" i="2"/>
  <c r="E314" i="2"/>
  <c r="D314" i="2"/>
  <c r="D313" i="2"/>
  <c r="E312" i="2"/>
  <c r="D312" i="2"/>
  <c r="E311" i="2"/>
  <c r="D311" i="2"/>
  <c r="E310" i="2"/>
  <c r="D310" i="2"/>
  <c r="E309" i="2"/>
  <c r="D309" i="2"/>
  <c r="D308" i="2"/>
  <c r="E307" i="2"/>
  <c r="D307" i="2"/>
  <c r="E306" i="2"/>
  <c r="D306" i="2"/>
  <c r="E305" i="2"/>
  <c r="D305" i="2"/>
  <c r="E304" i="2"/>
  <c r="D304" i="2"/>
  <c r="D303" i="2"/>
  <c r="E302" i="2"/>
  <c r="D302" i="2"/>
  <c r="E301" i="2"/>
  <c r="D301" i="2"/>
  <c r="E300" i="2"/>
  <c r="D300" i="2"/>
  <c r="E299" i="2"/>
  <c r="D299" i="2"/>
  <c r="D298" i="2"/>
  <c r="E297" i="2"/>
  <c r="D297" i="2"/>
  <c r="E296" i="2"/>
  <c r="D296" i="2"/>
  <c r="E295" i="2"/>
  <c r="D295" i="2"/>
  <c r="E294" i="2"/>
  <c r="D294" i="2"/>
  <c r="D293" i="2"/>
  <c r="E292" i="2"/>
  <c r="D292" i="2"/>
  <c r="E291" i="2"/>
  <c r="D291" i="2"/>
  <c r="E290" i="2"/>
  <c r="D290" i="2"/>
  <c r="E289" i="2"/>
  <c r="D289" i="2"/>
  <c r="D288" i="2"/>
  <c r="E287" i="2"/>
  <c r="D287" i="2"/>
  <c r="E286" i="2"/>
  <c r="D286" i="2"/>
  <c r="E285" i="2"/>
  <c r="D285" i="2"/>
  <c r="E284" i="2"/>
  <c r="D284" i="2"/>
  <c r="D283" i="2"/>
  <c r="E282" i="2"/>
  <c r="D282" i="2"/>
  <c r="E281" i="2"/>
  <c r="D281" i="2"/>
  <c r="E280" i="2"/>
  <c r="D280" i="2"/>
  <c r="E279" i="2"/>
  <c r="D279" i="2"/>
  <c r="D278" i="2"/>
  <c r="E277" i="2"/>
  <c r="D277" i="2"/>
  <c r="E276" i="2"/>
  <c r="D276" i="2"/>
  <c r="E275" i="2"/>
  <c r="D275" i="2"/>
  <c r="E274" i="2"/>
  <c r="D274" i="2"/>
  <c r="D273" i="2"/>
  <c r="E272" i="2"/>
  <c r="D272" i="2"/>
  <c r="E271" i="2"/>
  <c r="D271" i="2"/>
  <c r="E270" i="2"/>
  <c r="D270" i="2"/>
  <c r="E269" i="2"/>
  <c r="D269" i="2"/>
  <c r="D268" i="2"/>
  <c r="E267" i="2"/>
  <c r="D267" i="2"/>
  <c r="E266" i="2"/>
  <c r="D266" i="2"/>
  <c r="E265" i="2"/>
  <c r="D265" i="2"/>
  <c r="E264" i="2"/>
  <c r="D264" i="2"/>
  <c r="D263" i="2"/>
  <c r="E262" i="2"/>
  <c r="D262" i="2"/>
  <c r="E261" i="2"/>
  <c r="D261" i="2"/>
  <c r="E260" i="2"/>
  <c r="D260" i="2"/>
  <c r="E259" i="2"/>
  <c r="D259" i="2"/>
  <c r="D258" i="2"/>
  <c r="E257" i="2"/>
  <c r="D257" i="2"/>
  <c r="E256" i="2"/>
  <c r="D256" i="2"/>
  <c r="E255" i="2"/>
  <c r="D255" i="2"/>
  <c r="E254" i="2"/>
  <c r="D254" i="2"/>
  <c r="D253" i="2"/>
  <c r="E252" i="2"/>
  <c r="D252" i="2"/>
  <c r="E251" i="2"/>
  <c r="D251" i="2"/>
  <c r="E250" i="2"/>
  <c r="D250" i="2"/>
  <c r="E249" i="2"/>
  <c r="D249" i="2"/>
  <c r="D248" i="2"/>
  <c r="E247" i="2"/>
  <c r="D247" i="2"/>
  <c r="E246" i="2"/>
  <c r="D246" i="2"/>
  <c r="E245" i="2"/>
  <c r="D245" i="2"/>
  <c r="E244" i="2"/>
  <c r="D244" i="2"/>
  <c r="D243" i="2"/>
  <c r="E242" i="2"/>
  <c r="D242" i="2"/>
  <c r="E241" i="2"/>
  <c r="D241" i="2"/>
  <c r="E240" i="2"/>
  <c r="D240" i="2"/>
  <c r="E239" i="2"/>
  <c r="D239" i="2"/>
  <c r="D238" i="2"/>
  <c r="E237" i="2"/>
  <c r="D237" i="2"/>
  <c r="E236" i="2"/>
  <c r="D236" i="2"/>
  <c r="E235" i="2"/>
  <c r="D235" i="2"/>
  <c r="E234" i="2"/>
  <c r="D234" i="2"/>
  <c r="D233" i="2"/>
  <c r="E232" i="2"/>
  <c r="D232" i="2"/>
  <c r="E231" i="2"/>
  <c r="D231" i="2"/>
  <c r="E230" i="2"/>
  <c r="D230" i="2"/>
  <c r="E229" i="2"/>
  <c r="D229" i="2"/>
  <c r="D228" i="2"/>
  <c r="E227" i="2"/>
  <c r="D227" i="2"/>
  <c r="E226" i="2"/>
  <c r="D226" i="2"/>
  <c r="E225" i="2"/>
  <c r="D225" i="2"/>
  <c r="E224" i="2"/>
  <c r="D224" i="2"/>
  <c r="D223" i="2"/>
  <c r="E222" i="2"/>
  <c r="D222" i="2"/>
  <c r="E221" i="2"/>
  <c r="D221" i="2"/>
  <c r="E220" i="2"/>
  <c r="D220" i="2"/>
  <c r="E219" i="2"/>
  <c r="D219" i="2"/>
  <c r="D218" i="2"/>
  <c r="E217" i="2"/>
  <c r="D217" i="2"/>
  <c r="E216" i="2"/>
  <c r="D216" i="2"/>
  <c r="E215" i="2"/>
  <c r="D215" i="2"/>
  <c r="E214" i="2"/>
  <c r="D214" i="2"/>
  <c r="D213" i="2"/>
  <c r="E212" i="2"/>
  <c r="D212" i="2"/>
  <c r="E211" i="2"/>
  <c r="D211" i="2"/>
  <c r="E210" i="2"/>
  <c r="D210" i="2"/>
  <c r="E209" i="2"/>
  <c r="D209" i="2"/>
  <c r="D208" i="2"/>
  <c r="E207" i="2"/>
  <c r="D207" i="2"/>
  <c r="E206" i="2"/>
  <c r="D206" i="2"/>
  <c r="E205" i="2"/>
  <c r="D205" i="2"/>
  <c r="E204" i="2"/>
  <c r="D204" i="2"/>
  <c r="D203" i="2"/>
  <c r="E202" i="2"/>
  <c r="D202" i="2"/>
  <c r="E201" i="2"/>
  <c r="D201" i="2"/>
  <c r="E200" i="2"/>
  <c r="D200" i="2"/>
  <c r="E199" i="2"/>
  <c r="D199" i="2"/>
  <c r="D198" i="2"/>
  <c r="E197" i="2"/>
  <c r="D197" i="2"/>
  <c r="E196" i="2"/>
  <c r="D196" i="2"/>
  <c r="E195" i="2"/>
  <c r="D195" i="2"/>
  <c r="E194" i="2"/>
  <c r="D194" i="2"/>
  <c r="D193" i="2"/>
  <c r="E192" i="2"/>
  <c r="D192" i="2"/>
  <c r="E191" i="2"/>
  <c r="D191" i="2"/>
  <c r="E190" i="2"/>
  <c r="D190" i="2"/>
  <c r="E189" i="2"/>
  <c r="D189" i="2"/>
  <c r="D188" i="2"/>
  <c r="E187" i="2"/>
  <c r="D187" i="2"/>
  <c r="E186" i="2"/>
  <c r="D186" i="2"/>
  <c r="E185" i="2"/>
  <c r="D185" i="2"/>
  <c r="E184" i="2"/>
  <c r="D184" i="2"/>
  <c r="D183" i="2"/>
  <c r="E182" i="2"/>
  <c r="D182" i="2"/>
  <c r="E181" i="2"/>
  <c r="D181" i="2"/>
  <c r="E180" i="2"/>
  <c r="D180" i="2"/>
  <c r="E179" i="2"/>
  <c r="D179" i="2"/>
  <c r="D178" i="2"/>
  <c r="E177" i="2"/>
  <c r="D177" i="2"/>
  <c r="E176" i="2"/>
  <c r="D176" i="2"/>
  <c r="E175" i="2"/>
  <c r="D175" i="2"/>
  <c r="E174" i="2"/>
  <c r="D174" i="2"/>
  <c r="D173" i="2"/>
  <c r="E172" i="2"/>
  <c r="D172" i="2"/>
  <c r="E171" i="2"/>
  <c r="D171" i="2"/>
  <c r="E170" i="2"/>
  <c r="D170" i="2"/>
  <c r="E169" i="2"/>
  <c r="D169" i="2"/>
  <c r="D168" i="2"/>
  <c r="E167" i="2"/>
  <c r="D167" i="2"/>
  <c r="E166" i="2"/>
  <c r="D166" i="2"/>
  <c r="E165" i="2"/>
  <c r="D165" i="2"/>
  <c r="E164" i="2"/>
  <c r="D164"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D91" i="2"/>
  <c r="E90" i="2"/>
  <c r="D90" i="2"/>
  <c r="E89" i="2"/>
  <c r="D89" i="2"/>
  <c r="E88" i="2"/>
  <c r="D88" i="2"/>
  <c r="E87" i="2"/>
  <c r="D87" i="2"/>
  <c r="E86" i="2"/>
  <c r="D86" i="2"/>
  <c r="E85" i="2"/>
  <c r="D85" i="2"/>
  <c r="E84" i="2"/>
  <c r="D84" i="2"/>
  <c r="E83" i="2"/>
  <c r="D83" i="2"/>
  <c r="E82" i="2"/>
  <c r="D82" i="2"/>
  <c r="E81" i="2"/>
  <c r="D81" i="2"/>
  <c r="E80" i="2"/>
  <c r="D80"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D44" i="2"/>
  <c r="E43" i="2"/>
  <c r="D43" i="2"/>
  <c r="E42" i="2"/>
  <c r="D42" i="2"/>
  <c r="E41" i="2"/>
  <c r="D41" i="2"/>
  <c r="E40" i="2"/>
  <c r="D40" i="2"/>
  <c r="E39" i="2"/>
  <c r="D39" i="2"/>
  <c r="D38" i="2"/>
  <c r="E37" i="2"/>
  <c r="D37" i="2"/>
  <c r="E36" i="2"/>
  <c r="D36" i="2"/>
  <c r="E35" i="2"/>
  <c r="D35" i="2"/>
  <c r="E34" i="2"/>
  <c r="D34" i="2"/>
  <c r="E33" i="2"/>
  <c r="D33" i="2"/>
  <c r="D32" i="2"/>
  <c r="E31" i="2"/>
  <c r="D31" i="2"/>
  <c r="E30" i="2"/>
  <c r="D30" i="2"/>
  <c r="E29" i="2"/>
  <c r="D29" i="2"/>
  <c r="E28" i="2"/>
  <c r="D28" i="2"/>
  <c r="E27" i="2"/>
  <c r="D27" i="2"/>
  <c r="D26" i="2"/>
  <c r="E25" i="2"/>
  <c r="D25" i="2"/>
  <c r="E24" i="2"/>
  <c r="D24" i="2"/>
  <c r="E23" i="2"/>
  <c r="D23" i="2"/>
  <c r="E22" i="2"/>
  <c r="D22" i="2"/>
  <c r="E21" i="2"/>
  <c r="D21" i="2"/>
  <c r="E20" i="2"/>
  <c r="D20" i="2"/>
  <c r="E19" i="2"/>
  <c r="D19" i="2"/>
  <c r="E18" i="2"/>
  <c r="D18" i="2"/>
  <c r="E17" i="2"/>
  <c r="D17" i="2"/>
  <c r="E16" i="2"/>
  <c r="D16" i="2"/>
  <c r="E15" i="2"/>
  <c r="D15" i="2"/>
  <c r="D14" i="2"/>
  <c r="E13" i="2"/>
  <c r="D13" i="2"/>
  <c r="E12" i="2"/>
  <c r="D12" i="2"/>
  <c r="E11" i="2"/>
  <c r="D11" i="2"/>
  <c r="E10" i="2"/>
  <c r="D10" i="2"/>
  <c r="E9" i="2"/>
  <c r="D9" i="2"/>
  <c r="D6" i="2"/>
  <c r="F20" i="1"/>
</calcChain>
</file>

<file path=xl/sharedStrings.xml><?xml version="1.0" encoding="utf-8"?>
<sst xmlns="http://schemas.openxmlformats.org/spreadsheetml/2006/main" count="30469" uniqueCount="805">
  <si>
    <t>Public First Poll for the Campaign for Science &amp; Engineering (CaSE)</t>
  </si>
  <si>
    <t>Fieldwork:</t>
  </si>
  <si>
    <t>20th Jul - 27th Jul 2022</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</si>
  <si>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</si>
  <si>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</si>
  <si>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</si>
  <si>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</si>
  <si>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</si>
  <si>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</si>
  <si>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</si>
  <si>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</si>
  <si>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</si>
  <si>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</si>
  <si>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</si>
  <si>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</si>
  <si>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BASE: All Respondents</t>
  </si>
  <si>
    <t>BASE: Question randomly assigned to respondents</t>
  </si>
  <si>
    <t>BASE: Respondents who were shown the term 'Research &amp; Development'</t>
  </si>
  <si>
    <t>BASE: Respondents who were shown the term 'Science'</t>
  </si>
  <si>
    <t>BASE: Respondents who were shown the term 'new discoveries'</t>
  </si>
  <si>
    <t>BASE: Respondents who were shown the term 'innovation'</t>
  </si>
  <si>
    <t>BASE: Respondents who have heard of the term 'research &amp; development'</t>
  </si>
  <si>
    <t>BASE: Respondents who have heard of the term 'research &amp; development' in their place of work</t>
  </si>
  <si>
    <t>BASE: Respondents in London</t>
  </si>
  <si>
    <t>BASE: Respondents in the South East</t>
  </si>
  <si>
    <t>BASE: Respondents in the South West</t>
  </si>
  <si>
    <t>BASE: Respondents in the East Midlands</t>
  </si>
  <si>
    <t>BASE: Respondents in the West Midlands</t>
  </si>
  <si>
    <t>BASE: Respondents in the East of England</t>
  </si>
  <si>
    <t>BASE: Respondents in Yorkshire and the Humber</t>
  </si>
  <si>
    <t>BASE: Respondents in the North East</t>
  </si>
  <si>
    <t>BASE: Respondents in the North West</t>
  </si>
  <si>
    <t>BASE: Respondents in Scotland</t>
  </si>
  <si>
    <t>BASE: Respondents in Northern Ireland</t>
  </si>
  <si>
    <t>BASE: Respondents in Wales</t>
  </si>
  <si>
    <t>BASE: Respondents who associate R&amp;D with their local area</t>
  </si>
  <si>
    <t>BASE: Respondents who associate R&amp;D with London</t>
  </si>
  <si>
    <t>BASE: Respondents who associate R&amp;D with the South East</t>
  </si>
  <si>
    <t>BASE: Respondents who associate R&amp;D with the South West</t>
  </si>
  <si>
    <t>BASE: Respondents who associate R&amp;D with the East Midlands</t>
  </si>
  <si>
    <t>BASE: Respondents who associate R&amp;D with the West Midlands</t>
  </si>
  <si>
    <t>BASE: Respondents who associate R&amp;D with the East of England</t>
  </si>
  <si>
    <t>BASE: Respondents who associate R&amp;D with Yorkshire and the Humber</t>
  </si>
  <si>
    <t>BASE: Respondents who associate R&amp;D with the North East</t>
  </si>
  <si>
    <t>BASE: Respondents who associate R&amp;D with the North West</t>
  </si>
  <si>
    <t>BASE: Respondents who associate R&amp;D with Scotland</t>
  </si>
  <si>
    <t>BASE: Respondents who associate R&amp;D with Northern Ireland</t>
  </si>
  <si>
    <t>BASE: Respondents who associate R&amp;D with Wales</t>
  </si>
  <si>
    <t>BASE: Respondents who agree that research and development in the UK benefits some people more than others</t>
  </si>
  <si>
    <t>BASE: Respondents who saw the climate change argument</t>
  </si>
  <si>
    <t>BASE: Respondents who saw the cost of living argument</t>
  </si>
  <si>
    <t>BASE: Respondents who saw the quality of NHS and healthcare argument</t>
  </si>
  <si>
    <t>BASE: Respondents who saw the availalability of reliable well-paid jobs argument</t>
  </si>
  <si>
    <t>BASE: Respondents who saw the inequality between London and other parts of the country argument</t>
  </si>
  <si>
    <t>BASE: Respondents who saw the defence argument</t>
  </si>
  <si>
    <t>BASE: Respondents who saw the mental health argument</t>
  </si>
  <si>
    <t>BASE: Respondents who saw the lack of housing argument</t>
  </si>
  <si>
    <t>BASE: Respondents who said it was important to them that their region carries out a lof of Research &amp; Development</t>
  </si>
  <si>
    <t>BASE: Respondents who answered the previous grid question with the prompt 'The UK invests less in R&amp;D than France and Germany'</t>
  </si>
  <si>
    <t>BASE: Respondents who answered the previous grid question with no prompt</t>
  </si>
  <si>
    <t>Full Results</t>
  </si>
  <si>
    <t>Gender</t>
  </si>
  <si>
    <t>Age</t>
  </si>
  <si>
    <t>Social Grade</t>
  </si>
  <si>
    <t>Region</t>
  </si>
  <si>
    <t>EU 2016 Vote</t>
  </si>
  <si>
    <t>Voting Intention</t>
  </si>
  <si>
    <t>Education</t>
  </si>
  <si>
    <t>BAME</t>
  </si>
  <si>
    <t>Familiarity</t>
  </si>
  <si>
    <t/>
  </si>
  <si>
    <t>Total</t>
  </si>
  <si>
    <t>Male</t>
  </si>
  <si>
    <t>Female</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</si>
  <si>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</si>
  <si>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</si>
  <si>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</si>
  <si>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</si>
  <si>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</si>
  <si>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</si>
  <si>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</si>
  <si>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</si>
  <si>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</si>
  <si>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</si>
  <si>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</si>
  <si>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</si>
  <si>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</si>
  <si>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</si>
  <si>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</si>
  <si>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</si>
  <si>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</si>
  <si>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</si>
  <si>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</si>
  <si>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</si>
  <si>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</si>
  <si>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</si>
  <si>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</si>
  <si>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</si>
  <si>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</si>
  <si>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</si>
  <si>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</si>
  <si>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Democrats</t>
  </si>
  <si>
    <t>GCSE or equivalent (Scottish National/O Level)</t>
  </si>
  <si>
    <t>A Level or equivalent (GCE/Higher/Advanced Higher)</t>
  </si>
  <si>
    <t>University Undergraduate Degree (BA/BSc)</t>
  </si>
  <si>
    <t>University Postgraduate Degree (MA/MSc/MPhil)</t>
  </si>
  <si>
    <t>Doctorate (PhD/DPHil)</t>
  </si>
  <si>
    <t>White</t>
  </si>
  <si>
    <t>Familiar</t>
  </si>
  <si>
    <t>Heard of</t>
  </si>
  <si>
    <t>Unfamiliar</t>
  </si>
  <si>
    <t>Unweighted</t>
  </si>
  <si>
    <t>Weighted</t>
  </si>
  <si>
    <t xml:space="preserve"> Would you say that the quality of people in the UK’s lives is better or worse than it was 50 years ago?</t>
  </si>
  <si>
    <t>Much better than it was 50 years ago</t>
  </si>
  <si>
    <t>Better than it was 50 years ago</t>
  </si>
  <si>
    <t>About the same as it was 50 years ago</t>
  </si>
  <si>
    <t>Worse than it was 50 years ago</t>
  </si>
  <si>
    <t>Much worse than it was 50 years ago</t>
  </si>
  <si>
    <t>Don't Know</t>
  </si>
  <si>
    <t xml:space="preserve"> Which of the following comes closest to your view on the future?</t>
  </si>
  <si>
    <t>1 - The future is exciting</t>
  </si>
  <si>
    <t>2</t>
  </si>
  <si>
    <t>3</t>
  </si>
  <si>
    <t>4 - The future is scary</t>
  </si>
  <si>
    <t xml:space="preserve"> Which of the following comes closest to your view?</t>
  </si>
  <si>
    <t>1 - Things are currently changing for the worse</t>
  </si>
  <si>
    <t>4 - Things are currently changing for the better</t>
  </si>
  <si>
    <t>1 - As a country our top priority should be improving things for the future, and we should place less importance on improving things happening now</t>
  </si>
  <si>
    <t>4 - As a country our top priority should be improving things happening now, and we should place less importance on improving things for the future</t>
  </si>
  <si>
    <t>1 - As a country our top priority should be solving issues in the UK, and we should place less importance on solving issues which affect the whole world</t>
  </si>
  <si>
    <t>4 - As a country our top priority should be solving issues which affect the whole world, and we should place less importance on solving issues in the UK</t>
  </si>
  <si>
    <t>Do you agree or disagree with the following?: There are too many problems now to worry about the future</t>
  </si>
  <si>
    <t>Strongly Agree</t>
  </si>
  <si>
    <t>Agree</t>
  </si>
  <si>
    <t>Neither Agree nor Disagree</t>
  </si>
  <si>
    <t>Disagree</t>
  </si>
  <si>
    <t>Strongly Disagree</t>
  </si>
  <si>
    <t>Total Agree:</t>
  </si>
  <si>
    <t>Total Disagree:</t>
  </si>
  <si>
    <t>Net:</t>
  </si>
  <si>
    <t>Do you agree or disagree with the following?: There are too many problems in our own country to worry about problems in other countries</t>
  </si>
  <si>
    <t>Do you agree or disagree with the following?: The actions we take as a country now will not have much impact on people in the future</t>
  </si>
  <si>
    <t>1 - To make things better in the UK, we need to take risks</t>
  </si>
  <si>
    <t>4 - When trying to make things better in the UK, we cannot afford to take risks</t>
  </si>
  <si>
    <t>1 - I would prefer the UK to be trying new and creative ways to solve problems</t>
  </si>
  <si>
    <t>4 - I would prefer the UK to stick to existing solutions to problems which we know work</t>
  </si>
  <si>
    <t xml:space="preserve"> How important, if at all, do you think it is for the UK to support Research &amp; Development?</t>
  </si>
  <si>
    <t>Very important</t>
  </si>
  <si>
    <t>Somewhat important</t>
  </si>
  <si>
    <t>Neither important nor unimportant</t>
  </si>
  <si>
    <t>Somewhat unimportant</t>
  </si>
  <si>
    <t>Very unimportant</t>
  </si>
  <si>
    <t>Total Important:</t>
  </si>
  <si>
    <t>Total Unimportant:</t>
  </si>
  <si>
    <t xml:space="preserve"> How important, if at all, do you think it is for the UK to support science?</t>
  </si>
  <si>
    <t xml:space="preserve"> How important, if at all, do you think it is for the UK to support new discoveries?</t>
  </si>
  <si>
    <t xml:space="preserve"> How important, if at all, do you think it is for the UK to support innovation?</t>
  </si>
  <si>
    <t xml:space="preserve"> Imagine you saw the following headline in a national newspaper:UK to renew focus on Research &amp; Development by doubling investment Overall would you support or oppose this announcement?</t>
  </si>
  <si>
    <t>Strongly Support</t>
  </si>
  <si>
    <t>Support</t>
  </si>
  <si>
    <t>Neither Support nor Oppose</t>
  </si>
  <si>
    <t>Oppose</t>
  </si>
  <si>
    <t>Strongly Oppose</t>
  </si>
  <si>
    <t>Total Support:</t>
  </si>
  <si>
    <t>Total Oppose:</t>
  </si>
  <si>
    <t>Which of the following would you use to describe the headline you just saw?Select any which apply</t>
  </si>
  <si>
    <t>Innovative</t>
  </si>
  <si>
    <t>Valuable</t>
  </si>
  <si>
    <t>Smart</t>
  </si>
  <si>
    <t>Exciting</t>
  </si>
  <si>
    <t>Reassuring</t>
  </si>
  <si>
    <t>Risky</t>
  </si>
  <si>
    <t>Urgent</t>
  </si>
  <si>
    <t>Worrying</t>
  </si>
  <si>
    <t>Unnecessary</t>
  </si>
  <si>
    <t>Pointless</t>
  </si>
  <si>
    <t>Low-Risk</t>
  </si>
  <si>
    <t>Boring</t>
  </si>
  <si>
    <t>Out of date</t>
  </si>
  <si>
    <t>Ridiculous</t>
  </si>
  <si>
    <t>Do you agree or disagree with the following?: The Government should be investing more in Research &amp; Development</t>
  </si>
  <si>
    <t>Do you agree or disagree with the following?: The UK should lead the world in Research &amp; Development</t>
  </si>
  <si>
    <t>Do you agree or disagree with the following?: Research &amp; Development has a positive impact on my life</t>
  </si>
  <si>
    <t xml:space="preserve"> Imagine you saw the following headline in a national newspaper:UK to renew focus on science by doubling investment Overall would you support or oppose this announcement?</t>
  </si>
  <si>
    <t>Do you agree or disagree with the following?: The Government should be investing more in science</t>
  </si>
  <si>
    <t>Do you agree or disagree with the following?: The UK should lead the world in science</t>
  </si>
  <si>
    <t>Do you agree or disagree with the following?: Science has a positive impact on my life</t>
  </si>
  <si>
    <t xml:space="preserve"> Imagine you saw the following headline in a national newspaper:UK to renew focus on new discoveries by doubling investment Overall would you support or oppose this announcement?</t>
  </si>
  <si>
    <t>Do you agree or disagree with the following?: The Government should be investing more in new discoveries</t>
  </si>
  <si>
    <t>Do you agree or disagree with the following?: The UK should lead the world in new discoveries</t>
  </si>
  <si>
    <t>Do you agree or disagree with the following?: New discoveries have a positive impact on my life</t>
  </si>
  <si>
    <t xml:space="preserve"> Imagine you saw the following headline in a national newspaper:UK to renew focus on innovation by doubling investment Overall would you support or oppose this announcement?</t>
  </si>
  <si>
    <t>Do you agree or disagree with the following?: The Government should be investing more in innovation</t>
  </si>
  <si>
    <t>Do you agree or disagree with the following?: The UK should lead the world in innovation</t>
  </si>
  <si>
    <t>Do you agree or disagree with the following?: Innovation has a positive impact on my life</t>
  </si>
  <si>
    <t xml:space="preserve"> How familiar, if at all, are you with the term “R&amp;D”?</t>
  </si>
  <si>
    <t>I have heard of R&amp;D and know what it means</t>
  </si>
  <si>
    <t>I have heard of R&amp;D, but do not know what it means</t>
  </si>
  <si>
    <t>I have not heard of R&amp;D</t>
  </si>
  <si>
    <t xml:space="preserve"> “R&amp;D” stands for Research &amp; Development. Have you heard of this phrase before?</t>
  </si>
  <si>
    <t>Yes</t>
  </si>
  <si>
    <t>No</t>
  </si>
  <si>
    <t>As far as you remember, where have you encountered the phrase “Research &amp; Development” or R&amp;D before?Select any which apply</t>
  </si>
  <si>
    <t>In the news</t>
  </si>
  <si>
    <t>In my place of work</t>
  </si>
  <si>
    <t>During my education</t>
  </si>
  <si>
    <t>In Government announcements</t>
  </si>
  <si>
    <t>In conversations with friends or family</t>
  </si>
  <si>
    <t>Other (Please Specify)</t>
  </si>
  <si>
    <t>You said that you have encountered the phrase “Research &amp; Development” in your place of work. Specifically, how have you encountered the phrase here?Select any which apply</t>
  </si>
  <si>
    <t>Research &amp; Development has been mentioned in work-related settings, such as in reports or in meetings</t>
  </si>
  <si>
    <t>I have worked at a company that does Research &amp; Development</t>
  </si>
  <si>
    <t>Other companies I have worked with, such as clients or suppliers, do Research &amp; Development</t>
  </si>
  <si>
    <t>I have personally worked in Research &amp; Development</t>
  </si>
  <si>
    <t xml:space="preserve"> Is Research &amp; Development something that you associate with your own local area?</t>
  </si>
  <si>
    <t>I very strongly associate R&amp;D with my local area</t>
  </si>
  <si>
    <t>I somewhat associate R&amp;D with my local area</t>
  </si>
  <si>
    <t>I do not particularly associate R&amp;D with my local area</t>
  </si>
  <si>
    <t>I do not at all associated R&amp;D with my local area</t>
  </si>
  <si>
    <t xml:space="preserve"> Is Research &amp; Development something that you associate with London?</t>
  </si>
  <si>
    <t>I very strongly associate R&amp;D with London</t>
  </si>
  <si>
    <t>*</t>
  </si>
  <si>
    <t>I somewhat associate R&amp;D with London</t>
  </si>
  <si>
    <t>I do not particularly associate R&amp;D with London</t>
  </si>
  <si>
    <t>I do not at all associated R&amp;D with London</t>
  </si>
  <si>
    <t xml:space="preserve"> Is Research &amp; Development something that you associate with the South East?</t>
  </si>
  <si>
    <t>I very strongly associate R&amp;D with the South East</t>
  </si>
  <si>
    <t>I somewhat associate R&amp;D with the South East</t>
  </si>
  <si>
    <t>I do not particularly associate R&amp;D with the South East</t>
  </si>
  <si>
    <t>I do not at all associated R&amp;D with the South East</t>
  </si>
  <si>
    <t xml:space="preserve"> Is Research &amp; Development something that you associate with the South West?</t>
  </si>
  <si>
    <t>I very strongly associate R&amp;D with the South West</t>
  </si>
  <si>
    <t>I somewhat associate R&amp;D with the South West</t>
  </si>
  <si>
    <t>I do not particularly associate R&amp;D with the South West</t>
  </si>
  <si>
    <t>I do not at all associated R&amp;D with the South West</t>
  </si>
  <si>
    <t xml:space="preserve"> Is Research &amp; Development something that you associate with the East Midlands?</t>
  </si>
  <si>
    <t>I very strongly associate R&amp;D with the East Midlands</t>
  </si>
  <si>
    <t>I somewhat associate R&amp;D with the East Midlands</t>
  </si>
  <si>
    <t>I do not particularly associate R&amp;D with the East Midlands</t>
  </si>
  <si>
    <t>I do not at all associated R&amp;D with the East Midlands</t>
  </si>
  <si>
    <t xml:space="preserve"> Is Research &amp; Development something that you associate with the West Midlands?</t>
  </si>
  <si>
    <t>I very strongly associate R&amp;D with the West Midlands</t>
  </si>
  <si>
    <t>I somewhat associate R&amp;D with the West Midlands</t>
  </si>
  <si>
    <t>I do not particularly associate R&amp;D with the West Midlands</t>
  </si>
  <si>
    <t>I do not at all associated R&amp;D with the West Midlands</t>
  </si>
  <si>
    <t xml:space="preserve"> Is Research &amp; Development something that you associate with the East of England?</t>
  </si>
  <si>
    <t>I very strongly associate R&amp;D with the East of England</t>
  </si>
  <si>
    <t>I somewhat associate R&amp;D with the East of England</t>
  </si>
  <si>
    <t>I do not particularly associate R&amp;D with the East of England</t>
  </si>
  <si>
    <t>I do not at all associated R&amp;D with the East of England</t>
  </si>
  <si>
    <t xml:space="preserve"> Is Research &amp; Development something that you associate with Yorkshire and the Humber?</t>
  </si>
  <si>
    <t>I very strongly associate R&amp;D with Yorkshire and the Humber</t>
  </si>
  <si>
    <t>I somewhat associate R&amp;D with Yorkshire and the Humber</t>
  </si>
  <si>
    <t>I do not particularly associate R&amp;D with Yorkshire and the Humber</t>
  </si>
  <si>
    <t>I do not at all associated R&amp;D with Yorkshire and the Humber</t>
  </si>
  <si>
    <t xml:space="preserve"> Is Research &amp; Development something that you associate with the North East?</t>
  </si>
  <si>
    <t>I very strongly associate R&amp;D with the North East</t>
  </si>
  <si>
    <t>I somewhat associate R&amp;D with the North East</t>
  </si>
  <si>
    <t>I do not particularly associate R&amp;D with the North East</t>
  </si>
  <si>
    <t>I do not at all associated R&amp;D with the North East</t>
  </si>
  <si>
    <t xml:space="preserve"> Is Research &amp; Development something that you associate with the North West?</t>
  </si>
  <si>
    <t>I very strongly associate R&amp;D with the North West</t>
  </si>
  <si>
    <t>I somewhat associate R&amp;D with the North West</t>
  </si>
  <si>
    <t>I do not particularly associate R&amp;D with the North West</t>
  </si>
  <si>
    <t>I do not at all associated R&amp;D with the North West</t>
  </si>
  <si>
    <t xml:space="preserve"> Is Research &amp; Development something that you associate with Scotland?</t>
  </si>
  <si>
    <t>I very strongly associate R&amp;D with Scotland</t>
  </si>
  <si>
    <t>I somewhat associate R&amp;D with Scotland</t>
  </si>
  <si>
    <t>I do not particularly associate R&amp;D with Scotland</t>
  </si>
  <si>
    <t>I do not at all associated R&amp;D with Scotland</t>
  </si>
  <si>
    <t xml:space="preserve"> Is Research &amp; Development something that you associate with Northern Ireland?</t>
  </si>
  <si>
    <t>I very strongly associate R&amp;D with Northern Ireland</t>
  </si>
  <si>
    <t>I somewhat associate R&amp;D with Northern Ireland</t>
  </si>
  <si>
    <t>I do not particularly associate R&amp;D with Northern Ireland</t>
  </si>
  <si>
    <t>I do not at all associated R&amp;D with Northern Ireland</t>
  </si>
  <si>
    <t xml:space="preserve"> Is Research &amp; Development something that you associate with Wales?</t>
  </si>
  <si>
    <t>I very strongly associate R&amp;D with Wales</t>
  </si>
  <si>
    <t>I somewhat associate R&amp;D with Wales</t>
  </si>
  <si>
    <t>I do not particularly associate R&amp;D with Wales</t>
  </si>
  <si>
    <t>I do not at all associated R&amp;D with Wales</t>
  </si>
  <si>
    <t>You said that you associate R&amp;D with your local area. Why do you say this?Select any which apply</t>
  </si>
  <si>
    <t>Universities in my local area</t>
  </si>
  <si>
    <t>Businesses in my local area</t>
  </si>
  <si>
    <t>NHS institutions and facilities in my local area</t>
  </si>
  <si>
    <t>I know of specific inventions or discoveries made in my local area</t>
  </si>
  <si>
    <t>Government institutions and facilities in my local area</t>
  </si>
  <si>
    <t>My local area has historically been associated with R&amp;D</t>
  </si>
  <si>
    <t>I know of people who work in R&amp;D and live in my local area</t>
  </si>
  <si>
    <t>You said that you associate R&amp;D with London. Why do you say this?Select any which apply</t>
  </si>
  <si>
    <t>Universities in this region</t>
  </si>
  <si>
    <t>Businesses in this region</t>
  </si>
  <si>
    <t>NHS institutions and facilities in this region</t>
  </si>
  <si>
    <t>Government institutions and facilities in this region</t>
  </si>
  <si>
    <t>This region has historically been associated with R&amp;D</t>
  </si>
  <si>
    <t>I know of specific inventions or discoveries made in this region</t>
  </si>
  <si>
    <t>I know of people who work in R&amp;D and live in this region</t>
  </si>
  <si>
    <t>You said that you associate R&amp;D with the South East. Why do you say this?Select any which apply</t>
  </si>
  <si>
    <t>You said that you associate R&amp;D with the South West. Why do you say this?Select any which apply</t>
  </si>
  <si>
    <t>You said that you associate R&amp;D with the East Midlands. Why do you say this?Select any which apply</t>
  </si>
  <si>
    <t>You said that you associate R&amp;D with the West Midlands. Why do you say this?Select any which apply</t>
  </si>
  <si>
    <t>You said that you associate R&amp;D with the East of England. Why do you say this?Select any which apply</t>
  </si>
  <si>
    <t>You said that you associate R&amp;D with Yorkshire and the Humber. Why do you say this?Select any which apply</t>
  </si>
  <si>
    <t>You said that you associate R&amp;D with the North East. Why do you say this?Select any which apply</t>
  </si>
  <si>
    <t>You said that you associate R&amp;D with the North West. Why do you say this?Select any which apply</t>
  </si>
  <si>
    <t>You said that you associate R&amp;D with Scotland. Why do you say this?Select any which apply</t>
  </si>
  <si>
    <t>You said that you associate R&amp;D with Northern Ireland. Why do you say this?Select any which apply</t>
  </si>
  <si>
    <t>You said that you associate R&amp;D with Wales. Why do you say this?Select any which apply</t>
  </si>
  <si>
    <t>Which of the following, if any, have you done in the last six months?Select all that apply</t>
  </si>
  <si>
    <t>Watched a TV show or film about research e.g. a documentary</t>
  </si>
  <si>
    <t>Donated or fundraised for a charity</t>
  </si>
  <si>
    <t>Read an article in the news about a new piece of research</t>
  </si>
  <si>
    <t>Visited a museum or exhibition</t>
  </si>
  <si>
    <t>Visited a historic site or stately home</t>
  </si>
  <si>
    <t>Read a book about history</t>
  </si>
  <si>
    <t>Discussed research with family or friends</t>
  </si>
  <si>
    <t>Read an article published in an academic journal</t>
  </si>
  <si>
    <t>Shared something about research on social media</t>
  </si>
  <si>
    <t>Visited a University e.g. for a talk, to study, to use the library</t>
  </si>
  <si>
    <t>Listened to a popular science podcast</t>
  </si>
  <si>
    <t>Read a popular science book</t>
  </si>
  <si>
    <t>Taken part in a clinical trial</t>
  </si>
  <si>
    <t>Visited a science festival or science fair</t>
  </si>
  <si>
    <t>None of the above</t>
  </si>
  <si>
    <t>Do you agree or disagree with the following?: Research and development in the UK benefits some people more than others</t>
  </si>
  <si>
    <t>Do you agree or disagree with the following?: Research and development has improved my life</t>
  </si>
  <si>
    <t>Do you agree or disagree with the following?: I am interested in hearing about the results of new research</t>
  </si>
  <si>
    <t>Do you agree or disagree with the following?: I am excited by new products and technologies</t>
  </si>
  <si>
    <t>Do you agree or disagree with the following?: I don’t really know what a researcher does</t>
  </si>
  <si>
    <t>Do you agree or disagree with the following?: I don’t really know what a scientist does</t>
  </si>
  <si>
    <t>Do you agree or disagree with the following?: Research and development does not always lead to good outcomes</t>
  </si>
  <si>
    <t>Do you agree or disagree with the following?: Research and development should not be funded by taxpayers</t>
  </si>
  <si>
    <t>You said that Research and Development in the UK benefits some people more than others. In your view, who does Research and Development in the UK benefit, if anyone?Please select all that apply</t>
  </si>
  <si>
    <t>Big businesses</t>
  </si>
  <si>
    <t>Wealthy people</t>
  </si>
  <si>
    <t>The National Government</t>
  </si>
  <si>
    <t>People in England</t>
  </si>
  <si>
    <t>People in other countries besides the UK</t>
  </si>
  <si>
    <t>Younger people</t>
  </si>
  <si>
    <t>People with University degrees</t>
  </si>
  <si>
    <t>People in cities</t>
  </si>
  <si>
    <t>People in nations besides England</t>
  </si>
  <si>
    <t>People in the South</t>
  </si>
  <si>
    <t>Small businesses</t>
  </si>
  <si>
    <t>Older people</t>
  </si>
  <si>
    <t>People on middle incomes</t>
  </si>
  <si>
    <t>People in towns</t>
  </si>
  <si>
    <t>Poor people</t>
  </si>
  <si>
    <t>People without University degrees</t>
  </si>
  <si>
    <t>People in the North</t>
  </si>
  <si>
    <t>Don’t Know</t>
  </si>
  <si>
    <t>Nobody benefits from Research and Development in the UK</t>
  </si>
  <si>
    <t xml:space="preserve"> How much would you say that you know about Research &amp; Development?</t>
  </si>
  <si>
    <t>I know a lot about R&amp;D</t>
  </si>
  <si>
    <t>I know a moderate amount about R&amp;D</t>
  </si>
  <si>
    <t>I do not know very much about R&amp;D</t>
  </si>
  <si>
    <t>I know nothing about R&amp;D</t>
  </si>
  <si>
    <t>I find it very difficult to keep up to date with new discoveries and inventions</t>
  </si>
  <si>
    <t>I find it somewhat difficult to keep up to date with new discoveries and inventions</t>
  </si>
  <si>
    <t>I find it somewhat easy to keep up to date with new discoveries and inventions</t>
  </si>
  <si>
    <t>I find it very easy to keep up to date with new discoveries and inventions</t>
  </si>
  <si>
    <t>Do you agree or disagree with the following?: I go out of my way to find out about new discoveries and inventions</t>
  </si>
  <si>
    <t>Do you agree or disagree with the following?: New discoveries and inventions make our lives better</t>
  </si>
  <si>
    <t>Do you agree or disagree with the following?: I talk about new discoveries and inventions with my friends and family</t>
  </si>
  <si>
    <t>Do you agree or disagree with the following?: We place too much emphasis on facts, rather than on feelings</t>
  </si>
  <si>
    <t>1 - Research and development is better when funded by private companies for profit</t>
  </si>
  <si>
    <t>3 - Research and development is no better or worse when funded by private companies for profit, or by government and charities not for profit</t>
  </si>
  <si>
    <t>4</t>
  </si>
  <si>
    <t>5 - Research and development is better when funded by government and charities not for profit</t>
  </si>
  <si>
    <t>1 - Research is better when it is aimed at solving specific problems</t>
  </si>
  <si>
    <t>4 - Research is better when it is aimed at increasing our knowledge in general</t>
  </si>
  <si>
    <t xml:space="preserve"> The Government invests public money in Research &amp; Development (R&amp;D) each year.  Some argue that the UK should invest LESS public money in R&amp;D because there are more pressing issues that the Government should be investing in Overall, is this a strong or weak argument?</t>
  </si>
  <si>
    <t>Very Strong</t>
  </si>
  <si>
    <t>Strong</t>
  </si>
  <si>
    <t>Neither Strong nor Weak</t>
  </si>
  <si>
    <t>Weak</t>
  </si>
  <si>
    <t>Very Weak</t>
  </si>
  <si>
    <t xml:space="preserve"> The Government invests public money in Research &amp; Development (R&amp;D) each year.  Some argue that the UK should invest LESS public money in R&amp;D because it's too much of a risk because R&amp;D doesn't always succeed Overall, is this a strong or weak argument?</t>
  </si>
  <si>
    <t xml:space="preserve"> The Government invests public money in Research &amp; Development (R&amp;D) each year.  Some argue that the UK should invest LESS public money in R&amp;D because the investment would not be equally distributed around the UK Overall, is this a strong or weak argument?</t>
  </si>
  <si>
    <t xml:space="preserve"> The Government invests public money in Research &amp; Development (R&amp;D) each year.  Some argue that the UK should invest LESS public money in R&amp;D because the investment does not benefit ordinary people Overall, is this a strong or weak argument?</t>
  </si>
  <si>
    <t xml:space="preserve"> The Government invests public money in Research &amp; Development (R&amp;D) each year.  Some argue that the UK should invest MORE public money in R&amp;D because the investment will create jobs and opportunities for people and businesses Overall, is this a strong or weak argument?</t>
  </si>
  <si>
    <t xml:space="preserve"> The Government invests public money in Research &amp; Development (R&amp;D) each year.  Some argue that the UK should invest MORE public money in R&amp;D because we need to invest now so we’re ready to solve problems in the future Overall, is this a strong or weak argument?</t>
  </si>
  <si>
    <t xml:space="preserve"> The Government invests public money in Research &amp; Development (R&amp;D) each year.  Some argue that the UK should invest MORE public money in R&amp;D because investing in R&amp;D improves our lives Overall, is this a strong or weak argument?</t>
  </si>
  <si>
    <t xml:space="preserve"> The Government invests public money in Research &amp; Development (R&amp;D) each year.  Some argue that the UK should invest MORE public money in R&amp;D because the UK has always been the home of new discoveries Overall, is this a strong or weak argument?</t>
  </si>
  <si>
    <t xml:space="preserve"> Taking into account all the arguments you have heard, would you prefer the Government to increase, decrease or keep at the same level the amount of public money it invests in Research &amp; Development?</t>
  </si>
  <si>
    <t>The Government should increase the amount of public money it invests in R&amp;D</t>
  </si>
  <si>
    <t>The Government should keep the amount of public money it invests in R&amp;D the same</t>
  </si>
  <si>
    <t>The Government should decrease the amount of public money it invests in R&amp;D</t>
  </si>
  <si>
    <t xml:space="preserve"> The UK has a long history of solving problems with R&amp;D, we should build on this legacy. Overall, is this a strong or weak argument for investing more in R&amp;D?</t>
  </si>
  <si>
    <t xml:space="preserve"> Investing in R&amp;D will help create a better future for us and the next generation. Overall, is this a strong or weak argument for investing more in R&amp;D?</t>
  </si>
  <si>
    <t xml:space="preserve"> Investing in R&amp;D will help us to solve the problems we’re facing today. Overall, is this a strong or weak argument for investing more in R&amp;D?</t>
  </si>
  <si>
    <t xml:space="preserve"> Investing in R&amp;D will help us be ready for the unexpected, and whatever problems lie around the corner. Overall, is this a strong or weak argument for investing more in R&amp;D?</t>
  </si>
  <si>
    <t xml:space="preserve"> Investing in R&amp;D helps address the issues that matter to the UK. Overall, is this a strong or weak argument for investing more in R&amp;D?</t>
  </si>
  <si>
    <t xml:space="preserve"> Investing in R&amp;D helps address the issues that matter to the world. Overall, is this a strong or weak argument for investing more in R&amp;D?</t>
  </si>
  <si>
    <t xml:space="preserve"> The UK should be leading the world in R&amp;D. Overall, is this a strong or weak argument for investing more in R&amp;D?</t>
  </si>
  <si>
    <t xml:space="preserve"> The UK shouldn’t be falling behind other countries on R&amp;D. Overall, is this a strong or weak argument for investing more in R&amp;D?</t>
  </si>
  <si>
    <t xml:space="preserve"> Investing in R&amp;D creates so many exciting possibilities, like a cancer-free world or travelling to Mars. Overall, is this a strong or weak argument for investing more in R&amp;D?</t>
  </si>
  <si>
    <t xml:space="preserve"> Investing in R&amp;D is essential if we want to solve problems. Overall, is this a strong or weak argument for investing more in R&amp;D?</t>
  </si>
  <si>
    <t xml:space="preserve"> Every £1 invested in R&amp;D pays back 25p to society every year, forever. Overall, is this a strong or weak argument for investing more in R&amp;D?</t>
  </si>
  <si>
    <t xml:space="preserve"> R&amp;D makes the economy stronger. Overall, is this a strong or weak argument for investing more in R&amp;D?</t>
  </si>
  <si>
    <t xml:space="preserve"> Some have said that climate change and damage to the environment is a top issue in the UK, while others say there are more important concerns. In your view, how important is climate change and damage to the environment?</t>
  </si>
  <si>
    <t>The single most important issue in the UK</t>
  </si>
  <si>
    <t>One of the most important issues in the UK</t>
  </si>
  <si>
    <t>An important issue in the UK, but other issues are more important</t>
  </si>
  <si>
    <t>Not that important as an issue in the UK</t>
  </si>
  <si>
    <t>Not at all important as an issue in the UK</t>
  </si>
  <si>
    <t xml:space="preserve"> Some have said that the rising cost of living is a top issue in the UK, while others say there are more important concerns. In your view, how important is the rising cost of living?</t>
  </si>
  <si>
    <t xml:space="preserve"> Some have said that the quality of the NHS and availability of healthcare is a top issue in the UK, while others say there are more important concerns. In your view, how important is the quality of the NHS and availability of healthcare?</t>
  </si>
  <si>
    <t xml:space="preserve"> Some have said that the availability of reliable and well-paid jobs is a top issue in the UK, while others say there are more important concerns. In your view, how important is the availability of reliable and well-paid jobs?</t>
  </si>
  <si>
    <t xml:space="preserve"> Some have said that the inequality between London and other parts of the country is a top issue in the UK, while others say there are more important concerns. In your view, how important is the inequality between London and other parts of the country?</t>
  </si>
  <si>
    <t xml:space="preserve"> Some have said that the ability of the UK to defend itself as a nation is a top issue in the UK, while others say there are more important concerns. In your view, how important is the ability of the UK to defend itself as a nation?</t>
  </si>
  <si>
    <t xml:space="preserve"> Some have said that the increasing rate of mental ill-health is a top issue in the UK, while others say there are more important concerns. In your view, how important is the increasing rate of mental ill-health?</t>
  </si>
  <si>
    <t xml:space="preserve"> Some have said that the lack of available housing is a top issue in the UK, while others say there are more important concerns. In your view, how important is the lack of available housing?</t>
  </si>
  <si>
    <t xml:space="preserve"> Which of the following comes closest to your view? To address climate change and damage to the environment, it would be better for the Government to...</t>
  </si>
  <si>
    <t>Invest in R&amp;D to develop new ways of generating clean electricity</t>
  </si>
  <si>
    <t>Cut investment in R&amp;D and spend the money on things like building more wind turbines</t>
  </si>
  <si>
    <t xml:space="preserve"> Would you be more or less supportive of the Government spending on R&amp;D if you knew it was going towards research to address climate change and damage to the environment?</t>
  </si>
  <si>
    <t>Much more supportive</t>
  </si>
  <si>
    <t>More supportive</t>
  </si>
  <si>
    <t>It would have no effect</t>
  </si>
  <si>
    <t>Less supportive</t>
  </si>
  <si>
    <t>Much less supportive</t>
  </si>
  <si>
    <t xml:space="preserve"> Which of the following comes closest to your view? To address the rising cost of living, it would be better for the Government to...</t>
  </si>
  <si>
    <t>Invest in R&amp;D to understand who is worst affected and come up with new solutions to help them</t>
  </si>
  <si>
    <t>Cut investment in R&amp;D and spend the money on subsidising people's travel or energy bills</t>
  </si>
  <si>
    <t xml:space="preserve"> Would you be more or less supportive of the Government spending on R&amp;D if you knew it was going towards research to address the rising cost of living?</t>
  </si>
  <si>
    <t xml:space="preserve"> Which of the following comes closest to your view? To address the quality of the NHS and availability of healthcare, it would be better for the Government to...</t>
  </si>
  <si>
    <t>Invest in R&amp;D to develop new medicines and vaccines</t>
  </si>
  <si>
    <t>Cut investment in R&amp;D and spend the money on recruiting more doctors and nurses</t>
  </si>
  <si>
    <t xml:space="preserve"> Would you be more or less supportive of the Government spending on R&amp;D if you knew it was going towards research to address the quality of the NHS and availability of healthcare?</t>
  </si>
  <si>
    <t xml:space="preserve"> Which of the following comes closest to your view? To address the availability of reliable and well-paid jobs, it would be better for the Government to...</t>
  </si>
  <si>
    <t>Invest in R&amp;D to create new industries and products, which will lead to new jobs</t>
  </si>
  <si>
    <t>Cut investment in R&amp;D and spend the money on incentives for employers to hire more people</t>
  </si>
  <si>
    <t xml:space="preserve"> Would you be more or less supportive of the Government spending on R&amp;D if you knew it was going towards research to address the availability of reliable and well-paid jobs?</t>
  </si>
  <si>
    <t xml:space="preserve"> Which of the following comes closest to your view? To address the inequality between London and other parts of the country, it would be better for the Government to...</t>
  </si>
  <si>
    <t>Invest in R&amp;D to understand how best to improve regional equality</t>
  </si>
  <si>
    <t>Cut investment in R&amp;D and spend the money on local improvement projects</t>
  </si>
  <si>
    <t xml:space="preserve"> Would you be more or less supportive of the Government spending on R&amp;D if you knew it was going towards research to address the inequality between London and other parts of the country?</t>
  </si>
  <si>
    <t xml:space="preserve"> Which of the following comes closest to your view? To address the ability of the UK to defend itself as a nation, it would be better for the Government to...</t>
  </si>
  <si>
    <t>Invest in R&amp;D to create new and better security and military technologies</t>
  </si>
  <si>
    <t>Cut investment in R&amp;D and spend the money on military equipment</t>
  </si>
  <si>
    <t xml:space="preserve"> Would you be more or less supportive of the Government spending on R&amp;D if you knew it was going towards research to address the ability of the UK to defend itself as a nation?</t>
  </si>
  <si>
    <t xml:space="preserve"> Which of the following comes closest to your view? To address increasing rates of mental ill-health, it would be better for the Government to...</t>
  </si>
  <si>
    <t>Invest in R&amp;D that can help prevent mental illness</t>
  </si>
  <si>
    <t>Cut investment in R&amp;D and spend the money on funding mental health services</t>
  </si>
  <si>
    <t xml:space="preserve"> Would you be more or less supportive of the Government spending on R&amp;D if you knew it was going towards research to address increasing rates of mental ill-health?</t>
  </si>
  <si>
    <t xml:space="preserve"> Which of the following comes closest to your view? To address the lack of available housing, it would be better for the Government to...</t>
  </si>
  <si>
    <t>Invest in R&amp;D that can help us build houses faster and more cheaply</t>
  </si>
  <si>
    <t>Cut investment in R&amp;D and spend the money on supporting first time buyers</t>
  </si>
  <si>
    <t xml:space="preserve"> Would you be more or less supportive of the Government spending on R&amp;D if you knew it was going towards research to address the lack of available housing?</t>
  </si>
  <si>
    <t xml:space="preserve"> Imagine a political party was to run a campaign to cut the Government R&amp;D target from £22bn to £11bn, and spend the money on subsidising people's travel or energy bills Would you support or oppose this proposal?</t>
  </si>
  <si>
    <t xml:space="preserve"> Imagine a political party was to run a campaign to cut the Government R&amp;D target from £22bn to £11bn, and spend the money on recruiting more doctors and nurses Would you support or oppose this proposal?</t>
  </si>
  <si>
    <t xml:space="preserve"> Imagine a political party was to run a campaign to cut the Government R&amp;D target from £22bn to £11bn, and spend the money on building more wind turbines Would you support or oppose this proposal?</t>
  </si>
  <si>
    <t xml:space="preserve"> Imagine a political party was to run a campaign to cut the Government R&amp;D target from £22bn to £11bn, and spend the money on incentives for employers to hire more people Would you support or oppose this proposal?</t>
  </si>
  <si>
    <t xml:space="preserve"> Imagine a political party was to run a campaign to cut the Government R&amp;D target from £22bn to £11bn, and spend the money on local improvement projects Would you support or oppose this proposal?</t>
  </si>
  <si>
    <t xml:space="preserve"> Imagine a political party was to run a campaign to cut the Government R&amp;D target from £22bn to £11bn, and spend the money on military equipment Would you support or oppose this proposal?</t>
  </si>
  <si>
    <t xml:space="preserve"> Imagine a political party was to run a campaign to cut the Government R&amp;D target from £22bn to £11bn, and spend the money on funding mental health services Would you support or oppose this proposal?</t>
  </si>
  <si>
    <t xml:space="preserve"> Imagine a political party was to run a campaign to cut the Government R&amp;D target from £22bn to £11bn, and spend the money on supporting first time buyers Would you support or oppose this proposal?</t>
  </si>
  <si>
    <t xml:space="preserve"> Imagine a political party was to run a campaign to cut the Government R&amp;D target from £22bn to £11bn Would you support or oppose this proposal?</t>
  </si>
  <si>
    <t xml:space="preserve"> Imagine a political party was to run a campaign to increase the Government R&amp;D target from £22bn to £30bn, and focus the new research on understanding who is worst affected by cost of living increases and solutions to help them Would you support or oppose this proposal?</t>
  </si>
  <si>
    <t xml:space="preserve"> Imagine a political party was to run a campaign to increase the Government R&amp;D target from £22bn to £30bn, and focus the new research on new ways of generating clean electricity Would you support or oppose this proposal?</t>
  </si>
  <si>
    <t xml:space="preserve"> Imagine a political party was to run a campaign to increase the Government R&amp;D target from £22bn to £30bn, and focus the new research on developing new medicines and vaccines  Would you support or oppose this proposal?</t>
  </si>
  <si>
    <t xml:space="preserve"> Imagine a political party was to run a campaign to increase the Government R&amp;D target from £22bn to £30bn, and focus the new research on creating new industries and products, which will lead to new jobs  Would you support or oppose this proposal?</t>
  </si>
  <si>
    <t xml:space="preserve"> Imagine a political party was to run a campaign to increase the Government R&amp;D target from £22bn to £30bn, and focus the new research on understanding how best to improve regional equality  Would you support or oppose this proposal?</t>
  </si>
  <si>
    <t xml:space="preserve"> Imagine a political party was to run a campaign to increase the Government R&amp;D target from £22bn to £30bn, and focus the new research on creating new and better security and military technologies  Would you support or oppose this proposal?</t>
  </si>
  <si>
    <t xml:space="preserve"> Imagine a political party was to run a campaign to increase the Government R&amp;D target from £22bn to £30bn, and focus the new research on working out how to prevent mental illness Would you support or oppose this proposal?</t>
  </si>
  <si>
    <t xml:space="preserve"> Imagine a political party was to run a campaign to increase the Government R&amp;D target from £22bn to £30bn, and focus the new research on working out how to build houses faster and more cheaply Would you support or oppose this proposal?</t>
  </si>
  <si>
    <t xml:space="preserve"> Imagine a political party was to run a campaign to increase the Government R&amp;D target from £22bn to £30bn Would you support or oppose this proposal?</t>
  </si>
  <si>
    <t>Even if it meant the UK had to borrow money, I would like to increase our investment in R&amp;D in the UK</t>
  </si>
  <si>
    <t>If it meant the UK could reduce the amount of money it borrows, I would like to reduce our investment in R&amp;D in the UK</t>
  </si>
  <si>
    <t>Imagine you saw the following headline in a national newspaperIt’s time to boost our investment in R&amp;D and make Britain a science superpower The article is written by the Prime Minister Do you agree or disagree with the following?: I agree with the opinion expressed in the headline</t>
  </si>
  <si>
    <t>Imagine you saw the following headline in a national newspaperIt’s time to boost our investment in R&amp;D and make Britain a science superpower The article is written by the Prime Minister Do you agree or disagree with the following?: I would be interested in reading the full article</t>
  </si>
  <si>
    <t>Imagine you saw the following headline in a national newspaperIt’s time to boost our investment in R&amp;D and make Britain a science superpower The article is written by the Prime Minister Do you agree or disagree with the following?: I trust the Prime Minister to write fairly about R&amp;D</t>
  </si>
  <si>
    <t>Imagine you saw the following headline in a national newspaperIt’s time to boost our investment in R&amp;D and make Britain a science superpower The article is written by the Prime Minister Do you agree or disagree with the following?: The Prime Minister is not a reliable source of information on R&amp;D</t>
  </si>
  <si>
    <t>Imagine you saw the following headline in a national newspaperIt’s time to boost our investment in R&amp;D and make Britain a world leader in research The article is written by the Prime Minister Do you agree or disagree with the following?: I agree with the opinion expressed in the headline</t>
  </si>
  <si>
    <t>Imagine you saw the following headline in a national newspaperIt’s time to boost our investment in R&amp;D and make Britain a world leader in research The article is written by the Prime Minister Do you agree or disagree with the following?: I trust the Prime Minister to write fairly about R&amp;D</t>
  </si>
  <si>
    <t>Imagine you saw the following headline in a national newspaperIt’s time to boost our investment in R&amp;D and make Britain a world leader in research The article is written by the Prime Minister Do you agree or disagree with the following?: The Prime Minister is not a reliable source of information on R&amp;D</t>
  </si>
  <si>
    <t>Imagine you saw the following headline in a national newspaperIt’s time to boost our investment in R&amp;D and make Britain a world leader in research The article is written by the Prime Minister Do you agree or disagree with the following?: I would be interested in reading the full article</t>
  </si>
  <si>
    <t>Imagine you saw the following headline in a national newspaperIt’s time to boost our investment in R&amp;D and make Britain a science superpower The article is written by the Leader of the Opposition Do you agree or disagree with the following?: I would be interested in reading the full article</t>
  </si>
  <si>
    <t>Imagine you saw the following headline in a national newspaperIt’s time to boost our investment in R&amp;D and make Britain a science superpower The article is written by the Leader of the Opposition Do you agree or disagree with the following?: The Leader of the Opposition is not a reliable source of information on R&amp;D</t>
  </si>
  <si>
    <t>Imagine you saw the following headline in a national newspaperIt’s time to boost our investment in R&amp;D and make Britain a science superpower The article is written by the Leader of the Opposition Do you agree or disagree with the following?: I agree with the opinion expressed in the headline</t>
  </si>
  <si>
    <t>Imagine you saw the following headline in a national newspaperIt’s time to boost our investment in R&amp;D and make Britain a science superpower The article is written by the Leader of the Opposition Do you agree or disagree with the following?: I trust the Leader of the Opposition to write fairly about R&amp;D</t>
  </si>
  <si>
    <t>Imagine you saw the following headline in a national newspaperIt’s time to boost our investment in R&amp;D and make Britain a world leader in research The article is written by the Leader of the Opposition Do you agree or disagree with the following?: I would be interested in reading the full article</t>
  </si>
  <si>
    <t>Imagine you saw the following headline in a national newspaperIt’s time to boost our investment in R&amp;D and make Britain a world leader in research The article is written by the Leader of the Opposition Do you agree or disagree with the following?: The Leader of the Opposition is not a reliable source of information on R&amp;D</t>
  </si>
  <si>
    <t>Imagine you saw the following headline in a national newspaperIt’s time to boost our investment in R&amp;D and make Britain a world leader in research The article is written by the Leader of the Opposition Do you agree or disagree with the following?: I agree with the opinion expressed in the headline</t>
  </si>
  <si>
    <t>Imagine you saw the following headline in a national newspaperIt’s time to boost our investment in R&amp;D and make Britain a world leader in research The article is written by the Leader of the Opposition Do you agree or disagree with the following?: I trust the Leader of the Opposition to write fairly about R&amp;D</t>
  </si>
  <si>
    <t>Imagine you saw the following headline in a national newspaperIt’s time to boost our investment in R&amp;D and make Britain a science superpower The article is written by the Government Minister for Science, Research and Innovation Do you agree or disagree with the following?: I agree with the opinion expressed in the headline</t>
  </si>
  <si>
    <t>Imagine you saw the following headline in a national newspaperIt’s time to boost our investment in R&amp;D and make Britain a science superpower The article is written by the Government Minister for Science, Research and Innovation Do you agree or disagree with the following?: The Government Minister for Science, Research and Innovation is not a reliable source of information on R&amp;D</t>
  </si>
  <si>
    <t>Imagine you saw the following headline in a national newspaperIt’s time to boost our investment in R&amp;D and make Britain a science superpower The article is written by the Government Minister for Science, Research and Innovation Do you agree or disagree with the following?: I trust the Government Minister for Science, Research and Innovation to write fairly about R&amp;D</t>
  </si>
  <si>
    <t>Imagine you saw the following headline in a national newspaperIt’s time to boost our investment in R&amp;D and make Britain a science superpower The article is written by the Government Minister for Science, Research and Innovation Do you agree or disagree with the following?: I would be interested in reading the full article</t>
  </si>
  <si>
    <t>Imagine you saw the following headline in a national newspaperIt’s time to boost our investment in R&amp;D and make Britain a world leader in research The article is written by the Government Minister for Science, Research and Innovation Do you agree or disagree with the following?: The Government Minister for Science, Research and Innovation is not a reliable source of information on R&amp;D</t>
  </si>
  <si>
    <t>Imagine you saw the following headline in a national newspaperIt’s time to boost our investment in R&amp;D and make Britain a world leader in research The article is written by the Government Minister for Science, Research and Innovation Do you agree or disagree with the following?: I would be interested in reading the full article</t>
  </si>
  <si>
    <t>Imagine you saw the following headline in a national newspaperIt’s time to boost our investment in R&amp;D and make Britain a world leader in research The article is written by the Government Minister for Science, Research and Innovation Do you agree or disagree with the following?: I agree with the opinion expressed in the headline</t>
  </si>
  <si>
    <t>Imagine you saw the following headline in a national newspaperIt’s time to boost our investment in R&amp;D and make Britain a world leader in research The article is written by the Government Minister for Science, Research and Innovation Do you agree or disagree with the following?: I trust the Government Minister for Science, Research and Innovation to write fairly about R&amp;D</t>
  </si>
  <si>
    <t>Imagine you saw the following headline in a national newspaperIt’s time to boost our investment in R&amp;D and make Britain a science superpower The article is written by your Local MP Do you agree or disagree with the following?: I agree with the opinion expressed in the headline</t>
  </si>
  <si>
    <t>Imagine you saw the following headline in a national newspaperIt’s time to boost our investment in R&amp;D and make Britain a science superpower The article is written by your Local MP Do you agree or disagree with the following?: I trust my local MP to write fairly about R&amp;D</t>
  </si>
  <si>
    <t>Imagine you saw the following headline in a national newspaperIt’s time to boost our investment in R&amp;D and make Britain a science superpower The article is written by your Local MP Do you agree or disagree with the following?: My local MP is not a reliable source of information on R&amp;D</t>
  </si>
  <si>
    <t>Imagine you saw the following headline in a national newspaperIt’s time to boost our investment in R&amp;D and make Britain a science superpower The article is written by your Local MP Do you agree or disagree with the following?: I would be interested in reading the full article</t>
  </si>
  <si>
    <t>Imagine you saw the following headline in a national newspaperIt’s time to boost our investment in R&amp;D and make Britain a world leader in research The article is written by your Local MP Do you agree or disagree with the following?: I trust my local MP to write fairly about R&amp;D</t>
  </si>
  <si>
    <t>Imagine you saw the following headline in a national newspaperIt’s time to boost our investment in R&amp;D and make Britain a world leader in research The article is written by your Local MP Do you agree or disagree with the following?: I agree with the opinion expressed in the headline</t>
  </si>
  <si>
    <t>Imagine you saw the following headline in a national newspaperIt’s time to boost our investment in R&amp;D and make Britain a world leader in research The article is written by your Local MP Do you agree or disagree with the following?: I would be interested in reading the full article</t>
  </si>
  <si>
    <t>Imagine you saw the following headline in a national newspaperIt’s time to boost our investment in R&amp;D and make Britain a world leader in research The article is written by your Local MP Do you agree or disagree with the following?: My local MP is not a reliable source of information on R&amp;D</t>
  </si>
  <si>
    <t>Imagine you saw the following headline in a national newspaperIt’s time to boost our investment in R&amp;D, to develop new treatments The article is written by the Academy of Medical Sciences Do you agree or disagree with the following?: I agree with the opinion expressed in the headline</t>
  </si>
  <si>
    <t>Imagine you saw the following headline in a national newspaperIt’s time to boost our investment in R&amp;D, to develop new treatments The article is written by the Academy of Medical Sciences Do you agree or disagree with the following?: I would be interested in reading the full article</t>
  </si>
  <si>
    <t>Imagine you saw the following headline in a national newspaperIt’s time to boost our investment in R&amp;D, to develop new treatments The article is written by the Academy of Medical Sciences Do you agree or disagree with the following?: I trust the Academy of Medical Sciences to write fairly about R&amp;D</t>
  </si>
  <si>
    <t>Imagine you saw the following headline in a national newspaperIt’s time to boost our investment in R&amp;D, to develop new treatments The article is written by the Academy of Medical Sciences Do you agree or disagree with the following?: The Academy of Medical Sciences is not a reliable source of information on R&amp;D</t>
  </si>
  <si>
    <t>Imagine you saw the following headline in a national newspaperIt’s time to boost our investment in R&amp;D, to develop new treatments The article is written by UK-based company AstraZeneca Do you agree or disagree with the following?: I would be interested in reading the full article</t>
  </si>
  <si>
    <t>Imagine you saw the following headline in a national newspaperIt’s time to boost our investment in R&amp;D, to develop new treatments The article is written by UK-based company AstraZeneca Do you agree or disagree with the following?: I trust UK-based company AstraZeneca to write fairly about R&amp;D</t>
  </si>
  <si>
    <t>Imagine you saw the following headline in a national newspaperIt’s time to boost our investment in R&amp;D, to develop new treatments The article is written by UK-based company AstraZeneca Do you agree or disagree with the following?: I agree with the opinion expressed in the headline</t>
  </si>
  <si>
    <t>Imagine you saw the following headline in a national newspaperIt’s time to boost our investment in R&amp;D, to develop new treatments The article is written by UK-based company AstraZeneca Do you agree or disagree with the following?: UK-based company AstraZeneca is not a reliable source of information on R&amp;D</t>
  </si>
  <si>
    <t>Imagine you saw the following headline in a national newspaperIt’s time to boost our investment in R&amp;D, to develop new treatments The article is written by US-based company Pfizer Do you agree or disagree with the following?: I would be interested in reading the full article</t>
  </si>
  <si>
    <t>Imagine you saw the following headline in a national newspaperIt’s time to boost our investment in R&amp;D, to develop new treatments The article is written by US-based company Pfizer Do you agree or disagree with the following?: US-based company Pfizer is not a reliable source of information on R&amp;D</t>
  </si>
  <si>
    <t>Imagine you saw the following headline in a national newspaperIt’s time to boost our investment in R&amp;D, to develop new treatments The article is written by US-based company Pfizer Do you agree or disagree with the following?: I agree with the opinion expressed in the headline</t>
  </si>
  <si>
    <t>Imagine you saw the following headline in a national newspaperIt’s time to boost our investment in R&amp;D, to develop new treatments The article is written by US-based company Pfizer Do you agree or disagree with the following?: I trust US-based company Pfizer to write fairly about R&amp;D</t>
  </si>
  <si>
    <t>Imagine you saw the following headline in a national newspaperIt’s time to boost our investment in R&amp;D, to develop new treatments The article is written by a patient who survived thanks to new medication Do you agree or disagree with the following?: I trust a patient who survived thanks to new medication to write fairly about R&amp;D</t>
  </si>
  <si>
    <t>Imagine you saw the following headline in a national newspaperIt’s time to boost our investment in R&amp;D, to develop new treatments The article is written by a patient who survived thanks to new medication Do you agree or disagree with the following?: A patient who survived thanks to new medication is not a reliable source of information on R&amp;D</t>
  </si>
  <si>
    <t>Imagine you saw the following headline in a national newspaperIt’s time to boost our investment in R&amp;D, to develop new treatments The article is written by a patient who survived thanks to new medication Do you agree or disagree with the following?: I would be interested in reading the full article</t>
  </si>
  <si>
    <t>Imagine you saw the following headline in a national newspaperIt’s time to boost our investment in R&amp;D, to develop new treatments The article is written by a patient who survived thanks to new medication Do you agree or disagree with the following?: I agree with the opinion expressed in the headline</t>
  </si>
  <si>
    <t>Imagine you saw the following headline in a national newspaperIt’s time to boost our investment in R&amp;D, to develop new treatments The article is written by Cancer Research UK Do you agree or disagree with the following?: I agree with the opinion expressed in the headline</t>
  </si>
  <si>
    <t>Imagine you saw the following headline in a national newspaperIt’s time to boost our investment in R&amp;D, to develop new treatments The article is written by Cancer Research UK Do you agree or disagree with the following?: Cancer Research UK is not a reliable source of information on R&amp;D</t>
  </si>
  <si>
    <t>Imagine you saw the following headline in a national newspaperIt’s time to boost our investment in R&amp;D, to develop new treatments The article is written by Cancer Research UK Do you agree or disagree with the following?: I would be interested in reading the full article</t>
  </si>
  <si>
    <t>Imagine you saw the following headline in a national newspaperIt’s time to boost our investment in R&amp;D, to develop new treatments The article is written by Cancer Research UK Do you agree or disagree with the following?: I trust Cancer Research UK to write fairly about R&amp;D</t>
  </si>
  <si>
    <t>Imagine you saw the following headline in a national newspaperIt’s time to boost our investment in R&amp;D, to develop new treatments The article is written by Help for Heroes Do you agree or disagree with the following?: I would be interested in reading the full article</t>
  </si>
  <si>
    <t>Imagine you saw the following headline in a national newspaperIt’s time to boost our investment in R&amp;D, to develop new treatments The article is written by Help for Heroes Do you agree or disagree with the following?: I agree with the opinion expressed in the headline</t>
  </si>
  <si>
    <t>Imagine you saw the following headline in a national newspaperIt’s time to boost our investment in R&amp;D, to develop new treatments The article is written by Help for Heroes Do you agree or disagree with the following?: I trust Help for Heroes to write fairly about R&amp;D</t>
  </si>
  <si>
    <t>Imagine you saw the following headline in a national newspaperIt’s time to boost our investment in R&amp;D, to develop new treatments The article is written by Help for Heroes Do you agree or disagree with the following?: Help for Heroes is not a reliable source of information on R&amp;D</t>
  </si>
  <si>
    <t>Imagine you saw the following headline in a national newspaperIt’s time to boost our investment in R&amp;D, to develop new treatments The article is written by Dr Michael Mosley Do you agree or disagree with the following?: I would be interested in reading the full article</t>
  </si>
  <si>
    <t>Imagine you saw the following headline in a national newspaperIt’s time to boost our investment in R&amp;D, to develop new treatments The article is written by Dr Michael Mosley Do you agree or disagree with the following?: I trust Dr Michael Mosley to write fairly about R&amp;D</t>
  </si>
  <si>
    <t>Imagine you saw the following headline in a national newspaperIt’s time to boost our investment in R&amp;D, to develop new treatments The article is written by Dr Michael Mosley Do you agree or disagree with the following?: Dr Michael Mosley is not a reliable source of information on R&amp;D</t>
  </si>
  <si>
    <t>Imagine you saw the following headline in a national newspaperIt’s time to boost our investment in R&amp;D, to develop new treatments The article is written by Dr Michael Mosley Do you agree or disagree with the following?: I agree with the opinion expressed in the headline</t>
  </si>
  <si>
    <t>Imagine you saw the following headline in a national newspaperIt’s time to boost our investment in R&amp;D, to develop new treatments The article is written by Professor Chris Whitty Do you agree or disagree with the following?: I agree with the opinion expressed in the headline</t>
  </si>
  <si>
    <t>Imagine you saw the following headline in a national newspaperIt’s time to boost our investment in R&amp;D, to develop new treatments The article is written by Professor Chris Whitty Do you agree or disagree with the following?: Professor Chris Whitty is not a reliable source of information on R&amp;D</t>
  </si>
  <si>
    <t>Imagine you saw the following headline in a national newspaperIt’s time to boost our investment in R&amp;D, to develop new treatments The article is written by Professor Chris Whitty Do you agree or disagree with the following?: I trust Professor Chris Whitty to write fairly about R&amp;D</t>
  </si>
  <si>
    <t>Imagine you saw the following headline in a national newspaperIt’s time to boost our investment in R&amp;D, to develop new treatments The article is written by Professor Chris Whitty Do you agree or disagree with the following?: I would be interested in reading the full article</t>
  </si>
  <si>
    <t>Imagine you saw the following headline in a national newspaperIt’s time to boost our investment in R&amp;D, to grow the UK economy The article is written by the London School of Economics Do you agree or disagree with the following?: I agree with the opinion expressed in the headline</t>
  </si>
  <si>
    <t>Imagine you saw the following headline in a national newspaperIt’s time to boost our investment in R&amp;D, to grow the UK economy The article is written by the London School of Economics Do you agree or disagree with the following?: I would be interested in reading the full article</t>
  </si>
  <si>
    <t>Imagine you saw the following headline in a national newspaperIt’s time to boost our investment in R&amp;D, to grow the UK economy The article is written by the London School of Economics Do you agree or disagree with the following?: I trust the London School of Economics to write fairly about R&amp;D</t>
  </si>
  <si>
    <t>Imagine you saw the following headline in a national newspaperIt’s time to boost our investment in R&amp;D, to grow the UK economy The article is written by the London School of Economics Do you agree or disagree with the following?: The London School of Economics is not a reliable source of information on R&amp;D</t>
  </si>
  <si>
    <t>Imagine you saw the following headline in a national newspaperIt’s time to boost our investment in R&amp;D, to grow the UK economy The article is written by UK-based company Rolls Royce Do you agree or disagree with the following?: I agree with the opinion expressed in the headline</t>
  </si>
  <si>
    <t>Imagine you saw the following headline in a national newspaperIt’s time to boost our investment in R&amp;D, to grow the UK economy The article is written by UK-based company Rolls Royce Do you agree or disagree with the following?: UK-based company Rolls Royce is not a reliable source of information on R&amp;D</t>
  </si>
  <si>
    <t>Imagine you saw the following headline in a national newspaperIt’s time to boost our investment in R&amp;D, to grow the UK economy The article is written by UK-based company Rolls Royce Do you agree or disagree with the following?: I would be interested in reading the full article</t>
  </si>
  <si>
    <t>Imagine you saw the following headline in a national newspaperIt’s time to boost our investment in R&amp;D, to grow the UK economy The article is written by UK-based company Rolls Royce Do you agree or disagree with the following?: I trust UK-based company Rolls Royce to write fairly about R&amp;D</t>
  </si>
  <si>
    <t>Imagine you saw the following headline in a national newspaperIt’s time to boost our investment in R&amp;D, to grow the UK economy The article is written by German-based company Siemens Do you agree or disagree with the following?: German-based company Siemens is not a reliable source of information on R&amp;D</t>
  </si>
  <si>
    <t>Imagine you saw the following headline in a national newspaperIt’s time to boost our investment in R&amp;D, to grow the UK economy The article is written by German-based company Siemens Do you agree or disagree with the following?: I would be interested in reading the full article</t>
  </si>
  <si>
    <t>Imagine you saw the following headline in a national newspaperIt’s time to boost our investment in R&amp;D, to grow the UK economy The article is written by German-based company Siemens Do you agree or disagree with the following?: I agree with the opinion expressed in the headline</t>
  </si>
  <si>
    <t>Imagine you saw the following headline in a national newspaperIt’s time to boost our investment in R&amp;D, to grow the UK economy The article is written by German-based company Siemens Do you agree or disagree with the following?: I trust German-based company Siemens to write fairly about R&amp;D</t>
  </si>
  <si>
    <t>Imagine you saw the following headline in a national newspaperIt’s time to boost our investment in R&amp;D, to grow the UK economy The article is written by a group of business owners from your local area Do you agree or disagree with the following?: I would be interested in reading the full article</t>
  </si>
  <si>
    <t>Imagine you saw the following headline in a national newspaperIt’s time to boost our investment in R&amp;D, to grow the UK economy The article is written by a group of business owners from your local area Do you agree or disagree with the following?: A group of business owners from my local area is not a reliable source of information on R&amp;D</t>
  </si>
  <si>
    <t>Imagine you saw the following headline in a national newspaperIt’s time to boost our investment in R&amp;D, to grow the UK economy The article is written by a group of business owners from your local area Do you agree or disagree with the following?: I trust a group of business owners from my local area to write fairly about R&amp;D</t>
  </si>
  <si>
    <t>Imagine you saw the following headline in a national newspaperIt’s time to boost our investment in R&amp;D, to grow the UK economy The article is written by a group of business owners from your local area Do you agree or disagree with the following?: I agree with the opinion expressed in the headline</t>
  </si>
  <si>
    <t>Imagine you saw the following headline in a national newspaperIt’s time to boost our investment in R&amp;D, to grow the UK economy The article is written by Nesta, an innovation think-tank Do you agree or disagree with the following?: I trust Nesta to write fairly about R&amp;D</t>
  </si>
  <si>
    <t>Imagine you saw the following headline in a national newspaperIt’s time to boost our investment in R&amp;D, to grow the UK economy The article is written by Nesta, an innovation think-tank Do you agree or disagree with the following?: I would be interested in reading the full article</t>
  </si>
  <si>
    <t>Imagine you saw the following headline in a national newspaperIt’s time to boost our investment in R&amp;D, to grow the UK economy The article is written by Nesta, an innovation think-tank Do you agree or disagree with the following?: I agree with the opinion expressed in the headline</t>
  </si>
  <si>
    <t>Imagine you saw the following headline in a national newspaperIt’s time to boost our investment in R&amp;D, to grow the UK economy The article is written by Nesta, an innovation think-tank Do you agree or disagree with the following?: Nesta is not a reliable source of information on R&amp;D</t>
  </si>
  <si>
    <t>Imagine you saw the following headline in a national newspaperIt’s time to boost our investment in R&amp;D, to grow the UK economy The article is written by a trade union Do you agree or disagree with the following?: I trust a trade union to write fairly about R&amp;D</t>
  </si>
  <si>
    <t>Imagine you saw the following headline in a national newspaperIt’s time to boost our investment in R&amp;D, to grow the UK economy The article is written by a trade union Do you agree or disagree with the following?: I would be interested in reading the full article</t>
  </si>
  <si>
    <t>Imagine you saw the following headline in a national newspaperIt’s time to boost our investment in R&amp;D, to grow the UK economy The article is written by a trade union Do you agree or disagree with the following?: A trade union is not a reliable source of information on R&amp;D</t>
  </si>
  <si>
    <t>Imagine you saw the following headline in a national newspaperIt’s time to boost our investment in R&amp;D, to grow the UK economy The article is written by a trade union Do you agree or disagree with the following?: I agree with the opinion expressed in the headline</t>
  </si>
  <si>
    <t>Imagine you saw the following headline in a national newspaperIt’s time to boost our investment in R&amp;D, to grow the UK economy The article is written by Martin Lewis Do you agree or disagree with the following?: I trust Martin Lewis to write fairly about R&amp;D</t>
  </si>
  <si>
    <t>Imagine you saw the following headline in a national newspaperIt’s time to boost our investment in R&amp;D, to grow the UK economy The article is written by Martin Lewis Do you agree or disagree with the following?: Martin Lewis is not a reliable source of information on R&amp;D</t>
  </si>
  <si>
    <t>Imagine you saw the following headline in a national newspaperIt’s time to boost our investment in R&amp;D, to grow the UK economy The article is written by Martin Lewis Do you agree or disagree with the following?: I agree with the opinion expressed in the headline</t>
  </si>
  <si>
    <t>Imagine you saw the following headline in a national newspaperIt’s time to boost our investment in R&amp;D, to grow the UK economy The article is written by Martin Lewis Do you agree or disagree with the following?: I would be interested in reading the full article</t>
  </si>
  <si>
    <t>Imagine you saw the following headline in a national newspaperIt’s time to boost our investment in R&amp;D, to grow the UK economy The article is written by Andrew Bailey, governor of the Bank of England Do you agree or disagree with the following?: I agree with the opinion expressed in the headline</t>
  </si>
  <si>
    <t>Imagine you saw the following headline in a national newspaperIt’s time to boost our investment in R&amp;D, to grow the UK economy The article is written by Andrew Bailey, governor of the Bank of England Do you agree or disagree with the following?: I would be interested in reading the full article</t>
  </si>
  <si>
    <t>Imagine you saw the following headline in a national newspaperIt’s time to boost our investment in R&amp;D, to grow the UK economy The article is written by Andrew Bailey, governor of the Bank of England Do you agree or disagree with the following?: Andrew Bailey, governor of the Bank of England, is not a reliable source of information on R&amp;D</t>
  </si>
  <si>
    <t>Imagine you saw the following headline in a national newspaperIt’s time to boost our investment in R&amp;D, to grow the UK economy The article is written by Andrew Bailey, governor of the Bank of England Do you agree or disagree with the following?: I trust Andrew Bailey, governor of the Bank of England, to write fairly about R&amp;D</t>
  </si>
  <si>
    <t>Imagine you saw the following headline in a national newspaperIt’s time to boost our investment in R&amp;D, to protect the environment and the planet The article is written by the British Antarctic Survey Do you agree or disagree with the following?: I agree with the opinion expressed in the headline</t>
  </si>
  <si>
    <t>Imagine you saw the following headline in a national newspaperIt’s time to boost our investment in R&amp;D, to protect the environment and the planet The article is written by the British Antarctic Survey Do you agree or disagree with the following?: I would be interested in reading the full article</t>
  </si>
  <si>
    <t>Imagine you saw the following headline in a national newspaperIt’s time to boost our investment in R&amp;D, to protect the environment and the planet The article is written by the British Antarctic Survey Do you agree or disagree with the following?: I trust the British Antarctic Survey to write fairly about R&amp;D</t>
  </si>
  <si>
    <t>Imagine you saw the following headline in a national newspaperIt’s time to boost our investment in R&amp;D, to protect the environment and the planet The article is written by the British Antarctic Survey Do you agree or disagree with the following?: The British Antarctic Survey is not a reliable source of information on R&amp;D</t>
  </si>
  <si>
    <t>Imagine you saw the following headline in a national newspaperIt’s time to boost our investment in R&amp;D, to protect the environment and the planet The article is written by UK-based company Octopus Energy Do you agree or disagree with the following?: I trust UK-based company Octopus Energy to write fairly about R&amp;D</t>
  </si>
  <si>
    <t>Imagine you saw the following headline in a national newspaperIt’s time to boost our investment in R&amp;D, to protect the environment and the planet The article is written by UK-based company Octopus Energy Do you agree or disagree with the following?: I agree with the opinion expressed in the headline</t>
  </si>
  <si>
    <t>Imagine you saw the following headline in a national newspaperIt’s time to boost our investment in R&amp;D, to protect the environment and the planet The article is written by UK-based company Octopus Energy Do you agree or disagree with the following?: I would be interested in reading the full article</t>
  </si>
  <si>
    <t>Imagine you saw the following headline in a national newspaperIt’s time to boost our investment in R&amp;D, to protect the environment and the planet The article is written by UK-based company Octopus Energy Do you agree or disagree with the following?: UK-based company Octopus Energy is not a reliable source of information on R&amp;D</t>
  </si>
  <si>
    <t>Imagine you saw the following headline in a national newspaperIt’s time to boost our investment in R&amp;D, to protect the environment and the planet The article is written by US-based company Tesla Do you agree or disagree with the following?: I would be interested in reading the full article</t>
  </si>
  <si>
    <t>Imagine you saw the following headline in a national newspaperIt’s time to boost our investment in R&amp;D, to protect the environment and the planet The article is written by US-based company Tesla Do you agree or disagree with the following?: I trust US-based company Tesla to write fairly about R&amp;D</t>
  </si>
  <si>
    <t>Imagine you saw the following headline in a national newspaperIt’s time to boost our investment in R&amp;D, to protect the environment and the planet The article is written by US-based company Tesla Do you agree or disagree with the following?: US-based company Tesla is not a reliable source of information on R&amp;D</t>
  </si>
  <si>
    <t>Imagine you saw the following headline in a national newspaperIt’s time to boost our investment in R&amp;D, to protect the environment and the planet The article is written by US-based company Tesla Do you agree or disagree with the following?: I agree with the opinion expressed in the headline</t>
  </si>
  <si>
    <t>Imagine you saw the following headline in a national newspaperIt’s time to boost our investment in R&amp;D, to protect the environment and the planet The article is written by a conservation group in your local area Do you agree or disagree with the following?: I agree with the opinion expressed in the headline</t>
  </si>
  <si>
    <t>Imagine you saw the following headline in a national newspaperIt’s time to boost our investment in R&amp;D, to protect the environment and the planet The article is written by a conservation group in your local area Do you agree or disagree with the following?: A conservation group in my local area is not a reliable source of information on R&amp;D</t>
  </si>
  <si>
    <t>Imagine you saw the following headline in a national newspaperIt’s time to boost our investment in R&amp;D, to protect the environment and the planet The article is written by a conservation group in your local area Do you agree or disagree with the following?: I would be interested in reading the full article</t>
  </si>
  <si>
    <t>Imagine you saw the following headline in a national newspaperIt’s time to boost our investment in R&amp;D, to protect the environment and the planet The article is written by a conservation group in your local area Do you agree or disagree with the following?: I trust a conservation group in my local area to write fairly about R&amp;D</t>
  </si>
  <si>
    <t>Imagine you saw the following headline in a national newspaperIt’s time to boost our investment in R&amp;D, to protect the environment and the planet The article is written by the Wellcome Trust Do you agree or disagree with the following?: I agree with the opinion expressed in the headline</t>
  </si>
  <si>
    <t>Imagine you saw the following headline in a national newspaperIt’s time to boost our investment in R&amp;D, to protect the environment and the planet The article is written by the Wellcome Trust Do you agree or disagree with the following?: I would be interested in reading the full article</t>
  </si>
  <si>
    <t>Imagine you saw the following headline in a national newspaperIt’s time to boost our investment in R&amp;D, to protect the environment and the planet The article is written by the Wellcome Trust Do you agree or disagree with the following?: The Wellcome Trust is not a reliable source of information on R&amp;D</t>
  </si>
  <si>
    <t>Imagine you saw the following headline in a national newspaperIt’s time to boost our investment in R&amp;D, to protect the environment and the planet The article is written by the Wellcome Trust Do you agree or disagree with the following?: I trust the Wellcome Trust to write fairly about R&amp;D</t>
  </si>
  <si>
    <t>Imagine you saw the following headline in a national newspaperIt’s time to boost our investment in R&amp;D, to protect the environment and the planet The article is written by WWF (the World Wide Fund for Nature) Do you agree or disagree with the following?: I would be interested in reading the full article</t>
  </si>
  <si>
    <t>Imagine you saw the following headline in a national newspaperIt’s time to boost our investment in R&amp;D, to protect the environment and the planet The article is written by WWF (the World Wide Fund for Nature) Do you agree or disagree with the following?: WWF (the World Wide Fund for Nature) is not a reliable source of information on R&amp;D</t>
  </si>
  <si>
    <t>Imagine you saw the following headline in a national newspaperIt’s time to boost our investment in R&amp;D, to protect the environment and the planet The article is written by WWF (the World Wide Fund for Nature) Do you agree or disagree with the following?: I trust WWF (the World Wide Fund for Nature) to write fairly about R&amp;D</t>
  </si>
  <si>
    <t>Imagine you saw the following headline in a national newspaperIt’s time to boost our investment in R&amp;D, to protect the environment and the planet The article is written by WWF (the World Wide Fund for Nature) Do you agree or disagree with the following?: I agree with the opinion expressed in the headline</t>
  </si>
  <si>
    <t>Imagine you saw the following headline in a national newspaperIt’s time to boost our investment in R&amp;D, to protect the environment and the planet The article is written by David Attenborough Do you agree or disagree with the following?: I trust David Attenborough to write fairly about R&amp;D</t>
  </si>
  <si>
    <t>Imagine you saw the following headline in a national newspaperIt’s time to boost our investment in R&amp;D, to protect the environment and the planet The article is written by David Attenborough Do you agree or disagree with the following?: I agree with the opinion expressed in the headline</t>
  </si>
  <si>
    <t>Imagine you saw the following headline in a national newspaperIt’s time to boost our investment in R&amp;D, to protect the environment and the planet The article is written by David Attenborough Do you agree or disagree with the following?: I would be interested in reading the full article</t>
  </si>
  <si>
    <t>Imagine you saw the following headline in a national newspaperIt’s time to boost our investment in R&amp;D, to protect the environment and the planet The article is written by David Attenborough Do you agree or disagree with the following?: David Attenborough is not a reliable source of information on R&amp;D</t>
  </si>
  <si>
    <t>Imagine you saw the following headline in a national newspaperIt’s time to boost our investment in R&amp;D, to protect the environment and the planet The article is written by Professor Duncan Wingham, of the Natural Environment Research Council Do you agree or disagree with the following?: Professor Duncan Wingham, of the Natural Environment Research Council, is not a reliable source of information on R&amp;D</t>
  </si>
  <si>
    <t>Imagine you saw the following headline in a national newspaperIt’s time to boost our investment in R&amp;D, to protect the environment and the planet The article is written by Professor Duncan Wingham, of the Natural Environment Research Council Do you agree or disagree with the following?: I agree with the opinion expressed in the headline</t>
  </si>
  <si>
    <t>Imagine you saw the following headline in a national newspaperIt’s time to boost our investment in R&amp;D, to protect the environment and the planet The article is written by Professor Duncan Wingham, of the Natural Environment Research Council Do you agree or disagree with the following?: I trust Professor Duncan Wingham, of the Natural Environment Research Council, to write fairly about R&amp;D</t>
  </si>
  <si>
    <t>Imagine you saw the following headline in a national newspaperIt’s time to boost our investment in R&amp;D, to protect the environment and the planet The article is written by Professor Duncan Wingham, of the Natural Environment Research Council Do you agree or disagree with the following?: I would be interested in reading the full article</t>
  </si>
  <si>
    <t xml:space="preserve"> Imagine a group of people who work in research were planning to campaign for the Government to invest more in Research &amp; Development.  Some argue that they are too involved in the issue to campaign for this as their jobs rely on this investment, so they might be influenced by  self-interest. Others argue that people who work in research are best placed to campaign for investment in R&amp;D as they know the most about the potential benefits.Which comes closest to your view?  </t>
  </si>
  <si>
    <t>Researchers would be able to make a convincing case for R&amp;D investment because they understand the benefits of it</t>
  </si>
  <si>
    <t>Researchers would NOT be able to make a convincing case for R&amp;D investment because they might benefit from the outcome</t>
  </si>
  <si>
    <t xml:space="preserve"> Imagine a group of businesses were planning to campaign for the Government to invest more in Research &amp; Development.  Some argue that they are too involved in the issue to campaign for this as they would profit off the results of R&amp;D, so they might be influenced by self-interest. Others argue that businesses are best placed to campaign for investment in R&amp;D as they know the most about the potential benefits.Which comes closest to your view?  </t>
  </si>
  <si>
    <t>Businesses would be able to make a convincing case for R&amp;D investment because they understand the benefits of it</t>
  </si>
  <si>
    <t>Businesses would NOT be able to make a convincing case for R&amp;D investment because they might benefit from the outcome</t>
  </si>
  <si>
    <t>Do you agree or disagree with the following?: I trust researchers to be honest about how much money the Government should invest in R&amp;D</t>
  </si>
  <si>
    <t>Do you agree or disagree with the following?: I trust universities to be honest about how much money the Government should invest in R&amp;D</t>
  </si>
  <si>
    <t>Do you agree or disagree with the following?: I trust businesses to be honest about how much money the Government should invest in R&amp;D</t>
  </si>
  <si>
    <t>Do you agree or disagree with the following?: I trust research charities to be honest about how much money the Government should invest in R&amp;D</t>
  </si>
  <si>
    <t>Do you agree or disagree with the following?: I trust politicians to be honest about how much money the Government should invest in R&amp;D</t>
  </si>
  <si>
    <t xml:space="preserve"> You said you live in London. How important is it to you that London carries out a lot of Research &amp; Development?</t>
  </si>
  <si>
    <t>Very important to me</t>
  </si>
  <si>
    <t>Somewhat important to me</t>
  </si>
  <si>
    <t>Not very important to me</t>
  </si>
  <si>
    <t>Not important to me at all</t>
  </si>
  <si>
    <t xml:space="preserve"> You said you live in the South East. How important is it to you that the South East carries out a lot of Research &amp; Development?</t>
  </si>
  <si>
    <t xml:space="preserve"> You said you live in the South West. How important is it to you that the South West carries out a lot of Research &amp; Development?</t>
  </si>
  <si>
    <t xml:space="preserve"> You said you live in the East of England. How important is it to you that the East of England carries out a lot of Research &amp; Development?</t>
  </si>
  <si>
    <t xml:space="preserve"> You said you live in the East Midlands. How important is it to you that the East Midlands carries out a lot of Research &amp; Development?</t>
  </si>
  <si>
    <t xml:space="preserve"> You said you live in the West Midlands. How important is it to you that the West Midlands carries out a lot of Research &amp; Development?</t>
  </si>
  <si>
    <t xml:space="preserve"> You said you live in Yorkshire and the Humber. How important is it to you that Yorkshire and the Humber carries out a lot of Research &amp; Development?</t>
  </si>
  <si>
    <t xml:space="preserve"> You said you live in the North East. How important is it to you that the North East carries out a lot of Research &amp; Development?</t>
  </si>
  <si>
    <t xml:space="preserve"> You said you live in the North West. How important is it to you that the North West carries out a lot of Research &amp; Development?</t>
  </si>
  <si>
    <t xml:space="preserve"> You said you live in Scotland. How important is it to you that Scotland carries out a lot of Research &amp; Development?</t>
  </si>
  <si>
    <t xml:space="preserve"> You said you live in Wales. How important is it to you that Wales carries out a lot of Research &amp; Development?</t>
  </si>
  <si>
    <t xml:space="preserve"> You said you live in Northern Ireland. How important is it to you that Northern Ireland carries out a lot of Research &amp; Development?</t>
  </si>
  <si>
    <t>You said it is at least somewhat important to you that your region carries out a lot of Research &amp; Development. In your view, what are the benefits to your region of carrying out a lot of Research &amp; Development?Select all that apply</t>
  </si>
  <si>
    <t>The local jobs it can generate</t>
  </si>
  <si>
    <t>It would bring investment into my area</t>
  </si>
  <si>
    <t>The benefits it would have to the UK as a whole</t>
  </si>
  <si>
    <t>The education opportunities it would bring to my area</t>
  </si>
  <si>
    <t>It would get young people in my area more excited about research</t>
  </si>
  <si>
    <t>The potential it has to put my area on the map</t>
  </si>
  <si>
    <t>It would make people more proud of my area</t>
  </si>
  <si>
    <t>Do you agree or disagree with the following?: I know hardly anything about the research being done in my area</t>
  </si>
  <si>
    <t>Do you agree or disagree with the following?: I would like to hear more about research being done in my area</t>
  </si>
  <si>
    <t>Do you agree or disagree with the following?: My area is well-known for research</t>
  </si>
  <si>
    <t>Do you agree or disagree with the following?: I would trust people who work in R&amp;D in my area to talk about its benefits</t>
  </si>
  <si>
    <t>Which of the following, if any, would you personally be interested in seeing, attending or taking part in to learn more about the research being carried out in your area?Select any which apply</t>
  </si>
  <si>
    <t>Articles in local news about research happening nearby</t>
  </si>
  <si>
    <t>Participating in  a research study being run locally</t>
  </si>
  <si>
    <t>Events or open days hosted by local research institutions</t>
  </si>
  <si>
    <t>Events or open days hosted by local Universities that carry out research</t>
  </si>
  <si>
    <t>Talks by local people who work in research</t>
  </si>
  <si>
    <t>Events hosted by local museums</t>
  </si>
  <si>
    <t>Events or open days hosted by local businesses that carry out research</t>
  </si>
  <si>
    <t>Signs and plaques at local landmarks linked to research</t>
  </si>
  <si>
    <t xml:space="preserve"> Are you aware of any examples of past or present R&amp;D that’s happening in your local area, such as new discoveries or inventions?</t>
  </si>
  <si>
    <t>Yes, I am aware of more than one</t>
  </si>
  <si>
    <t>Yes, I am aware of one example</t>
  </si>
  <si>
    <t>No, I am not aware of any examples</t>
  </si>
  <si>
    <t>Do you agree or disagree with the following?: The UK should be a world-leader in R&amp;D</t>
  </si>
  <si>
    <t>Do you agree or disagree with the following?: It is important to me that the UK invests more in R&amp;D than similar countries</t>
  </si>
  <si>
    <t>Do you agree or disagree with the following?: R&amp;D is not a competition between countries</t>
  </si>
  <si>
    <t>Do you agree or disagree with the following?: There is no need for the UK to invest in R&amp;D because we will benefit from R&amp;D carried out by other countries</t>
  </si>
  <si>
    <t>The UK invests less in R&amp;D than France and Germany. Do you agree or disagree with the following?: There is no need for the UK to invest in R&amp;D because we will benefit from R&amp;D carried out by other countries</t>
  </si>
  <si>
    <t>The UK invests less in R&amp;D than France and Germany. Do you agree or disagree with the following?: The UK should be a world-leader in R&amp;D</t>
  </si>
  <si>
    <t>The UK invests less in R&amp;D than France and Germany. Do you agree or disagree with the following?: It is important to me that the UK invests more in R&amp;D than similar countries</t>
  </si>
  <si>
    <t>The UK invests less in R&amp;D than France and Germany. Do you agree or disagree with the following?: R&amp;D is not a competition between countries</t>
  </si>
  <si>
    <t>Do you agree or disagree with the following?: Falling behind France and Germany means that the UK will be worse off in the future</t>
  </si>
  <si>
    <t>Do you agree or disagree with the following?: The UK should invest more in R&amp;D to catch up with countries like France and Germany</t>
  </si>
  <si>
    <t>Do you agree or disagree with the following?: I feel disappointed that the UK invests less in R&amp;D than France and Germany</t>
  </si>
  <si>
    <t>Do you agree or disagree with the following?: It does not matter that the UK invests less in R&amp;D than France and Germany</t>
  </si>
  <si>
    <t>The UK invests less in R&amp;D than France and Germany. Do you agree or disagree with the following?: Falling behind France and Germany means that the UK will be worse off in the future</t>
  </si>
  <si>
    <t>The UK invests less in R&amp;D than France and Germany. Do you agree or disagree with the following?: It does not matter that the UK invests less in R&amp;D than France and Germany</t>
  </si>
  <si>
    <t>The UK invests less in R&amp;D than France and Germany. Do you agree or disagree with the following?: I feel disappointed that the UK invests less in R&amp;D than France and Germany</t>
  </si>
  <si>
    <t>The UK invests less in R&amp;D than France and Germany. Do you agree or disagree with the following?: The UK should invest more in R&amp;D to catch up with countries like France and Germany</t>
  </si>
  <si>
    <t>Fieldwork:  20th Jul - 27th Jul 2022</t>
  </si>
  <si>
    <t>Data weighted by interlocking age &amp; gender, region and social grade to Nationally Representative Proportions</t>
  </si>
  <si>
    <t>Grid Summary: Do you agree or disagree with the following?</t>
  </si>
  <si>
    <t xml:space="preserve"> There are too many problems in our own country to worry about problems in other countries</t>
  </si>
  <si>
    <t xml:space="preserve"> There are too many problems now to worry about the future</t>
  </si>
  <si>
    <t xml:space="preserve"> The actions we take as a country now will not have much impact on people in the future</t>
  </si>
  <si>
    <t xml:space="preserve"> The Government should be investing more in Research &amp; Development</t>
  </si>
  <si>
    <t xml:space="preserve"> Research &amp; Development has a positive impact on my life</t>
  </si>
  <si>
    <t xml:space="preserve"> The UK should lead the world in Research &amp; Development</t>
  </si>
  <si>
    <t xml:space="preserve"> The Government should be investing more in science</t>
  </si>
  <si>
    <t xml:space="preserve"> Science has a positive impact on my life</t>
  </si>
  <si>
    <t xml:space="preserve"> The UK should lead the world in science</t>
  </si>
  <si>
    <t xml:space="preserve"> New discoveries have a positive impact on my life</t>
  </si>
  <si>
    <t xml:space="preserve"> The UK should lead the world in new discoveries</t>
  </si>
  <si>
    <t xml:space="preserve"> The Government should be investing more in new discoveries</t>
  </si>
  <si>
    <t xml:space="preserve"> The Government should be investing more in innovation</t>
  </si>
  <si>
    <t xml:space="preserve"> Innovation has a positive impact on my life</t>
  </si>
  <si>
    <t xml:space="preserve"> The UK should lead the world in innovation</t>
  </si>
  <si>
    <t>0</t>
  </si>
  <si>
    <t xml:space="preserve"> I am interested in hearing about the results of new research</t>
  </si>
  <si>
    <t xml:space="preserve"> Research and development has improved my life</t>
  </si>
  <si>
    <t xml:space="preserve"> Research and development in the UK benefits some people more than others</t>
  </si>
  <si>
    <t xml:space="preserve"> I am excited by new products and technologies</t>
  </si>
  <si>
    <t xml:space="preserve"> Research and development does not always lead to good outcomes</t>
  </si>
  <si>
    <t xml:space="preserve"> Research and development should not be funded by taxpayers</t>
  </si>
  <si>
    <t xml:space="preserve"> I don’t really know what a researcher does</t>
  </si>
  <si>
    <t xml:space="preserve"> I don’t really know what a scientist does</t>
  </si>
  <si>
    <t xml:space="preserve"> New discoveries and inventions make our lives better</t>
  </si>
  <si>
    <t xml:space="preserve"> I talk about new discoveries and inventions with my friends and family</t>
  </si>
  <si>
    <t xml:space="preserve"> We place too much emphasis on facts, rather than on feelings</t>
  </si>
  <si>
    <t xml:space="preserve"> I go out of my way to find out about new discoveries and inventions</t>
  </si>
  <si>
    <t>Grid Summary: Imagine you saw the following headline in a national newspaperIt’s time to boost our investment in R&amp;D and make Britain a science superpower The article is written by the Prime Minister Do you agree or disagree with the following?</t>
  </si>
  <si>
    <t xml:space="preserve"> The Prime Minister is not a reliable source of information on R&amp;D</t>
  </si>
  <si>
    <t xml:space="preserve"> I agree with the opinion expressed in the headline</t>
  </si>
  <si>
    <t xml:space="preserve"> I would be interested in reading the full article</t>
  </si>
  <si>
    <t xml:space="preserve"> I trust the Prime Minister to write fairly about R&amp;D</t>
  </si>
  <si>
    <t>Grid Summary: Imagine you saw the following headline in a national newspaperIt’s time to boost our investment in R&amp;D and make Britain a world leader in research The article is written by the Prime Minister Do you agree or disagree with the following?</t>
  </si>
  <si>
    <t>Grid Summary: Imagine you saw the following headline in a national newspaperIt’s time to boost our investment in R&amp;D and make Britain a science superpower The article is written by the Leader of the Opposition Do you agree or disagree with the following?</t>
  </si>
  <si>
    <t xml:space="preserve"> The Leader of the Opposition is not a reliable source of information on R&amp;D</t>
  </si>
  <si>
    <t xml:space="preserve"> I trust the Leader of the Opposition to write fairly about R&amp;D</t>
  </si>
  <si>
    <t>Grid Summary: Imagine you saw the following headline in a national newspaperIt’s time to boost our investment in R&amp;D and make Britain a world leader in research The article is written by the Leader of the Opposition Do you agree or disagree with the following?</t>
  </si>
  <si>
    <t>Grid Summary: Imagine you saw the following headline in a national newspaperIt’s time to boost our investment in R&amp;D and make Britain a science superpower The article is written by the Government Minister for Science, Research and Innovation Do you agree or disagree with the following?</t>
  </si>
  <si>
    <t xml:space="preserve"> The Government Minister for Science, Research and Innovation is not a reliable source of information on R&amp;D</t>
  </si>
  <si>
    <t xml:space="preserve"> I trust the Government Minister for Science, Research and Innovation to write fairly about R&amp;D</t>
  </si>
  <si>
    <t>Grid Summary: Imagine you saw the following headline in a national newspaperIt’s time to boost our investment in R&amp;D and make Britain a world leader in research The article is written by the Government Minister for Science, Research and Innovation Do you agree or disagree with the following?</t>
  </si>
  <si>
    <t>Grid Summary: Imagine you saw the following headline in a national newspaperIt’s time to boost our investment in R&amp;D and make Britain a science superpower The article is written by your Local MP Do you agree or disagree with the following?</t>
  </si>
  <si>
    <t xml:space="preserve"> My local MP is not a reliable source of information on R&amp;D</t>
  </si>
  <si>
    <t xml:space="preserve"> I trust my local MP to write fairly about R&amp;D</t>
  </si>
  <si>
    <t>Grid Summary: Imagine you saw the following headline in a national newspaperIt’s time to boost our investment in R&amp;D and make Britain a world leader in research The article is written by your Local MP Do you agree or disagree with the following?</t>
  </si>
  <si>
    <t>Grid Summary: Imagine you saw the following headline in a national newspaperIt’s time to boost our investment in R&amp;D, to develop new treatments The article is written by the Academy of Medical Sciences Do you agree or disagree with the following?</t>
  </si>
  <si>
    <t xml:space="preserve"> I trust the Academy of Medical Sciences to write fairly about R&amp;D</t>
  </si>
  <si>
    <t xml:space="preserve"> The Academy of Medical Sciences is not a reliable source of information on R&amp;D</t>
  </si>
  <si>
    <t>Grid Summary: Imagine you saw the following headline in a national newspaperIt’s time to boost our investment in R&amp;D, to develop new treatments The article is written by UK-based company AstraZeneca Do you agree or disagree with the following?</t>
  </si>
  <si>
    <t xml:space="preserve"> I trust UK-based company AstraZeneca to write fairly about R&amp;D</t>
  </si>
  <si>
    <t xml:space="preserve"> UK-based company AstraZeneca is not a reliable source of information on R&amp;D</t>
  </si>
  <si>
    <t>Grid Summary: Imagine you saw the following headline in a national newspaperIt’s time to boost our investment in R&amp;D, to develop new treatments The article is written by US-based company Pfizer Do you agree or disagree with the following?</t>
  </si>
  <si>
    <t xml:space="preserve"> I trust US-based company Pfizer to write fairly about R&amp;D</t>
  </si>
  <si>
    <t xml:space="preserve"> US-based company Pfizer is not a reliable source of information on R&amp;D</t>
  </si>
  <si>
    <t>Grid Summary: Imagine you saw the following headline in a national newspaperIt’s time to boost our investment in R&amp;D, to develop new treatments The article is written by a patient who survived thanks to new medication Do you agree or disagree with the following?</t>
  </si>
  <si>
    <t xml:space="preserve"> I trust a patient who survived thanks to new medication to write fairly about R&amp;D</t>
  </si>
  <si>
    <t xml:space="preserve"> A patient who survived thanks to new medication is not a reliable source of information on R&amp;D</t>
  </si>
  <si>
    <t>Grid Summary: Imagine you saw the following headline in a national newspaperIt’s time to boost our investment in R&amp;D, to develop new treatments The article is written by Cancer Research UK Do you agree or disagree with the following?</t>
  </si>
  <si>
    <t xml:space="preserve"> I trust Cancer Research UK to write fairly about R&amp;D</t>
  </si>
  <si>
    <t xml:space="preserve"> Cancer Research UK is not a reliable source of information on R&amp;D</t>
  </si>
  <si>
    <t>Grid Summary: Imagine you saw the following headline in a national newspaperIt’s time to boost our investment in R&amp;D, to develop new treatments The article is written by Help for Heroes Do you agree or disagree with the following?</t>
  </si>
  <si>
    <t xml:space="preserve"> I trust Help for Heroes to write fairly about R&amp;D</t>
  </si>
  <si>
    <t xml:space="preserve"> Help for Heroes is not a reliable source of information on R&amp;D</t>
  </si>
  <si>
    <t>Grid Summary: Imagine you saw the following headline in a national newspaperIt’s time to boost our investment in R&amp;D, to develop new treatments The article is written by Dr Michael Mosley Do you agree or disagree with the following?</t>
  </si>
  <si>
    <t xml:space="preserve"> I trust Dr Michael Mosley to write fairly about R&amp;D</t>
  </si>
  <si>
    <t xml:space="preserve"> Dr Michael Mosley is not a reliable source of information on R&amp;D</t>
  </si>
  <si>
    <t>Grid Summary: Imagine you saw the following headline in a national newspaperIt’s time to boost our investment in R&amp;D, to develop new treatments The article is written by Professor Chris Whitty Do you agree or disagree with the following?</t>
  </si>
  <si>
    <t xml:space="preserve"> I trust Professor Chris Whitty to write fairly about R&amp;D</t>
  </si>
  <si>
    <t xml:space="preserve"> Professor Chris Whitty is not a reliable source of information on R&amp;D</t>
  </si>
  <si>
    <t>Grid Summary: Imagine you saw the following headline in a national newspaperIt’s time to boost our investment in R&amp;D, to grow the UK economy The article is written by the London School of Economics Do you agree or disagree with the following?</t>
  </si>
  <si>
    <t xml:space="preserve"> I trust the London School of Economics to write fairly about R&amp;D</t>
  </si>
  <si>
    <t xml:space="preserve"> The London School of Economics is not a reliable source of information on R&amp;D</t>
  </si>
  <si>
    <t>Grid Summary: Imagine you saw the following headline in a national newspaperIt’s time to boost our investment in R&amp;D, to grow the UK economy The article is written by UK-based company Rolls Royce Do you agree or disagree with the following?</t>
  </si>
  <si>
    <t xml:space="preserve"> I trust UK-based company Rolls Royce to write fairly about R&amp;D</t>
  </si>
  <si>
    <t xml:space="preserve"> UK-based company Rolls Royce is not a reliable source of information on R&amp;D</t>
  </si>
  <si>
    <t>Grid Summary: Imagine you saw the following headline in a national newspaperIt’s time to boost our investment in R&amp;D, to grow the UK economy The article is written by German-based company Siemens Do you agree or disagree with the following?</t>
  </si>
  <si>
    <t xml:space="preserve"> I trust German-based company Siemens to write fairly about R&amp;D</t>
  </si>
  <si>
    <t xml:space="preserve"> German-based company Siemens is not a reliable source of information on R&amp;D</t>
  </si>
  <si>
    <t>Grid Summary: Imagine you saw the following headline in a national newspaperIt’s time to boost our investment in R&amp;D, to grow the UK economy The article is written by a group of business owners from your local area Do you agree or disagree with the following?</t>
  </si>
  <si>
    <t xml:space="preserve"> A group of business owners from my local area is not a reliable source of information on R&amp;D</t>
  </si>
  <si>
    <t xml:space="preserve"> I trust a group of business owners from my local area to write fairly about R&amp;D</t>
  </si>
  <si>
    <t>Grid Summary: Imagine you saw the following headline in a national newspaperIt’s time to boost our investment in R&amp;D, to grow the UK economy The article is written by Nesta, an innovation think-tank Do you agree or disagree with the following?</t>
  </si>
  <si>
    <t xml:space="preserve"> I trust Nesta to write fairly about R&amp;D</t>
  </si>
  <si>
    <t xml:space="preserve"> Nesta is not a reliable source of information on R&amp;D</t>
  </si>
  <si>
    <t>Grid Summary: Imagine you saw the following headline in a national newspaperIt’s time to boost our investment in R&amp;D, to grow the UK economy The article is written by a trade union Do you agree or disagree with the following?</t>
  </si>
  <si>
    <t xml:space="preserve"> A trade union is not a reliable source of information on R&amp;D</t>
  </si>
  <si>
    <t xml:space="preserve"> I trust a trade union to write fairly about R&amp;D</t>
  </si>
  <si>
    <t>Grid Summary: Imagine you saw the following headline in a national newspaperIt’s time to boost our investment in R&amp;D, to grow the UK economy The article is written by Martin Lewis Do you agree or disagree with the following?</t>
  </si>
  <si>
    <t xml:space="preserve"> I trust Martin Lewis to write fairly about R&amp;D</t>
  </si>
  <si>
    <t xml:space="preserve"> Martin Lewis is not a reliable source of information on R&amp;D</t>
  </si>
  <si>
    <t>Grid Summary: Imagine you saw the following headline in a national newspaperIt’s time to boost our investment in R&amp;D, to grow the UK economy The article is written by Andrew Bailey, governor of the Bank of England Do you agree or disagree with the following?</t>
  </si>
  <si>
    <t xml:space="preserve"> I trust Andrew Bailey, governor of the Bank of England, to write fairly about R&amp;D</t>
  </si>
  <si>
    <t xml:space="preserve"> Andrew Bailey, governor of the Bank of England, is not a reliable source of information on R&amp;D</t>
  </si>
  <si>
    <t>Grid Summary: Imagine you saw the following headline in a national newspaperIt’s time to boost our investment in R&amp;D, to protect the environment and the planet The article is written by the British Antarctic Survey Do you agree or disagree with the following?</t>
  </si>
  <si>
    <t xml:space="preserve"> I trust the British Antarctic Survey to write fairly about R&amp;D</t>
  </si>
  <si>
    <t xml:space="preserve"> The British Antarctic Survey is not a reliable source of information on R&amp;D</t>
  </si>
  <si>
    <t>Grid Summary: Imagine you saw the following headline in a national newspaperIt’s time to boost our investment in R&amp;D, to protect the environment and the planet The article is written by UK-based company Octopus Energy Do you agree or disagree with the following?</t>
  </si>
  <si>
    <t xml:space="preserve"> I trust UK-based company Octopus Energy to write fairly about R&amp;D</t>
  </si>
  <si>
    <t xml:space="preserve"> UK-based company Octopus Energy is not a reliable source of information on R&amp;D</t>
  </si>
  <si>
    <t>Grid Summary: Imagine you saw the following headline in a national newspaperIt’s time to boost our investment in R&amp;D, to protect the environment and the planet The article is written by US-based company Tesla Do you agree or disagree with the following?</t>
  </si>
  <si>
    <t xml:space="preserve"> US-based company Tesla is not a reliable source of information on R&amp;D</t>
  </si>
  <si>
    <t xml:space="preserve"> I trust US-based company Tesla to write fairly about R&amp;D</t>
  </si>
  <si>
    <t>Grid Summary: Imagine you saw the following headline in a national newspaperIt’s time to boost our investment in R&amp;D, to protect the environment and the planet The article is written by a conservation group in your local area Do you agree or disagree with the following?</t>
  </si>
  <si>
    <t xml:space="preserve"> A conservation group in my local area is not a reliable source of information on R&amp;D</t>
  </si>
  <si>
    <t xml:space="preserve"> I trust a conservation group in my local area to write fairly about R&amp;D</t>
  </si>
  <si>
    <t>Grid Summary: Imagine you saw the following headline in a national newspaperIt’s time to boost our investment in R&amp;D, to protect the environment and the planet The article is written by the Wellcome Trust Do you agree or disagree with the following?</t>
  </si>
  <si>
    <t xml:space="preserve"> I trust the Wellcome Trust to write fairly about R&amp;D</t>
  </si>
  <si>
    <t xml:space="preserve"> The Wellcome Trust is not a reliable source of information on R&amp;D</t>
  </si>
  <si>
    <t>Grid Summary: Imagine you saw the following headline in a national newspaperIt’s time to boost our investment in R&amp;D, to protect the environment and the planet The article is written by WWF (the World Wide Fund for Nature) Do you agree or disagree with the following?</t>
  </si>
  <si>
    <t xml:space="preserve"> I trust WWF (the World Wide Fund for Nature) to write fairly about R&amp;D</t>
  </si>
  <si>
    <t xml:space="preserve"> WWF (the World Wide Fund for Nature) is not a reliable source of information on R&amp;D</t>
  </si>
  <si>
    <t>Grid Summary: Imagine you saw the following headline in a national newspaperIt’s time to boost our investment in R&amp;D, to protect the environment and the planet The article is written by David Attenborough Do you agree or disagree with the following?</t>
  </si>
  <si>
    <t xml:space="preserve"> I trust David Attenborough to write fairly about R&amp;D</t>
  </si>
  <si>
    <t xml:space="preserve"> David Attenborough is not a reliable source of information on R&amp;D</t>
  </si>
  <si>
    <t>Grid Summary: Imagine you saw the following headline in a national newspaperIt’s time to boost our investment in R&amp;D, to protect the environment and the planet The article is written by Professor Duncan Wingham, of the Natural Environment Research Council Do you agree or disagree with the following?</t>
  </si>
  <si>
    <t xml:space="preserve"> I trust Professor Duncan Wingham, of the Natural Environment Research Council, to write fairly about R&amp;D</t>
  </si>
  <si>
    <t xml:space="preserve"> Professor Duncan Wingham, of the Natural Environment Research Council, is not a reliable source of information on R&amp;D</t>
  </si>
  <si>
    <t xml:space="preserve"> I trust research charities to be honest about how much money the Government should invest in R&amp;D</t>
  </si>
  <si>
    <t xml:space="preserve"> I trust researchers to be honest about how much money the Government should invest in R&amp;D</t>
  </si>
  <si>
    <t xml:space="preserve"> I trust universities to be honest about how much money the Government should invest in R&amp;D</t>
  </si>
  <si>
    <t xml:space="preserve"> I trust businesses to be honest about how much money the Government should invest in R&amp;D</t>
  </si>
  <si>
    <t xml:space="preserve"> I trust politicians to be honest about how much money the Government should invest in R&amp;D</t>
  </si>
  <si>
    <t xml:space="preserve"> I would trust people who work in R&amp;D in my area to talk about its benefits</t>
  </si>
  <si>
    <t xml:space="preserve"> I would like to hear more about research being done in my area</t>
  </si>
  <si>
    <t xml:space="preserve"> I know hardly anything about the research being done in my area</t>
  </si>
  <si>
    <t xml:space="preserve"> My area is well-known for research</t>
  </si>
  <si>
    <t xml:space="preserve"> The UK should be a world-leader in R&amp;D</t>
  </si>
  <si>
    <t xml:space="preserve"> R&amp;D is not a competition between countries</t>
  </si>
  <si>
    <t xml:space="preserve"> It is important to me that the UK invests more in R&amp;D than similar countries</t>
  </si>
  <si>
    <t xml:space="preserve"> There is no need for the UK to invest in R&amp;D because we will benefit from R&amp;D carried out by other countries</t>
  </si>
  <si>
    <t>Grid Summary: The UK invests less in R&amp;D than France and Germany. Do you agree or disagree with the following?</t>
  </si>
  <si>
    <t xml:space="preserve"> The UK should invest more in R&amp;D to catch up with countries like France and Germany</t>
  </si>
  <si>
    <t xml:space="preserve"> Falling behind France and Germany means that the UK will be worse off in the future</t>
  </si>
  <si>
    <t xml:space="preserve"> I feel disappointed that the UK invests less in R&amp;D than France and Germany</t>
  </si>
  <si>
    <t xml:space="preserve"> It does not matter that the UK invests less in R&amp;D than France and Germany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</si>
</sst>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
      <b/>
      <i/>
      <sz val="11"/>
      <color rgb="FF000000"/>
      <name val="Calibri"/>
      <family val="2"/>
      <scheme val="minor"/>
    </font>
    <font>
      <u/>
      <sz val="11"/>
      <color theme="10"/>
      <name val="Calibri"/>
      <family val="2"/>
      <scheme val="minor"/>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2">
    <xf numFmtId="0" fontId="0" fillId="0" borderId="0"/>
    <xf numFmtId="0" fontId="13" fillId="0" borderId="0" applyNumberFormat="0" applyFill="0" applyBorder="0" applyAlignment="0" applyProtection="0"/>
  </cellStyleXfs>
  <cellXfs count="33">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2" fillId="0" borderId="0" xfId="0" applyFont="1"/>
    <xf numFmtId="0" fontId="13" fillId="0" borderId="0" xfId="1"/>
    <xf numFmtId="0" fontId="1" fillId="0" borderId="0" xfId="0" applyFont="1" applyAlignment="1">
      <alignment horizontal="center" vertical="top" wrapText="1"/>
    </xf>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xf numFmtId="0" fontId="0" fillId="0" borderId="0" xfId="0"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theme" Target="theme/theme1.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sharedStrings" Target="sharedStrings.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customXml" Target="../customXml/item1.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customXml" Target="../customXml/item2.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customXml" Target="../customXml/item3.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styles" Target="styles.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calcChain" Target="calcChain.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1-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1" Type="http://schemas.openxmlformats.org/officeDocument/2006/relationships/drawing" Target="../drawings/drawing2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1" Type="http://schemas.openxmlformats.org/officeDocument/2006/relationships/drawing" Target="../drawings/drawing232.xml"/></Relationships>
</file>

<file path=xl/worksheets/_rels/sheet233.xml.rels><?xml version="1.0" encoding="UTF-8" standalone="yes"?>
<Relationships xmlns="http://schemas.openxmlformats.org/package/2006/relationships"><Relationship Id="rId1" Type="http://schemas.openxmlformats.org/officeDocument/2006/relationships/drawing" Target="../drawings/drawing233.xml"/></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37.xml.rels><?xml version="1.0" encoding="UTF-8" standalone="yes"?>
<Relationships xmlns="http://schemas.openxmlformats.org/package/2006/relationships"><Relationship Id="rId1" Type="http://schemas.openxmlformats.org/officeDocument/2006/relationships/drawing" Target="../drawings/drawing237.xml"/></Relationships>
</file>

<file path=xl/worksheets/_rels/sheet238.xml.rels><?xml version="1.0" encoding="UTF-8" standalone="yes"?>
<Relationships xmlns="http://schemas.openxmlformats.org/package/2006/relationships"><Relationship Id="rId1" Type="http://schemas.openxmlformats.org/officeDocument/2006/relationships/drawing" Target="../drawings/drawing238.xml"/></Relationships>
</file>

<file path=xl/worksheets/_rels/sheet239.xml.rels><?xml version="1.0" encoding="UTF-8" standalone="yes"?>
<Relationships xmlns="http://schemas.openxmlformats.org/package/2006/relationships"><Relationship Id="rId1" Type="http://schemas.openxmlformats.org/officeDocument/2006/relationships/drawing" Target="../drawings/drawing23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0.xml.rels><?xml version="1.0" encoding="UTF-8" standalone="yes"?>
<Relationships xmlns="http://schemas.openxmlformats.org/package/2006/relationships"><Relationship Id="rId1" Type="http://schemas.openxmlformats.org/officeDocument/2006/relationships/drawing" Target="../drawings/drawing240.xml"/></Relationships>
</file>

<file path=xl/worksheets/_rels/sheet241.xml.rels><?xml version="1.0" encoding="UTF-8" standalone="yes"?>
<Relationships xmlns="http://schemas.openxmlformats.org/package/2006/relationships"><Relationship Id="rId1" Type="http://schemas.openxmlformats.org/officeDocument/2006/relationships/drawing" Target="../drawings/drawing241.xml"/></Relationships>
</file>

<file path=xl/worksheets/_rels/sheet242.xml.rels><?xml version="1.0" encoding="UTF-8" standalone="yes"?>
<Relationships xmlns="http://schemas.openxmlformats.org/package/2006/relationships"><Relationship Id="rId1" Type="http://schemas.openxmlformats.org/officeDocument/2006/relationships/drawing" Target="../drawings/drawing242.xml"/></Relationships>
</file>

<file path=xl/worksheets/_rels/sheet243.xml.rels><?xml version="1.0" encoding="UTF-8" standalone="yes"?>
<Relationships xmlns="http://schemas.openxmlformats.org/package/2006/relationships"><Relationship Id="rId1" Type="http://schemas.openxmlformats.org/officeDocument/2006/relationships/drawing" Target="../drawings/drawing243.xml"/></Relationships>
</file>

<file path=xl/worksheets/_rels/sheet244.xml.rels><?xml version="1.0" encoding="UTF-8" standalone="yes"?>
<Relationships xmlns="http://schemas.openxmlformats.org/package/2006/relationships"><Relationship Id="rId1" Type="http://schemas.openxmlformats.org/officeDocument/2006/relationships/drawing" Target="../drawings/drawing244.xml"/></Relationships>
</file>

<file path=xl/worksheets/_rels/sheet245.xml.rels><?xml version="1.0" encoding="UTF-8" standalone="yes"?>
<Relationships xmlns="http://schemas.openxmlformats.org/package/2006/relationships"><Relationship Id="rId1" Type="http://schemas.openxmlformats.org/officeDocument/2006/relationships/drawing" Target="../drawings/drawing245.xml"/></Relationships>
</file>

<file path=xl/worksheets/_rels/sheet246.xml.rels><?xml version="1.0" encoding="UTF-8" standalone="yes"?>
<Relationships xmlns="http://schemas.openxmlformats.org/package/2006/relationships"><Relationship Id="rId1" Type="http://schemas.openxmlformats.org/officeDocument/2006/relationships/drawing" Target="../drawings/drawing246.xml"/></Relationships>
</file>

<file path=xl/worksheets/_rels/sheet247.xml.rels><?xml version="1.0" encoding="UTF-8" standalone="yes"?>
<Relationships xmlns="http://schemas.openxmlformats.org/package/2006/relationships"><Relationship Id="rId1" Type="http://schemas.openxmlformats.org/officeDocument/2006/relationships/drawing" Target="../drawings/drawing247.xml"/></Relationships>
</file>

<file path=xl/worksheets/_rels/sheet248.xml.rels><?xml version="1.0" encoding="UTF-8" standalone="yes"?>
<Relationships xmlns="http://schemas.openxmlformats.org/package/2006/relationships"><Relationship Id="rId1" Type="http://schemas.openxmlformats.org/officeDocument/2006/relationships/drawing" Target="../drawings/drawing248.xml"/></Relationships>
</file>

<file path=xl/worksheets/_rels/sheet249.xml.rels><?xml version="1.0" encoding="UTF-8" standalone="yes"?>
<Relationships xmlns="http://schemas.openxmlformats.org/package/2006/relationships"><Relationship Id="rId1" Type="http://schemas.openxmlformats.org/officeDocument/2006/relationships/drawing" Target="../drawings/drawing24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0.xml.rels><?xml version="1.0" encoding="UTF-8" standalone="yes"?>
<Relationships xmlns="http://schemas.openxmlformats.org/package/2006/relationships"><Relationship Id="rId1" Type="http://schemas.openxmlformats.org/officeDocument/2006/relationships/drawing" Target="../drawings/drawing250.xml"/></Relationships>
</file>

<file path=xl/worksheets/_rels/sheet251.xml.rels><?xml version="1.0" encoding="UTF-8" standalone="yes"?>
<Relationships xmlns="http://schemas.openxmlformats.org/package/2006/relationships"><Relationship Id="rId1" Type="http://schemas.openxmlformats.org/officeDocument/2006/relationships/drawing" Target="../drawings/drawing251.xml"/></Relationships>
</file>

<file path=xl/worksheets/_rels/sheet252.xml.rels><?xml version="1.0" encoding="UTF-8" standalone="yes"?>
<Relationships xmlns="http://schemas.openxmlformats.org/package/2006/relationships"><Relationship Id="rId1" Type="http://schemas.openxmlformats.org/officeDocument/2006/relationships/drawing" Target="../drawings/drawing252.xml"/></Relationships>
</file>

<file path=xl/worksheets/_rels/sheet253.xml.rels><?xml version="1.0" encoding="UTF-8" standalone="yes"?>
<Relationships xmlns="http://schemas.openxmlformats.org/package/2006/relationships"><Relationship Id="rId1" Type="http://schemas.openxmlformats.org/officeDocument/2006/relationships/drawing" Target="../drawings/drawing253.xml"/></Relationships>
</file>

<file path=xl/worksheets/_rels/sheet254.xml.rels><?xml version="1.0" encoding="UTF-8" standalone="yes"?>
<Relationships xmlns="http://schemas.openxmlformats.org/package/2006/relationships"><Relationship Id="rId1" Type="http://schemas.openxmlformats.org/officeDocument/2006/relationships/drawing" Target="../drawings/drawing254.xml"/></Relationships>
</file>

<file path=xl/worksheets/_rels/sheet255.xml.rels><?xml version="1.0" encoding="UTF-8" standalone="yes"?>
<Relationships xmlns="http://schemas.openxmlformats.org/package/2006/relationships"><Relationship Id="rId1" Type="http://schemas.openxmlformats.org/officeDocument/2006/relationships/drawing" Target="../drawings/drawing255.xml"/></Relationships>
</file>

<file path=xl/worksheets/_rels/sheet256.xml.rels><?xml version="1.0" encoding="UTF-8" standalone="yes"?>
<Relationships xmlns="http://schemas.openxmlformats.org/package/2006/relationships"><Relationship Id="rId1" Type="http://schemas.openxmlformats.org/officeDocument/2006/relationships/drawing" Target="../drawings/drawing256.xml"/></Relationships>
</file>

<file path=xl/worksheets/_rels/sheet257.xml.rels><?xml version="1.0" encoding="UTF-8" standalone="yes"?>
<Relationships xmlns="http://schemas.openxmlformats.org/package/2006/relationships"><Relationship Id="rId1" Type="http://schemas.openxmlformats.org/officeDocument/2006/relationships/drawing" Target="../drawings/drawing257.xml"/></Relationships>
</file>

<file path=xl/worksheets/_rels/sheet258.xml.rels><?xml version="1.0" encoding="UTF-8" standalone="yes"?>
<Relationships xmlns="http://schemas.openxmlformats.org/package/2006/relationships"><Relationship Id="rId1" Type="http://schemas.openxmlformats.org/officeDocument/2006/relationships/drawing" Target="../drawings/drawing258.xml"/></Relationships>
</file>

<file path=xl/worksheets/_rels/sheet259.xml.rels><?xml version="1.0" encoding="UTF-8" standalone="yes"?>
<Relationships xmlns="http://schemas.openxmlformats.org/package/2006/relationships"><Relationship Id="rId1" Type="http://schemas.openxmlformats.org/officeDocument/2006/relationships/drawing" Target="../drawings/drawing25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0.xml.rels><?xml version="1.0" encoding="UTF-8" standalone="yes"?>
<Relationships xmlns="http://schemas.openxmlformats.org/package/2006/relationships"><Relationship Id="rId1" Type="http://schemas.openxmlformats.org/officeDocument/2006/relationships/drawing" Target="../drawings/drawing260.xml"/></Relationships>
</file>

<file path=xl/worksheets/_rels/sheet261.xml.rels><?xml version="1.0" encoding="UTF-8" standalone="yes"?>
<Relationships xmlns="http://schemas.openxmlformats.org/package/2006/relationships"><Relationship Id="rId1" Type="http://schemas.openxmlformats.org/officeDocument/2006/relationships/drawing" Target="../drawings/drawing261.xml"/></Relationships>
</file>

<file path=xl/worksheets/_rels/sheet262.xml.rels><?xml version="1.0" encoding="UTF-8" standalone="yes"?>
<Relationships xmlns="http://schemas.openxmlformats.org/package/2006/relationships"><Relationship Id="rId1" Type="http://schemas.openxmlformats.org/officeDocument/2006/relationships/drawing" Target="../drawings/drawing262.xml"/></Relationships>
</file>

<file path=xl/worksheets/_rels/sheet263.xml.rels><?xml version="1.0" encoding="UTF-8" standalone="yes"?>
<Relationships xmlns="http://schemas.openxmlformats.org/package/2006/relationships"><Relationship Id="rId1" Type="http://schemas.openxmlformats.org/officeDocument/2006/relationships/drawing" Target="../drawings/drawing263.xml"/></Relationships>
</file>

<file path=xl/worksheets/_rels/sheet264.xml.rels><?xml version="1.0" encoding="UTF-8" standalone="yes"?>
<Relationships xmlns="http://schemas.openxmlformats.org/package/2006/relationships"><Relationship Id="rId1" Type="http://schemas.openxmlformats.org/officeDocument/2006/relationships/drawing" Target="../drawings/drawing264.xml"/></Relationships>
</file>

<file path=xl/worksheets/_rels/sheet265.xml.rels><?xml version="1.0" encoding="UTF-8" standalone="yes"?>
<Relationships xmlns="http://schemas.openxmlformats.org/package/2006/relationships"><Relationship Id="rId1" Type="http://schemas.openxmlformats.org/officeDocument/2006/relationships/drawing" Target="../drawings/drawing265.xml"/></Relationships>
</file>

<file path=xl/worksheets/_rels/sheet266.xml.rels><?xml version="1.0" encoding="UTF-8" standalone="yes"?>
<Relationships xmlns="http://schemas.openxmlformats.org/package/2006/relationships"><Relationship Id="rId1" Type="http://schemas.openxmlformats.org/officeDocument/2006/relationships/drawing" Target="../drawings/drawing266.xml"/></Relationships>
</file>

<file path=xl/worksheets/_rels/sheet267.xml.rels><?xml version="1.0" encoding="UTF-8" standalone="yes"?>
<Relationships xmlns="http://schemas.openxmlformats.org/package/2006/relationships"><Relationship Id="rId1" Type="http://schemas.openxmlformats.org/officeDocument/2006/relationships/drawing" Target="../drawings/drawing267.xml"/></Relationships>
</file>

<file path=xl/worksheets/_rels/sheet268.xml.rels><?xml version="1.0" encoding="UTF-8" standalone="yes"?>
<Relationships xmlns="http://schemas.openxmlformats.org/package/2006/relationships"><Relationship Id="rId1" Type="http://schemas.openxmlformats.org/officeDocument/2006/relationships/drawing" Target="../drawings/drawing268.xml"/></Relationships>
</file>

<file path=xl/worksheets/_rels/sheet269.xml.rels><?xml version="1.0" encoding="UTF-8" standalone="yes"?>
<Relationships xmlns="http://schemas.openxmlformats.org/package/2006/relationships"><Relationship Id="rId1" Type="http://schemas.openxmlformats.org/officeDocument/2006/relationships/drawing" Target="../drawings/drawing26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0.xml.rels><?xml version="1.0" encoding="UTF-8" standalone="yes"?>
<Relationships xmlns="http://schemas.openxmlformats.org/package/2006/relationships"><Relationship Id="rId1" Type="http://schemas.openxmlformats.org/officeDocument/2006/relationships/drawing" Target="../drawings/drawing270.xml"/></Relationships>
</file>

<file path=xl/worksheets/_rels/sheet271.xml.rels><?xml version="1.0" encoding="UTF-8" standalone="yes"?>
<Relationships xmlns="http://schemas.openxmlformats.org/package/2006/relationships"><Relationship Id="rId1" Type="http://schemas.openxmlformats.org/officeDocument/2006/relationships/drawing" Target="../drawings/drawing271.xml"/></Relationships>
</file>

<file path=xl/worksheets/_rels/sheet272.xml.rels><?xml version="1.0" encoding="UTF-8" standalone="yes"?>
<Relationships xmlns="http://schemas.openxmlformats.org/package/2006/relationships"><Relationship Id="rId1" Type="http://schemas.openxmlformats.org/officeDocument/2006/relationships/drawing" Target="../drawings/drawing272.xml"/></Relationships>
</file>

<file path=xl/worksheets/_rels/sheet273.xml.rels><?xml version="1.0" encoding="UTF-8" standalone="yes"?>
<Relationships xmlns="http://schemas.openxmlformats.org/package/2006/relationships"><Relationship Id="rId1" Type="http://schemas.openxmlformats.org/officeDocument/2006/relationships/drawing" Target="../drawings/drawing273.xml"/></Relationships>
</file>

<file path=xl/worksheets/_rels/sheet274.xml.rels><?xml version="1.0" encoding="UTF-8" standalone="yes"?>
<Relationships xmlns="http://schemas.openxmlformats.org/package/2006/relationships"><Relationship Id="rId1" Type="http://schemas.openxmlformats.org/officeDocument/2006/relationships/drawing" Target="../drawings/drawing274.xml"/></Relationships>
</file>

<file path=xl/worksheets/_rels/sheet275.xml.rels><?xml version="1.0" encoding="UTF-8" standalone="yes"?>
<Relationships xmlns="http://schemas.openxmlformats.org/package/2006/relationships"><Relationship Id="rId1" Type="http://schemas.openxmlformats.org/officeDocument/2006/relationships/drawing" Target="../drawings/drawing275.xml"/></Relationships>
</file>

<file path=xl/worksheets/_rels/sheet276.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277.xml.rels><?xml version="1.0" encoding="UTF-8" standalone="yes"?>
<Relationships xmlns="http://schemas.openxmlformats.org/package/2006/relationships"><Relationship Id="rId1" Type="http://schemas.openxmlformats.org/officeDocument/2006/relationships/drawing" Target="../drawings/drawing277.xml"/></Relationships>
</file>

<file path=xl/worksheets/_rels/sheet278.xml.rels><?xml version="1.0" encoding="UTF-8" standalone="yes"?>
<Relationships xmlns="http://schemas.openxmlformats.org/package/2006/relationships"><Relationship Id="rId1" Type="http://schemas.openxmlformats.org/officeDocument/2006/relationships/drawing" Target="../drawings/drawing278.xml"/></Relationships>
</file>

<file path=xl/worksheets/_rels/sheet279.xml.rels><?xml version="1.0" encoding="UTF-8" standalone="yes"?>
<Relationships xmlns="http://schemas.openxmlformats.org/package/2006/relationships"><Relationship Id="rId1" Type="http://schemas.openxmlformats.org/officeDocument/2006/relationships/drawing" Target="../drawings/drawing27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0.xml.rels><?xml version="1.0" encoding="UTF-8" standalone="yes"?>
<Relationships xmlns="http://schemas.openxmlformats.org/package/2006/relationships"><Relationship Id="rId1" Type="http://schemas.openxmlformats.org/officeDocument/2006/relationships/drawing" Target="../drawings/drawing280.xml"/></Relationships>
</file>

<file path=xl/worksheets/_rels/sheet281.xml.rels><?xml version="1.0" encoding="UTF-8" standalone="yes"?>
<Relationships xmlns="http://schemas.openxmlformats.org/package/2006/relationships"><Relationship Id="rId1" Type="http://schemas.openxmlformats.org/officeDocument/2006/relationships/drawing" Target="../drawings/drawing281.xml"/></Relationships>
</file>

<file path=xl/worksheets/_rels/sheet282.xml.rels><?xml version="1.0" encoding="UTF-8" standalone="yes"?>
<Relationships xmlns="http://schemas.openxmlformats.org/package/2006/relationships"><Relationship Id="rId1" Type="http://schemas.openxmlformats.org/officeDocument/2006/relationships/drawing" Target="../drawings/drawing282.xml"/></Relationships>
</file>

<file path=xl/worksheets/_rels/sheet283.xml.rels><?xml version="1.0" encoding="UTF-8" standalone="yes"?>
<Relationships xmlns="http://schemas.openxmlformats.org/package/2006/relationships"><Relationship Id="rId1" Type="http://schemas.openxmlformats.org/officeDocument/2006/relationships/drawing" Target="../drawings/drawing283.xml"/></Relationships>
</file>

<file path=xl/worksheets/_rels/sheet284.xml.rels><?xml version="1.0" encoding="UTF-8" standalone="yes"?>
<Relationships xmlns="http://schemas.openxmlformats.org/package/2006/relationships"><Relationship Id="rId1" Type="http://schemas.openxmlformats.org/officeDocument/2006/relationships/drawing" Target="../drawings/drawing284.xml"/></Relationships>
</file>

<file path=xl/worksheets/_rels/sheet285.xml.rels><?xml version="1.0" encoding="UTF-8" standalone="yes"?>
<Relationships xmlns="http://schemas.openxmlformats.org/package/2006/relationships"><Relationship Id="rId1" Type="http://schemas.openxmlformats.org/officeDocument/2006/relationships/drawing" Target="../drawings/drawing285.xml"/></Relationships>
</file>

<file path=xl/worksheets/_rels/sheet286.xml.rels><?xml version="1.0" encoding="UTF-8" standalone="yes"?>
<Relationships xmlns="http://schemas.openxmlformats.org/package/2006/relationships"><Relationship Id="rId1" Type="http://schemas.openxmlformats.org/officeDocument/2006/relationships/drawing" Target="../drawings/drawing286.xml"/></Relationships>
</file>

<file path=xl/worksheets/_rels/sheet287.xml.rels><?xml version="1.0" encoding="UTF-8" standalone="yes"?>
<Relationships xmlns="http://schemas.openxmlformats.org/package/2006/relationships"><Relationship Id="rId1" Type="http://schemas.openxmlformats.org/officeDocument/2006/relationships/drawing" Target="../drawings/drawing287.xml"/></Relationships>
</file>

<file path=xl/worksheets/_rels/sheet288.xml.rels><?xml version="1.0" encoding="UTF-8" standalone="yes"?>
<Relationships xmlns="http://schemas.openxmlformats.org/package/2006/relationships"><Relationship Id="rId1" Type="http://schemas.openxmlformats.org/officeDocument/2006/relationships/drawing" Target="../drawings/drawing288.xml"/></Relationships>
</file>

<file path=xl/worksheets/_rels/sheet289.xml.rels><?xml version="1.0" encoding="UTF-8" standalone="yes"?>
<Relationships xmlns="http://schemas.openxmlformats.org/package/2006/relationships"><Relationship Id="rId1" Type="http://schemas.openxmlformats.org/officeDocument/2006/relationships/drawing" Target="../drawings/drawing28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0.xml.rels><?xml version="1.0" encoding="UTF-8" standalone="yes"?>
<Relationships xmlns="http://schemas.openxmlformats.org/package/2006/relationships"><Relationship Id="rId1" Type="http://schemas.openxmlformats.org/officeDocument/2006/relationships/drawing" Target="../drawings/drawing290.xml"/></Relationships>
</file>

<file path=xl/worksheets/_rels/sheet291.xml.rels><?xml version="1.0" encoding="UTF-8" standalone="yes"?>
<Relationships xmlns="http://schemas.openxmlformats.org/package/2006/relationships"><Relationship Id="rId1" Type="http://schemas.openxmlformats.org/officeDocument/2006/relationships/drawing" Target="../drawings/drawing291.xml"/></Relationships>
</file>

<file path=xl/worksheets/_rels/sheet292.xml.rels><?xml version="1.0" encoding="UTF-8" standalone="yes"?>
<Relationships xmlns="http://schemas.openxmlformats.org/package/2006/relationships"><Relationship Id="rId1" Type="http://schemas.openxmlformats.org/officeDocument/2006/relationships/drawing" Target="../drawings/drawing292.xml"/></Relationships>
</file>

<file path=xl/worksheets/_rels/sheet293.xml.rels><?xml version="1.0" encoding="UTF-8" standalone="yes"?>
<Relationships xmlns="http://schemas.openxmlformats.org/package/2006/relationships"><Relationship Id="rId1" Type="http://schemas.openxmlformats.org/officeDocument/2006/relationships/drawing" Target="../drawings/drawing293.xml"/></Relationships>
</file>

<file path=xl/worksheets/_rels/sheet294.xml.rels><?xml version="1.0" encoding="UTF-8" standalone="yes"?>
<Relationships xmlns="http://schemas.openxmlformats.org/package/2006/relationships"><Relationship Id="rId1" Type="http://schemas.openxmlformats.org/officeDocument/2006/relationships/drawing" Target="../drawings/drawing294.xml"/></Relationships>
</file>

<file path=xl/worksheets/_rels/sheet295.xml.rels><?xml version="1.0" encoding="UTF-8" standalone="yes"?>
<Relationships xmlns="http://schemas.openxmlformats.org/package/2006/relationships"><Relationship Id="rId1" Type="http://schemas.openxmlformats.org/officeDocument/2006/relationships/drawing" Target="../drawings/drawing295.xml"/></Relationships>
</file>

<file path=xl/worksheets/_rels/sheet296.xml.rels><?xml version="1.0" encoding="UTF-8" standalone="yes"?>
<Relationships xmlns="http://schemas.openxmlformats.org/package/2006/relationships"><Relationship Id="rId1" Type="http://schemas.openxmlformats.org/officeDocument/2006/relationships/drawing" Target="../drawings/drawing296.xml"/></Relationships>
</file>

<file path=xl/worksheets/_rels/sheet297.xml.rels><?xml version="1.0" encoding="UTF-8" standalone="yes"?>
<Relationships xmlns="http://schemas.openxmlformats.org/package/2006/relationships"><Relationship Id="rId1" Type="http://schemas.openxmlformats.org/officeDocument/2006/relationships/drawing" Target="../drawings/drawing297.xml"/></Relationships>
</file>

<file path=xl/worksheets/_rels/sheet298.xml.rels><?xml version="1.0" encoding="UTF-8" standalone="yes"?>
<Relationships xmlns="http://schemas.openxmlformats.org/package/2006/relationships"><Relationship Id="rId1" Type="http://schemas.openxmlformats.org/officeDocument/2006/relationships/drawing" Target="../drawings/drawing298.xml"/></Relationships>
</file>

<file path=xl/worksheets/_rels/sheet299.xml.rels><?xml version="1.0" encoding="UTF-8" standalone="yes"?>
<Relationships xmlns="http://schemas.openxmlformats.org/package/2006/relationships"><Relationship Id="rId1" Type="http://schemas.openxmlformats.org/officeDocument/2006/relationships/drawing" Target="../drawings/drawing29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00.xml.rels><?xml version="1.0" encoding="UTF-8" standalone="yes"?>
<Relationships xmlns="http://schemas.openxmlformats.org/package/2006/relationships"><Relationship Id="rId1" Type="http://schemas.openxmlformats.org/officeDocument/2006/relationships/drawing" Target="../drawings/drawing300.xml"/></Relationships>
</file>

<file path=xl/worksheets/_rels/sheet301.xml.rels><?xml version="1.0" encoding="UTF-8" standalone="yes"?>
<Relationships xmlns="http://schemas.openxmlformats.org/package/2006/relationships"><Relationship Id="rId1" Type="http://schemas.openxmlformats.org/officeDocument/2006/relationships/drawing" Target="../drawings/drawing301.xml"/></Relationships>
</file>

<file path=xl/worksheets/_rels/sheet302.xml.rels><?xml version="1.0" encoding="UTF-8" standalone="yes"?>
<Relationships xmlns="http://schemas.openxmlformats.org/package/2006/relationships"><Relationship Id="rId1" Type="http://schemas.openxmlformats.org/officeDocument/2006/relationships/drawing" Target="../drawings/drawing302.xml"/></Relationships>
</file>

<file path=xl/worksheets/_rels/sheet303.xml.rels><?xml version="1.0" encoding="UTF-8" standalone="yes"?>
<Relationships xmlns="http://schemas.openxmlformats.org/package/2006/relationships"><Relationship Id="rId1" Type="http://schemas.openxmlformats.org/officeDocument/2006/relationships/drawing" Target="../drawings/drawing303.xml"/></Relationships>
</file>

<file path=xl/worksheets/_rels/sheet304.xml.rels><?xml version="1.0" encoding="UTF-8" standalone="yes"?>
<Relationships xmlns="http://schemas.openxmlformats.org/package/2006/relationships"><Relationship Id="rId1" Type="http://schemas.openxmlformats.org/officeDocument/2006/relationships/drawing" Target="../drawings/drawing304.xml"/></Relationships>
</file>

<file path=xl/worksheets/_rels/sheet305.xml.rels><?xml version="1.0" encoding="UTF-8" standalone="yes"?>
<Relationships xmlns="http://schemas.openxmlformats.org/package/2006/relationships"><Relationship Id="rId1" Type="http://schemas.openxmlformats.org/officeDocument/2006/relationships/drawing" Target="../drawings/drawing305.xml"/></Relationships>
</file>

<file path=xl/worksheets/_rels/sheet306.xml.rels><?xml version="1.0" encoding="UTF-8" standalone="yes"?>
<Relationships xmlns="http://schemas.openxmlformats.org/package/2006/relationships"><Relationship Id="rId1" Type="http://schemas.openxmlformats.org/officeDocument/2006/relationships/drawing" Target="../drawings/drawing306.xml"/></Relationships>
</file>

<file path=xl/worksheets/_rels/sheet307.xml.rels><?xml version="1.0" encoding="UTF-8" standalone="yes"?>
<Relationships xmlns="http://schemas.openxmlformats.org/package/2006/relationships"><Relationship Id="rId1" Type="http://schemas.openxmlformats.org/officeDocument/2006/relationships/drawing" Target="../drawings/drawing307.xml"/></Relationships>
</file>

<file path=xl/worksheets/_rels/sheet308.xml.rels><?xml version="1.0" encoding="UTF-8" standalone="yes"?>
<Relationships xmlns="http://schemas.openxmlformats.org/package/2006/relationships"><Relationship Id="rId1" Type="http://schemas.openxmlformats.org/officeDocument/2006/relationships/drawing" Target="../drawings/drawing308.xml"/></Relationships>
</file>

<file path=xl/worksheets/_rels/sheet309.xml.rels><?xml version="1.0" encoding="UTF-8" standalone="yes"?>
<Relationships xmlns="http://schemas.openxmlformats.org/package/2006/relationships"><Relationship Id="rId1" Type="http://schemas.openxmlformats.org/officeDocument/2006/relationships/drawing" Target="../drawings/drawing30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0.xml.rels><?xml version="1.0" encoding="UTF-8" standalone="yes"?>
<Relationships xmlns="http://schemas.openxmlformats.org/package/2006/relationships"><Relationship Id="rId1" Type="http://schemas.openxmlformats.org/officeDocument/2006/relationships/drawing" Target="../drawings/drawing310.xml"/></Relationships>
</file>

<file path=xl/worksheets/_rels/sheet311.xml.rels><?xml version="1.0" encoding="UTF-8" standalone="yes"?>
<Relationships xmlns="http://schemas.openxmlformats.org/package/2006/relationships"><Relationship Id="rId1" Type="http://schemas.openxmlformats.org/officeDocument/2006/relationships/drawing" Target="../drawings/drawing311.xml"/></Relationships>
</file>

<file path=xl/worksheets/_rels/sheet312.xml.rels><?xml version="1.0" encoding="UTF-8" standalone="yes"?>
<Relationships xmlns="http://schemas.openxmlformats.org/package/2006/relationships"><Relationship Id="rId1" Type="http://schemas.openxmlformats.org/officeDocument/2006/relationships/drawing" Target="../drawings/drawing312.xml"/></Relationships>
</file>

<file path=xl/worksheets/_rels/sheet313.xml.rels><?xml version="1.0" encoding="UTF-8" standalone="yes"?>
<Relationships xmlns="http://schemas.openxmlformats.org/package/2006/relationships"><Relationship Id="rId1" Type="http://schemas.openxmlformats.org/officeDocument/2006/relationships/drawing" Target="../drawings/drawing313.xml"/></Relationships>
</file>

<file path=xl/worksheets/_rels/sheet314.xml.rels><?xml version="1.0" encoding="UTF-8" standalone="yes"?>
<Relationships xmlns="http://schemas.openxmlformats.org/package/2006/relationships"><Relationship Id="rId1" Type="http://schemas.openxmlformats.org/officeDocument/2006/relationships/drawing" Target="../drawings/drawing314.xml"/></Relationships>
</file>

<file path=xl/worksheets/_rels/sheet315.xml.rels><?xml version="1.0" encoding="UTF-8" standalone="yes"?>
<Relationships xmlns="http://schemas.openxmlformats.org/package/2006/relationships"><Relationship Id="rId1" Type="http://schemas.openxmlformats.org/officeDocument/2006/relationships/drawing" Target="../drawings/drawing315.xml"/></Relationships>
</file>

<file path=xl/worksheets/_rels/sheet316.xml.rels><?xml version="1.0" encoding="UTF-8" standalone="yes"?>
<Relationships xmlns="http://schemas.openxmlformats.org/package/2006/relationships"><Relationship Id="rId1" Type="http://schemas.openxmlformats.org/officeDocument/2006/relationships/drawing" Target="../drawings/drawing316.xml"/></Relationships>
</file>

<file path=xl/worksheets/_rels/sheet317.xml.rels><?xml version="1.0" encoding="UTF-8" standalone="yes"?>
<Relationships xmlns="http://schemas.openxmlformats.org/package/2006/relationships"><Relationship Id="rId1" Type="http://schemas.openxmlformats.org/officeDocument/2006/relationships/drawing" Target="../drawings/drawing317.xml"/></Relationships>
</file>

<file path=xl/worksheets/_rels/sheet318.xml.rels><?xml version="1.0" encoding="UTF-8" standalone="yes"?>
<Relationships xmlns="http://schemas.openxmlformats.org/package/2006/relationships"><Relationship Id="rId1" Type="http://schemas.openxmlformats.org/officeDocument/2006/relationships/drawing" Target="../drawings/drawing318.xml"/></Relationships>
</file>

<file path=xl/worksheets/_rels/sheet319.xml.rels><?xml version="1.0" encoding="UTF-8" standalone="yes"?>
<Relationships xmlns="http://schemas.openxmlformats.org/package/2006/relationships"><Relationship Id="rId1" Type="http://schemas.openxmlformats.org/officeDocument/2006/relationships/drawing" Target="../drawings/drawing31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0.xml.rels><?xml version="1.0" encoding="UTF-8" standalone="yes"?>
<Relationships xmlns="http://schemas.openxmlformats.org/package/2006/relationships"><Relationship Id="rId1" Type="http://schemas.openxmlformats.org/officeDocument/2006/relationships/drawing" Target="../drawings/drawing320.xml"/></Relationships>
</file>

<file path=xl/worksheets/_rels/sheet321.xml.rels><?xml version="1.0" encoding="UTF-8" standalone="yes"?>
<Relationships xmlns="http://schemas.openxmlformats.org/package/2006/relationships"><Relationship Id="rId1" Type="http://schemas.openxmlformats.org/officeDocument/2006/relationships/drawing" Target="../drawings/drawing321.xml"/></Relationships>
</file>

<file path=xl/worksheets/_rels/sheet322.xml.rels><?xml version="1.0" encoding="UTF-8" standalone="yes"?>
<Relationships xmlns="http://schemas.openxmlformats.org/package/2006/relationships"><Relationship Id="rId1" Type="http://schemas.openxmlformats.org/officeDocument/2006/relationships/drawing" Target="../drawings/drawing322.xml"/></Relationships>
</file>

<file path=xl/worksheets/_rels/sheet323.xml.rels><?xml version="1.0" encoding="UTF-8" standalone="yes"?>
<Relationships xmlns="http://schemas.openxmlformats.org/package/2006/relationships"><Relationship Id="rId1" Type="http://schemas.openxmlformats.org/officeDocument/2006/relationships/drawing" Target="../drawings/drawing323.xml"/></Relationships>
</file>

<file path=xl/worksheets/_rels/sheet324.xml.rels><?xml version="1.0" encoding="UTF-8" standalone="yes"?>
<Relationships xmlns="http://schemas.openxmlformats.org/package/2006/relationships"><Relationship Id="rId1" Type="http://schemas.openxmlformats.org/officeDocument/2006/relationships/drawing" Target="../drawings/drawing324.xml"/></Relationships>
</file>

<file path=xl/worksheets/_rels/sheet325.xml.rels><?xml version="1.0" encoding="UTF-8" standalone="yes"?>
<Relationships xmlns="http://schemas.openxmlformats.org/package/2006/relationships"><Relationship Id="rId1" Type="http://schemas.openxmlformats.org/officeDocument/2006/relationships/drawing" Target="../drawings/drawing325.xml"/></Relationships>
</file>

<file path=xl/worksheets/_rels/sheet326.xml.rels><?xml version="1.0" encoding="UTF-8" standalone="yes"?>
<Relationships xmlns="http://schemas.openxmlformats.org/package/2006/relationships"><Relationship Id="rId1" Type="http://schemas.openxmlformats.org/officeDocument/2006/relationships/drawing" Target="../drawings/drawing326.xml"/></Relationships>
</file>

<file path=xl/worksheets/_rels/sheet327.xml.rels><?xml version="1.0" encoding="UTF-8" standalone="yes"?>
<Relationships xmlns="http://schemas.openxmlformats.org/package/2006/relationships"><Relationship Id="rId1" Type="http://schemas.openxmlformats.org/officeDocument/2006/relationships/drawing" Target="../drawings/drawing327.xml"/></Relationships>
</file>

<file path=xl/worksheets/_rels/sheet328.xml.rels><?xml version="1.0" encoding="UTF-8" standalone="yes"?>
<Relationships xmlns="http://schemas.openxmlformats.org/package/2006/relationships"><Relationship Id="rId1" Type="http://schemas.openxmlformats.org/officeDocument/2006/relationships/drawing" Target="../drawings/drawing328.xml"/></Relationships>
</file>

<file path=xl/worksheets/_rels/sheet329.xml.rels><?xml version="1.0" encoding="UTF-8" standalone="yes"?>
<Relationships xmlns="http://schemas.openxmlformats.org/package/2006/relationships"><Relationship Id="rId1" Type="http://schemas.openxmlformats.org/officeDocument/2006/relationships/drawing" Target="../drawings/drawing3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0.xml.rels><?xml version="1.0" encoding="UTF-8" standalone="yes"?>
<Relationships xmlns="http://schemas.openxmlformats.org/package/2006/relationships"><Relationship Id="rId1" Type="http://schemas.openxmlformats.org/officeDocument/2006/relationships/drawing" Target="../drawings/drawing330.xml"/></Relationships>
</file>

<file path=xl/worksheets/_rels/sheet331.xml.rels><?xml version="1.0" encoding="UTF-8" standalone="yes"?>
<Relationships xmlns="http://schemas.openxmlformats.org/package/2006/relationships"><Relationship Id="rId1" Type="http://schemas.openxmlformats.org/officeDocument/2006/relationships/drawing" Target="../drawings/drawing331.xml"/></Relationships>
</file>

<file path=xl/worksheets/_rels/sheet332.xml.rels><?xml version="1.0" encoding="UTF-8" standalone="yes"?>
<Relationships xmlns="http://schemas.openxmlformats.org/package/2006/relationships"><Relationship Id="rId1" Type="http://schemas.openxmlformats.org/officeDocument/2006/relationships/drawing" Target="../drawings/drawing332.xml"/></Relationships>
</file>

<file path=xl/worksheets/_rels/sheet333.xml.rels><?xml version="1.0" encoding="UTF-8" standalone="yes"?>
<Relationships xmlns="http://schemas.openxmlformats.org/package/2006/relationships"><Relationship Id="rId1" Type="http://schemas.openxmlformats.org/officeDocument/2006/relationships/drawing" Target="../drawings/drawing333.xml"/></Relationships>
</file>

<file path=xl/worksheets/_rels/sheet334.xml.rels><?xml version="1.0" encoding="UTF-8" standalone="yes"?>
<Relationships xmlns="http://schemas.openxmlformats.org/package/2006/relationships"><Relationship Id="rId1" Type="http://schemas.openxmlformats.org/officeDocument/2006/relationships/drawing" Target="../drawings/drawing334.xml"/></Relationships>
</file>

<file path=xl/worksheets/_rels/sheet335.xml.rels><?xml version="1.0" encoding="UTF-8" standalone="yes"?>
<Relationships xmlns="http://schemas.openxmlformats.org/package/2006/relationships"><Relationship Id="rId1" Type="http://schemas.openxmlformats.org/officeDocument/2006/relationships/drawing" Target="../drawings/drawing335.xml"/></Relationships>
</file>

<file path=xl/worksheets/_rels/sheet336.xml.rels><?xml version="1.0" encoding="UTF-8" standalone="yes"?>
<Relationships xmlns="http://schemas.openxmlformats.org/package/2006/relationships"><Relationship Id="rId1" Type="http://schemas.openxmlformats.org/officeDocument/2006/relationships/drawing" Target="../drawings/drawing336.xml"/></Relationships>
</file>

<file path=xl/worksheets/_rels/sheet337.xml.rels><?xml version="1.0" encoding="UTF-8" standalone="yes"?>
<Relationships xmlns="http://schemas.openxmlformats.org/package/2006/relationships"><Relationship Id="rId1" Type="http://schemas.openxmlformats.org/officeDocument/2006/relationships/drawing" Target="../drawings/drawing337.xml"/></Relationships>
</file>

<file path=xl/worksheets/_rels/sheet338.xml.rels><?xml version="1.0" encoding="UTF-8" standalone="yes"?>
<Relationships xmlns="http://schemas.openxmlformats.org/package/2006/relationships"><Relationship Id="rId1" Type="http://schemas.openxmlformats.org/officeDocument/2006/relationships/drawing" Target="../drawings/drawing338.xml"/></Relationships>
</file>

<file path=xl/worksheets/_rels/sheet339.xml.rels><?xml version="1.0" encoding="UTF-8" standalone="yes"?>
<Relationships xmlns="http://schemas.openxmlformats.org/package/2006/relationships"><Relationship Id="rId1" Type="http://schemas.openxmlformats.org/officeDocument/2006/relationships/drawing" Target="../drawings/drawing33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40.xml.rels><?xml version="1.0" encoding="UTF-8" standalone="yes"?>
<Relationships xmlns="http://schemas.openxmlformats.org/package/2006/relationships"><Relationship Id="rId1" Type="http://schemas.openxmlformats.org/officeDocument/2006/relationships/drawing" Target="../drawings/drawing340.xml"/></Relationships>
</file>

<file path=xl/worksheets/_rels/sheet341.xml.rels><?xml version="1.0" encoding="UTF-8" standalone="yes"?>
<Relationships xmlns="http://schemas.openxmlformats.org/package/2006/relationships"><Relationship Id="rId1" Type="http://schemas.openxmlformats.org/officeDocument/2006/relationships/drawing" Target="../drawings/drawing341.xml"/></Relationships>
</file>

<file path=xl/worksheets/_rels/sheet342.xml.rels><?xml version="1.0" encoding="UTF-8" standalone="yes"?>
<Relationships xmlns="http://schemas.openxmlformats.org/package/2006/relationships"><Relationship Id="rId1" Type="http://schemas.openxmlformats.org/officeDocument/2006/relationships/drawing" Target="../drawings/drawing342.xml"/></Relationships>
</file>

<file path=xl/worksheets/_rels/sheet343.xml.rels><?xml version="1.0" encoding="UTF-8" standalone="yes"?>
<Relationships xmlns="http://schemas.openxmlformats.org/package/2006/relationships"><Relationship Id="rId1" Type="http://schemas.openxmlformats.org/officeDocument/2006/relationships/drawing" Target="../drawings/drawing343.xml"/></Relationships>
</file>

<file path=xl/worksheets/_rels/sheet344.xml.rels><?xml version="1.0" encoding="UTF-8" standalone="yes"?>
<Relationships xmlns="http://schemas.openxmlformats.org/package/2006/relationships"><Relationship Id="rId1" Type="http://schemas.openxmlformats.org/officeDocument/2006/relationships/drawing" Target="../drawings/drawing344.xml"/></Relationships>
</file>

<file path=xl/worksheets/_rels/sheet345.xml.rels><?xml version="1.0" encoding="UTF-8" standalone="yes"?>
<Relationships xmlns="http://schemas.openxmlformats.org/package/2006/relationships"><Relationship Id="rId1" Type="http://schemas.openxmlformats.org/officeDocument/2006/relationships/drawing" Target="../drawings/drawing345.xml"/></Relationships>
</file>

<file path=xl/worksheets/_rels/sheet346.xml.rels><?xml version="1.0" encoding="UTF-8" standalone="yes"?>
<Relationships xmlns="http://schemas.openxmlformats.org/package/2006/relationships"><Relationship Id="rId1" Type="http://schemas.openxmlformats.org/officeDocument/2006/relationships/drawing" Target="../drawings/drawing346.xml"/></Relationships>
</file>

<file path=xl/worksheets/_rels/sheet347.xml.rels><?xml version="1.0" encoding="UTF-8" standalone="yes"?>
<Relationships xmlns="http://schemas.openxmlformats.org/package/2006/relationships"><Relationship Id="rId1" Type="http://schemas.openxmlformats.org/officeDocument/2006/relationships/drawing" Target="../drawings/drawing347.xml"/></Relationships>
</file>

<file path=xl/worksheets/_rels/sheet348.xml.rels><?xml version="1.0" encoding="UTF-8" standalone="yes"?>
<Relationships xmlns="http://schemas.openxmlformats.org/package/2006/relationships"><Relationship Id="rId1" Type="http://schemas.openxmlformats.org/officeDocument/2006/relationships/drawing" Target="../drawings/drawing348.xml"/></Relationships>
</file>

<file path=xl/worksheets/_rels/sheet349.xml.rels><?xml version="1.0" encoding="UTF-8" standalone="yes"?>
<Relationships xmlns="http://schemas.openxmlformats.org/package/2006/relationships"><Relationship Id="rId1" Type="http://schemas.openxmlformats.org/officeDocument/2006/relationships/drawing" Target="../drawings/drawing34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0.xml.rels><?xml version="1.0" encoding="UTF-8" standalone="yes"?>
<Relationships xmlns="http://schemas.openxmlformats.org/package/2006/relationships"><Relationship Id="rId1" Type="http://schemas.openxmlformats.org/officeDocument/2006/relationships/drawing" Target="../drawings/drawing350.xml"/></Relationships>
</file>

<file path=xl/worksheets/_rels/sheet351.xml.rels><?xml version="1.0" encoding="UTF-8" standalone="yes"?>
<Relationships xmlns="http://schemas.openxmlformats.org/package/2006/relationships"><Relationship Id="rId1" Type="http://schemas.openxmlformats.org/officeDocument/2006/relationships/drawing" Target="../drawings/drawing351.xml"/></Relationships>
</file>

<file path=xl/worksheets/_rels/sheet352.xml.rels><?xml version="1.0" encoding="UTF-8" standalone="yes"?>
<Relationships xmlns="http://schemas.openxmlformats.org/package/2006/relationships"><Relationship Id="rId1" Type="http://schemas.openxmlformats.org/officeDocument/2006/relationships/drawing" Target="../drawings/drawing352.xml"/></Relationships>
</file>

<file path=xl/worksheets/_rels/sheet353.xml.rels><?xml version="1.0" encoding="UTF-8" standalone="yes"?>
<Relationships xmlns="http://schemas.openxmlformats.org/package/2006/relationships"><Relationship Id="rId1" Type="http://schemas.openxmlformats.org/officeDocument/2006/relationships/drawing" Target="../drawings/drawing353.xml"/></Relationships>
</file>

<file path=xl/worksheets/_rels/sheet354.xml.rels><?xml version="1.0" encoding="UTF-8" standalone="yes"?>
<Relationships xmlns="http://schemas.openxmlformats.org/package/2006/relationships"><Relationship Id="rId1" Type="http://schemas.openxmlformats.org/officeDocument/2006/relationships/drawing" Target="../drawings/drawing354.xml"/></Relationships>
</file>

<file path=xl/worksheets/_rels/sheet355.xml.rels><?xml version="1.0" encoding="UTF-8" standalone="yes"?>
<Relationships xmlns="http://schemas.openxmlformats.org/package/2006/relationships"><Relationship Id="rId1" Type="http://schemas.openxmlformats.org/officeDocument/2006/relationships/drawing" Target="../drawings/drawing355.xml"/></Relationships>
</file>

<file path=xl/worksheets/_rels/sheet356.xml.rels><?xml version="1.0" encoding="UTF-8" standalone="yes"?>
<Relationships xmlns="http://schemas.openxmlformats.org/package/2006/relationships"><Relationship Id="rId1" Type="http://schemas.openxmlformats.org/officeDocument/2006/relationships/drawing" Target="../drawings/drawing356.xml"/></Relationships>
</file>

<file path=xl/worksheets/_rels/sheet357.xml.rels><?xml version="1.0" encoding="UTF-8" standalone="yes"?>
<Relationships xmlns="http://schemas.openxmlformats.org/package/2006/relationships"><Relationship Id="rId1" Type="http://schemas.openxmlformats.org/officeDocument/2006/relationships/drawing" Target="../drawings/drawing357.xml"/></Relationships>
</file>

<file path=xl/worksheets/_rels/sheet358.xml.rels><?xml version="1.0" encoding="UTF-8" standalone="yes"?>
<Relationships xmlns="http://schemas.openxmlformats.org/package/2006/relationships"><Relationship Id="rId1" Type="http://schemas.openxmlformats.org/officeDocument/2006/relationships/drawing" Target="../drawings/drawing358.xml"/></Relationships>
</file>

<file path=xl/worksheets/_rels/sheet359.xml.rels><?xml version="1.0" encoding="UTF-8" standalone="yes"?>
<Relationships xmlns="http://schemas.openxmlformats.org/package/2006/relationships"><Relationship Id="rId1" Type="http://schemas.openxmlformats.org/officeDocument/2006/relationships/drawing" Target="../drawings/drawing35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60.xml.rels><?xml version="1.0" encoding="UTF-8" standalone="yes"?>
<Relationships xmlns="http://schemas.openxmlformats.org/package/2006/relationships"><Relationship Id="rId1" Type="http://schemas.openxmlformats.org/officeDocument/2006/relationships/drawing" Target="../drawings/drawing360.xml"/></Relationships>
</file>

<file path=xl/worksheets/_rels/sheet361.xml.rels><?xml version="1.0" encoding="UTF-8" standalone="yes"?>
<Relationships xmlns="http://schemas.openxmlformats.org/package/2006/relationships"><Relationship Id="rId1" Type="http://schemas.openxmlformats.org/officeDocument/2006/relationships/drawing" Target="../drawings/drawing361.xml"/></Relationships>
</file>

<file path=xl/worksheets/_rels/sheet362.xml.rels><?xml version="1.0" encoding="UTF-8" standalone="yes"?>
<Relationships xmlns="http://schemas.openxmlformats.org/package/2006/relationships"><Relationship Id="rId1" Type="http://schemas.openxmlformats.org/officeDocument/2006/relationships/drawing" Target="../drawings/drawing362.xml"/></Relationships>
</file>

<file path=xl/worksheets/_rels/sheet363.xml.rels><?xml version="1.0" encoding="UTF-8" standalone="yes"?>
<Relationships xmlns="http://schemas.openxmlformats.org/package/2006/relationships"><Relationship Id="rId1" Type="http://schemas.openxmlformats.org/officeDocument/2006/relationships/drawing" Target="../drawings/drawing363.xml"/></Relationships>
</file>

<file path=xl/worksheets/_rels/sheet364.xml.rels><?xml version="1.0" encoding="UTF-8" standalone="yes"?>
<Relationships xmlns="http://schemas.openxmlformats.org/package/2006/relationships"><Relationship Id="rId1" Type="http://schemas.openxmlformats.org/officeDocument/2006/relationships/drawing" Target="../drawings/drawing364.xml"/></Relationships>
</file>

<file path=xl/worksheets/_rels/sheet365.xml.rels><?xml version="1.0" encoding="UTF-8" standalone="yes"?>
<Relationships xmlns="http://schemas.openxmlformats.org/package/2006/relationships"><Relationship Id="rId1" Type="http://schemas.openxmlformats.org/officeDocument/2006/relationships/drawing" Target="../drawings/drawing36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workbookViewId="0">
      <selection activeCell="D8" sqref="D8"/>
    </sheetView>
  </sheetViews>
  <sheetFormatPr defaultColWidth="10.85546875" defaultRowHeight="15"/>
  <sheetData>
    <row r="7" spans="6:12" ht="54.75" customHeight="1">
      <c r="F7" s="27" t="s">
        <v>0</v>
      </c>
      <c r="G7" s="32"/>
      <c r="H7" s="32"/>
      <c r="I7" s="32"/>
      <c r="J7" s="32"/>
      <c r="K7" s="32"/>
      <c r="L7" s="32"/>
    </row>
    <row r="10" spans="6:12" ht="20.100000000000001" customHeight="1">
      <c r="F10" s="2" t="s">
        <v>1</v>
      </c>
      <c r="K10" s="3" t="s">
        <v>2</v>
      </c>
    </row>
    <row r="11" spans="6:12" ht="20.100000000000001" customHeight="1">
      <c r="F11" s="2" t="s">
        <v>3</v>
      </c>
      <c r="K11" s="3" t="s">
        <v>4</v>
      </c>
    </row>
    <row r="12" spans="6:12" ht="20.100000000000001" customHeight="1">
      <c r="F12" s="2" t="s">
        <v>5</v>
      </c>
      <c r="K12" s="3" t="s">
        <v>6</v>
      </c>
    </row>
    <row r="13" spans="6:12" ht="20.100000000000001" customHeight="1">
      <c r="F13" s="2" t="s">
        <v>7</v>
      </c>
      <c r="K13" s="3">
        <v>8474</v>
      </c>
    </row>
    <row r="14" spans="6:12" ht="18.75">
      <c r="F14" s="2"/>
    </row>
    <row r="15" spans="6:12" ht="18.75">
      <c r="F15" s="2"/>
    </row>
    <row r="16" spans="6:12" ht="18.75">
      <c r="F16" s="2" t="s">
        <v>8</v>
      </c>
    </row>
    <row r="17" spans="6:13" ht="50.1" customHeight="1">
      <c r="F17" s="28" t="s">
        <v>9</v>
      </c>
      <c r="G17" s="32"/>
      <c r="H17" s="32"/>
      <c r="I17" s="32"/>
      <c r="J17" s="32"/>
      <c r="K17" s="32"/>
      <c r="L17" s="32"/>
      <c r="M17" s="32"/>
    </row>
    <row r="19" spans="6:13" ht="30" customHeight="1">
      <c r="F19" s="4" t="s">
        <v>10</v>
      </c>
    </row>
    <row r="20" spans="6:13" ht="17.2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132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9.1326056808769498E-2</v>
      </c>
      <c r="D9" s="17">
        <v>9.8488694180310601E-2</v>
      </c>
      <c r="E9" s="17">
        <v>8.5067949186784897E-2</v>
      </c>
      <c r="F9" s="17"/>
      <c r="G9" s="17">
        <v>0.103376660056393</v>
      </c>
      <c r="H9" s="17">
        <v>0.111011925735106</v>
      </c>
      <c r="I9" s="17">
        <v>0.10818052593997</v>
      </c>
      <c r="J9" s="17">
        <v>9.8033037837766804E-2</v>
      </c>
      <c r="K9" s="17">
        <v>8.5272882931344093E-2</v>
      </c>
      <c r="L9" s="17">
        <v>5.9120377300126502E-2</v>
      </c>
      <c r="M9" s="17"/>
      <c r="N9" s="17">
        <v>6.8692970634137096E-2</v>
      </c>
      <c r="O9" s="17">
        <v>7.9660713858042798E-2</v>
      </c>
      <c r="P9" s="17">
        <v>0.10344432895128</v>
      </c>
      <c r="Q9" s="17">
        <v>0.11444353188298299</v>
      </c>
      <c r="R9" s="17"/>
      <c r="S9" s="17">
        <v>0.11347572803561699</v>
      </c>
      <c r="T9" s="17">
        <v>8.6380481453825597E-2</v>
      </c>
      <c r="U9" s="17">
        <v>6.0021592578236603E-2</v>
      </c>
      <c r="V9" s="17">
        <v>8.5572575203832102E-2</v>
      </c>
      <c r="W9" s="17">
        <v>0.102954529203058</v>
      </c>
      <c r="X9" s="17">
        <v>0.101626563351117</v>
      </c>
      <c r="Y9" s="17">
        <v>8.2238522824474997E-2</v>
      </c>
      <c r="Z9" s="17">
        <v>9.0675951237004504E-2</v>
      </c>
      <c r="AA9" s="17">
        <v>9.3340854155994898E-2</v>
      </c>
      <c r="AB9" s="17">
        <v>8.4844032309955394E-2</v>
      </c>
      <c r="AC9" s="17">
        <v>9.1225041155077097E-2</v>
      </c>
      <c r="AD9" s="17">
        <v>0.101917333470027</v>
      </c>
      <c r="AE9" s="17"/>
      <c r="AF9" s="17">
        <v>0.108555162456833</v>
      </c>
      <c r="AG9" s="17">
        <v>7.0446341156390493E-2</v>
      </c>
      <c r="AH9" s="17">
        <v>0.105727617564886</v>
      </c>
      <c r="AI9" s="17"/>
      <c r="AJ9" s="17">
        <v>9.6516010965120094E-2</v>
      </c>
      <c r="AK9" s="17">
        <v>9.0405117456629394E-2</v>
      </c>
      <c r="AL9" s="17">
        <v>7.1020720993224207E-2</v>
      </c>
      <c r="AM9" s="17"/>
      <c r="AN9" s="17">
        <v>0.110283429058096</v>
      </c>
      <c r="AO9" s="17">
        <v>9.3205667879393495E-2</v>
      </c>
      <c r="AP9" s="17">
        <v>7.1734280168657696E-2</v>
      </c>
      <c r="AQ9" s="17">
        <v>8.3512714427695298E-2</v>
      </c>
      <c r="AR9" s="17">
        <v>8.6924399828254006E-2</v>
      </c>
      <c r="AS9" s="17"/>
      <c r="AT9" s="17">
        <v>8.6865747037820407E-2</v>
      </c>
      <c r="AU9" s="17">
        <v>0.13951974771435999</v>
      </c>
      <c r="AV9" s="17"/>
      <c r="AW9" s="17">
        <v>7.1592131868795802E-2</v>
      </c>
      <c r="AX9" s="17">
        <v>0.111375040711662</v>
      </c>
      <c r="AY9" s="17">
        <v>0.10720508911915499</v>
      </c>
    </row>
    <row r="10" spans="2:51">
      <c r="B10" s="18" t="s">
        <v>134</v>
      </c>
      <c r="C10" s="17">
        <v>0.256301384649464</v>
      </c>
      <c r="D10" s="17">
        <v>0.25633843374735299</v>
      </c>
      <c r="E10" s="17">
        <v>0.25664401120867902</v>
      </c>
      <c r="F10" s="17"/>
      <c r="G10" s="17">
        <v>0.26381432454323001</v>
      </c>
      <c r="H10" s="17">
        <v>0.27358251657412302</v>
      </c>
      <c r="I10" s="17">
        <v>0.27455994436307501</v>
      </c>
      <c r="J10" s="17">
        <v>0.26570557518504101</v>
      </c>
      <c r="K10" s="17">
        <v>0.248725195869924</v>
      </c>
      <c r="L10" s="17">
        <v>0.226025879097775</v>
      </c>
      <c r="M10" s="17"/>
      <c r="N10" s="17">
        <v>0.21230063105924499</v>
      </c>
      <c r="O10" s="17">
        <v>0.24052514173935199</v>
      </c>
      <c r="P10" s="17">
        <v>0.28656746845060199</v>
      </c>
      <c r="Q10" s="17">
        <v>0.29550417508417198</v>
      </c>
      <c r="R10" s="17"/>
      <c r="S10" s="17">
        <v>0.24115512792066801</v>
      </c>
      <c r="T10" s="17">
        <v>0.242481171903285</v>
      </c>
      <c r="U10" s="17">
        <v>0.249476986704181</v>
      </c>
      <c r="V10" s="17">
        <v>0.25851078723592402</v>
      </c>
      <c r="W10" s="17">
        <v>0.25762364275556998</v>
      </c>
      <c r="X10" s="17">
        <v>0.27530811908835801</v>
      </c>
      <c r="Y10" s="17">
        <v>0.27637531725409298</v>
      </c>
      <c r="Z10" s="17">
        <v>0.28403904562855098</v>
      </c>
      <c r="AA10" s="17">
        <v>0.25425343066248102</v>
      </c>
      <c r="AB10" s="17">
        <v>0.25204827049369999</v>
      </c>
      <c r="AC10" s="17">
        <v>0.25773188830591198</v>
      </c>
      <c r="AD10" s="17">
        <v>0.26544978781688899</v>
      </c>
      <c r="AE10" s="17"/>
      <c r="AF10" s="17">
        <v>0.29508907387213601</v>
      </c>
      <c r="AG10" s="17">
        <v>0.21217651781282301</v>
      </c>
      <c r="AH10" s="17">
        <v>0.28589794938204099</v>
      </c>
      <c r="AI10" s="17"/>
      <c r="AJ10" s="17">
        <v>0.289988846234914</v>
      </c>
      <c r="AK10" s="17">
        <v>0.24786790406620399</v>
      </c>
      <c r="AL10" s="17">
        <v>0.205193770603258</v>
      </c>
      <c r="AM10" s="17"/>
      <c r="AN10" s="17">
        <v>0.29059934000063098</v>
      </c>
      <c r="AO10" s="17">
        <v>0.25230803431632198</v>
      </c>
      <c r="AP10" s="17">
        <v>0.240338787139179</v>
      </c>
      <c r="AQ10" s="17">
        <v>0.21576002668932101</v>
      </c>
      <c r="AR10" s="17">
        <v>0.16497277627927301</v>
      </c>
      <c r="AS10" s="17"/>
      <c r="AT10" s="17">
        <v>0.25310428997603002</v>
      </c>
      <c r="AU10" s="17">
        <v>0.29099691451371001</v>
      </c>
      <c r="AV10" s="17"/>
      <c r="AW10" s="17">
        <v>0.212924688771186</v>
      </c>
      <c r="AX10" s="17">
        <v>0.31315628103371501</v>
      </c>
      <c r="AY10" s="17">
        <v>0.28786653740653501</v>
      </c>
    </row>
    <row r="11" spans="2:51">
      <c r="B11" s="18" t="s">
        <v>135</v>
      </c>
      <c r="C11" s="17">
        <v>0.25662824308102899</v>
      </c>
      <c r="D11" s="17">
        <v>0.25162236266323001</v>
      </c>
      <c r="E11" s="17">
        <v>0.26239855311058302</v>
      </c>
      <c r="F11" s="17"/>
      <c r="G11" s="17">
        <v>0.26074874521533398</v>
      </c>
      <c r="H11" s="17">
        <v>0.27392229098125798</v>
      </c>
      <c r="I11" s="17">
        <v>0.238638206786038</v>
      </c>
      <c r="J11" s="17">
        <v>0.25594906801952499</v>
      </c>
      <c r="K11" s="17">
        <v>0.25465282880331502</v>
      </c>
      <c r="L11" s="17">
        <v>0.25653914968941899</v>
      </c>
      <c r="M11" s="17"/>
      <c r="N11" s="17">
        <v>0.23100543476396601</v>
      </c>
      <c r="O11" s="17">
        <v>0.24665227548574301</v>
      </c>
      <c r="P11" s="17">
        <v>0.27308389207264699</v>
      </c>
      <c r="Q11" s="17">
        <v>0.28100587891737799</v>
      </c>
      <c r="R11" s="17"/>
      <c r="S11" s="17">
        <v>0.247218521664406</v>
      </c>
      <c r="T11" s="17">
        <v>0.25160922841266498</v>
      </c>
      <c r="U11" s="17">
        <v>0.27330561597587599</v>
      </c>
      <c r="V11" s="17">
        <v>0.24432902220147701</v>
      </c>
      <c r="W11" s="17">
        <v>0.27111394954257001</v>
      </c>
      <c r="X11" s="17">
        <v>0.23209001230651599</v>
      </c>
      <c r="Y11" s="17">
        <v>0.26046673150989902</v>
      </c>
      <c r="Z11" s="17">
        <v>0.27917993956809201</v>
      </c>
      <c r="AA11" s="17">
        <v>0.25697348607769099</v>
      </c>
      <c r="AB11" s="17">
        <v>0.25976269113585299</v>
      </c>
      <c r="AC11" s="17">
        <v>0.28213632952506501</v>
      </c>
      <c r="AD11" s="17">
        <v>0.26075441233718899</v>
      </c>
      <c r="AE11" s="17"/>
      <c r="AF11" s="17">
        <v>0.26336735324768901</v>
      </c>
      <c r="AG11" s="17">
        <v>0.23206468869060201</v>
      </c>
      <c r="AH11" s="17">
        <v>0.31485032452418998</v>
      </c>
      <c r="AI11" s="17"/>
      <c r="AJ11" s="17">
        <v>0.25966483496530501</v>
      </c>
      <c r="AK11" s="17">
        <v>0.231157902633117</v>
      </c>
      <c r="AL11" s="17">
        <v>0.23822196300790299</v>
      </c>
      <c r="AM11" s="17"/>
      <c r="AN11" s="17">
        <v>0.29739496692238099</v>
      </c>
      <c r="AO11" s="17">
        <v>0.26996502119071802</v>
      </c>
      <c r="AP11" s="17">
        <v>0.21933712113863499</v>
      </c>
      <c r="AQ11" s="17">
        <v>0.214107457811684</v>
      </c>
      <c r="AR11" s="17">
        <v>0.205137447637703</v>
      </c>
      <c r="AS11" s="17"/>
      <c r="AT11" s="17">
        <v>0.25531066568708499</v>
      </c>
      <c r="AU11" s="17">
        <v>0.26903382761731698</v>
      </c>
      <c r="AV11" s="17"/>
      <c r="AW11" s="17">
        <v>0.215797376957963</v>
      </c>
      <c r="AX11" s="17">
        <v>0.27928532441864201</v>
      </c>
      <c r="AY11" s="17">
        <v>0.29439822810925798</v>
      </c>
    </row>
    <row r="12" spans="2:51">
      <c r="B12" s="18" t="s">
        <v>136</v>
      </c>
      <c r="C12" s="17">
        <v>0.26165014165950501</v>
      </c>
      <c r="D12" s="17">
        <v>0.25168029165289402</v>
      </c>
      <c r="E12" s="17">
        <v>0.270441321084537</v>
      </c>
      <c r="F12" s="17"/>
      <c r="G12" s="17">
        <v>0.250427870990791</v>
      </c>
      <c r="H12" s="17">
        <v>0.22692667362091701</v>
      </c>
      <c r="I12" s="17">
        <v>0.231852178771738</v>
      </c>
      <c r="J12" s="17">
        <v>0.26087122140034802</v>
      </c>
      <c r="K12" s="17">
        <v>0.27289611386770302</v>
      </c>
      <c r="L12" s="17">
        <v>0.30569832424156401</v>
      </c>
      <c r="M12" s="17"/>
      <c r="N12" s="17">
        <v>0.31175969475814003</v>
      </c>
      <c r="O12" s="17">
        <v>0.29219274344191398</v>
      </c>
      <c r="P12" s="17">
        <v>0.21084309796475401</v>
      </c>
      <c r="Q12" s="17">
        <v>0.21857112667154799</v>
      </c>
      <c r="R12" s="17"/>
      <c r="S12" s="17">
        <v>0.25275310865815198</v>
      </c>
      <c r="T12" s="17">
        <v>0.284773055069797</v>
      </c>
      <c r="U12" s="17">
        <v>0.27891415763491201</v>
      </c>
      <c r="V12" s="17">
        <v>0.27846355789364202</v>
      </c>
      <c r="W12" s="17">
        <v>0.24338925741686901</v>
      </c>
      <c r="X12" s="17">
        <v>0.25964556086122598</v>
      </c>
      <c r="Y12" s="17">
        <v>0.24585699863471999</v>
      </c>
      <c r="Z12" s="17">
        <v>0.223534763790987</v>
      </c>
      <c r="AA12" s="17">
        <v>0.26622772377376702</v>
      </c>
      <c r="AB12" s="17">
        <v>0.26827337258283601</v>
      </c>
      <c r="AC12" s="17">
        <v>0.22639885285806099</v>
      </c>
      <c r="AD12" s="17">
        <v>0.25461083345725899</v>
      </c>
      <c r="AE12" s="17"/>
      <c r="AF12" s="17">
        <v>0.24206925539913701</v>
      </c>
      <c r="AG12" s="17">
        <v>0.29406914834026499</v>
      </c>
      <c r="AH12" s="17">
        <v>0.204716072551266</v>
      </c>
      <c r="AI12" s="17"/>
      <c r="AJ12" s="17">
        <v>0.26112820811186199</v>
      </c>
      <c r="AK12" s="17">
        <v>0.27071770823269597</v>
      </c>
      <c r="AL12" s="17">
        <v>0.30514113812864002</v>
      </c>
      <c r="AM12" s="17"/>
      <c r="AN12" s="17">
        <v>0.210027532169869</v>
      </c>
      <c r="AO12" s="17">
        <v>0.25026247091876602</v>
      </c>
      <c r="AP12" s="17">
        <v>0.30177890222069298</v>
      </c>
      <c r="AQ12" s="17">
        <v>0.29006364610874202</v>
      </c>
      <c r="AR12" s="17">
        <v>0.29352575194682801</v>
      </c>
      <c r="AS12" s="17"/>
      <c r="AT12" s="17">
        <v>0.26885590486079802</v>
      </c>
      <c r="AU12" s="17">
        <v>0.191594961669182</v>
      </c>
      <c r="AV12" s="17"/>
      <c r="AW12" s="17">
        <v>0.31667174590483599</v>
      </c>
      <c r="AX12" s="17">
        <v>0.21160539804771</v>
      </c>
      <c r="AY12" s="17">
        <v>0.215847896237575</v>
      </c>
    </row>
    <row r="13" spans="2:51">
      <c r="B13" s="18" t="s">
        <v>137</v>
      </c>
      <c r="C13" s="17">
        <v>0.1256912330535</v>
      </c>
      <c r="D13" s="17">
        <v>0.13434796427104601</v>
      </c>
      <c r="E13" s="17">
        <v>0.11640369901551</v>
      </c>
      <c r="F13" s="17"/>
      <c r="G13" s="17">
        <v>0.11109180101281101</v>
      </c>
      <c r="H13" s="17">
        <v>0.10868772292864499</v>
      </c>
      <c r="I13" s="17">
        <v>0.13320415531617499</v>
      </c>
      <c r="J13" s="17">
        <v>0.110870317759703</v>
      </c>
      <c r="K13" s="17">
        <v>0.130683735127165</v>
      </c>
      <c r="L13" s="17">
        <v>0.14662046706642401</v>
      </c>
      <c r="M13" s="17"/>
      <c r="N13" s="17">
        <v>0.16831587484812799</v>
      </c>
      <c r="O13" s="17">
        <v>0.133107578397825</v>
      </c>
      <c r="P13" s="17">
        <v>0.117527107157124</v>
      </c>
      <c r="Q13" s="17">
        <v>8.0872622026853497E-2</v>
      </c>
      <c r="R13" s="17"/>
      <c r="S13" s="17">
        <v>0.133855435157853</v>
      </c>
      <c r="T13" s="17">
        <v>0.13028888350814299</v>
      </c>
      <c r="U13" s="17">
        <v>0.133416884370234</v>
      </c>
      <c r="V13" s="17">
        <v>0.11840753827714</v>
      </c>
      <c r="W13" s="17">
        <v>0.113674472572178</v>
      </c>
      <c r="X13" s="17">
        <v>0.118390971407871</v>
      </c>
      <c r="Y13" s="17">
        <v>0.13055660376116099</v>
      </c>
      <c r="Z13" s="17">
        <v>0.117574849160346</v>
      </c>
      <c r="AA13" s="17">
        <v>0.121950483527814</v>
      </c>
      <c r="AB13" s="17">
        <v>0.129278240295399</v>
      </c>
      <c r="AC13" s="17">
        <v>0.13263214936814599</v>
      </c>
      <c r="AD13" s="17">
        <v>0.110556547925143</v>
      </c>
      <c r="AE13" s="17"/>
      <c r="AF13" s="17">
        <v>8.3983409568377798E-2</v>
      </c>
      <c r="AG13" s="17">
        <v>0.184446168663258</v>
      </c>
      <c r="AH13" s="17">
        <v>7.2983662094282406E-2</v>
      </c>
      <c r="AI13" s="17"/>
      <c r="AJ13" s="17">
        <v>8.6909669258440195E-2</v>
      </c>
      <c r="AK13" s="17">
        <v>0.151652297936366</v>
      </c>
      <c r="AL13" s="17">
        <v>0.17733197918199201</v>
      </c>
      <c r="AM13" s="17"/>
      <c r="AN13" s="17">
        <v>8.3592580053623605E-2</v>
      </c>
      <c r="AO13" s="17">
        <v>0.12578039613411701</v>
      </c>
      <c r="AP13" s="17">
        <v>0.158312855603887</v>
      </c>
      <c r="AQ13" s="17">
        <v>0.18574426888571999</v>
      </c>
      <c r="AR13" s="17">
        <v>0.233543683198154</v>
      </c>
      <c r="AS13" s="17"/>
      <c r="AT13" s="17">
        <v>0.12786014041421001</v>
      </c>
      <c r="AU13" s="17">
        <v>9.9527269855630401E-2</v>
      </c>
      <c r="AV13" s="17"/>
      <c r="AW13" s="17">
        <v>0.17701725789613501</v>
      </c>
      <c r="AX13" s="17">
        <v>7.9850022121771794E-2</v>
      </c>
      <c r="AY13" s="17">
        <v>8.2745443739600993E-2</v>
      </c>
    </row>
    <row r="14" spans="2:51">
      <c r="B14" s="18" t="s">
        <v>119</v>
      </c>
      <c r="C14" s="17">
        <v>8.4029407477325992E-3</v>
      </c>
      <c r="D14" s="17">
        <v>7.5222534851661698E-3</v>
      </c>
      <c r="E14" s="17">
        <v>9.0444663939066097E-3</v>
      </c>
      <c r="F14" s="17"/>
      <c r="G14" s="17">
        <v>1.05405981814408E-2</v>
      </c>
      <c r="H14" s="17">
        <v>5.8688701599514696E-3</v>
      </c>
      <c r="I14" s="17">
        <v>1.3564988823004699E-2</v>
      </c>
      <c r="J14" s="17">
        <v>8.5707797976163104E-3</v>
      </c>
      <c r="K14" s="17">
        <v>7.7692434005480204E-3</v>
      </c>
      <c r="L14" s="17">
        <v>5.9958026046915899E-3</v>
      </c>
      <c r="M14" s="17"/>
      <c r="N14" s="17">
        <v>7.9253939363839298E-3</v>
      </c>
      <c r="O14" s="17">
        <v>7.8615470771235194E-3</v>
      </c>
      <c r="P14" s="17">
        <v>8.5341054035931001E-3</v>
      </c>
      <c r="Q14" s="17">
        <v>9.6026654170652693E-3</v>
      </c>
      <c r="R14" s="17"/>
      <c r="S14" s="17">
        <v>1.15420785633051E-2</v>
      </c>
      <c r="T14" s="17">
        <v>4.4671796522831398E-3</v>
      </c>
      <c r="U14" s="17">
        <v>4.8647627365605304E-3</v>
      </c>
      <c r="V14" s="17">
        <v>1.4716519187985199E-2</v>
      </c>
      <c r="W14" s="17">
        <v>1.12441485097549E-2</v>
      </c>
      <c r="X14" s="17">
        <v>1.29387729849113E-2</v>
      </c>
      <c r="Y14" s="17">
        <v>4.5058260156524898E-3</v>
      </c>
      <c r="Z14" s="17">
        <v>4.9954506150188902E-3</v>
      </c>
      <c r="AA14" s="17">
        <v>7.2540218022519301E-3</v>
      </c>
      <c r="AB14" s="17">
        <v>5.7933931822560696E-3</v>
      </c>
      <c r="AC14" s="17">
        <v>9.8757387877394399E-3</v>
      </c>
      <c r="AD14" s="17">
        <v>6.7110849934920204E-3</v>
      </c>
      <c r="AE14" s="17"/>
      <c r="AF14" s="17">
        <v>6.9357454558271999E-3</v>
      </c>
      <c r="AG14" s="17">
        <v>6.7971353366611201E-3</v>
      </c>
      <c r="AH14" s="17">
        <v>1.5824373883334599E-2</v>
      </c>
      <c r="AI14" s="17"/>
      <c r="AJ14" s="17">
        <v>5.7924304643584999E-3</v>
      </c>
      <c r="AK14" s="17">
        <v>8.1990696749879299E-3</v>
      </c>
      <c r="AL14" s="17">
        <v>3.0904280849823702E-3</v>
      </c>
      <c r="AM14" s="17"/>
      <c r="AN14" s="17">
        <v>8.1021517953984105E-3</v>
      </c>
      <c r="AO14" s="17">
        <v>8.4784095606837608E-3</v>
      </c>
      <c r="AP14" s="17">
        <v>8.4980537289478103E-3</v>
      </c>
      <c r="AQ14" s="17">
        <v>1.0811886076837E-2</v>
      </c>
      <c r="AR14" s="17">
        <v>1.58959411097889E-2</v>
      </c>
      <c r="AS14" s="17"/>
      <c r="AT14" s="17">
        <v>8.0032520240554093E-3</v>
      </c>
      <c r="AU14" s="17">
        <v>9.3272786297993494E-3</v>
      </c>
      <c r="AV14" s="17"/>
      <c r="AW14" s="17">
        <v>5.99679860108558E-3</v>
      </c>
      <c r="AX14" s="17">
        <v>4.72793366649959E-3</v>
      </c>
      <c r="AY14" s="17">
        <v>1.1936805387876601E-2</v>
      </c>
    </row>
    <row r="15" spans="2:51">
      <c r="B15" s="18" t="s">
        <v>138</v>
      </c>
      <c r="C15" s="21">
        <v>0.34762744145823299</v>
      </c>
      <c r="D15" s="21">
        <v>0.35482712792766402</v>
      </c>
      <c r="E15" s="21">
        <v>0.34171196039546398</v>
      </c>
      <c r="F15" s="21"/>
      <c r="G15" s="21">
        <v>0.36719098459962302</v>
      </c>
      <c r="H15" s="21">
        <v>0.38459444230922801</v>
      </c>
      <c r="I15" s="21">
        <v>0.38274047030304498</v>
      </c>
      <c r="J15" s="21">
        <v>0.36373861302280802</v>
      </c>
      <c r="K15" s="21">
        <v>0.33399807880126797</v>
      </c>
      <c r="L15" s="21">
        <v>0.28514625639790198</v>
      </c>
      <c r="M15" s="21"/>
      <c r="N15" s="21">
        <v>0.280993601693382</v>
      </c>
      <c r="O15" s="21">
        <v>0.32018585559739399</v>
      </c>
      <c r="P15" s="21">
        <v>0.39001179740188202</v>
      </c>
      <c r="Q15" s="21">
        <v>0.40994770696715399</v>
      </c>
      <c r="R15" s="21"/>
      <c r="S15" s="21">
        <v>0.35463085595628502</v>
      </c>
      <c r="T15" s="21">
        <v>0.32886165335711098</v>
      </c>
      <c r="U15" s="21">
        <v>0.30949857928241697</v>
      </c>
      <c r="V15" s="21">
        <v>0.34408336243975601</v>
      </c>
      <c r="W15" s="21">
        <v>0.36057817195862801</v>
      </c>
      <c r="X15" s="21">
        <v>0.37693468243947498</v>
      </c>
      <c r="Y15" s="21">
        <v>0.358613840078568</v>
      </c>
      <c r="Z15" s="21">
        <v>0.37471499686555598</v>
      </c>
      <c r="AA15" s="21">
        <v>0.34759428481847598</v>
      </c>
      <c r="AB15" s="21">
        <v>0.33689230280365601</v>
      </c>
      <c r="AC15" s="21">
        <v>0.348956929460989</v>
      </c>
      <c r="AD15" s="21">
        <v>0.36736712128691601</v>
      </c>
      <c r="AE15" s="21"/>
      <c r="AF15" s="21">
        <v>0.40364423632896901</v>
      </c>
      <c r="AG15" s="21">
        <v>0.28262285896921402</v>
      </c>
      <c r="AH15" s="21">
        <v>0.39162556694692702</v>
      </c>
      <c r="AI15" s="21"/>
      <c r="AJ15" s="21">
        <v>0.38650485720003402</v>
      </c>
      <c r="AK15" s="21">
        <v>0.33827302152283301</v>
      </c>
      <c r="AL15" s="21">
        <v>0.27621449159648198</v>
      </c>
      <c r="AM15" s="21"/>
      <c r="AN15" s="21">
        <v>0.400882769058727</v>
      </c>
      <c r="AO15" s="21">
        <v>0.34551370219571498</v>
      </c>
      <c r="AP15" s="21">
        <v>0.31207306730783702</v>
      </c>
      <c r="AQ15" s="21">
        <v>0.29927274111701602</v>
      </c>
      <c r="AR15" s="21">
        <v>0.25189717610752699</v>
      </c>
      <c r="AS15" s="21"/>
      <c r="AT15" s="21">
        <v>0.33997003701384998</v>
      </c>
      <c r="AU15" s="21">
        <v>0.430516662228071</v>
      </c>
      <c r="AV15" s="21"/>
      <c r="AW15" s="21">
        <v>0.28451682063998202</v>
      </c>
      <c r="AX15" s="21">
        <v>0.424531321745377</v>
      </c>
      <c r="AY15" s="21">
        <v>0.39507162652569</v>
      </c>
    </row>
    <row r="16" spans="2:51">
      <c r="B16" s="18" t="s">
        <v>139</v>
      </c>
      <c r="C16" s="21">
        <v>0.387341374713005</v>
      </c>
      <c r="D16" s="21">
        <v>0.38602825592394002</v>
      </c>
      <c r="E16" s="21">
        <v>0.38684502010004701</v>
      </c>
      <c r="F16" s="21"/>
      <c r="G16" s="21">
        <v>0.36151967200360202</v>
      </c>
      <c r="H16" s="21">
        <v>0.33561439654956199</v>
      </c>
      <c r="I16" s="21">
        <v>0.36505633408791299</v>
      </c>
      <c r="J16" s="21">
        <v>0.37174153916005098</v>
      </c>
      <c r="K16" s="21">
        <v>0.40357984899486898</v>
      </c>
      <c r="L16" s="21">
        <v>0.45231879130798702</v>
      </c>
      <c r="M16" s="21"/>
      <c r="N16" s="21">
        <v>0.48007556960626901</v>
      </c>
      <c r="O16" s="21">
        <v>0.42530032183973898</v>
      </c>
      <c r="P16" s="21">
        <v>0.32837020512187698</v>
      </c>
      <c r="Q16" s="21">
        <v>0.29944374869840201</v>
      </c>
      <c r="R16" s="21"/>
      <c r="S16" s="21">
        <v>0.38660854381600501</v>
      </c>
      <c r="T16" s="21">
        <v>0.41506193857794099</v>
      </c>
      <c r="U16" s="21">
        <v>0.41233104200514598</v>
      </c>
      <c r="V16" s="21">
        <v>0.39687109617078098</v>
      </c>
      <c r="W16" s="21">
        <v>0.35706372998904801</v>
      </c>
      <c r="X16" s="21">
        <v>0.378036532269098</v>
      </c>
      <c r="Y16" s="21">
        <v>0.37641360239588101</v>
      </c>
      <c r="Z16" s="21">
        <v>0.34110961295133302</v>
      </c>
      <c r="AA16" s="21">
        <v>0.38817820730158098</v>
      </c>
      <c r="AB16" s="21">
        <v>0.39755161287823498</v>
      </c>
      <c r="AC16" s="21">
        <v>0.35903100222620699</v>
      </c>
      <c r="AD16" s="21">
        <v>0.36516738138240301</v>
      </c>
      <c r="AE16" s="21"/>
      <c r="AF16" s="21">
        <v>0.326052664967515</v>
      </c>
      <c r="AG16" s="21">
        <v>0.47851531700352301</v>
      </c>
      <c r="AH16" s="21">
        <v>0.27769973464554798</v>
      </c>
      <c r="AI16" s="21"/>
      <c r="AJ16" s="21">
        <v>0.34803787737030201</v>
      </c>
      <c r="AK16" s="21">
        <v>0.42237000616906201</v>
      </c>
      <c r="AL16" s="21">
        <v>0.48247311731063303</v>
      </c>
      <c r="AM16" s="21"/>
      <c r="AN16" s="21">
        <v>0.29362011222349299</v>
      </c>
      <c r="AO16" s="21">
        <v>0.37604286705288298</v>
      </c>
      <c r="AP16" s="21">
        <v>0.460091757824581</v>
      </c>
      <c r="AQ16" s="21">
        <v>0.47580791499446201</v>
      </c>
      <c r="AR16" s="21">
        <v>0.52706943514498195</v>
      </c>
      <c r="AS16" s="21"/>
      <c r="AT16" s="21">
        <v>0.39671604527500898</v>
      </c>
      <c r="AU16" s="21">
        <v>0.29112223152481298</v>
      </c>
      <c r="AV16" s="21"/>
      <c r="AW16" s="21">
        <v>0.49368900380097003</v>
      </c>
      <c r="AX16" s="21">
        <v>0.291455420169482</v>
      </c>
      <c r="AY16" s="21">
        <v>0.29859333997717602</v>
      </c>
    </row>
    <row r="17" spans="2:51">
      <c r="B17" s="18" t="s">
        <v>140</v>
      </c>
      <c r="C17" s="22">
        <v>-3.9713933254771697E-2</v>
      </c>
      <c r="D17" s="22">
        <v>-3.1201127996276699E-2</v>
      </c>
      <c r="E17" s="22">
        <v>-4.5133059704583103E-2</v>
      </c>
      <c r="F17" s="22"/>
      <c r="G17" s="22">
        <v>5.6713125960208303E-3</v>
      </c>
      <c r="H17" s="22">
        <v>4.89800457596666E-2</v>
      </c>
      <c r="I17" s="22">
        <v>1.7684136215132099E-2</v>
      </c>
      <c r="J17" s="22">
        <v>-8.0029261372432901E-3</v>
      </c>
      <c r="K17" s="22">
        <v>-6.9581770193600706E-2</v>
      </c>
      <c r="L17" s="22">
        <v>-0.16717253491008599</v>
      </c>
      <c r="M17" s="22"/>
      <c r="N17" s="22">
        <v>-0.19908196791288699</v>
      </c>
      <c r="O17" s="22">
        <v>-0.10511446624234499</v>
      </c>
      <c r="P17" s="22">
        <v>6.1641592280005E-2</v>
      </c>
      <c r="Q17" s="22">
        <v>0.11050395826875301</v>
      </c>
      <c r="R17" s="22"/>
      <c r="S17" s="22">
        <v>-3.1977687859720202E-2</v>
      </c>
      <c r="T17" s="22">
        <v>-8.6200285220829606E-2</v>
      </c>
      <c r="U17" s="22">
        <v>-0.102832462722729</v>
      </c>
      <c r="V17" s="22">
        <v>-5.2787733731025001E-2</v>
      </c>
      <c r="W17" s="22">
        <v>3.5144419695798401E-3</v>
      </c>
      <c r="X17" s="22">
        <v>-1.10184982962336E-3</v>
      </c>
      <c r="Y17" s="22">
        <v>-1.7799762317313599E-2</v>
      </c>
      <c r="Z17" s="22">
        <v>3.36053839142227E-2</v>
      </c>
      <c r="AA17" s="22">
        <v>-4.0583922483104599E-2</v>
      </c>
      <c r="AB17" s="22">
        <v>-6.0659310074579399E-2</v>
      </c>
      <c r="AC17" s="22">
        <v>-1.00740727652183E-2</v>
      </c>
      <c r="AD17" s="22">
        <v>2.1997399045136099E-3</v>
      </c>
      <c r="AE17" s="22"/>
      <c r="AF17" s="22">
        <v>7.7591571361454503E-2</v>
      </c>
      <c r="AG17" s="22">
        <v>-0.19589245803430999</v>
      </c>
      <c r="AH17" s="22">
        <v>0.113925832301378</v>
      </c>
      <c r="AI17" s="22"/>
      <c r="AJ17" s="22">
        <v>3.8466979829731802E-2</v>
      </c>
      <c r="AK17" s="22">
        <v>-8.4096984646228903E-2</v>
      </c>
      <c r="AL17" s="22">
        <v>-0.20625862571415099</v>
      </c>
      <c r="AM17" s="22"/>
      <c r="AN17" s="22">
        <v>0.107262656835234</v>
      </c>
      <c r="AO17" s="22">
        <v>-3.0529164857167699E-2</v>
      </c>
      <c r="AP17" s="22">
        <v>-0.14801869051674399</v>
      </c>
      <c r="AQ17" s="22">
        <v>-0.17653517387744599</v>
      </c>
      <c r="AR17" s="22">
        <v>-0.27517225903745501</v>
      </c>
      <c r="AS17" s="22"/>
      <c r="AT17" s="22">
        <v>-5.6746008261158401E-2</v>
      </c>
      <c r="AU17" s="22">
        <v>0.13939443070325799</v>
      </c>
      <c r="AV17" s="22"/>
      <c r="AW17" s="22">
        <v>-0.20917218316098901</v>
      </c>
      <c r="AX17" s="22">
        <v>0.13307590157589499</v>
      </c>
      <c r="AY17" s="22">
        <v>9.6478286548514106E-2</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2085</v>
      </c>
      <c r="D7" s="10">
        <v>946</v>
      </c>
      <c r="E7" s="10">
        <v>1132</v>
      </c>
      <c r="F7" s="10"/>
      <c r="G7" s="10">
        <v>197</v>
      </c>
      <c r="H7" s="10">
        <v>279</v>
      </c>
      <c r="I7" s="10">
        <v>285</v>
      </c>
      <c r="J7" s="10">
        <v>359</v>
      </c>
      <c r="K7" s="10">
        <v>418</v>
      </c>
      <c r="L7" s="10">
        <v>547</v>
      </c>
      <c r="M7" s="10"/>
      <c r="N7" s="10">
        <v>615</v>
      </c>
      <c r="O7" s="10">
        <v>569</v>
      </c>
      <c r="P7" s="10">
        <v>398</v>
      </c>
      <c r="Q7" s="10">
        <v>485</v>
      </c>
      <c r="R7" s="10"/>
      <c r="S7" s="10">
        <v>231</v>
      </c>
      <c r="T7" s="10">
        <v>300</v>
      </c>
      <c r="U7" s="10">
        <v>206</v>
      </c>
      <c r="V7" s="10">
        <v>179</v>
      </c>
      <c r="W7" s="10">
        <v>164</v>
      </c>
      <c r="X7" s="10">
        <v>150</v>
      </c>
      <c r="Y7" s="10">
        <v>185</v>
      </c>
      <c r="Z7" s="10">
        <v>89</v>
      </c>
      <c r="AA7" s="10">
        <v>248</v>
      </c>
      <c r="AB7" s="10">
        <v>182</v>
      </c>
      <c r="AC7" s="10">
        <v>103</v>
      </c>
      <c r="AD7" s="10">
        <v>48</v>
      </c>
      <c r="AE7" s="10"/>
      <c r="AF7" s="10">
        <v>863</v>
      </c>
      <c r="AG7" s="10">
        <v>862</v>
      </c>
      <c r="AH7" s="10">
        <v>236</v>
      </c>
      <c r="AI7" s="10"/>
      <c r="AJ7" s="10">
        <v>496</v>
      </c>
      <c r="AK7" s="10">
        <v>652</v>
      </c>
      <c r="AL7" s="10">
        <v>177</v>
      </c>
      <c r="AM7" s="10"/>
      <c r="AN7" s="10">
        <v>446</v>
      </c>
      <c r="AO7" s="10">
        <v>354</v>
      </c>
      <c r="AP7" s="10">
        <v>512</v>
      </c>
      <c r="AQ7" s="10">
        <v>192</v>
      </c>
      <c r="AR7" s="10">
        <v>40</v>
      </c>
      <c r="AS7" s="10"/>
      <c r="AT7" s="10">
        <v>1893</v>
      </c>
      <c r="AU7" s="10">
        <v>182</v>
      </c>
      <c r="AV7" s="10"/>
      <c r="AW7" s="10">
        <v>970</v>
      </c>
      <c r="AX7" s="10">
        <v>218</v>
      </c>
      <c r="AY7" s="10">
        <v>897</v>
      </c>
    </row>
    <row r="8" spans="2:51" ht="30" customHeight="1">
      <c r="B8" s="11" t="s">
        <v>112</v>
      </c>
      <c r="C8" s="11">
        <v>2077</v>
      </c>
      <c r="D8" s="11">
        <v>980</v>
      </c>
      <c r="E8" s="11">
        <v>1089</v>
      </c>
      <c r="F8" s="11"/>
      <c r="G8" s="11">
        <v>229</v>
      </c>
      <c r="H8" s="11">
        <v>345</v>
      </c>
      <c r="I8" s="11">
        <v>323</v>
      </c>
      <c r="J8" s="11">
        <v>354</v>
      </c>
      <c r="K8" s="11">
        <v>338</v>
      </c>
      <c r="L8" s="11">
        <v>488</v>
      </c>
      <c r="M8" s="11"/>
      <c r="N8" s="11">
        <v>553</v>
      </c>
      <c r="O8" s="11">
        <v>522</v>
      </c>
      <c r="P8" s="11">
        <v>464</v>
      </c>
      <c r="Q8" s="11">
        <v>519</v>
      </c>
      <c r="R8" s="11"/>
      <c r="S8" s="11">
        <v>283</v>
      </c>
      <c r="T8" s="11">
        <v>285</v>
      </c>
      <c r="U8" s="11">
        <v>178</v>
      </c>
      <c r="V8" s="11">
        <v>188</v>
      </c>
      <c r="W8" s="11">
        <v>158</v>
      </c>
      <c r="X8" s="11">
        <v>159</v>
      </c>
      <c r="Y8" s="11">
        <v>172</v>
      </c>
      <c r="Z8" s="11">
        <v>78</v>
      </c>
      <c r="AA8" s="11">
        <v>240</v>
      </c>
      <c r="AB8" s="11">
        <v>181</v>
      </c>
      <c r="AC8" s="11">
        <v>101</v>
      </c>
      <c r="AD8" s="11">
        <v>52</v>
      </c>
      <c r="AE8" s="11"/>
      <c r="AF8" s="11">
        <v>831</v>
      </c>
      <c r="AG8" s="11">
        <v>849</v>
      </c>
      <c r="AH8" s="11">
        <v>256</v>
      </c>
      <c r="AI8" s="11"/>
      <c r="AJ8" s="11">
        <v>471</v>
      </c>
      <c r="AK8" s="11">
        <v>675</v>
      </c>
      <c r="AL8" s="11">
        <v>175</v>
      </c>
      <c r="AM8" s="11"/>
      <c r="AN8" s="11">
        <v>447</v>
      </c>
      <c r="AO8" s="11">
        <v>366</v>
      </c>
      <c r="AP8" s="11">
        <v>509</v>
      </c>
      <c r="AQ8" s="11">
        <v>185</v>
      </c>
      <c r="AR8" s="11">
        <v>38</v>
      </c>
      <c r="AS8" s="11"/>
      <c r="AT8" s="11">
        <v>1858</v>
      </c>
      <c r="AU8" s="11">
        <v>210</v>
      </c>
      <c r="AV8" s="11"/>
      <c r="AW8" s="11">
        <v>931</v>
      </c>
      <c r="AX8" s="11">
        <v>228</v>
      </c>
      <c r="AY8" s="11">
        <v>917</v>
      </c>
    </row>
    <row r="9" spans="2:51">
      <c r="B9" s="18" t="s">
        <v>372</v>
      </c>
      <c r="C9" s="17">
        <v>9.1499092421143194E-2</v>
      </c>
      <c r="D9" s="17">
        <v>0.135486794993741</v>
      </c>
      <c r="E9" s="17">
        <v>5.1595186402581997E-2</v>
      </c>
      <c r="F9" s="17"/>
      <c r="G9" s="17">
        <v>6.9614932282084499E-2</v>
      </c>
      <c r="H9" s="17">
        <v>8.03319566767213E-2</v>
      </c>
      <c r="I9" s="17">
        <v>8.3869391493789497E-2</v>
      </c>
      <c r="J9" s="17">
        <v>0.12043311068643101</v>
      </c>
      <c r="K9" s="17">
        <v>0.106198703437054</v>
      </c>
      <c r="L9" s="17">
        <v>8.3562153772924405E-2</v>
      </c>
      <c r="M9" s="17"/>
      <c r="N9" s="17">
        <v>0.12084720192364801</v>
      </c>
      <c r="O9" s="17">
        <v>8.0426906320714198E-2</v>
      </c>
      <c r="P9" s="17">
        <v>7.0471740376727002E-2</v>
      </c>
      <c r="Q9" s="17">
        <v>9.1534412840968707E-2</v>
      </c>
      <c r="R9" s="17"/>
      <c r="S9" s="17">
        <v>0.13576231837873701</v>
      </c>
      <c r="T9" s="17">
        <v>8.3927093448448703E-2</v>
      </c>
      <c r="U9" s="17">
        <v>0.109764339131635</v>
      </c>
      <c r="V9" s="17">
        <v>9.0841358198858899E-2</v>
      </c>
      <c r="W9" s="17">
        <v>0.118234530515707</v>
      </c>
      <c r="X9" s="17">
        <v>7.6217283963299701E-2</v>
      </c>
      <c r="Y9" s="17">
        <v>5.6651456221952202E-2</v>
      </c>
      <c r="Z9" s="17">
        <v>4.6975430051717802E-2</v>
      </c>
      <c r="AA9" s="17">
        <v>7.95186116485012E-2</v>
      </c>
      <c r="AB9" s="17">
        <v>8.8395685376027794E-2</v>
      </c>
      <c r="AC9" s="17">
        <v>9.6390021150480398E-2</v>
      </c>
      <c r="AD9" s="17">
        <v>3.6709443261596503E-2</v>
      </c>
      <c r="AE9" s="17"/>
      <c r="AF9" s="17">
        <v>9.0183789767837697E-2</v>
      </c>
      <c r="AG9" s="17">
        <v>9.9946305725251705E-2</v>
      </c>
      <c r="AH9" s="17">
        <v>9.7240194875491903E-2</v>
      </c>
      <c r="AI9" s="17"/>
      <c r="AJ9" s="17">
        <v>0.106126223459533</v>
      </c>
      <c r="AK9" s="17">
        <v>8.9708838133061797E-2</v>
      </c>
      <c r="AL9" s="17">
        <v>0.13065056904342201</v>
      </c>
      <c r="AM9" s="17"/>
      <c r="AN9" s="17">
        <v>7.0479875854776899E-2</v>
      </c>
      <c r="AO9" s="17">
        <v>7.6236244667623104E-2</v>
      </c>
      <c r="AP9" s="17">
        <v>0.105066551321393</v>
      </c>
      <c r="AQ9" s="17">
        <v>0.110449620461784</v>
      </c>
      <c r="AR9" s="17">
        <v>0.25463283871626602</v>
      </c>
      <c r="AS9" s="17"/>
      <c r="AT9" s="17">
        <v>9.0701580876869997E-2</v>
      </c>
      <c r="AU9" s="17">
        <v>9.5781868742471396E-2</v>
      </c>
      <c r="AV9" s="17"/>
      <c r="AW9" s="17">
        <v>0.13187237698073101</v>
      </c>
      <c r="AX9" s="17">
        <v>3.7612865986518203E-2</v>
      </c>
      <c r="AY9" s="17">
        <v>6.3914887479398302E-2</v>
      </c>
    </row>
    <row r="10" spans="2:51">
      <c r="B10" s="18" t="s">
        <v>373</v>
      </c>
      <c r="C10" s="17">
        <v>0.31315151418474602</v>
      </c>
      <c r="D10" s="17">
        <v>0.357208317686042</v>
      </c>
      <c r="E10" s="17">
        <v>0.27358840223518399</v>
      </c>
      <c r="F10" s="17"/>
      <c r="G10" s="17">
        <v>0.242788451103991</v>
      </c>
      <c r="H10" s="17">
        <v>0.31113930421726399</v>
      </c>
      <c r="I10" s="17">
        <v>0.34214494269067802</v>
      </c>
      <c r="J10" s="17">
        <v>0.30025327920514999</v>
      </c>
      <c r="K10" s="17">
        <v>0.27033922388590398</v>
      </c>
      <c r="L10" s="17">
        <v>0.36750957558563202</v>
      </c>
      <c r="M10" s="17"/>
      <c r="N10" s="17">
        <v>0.36079925096738003</v>
      </c>
      <c r="O10" s="17">
        <v>0.31595354089346001</v>
      </c>
      <c r="P10" s="17">
        <v>0.32706563433974101</v>
      </c>
      <c r="Q10" s="17">
        <v>0.25051869360951601</v>
      </c>
      <c r="R10" s="17"/>
      <c r="S10" s="17">
        <v>0.319052164786371</v>
      </c>
      <c r="T10" s="17">
        <v>0.33338228418326399</v>
      </c>
      <c r="U10" s="17">
        <v>0.32006294414787401</v>
      </c>
      <c r="V10" s="17">
        <v>0.33542100575224798</v>
      </c>
      <c r="W10" s="17">
        <v>0.28157339518259</v>
      </c>
      <c r="X10" s="17">
        <v>0.34367353538705198</v>
      </c>
      <c r="Y10" s="17">
        <v>0.29637549036994099</v>
      </c>
      <c r="Z10" s="17">
        <v>0.31877245795628301</v>
      </c>
      <c r="AA10" s="17">
        <v>0.31103759222503202</v>
      </c>
      <c r="AB10" s="17">
        <v>0.30797041565303102</v>
      </c>
      <c r="AC10" s="17">
        <v>0.24319363308542999</v>
      </c>
      <c r="AD10" s="17">
        <v>0.28011821966691902</v>
      </c>
      <c r="AE10" s="17"/>
      <c r="AF10" s="17">
        <v>0.329902922559348</v>
      </c>
      <c r="AG10" s="17">
        <v>0.32954579111877502</v>
      </c>
      <c r="AH10" s="17">
        <v>0.27435818074320101</v>
      </c>
      <c r="AI10" s="17"/>
      <c r="AJ10" s="17">
        <v>0.36723297480141898</v>
      </c>
      <c r="AK10" s="17">
        <v>0.32562706972038702</v>
      </c>
      <c r="AL10" s="17">
        <v>0.29614209902989802</v>
      </c>
      <c r="AM10" s="17"/>
      <c r="AN10" s="17">
        <v>0.29104540068693402</v>
      </c>
      <c r="AO10" s="17">
        <v>0.30319969800839602</v>
      </c>
      <c r="AP10" s="17">
        <v>0.34278137996017899</v>
      </c>
      <c r="AQ10" s="17">
        <v>0.30611630282968799</v>
      </c>
      <c r="AR10" s="17">
        <v>0.33813966312430399</v>
      </c>
      <c r="AS10" s="17"/>
      <c r="AT10" s="17">
        <v>0.31672580845738801</v>
      </c>
      <c r="AU10" s="17">
        <v>0.29523687905169899</v>
      </c>
      <c r="AV10" s="17"/>
      <c r="AW10" s="17">
        <v>0.35346360214468198</v>
      </c>
      <c r="AX10" s="17">
        <v>0.35294378384846797</v>
      </c>
      <c r="AY10" s="17">
        <v>0.262331125199537</v>
      </c>
    </row>
    <row r="11" spans="2:51">
      <c r="B11" s="18" t="s">
        <v>374</v>
      </c>
      <c r="C11" s="17">
        <v>0.342674402130698</v>
      </c>
      <c r="D11" s="17">
        <v>0.29782283353346301</v>
      </c>
      <c r="E11" s="17">
        <v>0.38358293230479501</v>
      </c>
      <c r="F11" s="17"/>
      <c r="G11" s="17">
        <v>0.36107985119692299</v>
      </c>
      <c r="H11" s="17">
        <v>0.31160090769404603</v>
      </c>
      <c r="I11" s="17">
        <v>0.285553992668444</v>
      </c>
      <c r="J11" s="17">
        <v>0.36092433267186602</v>
      </c>
      <c r="K11" s="17">
        <v>0.39993341078712003</v>
      </c>
      <c r="L11" s="17">
        <v>0.340843455439234</v>
      </c>
      <c r="M11" s="17"/>
      <c r="N11" s="17">
        <v>0.299976492357311</v>
      </c>
      <c r="O11" s="17">
        <v>0.32667724737998599</v>
      </c>
      <c r="P11" s="17">
        <v>0.35871785788032601</v>
      </c>
      <c r="Q11" s="17">
        <v>0.38756816475447398</v>
      </c>
      <c r="R11" s="17"/>
      <c r="S11" s="17">
        <v>0.32635198637853802</v>
      </c>
      <c r="T11" s="17">
        <v>0.296518680390364</v>
      </c>
      <c r="U11" s="17">
        <v>0.34672567314796099</v>
      </c>
      <c r="V11" s="17">
        <v>0.31935603097655701</v>
      </c>
      <c r="W11" s="17">
        <v>0.32157668810163897</v>
      </c>
      <c r="X11" s="17">
        <v>0.330855967106296</v>
      </c>
      <c r="Y11" s="17">
        <v>0.39513865719510199</v>
      </c>
      <c r="Z11" s="17">
        <v>0.497026200918598</v>
      </c>
      <c r="AA11" s="17">
        <v>0.34246847655803597</v>
      </c>
      <c r="AB11" s="17">
        <v>0.345871076503246</v>
      </c>
      <c r="AC11" s="17">
        <v>0.425188846159754</v>
      </c>
      <c r="AD11" s="17">
        <v>0.27826235173099501</v>
      </c>
      <c r="AE11" s="17"/>
      <c r="AF11" s="17">
        <v>0.341065441471324</v>
      </c>
      <c r="AG11" s="17">
        <v>0.33364398194353101</v>
      </c>
      <c r="AH11" s="17">
        <v>0.334996642234064</v>
      </c>
      <c r="AI11" s="17"/>
      <c r="AJ11" s="17">
        <v>0.32947891719435901</v>
      </c>
      <c r="AK11" s="17">
        <v>0.32368931281882601</v>
      </c>
      <c r="AL11" s="17">
        <v>0.333004143881867</v>
      </c>
      <c r="AM11" s="17"/>
      <c r="AN11" s="17">
        <v>0.35137382809190099</v>
      </c>
      <c r="AO11" s="17">
        <v>0.33906077510691102</v>
      </c>
      <c r="AP11" s="17">
        <v>0.31599315496095498</v>
      </c>
      <c r="AQ11" s="17">
        <v>0.33480133178069099</v>
      </c>
      <c r="AR11" s="17">
        <v>0.27139481492103801</v>
      </c>
      <c r="AS11" s="17"/>
      <c r="AT11" s="17">
        <v>0.33833807607188099</v>
      </c>
      <c r="AU11" s="17">
        <v>0.37833996367636902</v>
      </c>
      <c r="AV11" s="17"/>
      <c r="AW11" s="17">
        <v>0.30145205565906902</v>
      </c>
      <c r="AX11" s="17">
        <v>0.33854879108916502</v>
      </c>
      <c r="AY11" s="17">
        <v>0.38554838751576798</v>
      </c>
    </row>
    <row r="12" spans="2:51">
      <c r="B12" s="18" t="s">
        <v>375</v>
      </c>
      <c r="C12" s="17">
        <v>0.152660534801459</v>
      </c>
      <c r="D12" s="17">
        <v>0.13612716900387301</v>
      </c>
      <c r="E12" s="17">
        <v>0.168496538094249</v>
      </c>
      <c r="F12" s="17"/>
      <c r="G12" s="17">
        <v>0.20479178363433101</v>
      </c>
      <c r="H12" s="17">
        <v>0.17437846562398299</v>
      </c>
      <c r="I12" s="17">
        <v>0.18393168628005899</v>
      </c>
      <c r="J12" s="17">
        <v>0.118033511009053</v>
      </c>
      <c r="K12" s="17">
        <v>0.14080556480306899</v>
      </c>
      <c r="L12" s="17">
        <v>0.12543864330100199</v>
      </c>
      <c r="M12" s="17"/>
      <c r="N12" s="17">
        <v>0.14754272987422301</v>
      </c>
      <c r="O12" s="17">
        <v>0.168307296693228</v>
      </c>
      <c r="P12" s="17">
        <v>0.14248894591661501</v>
      </c>
      <c r="Q12" s="17">
        <v>0.15095579468909401</v>
      </c>
      <c r="R12" s="17"/>
      <c r="S12" s="17">
        <v>0.119218157526775</v>
      </c>
      <c r="T12" s="17">
        <v>0.15746230327592001</v>
      </c>
      <c r="U12" s="17">
        <v>0.15280940728294801</v>
      </c>
      <c r="V12" s="17">
        <v>0.19065904464828201</v>
      </c>
      <c r="W12" s="17">
        <v>0.15815514438797901</v>
      </c>
      <c r="X12" s="17">
        <v>0.14894482377422</v>
      </c>
      <c r="Y12" s="17">
        <v>0.163820972110748</v>
      </c>
      <c r="Z12" s="17">
        <v>8.2766372168815106E-2</v>
      </c>
      <c r="AA12" s="17">
        <v>0.16503582376055601</v>
      </c>
      <c r="AB12" s="17">
        <v>0.149898899768415</v>
      </c>
      <c r="AC12" s="17">
        <v>0.117392184901096</v>
      </c>
      <c r="AD12" s="17">
        <v>0.25424095382048401</v>
      </c>
      <c r="AE12" s="17"/>
      <c r="AF12" s="17">
        <v>0.157131497646473</v>
      </c>
      <c r="AG12" s="17">
        <v>0.13806381509778001</v>
      </c>
      <c r="AH12" s="17">
        <v>0.169860988555636</v>
      </c>
      <c r="AI12" s="17"/>
      <c r="AJ12" s="17">
        <v>0.13036109408824501</v>
      </c>
      <c r="AK12" s="17">
        <v>0.17407276494590701</v>
      </c>
      <c r="AL12" s="17">
        <v>0.124991302562054</v>
      </c>
      <c r="AM12" s="17"/>
      <c r="AN12" s="17">
        <v>0.15872090307707101</v>
      </c>
      <c r="AO12" s="17">
        <v>0.15893091398790801</v>
      </c>
      <c r="AP12" s="17">
        <v>0.152185157327802</v>
      </c>
      <c r="AQ12" s="17">
        <v>0.159671982603871</v>
      </c>
      <c r="AR12" s="17">
        <v>5.8314506617598502E-2</v>
      </c>
      <c r="AS12" s="17"/>
      <c r="AT12" s="17">
        <v>0.15197999554039801</v>
      </c>
      <c r="AU12" s="17">
        <v>0.15054836919475301</v>
      </c>
      <c r="AV12" s="17"/>
      <c r="AW12" s="17">
        <v>0.143120397454926</v>
      </c>
      <c r="AX12" s="17">
        <v>0.18713178685780199</v>
      </c>
      <c r="AY12" s="17">
        <v>0.153772278253925</v>
      </c>
    </row>
    <row r="13" spans="2:51">
      <c r="B13" s="18" t="s">
        <v>376</v>
      </c>
      <c r="C13" s="17">
        <v>5.7993892853962101E-2</v>
      </c>
      <c r="D13" s="17">
        <v>5.6842494446908698E-2</v>
      </c>
      <c r="E13" s="17">
        <v>5.7499998351377202E-2</v>
      </c>
      <c r="F13" s="17"/>
      <c r="G13" s="17">
        <v>7.1462167730371798E-2</v>
      </c>
      <c r="H13" s="17">
        <v>9.1538942096070899E-2</v>
      </c>
      <c r="I13" s="17">
        <v>7.2359556221612303E-2</v>
      </c>
      <c r="J13" s="17">
        <v>5.5133277618028602E-2</v>
      </c>
      <c r="K13" s="17">
        <v>4.6941491760847699E-2</v>
      </c>
      <c r="L13" s="17">
        <v>2.8179047679925299E-2</v>
      </c>
      <c r="M13" s="17"/>
      <c r="N13" s="17">
        <v>4.0859563015781301E-2</v>
      </c>
      <c r="O13" s="17">
        <v>7.8834808088747002E-2</v>
      </c>
      <c r="P13" s="17">
        <v>5.56756774772093E-2</v>
      </c>
      <c r="Q13" s="17">
        <v>5.3966771607316499E-2</v>
      </c>
      <c r="R13" s="17"/>
      <c r="S13" s="17">
        <v>6.15126330505852E-2</v>
      </c>
      <c r="T13" s="17">
        <v>6.6541025877447799E-2</v>
      </c>
      <c r="U13" s="17">
        <v>4.2997492470280799E-2</v>
      </c>
      <c r="V13" s="17">
        <v>2.3058272463870599E-2</v>
      </c>
      <c r="W13" s="17">
        <v>8.0641593053089197E-2</v>
      </c>
      <c r="X13" s="17">
        <v>5.1770938237920699E-2</v>
      </c>
      <c r="Y13" s="17">
        <v>5.5267501856507903E-2</v>
      </c>
      <c r="Z13" s="17">
        <v>2.4808213818594601E-2</v>
      </c>
      <c r="AA13" s="17">
        <v>5.0673085263701699E-2</v>
      </c>
      <c r="AB13" s="17">
        <v>6.9527860845999406E-2</v>
      </c>
      <c r="AC13" s="17">
        <v>0.10091859722687201</v>
      </c>
      <c r="AD13" s="17">
        <v>8.8583459140406301E-2</v>
      </c>
      <c r="AE13" s="17"/>
      <c r="AF13" s="17">
        <v>4.5164397418841998E-2</v>
      </c>
      <c r="AG13" s="17">
        <v>6.4556054249495107E-2</v>
      </c>
      <c r="AH13" s="17">
        <v>6.6180886259159605E-2</v>
      </c>
      <c r="AI13" s="17"/>
      <c r="AJ13" s="17">
        <v>3.8888616378744502E-2</v>
      </c>
      <c r="AK13" s="17">
        <v>5.7247381069046498E-2</v>
      </c>
      <c r="AL13" s="17">
        <v>6.8514008175363295E-2</v>
      </c>
      <c r="AM13" s="17"/>
      <c r="AN13" s="17">
        <v>6.3240193908835798E-2</v>
      </c>
      <c r="AO13" s="17">
        <v>7.5565208068373704E-2</v>
      </c>
      <c r="AP13" s="17">
        <v>4.84673867434217E-2</v>
      </c>
      <c r="AQ13" s="17">
        <v>7.7154923850441703E-2</v>
      </c>
      <c r="AR13" s="17">
        <v>7.7518176620794105E-2</v>
      </c>
      <c r="AS13" s="17"/>
      <c r="AT13" s="17">
        <v>5.97149740377532E-2</v>
      </c>
      <c r="AU13" s="17">
        <v>4.5293421940215302E-2</v>
      </c>
      <c r="AV13" s="17"/>
      <c r="AW13" s="17">
        <v>5.0300453873766797E-2</v>
      </c>
      <c r="AX13" s="17">
        <v>5.9889195053042403E-2</v>
      </c>
      <c r="AY13" s="17">
        <v>6.5332714211629797E-2</v>
      </c>
    </row>
    <row r="14" spans="2:51">
      <c r="B14" s="18" t="s">
        <v>119</v>
      </c>
      <c r="C14" s="19">
        <v>4.2020563607991702E-2</v>
      </c>
      <c r="D14" s="19">
        <v>1.6512390335971801E-2</v>
      </c>
      <c r="E14" s="19">
        <v>6.5236942611812607E-2</v>
      </c>
      <c r="F14" s="19"/>
      <c r="G14" s="19">
        <v>5.0262814052299501E-2</v>
      </c>
      <c r="H14" s="19">
        <v>3.1010423691914799E-2</v>
      </c>
      <c r="I14" s="19">
        <v>3.2140430645417502E-2</v>
      </c>
      <c r="J14" s="19">
        <v>4.5222488809470399E-2</v>
      </c>
      <c r="K14" s="19">
        <v>3.5781605326004599E-2</v>
      </c>
      <c r="L14" s="19">
        <v>5.4467124221282803E-2</v>
      </c>
      <c r="M14" s="19"/>
      <c r="N14" s="19">
        <v>2.9974761861656901E-2</v>
      </c>
      <c r="O14" s="19">
        <v>2.9800200623864102E-2</v>
      </c>
      <c r="P14" s="19">
        <v>4.5580144009382498E-2</v>
      </c>
      <c r="Q14" s="19">
        <v>6.5456162498630399E-2</v>
      </c>
      <c r="R14" s="19"/>
      <c r="S14" s="19">
        <v>3.81027398789935E-2</v>
      </c>
      <c r="T14" s="19">
        <v>6.2168612824555901E-2</v>
      </c>
      <c r="U14" s="19">
        <v>2.7640143819301601E-2</v>
      </c>
      <c r="V14" s="19">
        <v>4.06642879601836E-2</v>
      </c>
      <c r="W14" s="19">
        <v>3.9818648758996399E-2</v>
      </c>
      <c r="X14" s="19">
        <v>4.85374515312108E-2</v>
      </c>
      <c r="Y14" s="19">
        <v>3.2745922245748502E-2</v>
      </c>
      <c r="Z14" s="19">
        <v>2.9651325085992001E-2</v>
      </c>
      <c r="AA14" s="19">
        <v>5.1266410544172497E-2</v>
      </c>
      <c r="AB14" s="19">
        <v>3.8336061853281499E-2</v>
      </c>
      <c r="AC14" s="19">
        <v>1.6916717476367998E-2</v>
      </c>
      <c r="AD14" s="19">
        <v>6.2085572379598997E-2</v>
      </c>
      <c r="AE14" s="19"/>
      <c r="AF14" s="19">
        <v>3.6551951136175598E-2</v>
      </c>
      <c r="AG14" s="19">
        <v>3.4244051865167303E-2</v>
      </c>
      <c r="AH14" s="19">
        <v>5.7363107332446997E-2</v>
      </c>
      <c r="AI14" s="19"/>
      <c r="AJ14" s="19">
        <v>2.7912174077699199E-2</v>
      </c>
      <c r="AK14" s="19">
        <v>2.96546333127722E-2</v>
      </c>
      <c r="AL14" s="19">
        <v>4.6697877307394997E-2</v>
      </c>
      <c r="AM14" s="19"/>
      <c r="AN14" s="19">
        <v>6.5139798380480396E-2</v>
      </c>
      <c r="AO14" s="19">
        <v>4.7007160160787799E-2</v>
      </c>
      <c r="AP14" s="19">
        <v>3.5506369686249303E-2</v>
      </c>
      <c r="AQ14" s="19">
        <v>1.1805838473524699E-2</v>
      </c>
      <c r="AR14" s="19">
        <v>0</v>
      </c>
      <c r="AS14" s="19"/>
      <c r="AT14" s="19">
        <v>4.2539565015709803E-2</v>
      </c>
      <c r="AU14" s="19">
        <v>3.4799497394491903E-2</v>
      </c>
      <c r="AV14" s="19"/>
      <c r="AW14" s="19">
        <v>1.9791113886825099E-2</v>
      </c>
      <c r="AX14" s="19">
        <v>2.3873577165003702E-2</v>
      </c>
      <c r="AY14" s="19">
        <v>6.9100607339741299E-2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60">
      <c r="B9" s="18" t="s">
        <v>385</v>
      </c>
      <c r="C9" s="17">
        <v>0.33655913298067902</v>
      </c>
      <c r="D9" s="17">
        <v>0.42245447235182498</v>
      </c>
      <c r="E9" s="17">
        <v>0.25527195619798199</v>
      </c>
      <c r="F9" s="17"/>
      <c r="G9" s="17">
        <v>0.29188945210260098</v>
      </c>
      <c r="H9" s="17">
        <v>0.29975619124831598</v>
      </c>
      <c r="I9" s="17">
        <v>0.34544696727486202</v>
      </c>
      <c r="J9" s="17">
        <v>0.32209681438352</v>
      </c>
      <c r="K9" s="17">
        <v>0.33475504311441101</v>
      </c>
      <c r="L9" s="17">
        <v>0.38888810637023202</v>
      </c>
      <c r="M9" s="17"/>
      <c r="N9" s="17">
        <v>0.44897130975267902</v>
      </c>
      <c r="O9" s="17">
        <v>0.35682518686057002</v>
      </c>
      <c r="P9" s="17">
        <v>0.27927871957522998</v>
      </c>
      <c r="Q9" s="17">
        <v>0.23931151090497599</v>
      </c>
      <c r="R9" s="17"/>
      <c r="S9" s="17">
        <v>0.37305934892939402</v>
      </c>
      <c r="T9" s="17">
        <v>0.31309500390644401</v>
      </c>
      <c r="U9" s="17">
        <v>0.32616192399252197</v>
      </c>
      <c r="V9" s="17">
        <v>0.33838273612272302</v>
      </c>
      <c r="W9" s="17">
        <v>0.33707176635167402</v>
      </c>
      <c r="X9" s="17">
        <v>0.33119507195118703</v>
      </c>
      <c r="Y9" s="17">
        <v>0.32044747154921899</v>
      </c>
      <c r="Z9" s="17">
        <v>0.37453133232748498</v>
      </c>
      <c r="AA9" s="17">
        <v>0.338356246715868</v>
      </c>
      <c r="AB9" s="17">
        <v>0.35314145012585102</v>
      </c>
      <c r="AC9" s="17">
        <v>0.30927696427442197</v>
      </c>
      <c r="AD9" s="17">
        <v>0.30612853584848398</v>
      </c>
      <c r="AE9" s="17"/>
      <c r="AF9" s="17">
        <v>0.28294029373838703</v>
      </c>
      <c r="AG9" s="17">
        <v>0.42552331555999601</v>
      </c>
      <c r="AH9" s="17">
        <v>0.23333123694973101</v>
      </c>
      <c r="AI9" s="17"/>
      <c r="AJ9" s="17">
        <v>0.32768740932072798</v>
      </c>
      <c r="AK9" s="17">
        <v>0.375633374575222</v>
      </c>
      <c r="AL9" s="17">
        <v>0.447172298316248</v>
      </c>
      <c r="AM9" s="17"/>
      <c r="AN9" s="17">
        <v>0.224237959467882</v>
      </c>
      <c r="AO9" s="17">
        <v>0.30505715152005197</v>
      </c>
      <c r="AP9" s="17">
        <v>0.41148668178971398</v>
      </c>
      <c r="AQ9" s="17">
        <v>0.46958279608846498</v>
      </c>
      <c r="AR9" s="17">
        <v>0.66464647237693597</v>
      </c>
      <c r="AS9" s="17"/>
      <c r="AT9" s="17">
        <v>0.33990174295255099</v>
      </c>
      <c r="AU9" s="17">
        <v>0.29944180129133902</v>
      </c>
      <c r="AV9" s="17"/>
      <c r="AW9" s="17">
        <v>0.484650933893573</v>
      </c>
      <c r="AX9" s="17">
        <v>0.25756352425899398</v>
      </c>
      <c r="AY9" s="17">
        <v>0.198738585062776</v>
      </c>
    </row>
    <row r="10" spans="2:51" ht="60">
      <c r="B10" s="18" t="s">
        <v>386</v>
      </c>
      <c r="C10" s="17">
        <v>0.401000662027513</v>
      </c>
      <c r="D10" s="17">
        <v>0.37773512040972801</v>
      </c>
      <c r="E10" s="17">
        <v>0.424137587449612</v>
      </c>
      <c r="F10" s="17"/>
      <c r="G10" s="17">
        <v>0.425654678664454</v>
      </c>
      <c r="H10" s="17">
        <v>0.38952344880928902</v>
      </c>
      <c r="I10" s="17">
        <v>0.38102217487740597</v>
      </c>
      <c r="J10" s="17">
        <v>0.40158720380475499</v>
      </c>
      <c r="K10" s="17">
        <v>0.39680665823800498</v>
      </c>
      <c r="L10" s="17">
        <v>0.41458849696093297</v>
      </c>
      <c r="M10" s="17"/>
      <c r="N10" s="17">
        <v>0.37060426308771</v>
      </c>
      <c r="O10" s="17">
        <v>0.39911542010851497</v>
      </c>
      <c r="P10" s="17">
        <v>0.43030086961529401</v>
      </c>
      <c r="Q10" s="17">
        <v>0.41350592987447798</v>
      </c>
      <c r="R10" s="17"/>
      <c r="S10" s="17">
        <v>0.375954051803571</v>
      </c>
      <c r="T10" s="17">
        <v>0.43127082194923699</v>
      </c>
      <c r="U10" s="17">
        <v>0.42009085249748801</v>
      </c>
      <c r="V10" s="17">
        <v>0.41816401953574001</v>
      </c>
      <c r="W10" s="17">
        <v>0.39537667459676601</v>
      </c>
      <c r="X10" s="17">
        <v>0.38698153727559698</v>
      </c>
      <c r="Y10" s="17">
        <v>0.42367194144290798</v>
      </c>
      <c r="Z10" s="17">
        <v>0.40848898267649297</v>
      </c>
      <c r="AA10" s="17">
        <v>0.38322982185735899</v>
      </c>
      <c r="AB10" s="17">
        <v>0.37142933411621598</v>
      </c>
      <c r="AC10" s="17">
        <v>0.39616129398355598</v>
      </c>
      <c r="AD10" s="17">
        <v>0.39970453497403902</v>
      </c>
      <c r="AE10" s="17"/>
      <c r="AF10" s="17">
        <v>0.45018040738694198</v>
      </c>
      <c r="AG10" s="17">
        <v>0.358060594896985</v>
      </c>
      <c r="AH10" s="17">
        <v>0.38247216251361699</v>
      </c>
      <c r="AI10" s="17"/>
      <c r="AJ10" s="17">
        <v>0.47183448647131299</v>
      </c>
      <c r="AK10" s="17">
        <v>0.37925977970548702</v>
      </c>
      <c r="AL10" s="17">
        <v>0.36425024867676298</v>
      </c>
      <c r="AM10" s="17"/>
      <c r="AN10" s="17">
        <v>0.42748391480504699</v>
      </c>
      <c r="AO10" s="17">
        <v>0.42799121456390399</v>
      </c>
      <c r="AP10" s="17">
        <v>0.38685771657838602</v>
      </c>
      <c r="AQ10" s="17">
        <v>0.335401789531316</v>
      </c>
      <c r="AR10" s="17">
        <v>0.22079637729098001</v>
      </c>
      <c r="AS10" s="17"/>
      <c r="AT10" s="17">
        <v>0.40450377258305598</v>
      </c>
      <c r="AU10" s="17">
        <v>0.37331524846714098</v>
      </c>
      <c r="AV10" s="17"/>
      <c r="AW10" s="17">
        <v>0.352804990075887</v>
      </c>
      <c r="AX10" s="17">
        <v>0.498723779640665</v>
      </c>
      <c r="AY10" s="17">
        <v>0.42705148685420202</v>
      </c>
    </row>
    <row r="11" spans="2:51" ht="60">
      <c r="B11" s="18" t="s">
        <v>387</v>
      </c>
      <c r="C11" s="17">
        <v>0.113030253008144</v>
      </c>
      <c r="D11" s="17">
        <v>9.8668959827618793E-2</v>
      </c>
      <c r="E11" s="17">
        <v>0.126609974376484</v>
      </c>
      <c r="F11" s="17"/>
      <c r="G11" s="17">
        <v>0.16932494239945101</v>
      </c>
      <c r="H11" s="17">
        <v>0.153727186751033</v>
      </c>
      <c r="I11" s="17">
        <v>0.121872841494285</v>
      </c>
      <c r="J11" s="17">
        <v>0.109440605068409</v>
      </c>
      <c r="K11" s="17">
        <v>9.50425412016076E-2</v>
      </c>
      <c r="L11" s="17">
        <v>6.6590581997723705E-2</v>
      </c>
      <c r="M11" s="17"/>
      <c r="N11" s="17">
        <v>7.1810739387655004E-2</v>
      </c>
      <c r="O11" s="17">
        <v>0.10162025036491699</v>
      </c>
      <c r="P11" s="17">
        <v>0.14408669791567599</v>
      </c>
      <c r="Q11" s="17">
        <v>0.142000895259312</v>
      </c>
      <c r="R11" s="17"/>
      <c r="S11" s="17">
        <v>0.101578059000035</v>
      </c>
      <c r="T11" s="17">
        <v>0.106498280971354</v>
      </c>
      <c r="U11" s="17">
        <v>0.110093381626979</v>
      </c>
      <c r="V11" s="17">
        <v>8.8035315738544104E-2</v>
      </c>
      <c r="W11" s="17">
        <v>0.133749652486533</v>
      </c>
      <c r="X11" s="17">
        <v>0.13975598070619899</v>
      </c>
      <c r="Y11" s="17">
        <v>0.115576678054805</v>
      </c>
      <c r="Z11" s="17">
        <v>9.3989936751265102E-2</v>
      </c>
      <c r="AA11" s="17">
        <v>0.1243380218434</v>
      </c>
      <c r="AB11" s="17">
        <v>0.108497621518786</v>
      </c>
      <c r="AC11" s="17">
        <v>0.11368946345021499</v>
      </c>
      <c r="AD11" s="17">
        <v>0.14016313515912099</v>
      </c>
      <c r="AE11" s="17"/>
      <c r="AF11" s="17">
        <v>0.127314941707525</v>
      </c>
      <c r="AG11" s="17">
        <v>8.2825865327616904E-2</v>
      </c>
      <c r="AH11" s="17">
        <v>0.16358765380183299</v>
      </c>
      <c r="AI11" s="17"/>
      <c r="AJ11" s="17">
        <v>9.5610990813909794E-2</v>
      </c>
      <c r="AK11" s="17">
        <v>0.11325218839064</v>
      </c>
      <c r="AL11" s="17">
        <v>9.0395554520041499E-2</v>
      </c>
      <c r="AM11" s="17"/>
      <c r="AN11" s="17">
        <v>0.14018674500262501</v>
      </c>
      <c r="AO11" s="17">
        <v>0.13410186173286801</v>
      </c>
      <c r="AP11" s="17">
        <v>6.8873876799564193E-2</v>
      </c>
      <c r="AQ11" s="17">
        <v>8.8058034901534493E-2</v>
      </c>
      <c r="AR11" s="17">
        <v>5.2799309247001998E-2</v>
      </c>
      <c r="AS11" s="17"/>
      <c r="AT11" s="17">
        <v>0.107731382185318</v>
      </c>
      <c r="AU11" s="17">
        <v>0.16306476669178899</v>
      </c>
      <c r="AV11" s="17"/>
      <c r="AW11" s="17">
        <v>6.6165788757238803E-2</v>
      </c>
      <c r="AX11" s="17">
        <v>0.13258859550978599</v>
      </c>
      <c r="AY11" s="17">
        <v>0.15806470891920699</v>
      </c>
    </row>
    <row r="12" spans="2:51">
      <c r="B12" s="18" t="s">
        <v>119</v>
      </c>
      <c r="C12" s="19">
        <v>0.149409951983664</v>
      </c>
      <c r="D12" s="19">
        <v>0.10114144741082901</v>
      </c>
      <c r="E12" s="19">
        <v>0.19398048197592199</v>
      </c>
      <c r="F12" s="19"/>
      <c r="G12" s="19">
        <v>0.113130926833494</v>
      </c>
      <c r="H12" s="19">
        <v>0.156993173191362</v>
      </c>
      <c r="I12" s="19">
        <v>0.151658016353446</v>
      </c>
      <c r="J12" s="19">
        <v>0.16687537674331601</v>
      </c>
      <c r="K12" s="19">
        <v>0.17339575744597599</v>
      </c>
      <c r="L12" s="19">
        <v>0.12993281467111101</v>
      </c>
      <c r="M12" s="19"/>
      <c r="N12" s="19">
        <v>0.108613687771957</v>
      </c>
      <c r="O12" s="19">
        <v>0.142439142665997</v>
      </c>
      <c r="P12" s="19">
        <v>0.14633371289380001</v>
      </c>
      <c r="Q12" s="19">
        <v>0.205181663961234</v>
      </c>
      <c r="R12" s="19"/>
      <c r="S12" s="19">
        <v>0.14940854026700101</v>
      </c>
      <c r="T12" s="19">
        <v>0.149135893172965</v>
      </c>
      <c r="U12" s="19">
        <v>0.14365384188301</v>
      </c>
      <c r="V12" s="19">
        <v>0.155417928602993</v>
      </c>
      <c r="W12" s="19">
        <v>0.13380190656502799</v>
      </c>
      <c r="X12" s="19">
        <v>0.14206741006701701</v>
      </c>
      <c r="Y12" s="19">
        <v>0.14030390895306799</v>
      </c>
      <c r="Z12" s="19">
        <v>0.122989748244757</v>
      </c>
      <c r="AA12" s="19">
        <v>0.154075909583374</v>
      </c>
      <c r="AB12" s="19">
        <v>0.166931594239147</v>
      </c>
      <c r="AC12" s="19">
        <v>0.18087227829180799</v>
      </c>
      <c r="AD12" s="19">
        <v>0.15400379401835601</v>
      </c>
      <c r="AE12" s="19"/>
      <c r="AF12" s="19">
        <v>0.13956435716714499</v>
      </c>
      <c r="AG12" s="19">
        <v>0.13359022421540201</v>
      </c>
      <c r="AH12" s="19">
        <v>0.22060894673482001</v>
      </c>
      <c r="AI12" s="19"/>
      <c r="AJ12" s="19">
        <v>0.104867113394049</v>
      </c>
      <c r="AK12" s="19">
        <v>0.13185465732865101</v>
      </c>
      <c r="AL12" s="19">
        <v>9.8181898486948097E-2</v>
      </c>
      <c r="AM12" s="19"/>
      <c r="AN12" s="19">
        <v>0.208091380724445</v>
      </c>
      <c r="AO12" s="19">
        <v>0.13284977218317601</v>
      </c>
      <c r="AP12" s="19">
        <v>0.13278172483233699</v>
      </c>
      <c r="AQ12" s="19">
        <v>0.106957379478685</v>
      </c>
      <c r="AR12" s="19">
        <v>6.1757841085082602E-2</v>
      </c>
      <c r="AS12" s="19"/>
      <c r="AT12" s="19">
        <v>0.14786310227907501</v>
      </c>
      <c r="AU12" s="19">
        <v>0.16417818354972999</v>
      </c>
      <c r="AV12" s="19"/>
      <c r="AW12" s="19">
        <v>9.6378287273300806E-2</v>
      </c>
      <c r="AX12" s="19">
        <v>0.111124100590555</v>
      </c>
      <c r="AY12" s="19">
        <v>0.21614521916381499</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4261</v>
      </c>
      <c r="D7" s="10">
        <v>2059</v>
      </c>
      <c r="E7" s="10">
        <v>2183</v>
      </c>
      <c r="F7" s="10"/>
      <c r="G7" s="10">
        <v>409</v>
      </c>
      <c r="H7" s="10">
        <v>553</v>
      </c>
      <c r="I7" s="10">
        <v>649</v>
      </c>
      <c r="J7" s="10">
        <v>745</v>
      </c>
      <c r="K7" s="10">
        <v>800</v>
      </c>
      <c r="L7" s="10">
        <v>1105</v>
      </c>
      <c r="M7" s="10"/>
      <c r="N7" s="10">
        <v>1260</v>
      </c>
      <c r="O7" s="10">
        <v>1192</v>
      </c>
      <c r="P7" s="10">
        <v>789</v>
      </c>
      <c r="Q7" s="10">
        <v>994</v>
      </c>
      <c r="R7" s="10"/>
      <c r="S7" s="10">
        <v>465</v>
      </c>
      <c r="T7" s="10">
        <v>645</v>
      </c>
      <c r="U7" s="10">
        <v>424</v>
      </c>
      <c r="V7" s="10">
        <v>378</v>
      </c>
      <c r="W7" s="10">
        <v>315</v>
      </c>
      <c r="X7" s="10">
        <v>361</v>
      </c>
      <c r="Y7" s="10">
        <v>375</v>
      </c>
      <c r="Z7" s="10">
        <v>182</v>
      </c>
      <c r="AA7" s="10">
        <v>466</v>
      </c>
      <c r="AB7" s="10">
        <v>355</v>
      </c>
      <c r="AC7" s="10">
        <v>184</v>
      </c>
      <c r="AD7" s="10">
        <v>111</v>
      </c>
      <c r="AE7" s="10"/>
      <c r="AF7" s="10">
        <v>1782</v>
      </c>
      <c r="AG7" s="10">
        <v>1753</v>
      </c>
      <c r="AH7" s="10">
        <v>467</v>
      </c>
      <c r="AI7" s="10"/>
      <c r="AJ7" s="10">
        <v>1086</v>
      </c>
      <c r="AK7" s="10">
        <v>1304</v>
      </c>
      <c r="AL7" s="10">
        <v>335</v>
      </c>
      <c r="AM7" s="10"/>
      <c r="AN7" s="10">
        <v>890</v>
      </c>
      <c r="AO7" s="10">
        <v>725</v>
      </c>
      <c r="AP7" s="10">
        <v>1032</v>
      </c>
      <c r="AQ7" s="10">
        <v>429</v>
      </c>
      <c r="AR7" s="10">
        <v>68</v>
      </c>
      <c r="AS7" s="10"/>
      <c r="AT7" s="10">
        <v>3884</v>
      </c>
      <c r="AU7" s="10">
        <v>347</v>
      </c>
      <c r="AV7" s="10"/>
      <c r="AW7" s="10">
        <v>2009</v>
      </c>
      <c r="AX7" s="10">
        <v>465</v>
      </c>
      <c r="AY7" s="10">
        <v>1787</v>
      </c>
    </row>
    <row r="8" spans="2:51" ht="30" customHeight="1">
      <c r="B8" s="11" t="s">
        <v>112</v>
      </c>
      <c r="C8" s="11">
        <v>4269</v>
      </c>
      <c r="D8" s="11">
        <v>2131</v>
      </c>
      <c r="E8" s="11">
        <v>2119</v>
      </c>
      <c r="F8" s="11"/>
      <c r="G8" s="11">
        <v>476</v>
      </c>
      <c r="H8" s="11">
        <v>685</v>
      </c>
      <c r="I8" s="11">
        <v>727</v>
      </c>
      <c r="J8" s="11">
        <v>737</v>
      </c>
      <c r="K8" s="11">
        <v>654</v>
      </c>
      <c r="L8" s="11">
        <v>990</v>
      </c>
      <c r="M8" s="11"/>
      <c r="N8" s="11">
        <v>1159</v>
      </c>
      <c r="O8" s="11">
        <v>1096</v>
      </c>
      <c r="P8" s="11">
        <v>927</v>
      </c>
      <c r="Q8" s="11">
        <v>1062</v>
      </c>
      <c r="R8" s="11"/>
      <c r="S8" s="11">
        <v>562</v>
      </c>
      <c r="T8" s="11">
        <v>616</v>
      </c>
      <c r="U8" s="11">
        <v>370</v>
      </c>
      <c r="V8" s="11">
        <v>401</v>
      </c>
      <c r="W8" s="11">
        <v>302</v>
      </c>
      <c r="X8" s="11">
        <v>388</v>
      </c>
      <c r="Y8" s="11">
        <v>359</v>
      </c>
      <c r="Z8" s="11">
        <v>159</v>
      </c>
      <c r="AA8" s="11">
        <v>452</v>
      </c>
      <c r="AB8" s="11">
        <v>356</v>
      </c>
      <c r="AC8" s="11">
        <v>185</v>
      </c>
      <c r="AD8" s="11">
        <v>120</v>
      </c>
      <c r="AE8" s="11"/>
      <c r="AF8" s="11">
        <v>1727</v>
      </c>
      <c r="AG8" s="11">
        <v>1738</v>
      </c>
      <c r="AH8" s="11">
        <v>506</v>
      </c>
      <c r="AI8" s="11"/>
      <c r="AJ8" s="11">
        <v>1037</v>
      </c>
      <c r="AK8" s="11">
        <v>1359</v>
      </c>
      <c r="AL8" s="11">
        <v>330</v>
      </c>
      <c r="AM8" s="11"/>
      <c r="AN8" s="11">
        <v>890</v>
      </c>
      <c r="AO8" s="11">
        <v>768</v>
      </c>
      <c r="AP8" s="11">
        <v>1027</v>
      </c>
      <c r="AQ8" s="11">
        <v>421</v>
      </c>
      <c r="AR8" s="11">
        <v>63</v>
      </c>
      <c r="AS8" s="11"/>
      <c r="AT8" s="11">
        <v>3831</v>
      </c>
      <c r="AU8" s="11">
        <v>405</v>
      </c>
      <c r="AV8" s="11"/>
      <c r="AW8" s="11">
        <v>1917</v>
      </c>
      <c r="AX8" s="11">
        <v>504</v>
      </c>
      <c r="AY8" s="11">
        <v>1848</v>
      </c>
    </row>
    <row r="9" spans="2:51">
      <c r="B9" s="18" t="s">
        <v>372</v>
      </c>
      <c r="C9" s="17">
        <v>0.16305036716792501</v>
      </c>
      <c r="D9" s="17">
        <v>0.207685020125431</v>
      </c>
      <c r="E9" s="17">
        <v>0.11877728885950201</v>
      </c>
      <c r="F9" s="17"/>
      <c r="G9" s="17">
        <v>0.10990980915776601</v>
      </c>
      <c r="H9" s="17">
        <v>0.15782868065640199</v>
      </c>
      <c r="I9" s="17">
        <v>0.15493760610892099</v>
      </c>
      <c r="J9" s="17">
        <v>0.148196620976078</v>
      </c>
      <c r="K9" s="17">
        <v>0.193388942643068</v>
      </c>
      <c r="L9" s="17">
        <v>0.18919507228476301</v>
      </c>
      <c r="M9" s="17"/>
      <c r="N9" s="17">
        <v>0.22065820812991499</v>
      </c>
      <c r="O9" s="17">
        <v>0.15391498617150901</v>
      </c>
      <c r="P9" s="17">
        <v>0.158219613260632</v>
      </c>
      <c r="Q9" s="17">
        <v>0.11235151471798301</v>
      </c>
      <c r="R9" s="17"/>
      <c r="S9" s="17">
        <v>0.15881802668244599</v>
      </c>
      <c r="T9" s="17">
        <v>0.17152609713821801</v>
      </c>
      <c r="U9" s="17">
        <v>0.146340929793009</v>
      </c>
      <c r="V9" s="17">
        <v>0.15151196735647501</v>
      </c>
      <c r="W9" s="17">
        <v>0.20586640184341301</v>
      </c>
      <c r="X9" s="17">
        <v>0.169504869698443</v>
      </c>
      <c r="Y9" s="17">
        <v>0.18173712473453299</v>
      </c>
      <c r="Z9" s="17">
        <v>0.17089060287994501</v>
      </c>
      <c r="AA9" s="17">
        <v>0.17255917276021601</v>
      </c>
      <c r="AB9" s="17">
        <v>0.132482340323968</v>
      </c>
      <c r="AC9" s="17">
        <v>0.13789240386353499</v>
      </c>
      <c r="AD9" s="17">
        <v>0.127836251629039</v>
      </c>
      <c r="AE9" s="17"/>
      <c r="AF9" s="17">
        <v>0.16242205336347201</v>
      </c>
      <c r="AG9" s="17">
        <v>0.18472081575007099</v>
      </c>
      <c r="AH9" s="17">
        <v>0.112510895924003</v>
      </c>
      <c r="AI9" s="17"/>
      <c r="AJ9" s="17">
        <v>0.195938685349831</v>
      </c>
      <c r="AK9" s="17">
        <v>0.16914625165167199</v>
      </c>
      <c r="AL9" s="17">
        <v>0.18474913920470801</v>
      </c>
      <c r="AM9" s="17"/>
      <c r="AN9" s="17">
        <v>0.112775385636564</v>
      </c>
      <c r="AO9" s="17">
        <v>0.15936300059772701</v>
      </c>
      <c r="AP9" s="17">
        <v>0.19457017669184601</v>
      </c>
      <c r="AQ9" s="17">
        <v>0.207875894653372</v>
      </c>
      <c r="AR9" s="17">
        <v>0.357112675727222</v>
      </c>
      <c r="AS9" s="17"/>
      <c r="AT9" s="17">
        <v>0.165042566027918</v>
      </c>
      <c r="AU9" s="17">
        <v>0.14396572247067499</v>
      </c>
      <c r="AV9" s="17"/>
      <c r="AW9" s="17">
        <v>0.228197655749418</v>
      </c>
      <c r="AX9" s="17">
        <v>0.161803393544517</v>
      </c>
      <c r="AY9" s="17">
        <v>9.5807668274111094E-2</v>
      </c>
    </row>
    <row r="10" spans="2:51">
      <c r="B10" s="18" t="s">
        <v>373</v>
      </c>
      <c r="C10" s="17">
        <v>0.43941862680106403</v>
      </c>
      <c r="D10" s="17">
        <v>0.45433369946752999</v>
      </c>
      <c r="E10" s="17">
        <v>0.42492068493329799</v>
      </c>
      <c r="F10" s="17"/>
      <c r="G10" s="17">
        <v>0.38496529269472801</v>
      </c>
      <c r="H10" s="17">
        <v>0.40287696917558102</v>
      </c>
      <c r="I10" s="17">
        <v>0.43832432056808801</v>
      </c>
      <c r="J10" s="17">
        <v>0.42438205884925101</v>
      </c>
      <c r="K10" s="17">
        <v>0.42531522115327802</v>
      </c>
      <c r="L10" s="17">
        <v>0.51220944850287298</v>
      </c>
      <c r="M10" s="17"/>
      <c r="N10" s="17">
        <v>0.45945187220823303</v>
      </c>
      <c r="O10" s="17">
        <v>0.45868300690351699</v>
      </c>
      <c r="P10" s="17">
        <v>0.43114658362320302</v>
      </c>
      <c r="Q10" s="17">
        <v>0.40416904171478801</v>
      </c>
      <c r="R10" s="17"/>
      <c r="S10" s="17">
        <v>0.453300618421413</v>
      </c>
      <c r="T10" s="17">
        <v>0.44626859746838998</v>
      </c>
      <c r="U10" s="17">
        <v>0.46529693915277398</v>
      </c>
      <c r="V10" s="17">
        <v>0.43466082974928799</v>
      </c>
      <c r="W10" s="17">
        <v>0.38416511908805201</v>
      </c>
      <c r="X10" s="17">
        <v>0.44165002998192499</v>
      </c>
      <c r="Y10" s="17">
        <v>0.40983350775362598</v>
      </c>
      <c r="Z10" s="17">
        <v>0.405874981835877</v>
      </c>
      <c r="AA10" s="17">
        <v>0.46743543333968302</v>
      </c>
      <c r="AB10" s="17">
        <v>0.48699267567369797</v>
      </c>
      <c r="AC10" s="17">
        <v>0.35198508752473601</v>
      </c>
      <c r="AD10" s="17">
        <v>0.42839765778347499</v>
      </c>
      <c r="AE10" s="17"/>
      <c r="AF10" s="17">
        <v>0.44698113164859798</v>
      </c>
      <c r="AG10" s="17">
        <v>0.45716205897432599</v>
      </c>
      <c r="AH10" s="17">
        <v>0.41246222011140699</v>
      </c>
      <c r="AI10" s="17"/>
      <c r="AJ10" s="17">
        <v>0.49486833339769998</v>
      </c>
      <c r="AK10" s="17">
        <v>0.43872154328070501</v>
      </c>
      <c r="AL10" s="17">
        <v>0.48137310336698003</v>
      </c>
      <c r="AM10" s="17"/>
      <c r="AN10" s="17">
        <v>0.42965661182659598</v>
      </c>
      <c r="AO10" s="17">
        <v>0.414643497020243</v>
      </c>
      <c r="AP10" s="17">
        <v>0.435866878445897</v>
      </c>
      <c r="AQ10" s="17">
        <v>0.473729878351066</v>
      </c>
      <c r="AR10" s="17">
        <v>0.27671670749195398</v>
      </c>
      <c r="AS10" s="17"/>
      <c r="AT10" s="17">
        <v>0.44648976905418802</v>
      </c>
      <c r="AU10" s="17">
        <v>0.37557439422940198</v>
      </c>
      <c r="AV10" s="17"/>
      <c r="AW10" s="17">
        <v>0.487950445069814</v>
      </c>
      <c r="AX10" s="17">
        <v>0.45221146967354198</v>
      </c>
      <c r="AY10" s="17">
        <v>0.385583584394943</v>
      </c>
    </row>
    <row r="11" spans="2:51">
      <c r="B11" s="18" t="s">
        <v>374</v>
      </c>
      <c r="C11" s="17">
        <v>0.260009771658192</v>
      </c>
      <c r="D11" s="17">
        <v>0.22964915470139699</v>
      </c>
      <c r="E11" s="17">
        <v>0.29120840623210897</v>
      </c>
      <c r="F11" s="17"/>
      <c r="G11" s="17">
        <v>0.301034912605608</v>
      </c>
      <c r="H11" s="17">
        <v>0.25390068502289698</v>
      </c>
      <c r="I11" s="17">
        <v>0.25163302418132699</v>
      </c>
      <c r="J11" s="17">
        <v>0.28683395552661201</v>
      </c>
      <c r="K11" s="17">
        <v>0.27703065299297602</v>
      </c>
      <c r="L11" s="17">
        <v>0.21946797351189201</v>
      </c>
      <c r="M11" s="17"/>
      <c r="N11" s="17">
        <v>0.195062238184873</v>
      </c>
      <c r="O11" s="17">
        <v>0.25149701905809502</v>
      </c>
      <c r="P11" s="17">
        <v>0.26815676812288203</v>
      </c>
      <c r="Q11" s="17">
        <v>0.33451510565942999</v>
      </c>
      <c r="R11" s="17"/>
      <c r="S11" s="17">
        <v>0.22571917428262001</v>
      </c>
      <c r="T11" s="17">
        <v>0.25341892870438998</v>
      </c>
      <c r="U11" s="17">
        <v>0.26246826782678501</v>
      </c>
      <c r="V11" s="17">
        <v>0.27361931299810099</v>
      </c>
      <c r="W11" s="17">
        <v>0.25637322521036698</v>
      </c>
      <c r="X11" s="17">
        <v>0.274646396162114</v>
      </c>
      <c r="Y11" s="17">
        <v>0.27277173575971497</v>
      </c>
      <c r="Z11" s="17">
        <v>0.323548015333956</v>
      </c>
      <c r="AA11" s="17">
        <v>0.22175936946729899</v>
      </c>
      <c r="AB11" s="17">
        <v>0.24424574062516499</v>
      </c>
      <c r="AC11" s="17">
        <v>0.35609762395393002</v>
      </c>
      <c r="AD11" s="17">
        <v>0.283798105399519</v>
      </c>
      <c r="AE11" s="17"/>
      <c r="AF11" s="17">
        <v>0.26318994191055201</v>
      </c>
      <c r="AG11" s="17">
        <v>0.237749095595369</v>
      </c>
      <c r="AH11" s="17">
        <v>0.30006408214713098</v>
      </c>
      <c r="AI11" s="17"/>
      <c r="AJ11" s="17">
        <v>0.217977584130636</v>
      </c>
      <c r="AK11" s="17">
        <v>0.24682646353475701</v>
      </c>
      <c r="AL11" s="17">
        <v>0.21677098510144499</v>
      </c>
      <c r="AM11" s="17"/>
      <c r="AN11" s="17">
        <v>0.29837316046918699</v>
      </c>
      <c r="AO11" s="17">
        <v>0.277910360107613</v>
      </c>
      <c r="AP11" s="17">
        <v>0.23680378408163</v>
      </c>
      <c r="AQ11" s="17">
        <v>0.18171846771007</v>
      </c>
      <c r="AR11" s="17">
        <v>0.203700593715647</v>
      </c>
      <c r="AS11" s="17"/>
      <c r="AT11" s="17">
        <v>0.25756742498179103</v>
      </c>
      <c r="AU11" s="17">
        <v>0.27723268188441802</v>
      </c>
      <c r="AV11" s="17"/>
      <c r="AW11" s="17">
        <v>0.18512651896648299</v>
      </c>
      <c r="AX11" s="17">
        <v>0.24593781966398601</v>
      </c>
      <c r="AY11" s="17">
        <v>0.341530220960099</v>
      </c>
    </row>
    <row r="12" spans="2:51">
      <c r="B12" s="18" t="s">
        <v>375</v>
      </c>
      <c r="C12" s="17">
        <v>6.2880811011187601E-2</v>
      </c>
      <c r="D12" s="17">
        <v>5.1862517508827602E-2</v>
      </c>
      <c r="E12" s="17">
        <v>7.2507465713013503E-2</v>
      </c>
      <c r="F12" s="17"/>
      <c r="G12" s="17">
        <v>0.12226259736855299</v>
      </c>
      <c r="H12" s="17">
        <v>9.5861188858576099E-2</v>
      </c>
      <c r="I12" s="17">
        <v>6.7708251274902598E-2</v>
      </c>
      <c r="J12" s="17">
        <v>4.6671092162998799E-2</v>
      </c>
      <c r="K12" s="17">
        <v>4.4503244324610898E-2</v>
      </c>
      <c r="L12" s="17">
        <v>3.2148269628464898E-2</v>
      </c>
      <c r="M12" s="17"/>
      <c r="N12" s="17">
        <v>6.6475795918725294E-2</v>
      </c>
      <c r="O12" s="17">
        <v>6.6327600140593204E-2</v>
      </c>
      <c r="P12" s="17">
        <v>6.5515430728510599E-2</v>
      </c>
      <c r="Q12" s="17">
        <v>5.1603411377634897E-2</v>
      </c>
      <c r="R12" s="17"/>
      <c r="S12" s="17">
        <v>7.5716701212248494E-2</v>
      </c>
      <c r="T12" s="17">
        <v>6.3486397592728797E-2</v>
      </c>
      <c r="U12" s="17">
        <v>7.2537344065510795E-2</v>
      </c>
      <c r="V12" s="17">
        <v>5.0417411385259299E-2</v>
      </c>
      <c r="W12" s="17">
        <v>7.5377703944150207E-2</v>
      </c>
      <c r="X12" s="17">
        <v>4.6921284876385701E-2</v>
      </c>
      <c r="Y12" s="17">
        <v>6.5603349367746602E-2</v>
      </c>
      <c r="Z12" s="17">
        <v>3.8585225942612301E-2</v>
      </c>
      <c r="AA12" s="17">
        <v>6.1857126154375698E-2</v>
      </c>
      <c r="AB12" s="17">
        <v>5.8215730656327902E-2</v>
      </c>
      <c r="AC12" s="17">
        <v>4.1164148842937398E-2</v>
      </c>
      <c r="AD12" s="17">
        <v>0.106955410434268</v>
      </c>
      <c r="AE12" s="17"/>
      <c r="AF12" s="17">
        <v>5.6036573581794903E-2</v>
      </c>
      <c r="AG12" s="17">
        <v>5.8336352981891298E-2</v>
      </c>
      <c r="AH12" s="17">
        <v>6.5682171237206502E-2</v>
      </c>
      <c r="AI12" s="17"/>
      <c r="AJ12" s="17">
        <v>4.0992344243272499E-2</v>
      </c>
      <c r="AK12" s="17">
        <v>7.6648029191526496E-2</v>
      </c>
      <c r="AL12" s="17">
        <v>7.8305832271098802E-2</v>
      </c>
      <c r="AM12" s="17"/>
      <c r="AN12" s="17">
        <v>4.7568251084381299E-2</v>
      </c>
      <c r="AO12" s="17">
        <v>7.9992902600892604E-2</v>
      </c>
      <c r="AP12" s="17">
        <v>7.0995717915073003E-2</v>
      </c>
      <c r="AQ12" s="17">
        <v>7.1252414461761504E-2</v>
      </c>
      <c r="AR12" s="17">
        <v>0.110480944137716</v>
      </c>
      <c r="AS12" s="17"/>
      <c r="AT12" s="17">
        <v>5.7606515851848797E-2</v>
      </c>
      <c r="AU12" s="17">
        <v>0.11475809147616101</v>
      </c>
      <c r="AV12" s="17"/>
      <c r="AW12" s="17">
        <v>5.9283560922338899E-2</v>
      </c>
      <c r="AX12" s="17">
        <v>7.5124140819647897E-2</v>
      </c>
      <c r="AY12" s="17">
        <v>6.3273511912910793E-2</v>
      </c>
    </row>
    <row r="13" spans="2:51">
      <c r="B13" s="18" t="s">
        <v>376</v>
      </c>
      <c r="C13" s="17">
        <v>1.83399419078338E-2</v>
      </c>
      <c r="D13" s="17">
        <v>2.10393750591879E-2</v>
      </c>
      <c r="E13" s="17">
        <v>1.5304635365748101E-2</v>
      </c>
      <c r="F13" s="17"/>
      <c r="G13" s="17">
        <v>3.0618119259355502E-2</v>
      </c>
      <c r="H13" s="17">
        <v>2.6966665682046601E-2</v>
      </c>
      <c r="I13" s="17">
        <v>2.6879861727312E-2</v>
      </c>
      <c r="J13" s="17">
        <v>1.6280476171743202E-2</v>
      </c>
      <c r="K13" s="17">
        <v>9.3476177453844494E-3</v>
      </c>
      <c r="L13" s="17">
        <v>7.6600671180050497E-3</v>
      </c>
      <c r="M13" s="17"/>
      <c r="N13" s="17">
        <v>2.2730276909297999E-2</v>
      </c>
      <c r="O13" s="17">
        <v>2.20604183527899E-2</v>
      </c>
      <c r="P13" s="17">
        <v>1.31708092211521E-2</v>
      </c>
      <c r="Q13" s="17">
        <v>1.46472348235351E-2</v>
      </c>
      <c r="R13" s="17"/>
      <c r="S13" s="17">
        <v>1.57980130300359E-2</v>
      </c>
      <c r="T13" s="17">
        <v>2.00152951986808E-2</v>
      </c>
      <c r="U13" s="17">
        <v>4.06062836868406E-3</v>
      </c>
      <c r="V13" s="17">
        <v>8.9831632225524406E-3</v>
      </c>
      <c r="W13" s="17">
        <v>2.6101676896292E-2</v>
      </c>
      <c r="X13" s="17">
        <v>2.21508044768087E-2</v>
      </c>
      <c r="Y13" s="17">
        <v>1.4613615965496801E-2</v>
      </c>
      <c r="Z13" s="17">
        <v>2.9821379493843999E-2</v>
      </c>
      <c r="AA13" s="17">
        <v>1.1288584777784201E-2</v>
      </c>
      <c r="AB13" s="17">
        <v>3.0367502676734801E-2</v>
      </c>
      <c r="AC13" s="17">
        <v>3.9703041048415502E-2</v>
      </c>
      <c r="AD13" s="17">
        <v>1.8984283216741699E-2</v>
      </c>
      <c r="AE13" s="17"/>
      <c r="AF13" s="17">
        <v>1.2585942059922001E-2</v>
      </c>
      <c r="AG13" s="17">
        <v>1.8910879354772502E-2</v>
      </c>
      <c r="AH13" s="17">
        <v>2.7619386654763801E-2</v>
      </c>
      <c r="AI13" s="17"/>
      <c r="AJ13" s="17">
        <v>9.55366194053546E-3</v>
      </c>
      <c r="AK13" s="17">
        <v>2.2060102429371699E-2</v>
      </c>
      <c r="AL13" s="17">
        <v>1.0846994296467301E-2</v>
      </c>
      <c r="AM13" s="17"/>
      <c r="AN13" s="17">
        <v>2.08293748564258E-2</v>
      </c>
      <c r="AO13" s="17">
        <v>1.8158386633344702E-2</v>
      </c>
      <c r="AP13" s="17">
        <v>2.2140769640064801E-2</v>
      </c>
      <c r="AQ13" s="17">
        <v>1.9750266394185801E-2</v>
      </c>
      <c r="AR13" s="17">
        <v>4.1730465889068397E-2</v>
      </c>
      <c r="AS13" s="17"/>
      <c r="AT13" s="17">
        <v>1.8045994423079501E-2</v>
      </c>
      <c r="AU13" s="17">
        <v>2.00898583630423E-2</v>
      </c>
      <c r="AV13" s="17"/>
      <c r="AW13" s="17">
        <v>2.0561177133846101E-2</v>
      </c>
      <c r="AX13" s="17">
        <v>1.9296203003895101E-2</v>
      </c>
      <c r="AY13" s="17">
        <v>1.5774873487683201E-2</v>
      </c>
    </row>
    <row r="14" spans="2:51">
      <c r="B14" s="18" t="s">
        <v>119</v>
      </c>
      <c r="C14" s="19">
        <v>5.6300481453798297E-2</v>
      </c>
      <c r="D14" s="19">
        <v>3.5430233137626999E-2</v>
      </c>
      <c r="E14" s="19">
        <v>7.7281518896329698E-2</v>
      </c>
      <c r="F14" s="19"/>
      <c r="G14" s="19">
        <v>5.1209268913988901E-2</v>
      </c>
      <c r="H14" s="19">
        <v>6.2565810604497604E-2</v>
      </c>
      <c r="I14" s="19">
        <v>6.0516936139449397E-2</v>
      </c>
      <c r="J14" s="19">
        <v>7.7635796313316296E-2</v>
      </c>
      <c r="K14" s="19">
        <v>5.0414321140683199E-2</v>
      </c>
      <c r="L14" s="19">
        <v>3.93191689540019E-2</v>
      </c>
      <c r="M14" s="19"/>
      <c r="N14" s="19">
        <v>3.5621608648955597E-2</v>
      </c>
      <c r="O14" s="19">
        <v>4.7516969373496899E-2</v>
      </c>
      <c r="P14" s="19">
        <v>6.3790795043620702E-2</v>
      </c>
      <c r="Q14" s="19">
        <v>8.2713691706628095E-2</v>
      </c>
      <c r="R14" s="19"/>
      <c r="S14" s="19">
        <v>7.0647466371237297E-2</v>
      </c>
      <c r="T14" s="19">
        <v>4.5284683897591903E-2</v>
      </c>
      <c r="U14" s="19">
        <v>4.9295890793236499E-2</v>
      </c>
      <c r="V14" s="19">
        <v>8.0807315288324605E-2</v>
      </c>
      <c r="W14" s="19">
        <v>5.2115873017726397E-2</v>
      </c>
      <c r="X14" s="19">
        <v>4.5126614804323999E-2</v>
      </c>
      <c r="Y14" s="19">
        <v>5.5440666418882699E-2</v>
      </c>
      <c r="Z14" s="19">
        <v>3.1279794513766203E-2</v>
      </c>
      <c r="AA14" s="19">
        <v>6.5100313500642104E-2</v>
      </c>
      <c r="AB14" s="19">
        <v>4.7696010044106799E-2</v>
      </c>
      <c r="AC14" s="19">
        <v>7.3157694766445902E-2</v>
      </c>
      <c r="AD14" s="19">
        <v>3.4028291536956801E-2</v>
      </c>
      <c r="AE14" s="19"/>
      <c r="AF14" s="19">
        <v>5.8784357435661599E-2</v>
      </c>
      <c r="AG14" s="19">
        <v>4.31207973435698E-2</v>
      </c>
      <c r="AH14" s="19">
        <v>8.1661243925488805E-2</v>
      </c>
      <c r="AI14" s="19"/>
      <c r="AJ14" s="19">
        <v>4.0669390938024297E-2</v>
      </c>
      <c r="AK14" s="19">
        <v>4.6597609911968201E-2</v>
      </c>
      <c r="AL14" s="19">
        <v>2.7953945759301099E-2</v>
      </c>
      <c r="AM14" s="19"/>
      <c r="AN14" s="19">
        <v>9.0797216126846506E-2</v>
      </c>
      <c r="AO14" s="19">
        <v>4.9931853040179497E-2</v>
      </c>
      <c r="AP14" s="19">
        <v>3.9622673225488701E-2</v>
      </c>
      <c r="AQ14" s="19">
        <v>4.5673078429544198E-2</v>
      </c>
      <c r="AR14" s="19">
        <v>1.02586130383921E-2</v>
      </c>
      <c r="AS14" s="19"/>
      <c r="AT14" s="19">
        <v>5.5247729661173903E-2</v>
      </c>
      <c r="AU14" s="19">
        <v>6.8379251576301106E-2</v>
      </c>
      <c r="AV14" s="19"/>
      <c r="AW14" s="19">
        <v>1.8880642158100199E-2</v>
      </c>
      <c r="AX14" s="19">
        <v>4.56269732944116E-2</v>
      </c>
      <c r="AY14" s="19">
        <v>9.8030140970253296E-2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4216</v>
      </c>
      <c r="D7" s="10">
        <v>1904</v>
      </c>
      <c r="E7" s="10">
        <v>2297</v>
      </c>
      <c r="F7" s="10"/>
      <c r="G7" s="10">
        <v>361</v>
      </c>
      <c r="H7" s="10">
        <v>621</v>
      </c>
      <c r="I7" s="10">
        <v>580</v>
      </c>
      <c r="J7" s="10">
        <v>696</v>
      </c>
      <c r="K7" s="10">
        <v>852</v>
      </c>
      <c r="L7" s="10">
        <v>1106</v>
      </c>
      <c r="M7" s="10"/>
      <c r="N7" s="10">
        <v>1216</v>
      </c>
      <c r="O7" s="10">
        <v>1192</v>
      </c>
      <c r="P7" s="10">
        <v>798</v>
      </c>
      <c r="Q7" s="10">
        <v>977</v>
      </c>
      <c r="R7" s="10"/>
      <c r="S7" s="10">
        <v>448</v>
      </c>
      <c r="T7" s="10">
        <v>594</v>
      </c>
      <c r="U7" s="10">
        <v>396</v>
      </c>
      <c r="V7" s="10">
        <v>384</v>
      </c>
      <c r="W7" s="10">
        <v>324</v>
      </c>
      <c r="X7" s="10">
        <v>344</v>
      </c>
      <c r="Y7" s="10">
        <v>353</v>
      </c>
      <c r="Z7" s="10">
        <v>202</v>
      </c>
      <c r="AA7" s="10">
        <v>512</v>
      </c>
      <c r="AB7" s="10">
        <v>335</v>
      </c>
      <c r="AC7" s="10">
        <v>211</v>
      </c>
      <c r="AD7" s="10">
        <v>113</v>
      </c>
      <c r="AE7" s="10"/>
      <c r="AF7" s="10">
        <v>1762</v>
      </c>
      <c r="AG7" s="10">
        <v>1758</v>
      </c>
      <c r="AH7" s="10">
        <v>443</v>
      </c>
      <c r="AI7" s="10"/>
      <c r="AJ7" s="10">
        <v>984</v>
      </c>
      <c r="AK7" s="10">
        <v>1302</v>
      </c>
      <c r="AL7" s="10">
        <v>363</v>
      </c>
      <c r="AM7" s="10"/>
      <c r="AN7" s="10">
        <v>903</v>
      </c>
      <c r="AO7" s="10">
        <v>722</v>
      </c>
      <c r="AP7" s="10">
        <v>1001</v>
      </c>
      <c r="AQ7" s="10">
        <v>437</v>
      </c>
      <c r="AR7" s="10">
        <v>69</v>
      </c>
      <c r="AS7" s="10"/>
      <c r="AT7" s="10">
        <v>3852</v>
      </c>
      <c r="AU7" s="10">
        <v>340</v>
      </c>
      <c r="AV7" s="10"/>
      <c r="AW7" s="10">
        <v>2044</v>
      </c>
      <c r="AX7" s="10">
        <v>426</v>
      </c>
      <c r="AY7" s="10">
        <v>1746</v>
      </c>
    </row>
    <row r="8" spans="2:51" ht="30" customHeight="1">
      <c r="B8" s="11" t="s">
        <v>112</v>
      </c>
      <c r="C8" s="11">
        <v>4209</v>
      </c>
      <c r="D8" s="11">
        <v>1955</v>
      </c>
      <c r="E8" s="11">
        <v>2240</v>
      </c>
      <c r="F8" s="11"/>
      <c r="G8" s="11">
        <v>420</v>
      </c>
      <c r="H8" s="11">
        <v>760</v>
      </c>
      <c r="I8" s="11">
        <v>660</v>
      </c>
      <c r="J8" s="11">
        <v>680</v>
      </c>
      <c r="K8" s="11">
        <v>694</v>
      </c>
      <c r="L8" s="11">
        <v>995</v>
      </c>
      <c r="M8" s="11"/>
      <c r="N8" s="11">
        <v>1114</v>
      </c>
      <c r="O8" s="11">
        <v>1094</v>
      </c>
      <c r="P8" s="11">
        <v>924</v>
      </c>
      <c r="Q8" s="11">
        <v>1042</v>
      </c>
      <c r="R8" s="11"/>
      <c r="S8" s="11">
        <v>552</v>
      </c>
      <c r="T8" s="11">
        <v>558</v>
      </c>
      <c r="U8" s="11">
        <v>351</v>
      </c>
      <c r="V8" s="11">
        <v>403</v>
      </c>
      <c r="W8" s="11">
        <v>316</v>
      </c>
      <c r="X8" s="11">
        <v>365</v>
      </c>
      <c r="Y8" s="11">
        <v>334</v>
      </c>
      <c r="Z8" s="11">
        <v>176</v>
      </c>
      <c r="AA8" s="11">
        <v>486</v>
      </c>
      <c r="AB8" s="11">
        <v>337</v>
      </c>
      <c r="AC8" s="11">
        <v>208</v>
      </c>
      <c r="AD8" s="11">
        <v>121</v>
      </c>
      <c r="AE8" s="11"/>
      <c r="AF8" s="11">
        <v>1697</v>
      </c>
      <c r="AG8" s="11">
        <v>1741</v>
      </c>
      <c r="AH8" s="11">
        <v>484</v>
      </c>
      <c r="AI8" s="11"/>
      <c r="AJ8" s="11">
        <v>939</v>
      </c>
      <c r="AK8" s="11">
        <v>1346</v>
      </c>
      <c r="AL8" s="11">
        <v>349</v>
      </c>
      <c r="AM8" s="11"/>
      <c r="AN8" s="11">
        <v>904</v>
      </c>
      <c r="AO8" s="11">
        <v>739</v>
      </c>
      <c r="AP8" s="11">
        <v>1007</v>
      </c>
      <c r="AQ8" s="11">
        <v>433</v>
      </c>
      <c r="AR8" s="11">
        <v>65</v>
      </c>
      <c r="AS8" s="11"/>
      <c r="AT8" s="11">
        <v>3799</v>
      </c>
      <c r="AU8" s="11">
        <v>386</v>
      </c>
      <c r="AV8" s="11"/>
      <c r="AW8" s="11">
        <v>1975</v>
      </c>
      <c r="AX8" s="11">
        <v>445</v>
      </c>
      <c r="AY8" s="11">
        <v>1789</v>
      </c>
    </row>
    <row r="9" spans="2:51">
      <c r="B9" s="18" t="s">
        <v>372</v>
      </c>
      <c r="C9" s="17">
        <v>0.22428934601630701</v>
      </c>
      <c r="D9" s="17">
        <v>0.27632695591272599</v>
      </c>
      <c r="E9" s="17">
        <v>0.17857641769639501</v>
      </c>
      <c r="F9" s="17"/>
      <c r="G9" s="17">
        <v>0.23169276784521101</v>
      </c>
      <c r="H9" s="17">
        <v>0.22846639008206299</v>
      </c>
      <c r="I9" s="17">
        <v>0.22925541017398199</v>
      </c>
      <c r="J9" s="17">
        <v>0.213970164333672</v>
      </c>
      <c r="K9" s="17">
        <v>0.20527298007399999</v>
      </c>
      <c r="L9" s="17">
        <v>0.23501003453571201</v>
      </c>
      <c r="M9" s="17"/>
      <c r="N9" s="17">
        <v>0.28218157304965302</v>
      </c>
      <c r="O9" s="17">
        <v>0.236847948399347</v>
      </c>
      <c r="P9" s="17">
        <v>0.18135930869804201</v>
      </c>
      <c r="Q9" s="17">
        <v>0.18966882968670001</v>
      </c>
      <c r="R9" s="17"/>
      <c r="S9" s="17">
        <v>0.28857376846934502</v>
      </c>
      <c r="T9" s="17">
        <v>0.18037548747318299</v>
      </c>
      <c r="U9" s="17">
        <v>0.22379486838503099</v>
      </c>
      <c r="V9" s="17">
        <v>0.21365308155439799</v>
      </c>
      <c r="W9" s="17">
        <v>0.266464373605379</v>
      </c>
      <c r="X9" s="17">
        <v>0.18810236167594399</v>
      </c>
      <c r="Y9" s="17">
        <v>0.21645787100066699</v>
      </c>
      <c r="Z9" s="17">
        <v>0.301709379535608</v>
      </c>
      <c r="AA9" s="17">
        <v>0.189168614805727</v>
      </c>
      <c r="AB9" s="17">
        <v>0.22279789239834</v>
      </c>
      <c r="AC9" s="17">
        <v>0.205957766749956</v>
      </c>
      <c r="AD9" s="17">
        <v>0.25523452834568899</v>
      </c>
      <c r="AE9" s="17"/>
      <c r="AF9" s="17">
        <v>0.192922161524227</v>
      </c>
      <c r="AG9" s="17">
        <v>0.27390417085414198</v>
      </c>
      <c r="AH9" s="17">
        <v>0.17273646180559299</v>
      </c>
      <c r="AI9" s="17"/>
      <c r="AJ9" s="17">
        <v>0.24082884085042</v>
      </c>
      <c r="AK9" s="17">
        <v>0.261596393700265</v>
      </c>
      <c r="AL9" s="17">
        <v>0.25176048177022298</v>
      </c>
      <c r="AM9" s="17"/>
      <c r="AN9" s="17">
        <v>0.17091526903854701</v>
      </c>
      <c r="AO9" s="17">
        <v>0.228776346398881</v>
      </c>
      <c r="AP9" s="17">
        <v>0.25344387799317802</v>
      </c>
      <c r="AQ9" s="17">
        <v>0.29291393269997901</v>
      </c>
      <c r="AR9" s="17">
        <v>0.49015713915644099</v>
      </c>
      <c r="AS9" s="17"/>
      <c r="AT9" s="17">
        <v>0.22408208433169999</v>
      </c>
      <c r="AU9" s="17">
        <v>0.23133377343283601</v>
      </c>
      <c r="AV9" s="17"/>
      <c r="AW9" s="17">
        <v>0.30125695013995102</v>
      </c>
      <c r="AX9" s="17">
        <v>0.17972781132445201</v>
      </c>
      <c r="AY9" s="17">
        <v>0.15040087593194401</v>
      </c>
    </row>
    <row r="10" spans="2:51">
      <c r="B10" s="18" t="s">
        <v>373</v>
      </c>
      <c r="C10" s="17">
        <v>0.46776962774056102</v>
      </c>
      <c r="D10" s="17">
        <v>0.44827637107355001</v>
      </c>
      <c r="E10" s="17">
        <v>0.48346299367873302</v>
      </c>
      <c r="F10" s="17"/>
      <c r="G10" s="17">
        <v>0.48161635234411498</v>
      </c>
      <c r="H10" s="17">
        <v>0.46028700629574798</v>
      </c>
      <c r="I10" s="17">
        <v>0.42213314781195399</v>
      </c>
      <c r="J10" s="17">
        <v>0.47518938162375701</v>
      </c>
      <c r="K10" s="17">
        <v>0.45574562233941601</v>
      </c>
      <c r="L10" s="17">
        <v>0.50124771426429504</v>
      </c>
      <c r="M10" s="17"/>
      <c r="N10" s="17">
        <v>0.49001287374997399</v>
      </c>
      <c r="O10" s="17">
        <v>0.49065133569702002</v>
      </c>
      <c r="P10" s="17">
        <v>0.463610491775167</v>
      </c>
      <c r="Q10" s="17">
        <v>0.42179805620393701</v>
      </c>
      <c r="R10" s="17"/>
      <c r="S10" s="17">
        <v>0.44521489390686803</v>
      </c>
      <c r="T10" s="17">
        <v>0.51094119520978198</v>
      </c>
      <c r="U10" s="17">
        <v>0.47653885640706101</v>
      </c>
      <c r="V10" s="17">
        <v>0.50278255959251394</v>
      </c>
      <c r="W10" s="17">
        <v>0.43585643669768598</v>
      </c>
      <c r="X10" s="17">
        <v>0.48689323989073902</v>
      </c>
      <c r="Y10" s="17">
        <v>0.45159034564322398</v>
      </c>
      <c r="Z10" s="17">
        <v>0.38137282104453202</v>
      </c>
      <c r="AA10" s="17">
        <v>0.48257358604818801</v>
      </c>
      <c r="AB10" s="17">
        <v>0.47190798271928702</v>
      </c>
      <c r="AC10" s="17">
        <v>0.45646394209966901</v>
      </c>
      <c r="AD10" s="17">
        <v>0.37419079196859001</v>
      </c>
      <c r="AE10" s="17"/>
      <c r="AF10" s="17">
        <v>0.44785883408252303</v>
      </c>
      <c r="AG10" s="17">
        <v>0.48764643100374699</v>
      </c>
      <c r="AH10" s="17">
        <v>0.43506277357967399</v>
      </c>
      <c r="AI10" s="17"/>
      <c r="AJ10" s="17">
        <v>0.48492038251942599</v>
      </c>
      <c r="AK10" s="17">
        <v>0.49690312026086503</v>
      </c>
      <c r="AL10" s="17">
        <v>0.50810052701686603</v>
      </c>
      <c r="AM10" s="17"/>
      <c r="AN10" s="17">
        <v>0.42302803128828198</v>
      </c>
      <c r="AO10" s="17">
        <v>0.46828699519858402</v>
      </c>
      <c r="AP10" s="17">
        <v>0.50190408495078598</v>
      </c>
      <c r="AQ10" s="17">
        <v>0.47156607580445298</v>
      </c>
      <c r="AR10" s="17">
        <v>0.32296264652534301</v>
      </c>
      <c r="AS10" s="17"/>
      <c r="AT10" s="17">
        <v>0.472985112122914</v>
      </c>
      <c r="AU10" s="17">
        <v>0.42354102972001001</v>
      </c>
      <c r="AV10" s="17"/>
      <c r="AW10" s="17">
        <v>0.48625344259097403</v>
      </c>
      <c r="AX10" s="17">
        <v>0.48639156563896202</v>
      </c>
      <c r="AY10" s="17">
        <v>0.44272755993167501</v>
      </c>
    </row>
    <row r="11" spans="2:51">
      <c r="B11" s="18" t="s">
        <v>374</v>
      </c>
      <c r="C11" s="17">
        <v>0.20376495112543799</v>
      </c>
      <c r="D11" s="17">
        <v>0.191670359920628</v>
      </c>
      <c r="E11" s="17">
        <v>0.21524900811355399</v>
      </c>
      <c r="F11" s="17"/>
      <c r="G11" s="17">
        <v>0.15417284979874199</v>
      </c>
      <c r="H11" s="17">
        <v>0.20196450832134899</v>
      </c>
      <c r="I11" s="17">
        <v>0.21535680263032</v>
      </c>
      <c r="J11" s="17">
        <v>0.211195109451183</v>
      </c>
      <c r="K11" s="17">
        <v>0.23329535914409599</v>
      </c>
      <c r="L11" s="17">
        <v>0.19269011913256401</v>
      </c>
      <c r="M11" s="17"/>
      <c r="N11" s="17">
        <v>0.15160606412175701</v>
      </c>
      <c r="O11" s="17">
        <v>0.18700414584467401</v>
      </c>
      <c r="P11" s="17">
        <v>0.23172657692293</v>
      </c>
      <c r="Q11" s="17">
        <v>0.24838385902537299</v>
      </c>
      <c r="R11" s="17"/>
      <c r="S11" s="17">
        <v>0.16121776253158601</v>
      </c>
      <c r="T11" s="17">
        <v>0.20512098341736301</v>
      </c>
      <c r="U11" s="17">
        <v>0.211703155581414</v>
      </c>
      <c r="V11" s="17">
        <v>0.202824675167736</v>
      </c>
      <c r="W11" s="17">
        <v>0.17798186680731301</v>
      </c>
      <c r="X11" s="17">
        <v>0.23216402673734299</v>
      </c>
      <c r="Y11" s="17">
        <v>0.237299219234445</v>
      </c>
      <c r="Z11" s="17">
        <v>0.23027166466259499</v>
      </c>
      <c r="AA11" s="17">
        <v>0.201341317917996</v>
      </c>
      <c r="AB11" s="17">
        <v>0.17754369060359401</v>
      </c>
      <c r="AC11" s="17">
        <v>0.227393657575304</v>
      </c>
      <c r="AD11" s="17">
        <v>0.26402556326216098</v>
      </c>
      <c r="AE11" s="17"/>
      <c r="AF11" s="17">
        <v>0.24797685307570899</v>
      </c>
      <c r="AG11" s="17">
        <v>0.159880106821154</v>
      </c>
      <c r="AH11" s="17">
        <v>0.217972092789988</v>
      </c>
      <c r="AI11" s="17"/>
      <c r="AJ11" s="17">
        <v>0.19793388350687999</v>
      </c>
      <c r="AK11" s="17">
        <v>0.156070142589571</v>
      </c>
      <c r="AL11" s="17">
        <v>0.180422309278502</v>
      </c>
      <c r="AM11" s="17"/>
      <c r="AN11" s="17">
        <v>0.27024552901697602</v>
      </c>
      <c r="AO11" s="17">
        <v>0.19614550656202401</v>
      </c>
      <c r="AP11" s="17">
        <v>0.15873572000060199</v>
      </c>
      <c r="AQ11" s="17">
        <v>0.16397000785711599</v>
      </c>
      <c r="AR11" s="17">
        <v>0.14215029858619399</v>
      </c>
      <c r="AS11" s="17"/>
      <c r="AT11" s="17">
        <v>0.202273245695506</v>
      </c>
      <c r="AU11" s="17">
        <v>0.207994322528195</v>
      </c>
      <c r="AV11" s="17"/>
      <c r="AW11" s="17">
        <v>0.15591497490946299</v>
      </c>
      <c r="AX11" s="17">
        <v>0.22071072651870499</v>
      </c>
      <c r="AY11" s="17">
        <v>0.25237792056949199</v>
      </c>
    </row>
    <row r="12" spans="2:51">
      <c r="B12" s="18" t="s">
        <v>375</v>
      </c>
      <c r="C12" s="17">
        <v>4.0684733753752103E-2</v>
      </c>
      <c r="D12" s="17">
        <v>3.7537087809997802E-2</v>
      </c>
      <c r="E12" s="17">
        <v>4.3701146364109003E-2</v>
      </c>
      <c r="F12" s="17"/>
      <c r="G12" s="17">
        <v>7.1878133206306594E-2</v>
      </c>
      <c r="H12" s="17">
        <v>5.4297040542673702E-2</v>
      </c>
      <c r="I12" s="17">
        <v>5.2803611094192203E-2</v>
      </c>
      <c r="J12" s="17">
        <v>3.6300646253822101E-2</v>
      </c>
      <c r="K12" s="17">
        <v>2.90225616913951E-2</v>
      </c>
      <c r="L12" s="17">
        <v>2.0208610159246E-2</v>
      </c>
      <c r="M12" s="17"/>
      <c r="N12" s="17">
        <v>3.2727142112626798E-2</v>
      </c>
      <c r="O12" s="17">
        <v>4.1939646749316599E-2</v>
      </c>
      <c r="P12" s="17">
        <v>4.7642602586211398E-2</v>
      </c>
      <c r="Q12" s="17">
        <v>4.3039520289295398E-2</v>
      </c>
      <c r="R12" s="17"/>
      <c r="S12" s="17">
        <v>5.2231777364233997E-2</v>
      </c>
      <c r="T12" s="17">
        <v>3.6280231408650901E-2</v>
      </c>
      <c r="U12" s="17">
        <v>3.6337664805368701E-2</v>
      </c>
      <c r="V12" s="17">
        <v>4.1431584663419799E-2</v>
      </c>
      <c r="W12" s="17">
        <v>4.6509467875779503E-2</v>
      </c>
      <c r="X12" s="17">
        <v>3.3007445261289597E-2</v>
      </c>
      <c r="Y12" s="17">
        <v>3.6724161992340403E-2</v>
      </c>
      <c r="Z12" s="17">
        <v>1.9564009063452001E-2</v>
      </c>
      <c r="AA12" s="17">
        <v>4.9516284740969897E-2</v>
      </c>
      <c r="AB12" s="17">
        <v>4.6714684143199799E-2</v>
      </c>
      <c r="AC12" s="17">
        <v>4.3189887139307999E-2</v>
      </c>
      <c r="AD12" s="17">
        <v>1.15470899503042E-2</v>
      </c>
      <c r="AE12" s="17"/>
      <c r="AF12" s="17">
        <v>4.3764443952366103E-2</v>
      </c>
      <c r="AG12" s="17">
        <v>3.6864683317577501E-2</v>
      </c>
      <c r="AH12" s="17">
        <v>5.2080028690454201E-2</v>
      </c>
      <c r="AI12" s="17"/>
      <c r="AJ12" s="17">
        <v>2.9993922987370601E-2</v>
      </c>
      <c r="AK12" s="17">
        <v>4.1125420226363202E-2</v>
      </c>
      <c r="AL12" s="17">
        <v>2.21718440320317E-2</v>
      </c>
      <c r="AM12" s="17"/>
      <c r="AN12" s="17">
        <v>3.7718942762262897E-2</v>
      </c>
      <c r="AO12" s="17">
        <v>5.3713395815685003E-2</v>
      </c>
      <c r="AP12" s="17">
        <v>3.8153276783355797E-2</v>
      </c>
      <c r="AQ12" s="17">
        <v>4.0312413185478999E-2</v>
      </c>
      <c r="AR12" s="17">
        <v>2.9398236736981099E-2</v>
      </c>
      <c r="AS12" s="17"/>
      <c r="AT12" s="17">
        <v>3.7413357686844499E-2</v>
      </c>
      <c r="AU12" s="17">
        <v>7.1985238344725602E-2</v>
      </c>
      <c r="AV12" s="17"/>
      <c r="AW12" s="17">
        <v>2.7198810220041902E-2</v>
      </c>
      <c r="AX12" s="17">
        <v>5.7748553724285702E-2</v>
      </c>
      <c r="AY12" s="17">
        <v>5.1327621162398002E-2</v>
      </c>
    </row>
    <row r="13" spans="2:51">
      <c r="B13" s="18" t="s">
        <v>376</v>
      </c>
      <c r="C13" s="17">
        <v>1.54506140788009E-2</v>
      </c>
      <c r="D13" s="17">
        <v>1.7023145591229201E-2</v>
      </c>
      <c r="E13" s="17">
        <v>1.41808163883839E-2</v>
      </c>
      <c r="F13" s="17"/>
      <c r="G13" s="17">
        <v>2.17521836661787E-2</v>
      </c>
      <c r="H13" s="17">
        <v>1.34178732297558E-2</v>
      </c>
      <c r="I13" s="17">
        <v>2.3240380266529501E-2</v>
      </c>
      <c r="J13" s="17">
        <v>2.1641566836607298E-2</v>
      </c>
      <c r="K13" s="17">
        <v>1.48626842284902E-2</v>
      </c>
      <c r="L13" s="17">
        <v>5.3501263092623199E-3</v>
      </c>
      <c r="M13" s="17"/>
      <c r="N13" s="17">
        <v>1.1828235969816E-2</v>
      </c>
      <c r="O13" s="17">
        <v>9.2626074865028198E-3</v>
      </c>
      <c r="P13" s="17">
        <v>1.9020656072425798E-2</v>
      </c>
      <c r="Q13" s="17">
        <v>2.3160569318785199E-2</v>
      </c>
      <c r="R13" s="17"/>
      <c r="S13" s="17">
        <v>1.1273196846133701E-2</v>
      </c>
      <c r="T13" s="17">
        <v>9.0320625662846307E-3</v>
      </c>
      <c r="U13" s="17">
        <v>2.03669688508352E-2</v>
      </c>
      <c r="V13" s="17">
        <v>1.52008979393121E-2</v>
      </c>
      <c r="W13" s="17">
        <v>1.67587672014833E-2</v>
      </c>
      <c r="X13" s="17">
        <v>1.01122296723056E-2</v>
      </c>
      <c r="Y13" s="17">
        <v>1.02110275652714E-2</v>
      </c>
      <c r="Z13" s="17">
        <v>1.9499569637685999E-2</v>
      </c>
      <c r="AA13" s="17">
        <v>2.29621018558262E-2</v>
      </c>
      <c r="AB13" s="17">
        <v>1.33448676323341E-2</v>
      </c>
      <c r="AC13" s="17">
        <v>2.3977670704004701E-2</v>
      </c>
      <c r="AD13" s="17">
        <v>3.2914271907574698E-2</v>
      </c>
      <c r="AE13" s="17"/>
      <c r="AF13" s="17">
        <v>1.8639363584180099E-2</v>
      </c>
      <c r="AG13" s="17">
        <v>6.2796070876704599E-3</v>
      </c>
      <c r="AH13" s="17">
        <v>3.4591399479073803E-2</v>
      </c>
      <c r="AI13" s="17"/>
      <c r="AJ13" s="17">
        <v>1.03052792547464E-2</v>
      </c>
      <c r="AK13" s="17">
        <v>8.0813277824070204E-3</v>
      </c>
      <c r="AL13" s="17">
        <v>6.3216167412202696E-3</v>
      </c>
      <c r="AM13" s="17"/>
      <c r="AN13" s="17">
        <v>2.3639371701580401E-2</v>
      </c>
      <c r="AO13" s="17">
        <v>1.5972702503973799E-2</v>
      </c>
      <c r="AP13" s="17">
        <v>7.1464444495364697E-3</v>
      </c>
      <c r="AQ13" s="17">
        <v>1.2612272484724799E-2</v>
      </c>
      <c r="AR13" s="17">
        <v>1.53316789950415E-2</v>
      </c>
      <c r="AS13" s="17"/>
      <c r="AT13" s="17">
        <v>1.6241740554515102E-2</v>
      </c>
      <c r="AU13" s="17">
        <v>8.66285596811525E-3</v>
      </c>
      <c r="AV13" s="17"/>
      <c r="AW13" s="17">
        <v>9.2520154742056302E-3</v>
      </c>
      <c r="AX13" s="17">
        <v>1.1067751177100901E-2</v>
      </c>
      <c r="AY13" s="17">
        <v>2.33851318479345E-2</v>
      </c>
    </row>
    <row r="14" spans="2:51">
      <c r="B14" s="18" t="s">
        <v>119</v>
      </c>
      <c r="C14" s="19">
        <v>4.8040727285141499E-2</v>
      </c>
      <c r="D14" s="19">
        <v>2.91660796918684E-2</v>
      </c>
      <c r="E14" s="19">
        <v>6.4829617758824606E-2</v>
      </c>
      <c r="F14" s="19"/>
      <c r="G14" s="19">
        <v>3.8887713139447201E-2</v>
      </c>
      <c r="H14" s="19">
        <v>4.1567181528410997E-2</v>
      </c>
      <c r="I14" s="19">
        <v>5.7210648023022503E-2</v>
      </c>
      <c r="J14" s="19">
        <v>4.1703131500958598E-2</v>
      </c>
      <c r="K14" s="19">
        <v>6.1800792522603003E-2</v>
      </c>
      <c r="L14" s="19">
        <v>4.5493395598920003E-2</v>
      </c>
      <c r="M14" s="19"/>
      <c r="N14" s="19">
        <v>3.16441109961728E-2</v>
      </c>
      <c r="O14" s="19">
        <v>3.4294315823139403E-2</v>
      </c>
      <c r="P14" s="19">
        <v>5.6640363945223801E-2</v>
      </c>
      <c r="Q14" s="19">
        <v>7.3949165475909906E-2</v>
      </c>
      <c r="R14" s="19"/>
      <c r="S14" s="19">
        <v>4.1488600881834203E-2</v>
      </c>
      <c r="T14" s="19">
        <v>5.8250039924736097E-2</v>
      </c>
      <c r="U14" s="19">
        <v>3.1258485970290698E-2</v>
      </c>
      <c r="V14" s="19">
        <v>2.4107201082620499E-2</v>
      </c>
      <c r="W14" s="19">
        <v>5.6429087812359301E-2</v>
      </c>
      <c r="X14" s="19">
        <v>4.9720696762377899E-2</v>
      </c>
      <c r="Y14" s="19">
        <v>4.7717374564052603E-2</v>
      </c>
      <c r="Z14" s="19">
        <v>4.7582556056127101E-2</v>
      </c>
      <c r="AA14" s="19">
        <v>5.44380946312936E-2</v>
      </c>
      <c r="AB14" s="19">
        <v>6.7690882503245203E-2</v>
      </c>
      <c r="AC14" s="19">
        <v>4.3017075731759197E-2</v>
      </c>
      <c r="AD14" s="19">
        <v>6.20877545656809E-2</v>
      </c>
      <c r="AE14" s="19"/>
      <c r="AF14" s="19">
        <v>4.88383437809944E-2</v>
      </c>
      <c r="AG14" s="19">
        <v>3.5425000915708701E-2</v>
      </c>
      <c r="AH14" s="19">
        <v>8.7557243655217207E-2</v>
      </c>
      <c r="AI14" s="19"/>
      <c r="AJ14" s="19">
        <v>3.6017690881155903E-2</v>
      </c>
      <c r="AK14" s="19">
        <v>3.62235954405285E-2</v>
      </c>
      <c r="AL14" s="19">
        <v>3.1223221161156601E-2</v>
      </c>
      <c r="AM14" s="19"/>
      <c r="AN14" s="19">
        <v>7.4452856192352895E-2</v>
      </c>
      <c r="AO14" s="19">
        <v>3.7105053520851999E-2</v>
      </c>
      <c r="AP14" s="19">
        <v>4.0616595822540798E-2</v>
      </c>
      <c r="AQ14" s="19">
        <v>1.8625297968248099E-2</v>
      </c>
      <c r="AR14" s="19">
        <v>0</v>
      </c>
      <c r="AS14" s="19"/>
      <c r="AT14" s="19">
        <v>4.7004459608520802E-2</v>
      </c>
      <c r="AU14" s="19">
        <v>5.6482780006118102E-2</v>
      </c>
      <c r="AV14" s="19"/>
      <c r="AW14" s="19">
        <v>2.0123806665365399E-2</v>
      </c>
      <c r="AX14" s="19">
        <v>4.4353591616493999E-2</v>
      </c>
      <c r="AY14" s="19">
        <v>7.9780890556556197E-2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4242</v>
      </c>
      <c r="D7" s="10">
        <v>1976</v>
      </c>
      <c r="E7" s="10">
        <v>2244</v>
      </c>
      <c r="F7" s="10"/>
      <c r="G7" s="10">
        <v>398</v>
      </c>
      <c r="H7" s="10">
        <v>580</v>
      </c>
      <c r="I7" s="10">
        <v>636</v>
      </c>
      <c r="J7" s="10">
        <v>704</v>
      </c>
      <c r="K7" s="10">
        <v>811</v>
      </c>
      <c r="L7" s="10">
        <v>1113</v>
      </c>
      <c r="M7" s="10"/>
      <c r="N7" s="10">
        <v>1238</v>
      </c>
      <c r="O7" s="10">
        <v>1168</v>
      </c>
      <c r="P7" s="10">
        <v>812</v>
      </c>
      <c r="Q7" s="10">
        <v>992</v>
      </c>
      <c r="R7" s="10"/>
      <c r="S7" s="10">
        <v>459</v>
      </c>
      <c r="T7" s="10">
        <v>617</v>
      </c>
      <c r="U7" s="10">
        <v>396</v>
      </c>
      <c r="V7" s="10">
        <v>384</v>
      </c>
      <c r="W7" s="10">
        <v>317</v>
      </c>
      <c r="X7" s="10">
        <v>366</v>
      </c>
      <c r="Y7" s="10">
        <v>337</v>
      </c>
      <c r="Z7" s="10">
        <v>196</v>
      </c>
      <c r="AA7" s="10">
        <v>492</v>
      </c>
      <c r="AB7" s="10">
        <v>361</v>
      </c>
      <c r="AC7" s="10">
        <v>197</v>
      </c>
      <c r="AD7" s="10">
        <v>120</v>
      </c>
      <c r="AE7" s="10"/>
      <c r="AF7" s="10">
        <v>1773</v>
      </c>
      <c r="AG7" s="10">
        <v>1775</v>
      </c>
      <c r="AH7" s="10">
        <v>457</v>
      </c>
      <c r="AI7" s="10"/>
      <c r="AJ7" s="10">
        <v>1038</v>
      </c>
      <c r="AK7" s="10">
        <v>1333</v>
      </c>
      <c r="AL7" s="10">
        <v>319</v>
      </c>
      <c r="AM7" s="10"/>
      <c r="AN7" s="10">
        <v>916</v>
      </c>
      <c r="AO7" s="10">
        <v>727</v>
      </c>
      <c r="AP7" s="10">
        <v>993</v>
      </c>
      <c r="AQ7" s="10">
        <v>440</v>
      </c>
      <c r="AR7" s="10">
        <v>69</v>
      </c>
      <c r="AS7" s="10"/>
      <c r="AT7" s="10">
        <v>3866</v>
      </c>
      <c r="AU7" s="10">
        <v>354</v>
      </c>
      <c r="AV7" s="10"/>
      <c r="AW7" s="10">
        <v>2053</v>
      </c>
      <c r="AX7" s="10">
        <v>440</v>
      </c>
      <c r="AY7" s="10">
        <v>1749</v>
      </c>
    </row>
    <row r="8" spans="2:51" ht="30" customHeight="1">
      <c r="B8" s="11" t="s">
        <v>112</v>
      </c>
      <c r="C8" s="11">
        <v>4266</v>
      </c>
      <c r="D8" s="11">
        <v>2053</v>
      </c>
      <c r="E8" s="11">
        <v>2191</v>
      </c>
      <c r="F8" s="11"/>
      <c r="G8" s="11">
        <v>464</v>
      </c>
      <c r="H8" s="11">
        <v>717</v>
      </c>
      <c r="I8" s="11">
        <v>722</v>
      </c>
      <c r="J8" s="11">
        <v>695</v>
      </c>
      <c r="K8" s="11">
        <v>664</v>
      </c>
      <c r="L8" s="11">
        <v>1004</v>
      </c>
      <c r="M8" s="11"/>
      <c r="N8" s="11">
        <v>1141</v>
      </c>
      <c r="O8" s="11">
        <v>1078</v>
      </c>
      <c r="P8" s="11">
        <v>951</v>
      </c>
      <c r="Q8" s="11">
        <v>1063</v>
      </c>
      <c r="R8" s="11"/>
      <c r="S8" s="11">
        <v>565</v>
      </c>
      <c r="T8" s="11">
        <v>589</v>
      </c>
      <c r="U8" s="11">
        <v>352</v>
      </c>
      <c r="V8" s="11">
        <v>407</v>
      </c>
      <c r="W8" s="11">
        <v>310</v>
      </c>
      <c r="X8" s="11">
        <v>389</v>
      </c>
      <c r="Y8" s="11">
        <v>324</v>
      </c>
      <c r="Z8" s="11">
        <v>170</v>
      </c>
      <c r="AA8" s="11">
        <v>474</v>
      </c>
      <c r="AB8" s="11">
        <v>361</v>
      </c>
      <c r="AC8" s="11">
        <v>194</v>
      </c>
      <c r="AD8" s="11">
        <v>129</v>
      </c>
      <c r="AE8" s="11"/>
      <c r="AF8" s="11">
        <v>1725</v>
      </c>
      <c r="AG8" s="11">
        <v>1771</v>
      </c>
      <c r="AH8" s="11">
        <v>499</v>
      </c>
      <c r="AI8" s="11"/>
      <c r="AJ8" s="11">
        <v>997</v>
      </c>
      <c r="AK8" s="11">
        <v>1389</v>
      </c>
      <c r="AL8" s="11">
        <v>317</v>
      </c>
      <c r="AM8" s="11"/>
      <c r="AN8" s="11">
        <v>914</v>
      </c>
      <c r="AO8" s="11">
        <v>759</v>
      </c>
      <c r="AP8" s="11">
        <v>1003</v>
      </c>
      <c r="AQ8" s="11">
        <v>439</v>
      </c>
      <c r="AR8" s="11">
        <v>65</v>
      </c>
      <c r="AS8" s="11"/>
      <c r="AT8" s="11">
        <v>3833</v>
      </c>
      <c r="AU8" s="11">
        <v>409</v>
      </c>
      <c r="AV8" s="11"/>
      <c r="AW8" s="11">
        <v>1987</v>
      </c>
      <c r="AX8" s="11">
        <v>467</v>
      </c>
      <c r="AY8" s="11">
        <v>1812</v>
      </c>
    </row>
    <row r="9" spans="2:51">
      <c r="B9" s="18" t="s">
        <v>372</v>
      </c>
      <c r="C9" s="17">
        <v>0.18202537515834299</v>
      </c>
      <c r="D9" s="17">
        <v>0.22094491485379</v>
      </c>
      <c r="E9" s="17">
        <v>0.14416910495799201</v>
      </c>
      <c r="F9" s="17"/>
      <c r="G9" s="17">
        <v>0.14780743858029999</v>
      </c>
      <c r="H9" s="17">
        <v>0.20511528468613599</v>
      </c>
      <c r="I9" s="17">
        <v>0.19971590393533301</v>
      </c>
      <c r="J9" s="17">
        <v>0.156054288499302</v>
      </c>
      <c r="K9" s="17">
        <v>0.184835973347448</v>
      </c>
      <c r="L9" s="17">
        <v>0.18473924084950799</v>
      </c>
      <c r="M9" s="17"/>
      <c r="N9" s="17">
        <v>0.22523077328017199</v>
      </c>
      <c r="O9" s="17">
        <v>0.19097040904703499</v>
      </c>
      <c r="P9" s="17">
        <v>0.14757211241023299</v>
      </c>
      <c r="Q9" s="17">
        <v>0.153172857944081</v>
      </c>
      <c r="R9" s="17"/>
      <c r="S9" s="17">
        <v>0.22296443974406599</v>
      </c>
      <c r="T9" s="17">
        <v>0.168800987723395</v>
      </c>
      <c r="U9" s="17">
        <v>0.16455382225425999</v>
      </c>
      <c r="V9" s="17">
        <v>0.18162892006927001</v>
      </c>
      <c r="W9" s="17">
        <v>0.20467518926439901</v>
      </c>
      <c r="X9" s="17">
        <v>0.16979706562646801</v>
      </c>
      <c r="Y9" s="17">
        <v>0.17964020080974499</v>
      </c>
      <c r="Z9" s="17">
        <v>0.28060274201774299</v>
      </c>
      <c r="AA9" s="17">
        <v>0.157423069075217</v>
      </c>
      <c r="AB9" s="17">
        <v>0.15811250195167301</v>
      </c>
      <c r="AC9" s="17">
        <v>0.15625477099437701</v>
      </c>
      <c r="AD9" s="17">
        <v>0.16658827918827501</v>
      </c>
      <c r="AE9" s="17"/>
      <c r="AF9" s="17">
        <v>0.16003472895780599</v>
      </c>
      <c r="AG9" s="17">
        <v>0.23422339953989799</v>
      </c>
      <c r="AH9" s="17">
        <v>9.8254094063152206E-2</v>
      </c>
      <c r="AI9" s="17"/>
      <c r="AJ9" s="17">
        <v>0.191035085537055</v>
      </c>
      <c r="AK9" s="17">
        <v>0.207161964363625</v>
      </c>
      <c r="AL9" s="17">
        <v>0.22146389378641701</v>
      </c>
      <c r="AM9" s="17"/>
      <c r="AN9" s="17">
        <v>0.13327617521749099</v>
      </c>
      <c r="AO9" s="17">
        <v>0.17270195663986401</v>
      </c>
      <c r="AP9" s="17">
        <v>0.227377209207032</v>
      </c>
      <c r="AQ9" s="17">
        <v>0.23614636773012501</v>
      </c>
      <c r="AR9" s="17">
        <v>0.38724100878067502</v>
      </c>
      <c r="AS9" s="17"/>
      <c r="AT9" s="17">
        <v>0.18210226204979901</v>
      </c>
      <c r="AU9" s="17">
        <v>0.184648498897203</v>
      </c>
      <c r="AV9" s="17"/>
      <c r="AW9" s="17">
        <v>0.25475863822836198</v>
      </c>
      <c r="AX9" s="17">
        <v>0.16249633207998401</v>
      </c>
      <c r="AY9" s="17">
        <v>0.107319467297566</v>
      </c>
    </row>
    <row r="10" spans="2:51">
      <c r="B10" s="18" t="s">
        <v>373</v>
      </c>
      <c r="C10" s="17">
        <v>0.46470133118315199</v>
      </c>
      <c r="D10" s="17">
        <v>0.47350529370285599</v>
      </c>
      <c r="E10" s="17">
        <v>0.45673268220357799</v>
      </c>
      <c r="F10" s="17"/>
      <c r="G10" s="17">
        <v>0.46678938546465698</v>
      </c>
      <c r="H10" s="17">
        <v>0.421351408459405</v>
      </c>
      <c r="I10" s="17">
        <v>0.46309648576419199</v>
      </c>
      <c r="J10" s="17">
        <v>0.48427190550554799</v>
      </c>
      <c r="K10" s="17">
        <v>0.45298327864582799</v>
      </c>
      <c r="L10" s="17">
        <v>0.49007204105658198</v>
      </c>
      <c r="M10" s="17"/>
      <c r="N10" s="17">
        <v>0.50417823924919203</v>
      </c>
      <c r="O10" s="17">
        <v>0.47696345259057099</v>
      </c>
      <c r="P10" s="17">
        <v>0.46778285137886</v>
      </c>
      <c r="Q10" s="17">
        <v>0.40845272170681801</v>
      </c>
      <c r="R10" s="17"/>
      <c r="S10" s="17">
        <v>0.43804257245032502</v>
      </c>
      <c r="T10" s="17">
        <v>0.48601534720147199</v>
      </c>
      <c r="U10" s="17">
        <v>0.51889986808747801</v>
      </c>
      <c r="V10" s="17">
        <v>0.453285672001905</v>
      </c>
      <c r="W10" s="17">
        <v>0.41631455605793499</v>
      </c>
      <c r="X10" s="17">
        <v>0.46386486599247201</v>
      </c>
      <c r="Y10" s="17">
        <v>0.44028059159842298</v>
      </c>
      <c r="Z10" s="17">
        <v>0.389045882780647</v>
      </c>
      <c r="AA10" s="17">
        <v>0.53509505312350403</v>
      </c>
      <c r="AB10" s="17">
        <v>0.47863532584274199</v>
      </c>
      <c r="AC10" s="17">
        <v>0.44585518337465602</v>
      </c>
      <c r="AD10" s="17">
        <v>0.38280847835826798</v>
      </c>
      <c r="AE10" s="17"/>
      <c r="AF10" s="17">
        <v>0.45401449942859701</v>
      </c>
      <c r="AG10" s="17">
        <v>0.48733745209818002</v>
      </c>
      <c r="AH10" s="17">
        <v>0.445990921542959</v>
      </c>
      <c r="AI10" s="17"/>
      <c r="AJ10" s="17">
        <v>0.48971679862446899</v>
      </c>
      <c r="AK10" s="17">
        <v>0.47087981508747301</v>
      </c>
      <c r="AL10" s="17">
        <v>0.50550110581813301</v>
      </c>
      <c r="AM10" s="17"/>
      <c r="AN10" s="17">
        <v>0.431842038865416</v>
      </c>
      <c r="AO10" s="17">
        <v>0.474622527601961</v>
      </c>
      <c r="AP10" s="17">
        <v>0.48688160049815199</v>
      </c>
      <c r="AQ10" s="17">
        <v>0.46381597286792597</v>
      </c>
      <c r="AR10" s="17">
        <v>0.47962955972655702</v>
      </c>
      <c r="AS10" s="17"/>
      <c r="AT10" s="17">
        <v>0.46710042391380802</v>
      </c>
      <c r="AU10" s="17">
        <v>0.44107814406513501</v>
      </c>
      <c r="AV10" s="17"/>
      <c r="AW10" s="17">
        <v>0.50648017815354196</v>
      </c>
      <c r="AX10" s="17">
        <v>0.47478348966073203</v>
      </c>
      <c r="AY10" s="17">
        <v>0.41630319312790798</v>
      </c>
    </row>
    <row r="11" spans="2:51">
      <c r="B11" s="18" t="s">
        <v>374</v>
      </c>
      <c r="C11" s="17">
        <v>0.22360234864473499</v>
      </c>
      <c r="D11" s="17">
        <v>0.19790241283377399</v>
      </c>
      <c r="E11" s="17">
        <v>0.24897211569529701</v>
      </c>
      <c r="F11" s="17"/>
      <c r="G11" s="17">
        <v>0.216872413939003</v>
      </c>
      <c r="H11" s="17">
        <v>0.23643703447831299</v>
      </c>
      <c r="I11" s="17">
        <v>0.193654819437934</v>
      </c>
      <c r="J11" s="17">
        <v>0.22214261573858901</v>
      </c>
      <c r="K11" s="17">
        <v>0.234965847138352</v>
      </c>
      <c r="L11" s="17">
        <v>0.232576142787038</v>
      </c>
      <c r="M11" s="17"/>
      <c r="N11" s="17">
        <v>0.17667498580558699</v>
      </c>
      <c r="O11" s="17">
        <v>0.20638790556654599</v>
      </c>
      <c r="P11" s="17">
        <v>0.24345325055991701</v>
      </c>
      <c r="Q11" s="17">
        <v>0.273769384705773</v>
      </c>
      <c r="R11" s="17"/>
      <c r="S11" s="17">
        <v>0.215062006230921</v>
      </c>
      <c r="T11" s="17">
        <v>0.219511367594593</v>
      </c>
      <c r="U11" s="17">
        <v>0.20634508805534801</v>
      </c>
      <c r="V11" s="17">
        <v>0.24492497581077499</v>
      </c>
      <c r="W11" s="17">
        <v>0.22280272027933101</v>
      </c>
      <c r="X11" s="17">
        <v>0.233941912761161</v>
      </c>
      <c r="Y11" s="17">
        <v>0.22951335712708901</v>
      </c>
      <c r="Z11" s="17">
        <v>0.25073085558550801</v>
      </c>
      <c r="AA11" s="17">
        <v>0.207298042693701</v>
      </c>
      <c r="AB11" s="17">
        <v>0.21795324121711099</v>
      </c>
      <c r="AC11" s="17">
        <v>0.24517624039618899</v>
      </c>
      <c r="AD11" s="17">
        <v>0.22306968761687301</v>
      </c>
      <c r="AE11" s="17"/>
      <c r="AF11" s="17">
        <v>0.244040116605833</v>
      </c>
      <c r="AG11" s="17">
        <v>0.18513087488910701</v>
      </c>
      <c r="AH11" s="17">
        <v>0.2857962631598</v>
      </c>
      <c r="AI11" s="17"/>
      <c r="AJ11" s="17">
        <v>0.22165842558892301</v>
      </c>
      <c r="AK11" s="17">
        <v>0.20988915511928399</v>
      </c>
      <c r="AL11" s="17">
        <v>0.16180151223579001</v>
      </c>
      <c r="AM11" s="17"/>
      <c r="AN11" s="17">
        <v>0.276613456810756</v>
      </c>
      <c r="AO11" s="17">
        <v>0.211752357220269</v>
      </c>
      <c r="AP11" s="17">
        <v>0.18374100077678701</v>
      </c>
      <c r="AQ11" s="17">
        <v>0.17586371002884901</v>
      </c>
      <c r="AR11" s="17">
        <v>0.119988086023229</v>
      </c>
      <c r="AS11" s="17"/>
      <c r="AT11" s="17">
        <v>0.223173945094718</v>
      </c>
      <c r="AU11" s="17">
        <v>0.22591981437470199</v>
      </c>
      <c r="AV11" s="17"/>
      <c r="AW11" s="17">
        <v>0.16077370344189301</v>
      </c>
      <c r="AX11" s="17">
        <v>0.240098401128961</v>
      </c>
      <c r="AY11" s="17">
        <v>0.288231231408133</v>
      </c>
    </row>
    <row r="12" spans="2:51">
      <c r="B12" s="18" t="s">
        <v>375</v>
      </c>
      <c r="C12" s="17">
        <v>5.9727229725851899E-2</v>
      </c>
      <c r="D12" s="17">
        <v>5.62656431605775E-2</v>
      </c>
      <c r="E12" s="17">
        <v>6.3116693823374301E-2</v>
      </c>
      <c r="F12" s="17"/>
      <c r="G12" s="17">
        <v>9.6428682053858294E-2</v>
      </c>
      <c r="H12" s="17">
        <v>6.8473268803854598E-2</v>
      </c>
      <c r="I12" s="17">
        <v>5.9141830132876903E-2</v>
      </c>
      <c r="J12" s="17">
        <v>6.1973292774982897E-2</v>
      </c>
      <c r="K12" s="17">
        <v>5.5394482496094799E-2</v>
      </c>
      <c r="L12" s="17">
        <v>3.8243806521111E-2</v>
      </c>
      <c r="M12" s="17"/>
      <c r="N12" s="17">
        <v>4.9869696028964898E-2</v>
      </c>
      <c r="O12" s="17">
        <v>6.9439600338550997E-2</v>
      </c>
      <c r="P12" s="17">
        <v>6.3003745166002795E-2</v>
      </c>
      <c r="Q12" s="17">
        <v>5.9320818613108298E-2</v>
      </c>
      <c r="R12" s="17"/>
      <c r="S12" s="17">
        <v>5.86673097698781E-2</v>
      </c>
      <c r="T12" s="17">
        <v>5.9417282641560903E-2</v>
      </c>
      <c r="U12" s="17">
        <v>6.1223640755248603E-2</v>
      </c>
      <c r="V12" s="17">
        <v>4.30099883643804E-2</v>
      </c>
      <c r="W12" s="17">
        <v>6.9212948235004706E-2</v>
      </c>
      <c r="X12" s="17">
        <v>6.6688824470617594E-2</v>
      </c>
      <c r="Y12" s="17">
        <v>6.82728609311819E-2</v>
      </c>
      <c r="Z12" s="17">
        <v>3.2392687931556099E-2</v>
      </c>
      <c r="AA12" s="17">
        <v>5.1706909523547798E-2</v>
      </c>
      <c r="AB12" s="17">
        <v>5.5770687201160699E-2</v>
      </c>
      <c r="AC12" s="17">
        <v>6.6260817876950401E-2</v>
      </c>
      <c r="AD12" s="17">
        <v>0.115815460794671</v>
      </c>
      <c r="AE12" s="17"/>
      <c r="AF12" s="17">
        <v>6.7227956514880505E-2</v>
      </c>
      <c r="AG12" s="17">
        <v>4.2572061396584503E-2</v>
      </c>
      <c r="AH12" s="17">
        <v>6.3490935305714494E-2</v>
      </c>
      <c r="AI12" s="17"/>
      <c r="AJ12" s="17">
        <v>5.2189288376799002E-2</v>
      </c>
      <c r="AK12" s="17">
        <v>6.2351401350978899E-2</v>
      </c>
      <c r="AL12" s="17">
        <v>5.87490845195075E-2</v>
      </c>
      <c r="AM12" s="17"/>
      <c r="AN12" s="17">
        <v>6.10396914090671E-2</v>
      </c>
      <c r="AO12" s="17">
        <v>5.9261957955123998E-2</v>
      </c>
      <c r="AP12" s="17">
        <v>5.0777325885272999E-2</v>
      </c>
      <c r="AQ12" s="17">
        <v>7.62988933887917E-2</v>
      </c>
      <c r="AR12" s="17">
        <v>1.31413454695389E-2</v>
      </c>
      <c r="AS12" s="17"/>
      <c r="AT12" s="17">
        <v>5.8515060452195303E-2</v>
      </c>
      <c r="AU12" s="17">
        <v>7.2143892416467195E-2</v>
      </c>
      <c r="AV12" s="17"/>
      <c r="AW12" s="17">
        <v>4.0840782322428201E-2</v>
      </c>
      <c r="AX12" s="17">
        <v>6.1402851951323001E-2</v>
      </c>
      <c r="AY12" s="17">
        <v>8.0000465181948199E-2</v>
      </c>
    </row>
    <row r="13" spans="2:51">
      <c r="B13" s="18" t="s">
        <v>376</v>
      </c>
      <c r="C13" s="17">
        <v>1.8520300167201E-2</v>
      </c>
      <c r="D13" s="17">
        <v>1.8204096707725201E-2</v>
      </c>
      <c r="E13" s="17">
        <v>1.8475536182242E-2</v>
      </c>
      <c r="F13" s="17"/>
      <c r="G13" s="17">
        <v>2.4193708371212701E-2</v>
      </c>
      <c r="H13" s="17">
        <v>2.5192049498906299E-2</v>
      </c>
      <c r="I13" s="17">
        <v>2.1607030330150399E-2</v>
      </c>
      <c r="J13" s="17">
        <v>2.0146494358974799E-2</v>
      </c>
      <c r="K13" s="17">
        <v>1.4154789426794301E-2</v>
      </c>
      <c r="L13" s="17">
        <v>1.06749945157313E-2</v>
      </c>
      <c r="M13" s="17"/>
      <c r="N13" s="17">
        <v>1.7993296382398799E-2</v>
      </c>
      <c r="O13" s="17">
        <v>1.54810520150082E-2</v>
      </c>
      <c r="P13" s="17">
        <v>1.6638836718425101E-2</v>
      </c>
      <c r="Q13" s="17">
        <v>2.3325523785987502E-2</v>
      </c>
      <c r="R13" s="17"/>
      <c r="S13" s="17">
        <v>2.4691920969913302E-2</v>
      </c>
      <c r="T13" s="17">
        <v>1.7002868731965801E-2</v>
      </c>
      <c r="U13" s="17">
        <v>8.7116207160357895E-3</v>
      </c>
      <c r="V13" s="17">
        <v>7.0966241731193801E-3</v>
      </c>
      <c r="W13" s="17">
        <v>2.3861476403735999E-2</v>
      </c>
      <c r="X13" s="17">
        <v>1.1210890796910501E-2</v>
      </c>
      <c r="Y13" s="17">
        <v>1.4119296987456301E-2</v>
      </c>
      <c r="Z13" s="17">
        <v>9.3851668225534597E-3</v>
      </c>
      <c r="AA13" s="17">
        <v>1.6348099697040999E-2</v>
      </c>
      <c r="AB13" s="17">
        <v>2.8070157214687499E-2</v>
      </c>
      <c r="AC13" s="17">
        <v>4.6203372809083799E-2</v>
      </c>
      <c r="AD13" s="17">
        <v>3.3164097593214703E-2</v>
      </c>
      <c r="AE13" s="17"/>
      <c r="AF13" s="17">
        <v>1.89538255420642E-2</v>
      </c>
      <c r="AG13" s="17">
        <v>1.49287541247163E-2</v>
      </c>
      <c r="AH13" s="17">
        <v>2.5707733163594201E-2</v>
      </c>
      <c r="AI13" s="17"/>
      <c r="AJ13" s="17">
        <v>1.2492864624165901E-2</v>
      </c>
      <c r="AK13" s="17">
        <v>1.3814170931318299E-2</v>
      </c>
      <c r="AL13" s="17">
        <v>2.0811986773276399E-2</v>
      </c>
      <c r="AM13" s="17"/>
      <c r="AN13" s="17">
        <v>1.5806077245997498E-2</v>
      </c>
      <c r="AO13" s="17">
        <v>2.9314707435421201E-2</v>
      </c>
      <c r="AP13" s="17">
        <v>1.5641533813912999E-2</v>
      </c>
      <c r="AQ13" s="17">
        <v>2.1809020908708499E-2</v>
      </c>
      <c r="AR13" s="17">
        <v>0</v>
      </c>
      <c r="AS13" s="17"/>
      <c r="AT13" s="17">
        <v>1.8863712650323699E-2</v>
      </c>
      <c r="AU13" s="17">
        <v>1.6368527425890601E-2</v>
      </c>
      <c r="AV13" s="17"/>
      <c r="AW13" s="17">
        <v>1.41488628839085E-2</v>
      </c>
      <c r="AX13" s="17">
        <v>2.40875448537143E-2</v>
      </c>
      <c r="AY13" s="17">
        <v>2.1878668786002701E-2</v>
      </c>
    </row>
    <row r="14" spans="2:51">
      <c r="B14" s="18" t="s">
        <v>119</v>
      </c>
      <c r="C14" s="19">
        <v>5.1423415120716298E-2</v>
      </c>
      <c r="D14" s="19">
        <v>3.3177638741278E-2</v>
      </c>
      <c r="E14" s="19">
        <v>6.8533867137516302E-2</v>
      </c>
      <c r="F14" s="19"/>
      <c r="G14" s="19">
        <v>4.79083715909683E-2</v>
      </c>
      <c r="H14" s="19">
        <v>4.3430954073384397E-2</v>
      </c>
      <c r="I14" s="19">
        <v>6.2783930399513799E-2</v>
      </c>
      <c r="J14" s="19">
        <v>5.5411403122604501E-2</v>
      </c>
      <c r="K14" s="19">
        <v>5.7665628945482598E-2</v>
      </c>
      <c r="L14" s="19">
        <v>4.3693774270029698E-2</v>
      </c>
      <c r="M14" s="19"/>
      <c r="N14" s="19">
        <v>2.6053009253685699E-2</v>
      </c>
      <c r="O14" s="19">
        <v>4.0757580442289401E-2</v>
      </c>
      <c r="P14" s="19">
        <v>6.1549203766562602E-2</v>
      </c>
      <c r="Q14" s="19">
        <v>8.1958693244232605E-2</v>
      </c>
      <c r="R14" s="19"/>
      <c r="S14" s="19">
        <v>4.0571750834896801E-2</v>
      </c>
      <c r="T14" s="19">
        <v>4.9252146107013103E-2</v>
      </c>
      <c r="U14" s="19">
        <v>4.0265960131630099E-2</v>
      </c>
      <c r="V14" s="19">
        <v>7.0053819580549404E-2</v>
      </c>
      <c r="W14" s="19">
        <v>6.3133109759594394E-2</v>
      </c>
      <c r="X14" s="19">
        <v>5.4496440352372E-2</v>
      </c>
      <c r="Y14" s="19">
        <v>6.8173692546105294E-2</v>
      </c>
      <c r="Z14" s="19">
        <v>3.78426648619919E-2</v>
      </c>
      <c r="AA14" s="19">
        <v>3.2128825886989301E-2</v>
      </c>
      <c r="AB14" s="19">
        <v>6.14580865726259E-2</v>
      </c>
      <c r="AC14" s="19">
        <v>4.0249614548743699E-2</v>
      </c>
      <c r="AD14" s="19">
        <v>7.8553996448697899E-2</v>
      </c>
      <c r="AE14" s="19"/>
      <c r="AF14" s="19">
        <v>5.5728872950819699E-2</v>
      </c>
      <c r="AG14" s="19">
        <v>3.5807457951513799E-2</v>
      </c>
      <c r="AH14" s="19">
        <v>8.0760052764779905E-2</v>
      </c>
      <c r="AI14" s="19"/>
      <c r="AJ14" s="19">
        <v>3.2907537248587797E-2</v>
      </c>
      <c r="AK14" s="19">
        <v>3.5903493147320498E-2</v>
      </c>
      <c r="AL14" s="19">
        <v>3.1672416866876198E-2</v>
      </c>
      <c r="AM14" s="19"/>
      <c r="AN14" s="19">
        <v>8.1422560451272899E-2</v>
      </c>
      <c r="AO14" s="19">
        <v>5.2346493147361797E-2</v>
      </c>
      <c r="AP14" s="19">
        <v>3.5581329818843398E-2</v>
      </c>
      <c r="AQ14" s="19">
        <v>2.6066035075599299E-2</v>
      </c>
      <c r="AR14" s="19">
        <v>0</v>
      </c>
      <c r="AS14" s="19"/>
      <c r="AT14" s="19">
        <v>5.0244595839156497E-2</v>
      </c>
      <c r="AU14" s="19">
        <v>5.9841122820602097E-2</v>
      </c>
      <c r="AV14" s="19"/>
      <c r="AW14" s="19">
        <v>2.2997834969866501E-2</v>
      </c>
      <c r="AX14" s="19">
        <v>3.7131380325285297E-2</v>
      </c>
      <c r="AY14" s="19">
        <v>8.6266974198441301E-2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4235</v>
      </c>
      <c r="D7" s="10">
        <v>1987</v>
      </c>
      <c r="E7" s="10">
        <v>2236</v>
      </c>
      <c r="F7" s="10"/>
      <c r="G7" s="10">
        <v>372</v>
      </c>
      <c r="H7" s="10">
        <v>594</v>
      </c>
      <c r="I7" s="10">
        <v>593</v>
      </c>
      <c r="J7" s="10">
        <v>737</v>
      </c>
      <c r="K7" s="10">
        <v>841</v>
      </c>
      <c r="L7" s="10">
        <v>1098</v>
      </c>
      <c r="M7" s="10"/>
      <c r="N7" s="10">
        <v>1238</v>
      </c>
      <c r="O7" s="10">
        <v>1216</v>
      </c>
      <c r="P7" s="10">
        <v>775</v>
      </c>
      <c r="Q7" s="10">
        <v>979</v>
      </c>
      <c r="R7" s="10"/>
      <c r="S7" s="10">
        <v>454</v>
      </c>
      <c r="T7" s="10">
        <v>622</v>
      </c>
      <c r="U7" s="10">
        <v>424</v>
      </c>
      <c r="V7" s="10">
        <v>378</v>
      </c>
      <c r="W7" s="10">
        <v>322</v>
      </c>
      <c r="X7" s="10">
        <v>339</v>
      </c>
      <c r="Y7" s="10">
        <v>391</v>
      </c>
      <c r="Z7" s="10">
        <v>188</v>
      </c>
      <c r="AA7" s="10">
        <v>486</v>
      </c>
      <c r="AB7" s="10">
        <v>329</v>
      </c>
      <c r="AC7" s="10">
        <v>198</v>
      </c>
      <c r="AD7" s="10">
        <v>104</v>
      </c>
      <c r="AE7" s="10"/>
      <c r="AF7" s="10">
        <v>1771</v>
      </c>
      <c r="AG7" s="10">
        <v>1736</v>
      </c>
      <c r="AH7" s="10">
        <v>453</v>
      </c>
      <c r="AI7" s="10"/>
      <c r="AJ7" s="10">
        <v>1032</v>
      </c>
      <c r="AK7" s="10">
        <v>1273</v>
      </c>
      <c r="AL7" s="10">
        <v>379</v>
      </c>
      <c r="AM7" s="10"/>
      <c r="AN7" s="10">
        <v>877</v>
      </c>
      <c r="AO7" s="10">
        <v>720</v>
      </c>
      <c r="AP7" s="10">
        <v>1040</v>
      </c>
      <c r="AQ7" s="10">
        <v>426</v>
      </c>
      <c r="AR7" s="10">
        <v>68</v>
      </c>
      <c r="AS7" s="10"/>
      <c r="AT7" s="10">
        <v>3870</v>
      </c>
      <c r="AU7" s="10">
        <v>333</v>
      </c>
      <c r="AV7" s="10"/>
      <c r="AW7" s="10">
        <v>2000</v>
      </c>
      <c r="AX7" s="10">
        <v>451</v>
      </c>
      <c r="AY7" s="10">
        <v>1784</v>
      </c>
    </row>
    <row r="8" spans="2:51" ht="30" customHeight="1">
      <c r="B8" s="11" t="s">
        <v>112</v>
      </c>
      <c r="C8" s="11">
        <v>4212</v>
      </c>
      <c r="D8" s="11">
        <v>2032</v>
      </c>
      <c r="E8" s="11">
        <v>2168</v>
      </c>
      <c r="F8" s="11"/>
      <c r="G8" s="11">
        <v>432</v>
      </c>
      <c r="H8" s="11">
        <v>728</v>
      </c>
      <c r="I8" s="11">
        <v>665</v>
      </c>
      <c r="J8" s="11">
        <v>722</v>
      </c>
      <c r="K8" s="11">
        <v>684</v>
      </c>
      <c r="L8" s="11">
        <v>981</v>
      </c>
      <c r="M8" s="11"/>
      <c r="N8" s="11">
        <v>1132</v>
      </c>
      <c r="O8" s="11">
        <v>1112</v>
      </c>
      <c r="P8" s="11">
        <v>900</v>
      </c>
      <c r="Q8" s="11">
        <v>1041</v>
      </c>
      <c r="R8" s="11"/>
      <c r="S8" s="11">
        <v>550</v>
      </c>
      <c r="T8" s="11">
        <v>585</v>
      </c>
      <c r="U8" s="11">
        <v>369</v>
      </c>
      <c r="V8" s="11">
        <v>398</v>
      </c>
      <c r="W8" s="11">
        <v>308</v>
      </c>
      <c r="X8" s="11">
        <v>364</v>
      </c>
      <c r="Y8" s="11">
        <v>369</v>
      </c>
      <c r="Z8" s="11">
        <v>165</v>
      </c>
      <c r="AA8" s="11">
        <v>464</v>
      </c>
      <c r="AB8" s="11">
        <v>332</v>
      </c>
      <c r="AC8" s="11">
        <v>199</v>
      </c>
      <c r="AD8" s="11">
        <v>112</v>
      </c>
      <c r="AE8" s="11"/>
      <c r="AF8" s="11">
        <v>1700</v>
      </c>
      <c r="AG8" s="11">
        <v>1707</v>
      </c>
      <c r="AH8" s="11">
        <v>491</v>
      </c>
      <c r="AI8" s="11"/>
      <c r="AJ8" s="11">
        <v>979</v>
      </c>
      <c r="AK8" s="11">
        <v>1316</v>
      </c>
      <c r="AL8" s="11">
        <v>363</v>
      </c>
      <c r="AM8" s="11"/>
      <c r="AN8" s="11">
        <v>880</v>
      </c>
      <c r="AO8" s="11">
        <v>747</v>
      </c>
      <c r="AP8" s="11">
        <v>1031</v>
      </c>
      <c r="AQ8" s="11">
        <v>416</v>
      </c>
      <c r="AR8" s="11">
        <v>63</v>
      </c>
      <c r="AS8" s="11"/>
      <c r="AT8" s="11">
        <v>3797</v>
      </c>
      <c r="AU8" s="11">
        <v>382</v>
      </c>
      <c r="AV8" s="11"/>
      <c r="AW8" s="11">
        <v>1905</v>
      </c>
      <c r="AX8" s="11">
        <v>482</v>
      </c>
      <c r="AY8" s="11">
        <v>1825</v>
      </c>
    </row>
    <row r="9" spans="2:51">
      <c r="B9" s="18" t="s">
        <v>372</v>
      </c>
      <c r="C9" s="17">
        <v>0.16683907127071099</v>
      </c>
      <c r="D9" s="17">
        <v>0.19791773306725</v>
      </c>
      <c r="E9" s="17">
        <v>0.13722058477257801</v>
      </c>
      <c r="F9" s="17"/>
      <c r="G9" s="17">
        <v>0.15596558404040201</v>
      </c>
      <c r="H9" s="17">
        <v>0.16125508479356199</v>
      </c>
      <c r="I9" s="17">
        <v>0.159890487620369</v>
      </c>
      <c r="J9" s="17">
        <v>0.16966615312349401</v>
      </c>
      <c r="K9" s="17">
        <v>0.164306355050651</v>
      </c>
      <c r="L9" s="17">
        <v>0.18017039933196199</v>
      </c>
      <c r="M9" s="17"/>
      <c r="N9" s="17">
        <v>0.20247170131945399</v>
      </c>
      <c r="O9" s="17">
        <v>0.170766301831492</v>
      </c>
      <c r="P9" s="17">
        <v>0.16441742530310399</v>
      </c>
      <c r="Q9" s="17">
        <v>0.12916347945345799</v>
      </c>
      <c r="R9" s="17"/>
      <c r="S9" s="17">
        <v>0.19057005039882199</v>
      </c>
      <c r="T9" s="17">
        <v>0.149439598222492</v>
      </c>
      <c r="U9" s="17">
        <v>0.162700244388118</v>
      </c>
      <c r="V9" s="17">
        <v>0.14418440816074199</v>
      </c>
      <c r="W9" s="17">
        <v>0.16744028572633199</v>
      </c>
      <c r="X9" s="17">
        <v>0.17125355566082101</v>
      </c>
      <c r="Y9" s="17">
        <v>0.190441341369781</v>
      </c>
      <c r="Z9" s="17">
        <v>0.22567492245309001</v>
      </c>
      <c r="AA9" s="17">
        <v>0.17168699046351399</v>
      </c>
      <c r="AB9" s="17">
        <v>0.13999163157240099</v>
      </c>
      <c r="AC9" s="17">
        <v>0.160724738575732</v>
      </c>
      <c r="AD9" s="17">
        <v>0.12522619811485</v>
      </c>
      <c r="AE9" s="17"/>
      <c r="AF9" s="17">
        <v>0.163264982296004</v>
      </c>
      <c r="AG9" s="17">
        <v>0.19190425950975301</v>
      </c>
      <c r="AH9" s="17">
        <v>0.120668882927301</v>
      </c>
      <c r="AI9" s="17"/>
      <c r="AJ9" s="17">
        <v>0.18134027197251501</v>
      </c>
      <c r="AK9" s="17">
        <v>0.198201970881076</v>
      </c>
      <c r="AL9" s="17">
        <v>0.20208828879784599</v>
      </c>
      <c r="AM9" s="17"/>
      <c r="AN9" s="17">
        <v>0.13608935499918401</v>
      </c>
      <c r="AO9" s="17">
        <v>0.15755973147796401</v>
      </c>
      <c r="AP9" s="17">
        <v>0.185787699266033</v>
      </c>
      <c r="AQ9" s="17">
        <v>0.21330987263460399</v>
      </c>
      <c r="AR9" s="17">
        <v>0.48569701558061501</v>
      </c>
      <c r="AS9" s="17"/>
      <c r="AT9" s="17">
        <v>0.16502712815378101</v>
      </c>
      <c r="AU9" s="17">
        <v>0.19255156817222899</v>
      </c>
      <c r="AV9" s="17"/>
      <c r="AW9" s="17">
        <v>0.228428343823461</v>
      </c>
      <c r="AX9" s="17">
        <v>0.118655847319674</v>
      </c>
      <c r="AY9" s="17">
        <v>0.11526149851025</v>
      </c>
    </row>
    <row r="10" spans="2:51">
      <c r="B10" s="18" t="s">
        <v>373</v>
      </c>
      <c r="C10" s="17">
        <v>0.462765614983358</v>
      </c>
      <c r="D10" s="17">
        <v>0.46420534118261497</v>
      </c>
      <c r="E10" s="17">
        <v>0.461213189816988</v>
      </c>
      <c r="F10" s="17"/>
      <c r="G10" s="17">
        <v>0.46833076691227798</v>
      </c>
      <c r="H10" s="17">
        <v>0.46060857372354203</v>
      </c>
      <c r="I10" s="17">
        <v>0.44615945516871902</v>
      </c>
      <c r="J10" s="17">
        <v>0.46150220542579101</v>
      </c>
      <c r="K10" s="17">
        <v>0.43669404046363203</v>
      </c>
      <c r="L10" s="17">
        <v>0.49228578766893499</v>
      </c>
      <c r="M10" s="17"/>
      <c r="N10" s="17">
        <v>0.49456925361451198</v>
      </c>
      <c r="O10" s="17">
        <v>0.48226663374776302</v>
      </c>
      <c r="P10" s="17">
        <v>0.42963049643349699</v>
      </c>
      <c r="Q10" s="17">
        <v>0.43363257259792298</v>
      </c>
      <c r="R10" s="17"/>
      <c r="S10" s="17">
        <v>0.46881188047135702</v>
      </c>
      <c r="T10" s="17">
        <v>0.471194084346302</v>
      </c>
      <c r="U10" s="17">
        <v>0.462128357975221</v>
      </c>
      <c r="V10" s="17">
        <v>0.47128397245534798</v>
      </c>
      <c r="W10" s="17">
        <v>0.48400920455803798</v>
      </c>
      <c r="X10" s="17">
        <v>0.482725984745345</v>
      </c>
      <c r="Y10" s="17">
        <v>0.46318917372114499</v>
      </c>
      <c r="Z10" s="17">
        <v>0.38983435008453998</v>
      </c>
      <c r="AA10" s="17">
        <v>0.41649085352709198</v>
      </c>
      <c r="AB10" s="17">
        <v>0.46850131474810602</v>
      </c>
      <c r="AC10" s="17">
        <v>0.48918517734996803</v>
      </c>
      <c r="AD10" s="17">
        <v>0.47099658197326399</v>
      </c>
      <c r="AE10" s="17"/>
      <c r="AF10" s="17">
        <v>0.42658382318747801</v>
      </c>
      <c r="AG10" s="17">
        <v>0.50762494116661905</v>
      </c>
      <c r="AH10" s="17">
        <v>0.43128769860030902</v>
      </c>
      <c r="AI10" s="17"/>
      <c r="AJ10" s="17">
        <v>0.49043119097809701</v>
      </c>
      <c r="AK10" s="17">
        <v>0.48445277210418802</v>
      </c>
      <c r="AL10" s="17">
        <v>0.51260005137059195</v>
      </c>
      <c r="AM10" s="17"/>
      <c r="AN10" s="17">
        <v>0.40336613826476497</v>
      </c>
      <c r="AO10" s="17">
        <v>0.45972435251837301</v>
      </c>
      <c r="AP10" s="17">
        <v>0.493593785685913</v>
      </c>
      <c r="AQ10" s="17">
        <v>0.51036214342920105</v>
      </c>
      <c r="AR10" s="17">
        <v>0.25230858063696598</v>
      </c>
      <c r="AS10" s="17"/>
      <c r="AT10" s="17">
        <v>0.464255237206117</v>
      </c>
      <c r="AU10" s="17">
        <v>0.44175803071067998</v>
      </c>
      <c r="AV10" s="17"/>
      <c r="AW10" s="17">
        <v>0.490180108045564</v>
      </c>
      <c r="AX10" s="17">
        <v>0.53002252093561897</v>
      </c>
      <c r="AY10" s="17">
        <v>0.41635532409282899</v>
      </c>
    </row>
    <row r="11" spans="2:51">
      <c r="B11" s="18" t="s">
        <v>374</v>
      </c>
      <c r="C11" s="17">
        <v>0.22693461570548901</v>
      </c>
      <c r="D11" s="17">
        <v>0.21604666776439799</v>
      </c>
      <c r="E11" s="17">
        <v>0.23800481297411899</v>
      </c>
      <c r="F11" s="17"/>
      <c r="G11" s="17">
        <v>0.18707317049989899</v>
      </c>
      <c r="H11" s="17">
        <v>0.22477813172320499</v>
      </c>
      <c r="I11" s="17">
        <v>0.23304913763217799</v>
      </c>
      <c r="J11" s="17">
        <v>0.21875869549574001</v>
      </c>
      <c r="K11" s="17">
        <v>0.26782881521002899</v>
      </c>
      <c r="L11" s="17">
        <v>0.21945305692127401</v>
      </c>
      <c r="M11" s="17"/>
      <c r="N11" s="17">
        <v>0.18712331035910101</v>
      </c>
      <c r="O11" s="17">
        <v>0.21392168637399001</v>
      </c>
      <c r="P11" s="17">
        <v>0.25441012394522999</v>
      </c>
      <c r="Q11" s="17">
        <v>0.25866570607818501</v>
      </c>
      <c r="R11" s="17"/>
      <c r="S11" s="17">
        <v>0.176034823306389</v>
      </c>
      <c r="T11" s="17">
        <v>0.22931685116450201</v>
      </c>
      <c r="U11" s="17">
        <v>0.26025012133684999</v>
      </c>
      <c r="V11" s="17">
        <v>0.23146168186956101</v>
      </c>
      <c r="W11" s="17">
        <v>0.214055999039891</v>
      </c>
      <c r="X11" s="17">
        <v>0.22606157754150799</v>
      </c>
      <c r="Y11" s="17">
        <v>0.21713636152461899</v>
      </c>
      <c r="Z11" s="17">
        <v>0.26750146875374198</v>
      </c>
      <c r="AA11" s="17">
        <v>0.25641690760727098</v>
      </c>
      <c r="AB11" s="17">
        <v>0.22521691056441701</v>
      </c>
      <c r="AC11" s="17">
        <v>0.22017916070919499</v>
      </c>
      <c r="AD11" s="17">
        <v>0.24464229946834501</v>
      </c>
      <c r="AE11" s="17"/>
      <c r="AF11" s="17">
        <v>0.26606051857254998</v>
      </c>
      <c r="AG11" s="17">
        <v>0.18455292105708301</v>
      </c>
      <c r="AH11" s="17">
        <v>0.25598721313050499</v>
      </c>
      <c r="AI11" s="17"/>
      <c r="AJ11" s="17">
        <v>0.20569898369745601</v>
      </c>
      <c r="AK11" s="17">
        <v>0.19921814310014399</v>
      </c>
      <c r="AL11" s="17">
        <v>0.20241323096806799</v>
      </c>
      <c r="AM11" s="17"/>
      <c r="AN11" s="17">
        <v>0.26832036197932502</v>
      </c>
      <c r="AO11" s="17">
        <v>0.22218120883099099</v>
      </c>
      <c r="AP11" s="17">
        <v>0.20124929896361701</v>
      </c>
      <c r="AQ11" s="17">
        <v>0.182602864320875</v>
      </c>
      <c r="AR11" s="17">
        <v>0.16419020468703699</v>
      </c>
      <c r="AS11" s="17"/>
      <c r="AT11" s="17">
        <v>0.23160882884885101</v>
      </c>
      <c r="AU11" s="17">
        <v>0.18691315871483699</v>
      </c>
      <c r="AV11" s="17"/>
      <c r="AW11" s="17">
        <v>0.17906840593748399</v>
      </c>
      <c r="AX11" s="17">
        <v>0.22010327266367899</v>
      </c>
      <c r="AY11" s="17">
        <v>0.278726556361442</v>
      </c>
    </row>
    <row r="12" spans="2:51">
      <c r="B12" s="18" t="s">
        <v>375</v>
      </c>
      <c r="C12" s="17">
        <v>6.8253413310492894E-2</v>
      </c>
      <c r="D12" s="17">
        <v>6.5749021702407595E-2</v>
      </c>
      <c r="E12" s="17">
        <v>7.0551670974222699E-2</v>
      </c>
      <c r="F12" s="17"/>
      <c r="G12" s="17">
        <v>0.108675771360455</v>
      </c>
      <c r="H12" s="17">
        <v>7.6711079736908105E-2</v>
      </c>
      <c r="I12" s="17">
        <v>7.8180209355113606E-2</v>
      </c>
      <c r="J12" s="17">
        <v>6.9719265294907906E-2</v>
      </c>
      <c r="K12" s="17">
        <v>5.5604087218970602E-2</v>
      </c>
      <c r="L12" s="17">
        <v>4.51800042149412E-2</v>
      </c>
      <c r="M12" s="17"/>
      <c r="N12" s="17">
        <v>6.0092676157427603E-2</v>
      </c>
      <c r="O12" s="17">
        <v>7.0056873022587299E-2</v>
      </c>
      <c r="P12" s="17">
        <v>7.2339241473452498E-2</v>
      </c>
      <c r="Q12" s="17">
        <v>7.0612477442564506E-2</v>
      </c>
      <c r="R12" s="17"/>
      <c r="S12" s="17">
        <v>7.1855294538936507E-2</v>
      </c>
      <c r="T12" s="17">
        <v>7.1897864356413696E-2</v>
      </c>
      <c r="U12" s="17">
        <v>6.5235026575830302E-2</v>
      </c>
      <c r="V12" s="17">
        <v>7.4358827848931497E-2</v>
      </c>
      <c r="W12" s="17">
        <v>6.1856476104123398E-2</v>
      </c>
      <c r="X12" s="17">
        <v>5.1379581377716997E-2</v>
      </c>
      <c r="Y12" s="17">
        <v>6.6321833115258702E-2</v>
      </c>
      <c r="Z12" s="17">
        <v>3.7892798391699997E-2</v>
      </c>
      <c r="AA12" s="17">
        <v>8.2440235193940198E-2</v>
      </c>
      <c r="AB12" s="17">
        <v>7.6061815179264206E-2</v>
      </c>
      <c r="AC12" s="17">
        <v>6.1529393716777403E-2</v>
      </c>
      <c r="AD12" s="17">
        <v>7.3379635242648594E-2</v>
      </c>
      <c r="AE12" s="17"/>
      <c r="AF12" s="17">
        <v>7.7038613980536894E-2</v>
      </c>
      <c r="AG12" s="17">
        <v>5.28069739947616E-2</v>
      </c>
      <c r="AH12" s="17">
        <v>7.4941797838931401E-2</v>
      </c>
      <c r="AI12" s="17"/>
      <c r="AJ12" s="17">
        <v>6.4332052052639005E-2</v>
      </c>
      <c r="AK12" s="17">
        <v>5.92114622966632E-2</v>
      </c>
      <c r="AL12" s="17">
        <v>3.6458690373944398E-2</v>
      </c>
      <c r="AM12" s="17"/>
      <c r="AN12" s="17">
        <v>7.4968542463188001E-2</v>
      </c>
      <c r="AO12" s="17">
        <v>9.5777463361278903E-2</v>
      </c>
      <c r="AP12" s="17">
        <v>6.08268554093018E-2</v>
      </c>
      <c r="AQ12" s="17">
        <v>4.3934338872916097E-2</v>
      </c>
      <c r="AR12" s="17">
        <v>5.5907500302831502E-2</v>
      </c>
      <c r="AS12" s="17"/>
      <c r="AT12" s="17">
        <v>6.6363626713812907E-2</v>
      </c>
      <c r="AU12" s="17">
        <v>8.9491256314535195E-2</v>
      </c>
      <c r="AV12" s="17"/>
      <c r="AW12" s="17">
        <v>6.0998923424714802E-2</v>
      </c>
      <c r="AX12" s="17">
        <v>7.2277048268115193E-2</v>
      </c>
      <c r="AY12" s="17">
        <v>7.4765351742509603E-2</v>
      </c>
    </row>
    <row r="13" spans="2:51">
      <c r="B13" s="18" t="s">
        <v>376</v>
      </c>
      <c r="C13" s="17">
        <v>2.3131563941731E-2</v>
      </c>
      <c r="D13" s="17">
        <v>2.2725715113166799E-2</v>
      </c>
      <c r="E13" s="17">
        <v>2.30901541627422E-2</v>
      </c>
      <c r="F13" s="17"/>
      <c r="G13" s="17">
        <v>2.70854221822792E-2</v>
      </c>
      <c r="H13" s="17">
        <v>2.5609357533145E-2</v>
      </c>
      <c r="I13" s="17">
        <v>3.3323504980248497E-2</v>
      </c>
      <c r="J13" s="17">
        <v>1.7870993358230999E-2</v>
      </c>
      <c r="K13" s="17">
        <v>2.6398277720012402E-2</v>
      </c>
      <c r="L13" s="17">
        <v>1.4234233846431001E-2</v>
      </c>
      <c r="M13" s="17"/>
      <c r="N13" s="17">
        <v>2.1974116349910401E-2</v>
      </c>
      <c r="O13" s="17">
        <v>1.7743029587346301E-2</v>
      </c>
      <c r="P13" s="17">
        <v>2.9051562441248499E-2</v>
      </c>
      <c r="Q13" s="17">
        <v>2.5631709715094202E-2</v>
      </c>
      <c r="R13" s="17"/>
      <c r="S13" s="17">
        <v>2.7569156189069102E-2</v>
      </c>
      <c r="T13" s="17">
        <v>2.05467914564232E-2</v>
      </c>
      <c r="U13" s="17">
        <v>9.8994275247701099E-3</v>
      </c>
      <c r="V13" s="17">
        <v>2.6801249748251099E-2</v>
      </c>
      <c r="W13" s="17">
        <v>3.3795097957359702E-2</v>
      </c>
      <c r="X13" s="17">
        <v>1.59499573421641E-2</v>
      </c>
      <c r="Y13" s="17">
        <v>1.39753652922703E-2</v>
      </c>
      <c r="Z13" s="17">
        <v>5.0986083285614797E-2</v>
      </c>
      <c r="AA13" s="17">
        <v>2.2184701982299299E-2</v>
      </c>
      <c r="AB13" s="17">
        <v>2.1212492488712199E-2</v>
      </c>
      <c r="AC13" s="17">
        <v>1.98163184371314E-2</v>
      </c>
      <c r="AD13" s="17">
        <v>4.42172665064232E-2</v>
      </c>
      <c r="AE13" s="17"/>
      <c r="AF13" s="17">
        <v>2.2980481385513101E-2</v>
      </c>
      <c r="AG13" s="17">
        <v>1.9446496245907701E-2</v>
      </c>
      <c r="AH13" s="17">
        <v>3.8523223067794599E-2</v>
      </c>
      <c r="AI13" s="17"/>
      <c r="AJ13" s="17">
        <v>1.45152518050188E-2</v>
      </c>
      <c r="AK13" s="17">
        <v>1.7467750105841999E-2</v>
      </c>
      <c r="AL13" s="17">
        <v>2.5079862675077599E-2</v>
      </c>
      <c r="AM13" s="17"/>
      <c r="AN13" s="17">
        <v>3.6775310766275E-2</v>
      </c>
      <c r="AO13" s="17">
        <v>2.10421003980715E-2</v>
      </c>
      <c r="AP13" s="17">
        <v>1.3004197980907401E-2</v>
      </c>
      <c r="AQ13" s="17">
        <v>1.8433904632901399E-2</v>
      </c>
      <c r="AR13" s="17">
        <v>1.6163128357756101E-2</v>
      </c>
      <c r="AS13" s="17"/>
      <c r="AT13" s="17">
        <v>2.3205471634872899E-2</v>
      </c>
      <c r="AU13" s="17">
        <v>1.6539545131819398E-2</v>
      </c>
      <c r="AV13" s="17"/>
      <c r="AW13" s="17">
        <v>2.2706482442155399E-2</v>
      </c>
      <c r="AX13" s="17">
        <v>1.8937231862860698E-2</v>
      </c>
      <c r="AY13" s="17">
        <v>2.46843942861E-2</v>
      </c>
    </row>
    <row r="14" spans="2:51">
      <c r="B14" s="18" t="s">
        <v>119</v>
      </c>
      <c r="C14" s="19">
        <v>5.2075720788217802E-2</v>
      </c>
      <c r="D14" s="19">
        <v>3.3355521170162203E-2</v>
      </c>
      <c r="E14" s="19">
        <v>6.99195872993503E-2</v>
      </c>
      <c r="F14" s="19"/>
      <c r="G14" s="19">
        <v>5.2869285004686399E-2</v>
      </c>
      <c r="H14" s="19">
        <v>5.1037772489638103E-2</v>
      </c>
      <c r="I14" s="19">
        <v>4.9397205243371101E-2</v>
      </c>
      <c r="J14" s="19">
        <v>6.2482687301836003E-2</v>
      </c>
      <c r="K14" s="19">
        <v>4.9168424336705298E-2</v>
      </c>
      <c r="L14" s="19">
        <v>4.8676518016457899E-2</v>
      </c>
      <c r="M14" s="19"/>
      <c r="N14" s="19">
        <v>3.3768942199594601E-2</v>
      </c>
      <c r="O14" s="19">
        <v>4.5245475436821801E-2</v>
      </c>
      <c r="P14" s="19">
        <v>5.0151150403468202E-2</v>
      </c>
      <c r="Q14" s="19">
        <v>8.22940547127754E-2</v>
      </c>
      <c r="R14" s="19"/>
      <c r="S14" s="19">
        <v>6.5158795095426103E-2</v>
      </c>
      <c r="T14" s="19">
        <v>5.7604810453867103E-2</v>
      </c>
      <c r="U14" s="19">
        <v>3.97868221992108E-2</v>
      </c>
      <c r="V14" s="19">
        <v>5.19098599171662E-2</v>
      </c>
      <c r="W14" s="19">
        <v>3.8842936614256598E-2</v>
      </c>
      <c r="X14" s="19">
        <v>5.2629343332445198E-2</v>
      </c>
      <c r="Y14" s="19">
        <v>4.8935924976926497E-2</v>
      </c>
      <c r="Z14" s="19">
        <v>2.81103770313131E-2</v>
      </c>
      <c r="AA14" s="19">
        <v>5.0780311225883799E-2</v>
      </c>
      <c r="AB14" s="19">
        <v>6.9015835447099896E-2</v>
      </c>
      <c r="AC14" s="19">
        <v>4.8565211211196301E-2</v>
      </c>
      <c r="AD14" s="19">
        <v>4.1538018694469499E-2</v>
      </c>
      <c r="AE14" s="19"/>
      <c r="AF14" s="19">
        <v>4.4071580577917699E-2</v>
      </c>
      <c r="AG14" s="19">
        <v>4.36644080258759E-2</v>
      </c>
      <c r="AH14" s="19">
        <v>7.8591184435158903E-2</v>
      </c>
      <c r="AI14" s="19"/>
      <c r="AJ14" s="19">
        <v>4.3682249494274801E-2</v>
      </c>
      <c r="AK14" s="19">
        <v>4.1447901512087403E-2</v>
      </c>
      <c r="AL14" s="19">
        <v>2.1359875814471799E-2</v>
      </c>
      <c r="AM14" s="19"/>
      <c r="AN14" s="19">
        <v>8.0480291527264103E-2</v>
      </c>
      <c r="AO14" s="19">
        <v>4.3715143413322E-2</v>
      </c>
      <c r="AP14" s="19">
        <v>4.55381626942271E-2</v>
      </c>
      <c r="AQ14" s="19">
        <v>3.1356876109502302E-2</v>
      </c>
      <c r="AR14" s="19">
        <v>2.5733570434794899E-2</v>
      </c>
      <c r="AS14" s="19"/>
      <c r="AT14" s="19">
        <v>4.95397074425648E-2</v>
      </c>
      <c r="AU14" s="19">
        <v>7.2746440955900202E-2</v>
      </c>
      <c r="AV14" s="19"/>
      <c r="AW14" s="19">
        <v>1.8617736326621299E-2</v>
      </c>
      <c r="AX14" s="19">
        <v>4.0004078950052001E-2</v>
      </c>
      <c r="AY14" s="19">
        <v>9.02068750068694E-2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4222</v>
      </c>
      <c r="D7" s="10">
        <v>1962</v>
      </c>
      <c r="E7" s="10">
        <v>2245</v>
      </c>
      <c r="F7" s="10"/>
      <c r="G7" s="10">
        <v>377</v>
      </c>
      <c r="H7" s="10">
        <v>576</v>
      </c>
      <c r="I7" s="10">
        <v>601</v>
      </c>
      <c r="J7" s="10">
        <v>715</v>
      </c>
      <c r="K7" s="10">
        <v>827</v>
      </c>
      <c r="L7" s="10">
        <v>1126</v>
      </c>
      <c r="M7" s="10"/>
      <c r="N7" s="10">
        <v>1209</v>
      </c>
      <c r="O7" s="10">
        <v>1207</v>
      </c>
      <c r="P7" s="10">
        <v>792</v>
      </c>
      <c r="Q7" s="10">
        <v>977</v>
      </c>
      <c r="R7" s="10"/>
      <c r="S7" s="10">
        <v>461</v>
      </c>
      <c r="T7" s="10">
        <v>610</v>
      </c>
      <c r="U7" s="10">
        <v>444</v>
      </c>
      <c r="V7" s="10">
        <v>367</v>
      </c>
      <c r="W7" s="10">
        <v>298</v>
      </c>
      <c r="X7" s="10">
        <v>375</v>
      </c>
      <c r="Y7" s="10">
        <v>351</v>
      </c>
      <c r="Z7" s="10">
        <v>173</v>
      </c>
      <c r="AA7" s="10">
        <v>479</v>
      </c>
      <c r="AB7" s="10">
        <v>360</v>
      </c>
      <c r="AC7" s="10">
        <v>188</v>
      </c>
      <c r="AD7" s="10">
        <v>116</v>
      </c>
      <c r="AE7" s="10"/>
      <c r="AF7" s="10">
        <v>1738</v>
      </c>
      <c r="AG7" s="10">
        <v>1770</v>
      </c>
      <c r="AH7" s="10">
        <v>459</v>
      </c>
      <c r="AI7" s="10"/>
      <c r="AJ7" s="10">
        <v>1021</v>
      </c>
      <c r="AK7" s="10">
        <v>1303</v>
      </c>
      <c r="AL7" s="10">
        <v>349</v>
      </c>
      <c r="AM7" s="10"/>
      <c r="AN7" s="10">
        <v>895</v>
      </c>
      <c r="AO7" s="10">
        <v>704</v>
      </c>
      <c r="AP7" s="10">
        <v>1029</v>
      </c>
      <c r="AQ7" s="10">
        <v>427</v>
      </c>
      <c r="AR7" s="10">
        <v>68</v>
      </c>
      <c r="AS7" s="10"/>
      <c r="AT7" s="10">
        <v>3852</v>
      </c>
      <c r="AU7" s="10">
        <v>351</v>
      </c>
      <c r="AV7" s="10"/>
      <c r="AW7" s="10">
        <v>2017</v>
      </c>
      <c r="AX7" s="10">
        <v>458</v>
      </c>
      <c r="AY7" s="10">
        <v>1747</v>
      </c>
    </row>
    <row r="8" spans="2:51" ht="30" customHeight="1">
      <c r="B8" s="11" t="s">
        <v>112</v>
      </c>
      <c r="C8" s="11">
        <v>4214</v>
      </c>
      <c r="D8" s="11">
        <v>2009</v>
      </c>
      <c r="E8" s="11">
        <v>2191</v>
      </c>
      <c r="F8" s="11"/>
      <c r="G8" s="11">
        <v>435</v>
      </c>
      <c r="H8" s="11">
        <v>710</v>
      </c>
      <c r="I8" s="11">
        <v>675</v>
      </c>
      <c r="J8" s="11">
        <v>701</v>
      </c>
      <c r="K8" s="11">
        <v>682</v>
      </c>
      <c r="L8" s="11">
        <v>1012</v>
      </c>
      <c r="M8" s="11"/>
      <c r="N8" s="11">
        <v>1107</v>
      </c>
      <c r="O8" s="11">
        <v>1109</v>
      </c>
      <c r="P8" s="11">
        <v>923</v>
      </c>
      <c r="Q8" s="11">
        <v>1039</v>
      </c>
      <c r="R8" s="11"/>
      <c r="S8" s="11">
        <v>562</v>
      </c>
      <c r="T8" s="11">
        <v>578</v>
      </c>
      <c r="U8" s="11">
        <v>387</v>
      </c>
      <c r="V8" s="11">
        <v>380</v>
      </c>
      <c r="W8" s="11">
        <v>289</v>
      </c>
      <c r="X8" s="11">
        <v>402</v>
      </c>
      <c r="Y8" s="11">
        <v>335</v>
      </c>
      <c r="Z8" s="11">
        <v>150</v>
      </c>
      <c r="AA8" s="11">
        <v>456</v>
      </c>
      <c r="AB8" s="11">
        <v>359</v>
      </c>
      <c r="AC8" s="11">
        <v>189</v>
      </c>
      <c r="AD8" s="11">
        <v>127</v>
      </c>
      <c r="AE8" s="11"/>
      <c r="AF8" s="11">
        <v>1680</v>
      </c>
      <c r="AG8" s="11">
        <v>1746</v>
      </c>
      <c r="AH8" s="11">
        <v>503</v>
      </c>
      <c r="AI8" s="11"/>
      <c r="AJ8" s="11">
        <v>972</v>
      </c>
      <c r="AK8" s="11">
        <v>1352</v>
      </c>
      <c r="AL8" s="11">
        <v>341</v>
      </c>
      <c r="AM8" s="11"/>
      <c r="AN8" s="11">
        <v>892</v>
      </c>
      <c r="AO8" s="11">
        <v>731</v>
      </c>
      <c r="AP8" s="11">
        <v>1026</v>
      </c>
      <c r="AQ8" s="11">
        <v>421</v>
      </c>
      <c r="AR8" s="11">
        <v>65</v>
      </c>
      <c r="AS8" s="11"/>
      <c r="AT8" s="11">
        <v>3792</v>
      </c>
      <c r="AU8" s="11">
        <v>403</v>
      </c>
      <c r="AV8" s="11"/>
      <c r="AW8" s="11">
        <v>1926</v>
      </c>
      <c r="AX8" s="11">
        <v>485</v>
      </c>
      <c r="AY8" s="11">
        <v>1803</v>
      </c>
    </row>
    <row r="9" spans="2:51">
      <c r="B9" s="18" t="s">
        <v>372</v>
      </c>
      <c r="C9" s="17">
        <v>0.147821505548306</v>
      </c>
      <c r="D9" s="17">
        <v>0.181184577478849</v>
      </c>
      <c r="E9" s="17">
        <v>0.117780191606367</v>
      </c>
      <c r="F9" s="17"/>
      <c r="G9" s="17">
        <v>0.136733745997451</v>
      </c>
      <c r="H9" s="17">
        <v>0.14185000080170801</v>
      </c>
      <c r="I9" s="17">
        <v>0.16730583267471399</v>
      </c>
      <c r="J9" s="17">
        <v>0.142132676443953</v>
      </c>
      <c r="K9" s="17">
        <v>0.14939511995990201</v>
      </c>
      <c r="L9" s="17">
        <v>0.14666286536486201</v>
      </c>
      <c r="M9" s="17"/>
      <c r="N9" s="17">
        <v>0.18847660566126501</v>
      </c>
      <c r="O9" s="17">
        <v>0.13306349755806501</v>
      </c>
      <c r="P9" s="17">
        <v>0.13798791602904401</v>
      </c>
      <c r="Q9" s="17">
        <v>0.130722919567967</v>
      </c>
      <c r="R9" s="17"/>
      <c r="S9" s="17">
        <v>0.160473376366356</v>
      </c>
      <c r="T9" s="17">
        <v>0.13585055283085001</v>
      </c>
      <c r="U9" s="17">
        <v>0.15078482727470899</v>
      </c>
      <c r="V9" s="17">
        <v>0.13541221926310501</v>
      </c>
      <c r="W9" s="17">
        <v>0.151461411234844</v>
      </c>
      <c r="X9" s="17">
        <v>0.15883711415812199</v>
      </c>
      <c r="Y9" s="17">
        <v>0.16186057380107399</v>
      </c>
      <c r="Z9" s="17">
        <v>0.208190734341063</v>
      </c>
      <c r="AA9" s="17">
        <v>0.121203930700477</v>
      </c>
      <c r="AB9" s="17">
        <v>0.13729070500112001</v>
      </c>
      <c r="AC9" s="17">
        <v>0.178401989874902</v>
      </c>
      <c r="AD9" s="17">
        <v>0.10253420697454201</v>
      </c>
      <c r="AE9" s="17"/>
      <c r="AF9" s="17">
        <v>0.13933665592192601</v>
      </c>
      <c r="AG9" s="17">
        <v>0.17054547167360601</v>
      </c>
      <c r="AH9" s="17">
        <v>0.11806040558833</v>
      </c>
      <c r="AI9" s="17"/>
      <c r="AJ9" s="17">
        <v>0.16522119886963299</v>
      </c>
      <c r="AK9" s="17">
        <v>0.168389374580557</v>
      </c>
      <c r="AL9" s="17">
        <v>0.154884387991853</v>
      </c>
      <c r="AM9" s="17"/>
      <c r="AN9" s="17">
        <v>0.120331766447401</v>
      </c>
      <c r="AO9" s="17">
        <v>0.14206542065948199</v>
      </c>
      <c r="AP9" s="17">
        <v>0.16533534340454301</v>
      </c>
      <c r="AQ9" s="17">
        <v>0.200837288988306</v>
      </c>
      <c r="AR9" s="17">
        <v>0.30373174966386601</v>
      </c>
      <c r="AS9" s="17"/>
      <c r="AT9" s="17">
        <v>0.144985373798521</v>
      </c>
      <c r="AU9" s="17">
        <v>0.172877364910314</v>
      </c>
      <c r="AV9" s="17"/>
      <c r="AW9" s="17">
        <v>0.19724143540952399</v>
      </c>
      <c r="AX9" s="17">
        <v>0.124286627348821</v>
      </c>
      <c r="AY9" s="17">
        <v>0.10137303358095499</v>
      </c>
    </row>
    <row r="10" spans="2:51">
      <c r="B10" s="18" t="s">
        <v>373</v>
      </c>
      <c r="C10" s="17">
        <v>0.43876731959524901</v>
      </c>
      <c r="D10" s="17">
        <v>0.440839951788567</v>
      </c>
      <c r="E10" s="17">
        <v>0.43618858072757499</v>
      </c>
      <c r="F10" s="17"/>
      <c r="G10" s="17">
        <v>0.418465567035335</v>
      </c>
      <c r="H10" s="17">
        <v>0.40100865329381302</v>
      </c>
      <c r="I10" s="17">
        <v>0.41935566602141799</v>
      </c>
      <c r="J10" s="17">
        <v>0.440517683130974</v>
      </c>
      <c r="K10" s="17">
        <v>0.41498614230501202</v>
      </c>
      <c r="L10" s="17">
        <v>0.50171943863841195</v>
      </c>
      <c r="M10" s="17"/>
      <c r="N10" s="17">
        <v>0.48379966966183902</v>
      </c>
      <c r="O10" s="17">
        <v>0.46837610450967798</v>
      </c>
      <c r="P10" s="17">
        <v>0.41120055322099403</v>
      </c>
      <c r="Q10" s="17">
        <v>0.38311349355004698</v>
      </c>
      <c r="R10" s="17"/>
      <c r="S10" s="17">
        <v>0.43250403295154999</v>
      </c>
      <c r="T10" s="17">
        <v>0.47616893667322602</v>
      </c>
      <c r="U10" s="17">
        <v>0.45731046743695097</v>
      </c>
      <c r="V10" s="17">
        <v>0.45133481386503899</v>
      </c>
      <c r="W10" s="17">
        <v>0.39665936075895097</v>
      </c>
      <c r="X10" s="17">
        <v>0.40523462658697201</v>
      </c>
      <c r="Y10" s="17">
        <v>0.45117176651591501</v>
      </c>
      <c r="Z10" s="17">
        <v>0.40224713994456301</v>
      </c>
      <c r="AA10" s="17">
        <v>0.44517974607722999</v>
      </c>
      <c r="AB10" s="17">
        <v>0.45594919568719899</v>
      </c>
      <c r="AC10" s="17">
        <v>0.39930265031738699</v>
      </c>
      <c r="AD10" s="17">
        <v>0.40163066284675503</v>
      </c>
      <c r="AE10" s="17"/>
      <c r="AF10" s="17">
        <v>0.431966457026703</v>
      </c>
      <c r="AG10" s="17">
        <v>0.47149076794169797</v>
      </c>
      <c r="AH10" s="17">
        <v>0.37901203141016099</v>
      </c>
      <c r="AI10" s="17"/>
      <c r="AJ10" s="17">
        <v>0.47937738607436597</v>
      </c>
      <c r="AK10" s="17">
        <v>0.45498962451611502</v>
      </c>
      <c r="AL10" s="17">
        <v>0.44376991326668902</v>
      </c>
      <c r="AM10" s="17"/>
      <c r="AN10" s="17">
        <v>0.40271311118660802</v>
      </c>
      <c r="AO10" s="17">
        <v>0.451972358760104</v>
      </c>
      <c r="AP10" s="17">
        <v>0.462252453929903</v>
      </c>
      <c r="AQ10" s="17">
        <v>0.464153238845186</v>
      </c>
      <c r="AR10" s="17">
        <v>0.42078728354983402</v>
      </c>
      <c r="AS10" s="17"/>
      <c r="AT10" s="17">
        <v>0.44364129945288699</v>
      </c>
      <c r="AU10" s="17">
        <v>0.39453934562072002</v>
      </c>
      <c r="AV10" s="17"/>
      <c r="AW10" s="17">
        <v>0.48830232484574698</v>
      </c>
      <c r="AX10" s="17">
        <v>0.443112217836233</v>
      </c>
      <c r="AY10" s="17">
        <v>0.38469506912757701</v>
      </c>
    </row>
    <row r="11" spans="2:51">
      <c r="B11" s="18" t="s">
        <v>374</v>
      </c>
      <c r="C11" s="17">
        <v>0.27424711633864501</v>
      </c>
      <c r="D11" s="17">
        <v>0.26300193858507098</v>
      </c>
      <c r="E11" s="17">
        <v>0.28518418688626601</v>
      </c>
      <c r="F11" s="17"/>
      <c r="G11" s="17">
        <v>0.24609089765953199</v>
      </c>
      <c r="H11" s="17">
        <v>0.30110861954954499</v>
      </c>
      <c r="I11" s="17">
        <v>0.269082425962756</v>
      </c>
      <c r="J11" s="17">
        <v>0.29606319320469998</v>
      </c>
      <c r="K11" s="17">
        <v>0.299053561426043</v>
      </c>
      <c r="L11" s="17">
        <v>0.23910355800396099</v>
      </c>
      <c r="M11" s="17"/>
      <c r="N11" s="17">
        <v>0.224769553018691</v>
      </c>
      <c r="O11" s="17">
        <v>0.25680205502374598</v>
      </c>
      <c r="P11" s="17">
        <v>0.29027770461860702</v>
      </c>
      <c r="Q11" s="17">
        <v>0.32786333259220901</v>
      </c>
      <c r="R11" s="17"/>
      <c r="S11" s="17">
        <v>0.236842268522093</v>
      </c>
      <c r="T11" s="17">
        <v>0.26504003903592399</v>
      </c>
      <c r="U11" s="17">
        <v>0.25866591038619702</v>
      </c>
      <c r="V11" s="17">
        <v>0.26327390215582702</v>
      </c>
      <c r="W11" s="17">
        <v>0.32570272677073198</v>
      </c>
      <c r="X11" s="17">
        <v>0.32567496872965901</v>
      </c>
      <c r="Y11" s="17">
        <v>0.244146133726862</v>
      </c>
      <c r="Z11" s="17">
        <v>0.251639385287313</v>
      </c>
      <c r="AA11" s="17">
        <v>0.27915305654835998</v>
      </c>
      <c r="AB11" s="17">
        <v>0.283748930309421</v>
      </c>
      <c r="AC11" s="17">
        <v>0.29748491334759303</v>
      </c>
      <c r="AD11" s="17">
        <v>0.30919868386740701</v>
      </c>
      <c r="AE11" s="17"/>
      <c r="AF11" s="17">
        <v>0.28577637831543001</v>
      </c>
      <c r="AG11" s="17">
        <v>0.24947227244839401</v>
      </c>
      <c r="AH11" s="17">
        <v>0.31859495078679101</v>
      </c>
      <c r="AI11" s="17"/>
      <c r="AJ11" s="17">
        <v>0.24073858282139299</v>
      </c>
      <c r="AK11" s="17">
        <v>0.24263531742334099</v>
      </c>
      <c r="AL11" s="17">
        <v>0.294704077501384</v>
      </c>
      <c r="AM11" s="17"/>
      <c r="AN11" s="17">
        <v>0.30589207694628701</v>
      </c>
      <c r="AO11" s="17">
        <v>0.257435585750799</v>
      </c>
      <c r="AP11" s="17">
        <v>0.25204298299859001</v>
      </c>
      <c r="AQ11" s="17">
        <v>0.228760447359005</v>
      </c>
      <c r="AR11" s="17">
        <v>0.245018854114924</v>
      </c>
      <c r="AS11" s="17"/>
      <c r="AT11" s="17">
        <v>0.27780445484889399</v>
      </c>
      <c r="AU11" s="17">
        <v>0.23853469258902399</v>
      </c>
      <c r="AV11" s="17"/>
      <c r="AW11" s="17">
        <v>0.223968656519523</v>
      </c>
      <c r="AX11" s="17">
        <v>0.29722600758689399</v>
      </c>
      <c r="AY11" s="17">
        <v>0.32176208130888301</v>
      </c>
    </row>
    <row r="12" spans="2:51">
      <c r="B12" s="18" t="s">
        <v>375</v>
      </c>
      <c r="C12" s="17">
        <v>6.2565228968810199E-2</v>
      </c>
      <c r="D12" s="17">
        <v>5.9839172095620098E-2</v>
      </c>
      <c r="E12" s="17">
        <v>6.4538989904348004E-2</v>
      </c>
      <c r="F12" s="17"/>
      <c r="G12" s="17">
        <v>0.10842199077805199</v>
      </c>
      <c r="H12" s="17">
        <v>8.2137580420661299E-2</v>
      </c>
      <c r="I12" s="17">
        <v>6.4522933682519906E-2</v>
      </c>
      <c r="J12" s="17">
        <v>4.7844631342136699E-2</v>
      </c>
      <c r="K12" s="17">
        <v>5.2042836197595803E-2</v>
      </c>
      <c r="L12" s="17">
        <v>4.5137978101715902E-2</v>
      </c>
      <c r="M12" s="17"/>
      <c r="N12" s="17">
        <v>5.4922842693968701E-2</v>
      </c>
      <c r="O12" s="17">
        <v>6.7430692663088404E-2</v>
      </c>
      <c r="P12" s="17">
        <v>6.4579110610586798E-2</v>
      </c>
      <c r="Q12" s="17">
        <v>6.3299791506271699E-2</v>
      </c>
      <c r="R12" s="17"/>
      <c r="S12" s="17">
        <v>7.7132384396767797E-2</v>
      </c>
      <c r="T12" s="17">
        <v>5.65025810517579E-2</v>
      </c>
      <c r="U12" s="17">
        <v>7.0808472066935496E-2</v>
      </c>
      <c r="V12" s="17">
        <v>7.1568751265142602E-2</v>
      </c>
      <c r="W12" s="17">
        <v>5.0839500613325497E-2</v>
      </c>
      <c r="X12" s="17">
        <v>4.2296069974706599E-2</v>
      </c>
      <c r="Y12" s="17">
        <v>5.3510001907537401E-2</v>
      </c>
      <c r="Z12" s="17">
        <v>8.4617490799647296E-2</v>
      </c>
      <c r="AA12" s="17">
        <v>7.7978728057572694E-2</v>
      </c>
      <c r="AB12" s="17">
        <v>4.1561787106912801E-2</v>
      </c>
      <c r="AC12" s="17">
        <v>3.4679175985495497E-2</v>
      </c>
      <c r="AD12" s="17">
        <v>0.107976252794325</v>
      </c>
      <c r="AE12" s="17"/>
      <c r="AF12" s="17">
        <v>5.8737735833926698E-2</v>
      </c>
      <c r="AG12" s="17">
        <v>5.1914980423438499E-2</v>
      </c>
      <c r="AH12" s="17">
        <v>8.4804779466023703E-2</v>
      </c>
      <c r="AI12" s="17"/>
      <c r="AJ12" s="17">
        <v>5.8754830777244298E-2</v>
      </c>
      <c r="AK12" s="17">
        <v>6.7413534736454603E-2</v>
      </c>
      <c r="AL12" s="17">
        <v>3.6517588089811703E-2</v>
      </c>
      <c r="AM12" s="17"/>
      <c r="AN12" s="17">
        <v>5.77335878044739E-2</v>
      </c>
      <c r="AO12" s="17">
        <v>7.5096129922144095E-2</v>
      </c>
      <c r="AP12" s="17">
        <v>5.9356080766210399E-2</v>
      </c>
      <c r="AQ12" s="17">
        <v>5.5579459277037599E-2</v>
      </c>
      <c r="AR12" s="17">
        <v>1.65874960416591E-2</v>
      </c>
      <c r="AS12" s="17"/>
      <c r="AT12" s="17">
        <v>5.9070485501276603E-2</v>
      </c>
      <c r="AU12" s="17">
        <v>9.8648034823031597E-2</v>
      </c>
      <c r="AV12" s="17"/>
      <c r="AW12" s="17">
        <v>4.5959901265914101E-2</v>
      </c>
      <c r="AX12" s="17">
        <v>7.3173326232047503E-2</v>
      </c>
      <c r="AY12" s="17">
        <v>7.7445642804675002E-2</v>
      </c>
    </row>
    <row r="13" spans="2:51">
      <c r="B13" s="18" t="s">
        <v>376</v>
      </c>
      <c r="C13" s="17">
        <v>1.8116508708468499E-2</v>
      </c>
      <c r="D13" s="17">
        <v>1.8694630566580599E-2</v>
      </c>
      <c r="E13" s="17">
        <v>1.7710947573469499E-2</v>
      </c>
      <c r="F13" s="17"/>
      <c r="G13" s="17">
        <v>3.8758031376590799E-2</v>
      </c>
      <c r="H13" s="17">
        <v>1.8199703073330201E-2</v>
      </c>
      <c r="I13" s="17">
        <v>1.5903383660050601E-2</v>
      </c>
      <c r="J13" s="17">
        <v>2.05471423688771E-2</v>
      </c>
      <c r="K13" s="17">
        <v>1.5070471058356001E-2</v>
      </c>
      <c r="L13" s="17">
        <v>1.1039712601308999E-2</v>
      </c>
      <c r="M13" s="17"/>
      <c r="N13" s="17">
        <v>1.7974529322542499E-2</v>
      </c>
      <c r="O13" s="17">
        <v>1.48216291822857E-2</v>
      </c>
      <c r="P13" s="17">
        <v>2.15697234212874E-2</v>
      </c>
      <c r="Q13" s="17">
        <v>1.9366630727236801E-2</v>
      </c>
      <c r="R13" s="17"/>
      <c r="S13" s="17">
        <v>2.81666227320597E-2</v>
      </c>
      <c r="T13" s="17">
        <v>8.97935655800698E-3</v>
      </c>
      <c r="U13" s="17">
        <v>7.8222702654140008E-3</v>
      </c>
      <c r="V13" s="17">
        <v>1.92725823189554E-2</v>
      </c>
      <c r="W13" s="17">
        <v>2.4178270845089601E-2</v>
      </c>
      <c r="X13" s="17">
        <v>1.71729315314182E-2</v>
      </c>
      <c r="Y13" s="17">
        <v>1.67852352775603E-2</v>
      </c>
      <c r="Z13" s="17">
        <v>1.26160178984618E-2</v>
      </c>
      <c r="AA13" s="17">
        <v>2.3655407046768599E-2</v>
      </c>
      <c r="AB13" s="17">
        <v>1.9384829651432799E-2</v>
      </c>
      <c r="AC13" s="17">
        <v>1.83864331356377E-2</v>
      </c>
      <c r="AD13" s="17">
        <v>1.8476843063442001E-2</v>
      </c>
      <c r="AE13" s="17"/>
      <c r="AF13" s="17">
        <v>2.0774822966016598E-2</v>
      </c>
      <c r="AG13" s="17">
        <v>1.64755003275142E-2</v>
      </c>
      <c r="AH13" s="17">
        <v>1.06958728045474E-2</v>
      </c>
      <c r="AI13" s="17"/>
      <c r="AJ13" s="17">
        <v>1.4160116367340599E-2</v>
      </c>
      <c r="AK13" s="17">
        <v>2.1127018528630401E-2</v>
      </c>
      <c r="AL13" s="17">
        <v>1.9251213769014199E-2</v>
      </c>
      <c r="AM13" s="17"/>
      <c r="AN13" s="17">
        <v>2.1503985876265501E-2</v>
      </c>
      <c r="AO13" s="17">
        <v>2.3834747225263499E-2</v>
      </c>
      <c r="AP13" s="17">
        <v>1.5207622513473001E-2</v>
      </c>
      <c r="AQ13" s="17">
        <v>1.9232731879790299E-2</v>
      </c>
      <c r="AR13" s="17">
        <v>1.3874616629717E-2</v>
      </c>
      <c r="AS13" s="17"/>
      <c r="AT13" s="17">
        <v>1.7051334967587199E-2</v>
      </c>
      <c r="AU13" s="17">
        <v>2.65647511872408E-2</v>
      </c>
      <c r="AV13" s="17"/>
      <c r="AW13" s="17">
        <v>1.6288473910660201E-2</v>
      </c>
      <c r="AX13" s="17">
        <v>1.8293797810643501E-2</v>
      </c>
      <c r="AY13" s="17">
        <v>2.0021147568566201E-2</v>
      </c>
    </row>
    <row r="14" spans="2:51">
      <c r="B14" s="18" t="s">
        <v>119</v>
      </c>
      <c r="C14" s="19">
        <v>5.8482320840521497E-2</v>
      </c>
      <c r="D14" s="19">
        <v>3.64397294853121E-2</v>
      </c>
      <c r="E14" s="19">
        <v>7.8597103301975196E-2</v>
      </c>
      <c r="F14" s="19"/>
      <c r="G14" s="19">
        <v>5.1529767153039203E-2</v>
      </c>
      <c r="H14" s="19">
        <v>5.5695442860943203E-2</v>
      </c>
      <c r="I14" s="19">
        <v>6.3829757998541403E-2</v>
      </c>
      <c r="J14" s="19">
        <v>5.2894673509359502E-2</v>
      </c>
      <c r="K14" s="19">
        <v>6.9451869053090698E-2</v>
      </c>
      <c r="L14" s="19">
        <v>5.6336447289741E-2</v>
      </c>
      <c r="M14" s="19"/>
      <c r="N14" s="19">
        <v>3.0056799641694699E-2</v>
      </c>
      <c r="O14" s="19">
        <v>5.9506021063137501E-2</v>
      </c>
      <c r="P14" s="19">
        <v>7.4384992099480601E-2</v>
      </c>
      <c r="Q14" s="19">
        <v>7.5633832056268294E-2</v>
      </c>
      <c r="R14" s="19"/>
      <c r="S14" s="19">
        <v>6.4881315031174794E-2</v>
      </c>
      <c r="T14" s="19">
        <v>5.7458533850234299E-2</v>
      </c>
      <c r="U14" s="19">
        <v>5.4608052569793598E-2</v>
      </c>
      <c r="V14" s="19">
        <v>5.9137731131930903E-2</v>
      </c>
      <c r="W14" s="19">
        <v>5.1158729777058598E-2</v>
      </c>
      <c r="X14" s="19">
        <v>5.0784289019121798E-2</v>
      </c>
      <c r="Y14" s="19">
        <v>7.2526288771050704E-2</v>
      </c>
      <c r="Z14" s="19">
        <v>4.0689231728952502E-2</v>
      </c>
      <c r="AA14" s="19">
        <v>5.28291315695915E-2</v>
      </c>
      <c r="AB14" s="19">
        <v>6.2064552243914502E-2</v>
      </c>
      <c r="AC14" s="19">
        <v>7.1744837338984499E-2</v>
      </c>
      <c r="AD14" s="19">
        <v>6.0183350453529398E-2</v>
      </c>
      <c r="AE14" s="19"/>
      <c r="AF14" s="19">
        <v>6.3407949935996993E-2</v>
      </c>
      <c r="AG14" s="19">
        <v>4.0101007185349098E-2</v>
      </c>
      <c r="AH14" s="19">
        <v>8.8831959944147207E-2</v>
      </c>
      <c r="AI14" s="19"/>
      <c r="AJ14" s="19">
        <v>4.1747885090022703E-2</v>
      </c>
      <c r="AK14" s="19">
        <v>4.5445130214902298E-2</v>
      </c>
      <c r="AL14" s="19">
        <v>5.0872819381247998E-2</v>
      </c>
      <c r="AM14" s="19"/>
      <c r="AN14" s="19">
        <v>9.1825471738963604E-2</v>
      </c>
      <c r="AO14" s="19">
        <v>4.9595757682207198E-2</v>
      </c>
      <c r="AP14" s="19">
        <v>4.5805516387279997E-2</v>
      </c>
      <c r="AQ14" s="19">
        <v>3.14368336506749E-2</v>
      </c>
      <c r="AR14" s="19">
        <v>0</v>
      </c>
      <c r="AS14" s="19"/>
      <c r="AT14" s="19">
        <v>5.7447051430833902E-2</v>
      </c>
      <c r="AU14" s="19">
        <v>6.8835810869669806E-2</v>
      </c>
      <c r="AV14" s="19"/>
      <c r="AW14" s="19">
        <v>2.82392080486321E-2</v>
      </c>
      <c r="AX14" s="19">
        <v>4.3908023185360003E-2</v>
      </c>
      <c r="AY14" s="19">
        <v>9.4703025609344196E-2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4255</v>
      </c>
      <c r="D7" s="10">
        <v>2001</v>
      </c>
      <c r="E7" s="10">
        <v>2235</v>
      </c>
      <c r="F7" s="10"/>
      <c r="G7" s="10">
        <v>393</v>
      </c>
      <c r="H7" s="10">
        <v>598</v>
      </c>
      <c r="I7" s="10">
        <v>628</v>
      </c>
      <c r="J7" s="10">
        <v>726</v>
      </c>
      <c r="K7" s="10">
        <v>825</v>
      </c>
      <c r="L7" s="10">
        <v>1085</v>
      </c>
      <c r="M7" s="10"/>
      <c r="N7" s="10">
        <v>1267</v>
      </c>
      <c r="O7" s="10">
        <v>1177</v>
      </c>
      <c r="P7" s="10">
        <v>795</v>
      </c>
      <c r="Q7" s="10">
        <v>994</v>
      </c>
      <c r="R7" s="10"/>
      <c r="S7" s="10">
        <v>452</v>
      </c>
      <c r="T7" s="10">
        <v>629</v>
      </c>
      <c r="U7" s="10">
        <v>376</v>
      </c>
      <c r="V7" s="10">
        <v>395</v>
      </c>
      <c r="W7" s="10">
        <v>341</v>
      </c>
      <c r="X7" s="10">
        <v>330</v>
      </c>
      <c r="Y7" s="10">
        <v>377</v>
      </c>
      <c r="Z7" s="10">
        <v>211</v>
      </c>
      <c r="AA7" s="10">
        <v>499</v>
      </c>
      <c r="AB7" s="10">
        <v>330</v>
      </c>
      <c r="AC7" s="10">
        <v>207</v>
      </c>
      <c r="AD7" s="10">
        <v>108</v>
      </c>
      <c r="AE7" s="10"/>
      <c r="AF7" s="10">
        <v>1806</v>
      </c>
      <c r="AG7" s="10">
        <v>1741</v>
      </c>
      <c r="AH7" s="10">
        <v>451</v>
      </c>
      <c r="AI7" s="10"/>
      <c r="AJ7" s="10">
        <v>1049</v>
      </c>
      <c r="AK7" s="10">
        <v>1303</v>
      </c>
      <c r="AL7" s="10">
        <v>349</v>
      </c>
      <c r="AM7" s="10"/>
      <c r="AN7" s="10">
        <v>898</v>
      </c>
      <c r="AO7" s="10">
        <v>743</v>
      </c>
      <c r="AP7" s="10">
        <v>1004</v>
      </c>
      <c r="AQ7" s="10">
        <v>439</v>
      </c>
      <c r="AR7" s="10">
        <v>69</v>
      </c>
      <c r="AS7" s="10"/>
      <c r="AT7" s="10">
        <v>3884</v>
      </c>
      <c r="AU7" s="10">
        <v>336</v>
      </c>
      <c r="AV7" s="10"/>
      <c r="AW7" s="10">
        <v>2036</v>
      </c>
      <c r="AX7" s="10">
        <v>433</v>
      </c>
      <c r="AY7" s="10">
        <v>1786</v>
      </c>
    </row>
    <row r="8" spans="2:51" ht="30" customHeight="1">
      <c r="B8" s="11" t="s">
        <v>112</v>
      </c>
      <c r="C8" s="11">
        <v>4263</v>
      </c>
      <c r="D8" s="11">
        <v>2077</v>
      </c>
      <c r="E8" s="11">
        <v>2168</v>
      </c>
      <c r="F8" s="11"/>
      <c r="G8" s="11">
        <v>461</v>
      </c>
      <c r="H8" s="11">
        <v>736</v>
      </c>
      <c r="I8" s="11">
        <v>713</v>
      </c>
      <c r="J8" s="11">
        <v>715</v>
      </c>
      <c r="K8" s="11">
        <v>666</v>
      </c>
      <c r="L8" s="11">
        <v>972</v>
      </c>
      <c r="M8" s="11"/>
      <c r="N8" s="11">
        <v>1166</v>
      </c>
      <c r="O8" s="11">
        <v>1081</v>
      </c>
      <c r="P8" s="11">
        <v>928</v>
      </c>
      <c r="Q8" s="11">
        <v>1065</v>
      </c>
      <c r="R8" s="11"/>
      <c r="S8" s="11">
        <v>552</v>
      </c>
      <c r="T8" s="11">
        <v>596</v>
      </c>
      <c r="U8" s="11">
        <v>334</v>
      </c>
      <c r="V8" s="11">
        <v>425</v>
      </c>
      <c r="W8" s="11">
        <v>329</v>
      </c>
      <c r="X8" s="11">
        <v>351</v>
      </c>
      <c r="Y8" s="11">
        <v>358</v>
      </c>
      <c r="Z8" s="11">
        <v>185</v>
      </c>
      <c r="AA8" s="11">
        <v>482</v>
      </c>
      <c r="AB8" s="11">
        <v>334</v>
      </c>
      <c r="AC8" s="11">
        <v>204</v>
      </c>
      <c r="AD8" s="11">
        <v>114</v>
      </c>
      <c r="AE8" s="11"/>
      <c r="AF8" s="11">
        <v>1744</v>
      </c>
      <c r="AG8" s="11">
        <v>1732</v>
      </c>
      <c r="AH8" s="11">
        <v>487</v>
      </c>
      <c r="AI8" s="11"/>
      <c r="AJ8" s="11">
        <v>1005</v>
      </c>
      <c r="AK8" s="11">
        <v>1353</v>
      </c>
      <c r="AL8" s="11">
        <v>339</v>
      </c>
      <c r="AM8" s="11"/>
      <c r="AN8" s="11">
        <v>902</v>
      </c>
      <c r="AO8" s="11">
        <v>776</v>
      </c>
      <c r="AP8" s="11">
        <v>1008</v>
      </c>
      <c r="AQ8" s="11">
        <v>433</v>
      </c>
      <c r="AR8" s="11">
        <v>63</v>
      </c>
      <c r="AS8" s="11"/>
      <c r="AT8" s="11">
        <v>3838</v>
      </c>
      <c r="AU8" s="11">
        <v>388</v>
      </c>
      <c r="AV8" s="11"/>
      <c r="AW8" s="11">
        <v>1966</v>
      </c>
      <c r="AX8" s="11">
        <v>464</v>
      </c>
      <c r="AY8" s="11">
        <v>1833</v>
      </c>
    </row>
    <row r="9" spans="2:51">
      <c r="B9" s="18" t="s">
        <v>372</v>
      </c>
      <c r="C9" s="17">
        <v>0.179759263778663</v>
      </c>
      <c r="D9" s="17">
        <v>0.221417698315372</v>
      </c>
      <c r="E9" s="17">
        <v>0.138746629586215</v>
      </c>
      <c r="F9" s="17"/>
      <c r="G9" s="17">
        <v>0.18515395516937799</v>
      </c>
      <c r="H9" s="17">
        <v>0.19280614255587</v>
      </c>
      <c r="I9" s="17">
        <v>0.16830236704294799</v>
      </c>
      <c r="J9" s="17">
        <v>0.190966650276024</v>
      </c>
      <c r="K9" s="17">
        <v>0.170195988412358</v>
      </c>
      <c r="L9" s="17">
        <v>0.174028187347785</v>
      </c>
      <c r="M9" s="17"/>
      <c r="N9" s="17">
        <v>0.22683065135712199</v>
      </c>
      <c r="O9" s="17">
        <v>0.18622839283461601</v>
      </c>
      <c r="P9" s="17">
        <v>0.16667756714097601</v>
      </c>
      <c r="Q9" s="17">
        <v>0.12998077232800201</v>
      </c>
      <c r="R9" s="17"/>
      <c r="S9" s="17">
        <v>0.22319051690635699</v>
      </c>
      <c r="T9" s="17">
        <v>0.15989086673682201</v>
      </c>
      <c r="U9" s="17">
        <v>0.16817252093370599</v>
      </c>
      <c r="V9" s="17">
        <v>0.19711122294112399</v>
      </c>
      <c r="W9" s="17">
        <v>0.20323066118121699</v>
      </c>
      <c r="X9" s="17">
        <v>0.158459758975841</v>
      </c>
      <c r="Y9" s="17">
        <v>0.18842287395899401</v>
      </c>
      <c r="Z9" s="17">
        <v>0.221979288195257</v>
      </c>
      <c r="AA9" s="17">
        <v>0.15300823699785601</v>
      </c>
      <c r="AB9" s="17">
        <v>0.180131525181432</v>
      </c>
      <c r="AC9" s="17">
        <v>0.119994466143704</v>
      </c>
      <c r="AD9" s="17">
        <v>0.16381919283853699</v>
      </c>
      <c r="AE9" s="17"/>
      <c r="AF9" s="17">
        <v>0.15364825973781801</v>
      </c>
      <c r="AG9" s="17">
        <v>0.21986397619877601</v>
      </c>
      <c r="AH9" s="17">
        <v>0.12290815973126799</v>
      </c>
      <c r="AI9" s="17"/>
      <c r="AJ9" s="17">
        <v>0.18602300016125201</v>
      </c>
      <c r="AK9" s="17">
        <v>0.191154123845375</v>
      </c>
      <c r="AL9" s="17">
        <v>0.24140341747511801</v>
      </c>
      <c r="AM9" s="17"/>
      <c r="AN9" s="17">
        <v>0.12779480017890199</v>
      </c>
      <c r="AO9" s="17">
        <v>0.16751898331448101</v>
      </c>
      <c r="AP9" s="17">
        <v>0.20189901195409399</v>
      </c>
      <c r="AQ9" s="17">
        <v>0.242386704235698</v>
      </c>
      <c r="AR9" s="17">
        <v>0.51756152005146605</v>
      </c>
      <c r="AS9" s="17"/>
      <c r="AT9" s="17">
        <v>0.180081819326675</v>
      </c>
      <c r="AU9" s="17">
        <v>0.179284449590915</v>
      </c>
      <c r="AV9" s="17"/>
      <c r="AW9" s="17">
        <v>0.25199287396109599</v>
      </c>
      <c r="AX9" s="17">
        <v>0.17515161712101901</v>
      </c>
      <c r="AY9" s="17">
        <v>0.103465521550271</v>
      </c>
    </row>
    <row r="10" spans="2:51">
      <c r="B10" s="18" t="s">
        <v>373</v>
      </c>
      <c r="C10" s="17">
        <v>0.44358933942512002</v>
      </c>
      <c r="D10" s="17">
        <v>0.453437337057081</v>
      </c>
      <c r="E10" s="17">
        <v>0.43389506300574099</v>
      </c>
      <c r="F10" s="17"/>
      <c r="G10" s="17">
        <v>0.43272314007657198</v>
      </c>
      <c r="H10" s="17">
        <v>0.40066463772963201</v>
      </c>
      <c r="I10" s="17">
        <v>0.439030837781196</v>
      </c>
      <c r="J10" s="17">
        <v>0.42824690811775601</v>
      </c>
      <c r="K10" s="17">
        <v>0.43573152866944898</v>
      </c>
      <c r="L10" s="17">
        <v>0.50123345802933095</v>
      </c>
      <c r="M10" s="17"/>
      <c r="N10" s="17">
        <v>0.48086993573644898</v>
      </c>
      <c r="O10" s="17">
        <v>0.45904545881283598</v>
      </c>
      <c r="P10" s="17">
        <v>0.440809428292123</v>
      </c>
      <c r="Q10" s="17">
        <v>0.38810756789657502</v>
      </c>
      <c r="R10" s="17"/>
      <c r="S10" s="17">
        <v>0.42916534911820597</v>
      </c>
      <c r="T10" s="17">
        <v>0.47350468025638098</v>
      </c>
      <c r="U10" s="17">
        <v>0.460334792635468</v>
      </c>
      <c r="V10" s="17">
        <v>0.41969464838599202</v>
      </c>
      <c r="W10" s="17">
        <v>0.43509437569105502</v>
      </c>
      <c r="X10" s="17">
        <v>0.41734058614097902</v>
      </c>
      <c r="Y10" s="17">
        <v>0.43499396424314102</v>
      </c>
      <c r="Z10" s="17">
        <v>0.42800544198178903</v>
      </c>
      <c r="AA10" s="17">
        <v>0.453161013223986</v>
      </c>
      <c r="AB10" s="17">
        <v>0.47834051189814297</v>
      </c>
      <c r="AC10" s="17">
        <v>0.42300970217095002</v>
      </c>
      <c r="AD10" s="17">
        <v>0.449251232314338</v>
      </c>
      <c r="AE10" s="17"/>
      <c r="AF10" s="17">
        <v>0.41526791496571802</v>
      </c>
      <c r="AG10" s="17">
        <v>0.47984069092411902</v>
      </c>
      <c r="AH10" s="17">
        <v>0.412908321719265</v>
      </c>
      <c r="AI10" s="17"/>
      <c r="AJ10" s="17">
        <v>0.46268289763905202</v>
      </c>
      <c r="AK10" s="17">
        <v>0.461191057379225</v>
      </c>
      <c r="AL10" s="17">
        <v>0.47639821601854498</v>
      </c>
      <c r="AM10" s="17"/>
      <c r="AN10" s="17">
        <v>0.408249048310591</v>
      </c>
      <c r="AO10" s="17">
        <v>0.43908221245763202</v>
      </c>
      <c r="AP10" s="17">
        <v>0.49468988448126799</v>
      </c>
      <c r="AQ10" s="17">
        <v>0.45372733712464203</v>
      </c>
      <c r="AR10" s="17">
        <v>0.328385757651388</v>
      </c>
      <c r="AS10" s="17"/>
      <c r="AT10" s="17">
        <v>0.44944511142583699</v>
      </c>
      <c r="AU10" s="17">
        <v>0.38945975310012698</v>
      </c>
      <c r="AV10" s="17"/>
      <c r="AW10" s="17">
        <v>0.49434127983908199</v>
      </c>
      <c r="AX10" s="17">
        <v>0.452674545455854</v>
      </c>
      <c r="AY10" s="17">
        <v>0.38686628096275999</v>
      </c>
    </row>
    <row r="11" spans="2:51">
      <c r="B11" s="18" t="s">
        <v>374</v>
      </c>
      <c r="C11" s="17">
        <v>0.24156169647074899</v>
      </c>
      <c r="D11" s="17">
        <v>0.21846301758572001</v>
      </c>
      <c r="E11" s="17">
        <v>0.26538189374540899</v>
      </c>
      <c r="F11" s="17"/>
      <c r="G11" s="17">
        <v>0.22042377482346101</v>
      </c>
      <c r="H11" s="17">
        <v>0.234054812647875</v>
      </c>
      <c r="I11" s="17">
        <v>0.24751360133393999</v>
      </c>
      <c r="J11" s="17">
        <v>0.249440927757482</v>
      </c>
      <c r="K11" s="17">
        <v>0.272950239800336</v>
      </c>
      <c r="L11" s="17">
        <v>0.22561124645365199</v>
      </c>
      <c r="M11" s="17"/>
      <c r="N11" s="17">
        <v>0.19432360585233099</v>
      </c>
      <c r="O11" s="17">
        <v>0.21719916606744699</v>
      </c>
      <c r="P11" s="17">
        <v>0.25918347202992598</v>
      </c>
      <c r="Q11" s="17">
        <v>0.30602578906316202</v>
      </c>
      <c r="R11" s="17"/>
      <c r="S11" s="17">
        <v>0.22118852403460801</v>
      </c>
      <c r="T11" s="17">
        <v>0.24472835340312099</v>
      </c>
      <c r="U11" s="17">
        <v>0.24259363979689499</v>
      </c>
      <c r="V11" s="17">
        <v>0.27280689041459599</v>
      </c>
      <c r="W11" s="17">
        <v>0.237466583768318</v>
      </c>
      <c r="X11" s="17">
        <v>0.282360044681361</v>
      </c>
      <c r="Y11" s="17">
        <v>0.23834392356551801</v>
      </c>
      <c r="Z11" s="17">
        <v>0.212737763209117</v>
      </c>
      <c r="AA11" s="17">
        <v>0.24019699934084901</v>
      </c>
      <c r="AB11" s="17">
        <v>0.16804923632681601</v>
      </c>
      <c r="AC11" s="17">
        <v>0.33244465008405599</v>
      </c>
      <c r="AD11" s="17">
        <v>0.20562025693889599</v>
      </c>
      <c r="AE11" s="17"/>
      <c r="AF11" s="17">
        <v>0.28465727981707201</v>
      </c>
      <c r="AG11" s="17">
        <v>0.19913921388929401</v>
      </c>
      <c r="AH11" s="17">
        <v>0.27319675741006</v>
      </c>
      <c r="AI11" s="17"/>
      <c r="AJ11" s="17">
        <v>0.244384654029425</v>
      </c>
      <c r="AK11" s="17">
        <v>0.21506275195628699</v>
      </c>
      <c r="AL11" s="17">
        <v>0.19270477656792001</v>
      </c>
      <c r="AM11" s="17"/>
      <c r="AN11" s="17">
        <v>0.29357769659972799</v>
      </c>
      <c r="AO11" s="17">
        <v>0.23555189748432101</v>
      </c>
      <c r="AP11" s="17">
        <v>0.20343891452874699</v>
      </c>
      <c r="AQ11" s="17">
        <v>0.18914254887863999</v>
      </c>
      <c r="AR11" s="17">
        <v>9.9306718883438699E-2</v>
      </c>
      <c r="AS11" s="17"/>
      <c r="AT11" s="17">
        <v>0.239036419384136</v>
      </c>
      <c r="AU11" s="17">
        <v>0.26841589127551502</v>
      </c>
      <c r="AV11" s="17"/>
      <c r="AW11" s="17">
        <v>0.17623060399729401</v>
      </c>
      <c r="AX11" s="17">
        <v>0.25112378618777398</v>
      </c>
      <c r="AY11" s="17">
        <v>0.30919971181817102</v>
      </c>
    </row>
    <row r="12" spans="2:51">
      <c r="B12" s="18" t="s">
        <v>375</v>
      </c>
      <c r="C12" s="17">
        <v>6.2667573377718402E-2</v>
      </c>
      <c r="D12" s="17">
        <v>5.26158193803608E-2</v>
      </c>
      <c r="E12" s="17">
        <v>7.1339377622323605E-2</v>
      </c>
      <c r="F12" s="17"/>
      <c r="G12" s="17">
        <v>0.100558880434768</v>
      </c>
      <c r="H12" s="17">
        <v>0.1020411270272</v>
      </c>
      <c r="I12" s="17">
        <v>6.0785563874933397E-2</v>
      </c>
      <c r="J12" s="17">
        <v>3.25881204137171E-2</v>
      </c>
      <c r="K12" s="17">
        <v>6.2707080589821093E-2</v>
      </c>
      <c r="L12" s="17">
        <v>3.8386316919838702E-2</v>
      </c>
      <c r="M12" s="17"/>
      <c r="N12" s="17">
        <v>5.2303468985198102E-2</v>
      </c>
      <c r="O12" s="17">
        <v>6.3171211491393403E-2</v>
      </c>
      <c r="P12" s="17">
        <v>6.5235795033647695E-2</v>
      </c>
      <c r="Q12" s="17">
        <v>7.0882566949171805E-2</v>
      </c>
      <c r="R12" s="17"/>
      <c r="S12" s="17">
        <v>6.6147846190533294E-2</v>
      </c>
      <c r="T12" s="17">
        <v>4.3236904049378799E-2</v>
      </c>
      <c r="U12" s="17">
        <v>7.7205889240846606E-2</v>
      </c>
      <c r="V12" s="17">
        <v>4.8639348926246398E-2</v>
      </c>
      <c r="W12" s="17">
        <v>6.1934364573151199E-2</v>
      </c>
      <c r="X12" s="17">
        <v>4.0937740337592697E-2</v>
      </c>
      <c r="Y12" s="17">
        <v>7.5760393439468901E-2</v>
      </c>
      <c r="Z12" s="17">
        <v>6.1670799350530998E-2</v>
      </c>
      <c r="AA12" s="17">
        <v>7.4096354959157104E-2</v>
      </c>
      <c r="AB12" s="17">
        <v>8.9536567814114704E-2</v>
      </c>
      <c r="AC12" s="17">
        <v>6.4275100470398902E-2</v>
      </c>
      <c r="AD12" s="17">
        <v>5.6759002364990499E-2</v>
      </c>
      <c r="AE12" s="17"/>
      <c r="AF12" s="17">
        <v>6.7745626768437095E-2</v>
      </c>
      <c r="AG12" s="17">
        <v>4.3282402187694601E-2</v>
      </c>
      <c r="AH12" s="17">
        <v>9.2274142047600094E-2</v>
      </c>
      <c r="AI12" s="17"/>
      <c r="AJ12" s="17">
        <v>4.9582020760016998E-2</v>
      </c>
      <c r="AK12" s="17">
        <v>6.74076090148997E-2</v>
      </c>
      <c r="AL12" s="17">
        <v>5.1687749214186098E-2</v>
      </c>
      <c r="AM12" s="17"/>
      <c r="AN12" s="17">
        <v>5.6172044783173898E-2</v>
      </c>
      <c r="AO12" s="17">
        <v>8.2475627183019401E-2</v>
      </c>
      <c r="AP12" s="17">
        <v>5.1196255739908401E-2</v>
      </c>
      <c r="AQ12" s="17">
        <v>6.0217103416111202E-2</v>
      </c>
      <c r="AR12" s="17">
        <v>5.4746003413706397E-2</v>
      </c>
      <c r="AS12" s="17"/>
      <c r="AT12" s="17">
        <v>6.0823101565689201E-2</v>
      </c>
      <c r="AU12" s="17">
        <v>7.8070575660686301E-2</v>
      </c>
      <c r="AV12" s="17"/>
      <c r="AW12" s="17">
        <v>4.5388054539531403E-2</v>
      </c>
      <c r="AX12" s="17">
        <v>7.3479143043255202E-2</v>
      </c>
      <c r="AY12" s="17">
        <v>7.8461233442862696E-2</v>
      </c>
    </row>
    <row r="13" spans="2:51">
      <c r="B13" s="18" t="s">
        <v>376</v>
      </c>
      <c r="C13" s="17">
        <v>1.9050197031028698E-2</v>
      </c>
      <c r="D13" s="17">
        <v>1.6951331463555399E-2</v>
      </c>
      <c r="E13" s="17">
        <v>2.122702115929E-2</v>
      </c>
      <c r="F13" s="17"/>
      <c r="G13" s="17">
        <v>2.28192206293821E-2</v>
      </c>
      <c r="H13" s="17">
        <v>2.16728782085805E-2</v>
      </c>
      <c r="I13" s="17">
        <v>2.7428139912086098E-2</v>
      </c>
      <c r="J13" s="17">
        <v>2.1499981908928299E-2</v>
      </c>
      <c r="K13" s="17">
        <v>1.47001695117337E-2</v>
      </c>
      <c r="L13" s="17">
        <v>1.0314824998589199E-2</v>
      </c>
      <c r="M13" s="17"/>
      <c r="N13" s="17">
        <v>1.37380657478195E-2</v>
      </c>
      <c r="O13" s="17">
        <v>2.31254081771055E-2</v>
      </c>
      <c r="P13" s="17">
        <v>1.8026033738295699E-2</v>
      </c>
      <c r="Q13" s="17">
        <v>2.2012465277901402E-2</v>
      </c>
      <c r="R13" s="17"/>
      <c r="S13" s="17">
        <v>2.63657075297739E-2</v>
      </c>
      <c r="T13" s="17">
        <v>1.9436862208931201E-2</v>
      </c>
      <c r="U13" s="17">
        <v>1.3956972026650799E-2</v>
      </c>
      <c r="V13" s="17">
        <v>7.8034624359914996E-3</v>
      </c>
      <c r="W13" s="17">
        <v>1.7471704110238399E-2</v>
      </c>
      <c r="X13" s="17">
        <v>1.7736443779957499E-2</v>
      </c>
      <c r="Y13" s="17">
        <v>1.89292492354915E-2</v>
      </c>
      <c r="Z13" s="17">
        <v>2.7657210711794701E-2</v>
      </c>
      <c r="AA13" s="17">
        <v>2.0064666557052201E-2</v>
      </c>
      <c r="AB13" s="17">
        <v>1.2622230494484901E-2</v>
      </c>
      <c r="AC13" s="17">
        <v>2.5113058815476701E-2</v>
      </c>
      <c r="AD13" s="17">
        <v>3.7029562518846801E-2</v>
      </c>
      <c r="AE13" s="17"/>
      <c r="AF13" s="17">
        <v>2.5552194381017801E-2</v>
      </c>
      <c r="AG13" s="17">
        <v>9.9813247977963895E-3</v>
      </c>
      <c r="AH13" s="17">
        <v>2.90643207317852E-2</v>
      </c>
      <c r="AI13" s="17"/>
      <c r="AJ13" s="17">
        <v>1.19579360516685E-2</v>
      </c>
      <c r="AK13" s="17">
        <v>1.6674269802444599E-2</v>
      </c>
      <c r="AL13" s="17">
        <v>7.7625091302409403E-3</v>
      </c>
      <c r="AM13" s="17"/>
      <c r="AN13" s="17">
        <v>3.1602712100692598E-2</v>
      </c>
      <c r="AO13" s="17">
        <v>2.1754950411765402E-2</v>
      </c>
      <c r="AP13" s="17">
        <v>8.5147322067755903E-3</v>
      </c>
      <c r="AQ13" s="17">
        <v>2.5607530961174699E-2</v>
      </c>
      <c r="AR13" s="17">
        <v>0</v>
      </c>
      <c r="AS13" s="17"/>
      <c r="AT13" s="17">
        <v>1.9098551343543001E-2</v>
      </c>
      <c r="AU13" s="17">
        <v>2.03840998027007E-2</v>
      </c>
      <c r="AV13" s="17"/>
      <c r="AW13" s="17">
        <v>1.6811694620773501E-2</v>
      </c>
      <c r="AX13" s="17">
        <v>1.2982835942167099E-2</v>
      </c>
      <c r="AY13" s="17">
        <v>2.2986105015852201E-2</v>
      </c>
    </row>
    <row r="14" spans="2:51">
      <c r="B14" s="18" t="s">
        <v>119</v>
      </c>
      <c r="C14" s="19">
        <v>5.3371929916720302E-2</v>
      </c>
      <c r="D14" s="19">
        <v>3.7114796197911602E-2</v>
      </c>
      <c r="E14" s="19">
        <v>6.9410014881020304E-2</v>
      </c>
      <c r="F14" s="19"/>
      <c r="G14" s="19">
        <v>3.8321028866438303E-2</v>
      </c>
      <c r="H14" s="19">
        <v>4.8760401830842202E-2</v>
      </c>
      <c r="I14" s="19">
        <v>5.6939490054896E-2</v>
      </c>
      <c r="J14" s="19">
        <v>7.7257411526092695E-2</v>
      </c>
      <c r="K14" s="19">
        <v>4.3714993016302398E-2</v>
      </c>
      <c r="L14" s="19">
        <v>5.0425966250803603E-2</v>
      </c>
      <c r="M14" s="19"/>
      <c r="N14" s="19">
        <v>3.19342723210801E-2</v>
      </c>
      <c r="O14" s="19">
        <v>5.1230362616602701E-2</v>
      </c>
      <c r="P14" s="19">
        <v>5.0067703765031099E-2</v>
      </c>
      <c r="Q14" s="19">
        <v>8.2990838485188401E-2</v>
      </c>
      <c r="R14" s="19"/>
      <c r="S14" s="19">
        <v>3.3942056220522002E-2</v>
      </c>
      <c r="T14" s="19">
        <v>5.9202333345365503E-2</v>
      </c>
      <c r="U14" s="19">
        <v>3.7736185366433098E-2</v>
      </c>
      <c r="V14" s="19">
        <v>5.3944426896049599E-2</v>
      </c>
      <c r="W14" s="19">
        <v>4.4802310676019801E-2</v>
      </c>
      <c r="X14" s="19">
        <v>8.3165426084268607E-2</v>
      </c>
      <c r="Y14" s="19">
        <v>4.35495955573868E-2</v>
      </c>
      <c r="Z14" s="19">
        <v>4.7949496551510901E-2</v>
      </c>
      <c r="AA14" s="19">
        <v>5.9472728921099997E-2</v>
      </c>
      <c r="AB14" s="19">
        <v>7.1319928285009701E-2</v>
      </c>
      <c r="AC14" s="19">
        <v>3.5163022315414003E-2</v>
      </c>
      <c r="AD14" s="19">
        <v>8.7520753024391204E-2</v>
      </c>
      <c r="AE14" s="19"/>
      <c r="AF14" s="19">
        <v>5.3128724329936899E-2</v>
      </c>
      <c r="AG14" s="19">
        <v>4.7892392002320303E-2</v>
      </c>
      <c r="AH14" s="19">
        <v>6.9648298360021496E-2</v>
      </c>
      <c r="AI14" s="19"/>
      <c r="AJ14" s="19">
        <v>4.5369491358585201E-2</v>
      </c>
      <c r="AK14" s="19">
        <v>4.8510188001768699E-2</v>
      </c>
      <c r="AL14" s="19">
        <v>3.0043331593989898E-2</v>
      </c>
      <c r="AM14" s="19"/>
      <c r="AN14" s="19">
        <v>8.2603698026912906E-2</v>
      </c>
      <c r="AO14" s="19">
        <v>5.3616329148781797E-2</v>
      </c>
      <c r="AP14" s="19">
        <v>4.0261201089207103E-2</v>
      </c>
      <c r="AQ14" s="19">
        <v>2.89187753837346E-2</v>
      </c>
      <c r="AR14" s="19">
        <v>0</v>
      </c>
      <c r="AS14" s="19"/>
      <c r="AT14" s="19">
        <v>5.1514996954120297E-2</v>
      </c>
      <c r="AU14" s="19">
        <v>6.4385230570055504E-2</v>
      </c>
      <c r="AV14" s="19"/>
      <c r="AW14" s="19">
        <v>1.5235493042223601E-2</v>
      </c>
      <c r="AX14" s="19">
        <v>3.4588072249930102E-2</v>
      </c>
      <c r="AY14" s="19">
        <v>9.9021147210081997E-2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4297</v>
      </c>
      <c r="D7" s="10">
        <v>2016</v>
      </c>
      <c r="E7" s="10">
        <v>2260</v>
      </c>
      <c r="F7" s="10"/>
      <c r="G7" s="10">
        <v>384</v>
      </c>
      <c r="H7" s="10">
        <v>576</v>
      </c>
      <c r="I7" s="10">
        <v>607</v>
      </c>
      <c r="J7" s="10">
        <v>735</v>
      </c>
      <c r="K7" s="10">
        <v>878</v>
      </c>
      <c r="L7" s="10">
        <v>1117</v>
      </c>
      <c r="M7" s="10"/>
      <c r="N7" s="10">
        <v>1252</v>
      </c>
      <c r="O7" s="10">
        <v>1192</v>
      </c>
      <c r="P7" s="10">
        <v>834</v>
      </c>
      <c r="Q7" s="10">
        <v>988</v>
      </c>
      <c r="R7" s="10"/>
      <c r="S7" s="10">
        <v>461</v>
      </c>
      <c r="T7" s="10">
        <v>624</v>
      </c>
      <c r="U7" s="10">
        <v>412</v>
      </c>
      <c r="V7" s="10">
        <v>390</v>
      </c>
      <c r="W7" s="10">
        <v>318</v>
      </c>
      <c r="X7" s="10">
        <v>342</v>
      </c>
      <c r="Y7" s="10">
        <v>376</v>
      </c>
      <c r="Z7" s="10">
        <v>192</v>
      </c>
      <c r="AA7" s="10">
        <v>518</v>
      </c>
      <c r="AB7" s="10">
        <v>356</v>
      </c>
      <c r="AC7" s="10">
        <v>194</v>
      </c>
      <c r="AD7" s="10">
        <v>114</v>
      </c>
      <c r="AE7" s="10"/>
      <c r="AF7" s="10">
        <v>1837</v>
      </c>
      <c r="AG7" s="10">
        <v>1763</v>
      </c>
      <c r="AH7" s="10">
        <v>430</v>
      </c>
      <c r="AI7" s="10"/>
      <c r="AJ7" s="10">
        <v>1017</v>
      </c>
      <c r="AK7" s="10">
        <v>1345</v>
      </c>
      <c r="AL7" s="10">
        <v>366</v>
      </c>
      <c r="AM7" s="10"/>
      <c r="AN7" s="10">
        <v>901</v>
      </c>
      <c r="AO7" s="10">
        <v>722</v>
      </c>
      <c r="AP7" s="10">
        <v>1039</v>
      </c>
      <c r="AQ7" s="10">
        <v>430</v>
      </c>
      <c r="AR7" s="10">
        <v>70</v>
      </c>
      <c r="AS7" s="10"/>
      <c r="AT7" s="10">
        <v>3957</v>
      </c>
      <c r="AU7" s="10">
        <v>310</v>
      </c>
      <c r="AV7" s="10"/>
      <c r="AW7" s="10">
        <v>2013</v>
      </c>
      <c r="AX7" s="10">
        <v>480</v>
      </c>
      <c r="AY7" s="10">
        <v>1804</v>
      </c>
    </row>
    <row r="8" spans="2:51" ht="30" customHeight="1">
      <c r="B8" s="11" t="s">
        <v>112</v>
      </c>
      <c r="C8" s="11">
        <v>4290</v>
      </c>
      <c r="D8" s="11">
        <v>2065</v>
      </c>
      <c r="E8" s="11">
        <v>2204</v>
      </c>
      <c r="F8" s="11"/>
      <c r="G8" s="11">
        <v>451</v>
      </c>
      <c r="H8" s="11">
        <v>710</v>
      </c>
      <c r="I8" s="11">
        <v>687</v>
      </c>
      <c r="J8" s="11">
        <v>720</v>
      </c>
      <c r="K8" s="11">
        <v>716</v>
      </c>
      <c r="L8" s="11">
        <v>1006</v>
      </c>
      <c r="M8" s="11"/>
      <c r="N8" s="11">
        <v>1154</v>
      </c>
      <c r="O8" s="11">
        <v>1087</v>
      </c>
      <c r="P8" s="11">
        <v>965</v>
      </c>
      <c r="Q8" s="11">
        <v>1053</v>
      </c>
      <c r="R8" s="11"/>
      <c r="S8" s="11">
        <v>565</v>
      </c>
      <c r="T8" s="11">
        <v>583</v>
      </c>
      <c r="U8" s="11">
        <v>362</v>
      </c>
      <c r="V8" s="11">
        <v>417</v>
      </c>
      <c r="W8" s="11">
        <v>309</v>
      </c>
      <c r="X8" s="11">
        <v>360</v>
      </c>
      <c r="Y8" s="11">
        <v>360</v>
      </c>
      <c r="Z8" s="11">
        <v>167</v>
      </c>
      <c r="AA8" s="11">
        <v>497</v>
      </c>
      <c r="AB8" s="11">
        <v>358</v>
      </c>
      <c r="AC8" s="11">
        <v>192</v>
      </c>
      <c r="AD8" s="11">
        <v>120</v>
      </c>
      <c r="AE8" s="11"/>
      <c r="AF8" s="11">
        <v>1771</v>
      </c>
      <c r="AG8" s="11">
        <v>1747</v>
      </c>
      <c r="AH8" s="11">
        <v>465</v>
      </c>
      <c r="AI8" s="11"/>
      <c r="AJ8" s="11">
        <v>968</v>
      </c>
      <c r="AK8" s="11">
        <v>1400</v>
      </c>
      <c r="AL8" s="11">
        <v>358</v>
      </c>
      <c r="AM8" s="11"/>
      <c r="AN8" s="11">
        <v>903</v>
      </c>
      <c r="AO8" s="11">
        <v>751</v>
      </c>
      <c r="AP8" s="11">
        <v>1045</v>
      </c>
      <c r="AQ8" s="11">
        <v>421</v>
      </c>
      <c r="AR8" s="11">
        <v>67</v>
      </c>
      <c r="AS8" s="11"/>
      <c r="AT8" s="11">
        <v>3896</v>
      </c>
      <c r="AU8" s="11">
        <v>361</v>
      </c>
      <c r="AV8" s="11"/>
      <c r="AW8" s="11">
        <v>1930</v>
      </c>
      <c r="AX8" s="11">
        <v>514</v>
      </c>
      <c r="AY8" s="11">
        <v>1846</v>
      </c>
    </row>
    <row r="9" spans="2:51">
      <c r="B9" s="18" t="s">
        <v>372</v>
      </c>
      <c r="C9" s="17">
        <v>0.13887467066440201</v>
      </c>
      <c r="D9" s="17">
        <v>0.19331245646338799</v>
      </c>
      <c r="E9" s="17">
        <v>8.8838897384093701E-2</v>
      </c>
      <c r="F9" s="17"/>
      <c r="G9" s="17">
        <v>0.102854981390123</v>
      </c>
      <c r="H9" s="17">
        <v>0.121460711056224</v>
      </c>
      <c r="I9" s="17">
        <v>0.136563779412116</v>
      </c>
      <c r="J9" s="17">
        <v>0.162923873638043</v>
      </c>
      <c r="K9" s="17">
        <v>0.163019377207308</v>
      </c>
      <c r="L9" s="17">
        <v>0.134491814434688</v>
      </c>
      <c r="M9" s="17"/>
      <c r="N9" s="17">
        <v>0.16245435143946699</v>
      </c>
      <c r="O9" s="17">
        <v>0.12836867290466999</v>
      </c>
      <c r="P9" s="17">
        <v>0.14001880398455499</v>
      </c>
      <c r="Q9" s="17">
        <v>0.120596945754589</v>
      </c>
      <c r="R9" s="17"/>
      <c r="S9" s="17">
        <v>0.15946662970959599</v>
      </c>
      <c r="T9" s="17">
        <v>8.7100599380434102E-2</v>
      </c>
      <c r="U9" s="17">
        <v>0.118391373485012</v>
      </c>
      <c r="V9" s="17">
        <v>0.146915648922297</v>
      </c>
      <c r="W9" s="17">
        <v>0.20501987454053899</v>
      </c>
      <c r="X9" s="17">
        <v>0.13014374519372601</v>
      </c>
      <c r="Y9" s="17">
        <v>0.16015733761044601</v>
      </c>
      <c r="Z9" s="17">
        <v>0.17470517452995801</v>
      </c>
      <c r="AA9" s="17">
        <v>0.129292258864358</v>
      </c>
      <c r="AB9" s="17">
        <v>0.12252683257848999</v>
      </c>
      <c r="AC9" s="17">
        <v>0.16284559051153899</v>
      </c>
      <c r="AD9" s="17">
        <v>0.12012510500366699</v>
      </c>
      <c r="AE9" s="17"/>
      <c r="AF9" s="17">
        <v>0.14566587197931499</v>
      </c>
      <c r="AG9" s="17">
        <v>0.15248734529963501</v>
      </c>
      <c r="AH9" s="17">
        <v>0.106215195756731</v>
      </c>
      <c r="AI9" s="17"/>
      <c r="AJ9" s="17">
        <v>0.16616087508910099</v>
      </c>
      <c r="AK9" s="17">
        <v>0.15024504631674099</v>
      </c>
      <c r="AL9" s="17">
        <v>0.138000067140403</v>
      </c>
      <c r="AM9" s="17"/>
      <c r="AN9" s="17">
        <v>0.13248097480214499</v>
      </c>
      <c r="AO9" s="17">
        <v>0.136262060560292</v>
      </c>
      <c r="AP9" s="17">
        <v>0.14368810765668699</v>
      </c>
      <c r="AQ9" s="17">
        <v>0.162139716231055</v>
      </c>
      <c r="AR9" s="17">
        <v>0.22471777460913001</v>
      </c>
      <c r="AS9" s="17"/>
      <c r="AT9" s="17">
        <v>0.138562159018223</v>
      </c>
      <c r="AU9" s="17">
        <v>0.145866406196168</v>
      </c>
      <c r="AV9" s="17"/>
      <c r="AW9" s="17">
        <v>0.18984741707285499</v>
      </c>
      <c r="AX9" s="17">
        <v>0.124835275744394</v>
      </c>
      <c r="AY9" s="17">
        <v>8.9499433592756E-2</v>
      </c>
    </row>
    <row r="10" spans="2:51">
      <c r="B10" s="18" t="s">
        <v>373</v>
      </c>
      <c r="C10" s="17">
        <v>0.312052621473426</v>
      </c>
      <c r="D10" s="17">
        <v>0.35139598112959303</v>
      </c>
      <c r="E10" s="17">
        <v>0.27712913399419298</v>
      </c>
      <c r="F10" s="17"/>
      <c r="G10" s="17">
        <v>0.24605182136794801</v>
      </c>
      <c r="H10" s="17">
        <v>0.30499786381763799</v>
      </c>
      <c r="I10" s="17">
        <v>0.31729709328841499</v>
      </c>
      <c r="J10" s="17">
        <v>0.31310131236348898</v>
      </c>
      <c r="K10" s="17">
        <v>0.30704957838962599</v>
      </c>
      <c r="L10" s="17">
        <v>0.34586423237125702</v>
      </c>
      <c r="M10" s="17"/>
      <c r="N10" s="17">
        <v>0.35286138428580399</v>
      </c>
      <c r="O10" s="17">
        <v>0.296898543486737</v>
      </c>
      <c r="P10" s="17">
        <v>0.31560519230860501</v>
      </c>
      <c r="Q10" s="17">
        <v>0.279858635661553</v>
      </c>
      <c r="R10" s="17"/>
      <c r="S10" s="17">
        <v>0.32720621352168799</v>
      </c>
      <c r="T10" s="17">
        <v>0.30545117074269401</v>
      </c>
      <c r="U10" s="17">
        <v>0.33282397637007199</v>
      </c>
      <c r="V10" s="17">
        <v>0.31859571164390499</v>
      </c>
      <c r="W10" s="17">
        <v>0.27442003597930098</v>
      </c>
      <c r="X10" s="17">
        <v>0.35054013402834</v>
      </c>
      <c r="Y10" s="17">
        <v>0.33498498396499399</v>
      </c>
      <c r="Z10" s="17">
        <v>0.31486314918250602</v>
      </c>
      <c r="AA10" s="17">
        <v>0.30108315719173101</v>
      </c>
      <c r="AB10" s="17">
        <v>0.28078018169722302</v>
      </c>
      <c r="AC10" s="17">
        <v>0.29202839381088702</v>
      </c>
      <c r="AD10" s="17">
        <v>0.26667747752700299</v>
      </c>
      <c r="AE10" s="17"/>
      <c r="AF10" s="17">
        <v>0.32272239120561602</v>
      </c>
      <c r="AG10" s="17">
        <v>0.33398174956694698</v>
      </c>
      <c r="AH10" s="17">
        <v>0.25311822065509998</v>
      </c>
      <c r="AI10" s="17"/>
      <c r="AJ10" s="17">
        <v>0.37940019888019599</v>
      </c>
      <c r="AK10" s="17">
        <v>0.30931660868772598</v>
      </c>
      <c r="AL10" s="17">
        <v>0.365050625397632</v>
      </c>
      <c r="AM10" s="17"/>
      <c r="AN10" s="17">
        <v>0.29719820828721</v>
      </c>
      <c r="AO10" s="17">
        <v>0.30190034409142302</v>
      </c>
      <c r="AP10" s="17">
        <v>0.32387898690626599</v>
      </c>
      <c r="AQ10" s="17">
        <v>0.34971370414327402</v>
      </c>
      <c r="AR10" s="17">
        <v>0.249189685005891</v>
      </c>
      <c r="AS10" s="17"/>
      <c r="AT10" s="17">
        <v>0.31060047505337302</v>
      </c>
      <c r="AU10" s="17">
        <v>0.322509687358289</v>
      </c>
      <c r="AV10" s="17"/>
      <c r="AW10" s="17">
        <v>0.34042443028292602</v>
      </c>
      <c r="AX10" s="17">
        <v>0.36907398750100601</v>
      </c>
      <c r="AY10" s="17">
        <v>0.26652614420264298</v>
      </c>
    </row>
    <row r="11" spans="2:51">
      <c r="B11" s="18" t="s">
        <v>374</v>
      </c>
      <c r="C11" s="17">
        <v>0.329422942867722</v>
      </c>
      <c r="D11" s="17">
        <v>0.28064587799381602</v>
      </c>
      <c r="E11" s="17">
        <v>0.372978471062547</v>
      </c>
      <c r="F11" s="17"/>
      <c r="G11" s="17">
        <v>0.28546628658359802</v>
      </c>
      <c r="H11" s="17">
        <v>0.30799818890278102</v>
      </c>
      <c r="I11" s="17">
        <v>0.32960544933894398</v>
      </c>
      <c r="J11" s="17">
        <v>0.32423476132294499</v>
      </c>
      <c r="K11" s="17">
        <v>0.35896691050414398</v>
      </c>
      <c r="L11" s="17">
        <v>0.34682007548662303</v>
      </c>
      <c r="M11" s="17"/>
      <c r="N11" s="17">
        <v>0.289961983195892</v>
      </c>
      <c r="O11" s="17">
        <v>0.334387129044597</v>
      </c>
      <c r="P11" s="17">
        <v>0.342532978608933</v>
      </c>
      <c r="Q11" s="17">
        <v>0.35982642899845602</v>
      </c>
      <c r="R11" s="17"/>
      <c r="S11" s="17">
        <v>0.29472054632379402</v>
      </c>
      <c r="T11" s="17">
        <v>0.36607043352617002</v>
      </c>
      <c r="U11" s="17">
        <v>0.33672622839914002</v>
      </c>
      <c r="V11" s="17">
        <v>0.31535332140838102</v>
      </c>
      <c r="W11" s="17">
        <v>0.30795644009474299</v>
      </c>
      <c r="X11" s="17">
        <v>0.31306842286957498</v>
      </c>
      <c r="Y11" s="17">
        <v>0.30786602474479102</v>
      </c>
      <c r="Z11" s="17">
        <v>0.33962460798459498</v>
      </c>
      <c r="AA11" s="17">
        <v>0.32184034097949199</v>
      </c>
      <c r="AB11" s="17">
        <v>0.36980554940439397</v>
      </c>
      <c r="AC11" s="17">
        <v>0.37745687741996897</v>
      </c>
      <c r="AD11" s="17">
        <v>0.33067663527153202</v>
      </c>
      <c r="AE11" s="17"/>
      <c r="AF11" s="17">
        <v>0.34707307088352202</v>
      </c>
      <c r="AG11" s="17">
        <v>0.30839382611101301</v>
      </c>
      <c r="AH11" s="17">
        <v>0.369460140793271</v>
      </c>
      <c r="AI11" s="17"/>
      <c r="AJ11" s="17">
        <v>0.29282532212946499</v>
      </c>
      <c r="AK11" s="17">
        <v>0.31867829558677102</v>
      </c>
      <c r="AL11" s="17">
        <v>0.29252292439925798</v>
      </c>
      <c r="AM11" s="17"/>
      <c r="AN11" s="17">
        <v>0.32064626480627001</v>
      </c>
      <c r="AO11" s="17">
        <v>0.31713047647507803</v>
      </c>
      <c r="AP11" s="17">
        <v>0.30312088087001599</v>
      </c>
      <c r="AQ11" s="17">
        <v>0.29885319278411099</v>
      </c>
      <c r="AR11" s="17">
        <v>0.33497823028156398</v>
      </c>
      <c r="AS11" s="17"/>
      <c r="AT11" s="17">
        <v>0.333711819816157</v>
      </c>
      <c r="AU11" s="17">
        <v>0.28234996338802698</v>
      </c>
      <c r="AV11" s="17"/>
      <c r="AW11" s="17">
        <v>0.28815978194041098</v>
      </c>
      <c r="AX11" s="17">
        <v>0.34123822506214901</v>
      </c>
      <c r="AY11" s="17">
        <v>0.369267608280274</v>
      </c>
    </row>
    <row r="12" spans="2:51">
      <c r="B12" s="18" t="s">
        <v>375</v>
      </c>
      <c r="C12" s="17">
        <v>0.120447354267726</v>
      </c>
      <c r="D12" s="17">
        <v>9.6893470115716099E-2</v>
      </c>
      <c r="E12" s="17">
        <v>0.14322098943384201</v>
      </c>
      <c r="F12" s="17"/>
      <c r="G12" s="17">
        <v>0.235699698302754</v>
      </c>
      <c r="H12" s="17">
        <v>0.13506423766005601</v>
      </c>
      <c r="I12" s="17">
        <v>0.124113411087671</v>
      </c>
      <c r="J12" s="17">
        <v>9.9714970442379994E-2</v>
      </c>
      <c r="K12" s="17">
        <v>9.0655653524690905E-2</v>
      </c>
      <c r="L12" s="17">
        <v>9.1990262166595102E-2</v>
      </c>
      <c r="M12" s="17"/>
      <c r="N12" s="17">
        <v>0.12240573324422099</v>
      </c>
      <c r="O12" s="17">
        <v>0.14465023984580899</v>
      </c>
      <c r="P12" s="17">
        <v>0.100656756031945</v>
      </c>
      <c r="Q12" s="17">
        <v>0.109210549051422</v>
      </c>
      <c r="R12" s="17"/>
      <c r="S12" s="17">
        <v>0.10652593588555199</v>
      </c>
      <c r="T12" s="17">
        <v>0.13456160415882701</v>
      </c>
      <c r="U12" s="17">
        <v>0.113022006419741</v>
      </c>
      <c r="V12" s="17">
        <v>0.117478837189536</v>
      </c>
      <c r="W12" s="17">
        <v>0.124502338322968</v>
      </c>
      <c r="X12" s="17">
        <v>0.107055280136044</v>
      </c>
      <c r="Y12" s="17">
        <v>0.116804140585045</v>
      </c>
      <c r="Z12" s="17">
        <v>7.0260995894566095E-2</v>
      </c>
      <c r="AA12" s="17">
        <v>0.14313764501256901</v>
      </c>
      <c r="AB12" s="17">
        <v>0.139296144776934</v>
      </c>
      <c r="AC12" s="17">
        <v>9.4265056974475694E-2</v>
      </c>
      <c r="AD12" s="17">
        <v>0.15198024741188401</v>
      </c>
      <c r="AE12" s="17"/>
      <c r="AF12" s="17">
        <v>9.2865043688556206E-2</v>
      </c>
      <c r="AG12" s="17">
        <v>0.124776688382609</v>
      </c>
      <c r="AH12" s="17">
        <v>0.114234340620988</v>
      </c>
      <c r="AI12" s="17"/>
      <c r="AJ12" s="17">
        <v>0.101726902684963</v>
      </c>
      <c r="AK12" s="17">
        <v>0.132744478379167</v>
      </c>
      <c r="AL12" s="17">
        <v>0.135273832496593</v>
      </c>
      <c r="AM12" s="17"/>
      <c r="AN12" s="17">
        <v>0.10659268936993201</v>
      </c>
      <c r="AO12" s="17">
        <v>0.14699606890540601</v>
      </c>
      <c r="AP12" s="17">
        <v>0.14216554877905799</v>
      </c>
      <c r="AQ12" s="17">
        <v>0.13442865088318401</v>
      </c>
      <c r="AR12" s="17">
        <v>0.108782284724491</v>
      </c>
      <c r="AS12" s="17"/>
      <c r="AT12" s="17">
        <v>0.120684369625168</v>
      </c>
      <c r="AU12" s="17">
        <v>0.11698081665702099</v>
      </c>
      <c r="AV12" s="17"/>
      <c r="AW12" s="17">
        <v>0.12011554474453801</v>
      </c>
      <c r="AX12" s="17">
        <v>8.8840292693909403E-2</v>
      </c>
      <c r="AY12" s="17">
        <v>0.12959046905623001</v>
      </c>
    </row>
    <row r="13" spans="2:51">
      <c r="B13" s="18" t="s">
        <v>376</v>
      </c>
      <c r="C13" s="17">
        <v>4.4284885937075497E-2</v>
      </c>
      <c r="D13" s="17">
        <v>4.7667781846942099E-2</v>
      </c>
      <c r="E13" s="17">
        <v>3.9603625593529798E-2</v>
      </c>
      <c r="F13" s="17"/>
      <c r="G13" s="17">
        <v>7.1334410595893405E-2</v>
      </c>
      <c r="H13" s="17">
        <v>6.3559457942064704E-2</v>
      </c>
      <c r="I13" s="17">
        <v>4.13614250506757E-2</v>
      </c>
      <c r="J13" s="17">
        <v>3.64523569564872E-2</v>
      </c>
      <c r="K13" s="17">
        <v>3.8220957771191999E-2</v>
      </c>
      <c r="L13" s="17">
        <v>3.04665887871142E-2</v>
      </c>
      <c r="M13" s="17"/>
      <c r="N13" s="17">
        <v>4.48827166310121E-2</v>
      </c>
      <c r="O13" s="17">
        <v>4.6341752182374303E-2</v>
      </c>
      <c r="P13" s="17">
        <v>3.9471631411257903E-2</v>
      </c>
      <c r="Q13" s="17">
        <v>4.4355560887169999E-2</v>
      </c>
      <c r="R13" s="17"/>
      <c r="S13" s="17">
        <v>5.8219161727655497E-2</v>
      </c>
      <c r="T13" s="17">
        <v>6.1402640121854E-2</v>
      </c>
      <c r="U13" s="17">
        <v>3.7858568711859497E-2</v>
      </c>
      <c r="V13" s="17">
        <v>3.27508659345346E-2</v>
      </c>
      <c r="W13" s="17">
        <v>4.08408771995558E-2</v>
      </c>
      <c r="X13" s="17">
        <v>3.4106253580522397E-2</v>
      </c>
      <c r="Y13" s="17">
        <v>3.7469433240047402E-2</v>
      </c>
      <c r="Z13" s="17">
        <v>3.6721266759192198E-2</v>
      </c>
      <c r="AA13" s="17">
        <v>3.8948463355997401E-2</v>
      </c>
      <c r="AB13" s="17">
        <v>3.27424211499475E-2</v>
      </c>
      <c r="AC13" s="17">
        <v>4.2703231519932203E-2</v>
      </c>
      <c r="AD13" s="17">
        <v>8.4438353906085395E-2</v>
      </c>
      <c r="AE13" s="17"/>
      <c r="AF13" s="17">
        <v>3.8518925061930803E-2</v>
      </c>
      <c r="AG13" s="17">
        <v>3.66766666135371E-2</v>
      </c>
      <c r="AH13" s="17">
        <v>7.5924769839515197E-2</v>
      </c>
      <c r="AI13" s="17"/>
      <c r="AJ13" s="17">
        <v>2.39557749799785E-2</v>
      </c>
      <c r="AK13" s="17">
        <v>4.3756512039595498E-2</v>
      </c>
      <c r="AL13" s="17">
        <v>4.3276998952553901E-2</v>
      </c>
      <c r="AM13" s="17"/>
      <c r="AN13" s="17">
        <v>5.1298632089642603E-2</v>
      </c>
      <c r="AO13" s="17">
        <v>5.4998435217915698E-2</v>
      </c>
      <c r="AP13" s="17">
        <v>3.8831487801009097E-2</v>
      </c>
      <c r="AQ13" s="17">
        <v>3.7719592160836299E-2</v>
      </c>
      <c r="AR13" s="17">
        <v>8.2332025378925103E-2</v>
      </c>
      <c r="AS13" s="17"/>
      <c r="AT13" s="17">
        <v>4.3037037553237401E-2</v>
      </c>
      <c r="AU13" s="17">
        <v>5.6143690071739701E-2</v>
      </c>
      <c r="AV13" s="17"/>
      <c r="AW13" s="17">
        <v>4.2595544075508203E-2</v>
      </c>
      <c r="AX13" s="17">
        <v>3.31609105206358E-2</v>
      </c>
      <c r="AY13" s="17">
        <v>4.9146586081718298E-2</v>
      </c>
    </row>
    <row r="14" spans="2:51">
      <c r="B14" s="18" t="s">
        <v>119</v>
      </c>
      <c r="C14" s="19">
        <v>5.49175247896493E-2</v>
      </c>
      <c r="D14" s="19">
        <v>3.00844324505447E-2</v>
      </c>
      <c r="E14" s="19">
        <v>7.8228882531794497E-2</v>
      </c>
      <c r="F14" s="19"/>
      <c r="G14" s="19">
        <v>5.8592801759683399E-2</v>
      </c>
      <c r="H14" s="19">
        <v>6.6919540621236895E-2</v>
      </c>
      <c r="I14" s="19">
        <v>5.1058841822178597E-2</v>
      </c>
      <c r="J14" s="19">
        <v>6.3572725276655306E-2</v>
      </c>
      <c r="K14" s="19">
        <v>4.2087522603038899E-2</v>
      </c>
      <c r="L14" s="19">
        <v>5.0367026753723398E-2</v>
      </c>
      <c r="M14" s="19"/>
      <c r="N14" s="19">
        <v>2.7433831203604601E-2</v>
      </c>
      <c r="O14" s="19">
        <v>4.93536625358134E-2</v>
      </c>
      <c r="P14" s="19">
        <v>6.1714637654703502E-2</v>
      </c>
      <c r="Q14" s="19">
        <v>8.6151879646810703E-2</v>
      </c>
      <c r="R14" s="19"/>
      <c r="S14" s="19">
        <v>5.3861512831713698E-2</v>
      </c>
      <c r="T14" s="19">
        <v>4.5413552070022199E-2</v>
      </c>
      <c r="U14" s="19">
        <v>6.1177846614174997E-2</v>
      </c>
      <c r="V14" s="19">
        <v>6.8905614901346807E-2</v>
      </c>
      <c r="W14" s="19">
        <v>4.7260433862892998E-2</v>
      </c>
      <c r="X14" s="19">
        <v>6.5086164191791598E-2</v>
      </c>
      <c r="Y14" s="19">
        <v>4.2718079854676197E-2</v>
      </c>
      <c r="Z14" s="19">
        <v>6.3824805649182401E-2</v>
      </c>
      <c r="AA14" s="19">
        <v>6.5698134595851596E-2</v>
      </c>
      <c r="AB14" s="19">
        <v>5.4848870393012103E-2</v>
      </c>
      <c r="AC14" s="19">
        <v>3.07008497631963E-2</v>
      </c>
      <c r="AD14" s="19">
        <v>4.61021808798288E-2</v>
      </c>
      <c r="AE14" s="19"/>
      <c r="AF14" s="19">
        <v>5.3154697181059203E-2</v>
      </c>
      <c r="AG14" s="19">
        <v>4.3683724026259502E-2</v>
      </c>
      <c r="AH14" s="19">
        <v>8.1047332334393998E-2</v>
      </c>
      <c r="AI14" s="19"/>
      <c r="AJ14" s="19">
        <v>3.59309262362974E-2</v>
      </c>
      <c r="AK14" s="19">
        <v>4.5259058989998997E-2</v>
      </c>
      <c r="AL14" s="19">
        <v>2.58755516135597E-2</v>
      </c>
      <c r="AM14" s="19"/>
      <c r="AN14" s="19">
        <v>9.1783230644800207E-2</v>
      </c>
      <c r="AO14" s="19">
        <v>4.2712614749885303E-2</v>
      </c>
      <c r="AP14" s="19">
        <v>4.8314987986964E-2</v>
      </c>
      <c r="AQ14" s="19">
        <v>1.7145143797539699E-2</v>
      </c>
      <c r="AR14" s="19">
        <v>0</v>
      </c>
      <c r="AS14" s="19"/>
      <c r="AT14" s="19">
        <v>5.3404138933841397E-2</v>
      </c>
      <c r="AU14" s="19">
        <v>7.6149436328755093E-2</v>
      </c>
      <c r="AV14" s="19"/>
      <c r="AW14" s="19">
        <v>1.88572818837624E-2</v>
      </c>
      <c r="AX14" s="19">
        <v>4.2851308477905602E-2</v>
      </c>
      <c r="AY14" s="19">
        <v>9.5969758786378298E-2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4180</v>
      </c>
      <c r="D7" s="10">
        <v>1947</v>
      </c>
      <c r="E7" s="10">
        <v>2220</v>
      </c>
      <c r="F7" s="10"/>
      <c r="G7" s="10">
        <v>386</v>
      </c>
      <c r="H7" s="10">
        <v>598</v>
      </c>
      <c r="I7" s="10">
        <v>622</v>
      </c>
      <c r="J7" s="10">
        <v>706</v>
      </c>
      <c r="K7" s="10">
        <v>774</v>
      </c>
      <c r="L7" s="10">
        <v>1094</v>
      </c>
      <c r="M7" s="10"/>
      <c r="N7" s="10">
        <v>1224</v>
      </c>
      <c r="O7" s="10">
        <v>1192</v>
      </c>
      <c r="P7" s="10">
        <v>753</v>
      </c>
      <c r="Q7" s="10">
        <v>983</v>
      </c>
      <c r="R7" s="10"/>
      <c r="S7" s="10">
        <v>452</v>
      </c>
      <c r="T7" s="10">
        <v>615</v>
      </c>
      <c r="U7" s="10">
        <v>408</v>
      </c>
      <c r="V7" s="10">
        <v>372</v>
      </c>
      <c r="W7" s="10">
        <v>321</v>
      </c>
      <c r="X7" s="10">
        <v>363</v>
      </c>
      <c r="Y7" s="10">
        <v>352</v>
      </c>
      <c r="Z7" s="10">
        <v>192</v>
      </c>
      <c r="AA7" s="10">
        <v>460</v>
      </c>
      <c r="AB7" s="10">
        <v>334</v>
      </c>
      <c r="AC7" s="10">
        <v>201</v>
      </c>
      <c r="AD7" s="10">
        <v>110</v>
      </c>
      <c r="AE7" s="10"/>
      <c r="AF7" s="10">
        <v>1707</v>
      </c>
      <c r="AG7" s="10">
        <v>1748</v>
      </c>
      <c r="AH7" s="10">
        <v>480</v>
      </c>
      <c r="AI7" s="10"/>
      <c r="AJ7" s="10">
        <v>1053</v>
      </c>
      <c r="AK7" s="10">
        <v>1261</v>
      </c>
      <c r="AL7" s="10">
        <v>332</v>
      </c>
      <c r="AM7" s="10"/>
      <c r="AN7" s="10">
        <v>892</v>
      </c>
      <c r="AO7" s="10">
        <v>725</v>
      </c>
      <c r="AP7" s="10">
        <v>994</v>
      </c>
      <c r="AQ7" s="10">
        <v>436</v>
      </c>
      <c r="AR7" s="10">
        <v>67</v>
      </c>
      <c r="AS7" s="10"/>
      <c r="AT7" s="10">
        <v>3779</v>
      </c>
      <c r="AU7" s="10">
        <v>377</v>
      </c>
      <c r="AV7" s="10"/>
      <c r="AW7" s="10">
        <v>2040</v>
      </c>
      <c r="AX7" s="10">
        <v>411</v>
      </c>
      <c r="AY7" s="10">
        <v>1729</v>
      </c>
    </row>
    <row r="8" spans="2:51" ht="30" customHeight="1">
      <c r="B8" s="11" t="s">
        <v>112</v>
      </c>
      <c r="C8" s="11">
        <v>4188</v>
      </c>
      <c r="D8" s="11">
        <v>2020</v>
      </c>
      <c r="E8" s="11">
        <v>2155</v>
      </c>
      <c r="F8" s="11"/>
      <c r="G8" s="11">
        <v>445</v>
      </c>
      <c r="H8" s="11">
        <v>735</v>
      </c>
      <c r="I8" s="11">
        <v>701</v>
      </c>
      <c r="J8" s="11">
        <v>697</v>
      </c>
      <c r="K8" s="11">
        <v>632</v>
      </c>
      <c r="L8" s="11">
        <v>979</v>
      </c>
      <c r="M8" s="11"/>
      <c r="N8" s="11">
        <v>1119</v>
      </c>
      <c r="O8" s="11">
        <v>1103</v>
      </c>
      <c r="P8" s="11">
        <v>886</v>
      </c>
      <c r="Q8" s="11">
        <v>1051</v>
      </c>
      <c r="R8" s="11"/>
      <c r="S8" s="11">
        <v>549</v>
      </c>
      <c r="T8" s="11">
        <v>591</v>
      </c>
      <c r="U8" s="11">
        <v>359</v>
      </c>
      <c r="V8" s="11">
        <v>387</v>
      </c>
      <c r="W8" s="11">
        <v>309</v>
      </c>
      <c r="X8" s="11">
        <v>393</v>
      </c>
      <c r="Y8" s="11">
        <v>333</v>
      </c>
      <c r="Z8" s="11">
        <v>168</v>
      </c>
      <c r="AA8" s="11">
        <v>441</v>
      </c>
      <c r="AB8" s="11">
        <v>335</v>
      </c>
      <c r="AC8" s="11">
        <v>201</v>
      </c>
      <c r="AD8" s="11">
        <v>121</v>
      </c>
      <c r="AE8" s="11"/>
      <c r="AF8" s="11">
        <v>1654</v>
      </c>
      <c r="AG8" s="11">
        <v>1732</v>
      </c>
      <c r="AH8" s="11">
        <v>525</v>
      </c>
      <c r="AI8" s="11"/>
      <c r="AJ8" s="11">
        <v>1008</v>
      </c>
      <c r="AK8" s="11">
        <v>1305</v>
      </c>
      <c r="AL8" s="11">
        <v>322</v>
      </c>
      <c r="AM8" s="11"/>
      <c r="AN8" s="11">
        <v>891</v>
      </c>
      <c r="AO8" s="11">
        <v>756</v>
      </c>
      <c r="AP8" s="11">
        <v>989</v>
      </c>
      <c r="AQ8" s="11">
        <v>434</v>
      </c>
      <c r="AR8" s="11">
        <v>61</v>
      </c>
      <c r="AS8" s="11"/>
      <c r="AT8" s="11">
        <v>3734</v>
      </c>
      <c r="AU8" s="11">
        <v>430</v>
      </c>
      <c r="AV8" s="11"/>
      <c r="AW8" s="11">
        <v>1962</v>
      </c>
      <c r="AX8" s="11">
        <v>435</v>
      </c>
      <c r="AY8" s="11">
        <v>1791</v>
      </c>
    </row>
    <row r="9" spans="2:51">
      <c r="B9" s="18" t="s">
        <v>372</v>
      </c>
      <c r="C9" s="17">
        <v>0.199597376507857</v>
      </c>
      <c r="D9" s="17">
        <v>0.246354120634317</v>
      </c>
      <c r="E9" s="17">
        <v>0.15603038029837099</v>
      </c>
      <c r="F9" s="17"/>
      <c r="G9" s="17">
        <v>0.15025634343555699</v>
      </c>
      <c r="H9" s="17">
        <v>0.17837754243085499</v>
      </c>
      <c r="I9" s="17">
        <v>0.185395545734024</v>
      </c>
      <c r="J9" s="17">
        <v>0.205156529878712</v>
      </c>
      <c r="K9" s="17">
        <v>0.210298766273428</v>
      </c>
      <c r="L9" s="17">
        <v>0.23726293657055</v>
      </c>
      <c r="M9" s="17"/>
      <c r="N9" s="17">
        <v>0.22844033424663299</v>
      </c>
      <c r="O9" s="17">
        <v>0.19610989550715399</v>
      </c>
      <c r="P9" s="17">
        <v>0.20230456625562801</v>
      </c>
      <c r="Q9" s="17">
        <v>0.16833652161554399</v>
      </c>
      <c r="R9" s="17"/>
      <c r="S9" s="17">
        <v>0.23902869561242199</v>
      </c>
      <c r="T9" s="17">
        <v>0.199234557886321</v>
      </c>
      <c r="U9" s="17">
        <v>0.21762630187505</v>
      </c>
      <c r="V9" s="17">
        <v>0.19388872689196099</v>
      </c>
      <c r="W9" s="17">
        <v>0.188935087381391</v>
      </c>
      <c r="X9" s="17">
        <v>0.202259938668164</v>
      </c>
      <c r="Y9" s="17">
        <v>0.21850828920509699</v>
      </c>
      <c r="Z9" s="17">
        <v>0.25538928036780301</v>
      </c>
      <c r="AA9" s="17">
        <v>0.16795353877292901</v>
      </c>
      <c r="AB9" s="17">
        <v>0.18552604077107701</v>
      </c>
      <c r="AC9" s="17">
        <v>0.142148304150996</v>
      </c>
      <c r="AD9" s="17">
        <v>0.12579727741865099</v>
      </c>
      <c r="AE9" s="17"/>
      <c r="AF9" s="17">
        <v>0.200896000410309</v>
      </c>
      <c r="AG9" s="17">
        <v>0.221236358446709</v>
      </c>
      <c r="AH9" s="17">
        <v>0.15025277014761201</v>
      </c>
      <c r="AI9" s="17"/>
      <c r="AJ9" s="17">
        <v>0.23400800747105099</v>
      </c>
      <c r="AK9" s="17">
        <v>0.202783903836428</v>
      </c>
      <c r="AL9" s="17">
        <v>0.27143955092544197</v>
      </c>
      <c r="AM9" s="17"/>
      <c r="AN9" s="17">
        <v>0.17250599929178001</v>
      </c>
      <c r="AO9" s="17">
        <v>0.194957507838185</v>
      </c>
      <c r="AP9" s="17">
        <v>0.206274166156834</v>
      </c>
      <c r="AQ9" s="17">
        <v>0.19178850409336601</v>
      </c>
      <c r="AR9" s="17">
        <v>0.38375086714010298</v>
      </c>
      <c r="AS9" s="17"/>
      <c r="AT9" s="17">
        <v>0.200471593325174</v>
      </c>
      <c r="AU9" s="17">
        <v>0.194745127135864</v>
      </c>
      <c r="AV9" s="17"/>
      <c r="AW9" s="17">
        <v>0.26906491571809499</v>
      </c>
      <c r="AX9" s="17">
        <v>0.164167644856762</v>
      </c>
      <c r="AY9" s="17">
        <v>0.13208620023923301</v>
      </c>
    </row>
    <row r="10" spans="2:51">
      <c r="B10" s="18" t="s">
        <v>373</v>
      </c>
      <c r="C10" s="17">
        <v>0.38528145416880699</v>
      </c>
      <c r="D10" s="17">
        <v>0.38970193508409701</v>
      </c>
      <c r="E10" s="17">
        <v>0.381598405415703</v>
      </c>
      <c r="F10" s="17"/>
      <c r="G10" s="17">
        <v>0.36729398058101098</v>
      </c>
      <c r="H10" s="17">
        <v>0.35652950185122501</v>
      </c>
      <c r="I10" s="17">
        <v>0.362795141637273</v>
      </c>
      <c r="J10" s="17">
        <v>0.35569258671422099</v>
      </c>
      <c r="K10" s="17">
        <v>0.41271870494054902</v>
      </c>
      <c r="L10" s="17">
        <v>0.43449926862362098</v>
      </c>
      <c r="M10" s="17"/>
      <c r="N10" s="17">
        <v>0.40984220535836402</v>
      </c>
      <c r="O10" s="17">
        <v>0.37280531188004301</v>
      </c>
      <c r="P10" s="17">
        <v>0.38232783294769501</v>
      </c>
      <c r="Q10" s="17">
        <v>0.37501182130630301</v>
      </c>
      <c r="R10" s="17"/>
      <c r="S10" s="17">
        <v>0.35060155896192302</v>
      </c>
      <c r="T10" s="17">
        <v>0.39714256171101697</v>
      </c>
      <c r="U10" s="17">
        <v>0.39230649074672902</v>
      </c>
      <c r="V10" s="17">
        <v>0.41266030053444902</v>
      </c>
      <c r="W10" s="17">
        <v>0.40454106539142198</v>
      </c>
      <c r="X10" s="17">
        <v>0.37268019467282498</v>
      </c>
      <c r="Y10" s="17">
        <v>0.37571874854498</v>
      </c>
      <c r="Z10" s="17">
        <v>0.32110658395262598</v>
      </c>
      <c r="AA10" s="17">
        <v>0.42414871161421702</v>
      </c>
      <c r="AB10" s="17">
        <v>0.37760607187331802</v>
      </c>
      <c r="AC10" s="17">
        <v>0.37345131445700602</v>
      </c>
      <c r="AD10" s="17">
        <v>0.38307752787583998</v>
      </c>
      <c r="AE10" s="17"/>
      <c r="AF10" s="17">
        <v>0.38933665896576902</v>
      </c>
      <c r="AG10" s="17">
        <v>0.39935071059298699</v>
      </c>
      <c r="AH10" s="17">
        <v>0.36028291032033599</v>
      </c>
      <c r="AI10" s="17"/>
      <c r="AJ10" s="17">
        <v>0.43599103017663998</v>
      </c>
      <c r="AK10" s="17">
        <v>0.38964727897931301</v>
      </c>
      <c r="AL10" s="17">
        <v>0.35739479152335801</v>
      </c>
      <c r="AM10" s="17"/>
      <c r="AN10" s="17">
        <v>0.39287918319989101</v>
      </c>
      <c r="AO10" s="17">
        <v>0.34774151074276499</v>
      </c>
      <c r="AP10" s="17">
        <v>0.38812857975097498</v>
      </c>
      <c r="AQ10" s="17">
        <v>0.42821620777494301</v>
      </c>
      <c r="AR10" s="17">
        <v>0.37724808566428403</v>
      </c>
      <c r="AS10" s="17"/>
      <c r="AT10" s="17">
        <v>0.38868239727219001</v>
      </c>
      <c r="AU10" s="17">
        <v>0.36393057336540402</v>
      </c>
      <c r="AV10" s="17"/>
      <c r="AW10" s="17">
        <v>0.40141638721583001</v>
      </c>
      <c r="AX10" s="17">
        <v>0.37807050173074003</v>
      </c>
      <c r="AY10" s="17">
        <v>0.369353360138929</v>
      </c>
    </row>
    <row r="11" spans="2:51">
      <c r="B11" s="18" t="s">
        <v>374</v>
      </c>
      <c r="C11" s="17">
        <v>0.24113924122149799</v>
      </c>
      <c r="D11" s="17">
        <v>0.22411437842551499</v>
      </c>
      <c r="E11" s="17">
        <v>0.25715267747318199</v>
      </c>
      <c r="F11" s="17"/>
      <c r="G11" s="17">
        <v>0.247953721531885</v>
      </c>
      <c r="H11" s="17">
        <v>0.24709459264653</v>
      </c>
      <c r="I11" s="17">
        <v>0.24761904180442801</v>
      </c>
      <c r="J11" s="17">
        <v>0.26514377052946497</v>
      </c>
      <c r="K11" s="17">
        <v>0.22208393543604699</v>
      </c>
      <c r="L11" s="17">
        <v>0.22414719127438301</v>
      </c>
      <c r="M11" s="17"/>
      <c r="N11" s="17">
        <v>0.20644224928222299</v>
      </c>
      <c r="O11" s="17">
        <v>0.2432394559579</v>
      </c>
      <c r="P11" s="17">
        <v>0.25774878891230801</v>
      </c>
      <c r="Q11" s="17">
        <v>0.262231494559103</v>
      </c>
      <c r="R11" s="17"/>
      <c r="S11" s="17">
        <v>0.233939862468872</v>
      </c>
      <c r="T11" s="17">
        <v>0.219604084782974</v>
      </c>
      <c r="U11" s="17">
        <v>0.20044053844047999</v>
      </c>
      <c r="V11" s="17">
        <v>0.27087165846789801</v>
      </c>
      <c r="W11" s="17">
        <v>0.245814489235119</v>
      </c>
      <c r="X11" s="17">
        <v>0.26218354502876401</v>
      </c>
      <c r="Y11" s="17">
        <v>0.26570612651252701</v>
      </c>
      <c r="Z11" s="17">
        <v>0.236200056049156</v>
      </c>
      <c r="AA11" s="17">
        <v>0.23539157366382199</v>
      </c>
      <c r="AB11" s="17">
        <v>0.23860112870091699</v>
      </c>
      <c r="AC11" s="17">
        <v>0.26772772904353498</v>
      </c>
      <c r="AD11" s="17">
        <v>0.24733529334201099</v>
      </c>
      <c r="AE11" s="17"/>
      <c r="AF11" s="17">
        <v>0.249189959980057</v>
      </c>
      <c r="AG11" s="17">
        <v>0.22355587904822699</v>
      </c>
      <c r="AH11" s="17">
        <v>0.265248612421003</v>
      </c>
      <c r="AI11" s="17"/>
      <c r="AJ11" s="17">
        <v>0.210274593206701</v>
      </c>
      <c r="AK11" s="17">
        <v>0.22737802678844701</v>
      </c>
      <c r="AL11" s="17">
        <v>0.209278099683916</v>
      </c>
      <c r="AM11" s="17"/>
      <c r="AN11" s="17">
        <v>0.24330663883928599</v>
      </c>
      <c r="AO11" s="17">
        <v>0.25818666138809598</v>
      </c>
      <c r="AP11" s="17">
        <v>0.22440879240762299</v>
      </c>
      <c r="AQ11" s="17">
        <v>0.20513686464278599</v>
      </c>
      <c r="AR11" s="17">
        <v>9.9491962018360705E-2</v>
      </c>
      <c r="AS11" s="17"/>
      <c r="AT11" s="17">
        <v>0.24214836911277099</v>
      </c>
      <c r="AU11" s="17">
        <v>0.23076149821358699</v>
      </c>
      <c r="AV11" s="17"/>
      <c r="AW11" s="17">
        <v>0.20069184634065201</v>
      </c>
      <c r="AX11" s="17">
        <v>0.28108553091524802</v>
      </c>
      <c r="AY11" s="17">
        <v>0.27575069813224001</v>
      </c>
    </row>
    <row r="12" spans="2:51">
      <c r="B12" s="18" t="s">
        <v>375</v>
      </c>
      <c r="C12" s="17">
        <v>9.5968705734231996E-2</v>
      </c>
      <c r="D12" s="17">
        <v>7.5212986783697297E-2</v>
      </c>
      <c r="E12" s="17">
        <v>0.114617019377302</v>
      </c>
      <c r="F12" s="17"/>
      <c r="G12" s="17">
        <v>0.14895556155363501</v>
      </c>
      <c r="H12" s="17">
        <v>0.11604743460280501</v>
      </c>
      <c r="I12" s="17">
        <v>0.123053703431795</v>
      </c>
      <c r="J12" s="17">
        <v>9.2938409273586098E-2</v>
      </c>
      <c r="K12" s="17">
        <v>7.3555027797234995E-2</v>
      </c>
      <c r="L12" s="17">
        <v>5.4045891443027599E-2</v>
      </c>
      <c r="M12" s="17"/>
      <c r="N12" s="17">
        <v>0.10188795125285401</v>
      </c>
      <c r="O12" s="17">
        <v>0.116028388274472</v>
      </c>
      <c r="P12" s="17">
        <v>6.7314009350230297E-2</v>
      </c>
      <c r="Q12" s="17">
        <v>9.2728900037212902E-2</v>
      </c>
      <c r="R12" s="17"/>
      <c r="S12" s="17">
        <v>8.6158499470570901E-2</v>
      </c>
      <c r="T12" s="17">
        <v>0.106413330612672</v>
      </c>
      <c r="U12" s="17">
        <v>0.11987977535670399</v>
      </c>
      <c r="V12" s="17">
        <v>5.47641869533637E-2</v>
      </c>
      <c r="W12" s="17">
        <v>8.5186181501062899E-2</v>
      </c>
      <c r="X12" s="17">
        <v>0.10031185070969199</v>
      </c>
      <c r="Y12" s="17">
        <v>8.6998208984298095E-2</v>
      </c>
      <c r="Z12" s="17">
        <v>9.6905392820694894E-2</v>
      </c>
      <c r="AA12" s="17">
        <v>8.84603231419578E-2</v>
      </c>
      <c r="AB12" s="17">
        <v>9.92841447303702E-2</v>
      </c>
      <c r="AC12" s="17">
        <v>0.134357027223029</v>
      </c>
      <c r="AD12" s="17">
        <v>0.141510313312876</v>
      </c>
      <c r="AE12" s="17"/>
      <c r="AF12" s="17">
        <v>8.7226448608414706E-2</v>
      </c>
      <c r="AG12" s="17">
        <v>9.0009895827901504E-2</v>
      </c>
      <c r="AH12" s="17">
        <v>0.107263919777663</v>
      </c>
      <c r="AI12" s="17"/>
      <c r="AJ12" s="17">
        <v>5.91017614352446E-2</v>
      </c>
      <c r="AK12" s="17">
        <v>0.108390179723275</v>
      </c>
      <c r="AL12" s="17">
        <v>0.120086626506535</v>
      </c>
      <c r="AM12" s="17"/>
      <c r="AN12" s="17">
        <v>7.9438336436966905E-2</v>
      </c>
      <c r="AO12" s="17">
        <v>0.118221721931069</v>
      </c>
      <c r="AP12" s="17">
        <v>0.112523073458336</v>
      </c>
      <c r="AQ12" s="17">
        <v>0.10982967111493901</v>
      </c>
      <c r="AR12" s="17">
        <v>8.4129003812734304E-2</v>
      </c>
      <c r="AS12" s="17"/>
      <c r="AT12" s="17">
        <v>9.2954204605325302E-2</v>
      </c>
      <c r="AU12" s="17">
        <v>0.11834366385238999</v>
      </c>
      <c r="AV12" s="17"/>
      <c r="AW12" s="17">
        <v>7.83585525968407E-2</v>
      </c>
      <c r="AX12" s="17">
        <v>0.103344241758021</v>
      </c>
      <c r="AY12" s="17">
        <v>0.113473394161348</v>
      </c>
    </row>
    <row r="13" spans="2:51">
      <c r="B13" s="18" t="s">
        <v>376</v>
      </c>
      <c r="C13" s="17">
        <v>3.09299967247092E-2</v>
      </c>
      <c r="D13" s="17">
        <v>3.1413946663824098E-2</v>
      </c>
      <c r="E13" s="17">
        <v>3.0232699997368401E-2</v>
      </c>
      <c r="F13" s="17"/>
      <c r="G13" s="17">
        <v>5.2286130293012899E-2</v>
      </c>
      <c r="H13" s="17">
        <v>5.83601449923878E-2</v>
      </c>
      <c r="I13" s="17">
        <v>2.9431258504998701E-2</v>
      </c>
      <c r="J13" s="17">
        <v>2.7500235501811701E-2</v>
      </c>
      <c r="K13" s="17">
        <v>2.1488141174199501E-2</v>
      </c>
      <c r="L13" s="17">
        <v>1.0225523548165E-2</v>
      </c>
      <c r="M13" s="17"/>
      <c r="N13" s="17">
        <v>2.7142645651063699E-2</v>
      </c>
      <c r="O13" s="17">
        <v>3.57826642155799E-2</v>
      </c>
      <c r="P13" s="17">
        <v>2.7849205419149099E-2</v>
      </c>
      <c r="Q13" s="17">
        <v>3.3299160276647699E-2</v>
      </c>
      <c r="R13" s="17"/>
      <c r="S13" s="17">
        <v>4.0611264264042803E-2</v>
      </c>
      <c r="T13" s="17">
        <v>1.90969040478478E-2</v>
      </c>
      <c r="U13" s="17">
        <v>3.5460728310850398E-2</v>
      </c>
      <c r="V13" s="17">
        <v>3.0679824660141099E-2</v>
      </c>
      <c r="W13" s="17">
        <v>3.5080392587265398E-2</v>
      </c>
      <c r="X13" s="17">
        <v>1.82171057985069E-2</v>
      </c>
      <c r="Y13" s="17">
        <v>2.8865613398313499E-2</v>
      </c>
      <c r="Z13" s="17">
        <v>6.1165594403187397E-2</v>
      </c>
      <c r="AA13" s="17">
        <v>3.0585950368818601E-2</v>
      </c>
      <c r="AB13" s="17">
        <v>3.11341589356641E-2</v>
      </c>
      <c r="AC13" s="17">
        <v>2.2897215724663599E-2</v>
      </c>
      <c r="AD13" s="17">
        <v>4.0423480818970799E-2</v>
      </c>
      <c r="AE13" s="17"/>
      <c r="AF13" s="17">
        <v>2.4982711664196501E-2</v>
      </c>
      <c r="AG13" s="17">
        <v>3.1343015655936599E-2</v>
      </c>
      <c r="AH13" s="17">
        <v>3.3463972010851703E-2</v>
      </c>
      <c r="AI13" s="17"/>
      <c r="AJ13" s="17">
        <v>2.0780154919435401E-2</v>
      </c>
      <c r="AK13" s="17">
        <v>3.5668984148256803E-2</v>
      </c>
      <c r="AL13" s="17">
        <v>1.8768751781571801E-2</v>
      </c>
      <c r="AM13" s="17"/>
      <c r="AN13" s="17">
        <v>3.3933282671715401E-2</v>
      </c>
      <c r="AO13" s="17">
        <v>2.3416294022151101E-2</v>
      </c>
      <c r="AP13" s="17">
        <v>3.4580802839745503E-2</v>
      </c>
      <c r="AQ13" s="17">
        <v>4.0273757154848301E-2</v>
      </c>
      <c r="AR13" s="17">
        <v>5.5380081364517601E-2</v>
      </c>
      <c r="AS13" s="17"/>
      <c r="AT13" s="17">
        <v>2.8116323832234801E-2</v>
      </c>
      <c r="AU13" s="17">
        <v>5.0347276440955803E-2</v>
      </c>
      <c r="AV13" s="17"/>
      <c r="AW13" s="17">
        <v>3.3150895089541103E-2</v>
      </c>
      <c r="AX13" s="17">
        <v>3.8325394864816197E-2</v>
      </c>
      <c r="AY13" s="17">
        <v>2.6698112218742201E-2</v>
      </c>
    </row>
    <row r="14" spans="2:51">
      <c r="B14" s="18" t="s">
        <v>119</v>
      </c>
      <c r="C14" s="19">
        <v>4.7083225642895798E-2</v>
      </c>
      <c r="D14" s="19">
        <v>3.3202632408549197E-2</v>
      </c>
      <c r="E14" s="19">
        <v>6.03688174380725E-2</v>
      </c>
      <c r="F14" s="19"/>
      <c r="G14" s="19">
        <v>3.3254262604898201E-2</v>
      </c>
      <c r="H14" s="19">
        <v>4.3590783476197902E-2</v>
      </c>
      <c r="I14" s="19">
        <v>5.1705308887481302E-2</v>
      </c>
      <c r="J14" s="19">
        <v>5.3568468102204503E-2</v>
      </c>
      <c r="K14" s="19">
        <v>5.9855424378540703E-2</v>
      </c>
      <c r="L14" s="19">
        <v>3.9819188540253701E-2</v>
      </c>
      <c r="M14" s="19"/>
      <c r="N14" s="19">
        <v>2.6244614208863599E-2</v>
      </c>
      <c r="O14" s="19">
        <v>3.6034284164851001E-2</v>
      </c>
      <c r="P14" s="19">
        <v>6.2455597114989603E-2</v>
      </c>
      <c r="Q14" s="19">
        <v>6.8392102205189403E-2</v>
      </c>
      <c r="R14" s="19"/>
      <c r="S14" s="19">
        <v>4.9660119222169501E-2</v>
      </c>
      <c r="T14" s="19">
        <v>5.85085609591681E-2</v>
      </c>
      <c r="U14" s="19">
        <v>3.4286165270185701E-2</v>
      </c>
      <c r="V14" s="19">
        <v>3.7135302492187099E-2</v>
      </c>
      <c r="W14" s="19">
        <v>4.04427839037396E-2</v>
      </c>
      <c r="X14" s="19">
        <v>4.4347365122047601E-2</v>
      </c>
      <c r="Y14" s="19">
        <v>2.42030133547841E-2</v>
      </c>
      <c r="Z14" s="19">
        <v>2.9233092406532501E-2</v>
      </c>
      <c r="AA14" s="19">
        <v>5.3459902438255297E-2</v>
      </c>
      <c r="AB14" s="19">
        <v>6.7848454988654106E-2</v>
      </c>
      <c r="AC14" s="19">
        <v>5.94184094007707E-2</v>
      </c>
      <c r="AD14" s="19">
        <v>6.1856107231651199E-2</v>
      </c>
      <c r="AE14" s="19"/>
      <c r="AF14" s="19">
        <v>4.8368220371253698E-2</v>
      </c>
      <c r="AG14" s="19">
        <v>3.4504140428238399E-2</v>
      </c>
      <c r="AH14" s="19">
        <v>8.3487815322534006E-2</v>
      </c>
      <c r="AI14" s="19"/>
      <c r="AJ14" s="19">
        <v>3.9844452790928103E-2</v>
      </c>
      <c r="AK14" s="19">
        <v>3.6131626524280702E-2</v>
      </c>
      <c r="AL14" s="19">
        <v>2.3032179579176901E-2</v>
      </c>
      <c r="AM14" s="19"/>
      <c r="AN14" s="19">
        <v>7.7936559560361496E-2</v>
      </c>
      <c r="AO14" s="19">
        <v>5.74763040777337E-2</v>
      </c>
      <c r="AP14" s="19">
        <v>3.4084585386486302E-2</v>
      </c>
      <c r="AQ14" s="19">
        <v>2.4754995219118101E-2</v>
      </c>
      <c r="AR14" s="19">
        <v>0</v>
      </c>
      <c r="AS14" s="19"/>
      <c r="AT14" s="19">
        <v>4.7627111852304303E-2</v>
      </c>
      <c r="AU14" s="19">
        <v>4.1871860991799001E-2</v>
      </c>
      <c r="AV14" s="19"/>
      <c r="AW14" s="19">
        <v>1.73174030390407E-2</v>
      </c>
      <c r="AX14" s="19">
        <v>3.5006685874411601E-2</v>
      </c>
      <c r="AY14" s="19">
        <v>8.2638235109508601E-2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141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0.18536723981903699</v>
      </c>
      <c r="D9" s="17">
        <v>0.203141163078113</v>
      </c>
      <c r="E9" s="17">
        <v>0.169667799317259</v>
      </c>
      <c r="F9" s="17"/>
      <c r="G9" s="17">
        <v>0.12903305584701899</v>
      </c>
      <c r="H9" s="17">
        <v>0.17232068325668001</v>
      </c>
      <c r="I9" s="17">
        <v>0.21126221227391501</v>
      </c>
      <c r="J9" s="17">
        <v>0.20913178188041601</v>
      </c>
      <c r="K9" s="17">
        <v>0.214019875040803</v>
      </c>
      <c r="L9" s="17">
        <v>0.165818156174807</v>
      </c>
      <c r="M9" s="17"/>
      <c r="N9" s="17">
        <v>0.130945979317658</v>
      </c>
      <c r="O9" s="17">
        <v>0.15818725128321101</v>
      </c>
      <c r="P9" s="17">
        <v>0.229383249128598</v>
      </c>
      <c r="Q9" s="17">
        <v>0.232575457867296</v>
      </c>
      <c r="R9" s="17"/>
      <c r="S9" s="17">
        <v>0.17480966343599</v>
      </c>
      <c r="T9" s="17">
        <v>0.17515337833605099</v>
      </c>
      <c r="U9" s="17">
        <v>0.15529591444955099</v>
      </c>
      <c r="V9" s="17">
        <v>0.18365638387372399</v>
      </c>
      <c r="W9" s="17">
        <v>0.22925204145545899</v>
      </c>
      <c r="X9" s="17">
        <v>0.191758334340075</v>
      </c>
      <c r="Y9" s="17">
        <v>0.19686088541775701</v>
      </c>
      <c r="Z9" s="17">
        <v>0.19722984036324701</v>
      </c>
      <c r="AA9" s="17">
        <v>0.20355929050409599</v>
      </c>
      <c r="AB9" s="17">
        <v>0.161192545159689</v>
      </c>
      <c r="AC9" s="17">
        <v>0.18399526710990499</v>
      </c>
      <c r="AD9" s="17">
        <v>0.198444001028871</v>
      </c>
      <c r="AE9" s="17"/>
      <c r="AF9" s="17">
        <v>0.28003382599274501</v>
      </c>
      <c r="AG9" s="17">
        <v>0.110539838085092</v>
      </c>
      <c r="AH9" s="17">
        <v>0.17491093480040601</v>
      </c>
      <c r="AI9" s="17"/>
      <c r="AJ9" s="17">
        <v>0.22829322400773799</v>
      </c>
      <c r="AK9" s="17">
        <v>0.15353786923535301</v>
      </c>
      <c r="AL9" s="17">
        <v>0.113466458625176</v>
      </c>
      <c r="AM9" s="17"/>
      <c r="AN9" s="17">
        <v>0.26482119017327499</v>
      </c>
      <c r="AO9" s="17">
        <v>0.164846146952076</v>
      </c>
      <c r="AP9" s="17">
        <v>0.12328519325944599</v>
      </c>
      <c r="AQ9" s="17">
        <v>0.13818856397500501</v>
      </c>
      <c r="AR9" s="17">
        <v>0.12600127611607501</v>
      </c>
      <c r="AS9" s="17"/>
      <c r="AT9" s="17">
        <v>0.18569839328630899</v>
      </c>
      <c r="AU9" s="17">
        <v>0.18578472168855301</v>
      </c>
      <c r="AV9" s="17"/>
      <c r="AW9" s="17">
        <v>0.149290016203042</v>
      </c>
      <c r="AX9" s="17">
        <v>0.19512375192751799</v>
      </c>
      <c r="AY9" s="17">
        <v>0.22141942746693899</v>
      </c>
    </row>
    <row r="10" spans="2:51">
      <c r="B10" s="18" t="s">
        <v>134</v>
      </c>
      <c r="C10" s="17">
        <v>0.32358448386441302</v>
      </c>
      <c r="D10" s="17">
        <v>0.31821075471259602</v>
      </c>
      <c r="E10" s="17">
        <v>0.329564530394162</v>
      </c>
      <c r="F10" s="17"/>
      <c r="G10" s="17">
        <v>0.28637347759471798</v>
      </c>
      <c r="H10" s="17">
        <v>0.33165391030167302</v>
      </c>
      <c r="I10" s="17">
        <v>0.31962012859976202</v>
      </c>
      <c r="J10" s="17">
        <v>0.31127095704454699</v>
      </c>
      <c r="K10" s="17">
        <v>0.34119017568801102</v>
      </c>
      <c r="L10" s="17">
        <v>0.33410073120158501</v>
      </c>
      <c r="M10" s="17"/>
      <c r="N10" s="17">
        <v>0.28960451655788999</v>
      </c>
      <c r="O10" s="17">
        <v>0.32819995081410702</v>
      </c>
      <c r="P10" s="17">
        <v>0.33140255539311803</v>
      </c>
      <c r="Q10" s="17">
        <v>0.35076901142855499</v>
      </c>
      <c r="R10" s="17"/>
      <c r="S10" s="17">
        <v>0.31555443390870702</v>
      </c>
      <c r="T10" s="17">
        <v>0.30911688699944601</v>
      </c>
      <c r="U10" s="17">
        <v>0.33671310162148199</v>
      </c>
      <c r="V10" s="17">
        <v>0.31263487917682498</v>
      </c>
      <c r="W10" s="17">
        <v>0.3244367374612</v>
      </c>
      <c r="X10" s="17">
        <v>0.35126885906812599</v>
      </c>
      <c r="Y10" s="17">
        <v>0.33053910678298598</v>
      </c>
      <c r="Z10" s="17">
        <v>0.35008256065385501</v>
      </c>
      <c r="AA10" s="17">
        <v>0.31563074779530598</v>
      </c>
      <c r="AB10" s="17">
        <v>0.29628440995788802</v>
      </c>
      <c r="AC10" s="17">
        <v>0.351724868322355</v>
      </c>
      <c r="AD10" s="17">
        <v>0.34636013182969699</v>
      </c>
      <c r="AE10" s="17"/>
      <c r="AF10" s="17">
        <v>0.38337698519663299</v>
      </c>
      <c r="AG10" s="17">
        <v>0.266118217653456</v>
      </c>
      <c r="AH10" s="17">
        <v>0.35210050804809401</v>
      </c>
      <c r="AI10" s="17"/>
      <c r="AJ10" s="17">
        <v>0.37313181266003598</v>
      </c>
      <c r="AK10" s="17">
        <v>0.29080336115341299</v>
      </c>
      <c r="AL10" s="17">
        <v>0.27083254803777301</v>
      </c>
      <c r="AM10" s="17"/>
      <c r="AN10" s="17">
        <v>0.34613544739232799</v>
      </c>
      <c r="AO10" s="17">
        <v>0.37404791861143299</v>
      </c>
      <c r="AP10" s="17">
        <v>0.29560635212631198</v>
      </c>
      <c r="AQ10" s="17">
        <v>0.262114128826961</v>
      </c>
      <c r="AR10" s="17">
        <v>0.22256844289292901</v>
      </c>
      <c r="AS10" s="17"/>
      <c r="AT10" s="17">
        <v>0.32553722663332002</v>
      </c>
      <c r="AU10" s="17">
        <v>0.31707379488063497</v>
      </c>
      <c r="AV10" s="17"/>
      <c r="AW10" s="17">
        <v>0.29543093880909399</v>
      </c>
      <c r="AX10" s="17">
        <v>0.342293114438185</v>
      </c>
      <c r="AY10" s="17">
        <v>0.34882172967004599</v>
      </c>
    </row>
    <row r="11" spans="2:51">
      <c r="B11" s="18" t="s">
        <v>135</v>
      </c>
      <c r="C11" s="17">
        <v>0.21411439185005601</v>
      </c>
      <c r="D11" s="17">
        <v>0.20054689901887199</v>
      </c>
      <c r="E11" s="17">
        <v>0.22715283206947701</v>
      </c>
      <c r="F11" s="17"/>
      <c r="G11" s="17">
        <v>0.22684042153027301</v>
      </c>
      <c r="H11" s="17">
        <v>0.23510235477062599</v>
      </c>
      <c r="I11" s="17">
        <v>0.185475275720139</v>
      </c>
      <c r="J11" s="17">
        <v>0.22124092402130299</v>
      </c>
      <c r="K11" s="17">
        <v>0.19162140889724999</v>
      </c>
      <c r="L11" s="17">
        <v>0.22323847160736399</v>
      </c>
      <c r="M11" s="17"/>
      <c r="N11" s="17">
        <v>0.208328031952455</v>
      </c>
      <c r="O11" s="17">
        <v>0.21169797755462</v>
      </c>
      <c r="P11" s="17">
        <v>0.20951419043933101</v>
      </c>
      <c r="Q11" s="17">
        <v>0.227207269921506</v>
      </c>
      <c r="R11" s="17"/>
      <c r="S11" s="17">
        <v>0.21788386553052599</v>
      </c>
      <c r="T11" s="17">
        <v>0.22450508981814099</v>
      </c>
      <c r="U11" s="17">
        <v>0.22496464709112901</v>
      </c>
      <c r="V11" s="17">
        <v>0.219408578340515</v>
      </c>
      <c r="W11" s="17">
        <v>0.211402616355374</v>
      </c>
      <c r="X11" s="17">
        <v>0.19740319439498599</v>
      </c>
      <c r="Y11" s="17">
        <v>0.212448351846836</v>
      </c>
      <c r="Z11" s="17">
        <v>0.21238589421394299</v>
      </c>
      <c r="AA11" s="17">
        <v>0.20355834704114001</v>
      </c>
      <c r="AB11" s="17">
        <v>0.19638338930076099</v>
      </c>
      <c r="AC11" s="17">
        <v>0.25106222898078701</v>
      </c>
      <c r="AD11" s="17">
        <v>0.19418950945865801</v>
      </c>
      <c r="AE11" s="17"/>
      <c r="AF11" s="17">
        <v>0.18830265570972299</v>
      </c>
      <c r="AG11" s="17">
        <v>0.215462896782527</v>
      </c>
      <c r="AH11" s="17">
        <v>0.26847815362305499</v>
      </c>
      <c r="AI11" s="17"/>
      <c r="AJ11" s="17">
        <v>0.21157271859857699</v>
      </c>
      <c r="AK11" s="17">
        <v>0.20665207275896999</v>
      </c>
      <c r="AL11" s="17">
        <v>0.237260557704536</v>
      </c>
      <c r="AM11" s="17"/>
      <c r="AN11" s="17">
        <v>0.22304849409367</v>
      </c>
      <c r="AO11" s="17">
        <v>0.18813267382531099</v>
      </c>
      <c r="AP11" s="17">
        <v>0.21247378490112301</v>
      </c>
      <c r="AQ11" s="17">
        <v>0.19514847327535301</v>
      </c>
      <c r="AR11" s="17">
        <v>0.16289068119376601</v>
      </c>
      <c r="AS11" s="17"/>
      <c r="AT11" s="17">
        <v>0.20868760324486901</v>
      </c>
      <c r="AU11" s="17">
        <v>0.26270847088163601</v>
      </c>
      <c r="AV11" s="17"/>
      <c r="AW11" s="17">
        <v>0.195806848981467</v>
      </c>
      <c r="AX11" s="17">
        <v>0.24731733634213099</v>
      </c>
      <c r="AY11" s="17">
        <v>0.22503297398088901</v>
      </c>
    </row>
    <row r="12" spans="2:51">
      <c r="B12" s="18" t="s">
        <v>136</v>
      </c>
      <c r="C12" s="17">
        <v>0.187435969306053</v>
      </c>
      <c r="D12" s="17">
        <v>0.18246055114229201</v>
      </c>
      <c r="E12" s="17">
        <v>0.190985445560721</v>
      </c>
      <c r="F12" s="17"/>
      <c r="G12" s="17">
        <v>0.260772932287957</v>
      </c>
      <c r="H12" s="17">
        <v>0.17190077514510399</v>
      </c>
      <c r="I12" s="17">
        <v>0.177198558896044</v>
      </c>
      <c r="J12" s="17">
        <v>0.171351346836985</v>
      </c>
      <c r="K12" s="17">
        <v>0.16578380340638199</v>
      </c>
      <c r="L12" s="17">
        <v>0.19897399908652399</v>
      </c>
      <c r="M12" s="17"/>
      <c r="N12" s="17">
        <v>0.24085393329853</v>
      </c>
      <c r="O12" s="17">
        <v>0.205015107897771</v>
      </c>
      <c r="P12" s="17">
        <v>0.16374828408813599</v>
      </c>
      <c r="Q12" s="17">
        <v>0.13088508801760801</v>
      </c>
      <c r="R12" s="17"/>
      <c r="S12" s="17">
        <v>0.18476664912542601</v>
      </c>
      <c r="T12" s="17">
        <v>0.206979845862937</v>
      </c>
      <c r="U12" s="17">
        <v>0.201909974709539</v>
      </c>
      <c r="V12" s="17">
        <v>0.19194789283859501</v>
      </c>
      <c r="W12" s="17">
        <v>0.15889272651782399</v>
      </c>
      <c r="X12" s="17">
        <v>0.177523642560241</v>
      </c>
      <c r="Y12" s="17">
        <v>0.175849194945321</v>
      </c>
      <c r="Z12" s="17">
        <v>0.15705805057960501</v>
      </c>
      <c r="AA12" s="17">
        <v>0.18810247324541399</v>
      </c>
      <c r="AB12" s="17">
        <v>0.23591480033577</v>
      </c>
      <c r="AC12" s="17">
        <v>0.12646008750516599</v>
      </c>
      <c r="AD12" s="17">
        <v>0.18339197748488401</v>
      </c>
      <c r="AE12" s="17"/>
      <c r="AF12" s="17">
        <v>0.11332507540928601</v>
      </c>
      <c r="AG12" s="17">
        <v>0.260251652407822</v>
      </c>
      <c r="AH12" s="17">
        <v>0.144113345179022</v>
      </c>
      <c r="AI12" s="17"/>
      <c r="AJ12" s="17">
        <v>0.15311761473031499</v>
      </c>
      <c r="AK12" s="17">
        <v>0.218857193430261</v>
      </c>
      <c r="AL12" s="17">
        <v>0.239821508970819</v>
      </c>
      <c r="AM12" s="17"/>
      <c r="AN12" s="17">
        <v>0.12156593435035799</v>
      </c>
      <c r="AO12" s="17">
        <v>0.19223547919547099</v>
      </c>
      <c r="AP12" s="17">
        <v>0.236759535710696</v>
      </c>
      <c r="AQ12" s="17">
        <v>0.24470005659367899</v>
      </c>
      <c r="AR12" s="17">
        <v>0.30831483909261698</v>
      </c>
      <c r="AS12" s="17"/>
      <c r="AT12" s="17">
        <v>0.189086542296867</v>
      </c>
      <c r="AU12" s="17">
        <v>0.16409216414602201</v>
      </c>
      <c r="AV12" s="17"/>
      <c r="AW12" s="17">
        <v>0.23554007544222899</v>
      </c>
      <c r="AX12" s="17">
        <v>0.153238200056205</v>
      </c>
      <c r="AY12" s="17">
        <v>0.14489738710463301</v>
      </c>
    </row>
    <row r="13" spans="2:51">
      <c r="B13" s="18" t="s">
        <v>137</v>
      </c>
      <c r="C13" s="17">
        <v>8.3572061772898998E-2</v>
      </c>
      <c r="D13" s="17">
        <v>9.1248864552641196E-2</v>
      </c>
      <c r="E13" s="17">
        <v>7.5220961833105504E-2</v>
      </c>
      <c r="F13" s="17"/>
      <c r="G13" s="17">
        <v>8.8344465246774806E-2</v>
      </c>
      <c r="H13" s="17">
        <v>8.5597220571865501E-2</v>
      </c>
      <c r="I13" s="17">
        <v>9.8622622452675099E-2</v>
      </c>
      <c r="J13" s="17">
        <v>7.7649597973231704E-2</v>
      </c>
      <c r="K13" s="17">
        <v>8.3083592972649403E-2</v>
      </c>
      <c r="L13" s="17">
        <v>7.4010746694732094E-2</v>
      </c>
      <c r="M13" s="17"/>
      <c r="N13" s="17">
        <v>0.123417758358952</v>
      </c>
      <c r="O13" s="17">
        <v>9.3538321571154104E-2</v>
      </c>
      <c r="P13" s="17">
        <v>5.9658659265771102E-2</v>
      </c>
      <c r="Q13" s="17">
        <v>5.11247752025192E-2</v>
      </c>
      <c r="R13" s="17"/>
      <c r="S13" s="17">
        <v>9.9320293030171702E-2</v>
      </c>
      <c r="T13" s="17">
        <v>8.1491942979005902E-2</v>
      </c>
      <c r="U13" s="17">
        <v>7.7057392339950598E-2</v>
      </c>
      <c r="V13" s="17">
        <v>8.4495819161605201E-2</v>
      </c>
      <c r="W13" s="17">
        <v>7.0762905563370199E-2</v>
      </c>
      <c r="X13" s="17">
        <v>7.1865916175556599E-2</v>
      </c>
      <c r="Y13" s="17">
        <v>8.0759766494966703E-2</v>
      </c>
      <c r="Z13" s="17">
        <v>7.8248203574331099E-2</v>
      </c>
      <c r="AA13" s="17">
        <v>8.30762976113463E-2</v>
      </c>
      <c r="AB13" s="17">
        <v>0.105171912130004</v>
      </c>
      <c r="AC13" s="17">
        <v>7.9144372704200203E-2</v>
      </c>
      <c r="AD13" s="17">
        <v>6.9337851668109296E-2</v>
      </c>
      <c r="AE13" s="17"/>
      <c r="AF13" s="17">
        <v>2.9373962508457599E-2</v>
      </c>
      <c r="AG13" s="17">
        <v>0.14377862748575501</v>
      </c>
      <c r="AH13" s="17">
        <v>4.8880347165542501E-2</v>
      </c>
      <c r="AI13" s="17"/>
      <c r="AJ13" s="17">
        <v>3.0428061593024899E-2</v>
      </c>
      <c r="AK13" s="17">
        <v>0.125347143342665</v>
      </c>
      <c r="AL13" s="17">
        <v>0.13556492527192501</v>
      </c>
      <c r="AM13" s="17"/>
      <c r="AN13" s="17">
        <v>3.8238714878143801E-2</v>
      </c>
      <c r="AO13" s="17">
        <v>7.3608063394003304E-2</v>
      </c>
      <c r="AP13" s="17">
        <v>0.124612760918291</v>
      </c>
      <c r="AQ13" s="17">
        <v>0.152416402784429</v>
      </c>
      <c r="AR13" s="17">
        <v>0.18022476070461199</v>
      </c>
      <c r="AS13" s="17"/>
      <c r="AT13" s="17">
        <v>8.5324007796495197E-2</v>
      </c>
      <c r="AU13" s="17">
        <v>6.2975128287492202E-2</v>
      </c>
      <c r="AV13" s="17"/>
      <c r="AW13" s="17">
        <v>0.119812885298978</v>
      </c>
      <c r="AX13" s="17">
        <v>5.6780768176530598E-2</v>
      </c>
      <c r="AY13" s="17">
        <v>5.1792418460417503E-2</v>
      </c>
    </row>
    <row r="14" spans="2:51">
      <c r="B14" s="18" t="s">
        <v>119</v>
      </c>
      <c r="C14" s="17">
        <v>5.9258533875423004E-3</v>
      </c>
      <c r="D14" s="17">
        <v>4.3917674954860701E-3</v>
      </c>
      <c r="E14" s="17">
        <v>7.40843082527585E-3</v>
      </c>
      <c r="F14" s="17"/>
      <c r="G14" s="17">
        <v>8.6356474932581095E-3</v>
      </c>
      <c r="H14" s="17">
        <v>3.4250559540521001E-3</v>
      </c>
      <c r="I14" s="17">
        <v>7.8212020574651899E-3</v>
      </c>
      <c r="J14" s="17">
        <v>9.3553922435169797E-3</v>
      </c>
      <c r="K14" s="17">
        <v>4.3011439949042904E-3</v>
      </c>
      <c r="L14" s="17">
        <v>3.8578952349875898E-3</v>
      </c>
      <c r="M14" s="17"/>
      <c r="N14" s="17">
        <v>6.8497805145150302E-3</v>
      </c>
      <c r="O14" s="17">
        <v>3.3613908791356299E-3</v>
      </c>
      <c r="P14" s="17">
        <v>6.2930616850460103E-3</v>
      </c>
      <c r="Q14" s="17">
        <v>7.4383975625163402E-3</v>
      </c>
      <c r="R14" s="17"/>
      <c r="S14" s="17">
        <v>7.6650949691791396E-3</v>
      </c>
      <c r="T14" s="17">
        <v>2.7528560044191102E-3</v>
      </c>
      <c r="U14" s="17">
        <v>4.0589697883489399E-3</v>
      </c>
      <c r="V14" s="17">
        <v>7.8564466087359206E-3</v>
      </c>
      <c r="W14" s="17">
        <v>5.2529726467728903E-3</v>
      </c>
      <c r="X14" s="17">
        <v>1.01800534610153E-2</v>
      </c>
      <c r="Y14" s="17">
        <v>3.5426945121335499E-3</v>
      </c>
      <c r="Z14" s="17">
        <v>4.9954506150188902E-3</v>
      </c>
      <c r="AA14" s="17">
        <v>6.07284380269737E-3</v>
      </c>
      <c r="AB14" s="17">
        <v>5.0529431158887602E-3</v>
      </c>
      <c r="AC14" s="17">
        <v>7.6131753775860603E-3</v>
      </c>
      <c r="AD14" s="17">
        <v>8.2765285297796195E-3</v>
      </c>
      <c r="AE14" s="17"/>
      <c r="AF14" s="17">
        <v>5.5874951831554496E-3</v>
      </c>
      <c r="AG14" s="17">
        <v>3.8487675853491701E-3</v>
      </c>
      <c r="AH14" s="17">
        <v>1.1516711183881499E-2</v>
      </c>
      <c r="AI14" s="17"/>
      <c r="AJ14" s="17">
        <v>3.4565684103077601E-3</v>
      </c>
      <c r="AK14" s="17">
        <v>4.8023600793377303E-3</v>
      </c>
      <c r="AL14" s="17">
        <v>3.0540013897719198E-3</v>
      </c>
      <c r="AM14" s="17"/>
      <c r="AN14" s="17">
        <v>6.1902191122261696E-3</v>
      </c>
      <c r="AO14" s="17">
        <v>7.1297180217052098E-3</v>
      </c>
      <c r="AP14" s="17">
        <v>7.2623730841317596E-3</v>
      </c>
      <c r="AQ14" s="17">
        <v>7.43237454457343E-3</v>
      </c>
      <c r="AR14" s="17">
        <v>0</v>
      </c>
      <c r="AS14" s="17"/>
      <c r="AT14" s="17">
        <v>5.6662267421396803E-3</v>
      </c>
      <c r="AU14" s="17">
        <v>7.3657201156619202E-3</v>
      </c>
      <c r="AV14" s="17"/>
      <c r="AW14" s="17">
        <v>4.1192352651901196E-3</v>
      </c>
      <c r="AX14" s="17">
        <v>5.2468290594308202E-3</v>
      </c>
      <c r="AY14" s="17">
        <v>8.0360633170750099E-3</v>
      </c>
    </row>
    <row r="15" spans="2:51">
      <c r="B15" s="18" t="s">
        <v>138</v>
      </c>
      <c r="C15" s="21">
        <v>0.50895172368344899</v>
      </c>
      <c r="D15" s="21">
        <v>0.521351917790709</v>
      </c>
      <c r="E15" s="21">
        <v>0.49923232971142101</v>
      </c>
      <c r="F15" s="21"/>
      <c r="G15" s="21">
        <v>0.415406533441737</v>
      </c>
      <c r="H15" s="21">
        <v>0.50397459355835195</v>
      </c>
      <c r="I15" s="21">
        <v>0.53088234087367603</v>
      </c>
      <c r="J15" s="21">
        <v>0.52040273892496403</v>
      </c>
      <c r="K15" s="21">
        <v>0.55521005072881402</v>
      </c>
      <c r="L15" s="21">
        <v>0.49991888737639201</v>
      </c>
      <c r="M15" s="21"/>
      <c r="N15" s="21">
        <v>0.42055049587554799</v>
      </c>
      <c r="O15" s="21">
        <v>0.486387202097319</v>
      </c>
      <c r="P15" s="21">
        <v>0.560785804521716</v>
      </c>
      <c r="Q15" s="21">
        <v>0.58334446929585104</v>
      </c>
      <c r="R15" s="21"/>
      <c r="S15" s="21">
        <v>0.49036409734469699</v>
      </c>
      <c r="T15" s="21">
        <v>0.484270265335496</v>
      </c>
      <c r="U15" s="21">
        <v>0.49200901607103298</v>
      </c>
      <c r="V15" s="21">
        <v>0.49629126305054899</v>
      </c>
      <c r="W15" s="21">
        <v>0.55368877891665902</v>
      </c>
      <c r="X15" s="21">
        <v>0.54302719340820105</v>
      </c>
      <c r="Y15" s="21">
        <v>0.52739999220074296</v>
      </c>
      <c r="Z15" s="21">
        <v>0.54731240101710199</v>
      </c>
      <c r="AA15" s="21">
        <v>0.51919003829940202</v>
      </c>
      <c r="AB15" s="21">
        <v>0.45747695511757702</v>
      </c>
      <c r="AC15" s="21">
        <v>0.53572013543226005</v>
      </c>
      <c r="AD15" s="21">
        <v>0.54480413285856899</v>
      </c>
      <c r="AE15" s="21"/>
      <c r="AF15" s="21">
        <v>0.66341081118937795</v>
      </c>
      <c r="AG15" s="21">
        <v>0.37665805573854699</v>
      </c>
      <c r="AH15" s="21">
        <v>0.52701144284849899</v>
      </c>
      <c r="AI15" s="21"/>
      <c r="AJ15" s="21">
        <v>0.60142503666777503</v>
      </c>
      <c r="AK15" s="21">
        <v>0.444341230388766</v>
      </c>
      <c r="AL15" s="21">
        <v>0.38429900666294797</v>
      </c>
      <c r="AM15" s="21"/>
      <c r="AN15" s="21">
        <v>0.61095663756560303</v>
      </c>
      <c r="AO15" s="21">
        <v>0.53889406556350905</v>
      </c>
      <c r="AP15" s="21">
        <v>0.41889154538575801</v>
      </c>
      <c r="AQ15" s="21">
        <v>0.40030269280196601</v>
      </c>
      <c r="AR15" s="21">
        <v>0.34856971900900502</v>
      </c>
      <c r="AS15" s="21"/>
      <c r="AT15" s="21">
        <v>0.51123561991962896</v>
      </c>
      <c r="AU15" s="21">
        <v>0.50285851656918801</v>
      </c>
      <c r="AV15" s="21"/>
      <c r="AW15" s="21">
        <v>0.44472095501213599</v>
      </c>
      <c r="AX15" s="21">
        <v>0.53741686636570296</v>
      </c>
      <c r="AY15" s="21">
        <v>0.57024115713698498</v>
      </c>
    </row>
    <row r="16" spans="2:51">
      <c r="B16" s="18" t="s">
        <v>139</v>
      </c>
      <c r="C16" s="21">
        <v>0.27100803107895199</v>
      </c>
      <c r="D16" s="21">
        <v>0.27370941569493301</v>
      </c>
      <c r="E16" s="21">
        <v>0.26620640739382601</v>
      </c>
      <c r="F16" s="21"/>
      <c r="G16" s="21">
        <v>0.34911739753473098</v>
      </c>
      <c r="H16" s="21">
        <v>0.25749799571697002</v>
      </c>
      <c r="I16" s="21">
        <v>0.27582118134872002</v>
      </c>
      <c r="J16" s="21">
        <v>0.24900094481021701</v>
      </c>
      <c r="K16" s="21">
        <v>0.24886739637903099</v>
      </c>
      <c r="L16" s="21">
        <v>0.27298474578125598</v>
      </c>
      <c r="M16" s="21"/>
      <c r="N16" s="21">
        <v>0.36427169165748202</v>
      </c>
      <c r="O16" s="21">
        <v>0.29855342946892499</v>
      </c>
      <c r="P16" s="21">
        <v>0.22340694335390701</v>
      </c>
      <c r="Q16" s="21">
        <v>0.18200986322012699</v>
      </c>
      <c r="R16" s="21"/>
      <c r="S16" s="21">
        <v>0.28408694215559799</v>
      </c>
      <c r="T16" s="21">
        <v>0.28847178884194302</v>
      </c>
      <c r="U16" s="21">
        <v>0.27896736704948999</v>
      </c>
      <c r="V16" s="21">
        <v>0.27644371200020001</v>
      </c>
      <c r="W16" s="21">
        <v>0.22965563208119399</v>
      </c>
      <c r="X16" s="21">
        <v>0.24938955873579699</v>
      </c>
      <c r="Y16" s="21">
        <v>0.256608961440287</v>
      </c>
      <c r="Z16" s="21">
        <v>0.235306254153936</v>
      </c>
      <c r="AA16" s="21">
        <v>0.27117877085676101</v>
      </c>
      <c r="AB16" s="21">
        <v>0.34108671246577299</v>
      </c>
      <c r="AC16" s="21">
        <v>0.20560446020936701</v>
      </c>
      <c r="AD16" s="21">
        <v>0.25272982915299302</v>
      </c>
      <c r="AE16" s="21"/>
      <c r="AF16" s="21">
        <v>0.14269903791774299</v>
      </c>
      <c r="AG16" s="21">
        <v>0.40403027989357698</v>
      </c>
      <c r="AH16" s="21">
        <v>0.19299369234456401</v>
      </c>
      <c r="AI16" s="21"/>
      <c r="AJ16" s="21">
        <v>0.18354567632334001</v>
      </c>
      <c r="AK16" s="21">
        <v>0.344204336772926</v>
      </c>
      <c r="AL16" s="21">
        <v>0.37538643424274398</v>
      </c>
      <c r="AM16" s="21"/>
      <c r="AN16" s="21">
        <v>0.15980464922850199</v>
      </c>
      <c r="AO16" s="21">
        <v>0.26584354258947401</v>
      </c>
      <c r="AP16" s="21">
        <v>0.36137229662898701</v>
      </c>
      <c r="AQ16" s="21">
        <v>0.39711645937810702</v>
      </c>
      <c r="AR16" s="21">
        <v>0.488539599797229</v>
      </c>
      <c r="AS16" s="21"/>
      <c r="AT16" s="21">
        <v>0.27441055009336202</v>
      </c>
      <c r="AU16" s="21">
        <v>0.22706729243351501</v>
      </c>
      <c r="AV16" s="21"/>
      <c r="AW16" s="21">
        <v>0.35535296074120698</v>
      </c>
      <c r="AX16" s="21">
        <v>0.210018968232735</v>
      </c>
      <c r="AY16" s="21">
        <v>0.196689805565051</v>
      </c>
    </row>
    <row r="17" spans="2:51">
      <c r="B17" s="18" t="s">
        <v>140</v>
      </c>
      <c r="C17" s="22">
        <v>0.23794369260449699</v>
      </c>
      <c r="D17" s="22">
        <v>0.24764250209577601</v>
      </c>
      <c r="E17" s="22">
        <v>0.233025922317595</v>
      </c>
      <c r="F17" s="22"/>
      <c r="G17" s="22">
        <v>6.6289135907006094E-2</v>
      </c>
      <c r="H17" s="22">
        <v>0.24647659784138201</v>
      </c>
      <c r="I17" s="22">
        <v>0.255061159524957</v>
      </c>
      <c r="J17" s="22">
        <v>0.27140179411474702</v>
      </c>
      <c r="K17" s="22">
        <v>0.30634265434978297</v>
      </c>
      <c r="L17" s="22">
        <v>0.226934141595137</v>
      </c>
      <c r="M17" s="22"/>
      <c r="N17" s="22">
        <v>5.6278804218066102E-2</v>
      </c>
      <c r="O17" s="22">
        <v>0.18783377262839299</v>
      </c>
      <c r="P17" s="22">
        <v>0.33737886116781002</v>
      </c>
      <c r="Q17" s="22">
        <v>0.40133460607572402</v>
      </c>
      <c r="R17" s="22"/>
      <c r="S17" s="22">
        <v>0.206277155189099</v>
      </c>
      <c r="T17" s="22">
        <v>0.195798476493553</v>
      </c>
      <c r="U17" s="22">
        <v>0.21304164902154299</v>
      </c>
      <c r="V17" s="22">
        <v>0.219847551050349</v>
      </c>
      <c r="W17" s="22">
        <v>0.32403314683546502</v>
      </c>
      <c r="X17" s="22">
        <v>0.293637634672404</v>
      </c>
      <c r="Y17" s="22">
        <v>0.27079103076045602</v>
      </c>
      <c r="Z17" s="22">
        <v>0.31200614686316602</v>
      </c>
      <c r="AA17" s="22">
        <v>0.24801126744264201</v>
      </c>
      <c r="AB17" s="22">
        <v>0.116390242651804</v>
      </c>
      <c r="AC17" s="22">
        <v>0.33011567522289398</v>
      </c>
      <c r="AD17" s="22">
        <v>0.29207430370557502</v>
      </c>
      <c r="AE17" s="22"/>
      <c r="AF17" s="22">
        <v>0.52071177327163398</v>
      </c>
      <c r="AG17" s="22">
        <v>-2.7372224155029899E-2</v>
      </c>
      <c r="AH17" s="22">
        <v>0.33401775050393501</v>
      </c>
      <c r="AI17" s="22"/>
      <c r="AJ17" s="22">
        <v>0.41787936034443401</v>
      </c>
      <c r="AK17" s="22">
        <v>0.10013689361583999</v>
      </c>
      <c r="AL17" s="22">
        <v>8.9125724202042105E-3</v>
      </c>
      <c r="AM17" s="22"/>
      <c r="AN17" s="22">
        <v>0.45115198833710102</v>
      </c>
      <c r="AO17" s="22">
        <v>0.27305052297403498</v>
      </c>
      <c r="AP17" s="22">
        <v>5.7519248756771203E-2</v>
      </c>
      <c r="AQ17" s="22">
        <v>3.18623342385871E-3</v>
      </c>
      <c r="AR17" s="22">
        <v>-0.139969880788225</v>
      </c>
      <c r="AS17" s="22"/>
      <c r="AT17" s="22">
        <v>0.236825069826267</v>
      </c>
      <c r="AU17" s="22">
        <v>0.27579122413567297</v>
      </c>
      <c r="AV17" s="22"/>
      <c r="AW17" s="22">
        <v>8.9367994270928994E-2</v>
      </c>
      <c r="AX17" s="22">
        <v>0.32739789813296799</v>
      </c>
      <c r="AY17" s="22">
        <v>0.37355135157193398</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4263</v>
      </c>
      <c r="D7" s="10">
        <v>2028</v>
      </c>
      <c r="E7" s="10">
        <v>2224</v>
      </c>
      <c r="F7" s="10"/>
      <c r="G7" s="10">
        <v>390</v>
      </c>
      <c r="H7" s="10">
        <v>602</v>
      </c>
      <c r="I7" s="10">
        <v>603</v>
      </c>
      <c r="J7" s="10">
        <v>737</v>
      </c>
      <c r="K7" s="10">
        <v>851</v>
      </c>
      <c r="L7" s="10">
        <v>1080</v>
      </c>
      <c r="M7" s="10"/>
      <c r="N7" s="10">
        <v>1264</v>
      </c>
      <c r="O7" s="10">
        <v>1210</v>
      </c>
      <c r="P7" s="10">
        <v>779</v>
      </c>
      <c r="Q7" s="10">
        <v>975</v>
      </c>
      <c r="R7" s="10"/>
      <c r="S7" s="10">
        <v>454</v>
      </c>
      <c r="T7" s="10">
        <v>632</v>
      </c>
      <c r="U7" s="10">
        <v>407</v>
      </c>
      <c r="V7" s="10">
        <v>385</v>
      </c>
      <c r="W7" s="10">
        <v>321</v>
      </c>
      <c r="X7" s="10">
        <v>340</v>
      </c>
      <c r="Y7" s="10">
        <v>366</v>
      </c>
      <c r="Z7" s="10">
        <v>184</v>
      </c>
      <c r="AA7" s="10">
        <v>517</v>
      </c>
      <c r="AB7" s="10">
        <v>337</v>
      </c>
      <c r="AC7" s="10">
        <v>211</v>
      </c>
      <c r="AD7" s="10">
        <v>109</v>
      </c>
      <c r="AE7" s="10"/>
      <c r="AF7" s="10">
        <v>1769</v>
      </c>
      <c r="AG7" s="10">
        <v>1759</v>
      </c>
      <c r="AH7" s="10">
        <v>477</v>
      </c>
      <c r="AI7" s="10"/>
      <c r="AJ7" s="10">
        <v>1041</v>
      </c>
      <c r="AK7" s="10">
        <v>1332</v>
      </c>
      <c r="AL7" s="10">
        <v>346</v>
      </c>
      <c r="AM7" s="10"/>
      <c r="AN7" s="10">
        <v>869</v>
      </c>
      <c r="AO7" s="10">
        <v>719</v>
      </c>
      <c r="AP7" s="10">
        <v>1047</v>
      </c>
      <c r="AQ7" s="10">
        <v>451</v>
      </c>
      <c r="AR7" s="10">
        <v>68</v>
      </c>
      <c r="AS7" s="10"/>
      <c r="AT7" s="10">
        <v>3880</v>
      </c>
      <c r="AU7" s="10">
        <v>354</v>
      </c>
      <c r="AV7" s="10"/>
      <c r="AW7" s="10">
        <v>2067</v>
      </c>
      <c r="AX7" s="10">
        <v>436</v>
      </c>
      <c r="AY7" s="10">
        <v>1760</v>
      </c>
    </row>
    <row r="8" spans="2:51" ht="30" customHeight="1">
      <c r="B8" s="11" t="s">
        <v>112</v>
      </c>
      <c r="C8" s="11">
        <v>4246</v>
      </c>
      <c r="D8" s="11">
        <v>2078</v>
      </c>
      <c r="E8" s="11">
        <v>2157</v>
      </c>
      <c r="F8" s="11"/>
      <c r="G8" s="11">
        <v>449</v>
      </c>
      <c r="H8" s="11">
        <v>737</v>
      </c>
      <c r="I8" s="11">
        <v>681</v>
      </c>
      <c r="J8" s="11">
        <v>723</v>
      </c>
      <c r="K8" s="11">
        <v>693</v>
      </c>
      <c r="L8" s="11">
        <v>964</v>
      </c>
      <c r="M8" s="11"/>
      <c r="N8" s="11">
        <v>1159</v>
      </c>
      <c r="O8" s="11">
        <v>1111</v>
      </c>
      <c r="P8" s="11">
        <v>906</v>
      </c>
      <c r="Q8" s="11">
        <v>1035</v>
      </c>
      <c r="R8" s="11"/>
      <c r="S8" s="11">
        <v>549</v>
      </c>
      <c r="T8" s="11">
        <v>596</v>
      </c>
      <c r="U8" s="11">
        <v>351</v>
      </c>
      <c r="V8" s="11">
        <v>409</v>
      </c>
      <c r="W8" s="11">
        <v>310</v>
      </c>
      <c r="X8" s="11">
        <v>363</v>
      </c>
      <c r="Y8" s="11">
        <v>347</v>
      </c>
      <c r="Z8" s="11">
        <v>160</v>
      </c>
      <c r="AA8" s="11">
        <v>496</v>
      </c>
      <c r="AB8" s="11">
        <v>337</v>
      </c>
      <c r="AC8" s="11">
        <v>209</v>
      </c>
      <c r="AD8" s="11">
        <v>118</v>
      </c>
      <c r="AE8" s="11"/>
      <c r="AF8" s="11">
        <v>1710</v>
      </c>
      <c r="AG8" s="11">
        <v>1724</v>
      </c>
      <c r="AH8" s="11">
        <v>524</v>
      </c>
      <c r="AI8" s="11"/>
      <c r="AJ8" s="11">
        <v>987</v>
      </c>
      <c r="AK8" s="11">
        <v>1374</v>
      </c>
      <c r="AL8" s="11">
        <v>337</v>
      </c>
      <c r="AM8" s="11"/>
      <c r="AN8" s="11">
        <v>873</v>
      </c>
      <c r="AO8" s="11">
        <v>737</v>
      </c>
      <c r="AP8" s="11">
        <v>1043</v>
      </c>
      <c r="AQ8" s="11">
        <v>443</v>
      </c>
      <c r="AR8" s="11">
        <v>65</v>
      </c>
      <c r="AS8" s="11"/>
      <c r="AT8" s="11">
        <v>3813</v>
      </c>
      <c r="AU8" s="11">
        <v>402</v>
      </c>
      <c r="AV8" s="11"/>
      <c r="AW8" s="11">
        <v>1980</v>
      </c>
      <c r="AX8" s="11">
        <v>465</v>
      </c>
      <c r="AY8" s="11">
        <v>1801</v>
      </c>
    </row>
    <row r="9" spans="2:51">
      <c r="B9" s="18" t="s">
        <v>372</v>
      </c>
      <c r="C9" s="17">
        <v>0.23617858490218699</v>
      </c>
      <c r="D9" s="17">
        <v>0.28110792184973099</v>
      </c>
      <c r="E9" s="17">
        <v>0.19184069915233401</v>
      </c>
      <c r="F9" s="17"/>
      <c r="G9" s="17">
        <v>0.30107061543562202</v>
      </c>
      <c r="H9" s="17">
        <v>0.24721744415949501</v>
      </c>
      <c r="I9" s="17">
        <v>0.24163330470359501</v>
      </c>
      <c r="J9" s="17">
        <v>0.22239181132438099</v>
      </c>
      <c r="K9" s="17">
        <v>0.22854086323488201</v>
      </c>
      <c r="L9" s="17">
        <v>0.209478232917579</v>
      </c>
      <c r="M9" s="17"/>
      <c r="N9" s="17">
        <v>0.28668038012742397</v>
      </c>
      <c r="O9" s="17">
        <v>0.22750737416576999</v>
      </c>
      <c r="P9" s="17">
        <v>0.23061367966163701</v>
      </c>
      <c r="Q9" s="17">
        <v>0.19223354428879499</v>
      </c>
      <c r="R9" s="17"/>
      <c r="S9" s="17">
        <v>0.264642109041132</v>
      </c>
      <c r="T9" s="17">
        <v>0.22955931032368401</v>
      </c>
      <c r="U9" s="17">
        <v>0.19940541545913901</v>
      </c>
      <c r="V9" s="17">
        <v>0.22567532910252699</v>
      </c>
      <c r="W9" s="17">
        <v>0.235323842376228</v>
      </c>
      <c r="X9" s="17">
        <v>0.27317082440474599</v>
      </c>
      <c r="Y9" s="17">
        <v>0.23846707897957001</v>
      </c>
      <c r="Z9" s="17">
        <v>0.244524140784521</v>
      </c>
      <c r="AA9" s="17">
        <v>0.22130885831285499</v>
      </c>
      <c r="AB9" s="17">
        <v>0.237046372669176</v>
      </c>
      <c r="AC9" s="17">
        <v>0.23354473924158001</v>
      </c>
      <c r="AD9" s="17">
        <v>0.21775649943110101</v>
      </c>
      <c r="AE9" s="17"/>
      <c r="AF9" s="17">
        <v>0.22129900863441501</v>
      </c>
      <c r="AG9" s="17">
        <v>0.25362005075417998</v>
      </c>
      <c r="AH9" s="17">
        <v>0.19511269642568799</v>
      </c>
      <c r="AI9" s="17"/>
      <c r="AJ9" s="17">
        <v>0.238751987071366</v>
      </c>
      <c r="AK9" s="17">
        <v>0.25428492681914799</v>
      </c>
      <c r="AL9" s="17">
        <v>0.26770185185024697</v>
      </c>
      <c r="AM9" s="17"/>
      <c r="AN9" s="17">
        <v>0.20843873272920099</v>
      </c>
      <c r="AO9" s="17">
        <v>0.25757482775627399</v>
      </c>
      <c r="AP9" s="17">
        <v>0.24715671942705</v>
      </c>
      <c r="AQ9" s="17">
        <v>0.27826989892699699</v>
      </c>
      <c r="AR9" s="17">
        <v>0.356289346092032</v>
      </c>
      <c r="AS9" s="17"/>
      <c r="AT9" s="17">
        <v>0.23377130314474501</v>
      </c>
      <c r="AU9" s="17">
        <v>0.26174201530741598</v>
      </c>
      <c r="AV9" s="17"/>
      <c r="AW9" s="17">
        <v>0.29614442737387098</v>
      </c>
      <c r="AX9" s="17">
        <v>0.180641727717642</v>
      </c>
      <c r="AY9" s="17">
        <v>0.184576937922874</v>
      </c>
    </row>
    <row r="10" spans="2:51">
      <c r="B10" s="18" t="s">
        <v>373</v>
      </c>
      <c r="C10" s="17">
        <v>0.44846025427819802</v>
      </c>
      <c r="D10" s="17">
        <v>0.43653303833204499</v>
      </c>
      <c r="E10" s="17">
        <v>0.46030422855050002</v>
      </c>
      <c r="F10" s="17"/>
      <c r="G10" s="17">
        <v>0.423347596589424</v>
      </c>
      <c r="H10" s="17">
        <v>0.45122223226268998</v>
      </c>
      <c r="I10" s="17">
        <v>0.44663868977458498</v>
      </c>
      <c r="J10" s="17">
        <v>0.448795082450754</v>
      </c>
      <c r="K10" s="17">
        <v>0.43448768012567501</v>
      </c>
      <c r="L10" s="17">
        <v>0.469124686512779</v>
      </c>
      <c r="M10" s="17"/>
      <c r="N10" s="17">
        <v>0.46588166795728497</v>
      </c>
      <c r="O10" s="17">
        <v>0.47318587110910498</v>
      </c>
      <c r="P10" s="17">
        <v>0.42262582915560398</v>
      </c>
      <c r="Q10" s="17">
        <v>0.42503617820710698</v>
      </c>
      <c r="R10" s="17"/>
      <c r="S10" s="17">
        <v>0.48206836612546</v>
      </c>
      <c r="T10" s="17">
        <v>0.45901282566646701</v>
      </c>
      <c r="U10" s="17">
        <v>0.46740771882406001</v>
      </c>
      <c r="V10" s="17">
        <v>0.43805820980197202</v>
      </c>
      <c r="W10" s="17">
        <v>0.44468422647536898</v>
      </c>
      <c r="X10" s="17">
        <v>0.398762269042025</v>
      </c>
      <c r="Y10" s="17">
        <v>0.43586146644498802</v>
      </c>
      <c r="Z10" s="17">
        <v>0.48199514095120599</v>
      </c>
      <c r="AA10" s="17">
        <v>0.44661356448739298</v>
      </c>
      <c r="AB10" s="17">
        <v>0.410477286277315</v>
      </c>
      <c r="AC10" s="17">
        <v>0.46304242123510198</v>
      </c>
      <c r="AD10" s="17">
        <v>0.46358966599771401</v>
      </c>
      <c r="AE10" s="17"/>
      <c r="AF10" s="17">
        <v>0.42444469990397399</v>
      </c>
      <c r="AG10" s="17">
        <v>0.484630153480411</v>
      </c>
      <c r="AH10" s="17">
        <v>0.42244187730402599</v>
      </c>
      <c r="AI10" s="17"/>
      <c r="AJ10" s="17">
        <v>0.480638791341641</v>
      </c>
      <c r="AK10" s="17">
        <v>0.46997945962143101</v>
      </c>
      <c r="AL10" s="17">
        <v>0.46807709192723301</v>
      </c>
      <c r="AM10" s="17"/>
      <c r="AN10" s="17">
        <v>0.41859613036681897</v>
      </c>
      <c r="AO10" s="17">
        <v>0.43791625766563502</v>
      </c>
      <c r="AP10" s="17">
        <v>0.47391294220061497</v>
      </c>
      <c r="AQ10" s="17">
        <v>0.49182262747734801</v>
      </c>
      <c r="AR10" s="17">
        <v>0.315803140980363</v>
      </c>
      <c r="AS10" s="17"/>
      <c r="AT10" s="17">
        <v>0.45232207565062499</v>
      </c>
      <c r="AU10" s="17">
        <v>0.40998239611089998</v>
      </c>
      <c r="AV10" s="17"/>
      <c r="AW10" s="17">
        <v>0.46822447813687001</v>
      </c>
      <c r="AX10" s="17">
        <v>0.51785841763871399</v>
      </c>
      <c r="AY10" s="17">
        <v>0.40882956117480301</v>
      </c>
    </row>
    <row r="11" spans="2:51">
      <c r="B11" s="18" t="s">
        <v>374</v>
      </c>
      <c r="C11" s="17">
        <v>0.20076647831265099</v>
      </c>
      <c r="D11" s="17">
        <v>0.17523226914580201</v>
      </c>
      <c r="E11" s="17">
        <v>0.226010870663409</v>
      </c>
      <c r="F11" s="17"/>
      <c r="G11" s="17">
        <v>0.14144987675815501</v>
      </c>
      <c r="H11" s="17">
        <v>0.19588959711597601</v>
      </c>
      <c r="I11" s="17">
        <v>0.17844933940600599</v>
      </c>
      <c r="J11" s="17">
        <v>0.21090360126834301</v>
      </c>
      <c r="K11" s="17">
        <v>0.21691900960073399</v>
      </c>
      <c r="L11" s="17">
        <v>0.22869950073356701</v>
      </c>
      <c r="M11" s="17"/>
      <c r="N11" s="17">
        <v>0.17215921397971101</v>
      </c>
      <c r="O11" s="17">
        <v>0.178351102638239</v>
      </c>
      <c r="P11" s="17">
        <v>0.21764635389735701</v>
      </c>
      <c r="Q11" s="17">
        <v>0.24361810640847101</v>
      </c>
      <c r="R11" s="17"/>
      <c r="S11" s="17">
        <v>0.13520512479601801</v>
      </c>
      <c r="T11" s="17">
        <v>0.205004590070098</v>
      </c>
      <c r="U11" s="17">
        <v>0.221392114928778</v>
      </c>
      <c r="V11" s="17">
        <v>0.204210896662536</v>
      </c>
      <c r="W11" s="17">
        <v>0.19123023282785201</v>
      </c>
      <c r="X11" s="17">
        <v>0.23133750877793499</v>
      </c>
      <c r="Y11" s="17">
        <v>0.224708287590976</v>
      </c>
      <c r="Z11" s="17">
        <v>0.20872831586165999</v>
      </c>
      <c r="AA11" s="17">
        <v>0.19812364562500501</v>
      </c>
      <c r="AB11" s="17">
        <v>0.211431707155531</v>
      </c>
      <c r="AC11" s="17">
        <v>0.223085521396025</v>
      </c>
      <c r="AD11" s="17">
        <v>0.20170086442603</v>
      </c>
      <c r="AE11" s="17"/>
      <c r="AF11" s="17">
        <v>0.22598183391231799</v>
      </c>
      <c r="AG11" s="17">
        <v>0.18322764946998199</v>
      </c>
      <c r="AH11" s="17">
        <v>0.20880931259146199</v>
      </c>
      <c r="AI11" s="17"/>
      <c r="AJ11" s="17">
        <v>0.18209321091883701</v>
      </c>
      <c r="AK11" s="17">
        <v>0.180885568291972</v>
      </c>
      <c r="AL11" s="17">
        <v>0.168938422495826</v>
      </c>
      <c r="AM11" s="17"/>
      <c r="AN11" s="17">
        <v>0.22898760025724099</v>
      </c>
      <c r="AO11" s="17">
        <v>0.19339067958456299</v>
      </c>
      <c r="AP11" s="17">
        <v>0.18049543260703699</v>
      </c>
      <c r="AQ11" s="17">
        <v>0.15142171290711601</v>
      </c>
      <c r="AR11" s="17">
        <v>0.224675683214937</v>
      </c>
      <c r="AS11" s="17"/>
      <c r="AT11" s="17">
        <v>0.20267772127028799</v>
      </c>
      <c r="AU11" s="17">
        <v>0.186519822060872</v>
      </c>
      <c r="AV11" s="17"/>
      <c r="AW11" s="17">
        <v>0.154767722695619</v>
      </c>
      <c r="AX11" s="17">
        <v>0.192820486878925</v>
      </c>
      <c r="AY11" s="17">
        <v>0.25338809079076002</v>
      </c>
    </row>
    <row r="12" spans="2:51">
      <c r="B12" s="18" t="s">
        <v>375</v>
      </c>
      <c r="C12" s="17">
        <v>5.0045387507941602E-2</v>
      </c>
      <c r="D12" s="17">
        <v>5.4802750560865102E-2</v>
      </c>
      <c r="E12" s="17">
        <v>4.5719002423194703E-2</v>
      </c>
      <c r="F12" s="17"/>
      <c r="G12" s="17">
        <v>6.5526674876657004E-2</v>
      </c>
      <c r="H12" s="17">
        <v>3.7448428295923798E-2</v>
      </c>
      <c r="I12" s="17">
        <v>5.7011461815045003E-2</v>
      </c>
      <c r="J12" s="17">
        <v>5.8750752095760299E-2</v>
      </c>
      <c r="K12" s="17">
        <v>4.7258449733101601E-2</v>
      </c>
      <c r="L12" s="17">
        <v>4.3012864237817597E-2</v>
      </c>
      <c r="M12" s="17"/>
      <c r="N12" s="17">
        <v>4.1785909440459103E-2</v>
      </c>
      <c r="O12" s="17">
        <v>5.7181720825864098E-2</v>
      </c>
      <c r="P12" s="17">
        <v>5.1078106928168797E-2</v>
      </c>
      <c r="Q12" s="17">
        <v>4.9657784717465403E-2</v>
      </c>
      <c r="R12" s="17"/>
      <c r="S12" s="17">
        <v>4.9435532691367703E-2</v>
      </c>
      <c r="T12" s="17">
        <v>4.5353562843830797E-2</v>
      </c>
      <c r="U12" s="17">
        <v>4.54773076562692E-2</v>
      </c>
      <c r="V12" s="17">
        <v>6.5608212452570702E-2</v>
      </c>
      <c r="W12" s="17">
        <v>6.22441858388861E-2</v>
      </c>
      <c r="X12" s="17">
        <v>4.0827673737568002E-2</v>
      </c>
      <c r="Y12" s="17">
        <v>4.5424501780275503E-2</v>
      </c>
      <c r="Z12" s="17">
        <v>4.0761035027658002E-2</v>
      </c>
      <c r="AA12" s="17">
        <v>4.4189401965566102E-2</v>
      </c>
      <c r="AB12" s="17">
        <v>6.2121294878431099E-2</v>
      </c>
      <c r="AC12" s="17">
        <v>3.8716362033014103E-2</v>
      </c>
      <c r="AD12" s="17">
        <v>6.8934644963416294E-2</v>
      </c>
      <c r="AE12" s="17"/>
      <c r="AF12" s="17">
        <v>5.9109002640171798E-2</v>
      </c>
      <c r="AG12" s="17">
        <v>3.4764519518720401E-2</v>
      </c>
      <c r="AH12" s="17">
        <v>6.3387961990993502E-2</v>
      </c>
      <c r="AI12" s="17"/>
      <c r="AJ12" s="17">
        <v>4.4994072984004603E-2</v>
      </c>
      <c r="AK12" s="17">
        <v>4.1952672944054199E-2</v>
      </c>
      <c r="AL12" s="17">
        <v>4.4188583950732802E-2</v>
      </c>
      <c r="AM12" s="17"/>
      <c r="AN12" s="17">
        <v>5.2931517583535599E-2</v>
      </c>
      <c r="AO12" s="17">
        <v>4.5923189306463198E-2</v>
      </c>
      <c r="AP12" s="17">
        <v>4.7362700552197899E-2</v>
      </c>
      <c r="AQ12" s="17">
        <v>4.5004101541471102E-2</v>
      </c>
      <c r="AR12" s="17">
        <v>6.3117176062385399E-2</v>
      </c>
      <c r="AS12" s="17"/>
      <c r="AT12" s="17">
        <v>4.7419493318657698E-2</v>
      </c>
      <c r="AU12" s="17">
        <v>7.0524903488145094E-2</v>
      </c>
      <c r="AV12" s="17"/>
      <c r="AW12" s="17">
        <v>4.5411252130058401E-2</v>
      </c>
      <c r="AX12" s="17">
        <v>6.4767605124575897E-2</v>
      </c>
      <c r="AY12" s="17">
        <v>5.1342591271048302E-2</v>
      </c>
    </row>
    <row r="13" spans="2:51">
      <c r="B13" s="18" t="s">
        <v>376</v>
      </c>
      <c r="C13" s="17">
        <v>2.4375636312365601E-2</v>
      </c>
      <c r="D13" s="17">
        <v>2.5967297566073098E-2</v>
      </c>
      <c r="E13" s="17">
        <v>2.2434145277303801E-2</v>
      </c>
      <c r="F13" s="17"/>
      <c r="G13" s="17">
        <v>1.9589692577536E-2</v>
      </c>
      <c r="H13" s="17">
        <v>3.9820127111572901E-2</v>
      </c>
      <c r="I13" s="17">
        <v>3.1245680724254099E-2</v>
      </c>
      <c r="J13" s="17">
        <v>1.69656181510019E-2</v>
      </c>
      <c r="K13" s="17">
        <v>2.89858931016733E-2</v>
      </c>
      <c r="L13" s="17">
        <v>1.2184914551246699E-2</v>
      </c>
      <c r="M13" s="17"/>
      <c r="N13" s="17">
        <v>1.85976603223705E-2</v>
      </c>
      <c r="O13" s="17">
        <v>2.5768389219601302E-2</v>
      </c>
      <c r="P13" s="17">
        <v>2.40493745204725E-2</v>
      </c>
      <c r="Q13" s="17">
        <v>2.9361910454475702E-2</v>
      </c>
      <c r="R13" s="17"/>
      <c r="S13" s="17">
        <v>3.2628185442873103E-2</v>
      </c>
      <c r="T13" s="17">
        <v>2.0298132771198601E-2</v>
      </c>
      <c r="U13" s="17">
        <v>2.7863727864306801E-2</v>
      </c>
      <c r="V13" s="17">
        <v>2.6796351036851601E-2</v>
      </c>
      <c r="W13" s="17">
        <v>1.8726629647386299E-2</v>
      </c>
      <c r="X13" s="17">
        <v>2.7001150016560199E-2</v>
      </c>
      <c r="Y13" s="17">
        <v>2.75324941590981E-2</v>
      </c>
      <c r="Z13" s="17">
        <v>0</v>
      </c>
      <c r="AA13" s="17">
        <v>2.9287552494762802E-2</v>
      </c>
      <c r="AB13" s="17">
        <v>1.86854863886473E-2</v>
      </c>
      <c r="AC13" s="17">
        <v>1.39930522972263E-2</v>
      </c>
      <c r="AD13" s="17">
        <v>3.2445931596294601E-2</v>
      </c>
      <c r="AE13" s="17"/>
      <c r="AF13" s="17">
        <v>2.54756276111755E-2</v>
      </c>
      <c r="AG13" s="17">
        <v>1.6792880231396402E-2</v>
      </c>
      <c r="AH13" s="17">
        <v>4.97113345120858E-2</v>
      </c>
      <c r="AI13" s="17"/>
      <c r="AJ13" s="17">
        <v>2.08342970884185E-2</v>
      </c>
      <c r="AK13" s="17">
        <v>2.2686844855186201E-2</v>
      </c>
      <c r="AL13" s="17">
        <v>3.39812770940736E-2</v>
      </c>
      <c r="AM13" s="17"/>
      <c r="AN13" s="17">
        <v>2.7992237957989399E-2</v>
      </c>
      <c r="AO13" s="17">
        <v>2.24848402210968E-2</v>
      </c>
      <c r="AP13" s="17">
        <v>2.4380816744326499E-2</v>
      </c>
      <c r="AQ13" s="17">
        <v>1.5980362434857301E-2</v>
      </c>
      <c r="AR13" s="17">
        <v>4.0114653650282397E-2</v>
      </c>
      <c r="AS13" s="17"/>
      <c r="AT13" s="17">
        <v>2.2927207013663398E-2</v>
      </c>
      <c r="AU13" s="17">
        <v>3.7543816589885398E-2</v>
      </c>
      <c r="AV13" s="17"/>
      <c r="AW13" s="17">
        <v>1.9902322270386099E-2</v>
      </c>
      <c r="AX13" s="17">
        <v>6.6974490052016597E-3</v>
      </c>
      <c r="AY13" s="17">
        <v>3.3853840796622001E-2</v>
      </c>
    </row>
    <row r="14" spans="2:51">
      <c r="B14" s="18" t="s">
        <v>119</v>
      </c>
      <c r="C14" s="19">
        <v>4.0173658686656698E-2</v>
      </c>
      <c r="D14" s="19">
        <v>2.63567225454839E-2</v>
      </c>
      <c r="E14" s="19">
        <v>5.3691053933257703E-2</v>
      </c>
      <c r="F14" s="19"/>
      <c r="G14" s="19">
        <v>4.9015543762605203E-2</v>
      </c>
      <c r="H14" s="19">
        <v>2.8402171054341799E-2</v>
      </c>
      <c r="I14" s="19">
        <v>4.5021523576514698E-2</v>
      </c>
      <c r="J14" s="19">
        <v>4.2193134709760501E-2</v>
      </c>
      <c r="K14" s="19">
        <v>4.3808104203933301E-2</v>
      </c>
      <c r="L14" s="19">
        <v>3.7499801047010402E-2</v>
      </c>
      <c r="M14" s="19"/>
      <c r="N14" s="19">
        <v>1.48951681727496E-2</v>
      </c>
      <c r="O14" s="19">
        <v>3.8005542041420697E-2</v>
      </c>
      <c r="P14" s="19">
        <v>5.3986655836760801E-2</v>
      </c>
      <c r="Q14" s="19">
        <v>6.0092475923685801E-2</v>
      </c>
      <c r="R14" s="19"/>
      <c r="S14" s="19">
        <v>3.6020681903148402E-2</v>
      </c>
      <c r="T14" s="19">
        <v>4.0771578324722203E-2</v>
      </c>
      <c r="U14" s="19">
        <v>3.8453715267447501E-2</v>
      </c>
      <c r="V14" s="19">
        <v>3.9651000943542E-2</v>
      </c>
      <c r="W14" s="19">
        <v>4.7790882834278403E-2</v>
      </c>
      <c r="X14" s="19">
        <v>2.89005740211658E-2</v>
      </c>
      <c r="Y14" s="19">
        <v>2.80061710450921E-2</v>
      </c>
      <c r="Z14" s="19">
        <v>2.39913673749554E-2</v>
      </c>
      <c r="AA14" s="19">
        <v>6.0476977114417699E-2</v>
      </c>
      <c r="AB14" s="19">
        <v>6.0237852630899799E-2</v>
      </c>
      <c r="AC14" s="19">
        <v>2.7617903797052801E-2</v>
      </c>
      <c r="AD14" s="19">
        <v>1.55723935854439E-2</v>
      </c>
      <c r="AE14" s="19"/>
      <c r="AF14" s="19">
        <v>4.3689827297945898E-2</v>
      </c>
      <c r="AG14" s="19">
        <v>2.6964746545310898E-2</v>
      </c>
      <c r="AH14" s="19">
        <v>6.0536817175745203E-2</v>
      </c>
      <c r="AI14" s="19"/>
      <c r="AJ14" s="19">
        <v>3.26876405957333E-2</v>
      </c>
      <c r="AK14" s="19">
        <v>3.0210527468208299E-2</v>
      </c>
      <c r="AL14" s="19">
        <v>1.7112772681886702E-2</v>
      </c>
      <c r="AM14" s="19"/>
      <c r="AN14" s="19">
        <v>6.3053781105213605E-2</v>
      </c>
      <c r="AO14" s="19">
        <v>4.2710205465968501E-2</v>
      </c>
      <c r="AP14" s="19">
        <v>2.6691388468773801E-2</v>
      </c>
      <c r="AQ14" s="19">
        <v>1.7501296712209801E-2</v>
      </c>
      <c r="AR14" s="19">
        <v>0</v>
      </c>
      <c r="AS14" s="19"/>
      <c r="AT14" s="19">
        <v>4.0882199602020997E-2</v>
      </c>
      <c r="AU14" s="19">
        <v>3.3687046442781997E-2</v>
      </c>
      <c r="AV14" s="19"/>
      <c r="AW14" s="19">
        <v>1.5549797393196001E-2</v>
      </c>
      <c r="AX14" s="19">
        <v>3.7214313634942001E-2</v>
      </c>
      <c r="AY14" s="19">
        <v>6.8008978043892304E-2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4214</v>
      </c>
      <c r="D7" s="10">
        <v>1935</v>
      </c>
      <c r="E7" s="10">
        <v>2256</v>
      </c>
      <c r="F7" s="10"/>
      <c r="G7" s="10">
        <v>380</v>
      </c>
      <c r="H7" s="10">
        <v>572</v>
      </c>
      <c r="I7" s="10">
        <v>626</v>
      </c>
      <c r="J7" s="10">
        <v>704</v>
      </c>
      <c r="K7" s="10">
        <v>801</v>
      </c>
      <c r="L7" s="10">
        <v>1131</v>
      </c>
      <c r="M7" s="10"/>
      <c r="N7" s="10">
        <v>1212</v>
      </c>
      <c r="O7" s="10">
        <v>1174</v>
      </c>
      <c r="P7" s="10">
        <v>808</v>
      </c>
      <c r="Q7" s="10">
        <v>996</v>
      </c>
      <c r="R7" s="10"/>
      <c r="S7" s="10">
        <v>459</v>
      </c>
      <c r="T7" s="10">
        <v>607</v>
      </c>
      <c r="U7" s="10">
        <v>413</v>
      </c>
      <c r="V7" s="10">
        <v>377</v>
      </c>
      <c r="W7" s="10">
        <v>318</v>
      </c>
      <c r="X7" s="10">
        <v>365</v>
      </c>
      <c r="Y7" s="10">
        <v>362</v>
      </c>
      <c r="Z7" s="10">
        <v>200</v>
      </c>
      <c r="AA7" s="10">
        <v>461</v>
      </c>
      <c r="AB7" s="10">
        <v>353</v>
      </c>
      <c r="AC7" s="10">
        <v>184</v>
      </c>
      <c r="AD7" s="10">
        <v>115</v>
      </c>
      <c r="AE7" s="10"/>
      <c r="AF7" s="10">
        <v>1775</v>
      </c>
      <c r="AG7" s="10">
        <v>1752</v>
      </c>
      <c r="AH7" s="10">
        <v>433</v>
      </c>
      <c r="AI7" s="10"/>
      <c r="AJ7" s="10">
        <v>1029</v>
      </c>
      <c r="AK7" s="10">
        <v>1274</v>
      </c>
      <c r="AL7" s="10">
        <v>352</v>
      </c>
      <c r="AM7" s="10"/>
      <c r="AN7" s="10">
        <v>924</v>
      </c>
      <c r="AO7" s="10">
        <v>728</v>
      </c>
      <c r="AP7" s="10">
        <v>986</v>
      </c>
      <c r="AQ7" s="10">
        <v>415</v>
      </c>
      <c r="AR7" s="10">
        <v>69</v>
      </c>
      <c r="AS7" s="10"/>
      <c r="AT7" s="10">
        <v>3856</v>
      </c>
      <c r="AU7" s="10">
        <v>333</v>
      </c>
      <c r="AV7" s="10"/>
      <c r="AW7" s="10">
        <v>1986</v>
      </c>
      <c r="AX7" s="10">
        <v>455</v>
      </c>
      <c r="AY7" s="10">
        <v>1773</v>
      </c>
    </row>
    <row r="8" spans="2:51" ht="30" customHeight="1">
      <c r="B8" s="11" t="s">
        <v>112</v>
      </c>
      <c r="C8" s="11">
        <v>4232</v>
      </c>
      <c r="D8" s="11">
        <v>2007</v>
      </c>
      <c r="E8" s="11">
        <v>2202</v>
      </c>
      <c r="F8" s="11"/>
      <c r="G8" s="11">
        <v>447</v>
      </c>
      <c r="H8" s="11">
        <v>709</v>
      </c>
      <c r="I8" s="11">
        <v>706</v>
      </c>
      <c r="J8" s="11">
        <v>694</v>
      </c>
      <c r="K8" s="11">
        <v>656</v>
      </c>
      <c r="L8" s="11">
        <v>1021</v>
      </c>
      <c r="M8" s="11"/>
      <c r="N8" s="11">
        <v>1114</v>
      </c>
      <c r="O8" s="11">
        <v>1080</v>
      </c>
      <c r="P8" s="11">
        <v>945</v>
      </c>
      <c r="Q8" s="11">
        <v>1069</v>
      </c>
      <c r="R8" s="11"/>
      <c r="S8" s="11">
        <v>565</v>
      </c>
      <c r="T8" s="11">
        <v>578</v>
      </c>
      <c r="U8" s="11">
        <v>370</v>
      </c>
      <c r="V8" s="11">
        <v>395</v>
      </c>
      <c r="W8" s="11">
        <v>308</v>
      </c>
      <c r="X8" s="11">
        <v>390</v>
      </c>
      <c r="Y8" s="11">
        <v>346</v>
      </c>
      <c r="Z8" s="11">
        <v>175</v>
      </c>
      <c r="AA8" s="11">
        <v>442</v>
      </c>
      <c r="AB8" s="11">
        <v>356</v>
      </c>
      <c r="AC8" s="11">
        <v>184</v>
      </c>
      <c r="AD8" s="11">
        <v>123</v>
      </c>
      <c r="AE8" s="11"/>
      <c r="AF8" s="11">
        <v>1714</v>
      </c>
      <c r="AG8" s="11">
        <v>1755</v>
      </c>
      <c r="AH8" s="11">
        <v>466</v>
      </c>
      <c r="AI8" s="11"/>
      <c r="AJ8" s="11">
        <v>989</v>
      </c>
      <c r="AK8" s="11">
        <v>1331</v>
      </c>
      <c r="AL8" s="11">
        <v>343</v>
      </c>
      <c r="AM8" s="11"/>
      <c r="AN8" s="11">
        <v>921</v>
      </c>
      <c r="AO8" s="11">
        <v>770</v>
      </c>
      <c r="AP8" s="11">
        <v>991</v>
      </c>
      <c r="AQ8" s="11">
        <v>412</v>
      </c>
      <c r="AR8" s="11">
        <v>63</v>
      </c>
      <c r="AS8" s="11"/>
      <c r="AT8" s="11">
        <v>3817</v>
      </c>
      <c r="AU8" s="11">
        <v>389</v>
      </c>
      <c r="AV8" s="11"/>
      <c r="AW8" s="11">
        <v>1912</v>
      </c>
      <c r="AX8" s="11">
        <v>485</v>
      </c>
      <c r="AY8" s="11">
        <v>1835</v>
      </c>
    </row>
    <row r="9" spans="2:51">
      <c r="B9" s="18" t="s">
        <v>372</v>
      </c>
      <c r="C9" s="17">
        <v>0.231762484193031</v>
      </c>
      <c r="D9" s="17">
        <v>0.27906800769962598</v>
      </c>
      <c r="E9" s="17">
        <v>0.18770931705331201</v>
      </c>
      <c r="F9" s="17"/>
      <c r="G9" s="17">
        <v>0.20431471897668599</v>
      </c>
      <c r="H9" s="17">
        <v>0.21141411355258</v>
      </c>
      <c r="I9" s="17">
        <v>0.22322043783985801</v>
      </c>
      <c r="J9" s="17">
        <v>0.232371858905114</v>
      </c>
      <c r="K9" s="17">
        <v>0.23658227122374501</v>
      </c>
      <c r="L9" s="17">
        <v>0.26030667187871298</v>
      </c>
      <c r="M9" s="17"/>
      <c r="N9" s="17">
        <v>0.28187026385136399</v>
      </c>
      <c r="O9" s="17">
        <v>0.24374109003174799</v>
      </c>
      <c r="P9" s="17">
        <v>0.207423383277479</v>
      </c>
      <c r="Q9" s="17">
        <v>0.18517364975835501</v>
      </c>
      <c r="R9" s="17"/>
      <c r="S9" s="17">
        <v>0.247666751382804</v>
      </c>
      <c r="T9" s="17">
        <v>0.19534776413027799</v>
      </c>
      <c r="U9" s="17">
        <v>0.24826682320248999</v>
      </c>
      <c r="V9" s="17">
        <v>0.23392879345079801</v>
      </c>
      <c r="W9" s="17">
        <v>0.22921873347046401</v>
      </c>
      <c r="X9" s="17">
        <v>0.23249255032515301</v>
      </c>
      <c r="Y9" s="17">
        <v>0.26235377380136998</v>
      </c>
      <c r="Z9" s="17">
        <v>0.29391863966208698</v>
      </c>
      <c r="AA9" s="17">
        <v>0.201995426084045</v>
      </c>
      <c r="AB9" s="17">
        <v>0.22223425402490299</v>
      </c>
      <c r="AC9" s="17">
        <v>0.22663487140709901</v>
      </c>
      <c r="AD9" s="17">
        <v>0.24518385998730199</v>
      </c>
      <c r="AE9" s="17"/>
      <c r="AF9" s="17">
        <v>0.21372922135525199</v>
      </c>
      <c r="AG9" s="17">
        <v>0.27975994290620898</v>
      </c>
      <c r="AH9" s="17">
        <v>0.15470323858985799</v>
      </c>
      <c r="AI9" s="17"/>
      <c r="AJ9" s="17">
        <v>0.249473479114935</v>
      </c>
      <c r="AK9" s="17">
        <v>0.275801348777234</v>
      </c>
      <c r="AL9" s="17">
        <v>0.247431650710453</v>
      </c>
      <c r="AM9" s="17"/>
      <c r="AN9" s="17">
        <v>0.174066538517574</v>
      </c>
      <c r="AO9" s="17">
        <v>0.21496250536318401</v>
      </c>
      <c r="AP9" s="17">
        <v>0.28440910463908903</v>
      </c>
      <c r="AQ9" s="17">
        <v>0.27694839690923201</v>
      </c>
      <c r="AR9" s="17">
        <v>0.49335267396628801</v>
      </c>
      <c r="AS9" s="17"/>
      <c r="AT9" s="17">
        <v>0.23207785378741999</v>
      </c>
      <c r="AU9" s="17">
        <v>0.231042669370875</v>
      </c>
      <c r="AV9" s="17"/>
      <c r="AW9" s="17">
        <v>0.326699191313787</v>
      </c>
      <c r="AX9" s="17">
        <v>0.16128446450587899</v>
      </c>
      <c r="AY9" s="17">
        <v>0.151488846667271</v>
      </c>
    </row>
    <row r="10" spans="2:51">
      <c r="B10" s="18" t="s">
        <v>373</v>
      </c>
      <c r="C10" s="17">
        <v>0.47544783204552199</v>
      </c>
      <c r="D10" s="17">
        <v>0.46937733507096902</v>
      </c>
      <c r="E10" s="17">
        <v>0.481057877011421</v>
      </c>
      <c r="F10" s="17"/>
      <c r="G10" s="17">
        <v>0.44407843633471999</v>
      </c>
      <c r="H10" s="17">
        <v>0.45033923788434699</v>
      </c>
      <c r="I10" s="17">
        <v>0.48433594412339398</v>
      </c>
      <c r="J10" s="17">
        <v>0.45057875403735298</v>
      </c>
      <c r="K10" s="17">
        <v>0.48697421597644702</v>
      </c>
      <c r="L10" s="17">
        <v>0.50998240170877196</v>
      </c>
      <c r="M10" s="17"/>
      <c r="N10" s="17">
        <v>0.52589987669174199</v>
      </c>
      <c r="O10" s="17">
        <v>0.47112288812087999</v>
      </c>
      <c r="P10" s="17">
        <v>0.44339382812787598</v>
      </c>
      <c r="Q10" s="17">
        <v>0.45809533418460802</v>
      </c>
      <c r="R10" s="17"/>
      <c r="S10" s="17">
        <v>0.46447234735737902</v>
      </c>
      <c r="T10" s="17">
        <v>0.54541528328894595</v>
      </c>
      <c r="U10" s="17">
        <v>0.44683867154656598</v>
      </c>
      <c r="V10" s="17">
        <v>0.48935474726531097</v>
      </c>
      <c r="W10" s="17">
        <v>0.459714501981834</v>
      </c>
      <c r="X10" s="17">
        <v>0.48695907027127699</v>
      </c>
      <c r="Y10" s="17">
        <v>0.44393081670158302</v>
      </c>
      <c r="Z10" s="17">
        <v>0.42667795216726301</v>
      </c>
      <c r="AA10" s="17">
        <v>0.49830067316683202</v>
      </c>
      <c r="AB10" s="17">
        <v>0.44540580361582399</v>
      </c>
      <c r="AC10" s="17">
        <v>0.462578606015694</v>
      </c>
      <c r="AD10" s="17">
        <v>0.423254161257339</v>
      </c>
      <c r="AE10" s="17"/>
      <c r="AF10" s="17">
        <v>0.47069756599138002</v>
      </c>
      <c r="AG10" s="17">
        <v>0.48432619975013902</v>
      </c>
      <c r="AH10" s="17">
        <v>0.460659563633389</v>
      </c>
      <c r="AI10" s="17"/>
      <c r="AJ10" s="17">
        <v>0.49804552213090503</v>
      </c>
      <c r="AK10" s="17">
        <v>0.47093259863780601</v>
      </c>
      <c r="AL10" s="17">
        <v>0.54739018537902095</v>
      </c>
      <c r="AM10" s="17"/>
      <c r="AN10" s="17">
        <v>0.456049851921352</v>
      </c>
      <c r="AO10" s="17">
        <v>0.47679240782353299</v>
      </c>
      <c r="AP10" s="17">
        <v>0.47440866562647599</v>
      </c>
      <c r="AQ10" s="17">
        <v>0.51263891379924598</v>
      </c>
      <c r="AR10" s="17">
        <v>0.46948807240092399</v>
      </c>
      <c r="AS10" s="17"/>
      <c r="AT10" s="17">
        <v>0.47774713007505898</v>
      </c>
      <c r="AU10" s="17">
        <v>0.45351796175459902</v>
      </c>
      <c r="AV10" s="17"/>
      <c r="AW10" s="17">
        <v>0.51062777690226002</v>
      </c>
      <c r="AX10" s="17">
        <v>0.49992019876869698</v>
      </c>
      <c r="AY10" s="17">
        <v>0.43234762640316199</v>
      </c>
    </row>
    <row r="11" spans="2:51">
      <c r="B11" s="18" t="s">
        <v>374</v>
      </c>
      <c r="C11" s="17">
        <v>0.19189726082777001</v>
      </c>
      <c r="D11" s="17">
        <v>0.167117199366631</v>
      </c>
      <c r="E11" s="17">
        <v>0.21478334514415501</v>
      </c>
      <c r="F11" s="17"/>
      <c r="G11" s="17">
        <v>0.22670179959939901</v>
      </c>
      <c r="H11" s="17">
        <v>0.20907225332728999</v>
      </c>
      <c r="I11" s="17">
        <v>0.188791332622224</v>
      </c>
      <c r="J11" s="17">
        <v>0.206639250699475</v>
      </c>
      <c r="K11" s="17">
        <v>0.192446125753897</v>
      </c>
      <c r="L11" s="17">
        <v>0.156501034996924</v>
      </c>
      <c r="M11" s="17"/>
      <c r="N11" s="17">
        <v>0.11781954189942299</v>
      </c>
      <c r="O11" s="17">
        <v>0.19008604681305599</v>
      </c>
      <c r="P11" s="17">
        <v>0.23917462016162799</v>
      </c>
      <c r="Q11" s="17">
        <v>0.22896117622181</v>
      </c>
      <c r="R11" s="17"/>
      <c r="S11" s="17">
        <v>0.163079022754091</v>
      </c>
      <c r="T11" s="17">
        <v>0.17059605702182901</v>
      </c>
      <c r="U11" s="17">
        <v>0.20484025806008699</v>
      </c>
      <c r="V11" s="17">
        <v>0.202932574151863</v>
      </c>
      <c r="W11" s="17">
        <v>0.21445811004940499</v>
      </c>
      <c r="X11" s="17">
        <v>0.19614786150357999</v>
      </c>
      <c r="Y11" s="17">
        <v>0.17848393255237399</v>
      </c>
      <c r="Z11" s="17">
        <v>0.17968211275290599</v>
      </c>
      <c r="AA11" s="17">
        <v>0.178823163939935</v>
      </c>
      <c r="AB11" s="17">
        <v>0.24197154282800101</v>
      </c>
      <c r="AC11" s="17">
        <v>0.20144164754941399</v>
      </c>
      <c r="AD11" s="17">
        <v>0.223074034801656</v>
      </c>
      <c r="AE11" s="17"/>
      <c r="AF11" s="17">
        <v>0.21440052706608201</v>
      </c>
      <c r="AG11" s="17">
        <v>0.156130835607525</v>
      </c>
      <c r="AH11" s="17">
        <v>0.230599289723117</v>
      </c>
      <c r="AI11" s="17"/>
      <c r="AJ11" s="17">
        <v>0.167313847670124</v>
      </c>
      <c r="AK11" s="17">
        <v>0.16986508627116401</v>
      </c>
      <c r="AL11" s="17">
        <v>0.117713225262407</v>
      </c>
      <c r="AM11" s="17"/>
      <c r="AN11" s="17">
        <v>0.24123738786365001</v>
      </c>
      <c r="AO11" s="17">
        <v>0.19221414733019701</v>
      </c>
      <c r="AP11" s="17">
        <v>0.159427531472353</v>
      </c>
      <c r="AQ11" s="17">
        <v>0.137120546830447</v>
      </c>
      <c r="AR11" s="17">
        <v>3.71592536327877E-2</v>
      </c>
      <c r="AS11" s="17"/>
      <c r="AT11" s="17">
        <v>0.192946739072382</v>
      </c>
      <c r="AU11" s="17">
        <v>0.183504985352478</v>
      </c>
      <c r="AV11" s="17"/>
      <c r="AW11" s="17">
        <v>0.115836895999922</v>
      </c>
      <c r="AX11" s="17">
        <v>0.25142930859968599</v>
      </c>
      <c r="AY11" s="17">
        <v>0.25540037547326799</v>
      </c>
    </row>
    <row r="12" spans="2:51">
      <c r="B12" s="18" t="s">
        <v>375</v>
      </c>
      <c r="C12" s="17">
        <v>4.1536908293107903E-2</v>
      </c>
      <c r="D12" s="17">
        <v>3.5525413684324401E-2</v>
      </c>
      <c r="E12" s="17">
        <v>4.7448846026988199E-2</v>
      </c>
      <c r="F12" s="17"/>
      <c r="G12" s="17">
        <v>7.0640090162988806E-2</v>
      </c>
      <c r="H12" s="17">
        <v>6.9817731317079398E-2</v>
      </c>
      <c r="I12" s="17">
        <v>3.9018334400066697E-2</v>
      </c>
      <c r="J12" s="17">
        <v>4.02946125382651E-2</v>
      </c>
      <c r="K12" s="17">
        <v>2.8712442331127901E-2</v>
      </c>
      <c r="L12" s="17">
        <v>1.99807486832555E-2</v>
      </c>
      <c r="M12" s="17"/>
      <c r="N12" s="17">
        <v>3.1812753623395501E-2</v>
      </c>
      <c r="O12" s="17">
        <v>4.5102697933931797E-2</v>
      </c>
      <c r="P12" s="17">
        <v>3.48580246283079E-2</v>
      </c>
      <c r="Q12" s="17">
        <v>5.4117621197736901E-2</v>
      </c>
      <c r="R12" s="17"/>
      <c r="S12" s="17">
        <v>5.3911739747855299E-2</v>
      </c>
      <c r="T12" s="17">
        <v>3.3902881973076199E-2</v>
      </c>
      <c r="U12" s="17">
        <v>4.4810208580990003E-2</v>
      </c>
      <c r="V12" s="17">
        <v>2.5060359365048E-2</v>
      </c>
      <c r="W12" s="17">
        <v>4.41499876647585E-2</v>
      </c>
      <c r="X12" s="17">
        <v>3.2725952078944701E-2</v>
      </c>
      <c r="Y12" s="17">
        <v>3.9362086387981797E-2</v>
      </c>
      <c r="Z12" s="17">
        <v>3.9368663978905101E-2</v>
      </c>
      <c r="AA12" s="17">
        <v>4.7035470316954202E-2</v>
      </c>
      <c r="AB12" s="17">
        <v>4.2624527007438698E-2</v>
      </c>
      <c r="AC12" s="17">
        <v>6.2557889398209193E-2</v>
      </c>
      <c r="AD12" s="17">
        <v>3.9868389752662103E-2</v>
      </c>
      <c r="AE12" s="17"/>
      <c r="AF12" s="17">
        <v>4.0859748042650398E-2</v>
      </c>
      <c r="AG12" s="17">
        <v>3.7172299735898202E-2</v>
      </c>
      <c r="AH12" s="17">
        <v>6.0704667520985203E-2</v>
      </c>
      <c r="AI12" s="17"/>
      <c r="AJ12" s="17">
        <v>4.0125783792671899E-2</v>
      </c>
      <c r="AK12" s="17">
        <v>3.6299521497624603E-2</v>
      </c>
      <c r="AL12" s="17">
        <v>4.1767008841260403E-2</v>
      </c>
      <c r="AM12" s="17"/>
      <c r="AN12" s="17">
        <v>3.3084901930462998E-2</v>
      </c>
      <c r="AO12" s="17">
        <v>6.2411847725925403E-2</v>
      </c>
      <c r="AP12" s="17">
        <v>3.7224226357456099E-2</v>
      </c>
      <c r="AQ12" s="17">
        <v>3.3815985896123703E-2</v>
      </c>
      <c r="AR12" s="17">
        <v>0</v>
      </c>
      <c r="AS12" s="17"/>
      <c r="AT12" s="17">
        <v>3.92444009300933E-2</v>
      </c>
      <c r="AU12" s="17">
        <v>6.2172282653424997E-2</v>
      </c>
      <c r="AV12" s="17"/>
      <c r="AW12" s="17">
        <v>2.3662943266096199E-2</v>
      </c>
      <c r="AX12" s="17">
        <v>5.0815433546728801E-2</v>
      </c>
      <c r="AY12" s="17">
        <v>5.7703597285781803E-2</v>
      </c>
    </row>
    <row r="13" spans="2:51">
      <c r="B13" s="18" t="s">
        <v>376</v>
      </c>
      <c r="C13" s="17">
        <v>1.2406989006930101E-2</v>
      </c>
      <c r="D13" s="17">
        <v>1.03510838361033E-2</v>
      </c>
      <c r="E13" s="17">
        <v>1.4410125564664001E-2</v>
      </c>
      <c r="F13" s="17"/>
      <c r="G13" s="17">
        <v>1.8689375190386201E-2</v>
      </c>
      <c r="H13" s="17">
        <v>1.14408269872712E-2</v>
      </c>
      <c r="I13" s="17">
        <v>1.7999782794955999E-2</v>
      </c>
      <c r="J13" s="17">
        <v>1.42878817097332E-2</v>
      </c>
      <c r="K13" s="17">
        <v>7.4894811426888201E-3</v>
      </c>
      <c r="L13" s="17">
        <v>8.3386540801682497E-3</v>
      </c>
      <c r="M13" s="17"/>
      <c r="N13" s="17">
        <v>1.00174215077725E-2</v>
      </c>
      <c r="O13" s="17">
        <v>1.01675244201748E-2</v>
      </c>
      <c r="P13" s="17">
        <v>1.6005351245846899E-2</v>
      </c>
      <c r="Q13" s="17">
        <v>1.42478409388332E-2</v>
      </c>
      <c r="R13" s="17"/>
      <c r="S13" s="17">
        <v>1.0664538534467499E-2</v>
      </c>
      <c r="T13" s="17">
        <v>1.7284975696705999E-2</v>
      </c>
      <c r="U13" s="17">
        <v>7.96904469216108E-3</v>
      </c>
      <c r="V13" s="17">
        <v>1.5974439595672699E-2</v>
      </c>
      <c r="W13" s="17">
        <v>1.0687141923140801E-2</v>
      </c>
      <c r="X13" s="17">
        <v>2.5728606716857901E-3</v>
      </c>
      <c r="Y13" s="17">
        <v>2.2184483821006101E-2</v>
      </c>
      <c r="Z13" s="17">
        <v>1.1053823502601401E-2</v>
      </c>
      <c r="AA13" s="17">
        <v>1.3264835552698801E-2</v>
      </c>
      <c r="AB13" s="17">
        <v>1.42199637243929E-2</v>
      </c>
      <c r="AC13" s="17">
        <v>5.5511387339915001E-3</v>
      </c>
      <c r="AD13" s="17">
        <v>1.1211530703982999E-2</v>
      </c>
      <c r="AE13" s="17"/>
      <c r="AF13" s="17">
        <v>1.1957305605492999E-2</v>
      </c>
      <c r="AG13" s="17">
        <v>9.3135155071237697E-3</v>
      </c>
      <c r="AH13" s="17">
        <v>1.3246410944169699E-2</v>
      </c>
      <c r="AI13" s="17"/>
      <c r="AJ13" s="17">
        <v>7.0776310704156404E-3</v>
      </c>
      <c r="AK13" s="17">
        <v>1.1911562116300199E-2</v>
      </c>
      <c r="AL13" s="17">
        <v>6.5539029981571901E-3</v>
      </c>
      <c r="AM13" s="17"/>
      <c r="AN13" s="17">
        <v>2.2052853395354999E-2</v>
      </c>
      <c r="AO13" s="17">
        <v>9.0017393655124605E-3</v>
      </c>
      <c r="AP13" s="17">
        <v>1.0284509409607101E-2</v>
      </c>
      <c r="AQ13" s="17">
        <v>9.4664916964221895E-3</v>
      </c>
      <c r="AR13" s="17">
        <v>0</v>
      </c>
      <c r="AS13" s="17"/>
      <c r="AT13" s="17">
        <v>1.20937564899733E-2</v>
      </c>
      <c r="AU13" s="17">
        <v>1.62912891783858E-2</v>
      </c>
      <c r="AV13" s="17"/>
      <c r="AW13" s="17">
        <v>7.7644166782502803E-3</v>
      </c>
      <c r="AX13" s="17">
        <v>5.7625184613718699E-3</v>
      </c>
      <c r="AY13" s="17">
        <v>1.89962047781186E-2</v>
      </c>
    </row>
    <row r="14" spans="2:51">
      <c r="B14" s="18" t="s">
        <v>119</v>
      </c>
      <c r="C14" s="19">
        <v>4.6948525633639999E-2</v>
      </c>
      <c r="D14" s="19">
        <v>3.85609603423464E-2</v>
      </c>
      <c r="E14" s="19">
        <v>5.4590489199460503E-2</v>
      </c>
      <c r="F14" s="19"/>
      <c r="G14" s="19">
        <v>3.5575579735820102E-2</v>
      </c>
      <c r="H14" s="19">
        <v>4.7915836931432303E-2</v>
      </c>
      <c r="I14" s="19">
        <v>4.6634168219501303E-2</v>
      </c>
      <c r="J14" s="19">
        <v>5.5827642110060097E-2</v>
      </c>
      <c r="K14" s="19">
        <v>4.7795463572094903E-2</v>
      </c>
      <c r="L14" s="19">
        <v>4.4890488652167597E-2</v>
      </c>
      <c r="M14" s="19"/>
      <c r="N14" s="19">
        <v>3.2580142426302701E-2</v>
      </c>
      <c r="O14" s="19">
        <v>3.97797526802093E-2</v>
      </c>
      <c r="P14" s="19">
        <v>5.9144792558862201E-2</v>
      </c>
      <c r="Q14" s="19">
        <v>5.9404377698657099E-2</v>
      </c>
      <c r="R14" s="19"/>
      <c r="S14" s="19">
        <v>6.0205600223402697E-2</v>
      </c>
      <c r="T14" s="19">
        <v>3.7453037889165701E-2</v>
      </c>
      <c r="U14" s="19">
        <v>4.7274993917706301E-2</v>
      </c>
      <c r="V14" s="19">
        <v>3.2749086171306903E-2</v>
      </c>
      <c r="W14" s="19">
        <v>4.1771524910397803E-2</v>
      </c>
      <c r="X14" s="19">
        <v>4.9101705149359E-2</v>
      </c>
      <c r="Y14" s="19">
        <v>5.3684906735684199E-2</v>
      </c>
      <c r="Z14" s="19">
        <v>4.92988079362374E-2</v>
      </c>
      <c r="AA14" s="19">
        <v>6.0580430939535003E-2</v>
      </c>
      <c r="AB14" s="19">
        <v>3.3543908799440497E-2</v>
      </c>
      <c r="AC14" s="19">
        <v>4.12358468955926E-2</v>
      </c>
      <c r="AD14" s="19">
        <v>5.7408023497058203E-2</v>
      </c>
      <c r="AE14" s="19"/>
      <c r="AF14" s="19">
        <v>4.83556319391426E-2</v>
      </c>
      <c r="AG14" s="19">
        <v>3.32972064931049E-2</v>
      </c>
      <c r="AH14" s="19">
        <v>8.0086829588481498E-2</v>
      </c>
      <c r="AI14" s="19"/>
      <c r="AJ14" s="19">
        <v>3.7963736220949298E-2</v>
      </c>
      <c r="AK14" s="19">
        <v>3.5189882699870799E-2</v>
      </c>
      <c r="AL14" s="19">
        <v>3.9144026808701902E-2</v>
      </c>
      <c r="AM14" s="19"/>
      <c r="AN14" s="19">
        <v>7.3508466371605796E-2</v>
      </c>
      <c r="AO14" s="19">
        <v>4.4617352391647901E-2</v>
      </c>
      <c r="AP14" s="19">
        <v>3.42459624950186E-2</v>
      </c>
      <c r="AQ14" s="19">
        <v>3.0009664868529799E-2</v>
      </c>
      <c r="AR14" s="19">
        <v>0</v>
      </c>
      <c r="AS14" s="19"/>
      <c r="AT14" s="19">
        <v>4.5890119645072398E-2</v>
      </c>
      <c r="AU14" s="19">
        <v>5.34708116902377E-2</v>
      </c>
      <c r="AV14" s="19"/>
      <c r="AW14" s="19">
        <v>1.54087758396853E-2</v>
      </c>
      <c r="AX14" s="19">
        <v>3.07880761176378E-2</v>
      </c>
      <c r="AY14" s="19">
        <v>8.4063349392398998E-2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4118</v>
      </c>
      <c r="D7" s="10">
        <v>1942</v>
      </c>
      <c r="E7" s="10">
        <v>2159</v>
      </c>
      <c r="F7" s="10"/>
      <c r="G7" s="10">
        <v>359</v>
      </c>
      <c r="H7" s="10">
        <v>554</v>
      </c>
      <c r="I7" s="10">
        <v>584</v>
      </c>
      <c r="J7" s="10">
        <v>718</v>
      </c>
      <c r="K7" s="10">
        <v>819</v>
      </c>
      <c r="L7" s="10">
        <v>1084</v>
      </c>
      <c r="M7" s="10"/>
      <c r="N7" s="10">
        <v>1198</v>
      </c>
      <c r="O7" s="10">
        <v>1195</v>
      </c>
      <c r="P7" s="10">
        <v>738</v>
      </c>
      <c r="Q7" s="10">
        <v>960</v>
      </c>
      <c r="R7" s="10"/>
      <c r="S7" s="10">
        <v>429</v>
      </c>
      <c r="T7" s="10">
        <v>597</v>
      </c>
      <c r="U7" s="10">
        <v>397</v>
      </c>
      <c r="V7" s="10">
        <v>360</v>
      </c>
      <c r="W7" s="10">
        <v>320</v>
      </c>
      <c r="X7" s="10">
        <v>353</v>
      </c>
      <c r="Y7" s="10">
        <v>357</v>
      </c>
      <c r="Z7" s="10">
        <v>181</v>
      </c>
      <c r="AA7" s="10">
        <v>467</v>
      </c>
      <c r="AB7" s="10">
        <v>340</v>
      </c>
      <c r="AC7" s="10">
        <v>202</v>
      </c>
      <c r="AD7" s="10">
        <v>115</v>
      </c>
      <c r="AE7" s="10"/>
      <c r="AF7" s="10">
        <v>1723</v>
      </c>
      <c r="AG7" s="10">
        <v>1720</v>
      </c>
      <c r="AH7" s="10">
        <v>424</v>
      </c>
      <c r="AI7" s="10"/>
      <c r="AJ7" s="10">
        <v>1012</v>
      </c>
      <c r="AK7" s="10">
        <v>1252</v>
      </c>
      <c r="AL7" s="10">
        <v>342</v>
      </c>
      <c r="AM7" s="10"/>
      <c r="AN7" s="10">
        <v>877</v>
      </c>
      <c r="AO7" s="10">
        <v>686</v>
      </c>
      <c r="AP7" s="10">
        <v>993</v>
      </c>
      <c r="AQ7" s="10">
        <v>427</v>
      </c>
      <c r="AR7" s="10">
        <v>58</v>
      </c>
      <c r="AS7" s="10"/>
      <c r="AT7" s="10">
        <v>3787</v>
      </c>
      <c r="AU7" s="10">
        <v>308</v>
      </c>
      <c r="AV7" s="10"/>
      <c r="AW7" s="10">
        <v>2013</v>
      </c>
      <c r="AX7" s="10">
        <v>423</v>
      </c>
      <c r="AY7" s="10">
        <v>1682</v>
      </c>
    </row>
    <row r="8" spans="2:51" ht="30" customHeight="1">
      <c r="B8" s="11" t="s">
        <v>112</v>
      </c>
      <c r="C8" s="11">
        <v>4105</v>
      </c>
      <c r="D8" s="11">
        <v>1993</v>
      </c>
      <c r="E8" s="11">
        <v>2095</v>
      </c>
      <c r="F8" s="11"/>
      <c r="G8" s="11">
        <v>415</v>
      </c>
      <c r="H8" s="11">
        <v>684</v>
      </c>
      <c r="I8" s="11">
        <v>655</v>
      </c>
      <c r="J8" s="11">
        <v>711</v>
      </c>
      <c r="K8" s="11">
        <v>666</v>
      </c>
      <c r="L8" s="11">
        <v>975</v>
      </c>
      <c r="M8" s="11"/>
      <c r="N8" s="11">
        <v>1096</v>
      </c>
      <c r="O8" s="11">
        <v>1101</v>
      </c>
      <c r="P8" s="11">
        <v>859</v>
      </c>
      <c r="Q8" s="11">
        <v>1020</v>
      </c>
      <c r="R8" s="11"/>
      <c r="S8" s="11">
        <v>524</v>
      </c>
      <c r="T8" s="11">
        <v>563</v>
      </c>
      <c r="U8" s="11">
        <v>350</v>
      </c>
      <c r="V8" s="11">
        <v>377</v>
      </c>
      <c r="W8" s="11">
        <v>307</v>
      </c>
      <c r="X8" s="11">
        <v>379</v>
      </c>
      <c r="Y8" s="11">
        <v>334</v>
      </c>
      <c r="Z8" s="11">
        <v>157</v>
      </c>
      <c r="AA8" s="11">
        <v>446</v>
      </c>
      <c r="AB8" s="11">
        <v>342</v>
      </c>
      <c r="AC8" s="11">
        <v>200</v>
      </c>
      <c r="AD8" s="11">
        <v>125</v>
      </c>
      <c r="AE8" s="11"/>
      <c r="AF8" s="11">
        <v>1657</v>
      </c>
      <c r="AG8" s="11">
        <v>1704</v>
      </c>
      <c r="AH8" s="11">
        <v>456</v>
      </c>
      <c r="AI8" s="11"/>
      <c r="AJ8" s="11">
        <v>960</v>
      </c>
      <c r="AK8" s="11">
        <v>1289</v>
      </c>
      <c r="AL8" s="11">
        <v>336</v>
      </c>
      <c r="AM8" s="11"/>
      <c r="AN8" s="11">
        <v>869</v>
      </c>
      <c r="AO8" s="11">
        <v>710</v>
      </c>
      <c r="AP8" s="11">
        <v>991</v>
      </c>
      <c r="AQ8" s="11">
        <v>424</v>
      </c>
      <c r="AR8" s="11">
        <v>56</v>
      </c>
      <c r="AS8" s="11"/>
      <c r="AT8" s="11">
        <v>3730</v>
      </c>
      <c r="AU8" s="11">
        <v>351</v>
      </c>
      <c r="AV8" s="11"/>
      <c r="AW8" s="11">
        <v>1927</v>
      </c>
      <c r="AX8" s="11">
        <v>454</v>
      </c>
      <c r="AY8" s="11">
        <v>1724</v>
      </c>
    </row>
    <row r="9" spans="2:51">
      <c r="B9" s="18" t="s">
        <v>372</v>
      </c>
      <c r="C9" s="17">
        <v>0.17263471356481999</v>
      </c>
      <c r="D9" s="17">
        <v>0.22599098080219801</v>
      </c>
      <c r="E9" s="17">
        <v>0.12137540825397</v>
      </c>
      <c r="F9" s="17"/>
      <c r="G9" s="17">
        <v>0.190166156039724</v>
      </c>
      <c r="H9" s="17">
        <v>0.196114675570217</v>
      </c>
      <c r="I9" s="17">
        <v>0.20655719333747199</v>
      </c>
      <c r="J9" s="17">
        <v>0.1746879699843</v>
      </c>
      <c r="K9" s="17">
        <v>0.16357106914125</v>
      </c>
      <c r="L9" s="17">
        <v>0.13063484240369599</v>
      </c>
      <c r="M9" s="17"/>
      <c r="N9" s="17">
        <v>0.22151388663464</v>
      </c>
      <c r="O9" s="17">
        <v>0.178695771497</v>
      </c>
      <c r="P9" s="17">
        <v>0.146210153713421</v>
      </c>
      <c r="Q9" s="17">
        <v>0.13294131398540401</v>
      </c>
      <c r="R9" s="17"/>
      <c r="S9" s="17">
        <v>0.19841639616534101</v>
      </c>
      <c r="T9" s="17">
        <v>0.157220285950609</v>
      </c>
      <c r="U9" s="17">
        <v>0.178022214844788</v>
      </c>
      <c r="V9" s="17">
        <v>0.15838873982190299</v>
      </c>
      <c r="W9" s="17">
        <v>0.162169943691478</v>
      </c>
      <c r="X9" s="17">
        <v>0.144137173494163</v>
      </c>
      <c r="Y9" s="17">
        <v>0.206693425005885</v>
      </c>
      <c r="Z9" s="17">
        <v>0.18738930861140199</v>
      </c>
      <c r="AA9" s="17">
        <v>0.18102914428627501</v>
      </c>
      <c r="AB9" s="17">
        <v>0.16866320405049101</v>
      </c>
      <c r="AC9" s="17">
        <v>0.161033660148097</v>
      </c>
      <c r="AD9" s="17">
        <v>0.163839658715702</v>
      </c>
      <c r="AE9" s="17"/>
      <c r="AF9" s="17">
        <v>0.139856046344734</v>
      </c>
      <c r="AG9" s="17">
        <v>0.20533772795282099</v>
      </c>
      <c r="AH9" s="17">
        <v>0.15688809125773701</v>
      </c>
      <c r="AI9" s="17"/>
      <c r="AJ9" s="17">
        <v>0.17440377784374</v>
      </c>
      <c r="AK9" s="17">
        <v>0.20715992232048999</v>
      </c>
      <c r="AL9" s="17">
        <v>0.203688495566616</v>
      </c>
      <c r="AM9" s="17"/>
      <c r="AN9" s="17">
        <v>0.12986983111983999</v>
      </c>
      <c r="AO9" s="17">
        <v>0.15738395333243099</v>
      </c>
      <c r="AP9" s="17">
        <v>0.224583074403054</v>
      </c>
      <c r="AQ9" s="17">
        <v>0.23337386360267801</v>
      </c>
      <c r="AR9" s="17">
        <v>0.26013864466381498</v>
      </c>
      <c r="AS9" s="17"/>
      <c r="AT9" s="17">
        <v>0.17170003882815499</v>
      </c>
      <c r="AU9" s="17">
        <v>0.19135081161046799</v>
      </c>
      <c r="AV9" s="17"/>
      <c r="AW9" s="17">
        <v>0.23182634458778201</v>
      </c>
      <c r="AX9" s="17">
        <v>0.116481034030742</v>
      </c>
      <c r="AY9" s="17">
        <v>0.121233850618772</v>
      </c>
    </row>
    <row r="10" spans="2:51">
      <c r="B10" s="18" t="s">
        <v>373</v>
      </c>
      <c r="C10" s="17">
        <v>0.35583456650378098</v>
      </c>
      <c r="D10" s="17">
        <v>0.35504780053344798</v>
      </c>
      <c r="E10" s="17">
        <v>0.35710879152945102</v>
      </c>
      <c r="F10" s="17"/>
      <c r="G10" s="17">
        <v>0.32656125692028598</v>
      </c>
      <c r="H10" s="17">
        <v>0.34765469286282202</v>
      </c>
      <c r="I10" s="17">
        <v>0.36742846959365999</v>
      </c>
      <c r="J10" s="17">
        <v>0.34628970137515602</v>
      </c>
      <c r="K10" s="17">
        <v>0.35083331582736799</v>
      </c>
      <c r="L10" s="17">
        <v>0.37661134217282999</v>
      </c>
      <c r="M10" s="17"/>
      <c r="N10" s="17">
        <v>0.39507333349521701</v>
      </c>
      <c r="O10" s="17">
        <v>0.35449048265240601</v>
      </c>
      <c r="P10" s="17">
        <v>0.342162522707955</v>
      </c>
      <c r="Q10" s="17">
        <v>0.32401369294829102</v>
      </c>
      <c r="R10" s="17"/>
      <c r="S10" s="17">
        <v>0.39105062236263899</v>
      </c>
      <c r="T10" s="17">
        <v>0.37283561271461901</v>
      </c>
      <c r="U10" s="17">
        <v>0.35448414838785602</v>
      </c>
      <c r="V10" s="17">
        <v>0.36736998622929601</v>
      </c>
      <c r="W10" s="17">
        <v>0.38241048023052898</v>
      </c>
      <c r="X10" s="17">
        <v>0.35085385653635198</v>
      </c>
      <c r="Y10" s="17">
        <v>0.33184824311415101</v>
      </c>
      <c r="Z10" s="17">
        <v>0.33868553462110201</v>
      </c>
      <c r="AA10" s="17">
        <v>0.34076447581783298</v>
      </c>
      <c r="AB10" s="17">
        <v>0.347129423407399</v>
      </c>
      <c r="AC10" s="17">
        <v>0.28049989058513802</v>
      </c>
      <c r="AD10" s="17">
        <v>0.33427973628471602</v>
      </c>
      <c r="AE10" s="17"/>
      <c r="AF10" s="17">
        <v>0.35320181897606401</v>
      </c>
      <c r="AG10" s="17">
        <v>0.38545472609167403</v>
      </c>
      <c r="AH10" s="17">
        <v>0.29153040270213798</v>
      </c>
      <c r="AI10" s="17"/>
      <c r="AJ10" s="17">
        <v>0.39250517223868098</v>
      </c>
      <c r="AK10" s="17">
        <v>0.36473577024228898</v>
      </c>
      <c r="AL10" s="17">
        <v>0.39668047391137301</v>
      </c>
      <c r="AM10" s="17"/>
      <c r="AN10" s="17">
        <v>0.32217157835058702</v>
      </c>
      <c r="AO10" s="17">
        <v>0.36746848454381698</v>
      </c>
      <c r="AP10" s="17">
        <v>0.381776398740651</v>
      </c>
      <c r="AQ10" s="17">
        <v>0.35803145282930199</v>
      </c>
      <c r="AR10" s="17">
        <v>0.39447459030210802</v>
      </c>
      <c r="AS10" s="17"/>
      <c r="AT10" s="17">
        <v>0.35660098645528898</v>
      </c>
      <c r="AU10" s="17">
        <v>0.34902492298008397</v>
      </c>
      <c r="AV10" s="17"/>
      <c r="AW10" s="17">
        <v>0.37826546024174501</v>
      </c>
      <c r="AX10" s="17">
        <v>0.377321699510896</v>
      </c>
      <c r="AY10" s="17">
        <v>0.32510288438528201</v>
      </c>
    </row>
    <row r="11" spans="2:51">
      <c r="B11" s="18" t="s">
        <v>374</v>
      </c>
      <c r="C11" s="17">
        <v>0.25673899986369297</v>
      </c>
      <c r="D11" s="17">
        <v>0.23794962061684399</v>
      </c>
      <c r="E11" s="17">
        <v>0.27427914656956098</v>
      </c>
      <c r="F11" s="17"/>
      <c r="G11" s="17">
        <v>0.24284174179565601</v>
      </c>
      <c r="H11" s="17">
        <v>0.22630667151300499</v>
      </c>
      <c r="I11" s="17">
        <v>0.22922385299022199</v>
      </c>
      <c r="J11" s="17">
        <v>0.24888755556004799</v>
      </c>
      <c r="K11" s="17">
        <v>0.27548898105666503</v>
      </c>
      <c r="L11" s="17">
        <v>0.295378312122343</v>
      </c>
      <c r="M11" s="17"/>
      <c r="N11" s="17">
        <v>0.21073566773146801</v>
      </c>
      <c r="O11" s="17">
        <v>0.24956936537631999</v>
      </c>
      <c r="P11" s="17">
        <v>0.28568736334455802</v>
      </c>
      <c r="Q11" s="17">
        <v>0.29116451477085398</v>
      </c>
      <c r="R11" s="17"/>
      <c r="S11" s="17">
        <v>0.20185828862154701</v>
      </c>
      <c r="T11" s="17">
        <v>0.26722319567649</v>
      </c>
      <c r="U11" s="17">
        <v>0.27272672282142801</v>
      </c>
      <c r="V11" s="17">
        <v>0.28634822632736601</v>
      </c>
      <c r="W11" s="17">
        <v>0.286393534290662</v>
      </c>
      <c r="X11" s="17">
        <v>0.26794008817000597</v>
      </c>
      <c r="Y11" s="17">
        <v>0.26892437627232002</v>
      </c>
      <c r="Z11" s="17">
        <v>0.26402871870496097</v>
      </c>
      <c r="AA11" s="17">
        <v>0.24089682082983499</v>
      </c>
      <c r="AB11" s="17">
        <v>0.23032981903726299</v>
      </c>
      <c r="AC11" s="17">
        <v>0.314090531658622</v>
      </c>
      <c r="AD11" s="17">
        <v>0.19409948585738701</v>
      </c>
      <c r="AE11" s="17"/>
      <c r="AF11" s="17">
        <v>0.28274255875342003</v>
      </c>
      <c r="AG11" s="17">
        <v>0.226046261746808</v>
      </c>
      <c r="AH11" s="17">
        <v>0.28645085529917702</v>
      </c>
      <c r="AI11" s="17"/>
      <c r="AJ11" s="17">
        <v>0.27326704056755702</v>
      </c>
      <c r="AK11" s="17">
        <v>0.222720282574176</v>
      </c>
      <c r="AL11" s="17">
        <v>0.25273233668491002</v>
      </c>
      <c r="AM11" s="17"/>
      <c r="AN11" s="17">
        <v>0.30152928247523397</v>
      </c>
      <c r="AO11" s="17">
        <v>0.24278102171277899</v>
      </c>
      <c r="AP11" s="17">
        <v>0.19616441541569599</v>
      </c>
      <c r="AQ11" s="17">
        <v>0.216094613489624</v>
      </c>
      <c r="AR11" s="17">
        <v>0.26974703727599503</v>
      </c>
      <c r="AS11" s="17"/>
      <c r="AT11" s="17">
        <v>0.25978986304290802</v>
      </c>
      <c r="AU11" s="17">
        <v>0.229631560508267</v>
      </c>
      <c r="AV11" s="17"/>
      <c r="AW11" s="17">
        <v>0.22113250064673701</v>
      </c>
      <c r="AX11" s="17">
        <v>0.29814248166525598</v>
      </c>
      <c r="AY11" s="17">
        <v>0.28565278742413902</v>
      </c>
    </row>
    <row r="12" spans="2:51">
      <c r="B12" s="18" t="s">
        <v>375</v>
      </c>
      <c r="C12" s="17">
        <v>9.38637565215521E-2</v>
      </c>
      <c r="D12" s="17">
        <v>7.4561769160323393E-2</v>
      </c>
      <c r="E12" s="17">
        <v>0.11299515140447899</v>
      </c>
      <c r="F12" s="17"/>
      <c r="G12" s="17">
        <v>0.12192284886929899</v>
      </c>
      <c r="H12" s="17">
        <v>0.127607395106939</v>
      </c>
      <c r="I12" s="17">
        <v>8.9712260817448902E-2</v>
      </c>
      <c r="J12" s="17">
        <v>9.6382773290871304E-2</v>
      </c>
      <c r="K12" s="17">
        <v>7.4260507779298601E-2</v>
      </c>
      <c r="L12" s="17">
        <v>7.2601779137112396E-2</v>
      </c>
      <c r="M12" s="17"/>
      <c r="N12" s="17">
        <v>8.0770356361268794E-2</v>
      </c>
      <c r="O12" s="17">
        <v>9.3825967477975697E-2</v>
      </c>
      <c r="P12" s="17">
        <v>9.6701380448325103E-2</v>
      </c>
      <c r="Q12" s="17">
        <v>0.108160135661389</v>
      </c>
      <c r="R12" s="17"/>
      <c r="S12" s="17">
        <v>8.9999787576222096E-2</v>
      </c>
      <c r="T12" s="17">
        <v>9.8449249215033202E-2</v>
      </c>
      <c r="U12" s="17">
        <v>8.7637002719781795E-2</v>
      </c>
      <c r="V12" s="17">
        <v>5.8462937474267798E-2</v>
      </c>
      <c r="W12" s="17">
        <v>8.9747702071067706E-2</v>
      </c>
      <c r="X12" s="17">
        <v>0.13161117950701801</v>
      </c>
      <c r="Y12" s="17">
        <v>8.09203533577703E-2</v>
      </c>
      <c r="Z12" s="17">
        <v>6.1425884068591903E-2</v>
      </c>
      <c r="AA12" s="17">
        <v>0.106048793176995</v>
      </c>
      <c r="AB12" s="17">
        <v>0.109805665270844</v>
      </c>
      <c r="AC12" s="17">
        <v>7.0881444479789099E-2</v>
      </c>
      <c r="AD12" s="17">
        <v>0.13418260037272201</v>
      </c>
      <c r="AE12" s="17"/>
      <c r="AF12" s="17">
        <v>0.100128766777072</v>
      </c>
      <c r="AG12" s="17">
        <v>8.0819833058276003E-2</v>
      </c>
      <c r="AH12" s="17">
        <v>0.107571630926211</v>
      </c>
      <c r="AI12" s="17"/>
      <c r="AJ12" s="17">
        <v>6.5370301866771105E-2</v>
      </c>
      <c r="AK12" s="17">
        <v>0.103269917450098</v>
      </c>
      <c r="AL12" s="17">
        <v>7.9885711984067298E-2</v>
      </c>
      <c r="AM12" s="17"/>
      <c r="AN12" s="17">
        <v>8.9090389250924995E-2</v>
      </c>
      <c r="AO12" s="17">
        <v>0.11175896657546799</v>
      </c>
      <c r="AP12" s="17">
        <v>8.9320234079056995E-2</v>
      </c>
      <c r="AQ12" s="17">
        <v>8.1590183110048398E-2</v>
      </c>
      <c r="AR12" s="17">
        <v>1.78842892924851E-2</v>
      </c>
      <c r="AS12" s="17"/>
      <c r="AT12" s="17">
        <v>9.2045442727204801E-2</v>
      </c>
      <c r="AU12" s="17">
        <v>0.10508434490717</v>
      </c>
      <c r="AV12" s="17"/>
      <c r="AW12" s="17">
        <v>7.8406430899503304E-2</v>
      </c>
      <c r="AX12" s="17">
        <v>0.10353800105026301</v>
      </c>
      <c r="AY12" s="17">
        <v>0.108599539664264</v>
      </c>
    </row>
    <row r="13" spans="2:51">
      <c r="B13" s="18" t="s">
        <v>376</v>
      </c>
      <c r="C13" s="17">
        <v>3.2568606279667602E-2</v>
      </c>
      <c r="D13" s="17">
        <v>3.2670592711703701E-2</v>
      </c>
      <c r="E13" s="17">
        <v>3.2164796504017303E-2</v>
      </c>
      <c r="F13" s="17"/>
      <c r="G13" s="17">
        <v>4.3881022481362497E-2</v>
      </c>
      <c r="H13" s="17">
        <v>4.0438075573396397E-2</v>
      </c>
      <c r="I13" s="17">
        <v>2.8041076102496999E-2</v>
      </c>
      <c r="J13" s="17">
        <v>4.1192561394879201E-2</v>
      </c>
      <c r="K13" s="17">
        <v>2.7674788101491699E-2</v>
      </c>
      <c r="L13" s="17">
        <v>2.2334402263777999E-2</v>
      </c>
      <c r="M13" s="17"/>
      <c r="N13" s="17">
        <v>2.8236379177642101E-2</v>
      </c>
      <c r="O13" s="17">
        <v>3.1699010768649699E-2</v>
      </c>
      <c r="P13" s="17">
        <v>4.0010698728086901E-2</v>
      </c>
      <c r="Q13" s="17">
        <v>3.1980484369402699E-2</v>
      </c>
      <c r="R13" s="17"/>
      <c r="S13" s="17">
        <v>3.4649871455654603E-2</v>
      </c>
      <c r="T13" s="17">
        <v>3.1042995483884998E-2</v>
      </c>
      <c r="U13" s="17">
        <v>1.92910511830994E-2</v>
      </c>
      <c r="V13" s="17">
        <v>4.2249314434970202E-2</v>
      </c>
      <c r="W13" s="17">
        <v>2.35980542056628E-2</v>
      </c>
      <c r="X13" s="17">
        <v>9.9082619862724507E-3</v>
      </c>
      <c r="Y13" s="17">
        <v>3.1915037579049101E-2</v>
      </c>
      <c r="Z13" s="17">
        <v>6.6402722982720402E-2</v>
      </c>
      <c r="AA13" s="17">
        <v>2.51968631076347E-2</v>
      </c>
      <c r="AB13" s="17">
        <v>4.0491150065271597E-2</v>
      </c>
      <c r="AC13" s="17">
        <v>4.9330835805943801E-2</v>
      </c>
      <c r="AD13" s="17">
        <v>6.6542002636492598E-2</v>
      </c>
      <c r="AE13" s="17"/>
      <c r="AF13" s="17">
        <v>3.1536520873408899E-2</v>
      </c>
      <c r="AG13" s="17">
        <v>2.7935319648373799E-2</v>
      </c>
      <c r="AH13" s="17">
        <v>4.78098641834643E-2</v>
      </c>
      <c r="AI13" s="17"/>
      <c r="AJ13" s="17">
        <v>2.24769521714367E-2</v>
      </c>
      <c r="AK13" s="17">
        <v>2.6930297687199001E-2</v>
      </c>
      <c r="AL13" s="17">
        <v>3.5536468089356503E-2</v>
      </c>
      <c r="AM13" s="17"/>
      <c r="AN13" s="17">
        <v>3.2125979998443799E-2</v>
      </c>
      <c r="AO13" s="17">
        <v>3.6411200144638597E-2</v>
      </c>
      <c r="AP13" s="17">
        <v>3.0924473826948701E-2</v>
      </c>
      <c r="AQ13" s="17">
        <v>2.7464248715129001E-2</v>
      </c>
      <c r="AR13" s="17">
        <v>2.2797581381959999E-2</v>
      </c>
      <c r="AS13" s="17"/>
      <c r="AT13" s="17">
        <v>3.1806743450087001E-2</v>
      </c>
      <c r="AU13" s="17">
        <v>3.94238199012725E-2</v>
      </c>
      <c r="AV13" s="17"/>
      <c r="AW13" s="17">
        <v>2.54238551688067E-2</v>
      </c>
      <c r="AX13" s="17">
        <v>2.48000922696472E-2</v>
      </c>
      <c r="AY13" s="17">
        <v>4.26005757839166E-2</v>
      </c>
    </row>
    <row r="14" spans="2:51">
      <c r="B14" s="18" t="s">
        <v>119</v>
      </c>
      <c r="C14" s="19">
        <v>8.8359357266486194E-2</v>
      </c>
      <c r="D14" s="19">
        <v>7.3779236175483598E-2</v>
      </c>
      <c r="E14" s="19">
        <v>0.102076705738523</v>
      </c>
      <c r="F14" s="19"/>
      <c r="G14" s="19">
        <v>7.4626973893673898E-2</v>
      </c>
      <c r="H14" s="19">
        <v>6.1878489373620803E-2</v>
      </c>
      <c r="I14" s="19">
        <v>7.9037147158699694E-2</v>
      </c>
      <c r="J14" s="19">
        <v>9.2559438394745799E-2</v>
      </c>
      <c r="K14" s="19">
        <v>0.108171338093928</v>
      </c>
      <c r="L14" s="19">
        <v>0.10243932190023999</v>
      </c>
      <c r="M14" s="19"/>
      <c r="N14" s="19">
        <v>6.3670376599764295E-2</v>
      </c>
      <c r="O14" s="19">
        <v>9.17194022276481E-2</v>
      </c>
      <c r="P14" s="19">
        <v>8.9227881057653002E-2</v>
      </c>
      <c r="Q14" s="19">
        <v>0.111739858264659</v>
      </c>
      <c r="R14" s="19"/>
      <c r="S14" s="19">
        <v>8.4025033818596495E-2</v>
      </c>
      <c r="T14" s="19">
        <v>7.3228660959363007E-2</v>
      </c>
      <c r="U14" s="19">
        <v>8.7838860043046904E-2</v>
      </c>
      <c r="V14" s="19">
        <v>8.7180795712196807E-2</v>
      </c>
      <c r="W14" s="19">
        <v>5.56802855106001E-2</v>
      </c>
      <c r="X14" s="19">
        <v>9.5549440306188393E-2</v>
      </c>
      <c r="Y14" s="19">
        <v>7.9698564670824396E-2</v>
      </c>
      <c r="Z14" s="19">
        <v>8.2067831011223502E-2</v>
      </c>
      <c r="AA14" s="19">
        <v>0.10606390278142799</v>
      </c>
      <c r="AB14" s="19">
        <v>0.10358073816873201</v>
      </c>
      <c r="AC14" s="19">
        <v>0.12416363732240999</v>
      </c>
      <c r="AD14" s="19">
        <v>0.10705651613297899</v>
      </c>
      <c r="AE14" s="19"/>
      <c r="AF14" s="19">
        <v>9.2534288275301094E-2</v>
      </c>
      <c r="AG14" s="19">
        <v>7.4406131502046696E-2</v>
      </c>
      <c r="AH14" s="19">
        <v>0.10974915563127199</v>
      </c>
      <c r="AI14" s="19"/>
      <c r="AJ14" s="19">
        <v>7.1976755311815493E-2</v>
      </c>
      <c r="AK14" s="19">
        <v>7.5183809725749395E-2</v>
      </c>
      <c r="AL14" s="19">
        <v>3.1476513763677098E-2</v>
      </c>
      <c r="AM14" s="19"/>
      <c r="AN14" s="19">
        <v>0.12521293880497</v>
      </c>
      <c r="AO14" s="19">
        <v>8.4196373690865994E-2</v>
      </c>
      <c r="AP14" s="19">
        <v>7.7231403534593193E-2</v>
      </c>
      <c r="AQ14" s="19">
        <v>8.3445638253218907E-2</v>
      </c>
      <c r="AR14" s="19">
        <v>3.4957857083636801E-2</v>
      </c>
      <c r="AS14" s="19"/>
      <c r="AT14" s="19">
        <v>8.8056925496355506E-2</v>
      </c>
      <c r="AU14" s="19">
        <v>8.5484540092737593E-2</v>
      </c>
      <c r="AV14" s="19"/>
      <c r="AW14" s="19">
        <v>6.4945408455426901E-2</v>
      </c>
      <c r="AX14" s="19">
        <v>7.9716691473196197E-2</v>
      </c>
      <c r="AY14" s="19">
        <v>0.116810362123627</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399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4359</v>
      </c>
      <c r="D7" s="10">
        <v>2021</v>
      </c>
      <c r="E7" s="10">
        <v>2321</v>
      </c>
      <c r="F7" s="10"/>
      <c r="G7" s="10">
        <v>411</v>
      </c>
      <c r="H7" s="10">
        <v>620</v>
      </c>
      <c r="I7" s="10">
        <v>645</v>
      </c>
      <c r="J7" s="10">
        <v>723</v>
      </c>
      <c r="K7" s="10">
        <v>833</v>
      </c>
      <c r="L7" s="10">
        <v>1127</v>
      </c>
      <c r="M7" s="10"/>
      <c r="N7" s="10">
        <v>1278</v>
      </c>
      <c r="O7" s="10">
        <v>1189</v>
      </c>
      <c r="P7" s="10">
        <v>849</v>
      </c>
      <c r="Q7" s="10">
        <v>1011</v>
      </c>
      <c r="R7" s="10"/>
      <c r="S7" s="10">
        <v>484</v>
      </c>
      <c r="T7" s="10">
        <v>642</v>
      </c>
      <c r="U7" s="10">
        <v>423</v>
      </c>
      <c r="V7" s="10">
        <v>402</v>
      </c>
      <c r="W7" s="10">
        <v>319</v>
      </c>
      <c r="X7" s="10">
        <v>352</v>
      </c>
      <c r="Y7" s="10">
        <v>371</v>
      </c>
      <c r="Z7" s="10">
        <v>203</v>
      </c>
      <c r="AA7" s="10">
        <v>511</v>
      </c>
      <c r="AB7" s="10">
        <v>350</v>
      </c>
      <c r="AC7" s="10">
        <v>193</v>
      </c>
      <c r="AD7" s="10">
        <v>109</v>
      </c>
      <c r="AE7" s="10"/>
      <c r="AF7" s="10">
        <v>1821</v>
      </c>
      <c r="AG7" s="10">
        <v>1791</v>
      </c>
      <c r="AH7" s="10">
        <v>486</v>
      </c>
      <c r="AI7" s="10"/>
      <c r="AJ7" s="10">
        <v>1058</v>
      </c>
      <c r="AK7" s="10">
        <v>1354</v>
      </c>
      <c r="AL7" s="10">
        <v>356</v>
      </c>
      <c r="AM7" s="10"/>
      <c r="AN7" s="10">
        <v>916</v>
      </c>
      <c r="AO7" s="10">
        <v>761</v>
      </c>
      <c r="AP7" s="10">
        <v>1040</v>
      </c>
      <c r="AQ7" s="10">
        <v>439</v>
      </c>
      <c r="AR7" s="10">
        <v>79</v>
      </c>
      <c r="AS7" s="10"/>
      <c r="AT7" s="10">
        <v>3949</v>
      </c>
      <c r="AU7" s="10">
        <v>379</v>
      </c>
      <c r="AV7" s="10"/>
      <c r="AW7" s="10">
        <v>2040</v>
      </c>
      <c r="AX7" s="10">
        <v>468</v>
      </c>
      <c r="AY7" s="10">
        <v>1851</v>
      </c>
    </row>
    <row r="8" spans="2:51" ht="30" customHeight="1">
      <c r="B8" s="11" t="s">
        <v>112</v>
      </c>
      <c r="C8" s="11">
        <v>4373</v>
      </c>
      <c r="D8" s="11">
        <v>2092</v>
      </c>
      <c r="E8" s="11">
        <v>2264</v>
      </c>
      <c r="F8" s="11"/>
      <c r="G8" s="11">
        <v>481</v>
      </c>
      <c r="H8" s="11">
        <v>762</v>
      </c>
      <c r="I8" s="11">
        <v>733</v>
      </c>
      <c r="J8" s="11">
        <v>706</v>
      </c>
      <c r="K8" s="11">
        <v>682</v>
      </c>
      <c r="L8" s="11">
        <v>1009</v>
      </c>
      <c r="M8" s="11"/>
      <c r="N8" s="11">
        <v>1177</v>
      </c>
      <c r="O8" s="11">
        <v>1089</v>
      </c>
      <c r="P8" s="11">
        <v>992</v>
      </c>
      <c r="Q8" s="11">
        <v>1085</v>
      </c>
      <c r="R8" s="11"/>
      <c r="S8" s="11">
        <v>590</v>
      </c>
      <c r="T8" s="11">
        <v>611</v>
      </c>
      <c r="U8" s="11">
        <v>371</v>
      </c>
      <c r="V8" s="11">
        <v>427</v>
      </c>
      <c r="W8" s="11">
        <v>311</v>
      </c>
      <c r="X8" s="11">
        <v>374</v>
      </c>
      <c r="Y8" s="11">
        <v>359</v>
      </c>
      <c r="Z8" s="11">
        <v>178</v>
      </c>
      <c r="AA8" s="11">
        <v>492</v>
      </c>
      <c r="AB8" s="11">
        <v>351</v>
      </c>
      <c r="AC8" s="11">
        <v>193</v>
      </c>
      <c r="AD8" s="11">
        <v>116</v>
      </c>
      <c r="AE8" s="11"/>
      <c r="AF8" s="11">
        <v>1768</v>
      </c>
      <c r="AG8" s="11">
        <v>1775</v>
      </c>
      <c r="AH8" s="11">
        <v>533</v>
      </c>
      <c r="AI8" s="11"/>
      <c r="AJ8" s="11">
        <v>1016</v>
      </c>
      <c r="AK8" s="11">
        <v>1416</v>
      </c>
      <c r="AL8" s="11">
        <v>344</v>
      </c>
      <c r="AM8" s="11"/>
      <c r="AN8" s="11">
        <v>925</v>
      </c>
      <c r="AO8" s="11">
        <v>797</v>
      </c>
      <c r="AP8" s="11">
        <v>1043</v>
      </c>
      <c r="AQ8" s="11">
        <v>430</v>
      </c>
      <c r="AR8" s="11">
        <v>72</v>
      </c>
      <c r="AS8" s="11"/>
      <c r="AT8" s="11">
        <v>3900</v>
      </c>
      <c r="AU8" s="11">
        <v>440</v>
      </c>
      <c r="AV8" s="11"/>
      <c r="AW8" s="11">
        <v>1965</v>
      </c>
      <c r="AX8" s="11">
        <v>496</v>
      </c>
      <c r="AY8" s="11">
        <v>1913</v>
      </c>
    </row>
    <row r="9" spans="2:51">
      <c r="B9" s="18" t="s">
        <v>372</v>
      </c>
      <c r="C9" s="17">
        <v>0.14640978499676399</v>
      </c>
      <c r="D9" s="17">
        <v>0.183329728488585</v>
      </c>
      <c r="E9" s="17">
        <v>0.113396651299319</v>
      </c>
      <c r="F9" s="17"/>
      <c r="G9" s="17">
        <v>0.15008382844644599</v>
      </c>
      <c r="H9" s="17">
        <v>0.15861020312986199</v>
      </c>
      <c r="I9" s="17">
        <v>0.13935759230022701</v>
      </c>
      <c r="J9" s="17">
        <v>0.125133765382867</v>
      </c>
      <c r="K9" s="17">
        <v>0.14508397862323899</v>
      </c>
      <c r="L9" s="17">
        <v>0.15635587794873099</v>
      </c>
      <c r="M9" s="17"/>
      <c r="N9" s="17">
        <v>0.19231383904923099</v>
      </c>
      <c r="O9" s="17">
        <v>0.14722540651541399</v>
      </c>
      <c r="P9" s="17">
        <v>0.13434872330136199</v>
      </c>
      <c r="Q9" s="17">
        <v>0.104395970864401</v>
      </c>
      <c r="R9" s="17"/>
      <c r="S9" s="17">
        <v>0.164296413366499</v>
      </c>
      <c r="T9" s="17">
        <v>0.13146591812768901</v>
      </c>
      <c r="U9" s="17">
        <v>0.14306284369046901</v>
      </c>
      <c r="V9" s="17">
        <v>0.15191110667558699</v>
      </c>
      <c r="W9" s="17">
        <v>0.16131915619238499</v>
      </c>
      <c r="X9" s="17">
        <v>0.15496611378267999</v>
      </c>
      <c r="Y9" s="17">
        <v>0.131954336923541</v>
      </c>
      <c r="Z9" s="17">
        <v>0.222323005983558</v>
      </c>
      <c r="AA9" s="17">
        <v>0.119474059146617</v>
      </c>
      <c r="AB9" s="17">
        <v>0.128982968202909</v>
      </c>
      <c r="AC9" s="17">
        <v>0.147563472123695</v>
      </c>
      <c r="AD9" s="17">
        <v>0.15006807470587</v>
      </c>
      <c r="AE9" s="17"/>
      <c r="AF9" s="17">
        <v>0.12451134848177001</v>
      </c>
      <c r="AG9" s="17">
        <v>0.17980932745584099</v>
      </c>
      <c r="AH9" s="17">
        <v>0.117253394501542</v>
      </c>
      <c r="AI9" s="17"/>
      <c r="AJ9" s="17">
        <v>0.16982382457641099</v>
      </c>
      <c r="AK9" s="17">
        <v>0.15315812931950001</v>
      </c>
      <c r="AL9" s="17">
        <v>0.16858411970442</v>
      </c>
      <c r="AM9" s="17"/>
      <c r="AN9" s="17">
        <v>0.10722671411783399</v>
      </c>
      <c r="AO9" s="17">
        <v>0.14842980749238999</v>
      </c>
      <c r="AP9" s="17">
        <v>0.18417435726563799</v>
      </c>
      <c r="AQ9" s="17">
        <v>0.20228609459393301</v>
      </c>
      <c r="AR9" s="17">
        <v>0.342126138493206</v>
      </c>
      <c r="AS9" s="17"/>
      <c r="AT9" s="17">
        <v>0.14588686909583601</v>
      </c>
      <c r="AU9" s="17">
        <v>0.147978640177755</v>
      </c>
      <c r="AV9" s="17"/>
      <c r="AW9" s="17">
        <v>0.214528902459385</v>
      </c>
      <c r="AX9" s="17">
        <v>0.136985031795162</v>
      </c>
      <c r="AY9" s="17">
        <v>7.8885811411601101E-2</v>
      </c>
    </row>
    <row r="10" spans="2:51">
      <c r="B10" s="18" t="s">
        <v>373</v>
      </c>
      <c r="C10" s="17">
        <v>0.40620265887865398</v>
      </c>
      <c r="D10" s="17">
        <v>0.44434223747296803</v>
      </c>
      <c r="E10" s="17">
        <v>0.37066040185311899</v>
      </c>
      <c r="F10" s="17"/>
      <c r="G10" s="17">
        <v>0.41388807351991502</v>
      </c>
      <c r="H10" s="17">
        <v>0.392899863216922</v>
      </c>
      <c r="I10" s="17">
        <v>0.43307685332769302</v>
      </c>
      <c r="J10" s="17">
        <v>0.39110339885883399</v>
      </c>
      <c r="K10" s="17">
        <v>0.38101149990384098</v>
      </c>
      <c r="L10" s="17">
        <v>0.42066542398766898</v>
      </c>
      <c r="M10" s="17"/>
      <c r="N10" s="17">
        <v>0.47701839656407002</v>
      </c>
      <c r="O10" s="17">
        <v>0.40965286541284601</v>
      </c>
      <c r="P10" s="17">
        <v>0.37134465541133399</v>
      </c>
      <c r="Q10" s="17">
        <v>0.35829841505333998</v>
      </c>
      <c r="R10" s="17"/>
      <c r="S10" s="17">
        <v>0.43130998672861098</v>
      </c>
      <c r="T10" s="17">
        <v>0.418538289435753</v>
      </c>
      <c r="U10" s="17">
        <v>0.384854898081261</v>
      </c>
      <c r="V10" s="17">
        <v>0.40862013291390198</v>
      </c>
      <c r="W10" s="17">
        <v>0.43763205447227399</v>
      </c>
      <c r="X10" s="17">
        <v>0.41406827362193599</v>
      </c>
      <c r="Y10" s="17">
        <v>0.40012055761759702</v>
      </c>
      <c r="Z10" s="17">
        <v>0.36206361817639499</v>
      </c>
      <c r="AA10" s="17">
        <v>0.38152669161680303</v>
      </c>
      <c r="AB10" s="17">
        <v>0.415855163597533</v>
      </c>
      <c r="AC10" s="17">
        <v>0.36027293013566097</v>
      </c>
      <c r="AD10" s="17">
        <v>0.40156136805799098</v>
      </c>
      <c r="AE10" s="17"/>
      <c r="AF10" s="17">
        <v>0.38521665944901601</v>
      </c>
      <c r="AG10" s="17">
        <v>0.44636115474216698</v>
      </c>
      <c r="AH10" s="17">
        <v>0.345641441483515</v>
      </c>
      <c r="AI10" s="17"/>
      <c r="AJ10" s="17">
        <v>0.42049801732866399</v>
      </c>
      <c r="AK10" s="17">
        <v>0.44067407896029598</v>
      </c>
      <c r="AL10" s="17">
        <v>0.42820736892087502</v>
      </c>
      <c r="AM10" s="17"/>
      <c r="AN10" s="17">
        <v>0.33529136572613599</v>
      </c>
      <c r="AO10" s="17">
        <v>0.38449550569728902</v>
      </c>
      <c r="AP10" s="17">
        <v>0.46492990634151099</v>
      </c>
      <c r="AQ10" s="17">
        <v>0.47529120220164001</v>
      </c>
      <c r="AR10" s="17">
        <v>0.45538481343249299</v>
      </c>
      <c r="AS10" s="17"/>
      <c r="AT10" s="17">
        <v>0.405881715350496</v>
      </c>
      <c r="AU10" s="17">
        <v>0.41738652167282703</v>
      </c>
      <c r="AV10" s="17"/>
      <c r="AW10" s="17">
        <v>0.47352413347906702</v>
      </c>
      <c r="AX10" s="17">
        <v>0.39058571761453698</v>
      </c>
      <c r="AY10" s="17">
        <v>0.34110211014758302</v>
      </c>
    </row>
    <row r="11" spans="2:51">
      <c r="B11" s="18" t="s">
        <v>374</v>
      </c>
      <c r="C11" s="17">
        <v>0.28344754316307003</v>
      </c>
      <c r="D11" s="17">
        <v>0.24657972230588801</v>
      </c>
      <c r="E11" s="17">
        <v>0.31733151064376502</v>
      </c>
      <c r="F11" s="17"/>
      <c r="G11" s="17">
        <v>0.25968880882464301</v>
      </c>
      <c r="H11" s="17">
        <v>0.27422354997145698</v>
      </c>
      <c r="I11" s="17">
        <v>0.26755715102694699</v>
      </c>
      <c r="J11" s="17">
        <v>0.30456143169662298</v>
      </c>
      <c r="K11" s="17">
        <v>0.312991426729889</v>
      </c>
      <c r="L11" s="17">
        <v>0.27852077316095902</v>
      </c>
      <c r="M11" s="17"/>
      <c r="N11" s="17">
        <v>0.213121428260483</v>
      </c>
      <c r="O11" s="17">
        <v>0.29021907453463303</v>
      </c>
      <c r="P11" s="17">
        <v>0.32990923519464499</v>
      </c>
      <c r="Q11" s="17">
        <v>0.31217693188185303</v>
      </c>
      <c r="R11" s="17"/>
      <c r="S11" s="17">
        <v>0.20965953978486701</v>
      </c>
      <c r="T11" s="17">
        <v>0.26898454450487802</v>
      </c>
      <c r="U11" s="17">
        <v>0.323052940084464</v>
      </c>
      <c r="V11" s="17">
        <v>0.28483098962456399</v>
      </c>
      <c r="W11" s="17">
        <v>0.26913698415952197</v>
      </c>
      <c r="X11" s="17">
        <v>0.30043065983915501</v>
      </c>
      <c r="Y11" s="17">
        <v>0.31899967040251098</v>
      </c>
      <c r="Z11" s="17">
        <v>0.25777794886801397</v>
      </c>
      <c r="AA11" s="17">
        <v>0.30527114714325798</v>
      </c>
      <c r="AB11" s="17">
        <v>0.29596680100919998</v>
      </c>
      <c r="AC11" s="17">
        <v>0.33298188414489399</v>
      </c>
      <c r="AD11" s="17">
        <v>0.30387861803015698</v>
      </c>
      <c r="AE11" s="17"/>
      <c r="AF11" s="17">
        <v>0.31383952260197501</v>
      </c>
      <c r="AG11" s="17">
        <v>0.24561633797396701</v>
      </c>
      <c r="AH11" s="17">
        <v>0.32273146246890899</v>
      </c>
      <c r="AI11" s="17"/>
      <c r="AJ11" s="17">
        <v>0.27190528702966099</v>
      </c>
      <c r="AK11" s="17">
        <v>0.264058511677841</v>
      </c>
      <c r="AL11" s="17">
        <v>0.247483806700876</v>
      </c>
      <c r="AM11" s="17"/>
      <c r="AN11" s="17">
        <v>0.35099273749702598</v>
      </c>
      <c r="AO11" s="17">
        <v>0.28388393984377902</v>
      </c>
      <c r="AP11" s="17">
        <v>0.21829356945396899</v>
      </c>
      <c r="AQ11" s="17">
        <v>0.21940283134998501</v>
      </c>
      <c r="AR11" s="17">
        <v>0.14476921328699999</v>
      </c>
      <c r="AS11" s="17"/>
      <c r="AT11" s="17">
        <v>0.28909826720457299</v>
      </c>
      <c r="AU11" s="17">
        <v>0.22969848177765501</v>
      </c>
      <c r="AV11" s="17"/>
      <c r="AW11" s="17">
        <v>0.22521762610057</v>
      </c>
      <c r="AX11" s="17">
        <v>0.292787641493645</v>
      </c>
      <c r="AY11" s="17">
        <v>0.34083618834393897</v>
      </c>
    </row>
    <row r="12" spans="2:51">
      <c r="B12" s="18" t="s">
        <v>375</v>
      </c>
      <c r="C12" s="17">
        <v>7.0264270042389804E-2</v>
      </c>
      <c r="D12" s="17">
        <v>6.5503740261099994E-2</v>
      </c>
      <c r="E12" s="17">
        <v>7.4335132310583904E-2</v>
      </c>
      <c r="F12" s="17"/>
      <c r="G12" s="17">
        <v>9.5942860604542296E-2</v>
      </c>
      <c r="H12" s="17">
        <v>8.3804931116277501E-2</v>
      </c>
      <c r="I12" s="17">
        <v>7.0095396777084595E-2</v>
      </c>
      <c r="J12" s="17">
        <v>7.2908196246245699E-2</v>
      </c>
      <c r="K12" s="17">
        <v>6.4352153976412904E-2</v>
      </c>
      <c r="L12" s="17">
        <v>5.0075963124414501E-2</v>
      </c>
      <c r="M12" s="17"/>
      <c r="N12" s="17">
        <v>5.1331133036013499E-2</v>
      </c>
      <c r="O12" s="17">
        <v>6.5889413017870602E-2</v>
      </c>
      <c r="P12" s="17">
        <v>7.46997567264375E-2</v>
      </c>
      <c r="Q12" s="17">
        <v>9.0716026845076098E-2</v>
      </c>
      <c r="R12" s="17"/>
      <c r="S12" s="17">
        <v>9.6348851057888998E-2</v>
      </c>
      <c r="T12" s="17">
        <v>7.5673974935779598E-2</v>
      </c>
      <c r="U12" s="17">
        <v>7.3193332298149894E-2</v>
      </c>
      <c r="V12" s="17">
        <v>6.3880182032042807E-2</v>
      </c>
      <c r="W12" s="17">
        <v>4.9141169065251303E-2</v>
      </c>
      <c r="X12" s="17">
        <v>5.1291027928954402E-2</v>
      </c>
      <c r="Y12" s="17">
        <v>4.8012789327524098E-2</v>
      </c>
      <c r="Z12" s="17">
        <v>7.3674131258767095E-2</v>
      </c>
      <c r="AA12" s="17">
        <v>9.1228394561610193E-2</v>
      </c>
      <c r="AB12" s="17">
        <v>6.00154820873939E-2</v>
      </c>
      <c r="AC12" s="17">
        <v>6.5056749619589502E-2</v>
      </c>
      <c r="AD12" s="17">
        <v>5.5311398311033197E-2</v>
      </c>
      <c r="AE12" s="17"/>
      <c r="AF12" s="17">
        <v>7.9503071925373703E-2</v>
      </c>
      <c r="AG12" s="17">
        <v>5.2405582592376897E-2</v>
      </c>
      <c r="AH12" s="17">
        <v>8.2394816015243094E-2</v>
      </c>
      <c r="AI12" s="17"/>
      <c r="AJ12" s="17">
        <v>7.0102454839256201E-2</v>
      </c>
      <c r="AK12" s="17">
        <v>6.64108647526475E-2</v>
      </c>
      <c r="AL12" s="17">
        <v>5.98350812567758E-2</v>
      </c>
      <c r="AM12" s="17"/>
      <c r="AN12" s="17">
        <v>8.09500086797212E-2</v>
      </c>
      <c r="AO12" s="17">
        <v>8.9847673845974196E-2</v>
      </c>
      <c r="AP12" s="17">
        <v>5.5951146260327198E-2</v>
      </c>
      <c r="AQ12" s="17">
        <v>4.8815547319705402E-2</v>
      </c>
      <c r="AR12" s="17">
        <v>5.7719834787300597E-2</v>
      </c>
      <c r="AS12" s="17"/>
      <c r="AT12" s="17">
        <v>6.7998921113136795E-2</v>
      </c>
      <c r="AU12" s="17">
        <v>9.3617952191641998E-2</v>
      </c>
      <c r="AV12" s="17"/>
      <c r="AW12" s="17">
        <v>4.2751109133029902E-2</v>
      </c>
      <c r="AX12" s="17">
        <v>9.5897955598945206E-2</v>
      </c>
      <c r="AY12" s="17">
        <v>9.1882493799054998E-2</v>
      </c>
    </row>
    <row r="13" spans="2:51">
      <c r="B13" s="18" t="s">
        <v>376</v>
      </c>
      <c r="C13" s="17">
        <v>2.1580714303674701E-2</v>
      </c>
      <c r="D13" s="17">
        <v>2.0516640877391901E-2</v>
      </c>
      <c r="E13" s="17">
        <v>2.22173705156045E-2</v>
      </c>
      <c r="F13" s="17"/>
      <c r="G13" s="17">
        <v>3.2037478257802503E-2</v>
      </c>
      <c r="H13" s="17">
        <v>2.7651756086371E-2</v>
      </c>
      <c r="I13" s="17">
        <v>2.02205423770991E-2</v>
      </c>
      <c r="J13" s="17">
        <v>2.8346798511875201E-2</v>
      </c>
      <c r="K13" s="17">
        <v>1.2584209489582899E-2</v>
      </c>
      <c r="L13" s="17">
        <v>1.43495781026639E-2</v>
      </c>
      <c r="M13" s="17"/>
      <c r="N13" s="17">
        <v>1.87489486712894E-2</v>
      </c>
      <c r="O13" s="17">
        <v>1.7530346501685501E-2</v>
      </c>
      <c r="P13" s="17">
        <v>2.5145728418300199E-2</v>
      </c>
      <c r="Q13" s="17">
        <v>2.5019148491845201E-2</v>
      </c>
      <c r="R13" s="17"/>
      <c r="S13" s="17">
        <v>2.1018125042869901E-2</v>
      </c>
      <c r="T13" s="17">
        <v>2.9719997689661999E-2</v>
      </c>
      <c r="U13" s="17">
        <v>1.28265747486446E-2</v>
      </c>
      <c r="V13" s="17">
        <v>2.47059219637315E-2</v>
      </c>
      <c r="W13" s="17">
        <v>1.32425882605131E-2</v>
      </c>
      <c r="X13" s="17">
        <v>1.2395471761838099E-2</v>
      </c>
      <c r="Y13" s="17">
        <v>1.9681163161503701E-2</v>
      </c>
      <c r="Z13" s="17">
        <v>1.78396048349901E-2</v>
      </c>
      <c r="AA13" s="17">
        <v>2.24613556989459E-2</v>
      </c>
      <c r="AB13" s="17">
        <v>2.3965446049100399E-2</v>
      </c>
      <c r="AC13" s="17">
        <v>4.6490912174128603E-2</v>
      </c>
      <c r="AD13" s="17">
        <v>9.1489733736139708E-3</v>
      </c>
      <c r="AE13" s="17"/>
      <c r="AF13" s="17">
        <v>2.2766815137010801E-2</v>
      </c>
      <c r="AG13" s="17">
        <v>1.8399465170721101E-2</v>
      </c>
      <c r="AH13" s="17">
        <v>2.6186904668261901E-2</v>
      </c>
      <c r="AI13" s="17"/>
      <c r="AJ13" s="17">
        <v>1.7086067965725399E-2</v>
      </c>
      <c r="AK13" s="17">
        <v>1.8391189736744602E-2</v>
      </c>
      <c r="AL13" s="17">
        <v>2.00936364186497E-2</v>
      </c>
      <c r="AM13" s="17"/>
      <c r="AN13" s="17">
        <v>2.8169406476021699E-2</v>
      </c>
      <c r="AO13" s="17">
        <v>2.1724774786629101E-2</v>
      </c>
      <c r="AP13" s="17">
        <v>2.0256382682722202E-2</v>
      </c>
      <c r="AQ13" s="17">
        <v>2.1914977988349502E-2</v>
      </c>
      <c r="AR13" s="17">
        <v>0</v>
      </c>
      <c r="AS13" s="17"/>
      <c r="AT13" s="17">
        <v>2.0528932108544E-2</v>
      </c>
      <c r="AU13" s="17">
        <v>3.02814147438107E-2</v>
      </c>
      <c r="AV13" s="17"/>
      <c r="AW13" s="17">
        <v>1.40648077647481E-2</v>
      </c>
      <c r="AX13" s="17">
        <v>2.65101047772302E-2</v>
      </c>
      <c r="AY13" s="17">
        <v>2.8023330698803299E-2</v>
      </c>
    </row>
    <row r="14" spans="2:51">
      <c r="B14" s="18" t="s">
        <v>119</v>
      </c>
      <c r="C14" s="19">
        <v>7.2095028615447296E-2</v>
      </c>
      <c r="D14" s="19">
        <v>3.9727930594066901E-2</v>
      </c>
      <c r="E14" s="19">
        <v>0.102058933377608</v>
      </c>
      <c r="F14" s="19"/>
      <c r="G14" s="19">
        <v>4.8358950346651601E-2</v>
      </c>
      <c r="H14" s="19">
        <v>6.2809696479111499E-2</v>
      </c>
      <c r="I14" s="19">
        <v>6.9692464190949197E-2</v>
      </c>
      <c r="J14" s="19">
        <v>7.7946409303555397E-2</v>
      </c>
      <c r="K14" s="19">
        <v>8.3976731277035394E-2</v>
      </c>
      <c r="L14" s="19">
        <v>8.0032383675562702E-2</v>
      </c>
      <c r="M14" s="19"/>
      <c r="N14" s="19">
        <v>4.7466254418912897E-2</v>
      </c>
      <c r="O14" s="19">
        <v>6.9482894017550603E-2</v>
      </c>
      <c r="P14" s="19">
        <v>6.4551900947920404E-2</v>
      </c>
      <c r="Q14" s="19">
        <v>0.10939350686348601</v>
      </c>
      <c r="R14" s="19"/>
      <c r="S14" s="19">
        <v>7.7367084019264301E-2</v>
      </c>
      <c r="T14" s="19">
        <v>7.5617275306238005E-2</v>
      </c>
      <c r="U14" s="19">
        <v>6.3009411097010803E-2</v>
      </c>
      <c r="V14" s="19">
        <v>6.6051666790172103E-2</v>
      </c>
      <c r="W14" s="19">
        <v>6.9528047850054994E-2</v>
      </c>
      <c r="X14" s="19">
        <v>6.6848453065436506E-2</v>
      </c>
      <c r="Y14" s="19">
        <v>8.1231482567323002E-2</v>
      </c>
      <c r="Z14" s="19">
        <v>6.6321690878275497E-2</v>
      </c>
      <c r="AA14" s="19">
        <v>8.0038351832766003E-2</v>
      </c>
      <c r="AB14" s="19">
        <v>7.5214139053863205E-2</v>
      </c>
      <c r="AC14" s="19">
        <v>4.7634051802031403E-2</v>
      </c>
      <c r="AD14" s="19">
        <v>8.0031567521334696E-2</v>
      </c>
      <c r="AE14" s="19"/>
      <c r="AF14" s="19">
        <v>7.4162582404853905E-2</v>
      </c>
      <c r="AG14" s="19">
        <v>5.7408132064926502E-2</v>
      </c>
      <c r="AH14" s="19">
        <v>0.105791980862529</v>
      </c>
      <c r="AI14" s="19"/>
      <c r="AJ14" s="19">
        <v>5.0584348260282803E-2</v>
      </c>
      <c r="AK14" s="19">
        <v>5.73072255529712E-2</v>
      </c>
      <c r="AL14" s="19">
        <v>7.5795986998402398E-2</v>
      </c>
      <c r="AM14" s="19"/>
      <c r="AN14" s="19">
        <v>9.7369767503260901E-2</v>
      </c>
      <c r="AO14" s="19">
        <v>7.1618298333938096E-2</v>
      </c>
      <c r="AP14" s="19">
        <v>5.6394637995832199E-2</v>
      </c>
      <c r="AQ14" s="19">
        <v>3.2289346546387002E-2</v>
      </c>
      <c r="AR14" s="19">
        <v>0</v>
      </c>
      <c r="AS14" s="19"/>
      <c r="AT14" s="19">
        <v>7.0605295127414203E-2</v>
      </c>
      <c r="AU14" s="19">
        <v>8.1036989436310505E-2</v>
      </c>
      <c r="AV14" s="19"/>
      <c r="AW14" s="19">
        <v>2.9913421063199799E-2</v>
      </c>
      <c r="AX14" s="19">
        <v>5.7233548720479401E-2</v>
      </c>
      <c r="AY14" s="19">
        <v>0.119270065599019</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60">
      <c r="B9" s="18" t="s">
        <v>385</v>
      </c>
      <c r="C9" s="17">
        <v>0.38263608720265702</v>
      </c>
      <c r="D9" s="17">
        <v>0.45927911954907802</v>
      </c>
      <c r="E9" s="17">
        <v>0.30946963254725302</v>
      </c>
      <c r="F9" s="17"/>
      <c r="G9" s="17">
        <v>0.355508062408397</v>
      </c>
      <c r="H9" s="17">
        <v>0.37512866954952401</v>
      </c>
      <c r="I9" s="17">
        <v>0.38847286565786199</v>
      </c>
      <c r="J9" s="17">
        <v>0.35806229595136602</v>
      </c>
      <c r="K9" s="17">
        <v>0.37126332549679603</v>
      </c>
      <c r="L9" s="17">
        <v>0.42155367774936398</v>
      </c>
      <c r="M9" s="17"/>
      <c r="N9" s="17">
        <v>0.502046898054057</v>
      </c>
      <c r="O9" s="17">
        <v>0.394467458484554</v>
      </c>
      <c r="P9" s="17">
        <v>0.32829260077376399</v>
      </c>
      <c r="Q9" s="17">
        <v>0.28582012239069798</v>
      </c>
      <c r="R9" s="17"/>
      <c r="S9" s="17">
        <v>0.42501033330562799</v>
      </c>
      <c r="T9" s="17">
        <v>0.36081763962847702</v>
      </c>
      <c r="U9" s="17">
        <v>0.39139900850154802</v>
      </c>
      <c r="V9" s="17">
        <v>0.37819171254163297</v>
      </c>
      <c r="W9" s="17">
        <v>0.36706356175252702</v>
      </c>
      <c r="X9" s="17">
        <v>0.37153436626834502</v>
      </c>
      <c r="Y9" s="17">
        <v>0.38381276740211501</v>
      </c>
      <c r="Z9" s="17">
        <v>0.41846995795016301</v>
      </c>
      <c r="AA9" s="17">
        <v>0.37359845867931901</v>
      </c>
      <c r="AB9" s="17">
        <v>0.393009823603369</v>
      </c>
      <c r="AC9" s="17">
        <v>0.33945961545979503</v>
      </c>
      <c r="AD9" s="17">
        <v>0.37897491528236199</v>
      </c>
      <c r="AE9" s="17"/>
      <c r="AF9" s="17">
        <v>0.32628438903164603</v>
      </c>
      <c r="AG9" s="17">
        <v>0.46923300779737498</v>
      </c>
      <c r="AH9" s="17">
        <v>0.284489336075885</v>
      </c>
      <c r="AI9" s="17"/>
      <c r="AJ9" s="17">
        <v>0.35870477100874198</v>
      </c>
      <c r="AK9" s="17">
        <v>0.43028806109499701</v>
      </c>
      <c r="AL9" s="17">
        <v>0.50231765719299704</v>
      </c>
      <c r="AM9" s="17"/>
      <c r="AN9" s="17">
        <v>0.27139007545108301</v>
      </c>
      <c r="AO9" s="17">
        <v>0.35593600980453</v>
      </c>
      <c r="AP9" s="17">
        <v>0.45956263747667497</v>
      </c>
      <c r="AQ9" s="17">
        <v>0.51882125380879096</v>
      </c>
      <c r="AR9" s="17">
        <v>0.699852252698692</v>
      </c>
      <c r="AS9" s="17"/>
      <c r="AT9" s="17">
        <v>0.383817544352964</v>
      </c>
      <c r="AU9" s="17">
        <v>0.36767720146758998</v>
      </c>
      <c r="AV9" s="17"/>
      <c r="AW9" s="17">
        <v>0.52088789834760096</v>
      </c>
      <c r="AX9" s="17">
        <v>0.32482019923851801</v>
      </c>
      <c r="AY9" s="17">
        <v>0.24981369732724701</v>
      </c>
    </row>
    <row r="10" spans="2:51" ht="60">
      <c r="B10" s="18" t="s">
        <v>386</v>
      </c>
      <c r="C10" s="17">
        <v>0.40412404600108898</v>
      </c>
      <c r="D10" s="17">
        <v>0.37048355874199801</v>
      </c>
      <c r="E10" s="17">
        <v>0.436970992258992</v>
      </c>
      <c r="F10" s="17"/>
      <c r="G10" s="17">
        <v>0.41120516250009598</v>
      </c>
      <c r="H10" s="17">
        <v>0.372151124684795</v>
      </c>
      <c r="I10" s="17">
        <v>0.39078202106355803</v>
      </c>
      <c r="J10" s="17">
        <v>0.40841094518635701</v>
      </c>
      <c r="K10" s="17">
        <v>0.40977074661100799</v>
      </c>
      <c r="L10" s="17">
        <v>0.42662073416440699</v>
      </c>
      <c r="M10" s="17"/>
      <c r="N10" s="17">
        <v>0.35751853558744301</v>
      </c>
      <c r="O10" s="17">
        <v>0.40048628266105402</v>
      </c>
      <c r="P10" s="17">
        <v>0.43400810305112703</v>
      </c>
      <c r="Q10" s="17">
        <v>0.43318022139975498</v>
      </c>
      <c r="R10" s="17"/>
      <c r="S10" s="17">
        <v>0.37980779484551203</v>
      </c>
      <c r="T10" s="17">
        <v>0.42525405335789301</v>
      </c>
      <c r="U10" s="17">
        <v>0.42817242635752401</v>
      </c>
      <c r="V10" s="17">
        <v>0.41783054860873198</v>
      </c>
      <c r="W10" s="17">
        <v>0.412837489827662</v>
      </c>
      <c r="X10" s="17">
        <v>0.414247057080468</v>
      </c>
      <c r="Y10" s="17">
        <v>0.41272228821609402</v>
      </c>
      <c r="Z10" s="17">
        <v>0.38526623632123203</v>
      </c>
      <c r="AA10" s="17">
        <v>0.40298397876338199</v>
      </c>
      <c r="AB10" s="17">
        <v>0.37045194714731899</v>
      </c>
      <c r="AC10" s="17">
        <v>0.39005409746568998</v>
      </c>
      <c r="AD10" s="17">
        <v>0.36765754867990103</v>
      </c>
      <c r="AE10" s="17"/>
      <c r="AF10" s="17">
        <v>0.46206932936284301</v>
      </c>
      <c r="AG10" s="17">
        <v>0.35468565815524999</v>
      </c>
      <c r="AH10" s="17">
        <v>0.38792690214560999</v>
      </c>
      <c r="AI10" s="17"/>
      <c r="AJ10" s="17">
        <v>0.48640497675806299</v>
      </c>
      <c r="AK10" s="17">
        <v>0.38269959299198297</v>
      </c>
      <c r="AL10" s="17">
        <v>0.34609136656002698</v>
      </c>
      <c r="AM10" s="17"/>
      <c r="AN10" s="17">
        <v>0.44926119396502601</v>
      </c>
      <c r="AO10" s="17">
        <v>0.42422455484716098</v>
      </c>
      <c r="AP10" s="17">
        <v>0.37085271973514</v>
      </c>
      <c r="AQ10" s="17">
        <v>0.34013621776833802</v>
      </c>
      <c r="AR10" s="17">
        <v>0.20908191880879101</v>
      </c>
      <c r="AS10" s="17"/>
      <c r="AT10" s="17">
        <v>0.407691135276668</v>
      </c>
      <c r="AU10" s="17">
        <v>0.37811597363907101</v>
      </c>
      <c r="AV10" s="17"/>
      <c r="AW10" s="17">
        <v>0.34701805861298002</v>
      </c>
      <c r="AX10" s="17">
        <v>0.49417129237109098</v>
      </c>
      <c r="AY10" s="17">
        <v>0.44171221530367999</v>
      </c>
    </row>
    <row r="11" spans="2:51" ht="60">
      <c r="B11" s="18" t="s">
        <v>387</v>
      </c>
      <c r="C11" s="17">
        <v>9.3374275233153406E-2</v>
      </c>
      <c r="D11" s="17">
        <v>8.1634883053527299E-2</v>
      </c>
      <c r="E11" s="17">
        <v>0.104620563510214</v>
      </c>
      <c r="F11" s="17"/>
      <c r="G11" s="17">
        <v>0.12696032774813101</v>
      </c>
      <c r="H11" s="17">
        <v>0.12793836549715801</v>
      </c>
      <c r="I11" s="17">
        <v>0.100445076637229</v>
      </c>
      <c r="J11" s="17">
        <v>9.1628857673805894E-2</v>
      </c>
      <c r="K11" s="17">
        <v>8.1661106379464707E-2</v>
      </c>
      <c r="L11" s="17">
        <v>5.73094483010088E-2</v>
      </c>
      <c r="M11" s="17"/>
      <c r="N11" s="17">
        <v>5.8820578516465098E-2</v>
      </c>
      <c r="O11" s="17">
        <v>8.2043720212506305E-2</v>
      </c>
      <c r="P11" s="17">
        <v>0.11705877398445801</v>
      </c>
      <c r="Q11" s="17">
        <v>0.121970351715684</v>
      </c>
      <c r="R11" s="17"/>
      <c r="S11" s="17">
        <v>7.5166122888475503E-2</v>
      </c>
      <c r="T11" s="17">
        <v>8.8780281574129899E-2</v>
      </c>
      <c r="U11" s="17">
        <v>6.9250413868104599E-2</v>
      </c>
      <c r="V11" s="17">
        <v>7.9453918639775994E-2</v>
      </c>
      <c r="W11" s="17">
        <v>0.11676833495319</v>
      </c>
      <c r="X11" s="17">
        <v>0.106363485532841</v>
      </c>
      <c r="Y11" s="17">
        <v>9.9463551514866605E-2</v>
      </c>
      <c r="Z11" s="17">
        <v>9.38944247204819E-2</v>
      </c>
      <c r="AA11" s="17">
        <v>0.10045298089110601</v>
      </c>
      <c r="AB11" s="17">
        <v>9.6383227504139399E-2</v>
      </c>
      <c r="AC11" s="17">
        <v>0.117852122700807</v>
      </c>
      <c r="AD11" s="17">
        <v>0.123413940963271</v>
      </c>
      <c r="AE11" s="17"/>
      <c r="AF11" s="17">
        <v>0.10189607872976</v>
      </c>
      <c r="AG11" s="17">
        <v>7.1136810832705705E-2</v>
      </c>
      <c r="AH11" s="17">
        <v>0.134789388048528</v>
      </c>
      <c r="AI11" s="17"/>
      <c r="AJ11" s="17">
        <v>6.8930189282236903E-2</v>
      </c>
      <c r="AK11" s="17">
        <v>9.0140638368688603E-2</v>
      </c>
      <c r="AL11" s="17">
        <v>7.8456941645915101E-2</v>
      </c>
      <c r="AM11" s="17"/>
      <c r="AN11" s="17">
        <v>0.120107363801546</v>
      </c>
      <c r="AO11" s="17">
        <v>0.107777475424939</v>
      </c>
      <c r="AP11" s="17">
        <v>5.5307404953579602E-2</v>
      </c>
      <c r="AQ11" s="17">
        <v>5.9642965734776503E-2</v>
      </c>
      <c r="AR11" s="17">
        <v>1.51243531840982E-2</v>
      </c>
      <c r="AS11" s="17"/>
      <c r="AT11" s="17">
        <v>9.01821553823514E-2</v>
      </c>
      <c r="AU11" s="17">
        <v>0.123153450623904</v>
      </c>
      <c r="AV11" s="17"/>
      <c r="AW11" s="17">
        <v>5.4032197913200103E-2</v>
      </c>
      <c r="AX11" s="17">
        <v>9.3546675889291594E-2</v>
      </c>
      <c r="AY11" s="17">
        <v>0.135421872356213</v>
      </c>
    </row>
    <row r="12" spans="2:51">
      <c r="B12" s="18" t="s">
        <v>119</v>
      </c>
      <c r="C12" s="19">
        <v>0.1198655915631</v>
      </c>
      <c r="D12" s="19">
        <v>8.8602438655396701E-2</v>
      </c>
      <c r="E12" s="19">
        <v>0.14893881168354001</v>
      </c>
      <c r="F12" s="19"/>
      <c r="G12" s="19">
        <v>0.106326447343376</v>
      </c>
      <c r="H12" s="19">
        <v>0.124781840268523</v>
      </c>
      <c r="I12" s="19">
        <v>0.120300036641351</v>
      </c>
      <c r="J12" s="19">
        <v>0.14189790118847101</v>
      </c>
      <c r="K12" s="19">
        <v>0.13730482151273199</v>
      </c>
      <c r="L12" s="19">
        <v>9.4516139785220804E-2</v>
      </c>
      <c r="M12" s="19"/>
      <c r="N12" s="19">
        <v>8.1613987842034899E-2</v>
      </c>
      <c r="O12" s="19">
        <v>0.123002538641886</v>
      </c>
      <c r="P12" s="19">
        <v>0.120640522190651</v>
      </c>
      <c r="Q12" s="19">
        <v>0.15902930449386299</v>
      </c>
      <c r="R12" s="19"/>
      <c r="S12" s="19">
        <v>0.120015748960385</v>
      </c>
      <c r="T12" s="19">
        <v>0.12514802543949999</v>
      </c>
      <c r="U12" s="19">
        <v>0.111178151272823</v>
      </c>
      <c r="V12" s="19">
        <v>0.124523820209859</v>
      </c>
      <c r="W12" s="19">
        <v>0.10333061346662099</v>
      </c>
      <c r="X12" s="19">
        <v>0.107855091118346</v>
      </c>
      <c r="Y12" s="19">
        <v>0.104001392866925</v>
      </c>
      <c r="Z12" s="19">
        <v>0.102369381008123</v>
      </c>
      <c r="AA12" s="19">
        <v>0.12296458166619199</v>
      </c>
      <c r="AB12" s="19">
        <v>0.14015500174517201</v>
      </c>
      <c r="AC12" s="19">
        <v>0.152634164373709</v>
      </c>
      <c r="AD12" s="19">
        <v>0.12995359507446599</v>
      </c>
      <c r="AE12" s="19"/>
      <c r="AF12" s="19">
        <v>0.109750202875752</v>
      </c>
      <c r="AG12" s="19">
        <v>0.104944523214669</v>
      </c>
      <c r="AH12" s="19">
        <v>0.19279437372997599</v>
      </c>
      <c r="AI12" s="19"/>
      <c r="AJ12" s="19">
        <v>8.5960062950957705E-2</v>
      </c>
      <c r="AK12" s="19">
        <v>9.6871707544331206E-2</v>
      </c>
      <c r="AL12" s="19">
        <v>7.3134034601060396E-2</v>
      </c>
      <c r="AM12" s="19"/>
      <c r="AN12" s="19">
        <v>0.15924136678234599</v>
      </c>
      <c r="AO12" s="19">
        <v>0.11206195992336999</v>
      </c>
      <c r="AP12" s="19">
        <v>0.114277237834606</v>
      </c>
      <c r="AQ12" s="19">
        <v>8.1399562688094798E-2</v>
      </c>
      <c r="AR12" s="19">
        <v>7.5941475308418799E-2</v>
      </c>
      <c r="AS12" s="19"/>
      <c r="AT12" s="19">
        <v>0.118309164988017</v>
      </c>
      <c r="AU12" s="19">
        <v>0.131053374269435</v>
      </c>
      <c r="AV12" s="19"/>
      <c r="AW12" s="19">
        <v>7.8061845126218901E-2</v>
      </c>
      <c r="AX12" s="19">
        <v>8.7461832501100095E-2</v>
      </c>
      <c r="AY12" s="19">
        <v>0.17305221501286</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400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2089</v>
      </c>
      <c r="D7" s="10">
        <v>976</v>
      </c>
      <c r="E7" s="10">
        <v>1105</v>
      </c>
      <c r="F7" s="10"/>
      <c r="G7" s="10">
        <v>188</v>
      </c>
      <c r="H7" s="10">
        <v>291</v>
      </c>
      <c r="I7" s="10">
        <v>300</v>
      </c>
      <c r="J7" s="10">
        <v>355</v>
      </c>
      <c r="K7" s="10">
        <v>396</v>
      </c>
      <c r="L7" s="10">
        <v>559</v>
      </c>
      <c r="M7" s="10"/>
      <c r="N7" s="10">
        <v>591</v>
      </c>
      <c r="O7" s="10">
        <v>611</v>
      </c>
      <c r="P7" s="10">
        <v>385</v>
      </c>
      <c r="Q7" s="10">
        <v>480</v>
      </c>
      <c r="R7" s="10"/>
      <c r="S7" s="10">
        <v>250</v>
      </c>
      <c r="T7" s="10">
        <v>321</v>
      </c>
      <c r="U7" s="10">
        <v>198</v>
      </c>
      <c r="V7" s="10">
        <v>195</v>
      </c>
      <c r="W7" s="10">
        <v>146</v>
      </c>
      <c r="X7" s="10">
        <v>168</v>
      </c>
      <c r="Y7" s="10">
        <v>160</v>
      </c>
      <c r="Z7" s="10">
        <v>87</v>
      </c>
      <c r="AA7" s="10">
        <v>225</v>
      </c>
      <c r="AB7" s="10">
        <v>184</v>
      </c>
      <c r="AC7" s="10">
        <v>99</v>
      </c>
      <c r="AD7" s="10">
        <v>56</v>
      </c>
      <c r="AE7" s="10"/>
      <c r="AF7" s="10">
        <v>892</v>
      </c>
      <c r="AG7" s="10">
        <v>845</v>
      </c>
      <c r="AH7" s="10">
        <v>227</v>
      </c>
      <c r="AI7" s="10"/>
      <c r="AJ7" s="10">
        <v>503</v>
      </c>
      <c r="AK7" s="10">
        <v>614</v>
      </c>
      <c r="AL7" s="10">
        <v>180</v>
      </c>
      <c r="AM7" s="10"/>
      <c r="AN7" s="10">
        <v>467</v>
      </c>
      <c r="AO7" s="10">
        <v>367</v>
      </c>
      <c r="AP7" s="10">
        <v>482</v>
      </c>
      <c r="AQ7" s="10">
        <v>201</v>
      </c>
      <c r="AR7" s="10">
        <v>27</v>
      </c>
      <c r="AS7" s="10"/>
      <c r="AT7" s="10">
        <v>1909</v>
      </c>
      <c r="AU7" s="10">
        <v>164</v>
      </c>
      <c r="AV7" s="10"/>
      <c r="AW7" s="10">
        <v>971</v>
      </c>
      <c r="AX7" s="10">
        <v>208</v>
      </c>
      <c r="AY7" s="10">
        <v>910</v>
      </c>
    </row>
    <row r="8" spans="2:51" ht="30" customHeight="1">
      <c r="B8" s="11" t="s">
        <v>112</v>
      </c>
      <c r="C8" s="11">
        <v>2107</v>
      </c>
      <c r="D8" s="11">
        <v>1022</v>
      </c>
      <c r="E8" s="11">
        <v>1077</v>
      </c>
      <c r="F8" s="11"/>
      <c r="G8" s="11">
        <v>221</v>
      </c>
      <c r="H8" s="11">
        <v>364</v>
      </c>
      <c r="I8" s="11">
        <v>340</v>
      </c>
      <c r="J8" s="11">
        <v>353</v>
      </c>
      <c r="K8" s="11">
        <v>324</v>
      </c>
      <c r="L8" s="11">
        <v>505</v>
      </c>
      <c r="M8" s="11"/>
      <c r="N8" s="11">
        <v>546</v>
      </c>
      <c r="O8" s="11">
        <v>563</v>
      </c>
      <c r="P8" s="11">
        <v>452</v>
      </c>
      <c r="Q8" s="11">
        <v>524</v>
      </c>
      <c r="R8" s="11"/>
      <c r="S8" s="11">
        <v>307</v>
      </c>
      <c r="T8" s="11">
        <v>306</v>
      </c>
      <c r="U8" s="11">
        <v>169</v>
      </c>
      <c r="V8" s="11">
        <v>207</v>
      </c>
      <c r="W8" s="11">
        <v>142</v>
      </c>
      <c r="X8" s="11">
        <v>183</v>
      </c>
      <c r="Y8" s="11">
        <v>155</v>
      </c>
      <c r="Z8" s="11">
        <v>80</v>
      </c>
      <c r="AA8" s="11">
        <v>215</v>
      </c>
      <c r="AB8" s="11">
        <v>185</v>
      </c>
      <c r="AC8" s="11">
        <v>99</v>
      </c>
      <c r="AD8" s="11">
        <v>60</v>
      </c>
      <c r="AE8" s="11"/>
      <c r="AF8" s="11">
        <v>873</v>
      </c>
      <c r="AG8" s="11">
        <v>846</v>
      </c>
      <c r="AH8" s="11">
        <v>244</v>
      </c>
      <c r="AI8" s="11"/>
      <c r="AJ8" s="11">
        <v>486</v>
      </c>
      <c r="AK8" s="11">
        <v>649</v>
      </c>
      <c r="AL8" s="11">
        <v>175</v>
      </c>
      <c r="AM8" s="11"/>
      <c r="AN8" s="11">
        <v>475</v>
      </c>
      <c r="AO8" s="11">
        <v>385</v>
      </c>
      <c r="AP8" s="11">
        <v>484</v>
      </c>
      <c r="AQ8" s="11">
        <v>198</v>
      </c>
      <c r="AR8" s="11">
        <v>26</v>
      </c>
      <c r="AS8" s="11"/>
      <c r="AT8" s="11">
        <v>1899</v>
      </c>
      <c r="AU8" s="11">
        <v>190</v>
      </c>
      <c r="AV8" s="11"/>
      <c r="AW8" s="11">
        <v>944</v>
      </c>
      <c r="AX8" s="11">
        <v>223</v>
      </c>
      <c r="AY8" s="11">
        <v>941</v>
      </c>
    </row>
    <row r="9" spans="2:51" ht="30">
      <c r="B9" s="18" t="s">
        <v>401</v>
      </c>
      <c r="C9" s="17">
        <v>0.107777894327892</v>
      </c>
      <c r="D9" s="17">
        <v>0.124040083842463</v>
      </c>
      <c r="E9" s="17">
        <v>9.2227169707312401E-2</v>
      </c>
      <c r="F9" s="17"/>
      <c r="G9" s="17">
        <v>0.15142442448165599</v>
      </c>
      <c r="H9" s="17">
        <v>0.11010115341441799</v>
      </c>
      <c r="I9" s="17">
        <v>8.1327266658390102E-2</v>
      </c>
      <c r="J9" s="17">
        <v>8.4585563585277496E-2</v>
      </c>
      <c r="K9" s="17">
        <v>9.58884146726946E-2</v>
      </c>
      <c r="L9" s="17">
        <v>0.128660592753673</v>
      </c>
      <c r="M9" s="17"/>
      <c r="N9" s="17">
        <v>0.125777462427339</v>
      </c>
      <c r="O9" s="17">
        <v>0.116078404465842</v>
      </c>
      <c r="P9" s="17">
        <v>9.4299651626459993E-2</v>
      </c>
      <c r="Q9" s="17">
        <v>9.0657567424216504E-2</v>
      </c>
      <c r="R9" s="17"/>
      <c r="S9" s="17">
        <v>0.103567880927387</v>
      </c>
      <c r="T9" s="17">
        <v>7.9773255041943797E-2</v>
      </c>
      <c r="U9" s="17">
        <v>8.5922847068503394E-2</v>
      </c>
      <c r="V9" s="17">
        <v>0.114822214735537</v>
      </c>
      <c r="W9" s="17">
        <v>0.14405606387125999</v>
      </c>
      <c r="X9" s="17">
        <v>9.7509647925287296E-2</v>
      </c>
      <c r="Y9" s="17">
        <v>0.13914751827949101</v>
      </c>
      <c r="Z9" s="17">
        <v>0.15132880070016</v>
      </c>
      <c r="AA9" s="17">
        <v>0.11562963343291</v>
      </c>
      <c r="AB9" s="17">
        <v>0.123947971923901</v>
      </c>
      <c r="AC9" s="17">
        <v>9.7453158979115995E-2</v>
      </c>
      <c r="AD9" s="17">
        <v>5.5709884717362698E-2</v>
      </c>
      <c r="AE9" s="17"/>
      <c r="AF9" s="17">
        <v>7.6701209907909004E-2</v>
      </c>
      <c r="AG9" s="17">
        <v>0.151717934239188</v>
      </c>
      <c r="AH9" s="17">
        <v>5.2226711646967898E-2</v>
      </c>
      <c r="AI9" s="17"/>
      <c r="AJ9" s="17">
        <v>7.0043457158186398E-2</v>
      </c>
      <c r="AK9" s="17">
        <v>0.120049638054201</v>
      </c>
      <c r="AL9" s="17">
        <v>0.17903417725385401</v>
      </c>
      <c r="AM9" s="17"/>
      <c r="AN9" s="17">
        <v>8.5931685802094093E-2</v>
      </c>
      <c r="AO9" s="17">
        <v>0.107745705932242</v>
      </c>
      <c r="AP9" s="17">
        <v>0.13695230298656999</v>
      </c>
      <c r="AQ9" s="17">
        <v>0.164929801995089</v>
      </c>
      <c r="AR9" s="17">
        <v>0.15789245065208299</v>
      </c>
      <c r="AS9" s="17"/>
      <c r="AT9" s="17">
        <v>0.105462096428726</v>
      </c>
      <c r="AU9" s="17">
        <v>0.13030707940224301</v>
      </c>
      <c r="AV9" s="17"/>
      <c r="AW9" s="17">
        <v>0.12951881193060799</v>
      </c>
      <c r="AX9" s="17">
        <v>0.107672546701934</v>
      </c>
      <c r="AY9" s="17">
        <v>8.5995542541850295E-2</v>
      </c>
    </row>
    <row r="10" spans="2:51" ht="30">
      <c r="B10" s="18" t="s">
        <v>402</v>
      </c>
      <c r="C10" s="17">
        <v>0.477913150612225</v>
      </c>
      <c r="D10" s="17">
        <v>0.46649047317560899</v>
      </c>
      <c r="E10" s="17">
        <v>0.48674368023498299</v>
      </c>
      <c r="F10" s="17"/>
      <c r="G10" s="17">
        <v>0.56920488412621795</v>
      </c>
      <c r="H10" s="17">
        <v>0.51846721680281405</v>
      </c>
      <c r="I10" s="17">
        <v>0.48064448536609899</v>
      </c>
      <c r="J10" s="17">
        <v>0.471833826650702</v>
      </c>
      <c r="K10" s="17">
        <v>0.39893711439749802</v>
      </c>
      <c r="L10" s="17">
        <v>0.46179781521511998</v>
      </c>
      <c r="M10" s="17"/>
      <c r="N10" s="17">
        <v>0.51245935955669797</v>
      </c>
      <c r="O10" s="17">
        <v>0.52069650926414102</v>
      </c>
      <c r="P10" s="17">
        <v>0.43022605903121203</v>
      </c>
      <c r="Q10" s="17">
        <v>0.43388328966453399</v>
      </c>
      <c r="R10" s="17"/>
      <c r="S10" s="17">
        <v>0.55598652235520896</v>
      </c>
      <c r="T10" s="17">
        <v>0.51129133092495604</v>
      </c>
      <c r="U10" s="17">
        <v>0.55511451068613304</v>
      </c>
      <c r="V10" s="17">
        <v>0.44582677248199398</v>
      </c>
      <c r="W10" s="17">
        <v>0.44662081543536902</v>
      </c>
      <c r="X10" s="17">
        <v>0.48689295696500101</v>
      </c>
      <c r="Y10" s="17">
        <v>0.39421847333429699</v>
      </c>
      <c r="Z10" s="17">
        <v>0.47175034804604299</v>
      </c>
      <c r="AA10" s="17">
        <v>0.47871121730668798</v>
      </c>
      <c r="AB10" s="17">
        <v>0.42773151994321801</v>
      </c>
      <c r="AC10" s="17">
        <v>0.37440366774230999</v>
      </c>
      <c r="AD10" s="17">
        <v>0.39485203983619299</v>
      </c>
      <c r="AE10" s="17"/>
      <c r="AF10" s="17">
        <v>0.39358326310935798</v>
      </c>
      <c r="AG10" s="17">
        <v>0.56055747763031005</v>
      </c>
      <c r="AH10" s="17">
        <v>0.44009935547448198</v>
      </c>
      <c r="AI10" s="17"/>
      <c r="AJ10" s="17">
        <v>0.42111793369053502</v>
      </c>
      <c r="AK10" s="17">
        <v>0.560993965717275</v>
      </c>
      <c r="AL10" s="17">
        <v>0.60648453598308705</v>
      </c>
      <c r="AM10" s="17"/>
      <c r="AN10" s="17">
        <v>0.37778386356104998</v>
      </c>
      <c r="AO10" s="17">
        <v>0.50108108436949705</v>
      </c>
      <c r="AP10" s="17">
        <v>0.52760344471175702</v>
      </c>
      <c r="AQ10" s="17">
        <v>0.53817844491858902</v>
      </c>
      <c r="AR10" s="17">
        <v>0.67685827236690099</v>
      </c>
      <c r="AS10" s="17"/>
      <c r="AT10" s="17">
        <v>0.47194760617674297</v>
      </c>
      <c r="AU10" s="17">
        <v>0.53047295843719799</v>
      </c>
      <c r="AV10" s="17"/>
      <c r="AW10" s="17">
        <v>0.49395849778362699</v>
      </c>
      <c r="AX10" s="17">
        <v>0.58210891733009495</v>
      </c>
      <c r="AY10" s="17">
        <v>0.43715407735108203</v>
      </c>
    </row>
    <row r="11" spans="2:51" ht="45">
      <c r="B11" s="18" t="s">
        <v>403</v>
      </c>
      <c r="C11" s="17">
        <v>0.28242161136841998</v>
      </c>
      <c r="D11" s="17">
        <v>0.26133611517653399</v>
      </c>
      <c r="E11" s="17">
        <v>0.30353335383618901</v>
      </c>
      <c r="F11" s="17"/>
      <c r="G11" s="17">
        <v>0.18845195855010699</v>
      </c>
      <c r="H11" s="17">
        <v>0.26249633120937899</v>
      </c>
      <c r="I11" s="17">
        <v>0.27592589583735599</v>
      </c>
      <c r="J11" s="17">
        <v>0.31409303450277598</v>
      </c>
      <c r="K11" s="17">
        <v>0.32194670844066697</v>
      </c>
      <c r="L11" s="17">
        <v>0.29479287996371001</v>
      </c>
      <c r="M11" s="17"/>
      <c r="N11" s="17">
        <v>0.26378276270016499</v>
      </c>
      <c r="O11" s="17">
        <v>0.25699220895973501</v>
      </c>
      <c r="P11" s="17">
        <v>0.29866706951698202</v>
      </c>
      <c r="Q11" s="17">
        <v>0.31750224086075501</v>
      </c>
      <c r="R11" s="17"/>
      <c r="S11" s="17">
        <v>0.18964442554927</v>
      </c>
      <c r="T11" s="17">
        <v>0.290805830618524</v>
      </c>
      <c r="U11" s="17">
        <v>0.26679571472512598</v>
      </c>
      <c r="V11" s="17">
        <v>0.29835736504119198</v>
      </c>
      <c r="W11" s="17">
        <v>0.29734250652248301</v>
      </c>
      <c r="X11" s="17">
        <v>0.316694339819652</v>
      </c>
      <c r="Y11" s="17">
        <v>0.32175374276181001</v>
      </c>
      <c r="Z11" s="17">
        <v>0.228103851696805</v>
      </c>
      <c r="AA11" s="17">
        <v>0.29190099777134199</v>
      </c>
      <c r="AB11" s="17">
        <v>0.29264506365811499</v>
      </c>
      <c r="AC11" s="17">
        <v>0.35093468932137001</v>
      </c>
      <c r="AD11" s="17">
        <v>0.35521107802295898</v>
      </c>
      <c r="AE11" s="17"/>
      <c r="AF11" s="17">
        <v>0.36833074611126998</v>
      </c>
      <c r="AG11" s="17">
        <v>0.20782419003215999</v>
      </c>
      <c r="AH11" s="17">
        <v>0.30529311344155002</v>
      </c>
      <c r="AI11" s="17"/>
      <c r="AJ11" s="17">
        <v>0.36235608848621098</v>
      </c>
      <c r="AK11" s="17">
        <v>0.23751467946586899</v>
      </c>
      <c r="AL11" s="17">
        <v>0.15509920549953299</v>
      </c>
      <c r="AM11" s="17"/>
      <c r="AN11" s="17">
        <v>0.343939594236715</v>
      </c>
      <c r="AO11" s="17">
        <v>0.25028661332922703</v>
      </c>
      <c r="AP11" s="17">
        <v>0.235155735205341</v>
      </c>
      <c r="AQ11" s="17">
        <v>0.22936017326541899</v>
      </c>
      <c r="AR11" s="17">
        <v>0.16524927698101499</v>
      </c>
      <c r="AS11" s="17"/>
      <c r="AT11" s="17">
        <v>0.291621818001217</v>
      </c>
      <c r="AU11" s="17">
        <v>0.205035636627724</v>
      </c>
      <c r="AV11" s="17"/>
      <c r="AW11" s="17">
        <v>0.27146470381346599</v>
      </c>
      <c r="AX11" s="17">
        <v>0.221506663062078</v>
      </c>
      <c r="AY11" s="17">
        <v>0.30783147474165501</v>
      </c>
    </row>
    <row r="12" spans="2:51" ht="30">
      <c r="B12" s="18" t="s">
        <v>404</v>
      </c>
      <c r="C12" s="17">
        <v>5.9739175771031897E-2</v>
      </c>
      <c r="D12" s="17">
        <v>6.4940917691735503E-2</v>
      </c>
      <c r="E12" s="17">
        <v>5.5266345283679803E-2</v>
      </c>
      <c r="F12" s="17"/>
      <c r="G12" s="17">
        <v>3.9021346758043099E-2</v>
      </c>
      <c r="H12" s="17">
        <v>4.3435966655021203E-2</v>
      </c>
      <c r="I12" s="17">
        <v>8.7092025014712901E-2</v>
      </c>
      <c r="J12" s="17">
        <v>5.3406062653405598E-2</v>
      </c>
      <c r="K12" s="17">
        <v>9.2195908502960999E-2</v>
      </c>
      <c r="L12" s="17">
        <v>4.5737371884938698E-2</v>
      </c>
      <c r="M12" s="17"/>
      <c r="N12" s="17">
        <v>3.7475620906209602E-2</v>
      </c>
      <c r="O12" s="17">
        <v>4.5480090053427201E-2</v>
      </c>
      <c r="P12" s="17">
        <v>9.4196179217872295E-2</v>
      </c>
      <c r="Q12" s="17">
        <v>6.7341872038967104E-2</v>
      </c>
      <c r="R12" s="17"/>
      <c r="S12" s="17">
        <v>6.0656077745720703E-2</v>
      </c>
      <c r="T12" s="17">
        <v>4.6870049650996101E-2</v>
      </c>
      <c r="U12" s="17">
        <v>5.9881882998361599E-2</v>
      </c>
      <c r="V12" s="17">
        <v>6.6240464940724497E-2</v>
      </c>
      <c r="W12" s="17">
        <v>3.90432184383857E-2</v>
      </c>
      <c r="X12" s="17">
        <v>3.2600508060256599E-2</v>
      </c>
      <c r="Y12" s="17">
        <v>7.7514041043646398E-2</v>
      </c>
      <c r="Z12" s="17">
        <v>5.9244148444052201E-2</v>
      </c>
      <c r="AA12" s="17">
        <v>5.1532667358256699E-2</v>
      </c>
      <c r="AB12" s="17">
        <v>7.0182906968935893E-2</v>
      </c>
      <c r="AC12" s="17">
        <v>0.127033884713943</v>
      </c>
      <c r="AD12" s="17">
        <v>7.0776341453386099E-2</v>
      </c>
      <c r="AE12" s="17"/>
      <c r="AF12" s="17">
        <v>7.2343579732700905E-2</v>
      </c>
      <c r="AG12" s="17">
        <v>4.1494981816866103E-2</v>
      </c>
      <c r="AH12" s="17">
        <v>8.4865744793013606E-2</v>
      </c>
      <c r="AI12" s="17"/>
      <c r="AJ12" s="17">
        <v>6.5648581676007206E-2</v>
      </c>
      <c r="AK12" s="17">
        <v>4.61581242137988E-2</v>
      </c>
      <c r="AL12" s="17">
        <v>2.8889764075767502E-2</v>
      </c>
      <c r="AM12" s="17"/>
      <c r="AN12" s="17">
        <v>8.2949780512416804E-2</v>
      </c>
      <c r="AO12" s="17">
        <v>6.7635118986244094E-2</v>
      </c>
      <c r="AP12" s="17">
        <v>6.1520632912293802E-2</v>
      </c>
      <c r="AQ12" s="17">
        <v>3.2971192168475702E-2</v>
      </c>
      <c r="AR12" s="17">
        <v>0</v>
      </c>
      <c r="AS12" s="17"/>
      <c r="AT12" s="17">
        <v>6.14032225783692E-2</v>
      </c>
      <c r="AU12" s="17">
        <v>4.1532643215186002E-2</v>
      </c>
      <c r="AV12" s="17"/>
      <c r="AW12" s="17">
        <v>5.1034046648245401E-2</v>
      </c>
      <c r="AX12" s="17">
        <v>5.17289311666978E-2</v>
      </c>
      <c r="AY12" s="17">
        <v>7.0367028501848103E-2</v>
      </c>
    </row>
    <row r="13" spans="2:51" ht="30">
      <c r="B13" s="18" t="s">
        <v>405</v>
      </c>
      <c r="C13" s="17">
        <v>4.00519588735413E-2</v>
      </c>
      <c r="D13" s="17">
        <v>5.47156029073829E-2</v>
      </c>
      <c r="E13" s="17">
        <v>2.6452493563995899E-2</v>
      </c>
      <c r="F13" s="17"/>
      <c r="G13" s="17">
        <v>2.0886320840128699E-2</v>
      </c>
      <c r="H13" s="17">
        <v>3.01529664645744E-2</v>
      </c>
      <c r="I13" s="17">
        <v>4.2754844413053002E-2</v>
      </c>
      <c r="J13" s="17">
        <v>3.2873012153005199E-2</v>
      </c>
      <c r="K13" s="17">
        <v>5.4652422625092699E-2</v>
      </c>
      <c r="L13" s="17">
        <v>4.94051071304746E-2</v>
      </c>
      <c r="M13" s="17"/>
      <c r="N13" s="17">
        <v>3.4228081421649501E-2</v>
      </c>
      <c r="O13" s="17">
        <v>3.8054854078632398E-2</v>
      </c>
      <c r="P13" s="17">
        <v>4.5866287198925E-2</v>
      </c>
      <c r="Q13" s="17">
        <v>4.4978638103051999E-2</v>
      </c>
      <c r="R13" s="17"/>
      <c r="S13" s="17">
        <v>4.49078841058917E-2</v>
      </c>
      <c r="T13" s="17">
        <v>4.4914235312494097E-2</v>
      </c>
      <c r="U13" s="17">
        <v>1.5958148677269302E-2</v>
      </c>
      <c r="V13" s="17">
        <v>3.9177557987258201E-2</v>
      </c>
      <c r="W13" s="17">
        <v>4.1642233542554301E-2</v>
      </c>
      <c r="X13" s="17">
        <v>3.8854862720796003E-2</v>
      </c>
      <c r="Y13" s="17">
        <v>3.68462548483382E-2</v>
      </c>
      <c r="Z13" s="17">
        <v>4.0851337739356799E-2</v>
      </c>
      <c r="AA13" s="17">
        <v>3.0617757272513299E-2</v>
      </c>
      <c r="AB13" s="17">
        <v>4.22851711829886E-2</v>
      </c>
      <c r="AC13" s="17">
        <v>5.0174599243261203E-2</v>
      </c>
      <c r="AD13" s="17">
        <v>7.8422662732399506E-2</v>
      </c>
      <c r="AE13" s="17"/>
      <c r="AF13" s="17">
        <v>5.9623160843012703E-2</v>
      </c>
      <c r="AG13" s="17">
        <v>1.9054463235989399E-2</v>
      </c>
      <c r="AH13" s="17">
        <v>5.1524544402452299E-2</v>
      </c>
      <c r="AI13" s="17"/>
      <c r="AJ13" s="17">
        <v>5.5466912611544801E-2</v>
      </c>
      <c r="AK13" s="17">
        <v>1.4944837558679199E-2</v>
      </c>
      <c r="AL13" s="17">
        <v>6.3239658205275001E-3</v>
      </c>
      <c r="AM13" s="17"/>
      <c r="AN13" s="17">
        <v>5.0089095131468801E-2</v>
      </c>
      <c r="AO13" s="17">
        <v>4.36726322352654E-2</v>
      </c>
      <c r="AP13" s="17">
        <v>2.81189063314011E-2</v>
      </c>
      <c r="AQ13" s="17">
        <v>2.40169149383976E-2</v>
      </c>
      <c r="AR13" s="17">
        <v>0</v>
      </c>
      <c r="AS13" s="17"/>
      <c r="AT13" s="17">
        <v>3.8586483200138903E-2</v>
      </c>
      <c r="AU13" s="17">
        <v>4.6372750915168799E-2</v>
      </c>
      <c r="AV13" s="17"/>
      <c r="AW13" s="17">
        <v>4.2250075850617103E-2</v>
      </c>
      <c r="AX13" s="17">
        <v>2.1417327823050999E-2</v>
      </c>
      <c r="AY13" s="17">
        <v>4.2258235460587198E-2</v>
      </c>
    </row>
    <row r="14" spans="2:51">
      <c r="B14" s="18" t="s">
        <v>119</v>
      </c>
      <c r="C14" s="19">
        <v>3.2096209046889999E-2</v>
      </c>
      <c r="D14" s="19">
        <v>2.8476807206275101E-2</v>
      </c>
      <c r="E14" s="19">
        <v>3.5776957373839E-2</v>
      </c>
      <c r="F14" s="19"/>
      <c r="G14" s="19">
        <v>3.1011065243846399E-2</v>
      </c>
      <c r="H14" s="19">
        <v>3.5346365453793799E-2</v>
      </c>
      <c r="I14" s="19">
        <v>3.2255482710389201E-2</v>
      </c>
      <c r="J14" s="19">
        <v>4.3208500454834202E-2</v>
      </c>
      <c r="K14" s="19">
        <v>3.6379431361087698E-2</v>
      </c>
      <c r="L14" s="19">
        <v>1.9606233052084501E-2</v>
      </c>
      <c r="M14" s="19"/>
      <c r="N14" s="19">
        <v>2.6276712987938499E-2</v>
      </c>
      <c r="O14" s="19">
        <v>2.2697933178221899E-2</v>
      </c>
      <c r="P14" s="19">
        <v>3.6744753408549401E-2</v>
      </c>
      <c r="Q14" s="19">
        <v>4.5636391908474898E-2</v>
      </c>
      <c r="R14" s="19"/>
      <c r="S14" s="19">
        <v>4.52372093165214E-2</v>
      </c>
      <c r="T14" s="19">
        <v>2.63452984510863E-2</v>
      </c>
      <c r="U14" s="19">
        <v>1.6326895844607E-2</v>
      </c>
      <c r="V14" s="19">
        <v>3.5575624813293703E-2</v>
      </c>
      <c r="W14" s="19">
        <v>3.1295162189947497E-2</v>
      </c>
      <c r="X14" s="19">
        <v>2.7447684509007499E-2</v>
      </c>
      <c r="Y14" s="19">
        <v>3.0519969732417999E-2</v>
      </c>
      <c r="Z14" s="19">
        <v>4.8721513373583603E-2</v>
      </c>
      <c r="AA14" s="19">
        <v>3.1607726858289199E-2</v>
      </c>
      <c r="AB14" s="19">
        <v>4.3207366322840599E-2</v>
      </c>
      <c r="AC14" s="19">
        <v>0</v>
      </c>
      <c r="AD14" s="19">
        <v>4.5027993237699897E-2</v>
      </c>
      <c r="AE14" s="19"/>
      <c r="AF14" s="19">
        <v>2.9418040295749098E-2</v>
      </c>
      <c r="AG14" s="19">
        <v>1.9350953045486601E-2</v>
      </c>
      <c r="AH14" s="19">
        <v>6.5990530241534395E-2</v>
      </c>
      <c r="AI14" s="19"/>
      <c r="AJ14" s="19">
        <v>2.5367026377515599E-2</v>
      </c>
      <c r="AK14" s="19">
        <v>2.0338754990177999E-2</v>
      </c>
      <c r="AL14" s="19">
        <v>2.4168351367230698E-2</v>
      </c>
      <c r="AM14" s="19"/>
      <c r="AN14" s="19">
        <v>5.9305980756255303E-2</v>
      </c>
      <c r="AO14" s="19">
        <v>2.95788451475247E-2</v>
      </c>
      <c r="AP14" s="19">
        <v>1.0648977852636901E-2</v>
      </c>
      <c r="AQ14" s="19">
        <v>1.0543472714029599E-2</v>
      </c>
      <c r="AR14" s="19">
        <v>0</v>
      </c>
      <c r="AS14" s="19"/>
      <c r="AT14" s="19">
        <v>3.0978773614806498E-2</v>
      </c>
      <c r="AU14" s="19">
        <v>4.6278931402481002E-2</v>
      </c>
      <c r="AV14" s="19"/>
      <c r="AW14" s="19">
        <v>1.17738639734367E-2</v>
      </c>
      <c r="AX14" s="19">
        <v>1.55656139161446E-2</v>
      </c>
      <c r="AY14" s="19">
        <v>5.6393641402977701E-2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2120</v>
      </c>
      <c r="D7" s="10">
        <v>972</v>
      </c>
      <c r="E7" s="10">
        <v>1141</v>
      </c>
      <c r="F7" s="10"/>
      <c r="G7" s="10">
        <v>205</v>
      </c>
      <c r="H7" s="10">
        <v>312</v>
      </c>
      <c r="I7" s="10">
        <v>319</v>
      </c>
      <c r="J7" s="10">
        <v>359</v>
      </c>
      <c r="K7" s="10">
        <v>392</v>
      </c>
      <c r="L7" s="10">
        <v>533</v>
      </c>
      <c r="M7" s="10"/>
      <c r="N7" s="10">
        <v>602</v>
      </c>
      <c r="O7" s="10">
        <v>613</v>
      </c>
      <c r="P7" s="10">
        <v>389</v>
      </c>
      <c r="Q7" s="10">
        <v>502</v>
      </c>
      <c r="R7" s="10"/>
      <c r="S7" s="10">
        <v>223</v>
      </c>
      <c r="T7" s="10">
        <v>301</v>
      </c>
      <c r="U7" s="10">
        <v>210</v>
      </c>
      <c r="V7" s="10">
        <v>192</v>
      </c>
      <c r="W7" s="10">
        <v>164</v>
      </c>
      <c r="X7" s="10">
        <v>162</v>
      </c>
      <c r="Y7" s="10">
        <v>189</v>
      </c>
      <c r="Z7" s="10">
        <v>94</v>
      </c>
      <c r="AA7" s="10">
        <v>250</v>
      </c>
      <c r="AB7" s="10">
        <v>190</v>
      </c>
      <c r="AC7" s="10">
        <v>92</v>
      </c>
      <c r="AD7" s="10">
        <v>53</v>
      </c>
      <c r="AE7" s="10"/>
      <c r="AF7" s="10">
        <v>862</v>
      </c>
      <c r="AG7" s="10">
        <v>883</v>
      </c>
      <c r="AH7" s="10">
        <v>234</v>
      </c>
      <c r="AI7" s="10"/>
      <c r="AJ7" s="10">
        <v>528</v>
      </c>
      <c r="AK7" s="10">
        <v>656</v>
      </c>
      <c r="AL7" s="10">
        <v>179</v>
      </c>
      <c r="AM7" s="10"/>
      <c r="AN7" s="10">
        <v>467</v>
      </c>
      <c r="AO7" s="10">
        <v>344</v>
      </c>
      <c r="AP7" s="10">
        <v>540</v>
      </c>
      <c r="AQ7" s="10">
        <v>228</v>
      </c>
      <c r="AR7" s="10">
        <v>25</v>
      </c>
      <c r="AS7" s="10"/>
      <c r="AT7" s="10">
        <v>1924</v>
      </c>
      <c r="AU7" s="10">
        <v>185</v>
      </c>
      <c r="AV7" s="10"/>
      <c r="AW7" s="10">
        <v>982</v>
      </c>
      <c r="AX7" s="10">
        <v>230</v>
      </c>
      <c r="AY7" s="10">
        <v>908</v>
      </c>
    </row>
    <row r="8" spans="2:51" ht="30" customHeight="1">
      <c r="B8" s="11" t="s">
        <v>112</v>
      </c>
      <c r="C8" s="11">
        <v>2132</v>
      </c>
      <c r="D8" s="11">
        <v>1010</v>
      </c>
      <c r="E8" s="11">
        <v>1114</v>
      </c>
      <c r="F8" s="11"/>
      <c r="G8" s="11">
        <v>239</v>
      </c>
      <c r="H8" s="11">
        <v>382</v>
      </c>
      <c r="I8" s="11">
        <v>360</v>
      </c>
      <c r="J8" s="11">
        <v>352</v>
      </c>
      <c r="K8" s="11">
        <v>322</v>
      </c>
      <c r="L8" s="11">
        <v>477</v>
      </c>
      <c r="M8" s="11"/>
      <c r="N8" s="11">
        <v>556</v>
      </c>
      <c r="O8" s="11">
        <v>571</v>
      </c>
      <c r="P8" s="11">
        <v>456</v>
      </c>
      <c r="Q8" s="11">
        <v>536</v>
      </c>
      <c r="R8" s="11"/>
      <c r="S8" s="11">
        <v>273</v>
      </c>
      <c r="T8" s="11">
        <v>287</v>
      </c>
      <c r="U8" s="11">
        <v>179</v>
      </c>
      <c r="V8" s="11">
        <v>208</v>
      </c>
      <c r="W8" s="11">
        <v>163</v>
      </c>
      <c r="X8" s="11">
        <v>178</v>
      </c>
      <c r="Y8" s="11">
        <v>179</v>
      </c>
      <c r="Z8" s="11">
        <v>83</v>
      </c>
      <c r="AA8" s="11">
        <v>241</v>
      </c>
      <c r="AB8" s="11">
        <v>193</v>
      </c>
      <c r="AC8" s="11">
        <v>89</v>
      </c>
      <c r="AD8" s="11">
        <v>57</v>
      </c>
      <c r="AE8" s="11"/>
      <c r="AF8" s="11">
        <v>831</v>
      </c>
      <c r="AG8" s="11">
        <v>886</v>
      </c>
      <c r="AH8" s="11">
        <v>254</v>
      </c>
      <c r="AI8" s="11"/>
      <c r="AJ8" s="11">
        <v>513</v>
      </c>
      <c r="AK8" s="11">
        <v>686</v>
      </c>
      <c r="AL8" s="11">
        <v>172</v>
      </c>
      <c r="AM8" s="11"/>
      <c r="AN8" s="11">
        <v>461</v>
      </c>
      <c r="AO8" s="11">
        <v>361</v>
      </c>
      <c r="AP8" s="11">
        <v>547</v>
      </c>
      <c r="AQ8" s="11">
        <v>229</v>
      </c>
      <c r="AR8" s="11">
        <v>25</v>
      </c>
      <c r="AS8" s="11"/>
      <c r="AT8" s="11">
        <v>1907</v>
      </c>
      <c r="AU8" s="11">
        <v>214</v>
      </c>
      <c r="AV8" s="11"/>
      <c r="AW8" s="11">
        <v>946</v>
      </c>
      <c r="AX8" s="11">
        <v>247</v>
      </c>
      <c r="AY8" s="11">
        <v>939</v>
      </c>
    </row>
    <row r="9" spans="2:51" ht="30">
      <c r="B9" s="18" t="s">
        <v>401</v>
      </c>
      <c r="C9" s="17">
        <v>0.248637468666453</v>
      </c>
      <c r="D9" s="17">
        <v>0.25391627595543698</v>
      </c>
      <c r="E9" s="17">
        <v>0.244366134070262</v>
      </c>
      <c r="F9" s="17"/>
      <c r="G9" s="17">
        <v>0.23846014477421601</v>
      </c>
      <c r="H9" s="17">
        <v>0.30880802025257897</v>
      </c>
      <c r="I9" s="17">
        <v>0.26976917892460101</v>
      </c>
      <c r="J9" s="17">
        <v>0.31238846572226597</v>
      </c>
      <c r="K9" s="17">
        <v>0.207050844641748</v>
      </c>
      <c r="L9" s="17">
        <v>0.170654976320987</v>
      </c>
      <c r="M9" s="17"/>
      <c r="N9" s="17">
        <v>0.18685991233534099</v>
      </c>
      <c r="O9" s="17">
        <v>0.228480715800434</v>
      </c>
      <c r="P9" s="17">
        <v>0.30594065434931</v>
      </c>
      <c r="Q9" s="17">
        <v>0.29017118531701502</v>
      </c>
      <c r="R9" s="17"/>
      <c r="S9" s="17">
        <v>0.22850824637258299</v>
      </c>
      <c r="T9" s="17">
        <v>0.25907244365556198</v>
      </c>
      <c r="U9" s="17">
        <v>0.200267029577572</v>
      </c>
      <c r="V9" s="17">
        <v>0.28461536673898102</v>
      </c>
      <c r="W9" s="17">
        <v>0.200387214043799</v>
      </c>
      <c r="X9" s="17">
        <v>0.249578543602299</v>
      </c>
      <c r="Y9" s="17">
        <v>0.25580077041642801</v>
      </c>
      <c r="Z9" s="17">
        <v>0.29621816568742398</v>
      </c>
      <c r="AA9" s="17">
        <v>0.250885683161988</v>
      </c>
      <c r="AB9" s="17">
        <v>0.24637009993984699</v>
      </c>
      <c r="AC9" s="17">
        <v>0.26221701744895898</v>
      </c>
      <c r="AD9" s="17">
        <v>0.33357662348919098</v>
      </c>
      <c r="AE9" s="17"/>
      <c r="AF9" s="17">
        <v>0.23932353082204599</v>
      </c>
      <c r="AG9" s="17">
        <v>0.233271895576044</v>
      </c>
      <c r="AH9" s="17">
        <v>0.32797168028270302</v>
      </c>
      <c r="AI9" s="17"/>
      <c r="AJ9" s="17">
        <v>0.208705799567105</v>
      </c>
      <c r="AK9" s="17">
        <v>0.27201966723745002</v>
      </c>
      <c r="AL9" s="17">
        <v>0.177203964667071</v>
      </c>
      <c r="AM9" s="17"/>
      <c r="AN9" s="17">
        <v>0.280194822013282</v>
      </c>
      <c r="AO9" s="17">
        <v>0.23243422742250699</v>
      </c>
      <c r="AP9" s="17">
        <v>0.209784305697748</v>
      </c>
      <c r="AQ9" s="17">
        <v>0.213542241436977</v>
      </c>
      <c r="AR9" s="17">
        <v>0.19873731813149001</v>
      </c>
      <c r="AS9" s="17"/>
      <c r="AT9" s="17">
        <v>0.244734714634853</v>
      </c>
      <c r="AU9" s="17">
        <v>0.27638522271298599</v>
      </c>
      <c r="AV9" s="17"/>
      <c r="AW9" s="17">
        <v>0.21856908579651599</v>
      </c>
      <c r="AX9" s="17">
        <v>0.229277633063943</v>
      </c>
      <c r="AY9" s="17">
        <v>0.28403228351106902</v>
      </c>
    </row>
    <row r="10" spans="2:51" ht="30">
      <c r="B10" s="18" t="s">
        <v>402</v>
      </c>
      <c r="C10" s="17">
        <v>0.609210231690542</v>
      </c>
      <c r="D10" s="17">
        <v>0.59516725353393996</v>
      </c>
      <c r="E10" s="17">
        <v>0.62134037512370199</v>
      </c>
      <c r="F10" s="17"/>
      <c r="G10" s="17">
        <v>0.57249512682826398</v>
      </c>
      <c r="H10" s="17">
        <v>0.51994095984962696</v>
      </c>
      <c r="I10" s="17">
        <v>0.61091438759384398</v>
      </c>
      <c r="J10" s="17">
        <v>0.58600076945939095</v>
      </c>
      <c r="K10" s="17">
        <v>0.67089516022715701</v>
      </c>
      <c r="L10" s="17">
        <v>0.67324979808172303</v>
      </c>
      <c r="M10" s="17"/>
      <c r="N10" s="17">
        <v>0.67643907097828304</v>
      </c>
      <c r="O10" s="17">
        <v>0.63008713415100503</v>
      </c>
      <c r="P10" s="17">
        <v>0.538753599110811</v>
      </c>
      <c r="Q10" s="17">
        <v>0.57221676379624398</v>
      </c>
      <c r="R10" s="17"/>
      <c r="S10" s="17">
        <v>0.60880038756754995</v>
      </c>
      <c r="T10" s="17">
        <v>0.60537185736738097</v>
      </c>
      <c r="U10" s="17">
        <v>0.65999886437171695</v>
      </c>
      <c r="V10" s="17">
        <v>0.54184339488446898</v>
      </c>
      <c r="W10" s="17">
        <v>0.68377212617412397</v>
      </c>
      <c r="X10" s="17">
        <v>0.58842626335310699</v>
      </c>
      <c r="Y10" s="17">
        <v>0.62027497789805497</v>
      </c>
      <c r="Z10" s="17">
        <v>0.51821985329420805</v>
      </c>
      <c r="AA10" s="17">
        <v>0.60717094542313599</v>
      </c>
      <c r="AB10" s="17">
        <v>0.65707800987419895</v>
      </c>
      <c r="AC10" s="17">
        <v>0.63243532201962305</v>
      </c>
      <c r="AD10" s="17">
        <v>0.47541404055741099</v>
      </c>
      <c r="AE10" s="17"/>
      <c r="AF10" s="17">
        <v>0.60378622607172505</v>
      </c>
      <c r="AG10" s="17">
        <v>0.63417890234457996</v>
      </c>
      <c r="AH10" s="17">
        <v>0.53428993202370201</v>
      </c>
      <c r="AI10" s="17"/>
      <c r="AJ10" s="17">
        <v>0.63503827573722404</v>
      </c>
      <c r="AK10" s="17">
        <v>0.612222520260432</v>
      </c>
      <c r="AL10" s="17">
        <v>0.70141376436229197</v>
      </c>
      <c r="AM10" s="17"/>
      <c r="AN10" s="17">
        <v>0.57906878973092601</v>
      </c>
      <c r="AO10" s="17">
        <v>0.60609198657135699</v>
      </c>
      <c r="AP10" s="17">
        <v>0.63301591278814995</v>
      </c>
      <c r="AQ10" s="17">
        <v>0.65631051969377396</v>
      </c>
      <c r="AR10" s="17">
        <v>0.578315825973163</v>
      </c>
      <c r="AS10" s="17"/>
      <c r="AT10" s="17">
        <v>0.616085998088442</v>
      </c>
      <c r="AU10" s="17">
        <v>0.55235375309207801</v>
      </c>
      <c r="AV10" s="17"/>
      <c r="AW10" s="17">
        <v>0.65660538641485799</v>
      </c>
      <c r="AX10" s="17">
        <v>0.574317452616396</v>
      </c>
      <c r="AY10" s="17">
        <v>0.57066009540791796</v>
      </c>
    </row>
    <row r="11" spans="2:51" ht="45">
      <c r="B11" s="18" t="s">
        <v>403</v>
      </c>
      <c r="C11" s="17">
        <v>0.112046445180412</v>
      </c>
      <c r="D11" s="17">
        <v>0.12192253794543299</v>
      </c>
      <c r="E11" s="17">
        <v>0.10298950475275601</v>
      </c>
      <c r="F11" s="17"/>
      <c r="G11" s="17">
        <v>0.14325255794847599</v>
      </c>
      <c r="H11" s="17">
        <v>0.12352409643119799</v>
      </c>
      <c r="I11" s="17">
        <v>7.61609110395529E-2</v>
      </c>
      <c r="J11" s="17">
        <v>7.7800298655155295E-2</v>
      </c>
      <c r="K11" s="17">
        <v>0.103807572121608</v>
      </c>
      <c r="L11" s="17">
        <v>0.145151250344696</v>
      </c>
      <c r="M11" s="17"/>
      <c r="N11" s="17">
        <v>0.1151140987993</v>
      </c>
      <c r="O11" s="17">
        <v>0.118946961153029</v>
      </c>
      <c r="P11" s="17">
        <v>0.12237831123219201</v>
      </c>
      <c r="Q11" s="17">
        <v>9.2196200120654798E-2</v>
      </c>
      <c r="R11" s="17"/>
      <c r="S11" s="17">
        <v>0.13440790946554501</v>
      </c>
      <c r="T11" s="17">
        <v>0.117345651088122</v>
      </c>
      <c r="U11" s="17">
        <v>0.125404587061439</v>
      </c>
      <c r="V11" s="17">
        <v>0.12854028066548401</v>
      </c>
      <c r="W11" s="17">
        <v>8.1731991384232899E-2</v>
      </c>
      <c r="X11" s="17">
        <v>0.116804965932296</v>
      </c>
      <c r="Y11" s="17">
        <v>9.6404833141537E-2</v>
      </c>
      <c r="Z11" s="17">
        <v>0.15411378051478</v>
      </c>
      <c r="AA11" s="17">
        <v>0.11070665838884999</v>
      </c>
      <c r="AB11" s="17">
        <v>7.1407121888039798E-2</v>
      </c>
      <c r="AC11" s="17">
        <v>6.5096198971813402E-2</v>
      </c>
      <c r="AD11" s="17">
        <v>0.15333360457618</v>
      </c>
      <c r="AE11" s="17"/>
      <c r="AF11" s="17">
        <v>0.13414229977327999</v>
      </c>
      <c r="AG11" s="17">
        <v>0.108579937999788</v>
      </c>
      <c r="AH11" s="17">
        <v>7.7391793905527806E-2</v>
      </c>
      <c r="AI11" s="17"/>
      <c r="AJ11" s="17">
        <v>0.14447127205565</v>
      </c>
      <c r="AK11" s="17">
        <v>8.5596309290344397E-2</v>
      </c>
      <c r="AL11" s="17">
        <v>0.104307465109395</v>
      </c>
      <c r="AM11" s="17"/>
      <c r="AN11" s="17">
        <v>9.6416913048874495E-2</v>
      </c>
      <c r="AO11" s="17">
        <v>0.135027164482274</v>
      </c>
      <c r="AP11" s="17">
        <v>0.127761404441149</v>
      </c>
      <c r="AQ11" s="17">
        <v>0.10351611891000299</v>
      </c>
      <c r="AR11" s="17">
        <v>0.22294685589534699</v>
      </c>
      <c r="AS11" s="17"/>
      <c r="AT11" s="17">
        <v>0.111374856666517</v>
      </c>
      <c r="AU11" s="17">
        <v>0.11908645312932201</v>
      </c>
      <c r="AV11" s="17"/>
      <c r="AW11" s="17">
        <v>0.11206213943488399</v>
      </c>
      <c r="AX11" s="17">
        <v>0.16246763410346499</v>
      </c>
      <c r="AY11" s="17">
        <v>9.8740327899672603E-2</v>
      </c>
    </row>
    <row r="12" spans="2:51" ht="30">
      <c r="B12" s="18" t="s">
        <v>404</v>
      </c>
      <c r="C12" s="17">
        <v>6.3079236945111396E-3</v>
      </c>
      <c r="D12" s="17">
        <v>7.9283071824472508E-3</v>
      </c>
      <c r="E12" s="17">
        <v>4.87834630351861E-3</v>
      </c>
      <c r="F12" s="17"/>
      <c r="G12" s="17">
        <v>2.0884604467845E-2</v>
      </c>
      <c r="H12" s="17">
        <v>1.43171376087095E-2</v>
      </c>
      <c r="I12" s="17">
        <v>2.9621571594856699E-3</v>
      </c>
      <c r="J12" s="17">
        <v>0</v>
      </c>
      <c r="K12" s="17">
        <v>3.6380497826987001E-3</v>
      </c>
      <c r="L12" s="17">
        <v>1.57599548238137E-3</v>
      </c>
      <c r="M12" s="17"/>
      <c r="N12" s="17">
        <v>9.4554893648492594E-3</v>
      </c>
      <c r="O12" s="17">
        <v>4.2726160341611703E-3</v>
      </c>
      <c r="P12" s="17">
        <v>5.7412786824480398E-3</v>
      </c>
      <c r="Q12" s="17">
        <v>5.8473500359150802E-3</v>
      </c>
      <c r="R12" s="17"/>
      <c r="S12" s="17">
        <v>0</v>
      </c>
      <c r="T12" s="17">
        <v>3.08158062346916E-3</v>
      </c>
      <c r="U12" s="17">
        <v>5.5762901331076102E-3</v>
      </c>
      <c r="V12" s="17">
        <v>6.4924335539000401E-3</v>
      </c>
      <c r="W12" s="17">
        <v>9.5281788253078099E-3</v>
      </c>
      <c r="X12" s="17">
        <v>1.4840700176492401E-2</v>
      </c>
      <c r="Y12" s="17">
        <v>4.1880359231984696E-3</v>
      </c>
      <c r="Z12" s="17">
        <v>5.8021865045454601E-3</v>
      </c>
      <c r="AA12" s="17">
        <v>1.53992909065778E-2</v>
      </c>
      <c r="AB12" s="17">
        <v>0</v>
      </c>
      <c r="AC12" s="17">
        <v>0</v>
      </c>
      <c r="AD12" s="17">
        <v>1.88306377065144E-2</v>
      </c>
      <c r="AE12" s="17"/>
      <c r="AF12" s="17">
        <v>2.31402712241114E-3</v>
      </c>
      <c r="AG12" s="17">
        <v>6.1658956076438296E-3</v>
      </c>
      <c r="AH12" s="17">
        <v>8.1260662649784501E-3</v>
      </c>
      <c r="AI12" s="17"/>
      <c r="AJ12" s="17">
        <v>4.2321707922380204E-3</v>
      </c>
      <c r="AK12" s="17">
        <v>7.48335914381585E-3</v>
      </c>
      <c r="AL12" s="17">
        <v>7.3542664630004096E-3</v>
      </c>
      <c r="AM12" s="17"/>
      <c r="AN12" s="17">
        <v>1.6305203330349699E-3</v>
      </c>
      <c r="AO12" s="17">
        <v>1.09992488980876E-2</v>
      </c>
      <c r="AP12" s="17">
        <v>5.3920604262071396E-3</v>
      </c>
      <c r="AQ12" s="17">
        <v>9.8076564135559808E-3</v>
      </c>
      <c r="AR12" s="17">
        <v>0</v>
      </c>
      <c r="AS12" s="17"/>
      <c r="AT12" s="17">
        <v>4.3288812912089603E-3</v>
      </c>
      <c r="AU12" s="17">
        <v>2.4278525410182501E-2</v>
      </c>
      <c r="AV12" s="17"/>
      <c r="AW12" s="17">
        <v>5.8056941906174499E-3</v>
      </c>
      <c r="AX12" s="17">
        <v>5.1076843898408102E-3</v>
      </c>
      <c r="AY12" s="17">
        <v>7.1302515188926899E-3</v>
      </c>
    </row>
    <row r="13" spans="2:51" ht="30">
      <c r="B13" s="18" t="s">
        <v>405</v>
      </c>
      <c r="C13" s="17">
        <v>2.1542492764496999E-3</v>
      </c>
      <c r="D13" s="17">
        <v>2.2549193947585299E-3</v>
      </c>
      <c r="E13" s="17">
        <v>2.0765468012515702E-3</v>
      </c>
      <c r="F13" s="17"/>
      <c r="G13" s="17">
        <v>5.0651024054061298E-3</v>
      </c>
      <c r="H13" s="17">
        <v>2.9454639268538898E-3</v>
      </c>
      <c r="I13" s="17">
        <v>3.3046976416872E-3</v>
      </c>
      <c r="J13" s="17">
        <v>0</v>
      </c>
      <c r="K13" s="17">
        <v>3.3148572684223499E-3</v>
      </c>
      <c r="L13" s="17">
        <v>0</v>
      </c>
      <c r="M13" s="17"/>
      <c r="N13" s="17">
        <v>2.02089036155376E-3</v>
      </c>
      <c r="O13" s="17">
        <v>0</v>
      </c>
      <c r="P13" s="17">
        <v>2.3429283404197399E-3</v>
      </c>
      <c r="Q13" s="17">
        <v>4.4807048526620003E-3</v>
      </c>
      <c r="R13" s="17"/>
      <c r="S13" s="17">
        <v>0</v>
      </c>
      <c r="T13" s="17">
        <v>4.1426020864853003E-3</v>
      </c>
      <c r="U13" s="17">
        <v>0</v>
      </c>
      <c r="V13" s="17">
        <v>5.3989447691056404E-3</v>
      </c>
      <c r="W13" s="17">
        <v>0</v>
      </c>
      <c r="X13" s="17">
        <v>6.7996530600068902E-3</v>
      </c>
      <c r="Y13" s="17">
        <v>0</v>
      </c>
      <c r="Z13" s="17">
        <v>0</v>
      </c>
      <c r="AA13" s="17">
        <v>0</v>
      </c>
      <c r="AB13" s="17">
        <v>0</v>
      </c>
      <c r="AC13" s="17">
        <v>0</v>
      </c>
      <c r="AD13" s="17">
        <v>1.88450936707035E-2</v>
      </c>
      <c r="AE13" s="17"/>
      <c r="AF13" s="17">
        <v>2.7843586966041401E-3</v>
      </c>
      <c r="AG13" s="17">
        <v>2.5712864190877201E-3</v>
      </c>
      <c r="AH13" s="17">
        <v>0</v>
      </c>
      <c r="AI13" s="17"/>
      <c r="AJ13" s="17">
        <v>0</v>
      </c>
      <c r="AK13" s="17">
        <v>1.5548305089161799E-3</v>
      </c>
      <c r="AL13" s="17">
        <v>0</v>
      </c>
      <c r="AM13" s="17"/>
      <c r="AN13" s="17">
        <v>0</v>
      </c>
      <c r="AO13" s="17">
        <v>3.3526396945167099E-3</v>
      </c>
      <c r="AP13" s="17">
        <v>2.05520094068981E-3</v>
      </c>
      <c r="AQ13" s="17">
        <v>0</v>
      </c>
      <c r="AR13" s="17">
        <v>0</v>
      </c>
      <c r="AS13" s="17"/>
      <c r="AT13" s="17">
        <v>1.7731458483558899E-3</v>
      </c>
      <c r="AU13" s="17">
        <v>5.6631475092448298E-3</v>
      </c>
      <c r="AV13" s="17"/>
      <c r="AW13" s="17">
        <v>1.1286666501990701E-3</v>
      </c>
      <c r="AX13" s="17">
        <v>0</v>
      </c>
      <c r="AY13" s="17">
        <v>3.75528298447167E-3</v>
      </c>
    </row>
    <row r="14" spans="2:51">
      <c r="B14" s="18" t="s">
        <v>119</v>
      </c>
      <c r="C14" s="19">
        <v>2.1643681491631699E-2</v>
      </c>
      <c r="D14" s="19">
        <v>1.8810705987983699E-2</v>
      </c>
      <c r="E14" s="19">
        <v>2.4349092948509701E-2</v>
      </c>
      <c r="F14" s="19"/>
      <c r="G14" s="19">
        <v>1.9842463575792502E-2</v>
      </c>
      <c r="H14" s="19">
        <v>3.0464321931033898E-2</v>
      </c>
      <c r="I14" s="19">
        <v>3.688866764083E-2</v>
      </c>
      <c r="J14" s="19">
        <v>2.3810466163187698E-2</v>
      </c>
      <c r="K14" s="19">
        <v>1.1293515958366199E-2</v>
      </c>
      <c r="L14" s="19">
        <v>9.3679797702128607E-3</v>
      </c>
      <c r="M14" s="19"/>
      <c r="N14" s="19">
        <v>1.0110538160672901E-2</v>
      </c>
      <c r="O14" s="19">
        <v>1.8212572861370901E-2</v>
      </c>
      <c r="P14" s="19">
        <v>2.4843228284819802E-2</v>
      </c>
      <c r="Q14" s="19">
        <v>3.5087795877509202E-2</v>
      </c>
      <c r="R14" s="19"/>
      <c r="S14" s="19">
        <v>2.82834565943215E-2</v>
      </c>
      <c r="T14" s="19">
        <v>1.09858651789802E-2</v>
      </c>
      <c r="U14" s="19">
        <v>8.7532288561642507E-3</v>
      </c>
      <c r="V14" s="19">
        <v>3.3109579388061201E-2</v>
      </c>
      <c r="W14" s="19">
        <v>2.4580489572536501E-2</v>
      </c>
      <c r="X14" s="19">
        <v>2.3549873875798401E-2</v>
      </c>
      <c r="Y14" s="19">
        <v>2.3331382620781198E-2</v>
      </c>
      <c r="Z14" s="19">
        <v>2.5646013999042101E-2</v>
      </c>
      <c r="AA14" s="19">
        <v>1.5837422119448299E-2</v>
      </c>
      <c r="AB14" s="19">
        <v>2.5144768297913699E-2</v>
      </c>
      <c r="AC14" s="19">
        <v>4.02514615596044E-2</v>
      </c>
      <c r="AD14" s="19">
        <v>0</v>
      </c>
      <c r="AE14" s="19"/>
      <c r="AF14" s="19">
        <v>1.7649557513933101E-2</v>
      </c>
      <c r="AG14" s="19">
        <v>1.5232082052855801E-2</v>
      </c>
      <c r="AH14" s="19">
        <v>5.2220527523088901E-2</v>
      </c>
      <c r="AI14" s="19"/>
      <c r="AJ14" s="19">
        <v>7.5524818477832904E-3</v>
      </c>
      <c r="AK14" s="19">
        <v>2.1123313559040999E-2</v>
      </c>
      <c r="AL14" s="19">
        <v>9.7205393982409006E-3</v>
      </c>
      <c r="AM14" s="19"/>
      <c r="AN14" s="19">
        <v>4.2688954873883002E-2</v>
      </c>
      <c r="AO14" s="19">
        <v>1.20947329312578E-2</v>
      </c>
      <c r="AP14" s="19">
        <v>2.1991115706056399E-2</v>
      </c>
      <c r="AQ14" s="19">
        <v>1.6823463545690601E-2</v>
      </c>
      <c r="AR14" s="19">
        <v>0</v>
      </c>
      <c r="AS14" s="19"/>
      <c r="AT14" s="19">
        <v>2.1702403470622699E-2</v>
      </c>
      <c r="AU14" s="19">
        <v>2.2232898146186099E-2</v>
      </c>
      <c r="AV14" s="19"/>
      <c r="AW14" s="19">
        <v>5.8290275129247804E-3</v>
      </c>
      <c r="AX14" s="19">
        <v>2.8829595826356001E-2</v>
      </c>
      <c r="AY14" s="19">
        <v>3.5681758677976003E-2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2130</v>
      </c>
      <c r="D7" s="10">
        <v>1001</v>
      </c>
      <c r="E7" s="10">
        <v>1116</v>
      </c>
      <c r="F7" s="10"/>
      <c r="G7" s="10">
        <v>193</v>
      </c>
      <c r="H7" s="10">
        <v>305</v>
      </c>
      <c r="I7" s="10">
        <v>312</v>
      </c>
      <c r="J7" s="10">
        <v>362</v>
      </c>
      <c r="K7" s="10">
        <v>411</v>
      </c>
      <c r="L7" s="10">
        <v>547</v>
      </c>
      <c r="M7" s="10"/>
      <c r="N7" s="10">
        <v>603</v>
      </c>
      <c r="O7" s="10">
        <v>616</v>
      </c>
      <c r="P7" s="10">
        <v>384</v>
      </c>
      <c r="Q7" s="10">
        <v>513</v>
      </c>
      <c r="R7" s="10"/>
      <c r="S7" s="10">
        <v>228</v>
      </c>
      <c r="T7" s="10">
        <v>309</v>
      </c>
      <c r="U7" s="10">
        <v>212</v>
      </c>
      <c r="V7" s="10">
        <v>191</v>
      </c>
      <c r="W7" s="10">
        <v>168</v>
      </c>
      <c r="X7" s="10">
        <v>178</v>
      </c>
      <c r="Y7" s="10">
        <v>189</v>
      </c>
      <c r="Z7" s="10">
        <v>98</v>
      </c>
      <c r="AA7" s="10">
        <v>228</v>
      </c>
      <c r="AB7" s="10">
        <v>169</v>
      </c>
      <c r="AC7" s="10">
        <v>97</v>
      </c>
      <c r="AD7" s="10">
        <v>63</v>
      </c>
      <c r="AE7" s="10"/>
      <c r="AF7" s="10">
        <v>888</v>
      </c>
      <c r="AG7" s="10">
        <v>876</v>
      </c>
      <c r="AH7" s="10">
        <v>231</v>
      </c>
      <c r="AI7" s="10"/>
      <c r="AJ7" s="10">
        <v>513</v>
      </c>
      <c r="AK7" s="10">
        <v>655</v>
      </c>
      <c r="AL7" s="10">
        <v>172</v>
      </c>
      <c r="AM7" s="10"/>
      <c r="AN7" s="10">
        <v>447</v>
      </c>
      <c r="AO7" s="10">
        <v>370</v>
      </c>
      <c r="AP7" s="10">
        <v>498</v>
      </c>
      <c r="AQ7" s="10">
        <v>219</v>
      </c>
      <c r="AR7" s="10">
        <v>32</v>
      </c>
      <c r="AS7" s="10"/>
      <c r="AT7" s="10">
        <v>1933</v>
      </c>
      <c r="AU7" s="10">
        <v>185</v>
      </c>
      <c r="AV7" s="10"/>
      <c r="AW7" s="10">
        <v>1011</v>
      </c>
      <c r="AX7" s="10">
        <v>231</v>
      </c>
      <c r="AY7" s="10">
        <v>888</v>
      </c>
    </row>
    <row r="8" spans="2:51" ht="30" customHeight="1">
      <c r="B8" s="11" t="s">
        <v>112</v>
      </c>
      <c r="C8" s="11">
        <v>2127</v>
      </c>
      <c r="D8" s="11">
        <v>1033</v>
      </c>
      <c r="E8" s="11">
        <v>1080</v>
      </c>
      <c r="F8" s="11"/>
      <c r="G8" s="11">
        <v>223</v>
      </c>
      <c r="H8" s="11">
        <v>372</v>
      </c>
      <c r="I8" s="11">
        <v>348</v>
      </c>
      <c r="J8" s="11">
        <v>354</v>
      </c>
      <c r="K8" s="11">
        <v>336</v>
      </c>
      <c r="L8" s="11">
        <v>494</v>
      </c>
      <c r="M8" s="11"/>
      <c r="N8" s="11">
        <v>549</v>
      </c>
      <c r="O8" s="11">
        <v>571</v>
      </c>
      <c r="P8" s="11">
        <v>445</v>
      </c>
      <c r="Q8" s="11">
        <v>547</v>
      </c>
      <c r="R8" s="11"/>
      <c r="S8" s="11">
        <v>274</v>
      </c>
      <c r="T8" s="11">
        <v>295</v>
      </c>
      <c r="U8" s="11">
        <v>188</v>
      </c>
      <c r="V8" s="11">
        <v>200</v>
      </c>
      <c r="W8" s="11">
        <v>162</v>
      </c>
      <c r="X8" s="11">
        <v>193</v>
      </c>
      <c r="Y8" s="11">
        <v>180</v>
      </c>
      <c r="Z8" s="11">
        <v>84</v>
      </c>
      <c r="AA8" s="11">
        <v>218</v>
      </c>
      <c r="AB8" s="11">
        <v>170</v>
      </c>
      <c r="AC8" s="11">
        <v>95</v>
      </c>
      <c r="AD8" s="11">
        <v>68</v>
      </c>
      <c r="AE8" s="11"/>
      <c r="AF8" s="11">
        <v>858</v>
      </c>
      <c r="AG8" s="11">
        <v>862</v>
      </c>
      <c r="AH8" s="11">
        <v>252</v>
      </c>
      <c r="AI8" s="11"/>
      <c r="AJ8" s="11">
        <v>492</v>
      </c>
      <c r="AK8" s="11">
        <v>676</v>
      </c>
      <c r="AL8" s="11">
        <v>171</v>
      </c>
      <c r="AM8" s="11"/>
      <c r="AN8" s="11">
        <v>447</v>
      </c>
      <c r="AO8" s="11">
        <v>388</v>
      </c>
      <c r="AP8" s="11">
        <v>493</v>
      </c>
      <c r="AQ8" s="11">
        <v>215</v>
      </c>
      <c r="AR8" s="11">
        <v>30</v>
      </c>
      <c r="AS8" s="11"/>
      <c r="AT8" s="11">
        <v>1901</v>
      </c>
      <c r="AU8" s="11">
        <v>212</v>
      </c>
      <c r="AV8" s="11"/>
      <c r="AW8" s="11">
        <v>979</v>
      </c>
      <c r="AX8" s="11">
        <v>242</v>
      </c>
      <c r="AY8" s="11">
        <v>906</v>
      </c>
    </row>
    <row r="9" spans="2:51" ht="30">
      <c r="B9" s="18" t="s">
        <v>401</v>
      </c>
      <c r="C9" s="17">
        <v>0.13459374100445701</v>
      </c>
      <c r="D9" s="17">
        <v>0.132404959165037</v>
      </c>
      <c r="E9" s="17">
        <v>0.13650574520001199</v>
      </c>
      <c r="F9" s="17"/>
      <c r="G9" s="17">
        <v>0.130490833287916</v>
      </c>
      <c r="H9" s="17">
        <v>0.140514829921978</v>
      </c>
      <c r="I9" s="17">
        <v>0.101395564754532</v>
      </c>
      <c r="J9" s="17">
        <v>0.13295400948524599</v>
      </c>
      <c r="K9" s="17">
        <v>0.138820203501372</v>
      </c>
      <c r="L9" s="17">
        <v>0.153676565616162</v>
      </c>
      <c r="M9" s="17"/>
      <c r="N9" s="17">
        <v>0.116724703843832</v>
      </c>
      <c r="O9" s="17">
        <v>8.4880739984849199E-2</v>
      </c>
      <c r="P9" s="17">
        <v>0.18383932401157099</v>
      </c>
      <c r="Q9" s="17">
        <v>0.16388353891687801</v>
      </c>
      <c r="R9" s="17"/>
      <c r="S9" s="17">
        <v>0.154133675859498</v>
      </c>
      <c r="T9" s="17">
        <v>0.12819365423742901</v>
      </c>
      <c r="U9" s="17">
        <v>0.13180917469148301</v>
      </c>
      <c r="V9" s="17">
        <v>0.103511627592038</v>
      </c>
      <c r="W9" s="17">
        <v>8.7785416602333993E-2</v>
      </c>
      <c r="X9" s="17">
        <v>0.133739254534014</v>
      </c>
      <c r="Y9" s="17">
        <v>0.17299087223238499</v>
      </c>
      <c r="Z9" s="17">
        <v>0.13201245350485699</v>
      </c>
      <c r="AA9" s="17">
        <v>0.12414006883625101</v>
      </c>
      <c r="AB9" s="17">
        <v>0.14519553637879701</v>
      </c>
      <c r="AC9" s="17">
        <v>0.13192914735287101</v>
      </c>
      <c r="AD9" s="17">
        <v>0.209035303737341</v>
      </c>
      <c r="AE9" s="17"/>
      <c r="AF9" s="17">
        <v>0.14786544376838701</v>
      </c>
      <c r="AG9" s="17">
        <v>0.13532461429352399</v>
      </c>
      <c r="AH9" s="17">
        <v>9.8725880335716595E-2</v>
      </c>
      <c r="AI9" s="17"/>
      <c r="AJ9" s="17">
        <v>0.14218616712210899</v>
      </c>
      <c r="AK9" s="17">
        <v>0.16011876533887301</v>
      </c>
      <c r="AL9" s="17">
        <v>7.6173681070449403E-2</v>
      </c>
      <c r="AM9" s="17"/>
      <c r="AN9" s="17">
        <v>0.15382991239397201</v>
      </c>
      <c r="AO9" s="17">
        <v>0.121300320383672</v>
      </c>
      <c r="AP9" s="17">
        <v>0.12870125459308501</v>
      </c>
      <c r="AQ9" s="17">
        <v>9.8568820254759104E-2</v>
      </c>
      <c r="AR9" s="17">
        <v>0.17566712916868399</v>
      </c>
      <c r="AS9" s="17"/>
      <c r="AT9" s="17">
        <v>0.13238110343918499</v>
      </c>
      <c r="AU9" s="17">
        <v>0.16283913759719601</v>
      </c>
      <c r="AV9" s="17"/>
      <c r="AW9" s="17">
        <v>0.124890495450663</v>
      </c>
      <c r="AX9" s="17">
        <v>0.13251436280239101</v>
      </c>
      <c r="AY9" s="17">
        <v>0.14563754147121799</v>
      </c>
    </row>
    <row r="10" spans="2:51" ht="30">
      <c r="B10" s="18" t="s">
        <v>402</v>
      </c>
      <c r="C10" s="17">
        <v>0.69700856471323902</v>
      </c>
      <c r="D10" s="17">
        <v>0.67883474208418304</v>
      </c>
      <c r="E10" s="17">
        <v>0.71340211918792795</v>
      </c>
      <c r="F10" s="17"/>
      <c r="G10" s="17">
        <v>0.64252631359303702</v>
      </c>
      <c r="H10" s="17">
        <v>0.62623364595512998</v>
      </c>
      <c r="I10" s="17">
        <v>0.71903530063681798</v>
      </c>
      <c r="J10" s="17">
        <v>0.70480873996284299</v>
      </c>
      <c r="K10" s="17">
        <v>0.70763706325112596</v>
      </c>
      <c r="L10" s="17">
        <v>0.74658550982413396</v>
      </c>
      <c r="M10" s="17"/>
      <c r="N10" s="17">
        <v>0.70287571559373496</v>
      </c>
      <c r="O10" s="17">
        <v>0.741073033232864</v>
      </c>
      <c r="P10" s="17">
        <v>0.66122294110295099</v>
      </c>
      <c r="Q10" s="17">
        <v>0.67132451251227399</v>
      </c>
      <c r="R10" s="17"/>
      <c r="S10" s="17">
        <v>0.66059676296571601</v>
      </c>
      <c r="T10" s="17">
        <v>0.68817104449571098</v>
      </c>
      <c r="U10" s="17">
        <v>0.71488460783921703</v>
      </c>
      <c r="V10" s="17">
        <v>0.80356959310621301</v>
      </c>
      <c r="W10" s="17">
        <v>0.67768446316338704</v>
      </c>
      <c r="X10" s="17">
        <v>0.66741538429740999</v>
      </c>
      <c r="Y10" s="17">
        <v>0.64915400124002798</v>
      </c>
      <c r="Z10" s="17">
        <v>0.62186181174345201</v>
      </c>
      <c r="AA10" s="17">
        <v>0.73119475765274999</v>
      </c>
      <c r="AB10" s="17">
        <v>0.68412239201528002</v>
      </c>
      <c r="AC10" s="17">
        <v>0.740736814186992</v>
      </c>
      <c r="AD10" s="17">
        <v>0.729678780295691</v>
      </c>
      <c r="AE10" s="17"/>
      <c r="AF10" s="17">
        <v>0.68351324016959303</v>
      </c>
      <c r="AG10" s="17">
        <v>0.71854066399611405</v>
      </c>
      <c r="AH10" s="17">
        <v>0.688605066616919</v>
      </c>
      <c r="AI10" s="17"/>
      <c r="AJ10" s="17">
        <v>0.68775147618648502</v>
      </c>
      <c r="AK10" s="17">
        <v>0.71524735777385196</v>
      </c>
      <c r="AL10" s="17">
        <v>0.79876243855758899</v>
      </c>
      <c r="AM10" s="17"/>
      <c r="AN10" s="17">
        <v>0.68420416010864304</v>
      </c>
      <c r="AO10" s="17">
        <v>0.68603127600047598</v>
      </c>
      <c r="AP10" s="17">
        <v>0.71145658263932599</v>
      </c>
      <c r="AQ10" s="17">
        <v>0.70755261707926798</v>
      </c>
      <c r="AR10" s="17">
        <v>0.66751283261420002</v>
      </c>
      <c r="AS10" s="17"/>
      <c r="AT10" s="17">
        <v>0.70029871028427704</v>
      </c>
      <c r="AU10" s="17">
        <v>0.64856746639780505</v>
      </c>
      <c r="AV10" s="17"/>
      <c r="AW10" s="17">
        <v>0.72908280386761604</v>
      </c>
      <c r="AX10" s="17">
        <v>0.66661754016020702</v>
      </c>
      <c r="AY10" s="17">
        <v>0.67045509199259701</v>
      </c>
    </row>
    <row r="11" spans="2:51" ht="45">
      <c r="B11" s="18" t="s">
        <v>403</v>
      </c>
      <c r="C11" s="17">
        <v>0.12527740996172301</v>
      </c>
      <c r="D11" s="17">
        <v>0.143465488243603</v>
      </c>
      <c r="E11" s="17">
        <v>0.108519989421898</v>
      </c>
      <c r="F11" s="17"/>
      <c r="G11" s="17">
        <v>0.14767421515501</v>
      </c>
      <c r="H11" s="17">
        <v>0.16868889979591301</v>
      </c>
      <c r="I11" s="17">
        <v>0.13558036858967801</v>
      </c>
      <c r="J11" s="17">
        <v>0.12874653474702599</v>
      </c>
      <c r="K11" s="17">
        <v>0.109455630656681</v>
      </c>
      <c r="L11" s="17">
        <v>8.3492365700966201E-2</v>
      </c>
      <c r="M11" s="17"/>
      <c r="N11" s="17">
        <v>0.152229892946013</v>
      </c>
      <c r="O11" s="17">
        <v>0.12560056322809701</v>
      </c>
      <c r="P11" s="17">
        <v>0.11573028080618999</v>
      </c>
      <c r="Q11" s="17">
        <v>0.107786630397654</v>
      </c>
      <c r="R11" s="17"/>
      <c r="S11" s="17">
        <v>0.14937652174431501</v>
      </c>
      <c r="T11" s="17">
        <v>0.14529470907754799</v>
      </c>
      <c r="U11" s="17">
        <v>0.10065866026161099</v>
      </c>
      <c r="V11" s="17">
        <v>6.1865253515541799E-2</v>
      </c>
      <c r="W11" s="17">
        <v>0.200254340374069</v>
      </c>
      <c r="X11" s="17">
        <v>0.13804931453222</v>
      </c>
      <c r="Y11" s="17">
        <v>0.14515197506866301</v>
      </c>
      <c r="Z11" s="17">
        <v>0.191567555754694</v>
      </c>
      <c r="AA11" s="17">
        <v>0.108601518253729</v>
      </c>
      <c r="AB11" s="17">
        <v>9.0738961756579306E-2</v>
      </c>
      <c r="AC11" s="17">
        <v>9.7065552098882804E-2</v>
      </c>
      <c r="AD11" s="17">
        <v>2.6097562089358001E-2</v>
      </c>
      <c r="AE11" s="17"/>
      <c r="AF11" s="17">
        <v>0.13508894915838601</v>
      </c>
      <c r="AG11" s="17">
        <v>0.107243483624628</v>
      </c>
      <c r="AH11" s="17">
        <v>0.142163137504728</v>
      </c>
      <c r="AI11" s="17"/>
      <c r="AJ11" s="17">
        <v>0.143788772398834</v>
      </c>
      <c r="AK11" s="17">
        <v>9.8604246408997995E-2</v>
      </c>
      <c r="AL11" s="17">
        <v>0.102291896855553</v>
      </c>
      <c r="AM11" s="17"/>
      <c r="AN11" s="17">
        <v>0.107425350959013</v>
      </c>
      <c r="AO11" s="17">
        <v>0.133848710205936</v>
      </c>
      <c r="AP11" s="17">
        <v>0.12478784595785</v>
      </c>
      <c r="AQ11" s="17">
        <v>0.16174569390650501</v>
      </c>
      <c r="AR11" s="17">
        <v>0.15682003821711499</v>
      </c>
      <c r="AS11" s="17"/>
      <c r="AT11" s="17">
        <v>0.123799262229733</v>
      </c>
      <c r="AU11" s="17">
        <v>0.146361113970808</v>
      </c>
      <c r="AV11" s="17"/>
      <c r="AW11" s="17">
        <v>0.123581086102628</v>
      </c>
      <c r="AX11" s="17">
        <v>0.15811291548625001</v>
      </c>
      <c r="AY11" s="17">
        <v>0.11834182472854</v>
      </c>
    </row>
    <row r="12" spans="2:51" ht="30">
      <c r="B12" s="18" t="s">
        <v>404</v>
      </c>
      <c r="C12" s="17">
        <v>1.2728762916474399E-2</v>
      </c>
      <c r="D12" s="17">
        <v>1.1979567675291E-2</v>
      </c>
      <c r="E12" s="17">
        <v>1.36022799497321E-2</v>
      </c>
      <c r="F12" s="17"/>
      <c r="G12" s="17">
        <v>1.17370353789747E-2</v>
      </c>
      <c r="H12" s="17">
        <v>1.7322400317646001E-2</v>
      </c>
      <c r="I12" s="17">
        <v>2.2841314550916599E-2</v>
      </c>
      <c r="J12" s="17">
        <v>6.41408164119421E-3</v>
      </c>
      <c r="K12" s="17">
        <v>1.66530054620266E-2</v>
      </c>
      <c r="L12" s="17">
        <v>4.4406030575311504E-3</v>
      </c>
      <c r="M12" s="17"/>
      <c r="N12" s="17">
        <v>1.2978010404516301E-2</v>
      </c>
      <c r="O12" s="17">
        <v>1.54779703405804E-2</v>
      </c>
      <c r="P12" s="17">
        <v>1.6813041065498399E-2</v>
      </c>
      <c r="Q12" s="17">
        <v>6.6486441467284796E-3</v>
      </c>
      <c r="R12" s="17"/>
      <c r="S12" s="17">
        <v>1.2497673891354999E-2</v>
      </c>
      <c r="T12" s="17">
        <v>1.35840819671217E-2</v>
      </c>
      <c r="U12" s="17">
        <v>1.9804457490477299E-2</v>
      </c>
      <c r="V12" s="17">
        <v>1.7010309649167801E-2</v>
      </c>
      <c r="W12" s="17">
        <v>2.3422227483956701E-2</v>
      </c>
      <c r="X12" s="17">
        <v>4.2365453036894299E-3</v>
      </c>
      <c r="Y12" s="17">
        <v>4.0055871386945E-3</v>
      </c>
      <c r="Z12" s="17">
        <v>9.6112698464415804E-3</v>
      </c>
      <c r="AA12" s="17">
        <v>0</v>
      </c>
      <c r="AB12" s="17">
        <v>2.4777098853654301E-2</v>
      </c>
      <c r="AC12" s="17">
        <v>2.2713274763027699E-2</v>
      </c>
      <c r="AD12" s="17">
        <v>0</v>
      </c>
      <c r="AE12" s="17"/>
      <c r="AF12" s="17">
        <v>1.02041782696421E-2</v>
      </c>
      <c r="AG12" s="17">
        <v>1.17009404930135E-2</v>
      </c>
      <c r="AH12" s="17">
        <v>2.7833349846232001E-2</v>
      </c>
      <c r="AI12" s="17"/>
      <c r="AJ12" s="17">
        <v>1.4082394159991501E-2</v>
      </c>
      <c r="AK12" s="17">
        <v>6.2614520986217703E-3</v>
      </c>
      <c r="AL12" s="17">
        <v>1.21876139963501E-2</v>
      </c>
      <c r="AM12" s="17"/>
      <c r="AN12" s="17">
        <v>7.7036231753870301E-3</v>
      </c>
      <c r="AO12" s="17">
        <v>1.7215314818366301E-2</v>
      </c>
      <c r="AP12" s="17">
        <v>1.12629384775639E-2</v>
      </c>
      <c r="AQ12" s="17">
        <v>1.8236854384472902E-2</v>
      </c>
      <c r="AR12" s="17">
        <v>0</v>
      </c>
      <c r="AS12" s="17"/>
      <c r="AT12" s="17">
        <v>1.3116050987950101E-2</v>
      </c>
      <c r="AU12" s="17">
        <v>1.0057192469157299E-2</v>
      </c>
      <c r="AV12" s="17"/>
      <c r="AW12" s="17">
        <v>1.14669600444595E-2</v>
      </c>
      <c r="AX12" s="17">
        <v>8.5147677196137795E-3</v>
      </c>
      <c r="AY12" s="17">
        <v>1.5218082814402499E-2</v>
      </c>
    </row>
    <row r="13" spans="2:51" ht="30">
      <c r="B13" s="18" t="s">
        <v>405</v>
      </c>
      <c r="C13" s="17">
        <v>3.5310069938934798E-3</v>
      </c>
      <c r="D13" s="17">
        <v>2.97168246563344E-3</v>
      </c>
      <c r="E13" s="17">
        <v>4.1095110932226602E-3</v>
      </c>
      <c r="F13" s="17"/>
      <c r="G13" s="17">
        <v>9.2223417405842192E-3</v>
      </c>
      <c r="H13" s="17">
        <v>6.9844155001093696E-3</v>
      </c>
      <c r="I13" s="17">
        <v>2.98891063469709E-3</v>
      </c>
      <c r="J13" s="17">
        <v>0</v>
      </c>
      <c r="K13" s="17">
        <v>2.8044587764113E-3</v>
      </c>
      <c r="L13" s="17">
        <v>1.76345712598474E-3</v>
      </c>
      <c r="M13" s="17"/>
      <c r="N13" s="17">
        <v>5.9506727903333896E-3</v>
      </c>
      <c r="O13" s="17">
        <v>1.90567174981775E-3</v>
      </c>
      <c r="P13" s="17">
        <v>0</v>
      </c>
      <c r="Q13" s="17">
        <v>5.7783593319464203E-3</v>
      </c>
      <c r="R13" s="17"/>
      <c r="S13" s="17">
        <v>4.5776511239050697E-3</v>
      </c>
      <c r="T13" s="17">
        <v>3.2947873750283898E-3</v>
      </c>
      <c r="U13" s="17">
        <v>0</v>
      </c>
      <c r="V13" s="17">
        <v>0</v>
      </c>
      <c r="W13" s="17">
        <v>5.3658909357921199E-3</v>
      </c>
      <c r="X13" s="17">
        <v>0</v>
      </c>
      <c r="Y13" s="17">
        <v>6.0565736662373804E-3</v>
      </c>
      <c r="Z13" s="17">
        <v>1.2356077463023901E-2</v>
      </c>
      <c r="AA13" s="17">
        <v>4.3308842795825803E-3</v>
      </c>
      <c r="AB13" s="17">
        <v>7.9248814921156503E-3</v>
      </c>
      <c r="AC13" s="17">
        <v>0</v>
      </c>
      <c r="AD13" s="17">
        <v>0</v>
      </c>
      <c r="AE13" s="17"/>
      <c r="AF13" s="17">
        <v>2.1135941807843102E-3</v>
      </c>
      <c r="AG13" s="17">
        <v>3.9447635103962804E-3</v>
      </c>
      <c r="AH13" s="17">
        <v>9.1048680133146102E-3</v>
      </c>
      <c r="AI13" s="17"/>
      <c r="AJ13" s="17">
        <v>2.2078538983243399E-3</v>
      </c>
      <c r="AK13" s="17">
        <v>3.2926205161521701E-3</v>
      </c>
      <c r="AL13" s="17">
        <v>0</v>
      </c>
      <c r="AM13" s="17"/>
      <c r="AN13" s="17">
        <v>0</v>
      </c>
      <c r="AO13" s="17">
        <v>2.2428794652541201E-3</v>
      </c>
      <c r="AP13" s="17">
        <v>4.0197350192305997E-3</v>
      </c>
      <c r="AQ13" s="17">
        <v>9.5558565340309303E-3</v>
      </c>
      <c r="AR13" s="17">
        <v>0</v>
      </c>
      <c r="AS13" s="17"/>
      <c r="AT13" s="17">
        <v>3.3780840709443801E-3</v>
      </c>
      <c r="AU13" s="17">
        <v>5.1217423804290098E-3</v>
      </c>
      <c r="AV13" s="17"/>
      <c r="AW13" s="17">
        <v>9.6315699280384104E-4</v>
      </c>
      <c r="AX13" s="17">
        <v>1.4062069411908001E-2</v>
      </c>
      <c r="AY13" s="17">
        <v>3.4941902125540099E-3</v>
      </c>
    </row>
    <row r="14" spans="2:51">
      <c r="B14" s="18" t="s">
        <v>119</v>
      </c>
      <c r="C14" s="19">
        <v>2.6860514410213199E-2</v>
      </c>
      <c r="D14" s="19">
        <v>3.0343560366253099E-2</v>
      </c>
      <c r="E14" s="19">
        <v>2.3860355147206601E-2</v>
      </c>
      <c r="F14" s="19"/>
      <c r="G14" s="19">
        <v>5.83492608444783E-2</v>
      </c>
      <c r="H14" s="19">
        <v>4.0255808509224E-2</v>
      </c>
      <c r="I14" s="19">
        <v>1.81585408333577E-2</v>
      </c>
      <c r="J14" s="19">
        <v>2.70766341636909E-2</v>
      </c>
      <c r="K14" s="19">
        <v>2.4629638352382799E-2</v>
      </c>
      <c r="L14" s="19">
        <v>1.00414986752215E-2</v>
      </c>
      <c r="M14" s="19"/>
      <c r="N14" s="19">
        <v>9.2410044215708708E-3</v>
      </c>
      <c r="O14" s="19">
        <v>3.1062021463791899E-2</v>
      </c>
      <c r="P14" s="19">
        <v>2.2394413013789999E-2</v>
      </c>
      <c r="Q14" s="19">
        <v>4.4578314694518999E-2</v>
      </c>
      <c r="R14" s="19"/>
      <c r="S14" s="19">
        <v>1.8817714415211E-2</v>
      </c>
      <c r="T14" s="19">
        <v>2.1461722847162499E-2</v>
      </c>
      <c r="U14" s="19">
        <v>3.28430997172122E-2</v>
      </c>
      <c r="V14" s="19">
        <v>1.4043216137039599E-2</v>
      </c>
      <c r="W14" s="19">
        <v>5.4876614404611801E-3</v>
      </c>
      <c r="X14" s="19">
        <v>5.6559501332665602E-2</v>
      </c>
      <c r="Y14" s="19">
        <v>2.2640990653992599E-2</v>
      </c>
      <c r="Z14" s="19">
        <v>3.2590831687531699E-2</v>
      </c>
      <c r="AA14" s="19">
        <v>3.17327709776863E-2</v>
      </c>
      <c r="AB14" s="19">
        <v>4.7241129503573398E-2</v>
      </c>
      <c r="AC14" s="19">
        <v>7.5552115982265603E-3</v>
      </c>
      <c r="AD14" s="19">
        <v>3.5188353877610302E-2</v>
      </c>
      <c r="AE14" s="19"/>
      <c r="AF14" s="19">
        <v>2.1214594453207E-2</v>
      </c>
      <c r="AG14" s="19">
        <v>2.3245534082324701E-2</v>
      </c>
      <c r="AH14" s="19">
        <v>3.3567697683089197E-2</v>
      </c>
      <c r="AI14" s="19"/>
      <c r="AJ14" s="19">
        <v>9.9833362342557005E-3</v>
      </c>
      <c r="AK14" s="19">
        <v>1.64755578635036E-2</v>
      </c>
      <c r="AL14" s="19">
        <v>1.05843695200581E-2</v>
      </c>
      <c r="AM14" s="19"/>
      <c r="AN14" s="19">
        <v>4.6836953362984601E-2</v>
      </c>
      <c r="AO14" s="19">
        <v>3.9361499126296197E-2</v>
      </c>
      <c r="AP14" s="19">
        <v>1.9771643312944599E-2</v>
      </c>
      <c r="AQ14" s="19">
        <v>4.3401578409637499E-3</v>
      </c>
      <c r="AR14" s="19">
        <v>0</v>
      </c>
      <c r="AS14" s="19"/>
      <c r="AT14" s="19">
        <v>2.70267889879101E-2</v>
      </c>
      <c r="AU14" s="19">
        <v>2.70533471846051E-2</v>
      </c>
      <c r="AV14" s="19"/>
      <c r="AW14" s="19">
        <v>1.00154975418301E-2</v>
      </c>
      <c r="AX14" s="19">
        <v>2.01783444196297E-2</v>
      </c>
      <c r="AY14" s="19">
        <v>4.6853268780688198E-2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2128</v>
      </c>
      <c r="D7" s="10">
        <v>971</v>
      </c>
      <c r="E7" s="10">
        <v>1149</v>
      </c>
      <c r="F7" s="10"/>
      <c r="G7" s="10">
        <v>201</v>
      </c>
      <c r="H7" s="10">
        <v>289</v>
      </c>
      <c r="I7" s="10">
        <v>294</v>
      </c>
      <c r="J7" s="10">
        <v>367</v>
      </c>
      <c r="K7" s="10">
        <v>438</v>
      </c>
      <c r="L7" s="10">
        <v>539</v>
      </c>
      <c r="M7" s="10"/>
      <c r="N7" s="10">
        <v>614</v>
      </c>
      <c r="O7" s="10">
        <v>605</v>
      </c>
      <c r="P7" s="10">
        <v>389</v>
      </c>
      <c r="Q7" s="10">
        <v>506</v>
      </c>
      <c r="R7" s="10"/>
      <c r="S7" s="10">
        <v>217</v>
      </c>
      <c r="T7" s="10">
        <v>324</v>
      </c>
      <c r="U7" s="10">
        <v>202</v>
      </c>
      <c r="V7" s="10">
        <v>200</v>
      </c>
      <c r="W7" s="10">
        <v>158</v>
      </c>
      <c r="X7" s="10">
        <v>181</v>
      </c>
      <c r="Y7" s="10">
        <v>189</v>
      </c>
      <c r="Z7" s="10">
        <v>94</v>
      </c>
      <c r="AA7" s="10">
        <v>259</v>
      </c>
      <c r="AB7" s="10">
        <v>165</v>
      </c>
      <c r="AC7" s="10">
        <v>87</v>
      </c>
      <c r="AD7" s="10">
        <v>52</v>
      </c>
      <c r="AE7" s="10"/>
      <c r="AF7" s="10">
        <v>900</v>
      </c>
      <c r="AG7" s="10">
        <v>863</v>
      </c>
      <c r="AH7" s="10">
        <v>243</v>
      </c>
      <c r="AI7" s="10"/>
      <c r="AJ7" s="10">
        <v>538</v>
      </c>
      <c r="AK7" s="10">
        <v>644</v>
      </c>
      <c r="AL7" s="10">
        <v>169</v>
      </c>
      <c r="AM7" s="10"/>
      <c r="AN7" s="10">
        <v>469</v>
      </c>
      <c r="AO7" s="10">
        <v>397</v>
      </c>
      <c r="AP7" s="10">
        <v>487</v>
      </c>
      <c r="AQ7" s="10">
        <v>197</v>
      </c>
      <c r="AR7" s="10">
        <v>36</v>
      </c>
      <c r="AS7" s="10"/>
      <c r="AT7" s="10">
        <v>1950</v>
      </c>
      <c r="AU7" s="10">
        <v>167</v>
      </c>
      <c r="AV7" s="10"/>
      <c r="AW7" s="10">
        <v>997</v>
      </c>
      <c r="AX7" s="10">
        <v>218</v>
      </c>
      <c r="AY7" s="10">
        <v>913</v>
      </c>
    </row>
    <row r="8" spans="2:51" ht="30" customHeight="1">
      <c r="B8" s="11" t="s">
        <v>112</v>
      </c>
      <c r="C8" s="11">
        <v>2119</v>
      </c>
      <c r="D8" s="11">
        <v>996</v>
      </c>
      <c r="E8" s="11">
        <v>1115</v>
      </c>
      <c r="F8" s="11"/>
      <c r="G8" s="11">
        <v>235</v>
      </c>
      <c r="H8" s="11">
        <v>355</v>
      </c>
      <c r="I8" s="11">
        <v>331</v>
      </c>
      <c r="J8" s="11">
        <v>355</v>
      </c>
      <c r="K8" s="11">
        <v>360</v>
      </c>
      <c r="L8" s="11">
        <v>482</v>
      </c>
      <c r="M8" s="11"/>
      <c r="N8" s="11">
        <v>559</v>
      </c>
      <c r="O8" s="11">
        <v>551</v>
      </c>
      <c r="P8" s="11">
        <v>458</v>
      </c>
      <c r="Q8" s="11">
        <v>537</v>
      </c>
      <c r="R8" s="11"/>
      <c r="S8" s="11">
        <v>269</v>
      </c>
      <c r="T8" s="11">
        <v>308</v>
      </c>
      <c r="U8" s="11">
        <v>180</v>
      </c>
      <c r="V8" s="11">
        <v>211</v>
      </c>
      <c r="W8" s="11">
        <v>151</v>
      </c>
      <c r="X8" s="11">
        <v>190</v>
      </c>
      <c r="Y8" s="11">
        <v>178</v>
      </c>
      <c r="Z8" s="11">
        <v>82</v>
      </c>
      <c r="AA8" s="11">
        <v>246</v>
      </c>
      <c r="AB8" s="11">
        <v>164</v>
      </c>
      <c r="AC8" s="11">
        <v>87</v>
      </c>
      <c r="AD8" s="11">
        <v>53</v>
      </c>
      <c r="AE8" s="11"/>
      <c r="AF8" s="11">
        <v>866</v>
      </c>
      <c r="AG8" s="11">
        <v>843</v>
      </c>
      <c r="AH8" s="11">
        <v>269</v>
      </c>
      <c r="AI8" s="11"/>
      <c r="AJ8" s="11">
        <v>511</v>
      </c>
      <c r="AK8" s="11">
        <v>664</v>
      </c>
      <c r="AL8" s="11">
        <v>165</v>
      </c>
      <c r="AM8" s="11"/>
      <c r="AN8" s="11">
        <v>465</v>
      </c>
      <c r="AO8" s="11">
        <v>413</v>
      </c>
      <c r="AP8" s="11">
        <v>485</v>
      </c>
      <c r="AQ8" s="11">
        <v>195</v>
      </c>
      <c r="AR8" s="11">
        <v>32</v>
      </c>
      <c r="AS8" s="11"/>
      <c r="AT8" s="11">
        <v>1912</v>
      </c>
      <c r="AU8" s="11">
        <v>195</v>
      </c>
      <c r="AV8" s="11"/>
      <c r="AW8" s="11">
        <v>946</v>
      </c>
      <c r="AX8" s="11">
        <v>232</v>
      </c>
      <c r="AY8" s="11">
        <v>941</v>
      </c>
    </row>
    <row r="9" spans="2:51" ht="30">
      <c r="B9" s="18" t="s">
        <v>401</v>
      </c>
      <c r="C9" s="17">
        <v>4.8512543162153199E-2</v>
      </c>
      <c r="D9" s="17">
        <v>4.8681846242679301E-2</v>
      </c>
      <c r="E9" s="17">
        <v>4.8697661508948102E-2</v>
      </c>
      <c r="F9" s="17"/>
      <c r="G9" s="17">
        <v>9.0991360364952201E-2</v>
      </c>
      <c r="H9" s="17">
        <v>7.9777539917253795E-2</v>
      </c>
      <c r="I9" s="17">
        <v>5.2471001036551501E-2</v>
      </c>
      <c r="J9" s="17">
        <v>4.11640940070927E-2</v>
      </c>
      <c r="K9" s="17">
        <v>3.2101050799080801E-2</v>
      </c>
      <c r="L9" s="17">
        <v>1.9667288333035399E-2</v>
      </c>
      <c r="M9" s="17"/>
      <c r="N9" s="17">
        <v>3.98155770470505E-2</v>
      </c>
      <c r="O9" s="17">
        <v>4.0100723887998797E-2</v>
      </c>
      <c r="P9" s="17">
        <v>6.5109724682047704E-2</v>
      </c>
      <c r="Q9" s="17">
        <v>4.9800378980920199E-2</v>
      </c>
      <c r="R9" s="17"/>
      <c r="S9" s="17">
        <v>5.5096390933339998E-2</v>
      </c>
      <c r="T9" s="17">
        <v>3.4358734006201902E-2</v>
      </c>
      <c r="U9" s="17">
        <v>2.85748420629823E-2</v>
      </c>
      <c r="V9" s="17">
        <v>3.8573241115356899E-2</v>
      </c>
      <c r="W9" s="17">
        <v>5.1600567425829497E-2</v>
      </c>
      <c r="X9" s="17">
        <v>7.4331440796590501E-2</v>
      </c>
      <c r="Y9" s="17">
        <v>7.7325551577282006E-2</v>
      </c>
      <c r="Z9" s="17">
        <v>9.6962433917367599E-2</v>
      </c>
      <c r="AA9" s="17">
        <v>5.06334897307609E-2</v>
      </c>
      <c r="AB9" s="17">
        <v>2.08084948864086E-2</v>
      </c>
      <c r="AC9" s="17">
        <v>5.3155552845035398E-2</v>
      </c>
      <c r="AD9" s="17">
        <v>0</v>
      </c>
      <c r="AE9" s="17"/>
      <c r="AF9" s="17">
        <v>4.0710405502332001E-2</v>
      </c>
      <c r="AG9" s="17">
        <v>4.9190639094956197E-2</v>
      </c>
      <c r="AH9" s="17">
        <v>6.2936363546123003E-2</v>
      </c>
      <c r="AI9" s="17"/>
      <c r="AJ9" s="17">
        <v>4.5062461512136803E-2</v>
      </c>
      <c r="AK9" s="17">
        <v>5.7855972803087602E-2</v>
      </c>
      <c r="AL9" s="17">
        <v>4.7179155372057101E-2</v>
      </c>
      <c r="AM9" s="17"/>
      <c r="AN9" s="17">
        <v>5.7816632797104903E-2</v>
      </c>
      <c r="AO9" s="17">
        <v>6.1332735093760402E-2</v>
      </c>
      <c r="AP9" s="17">
        <v>1.9031561473516399E-2</v>
      </c>
      <c r="AQ9" s="17">
        <v>6.6746164396468702E-2</v>
      </c>
      <c r="AR9" s="17">
        <v>5.2204392655305E-2</v>
      </c>
      <c r="AS9" s="17"/>
      <c r="AT9" s="17">
        <v>4.4039005277905802E-2</v>
      </c>
      <c r="AU9" s="17">
        <v>9.5148912800793906E-2</v>
      </c>
      <c r="AV9" s="17"/>
      <c r="AW9" s="17">
        <v>3.1837246380296801E-2</v>
      </c>
      <c r="AX9" s="17">
        <v>6.6460602962483004E-2</v>
      </c>
      <c r="AY9" s="17">
        <v>6.0852198390104598E-2</v>
      </c>
    </row>
    <row r="10" spans="2:51" ht="30">
      <c r="B10" s="18" t="s">
        <v>402</v>
      </c>
      <c r="C10" s="17">
        <v>0.467605581751875</v>
      </c>
      <c r="D10" s="17">
        <v>0.47701941789456398</v>
      </c>
      <c r="E10" s="17">
        <v>0.45882847941357502</v>
      </c>
      <c r="F10" s="17"/>
      <c r="G10" s="17">
        <v>0.48306251745977702</v>
      </c>
      <c r="H10" s="17">
        <v>0.453693351098169</v>
      </c>
      <c r="I10" s="17">
        <v>0.52236170057790698</v>
      </c>
      <c r="J10" s="17">
        <v>0.46470240068178997</v>
      </c>
      <c r="K10" s="17">
        <v>0.40590930016967702</v>
      </c>
      <c r="L10" s="17">
        <v>0.48082574124974398</v>
      </c>
      <c r="M10" s="17"/>
      <c r="N10" s="17">
        <v>0.46587504534562701</v>
      </c>
      <c r="O10" s="17">
        <v>0.45731344495492698</v>
      </c>
      <c r="P10" s="17">
        <v>0.49919189224916999</v>
      </c>
      <c r="Q10" s="17">
        <v>0.44785885525729702</v>
      </c>
      <c r="R10" s="17"/>
      <c r="S10" s="17">
        <v>0.45633703616648402</v>
      </c>
      <c r="T10" s="17">
        <v>0.47048142103470197</v>
      </c>
      <c r="U10" s="17">
        <v>0.51749989727932599</v>
      </c>
      <c r="V10" s="17">
        <v>0.48658994042612003</v>
      </c>
      <c r="W10" s="17">
        <v>0.48879089652756402</v>
      </c>
      <c r="X10" s="17">
        <v>0.41977269589235</v>
      </c>
      <c r="Y10" s="17">
        <v>0.38972202210067902</v>
      </c>
      <c r="Z10" s="17">
        <v>0.481565440568887</v>
      </c>
      <c r="AA10" s="17">
        <v>0.46646249542318002</v>
      </c>
      <c r="AB10" s="17">
        <v>0.48185128791758403</v>
      </c>
      <c r="AC10" s="17">
        <v>0.48634599438648701</v>
      </c>
      <c r="AD10" s="17">
        <v>0.54481655285900998</v>
      </c>
      <c r="AE10" s="17"/>
      <c r="AF10" s="17">
        <v>0.43352839394113601</v>
      </c>
      <c r="AG10" s="17">
        <v>0.50506893501403405</v>
      </c>
      <c r="AH10" s="17">
        <v>0.44087428976153897</v>
      </c>
      <c r="AI10" s="17"/>
      <c r="AJ10" s="17">
        <v>0.43026037318496002</v>
      </c>
      <c r="AK10" s="17">
        <v>0.51111804960482399</v>
      </c>
      <c r="AL10" s="17">
        <v>0.54728802501976304</v>
      </c>
      <c r="AM10" s="17"/>
      <c r="AN10" s="17">
        <v>0.42647594930059102</v>
      </c>
      <c r="AO10" s="17">
        <v>0.43709977071435202</v>
      </c>
      <c r="AP10" s="17">
        <v>0.50596861098425405</v>
      </c>
      <c r="AQ10" s="17">
        <v>0.50078048918781504</v>
      </c>
      <c r="AR10" s="17">
        <v>0.48743281423186302</v>
      </c>
      <c r="AS10" s="17"/>
      <c r="AT10" s="17">
        <v>0.46577757626000998</v>
      </c>
      <c r="AU10" s="17">
        <v>0.477033222254027</v>
      </c>
      <c r="AV10" s="17"/>
      <c r="AW10" s="17">
        <v>0.49250925538072698</v>
      </c>
      <c r="AX10" s="17">
        <v>0.51191589016905503</v>
      </c>
      <c r="AY10" s="17">
        <v>0.43164252268742198</v>
      </c>
    </row>
    <row r="11" spans="2:51" ht="45">
      <c r="B11" s="18" t="s">
        <v>403</v>
      </c>
      <c r="C11" s="17">
        <v>0.39462290680273998</v>
      </c>
      <c r="D11" s="17">
        <v>0.38983924779972401</v>
      </c>
      <c r="E11" s="17">
        <v>0.39831059465254898</v>
      </c>
      <c r="F11" s="17"/>
      <c r="G11" s="17">
        <v>0.32428579277775599</v>
      </c>
      <c r="H11" s="17">
        <v>0.35613082683924702</v>
      </c>
      <c r="I11" s="17">
        <v>0.33545302857456299</v>
      </c>
      <c r="J11" s="17">
        <v>0.405208858336495</v>
      </c>
      <c r="K11" s="17">
        <v>0.44960967274667601</v>
      </c>
      <c r="L11" s="17">
        <v>0.44918865547166897</v>
      </c>
      <c r="M11" s="17"/>
      <c r="N11" s="17">
        <v>0.41038038228704199</v>
      </c>
      <c r="O11" s="17">
        <v>0.42686225139807599</v>
      </c>
      <c r="P11" s="17">
        <v>0.35564124374003597</v>
      </c>
      <c r="Q11" s="17">
        <v>0.38536195735840101</v>
      </c>
      <c r="R11" s="17"/>
      <c r="S11" s="17">
        <v>0.38654561445111002</v>
      </c>
      <c r="T11" s="17">
        <v>0.40694993550270198</v>
      </c>
      <c r="U11" s="17">
        <v>0.39105963937162003</v>
      </c>
      <c r="V11" s="17">
        <v>0.39453288906519102</v>
      </c>
      <c r="W11" s="17">
        <v>0.35375105192865902</v>
      </c>
      <c r="X11" s="17">
        <v>0.35965691306307601</v>
      </c>
      <c r="Y11" s="17">
        <v>0.44160693572223197</v>
      </c>
      <c r="Z11" s="17">
        <v>0.359299532108243</v>
      </c>
      <c r="AA11" s="17">
        <v>0.39410805058576298</v>
      </c>
      <c r="AB11" s="17">
        <v>0.43879842939352798</v>
      </c>
      <c r="AC11" s="17">
        <v>0.40525971392903698</v>
      </c>
      <c r="AD11" s="17">
        <v>0.36313164993581898</v>
      </c>
      <c r="AE11" s="17"/>
      <c r="AF11" s="17">
        <v>0.43317923482506798</v>
      </c>
      <c r="AG11" s="17">
        <v>0.38173227758504902</v>
      </c>
      <c r="AH11" s="17">
        <v>0.35020032876892498</v>
      </c>
      <c r="AI11" s="17"/>
      <c r="AJ11" s="17">
        <v>0.45222558159797299</v>
      </c>
      <c r="AK11" s="17">
        <v>0.35603288792176502</v>
      </c>
      <c r="AL11" s="17">
        <v>0.34674698559821798</v>
      </c>
      <c r="AM11" s="17"/>
      <c r="AN11" s="17">
        <v>0.408461607438594</v>
      </c>
      <c r="AO11" s="17">
        <v>0.42114381229805598</v>
      </c>
      <c r="AP11" s="17">
        <v>0.37936072321519898</v>
      </c>
      <c r="AQ11" s="17">
        <v>0.37252248612146899</v>
      </c>
      <c r="AR11" s="17">
        <v>0.43364913520811399</v>
      </c>
      <c r="AS11" s="17"/>
      <c r="AT11" s="17">
        <v>0.40396271694365099</v>
      </c>
      <c r="AU11" s="17">
        <v>0.31412609340919101</v>
      </c>
      <c r="AV11" s="17"/>
      <c r="AW11" s="17">
        <v>0.41204553846122599</v>
      </c>
      <c r="AX11" s="17">
        <v>0.35393497946476898</v>
      </c>
      <c r="AY11" s="17">
        <v>0.38713875708867401</v>
      </c>
    </row>
    <row r="12" spans="2:51" ht="30">
      <c r="B12" s="18" t="s">
        <v>404</v>
      </c>
      <c r="C12" s="17">
        <v>4.15634872927194E-2</v>
      </c>
      <c r="D12" s="17">
        <v>4.3810797581937802E-2</v>
      </c>
      <c r="E12" s="17">
        <v>3.98449422869597E-2</v>
      </c>
      <c r="F12" s="17"/>
      <c r="G12" s="17">
        <v>3.9259221911379302E-2</v>
      </c>
      <c r="H12" s="17">
        <v>4.42863061017464E-2</v>
      </c>
      <c r="I12" s="17">
        <v>3.94624203793019E-2</v>
      </c>
      <c r="J12" s="17">
        <v>3.34631801449898E-2</v>
      </c>
      <c r="K12" s="17">
        <v>5.8210727826594102E-2</v>
      </c>
      <c r="L12" s="17">
        <v>3.5669053135969297E-2</v>
      </c>
      <c r="M12" s="17"/>
      <c r="N12" s="17">
        <v>5.3378900188988998E-2</v>
      </c>
      <c r="O12" s="17">
        <v>4.4918118667269497E-2</v>
      </c>
      <c r="P12" s="17">
        <v>3.3539623544116E-2</v>
      </c>
      <c r="Q12" s="17">
        <v>3.1879539884897098E-2</v>
      </c>
      <c r="R12" s="17"/>
      <c r="S12" s="17">
        <v>2.7823704526613102E-2</v>
      </c>
      <c r="T12" s="17">
        <v>4.5027026958267401E-2</v>
      </c>
      <c r="U12" s="17">
        <v>3.9525354196614397E-2</v>
      </c>
      <c r="V12" s="17">
        <v>3.3395382073505002E-2</v>
      </c>
      <c r="W12" s="17">
        <v>5.6155443905510999E-2</v>
      </c>
      <c r="X12" s="17">
        <v>7.7851981464054296E-2</v>
      </c>
      <c r="Y12" s="17">
        <v>4.4738830857452699E-2</v>
      </c>
      <c r="Z12" s="17">
        <v>2.6102834232633002E-2</v>
      </c>
      <c r="AA12" s="17">
        <v>4.79152607194177E-2</v>
      </c>
      <c r="AB12" s="17">
        <v>1.61611794474615E-2</v>
      </c>
      <c r="AC12" s="17">
        <v>1.0154920310174601E-2</v>
      </c>
      <c r="AD12" s="17">
        <v>7.2482020110743395E-2</v>
      </c>
      <c r="AE12" s="17"/>
      <c r="AF12" s="17">
        <v>5.1679193802817401E-2</v>
      </c>
      <c r="AG12" s="17">
        <v>3.5151337144324203E-2</v>
      </c>
      <c r="AH12" s="17">
        <v>3.3038171311093899E-2</v>
      </c>
      <c r="AI12" s="17"/>
      <c r="AJ12" s="17">
        <v>5.42807930981054E-2</v>
      </c>
      <c r="AK12" s="17">
        <v>2.6839787675158301E-2</v>
      </c>
      <c r="AL12" s="17">
        <v>3.40919316187792E-2</v>
      </c>
      <c r="AM12" s="17"/>
      <c r="AN12" s="17">
        <v>4.3547383735960697E-2</v>
      </c>
      <c r="AO12" s="17">
        <v>3.74867987246396E-2</v>
      </c>
      <c r="AP12" s="17">
        <v>4.0907892672939802E-2</v>
      </c>
      <c r="AQ12" s="17">
        <v>3.4391227916293503E-2</v>
      </c>
      <c r="AR12" s="17">
        <v>2.67136579047179E-2</v>
      </c>
      <c r="AS12" s="17"/>
      <c r="AT12" s="17">
        <v>4.3670881106904702E-2</v>
      </c>
      <c r="AU12" s="17">
        <v>2.3331565545414299E-2</v>
      </c>
      <c r="AV12" s="17"/>
      <c r="AW12" s="17">
        <v>4.3270684559913203E-2</v>
      </c>
      <c r="AX12" s="17">
        <v>4.7248483418199497E-2</v>
      </c>
      <c r="AY12" s="17">
        <v>3.8445381283666799E-2</v>
      </c>
    </row>
    <row r="13" spans="2:51" ht="30">
      <c r="B13" s="18" t="s">
        <v>405</v>
      </c>
      <c r="C13" s="17">
        <v>9.6324155822201402E-3</v>
      </c>
      <c r="D13" s="17">
        <v>1.1415586138401001E-2</v>
      </c>
      <c r="E13" s="17">
        <v>8.1069613619257595E-3</v>
      </c>
      <c r="F13" s="17"/>
      <c r="G13" s="17">
        <v>5.2250090866994697E-3</v>
      </c>
      <c r="H13" s="17">
        <v>2.00469882668994E-2</v>
      </c>
      <c r="I13" s="17">
        <v>5.5037296991477204E-3</v>
      </c>
      <c r="J13" s="17">
        <v>8.7946724872417208E-3</v>
      </c>
      <c r="K13" s="17">
        <v>1.2173486133137301E-2</v>
      </c>
      <c r="L13" s="17">
        <v>5.6646518738983596E-3</v>
      </c>
      <c r="M13" s="17"/>
      <c r="N13" s="17">
        <v>9.8339575641182599E-3</v>
      </c>
      <c r="O13" s="17">
        <v>4.1035162246707097E-3</v>
      </c>
      <c r="P13" s="17">
        <v>6.8290620252848596E-3</v>
      </c>
      <c r="Q13" s="17">
        <v>1.7727296125080099E-2</v>
      </c>
      <c r="R13" s="17"/>
      <c r="S13" s="17">
        <v>3.0613992216299801E-2</v>
      </c>
      <c r="T13" s="17">
        <v>3.0354841800083799E-3</v>
      </c>
      <c r="U13" s="17">
        <v>3.9890857290355098E-3</v>
      </c>
      <c r="V13" s="17">
        <v>3.7734714362470602E-3</v>
      </c>
      <c r="W13" s="17">
        <v>1.07858914739958E-2</v>
      </c>
      <c r="X13" s="17">
        <v>1.27587735338844E-2</v>
      </c>
      <c r="Y13" s="17">
        <v>1.90390268514045E-2</v>
      </c>
      <c r="Z13" s="17">
        <v>0</v>
      </c>
      <c r="AA13" s="17">
        <v>4.9982366867631902E-3</v>
      </c>
      <c r="AB13" s="17">
        <v>6.43707468743503E-3</v>
      </c>
      <c r="AC13" s="17">
        <v>0</v>
      </c>
      <c r="AD13" s="17">
        <v>0</v>
      </c>
      <c r="AE13" s="17"/>
      <c r="AF13" s="17">
        <v>8.9405794397594603E-3</v>
      </c>
      <c r="AG13" s="17">
        <v>1.10568545162228E-2</v>
      </c>
      <c r="AH13" s="17">
        <v>1.24504972864101E-2</v>
      </c>
      <c r="AI13" s="17"/>
      <c r="AJ13" s="17">
        <v>6.1682114214561103E-3</v>
      </c>
      <c r="AK13" s="17">
        <v>1.5314086845121E-2</v>
      </c>
      <c r="AL13" s="17">
        <v>1.0507945252390001E-2</v>
      </c>
      <c r="AM13" s="17"/>
      <c r="AN13" s="17">
        <v>8.0314178607164104E-3</v>
      </c>
      <c r="AO13" s="17">
        <v>4.6931275036751997E-3</v>
      </c>
      <c r="AP13" s="17">
        <v>1.32852063582192E-2</v>
      </c>
      <c r="AQ13" s="17">
        <v>1.1177335602742901E-2</v>
      </c>
      <c r="AR13" s="17">
        <v>0</v>
      </c>
      <c r="AS13" s="17"/>
      <c r="AT13" s="17">
        <v>8.23848543902388E-3</v>
      </c>
      <c r="AU13" s="17">
        <v>2.3845877344689799E-2</v>
      </c>
      <c r="AV13" s="17"/>
      <c r="AW13" s="17">
        <v>7.1215730162373604E-3</v>
      </c>
      <c r="AX13" s="17">
        <v>9.9526276200047007E-3</v>
      </c>
      <c r="AY13" s="17">
        <v>1.2077815364189601E-2</v>
      </c>
    </row>
    <row r="14" spans="2:51">
      <c r="B14" s="18" t="s">
        <v>119</v>
      </c>
      <c r="C14" s="19">
        <v>3.8063065408291803E-2</v>
      </c>
      <c r="D14" s="19">
        <v>2.9233104342694102E-2</v>
      </c>
      <c r="E14" s="19">
        <v>4.6211360776042702E-2</v>
      </c>
      <c r="F14" s="19"/>
      <c r="G14" s="19">
        <v>5.7176098399436499E-2</v>
      </c>
      <c r="H14" s="19">
        <v>4.6064987776683997E-2</v>
      </c>
      <c r="I14" s="19">
        <v>4.4748119732529103E-2</v>
      </c>
      <c r="J14" s="19">
        <v>4.6666794342390502E-2</v>
      </c>
      <c r="K14" s="19">
        <v>4.1995762324834103E-2</v>
      </c>
      <c r="L14" s="19">
        <v>8.9846099356837798E-3</v>
      </c>
      <c r="M14" s="19"/>
      <c r="N14" s="19">
        <v>2.07161375671733E-2</v>
      </c>
      <c r="O14" s="19">
        <v>2.6701944867057702E-2</v>
      </c>
      <c r="P14" s="19">
        <v>3.9688453759345599E-2</v>
      </c>
      <c r="Q14" s="19">
        <v>6.7371972393405394E-2</v>
      </c>
      <c r="R14" s="19"/>
      <c r="S14" s="19">
        <v>4.3583261706152801E-2</v>
      </c>
      <c r="T14" s="19">
        <v>4.0147398318118102E-2</v>
      </c>
      <c r="U14" s="19">
        <v>1.9351181360421899E-2</v>
      </c>
      <c r="V14" s="19">
        <v>4.3135075883580398E-2</v>
      </c>
      <c r="W14" s="19">
        <v>3.8916148738441202E-2</v>
      </c>
      <c r="X14" s="19">
        <v>5.5628195250045302E-2</v>
      </c>
      <c r="Y14" s="19">
        <v>2.7567632890949899E-2</v>
      </c>
      <c r="Z14" s="19">
        <v>3.60697591728689E-2</v>
      </c>
      <c r="AA14" s="19">
        <v>3.5882466854115197E-2</v>
      </c>
      <c r="AB14" s="19">
        <v>3.5943533667583502E-2</v>
      </c>
      <c r="AC14" s="19">
        <v>4.5083818529266399E-2</v>
      </c>
      <c r="AD14" s="19">
        <v>1.95697770944274E-2</v>
      </c>
      <c r="AE14" s="19"/>
      <c r="AF14" s="19">
        <v>3.1962192488887202E-2</v>
      </c>
      <c r="AG14" s="19">
        <v>1.7799956645413999E-2</v>
      </c>
      <c r="AH14" s="19">
        <v>0.100500349325909</v>
      </c>
      <c r="AI14" s="19"/>
      <c r="AJ14" s="19">
        <v>1.2002579185368401E-2</v>
      </c>
      <c r="AK14" s="19">
        <v>3.2839215150044003E-2</v>
      </c>
      <c r="AL14" s="19">
        <v>1.4185957138792E-2</v>
      </c>
      <c r="AM14" s="19"/>
      <c r="AN14" s="19">
        <v>5.5667008867033102E-2</v>
      </c>
      <c r="AO14" s="19">
        <v>3.8243755665517E-2</v>
      </c>
      <c r="AP14" s="19">
        <v>4.1446005295872002E-2</v>
      </c>
      <c r="AQ14" s="19">
        <v>1.4382296775210799E-2</v>
      </c>
      <c r="AR14" s="19">
        <v>0</v>
      </c>
      <c r="AS14" s="19"/>
      <c r="AT14" s="19">
        <v>3.4311334972503799E-2</v>
      </c>
      <c r="AU14" s="19">
        <v>6.6514328645884996E-2</v>
      </c>
      <c r="AV14" s="19"/>
      <c r="AW14" s="19">
        <v>1.32157022015989E-2</v>
      </c>
      <c r="AX14" s="19">
        <v>1.0487416365488601E-2</v>
      </c>
      <c r="AY14" s="19">
        <v>6.9843325185943106E-2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2160</v>
      </c>
      <c r="D7" s="10">
        <v>1019</v>
      </c>
      <c r="E7" s="10">
        <v>1130</v>
      </c>
      <c r="F7" s="10"/>
      <c r="G7" s="10">
        <v>193</v>
      </c>
      <c r="H7" s="10">
        <v>300</v>
      </c>
      <c r="I7" s="10">
        <v>322</v>
      </c>
      <c r="J7" s="10">
        <v>360</v>
      </c>
      <c r="K7" s="10">
        <v>417</v>
      </c>
      <c r="L7" s="10">
        <v>568</v>
      </c>
      <c r="M7" s="10"/>
      <c r="N7" s="10">
        <v>638</v>
      </c>
      <c r="O7" s="10">
        <v>591</v>
      </c>
      <c r="P7" s="10">
        <v>433</v>
      </c>
      <c r="Q7" s="10">
        <v>482</v>
      </c>
      <c r="R7" s="10"/>
      <c r="S7" s="10">
        <v>233</v>
      </c>
      <c r="T7" s="10">
        <v>296</v>
      </c>
      <c r="U7" s="10">
        <v>202</v>
      </c>
      <c r="V7" s="10">
        <v>195</v>
      </c>
      <c r="W7" s="10">
        <v>171</v>
      </c>
      <c r="X7" s="10">
        <v>193</v>
      </c>
      <c r="Y7" s="10">
        <v>171</v>
      </c>
      <c r="Z7" s="10">
        <v>105</v>
      </c>
      <c r="AA7" s="10">
        <v>256</v>
      </c>
      <c r="AB7" s="10">
        <v>169</v>
      </c>
      <c r="AC7" s="10">
        <v>114</v>
      </c>
      <c r="AD7" s="10">
        <v>55</v>
      </c>
      <c r="AE7" s="10"/>
      <c r="AF7" s="10">
        <v>927</v>
      </c>
      <c r="AG7" s="10">
        <v>909</v>
      </c>
      <c r="AH7" s="10">
        <v>197</v>
      </c>
      <c r="AI7" s="10"/>
      <c r="AJ7" s="10">
        <v>520</v>
      </c>
      <c r="AK7" s="10">
        <v>642</v>
      </c>
      <c r="AL7" s="10">
        <v>191</v>
      </c>
      <c r="AM7" s="10"/>
      <c r="AN7" s="10">
        <v>420</v>
      </c>
      <c r="AO7" s="10">
        <v>396</v>
      </c>
      <c r="AP7" s="10">
        <v>517</v>
      </c>
      <c r="AQ7" s="10">
        <v>222</v>
      </c>
      <c r="AR7" s="10">
        <v>38</v>
      </c>
      <c r="AS7" s="10"/>
      <c r="AT7" s="10">
        <v>1943</v>
      </c>
      <c r="AU7" s="10">
        <v>205</v>
      </c>
      <c r="AV7" s="10"/>
      <c r="AW7" s="10">
        <v>1089</v>
      </c>
      <c r="AX7" s="10">
        <v>201</v>
      </c>
      <c r="AY7" s="10">
        <v>870</v>
      </c>
    </row>
    <row r="8" spans="2:51" ht="30" customHeight="1">
      <c r="B8" s="11" t="s">
        <v>112</v>
      </c>
      <c r="C8" s="11">
        <v>2178</v>
      </c>
      <c r="D8" s="11">
        <v>1054</v>
      </c>
      <c r="E8" s="11">
        <v>1114</v>
      </c>
      <c r="F8" s="11"/>
      <c r="G8" s="11">
        <v>231</v>
      </c>
      <c r="H8" s="11">
        <v>373</v>
      </c>
      <c r="I8" s="11">
        <v>366</v>
      </c>
      <c r="J8" s="11">
        <v>360</v>
      </c>
      <c r="K8" s="11">
        <v>339</v>
      </c>
      <c r="L8" s="11">
        <v>508</v>
      </c>
      <c r="M8" s="11"/>
      <c r="N8" s="11">
        <v>588</v>
      </c>
      <c r="O8" s="11">
        <v>544</v>
      </c>
      <c r="P8" s="11">
        <v>503</v>
      </c>
      <c r="Q8" s="11">
        <v>527</v>
      </c>
      <c r="R8" s="11"/>
      <c r="S8" s="11">
        <v>289</v>
      </c>
      <c r="T8" s="11">
        <v>282</v>
      </c>
      <c r="U8" s="11">
        <v>180</v>
      </c>
      <c r="V8" s="11">
        <v>204</v>
      </c>
      <c r="W8" s="11">
        <v>164</v>
      </c>
      <c r="X8" s="11">
        <v>204</v>
      </c>
      <c r="Y8" s="11">
        <v>169</v>
      </c>
      <c r="Z8" s="11">
        <v>90</v>
      </c>
      <c r="AA8" s="11">
        <v>252</v>
      </c>
      <c r="AB8" s="11">
        <v>168</v>
      </c>
      <c r="AC8" s="11">
        <v>114</v>
      </c>
      <c r="AD8" s="11">
        <v>61</v>
      </c>
      <c r="AE8" s="11"/>
      <c r="AF8" s="11">
        <v>899</v>
      </c>
      <c r="AG8" s="11">
        <v>914</v>
      </c>
      <c r="AH8" s="11">
        <v>216</v>
      </c>
      <c r="AI8" s="11"/>
      <c r="AJ8" s="11">
        <v>491</v>
      </c>
      <c r="AK8" s="11">
        <v>674</v>
      </c>
      <c r="AL8" s="11">
        <v>188</v>
      </c>
      <c r="AM8" s="11"/>
      <c r="AN8" s="11">
        <v>424</v>
      </c>
      <c r="AO8" s="11">
        <v>415</v>
      </c>
      <c r="AP8" s="11">
        <v>521</v>
      </c>
      <c r="AQ8" s="11">
        <v>218</v>
      </c>
      <c r="AR8" s="11">
        <v>36</v>
      </c>
      <c r="AS8" s="11"/>
      <c r="AT8" s="11">
        <v>1930</v>
      </c>
      <c r="AU8" s="11">
        <v>236</v>
      </c>
      <c r="AV8" s="11"/>
      <c r="AW8" s="11">
        <v>1060</v>
      </c>
      <c r="AX8" s="11">
        <v>212</v>
      </c>
      <c r="AY8" s="11">
        <v>905</v>
      </c>
    </row>
    <row r="9" spans="2:51" ht="30">
      <c r="B9" s="18" t="s">
        <v>401</v>
      </c>
      <c r="C9" s="17">
        <v>3.6629872335809201E-2</v>
      </c>
      <c r="D9" s="17">
        <v>4.7607661561759503E-2</v>
      </c>
      <c r="E9" s="17">
        <v>2.6599284853967099E-2</v>
      </c>
      <c r="F9" s="17"/>
      <c r="G9" s="17">
        <v>6.6790833430557001E-2</v>
      </c>
      <c r="H9" s="17">
        <v>3.8880554517937801E-2</v>
      </c>
      <c r="I9" s="17">
        <v>3.9964010190690701E-2</v>
      </c>
      <c r="J9" s="17">
        <v>3.3713696545457299E-2</v>
      </c>
      <c r="K9" s="17">
        <v>2.50258095213002E-2</v>
      </c>
      <c r="L9" s="17">
        <v>2.8658280882036501E-2</v>
      </c>
      <c r="M9" s="17"/>
      <c r="N9" s="17">
        <v>3.9329816831377498E-2</v>
      </c>
      <c r="O9" s="17">
        <v>2.2977770195618599E-2</v>
      </c>
      <c r="P9" s="17">
        <v>3.8836135723987697E-2</v>
      </c>
      <c r="Q9" s="17">
        <v>4.66679316033859E-2</v>
      </c>
      <c r="R9" s="17"/>
      <c r="S9" s="17">
        <v>6.2636911546841006E-2</v>
      </c>
      <c r="T9" s="17">
        <v>1.8765585045686001E-2</v>
      </c>
      <c r="U9" s="17">
        <v>1.02508720529859E-2</v>
      </c>
      <c r="V9" s="17">
        <v>1.01398034318416E-2</v>
      </c>
      <c r="W9" s="17">
        <v>4.1487395852898103E-2</v>
      </c>
      <c r="X9" s="17">
        <v>1.85175965919403E-2</v>
      </c>
      <c r="Y9" s="17">
        <v>6.5707403560621394E-2</v>
      </c>
      <c r="Z9" s="17">
        <v>2.3571741047332201E-2</v>
      </c>
      <c r="AA9" s="17">
        <v>5.8621617232208503E-2</v>
      </c>
      <c r="AB9" s="17">
        <v>5.8962032293793501E-2</v>
      </c>
      <c r="AC9" s="17">
        <v>2.5386627281519601E-2</v>
      </c>
      <c r="AD9" s="17">
        <v>1.6971018630787899E-2</v>
      </c>
      <c r="AE9" s="17"/>
      <c r="AF9" s="17">
        <v>3.3626708221275801E-2</v>
      </c>
      <c r="AG9" s="17">
        <v>4.1135745170444299E-2</v>
      </c>
      <c r="AH9" s="17">
        <v>2.8409354594373201E-2</v>
      </c>
      <c r="AI9" s="17"/>
      <c r="AJ9" s="17">
        <v>3.1979703257261703E-2</v>
      </c>
      <c r="AK9" s="17">
        <v>5.05916110068729E-2</v>
      </c>
      <c r="AL9" s="17">
        <v>3.04971639619777E-2</v>
      </c>
      <c r="AM9" s="17"/>
      <c r="AN9" s="17">
        <v>2.7418855028416299E-2</v>
      </c>
      <c r="AO9" s="17">
        <v>3.9973859234653103E-2</v>
      </c>
      <c r="AP9" s="17">
        <v>4.1939412141435997E-2</v>
      </c>
      <c r="AQ9" s="17">
        <v>5.6304811217208102E-2</v>
      </c>
      <c r="AR9" s="17">
        <v>4.9344811490774E-2</v>
      </c>
      <c r="AS9" s="17"/>
      <c r="AT9" s="17">
        <v>3.3367553899791798E-2</v>
      </c>
      <c r="AU9" s="17">
        <v>6.5326390756142397E-2</v>
      </c>
      <c r="AV9" s="17"/>
      <c r="AW9" s="17">
        <v>3.2008847707212802E-2</v>
      </c>
      <c r="AX9" s="17">
        <v>5.5992445279733703E-2</v>
      </c>
      <c r="AY9" s="17">
        <v>3.7501651680836197E-2</v>
      </c>
    </row>
    <row r="10" spans="2:51" ht="30">
      <c r="B10" s="18" t="s">
        <v>402</v>
      </c>
      <c r="C10" s="17">
        <v>0.28307299389194701</v>
      </c>
      <c r="D10" s="17">
        <v>0.31252804442792897</v>
      </c>
      <c r="E10" s="17">
        <v>0.25510574700803901</v>
      </c>
      <c r="F10" s="17"/>
      <c r="G10" s="17">
        <v>0.25019712391455601</v>
      </c>
      <c r="H10" s="17">
        <v>0.28431534269018</v>
      </c>
      <c r="I10" s="17">
        <v>0.29246206614145698</v>
      </c>
      <c r="J10" s="17">
        <v>0.25768625410563101</v>
      </c>
      <c r="K10" s="17">
        <v>0.28698839775821999</v>
      </c>
      <c r="L10" s="17">
        <v>0.30574746166136801</v>
      </c>
      <c r="M10" s="17"/>
      <c r="N10" s="17">
        <v>0.28169070164953602</v>
      </c>
      <c r="O10" s="17">
        <v>0.29497675086484998</v>
      </c>
      <c r="P10" s="17">
        <v>0.29870164395866</v>
      </c>
      <c r="Q10" s="17">
        <v>0.25830557168430901</v>
      </c>
      <c r="R10" s="17"/>
      <c r="S10" s="17">
        <v>0.28502727684279999</v>
      </c>
      <c r="T10" s="17">
        <v>0.20255860981739501</v>
      </c>
      <c r="U10" s="17">
        <v>0.218121765415594</v>
      </c>
      <c r="V10" s="17">
        <v>0.24724506115796999</v>
      </c>
      <c r="W10" s="17">
        <v>0.26703120397721197</v>
      </c>
      <c r="X10" s="17">
        <v>0.29452650370175198</v>
      </c>
      <c r="Y10" s="17">
        <v>0.38425586446006299</v>
      </c>
      <c r="Z10" s="17">
        <v>0.48928693737596102</v>
      </c>
      <c r="AA10" s="17">
        <v>0.34855345580809</v>
      </c>
      <c r="AB10" s="17">
        <v>0.27715453876282498</v>
      </c>
      <c r="AC10" s="17">
        <v>0.23509721329368499</v>
      </c>
      <c r="AD10" s="17">
        <v>0.213414726133482</v>
      </c>
      <c r="AE10" s="17"/>
      <c r="AF10" s="17">
        <v>0.29094393496376098</v>
      </c>
      <c r="AG10" s="17">
        <v>0.28630490228504901</v>
      </c>
      <c r="AH10" s="17">
        <v>0.27218169008055898</v>
      </c>
      <c r="AI10" s="17"/>
      <c r="AJ10" s="17">
        <v>0.26325415615653602</v>
      </c>
      <c r="AK10" s="17">
        <v>0.30840193949276501</v>
      </c>
      <c r="AL10" s="17">
        <v>0.21659590601687301</v>
      </c>
      <c r="AM10" s="17"/>
      <c r="AN10" s="17">
        <v>0.25144636822243399</v>
      </c>
      <c r="AO10" s="17">
        <v>0.28712427210340402</v>
      </c>
      <c r="AP10" s="17">
        <v>0.28030562587665098</v>
      </c>
      <c r="AQ10" s="17">
        <v>0.30386547535361003</v>
      </c>
      <c r="AR10" s="17">
        <v>0.341320162263826</v>
      </c>
      <c r="AS10" s="17"/>
      <c r="AT10" s="17">
        <v>0.288298536372605</v>
      </c>
      <c r="AU10" s="17">
        <v>0.24813145504322301</v>
      </c>
      <c r="AV10" s="17"/>
      <c r="AW10" s="17">
        <v>0.2955545089105</v>
      </c>
      <c r="AX10" s="17">
        <v>0.30066221606415999</v>
      </c>
      <c r="AY10" s="17">
        <v>0.26432626706588302</v>
      </c>
    </row>
    <row r="11" spans="2:51" ht="45">
      <c r="B11" s="18" t="s">
        <v>403</v>
      </c>
      <c r="C11" s="17">
        <v>0.47767343570744403</v>
      </c>
      <c r="D11" s="17">
        <v>0.46184281563659701</v>
      </c>
      <c r="E11" s="17">
        <v>0.49220532260974598</v>
      </c>
      <c r="F11" s="17"/>
      <c r="G11" s="17">
        <v>0.49715113348546802</v>
      </c>
      <c r="H11" s="17">
        <v>0.43501320619756501</v>
      </c>
      <c r="I11" s="17">
        <v>0.45579166049587899</v>
      </c>
      <c r="J11" s="17">
        <v>0.47399716124630498</v>
      </c>
      <c r="K11" s="17">
        <v>0.47354349977501498</v>
      </c>
      <c r="L11" s="17">
        <v>0.52124524192215105</v>
      </c>
      <c r="M11" s="17"/>
      <c r="N11" s="17">
        <v>0.50291631543874604</v>
      </c>
      <c r="O11" s="17">
        <v>0.48920280371255898</v>
      </c>
      <c r="P11" s="17">
        <v>0.46115641354159098</v>
      </c>
      <c r="Q11" s="17">
        <v>0.451531796609285</v>
      </c>
      <c r="R11" s="17"/>
      <c r="S11" s="17">
        <v>0.41593042996621099</v>
      </c>
      <c r="T11" s="17">
        <v>0.55420022999632901</v>
      </c>
      <c r="U11" s="17">
        <v>0.50524587413849298</v>
      </c>
      <c r="V11" s="17">
        <v>0.49008515397006802</v>
      </c>
      <c r="W11" s="17">
        <v>0.53824137554598095</v>
      </c>
      <c r="X11" s="17">
        <v>0.44469690786725802</v>
      </c>
      <c r="Y11" s="17">
        <v>0.44011739817460499</v>
      </c>
      <c r="Z11" s="17">
        <v>0.403815519043695</v>
      </c>
      <c r="AA11" s="17">
        <v>0.45225688569059802</v>
      </c>
      <c r="AB11" s="17">
        <v>0.48528865788575998</v>
      </c>
      <c r="AC11" s="17">
        <v>0.51376235435908102</v>
      </c>
      <c r="AD11" s="17">
        <v>0.47043193209444201</v>
      </c>
      <c r="AE11" s="17"/>
      <c r="AF11" s="17">
        <v>0.46005586830012202</v>
      </c>
      <c r="AG11" s="17">
        <v>0.49578525598779299</v>
      </c>
      <c r="AH11" s="17">
        <v>0.44580438511781401</v>
      </c>
      <c r="AI11" s="17"/>
      <c r="AJ11" s="17">
        <v>0.46345258975002301</v>
      </c>
      <c r="AK11" s="17">
        <v>0.48763312718266</v>
      </c>
      <c r="AL11" s="17">
        <v>0.55254631920077002</v>
      </c>
      <c r="AM11" s="17"/>
      <c r="AN11" s="17">
        <v>0.46463733494955001</v>
      </c>
      <c r="AO11" s="17">
        <v>0.44860748623189201</v>
      </c>
      <c r="AP11" s="17">
        <v>0.47278387481781098</v>
      </c>
      <c r="AQ11" s="17">
        <v>0.47592283705486599</v>
      </c>
      <c r="AR11" s="17">
        <v>0.512877084431684</v>
      </c>
      <c r="AS11" s="17"/>
      <c r="AT11" s="17">
        <v>0.47983926179984099</v>
      </c>
      <c r="AU11" s="17">
        <v>0.452023506272347</v>
      </c>
      <c r="AV11" s="17"/>
      <c r="AW11" s="17">
        <v>0.503598419783434</v>
      </c>
      <c r="AX11" s="17">
        <v>0.42979534026954902</v>
      </c>
      <c r="AY11" s="17">
        <v>0.45853377058363098</v>
      </c>
    </row>
    <row r="12" spans="2:51" ht="30">
      <c r="B12" s="18" t="s">
        <v>404</v>
      </c>
      <c r="C12" s="17">
        <v>0.121855175727236</v>
      </c>
      <c r="D12" s="17">
        <v>0.113843495405185</v>
      </c>
      <c r="E12" s="17">
        <v>0.13061922026866299</v>
      </c>
      <c r="F12" s="17"/>
      <c r="G12" s="17">
        <v>0.12188203497997201</v>
      </c>
      <c r="H12" s="17">
        <v>0.116598811542952</v>
      </c>
      <c r="I12" s="17">
        <v>0.12017562431018899</v>
      </c>
      <c r="J12" s="17">
        <v>0.15980626173715901</v>
      </c>
      <c r="K12" s="17">
        <v>0.135371524514935</v>
      </c>
      <c r="L12" s="17">
        <v>9.0976751510070106E-2</v>
      </c>
      <c r="M12" s="17"/>
      <c r="N12" s="17">
        <v>0.12426940838365499</v>
      </c>
      <c r="O12" s="17">
        <v>0.114932745727838</v>
      </c>
      <c r="P12" s="17">
        <v>0.11933032758683799</v>
      </c>
      <c r="Q12" s="17">
        <v>0.132240049621592</v>
      </c>
      <c r="R12" s="17"/>
      <c r="S12" s="17">
        <v>0.15033437796426899</v>
      </c>
      <c r="T12" s="17">
        <v>0.13846532715177101</v>
      </c>
      <c r="U12" s="17">
        <v>0.16638339556335499</v>
      </c>
      <c r="V12" s="17">
        <v>0.147716775741256</v>
      </c>
      <c r="W12" s="17">
        <v>9.2114200447700398E-2</v>
      </c>
      <c r="X12" s="17">
        <v>0.15642212185098101</v>
      </c>
      <c r="Y12" s="17">
        <v>8.6055441042252698E-2</v>
      </c>
      <c r="Z12" s="17">
        <v>4.2517273510216197E-2</v>
      </c>
      <c r="AA12" s="17">
        <v>6.1679083673914198E-2</v>
      </c>
      <c r="AB12" s="17">
        <v>9.6730354921591905E-2</v>
      </c>
      <c r="AC12" s="17">
        <v>0.116145580692951</v>
      </c>
      <c r="AD12" s="17">
        <v>0.201213319426091</v>
      </c>
      <c r="AE12" s="17"/>
      <c r="AF12" s="17">
        <v>0.13124266120491401</v>
      </c>
      <c r="AG12" s="17">
        <v>0.11146479543662199</v>
      </c>
      <c r="AH12" s="17">
        <v>0.14563390208282501</v>
      </c>
      <c r="AI12" s="17"/>
      <c r="AJ12" s="17">
        <v>0.14338853790238701</v>
      </c>
      <c r="AK12" s="17">
        <v>9.2585330421992199E-2</v>
      </c>
      <c r="AL12" s="17">
        <v>0.15859915843216901</v>
      </c>
      <c r="AM12" s="17"/>
      <c r="AN12" s="17">
        <v>0.13947502567084</v>
      </c>
      <c r="AO12" s="17">
        <v>0.14836543064258301</v>
      </c>
      <c r="AP12" s="17">
        <v>0.14199086968590499</v>
      </c>
      <c r="AQ12" s="17">
        <v>7.6848016321261703E-2</v>
      </c>
      <c r="AR12" s="17">
        <v>6.8990695427314896E-2</v>
      </c>
      <c r="AS12" s="17"/>
      <c r="AT12" s="17">
        <v>0.12533605505367901</v>
      </c>
      <c r="AU12" s="17">
        <v>9.6678026816277504E-2</v>
      </c>
      <c r="AV12" s="17"/>
      <c r="AW12" s="17">
        <v>0.10881058259843</v>
      </c>
      <c r="AX12" s="17">
        <v>0.13860618993988499</v>
      </c>
      <c r="AY12" s="17">
        <v>0.133207114752076</v>
      </c>
    </row>
    <row r="13" spans="2:51" ht="30">
      <c r="B13" s="18" t="s">
        <v>405</v>
      </c>
      <c r="C13" s="17">
        <v>3.6126058034974901E-2</v>
      </c>
      <c r="D13" s="17">
        <v>3.2709802282881603E-2</v>
      </c>
      <c r="E13" s="17">
        <v>3.79295730078359E-2</v>
      </c>
      <c r="F13" s="17"/>
      <c r="G13" s="17">
        <v>1.6698028786271499E-2</v>
      </c>
      <c r="H13" s="17">
        <v>5.2229596899063299E-2</v>
      </c>
      <c r="I13" s="17">
        <v>3.7608909686560901E-2</v>
      </c>
      <c r="J13" s="17">
        <v>2.9194989397343999E-2</v>
      </c>
      <c r="K13" s="17">
        <v>3.9300690442043901E-2</v>
      </c>
      <c r="L13" s="17">
        <v>3.48813611122753E-2</v>
      </c>
      <c r="M13" s="17"/>
      <c r="N13" s="17">
        <v>3.5676990385447999E-2</v>
      </c>
      <c r="O13" s="17">
        <v>3.5828166089682298E-2</v>
      </c>
      <c r="P13" s="17">
        <v>3.61629457025485E-2</v>
      </c>
      <c r="Q13" s="17">
        <v>3.1954019071303401E-2</v>
      </c>
      <c r="R13" s="17"/>
      <c r="S13" s="17">
        <v>3.9462685634676697E-2</v>
      </c>
      <c r="T13" s="17">
        <v>4.5236791127378599E-2</v>
      </c>
      <c r="U13" s="17">
        <v>4.5643092658892603E-2</v>
      </c>
      <c r="V13" s="17">
        <v>7.4713522377459193E-2</v>
      </c>
      <c r="W13" s="17">
        <v>2.71038225891665E-2</v>
      </c>
      <c r="X13" s="17">
        <v>5.0368020174017099E-2</v>
      </c>
      <c r="Y13" s="17">
        <v>6.9306196500329501E-3</v>
      </c>
      <c r="Z13" s="17">
        <v>0</v>
      </c>
      <c r="AA13" s="17">
        <v>1.3337438465356901E-2</v>
      </c>
      <c r="AB13" s="17">
        <v>1.8188831930299E-2</v>
      </c>
      <c r="AC13" s="17">
        <v>3.1006346364717E-2</v>
      </c>
      <c r="AD13" s="17">
        <v>8.5095515272560901E-2</v>
      </c>
      <c r="AE13" s="17"/>
      <c r="AF13" s="17">
        <v>4.49846167428729E-2</v>
      </c>
      <c r="AG13" s="17">
        <v>3.2149600179307403E-2</v>
      </c>
      <c r="AH13" s="17">
        <v>3.5105292732816297E-2</v>
      </c>
      <c r="AI13" s="17"/>
      <c r="AJ13" s="17">
        <v>5.9364671557309602E-2</v>
      </c>
      <c r="AK13" s="17">
        <v>2.49866446806199E-2</v>
      </c>
      <c r="AL13" s="17">
        <v>3.1369302276224899E-2</v>
      </c>
      <c r="AM13" s="17"/>
      <c r="AN13" s="17">
        <v>4.7973843654315299E-2</v>
      </c>
      <c r="AO13" s="17">
        <v>3.2262362659125403E-2</v>
      </c>
      <c r="AP13" s="17">
        <v>2.4779377452184798E-2</v>
      </c>
      <c r="AQ13" s="17">
        <v>6.3008476102331901E-2</v>
      </c>
      <c r="AR13" s="17">
        <v>2.74672463864012E-2</v>
      </c>
      <c r="AS13" s="17"/>
      <c r="AT13" s="17">
        <v>3.4491142654549098E-2</v>
      </c>
      <c r="AU13" s="17">
        <v>5.1465607068733599E-2</v>
      </c>
      <c r="AV13" s="17"/>
      <c r="AW13" s="17">
        <v>4.5120202263656997E-2</v>
      </c>
      <c r="AX13" s="17">
        <v>8.8358596572080794E-3</v>
      </c>
      <c r="AY13" s="17">
        <v>3.1990871816682101E-2</v>
      </c>
    </row>
    <row r="14" spans="2:51">
      <c r="B14" s="18" t="s">
        <v>119</v>
      </c>
      <c r="C14" s="19">
        <v>4.4642464302588301E-2</v>
      </c>
      <c r="D14" s="19">
        <v>3.1468180685647898E-2</v>
      </c>
      <c r="E14" s="19">
        <v>5.7540852251748598E-2</v>
      </c>
      <c r="F14" s="19"/>
      <c r="G14" s="19">
        <v>4.7280845403175398E-2</v>
      </c>
      <c r="H14" s="19">
        <v>7.2962488152301594E-2</v>
      </c>
      <c r="I14" s="19">
        <v>5.3997729175223899E-2</v>
      </c>
      <c r="J14" s="19">
        <v>4.5601636968103397E-2</v>
      </c>
      <c r="K14" s="19">
        <v>3.97700779884856E-2</v>
      </c>
      <c r="L14" s="19">
        <v>1.8490902912098602E-2</v>
      </c>
      <c r="M14" s="19"/>
      <c r="N14" s="19">
        <v>1.6116767311236499E-2</v>
      </c>
      <c r="O14" s="19">
        <v>4.2081763409452001E-2</v>
      </c>
      <c r="P14" s="19">
        <v>4.5812533486374298E-2</v>
      </c>
      <c r="Q14" s="19">
        <v>7.9300631410124001E-2</v>
      </c>
      <c r="R14" s="19"/>
      <c r="S14" s="19">
        <v>4.6608318045202199E-2</v>
      </c>
      <c r="T14" s="19">
        <v>4.07734568614413E-2</v>
      </c>
      <c r="U14" s="19">
        <v>5.4355000170678999E-2</v>
      </c>
      <c r="V14" s="19">
        <v>3.00996833214058E-2</v>
      </c>
      <c r="W14" s="19">
        <v>3.4022001587042397E-2</v>
      </c>
      <c r="X14" s="19">
        <v>3.5468849814050997E-2</v>
      </c>
      <c r="Y14" s="19">
        <v>1.69332731124247E-2</v>
      </c>
      <c r="Z14" s="19">
        <v>4.08085290227959E-2</v>
      </c>
      <c r="AA14" s="19">
        <v>6.5551519129832106E-2</v>
      </c>
      <c r="AB14" s="19">
        <v>6.3675584205730495E-2</v>
      </c>
      <c r="AC14" s="19">
        <v>7.8601878008047299E-2</v>
      </c>
      <c r="AD14" s="19">
        <v>1.2873488442635399E-2</v>
      </c>
      <c r="AE14" s="19"/>
      <c r="AF14" s="19">
        <v>3.9146210567054598E-2</v>
      </c>
      <c r="AG14" s="19">
        <v>3.3159700940784298E-2</v>
      </c>
      <c r="AH14" s="19">
        <v>7.2865375391613502E-2</v>
      </c>
      <c r="AI14" s="19"/>
      <c r="AJ14" s="19">
        <v>3.8560341376482801E-2</v>
      </c>
      <c r="AK14" s="19">
        <v>3.5801347215089298E-2</v>
      </c>
      <c r="AL14" s="19">
        <v>1.03921501119855E-2</v>
      </c>
      <c r="AM14" s="19"/>
      <c r="AN14" s="19">
        <v>6.9048572474445596E-2</v>
      </c>
      <c r="AO14" s="19">
        <v>4.3666589128343203E-2</v>
      </c>
      <c r="AP14" s="19">
        <v>3.8200840026012699E-2</v>
      </c>
      <c r="AQ14" s="19">
        <v>2.4050383950722998E-2</v>
      </c>
      <c r="AR14" s="19">
        <v>0</v>
      </c>
      <c r="AS14" s="19"/>
      <c r="AT14" s="19">
        <v>3.8667450219534501E-2</v>
      </c>
      <c r="AU14" s="19">
        <v>8.6375014043276799E-2</v>
      </c>
      <c r="AV14" s="19"/>
      <c r="AW14" s="19">
        <v>1.4907438736765999E-2</v>
      </c>
      <c r="AX14" s="19">
        <v>6.6107948789464605E-2</v>
      </c>
      <c r="AY14" s="19">
        <v>7.4440324100891894E-2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142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7.9199749736251102E-2</v>
      </c>
      <c r="D9" s="17">
        <v>8.6710808294906294E-2</v>
      </c>
      <c r="E9" s="17">
        <v>7.2061986211098703E-2</v>
      </c>
      <c r="F9" s="17"/>
      <c r="G9" s="17">
        <v>7.4560825162215003E-2</v>
      </c>
      <c r="H9" s="17">
        <v>0.10033872507732799</v>
      </c>
      <c r="I9" s="17">
        <v>8.24155841766116E-2</v>
      </c>
      <c r="J9" s="17">
        <v>7.2955534153435406E-2</v>
      </c>
      <c r="K9" s="17">
        <v>8.1777028355270995E-2</v>
      </c>
      <c r="L9" s="17">
        <v>6.6361906065132606E-2</v>
      </c>
      <c r="M9" s="17"/>
      <c r="N9" s="17">
        <v>6.3622727920570901E-2</v>
      </c>
      <c r="O9" s="17">
        <v>7.6716212599675093E-2</v>
      </c>
      <c r="P9" s="17">
        <v>9.2557717684894694E-2</v>
      </c>
      <c r="Q9" s="17">
        <v>8.6256617105944094E-2</v>
      </c>
      <c r="R9" s="17"/>
      <c r="S9" s="17">
        <v>0.101498010666943</v>
      </c>
      <c r="T9" s="17">
        <v>7.6777143918881796E-2</v>
      </c>
      <c r="U9" s="17">
        <v>7.7955171888361902E-2</v>
      </c>
      <c r="V9" s="17">
        <v>8.2820261634155096E-2</v>
      </c>
      <c r="W9" s="17">
        <v>6.4460086853212806E-2</v>
      </c>
      <c r="X9" s="17">
        <v>8.5667748038007294E-2</v>
      </c>
      <c r="Y9" s="17">
        <v>8.0177430517974102E-2</v>
      </c>
      <c r="Z9" s="17">
        <v>7.8395739276745799E-2</v>
      </c>
      <c r="AA9" s="17">
        <v>6.2923038692693098E-2</v>
      </c>
      <c r="AB9" s="17">
        <v>7.0827607038152995E-2</v>
      </c>
      <c r="AC9" s="17">
        <v>8.1994426232627995E-2</v>
      </c>
      <c r="AD9" s="17">
        <v>7.8455679224952696E-2</v>
      </c>
      <c r="AE9" s="17"/>
      <c r="AF9" s="17">
        <v>8.6683911682406301E-2</v>
      </c>
      <c r="AG9" s="17">
        <v>7.9132394150846497E-2</v>
      </c>
      <c r="AH9" s="17">
        <v>6.7652891674411894E-2</v>
      </c>
      <c r="AI9" s="17"/>
      <c r="AJ9" s="17">
        <v>8.0959029324666101E-2</v>
      </c>
      <c r="AK9" s="17">
        <v>9.5086581557577293E-2</v>
      </c>
      <c r="AL9" s="17">
        <v>6.9381919118020205E-2</v>
      </c>
      <c r="AM9" s="17"/>
      <c r="AN9" s="17">
        <v>9.1157418326039005E-2</v>
      </c>
      <c r="AO9" s="17">
        <v>8.8983721991372403E-2</v>
      </c>
      <c r="AP9" s="17">
        <v>7.0231636555294394E-2</v>
      </c>
      <c r="AQ9" s="17">
        <v>7.29260846976056E-2</v>
      </c>
      <c r="AR9" s="17">
        <v>9.2414813558952993E-2</v>
      </c>
      <c r="AS9" s="17"/>
      <c r="AT9" s="17">
        <v>7.5671137461524998E-2</v>
      </c>
      <c r="AU9" s="17">
        <v>0.114832303344418</v>
      </c>
      <c r="AV9" s="17"/>
      <c r="AW9" s="17">
        <v>6.4743460625303298E-2</v>
      </c>
      <c r="AX9" s="17">
        <v>9.1953816307689798E-2</v>
      </c>
      <c r="AY9" s="17">
        <v>9.1336787187447602E-2</v>
      </c>
    </row>
    <row r="10" spans="2:51">
      <c r="B10" s="18" t="s">
        <v>134</v>
      </c>
      <c r="C10" s="17">
        <v>0.14001430627460701</v>
      </c>
      <c r="D10" s="17">
        <v>0.151719158521639</v>
      </c>
      <c r="E10" s="17">
        <v>0.130146837073951</v>
      </c>
      <c r="F10" s="17"/>
      <c r="G10" s="17">
        <v>0.11992463499863699</v>
      </c>
      <c r="H10" s="17">
        <v>0.16484833707272101</v>
      </c>
      <c r="I10" s="17">
        <v>0.171685863133265</v>
      </c>
      <c r="J10" s="17">
        <v>0.134229456190401</v>
      </c>
      <c r="K10" s="17">
        <v>0.123370662378585</v>
      </c>
      <c r="L10" s="17">
        <v>0.12435245116533</v>
      </c>
      <c r="M10" s="17"/>
      <c r="N10" s="17">
        <v>0.134438423481479</v>
      </c>
      <c r="O10" s="17">
        <v>0.133276076315897</v>
      </c>
      <c r="P10" s="17">
        <v>0.15026873141029101</v>
      </c>
      <c r="Q10" s="17">
        <v>0.145608312014223</v>
      </c>
      <c r="R10" s="17"/>
      <c r="S10" s="17">
        <v>0.15371877054758401</v>
      </c>
      <c r="T10" s="17">
        <v>0.117054212505541</v>
      </c>
      <c r="U10" s="17">
        <v>0.13276629845083299</v>
      </c>
      <c r="V10" s="17">
        <v>0.145075709287149</v>
      </c>
      <c r="W10" s="17">
        <v>0.151254688691359</v>
      </c>
      <c r="X10" s="17">
        <v>0.13202996980246201</v>
      </c>
      <c r="Y10" s="17">
        <v>0.136331406592621</v>
      </c>
      <c r="Z10" s="17">
        <v>0.14847102642769699</v>
      </c>
      <c r="AA10" s="17">
        <v>0.15978820392711099</v>
      </c>
      <c r="AB10" s="17">
        <v>0.123952960406882</v>
      </c>
      <c r="AC10" s="17">
        <v>0.125085715371543</v>
      </c>
      <c r="AD10" s="17">
        <v>0.18193757075139499</v>
      </c>
      <c r="AE10" s="17"/>
      <c r="AF10" s="17">
        <v>0.155849979812024</v>
      </c>
      <c r="AG10" s="17">
        <v>0.12585276156283501</v>
      </c>
      <c r="AH10" s="17">
        <v>0.15941738920368601</v>
      </c>
      <c r="AI10" s="17"/>
      <c r="AJ10" s="17">
        <v>0.163695009679799</v>
      </c>
      <c r="AK10" s="17">
        <v>0.13406110803681001</v>
      </c>
      <c r="AL10" s="17">
        <v>0.112388492654449</v>
      </c>
      <c r="AM10" s="17"/>
      <c r="AN10" s="17">
        <v>0.14590420347001001</v>
      </c>
      <c r="AO10" s="17">
        <v>0.141372025872883</v>
      </c>
      <c r="AP10" s="17">
        <v>0.13743084693139501</v>
      </c>
      <c r="AQ10" s="17">
        <v>0.144716838298451</v>
      </c>
      <c r="AR10" s="17">
        <v>0.11905978815990299</v>
      </c>
      <c r="AS10" s="17"/>
      <c r="AT10" s="17">
        <v>0.13755526601721299</v>
      </c>
      <c r="AU10" s="17">
        <v>0.16523784659527099</v>
      </c>
      <c r="AV10" s="17"/>
      <c r="AW10" s="17">
        <v>0.11898190827131699</v>
      </c>
      <c r="AX10" s="17">
        <v>0.195228069173911</v>
      </c>
      <c r="AY10" s="17">
        <v>0.148101479921604</v>
      </c>
    </row>
    <row r="11" spans="2:51">
      <c r="B11" s="18" t="s">
        <v>135</v>
      </c>
      <c r="C11" s="17">
        <v>0.15836728742106501</v>
      </c>
      <c r="D11" s="17">
        <v>0.159900642345877</v>
      </c>
      <c r="E11" s="17">
        <v>0.15770230637892399</v>
      </c>
      <c r="F11" s="17"/>
      <c r="G11" s="17">
        <v>0.14739651061578901</v>
      </c>
      <c r="H11" s="17">
        <v>0.14972584599056701</v>
      </c>
      <c r="I11" s="17">
        <v>0.14536361767320299</v>
      </c>
      <c r="J11" s="17">
        <v>0.16536612718511201</v>
      </c>
      <c r="K11" s="17">
        <v>0.17175591268040699</v>
      </c>
      <c r="L11" s="17">
        <v>0.164587229682993</v>
      </c>
      <c r="M11" s="17"/>
      <c r="N11" s="17">
        <v>0.12167706170892099</v>
      </c>
      <c r="O11" s="17">
        <v>0.141057967572013</v>
      </c>
      <c r="P11" s="17">
        <v>0.18239422429184901</v>
      </c>
      <c r="Q11" s="17">
        <v>0.19724813878487199</v>
      </c>
      <c r="R11" s="17"/>
      <c r="S11" s="17">
        <v>0.149499976287784</v>
      </c>
      <c r="T11" s="17">
        <v>0.154624158677028</v>
      </c>
      <c r="U11" s="17">
        <v>0.13627636082537201</v>
      </c>
      <c r="V11" s="17">
        <v>0.16449981685801501</v>
      </c>
      <c r="W11" s="17">
        <v>0.145020282982184</v>
      </c>
      <c r="X11" s="17">
        <v>0.17543091753437701</v>
      </c>
      <c r="Y11" s="17">
        <v>0.159329129263242</v>
      </c>
      <c r="Z11" s="17">
        <v>0.19504283424841001</v>
      </c>
      <c r="AA11" s="17">
        <v>0.15549564418133699</v>
      </c>
      <c r="AB11" s="17">
        <v>0.148855438872498</v>
      </c>
      <c r="AC11" s="17">
        <v>0.18852985032997599</v>
      </c>
      <c r="AD11" s="17">
        <v>0.179740469420265</v>
      </c>
      <c r="AE11" s="17"/>
      <c r="AF11" s="17">
        <v>0.19788087485563299</v>
      </c>
      <c r="AG11" s="17">
        <v>0.11303712648662299</v>
      </c>
      <c r="AH11" s="17">
        <v>0.18459739347573501</v>
      </c>
      <c r="AI11" s="17"/>
      <c r="AJ11" s="17">
        <v>0.18242838843105999</v>
      </c>
      <c r="AK11" s="17">
        <v>0.121466469778826</v>
      </c>
      <c r="AL11" s="17">
        <v>9.4158405615636501E-2</v>
      </c>
      <c r="AM11" s="17"/>
      <c r="AN11" s="17">
        <v>0.198152509831376</v>
      </c>
      <c r="AO11" s="17">
        <v>0.151113317898109</v>
      </c>
      <c r="AP11" s="17">
        <v>0.12117849681281399</v>
      </c>
      <c r="AQ11" s="17">
        <v>0.123713547795627</v>
      </c>
      <c r="AR11" s="17">
        <v>0.10613877576177599</v>
      </c>
      <c r="AS11" s="17"/>
      <c r="AT11" s="17">
        <v>0.16072120569006099</v>
      </c>
      <c r="AU11" s="17">
        <v>0.13568959740936501</v>
      </c>
      <c r="AV11" s="17"/>
      <c r="AW11" s="17">
        <v>0.118490323108046</v>
      </c>
      <c r="AX11" s="17">
        <v>0.17880635478374199</v>
      </c>
      <c r="AY11" s="17">
        <v>0.19569577777067401</v>
      </c>
    </row>
    <row r="12" spans="2:51">
      <c r="B12" s="18" t="s">
        <v>136</v>
      </c>
      <c r="C12" s="17">
        <v>0.28480090260017399</v>
      </c>
      <c r="D12" s="17">
        <v>0.27525835278857402</v>
      </c>
      <c r="E12" s="17">
        <v>0.29335524429514498</v>
      </c>
      <c r="F12" s="17"/>
      <c r="G12" s="17">
        <v>0.220383969902188</v>
      </c>
      <c r="H12" s="17">
        <v>0.23828476851913499</v>
      </c>
      <c r="I12" s="17">
        <v>0.243077585778601</v>
      </c>
      <c r="J12" s="17">
        <v>0.30908994729401601</v>
      </c>
      <c r="K12" s="17">
        <v>0.307543527912917</v>
      </c>
      <c r="L12" s="17">
        <v>0.34405870812316802</v>
      </c>
      <c r="M12" s="17"/>
      <c r="N12" s="17">
        <v>0.289807873544704</v>
      </c>
      <c r="O12" s="17">
        <v>0.29198886250573503</v>
      </c>
      <c r="P12" s="17">
        <v>0.27491098492969201</v>
      </c>
      <c r="Q12" s="17">
        <v>0.278693079111136</v>
      </c>
      <c r="R12" s="17"/>
      <c r="S12" s="17">
        <v>0.25440954460057003</v>
      </c>
      <c r="T12" s="17">
        <v>0.29815559274867398</v>
      </c>
      <c r="U12" s="17">
        <v>0.29225176292114402</v>
      </c>
      <c r="V12" s="17">
        <v>0.29143271600599202</v>
      </c>
      <c r="W12" s="17">
        <v>0.27689460197589</v>
      </c>
      <c r="X12" s="17">
        <v>0.298063658072381</v>
      </c>
      <c r="Y12" s="17">
        <v>0.28700456557621701</v>
      </c>
      <c r="Z12" s="17">
        <v>0.28342778892630099</v>
      </c>
      <c r="AA12" s="17">
        <v>0.28887694155621202</v>
      </c>
      <c r="AB12" s="17">
        <v>0.29089352088307102</v>
      </c>
      <c r="AC12" s="17">
        <v>0.28083342872999301</v>
      </c>
      <c r="AD12" s="17">
        <v>0.26323605996316501</v>
      </c>
      <c r="AE12" s="17"/>
      <c r="AF12" s="17">
        <v>0.29792288369299902</v>
      </c>
      <c r="AG12" s="17">
        <v>0.272875472334902</v>
      </c>
      <c r="AH12" s="17">
        <v>0.317775312055672</v>
      </c>
      <c r="AI12" s="17"/>
      <c r="AJ12" s="17">
        <v>0.31736037894582703</v>
      </c>
      <c r="AK12" s="17">
        <v>0.25459451087442703</v>
      </c>
      <c r="AL12" s="17">
        <v>0.304535925530875</v>
      </c>
      <c r="AM12" s="17"/>
      <c r="AN12" s="17">
        <v>0.29740370020732299</v>
      </c>
      <c r="AO12" s="17">
        <v>0.27242332007715703</v>
      </c>
      <c r="AP12" s="17">
        <v>0.27672448701977798</v>
      </c>
      <c r="AQ12" s="17">
        <v>0.25257383085005197</v>
      </c>
      <c r="AR12" s="17">
        <v>0.26425487457298102</v>
      </c>
      <c r="AS12" s="17"/>
      <c r="AT12" s="17">
        <v>0.28951157401187999</v>
      </c>
      <c r="AU12" s="17">
        <v>0.24174112250476601</v>
      </c>
      <c r="AV12" s="17"/>
      <c r="AW12" s="17">
        <v>0.29784803288928702</v>
      </c>
      <c r="AX12" s="17">
        <v>0.26741441366081797</v>
      </c>
      <c r="AY12" s="17">
        <v>0.27538101406663101</v>
      </c>
    </row>
    <row r="13" spans="2:51">
      <c r="B13" s="18" t="s">
        <v>137</v>
      </c>
      <c r="C13" s="17">
        <v>0.32162218391626302</v>
      </c>
      <c r="D13" s="17">
        <v>0.31145547832521903</v>
      </c>
      <c r="E13" s="17">
        <v>0.32989191435415199</v>
      </c>
      <c r="F13" s="17"/>
      <c r="G13" s="17">
        <v>0.423983193477806</v>
      </c>
      <c r="H13" s="17">
        <v>0.33181277904059198</v>
      </c>
      <c r="I13" s="17">
        <v>0.34350262738720999</v>
      </c>
      <c r="J13" s="17">
        <v>0.301479406025005</v>
      </c>
      <c r="K13" s="17">
        <v>0.29524375105335898</v>
      </c>
      <c r="L13" s="17">
        <v>0.285036719284606</v>
      </c>
      <c r="M13" s="17"/>
      <c r="N13" s="17">
        <v>0.37906023516276699</v>
      </c>
      <c r="O13" s="17">
        <v>0.34214712287328097</v>
      </c>
      <c r="P13" s="17">
        <v>0.28562128681825</v>
      </c>
      <c r="Q13" s="17">
        <v>0.26880405813593999</v>
      </c>
      <c r="R13" s="17"/>
      <c r="S13" s="17">
        <v>0.32511121807784499</v>
      </c>
      <c r="T13" s="17">
        <v>0.34689781742278097</v>
      </c>
      <c r="U13" s="17">
        <v>0.342570509016771</v>
      </c>
      <c r="V13" s="17">
        <v>0.30028760741771199</v>
      </c>
      <c r="W13" s="17">
        <v>0.34792679885055999</v>
      </c>
      <c r="X13" s="17">
        <v>0.29045787025247999</v>
      </c>
      <c r="Y13" s="17">
        <v>0.31256090409956699</v>
      </c>
      <c r="Z13" s="17">
        <v>0.27163569688428402</v>
      </c>
      <c r="AA13" s="17">
        <v>0.31460743742644998</v>
      </c>
      <c r="AB13" s="17">
        <v>0.34812204338263902</v>
      </c>
      <c r="AC13" s="17">
        <v>0.305833045772681</v>
      </c>
      <c r="AD13" s="17">
        <v>0.293015900221063</v>
      </c>
      <c r="AE13" s="17"/>
      <c r="AF13" s="17">
        <v>0.246424385418337</v>
      </c>
      <c r="AG13" s="17">
        <v>0.396044342330577</v>
      </c>
      <c r="AH13" s="17">
        <v>0.23823064584423201</v>
      </c>
      <c r="AI13" s="17"/>
      <c r="AJ13" s="17">
        <v>0.24436647327112701</v>
      </c>
      <c r="AK13" s="17">
        <v>0.38162042872816698</v>
      </c>
      <c r="AL13" s="17">
        <v>0.41672894036850799</v>
      </c>
      <c r="AM13" s="17"/>
      <c r="AN13" s="17">
        <v>0.249198876208093</v>
      </c>
      <c r="AO13" s="17">
        <v>0.33696911038917998</v>
      </c>
      <c r="AP13" s="17">
        <v>0.37842931807063102</v>
      </c>
      <c r="AQ13" s="17">
        <v>0.389650838276972</v>
      </c>
      <c r="AR13" s="17">
        <v>0.40320132778029799</v>
      </c>
      <c r="AS13" s="17"/>
      <c r="AT13" s="17">
        <v>0.32108527156965</v>
      </c>
      <c r="AU13" s="17">
        <v>0.32140284981027401</v>
      </c>
      <c r="AV13" s="17"/>
      <c r="AW13" s="17">
        <v>0.38751912171098102</v>
      </c>
      <c r="AX13" s="17">
        <v>0.25590298917380899</v>
      </c>
      <c r="AY13" s="17">
        <v>0.26827669098842699</v>
      </c>
    </row>
    <row r="14" spans="2:51">
      <c r="B14" s="18" t="s">
        <v>119</v>
      </c>
      <c r="C14" s="17">
        <v>1.5995570051639599E-2</v>
      </c>
      <c r="D14" s="17">
        <v>1.49555597237843E-2</v>
      </c>
      <c r="E14" s="17">
        <v>1.6841711686728902E-2</v>
      </c>
      <c r="F14" s="17"/>
      <c r="G14" s="17">
        <v>1.3750865843365399E-2</v>
      </c>
      <c r="H14" s="17">
        <v>1.49895442996576E-2</v>
      </c>
      <c r="I14" s="17">
        <v>1.3954721851109599E-2</v>
      </c>
      <c r="J14" s="17">
        <v>1.6879529152030701E-2</v>
      </c>
      <c r="K14" s="17">
        <v>2.0309117619461602E-2</v>
      </c>
      <c r="L14" s="17">
        <v>1.56029856787712E-2</v>
      </c>
      <c r="M14" s="17"/>
      <c r="N14" s="17">
        <v>1.1393678181558099E-2</v>
      </c>
      <c r="O14" s="17">
        <v>1.48137581333981E-2</v>
      </c>
      <c r="P14" s="17">
        <v>1.42470548650228E-2</v>
      </c>
      <c r="Q14" s="17">
        <v>2.33897948478855E-2</v>
      </c>
      <c r="R14" s="17"/>
      <c r="S14" s="17">
        <v>1.57624798192754E-2</v>
      </c>
      <c r="T14" s="17">
        <v>6.4910747270932496E-3</v>
      </c>
      <c r="U14" s="17">
        <v>1.8179896897517801E-2</v>
      </c>
      <c r="V14" s="17">
        <v>1.5883888796976799E-2</v>
      </c>
      <c r="W14" s="17">
        <v>1.4443540646794499E-2</v>
      </c>
      <c r="X14" s="17">
        <v>1.8349836300291501E-2</v>
      </c>
      <c r="Y14" s="17">
        <v>2.45965639503785E-2</v>
      </c>
      <c r="Z14" s="17">
        <v>2.30269142365628E-2</v>
      </c>
      <c r="AA14" s="17">
        <v>1.8308734216196599E-2</v>
      </c>
      <c r="AB14" s="17">
        <v>1.7348429416757401E-2</v>
      </c>
      <c r="AC14" s="17">
        <v>1.77235335631791E-2</v>
      </c>
      <c r="AD14" s="17">
        <v>3.6143204191597198E-3</v>
      </c>
      <c r="AE14" s="17"/>
      <c r="AF14" s="17">
        <v>1.52379645385999E-2</v>
      </c>
      <c r="AG14" s="17">
        <v>1.30579031342173E-2</v>
      </c>
      <c r="AH14" s="17">
        <v>3.2326367746262602E-2</v>
      </c>
      <c r="AI14" s="17"/>
      <c r="AJ14" s="17">
        <v>1.11907203475208E-2</v>
      </c>
      <c r="AK14" s="17">
        <v>1.3170901024192499E-2</v>
      </c>
      <c r="AL14" s="17">
        <v>2.80631671251151E-3</v>
      </c>
      <c r="AM14" s="17"/>
      <c r="AN14" s="17">
        <v>1.8183291957158801E-2</v>
      </c>
      <c r="AO14" s="17">
        <v>9.1385037712978703E-3</v>
      </c>
      <c r="AP14" s="17">
        <v>1.6005214610088699E-2</v>
      </c>
      <c r="AQ14" s="17">
        <v>1.6418860081292699E-2</v>
      </c>
      <c r="AR14" s="17">
        <v>1.4930420166088899E-2</v>
      </c>
      <c r="AS14" s="17"/>
      <c r="AT14" s="17">
        <v>1.5455545249670801E-2</v>
      </c>
      <c r="AU14" s="17">
        <v>2.1096280335906201E-2</v>
      </c>
      <c r="AV14" s="17"/>
      <c r="AW14" s="17">
        <v>1.24171533950655E-2</v>
      </c>
      <c r="AX14" s="17">
        <v>1.06943569000307E-2</v>
      </c>
      <c r="AY14" s="17">
        <v>2.1208250065216101E-2</v>
      </c>
    </row>
    <row r="15" spans="2:51">
      <c r="B15" s="18" t="s">
        <v>138</v>
      </c>
      <c r="C15" s="21">
        <v>0.219214056010858</v>
      </c>
      <c r="D15" s="21">
        <v>0.23842996681654499</v>
      </c>
      <c r="E15" s="21">
        <v>0.20220882328504999</v>
      </c>
      <c r="F15" s="21"/>
      <c r="G15" s="21">
        <v>0.194485460160852</v>
      </c>
      <c r="H15" s="21">
        <v>0.265187062150049</v>
      </c>
      <c r="I15" s="21">
        <v>0.25410144730987599</v>
      </c>
      <c r="J15" s="21">
        <v>0.207184990343836</v>
      </c>
      <c r="K15" s="21">
        <v>0.205147690733856</v>
      </c>
      <c r="L15" s="21">
        <v>0.19071435723046201</v>
      </c>
      <c r="M15" s="21"/>
      <c r="N15" s="21">
        <v>0.19806115140205</v>
      </c>
      <c r="O15" s="21">
        <v>0.20999228891557201</v>
      </c>
      <c r="P15" s="21">
        <v>0.242826449095186</v>
      </c>
      <c r="Q15" s="21">
        <v>0.23186492912016701</v>
      </c>
      <c r="R15" s="21"/>
      <c r="S15" s="21">
        <v>0.25521678121452701</v>
      </c>
      <c r="T15" s="21">
        <v>0.19383135642442301</v>
      </c>
      <c r="U15" s="21">
        <v>0.210721470339195</v>
      </c>
      <c r="V15" s="21">
        <v>0.22789597092130401</v>
      </c>
      <c r="W15" s="21">
        <v>0.215714775544571</v>
      </c>
      <c r="X15" s="21">
        <v>0.21769771784047001</v>
      </c>
      <c r="Y15" s="21">
        <v>0.21650883711059499</v>
      </c>
      <c r="Z15" s="21">
        <v>0.226866765704443</v>
      </c>
      <c r="AA15" s="21">
        <v>0.22271124261980399</v>
      </c>
      <c r="AB15" s="21">
        <v>0.194780567445035</v>
      </c>
      <c r="AC15" s="21">
        <v>0.20708014160417099</v>
      </c>
      <c r="AD15" s="21">
        <v>0.260393249976348</v>
      </c>
      <c r="AE15" s="21"/>
      <c r="AF15" s="21">
        <v>0.24253389149443</v>
      </c>
      <c r="AG15" s="21">
        <v>0.204985155713682</v>
      </c>
      <c r="AH15" s="21">
        <v>0.227070280878098</v>
      </c>
      <c r="AI15" s="21"/>
      <c r="AJ15" s="21">
        <v>0.244654039004465</v>
      </c>
      <c r="AK15" s="21">
        <v>0.229147689594387</v>
      </c>
      <c r="AL15" s="21">
        <v>0.181770411772469</v>
      </c>
      <c r="AM15" s="21"/>
      <c r="AN15" s="21">
        <v>0.237061621796049</v>
      </c>
      <c r="AO15" s="21">
        <v>0.230355747864256</v>
      </c>
      <c r="AP15" s="21">
        <v>0.207662483486689</v>
      </c>
      <c r="AQ15" s="21">
        <v>0.217642922996057</v>
      </c>
      <c r="AR15" s="21">
        <v>0.21147460171885599</v>
      </c>
      <c r="AS15" s="21"/>
      <c r="AT15" s="21">
        <v>0.213226403478738</v>
      </c>
      <c r="AU15" s="21">
        <v>0.28007014993968898</v>
      </c>
      <c r="AV15" s="21"/>
      <c r="AW15" s="21">
        <v>0.18372536889662</v>
      </c>
      <c r="AX15" s="21">
        <v>0.28718188548160001</v>
      </c>
      <c r="AY15" s="21">
        <v>0.239438267109052</v>
      </c>
    </row>
    <row r="16" spans="2:51">
      <c r="B16" s="18" t="s">
        <v>139</v>
      </c>
      <c r="C16" s="21">
        <v>0.60642308651643695</v>
      </c>
      <c r="D16" s="21">
        <v>0.58671383111379305</v>
      </c>
      <c r="E16" s="21">
        <v>0.62324715864929703</v>
      </c>
      <c r="F16" s="21"/>
      <c r="G16" s="21">
        <v>0.644367163379993</v>
      </c>
      <c r="H16" s="21">
        <v>0.57009754755972697</v>
      </c>
      <c r="I16" s="21">
        <v>0.58658021316581099</v>
      </c>
      <c r="J16" s="21">
        <v>0.61056935331902096</v>
      </c>
      <c r="K16" s="21">
        <v>0.60278727896627604</v>
      </c>
      <c r="L16" s="21">
        <v>0.62909542740777402</v>
      </c>
      <c r="M16" s="21"/>
      <c r="N16" s="21">
        <v>0.66886810870747104</v>
      </c>
      <c r="O16" s="21">
        <v>0.63413598537901705</v>
      </c>
      <c r="P16" s="21">
        <v>0.56053227174794196</v>
      </c>
      <c r="Q16" s="21">
        <v>0.54749713724707605</v>
      </c>
      <c r="R16" s="21"/>
      <c r="S16" s="21">
        <v>0.57952076267841401</v>
      </c>
      <c r="T16" s="21">
        <v>0.64505341017145601</v>
      </c>
      <c r="U16" s="21">
        <v>0.63482227193791496</v>
      </c>
      <c r="V16" s="21">
        <v>0.59172032342370395</v>
      </c>
      <c r="W16" s="21">
        <v>0.62482140082644999</v>
      </c>
      <c r="X16" s="21">
        <v>0.58852152832486104</v>
      </c>
      <c r="Y16" s="21">
        <v>0.59956546967578395</v>
      </c>
      <c r="Z16" s="21">
        <v>0.55506348581058396</v>
      </c>
      <c r="AA16" s="21">
        <v>0.60348437898266205</v>
      </c>
      <c r="AB16" s="21">
        <v>0.63901556426571005</v>
      </c>
      <c r="AC16" s="21">
        <v>0.58666647450267395</v>
      </c>
      <c r="AD16" s="21">
        <v>0.55625196018422796</v>
      </c>
      <c r="AE16" s="21"/>
      <c r="AF16" s="21">
        <v>0.54434726911133602</v>
      </c>
      <c r="AG16" s="21">
        <v>0.66891981466547801</v>
      </c>
      <c r="AH16" s="21">
        <v>0.55600595789990404</v>
      </c>
      <c r="AI16" s="21"/>
      <c r="AJ16" s="21">
        <v>0.56172685221695395</v>
      </c>
      <c r="AK16" s="21">
        <v>0.63621493960259401</v>
      </c>
      <c r="AL16" s="21">
        <v>0.72126486589938299</v>
      </c>
      <c r="AM16" s="21"/>
      <c r="AN16" s="21">
        <v>0.54660257641541599</v>
      </c>
      <c r="AO16" s="21">
        <v>0.60939243046633795</v>
      </c>
      <c r="AP16" s="21">
        <v>0.65515380509040799</v>
      </c>
      <c r="AQ16" s="21">
        <v>0.64222466912702303</v>
      </c>
      <c r="AR16" s="21">
        <v>0.66745620235327896</v>
      </c>
      <c r="AS16" s="21"/>
      <c r="AT16" s="21">
        <v>0.61059684558153005</v>
      </c>
      <c r="AU16" s="21">
        <v>0.56314397231503999</v>
      </c>
      <c r="AV16" s="21"/>
      <c r="AW16" s="21">
        <v>0.68536715460026798</v>
      </c>
      <c r="AX16" s="21">
        <v>0.52331740283462702</v>
      </c>
      <c r="AY16" s="21">
        <v>0.54365770505505795</v>
      </c>
    </row>
    <row r="17" spans="2:51">
      <c r="B17" s="18" t="s">
        <v>140</v>
      </c>
      <c r="C17" s="22">
        <v>-0.38720903050557898</v>
      </c>
      <c r="D17" s="22">
        <v>-0.348283864297248</v>
      </c>
      <c r="E17" s="22">
        <v>-0.42103833536424701</v>
      </c>
      <c r="F17" s="22"/>
      <c r="G17" s="22">
        <v>-0.449881703219142</v>
      </c>
      <c r="H17" s="22">
        <v>-0.30491048540967802</v>
      </c>
      <c r="I17" s="22">
        <v>-0.332478765855935</v>
      </c>
      <c r="J17" s="22">
        <v>-0.40338436297518399</v>
      </c>
      <c r="K17" s="22">
        <v>-0.39763958823242002</v>
      </c>
      <c r="L17" s="22">
        <v>-0.43838107017731098</v>
      </c>
      <c r="M17" s="22"/>
      <c r="N17" s="22">
        <v>-0.47080695730542099</v>
      </c>
      <c r="O17" s="22">
        <v>-0.42414369646344502</v>
      </c>
      <c r="P17" s="22">
        <v>-0.31770582265275599</v>
      </c>
      <c r="Q17" s="22">
        <v>-0.31563220812690901</v>
      </c>
      <c r="R17" s="22"/>
      <c r="S17" s="22">
        <v>-0.324303981463887</v>
      </c>
      <c r="T17" s="22">
        <v>-0.451222053747033</v>
      </c>
      <c r="U17" s="22">
        <v>-0.42410080159871999</v>
      </c>
      <c r="V17" s="22">
        <v>-0.36382435250239997</v>
      </c>
      <c r="W17" s="22">
        <v>-0.40910662528187902</v>
      </c>
      <c r="X17" s="22">
        <v>-0.370823810484392</v>
      </c>
      <c r="Y17" s="22">
        <v>-0.38305663256518901</v>
      </c>
      <c r="Z17" s="22">
        <v>-0.32819672010614198</v>
      </c>
      <c r="AA17" s="22">
        <v>-0.38077313636285798</v>
      </c>
      <c r="AB17" s="22">
        <v>-0.44423499682067502</v>
      </c>
      <c r="AC17" s="22">
        <v>-0.37958633289850202</v>
      </c>
      <c r="AD17" s="22">
        <v>-0.29585871020788002</v>
      </c>
      <c r="AE17" s="22"/>
      <c r="AF17" s="22">
        <v>-0.30181337761690602</v>
      </c>
      <c r="AG17" s="22">
        <v>-0.46393465895179697</v>
      </c>
      <c r="AH17" s="22">
        <v>-0.32893567702180598</v>
      </c>
      <c r="AI17" s="22"/>
      <c r="AJ17" s="22">
        <v>-0.31707281321248898</v>
      </c>
      <c r="AK17" s="22">
        <v>-0.40706725000820698</v>
      </c>
      <c r="AL17" s="22">
        <v>-0.53949445412691299</v>
      </c>
      <c r="AM17" s="22"/>
      <c r="AN17" s="22">
        <v>-0.30954095461936698</v>
      </c>
      <c r="AO17" s="22">
        <v>-0.37903668260208201</v>
      </c>
      <c r="AP17" s="22">
        <v>-0.44749132160371902</v>
      </c>
      <c r="AQ17" s="22">
        <v>-0.424581746130966</v>
      </c>
      <c r="AR17" s="22">
        <v>-0.455981600634423</v>
      </c>
      <c r="AS17" s="22"/>
      <c r="AT17" s="22">
        <v>-0.39737044210279199</v>
      </c>
      <c r="AU17" s="22">
        <v>-0.283073822375351</v>
      </c>
      <c r="AV17" s="22"/>
      <c r="AW17" s="22">
        <v>-0.50164178570364704</v>
      </c>
      <c r="AX17" s="22">
        <v>-0.23613551735302701</v>
      </c>
      <c r="AY17" s="22">
        <v>-0.30421943794600598</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2128</v>
      </c>
      <c r="D7" s="10">
        <v>989</v>
      </c>
      <c r="E7" s="10">
        <v>1130</v>
      </c>
      <c r="F7" s="10"/>
      <c r="G7" s="10">
        <v>191</v>
      </c>
      <c r="H7" s="10">
        <v>265</v>
      </c>
      <c r="I7" s="10">
        <v>312</v>
      </c>
      <c r="J7" s="10">
        <v>375</v>
      </c>
      <c r="K7" s="10">
        <v>420</v>
      </c>
      <c r="L7" s="10">
        <v>565</v>
      </c>
      <c r="M7" s="10"/>
      <c r="N7" s="10">
        <v>646</v>
      </c>
      <c r="O7" s="10">
        <v>584</v>
      </c>
      <c r="P7" s="10">
        <v>400</v>
      </c>
      <c r="Q7" s="10">
        <v>486</v>
      </c>
      <c r="R7" s="10"/>
      <c r="S7" s="10">
        <v>242</v>
      </c>
      <c r="T7" s="10">
        <v>332</v>
      </c>
      <c r="U7" s="10">
        <v>206</v>
      </c>
      <c r="V7" s="10">
        <v>163</v>
      </c>
      <c r="W7" s="10">
        <v>163</v>
      </c>
      <c r="X7" s="10">
        <v>170</v>
      </c>
      <c r="Y7" s="10">
        <v>185</v>
      </c>
      <c r="Z7" s="10">
        <v>92</v>
      </c>
      <c r="AA7" s="10">
        <v>258</v>
      </c>
      <c r="AB7" s="10">
        <v>152</v>
      </c>
      <c r="AC7" s="10">
        <v>103</v>
      </c>
      <c r="AD7" s="10">
        <v>62</v>
      </c>
      <c r="AE7" s="10"/>
      <c r="AF7" s="10">
        <v>864</v>
      </c>
      <c r="AG7" s="10">
        <v>875</v>
      </c>
      <c r="AH7" s="10">
        <v>263</v>
      </c>
      <c r="AI7" s="10"/>
      <c r="AJ7" s="10">
        <v>502</v>
      </c>
      <c r="AK7" s="10">
        <v>680</v>
      </c>
      <c r="AL7" s="10">
        <v>186</v>
      </c>
      <c r="AM7" s="10"/>
      <c r="AN7" s="10">
        <v>441</v>
      </c>
      <c r="AO7" s="10">
        <v>348</v>
      </c>
      <c r="AP7" s="10">
        <v>493</v>
      </c>
      <c r="AQ7" s="10">
        <v>227</v>
      </c>
      <c r="AR7" s="10">
        <v>47</v>
      </c>
      <c r="AS7" s="10"/>
      <c r="AT7" s="10">
        <v>1957</v>
      </c>
      <c r="AU7" s="10">
        <v>153</v>
      </c>
      <c r="AV7" s="10"/>
      <c r="AW7" s="10">
        <v>1019</v>
      </c>
      <c r="AX7" s="10">
        <v>223</v>
      </c>
      <c r="AY7" s="10">
        <v>886</v>
      </c>
    </row>
    <row r="8" spans="2:51" ht="30" customHeight="1">
      <c r="B8" s="11" t="s">
        <v>112</v>
      </c>
      <c r="C8" s="11">
        <v>2109</v>
      </c>
      <c r="D8" s="11">
        <v>1009</v>
      </c>
      <c r="E8" s="11">
        <v>1091</v>
      </c>
      <c r="F8" s="11"/>
      <c r="G8" s="11">
        <v>218</v>
      </c>
      <c r="H8" s="11">
        <v>324</v>
      </c>
      <c r="I8" s="11">
        <v>356</v>
      </c>
      <c r="J8" s="11">
        <v>369</v>
      </c>
      <c r="K8" s="11">
        <v>337</v>
      </c>
      <c r="L8" s="11">
        <v>505</v>
      </c>
      <c r="M8" s="11"/>
      <c r="N8" s="11">
        <v>587</v>
      </c>
      <c r="O8" s="11">
        <v>530</v>
      </c>
      <c r="P8" s="11">
        <v>473</v>
      </c>
      <c r="Q8" s="11">
        <v>507</v>
      </c>
      <c r="R8" s="11"/>
      <c r="S8" s="11">
        <v>294</v>
      </c>
      <c r="T8" s="11">
        <v>313</v>
      </c>
      <c r="U8" s="11">
        <v>181</v>
      </c>
      <c r="V8" s="11">
        <v>172</v>
      </c>
      <c r="W8" s="11">
        <v>154</v>
      </c>
      <c r="X8" s="11">
        <v>176</v>
      </c>
      <c r="Y8" s="11">
        <v>174</v>
      </c>
      <c r="Z8" s="11">
        <v>81</v>
      </c>
      <c r="AA8" s="11">
        <v>245</v>
      </c>
      <c r="AB8" s="11">
        <v>148</v>
      </c>
      <c r="AC8" s="11">
        <v>103</v>
      </c>
      <c r="AD8" s="11">
        <v>67</v>
      </c>
      <c r="AE8" s="11"/>
      <c r="AF8" s="11">
        <v>830</v>
      </c>
      <c r="AG8" s="11">
        <v>856</v>
      </c>
      <c r="AH8" s="11">
        <v>284</v>
      </c>
      <c r="AI8" s="11"/>
      <c r="AJ8" s="11">
        <v>470</v>
      </c>
      <c r="AK8" s="11">
        <v>699</v>
      </c>
      <c r="AL8" s="11">
        <v>181</v>
      </c>
      <c r="AM8" s="11"/>
      <c r="AN8" s="11">
        <v>436</v>
      </c>
      <c r="AO8" s="11">
        <v>357</v>
      </c>
      <c r="AP8" s="11">
        <v>493</v>
      </c>
      <c r="AQ8" s="11">
        <v>217</v>
      </c>
      <c r="AR8" s="11">
        <v>43</v>
      </c>
      <c r="AS8" s="11"/>
      <c r="AT8" s="11">
        <v>1915</v>
      </c>
      <c r="AU8" s="11">
        <v>175</v>
      </c>
      <c r="AV8" s="11"/>
      <c r="AW8" s="11">
        <v>964</v>
      </c>
      <c r="AX8" s="11">
        <v>236</v>
      </c>
      <c r="AY8" s="11">
        <v>909</v>
      </c>
    </row>
    <row r="9" spans="2:51" ht="30">
      <c r="B9" s="18" t="s">
        <v>401</v>
      </c>
      <c r="C9" s="17">
        <v>5.8738216793357299E-2</v>
      </c>
      <c r="D9" s="17">
        <v>6.9618178585198795E-2</v>
      </c>
      <c r="E9" s="17">
        <v>4.9162389935351401E-2</v>
      </c>
      <c r="F9" s="17"/>
      <c r="G9" s="17">
        <v>6.2682711950511102E-2</v>
      </c>
      <c r="H9" s="17">
        <v>4.7278944932985602E-2</v>
      </c>
      <c r="I9" s="17">
        <v>4.5369977855666703E-2</v>
      </c>
      <c r="J9" s="17">
        <v>5.34203802601202E-2</v>
      </c>
      <c r="K9" s="17">
        <v>8.9660689852354203E-2</v>
      </c>
      <c r="L9" s="17">
        <v>5.7086212444583097E-2</v>
      </c>
      <c r="M9" s="17"/>
      <c r="N9" s="17">
        <v>3.9994656436061697E-2</v>
      </c>
      <c r="O9" s="17">
        <v>4.8874867518041702E-2</v>
      </c>
      <c r="P9" s="17">
        <v>7.5842308296864197E-2</v>
      </c>
      <c r="Q9" s="17">
        <v>7.3773831943318394E-2</v>
      </c>
      <c r="R9" s="17"/>
      <c r="S9" s="17">
        <v>5.6473725271881901E-2</v>
      </c>
      <c r="T9" s="17">
        <v>6.1017440421822798E-2</v>
      </c>
      <c r="U9" s="17">
        <v>5.9236188869551801E-2</v>
      </c>
      <c r="V9" s="17">
        <v>2.1257392723276099E-2</v>
      </c>
      <c r="W9" s="17">
        <v>7.9210687916955402E-2</v>
      </c>
      <c r="X9" s="17">
        <v>6.0106302533929498E-2</v>
      </c>
      <c r="Y9" s="17">
        <v>7.8685762461864095E-2</v>
      </c>
      <c r="Z9" s="17">
        <v>0.10314718326640999</v>
      </c>
      <c r="AA9" s="17">
        <v>4.5953262433563298E-2</v>
      </c>
      <c r="AB9" s="17">
        <v>4.4097962734719401E-2</v>
      </c>
      <c r="AC9" s="17">
        <v>8.8629881830431301E-2</v>
      </c>
      <c r="AD9" s="17">
        <v>2.9952726859741499E-2</v>
      </c>
      <c r="AE9" s="17"/>
      <c r="AF9" s="17">
        <v>8.4015792919269305E-2</v>
      </c>
      <c r="AG9" s="17">
        <v>4.0609930067665299E-2</v>
      </c>
      <c r="AH9" s="17">
        <v>4.9696990269142101E-2</v>
      </c>
      <c r="AI9" s="17"/>
      <c r="AJ9" s="17">
        <v>8.6413905137538799E-2</v>
      </c>
      <c r="AK9" s="17">
        <v>5.0399238149431903E-2</v>
      </c>
      <c r="AL9" s="17">
        <v>4.5945907765969601E-2</v>
      </c>
      <c r="AM9" s="17"/>
      <c r="AN9" s="17">
        <v>8.1338522771703906E-2</v>
      </c>
      <c r="AO9" s="17">
        <v>4.3021900191331598E-2</v>
      </c>
      <c r="AP9" s="17">
        <v>3.6836642160457803E-2</v>
      </c>
      <c r="AQ9" s="17">
        <v>4.2525708177669701E-2</v>
      </c>
      <c r="AR9" s="17">
        <v>9.3329441479193004E-2</v>
      </c>
      <c r="AS9" s="17"/>
      <c r="AT9" s="17">
        <v>5.74059750003564E-2</v>
      </c>
      <c r="AU9" s="17">
        <v>7.9889085940282004E-2</v>
      </c>
      <c r="AV9" s="17"/>
      <c r="AW9" s="17">
        <v>4.3745948165526599E-2</v>
      </c>
      <c r="AX9" s="17">
        <v>7.0355325254249507E-2</v>
      </c>
      <c r="AY9" s="17">
        <v>7.1637143571168599E-2</v>
      </c>
    </row>
    <row r="10" spans="2:51" ht="30">
      <c r="B10" s="18" t="s">
        <v>402</v>
      </c>
      <c r="C10" s="17">
        <v>0.43474116355243198</v>
      </c>
      <c r="D10" s="17">
        <v>0.45689615683828499</v>
      </c>
      <c r="E10" s="17">
        <v>0.41703962362487601</v>
      </c>
      <c r="F10" s="17"/>
      <c r="G10" s="17">
        <v>0.29918215791416902</v>
      </c>
      <c r="H10" s="17">
        <v>0.39824452052618098</v>
      </c>
      <c r="I10" s="17">
        <v>0.35640753644552597</v>
      </c>
      <c r="J10" s="17">
        <v>0.43897996483303803</v>
      </c>
      <c r="K10" s="17">
        <v>0.480458939326324</v>
      </c>
      <c r="L10" s="17">
        <v>0.538301405263925</v>
      </c>
      <c r="M10" s="17"/>
      <c r="N10" s="17">
        <v>0.41108476531872501</v>
      </c>
      <c r="O10" s="17">
        <v>0.39843374056844799</v>
      </c>
      <c r="P10" s="17">
        <v>0.45799481567297801</v>
      </c>
      <c r="Q10" s="17">
        <v>0.47399043983170502</v>
      </c>
      <c r="R10" s="17"/>
      <c r="S10" s="17">
        <v>0.386522196129225</v>
      </c>
      <c r="T10" s="17">
        <v>0.41590913751953201</v>
      </c>
      <c r="U10" s="17">
        <v>0.41723388208781997</v>
      </c>
      <c r="V10" s="17">
        <v>0.50276755622135105</v>
      </c>
      <c r="W10" s="17">
        <v>0.48995096219617401</v>
      </c>
      <c r="X10" s="17">
        <v>0.44521207316843397</v>
      </c>
      <c r="Y10" s="17">
        <v>0.448868033781811</v>
      </c>
      <c r="Z10" s="17">
        <v>0.47892046320311599</v>
      </c>
      <c r="AA10" s="17">
        <v>0.49038167830888002</v>
      </c>
      <c r="AB10" s="17">
        <v>0.35415911490636398</v>
      </c>
      <c r="AC10" s="17">
        <v>0.45183798129582597</v>
      </c>
      <c r="AD10" s="17">
        <v>0.31013711162078</v>
      </c>
      <c r="AE10" s="17"/>
      <c r="AF10" s="17">
        <v>0.55162079225153404</v>
      </c>
      <c r="AG10" s="17">
        <v>0.36929426140514199</v>
      </c>
      <c r="AH10" s="17">
        <v>0.36592254110161399</v>
      </c>
      <c r="AI10" s="17"/>
      <c r="AJ10" s="17">
        <v>0.56991927039425905</v>
      </c>
      <c r="AK10" s="17">
        <v>0.36838554256658101</v>
      </c>
      <c r="AL10" s="17">
        <v>0.37801240716487</v>
      </c>
      <c r="AM10" s="17"/>
      <c r="AN10" s="17">
        <v>0.51426795409133996</v>
      </c>
      <c r="AO10" s="17">
        <v>0.43600804507822799</v>
      </c>
      <c r="AP10" s="17">
        <v>0.36206922652100099</v>
      </c>
      <c r="AQ10" s="17">
        <v>0.33134442304797102</v>
      </c>
      <c r="AR10" s="17">
        <v>0.40046373128436002</v>
      </c>
      <c r="AS10" s="17"/>
      <c r="AT10" s="17">
        <v>0.43723319730416699</v>
      </c>
      <c r="AU10" s="17">
        <v>0.40338137682971198</v>
      </c>
      <c r="AV10" s="17"/>
      <c r="AW10" s="17">
        <v>0.42843003167458299</v>
      </c>
      <c r="AX10" s="17">
        <v>0.48743287967575699</v>
      </c>
      <c r="AY10" s="17">
        <v>0.42777138433975098</v>
      </c>
    </row>
    <row r="11" spans="2:51" ht="45">
      <c r="B11" s="18" t="s">
        <v>403</v>
      </c>
      <c r="C11" s="17">
        <v>0.36311394045096401</v>
      </c>
      <c r="D11" s="17">
        <v>0.32537738783738801</v>
      </c>
      <c r="E11" s="17">
        <v>0.39717499169060599</v>
      </c>
      <c r="F11" s="17"/>
      <c r="G11" s="17">
        <v>0.37919651322622</v>
      </c>
      <c r="H11" s="17">
        <v>0.382107045355429</v>
      </c>
      <c r="I11" s="17">
        <v>0.38720330505266398</v>
      </c>
      <c r="J11" s="17">
        <v>0.384095572522338</v>
      </c>
      <c r="K11" s="17">
        <v>0.31986909853323398</v>
      </c>
      <c r="L11" s="17">
        <v>0.340505594297215</v>
      </c>
      <c r="M11" s="17"/>
      <c r="N11" s="17">
        <v>0.408238806157733</v>
      </c>
      <c r="O11" s="17">
        <v>0.38595690797295301</v>
      </c>
      <c r="P11" s="17">
        <v>0.342919615031266</v>
      </c>
      <c r="Q11" s="17">
        <v>0.313005366198431</v>
      </c>
      <c r="R11" s="17"/>
      <c r="S11" s="17">
        <v>0.35706491518973299</v>
      </c>
      <c r="T11" s="17">
        <v>0.36662504649864802</v>
      </c>
      <c r="U11" s="17">
        <v>0.39354788447654498</v>
      </c>
      <c r="V11" s="17">
        <v>0.36669596490274098</v>
      </c>
      <c r="W11" s="17">
        <v>0.27822332946975598</v>
      </c>
      <c r="X11" s="17">
        <v>0.36376873742115401</v>
      </c>
      <c r="Y11" s="17">
        <v>0.409199248647379</v>
      </c>
      <c r="Z11" s="17">
        <v>0.30114614752005398</v>
      </c>
      <c r="AA11" s="17">
        <v>0.35291494625589698</v>
      </c>
      <c r="AB11" s="17">
        <v>0.39842963352802901</v>
      </c>
      <c r="AC11" s="17">
        <v>0.303303088707229</v>
      </c>
      <c r="AD11" s="17">
        <v>0.48200321941308899</v>
      </c>
      <c r="AE11" s="17"/>
      <c r="AF11" s="17">
        <v>0.29058617375741902</v>
      </c>
      <c r="AG11" s="17">
        <v>0.41595067509783701</v>
      </c>
      <c r="AH11" s="17">
        <v>0.40954207576628499</v>
      </c>
      <c r="AI11" s="17"/>
      <c r="AJ11" s="17">
        <v>0.28230573907548501</v>
      </c>
      <c r="AK11" s="17">
        <v>0.410373097617241</v>
      </c>
      <c r="AL11" s="17">
        <v>0.44120657099203903</v>
      </c>
      <c r="AM11" s="17"/>
      <c r="AN11" s="17">
        <v>0.274646910156299</v>
      </c>
      <c r="AO11" s="17">
        <v>0.38244972073795303</v>
      </c>
      <c r="AP11" s="17">
        <v>0.43818387850105101</v>
      </c>
      <c r="AQ11" s="17">
        <v>0.41366436115198402</v>
      </c>
      <c r="AR11" s="17">
        <v>0.33547937465276001</v>
      </c>
      <c r="AS11" s="17"/>
      <c r="AT11" s="17">
        <v>0.37170633980423501</v>
      </c>
      <c r="AU11" s="17">
        <v>0.29308473007726399</v>
      </c>
      <c r="AV11" s="17"/>
      <c r="AW11" s="17">
        <v>0.375546234290421</v>
      </c>
      <c r="AX11" s="17">
        <v>0.34700089924672001</v>
      </c>
      <c r="AY11" s="17">
        <v>0.35409835206325901</v>
      </c>
    </row>
    <row r="12" spans="2:51" ht="30">
      <c r="B12" s="18" t="s">
        <v>404</v>
      </c>
      <c r="C12" s="17">
        <v>8.0656869346229607E-2</v>
      </c>
      <c r="D12" s="17">
        <v>8.6820885617254401E-2</v>
      </c>
      <c r="E12" s="17">
        <v>7.1996860095200302E-2</v>
      </c>
      <c r="F12" s="17"/>
      <c r="G12" s="17">
        <v>0.15556063596203501</v>
      </c>
      <c r="H12" s="17">
        <v>9.1563482078203001E-2</v>
      </c>
      <c r="I12" s="17">
        <v>0.10008237126549099</v>
      </c>
      <c r="J12" s="17">
        <v>6.70165234517167E-2</v>
      </c>
      <c r="K12" s="17">
        <v>7.3545945077803196E-2</v>
      </c>
      <c r="L12" s="17">
        <v>4.2352754893920701E-2</v>
      </c>
      <c r="M12" s="17"/>
      <c r="N12" s="17">
        <v>0.10041231711622001</v>
      </c>
      <c r="O12" s="17">
        <v>9.5868984519650396E-2</v>
      </c>
      <c r="P12" s="17">
        <v>5.3197343206004499E-2</v>
      </c>
      <c r="Q12" s="17">
        <v>6.4219032481001304E-2</v>
      </c>
      <c r="R12" s="17"/>
      <c r="S12" s="17">
        <v>0.10056100510533</v>
      </c>
      <c r="T12" s="17">
        <v>9.5822821462616004E-2</v>
      </c>
      <c r="U12" s="17">
        <v>8.1945519220168295E-2</v>
      </c>
      <c r="V12" s="17">
        <v>7.8944778725057493E-2</v>
      </c>
      <c r="W12" s="17">
        <v>9.9595248280738596E-2</v>
      </c>
      <c r="X12" s="17">
        <v>7.7435666705005707E-2</v>
      </c>
      <c r="Y12" s="17">
        <v>2.41849729538983E-2</v>
      </c>
      <c r="Z12" s="17">
        <v>2.8670083065960798E-2</v>
      </c>
      <c r="AA12" s="17">
        <v>6.1342453162780003E-2</v>
      </c>
      <c r="AB12" s="17">
        <v>0.10912579487091401</v>
      </c>
      <c r="AC12" s="17">
        <v>8.50284111437727E-2</v>
      </c>
      <c r="AD12" s="17">
        <v>9.8662173208358503E-2</v>
      </c>
      <c r="AE12" s="17"/>
      <c r="AF12" s="17">
        <v>3.7345152139263697E-2</v>
      </c>
      <c r="AG12" s="17">
        <v>0.106894418131083</v>
      </c>
      <c r="AH12" s="17">
        <v>8.3448694219407496E-2</v>
      </c>
      <c r="AI12" s="17"/>
      <c r="AJ12" s="17">
        <v>3.57333223230719E-2</v>
      </c>
      <c r="AK12" s="17">
        <v>0.105185484838768</v>
      </c>
      <c r="AL12" s="17">
        <v>6.1807378833786203E-2</v>
      </c>
      <c r="AM12" s="17"/>
      <c r="AN12" s="17">
        <v>4.9599041900833397E-2</v>
      </c>
      <c r="AO12" s="17">
        <v>7.9049593184987499E-2</v>
      </c>
      <c r="AP12" s="17">
        <v>0.106047447830401</v>
      </c>
      <c r="AQ12" s="17">
        <v>0.13559579865389701</v>
      </c>
      <c r="AR12" s="17">
        <v>3.9627029260165599E-2</v>
      </c>
      <c r="AS12" s="17"/>
      <c r="AT12" s="17">
        <v>7.7996691559099399E-2</v>
      </c>
      <c r="AU12" s="17">
        <v>8.4496281850015703E-2</v>
      </c>
      <c r="AV12" s="17"/>
      <c r="AW12" s="17">
        <v>0.10611327468599201</v>
      </c>
      <c r="AX12" s="17">
        <v>4.6874370349993401E-2</v>
      </c>
      <c r="AY12" s="17">
        <v>6.2401287582211702E-2</v>
      </c>
    </row>
    <row r="13" spans="2:51" ht="30">
      <c r="B13" s="18" t="s">
        <v>405</v>
      </c>
      <c r="C13" s="17">
        <v>2.45201997829891E-2</v>
      </c>
      <c r="D13" s="17">
        <v>3.0762342818020601E-2</v>
      </c>
      <c r="E13" s="17">
        <v>1.8949715629141599E-2</v>
      </c>
      <c r="F13" s="17"/>
      <c r="G13" s="17">
        <v>6.0556872910586E-2</v>
      </c>
      <c r="H13" s="17">
        <v>3.9108336873765498E-2</v>
      </c>
      <c r="I13" s="17">
        <v>4.3753556438366301E-2</v>
      </c>
      <c r="J13" s="17">
        <v>1.0315446261731E-2</v>
      </c>
      <c r="K13" s="17">
        <v>5.0916058420981897E-3</v>
      </c>
      <c r="L13" s="17">
        <v>9.3780131658233699E-3</v>
      </c>
      <c r="M13" s="17"/>
      <c r="N13" s="17">
        <v>2.304520381202E-2</v>
      </c>
      <c r="O13" s="17">
        <v>3.1681633630052303E-2</v>
      </c>
      <c r="P13" s="17">
        <v>1.2846745982946099E-2</v>
      </c>
      <c r="Q13" s="17">
        <v>3.0230328628333501E-2</v>
      </c>
      <c r="R13" s="17"/>
      <c r="S13" s="17">
        <v>4.7678742052473903E-2</v>
      </c>
      <c r="T13" s="17">
        <v>1.4002999944629601E-2</v>
      </c>
      <c r="U13" s="17">
        <v>2.05660481966084E-2</v>
      </c>
      <c r="V13" s="17">
        <v>0</v>
      </c>
      <c r="W13" s="17">
        <v>3.9049223777958303E-2</v>
      </c>
      <c r="X13" s="17">
        <v>4.3259617521041903E-3</v>
      </c>
      <c r="Y13" s="17">
        <v>3.9162671445227204E-3</v>
      </c>
      <c r="Z13" s="17">
        <v>4.6553962702813499E-2</v>
      </c>
      <c r="AA13" s="17">
        <v>2.5558925805321601E-2</v>
      </c>
      <c r="AB13" s="17">
        <v>4.6072690256944902E-2</v>
      </c>
      <c r="AC13" s="17">
        <v>2.7985740649122098E-2</v>
      </c>
      <c r="AD13" s="17">
        <v>3.5757286304765497E-2</v>
      </c>
      <c r="AE13" s="17"/>
      <c r="AF13" s="17">
        <v>8.9519450655490204E-3</v>
      </c>
      <c r="AG13" s="17">
        <v>3.2042827599988402E-2</v>
      </c>
      <c r="AH13" s="17">
        <v>2.0282966213544699E-2</v>
      </c>
      <c r="AI13" s="17"/>
      <c r="AJ13" s="17">
        <v>2.0524343989602998E-3</v>
      </c>
      <c r="AK13" s="17">
        <v>3.0232571049266001E-2</v>
      </c>
      <c r="AL13" s="17">
        <v>3.8565924829262702E-2</v>
      </c>
      <c r="AM13" s="17"/>
      <c r="AN13" s="17">
        <v>1.8136339130600799E-2</v>
      </c>
      <c r="AO13" s="17">
        <v>3.2725691412997603E-2</v>
      </c>
      <c r="AP13" s="17">
        <v>2.5778137960893299E-2</v>
      </c>
      <c r="AQ13" s="17">
        <v>5.0105543440020502E-2</v>
      </c>
      <c r="AR13" s="17">
        <v>0.104688109906454</v>
      </c>
      <c r="AS13" s="17"/>
      <c r="AT13" s="17">
        <v>2.0115131433519399E-2</v>
      </c>
      <c r="AU13" s="17">
        <v>6.7186371240993095E-2</v>
      </c>
      <c r="AV13" s="17"/>
      <c r="AW13" s="17">
        <v>3.0179195352850699E-2</v>
      </c>
      <c r="AX13" s="17">
        <v>2.6223085348147299E-2</v>
      </c>
      <c r="AY13" s="17">
        <v>1.80721577865035E-2</v>
      </c>
    </row>
    <row r="14" spans="2:51">
      <c r="B14" s="18" t="s">
        <v>119</v>
      </c>
      <c r="C14" s="19">
        <v>3.8229610074027601E-2</v>
      </c>
      <c r="D14" s="19">
        <v>3.0525048303852501E-2</v>
      </c>
      <c r="E14" s="19">
        <v>4.56764190248252E-2</v>
      </c>
      <c r="F14" s="19"/>
      <c r="G14" s="19">
        <v>4.28211080364801E-2</v>
      </c>
      <c r="H14" s="19">
        <v>4.16976702334367E-2</v>
      </c>
      <c r="I14" s="19">
        <v>6.7183252942286303E-2</v>
      </c>
      <c r="J14" s="19">
        <v>4.6172112671055303E-2</v>
      </c>
      <c r="K14" s="19">
        <v>3.1373721368185697E-2</v>
      </c>
      <c r="L14" s="19">
        <v>1.23760199345328E-2</v>
      </c>
      <c r="M14" s="19"/>
      <c r="N14" s="19">
        <v>1.7224251159241099E-2</v>
      </c>
      <c r="O14" s="19">
        <v>3.9183865790853999E-2</v>
      </c>
      <c r="P14" s="19">
        <v>5.7199171809940698E-2</v>
      </c>
      <c r="Q14" s="19">
        <v>4.47810009172106E-2</v>
      </c>
      <c r="R14" s="19"/>
      <c r="S14" s="19">
        <v>5.1699416251355698E-2</v>
      </c>
      <c r="T14" s="19">
        <v>4.6622554152751003E-2</v>
      </c>
      <c r="U14" s="19">
        <v>2.74704771493068E-2</v>
      </c>
      <c r="V14" s="19">
        <v>3.0334307427574599E-2</v>
      </c>
      <c r="W14" s="19">
        <v>1.39705483584173E-2</v>
      </c>
      <c r="X14" s="19">
        <v>4.9151258419372103E-2</v>
      </c>
      <c r="Y14" s="19">
        <v>3.51457150105247E-2</v>
      </c>
      <c r="Z14" s="19">
        <v>4.1562160241645198E-2</v>
      </c>
      <c r="AA14" s="19">
        <v>2.3848734033558101E-2</v>
      </c>
      <c r="AB14" s="19">
        <v>4.8114803703028099E-2</v>
      </c>
      <c r="AC14" s="19">
        <v>4.3214896373618902E-2</v>
      </c>
      <c r="AD14" s="19">
        <v>4.3487482593265403E-2</v>
      </c>
      <c r="AE14" s="19"/>
      <c r="AF14" s="19">
        <v>2.74801438669642E-2</v>
      </c>
      <c r="AG14" s="19">
        <v>3.5207887698283501E-2</v>
      </c>
      <c r="AH14" s="19">
        <v>7.1106732430006703E-2</v>
      </c>
      <c r="AI14" s="19"/>
      <c r="AJ14" s="19">
        <v>2.3575328670685299E-2</v>
      </c>
      <c r="AK14" s="19">
        <v>3.5424065778712301E-2</v>
      </c>
      <c r="AL14" s="19">
        <v>3.4461810414072098E-2</v>
      </c>
      <c r="AM14" s="19"/>
      <c r="AN14" s="19">
        <v>6.20112319492227E-2</v>
      </c>
      <c r="AO14" s="19">
        <v>2.6745049394502202E-2</v>
      </c>
      <c r="AP14" s="19">
        <v>3.1084667026195601E-2</v>
      </c>
      <c r="AQ14" s="19">
        <v>2.6764165528457898E-2</v>
      </c>
      <c r="AR14" s="19">
        <v>2.6412313417066999E-2</v>
      </c>
      <c r="AS14" s="19"/>
      <c r="AT14" s="19">
        <v>3.5542664898622803E-2</v>
      </c>
      <c r="AU14" s="19">
        <v>7.1962154061733397E-2</v>
      </c>
      <c r="AV14" s="19"/>
      <c r="AW14" s="19">
        <v>1.5985315830626502E-2</v>
      </c>
      <c r="AX14" s="19">
        <v>2.2113440125132701E-2</v>
      </c>
      <c r="AY14" s="19">
        <v>6.6019674657105898E-2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411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2092</v>
      </c>
      <c r="D7" s="10">
        <v>1000</v>
      </c>
      <c r="E7" s="10">
        <v>1087</v>
      </c>
      <c r="F7" s="10"/>
      <c r="G7" s="10">
        <v>184</v>
      </c>
      <c r="H7" s="10">
        <v>297</v>
      </c>
      <c r="I7" s="10">
        <v>295</v>
      </c>
      <c r="J7" s="10">
        <v>344</v>
      </c>
      <c r="K7" s="10">
        <v>409</v>
      </c>
      <c r="L7" s="10">
        <v>563</v>
      </c>
      <c r="M7" s="10"/>
      <c r="N7" s="10">
        <v>616</v>
      </c>
      <c r="O7" s="10">
        <v>565</v>
      </c>
      <c r="P7" s="10">
        <v>430</v>
      </c>
      <c r="Q7" s="10">
        <v>475</v>
      </c>
      <c r="R7" s="10"/>
      <c r="S7" s="10">
        <v>228</v>
      </c>
      <c r="T7" s="10">
        <v>285</v>
      </c>
      <c r="U7" s="10">
        <v>212</v>
      </c>
      <c r="V7" s="10">
        <v>205</v>
      </c>
      <c r="W7" s="10">
        <v>161</v>
      </c>
      <c r="X7" s="10">
        <v>180</v>
      </c>
      <c r="Y7" s="10">
        <v>184</v>
      </c>
      <c r="Z7" s="10">
        <v>107</v>
      </c>
      <c r="AA7" s="10">
        <v>221</v>
      </c>
      <c r="AB7" s="10">
        <v>178</v>
      </c>
      <c r="AC7" s="10">
        <v>84</v>
      </c>
      <c r="AD7" s="10">
        <v>47</v>
      </c>
      <c r="AE7" s="10"/>
      <c r="AF7" s="10">
        <v>874</v>
      </c>
      <c r="AG7" s="10">
        <v>892</v>
      </c>
      <c r="AH7" s="10">
        <v>207</v>
      </c>
      <c r="AI7" s="10"/>
      <c r="AJ7" s="10">
        <v>529</v>
      </c>
      <c r="AK7" s="10">
        <v>672</v>
      </c>
      <c r="AL7" s="10">
        <v>152</v>
      </c>
      <c r="AM7" s="10"/>
      <c r="AN7" s="10">
        <v>434</v>
      </c>
      <c r="AO7" s="10">
        <v>366</v>
      </c>
      <c r="AP7" s="10">
        <v>508</v>
      </c>
      <c r="AQ7" s="10">
        <v>208</v>
      </c>
      <c r="AR7" s="10">
        <v>26</v>
      </c>
      <c r="AS7" s="10"/>
      <c r="AT7" s="10">
        <v>1914</v>
      </c>
      <c r="AU7" s="10">
        <v>163</v>
      </c>
      <c r="AV7" s="10"/>
      <c r="AW7" s="10">
        <v>991</v>
      </c>
      <c r="AX7" s="10">
        <v>224</v>
      </c>
      <c r="AY7" s="10">
        <v>877</v>
      </c>
    </row>
    <row r="8" spans="2:51" ht="30" customHeight="1">
      <c r="B8" s="11" t="s">
        <v>112</v>
      </c>
      <c r="C8" s="11">
        <v>2096</v>
      </c>
      <c r="D8" s="11">
        <v>1035</v>
      </c>
      <c r="E8" s="11">
        <v>1056</v>
      </c>
      <c r="F8" s="11"/>
      <c r="G8" s="11">
        <v>212</v>
      </c>
      <c r="H8" s="11">
        <v>362</v>
      </c>
      <c r="I8" s="11">
        <v>338</v>
      </c>
      <c r="J8" s="11">
        <v>340</v>
      </c>
      <c r="K8" s="11">
        <v>336</v>
      </c>
      <c r="L8" s="11">
        <v>508</v>
      </c>
      <c r="M8" s="11"/>
      <c r="N8" s="11">
        <v>570</v>
      </c>
      <c r="O8" s="11">
        <v>524</v>
      </c>
      <c r="P8" s="11">
        <v>488</v>
      </c>
      <c r="Q8" s="11">
        <v>507</v>
      </c>
      <c r="R8" s="11"/>
      <c r="S8" s="11">
        <v>276</v>
      </c>
      <c r="T8" s="11">
        <v>270</v>
      </c>
      <c r="U8" s="11">
        <v>192</v>
      </c>
      <c r="V8" s="11">
        <v>214</v>
      </c>
      <c r="W8" s="11">
        <v>159</v>
      </c>
      <c r="X8" s="11">
        <v>189</v>
      </c>
      <c r="Y8" s="11">
        <v>172</v>
      </c>
      <c r="Z8" s="11">
        <v>92</v>
      </c>
      <c r="AA8" s="11">
        <v>215</v>
      </c>
      <c r="AB8" s="11">
        <v>185</v>
      </c>
      <c r="AC8" s="11">
        <v>83</v>
      </c>
      <c r="AD8" s="11">
        <v>51</v>
      </c>
      <c r="AE8" s="11"/>
      <c r="AF8" s="11">
        <v>847</v>
      </c>
      <c r="AG8" s="11">
        <v>887</v>
      </c>
      <c r="AH8" s="11">
        <v>226</v>
      </c>
      <c r="AI8" s="11"/>
      <c r="AJ8" s="11">
        <v>508</v>
      </c>
      <c r="AK8" s="11">
        <v>697</v>
      </c>
      <c r="AL8" s="11">
        <v>143</v>
      </c>
      <c r="AM8" s="11"/>
      <c r="AN8" s="11">
        <v>435</v>
      </c>
      <c r="AO8" s="11">
        <v>385</v>
      </c>
      <c r="AP8" s="11">
        <v>507</v>
      </c>
      <c r="AQ8" s="11">
        <v>208</v>
      </c>
      <c r="AR8" s="11">
        <v>25</v>
      </c>
      <c r="AS8" s="11"/>
      <c r="AT8" s="11">
        <v>1894</v>
      </c>
      <c r="AU8" s="11">
        <v>186</v>
      </c>
      <c r="AV8" s="11"/>
      <c r="AW8" s="11">
        <v>948</v>
      </c>
      <c r="AX8" s="11">
        <v>246</v>
      </c>
      <c r="AY8" s="11">
        <v>902</v>
      </c>
    </row>
    <row r="9" spans="2:51" ht="30">
      <c r="B9" s="18" t="s">
        <v>401</v>
      </c>
      <c r="C9" s="17">
        <v>4.9271317600486302E-2</v>
      </c>
      <c r="D9" s="17">
        <v>5.0021497063993302E-2</v>
      </c>
      <c r="E9" s="17">
        <v>4.7725659740257199E-2</v>
      </c>
      <c r="F9" s="17"/>
      <c r="G9" s="17">
        <v>9.6191724864065103E-2</v>
      </c>
      <c r="H9" s="17">
        <v>9.3805821659783004E-2</v>
      </c>
      <c r="I9" s="17">
        <v>5.3346013630185103E-2</v>
      </c>
      <c r="J9" s="17">
        <v>3.3991646930030803E-2</v>
      </c>
      <c r="K9" s="17">
        <v>1.8382121292137701E-2</v>
      </c>
      <c r="L9" s="17">
        <v>2.58827035618126E-2</v>
      </c>
      <c r="M9" s="17"/>
      <c r="N9" s="17">
        <v>4.2958431613628202E-2</v>
      </c>
      <c r="O9" s="17">
        <v>2.96306014477642E-2</v>
      </c>
      <c r="P9" s="17">
        <v>5.9617923890222801E-2</v>
      </c>
      <c r="Q9" s="17">
        <v>6.7306536713651999E-2</v>
      </c>
      <c r="R9" s="17"/>
      <c r="S9" s="17">
        <v>8.8726777532498302E-2</v>
      </c>
      <c r="T9" s="17">
        <v>3.7123842737744397E-2</v>
      </c>
      <c r="U9" s="17">
        <v>6.3772527606595894E-2</v>
      </c>
      <c r="V9" s="17">
        <v>3.5543176609185899E-2</v>
      </c>
      <c r="W9" s="17">
        <v>5.0635296246660501E-2</v>
      </c>
      <c r="X9" s="17">
        <v>4.6822001645676001E-2</v>
      </c>
      <c r="Y9" s="17">
        <v>3.6053515773476603E-2</v>
      </c>
      <c r="Z9" s="17">
        <v>2.54671750823534E-2</v>
      </c>
      <c r="AA9" s="17">
        <v>5.20627636048447E-2</v>
      </c>
      <c r="AB9" s="17">
        <v>4.29412312953266E-2</v>
      </c>
      <c r="AC9" s="17">
        <v>3.9624163576103502E-2</v>
      </c>
      <c r="AD9" s="17">
        <v>2.2042946206572E-2</v>
      </c>
      <c r="AE9" s="17"/>
      <c r="AF9" s="17">
        <v>3.3276323159572997E-2</v>
      </c>
      <c r="AG9" s="17">
        <v>5.6341026134334303E-2</v>
      </c>
      <c r="AH9" s="17">
        <v>6.5629428412047094E-2</v>
      </c>
      <c r="AI9" s="17"/>
      <c r="AJ9" s="17">
        <v>3.8521110368117603E-2</v>
      </c>
      <c r="AK9" s="17">
        <v>5.6028679312739103E-2</v>
      </c>
      <c r="AL9" s="17">
        <v>3.6902655807704701E-2</v>
      </c>
      <c r="AM9" s="17"/>
      <c r="AN9" s="17">
        <v>4.0371831613520502E-2</v>
      </c>
      <c r="AO9" s="17">
        <v>6.0412913894108897E-2</v>
      </c>
      <c r="AP9" s="17">
        <v>4.1639005067661501E-2</v>
      </c>
      <c r="AQ9" s="17">
        <v>4.86391475231987E-2</v>
      </c>
      <c r="AR9" s="17">
        <v>0.216772177346923</v>
      </c>
      <c r="AS9" s="17"/>
      <c r="AT9" s="17">
        <v>4.8202597655259902E-2</v>
      </c>
      <c r="AU9" s="17">
        <v>6.4468748306418799E-2</v>
      </c>
      <c r="AV9" s="17"/>
      <c r="AW9" s="17">
        <v>3.6800806442612001E-2</v>
      </c>
      <c r="AX9" s="17">
        <v>6.27914995913256E-2</v>
      </c>
      <c r="AY9" s="17">
        <v>5.8682698932331599E-2</v>
      </c>
    </row>
    <row r="10" spans="2:51" ht="30">
      <c r="B10" s="18" t="s">
        <v>402</v>
      </c>
      <c r="C10" s="17">
        <v>0.44118964533350702</v>
      </c>
      <c r="D10" s="17">
        <v>0.426016683473529</v>
      </c>
      <c r="E10" s="17">
        <v>0.45639429470068499</v>
      </c>
      <c r="F10" s="17"/>
      <c r="G10" s="17">
        <v>0.56166842463080902</v>
      </c>
      <c r="H10" s="17">
        <v>0.48502533921702101</v>
      </c>
      <c r="I10" s="17">
        <v>0.50352226735494099</v>
      </c>
      <c r="J10" s="17">
        <v>0.44247304134629001</v>
      </c>
      <c r="K10" s="17">
        <v>0.401262946751551</v>
      </c>
      <c r="L10" s="17">
        <v>0.34375394438429502</v>
      </c>
      <c r="M10" s="17"/>
      <c r="N10" s="17">
        <v>0.44149936570572601</v>
      </c>
      <c r="O10" s="17">
        <v>0.462475975586078</v>
      </c>
      <c r="P10" s="17">
        <v>0.39793528331085198</v>
      </c>
      <c r="Q10" s="17">
        <v>0.45937190666377398</v>
      </c>
      <c r="R10" s="17"/>
      <c r="S10" s="17">
        <v>0.40834167825964401</v>
      </c>
      <c r="T10" s="17">
        <v>0.45061793340290102</v>
      </c>
      <c r="U10" s="17">
        <v>0.384909647184352</v>
      </c>
      <c r="V10" s="17">
        <v>0.39996909933898001</v>
      </c>
      <c r="W10" s="17">
        <v>0.46295687211049003</v>
      </c>
      <c r="X10" s="17">
        <v>0.43355347188242099</v>
      </c>
      <c r="Y10" s="17">
        <v>0.47792081207057802</v>
      </c>
      <c r="Z10" s="17">
        <v>0.43091408637548501</v>
      </c>
      <c r="AA10" s="17">
        <v>0.48855799480810702</v>
      </c>
      <c r="AB10" s="17">
        <v>0.49843911166722898</v>
      </c>
      <c r="AC10" s="17">
        <v>0.43879911563925</v>
      </c>
      <c r="AD10" s="17">
        <v>0.40561051647223101</v>
      </c>
      <c r="AE10" s="17"/>
      <c r="AF10" s="17">
        <v>0.37166261679229701</v>
      </c>
      <c r="AG10" s="17">
        <v>0.49768240379940099</v>
      </c>
      <c r="AH10" s="17">
        <v>0.41390548122519299</v>
      </c>
      <c r="AI10" s="17"/>
      <c r="AJ10" s="17">
        <v>0.32759131475915299</v>
      </c>
      <c r="AK10" s="17">
        <v>0.53721431060887403</v>
      </c>
      <c r="AL10" s="17">
        <v>0.480436924506011</v>
      </c>
      <c r="AM10" s="17"/>
      <c r="AN10" s="17">
        <v>0.45812032051461798</v>
      </c>
      <c r="AO10" s="17">
        <v>0.42201920704967899</v>
      </c>
      <c r="AP10" s="17">
        <v>0.46365894957529702</v>
      </c>
      <c r="AQ10" s="17">
        <v>0.46602332550388198</v>
      </c>
      <c r="AR10" s="17">
        <v>0.43243688320808399</v>
      </c>
      <c r="AS10" s="17"/>
      <c r="AT10" s="17">
        <v>0.44071273162046898</v>
      </c>
      <c r="AU10" s="17">
        <v>0.462043276684799</v>
      </c>
      <c r="AV10" s="17"/>
      <c r="AW10" s="17">
        <v>0.39838187721419399</v>
      </c>
      <c r="AX10" s="17">
        <v>0.50987258452683304</v>
      </c>
      <c r="AY10" s="17">
        <v>0.46741611883985901</v>
      </c>
    </row>
    <row r="11" spans="2:51" ht="45">
      <c r="B11" s="18" t="s">
        <v>403</v>
      </c>
      <c r="C11" s="17">
        <v>0.40861837017745001</v>
      </c>
      <c r="D11" s="17">
        <v>0.40560781513503202</v>
      </c>
      <c r="E11" s="17">
        <v>0.411561079865843</v>
      </c>
      <c r="F11" s="17"/>
      <c r="G11" s="17">
        <v>0.25930943510514698</v>
      </c>
      <c r="H11" s="17">
        <v>0.33704970480813301</v>
      </c>
      <c r="I11" s="17">
        <v>0.34264504031072801</v>
      </c>
      <c r="J11" s="17">
        <v>0.414504413403806</v>
      </c>
      <c r="K11" s="17">
        <v>0.46872166459903303</v>
      </c>
      <c r="L11" s="17">
        <v>0.52213727674618904</v>
      </c>
      <c r="M11" s="17"/>
      <c r="N11" s="17">
        <v>0.39744116231263399</v>
      </c>
      <c r="O11" s="17">
        <v>0.41566194959855901</v>
      </c>
      <c r="P11" s="17">
        <v>0.469558345171808</v>
      </c>
      <c r="Q11" s="17">
        <v>0.35450040943630001</v>
      </c>
      <c r="R11" s="17"/>
      <c r="S11" s="17">
        <v>0.37267947268525797</v>
      </c>
      <c r="T11" s="17">
        <v>0.42522547840060299</v>
      </c>
      <c r="U11" s="17">
        <v>0.475580699074869</v>
      </c>
      <c r="V11" s="17">
        <v>0.47523537971980101</v>
      </c>
      <c r="W11" s="17">
        <v>0.36680168046789202</v>
      </c>
      <c r="X11" s="17">
        <v>0.37850290181257201</v>
      </c>
      <c r="Y11" s="17">
        <v>0.41665159964138898</v>
      </c>
      <c r="Z11" s="17">
        <v>0.435278694265954</v>
      </c>
      <c r="AA11" s="17">
        <v>0.35150575939273498</v>
      </c>
      <c r="AB11" s="17">
        <v>0.39917215470731099</v>
      </c>
      <c r="AC11" s="17">
        <v>0.37533707215470702</v>
      </c>
      <c r="AD11" s="17">
        <v>0.47942570803659401</v>
      </c>
      <c r="AE11" s="17"/>
      <c r="AF11" s="17">
        <v>0.46315682420701798</v>
      </c>
      <c r="AG11" s="17">
        <v>0.37912210343822</v>
      </c>
      <c r="AH11" s="17">
        <v>0.38419559005756998</v>
      </c>
      <c r="AI11" s="17"/>
      <c r="AJ11" s="17">
        <v>0.48415788782654301</v>
      </c>
      <c r="AK11" s="17">
        <v>0.33902658147057402</v>
      </c>
      <c r="AL11" s="17">
        <v>0.38684670625254702</v>
      </c>
      <c r="AM11" s="17"/>
      <c r="AN11" s="17">
        <v>0.42152164868961101</v>
      </c>
      <c r="AO11" s="17">
        <v>0.388270822487913</v>
      </c>
      <c r="AP11" s="17">
        <v>0.38272953459402298</v>
      </c>
      <c r="AQ11" s="17">
        <v>0.40896158389574699</v>
      </c>
      <c r="AR11" s="17">
        <v>0.27062596988654303</v>
      </c>
      <c r="AS11" s="17"/>
      <c r="AT11" s="17">
        <v>0.41449449797525201</v>
      </c>
      <c r="AU11" s="17">
        <v>0.33570279892924998</v>
      </c>
      <c r="AV11" s="17"/>
      <c r="AW11" s="17">
        <v>0.46226052383041599</v>
      </c>
      <c r="AX11" s="17">
        <v>0.37830665620924497</v>
      </c>
      <c r="AY11" s="17">
        <v>0.36053337235505101</v>
      </c>
    </row>
    <row r="12" spans="2:51" ht="30">
      <c r="B12" s="18" t="s">
        <v>404</v>
      </c>
      <c r="C12" s="17">
        <v>4.22202371714143E-2</v>
      </c>
      <c r="D12" s="17">
        <v>5.7680382903671903E-2</v>
      </c>
      <c r="E12" s="17">
        <v>2.7276635670301301E-2</v>
      </c>
      <c r="F12" s="17"/>
      <c r="G12" s="17">
        <v>2.3376943154154999E-2</v>
      </c>
      <c r="H12" s="17">
        <v>2.8108257704683899E-2</v>
      </c>
      <c r="I12" s="17">
        <v>4.46352623325348E-2</v>
      </c>
      <c r="J12" s="17">
        <v>3.3011396763749201E-2</v>
      </c>
      <c r="K12" s="17">
        <v>5.5490738683737599E-2</v>
      </c>
      <c r="L12" s="17">
        <v>5.59183963334835E-2</v>
      </c>
      <c r="M12" s="17"/>
      <c r="N12" s="17">
        <v>6.6911562295307106E-2</v>
      </c>
      <c r="O12" s="17">
        <v>3.1901954952185597E-2</v>
      </c>
      <c r="P12" s="17">
        <v>2.8799694962198499E-2</v>
      </c>
      <c r="Q12" s="17">
        <v>3.8588917983594602E-2</v>
      </c>
      <c r="R12" s="17"/>
      <c r="S12" s="17">
        <v>3.6868718992488801E-2</v>
      </c>
      <c r="T12" s="17">
        <v>5.5311264050403597E-2</v>
      </c>
      <c r="U12" s="17">
        <v>4.3535374944185301E-2</v>
      </c>
      <c r="V12" s="17">
        <v>4.6674019229164497E-2</v>
      </c>
      <c r="W12" s="17">
        <v>2.6350633637104898E-2</v>
      </c>
      <c r="X12" s="17">
        <v>4.8988255363138597E-2</v>
      </c>
      <c r="Y12" s="17">
        <v>5.5853653071169899E-2</v>
      </c>
      <c r="Z12" s="17">
        <v>2.4040289799993099E-2</v>
      </c>
      <c r="AA12" s="17">
        <v>4.91152816952539E-2</v>
      </c>
      <c r="AB12" s="17">
        <v>2.9133080188759E-2</v>
      </c>
      <c r="AC12" s="17">
        <v>3.3874696894129697E-2</v>
      </c>
      <c r="AD12" s="17">
        <v>2.10929684413536E-2</v>
      </c>
      <c r="AE12" s="17"/>
      <c r="AF12" s="17">
        <v>6.0627647592553298E-2</v>
      </c>
      <c r="AG12" s="17">
        <v>2.7663472132546701E-2</v>
      </c>
      <c r="AH12" s="17">
        <v>4.2722279960458201E-2</v>
      </c>
      <c r="AI12" s="17"/>
      <c r="AJ12" s="17">
        <v>7.9951765387598503E-2</v>
      </c>
      <c r="AK12" s="17">
        <v>2.7191124379068801E-2</v>
      </c>
      <c r="AL12" s="17">
        <v>5.1835175407894299E-2</v>
      </c>
      <c r="AM12" s="17"/>
      <c r="AN12" s="17">
        <v>3.4854421626040098E-2</v>
      </c>
      <c r="AO12" s="17">
        <v>6.2273313319023499E-2</v>
      </c>
      <c r="AP12" s="17">
        <v>4.2311397250864899E-2</v>
      </c>
      <c r="AQ12" s="17">
        <v>3.1559846497742697E-2</v>
      </c>
      <c r="AR12" s="17">
        <v>3.4311935570920701E-2</v>
      </c>
      <c r="AS12" s="17"/>
      <c r="AT12" s="17">
        <v>4.3239166994871701E-2</v>
      </c>
      <c r="AU12" s="17">
        <v>3.1147258221020001E-2</v>
      </c>
      <c r="AV12" s="17"/>
      <c r="AW12" s="17">
        <v>5.3460851822559698E-2</v>
      </c>
      <c r="AX12" s="17">
        <v>3.6305169123777001E-2</v>
      </c>
      <c r="AY12" s="17">
        <v>3.2024897928372702E-2</v>
      </c>
    </row>
    <row r="13" spans="2:51" ht="30">
      <c r="B13" s="18" t="s">
        <v>405</v>
      </c>
      <c r="C13" s="17">
        <v>2.0714158221903499E-2</v>
      </c>
      <c r="D13" s="17">
        <v>2.3434536580233499E-2</v>
      </c>
      <c r="E13" s="17">
        <v>1.8146762106204702E-2</v>
      </c>
      <c r="F13" s="17"/>
      <c r="G13" s="17">
        <v>1.2048856359757699E-2</v>
      </c>
      <c r="H13" s="17">
        <v>9.2390331539287905E-3</v>
      </c>
      <c r="I13" s="17">
        <v>2.44322939012247E-2</v>
      </c>
      <c r="J13" s="17">
        <v>2.5150773981257101E-2</v>
      </c>
      <c r="K13" s="17">
        <v>2.34335418180532E-2</v>
      </c>
      <c r="L13" s="17">
        <v>2.52724594326139E-2</v>
      </c>
      <c r="M13" s="17"/>
      <c r="N13" s="17">
        <v>3.12095950632304E-2</v>
      </c>
      <c r="O13" s="17">
        <v>1.43716708524522E-2</v>
      </c>
      <c r="P13" s="17">
        <v>1.6733674286447401E-2</v>
      </c>
      <c r="Q13" s="17">
        <v>1.9567392291407401E-2</v>
      </c>
      <c r="R13" s="17"/>
      <c r="S13" s="17">
        <v>3.5027991511558103E-2</v>
      </c>
      <c r="T13" s="17">
        <v>1.36529232617136E-2</v>
      </c>
      <c r="U13" s="17">
        <v>9.7190948479844892E-3</v>
      </c>
      <c r="V13" s="17">
        <v>1.8544462555307398E-2</v>
      </c>
      <c r="W13" s="17">
        <v>5.3094430073409499E-2</v>
      </c>
      <c r="X13" s="17">
        <v>2.54370983011942E-2</v>
      </c>
      <c r="Y13" s="17">
        <v>4.3297066701878497E-3</v>
      </c>
      <c r="Z13" s="17">
        <v>2.2989637121257501E-2</v>
      </c>
      <c r="AA13" s="17">
        <v>1.5735416881783398E-2</v>
      </c>
      <c r="AB13" s="17">
        <v>9.0921791592300603E-3</v>
      </c>
      <c r="AC13" s="17">
        <v>3.7311051059584897E-2</v>
      </c>
      <c r="AD13" s="17">
        <v>0</v>
      </c>
      <c r="AE13" s="17"/>
      <c r="AF13" s="17">
        <v>3.1410851204500302E-2</v>
      </c>
      <c r="AG13" s="17">
        <v>1.18205612894327E-2</v>
      </c>
      <c r="AH13" s="17">
        <v>2.8066453631445901E-2</v>
      </c>
      <c r="AI13" s="17"/>
      <c r="AJ13" s="17">
        <v>3.75084046673516E-2</v>
      </c>
      <c r="AK13" s="17">
        <v>1.10473469253733E-2</v>
      </c>
      <c r="AL13" s="17">
        <v>6.2658640391386198E-3</v>
      </c>
      <c r="AM13" s="17"/>
      <c r="AN13" s="17">
        <v>1.32811794212436E-2</v>
      </c>
      <c r="AO13" s="17">
        <v>2.34968700487325E-2</v>
      </c>
      <c r="AP13" s="17">
        <v>2.9843250719921999E-2</v>
      </c>
      <c r="AQ13" s="17">
        <v>1.9542563094817798E-2</v>
      </c>
      <c r="AR13" s="17">
        <v>0</v>
      </c>
      <c r="AS13" s="17"/>
      <c r="AT13" s="17">
        <v>1.9854770284280301E-2</v>
      </c>
      <c r="AU13" s="17">
        <v>3.12844275538008E-2</v>
      </c>
      <c r="AV13" s="17"/>
      <c r="AW13" s="17">
        <v>2.4975056670060499E-2</v>
      </c>
      <c r="AX13" s="17">
        <v>0</v>
      </c>
      <c r="AY13" s="17">
        <v>2.1892266733849398E-2</v>
      </c>
    </row>
    <row r="14" spans="2:51">
      <c r="B14" s="18" t="s">
        <v>119</v>
      </c>
      <c r="C14" s="19">
        <v>3.7986271495239199E-2</v>
      </c>
      <c r="D14" s="19">
        <v>3.7239084843540299E-2</v>
      </c>
      <c r="E14" s="19">
        <v>3.8895567916708902E-2</v>
      </c>
      <c r="F14" s="19"/>
      <c r="G14" s="19">
        <v>4.7404615886065801E-2</v>
      </c>
      <c r="H14" s="19">
        <v>4.6771843456450399E-2</v>
      </c>
      <c r="I14" s="19">
        <v>3.1419122470386203E-2</v>
      </c>
      <c r="J14" s="19">
        <v>5.0868727574866497E-2</v>
      </c>
      <c r="K14" s="19">
        <v>3.2708986855487801E-2</v>
      </c>
      <c r="L14" s="19">
        <v>2.70352195416057E-2</v>
      </c>
      <c r="M14" s="19"/>
      <c r="N14" s="19">
        <v>1.9979883009474401E-2</v>
      </c>
      <c r="O14" s="19">
        <v>4.5957847562961299E-2</v>
      </c>
      <c r="P14" s="19">
        <v>2.7355078378470999E-2</v>
      </c>
      <c r="Q14" s="19">
        <v>6.0664836911271697E-2</v>
      </c>
      <c r="R14" s="19"/>
      <c r="S14" s="19">
        <v>5.8355361018552397E-2</v>
      </c>
      <c r="T14" s="19">
        <v>1.8068558146635098E-2</v>
      </c>
      <c r="U14" s="19">
        <v>2.2482656342013602E-2</v>
      </c>
      <c r="V14" s="19">
        <v>2.4033862547561399E-2</v>
      </c>
      <c r="W14" s="19">
        <v>4.0161087464442198E-2</v>
      </c>
      <c r="X14" s="19">
        <v>6.6696270994997905E-2</v>
      </c>
      <c r="Y14" s="19">
        <v>9.1907127731987899E-3</v>
      </c>
      <c r="Z14" s="19">
        <v>6.1310117354957699E-2</v>
      </c>
      <c r="AA14" s="19">
        <v>4.3022783617275698E-2</v>
      </c>
      <c r="AB14" s="19">
        <v>2.1222242982145E-2</v>
      </c>
      <c r="AC14" s="19">
        <v>7.5053900676224194E-2</v>
      </c>
      <c r="AD14" s="19">
        <v>7.1827860843249894E-2</v>
      </c>
      <c r="AE14" s="19"/>
      <c r="AF14" s="19">
        <v>3.9865737044058498E-2</v>
      </c>
      <c r="AG14" s="19">
        <v>2.7370433206065001E-2</v>
      </c>
      <c r="AH14" s="19">
        <v>6.5480766713285593E-2</v>
      </c>
      <c r="AI14" s="19"/>
      <c r="AJ14" s="19">
        <v>3.2269516991236098E-2</v>
      </c>
      <c r="AK14" s="19">
        <v>2.9491957303370599E-2</v>
      </c>
      <c r="AL14" s="19">
        <v>3.7712673986704498E-2</v>
      </c>
      <c r="AM14" s="19"/>
      <c r="AN14" s="19">
        <v>3.18505981349669E-2</v>
      </c>
      <c r="AO14" s="19">
        <v>4.3526873200543E-2</v>
      </c>
      <c r="AP14" s="19">
        <v>3.9817862792232303E-2</v>
      </c>
      <c r="AQ14" s="19">
        <v>2.5273533484611602E-2</v>
      </c>
      <c r="AR14" s="19">
        <v>4.5853033987529802E-2</v>
      </c>
      <c r="AS14" s="19"/>
      <c r="AT14" s="19">
        <v>3.3496235469867297E-2</v>
      </c>
      <c r="AU14" s="19">
        <v>7.5353490304711099E-2</v>
      </c>
      <c r="AV14" s="19"/>
      <c r="AW14" s="19">
        <v>2.4120884020156799E-2</v>
      </c>
      <c r="AX14" s="19">
        <v>1.27240905488188E-2</v>
      </c>
      <c r="AY14" s="19">
        <v>5.9450645210536099E-2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412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2119</v>
      </c>
      <c r="D7" s="10">
        <v>1010</v>
      </c>
      <c r="E7" s="10">
        <v>1102</v>
      </c>
      <c r="F7" s="10"/>
      <c r="G7" s="10">
        <v>185</v>
      </c>
      <c r="H7" s="10">
        <v>289</v>
      </c>
      <c r="I7" s="10">
        <v>316</v>
      </c>
      <c r="J7" s="10">
        <v>360</v>
      </c>
      <c r="K7" s="10">
        <v>421</v>
      </c>
      <c r="L7" s="10">
        <v>548</v>
      </c>
      <c r="M7" s="10"/>
      <c r="N7" s="10">
        <v>642</v>
      </c>
      <c r="O7" s="10">
        <v>591</v>
      </c>
      <c r="P7" s="10">
        <v>364</v>
      </c>
      <c r="Q7" s="10">
        <v>502</v>
      </c>
      <c r="R7" s="10"/>
      <c r="S7" s="10">
        <v>209</v>
      </c>
      <c r="T7" s="10">
        <v>310</v>
      </c>
      <c r="U7" s="10">
        <v>198</v>
      </c>
      <c r="V7" s="10">
        <v>191</v>
      </c>
      <c r="W7" s="10">
        <v>147</v>
      </c>
      <c r="X7" s="10">
        <v>178</v>
      </c>
      <c r="Y7" s="10">
        <v>189</v>
      </c>
      <c r="Z7" s="10">
        <v>91</v>
      </c>
      <c r="AA7" s="10">
        <v>259</v>
      </c>
      <c r="AB7" s="10">
        <v>173</v>
      </c>
      <c r="AC7" s="10">
        <v>114</v>
      </c>
      <c r="AD7" s="10">
        <v>60</v>
      </c>
      <c r="AE7" s="10"/>
      <c r="AF7" s="10">
        <v>885</v>
      </c>
      <c r="AG7" s="10">
        <v>883</v>
      </c>
      <c r="AH7" s="10">
        <v>222</v>
      </c>
      <c r="AI7" s="10"/>
      <c r="AJ7" s="10">
        <v>511</v>
      </c>
      <c r="AK7" s="10">
        <v>653</v>
      </c>
      <c r="AL7" s="10">
        <v>171</v>
      </c>
      <c r="AM7" s="10"/>
      <c r="AN7" s="10">
        <v>441</v>
      </c>
      <c r="AO7" s="10">
        <v>310</v>
      </c>
      <c r="AP7" s="10">
        <v>545</v>
      </c>
      <c r="AQ7" s="10">
        <v>230</v>
      </c>
      <c r="AR7" s="10">
        <v>43</v>
      </c>
      <c r="AS7" s="10"/>
      <c r="AT7" s="10">
        <v>1950</v>
      </c>
      <c r="AU7" s="10">
        <v>156</v>
      </c>
      <c r="AV7" s="10"/>
      <c r="AW7" s="10">
        <v>1054</v>
      </c>
      <c r="AX7" s="10">
        <v>247</v>
      </c>
      <c r="AY7" s="10">
        <v>818</v>
      </c>
    </row>
    <row r="8" spans="2:51" ht="30" customHeight="1">
      <c r="B8" s="11" t="s">
        <v>112</v>
      </c>
      <c r="C8" s="11">
        <v>2104</v>
      </c>
      <c r="D8" s="11">
        <v>1027</v>
      </c>
      <c r="E8" s="11">
        <v>1070</v>
      </c>
      <c r="F8" s="11"/>
      <c r="G8" s="11">
        <v>212</v>
      </c>
      <c r="H8" s="11">
        <v>358</v>
      </c>
      <c r="I8" s="11">
        <v>350</v>
      </c>
      <c r="J8" s="11">
        <v>352</v>
      </c>
      <c r="K8" s="11">
        <v>342</v>
      </c>
      <c r="L8" s="11">
        <v>490</v>
      </c>
      <c r="M8" s="11"/>
      <c r="N8" s="11">
        <v>591</v>
      </c>
      <c r="O8" s="11">
        <v>538</v>
      </c>
      <c r="P8" s="11">
        <v>427</v>
      </c>
      <c r="Q8" s="11">
        <v>529</v>
      </c>
      <c r="R8" s="11"/>
      <c r="S8" s="11">
        <v>254</v>
      </c>
      <c r="T8" s="11">
        <v>287</v>
      </c>
      <c r="U8" s="11">
        <v>173</v>
      </c>
      <c r="V8" s="11">
        <v>204</v>
      </c>
      <c r="W8" s="11">
        <v>140</v>
      </c>
      <c r="X8" s="11">
        <v>194</v>
      </c>
      <c r="Y8" s="11">
        <v>178</v>
      </c>
      <c r="Z8" s="11">
        <v>78</v>
      </c>
      <c r="AA8" s="11">
        <v>246</v>
      </c>
      <c r="AB8" s="11">
        <v>172</v>
      </c>
      <c r="AC8" s="11">
        <v>115</v>
      </c>
      <c r="AD8" s="11">
        <v>64</v>
      </c>
      <c r="AE8" s="11"/>
      <c r="AF8" s="11">
        <v>851</v>
      </c>
      <c r="AG8" s="11">
        <v>868</v>
      </c>
      <c r="AH8" s="11">
        <v>239</v>
      </c>
      <c r="AI8" s="11"/>
      <c r="AJ8" s="11">
        <v>486</v>
      </c>
      <c r="AK8" s="11">
        <v>670</v>
      </c>
      <c r="AL8" s="11">
        <v>168</v>
      </c>
      <c r="AM8" s="11"/>
      <c r="AN8" s="11">
        <v>446</v>
      </c>
      <c r="AO8" s="11">
        <v>314</v>
      </c>
      <c r="AP8" s="11">
        <v>543</v>
      </c>
      <c r="AQ8" s="11">
        <v>230</v>
      </c>
      <c r="AR8" s="11">
        <v>40</v>
      </c>
      <c r="AS8" s="11"/>
      <c r="AT8" s="11">
        <v>1912</v>
      </c>
      <c r="AU8" s="11">
        <v>179</v>
      </c>
      <c r="AV8" s="11"/>
      <c r="AW8" s="11">
        <v>1007</v>
      </c>
      <c r="AX8" s="11">
        <v>260</v>
      </c>
      <c r="AY8" s="11">
        <v>837</v>
      </c>
    </row>
    <row r="9" spans="2:51" ht="30">
      <c r="B9" s="18" t="s">
        <v>401</v>
      </c>
      <c r="C9" s="17">
        <v>3.56952836421476E-2</v>
      </c>
      <c r="D9" s="17">
        <v>3.9988002572830798E-2</v>
      </c>
      <c r="E9" s="17">
        <v>3.1799221337184998E-2</v>
      </c>
      <c r="F9" s="17"/>
      <c r="G9" s="17">
        <v>4.8222913468825498E-2</v>
      </c>
      <c r="H9" s="17">
        <v>7.2810848372645801E-2</v>
      </c>
      <c r="I9" s="17">
        <v>2.68667107033344E-2</v>
      </c>
      <c r="J9" s="17">
        <v>2.0933307523789298E-2</v>
      </c>
      <c r="K9" s="17">
        <v>2.6350713810034201E-2</v>
      </c>
      <c r="L9" s="17">
        <v>2.6561916756164199E-2</v>
      </c>
      <c r="M9" s="17"/>
      <c r="N9" s="17">
        <v>2.7052303875945798E-2</v>
      </c>
      <c r="O9" s="17">
        <v>2.5060809456991798E-2</v>
      </c>
      <c r="P9" s="17">
        <v>3.76074968891651E-2</v>
      </c>
      <c r="Q9" s="17">
        <v>5.5877032273604701E-2</v>
      </c>
      <c r="R9" s="17"/>
      <c r="S9" s="17">
        <v>6.3568287328673007E-2</v>
      </c>
      <c r="T9" s="17">
        <v>3.3789360050085301E-2</v>
      </c>
      <c r="U9" s="17">
        <v>2.6565676984755499E-2</v>
      </c>
      <c r="V9" s="17">
        <v>2.4125101926488899E-2</v>
      </c>
      <c r="W9" s="17">
        <v>3.4311241760234097E-2</v>
      </c>
      <c r="X9" s="17">
        <v>5.5969230009164997E-2</v>
      </c>
      <c r="Y9" s="17">
        <v>2.3284889782358702E-2</v>
      </c>
      <c r="Z9" s="17">
        <v>3.5245086573884803E-2</v>
      </c>
      <c r="AA9" s="17">
        <v>2.77174503702622E-2</v>
      </c>
      <c r="AB9" s="17">
        <v>3.3777170841647698E-2</v>
      </c>
      <c r="AC9" s="17">
        <v>3.1061431163100402E-2</v>
      </c>
      <c r="AD9" s="17">
        <v>1.6260578133752202E-2</v>
      </c>
      <c r="AE9" s="17"/>
      <c r="AF9" s="17">
        <v>2.6927098156381599E-2</v>
      </c>
      <c r="AG9" s="17">
        <v>3.50097728096379E-2</v>
      </c>
      <c r="AH9" s="17">
        <v>5.9167014184202803E-2</v>
      </c>
      <c r="AI9" s="17"/>
      <c r="AJ9" s="17">
        <v>3.0639717140102302E-2</v>
      </c>
      <c r="AK9" s="17">
        <v>4.00100394842006E-2</v>
      </c>
      <c r="AL9" s="17">
        <v>4.14731193523405E-2</v>
      </c>
      <c r="AM9" s="17"/>
      <c r="AN9" s="17">
        <v>5.3351354215102099E-2</v>
      </c>
      <c r="AO9" s="17">
        <v>4.3664046645853202E-2</v>
      </c>
      <c r="AP9" s="17">
        <v>1.9965177229363501E-2</v>
      </c>
      <c r="AQ9" s="17">
        <v>3.0776381201597099E-2</v>
      </c>
      <c r="AR9" s="17">
        <v>6.8335694686825196E-2</v>
      </c>
      <c r="AS9" s="17"/>
      <c r="AT9" s="17">
        <v>3.46952230819371E-2</v>
      </c>
      <c r="AU9" s="17">
        <v>4.8870656033458498E-2</v>
      </c>
      <c r="AV9" s="17"/>
      <c r="AW9" s="17">
        <v>2.6945880590148699E-2</v>
      </c>
      <c r="AX9" s="17">
        <v>6.0237813475702201E-2</v>
      </c>
      <c r="AY9" s="17">
        <v>3.8598454692196402E-2</v>
      </c>
    </row>
    <row r="10" spans="2:51" ht="30">
      <c r="B10" s="18" t="s">
        <v>402</v>
      </c>
      <c r="C10" s="17">
        <v>0.46389090514178799</v>
      </c>
      <c r="D10" s="17">
        <v>0.47233223624908399</v>
      </c>
      <c r="E10" s="17">
        <v>0.455926253131262</v>
      </c>
      <c r="F10" s="17"/>
      <c r="G10" s="17">
        <v>0.54579490516289697</v>
      </c>
      <c r="H10" s="17">
        <v>0.51209577135002804</v>
      </c>
      <c r="I10" s="17">
        <v>0.47712478597636798</v>
      </c>
      <c r="J10" s="17">
        <v>0.49920479027978099</v>
      </c>
      <c r="K10" s="17">
        <v>0.38236177305928198</v>
      </c>
      <c r="L10" s="17">
        <v>0.41528562444067202</v>
      </c>
      <c r="M10" s="17"/>
      <c r="N10" s="17">
        <v>0.44736271631050101</v>
      </c>
      <c r="O10" s="17">
        <v>0.44795776035804002</v>
      </c>
      <c r="P10" s="17">
        <v>0.47945041816128098</v>
      </c>
      <c r="Q10" s="17">
        <v>0.479496203660772</v>
      </c>
      <c r="R10" s="17"/>
      <c r="S10" s="17">
        <v>0.52174092353150203</v>
      </c>
      <c r="T10" s="17">
        <v>0.46819985943023901</v>
      </c>
      <c r="U10" s="17">
        <v>0.54103351691738599</v>
      </c>
      <c r="V10" s="17">
        <v>0.42562529408786998</v>
      </c>
      <c r="W10" s="17">
        <v>0.38460999300147097</v>
      </c>
      <c r="X10" s="17">
        <v>0.42219546268205099</v>
      </c>
      <c r="Y10" s="17">
        <v>0.47057971878361299</v>
      </c>
      <c r="Z10" s="17">
        <v>0.48860569290564099</v>
      </c>
      <c r="AA10" s="17">
        <v>0.43912028735506398</v>
      </c>
      <c r="AB10" s="17">
        <v>0.47601082693876001</v>
      </c>
      <c r="AC10" s="17">
        <v>0.440341431088838</v>
      </c>
      <c r="AD10" s="17">
        <v>0.48366319845491001</v>
      </c>
      <c r="AE10" s="17"/>
      <c r="AF10" s="17">
        <v>0.413748299922711</v>
      </c>
      <c r="AG10" s="17">
        <v>0.49148696374338202</v>
      </c>
      <c r="AH10" s="17">
        <v>0.48858240424417598</v>
      </c>
      <c r="AI10" s="17"/>
      <c r="AJ10" s="17">
        <v>0.38885779043019802</v>
      </c>
      <c r="AK10" s="17">
        <v>0.54144444190681795</v>
      </c>
      <c r="AL10" s="17">
        <v>0.55046345348505699</v>
      </c>
      <c r="AM10" s="17"/>
      <c r="AN10" s="17">
        <v>0.44723829626505601</v>
      </c>
      <c r="AO10" s="17">
        <v>0.49439172477183102</v>
      </c>
      <c r="AP10" s="17">
        <v>0.47547350186398901</v>
      </c>
      <c r="AQ10" s="17">
        <v>0.49859117729403202</v>
      </c>
      <c r="AR10" s="17">
        <v>0.39170285213568701</v>
      </c>
      <c r="AS10" s="17"/>
      <c r="AT10" s="17">
        <v>0.45811561115934402</v>
      </c>
      <c r="AU10" s="17">
        <v>0.54833275146923</v>
      </c>
      <c r="AV10" s="17"/>
      <c r="AW10" s="17">
        <v>0.46118910550706999</v>
      </c>
      <c r="AX10" s="17">
        <v>0.48102624245919201</v>
      </c>
      <c r="AY10" s="17">
        <v>0.46181856260181398</v>
      </c>
    </row>
    <row r="11" spans="2:51" ht="45">
      <c r="B11" s="18" t="s">
        <v>403</v>
      </c>
      <c r="C11" s="17">
        <v>0.404544335131657</v>
      </c>
      <c r="D11" s="17">
        <v>0.384301461517711</v>
      </c>
      <c r="E11" s="17">
        <v>0.42402198844282002</v>
      </c>
      <c r="F11" s="17"/>
      <c r="G11" s="17">
        <v>0.31109912037304599</v>
      </c>
      <c r="H11" s="17">
        <v>0.334386521352806</v>
      </c>
      <c r="I11" s="17">
        <v>0.40103606273411402</v>
      </c>
      <c r="J11" s="17">
        <v>0.39095880395198901</v>
      </c>
      <c r="K11" s="17">
        <v>0.45891204301667099</v>
      </c>
      <c r="L11" s="17">
        <v>0.47062517358469802</v>
      </c>
      <c r="M11" s="17"/>
      <c r="N11" s="17">
        <v>0.43424495724117901</v>
      </c>
      <c r="O11" s="17">
        <v>0.43374998789260399</v>
      </c>
      <c r="P11" s="17">
        <v>0.36811703794853901</v>
      </c>
      <c r="Q11" s="17">
        <v>0.37292568311777802</v>
      </c>
      <c r="R11" s="17"/>
      <c r="S11" s="17">
        <v>0.31434956692460803</v>
      </c>
      <c r="T11" s="17">
        <v>0.402603292243366</v>
      </c>
      <c r="U11" s="17">
        <v>0.31310201101375301</v>
      </c>
      <c r="V11" s="17">
        <v>0.47573209601956201</v>
      </c>
      <c r="W11" s="17">
        <v>0.48059756922132701</v>
      </c>
      <c r="X11" s="17">
        <v>0.44191528750771297</v>
      </c>
      <c r="Y11" s="17">
        <v>0.42777448345253899</v>
      </c>
      <c r="Z11" s="17">
        <v>0.36676035451905997</v>
      </c>
      <c r="AA11" s="17">
        <v>0.42671988559927898</v>
      </c>
      <c r="AB11" s="17">
        <v>0.41358587631285099</v>
      </c>
      <c r="AC11" s="17">
        <v>0.39727490767338902</v>
      </c>
      <c r="AD11" s="17">
        <v>0.397485164804322</v>
      </c>
      <c r="AE11" s="17"/>
      <c r="AF11" s="17">
        <v>0.44378667443181402</v>
      </c>
      <c r="AG11" s="17">
        <v>0.40898481853277002</v>
      </c>
      <c r="AH11" s="17">
        <v>0.34369349399295301</v>
      </c>
      <c r="AI11" s="17"/>
      <c r="AJ11" s="17">
        <v>0.471483630908344</v>
      </c>
      <c r="AK11" s="17">
        <v>0.34979098365432698</v>
      </c>
      <c r="AL11" s="17">
        <v>0.35882757342806099</v>
      </c>
      <c r="AM11" s="17"/>
      <c r="AN11" s="17">
        <v>0.38469723060394201</v>
      </c>
      <c r="AO11" s="17">
        <v>0.385055469934654</v>
      </c>
      <c r="AP11" s="17">
        <v>0.41049886132077501</v>
      </c>
      <c r="AQ11" s="17">
        <v>0.40180489946089298</v>
      </c>
      <c r="AR11" s="17">
        <v>0.476439659620779</v>
      </c>
      <c r="AS11" s="17"/>
      <c r="AT11" s="17">
        <v>0.41057427480486902</v>
      </c>
      <c r="AU11" s="17">
        <v>0.33234061971193601</v>
      </c>
      <c r="AV11" s="17"/>
      <c r="AW11" s="17">
        <v>0.43159986068374401</v>
      </c>
      <c r="AX11" s="17">
        <v>0.37630676940516</v>
      </c>
      <c r="AY11" s="17">
        <v>0.38076272939307398</v>
      </c>
    </row>
    <row r="12" spans="2:51" ht="30">
      <c r="B12" s="18" t="s">
        <v>404</v>
      </c>
      <c r="C12" s="17">
        <v>4.8321510277359397E-2</v>
      </c>
      <c r="D12" s="17">
        <v>5.2015960015853999E-2</v>
      </c>
      <c r="E12" s="17">
        <v>4.4066847746836398E-2</v>
      </c>
      <c r="F12" s="17"/>
      <c r="G12" s="17">
        <v>4.5663598176986099E-2</v>
      </c>
      <c r="H12" s="17">
        <v>2.5499433256311099E-2</v>
      </c>
      <c r="I12" s="17">
        <v>3.1721523053518101E-2</v>
      </c>
      <c r="J12" s="17">
        <v>5.2356105686086903E-2</v>
      </c>
      <c r="K12" s="17">
        <v>7.3592170413006294E-2</v>
      </c>
      <c r="L12" s="17">
        <v>5.7473267208631898E-2</v>
      </c>
      <c r="M12" s="17"/>
      <c r="N12" s="17">
        <v>5.0501826659435603E-2</v>
      </c>
      <c r="O12" s="17">
        <v>4.0321399575759601E-2</v>
      </c>
      <c r="P12" s="17">
        <v>7.4601045791104603E-2</v>
      </c>
      <c r="Q12" s="17">
        <v>3.4509438421389801E-2</v>
      </c>
      <c r="R12" s="17"/>
      <c r="S12" s="17">
        <v>3.7137731854875199E-2</v>
      </c>
      <c r="T12" s="17">
        <v>4.6581973674870499E-2</v>
      </c>
      <c r="U12" s="17">
        <v>7.47849462399722E-2</v>
      </c>
      <c r="V12" s="17">
        <v>5.8076299991463499E-2</v>
      </c>
      <c r="W12" s="17">
        <v>4.7915378772928702E-2</v>
      </c>
      <c r="X12" s="17">
        <v>4.1421723849837798E-2</v>
      </c>
      <c r="Y12" s="17">
        <v>5.3783559609782802E-2</v>
      </c>
      <c r="Z12" s="17">
        <v>7.1407193357805501E-2</v>
      </c>
      <c r="AA12" s="17">
        <v>4.4108266475841998E-2</v>
      </c>
      <c r="AB12" s="17">
        <v>2.73497140527202E-2</v>
      </c>
      <c r="AC12" s="17">
        <v>3.6449127260430002E-2</v>
      </c>
      <c r="AD12" s="17">
        <v>7.0086678770789501E-2</v>
      </c>
      <c r="AE12" s="17"/>
      <c r="AF12" s="17">
        <v>7.6382610177119906E-2</v>
      </c>
      <c r="AG12" s="17">
        <v>2.4151683146391899E-2</v>
      </c>
      <c r="AH12" s="17">
        <v>3.8253741413939703E-2</v>
      </c>
      <c r="AI12" s="17"/>
      <c r="AJ12" s="17">
        <v>7.0150908321609695E-2</v>
      </c>
      <c r="AK12" s="17">
        <v>3.25420566795133E-2</v>
      </c>
      <c r="AL12" s="17">
        <v>2.4551076177333798E-2</v>
      </c>
      <c r="AM12" s="17"/>
      <c r="AN12" s="17">
        <v>5.1857993848776401E-2</v>
      </c>
      <c r="AO12" s="17">
        <v>3.20008874878914E-2</v>
      </c>
      <c r="AP12" s="17">
        <v>4.2522479112036403E-2</v>
      </c>
      <c r="AQ12" s="17">
        <v>5.1838577101585299E-2</v>
      </c>
      <c r="AR12" s="17">
        <v>4.2440185374629499E-2</v>
      </c>
      <c r="AS12" s="17"/>
      <c r="AT12" s="17">
        <v>4.9836741101183801E-2</v>
      </c>
      <c r="AU12" s="17">
        <v>3.0199205068787701E-2</v>
      </c>
      <c r="AV12" s="17"/>
      <c r="AW12" s="17">
        <v>4.6930638685556803E-2</v>
      </c>
      <c r="AX12" s="17">
        <v>5.3575593267454098E-2</v>
      </c>
      <c r="AY12" s="17">
        <v>4.8362821284310901E-2</v>
      </c>
    </row>
    <row r="13" spans="2:51" ht="30">
      <c r="B13" s="18" t="s">
        <v>405</v>
      </c>
      <c r="C13" s="17">
        <v>1.8008187996727799E-2</v>
      </c>
      <c r="D13" s="17">
        <v>2.3157500514781899E-2</v>
      </c>
      <c r="E13" s="17">
        <v>1.31785213956608E-2</v>
      </c>
      <c r="F13" s="17"/>
      <c r="G13" s="17">
        <v>2.29272279149185E-2</v>
      </c>
      <c r="H13" s="17">
        <v>1.07299628679436E-2</v>
      </c>
      <c r="I13" s="17">
        <v>2.4085871380949499E-2</v>
      </c>
      <c r="J13" s="17">
        <v>1.5148800950125101E-2</v>
      </c>
      <c r="K13" s="17">
        <v>2.3550756854376399E-2</v>
      </c>
      <c r="L13" s="17">
        <v>1.50368347370853E-2</v>
      </c>
      <c r="M13" s="17"/>
      <c r="N13" s="17">
        <v>2.3534122266247601E-2</v>
      </c>
      <c r="O13" s="17">
        <v>1.6824202496965399E-2</v>
      </c>
      <c r="P13" s="17">
        <v>1.6343460605914701E-2</v>
      </c>
      <c r="Q13" s="17">
        <v>1.5019228477304299E-2</v>
      </c>
      <c r="R13" s="17"/>
      <c r="S13" s="17">
        <v>1.5972468564599E-2</v>
      </c>
      <c r="T13" s="17">
        <v>2.4826654020618701E-2</v>
      </c>
      <c r="U13" s="17">
        <v>1.5468829389478E-2</v>
      </c>
      <c r="V13" s="17">
        <v>5.0898906081473898E-3</v>
      </c>
      <c r="W13" s="17">
        <v>2.68329228564059E-2</v>
      </c>
      <c r="X13" s="17">
        <v>1.4861994628170399E-2</v>
      </c>
      <c r="Y13" s="17">
        <v>6.5746304549005397E-3</v>
      </c>
      <c r="Z13" s="17">
        <v>0</v>
      </c>
      <c r="AA13" s="17">
        <v>1.6092900813271901E-2</v>
      </c>
      <c r="AB13" s="17">
        <v>1.2124837392909701E-2</v>
      </c>
      <c r="AC13" s="17">
        <v>6.9598549979709795E-2</v>
      </c>
      <c r="AD13" s="17">
        <v>1.7979191358452599E-2</v>
      </c>
      <c r="AE13" s="17"/>
      <c r="AF13" s="17">
        <v>1.6042826100162898E-2</v>
      </c>
      <c r="AG13" s="17">
        <v>1.8295069002997901E-2</v>
      </c>
      <c r="AH13" s="17">
        <v>1.86283025910257E-2</v>
      </c>
      <c r="AI13" s="17"/>
      <c r="AJ13" s="17">
        <v>2.3185144717782501E-2</v>
      </c>
      <c r="AK13" s="17">
        <v>1.16101900696589E-2</v>
      </c>
      <c r="AL13" s="17">
        <v>1.0840475084192501E-2</v>
      </c>
      <c r="AM13" s="17"/>
      <c r="AN13" s="17">
        <v>1.84845326474763E-2</v>
      </c>
      <c r="AO13" s="17">
        <v>1.1575054033408199E-2</v>
      </c>
      <c r="AP13" s="17">
        <v>2.5314981061741501E-2</v>
      </c>
      <c r="AQ13" s="17">
        <v>7.3730566773177603E-3</v>
      </c>
      <c r="AR13" s="17">
        <v>0</v>
      </c>
      <c r="AS13" s="17"/>
      <c r="AT13" s="17">
        <v>1.9352315476128899E-2</v>
      </c>
      <c r="AU13" s="17">
        <v>4.9501694456585404E-3</v>
      </c>
      <c r="AV13" s="17"/>
      <c r="AW13" s="17">
        <v>2.0192054690117998E-2</v>
      </c>
      <c r="AX13" s="17">
        <v>9.5886193828730593E-3</v>
      </c>
      <c r="AY13" s="17">
        <v>1.7996107263154499E-2</v>
      </c>
    </row>
    <row r="14" spans="2:51">
      <c r="B14" s="18" t="s">
        <v>119</v>
      </c>
      <c r="C14" s="19">
        <v>2.9539777810319901E-2</v>
      </c>
      <c r="D14" s="19">
        <v>2.8204839129738399E-2</v>
      </c>
      <c r="E14" s="19">
        <v>3.10071679462358E-2</v>
      </c>
      <c r="F14" s="19"/>
      <c r="G14" s="19">
        <v>2.6292234903327601E-2</v>
      </c>
      <c r="H14" s="19">
        <v>4.4477462800265502E-2</v>
      </c>
      <c r="I14" s="19">
        <v>3.9165046151716003E-2</v>
      </c>
      <c r="J14" s="19">
        <v>2.1398191608228902E-2</v>
      </c>
      <c r="K14" s="19">
        <v>3.5232542846630598E-2</v>
      </c>
      <c r="L14" s="19">
        <v>1.50171832727487E-2</v>
      </c>
      <c r="M14" s="19"/>
      <c r="N14" s="19">
        <v>1.7304073646690399E-2</v>
      </c>
      <c r="O14" s="19">
        <v>3.60858402196398E-2</v>
      </c>
      <c r="P14" s="19">
        <v>2.3880540603995599E-2</v>
      </c>
      <c r="Q14" s="19">
        <v>4.2172414049151598E-2</v>
      </c>
      <c r="R14" s="19"/>
      <c r="S14" s="19">
        <v>4.7231021795743101E-2</v>
      </c>
      <c r="T14" s="19">
        <v>2.3998860580820101E-2</v>
      </c>
      <c r="U14" s="19">
        <v>2.90450194546557E-2</v>
      </c>
      <c r="V14" s="19">
        <v>1.13513173664689E-2</v>
      </c>
      <c r="W14" s="19">
        <v>2.5732894387632502E-2</v>
      </c>
      <c r="X14" s="19">
        <v>2.3636301323063099E-2</v>
      </c>
      <c r="Y14" s="19">
        <v>1.8002717916805699E-2</v>
      </c>
      <c r="Z14" s="19">
        <v>3.7981672643608702E-2</v>
      </c>
      <c r="AA14" s="19">
        <v>4.6241209386280499E-2</v>
      </c>
      <c r="AB14" s="19">
        <v>3.7151574461111399E-2</v>
      </c>
      <c r="AC14" s="19">
        <v>2.52745528345324E-2</v>
      </c>
      <c r="AD14" s="19">
        <v>1.4525188477772901E-2</v>
      </c>
      <c r="AE14" s="19"/>
      <c r="AF14" s="19">
        <v>2.31124912118107E-2</v>
      </c>
      <c r="AG14" s="19">
        <v>2.20716927648206E-2</v>
      </c>
      <c r="AH14" s="19">
        <v>5.16750435737032E-2</v>
      </c>
      <c r="AI14" s="19"/>
      <c r="AJ14" s="19">
        <v>1.5682808481963201E-2</v>
      </c>
      <c r="AK14" s="19">
        <v>2.4602288205481999E-2</v>
      </c>
      <c r="AL14" s="19">
        <v>1.38443024730153E-2</v>
      </c>
      <c r="AM14" s="19"/>
      <c r="AN14" s="19">
        <v>4.4370592419646998E-2</v>
      </c>
      <c r="AO14" s="19">
        <v>3.3312817126362797E-2</v>
      </c>
      <c r="AP14" s="19">
        <v>2.62249994120951E-2</v>
      </c>
      <c r="AQ14" s="19">
        <v>9.6159082645750592E-3</v>
      </c>
      <c r="AR14" s="19">
        <v>2.1081608182079301E-2</v>
      </c>
      <c r="AS14" s="19"/>
      <c r="AT14" s="19">
        <v>2.74258343765365E-2</v>
      </c>
      <c r="AU14" s="19">
        <v>3.5306598270929301E-2</v>
      </c>
      <c r="AV14" s="19"/>
      <c r="AW14" s="19">
        <v>1.3142459843362301E-2</v>
      </c>
      <c r="AX14" s="19">
        <v>1.9264962009618702E-2</v>
      </c>
      <c r="AY14" s="19">
        <v>5.2461324765449797E-2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Y15"/>
  <sheetViews>
    <sheetView showGridLines="0" workbookViewId="0">
      <pane xSplit="2" topLeftCell="C1" activePane="topRight" state="frozen"/>
      <selection pane="topRight" activeCell="B11" sqref="B11"/>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413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2089</v>
      </c>
      <c r="D7" s="10">
        <v>976</v>
      </c>
      <c r="E7" s="10">
        <v>1105</v>
      </c>
      <c r="F7" s="10"/>
      <c r="G7" s="10">
        <v>188</v>
      </c>
      <c r="H7" s="10">
        <v>291</v>
      </c>
      <c r="I7" s="10">
        <v>300</v>
      </c>
      <c r="J7" s="10">
        <v>355</v>
      </c>
      <c r="K7" s="10">
        <v>396</v>
      </c>
      <c r="L7" s="10">
        <v>559</v>
      </c>
      <c r="M7" s="10"/>
      <c r="N7" s="10">
        <v>591</v>
      </c>
      <c r="O7" s="10">
        <v>611</v>
      </c>
      <c r="P7" s="10">
        <v>385</v>
      </c>
      <c r="Q7" s="10">
        <v>480</v>
      </c>
      <c r="R7" s="10"/>
      <c r="S7" s="10">
        <v>250</v>
      </c>
      <c r="T7" s="10">
        <v>321</v>
      </c>
      <c r="U7" s="10">
        <v>198</v>
      </c>
      <c r="V7" s="10">
        <v>195</v>
      </c>
      <c r="W7" s="10">
        <v>146</v>
      </c>
      <c r="X7" s="10">
        <v>168</v>
      </c>
      <c r="Y7" s="10">
        <v>160</v>
      </c>
      <c r="Z7" s="10">
        <v>87</v>
      </c>
      <c r="AA7" s="10">
        <v>225</v>
      </c>
      <c r="AB7" s="10">
        <v>184</v>
      </c>
      <c r="AC7" s="10">
        <v>99</v>
      </c>
      <c r="AD7" s="10">
        <v>56</v>
      </c>
      <c r="AE7" s="10"/>
      <c r="AF7" s="10">
        <v>892</v>
      </c>
      <c r="AG7" s="10">
        <v>845</v>
      </c>
      <c r="AH7" s="10">
        <v>227</v>
      </c>
      <c r="AI7" s="10"/>
      <c r="AJ7" s="10">
        <v>503</v>
      </c>
      <c r="AK7" s="10">
        <v>614</v>
      </c>
      <c r="AL7" s="10">
        <v>180</v>
      </c>
      <c r="AM7" s="10"/>
      <c r="AN7" s="10">
        <v>467</v>
      </c>
      <c r="AO7" s="10">
        <v>367</v>
      </c>
      <c r="AP7" s="10">
        <v>482</v>
      </c>
      <c r="AQ7" s="10">
        <v>201</v>
      </c>
      <c r="AR7" s="10">
        <v>27</v>
      </c>
      <c r="AS7" s="10"/>
      <c r="AT7" s="10">
        <v>1909</v>
      </c>
      <c r="AU7" s="10">
        <v>164</v>
      </c>
      <c r="AV7" s="10"/>
      <c r="AW7" s="10">
        <v>971</v>
      </c>
      <c r="AX7" s="10">
        <v>208</v>
      </c>
      <c r="AY7" s="10">
        <v>910</v>
      </c>
    </row>
    <row r="8" spans="2:51" ht="30" customHeight="1">
      <c r="B8" s="11" t="s">
        <v>112</v>
      </c>
      <c r="C8" s="11">
        <v>2107</v>
      </c>
      <c r="D8" s="11">
        <v>1022</v>
      </c>
      <c r="E8" s="11">
        <v>1077</v>
      </c>
      <c r="F8" s="11"/>
      <c r="G8" s="11">
        <v>221</v>
      </c>
      <c r="H8" s="11">
        <v>364</v>
      </c>
      <c r="I8" s="11">
        <v>340</v>
      </c>
      <c r="J8" s="11">
        <v>353</v>
      </c>
      <c r="K8" s="11">
        <v>324</v>
      </c>
      <c r="L8" s="11">
        <v>505</v>
      </c>
      <c r="M8" s="11"/>
      <c r="N8" s="11">
        <v>546</v>
      </c>
      <c r="O8" s="11">
        <v>563</v>
      </c>
      <c r="P8" s="11">
        <v>452</v>
      </c>
      <c r="Q8" s="11">
        <v>524</v>
      </c>
      <c r="R8" s="11"/>
      <c r="S8" s="11">
        <v>307</v>
      </c>
      <c r="T8" s="11">
        <v>306</v>
      </c>
      <c r="U8" s="11">
        <v>169</v>
      </c>
      <c r="V8" s="11">
        <v>207</v>
      </c>
      <c r="W8" s="11">
        <v>142</v>
      </c>
      <c r="X8" s="11">
        <v>183</v>
      </c>
      <c r="Y8" s="11">
        <v>155</v>
      </c>
      <c r="Z8" s="11">
        <v>80</v>
      </c>
      <c r="AA8" s="11">
        <v>215</v>
      </c>
      <c r="AB8" s="11">
        <v>185</v>
      </c>
      <c r="AC8" s="11">
        <v>99</v>
      </c>
      <c r="AD8" s="11">
        <v>60</v>
      </c>
      <c r="AE8" s="11"/>
      <c r="AF8" s="11">
        <v>873</v>
      </c>
      <c r="AG8" s="11">
        <v>846</v>
      </c>
      <c r="AH8" s="11">
        <v>244</v>
      </c>
      <c r="AI8" s="11"/>
      <c r="AJ8" s="11">
        <v>486</v>
      </c>
      <c r="AK8" s="11">
        <v>649</v>
      </c>
      <c r="AL8" s="11">
        <v>175</v>
      </c>
      <c r="AM8" s="11"/>
      <c r="AN8" s="11">
        <v>475</v>
      </c>
      <c r="AO8" s="11">
        <v>385</v>
      </c>
      <c r="AP8" s="11">
        <v>484</v>
      </c>
      <c r="AQ8" s="11">
        <v>198</v>
      </c>
      <c r="AR8" s="11">
        <v>26</v>
      </c>
      <c r="AS8" s="11"/>
      <c r="AT8" s="11">
        <v>1899</v>
      </c>
      <c r="AU8" s="11">
        <v>190</v>
      </c>
      <c r="AV8" s="11"/>
      <c r="AW8" s="11">
        <v>944</v>
      </c>
      <c r="AX8" s="11">
        <v>223</v>
      </c>
      <c r="AY8" s="11">
        <v>941</v>
      </c>
    </row>
    <row r="9" spans="2:51" ht="45">
      <c r="B9" s="18" t="s">
        <v>414</v>
      </c>
      <c r="C9" s="17">
        <v>0.753435606212427</v>
      </c>
      <c r="D9" s="17">
        <v>0.78054737608130398</v>
      </c>
      <c r="E9" s="17">
        <v>0.72581690556721701</v>
      </c>
      <c r="F9" s="17"/>
      <c r="G9" s="17">
        <v>0.68520698287925097</v>
      </c>
      <c r="H9" s="17">
        <v>0.72014595850236396</v>
      </c>
      <c r="I9" s="17">
        <v>0.72244173784542298</v>
      </c>
      <c r="J9" s="17">
        <v>0.78573131470636004</v>
      </c>
      <c r="K9" s="17">
        <v>0.742462206820383</v>
      </c>
      <c r="L9" s="17">
        <v>0.81266008211341301</v>
      </c>
      <c r="M9" s="17"/>
      <c r="N9" s="17">
        <v>0.80341647241316605</v>
      </c>
      <c r="O9" s="17">
        <v>0.79159106430791004</v>
      </c>
      <c r="P9" s="17">
        <v>0.67726290251878296</v>
      </c>
      <c r="Q9" s="17">
        <v>0.72694568295706397</v>
      </c>
      <c r="R9" s="17"/>
      <c r="S9" s="17">
        <v>0.74270958128279396</v>
      </c>
      <c r="T9" s="17">
        <v>0.73373018143634094</v>
      </c>
      <c r="U9" s="17">
        <v>0.76542852906334602</v>
      </c>
      <c r="V9" s="17">
        <v>0.73115629119293901</v>
      </c>
      <c r="W9" s="17">
        <v>0.72840191275483701</v>
      </c>
      <c r="X9" s="17">
        <v>0.72881712790554898</v>
      </c>
      <c r="Y9" s="17">
        <v>0.75970180237780305</v>
      </c>
      <c r="Z9" s="17">
        <v>0.78773687937138004</v>
      </c>
      <c r="AA9" s="17">
        <v>0.78247904099376997</v>
      </c>
      <c r="AB9" s="17">
        <v>0.80342687301087101</v>
      </c>
      <c r="AC9" s="17">
        <v>0.76494224044207704</v>
      </c>
      <c r="AD9" s="17">
        <v>0.74715510879215996</v>
      </c>
      <c r="AE9" s="17"/>
      <c r="AF9" s="17">
        <v>0.73625671777012003</v>
      </c>
      <c r="AG9" s="17">
        <v>0.79954950869568298</v>
      </c>
      <c r="AH9" s="17">
        <v>0.71754918051896499</v>
      </c>
      <c r="AI9" s="17"/>
      <c r="AJ9" s="17">
        <v>0.80194740103911499</v>
      </c>
      <c r="AK9" s="17">
        <v>0.75708972632843297</v>
      </c>
      <c r="AL9" s="17">
        <v>0.80053310609558503</v>
      </c>
      <c r="AM9" s="17"/>
      <c r="AN9" s="17">
        <v>0.68628276291895796</v>
      </c>
      <c r="AO9" s="17">
        <v>0.72903909393119604</v>
      </c>
      <c r="AP9" s="17">
        <v>0.81580362092848602</v>
      </c>
      <c r="AQ9" s="17">
        <v>0.81197232721100598</v>
      </c>
      <c r="AR9" s="17">
        <v>0.798380837020224</v>
      </c>
      <c r="AS9" s="17"/>
      <c r="AT9" s="17">
        <v>0.76129738833017302</v>
      </c>
      <c r="AU9" s="17">
        <v>0.67069502427093197</v>
      </c>
      <c r="AV9" s="17"/>
      <c r="AW9" s="17">
        <v>0.833814383584771</v>
      </c>
      <c r="AX9" s="17">
        <v>0.72246760773276897</v>
      </c>
      <c r="AY9" s="17">
        <v>0.68014204714838999</v>
      </c>
    </row>
    <row r="10" spans="2:51" ht="60">
      <c r="B10" s="18" t="s">
        <v>415</v>
      </c>
      <c r="C10" s="19">
        <v>0.246564393787574</v>
      </c>
      <c r="D10" s="19">
        <v>0.21945262391869599</v>
      </c>
      <c r="E10" s="19">
        <v>0.27418309443278299</v>
      </c>
      <c r="F10" s="19"/>
      <c r="G10" s="19">
        <v>0.31479301712074897</v>
      </c>
      <c r="H10" s="19">
        <v>0.27985404149763599</v>
      </c>
      <c r="I10" s="19">
        <v>0.27755826215457702</v>
      </c>
      <c r="J10" s="19">
        <v>0.21426868529363999</v>
      </c>
      <c r="K10" s="19">
        <v>0.257537793179617</v>
      </c>
      <c r="L10" s="19">
        <v>0.18733991788658699</v>
      </c>
      <c r="M10" s="19"/>
      <c r="N10" s="19">
        <v>0.19658352758683401</v>
      </c>
      <c r="O10" s="19">
        <v>0.20840893569209001</v>
      </c>
      <c r="P10" s="19">
        <v>0.32273709748121698</v>
      </c>
      <c r="Q10" s="19">
        <v>0.27305431704293598</v>
      </c>
      <c r="R10" s="19"/>
      <c r="S10" s="19">
        <v>0.25729041871720598</v>
      </c>
      <c r="T10" s="19">
        <v>0.266269818563659</v>
      </c>
      <c r="U10" s="19">
        <v>0.23457147093665401</v>
      </c>
      <c r="V10" s="19">
        <v>0.26884370880706099</v>
      </c>
      <c r="W10" s="19">
        <v>0.27159808724516299</v>
      </c>
      <c r="X10" s="19">
        <v>0.27118287209445102</v>
      </c>
      <c r="Y10" s="19">
        <v>0.24029819762219701</v>
      </c>
      <c r="Z10" s="19">
        <v>0.21226312062861999</v>
      </c>
      <c r="AA10" s="19">
        <v>0.21752095900623</v>
      </c>
      <c r="AB10" s="19">
        <v>0.19657312698912899</v>
      </c>
      <c r="AC10" s="19">
        <v>0.23505775955792299</v>
      </c>
      <c r="AD10" s="19">
        <v>0.25284489120783998</v>
      </c>
      <c r="AE10" s="19"/>
      <c r="AF10" s="19">
        <v>0.26374328222988003</v>
      </c>
      <c r="AG10" s="19">
        <v>0.200450491304317</v>
      </c>
      <c r="AH10" s="19">
        <v>0.28245081948103501</v>
      </c>
      <c r="AI10" s="19"/>
      <c r="AJ10" s="19">
        <v>0.19805259896088501</v>
      </c>
      <c r="AK10" s="19">
        <v>0.24291027367156701</v>
      </c>
      <c r="AL10" s="19">
        <v>0.19946689390441499</v>
      </c>
      <c r="AM10" s="19"/>
      <c r="AN10" s="19">
        <v>0.31371723708104199</v>
      </c>
      <c r="AO10" s="19">
        <v>0.27096090606880402</v>
      </c>
      <c r="AP10" s="19">
        <v>0.18419637907151401</v>
      </c>
      <c r="AQ10" s="19">
        <v>0.18802767278899399</v>
      </c>
      <c r="AR10" s="19">
        <v>0.201619162979776</v>
      </c>
      <c r="AS10" s="19"/>
      <c r="AT10" s="19">
        <v>0.23870261166982701</v>
      </c>
      <c r="AU10" s="19">
        <v>0.32930497572906903</v>
      </c>
      <c r="AV10" s="19"/>
      <c r="AW10" s="19">
        <v>0.166185616415229</v>
      </c>
      <c r="AX10" s="19">
        <v>0.27753239226723098</v>
      </c>
      <c r="AY10" s="19">
        <v>0.31985795285161001</v>
      </c>
    </row>
    <row r="11" spans="2:51">
      <c r="B11" t="s">
        <v>49</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416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2089</v>
      </c>
      <c r="D7" s="10">
        <v>976</v>
      </c>
      <c r="E7" s="10">
        <v>1105</v>
      </c>
      <c r="F7" s="10"/>
      <c r="G7" s="10">
        <v>188</v>
      </c>
      <c r="H7" s="10">
        <v>291</v>
      </c>
      <c r="I7" s="10">
        <v>300</v>
      </c>
      <c r="J7" s="10">
        <v>355</v>
      </c>
      <c r="K7" s="10">
        <v>396</v>
      </c>
      <c r="L7" s="10">
        <v>559</v>
      </c>
      <c r="M7" s="10"/>
      <c r="N7" s="10">
        <v>591</v>
      </c>
      <c r="O7" s="10">
        <v>611</v>
      </c>
      <c r="P7" s="10">
        <v>385</v>
      </c>
      <c r="Q7" s="10">
        <v>480</v>
      </c>
      <c r="R7" s="10"/>
      <c r="S7" s="10">
        <v>250</v>
      </c>
      <c r="T7" s="10">
        <v>321</v>
      </c>
      <c r="U7" s="10">
        <v>198</v>
      </c>
      <c r="V7" s="10">
        <v>195</v>
      </c>
      <c r="W7" s="10">
        <v>146</v>
      </c>
      <c r="X7" s="10">
        <v>168</v>
      </c>
      <c r="Y7" s="10">
        <v>160</v>
      </c>
      <c r="Z7" s="10">
        <v>87</v>
      </c>
      <c r="AA7" s="10">
        <v>225</v>
      </c>
      <c r="AB7" s="10">
        <v>184</v>
      </c>
      <c r="AC7" s="10">
        <v>99</v>
      </c>
      <c r="AD7" s="10">
        <v>56</v>
      </c>
      <c r="AE7" s="10"/>
      <c r="AF7" s="10">
        <v>892</v>
      </c>
      <c r="AG7" s="10">
        <v>845</v>
      </c>
      <c r="AH7" s="10">
        <v>227</v>
      </c>
      <c r="AI7" s="10"/>
      <c r="AJ7" s="10">
        <v>503</v>
      </c>
      <c r="AK7" s="10">
        <v>614</v>
      </c>
      <c r="AL7" s="10">
        <v>180</v>
      </c>
      <c r="AM7" s="10"/>
      <c r="AN7" s="10">
        <v>467</v>
      </c>
      <c r="AO7" s="10">
        <v>367</v>
      </c>
      <c r="AP7" s="10">
        <v>482</v>
      </c>
      <c r="AQ7" s="10">
        <v>201</v>
      </c>
      <c r="AR7" s="10">
        <v>27</v>
      </c>
      <c r="AS7" s="10"/>
      <c r="AT7" s="10">
        <v>1909</v>
      </c>
      <c r="AU7" s="10">
        <v>164</v>
      </c>
      <c r="AV7" s="10"/>
      <c r="AW7" s="10">
        <v>971</v>
      </c>
      <c r="AX7" s="10">
        <v>208</v>
      </c>
      <c r="AY7" s="10">
        <v>910</v>
      </c>
    </row>
    <row r="8" spans="2:51" ht="30" customHeight="1">
      <c r="B8" s="11" t="s">
        <v>112</v>
      </c>
      <c r="C8" s="11">
        <v>2107</v>
      </c>
      <c r="D8" s="11">
        <v>1022</v>
      </c>
      <c r="E8" s="11">
        <v>1077</v>
      </c>
      <c r="F8" s="11"/>
      <c r="G8" s="11">
        <v>221</v>
      </c>
      <c r="H8" s="11">
        <v>364</v>
      </c>
      <c r="I8" s="11">
        <v>340</v>
      </c>
      <c r="J8" s="11">
        <v>353</v>
      </c>
      <c r="K8" s="11">
        <v>324</v>
      </c>
      <c r="L8" s="11">
        <v>505</v>
      </c>
      <c r="M8" s="11"/>
      <c r="N8" s="11">
        <v>546</v>
      </c>
      <c r="O8" s="11">
        <v>563</v>
      </c>
      <c r="P8" s="11">
        <v>452</v>
      </c>
      <c r="Q8" s="11">
        <v>524</v>
      </c>
      <c r="R8" s="11"/>
      <c r="S8" s="11">
        <v>307</v>
      </c>
      <c r="T8" s="11">
        <v>306</v>
      </c>
      <c r="U8" s="11">
        <v>169</v>
      </c>
      <c r="V8" s="11">
        <v>207</v>
      </c>
      <c r="W8" s="11">
        <v>142</v>
      </c>
      <c r="X8" s="11">
        <v>183</v>
      </c>
      <c r="Y8" s="11">
        <v>155</v>
      </c>
      <c r="Z8" s="11">
        <v>80</v>
      </c>
      <c r="AA8" s="11">
        <v>215</v>
      </c>
      <c r="AB8" s="11">
        <v>185</v>
      </c>
      <c r="AC8" s="11">
        <v>99</v>
      </c>
      <c r="AD8" s="11">
        <v>60</v>
      </c>
      <c r="AE8" s="11"/>
      <c r="AF8" s="11">
        <v>873</v>
      </c>
      <c r="AG8" s="11">
        <v>846</v>
      </c>
      <c r="AH8" s="11">
        <v>244</v>
      </c>
      <c r="AI8" s="11"/>
      <c r="AJ8" s="11">
        <v>486</v>
      </c>
      <c r="AK8" s="11">
        <v>649</v>
      </c>
      <c r="AL8" s="11">
        <v>175</v>
      </c>
      <c r="AM8" s="11"/>
      <c r="AN8" s="11">
        <v>475</v>
      </c>
      <c r="AO8" s="11">
        <v>385</v>
      </c>
      <c r="AP8" s="11">
        <v>484</v>
      </c>
      <c r="AQ8" s="11">
        <v>198</v>
      </c>
      <c r="AR8" s="11">
        <v>26</v>
      </c>
      <c r="AS8" s="11"/>
      <c r="AT8" s="11">
        <v>1899</v>
      </c>
      <c r="AU8" s="11">
        <v>190</v>
      </c>
      <c r="AV8" s="11"/>
      <c r="AW8" s="11">
        <v>944</v>
      </c>
      <c r="AX8" s="11">
        <v>223</v>
      </c>
      <c r="AY8" s="11">
        <v>941</v>
      </c>
    </row>
    <row r="9" spans="2:51">
      <c r="B9" s="18" t="s">
        <v>417</v>
      </c>
      <c r="C9" s="17">
        <v>0.18493910038029501</v>
      </c>
      <c r="D9" s="17">
        <v>0.205091541354535</v>
      </c>
      <c r="E9" s="17">
        <v>0.16647948513743299</v>
      </c>
      <c r="F9" s="17"/>
      <c r="G9" s="17">
        <v>0.25838702203075298</v>
      </c>
      <c r="H9" s="17">
        <v>0.21907424208772699</v>
      </c>
      <c r="I9" s="17">
        <v>0.17742283693868099</v>
      </c>
      <c r="J9" s="17">
        <v>0.15277285488175399</v>
      </c>
      <c r="K9" s="17">
        <v>0.17192408448388499</v>
      </c>
      <c r="L9" s="17">
        <v>0.16406710852096601</v>
      </c>
      <c r="M9" s="17"/>
      <c r="N9" s="17">
        <v>0.215440978311016</v>
      </c>
      <c r="O9" s="17">
        <v>0.178296994109164</v>
      </c>
      <c r="P9" s="17">
        <v>0.17951608941901201</v>
      </c>
      <c r="Q9" s="17">
        <v>0.15381329927609</v>
      </c>
      <c r="R9" s="17"/>
      <c r="S9" s="17">
        <v>0.194785301746844</v>
      </c>
      <c r="T9" s="17">
        <v>0.197348780884993</v>
      </c>
      <c r="U9" s="17">
        <v>0.16511293618008299</v>
      </c>
      <c r="V9" s="17">
        <v>0.140238517195619</v>
      </c>
      <c r="W9" s="17">
        <v>0.21163476441207901</v>
      </c>
      <c r="X9" s="17">
        <v>0.164862049941667</v>
      </c>
      <c r="Y9" s="17">
        <v>0.192910856772466</v>
      </c>
      <c r="Z9" s="17">
        <v>0.21691581365467499</v>
      </c>
      <c r="AA9" s="17">
        <v>0.20040664575953401</v>
      </c>
      <c r="AB9" s="17">
        <v>0.187833302611078</v>
      </c>
      <c r="AC9" s="17">
        <v>0.16125745436720501</v>
      </c>
      <c r="AD9" s="17">
        <v>0.19089126761092201</v>
      </c>
      <c r="AE9" s="17"/>
      <c r="AF9" s="17">
        <v>0.13750264545393601</v>
      </c>
      <c r="AG9" s="17">
        <v>0.23700148393853901</v>
      </c>
      <c r="AH9" s="17">
        <v>0.13792593854718799</v>
      </c>
      <c r="AI9" s="17"/>
      <c r="AJ9" s="17">
        <v>0.13669201302345299</v>
      </c>
      <c r="AK9" s="17">
        <v>0.219139209784942</v>
      </c>
      <c r="AL9" s="17">
        <v>0.26559433776507602</v>
      </c>
      <c r="AM9" s="17"/>
      <c r="AN9" s="17">
        <v>0.138791697349405</v>
      </c>
      <c r="AO9" s="17">
        <v>0.217694357718243</v>
      </c>
      <c r="AP9" s="17">
        <v>0.225126335911044</v>
      </c>
      <c r="AQ9" s="17">
        <v>0.25888463388858501</v>
      </c>
      <c r="AR9" s="17">
        <v>0.31138694025274399</v>
      </c>
      <c r="AS9" s="17"/>
      <c r="AT9" s="17">
        <v>0.18022523564762799</v>
      </c>
      <c r="AU9" s="17">
        <v>0.22679609624162</v>
      </c>
      <c r="AV9" s="17"/>
      <c r="AW9" s="17">
        <v>0.231295250945738</v>
      </c>
      <c r="AX9" s="17">
        <v>0.186620685814672</v>
      </c>
      <c r="AY9" s="17">
        <v>0.13804337464532199</v>
      </c>
    </row>
    <row r="10" spans="2:51">
      <c r="B10" s="18" t="s">
        <v>418</v>
      </c>
      <c r="C10" s="17">
        <v>0.378661568873634</v>
      </c>
      <c r="D10" s="17">
        <v>0.39048757568114201</v>
      </c>
      <c r="E10" s="17">
        <v>0.36627816413681302</v>
      </c>
      <c r="F10" s="17"/>
      <c r="G10" s="17">
        <v>0.44341532374680798</v>
      </c>
      <c r="H10" s="17">
        <v>0.39506647538404299</v>
      </c>
      <c r="I10" s="17">
        <v>0.38009921226507498</v>
      </c>
      <c r="J10" s="17">
        <v>0.34967164910642101</v>
      </c>
      <c r="K10" s="17">
        <v>0.334109615798454</v>
      </c>
      <c r="L10" s="17">
        <v>0.38637060937741702</v>
      </c>
      <c r="M10" s="17"/>
      <c r="N10" s="17">
        <v>0.38804451059136902</v>
      </c>
      <c r="O10" s="17">
        <v>0.41794299387700401</v>
      </c>
      <c r="P10" s="17">
        <v>0.35771549085729598</v>
      </c>
      <c r="Q10" s="17">
        <v>0.34695543363636799</v>
      </c>
      <c r="R10" s="17"/>
      <c r="S10" s="17">
        <v>0.43044276852318403</v>
      </c>
      <c r="T10" s="17">
        <v>0.34600878774759902</v>
      </c>
      <c r="U10" s="17">
        <v>0.452501172213021</v>
      </c>
      <c r="V10" s="17">
        <v>0.37053893103986202</v>
      </c>
      <c r="W10" s="17">
        <v>0.37298092504317099</v>
      </c>
      <c r="X10" s="17">
        <v>0.41138006800930499</v>
      </c>
      <c r="Y10" s="17">
        <v>0.29855285794240499</v>
      </c>
      <c r="Z10" s="17">
        <v>0.38413390744670001</v>
      </c>
      <c r="AA10" s="17">
        <v>0.36690323307237099</v>
      </c>
      <c r="AB10" s="17">
        <v>0.35061616931816197</v>
      </c>
      <c r="AC10" s="17">
        <v>0.40271369135569501</v>
      </c>
      <c r="AD10" s="17">
        <v>0.30287805292821202</v>
      </c>
      <c r="AE10" s="17"/>
      <c r="AF10" s="17">
        <v>0.34119246756764798</v>
      </c>
      <c r="AG10" s="17">
        <v>0.41237374716082997</v>
      </c>
      <c r="AH10" s="17">
        <v>0.36349882664300898</v>
      </c>
      <c r="AI10" s="17"/>
      <c r="AJ10" s="17">
        <v>0.38490552892540603</v>
      </c>
      <c r="AK10" s="17">
        <v>0.44415931369602302</v>
      </c>
      <c r="AL10" s="17">
        <v>0.41748055548912499</v>
      </c>
      <c r="AM10" s="17"/>
      <c r="AN10" s="17">
        <v>0.32587946203095802</v>
      </c>
      <c r="AO10" s="17">
        <v>0.37411689444361101</v>
      </c>
      <c r="AP10" s="17">
        <v>0.42434656057136899</v>
      </c>
      <c r="AQ10" s="17">
        <v>0.40979476554053101</v>
      </c>
      <c r="AR10" s="17">
        <v>0.26257428316131998</v>
      </c>
      <c r="AS10" s="17"/>
      <c r="AT10" s="17">
        <v>0.37818768081316601</v>
      </c>
      <c r="AU10" s="17">
        <v>0.39426319221691702</v>
      </c>
      <c r="AV10" s="17"/>
      <c r="AW10" s="17">
        <v>0.37568285677242602</v>
      </c>
      <c r="AX10" s="17">
        <v>0.44537039318293098</v>
      </c>
      <c r="AY10" s="17">
        <v>0.36585836875046401</v>
      </c>
    </row>
    <row r="11" spans="2:51">
      <c r="B11" s="18" t="s">
        <v>419</v>
      </c>
      <c r="C11" s="17">
        <v>0.30488372721511903</v>
      </c>
      <c r="D11" s="17">
        <v>0.270937838604282</v>
      </c>
      <c r="E11" s="17">
        <v>0.33657785091105502</v>
      </c>
      <c r="F11" s="17"/>
      <c r="G11" s="17">
        <v>0.206170377243556</v>
      </c>
      <c r="H11" s="17">
        <v>0.25822925299037802</v>
      </c>
      <c r="I11" s="17">
        <v>0.29766619361402502</v>
      </c>
      <c r="J11" s="17">
        <v>0.37978675950034502</v>
      </c>
      <c r="K11" s="17">
        <v>0.31897279451077998</v>
      </c>
      <c r="L11" s="17">
        <v>0.325219396491716</v>
      </c>
      <c r="M11" s="17"/>
      <c r="N11" s="17">
        <v>0.29918429960866599</v>
      </c>
      <c r="O11" s="17">
        <v>0.292399801786354</v>
      </c>
      <c r="P11" s="17">
        <v>0.32934220086575</v>
      </c>
      <c r="Q11" s="17">
        <v>0.31172076054394698</v>
      </c>
      <c r="R11" s="17"/>
      <c r="S11" s="17">
        <v>0.235554301318875</v>
      </c>
      <c r="T11" s="17">
        <v>0.34024146098013902</v>
      </c>
      <c r="U11" s="17">
        <v>0.28837978455331997</v>
      </c>
      <c r="V11" s="17">
        <v>0.34788732593565402</v>
      </c>
      <c r="W11" s="17">
        <v>0.29821897501542899</v>
      </c>
      <c r="X11" s="17">
        <v>0.31906154143140703</v>
      </c>
      <c r="Y11" s="17">
        <v>0.334665553150853</v>
      </c>
      <c r="Z11" s="17">
        <v>0.26562811795987101</v>
      </c>
      <c r="AA11" s="17">
        <v>0.32114342998935003</v>
      </c>
      <c r="AB11" s="17">
        <v>0.28103220243443899</v>
      </c>
      <c r="AC11" s="17">
        <v>0.29028863999629401</v>
      </c>
      <c r="AD11" s="17">
        <v>0.36411823735242299</v>
      </c>
      <c r="AE11" s="17"/>
      <c r="AF11" s="17">
        <v>0.35488879066652201</v>
      </c>
      <c r="AG11" s="17">
        <v>0.26700188115974099</v>
      </c>
      <c r="AH11" s="17">
        <v>0.327963326247658</v>
      </c>
      <c r="AI11" s="17"/>
      <c r="AJ11" s="17">
        <v>0.36290380622782598</v>
      </c>
      <c r="AK11" s="17">
        <v>0.26580134521791299</v>
      </c>
      <c r="AL11" s="17">
        <v>0.244370253083186</v>
      </c>
      <c r="AM11" s="17"/>
      <c r="AN11" s="17">
        <v>0.343763021603123</v>
      </c>
      <c r="AO11" s="17">
        <v>0.27368515993745302</v>
      </c>
      <c r="AP11" s="17">
        <v>0.24927829177740199</v>
      </c>
      <c r="AQ11" s="17">
        <v>0.27505846654556998</v>
      </c>
      <c r="AR11" s="17">
        <v>0.42603877658593597</v>
      </c>
      <c r="AS11" s="17"/>
      <c r="AT11" s="17">
        <v>0.31251207183852597</v>
      </c>
      <c r="AU11" s="17">
        <v>0.234139109902744</v>
      </c>
      <c r="AV11" s="17"/>
      <c r="AW11" s="17">
        <v>0.28706287014408999</v>
      </c>
      <c r="AX11" s="17">
        <v>0.300053218540558</v>
      </c>
      <c r="AY11" s="17">
        <v>0.32390244432239201</v>
      </c>
    </row>
    <row r="12" spans="2:51">
      <c r="B12" s="18" t="s">
        <v>420</v>
      </c>
      <c r="C12" s="17">
        <v>4.4954319815980998E-2</v>
      </c>
      <c r="D12" s="17">
        <v>5.41064943703089E-2</v>
      </c>
      <c r="E12" s="17">
        <v>3.6620363644105397E-2</v>
      </c>
      <c r="F12" s="17"/>
      <c r="G12" s="17">
        <v>4.8126478906638001E-2</v>
      </c>
      <c r="H12" s="17">
        <v>3.5947597747892801E-2</v>
      </c>
      <c r="I12" s="17">
        <v>5.5906397325196498E-2</v>
      </c>
      <c r="J12" s="17">
        <v>3.76701687313638E-2</v>
      </c>
      <c r="K12" s="17">
        <v>5.5957681872567902E-2</v>
      </c>
      <c r="L12" s="17">
        <v>4.0716090954582798E-2</v>
      </c>
      <c r="M12" s="17"/>
      <c r="N12" s="17">
        <v>4.9949519242356299E-2</v>
      </c>
      <c r="O12" s="17">
        <v>4.0917464734802997E-2</v>
      </c>
      <c r="P12" s="17">
        <v>5.2441252791781398E-2</v>
      </c>
      <c r="Q12" s="17">
        <v>3.7492284794557303E-2</v>
      </c>
      <c r="R12" s="17"/>
      <c r="S12" s="17">
        <v>5.7356541264048898E-2</v>
      </c>
      <c r="T12" s="17">
        <v>3.4814393250956699E-2</v>
      </c>
      <c r="U12" s="17">
        <v>4.8980041587874501E-2</v>
      </c>
      <c r="V12" s="17">
        <v>3.6656676316196402E-2</v>
      </c>
      <c r="W12" s="17">
        <v>2.5668845095361201E-2</v>
      </c>
      <c r="X12" s="17">
        <v>2.9365679079268601E-2</v>
      </c>
      <c r="Y12" s="17">
        <v>6.4990322074538101E-2</v>
      </c>
      <c r="Z12" s="17">
        <v>5.2912423956649503E-2</v>
      </c>
      <c r="AA12" s="17">
        <v>3.6558153316086098E-2</v>
      </c>
      <c r="AB12" s="17">
        <v>6.4043562205957097E-2</v>
      </c>
      <c r="AC12" s="17">
        <v>5.0314729658844898E-2</v>
      </c>
      <c r="AD12" s="17">
        <v>4.3771840496042998E-2</v>
      </c>
      <c r="AE12" s="17"/>
      <c r="AF12" s="17">
        <v>6.0990775057916398E-2</v>
      </c>
      <c r="AG12" s="17">
        <v>2.89949356708353E-2</v>
      </c>
      <c r="AH12" s="17">
        <v>4.1927092563661103E-2</v>
      </c>
      <c r="AI12" s="17"/>
      <c r="AJ12" s="17">
        <v>4.90806425222255E-2</v>
      </c>
      <c r="AK12" s="17">
        <v>2.8427285856101301E-2</v>
      </c>
      <c r="AL12" s="17">
        <v>3.0714850892440301E-2</v>
      </c>
      <c r="AM12" s="17"/>
      <c r="AN12" s="17">
        <v>6.3686759266345302E-2</v>
      </c>
      <c r="AO12" s="17">
        <v>4.5796862266202998E-2</v>
      </c>
      <c r="AP12" s="17">
        <v>4.8871984270140702E-2</v>
      </c>
      <c r="AQ12" s="17">
        <v>1.9817306633620801E-2</v>
      </c>
      <c r="AR12" s="17">
        <v>0</v>
      </c>
      <c r="AS12" s="17"/>
      <c r="AT12" s="17">
        <v>4.6037575228169397E-2</v>
      </c>
      <c r="AU12" s="17">
        <v>3.2065193986784202E-2</v>
      </c>
      <c r="AV12" s="17"/>
      <c r="AW12" s="17">
        <v>5.0795087705787202E-2</v>
      </c>
      <c r="AX12" s="17">
        <v>3.4439085173236399E-2</v>
      </c>
      <c r="AY12" s="17">
        <v>4.1584838916456299E-2</v>
      </c>
    </row>
    <row r="13" spans="2:51">
      <c r="B13" s="18" t="s">
        <v>421</v>
      </c>
      <c r="C13" s="17">
        <v>3.4350313525465699E-2</v>
      </c>
      <c r="D13" s="17">
        <v>4.9615774915763501E-2</v>
      </c>
      <c r="E13" s="17">
        <v>2.0136014663329101E-2</v>
      </c>
      <c r="F13" s="17"/>
      <c r="G13" s="17">
        <v>1.0284218220159401E-2</v>
      </c>
      <c r="H13" s="17">
        <v>3.1074899296397299E-2</v>
      </c>
      <c r="I13" s="17">
        <v>3.6903173956072302E-2</v>
      </c>
      <c r="J13" s="17">
        <v>2.42694241263577E-2</v>
      </c>
      <c r="K13" s="17">
        <v>6.0850354226664301E-2</v>
      </c>
      <c r="L13" s="17">
        <v>3.5561075172524097E-2</v>
      </c>
      <c r="M13" s="17"/>
      <c r="N13" s="17">
        <v>2.1335562074385101E-2</v>
      </c>
      <c r="O13" s="17">
        <v>3.30728660361123E-2</v>
      </c>
      <c r="P13" s="17">
        <v>3.33072108718446E-2</v>
      </c>
      <c r="Q13" s="17">
        <v>4.8421412221819199E-2</v>
      </c>
      <c r="R13" s="17"/>
      <c r="S13" s="17">
        <v>2.7229934122727902E-2</v>
      </c>
      <c r="T13" s="17">
        <v>3.2142682694227001E-2</v>
      </c>
      <c r="U13" s="17">
        <v>1.53188824315783E-2</v>
      </c>
      <c r="V13" s="17">
        <v>5.1352369191065603E-2</v>
      </c>
      <c r="W13" s="17">
        <v>4.56300488145443E-2</v>
      </c>
      <c r="X13" s="17">
        <v>1.17043891745556E-2</v>
      </c>
      <c r="Y13" s="17">
        <v>5.59752069194491E-2</v>
      </c>
      <c r="Z13" s="17">
        <v>1.7619915583766198E-2</v>
      </c>
      <c r="AA13" s="17">
        <v>1.8321408063584701E-2</v>
      </c>
      <c r="AB13" s="17">
        <v>5.2141114279601303E-2</v>
      </c>
      <c r="AC13" s="17">
        <v>5.3542413425087997E-2</v>
      </c>
      <c r="AD13" s="17">
        <v>5.67485954957258E-2</v>
      </c>
      <c r="AE13" s="17"/>
      <c r="AF13" s="17">
        <v>4.8773482561353901E-2</v>
      </c>
      <c r="AG13" s="17">
        <v>2.2515484471427101E-2</v>
      </c>
      <c r="AH13" s="17">
        <v>3.58847208152814E-2</v>
      </c>
      <c r="AI13" s="17"/>
      <c r="AJ13" s="17">
        <v>3.6927501910443902E-2</v>
      </c>
      <c r="AK13" s="17">
        <v>1.1489881164155001E-2</v>
      </c>
      <c r="AL13" s="17">
        <v>2.3668358273083698E-2</v>
      </c>
      <c r="AM13" s="17"/>
      <c r="AN13" s="17">
        <v>4.8818108650843697E-2</v>
      </c>
      <c r="AO13" s="17">
        <v>2.7750487877579499E-2</v>
      </c>
      <c r="AP13" s="17">
        <v>2.8579745350440999E-2</v>
      </c>
      <c r="AQ13" s="17">
        <v>1.8740334071785301E-2</v>
      </c>
      <c r="AR13" s="17">
        <v>0</v>
      </c>
      <c r="AS13" s="17"/>
      <c r="AT13" s="17">
        <v>3.2536010475182599E-2</v>
      </c>
      <c r="AU13" s="17">
        <v>4.9942017531797202E-2</v>
      </c>
      <c r="AV13" s="17"/>
      <c r="AW13" s="17">
        <v>3.7671488639413699E-2</v>
      </c>
      <c r="AX13" s="17">
        <v>1.9718270189963898E-2</v>
      </c>
      <c r="AY13" s="17">
        <v>3.4482629320573097E-2</v>
      </c>
    </row>
    <row r="14" spans="2:51">
      <c r="B14" s="18" t="s">
        <v>119</v>
      </c>
      <c r="C14" s="19">
        <v>5.2210970189504401E-2</v>
      </c>
      <c r="D14" s="19">
        <v>2.97607750739678E-2</v>
      </c>
      <c r="E14" s="19">
        <v>7.3908121507263197E-2</v>
      </c>
      <c r="F14" s="19"/>
      <c r="G14" s="19">
        <v>3.3616579852084799E-2</v>
      </c>
      <c r="H14" s="19">
        <v>6.0607532493561697E-2</v>
      </c>
      <c r="I14" s="19">
        <v>5.2002185900951001E-2</v>
      </c>
      <c r="J14" s="19">
        <v>5.5829143653758899E-2</v>
      </c>
      <c r="K14" s="19">
        <v>5.8185469107648602E-2</v>
      </c>
      <c r="L14" s="19">
        <v>4.8065719482794297E-2</v>
      </c>
      <c r="M14" s="19"/>
      <c r="N14" s="19">
        <v>2.60451301722079E-2</v>
      </c>
      <c r="O14" s="19">
        <v>3.7369879456562199E-2</v>
      </c>
      <c r="P14" s="19">
        <v>4.7677755194316197E-2</v>
      </c>
      <c r="Q14" s="19">
        <v>0.101596809527219</v>
      </c>
      <c r="R14" s="19"/>
      <c r="S14" s="19">
        <v>5.4631153024319999E-2</v>
      </c>
      <c r="T14" s="19">
        <v>4.9443894442085801E-2</v>
      </c>
      <c r="U14" s="19">
        <v>2.97071830341228E-2</v>
      </c>
      <c r="V14" s="19">
        <v>5.3326180321602398E-2</v>
      </c>
      <c r="W14" s="19">
        <v>4.5866441619414798E-2</v>
      </c>
      <c r="X14" s="19">
        <v>6.3626272363796102E-2</v>
      </c>
      <c r="Y14" s="19">
        <v>5.29052031402895E-2</v>
      </c>
      <c r="Z14" s="19">
        <v>6.2789821398338094E-2</v>
      </c>
      <c r="AA14" s="19">
        <v>5.6667129799074602E-2</v>
      </c>
      <c r="AB14" s="19">
        <v>6.4333649150762603E-2</v>
      </c>
      <c r="AC14" s="19">
        <v>4.1883071196874302E-2</v>
      </c>
      <c r="AD14" s="19">
        <v>4.1592006116673699E-2</v>
      </c>
      <c r="AE14" s="19"/>
      <c r="AF14" s="19">
        <v>5.6651838692623697E-2</v>
      </c>
      <c r="AG14" s="19">
        <v>3.2112467598627001E-2</v>
      </c>
      <c r="AH14" s="19">
        <v>9.2800095183202105E-2</v>
      </c>
      <c r="AI14" s="19"/>
      <c r="AJ14" s="19">
        <v>2.9490507390646101E-2</v>
      </c>
      <c r="AK14" s="19">
        <v>3.09829642808667E-2</v>
      </c>
      <c r="AL14" s="19">
        <v>1.8171644497088201E-2</v>
      </c>
      <c r="AM14" s="19"/>
      <c r="AN14" s="19">
        <v>7.90609510993249E-2</v>
      </c>
      <c r="AO14" s="19">
        <v>6.0956237756909698E-2</v>
      </c>
      <c r="AP14" s="19">
        <v>2.37970821196033E-2</v>
      </c>
      <c r="AQ14" s="19">
        <v>1.7704493319908299E-2</v>
      </c>
      <c r="AR14" s="19">
        <v>0</v>
      </c>
      <c r="AS14" s="19"/>
      <c r="AT14" s="19">
        <v>5.0501425997328299E-2</v>
      </c>
      <c r="AU14" s="19">
        <v>6.27943901201376E-2</v>
      </c>
      <c r="AV14" s="19"/>
      <c r="AW14" s="19">
        <v>1.7492445792545799E-2</v>
      </c>
      <c r="AX14" s="19">
        <v>1.37983470986387E-2</v>
      </c>
      <c r="AY14" s="19">
        <v>9.6128344044792896E-2</v>
      </c>
    </row>
    <row r="15" spans="2:51">
      <c r="B15" t="s">
        <v>49</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Y15"/>
  <sheetViews>
    <sheetView showGridLines="0" workbookViewId="0">
      <pane xSplit="2" topLeftCell="C1" activePane="topRight" state="frozen"/>
      <selection pane="topRight" activeCell="B11" sqref="B11"/>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422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2120</v>
      </c>
      <c r="D7" s="10">
        <v>972</v>
      </c>
      <c r="E7" s="10">
        <v>1141</v>
      </c>
      <c r="F7" s="10"/>
      <c r="G7" s="10">
        <v>205</v>
      </c>
      <c r="H7" s="10">
        <v>312</v>
      </c>
      <c r="I7" s="10">
        <v>319</v>
      </c>
      <c r="J7" s="10">
        <v>359</v>
      </c>
      <c r="K7" s="10">
        <v>392</v>
      </c>
      <c r="L7" s="10">
        <v>533</v>
      </c>
      <c r="M7" s="10"/>
      <c r="N7" s="10">
        <v>602</v>
      </c>
      <c r="O7" s="10">
        <v>613</v>
      </c>
      <c r="P7" s="10">
        <v>389</v>
      </c>
      <c r="Q7" s="10">
        <v>502</v>
      </c>
      <c r="R7" s="10"/>
      <c r="S7" s="10">
        <v>223</v>
      </c>
      <c r="T7" s="10">
        <v>301</v>
      </c>
      <c r="U7" s="10">
        <v>210</v>
      </c>
      <c r="V7" s="10">
        <v>192</v>
      </c>
      <c r="W7" s="10">
        <v>164</v>
      </c>
      <c r="X7" s="10">
        <v>162</v>
      </c>
      <c r="Y7" s="10">
        <v>189</v>
      </c>
      <c r="Z7" s="10">
        <v>94</v>
      </c>
      <c r="AA7" s="10">
        <v>250</v>
      </c>
      <c r="AB7" s="10">
        <v>190</v>
      </c>
      <c r="AC7" s="10">
        <v>92</v>
      </c>
      <c r="AD7" s="10">
        <v>53</v>
      </c>
      <c r="AE7" s="10"/>
      <c r="AF7" s="10">
        <v>862</v>
      </c>
      <c r="AG7" s="10">
        <v>883</v>
      </c>
      <c r="AH7" s="10">
        <v>234</v>
      </c>
      <c r="AI7" s="10"/>
      <c r="AJ7" s="10">
        <v>528</v>
      </c>
      <c r="AK7" s="10">
        <v>656</v>
      </c>
      <c r="AL7" s="10">
        <v>179</v>
      </c>
      <c r="AM7" s="10"/>
      <c r="AN7" s="10">
        <v>467</v>
      </c>
      <c r="AO7" s="10">
        <v>344</v>
      </c>
      <c r="AP7" s="10">
        <v>540</v>
      </c>
      <c r="AQ7" s="10">
        <v>228</v>
      </c>
      <c r="AR7" s="10">
        <v>25</v>
      </c>
      <c r="AS7" s="10"/>
      <c r="AT7" s="10">
        <v>1924</v>
      </c>
      <c r="AU7" s="10">
        <v>185</v>
      </c>
      <c r="AV7" s="10"/>
      <c r="AW7" s="10">
        <v>982</v>
      </c>
      <c r="AX7" s="10">
        <v>230</v>
      </c>
      <c r="AY7" s="10">
        <v>908</v>
      </c>
    </row>
    <row r="8" spans="2:51" ht="30" customHeight="1">
      <c r="B8" s="11" t="s">
        <v>112</v>
      </c>
      <c r="C8" s="11">
        <v>2132</v>
      </c>
      <c r="D8" s="11">
        <v>1010</v>
      </c>
      <c r="E8" s="11">
        <v>1114</v>
      </c>
      <c r="F8" s="11"/>
      <c r="G8" s="11">
        <v>239</v>
      </c>
      <c r="H8" s="11">
        <v>382</v>
      </c>
      <c r="I8" s="11">
        <v>360</v>
      </c>
      <c r="J8" s="11">
        <v>352</v>
      </c>
      <c r="K8" s="11">
        <v>322</v>
      </c>
      <c r="L8" s="11">
        <v>477</v>
      </c>
      <c r="M8" s="11"/>
      <c r="N8" s="11">
        <v>556</v>
      </c>
      <c r="O8" s="11">
        <v>571</v>
      </c>
      <c r="P8" s="11">
        <v>456</v>
      </c>
      <c r="Q8" s="11">
        <v>536</v>
      </c>
      <c r="R8" s="11"/>
      <c r="S8" s="11">
        <v>273</v>
      </c>
      <c r="T8" s="11">
        <v>287</v>
      </c>
      <c r="U8" s="11">
        <v>179</v>
      </c>
      <c r="V8" s="11">
        <v>208</v>
      </c>
      <c r="W8" s="11">
        <v>163</v>
      </c>
      <c r="X8" s="11">
        <v>178</v>
      </c>
      <c r="Y8" s="11">
        <v>179</v>
      </c>
      <c r="Z8" s="11">
        <v>83</v>
      </c>
      <c r="AA8" s="11">
        <v>241</v>
      </c>
      <c r="AB8" s="11">
        <v>193</v>
      </c>
      <c r="AC8" s="11">
        <v>89</v>
      </c>
      <c r="AD8" s="11">
        <v>57</v>
      </c>
      <c r="AE8" s="11"/>
      <c r="AF8" s="11">
        <v>831</v>
      </c>
      <c r="AG8" s="11">
        <v>886</v>
      </c>
      <c r="AH8" s="11">
        <v>254</v>
      </c>
      <c r="AI8" s="11"/>
      <c r="AJ8" s="11">
        <v>513</v>
      </c>
      <c r="AK8" s="11">
        <v>686</v>
      </c>
      <c r="AL8" s="11">
        <v>172</v>
      </c>
      <c r="AM8" s="11"/>
      <c r="AN8" s="11">
        <v>461</v>
      </c>
      <c r="AO8" s="11">
        <v>361</v>
      </c>
      <c r="AP8" s="11">
        <v>547</v>
      </c>
      <c r="AQ8" s="11">
        <v>229</v>
      </c>
      <c r="AR8" s="11">
        <v>25</v>
      </c>
      <c r="AS8" s="11"/>
      <c r="AT8" s="11">
        <v>1907</v>
      </c>
      <c r="AU8" s="11">
        <v>214</v>
      </c>
      <c r="AV8" s="11"/>
      <c r="AW8" s="11">
        <v>946</v>
      </c>
      <c r="AX8" s="11">
        <v>247</v>
      </c>
      <c r="AY8" s="11">
        <v>939</v>
      </c>
    </row>
    <row r="9" spans="2:51" ht="75">
      <c r="B9" s="18" t="s">
        <v>423</v>
      </c>
      <c r="C9" s="17">
        <v>0.56990358451189005</v>
      </c>
      <c r="D9" s="17">
        <v>0.63827127031584496</v>
      </c>
      <c r="E9" s="17">
        <v>0.506900220276567</v>
      </c>
      <c r="F9" s="17"/>
      <c r="G9" s="17">
        <v>0.480342856387249</v>
      </c>
      <c r="H9" s="17">
        <v>0.52481504830030201</v>
      </c>
      <c r="I9" s="17">
        <v>0.53618803068925203</v>
      </c>
      <c r="J9" s="17">
        <v>0.57626979169923898</v>
      </c>
      <c r="K9" s="17">
        <v>0.585102178855196</v>
      </c>
      <c r="L9" s="17">
        <v>0.66137621795775203</v>
      </c>
      <c r="M9" s="17"/>
      <c r="N9" s="17">
        <v>0.64532687117907295</v>
      </c>
      <c r="O9" s="17">
        <v>0.59530946241330396</v>
      </c>
      <c r="P9" s="17">
        <v>0.53125581255207299</v>
      </c>
      <c r="Q9" s="17">
        <v>0.492673518104569</v>
      </c>
      <c r="R9" s="17"/>
      <c r="S9" s="17">
        <v>0.61633183554460202</v>
      </c>
      <c r="T9" s="17">
        <v>0.60125072442397698</v>
      </c>
      <c r="U9" s="17">
        <v>0.55122081157192404</v>
      </c>
      <c r="V9" s="17">
        <v>0.52495882452706399</v>
      </c>
      <c r="W9" s="17">
        <v>0.55921524039107395</v>
      </c>
      <c r="X9" s="17">
        <v>0.55724083227502097</v>
      </c>
      <c r="Y9" s="17">
        <v>0.57187619079903296</v>
      </c>
      <c r="Z9" s="17">
        <v>0.59937822230577997</v>
      </c>
      <c r="AA9" s="17">
        <v>0.56291603947855195</v>
      </c>
      <c r="AB9" s="17">
        <v>0.53604335488610699</v>
      </c>
      <c r="AC9" s="17">
        <v>0.61317335157832997</v>
      </c>
      <c r="AD9" s="17">
        <v>0.50958929800213604</v>
      </c>
      <c r="AE9" s="17"/>
      <c r="AF9" s="17">
        <v>0.55223332795382396</v>
      </c>
      <c r="AG9" s="17">
        <v>0.62541580782519901</v>
      </c>
      <c r="AH9" s="17">
        <v>0.49653712593080201</v>
      </c>
      <c r="AI9" s="17"/>
      <c r="AJ9" s="17">
        <v>0.60829381979077102</v>
      </c>
      <c r="AK9" s="17">
        <v>0.55397393781410897</v>
      </c>
      <c r="AL9" s="17">
        <v>0.69619736179502201</v>
      </c>
      <c r="AM9" s="17"/>
      <c r="AN9" s="17">
        <v>0.48764981532604101</v>
      </c>
      <c r="AO9" s="17">
        <v>0.50149751771803297</v>
      </c>
      <c r="AP9" s="17">
        <v>0.62123716927059602</v>
      </c>
      <c r="AQ9" s="17">
        <v>0.61092575109268599</v>
      </c>
      <c r="AR9" s="17">
        <v>0.73796777935685198</v>
      </c>
      <c r="AS9" s="17"/>
      <c r="AT9" s="17">
        <v>0.57110089495993599</v>
      </c>
      <c r="AU9" s="17">
        <v>0.56865990913290598</v>
      </c>
      <c r="AV9" s="17"/>
      <c r="AW9" s="17">
        <v>0.66712667581083995</v>
      </c>
      <c r="AX9" s="17">
        <v>0.560840258405369</v>
      </c>
      <c r="AY9" s="17">
        <v>0.47434693623413399</v>
      </c>
    </row>
    <row r="10" spans="2:51" ht="60">
      <c r="B10" s="18" t="s">
        <v>424</v>
      </c>
      <c r="C10" s="19">
        <v>0.43009641548811001</v>
      </c>
      <c r="D10" s="19">
        <v>0.36172872968415498</v>
      </c>
      <c r="E10" s="19">
        <v>0.493099779723433</v>
      </c>
      <c r="F10" s="19"/>
      <c r="G10" s="19">
        <v>0.51965714361275195</v>
      </c>
      <c r="H10" s="19">
        <v>0.47518495169969799</v>
      </c>
      <c r="I10" s="19">
        <v>0.46381196931074797</v>
      </c>
      <c r="J10" s="19">
        <v>0.42373020830076003</v>
      </c>
      <c r="K10" s="19">
        <v>0.414897821144804</v>
      </c>
      <c r="L10" s="19">
        <v>0.33862378204224802</v>
      </c>
      <c r="M10" s="19"/>
      <c r="N10" s="19">
        <v>0.354673128820927</v>
      </c>
      <c r="O10" s="19">
        <v>0.40469053758669599</v>
      </c>
      <c r="P10" s="19">
        <v>0.46874418744792701</v>
      </c>
      <c r="Q10" s="19">
        <v>0.50732648189543095</v>
      </c>
      <c r="R10" s="19"/>
      <c r="S10" s="19">
        <v>0.38366816445539798</v>
      </c>
      <c r="T10" s="19">
        <v>0.39874927557602302</v>
      </c>
      <c r="U10" s="19">
        <v>0.44877918842807601</v>
      </c>
      <c r="V10" s="19">
        <v>0.47504117547293701</v>
      </c>
      <c r="W10" s="19">
        <v>0.44078475960892599</v>
      </c>
      <c r="X10" s="19">
        <v>0.44275916772497897</v>
      </c>
      <c r="Y10" s="19">
        <v>0.42812380920096699</v>
      </c>
      <c r="Z10" s="19">
        <v>0.40062177769422003</v>
      </c>
      <c r="AA10" s="19">
        <v>0.43708396052144799</v>
      </c>
      <c r="AB10" s="19">
        <v>0.46395664511389301</v>
      </c>
      <c r="AC10" s="19">
        <v>0.38682664842167003</v>
      </c>
      <c r="AD10" s="19">
        <v>0.49041070199786402</v>
      </c>
      <c r="AE10" s="19"/>
      <c r="AF10" s="19">
        <v>0.44776667204617598</v>
      </c>
      <c r="AG10" s="19">
        <v>0.37458419217480099</v>
      </c>
      <c r="AH10" s="19">
        <v>0.50346287406919799</v>
      </c>
      <c r="AI10" s="19"/>
      <c r="AJ10" s="19">
        <v>0.39170618020922898</v>
      </c>
      <c r="AK10" s="19">
        <v>0.44602606218589103</v>
      </c>
      <c r="AL10" s="19">
        <v>0.30380263820497799</v>
      </c>
      <c r="AM10" s="19"/>
      <c r="AN10" s="19">
        <v>0.51235018467395899</v>
      </c>
      <c r="AO10" s="19">
        <v>0.49850248228196697</v>
      </c>
      <c r="AP10" s="19">
        <v>0.37876283072940398</v>
      </c>
      <c r="AQ10" s="19">
        <v>0.38907424890731401</v>
      </c>
      <c r="AR10" s="19">
        <v>0.26203222064314802</v>
      </c>
      <c r="AS10" s="19"/>
      <c r="AT10" s="19">
        <v>0.42889910504006401</v>
      </c>
      <c r="AU10" s="19">
        <v>0.43134009086709402</v>
      </c>
      <c r="AV10" s="19"/>
      <c r="AW10" s="19">
        <v>0.33287332418915999</v>
      </c>
      <c r="AX10" s="19">
        <v>0.439159741594632</v>
      </c>
      <c r="AY10" s="19">
        <v>0.52565306376586596</v>
      </c>
    </row>
    <row r="11" spans="2:51">
      <c r="B11" t="s">
        <v>50</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2120</v>
      </c>
      <c r="D7" s="10">
        <v>972</v>
      </c>
      <c r="E7" s="10">
        <v>1141</v>
      </c>
      <c r="F7" s="10"/>
      <c r="G7" s="10">
        <v>205</v>
      </c>
      <c r="H7" s="10">
        <v>312</v>
      </c>
      <c r="I7" s="10">
        <v>319</v>
      </c>
      <c r="J7" s="10">
        <v>359</v>
      </c>
      <c r="K7" s="10">
        <v>392</v>
      </c>
      <c r="L7" s="10">
        <v>533</v>
      </c>
      <c r="M7" s="10"/>
      <c r="N7" s="10">
        <v>602</v>
      </c>
      <c r="O7" s="10">
        <v>613</v>
      </c>
      <c r="P7" s="10">
        <v>389</v>
      </c>
      <c r="Q7" s="10">
        <v>502</v>
      </c>
      <c r="R7" s="10"/>
      <c r="S7" s="10">
        <v>223</v>
      </c>
      <c r="T7" s="10">
        <v>301</v>
      </c>
      <c r="U7" s="10">
        <v>210</v>
      </c>
      <c r="V7" s="10">
        <v>192</v>
      </c>
      <c r="W7" s="10">
        <v>164</v>
      </c>
      <c r="X7" s="10">
        <v>162</v>
      </c>
      <c r="Y7" s="10">
        <v>189</v>
      </c>
      <c r="Z7" s="10">
        <v>94</v>
      </c>
      <c r="AA7" s="10">
        <v>250</v>
      </c>
      <c r="AB7" s="10">
        <v>190</v>
      </c>
      <c r="AC7" s="10">
        <v>92</v>
      </c>
      <c r="AD7" s="10">
        <v>53</v>
      </c>
      <c r="AE7" s="10"/>
      <c r="AF7" s="10">
        <v>862</v>
      </c>
      <c r="AG7" s="10">
        <v>883</v>
      </c>
      <c r="AH7" s="10">
        <v>234</v>
      </c>
      <c r="AI7" s="10"/>
      <c r="AJ7" s="10">
        <v>528</v>
      </c>
      <c r="AK7" s="10">
        <v>656</v>
      </c>
      <c r="AL7" s="10">
        <v>179</v>
      </c>
      <c r="AM7" s="10"/>
      <c r="AN7" s="10">
        <v>467</v>
      </c>
      <c r="AO7" s="10">
        <v>344</v>
      </c>
      <c r="AP7" s="10">
        <v>540</v>
      </c>
      <c r="AQ7" s="10">
        <v>228</v>
      </c>
      <c r="AR7" s="10">
        <v>25</v>
      </c>
      <c r="AS7" s="10"/>
      <c r="AT7" s="10">
        <v>1924</v>
      </c>
      <c r="AU7" s="10">
        <v>185</v>
      </c>
      <c r="AV7" s="10"/>
      <c r="AW7" s="10">
        <v>982</v>
      </c>
      <c r="AX7" s="10">
        <v>230</v>
      </c>
      <c r="AY7" s="10">
        <v>908</v>
      </c>
    </row>
    <row r="8" spans="2:51" ht="30" customHeight="1">
      <c r="B8" s="11" t="s">
        <v>112</v>
      </c>
      <c r="C8" s="11">
        <v>2132</v>
      </c>
      <c r="D8" s="11">
        <v>1010</v>
      </c>
      <c r="E8" s="11">
        <v>1114</v>
      </c>
      <c r="F8" s="11"/>
      <c r="G8" s="11">
        <v>239</v>
      </c>
      <c r="H8" s="11">
        <v>382</v>
      </c>
      <c r="I8" s="11">
        <v>360</v>
      </c>
      <c r="J8" s="11">
        <v>352</v>
      </c>
      <c r="K8" s="11">
        <v>322</v>
      </c>
      <c r="L8" s="11">
        <v>477</v>
      </c>
      <c r="M8" s="11"/>
      <c r="N8" s="11">
        <v>556</v>
      </c>
      <c r="O8" s="11">
        <v>571</v>
      </c>
      <c r="P8" s="11">
        <v>456</v>
      </c>
      <c r="Q8" s="11">
        <v>536</v>
      </c>
      <c r="R8" s="11"/>
      <c r="S8" s="11">
        <v>273</v>
      </c>
      <c r="T8" s="11">
        <v>287</v>
      </c>
      <c r="U8" s="11">
        <v>179</v>
      </c>
      <c r="V8" s="11">
        <v>208</v>
      </c>
      <c r="W8" s="11">
        <v>163</v>
      </c>
      <c r="X8" s="11">
        <v>178</v>
      </c>
      <c r="Y8" s="11">
        <v>179</v>
      </c>
      <c r="Z8" s="11">
        <v>83</v>
      </c>
      <c r="AA8" s="11">
        <v>241</v>
      </c>
      <c r="AB8" s="11">
        <v>193</v>
      </c>
      <c r="AC8" s="11">
        <v>89</v>
      </c>
      <c r="AD8" s="11">
        <v>57</v>
      </c>
      <c r="AE8" s="11"/>
      <c r="AF8" s="11">
        <v>831</v>
      </c>
      <c r="AG8" s="11">
        <v>886</v>
      </c>
      <c r="AH8" s="11">
        <v>254</v>
      </c>
      <c r="AI8" s="11"/>
      <c r="AJ8" s="11">
        <v>513</v>
      </c>
      <c r="AK8" s="11">
        <v>686</v>
      </c>
      <c r="AL8" s="11">
        <v>172</v>
      </c>
      <c r="AM8" s="11"/>
      <c r="AN8" s="11">
        <v>461</v>
      </c>
      <c r="AO8" s="11">
        <v>361</v>
      </c>
      <c r="AP8" s="11">
        <v>547</v>
      </c>
      <c r="AQ8" s="11">
        <v>229</v>
      </c>
      <c r="AR8" s="11">
        <v>25</v>
      </c>
      <c r="AS8" s="11"/>
      <c r="AT8" s="11">
        <v>1907</v>
      </c>
      <c r="AU8" s="11">
        <v>214</v>
      </c>
      <c r="AV8" s="11"/>
      <c r="AW8" s="11">
        <v>946</v>
      </c>
      <c r="AX8" s="11">
        <v>247</v>
      </c>
      <c r="AY8" s="11">
        <v>939</v>
      </c>
    </row>
    <row r="9" spans="2:51">
      <c r="B9" s="18" t="s">
        <v>417</v>
      </c>
      <c r="C9" s="17">
        <v>0.17555546627811</v>
      </c>
      <c r="D9" s="17">
        <v>0.19754869622705001</v>
      </c>
      <c r="E9" s="17">
        <v>0.15515266843051101</v>
      </c>
      <c r="F9" s="17"/>
      <c r="G9" s="17">
        <v>0.215167234171112</v>
      </c>
      <c r="H9" s="17">
        <v>0.17994536196775501</v>
      </c>
      <c r="I9" s="17">
        <v>0.186505978812324</v>
      </c>
      <c r="J9" s="17">
        <v>0.17908170423896</v>
      </c>
      <c r="K9" s="17">
        <v>0.16521763277857199</v>
      </c>
      <c r="L9" s="17">
        <v>0.14829242964380501</v>
      </c>
      <c r="M9" s="17"/>
      <c r="N9" s="17">
        <v>0.192883662148499</v>
      </c>
      <c r="O9" s="17">
        <v>0.187808757548863</v>
      </c>
      <c r="P9" s="17">
        <v>0.17696027106963799</v>
      </c>
      <c r="Q9" s="17">
        <v>0.14768106617027499</v>
      </c>
      <c r="R9" s="17"/>
      <c r="S9" s="17">
        <v>0.203044557596567</v>
      </c>
      <c r="T9" s="17">
        <v>0.13701249565880999</v>
      </c>
      <c r="U9" s="17">
        <v>0.15841346986579799</v>
      </c>
      <c r="V9" s="17">
        <v>0.16894248858439001</v>
      </c>
      <c r="W9" s="17">
        <v>0.16187793141180101</v>
      </c>
      <c r="X9" s="17">
        <v>0.172067132167156</v>
      </c>
      <c r="Y9" s="17">
        <v>0.20739563985750001</v>
      </c>
      <c r="Z9" s="17">
        <v>0.15647815577861601</v>
      </c>
      <c r="AA9" s="17">
        <v>0.19400361769121399</v>
      </c>
      <c r="AB9" s="17">
        <v>0.159500228962587</v>
      </c>
      <c r="AC9" s="17">
        <v>0.23932006296677899</v>
      </c>
      <c r="AD9" s="17">
        <v>0.17015192622667299</v>
      </c>
      <c r="AE9" s="17"/>
      <c r="AF9" s="17">
        <v>0.15928895240622801</v>
      </c>
      <c r="AG9" s="17">
        <v>0.183350435511316</v>
      </c>
      <c r="AH9" s="17">
        <v>0.18169134217442001</v>
      </c>
      <c r="AI9" s="17"/>
      <c r="AJ9" s="17">
        <v>0.15920008748553</v>
      </c>
      <c r="AK9" s="17">
        <v>0.226430662256912</v>
      </c>
      <c r="AL9" s="17">
        <v>0.16475817476150301</v>
      </c>
      <c r="AM9" s="17"/>
      <c r="AN9" s="17">
        <v>0.16734346232730099</v>
      </c>
      <c r="AO9" s="17">
        <v>0.20158265984287299</v>
      </c>
      <c r="AP9" s="17">
        <v>0.15247433375965999</v>
      </c>
      <c r="AQ9" s="17">
        <v>0.18050948151669399</v>
      </c>
      <c r="AR9" s="17">
        <v>0.225295496747353</v>
      </c>
      <c r="AS9" s="17"/>
      <c r="AT9" s="17">
        <v>0.170229665773314</v>
      </c>
      <c r="AU9" s="17">
        <v>0.21943892644504001</v>
      </c>
      <c r="AV9" s="17"/>
      <c r="AW9" s="17">
        <v>0.17735449422007299</v>
      </c>
      <c r="AX9" s="17">
        <v>0.17528849413554601</v>
      </c>
      <c r="AY9" s="17">
        <v>0.17381343877847499</v>
      </c>
    </row>
    <row r="10" spans="2:51">
      <c r="B10" s="18" t="s">
        <v>418</v>
      </c>
      <c r="C10" s="17">
        <v>0.41162895043176201</v>
      </c>
      <c r="D10" s="17">
        <v>0.40658192777823199</v>
      </c>
      <c r="E10" s="17">
        <v>0.41880128583517701</v>
      </c>
      <c r="F10" s="17"/>
      <c r="G10" s="17">
        <v>0.47092822514196298</v>
      </c>
      <c r="H10" s="17">
        <v>0.41528338973112799</v>
      </c>
      <c r="I10" s="17">
        <v>0.40910607190746001</v>
      </c>
      <c r="J10" s="17">
        <v>0.39213876092384398</v>
      </c>
      <c r="K10" s="17">
        <v>0.37553501898059999</v>
      </c>
      <c r="L10" s="17">
        <v>0.41963492389218598</v>
      </c>
      <c r="M10" s="17"/>
      <c r="N10" s="17">
        <v>0.421081424875907</v>
      </c>
      <c r="O10" s="17">
        <v>0.39784666104879401</v>
      </c>
      <c r="P10" s="17">
        <v>0.400472904929778</v>
      </c>
      <c r="Q10" s="17">
        <v>0.419647441609109</v>
      </c>
      <c r="R10" s="17"/>
      <c r="S10" s="17">
        <v>0.38440260624758998</v>
      </c>
      <c r="T10" s="17">
        <v>0.46468217720169502</v>
      </c>
      <c r="U10" s="17">
        <v>0.399968230547677</v>
      </c>
      <c r="V10" s="17">
        <v>0.366270331284413</v>
      </c>
      <c r="W10" s="17">
        <v>0.40757189306774999</v>
      </c>
      <c r="X10" s="17">
        <v>0.42199028857003101</v>
      </c>
      <c r="Y10" s="17">
        <v>0.41066042341870901</v>
      </c>
      <c r="Z10" s="17">
        <v>0.43933532043490803</v>
      </c>
      <c r="AA10" s="17">
        <v>0.390058058566986</v>
      </c>
      <c r="AB10" s="17">
        <v>0.47586714740762998</v>
      </c>
      <c r="AC10" s="17">
        <v>0.33714680055410701</v>
      </c>
      <c r="AD10" s="17">
        <v>0.40911368223881001</v>
      </c>
      <c r="AE10" s="17"/>
      <c r="AF10" s="17">
        <v>0.39404625972676999</v>
      </c>
      <c r="AG10" s="17">
        <v>0.41919771378591603</v>
      </c>
      <c r="AH10" s="17">
        <v>0.39852601225779799</v>
      </c>
      <c r="AI10" s="17"/>
      <c r="AJ10" s="17">
        <v>0.43048164868670702</v>
      </c>
      <c r="AK10" s="17">
        <v>0.414191178186118</v>
      </c>
      <c r="AL10" s="17">
        <v>0.43325231476599901</v>
      </c>
      <c r="AM10" s="17"/>
      <c r="AN10" s="17">
        <v>0.38458821628902701</v>
      </c>
      <c r="AO10" s="17">
        <v>0.40557962941124398</v>
      </c>
      <c r="AP10" s="17">
        <v>0.42691068181717801</v>
      </c>
      <c r="AQ10" s="17">
        <v>0.45238538762880598</v>
      </c>
      <c r="AR10" s="17">
        <v>0.25029933480626299</v>
      </c>
      <c r="AS10" s="17"/>
      <c r="AT10" s="17">
        <v>0.414815475560883</v>
      </c>
      <c r="AU10" s="17">
        <v>0.38690928677678399</v>
      </c>
      <c r="AV10" s="17"/>
      <c r="AW10" s="17">
        <v>0.42189597873525497</v>
      </c>
      <c r="AX10" s="17">
        <v>0.45169103577358999</v>
      </c>
      <c r="AY10" s="17">
        <v>0.39072582754803098</v>
      </c>
    </row>
    <row r="11" spans="2:51">
      <c r="B11" s="18" t="s">
        <v>419</v>
      </c>
      <c r="C11" s="17">
        <v>0.30194195401409502</v>
      </c>
      <c r="D11" s="17">
        <v>0.30578896576307102</v>
      </c>
      <c r="E11" s="17">
        <v>0.29763875393878397</v>
      </c>
      <c r="F11" s="17"/>
      <c r="G11" s="17">
        <v>0.23757109674725099</v>
      </c>
      <c r="H11" s="17">
        <v>0.24551869804839599</v>
      </c>
      <c r="I11" s="17">
        <v>0.26517461372727702</v>
      </c>
      <c r="J11" s="17">
        <v>0.321984812166486</v>
      </c>
      <c r="K11" s="17">
        <v>0.36600507815252298</v>
      </c>
      <c r="L11" s="17">
        <v>0.34907305652625698</v>
      </c>
      <c r="M11" s="17"/>
      <c r="N11" s="17">
        <v>0.29409939113216998</v>
      </c>
      <c r="O11" s="17">
        <v>0.30764326313180901</v>
      </c>
      <c r="P11" s="17">
        <v>0.312750764805512</v>
      </c>
      <c r="Q11" s="17">
        <v>0.29404231921995599</v>
      </c>
      <c r="R11" s="17"/>
      <c r="S11" s="17">
        <v>0.26748557691978397</v>
      </c>
      <c r="T11" s="17">
        <v>0.297988532098859</v>
      </c>
      <c r="U11" s="17">
        <v>0.32979789740877702</v>
      </c>
      <c r="V11" s="17">
        <v>0.34683254301411798</v>
      </c>
      <c r="W11" s="17">
        <v>0.32197429774835701</v>
      </c>
      <c r="X11" s="17">
        <v>0.298379858409762</v>
      </c>
      <c r="Y11" s="17">
        <v>0.273985540567311</v>
      </c>
      <c r="Z11" s="17">
        <v>0.30700599252744498</v>
      </c>
      <c r="AA11" s="17">
        <v>0.32233142866006498</v>
      </c>
      <c r="AB11" s="17">
        <v>0.25440103647031198</v>
      </c>
      <c r="AC11" s="17">
        <v>0.28841335433881898</v>
      </c>
      <c r="AD11" s="17">
        <v>0.366287053138657</v>
      </c>
      <c r="AE11" s="17"/>
      <c r="AF11" s="17">
        <v>0.32731120178099099</v>
      </c>
      <c r="AG11" s="17">
        <v>0.29958147378545402</v>
      </c>
      <c r="AH11" s="17">
        <v>0.26374732011859198</v>
      </c>
      <c r="AI11" s="17"/>
      <c r="AJ11" s="17">
        <v>0.31034358553051899</v>
      </c>
      <c r="AK11" s="17">
        <v>0.26782716017976999</v>
      </c>
      <c r="AL11" s="17">
        <v>0.32549213897741203</v>
      </c>
      <c r="AM11" s="17"/>
      <c r="AN11" s="17">
        <v>0.306945066256885</v>
      </c>
      <c r="AO11" s="17">
        <v>0.29279208196012302</v>
      </c>
      <c r="AP11" s="17">
        <v>0.32336182287009801</v>
      </c>
      <c r="AQ11" s="17">
        <v>0.255016289439354</v>
      </c>
      <c r="AR11" s="17">
        <v>0.371939120048427</v>
      </c>
      <c r="AS11" s="17"/>
      <c r="AT11" s="17">
        <v>0.31123835401877298</v>
      </c>
      <c r="AU11" s="17">
        <v>0.23457433913069001</v>
      </c>
      <c r="AV11" s="17"/>
      <c r="AW11" s="17">
        <v>0.32974750046390899</v>
      </c>
      <c r="AX11" s="17">
        <v>0.26809540914521202</v>
      </c>
      <c r="AY11" s="17">
        <v>0.28285123519211902</v>
      </c>
    </row>
    <row r="12" spans="2:51">
      <c r="B12" s="18" t="s">
        <v>420</v>
      </c>
      <c r="C12" s="17">
        <v>3.8792289906693901E-2</v>
      </c>
      <c r="D12" s="17">
        <v>3.4400886130945399E-2</v>
      </c>
      <c r="E12" s="17">
        <v>4.1844162251293102E-2</v>
      </c>
      <c r="F12" s="17"/>
      <c r="G12" s="17">
        <v>3.27302782031752E-2</v>
      </c>
      <c r="H12" s="17">
        <v>6.6286291380846699E-2</v>
      </c>
      <c r="I12" s="17">
        <v>4.32191385840833E-2</v>
      </c>
      <c r="J12" s="17">
        <v>1.7523898658690099E-2</v>
      </c>
      <c r="K12" s="17">
        <v>3.0495293986565902E-2</v>
      </c>
      <c r="L12" s="17">
        <v>3.7791992095805298E-2</v>
      </c>
      <c r="M12" s="17"/>
      <c r="N12" s="17">
        <v>4.4911639463193799E-2</v>
      </c>
      <c r="O12" s="17">
        <v>3.3217469339568401E-2</v>
      </c>
      <c r="P12" s="17">
        <v>4.0874742935431099E-2</v>
      </c>
      <c r="Q12" s="17">
        <v>3.7572283589157797E-2</v>
      </c>
      <c r="R12" s="17"/>
      <c r="S12" s="17">
        <v>5.88816994430197E-2</v>
      </c>
      <c r="T12" s="17">
        <v>1.36164451970677E-2</v>
      </c>
      <c r="U12" s="17">
        <v>4.1083926885768902E-2</v>
      </c>
      <c r="V12" s="17">
        <v>5.5380187198576201E-2</v>
      </c>
      <c r="W12" s="17">
        <v>5.32681918308162E-2</v>
      </c>
      <c r="X12" s="17">
        <v>4.0267797745095799E-2</v>
      </c>
      <c r="Y12" s="17">
        <v>5.0245278112739503E-2</v>
      </c>
      <c r="Z12" s="17">
        <v>4.6006035641634899E-2</v>
      </c>
      <c r="AA12" s="17">
        <v>2.0972946823847101E-2</v>
      </c>
      <c r="AB12" s="17">
        <v>3.0800170871811298E-2</v>
      </c>
      <c r="AC12" s="17">
        <v>2.2116281920715401E-2</v>
      </c>
      <c r="AD12" s="17">
        <v>3.7700272111375201E-2</v>
      </c>
      <c r="AE12" s="17"/>
      <c r="AF12" s="17">
        <v>4.0224428442838599E-2</v>
      </c>
      <c r="AG12" s="17">
        <v>3.6953519740281597E-2</v>
      </c>
      <c r="AH12" s="17">
        <v>5.0124744578849703E-2</v>
      </c>
      <c r="AI12" s="17"/>
      <c r="AJ12" s="17">
        <v>4.7944736434137998E-2</v>
      </c>
      <c r="AK12" s="17">
        <v>2.7308953766417999E-2</v>
      </c>
      <c r="AL12" s="17">
        <v>3.24642916612927E-2</v>
      </c>
      <c r="AM12" s="17"/>
      <c r="AN12" s="17">
        <v>3.7149306846199499E-2</v>
      </c>
      <c r="AO12" s="17">
        <v>3.8879506193383803E-2</v>
      </c>
      <c r="AP12" s="17">
        <v>3.6872823592395902E-2</v>
      </c>
      <c r="AQ12" s="17">
        <v>6.1721300197592498E-2</v>
      </c>
      <c r="AR12" s="17">
        <v>7.7601230047278896E-2</v>
      </c>
      <c r="AS12" s="17"/>
      <c r="AT12" s="17">
        <v>3.6103742833472001E-2</v>
      </c>
      <c r="AU12" s="17">
        <v>5.7295637170469697E-2</v>
      </c>
      <c r="AV12" s="17"/>
      <c r="AW12" s="17">
        <v>3.5706719795546397E-2</v>
      </c>
      <c r="AX12" s="17">
        <v>4.1590317222710602E-2</v>
      </c>
      <c r="AY12" s="17">
        <v>4.1163270556681501E-2</v>
      </c>
    </row>
    <row r="13" spans="2:51">
      <c r="B13" s="18" t="s">
        <v>421</v>
      </c>
      <c r="C13" s="17">
        <v>1.5458516747831001E-2</v>
      </c>
      <c r="D13" s="17">
        <v>1.7957380182684401E-2</v>
      </c>
      <c r="E13" s="17">
        <v>1.3290041902419201E-2</v>
      </c>
      <c r="F13" s="17"/>
      <c r="G13" s="17">
        <v>1.45794470463403E-2</v>
      </c>
      <c r="H13" s="17">
        <v>1.7465757700889199E-2</v>
      </c>
      <c r="I13" s="17">
        <v>2.0947336517425499E-2</v>
      </c>
      <c r="J13" s="17">
        <v>2.1124890867273802E-2</v>
      </c>
      <c r="K13" s="17">
        <v>1.03573905337056E-2</v>
      </c>
      <c r="L13" s="17">
        <v>9.4103471034377908E-3</v>
      </c>
      <c r="M13" s="17"/>
      <c r="N13" s="17">
        <v>1.7226269933851901E-2</v>
      </c>
      <c r="O13" s="17">
        <v>1.44728790873724E-2</v>
      </c>
      <c r="P13" s="17">
        <v>1.63035022189317E-2</v>
      </c>
      <c r="Q13" s="17">
        <v>1.43391426566064E-2</v>
      </c>
      <c r="R13" s="17"/>
      <c r="S13" s="17">
        <v>2.4134504996865098E-2</v>
      </c>
      <c r="T13" s="17">
        <v>1.4133492207473E-2</v>
      </c>
      <c r="U13" s="17">
        <v>1.1910047833156001E-2</v>
      </c>
      <c r="V13" s="17">
        <v>1.00137679726836E-2</v>
      </c>
      <c r="W13" s="17">
        <v>9.5281788253078099E-3</v>
      </c>
      <c r="X13" s="17">
        <v>7.6200459000740402E-3</v>
      </c>
      <c r="Y13" s="17">
        <v>1.9064876083897599E-2</v>
      </c>
      <c r="Z13" s="17">
        <v>0</v>
      </c>
      <c r="AA13" s="17">
        <v>3.3032543389585403E-2</v>
      </c>
      <c r="AB13" s="17">
        <v>1.5236547585249499E-2</v>
      </c>
      <c r="AC13" s="17">
        <v>9.51569770459482E-3</v>
      </c>
      <c r="AD13" s="17">
        <v>0</v>
      </c>
      <c r="AE13" s="17"/>
      <c r="AF13" s="17">
        <v>1.9471125220190101E-2</v>
      </c>
      <c r="AG13" s="17">
        <v>1.51913810012994E-2</v>
      </c>
      <c r="AH13" s="17">
        <v>8.6158759112368397E-3</v>
      </c>
      <c r="AI13" s="17"/>
      <c r="AJ13" s="17">
        <v>9.4291894388253295E-3</v>
      </c>
      <c r="AK13" s="17">
        <v>1.34692363859783E-2</v>
      </c>
      <c r="AL13" s="17">
        <v>1.52676346703771E-2</v>
      </c>
      <c r="AM13" s="17"/>
      <c r="AN13" s="17">
        <v>6.2404193790447796E-3</v>
      </c>
      <c r="AO13" s="17">
        <v>2.1131110080653999E-2</v>
      </c>
      <c r="AP13" s="17">
        <v>1.8316508712888299E-2</v>
      </c>
      <c r="AQ13" s="17">
        <v>1.25211574111283E-2</v>
      </c>
      <c r="AR13" s="17">
        <v>4.0964382700160701E-2</v>
      </c>
      <c r="AS13" s="17"/>
      <c r="AT13" s="17">
        <v>1.5644214174207301E-2</v>
      </c>
      <c r="AU13" s="17">
        <v>5.1800341095910698E-3</v>
      </c>
      <c r="AV13" s="17"/>
      <c r="AW13" s="17">
        <v>1.32206702049489E-2</v>
      </c>
      <c r="AX13" s="17">
        <v>3.7027313705583599E-3</v>
      </c>
      <c r="AY13" s="17">
        <v>2.0811651398379701E-2</v>
      </c>
    </row>
    <row r="14" spans="2:51">
      <c r="B14" s="18" t="s">
        <v>119</v>
      </c>
      <c r="C14" s="19">
        <v>5.6622822621508001E-2</v>
      </c>
      <c r="D14" s="19">
        <v>3.7722143918017197E-2</v>
      </c>
      <c r="E14" s="19">
        <v>7.3273087641815393E-2</v>
      </c>
      <c r="F14" s="19"/>
      <c r="G14" s="19">
        <v>2.9023718690158001E-2</v>
      </c>
      <c r="H14" s="19">
        <v>7.5500501170984904E-2</v>
      </c>
      <c r="I14" s="19">
        <v>7.5046860451429803E-2</v>
      </c>
      <c r="J14" s="19">
        <v>6.8145933144746304E-2</v>
      </c>
      <c r="K14" s="19">
        <v>5.2389585568034101E-2</v>
      </c>
      <c r="L14" s="19">
        <v>3.5797250738509097E-2</v>
      </c>
      <c r="M14" s="19"/>
      <c r="N14" s="19">
        <v>2.9797612446378401E-2</v>
      </c>
      <c r="O14" s="19">
        <v>5.90109698435934E-2</v>
      </c>
      <c r="P14" s="19">
        <v>5.2637814040709302E-2</v>
      </c>
      <c r="Q14" s="19">
        <v>8.6717746754895006E-2</v>
      </c>
      <c r="R14" s="19"/>
      <c r="S14" s="19">
        <v>6.2051054796175398E-2</v>
      </c>
      <c r="T14" s="19">
        <v>7.2566857636095702E-2</v>
      </c>
      <c r="U14" s="19">
        <v>5.8826427458823299E-2</v>
      </c>
      <c r="V14" s="19">
        <v>5.2560681945819199E-2</v>
      </c>
      <c r="W14" s="19">
        <v>4.57795071159681E-2</v>
      </c>
      <c r="X14" s="19">
        <v>5.96748772078807E-2</v>
      </c>
      <c r="Y14" s="19">
        <v>3.86482419598424E-2</v>
      </c>
      <c r="Z14" s="19">
        <v>5.1174495617396301E-2</v>
      </c>
      <c r="AA14" s="19">
        <v>3.9601404868301902E-2</v>
      </c>
      <c r="AB14" s="19">
        <v>6.4194868702409799E-2</v>
      </c>
      <c r="AC14" s="19">
        <v>0.103487802514984</v>
      </c>
      <c r="AD14" s="19">
        <v>1.6747066284484E-2</v>
      </c>
      <c r="AE14" s="19"/>
      <c r="AF14" s="19">
        <v>5.9658032422982801E-2</v>
      </c>
      <c r="AG14" s="19">
        <v>4.5725476175733297E-2</v>
      </c>
      <c r="AH14" s="19">
        <v>9.7294704959103404E-2</v>
      </c>
      <c r="AI14" s="19"/>
      <c r="AJ14" s="19">
        <v>4.2600752424281699E-2</v>
      </c>
      <c r="AK14" s="19">
        <v>5.0772809224804302E-2</v>
      </c>
      <c r="AL14" s="19">
        <v>2.8765445163416899E-2</v>
      </c>
      <c r="AM14" s="19"/>
      <c r="AN14" s="19">
        <v>9.7733528901542494E-2</v>
      </c>
      <c r="AO14" s="19">
        <v>4.0035012511722E-2</v>
      </c>
      <c r="AP14" s="19">
        <v>4.2063829247780099E-2</v>
      </c>
      <c r="AQ14" s="19">
        <v>3.7846383806425202E-2</v>
      </c>
      <c r="AR14" s="19">
        <v>3.3900435650518403E-2</v>
      </c>
      <c r="AS14" s="19"/>
      <c r="AT14" s="19">
        <v>5.196854763935E-2</v>
      </c>
      <c r="AU14" s="19">
        <v>9.6601776367424994E-2</v>
      </c>
      <c r="AV14" s="19"/>
      <c r="AW14" s="19">
        <v>2.20746365802677E-2</v>
      </c>
      <c r="AX14" s="19">
        <v>5.9632012352383197E-2</v>
      </c>
      <c r="AY14" s="19">
        <v>9.0634576526313404E-2</v>
      </c>
    </row>
    <row r="15" spans="2:51">
      <c r="B15" t="s">
        <v>50</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Y15"/>
  <sheetViews>
    <sheetView showGridLines="0" workbookViewId="0">
      <pane xSplit="2" topLeftCell="C1" activePane="topRight" state="frozen"/>
      <selection pane="topRight" activeCell="B11" sqref="B11"/>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426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2130</v>
      </c>
      <c r="D7" s="10">
        <v>1001</v>
      </c>
      <c r="E7" s="10">
        <v>1116</v>
      </c>
      <c r="F7" s="10"/>
      <c r="G7" s="10">
        <v>193</v>
      </c>
      <c r="H7" s="10">
        <v>305</v>
      </c>
      <c r="I7" s="10">
        <v>312</v>
      </c>
      <c r="J7" s="10">
        <v>362</v>
      </c>
      <c r="K7" s="10">
        <v>411</v>
      </c>
      <c r="L7" s="10">
        <v>547</v>
      </c>
      <c r="M7" s="10"/>
      <c r="N7" s="10">
        <v>603</v>
      </c>
      <c r="O7" s="10">
        <v>616</v>
      </c>
      <c r="P7" s="10">
        <v>384</v>
      </c>
      <c r="Q7" s="10">
        <v>513</v>
      </c>
      <c r="R7" s="10"/>
      <c r="S7" s="10">
        <v>228</v>
      </c>
      <c r="T7" s="10">
        <v>309</v>
      </c>
      <c r="U7" s="10">
        <v>212</v>
      </c>
      <c r="V7" s="10">
        <v>191</v>
      </c>
      <c r="W7" s="10">
        <v>168</v>
      </c>
      <c r="X7" s="10">
        <v>178</v>
      </c>
      <c r="Y7" s="10">
        <v>189</v>
      </c>
      <c r="Z7" s="10">
        <v>98</v>
      </c>
      <c r="AA7" s="10">
        <v>228</v>
      </c>
      <c r="AB7" s="10">
        <v>169</v>
      </c>
      <c r="AC7" s="10">
        <v>97</v>
      </c>
      <c r="AD7" s="10">
        <v>63</v>
      </c>
      <c r="AE7" s="10"/>
      <c r="AF7" s="10">
        <v>888</v>
      </c>
      <c r="AG7" s="10">
        <v>876</v>
      </c>
      <c r="AH7" s="10">
        <v>231</v>
      </c>
      <c r="AI7" s="10"/>
      <c r="AJ7" s="10">
        <v>513</v>
      </c>
      <c r="AK7" s="10">
        <v>655</v>
      </c>
      <c r="AL7" s="10">
        <v>172</v>
      </c>
      <c r="AM7" s="10"/>
      <c r="AN7" s="10">
        <v>447</v>
      </c>
      <c r="AO7" s="10">
        <v>370</v>
      </c>
      <c r="AP7" s="10">
        <v>498</v>
      </c>
      <c r="AQ7" s="10">
        <v>219</v>
      </c>
      <c r="AR7" s="10">
        <v>32</v>
      </c>
      <c r="AS7" s="10"/>
      <c r="AT7" s="10">
        <v>1933</v>
      </c>
      <c r="AU7" s="10">
        <v>185</v>
      </c>
      <c r="AV7" s="10"/>
      <c r="AW7" s="10">
        <v>1011</v>
      </c>
      <c r="AX7" s="10">
        <v>231</v>
      </c>
      <c r="AY7" s="10">
        <v>888</v>
      </c>
    </row>
    <row r="8" spans="2:51" ht="30" customHeight="1">
      <c r="B8" s="11" t="s">
        <v>112</v>
      </c>
      <c r="C8" s="11">
        <v>2127</v>
      </c>
      <c r="D8" s="11">
        <v>1033</v>
      </c>
      <c r="E8" s="11">
        <v>1080</v>
      </c>
      <c r="F8" s="11"/>
      <c r="G8" s="11">
        <v>223</v>
      </c>
      <c r="H8" s="11">
        <v>372</v>
      </c>
      <c r="I8" s="11">
        <v>348</v>
      </c>
      <c r="J8" s="11">
        <v>354</v>
      </c>
      <c r="K8" s="11">
        <v>336</v>
      </c>
      <c r="L8" s="11">
        <v>494</v>
      </c>
      <c r="M8" s="11"/>
      <c r="N8" s="11">
        <v>549</v>
      </c>
      <c r="O8" s="11">
        <v>571</v>
      </c>
      <c r="P8" s="11">
        <v>445</v>
      </c>
      <c r="Q8" s="11">
        <v>547</v>
      </c>
      <c r="R8" s="11"/>
      <c r="S8" s="11">
        <v>274</v>
      </c>
      <c r="T8" s="11">
        <v>295</v>
      </c>
      <c r="U8" s="11">
        <v>188</v>
      </c>
      <c r="V8" s="11">
        <v>200</v>
      </c>
      <c r="W8" s="11">
        <v>162</v>
      </c>
      <c r="X8" s="11">
        <v>193</v>
      </c>
      <c r="Y8" s="11">
        <v>180</v>
      </c>
      <c r="Z8" s="11">
        <v>84</v>
      </c>
      <c r="AA8" s="11">
        <v>218</v>
      </c>
      <c r="AB8" s="11">
        <v>170</v>
      </c>
      <c r="AC8" s="11">
        <v>95</v>
      </c>
      <c r="AD8" s="11">
        <v>68</v>
      </c>
      <c r="AE8" s="11"/>
      <c r="AF8" s="11">
        <v>858</v>
      </c>
      <c r="AG8" s="11">
        <v>862</v>
      </c>
      <c r="AH8" s="11">
        <v>252</v>
      </c>
      <c r="AI8" s="11"/>
      <c r="AJ8" s="11">
        <v>492</v>
      </c>
      <c r="AK8" s="11">
        <v>676</v>
      </c>
      <c r="AL8" s="11">
        <v>171</v>
      </c>
      <c r="AM8" s="11"/>
      <c r="AN8" s="11">
        <v>447</v>
      </c>
      <c r="AO8" s="11">
        <v>388</v>
      </c>
      <c r="AP8" s="11">
        <v>493</v>
      </c>
      <c r="AQ8" s="11">
        <v>215</v>
      </c>
      <c r="AR8" s="11">
        <v>30</v>
      </c>
      <c r="AS8" s="11"/>
      <c r="AT8" s="11">
        <v>1901</v>
      </c>
      <c r="AU8" s="11">
        <v>212</v>
      </c>
      <c r="AV8" s="11"/>
      <c r="AW8" s="11">
        <v>979</v>
      </c>
      <c r="AX8" s="11">
        <v>242</v>
      </c>
      <c r="AY8" s="11">
        <v>906</v>
      </c>
    </row>
    <row r="9" spans="2:51" ht="45">
      <c r="B9" s="18" t="s">
        <v>427</v>
      </c>
      <c r="C9" s="17">
        <v>0.54125705150999703</v>
      </c>
      <c r="D9" s="17">
        <v>0.61406915308204901</v>
      </c>
      <c r="E9" s="17">
        <v>0.47231000845873</v>
      </c>
      <c r="F9" s="17"/>
      <c r="G9" s="17">
        <v>0.53753718078914003</v>
      </c>
      <c r="H9" s="17">
        <v>0.53779351728003599</v>
      </c>
      <c r="I9" s="17">
        <v>0.55534612491637902</v>
      </c>
      <c r="J9" s="17">
        <v>0.51488114969474597</v>
      </c>
      <c r="K9" s="17">
        <v>0.53313347677833001</v>
      </c>
      <c r="L9" s="17">
        <v>0.56003333424551904</v>
      </c>
      <c r="M9" s="17"/>
      <c r="N9" s="17">
        <v>0.58258942780169198</v>
      </c>
      <c r="O9" s="17">
        <v>0.55415645332221697</v>
      </c>
      <c r="P9" s="17">
        <v>0.53232520632329094</v>
      </c>
      <c r="Q9" s="17">
        <v>0.496619034642655</v>
      </c>
      <c r="R9" s="17"/>
      <c r="S9" s="17">
        <v>0.63712447425803698</v>
      </c>
      <c r="T9" s="17">
        <v>0.499835389343178</v>
      </c>
      <c r="U9" s="17">
        <v>0.56263990309330003</v>
      </c>
      <c r="V9" s="17">
        <v>0.55654290934612305</v>
      </c>
      <c r="W9" s="17">
        <v>0.53997061232230303</v>
      </c>
      <c r="X9" s="17">
        <v>0.53883503162129098</v>
      </c>
      <c r="Y9" s="17">
        <v>0.52629023064640201</v>
      </c>
      <c r="Z9" s="17">
        <v>0.60587076081528202</v>
      </c>
      <c r="AA9" s="17">
        <v>0.52464952906700302</v>
      </c>
      <c r="AB9" s="17">
        <v>0.55018151243524704</v>
      </c>
      <c r="AC9" s="17">
        <v>0.426399170614358</v>
      </c>
      <c r="AD9" s="17">
        <v>0.39273949901590999</v>
      </c>
      <c r="AE9" s="17"/>
      <c r="AF9" s="17">
        <v>0.53829443557202195</v>
      </c>
      <c r="AG9" s="17">
        <v>0.57120119989447504</v>
      </c>
      <c r="AH9" s="17">
        <v>0.497234897733909</v>
      </c>
      <c r="AI9" s="17"/>
      <c r="AJ9" s="17">
        <v>0.62809488357992604</v>
      </c>
      <c r="AK9" s="17">
        <v>0.53822769177368301</v>
      </c>
      <c r="AL9" s="17">
        <v>0.54130497851029702</v>
      </c>
      <c r="AM9" s="17"/>
      <c r="AN9" s="17">
        <v>0.53786606691544903</v>
      </c>
      <c r="AO9" s="17">
        <v>0.50630679969326697</v>
      </c>
      <c r="AP9" s="17">
        <v>0.56348479631346604</v>
      </c>
      <c r="AQ9" s="17">
        <v>0.58534093328465997</v>
      </c>
      <c r="AR9" s="17">
        <v>0.62410621448205095</v>
      </c>
      <c r="AS9" s="17"/>
      <c r="AT9" s="17">
        <v>0.53067812226439703</v>
      </c>
      <c r="AU9" s="17">
        <v>0.62705724061943102</v>
      </c>
      <c r="AV9" s="17"/>
      <c r="AW9" s="17">
        <v>0.61035452717128102</v>
      </c>
      <c r="AX9" s="17">
        <v>0.56401348737055501</v>
      </c>
      <c r="AY9" s="17">
        <v>0.46049048945263699</v>
      </c>
    </row>
    <row r="10" spans="2:51" ht="60">
      <c r="B10" s="18" t="s">
        <v>428</v>
      </c>
      <c r="C10" s="19">
        <v>0.45874294849000302</v>
      </c>
      <c r="D10" s="19">
        <v>0.38593084691795099</v>
      </c>
      <c r="E10" s="19">
        <v>0.52768999154127005</v>
      </c>
      <c r="F10" s="19"/>
      <c r="G10" s="19">
        <v>0.46246281921086002</v>
      </c>
      <c r="H10" s="19">
        <v>0.46220648271996401</v>
      </c>
      <c r="I10" s="19">
        <v>0.44465387508362098</v>
      </c>
      <c r="J10" s="19">
        <v>0.48511885030525398</v>
      </c>
      <c r="K10" s="19">
        <v>0.46686652322166999</v>
      </c>
      <c r="L10" s="19">
        <v>0.43996666575448101</v>
      </c>
      <c r="M10" s="19"/>
      <c r="N10" s="19">
        <v>0.41741057219830802</v>
      </c>
      <c r="O10" s="19">
        <v>0.44584354667778398</v>
      </c>
      <c r="P10" s="19">
        <v>0.467674793676709</v>
      </c>
      <c r="Q10" s="19">
        <v>0.503380965357345</v>
      </c>
      <c r="R10" s="19"/>
      <c r="S10" s="19">
        <v>0.36287552574196302</v>
      </c>
      <c r="T10" s="19">
        <v>0.50016461065682205</v>
      </c>
      <c r="U10" s="19">
        <v>0.43736009690669903</v>
      </c>
      <c r="V10" s="19">
        <v>0.44345709065387701</v>
      </c>
      <c r="W10" s="19">
        <v>0.46002938767769702</v>
      </c>
      <c r="X10" s="19">
        <v>0.46116496837870902</v>
      </c>
      <c r="Y10" s="19">
        <v>0.47370976935359799</v>
      </c>
      <c r="Z10" s="19">
        <v>0.39412923918471798</v>
      </c>
      <c r="AA10" s="19">
        <v>0.47535047093299698</v>
      </c>
      <c r="AB10" s="19">
        <v>0.44981848756475301</v>
      </c>
      <c r="AC10" s="19">
        <v>0.57360082938564205</v>
      </c>
      <c r="AD10" s="19">
        <v>0.60726050098409001</v>
      </c>
      <c r="AE10" s="19"/>
      <c r="AF10" s="19">
        <v>0.461705564427978</v>
      </c>
      <c r="AG10" s="19">
        <v>0.42879880010552501</v>
      </c>
      <c r="AH10" s="19">
        <v>0.50276510226609095</v>
      </c>
      <c r="AI10" s="19"/>
      <c r="AJ10" s="19">
        <v>0.37190511642007401</v>
      </c>
      <c r="AK10" s="19">
        <v>0.46177230822631699</v>
      </c>
      <c r="AL10" s="19">
        <v>0.45869502148970298</v>
      </c>
      <c r="AM10" s="19"/>
      <c r="AN10" s="19">
        <v>0.46213393308454997</v>
      </c>
      <c r="AO10" s="19">
        <v>0.49369320030673303</v>
      </c>
      <c r="AP10" s="19">
        <v>0.43651520368653401</v>
      </c>
      <c r="AQ10" s="19">
        <v>0.41465906671533997</v>
      </c>
      <c r="AR10" s="19">
        <v>0.375893785517949</v>
      </c>
      <c r="AS10" s="19"/>
      <c r="AT10" s="19">
        <v>0.46932187773560302</v>
      </c>
      <c r="AU10" s="19">
        <v>0.37294275938056898</v>
      </c>
      <c r="AV10" s="19"/>
      <c r="AW10" s="19">
        <v>0.38964547282871898</v>
      </c>
      <c r="AX10" s="19">
        <v>0.43598651262944499</v>
      </c>
      <c r="AY10" s="19">
        <v>0.53950951054736296</v>
      </c>
    </row>
    <row r="11" spans="2:51">
      <c r="B11" t="s">
        <v>51</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429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2130</v>
      </c>
      <c r="D7" s="10">
        <v>1001</v>
      </c>
      <c r="E7" s="10">
        <v>1116</v>
      </c>
      <c r="F7" s="10"/>
      <c r="G7" s="10">
        <v>193</v>
      </c>
      <c r="H7" s="10">
        <v>305</v>
      </c>
      <c r="I7" s="10">
        <v>312</v>
      </c>
      <c r="J7" s="10">
        <v>362</v>
      </c>
      <c r="K7" s="10">
        <v>411</v>
      </c>
      <c r="L7" s="10">
        <v>547</v>
      </c>
      <c r="M7" s="10"/>
      <c r="N7" s="10">
        <v>603</v>
      </c>
      <c r="O7" s="10">
        <v>616</v>
      </c>
      <c r="P7" s="10">
        <v>384</v>
      </c>
      <c r="Q7" s="10">
        <v>513</v>
      </c>
      <c r="R7" s="10"/>
      <c r="S7" s="10">
        <v>228</v>
      </c>
      <c r="T7" s="10">
        <v>309</v>
      </c>
      <c r="U7" s="10">
        <v>212</v>
      </c>
      <c r="V7" s="10">
        <v>191</v>
      </c>
      <c r="W7" s="10">
        <v>168</v>
      </c>
      <c r="X7" s="10">
        <v>178</v>
      </c>
      <c r="Y7" s="10">
        <v>189</v>
      </c>
      <c r="Z7" s="10">
        <v>98</v>
      </c>
      <c r="AA7" s="10">
        <v>228</v>
      </c>
      <c r="AB7" s="10">
        <v>169</v>
      </c>
      <c r="AC7" s="10">
        <v>97</v>
      </c>
      <c r="AD7" s="10">
        <v>63</v>
      </c>
      <c r="AE7" s="10"/>
      <c r="AF7" s="10">
        <v>888</v>
      </c>
      <c r="AG7" s="10">
        <v>876</v>
      </c>
      <c r="AH7" s="10">
        <v>231</v>
      </c>
      <c r="AI7" s="10"/>
      <c r="AJ7" s="10">
        <v>513</v>
      </c>
      <c r="AK7" s="10">
        <v>655</v>
      </c>
      <c r="AL7" s="10">
        <v>172</v>
      </c>
      <c r="AM7" s="10"/>
      <c r="AN7" s="10">
        <v>447</v>
      </c>
      <c r="AO7" s="10">
        <v>370</v>
      </c>
      <c r="AP7" s="10">
        <v>498</v>
      </c>
      <c r="AQ7" s="10">
        <v>219</v>
      </c>
      <c r="AR7" s="10">
        <v>32</v>
      </c>
      <c r="AS7" s="10"/>
      <c r="AT7" s="10">
        <v>1933</v>
      </c>
      <c r="AU7" s="10">
        <v>185</v>
      </c>
      <c r="AV7" s="10"/>
      <c r="AW7" s="10">
        <v>1011</v>
      </c>
      <c r="AX7" s="10">
        <v>231</v>
      </c>
      <c r="AY7" s="10">
        <v>888</v>
      </c>
    </row>
    <row r="8" spans="2:51" ht="30" customHeight="1">
      <c r="B8" s="11" t="s">
        <v>112</v>
      </c>
      <c r="C8" s="11">
        <v>2127</v>
      </c>
      <c r="D8" s="11">
        <v>1033</v>
      </c>
      <c r="E8" s="11">
        <v>1080</v>
      </c>
      <c r="F8" s="11"/>
      <c r="G8" s="11">
        <v>223</v>
      </c>
      <c r="H8" s="11">
        <v>372</v>
      </c>
      <c r="I8" s="11">
        <v>348</v>
      </c>
      <c r="J8" s="11">
        <v>354</v>
      </c>
      <c r="K8" s="11">
        <v>336</v>
      </c>
      <c r="L8" s="11">
        <v>494</v>
      </c>
      <c r="M8" s="11"/>
      <c r="N8" s="11">
        <v>549</v>
      </c>
      <c r="O8" s="11">
        <v>571</v>
      </c>
      <c r="P8" s="11">
        <v>445</v>
      </c>
      <c r="Q8" s="11">
        <v>547</v>
      </c>
      <c r="R8" s="11"/>
      <c r="S8" s="11">
        <v>274</v>
      </c>
      <c r="T8" s="11">
        <v>295</v>
      </c>
      <c r="U8" s="11">
        <v>188</v>
      </c>
      <c r="V8" s="11">
        <v>200</v>
      </c>
      <c r="W8" s="11">
        <v>162</v>
      </c>
      <c r="X8" s="11">
        <v>193</v>
      </c>
      <c r="Y8" s="11">
        <v>180</v>
      </c>
      <c r="Z8" s="11">
        <v>84</v>
      </c>
      <c r="AA8" s="11">
        <v>218</v>
      </c>
      <c r="AB8" s="11">
        <v>170</v>
      </c>
      <c r="AC8" s="11">
        <v>95</v>
      </c>
      <c r="AD8" s="11">
        <v>68</v>
      </c>
      <c r="AE8" s="11"/>
      <c r="AF8" s="11">
        <v>858</v>
      </c>
      <c r="AG8" s="11">
        <v>862</v>
      </c>
      <c r="AH8" s="11">
        <v>252</v>
      </c>
      <c r="AI8" s="11"/>
      <c r="AJ8" s="11">
        <v>492</v>
      </c>
      <c r="AK8" s="11">
        <v>676</v>
      </c>
      <c r="AL8" s="11">
        <v>171</v>
      </c>
      <c r="AM8" s="11"/>
      <c r="AN8" s="11">
        <v>447</v>
      </c>
      <c r="AO8" s="11">
        <v>388</v>
      </c>
      <c r="AP8" s="11">
        <v>493</v>
      </c>
      <c r="AQ8" s="11">
        <v>215</v>
      </c>
      <c r="AR8" s="11">
        <v>30</v>
      </c>
      <c r="AS8" s="11"/>
      <c r="AT8" s="11">
        <v>1901</v>
      </c>
      <c r="AU8" s="11">
        <v>212</v>
      </c>
      <c r="AV8" s="11"/>
      <c r="AW8" s="11">
        <v>979</v>
      </c>
      <c r="AX8" s="11">
        <v>242</v>
      </c>
      <c r="AY8" s="11">
        <v>906</v>
      </c>
    </row>
    <row r="9" spans="2:51">
      <c r="B9" s="18" t="s">
        <v>417</v>
      </c>
      <c r="C9" s="17">
        <v>0.183662947888969</v>
      </c>
      <c r="D9" s="17">
        <v>0.190079411781195</v>
      </c>
      <c r="E9" s="17">
        <v>0.176778079804328</v>
      </c>
      <c r="F9" s="17"/>
      <c r="G9" s="17">
        <v>0.202691260566676</v>
      </c>
      <c r="H9" s="17">
        <v>0.184985713738891</v>
      </c>
      <c r="I9" s="17">
        <v>0.15674412801837001</v>
      </c>
      <c r="J9" s="17">
        <v>0.161029184966236</v>
      </c>
      <c r="K9" s="17">
        <v>0.20449176214581299</v>
      </c>
      <c r="L9" s="17">
        <v>0.19506069533713799</v>
      </c>
      <c r="M9" s="17"/>
      <c r="N9" s="17">
        <v>0.17053128581560201</v>
      </c>
      <c r="O9" s="17">
        <v>0.18948934212151</v>
      </c>
      <c r="P9" s="17">
        <v>0.19657302797696</v>
      </c>
      <c r="Q9" s="17">
        <v>0.17137960270779801</v>
      </c>
      <c r="R9" s="17"/>
      <c r="S9" s="17">
        <v>0.14988541896402699</v>
      </c>
      <c r="T9" s="17">
        <v>0.18349475005517599</v>
      </c>
      <c r="U9" s="17">
        <v>0.17521266877734901</v>
      </c>
      <c r="V9" s="17">
        <v>0.17873590733532399</v>
      </c>
      <c r="W9" s="17">
        <v>0.151786771344807</v>
      </c>
      <c r="X9" s="17">
        <v>0.19370275128738801</v>
      </c>
      <c r="Y9" s="17">
        <v>0.21094433358866199</v>
      </c>
      <c r="Z9" s="17">
        <v>0.17876372025269999</v>
      </c>
      <c r="AA9" s="17">
        <v>0.18438003475525599</v>
      </c>
      <c r="AB9" s="17">
        <v>0.18629262255404</v>
      </c>
      <c r="AC9" s="17">
        <v>0.25556199996463203</v>
      </c>
      <c r="AD9" s="17">
        <v>0.229985619357016</v>
      </c>
      <c r="AE9" s="17"/>
      <c r="AF9" s="17">
        <v>0.16135028002585</v>
      </c>
      <c r="AG9" s="17">
        <v>0.210479287077599</v>
      </c>
      <c r="AH9" s="17">
        <v>0.167040643763403</v>
      </c>
      <c r="AI9" s="17"/>
      <c r="AJ9" s="17">
        <v>0.18651764580032701</v>
      </c>
      <c r="AK9" s="17">
        <v>0.20279478310299401</v>
      </c>
      <c r="AL9" s="17">
        <v>0.193226669657586</v>
      </c>
      <c r="AM9" s="17"/>
      <c r="AN9" s="17">
        <v>0.19165577708648401</v>
      </c>
      <c r="AO9" s="17">
        <v>0.16422996995594699</v>
      </c>
      <c r="AP9" s="17">
        <v>0.17661292257479999</v>
      </c>
      <c r="AQ9" s="17">
        <v>0.199884450608072</v>
      </c>
      <c r="AR9" s="17">
        <v>0.27428787331469601</v>
      </c>
      <c r="AS9" s="17"/>
      <c r="AT9" s="17">
        <v>0.17837835791856299</v>
      </c>
      <c r="AU9" s="17">
        <v>0.238819870208729</v>
      </c>
      <c r="AV9" s="17"/>
      <c r="AW9" s="17">
        <v>0.21350761802440199</v>
      </c>
      <c r="AX9" s="17">
        <v>0.18573164152455501</v>
      </c>
      <c r="AY9" s="17">
        <v>0.15085064683866301</v>
      </c>
    </row>
    <row r="10" spans="2:51">
      <c r="B10" s="18" t="s">
        <v>418</v>
      </c>
      <c r="C10" s="17">
        <v>0.46708271323276501</v>
      </c>
      <c r="D10" s="17">
        <v>0.44638199319793498</v>
      </c>
      <c r="E10" s="17">
        <v>0.48717439929177297</v>
      </c>
      <c r="F10" s="17"/>
      <c r="G10" s="17">
        <v>0.47521164302300301</v>
      </c>
      <c r="H10" s="17">
        <v>0.47528322800358203</v>
      </c>
      <c r="I10" s="17">
        <v>0.48447030392346002</v>
      </c>
      <c r="J10" s="17">
        <v>0.46462504978609798</v>
      </c>
      <c r="K10" s="17">
        <v>0.44441984614299501</v>
      </c>
      <c r="L10" s="17">
        <v>0.462171983025844</v>
      </c>
      <c r="M10" s="17"/>
      <c r="N10" s="17">
        <v>0.48883984791821</v>
      </c>
      <c r="O10" s="17">
        <v>0.48544251750265199</v>
      </c>
      <c r="P10" s="17">
        <v>0.453902439217309</v>
      </c>
      <c r="Q10" s="17">
        <v>0.44315314198984102</v>
      </c>
      <c r="R10" s="17"/>
      <c r="S10" s="17">
        <v>0.520774095327877</v>
      </c>
      <c r="T10" s="17">
        <v>0.50570479664738699</v>
      </c>
      <c r="U10" s="17">
        <v>0.46997262949665197</v>
      </c>
      <c r="V10" s="17">
        <v>0.48055761000520802</v>
      </c>
      <c r="W10" s="17">
        <v>0.45550140998658101</v>
      </c>
      <c r="X10" s="17">
        <v>0.34899682982663099</v>
      </c>
      <c r="Y10" s="17">
        <v>0.44967653024903298</v>
      </c>
      <c r="Z10" s="17">
        <v>0.52058156604653105</v>
      </c>
      <c r="AA10" s="17">
        <v>0.44730283828974698</v>
      </c>
      <c r="AB10" s="17">
        <v>0.50647009724175496</v>
      </c>
      <c r="AC10" s="17">
        <v>0.38450486467560802</v>
      </c>
      <c r="AD10" s="17">
        <v>0.45925715588934901</v>
      </c>
      <c r="AE10" s="17"/>
      <c r="AF10" s="17">
        <v>0.45585992038748202</v>
      </c>
      <c r="AG10" s="17">
        <v>0.47363015837413802</v>
      </c>
      <c r="AH10" s="17">
        <v>0.48581542564848501</v>
      </c>
      <c r="AI10" s="17"/>
      <c r="AJ10" s="17">
        <v>0.46619323956597197</v>
      </c>
      <c r="AK10" s="17">
        <v>0.50344448556580501</v>
      </c>
      <c r="AL10" s="17">
        <v>0.49916400695222002</v>
      </c>
      <c r="AM10" s="17"/>
      <c r="AN10" s="17">
        <v>0.43010523730324601</v>
      </c>
      <c r="AO10" s="17">
        <v>0.48579070901915899</v>
      </c>
      <c r="AP10" s="17">
        <v>0.49995725543445402</v>
      </c>
      <c r="AQ10" s="17">
        <v>0.494166394765016</v>
      </c>
      <c r="AR10" s="17">
        <v>0.34619115713465098</v>
      </c>
      <c r="AS10" s="17"/>
      <c r="AT10" s="17">
        <v>0.46261026003456401</v>
      </c>
      <c r="AU10" s="17">
        <v>0.49960312506354299</v>
      </c>
      <c r="AV10" s="17"/>
      <c r="AW10" s="17">
        <v>0.456384727076867</v>
      </c>
      <c r="AX10" s="17">
        <v>0.51952920134496205</v>
      </c>
      <c r="AY10" s="17">
        <v>0.46463985470355901</v>
      </c>
    </row>
    <row r="11" spans="2:51">
      <c r="B11" s="18" t="s">
        <v>419</v>
      </c>
      <c r="C11" s="17">
        <v>0.25945028171802698</v>
      </c>
      <c r="D11" s="17">
        <v>0.27046494511000202</v>
      </c>
      <c r="E11" s="17">
        <v>0.24826335242384601</v>
      </c>
      <c r="F11" s="17"/>
      <c r="G11" s="17">
        <v>0.211527948709747</v>
      </c>
      <c r="H11" s="17">
        <v>0.20974145120377</v>
      </c>
      <c r="I11" s="17">
        <v>0.25332584520892998</v>
      </c>
      <c r="J11" s="17">
        <v>0.29876951013202702</v>
      </c>
      <c r="K11" s="17">
        <v>0.27706000475113302</v>
      </c>
      <c r="L11" s="17">
        <v>0.28271456040218601</v>
      </c>
      <c r="M11" s="17"/>
      <c r="N11" s="17">
        <v>0.28426708697889103</v>
      </c>
      <c r="O11" s="17">
        <v>0.24067995694914801</v>
      </c>
      <c r="P11" s="17">
        <v>0.24587560610624001</v>
      </c>
      <c r="Q11" s="17">
        <v>0.26512153130932897</v>
      </c>
      <c r="R11" s="17"/>
      <c r="S11" s="17">
        <v>0.226281861897629</v>
      </c>
      <c r="T11" s="17">
        <v>0.248917525798348</v>
      </c>
      <c r="U11" s="17">
        <v>0.244687204147961</v>
      </c>
      <c r="V11" s="17">
        <v>0.27827448028253898</v>
      </c>
      <c r="W11" s="17">
        <v>0.30828399382645499</v>
      </c>
      <c r="X11" s="17">
        <v>0.36578138930405601</v>
      </c>
      <c r="Y11" s="17">
        <v>0.27467015689674201</v>
      </c>
      <c r="Z11" s="17">
        <v>0.24752867767071601</v>
      </c>
      <c r="AA11" s="17">
        <v>0.23654319544555599</v>
      </c>
      <c r="AB11" s="17">
        <v>0.19516798555625101</v>
      </c>
      <c r="AC11" s="17">
        <v>0.282048493743769</v>
      </c>
      <c r="AD11" s="17">
        <v>0.182985783333135</v>
      </c>
      <c r="AE11" s="17"/>
      <c r="AF11" s="17">
        <v>0.29944141420222897</v>
      </c>
      <c r="AG11" s="17">
        <v>0.23954538772138201</v>
      </c>
      <c r="AH11" s="17">
        <v>0.22777143383050799</v>
      </c>
      <c r="AI11" s="17"/>
      <c r="AJ11" s="17">
        <v>0.28152552158898297</v>
      </c>
      <c r="AK11" s="17">
        <v>0.211296290816679</v>
      </c>
      <c r="AL11" s="17">
        <v>0.26241591676547699</v>
      </c>
      <c r="AM11" s="17"/>
      <c r="AN11" s="17">
        <v>0.26247302535761002</v>
      </c>
      <c r="AO11" s="17">
        <v>0.24916730674482299</v>
      </c>
      <c r="AP11" s="17">
        <v>0.23765682064416899</v>
      </c>
      <c r="AQ11" s="17">
        <v>0.27163370582622898</v>
      </c>
      <c r="AR11" s="17">
        <v>0.28350253166627098</v>
      </c>
      <c r="AS11" s="17"/>
      <c r="AT11" s="17">
        <v>0.26948201186411103</v>
      </c>
      <c r="AU11" s="17">
        <v>0.16893863190716099</v>
      </c>
      <c r="AV11" s="17"/>
      <c r="AW11" s="17">
        <v>0.26804345755940401</v>
      </c>
      <c r="AX11" s="17">
        <v>0.20577565218951999</v>
      </c>
      <c r="AY11" s="17">
        <v>0.26449627314579999</v>
      </c>
    </row>
    <row r="12" spans="2:51">
      <c r="B12" s="18" t="s">
        <v>420</v>
      </c>
      <c r="C12" s="17">
        <v>3.00218780997706E-2</v>
      </c>
      <c r="D12" s="17">
        <v>3.1693404148364503E-2</v>
      </c>
      <c r="E12" s="17">
        <v>2.8793326819903198E-2</v>
      </c>
      <c r="F12" s="17"/>
      <c r="G12" s="17">
        <v>4.9818780554812703E-2</v>
      </c>
      <c r="H12" s="17">
        <v>5.6173835169211199E-2</v>
      </c>
      <c r="I12" s="17">
        <v>3.1950377864425103E-2</v>
      </c>
      <c r="J12" s="17">
        <v>2.9582893766875101E-2</v>
      </c>
      <c r="K12" s="17">
        <v>7.1626154161125201E-3</v>
      </c>
      <c r="L12" s="17">
        <v>1.5900911933519599E-2</v>
      </c>
      <c r="M12" s="17"/>
      <c r="N12" s="17">
        <v>2.46330370008566E-2</v>
      </c>
      <c r="O12" s="17">
        <v>3.4113351640354998E-2</v>
      </c>
      <c r="P12" s="17">
        <v>3.71338243042948E-2</v>
      </c>
      <c r="Q12" s="17">
        <v>2.6233510927937201E-2</v>
      </c>
      <c r="R12" s="17"/>
      <c r="S12" s="17">
        <v>3.7327436551422698E-2</v>
      </c>
      <c r="T12" s="17">
        <v>1.90665153533972E-2</v>
      </c>
      <c r="U12" s="17">
        <v>3.6120112456872397E-2</v>
      </c>
      <c r="V12" s="17">
        <v>1.54179412964866E-2</v>
      </c>
      <c r="W12" s="17">
        <v>5.2545923932729201E-2</v>
      </c>
      <c r="X12" s="17">
        <v>4.5116721394063197E-2</v>
      </c>
      <c r="Y12" s="17">
        <v>1.5317848352274101E-2</v>
      </c>
      <c r="Z12" s="17">
        <v>0</v>
      </c>
      <c r="AA12" s="17">
        <v>5.1471490329265498E-2</v>
      </c>
      <c r="AB12" s="17">
        <v>1.19478540682358E-2</v>
      </c>
      <c r="AC12" s="17">
        <v>2.2713274763027699E-2</v>
      </c>
      <c r="AD12" s="17">
        <v>4.0090514989733497E-2</v>
      </c>
      <c r="AE12" s="17"/>
      <c r="AF12" s="17">
        <v>2.2198858198902001E-2</v>
      </c>
      <c r="AG12" s="17">
        <v>3.0196820888577301E-2</v>
      </c>
      <c r="AH12" s="17">
        <v>4.3816525275548503E-2</v>
      </c>
      <c r="AI12" s="17"/>
      <c r="AJ12" s="17">
        <v>2.37072691369263E-2</v>
      </c>
      <c r="AK12" s="17">
        <v>3.2599588074255899E-2</v>
      </c>
      <c r="AL12" s="17">
        <v>2.44175934951937E-2</v>
      </c>
      <c r="AM12" s="17"/>
      <c r="AN12" s="17">
        <v>1.81527091233936E-2</v>
      </c>
      <c r="AO12" s="17">
        <v>4.4243204630657E-2</v>
      </c>
      <c r="AP12" s="17">
        <v>3.69830841780781E-2</v>
      </c>
      <c r="AQ12" s="17">
        <v>2.1260848889789401E-2</v>
      </c>
      <c r="AR12" s="17">
        <v>6.3602978119055006E-2</v>
      </c>
      <c r="AS12" s="17"/>
      <c r="AT12" s="17">
        <v>2.77411224019154E-2</v>
      </c>
      <c r="AU12" s="17">
        <v>4.7079476578854702E-2</v>
      </c>
      <c r="AV12" s="17"/>
      <c r="AW12" s="17">
        <v>2.9074607024797298E-2</v>
      </c>
      <c r="AX12" s="17">
        <v>3.3482840962599798E-2</v>
      </c>
      <c r="AY12" s="17">
        <v>3.0121507636361299E-2</v>
      </c>
    </row>
    <row r="13" spans="2:51">
      <c r="B13" s="18" t="s">
        <v>421</v>
      </c>
      <c r="C13" s="17">
        <v>9.8779689372574305E-3</v>
      </c>
      <c r="D13" s="17">
        <v>1.2402801820478201E-2</v>
      </c>
      <c r="E13" s="17">
        <v>7.5848920899631604E-3</v>
      </c>
      <c r="F13" s="17"/>
      <c r="G13" s="17">
        <v>3.3485590697004499E-3</v>
      </c>
      <c r="H13" s="17">
        <v>1.21884530791719E-2</v>
      </c>
      <c r="I13" s="17">
        <v>1.8469708881653502E-2</v>
      </c>
      <c r="J13" s="17">
        <v>2.6897843715979501E-3</v>
      </c>
      <c r="K13" s="17">
        <v>1.2474436918113299E-2</v>
      </c>
      <c r="L13" s="17">
        <v>8.4122315209927499E-3</v>
      </c>
      <c r="M13" s="17"/>
      <c r="N13" s="17">
        <v>1.21936745480719E-2</v>
      </c>
      <c r="O13" s="17">
        <v>6.8662598163585498E-3</v>
      </c>
      <c r="P13" s="17">
        <v>1.55408035076567E-2</v>
      </c>
      <c r="Q13" s="17">
        <v>6.3687215089468603E-3</v>
      </c>
      <c r="R13" s="17"/>
      <c r="S13" s="17">
        <v>2.1723114164920999E-2</v>
      </c>
      <c r="T13" s="17">
        <v>0</v>
      </c>
      <c r="U13" s="17">
        <v>1.3924545551480301E-2</v>
      </c>
      <c r="V13" s="17">
        <v>0</v>
      </c>
      <c r="W13" s="17">
        <v>1.4815259477927899E-2</v>
      </c>
      <c r="X13" s="17">
        <v>3.9413792428625296E-3</v>
      </c>
      <c r="Y13" s="17">
        <v>1.20926471877509E-2</v>
      </c>
      <c r="Z13" s="17">
        <v>8.3328592295710702E-3</v>
      </c>
      <c r="AA13" s="17">
        <v>0</v>
      </c>
      <c r="AB13" s="17">
        <v>1.7081625849241899E-2</v>
      </c>
      <c r="AC13" s="17">
        <v>9.8419100200107905E-3</v>
      </c>
      <c r="AD13" s="17">
        <v>3.7469490652191899E-2</v>
      </c>
      <c r="AE13" s="17"/>
      <c r="AF13" s="17">
        <v>1.6286778829177902E-2</v>
      </c>
      <c r="AG13" s="17">
        <v>4.6582995764929596E-3</v>
      </c>
      <c r="AH13" s="17">
        <v>1.1960714897335301E-2</v>
      </c>
      <c r="AI13" s="17"/>
      <c r="AJ13" s="17">
        <v>1.1487131406882499E-2</v>
      </c>
      <c r="AK13" s="17">
        <v>8.8043363383783907E-3</v>
      </c>
      <c r="AL13" s="17">
        <v>4.4286094926759296E-3</v>
      </c>
      <c r="AM13" s="17"/>
      <c r="AN13" s="17">
        <v>7.5847420856451596E-3</v>
      </c>
      <c r="AO13" s="17">
        <v>1.95148348681159E-2</v>
      </c>
      <c r="AP13" s="17">
        <v>9.7207679670771908E-3</v>
      </c>
      <c r="AQ13" s="17">
        <v>0</v>
      </c>
      <c r="AR13" s="17">
        <v>0</v>
      </c>
      <c r="AS13" s="17"/>
      <c r="AT13" s="17">
        <v>1.10499445649315E-2</v>
      </c>
      <c r="AU13" s="17">
        <v>0</v>
      </c>
      <c r="AV13" s="17"/>
      <c r="AW13" s="17">
        <v>6.6023123774004103E-3</v>
      </c>
      <c r="AX13" s="17">
        <v>6.9957674423853696E-3</v>
      </c>
      <c r="AY13" s="17">
        <v>1.41884378925394E-2</v>
      </c>
    </row>
    <row r="14" spans="2:51">
      <c r="B14" s="18" t="s">
        <v>119</v>
      </c>
      <c r="C14" s="19">
        <v>4.9904210123210502E-2</v>
      </c>
      <c r="D14" s="19">
        <v>4.89774439420258E-2</v>
      </c>
      <c r="E14" s="19">
        <v>5.14059495701863E-2</v>
      </c>
      <c r="F14" s="19"/>
      <c r="G14" s="19">
        <v>5.7401808076062003E-2</v>
      </c>
      <c r="H14" s="19">
        <v>6.16273188053734E-2</v>
      </c>
      <c r="I14" s="19">
        <v>5.5039636103161399E-2</v>
      </c>
      <c r="J14" s="19">
        <v>4.3303576977166601E-2</v>
      </c>
      <c r="K14" s="19">
        <v>5.43913346258336E-2</v>
      </c>
      <c r="L14" s="19">
        <v>3.5739617780319102E-2</v>
      </c>
      <c r="M14" s="19"/>
      <c r="N14" s="19">
        <v>1.9535067738367801E-2</v>
      </c>
      <c r="O14" s="19">
        <v>4.3408571969976002E-2</v>
      </c>
      <c r="P14" s="19">
        <v>5.0974298887539203E-2</v>
      </c>
      <c r="Q14" s="19">
        <v>8.7743491556148301E-2</v>
      </c>
      <c r="R14" s="19"/>
      <c r="S14" s="19">
        <v>4.4008073094123301E-2</v>
      </c>
      <c r="T14" s="19">
        <v>4.2816412145692401E-2</v>
      </c>
      <c r="U14" s="19">
        <v>6.0082839569685902E-2</v>
      </c>
      <c r="V14" s="19">
        <v>4.7014061080442399E-2</v>
      </c>
      <c r="W14" s="19">
        <v>1.70666414315001E-2</v>
      </c>
      <c r="X14" s="19">
        <v>4.2460928944998699E-2</v>
      </c>
      <c r="Y14" s="19">
        <v>3.7298483725538102E-2</v>
      </c>
      <c r="Z14" s="19">
        <v>4.47931768004824E-2</v>
      </c>
      <c r="AA14" s="19">
        <v>8.0302441180174905E-2</v>
      </c>
      <c r="AB14" s="19">
        <v>8.3039814730476794E-2</v>
      </c>
      <c r="AC14" s="19">
        <v>4.5329456832953099E-2</v>
      </c>
      <c r="AD14" s="19">
        <v>5.0211435778574301E-2</v>
      </c>
      <c r="AE14" s="19"/>
      <c r="AF14" s="19">
        <v>4.4862748356358402E-2</v>
      </c>
      <c r="AG14" s="19">
        <v>4.1490046361811E-2</v>
      </c>
      <c r="AH14" s="19">
        <v>6.3595256584720705E-2</v>
      </c>
      <c r="AI14" s="19"/>
      <c r="AJ14" s="19">
        <v>3.0569192500909299E-2</v>
      </c>
      <c r="AK14" s="19">
        <v>4.1060516101886803E-2</v>
      </c>
      <c r="AL14" s="19">
        <v>1.6347203636847201E-2</v>
      </c>
      <c r="AM14" s="19"/>
      <c r="AN14" s="19">
        <v>9.0028509043622196E-2</v>
      </c>
      <c r="AO14" s="19">
        <v>3.7053974781298002E-2</v>
      </c>
      <c r="AP14" s="19">
        <v>3.90691492014228E-2</v>
      </c>
      <c r="AQ14" s="19">
        <v>1.3054599910893101E-2</v>
      </c>
      <c r="AR14" s="19">
        <v>3.2415459765327302E-2</v>
      </c>
      <c r="AS14" s="19"/>
      <c r="AT14" s="19">
        <v>5.0738303215915097E-2</v>
      </c>
      <c r="AU14" s="19">
        <v>4.5558896241712603E-2</v>
      </c>
      <c r="AV14" s="19"/>
      <c r="AW14" s="19">
        <v>2.6387277937129701E-2</v>
      </c>
      <c r="AX14" s="19">
        <v>4.8484896535977498E-2</v>
      </c>
      <c r="AY14" s="19">
        <v>7.5703279783077698E-2</v>
      </c>
    </row>
    <row r="15" spans="2:51">
      <c r="B15" t="s">
        <v>51</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Y15"/>
  <sheetViews>
    <sheetView showGridLines="0" workbookViewId="0">
      <pane xSplit="2" topLeftCell="C1" activePane="topRight" state="frozen"/>
      <selection pane="topRight" activeCell="B11" sqref="B11"/>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430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2128</v>
      </c>
      <c r="D7" s="10">
        <v>971</v>
      </c>
      <c r="E7" s="10">
        <v>1149</v>
      </c>
      <c r="F7" s="10"/>
      <c r="G7" s="10">
        <v>201</v>
      </c>
      <c r="H7" s="10">
        <v>289</v>
      </c>
      <c r="I7" s="10">
        <v>294</v>
      </c>
      <c r="J7" s="10">
        <v>367</v>
      </c>
      <c r="K7" s="10">
        <v>438</v>
      </c>
      <c r="L7" s="10">
        <v>539</v>
      </c>
      <c r="M7" s="10"/>
      <c r="N7" s="10">
        <v>614</v>
      </c>
      <c r="O7" s="10">
        <v>605</v>
      </c>
      <c r="P7" s="10">
        <v>389</v>
      </c>
      <c r="Q7" s="10">
        <v>506</v>
      </c>
      <c r="R7" s="10"/>
      <c r="S7" s="10">
        <v>217</v>
      </c>
      <c r="T7" s="10">
        <v>324</v>
      </c>
      <c r="U7" s="10">
        <v>202</v>
      </c>
      <c r="V7" s="10">
        <v>200</v>
      </c>
      <c r="W7" s="10">
        <v>158</v>
      </c>
      <c r="X7" s="10">
        <v>181</v>
      </c>
      <c r="Y7" s="10">
        <v>189</v>
      </c>
      <c r="Z7" s="10">
        <v>94</v>
      </c>
      <c r="AA7" s="10">
        <v>259</v>
      </c>
      <c r="AB7" s="10">
        <v>165</v>
      </c>
      <c r="AC7" s="10">
        <v>87</v>
      </c>
      <c r="AD7" s="10">
        <v>52</v>
      </c>
      <c r="AE7" s="10"/>
      <c r="AF7" s="10">
        <v>900</v>
      </c>
      <c r="AG7" s="10">
        <v>863</v>
      </c>
      <c r="AH7" s="10">
        <v>243</v>
      </c>
      <c r="AI7" s="10"/>
      <c r="AJ7" s="10">
        <v>538</v>
      </c>
      <c r="AK7" s="10">
        <v>644</v>
      </c>
      <c r="AL7" s="10">
        <v>169</v>
      </c>
      <c r="AM7" s="10"/>
      <c r="AN7" s="10">
        <v>469</v>
      </c>
      <c r="AO7" s="10">
        <v>397</v>
      </c>
      <c r="AP7" s="10">
        <v>487</v>
      </c>
      <c r="AQ7" s="10">
        <v>197</v>
      </c>
      <c r="AR7" s="10">
        <v>36</v>
      </c>
      <c r="AS7" s="10"/>
      <c r="AT7" s="10">
        <v>1950</v>
      </c>
      <c r="AU7" s="10">
        <v>167</v>
      </c>
      <c r="AV7" s="10"/>
      <c r="AW7" s="10">
        <v>997</v>
      </c>
      <c r="AX7" s="10">
        <v>218</v>
      </c>
      <c r="AY7" s="10">
        <v>913</v>
      </c>
    </row>
    <row r="8" spans="2:51" ht="30" customHeight="1">
      <c r="B8" s="11" t="s">
        <v>112</v>
      </c>
      <c r="C8" s="11">
        <v>2119</v>
      </c>
      <c r="D8" s="11">
        <v>996</v>
      </c>
      <c r="E8" s="11">
        <v>1115</v>
      </c>
      <c r="F8" s="11"/>
      <c r="G8" s="11">
        <v>235</v>
      </c>
      <c r="H8" s="11">
        <v>355</v>
      </c>
      <c r="I8" s="11">
        <v>331</v>
      </c>
      <c r="J8" s="11">
        <v>355</v>
      </c>
      <c r="K8" s="11">
        <v>360</v>
      </c>
      <c r="L8" s="11">
        <v>482</v>
      </c>
      <c r="M8" s="11"/>
      <c r="N8" s="11">
        <v>559</v>
      </c>
      <c r="O8" s="11">
        <v>551</v>
      </c>
      <c r="P8" s="11">
        <v>458</v>
      </c>
      <c r="Q8" s="11">
        <v>537</v>
      </c>
      <c r="R8" s="11"/>
      <c r="S8" s="11">
        <v>269</v>
      </c>
      <c r="T8" s="11">
        <v>308</v>
      </c>
      <c r="U8" s="11">
        <v>180</v>
      </c>
      <c r="V8" s="11">
        <v>211</v>
      </c>
      <c r="W8" s="11">
        <v>151</v>
      </c>
      <c r="X8" s="11">
        <v>190</v>
      </c>
      <c r="Y8" s="11">
        <v>178</v>
      </c>
      <c r="Z8" s="11">
        <v>82</v>
      </c>
      <c r="AA8" s="11">
        <v>246</v>
      </c>
      <c r="AB8" s="11">
        <v>164</v>
      </c>
      <c r="AC8" s="11">
        <v>87</v>
      </c>
      <c r="AD8" s="11">
        <v>53</v>
      </c>
      <c r="AE8" s="11"/>
      <c r="AF8" s="11">
        <v>866</v>
      </c>
      <c r="AG8" s="11">
        <v>843</v>
      </c>
      <c r="AH8" s="11">
        <v>269</v>
      </c>
      <c r="AI8" s="11"/>
      <c r="AJ8" s="11">
        <v>511</v>
      </c>
      <c r="AK8" s="11">
        <v>664</v>
      </c>
      <c r="AL8" s="11">
        <v>165</v>
      </c>
      <c r="AM8" s="11"/>
      <c r="AN8" s="11">
        <v>465</v>
      </c>
      <c r="AO8" s="11">
        <v>413</v>
      </c>
      <c r="AP8" s="11">
        <v>485</v>
      </c>
      <c r="AQ8" s="11">
        <v>195</v>
      </c>
      <c r="AR8" s="11">
        <v>32</v>
      </c>
      <c r="AS8" s="11"/>
      <c r="AT8" s="11">
        <v>1912</v>
      </c>
      <c r="AU8" s="11">
        <v>195</v>
      </c>
      <c r="AV8" s="11"/>
      <c r="AW8" s="11">
        <v>946</v>
      </c>
      <c r="AX8" s="11">
        <v>232</v>
      </c>
      <c r="AY8" s="11">
        <v>941</v>
      </c>
    </row>
    <row r="9" spans="2:51" ht="60">
      <c r="B9" s="18" t="s">
        <v>431</v>
      </c>
      <c r="C9" s="17">
        <v>0.748209271034176</v>
      </c>
      <c r="D9" s="17">
        <v>0.78588862664735504</v>
      </c>
      <c r="E9" s="17">
        <v>0.71477718037822102</v>
      </c>
      <c r="F9" s="17"/>
      <c r="G9" s="17">
        <v>0.67753824417679098</v>
      </c>
      <c r="H9" s="17">
        <v>0.72793825687567504</v>
      </c>
      <c r="I9" s="17">
        <v>0.73397970140368396</v>
      </c>
      <c r="J9" s="17">
        <v>0.74247871478290295</v>
      </c>
      <c r="K9" s="17">
        <v>0.76173400059415297</v>
      </c>
      <c r="L9" s="17">
        <v>0.80153610948526099</v>
      </c>
      <c r="M9" s="17"/>
      <c r="N9" s="17">
        <v>0.83245234845710003</v>
      </c>
      <c r="O9" s="17">
        <v>0.74452183157224505</v>
      </c>
      <c r="P9" s="17">
        <v>0.71104471535425195</v>
      </c>
      <c r="Q9" s="17">
        <v>0.69708895794593795</v>
      </c>
      <c r="R9" s="17"/>
      <c r="S9" s="17">
        <v>0.74450664838357705</v>
      </c>
      <c r="T9" s="17">
        <v>0.76569575014683899</v>
      </c>
      <c r="U9" s="17">
        <v>0.79192030860418505</v>
      </c>
      <c r="V9" s="17">
        <v>0.763234818267571</v>
      </c>
      <c r="W9" s="17">
        <v>0.72125375405699399</v>
      </c>
      <c r="X9" s="17">
        <v>0.73455649461773298</v>
      </c>
      <c r="Y9" s="17">
        <v>0.69132186272662</v>
      </c>
      <c r="Z9" s="17">
        <v>0.80368665303465503</v>
      </c>
      <c r="AA9" s="17">
        <v>0.76820977079281105</v>
      </c>
      <c r="AB9" s="17">
        <v>0.76353173867101498</v>
      </c>
      <c r="AC9" s="17">
        <v>0.71105555751829996</v>
      </c>
      <c r="AD9" s="17">
        <v>0.61125936242493994</v>
      </c>
      <c r="AE9" s="17"/>
      <c r="AF9" s="17">
        <v>0.72919397617979598</v>
      </c>
      <c r="AG9" s="17">
        <v>0.793937189053598</v>
      </c>
      <c r="AH9" s="17">
        <v>0.68154984372991101</v>
      </c>
      <c r="AI9" s="17"/>
      <c r="AJ9" s="17">
        <v>0.74798111577090398</v>
      </c>
      <c r="AK9" s="17">
        <v>0.77512569032991996</v>
      </c>
      <c r="AL9" s="17">
        <v>0.81400359094677099</v>
      </c>
      <c r="AM9" s="17"/>
      <c r="AN9" s="17">
        <v>0.68329102750285797</v>
      </c>
      <c r="AO9" s="17">
        <v>0.71546563175413402</v>
      </c>
      <c r="AP9" s="17">
        <v>0.80104042976664702</v>
      </c>
      <c r="AQ9" s="17">
        <v>0.84678485044488705</v>
      </c>
      <c r="AR9" s="17">
        <v>0.879070441152485</v>
      </c>
      <c r="AS9" s="17"/>
      <c r="AT9" s="17">
        <v>0.749074213067079</v>
      </c>
      <c r="AU9" s="17">
        <v>0.73504900270584606</v>
      </c>
      <c r="AV9" s="17"/>
      <c r="AW9" s="17">
        <v>0.84934774789094603</v>
      </c>
      <c r="AX9" s="17">
        <v>0.68900168676362605</v>
      </c>
      <c r="AY9" s="17">
        <v>0.66112512074699703</v>
      </c>
    </row>
    <row r="10" spans="2:51" ht="60">
      <c r="B10" s="18" t="s">
        <v>432</v>
      </c>
      <c r="C10" s="19">
        <v>0.251790728965824</v>
      </c>
      <c r="D10" s="19">
        <v>0.21411137335264499</v>
      </c>
      <c r="E10" s="19">
        <v>0.28522281962177898</v>
      </c>
      <c r="F10" s="19"/>
      <c r="G10" s="19">
        <v>0.32246175582320902</v>
      </c>
      <c r="H10" s="19">
        <v>0.27206174312432502</v>
      </c>
      <c r="I10" s="19">
        <v>0.26602029859631598</v>
      </c>
      <c r="J10" s="19">
        <v>0.257521285217097</v>
      </c>
      <c r="K10" s="19">
        <v>0.238265999405847</v>
      </c>
      <c r="L10" s="19">
        <v>0.19846389051473901</v>
      </c>
      <c r="M10" s="19"/>
      <c r="N10" s="19">
        <v>0.16754765154289999</v>
      </c>
      <c r="O10" s="19">
        <v>0.255478168427755</v>
      </c>
      <c r="P10" s="19">
        <v>0.28895528464574799</v>
      </c>
      <c r="Q10" s="19">
        <v>0.302911042054062</v>
      </c>
      <c r="R10" s="19"/>
      <c r="S10" s="19">
        <v>0.255493351616423</v>
      </c>
      <c r="T10" s="19">
        <v>0.23430424985316101</v>
      </c>
      <c r="U10" s="19">
        <v>0.208079691395815</v>
      </c>
      <c r="V10" s="19">
        <v>0.236765181732429</v>
      </c>
      <c r="W10" s="19">
        <v>0.27874624594300601</v>
      </c>
      <c r="X10" s="19">
        <v>0.26544350538226702</v>
      </c>
      <c r="Y10" s="19">
        <v>0.30867813727338</v>
      </c>
      <c r="Z10" s="19">
        <v>0.196313346965345</v>
      </c>
      <c r="AA10" s="19">
        <v>0.231790229207189</v>
      </c>
      <c r="AB10" s="19">
        <v>0.23646826132898499</v>
      </c>
      <c r="AC10" s="19">
        <v>0.28894444248169998</v>
      </c>
      <c r="AD10" s="19">
        <v>0.38874063757506</v>
      </c>
      <c r="AE10" s="19"/>
      <c r="AF10" s="19">
        <v>0.27080602382020402</v>
      </c>
      <c r="AG10" s="19">
        <v>0.206062810946402</v>
      </c>
      <c r="AH10" s="19">
        <v>0.31845015627008899</v>
      </c>
      <c r="AI10" s="19"/>
      <c r="AJ10" s="19">
        <v>0.25201888422909602</v>
      </c>
      <c r="AK10" s="19">
        <v>0.22487430967008001</v>
      </c>
      <c r="AL10" s="19">
        <v>0.18599640905322901</v>
      </c>
      <c r="AM10" s="19"/>
      <c r="AN10" s="19">
        <v>0.31670897249714203</v>
      </c>
      <c r="AO10" s="19">
        <v>0.28453436824586598</v>
      </c>
      <c r="AP10" s="19">
        <v>0.19895957023335301</v>
      </c>
      <c r="AQ10" s="19">
        <v>0.15321514955511301</v>
      </c>
      <c r="AR10" s="19">
        <v>0.120929558847515</v>
      </c>
      <c r="AS10" s="19"/>
      <c r="AT10" s="19">
        <v>0.250925786932921</v>
      </c>
      <c r="AU10" s="19">
        <v>0.264950997294154</v>
      </c>
      <c r="AV10" s="19"/>
      <c r="AW10" s="19">
        <v>0.150652252109054</v>
      </c>
      <c r="AX10" s="19">
        <v>0.310998313236374</v>
      </c>
      <c r="AY10" s="19">
        <v>0.33887487925300303</v>
      </c>
    </row>
    <row r="11" spans="2:51">
      <c r="B11" t="s">
        <v>52</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45">
      <c r="B9" s="18" t="s">
        <v>143</v>
      </c>
      <c r="C9" s="17">
        <v>0.14632404321394399</v>
      </c>
      <c r="D9" s="17">
        <v>0.16919939443423401</v>
      </c>
      <c r="E9" s="17">
        <v>0.12427015124443</v>
      </c>
      <c r="F9" s="17"/>
      <c r="G9" s="17">
        <v>0.21404503459409099</v>
      </c>
      <c r="H9" s="17">
        <v>0.200086066020811</v>
      </c>
      <c r="I9" s="17">
        <v>0.174228240497731</v>
      </c>
      <c r="J9" s="17">
        <v>0.12600091008908901</v>
      </c>
      <c r="K9" s="17">
        <v>0.109546828956735</v>
      </c>
      <c r="L9" s="17">
        <v>9.6632850368940898E-2</v>
      </c>
      <c r="M9" s="17"/>
      <c r="N9" s="17">
        <v>0.16869778935926499</v>
      </c>
      <c r="O9" s="17">
        <v>0.12749013185010899</v>
      </c>
      <c r="P9" s="17">
        <v>0.151454600996665</v>
      </c>
      <c r="Q9" s="17">
        <v>0.13605378125985099</v>
      </c>
      <c r="R9" s="17"/>
      <c r="S9" s="17">
        <v>0.17122982027574599</v>
      </c>
      <c r="T9" s="17">
        <v>0.13058784940613199</v>
      </c>
      <c r="U9" s="17">
        <v>0.142742107845371</v>
      </c>
      <c r="V9" s="17">
        <v>0.131773325012005</v>
      </c>
      <c r="W9" s="17">
        <v>0.15674787333055501</v>
      </c>
      <c r="X9" s="17">
        <v>0.164303824780169</v>
      </c>
      <c r="Y9" s="17">
        <v>0.145587073213267</v>
      </c>
      <c r="Z9" s="17">
        <v>0.13803127692515699</v>
      </c>
      <c r="AA9" s="17">
        <v>0.14185149953873399</v>
      </c>
      <c r="AB9" s="17">
        <v>0.13996338821795501</v>
      </c>
      <c r="AC9" s="17">
        <v>0.12949508970784501</v>
      </c>
      <c r="AD9" s="17">
        <v>0.16097508459395801</v>
      </c>
      <c r="AE9" s="17"/>
      <c r="AF9" s="17">
        <v>0.13473681331444301</v>
      </c>
      <c r="AG9" s="17">
        <v>0.148458010121125</v>
      </c>
      <c r="AH9" s="17">
        <v>0.14800316615574699</v>
      </c>
      <c r="AI9" s="17"/>
      <c r="AJ9" s="17">
        <v>0.14949992120692401</v>
      </c>
      <c r="AK9" s="17">
        <v>0.15018958108073299</v>
      </c>
      <c r="AL9" s="17">
        <v>0.13145342160579401</v>
      </c>
      <c r="AM9" s="17"/>
      <c r="AN9" s="17">
        <v>0.123029434057388</v>
      </c>
      <c r="AO9" s="17">
        <v>0.15004695204043</v>
      </c>
      <c r="AP9" s="17">
        <v>0.156298840039306</v>
      </c>
      <c r="AQ9" s="17">
        <v>0.18818316987501399</v>
      </c>
      <c r="AR9" s="17">
        <v>0.247595630218365</v>
      </c>
      <c r="AS9" s="17"/>
      <c r="AT9" s="17">
        <v>0.135689149640527</v>
      </c>
      <c r="AU9" s="17">
        <v>0.24636997909494901</v>
      </c>
      <c r="AV9" s="17"/>
      <c r="AW9" s="17">
        <v>0.15163417532888901</v>
      </c>
      <c r="AX9" s="17">
        <v>0.16985685357418001</v>
      </c>
      <c r="AY9" s="17">
        <v>0.13449852130705101</v>
      </c>
    </row>
    <row r="10" spans="2:51">
      <c r="B10" s="18" t="s">
        <v>122</v>
      </c>
      <c r="C10" s="17">
        <v>0.40888364297128199</v>
      </c>
      <c r="D10" s="17">
        <v>0.42910757512020697</v>
      </c>
      <c r="E10" s="17">
        <v>0.38929231630897299</v>
      </c>
      <c r="F10" s="17"/>
      <c r="G10" s="17">
        <v>0.38765793231372803</v>
      </c>
      <c r="H10" s="17">
        <v>0.413875500629447</v>
      </c>
      <c r="I10" s="17">
        <v>0.40916054197075502</v>
      </c>
      <c r="J10" s="17">
        <v>0.39603505292732999</v>
      </c>
      <c r="K10" s="17">
        <v>0.40579591399356402</v>
      </c>
      <c r="L10" s="17">
        <v>0.42590813011012002</v>
      </c>
      <c r="M10" s="17"/>
      <c r="N10" s="17">
        <v>0.45375588738202699</v>
      </c>
      <c r="O10" s="17">
        <v>0.42367826780477402</v>
      </c>
      <c r="P10" s="17">
        <v>0.378604867592509</v>
      </c>
      <c r="Q10" s="17">
        <v>0.37152400118305701</v>
      </c>
      <c r="R10" s="17"/>
      <c r="S10" s="17">
        <v>0.40332654980976401</v>
      </c>
      <c r="T10" s="17">
        <v>0.42049983223125498</v>
      </c>
      <c r="U10" s="17">
        <v>0.42325393548375001</v>
      </c>
      <c r="V10" s="17">
        <v>0.390014201272814</v>
      </c>
      <c r="W10" s="17">
        <v>0.37955135226447001</v>
      </c>
      <c r="X10" s="17">
        <v>0.40012844365135702</v>
      </c>
      <c r="Y10" s="17">
        <v>0.40223500230465598</v>
      </c>
      <c r="Z10" s="17">
        <v>0.41013057954863902</v>
      </c>
      <c r="AA10" s="17">
        <v>0.41699741167021198</v>
      </c>
      <c r="AB10" s="17">
        <v>0.44811620828842802</v>
      </c>
      <c r="AC10" s="17">
        <v>0.38674366918678299</v>
      </c>
      <c r="AD10" s="17">
        <v>0.40943273003203901</v>
      </c>
      <c r="AE10" s="17"/>
      <c r="AF10" s="17">
        <v>0.39747579870248601</v>
      </c>
      <c r="AG10" s="17">
        <v>0.42742282408152099</v>
      </c>
      <c r="AH10" s="17">
        <v>0.380168273136196</v>
      </c>
      <c r="AI10" s="17"/>
      <c r="AJ10" s="17">
        <v>0.41758660586941698</v>
      </c>
      <c r="AK10" s="17">
        <v>0.38494857890803902</v>
      </c>
      <c r="AL10" s="17">
        <v>0.44500359135356599</v>
      </c>
      <c r="AM10" s="17"/>
      <c r="AN10" s="17">
        <v>0.35979081393336398</v>
      </c>
      <c r="AO10" s="17">
        <v>0.40827958988186802</v>
      </c>
      <c r="AP10" s="17">
        <v>0.44354717571423202</v>
      </c>
      <c r="AQ10" s="17">
        <v>0.44118249888821298</v>
      </c>
      <c r="AR10" s="17">
        <v>0.38890236695327801</v>
      </c>
      <c r="AS10" s="17"/>
      <c r="AT10" s="17">
        <v>0.41176951178350502</v>
      </c>
      <c r="AU10" s="17">
        <v>0.373322445654374</v>
      </c>
      <c r="AV10" s="17"/>
      <c r="AW10" s="17">
        <v>0.45101721505243397</v>
      </c>
      <c r="AX10" s="17">
        <v>0.38114088864286799</v>
      </c>
      <c r="AY10" s="17">
        <v>0.37104768529390603</v>
      </c>
    </row>
    <row r="11" spans="2:51">
      <c r="B11" s="18" t="s">
        <v>123</v>
      </c>
      <c r="C11" s="17">
        <v>0.31042902301868203</v>
      </c>
      <c r="D11" s="17">
        <v>0.28304234783425603</v>
      </c>
      <c r="E11" s="17">
        <v>0.33713126691391798</v>
      </c>
      <c r="F11" s="17"/>
      <c r="G11" s="17">
        <v>0.27648117867129202</v>
      </c>
      <c r="H11" s="17">
        <v>0.247914497538299</v>
      </c>
      <c r="I11" s="17">
        <v>0.28021147444542899</v>
      </c>
      <c r="J11" s="17">
        <v>0.346171383590889</v>
      </c>
      <c r="K11" s="17">
        <v>0.33596880574725502</v>
      </c>
      <c r="L11" s="17">
        <v>0.34948627784689601</v>
      </c>
      <c r="M11" s="17"/>
      <c r="N11" s="17">
        <v>0.283665596208243</v>
      </c>
      <c r="O11" s="17">
        <v>0.33329981650364998</v>
      </c>
      <c r="P11" s="17">
        <v>0.29873884300178299</v>
      </c>
      <c r="Q11" s="17">
        <v>0.32739087631182601</v>
      </c>
      <c r="R11" s="17"/>
      <c r="S11" s="17">
        <v>0.292605682285205</v>
      </c>
      <c r="T11" s="17">
        <v>0.32620878906638301</v>
      </c>
      <c r="U11" s="17">
        <v>0.31690606643361802</v>
      </c>
      <c r="V11" s="17">
        <v>0.36538873848082598</v>
      </c>
      <c r="W11" s="17">
        <v>0.32277305427327102</v>
      </c>
      <c r="X11" s="17">
        <v>0.28253015286385202</v>
      </c>
      <c r="Y11" s="17">
        <v>0.288223677233369</v>
      </c>
      <c r="Z11" s="17">
        <v>0.333959558458721</v>
      </c>
      <c r="AA11" s="17">
        <v>0.29829887016939099</v>
      </c>
      <c r="AB11" s="17">
        <v>0.273496234649167</v>
      </c>
      <c r="AC11" s="17">
        <v>0.33742005134665398</v>
      </c>
      <c r="AD11" s="17">
        <v>0.309659702801174</v>
      </c>
      <c r="AE11" s="17"/>
      <c r="AF11" s="17">
        <v>0.31392608131517802</v>
      </c>
      <c r="AG11" s="17">
        <v>0.31085889115531201</v>
      </c>
      <c r="AH11" s="17">
        <v>0.31837428906930498</v>
      </c>
      <c r="AI11" s="17"/>
      <c r="AJ11" s="17">
        <v>0.299703439390198</v>
      </c>
      <c r="AK11" s="17">
        <v>0.31251391336645601</v>
      </c>
      <c r="AL11" s="17">
        <v>0.319953633389712</v>
      </c>
      <c r="AM11" s="17"/>
      <c r="AN11" s="17">
        <v>0.33634034302520999</v>
      </c>
      <c r="AO11" s="17">
        <v>0.300000713641357</v>
      </c>
      <c r="AP11" s="17">
        <v>0.30126137403724201</v>
      </c>
      <c r="AQ11" s="17">
        <v>0.28507721505440298</v>
      </c>
      <c r="AR11" s="17">
        <v>0.26711224796584299</v>
      </c>
      <c r="AS11" s="17"/>
      <c r="AT11" s="17">
        <v>0.31835504608002901</v>
      </c>
      <c r="AU11" s="17">
        <v>0.23802312146888399</v>
      </c>
      <c r="AV11" s="17"/>
      <c r="AW11" s="17">
        <v>0.30597225038834103</v>
      </c>
      <c r="AX11" s="17">
        <v>0.31293058267010898</v>
      </c>
      <c r="AY11" s="17">
        <v>0.31454425506461098</v>
      </c>
    </row>
    <row r="12" spans="2:51" ht="45">
      <c r="B12" s="18" t="s">
        <v>144</v>
      </c>
      <c r="C12" s="19">
        <v>0.13436329079609199</v>
      </c>
      <c r="D12" s="19">
        <v>0.118650682611302</v>
      </c>
      <c r="E12" s="19">
        <v>0.14930626553267901</v>
      </c>
      <c r="F12" s="19"/>
      <c r="G12" s="19">
        <v>0.12181585442089</v>
      </c>
      <c r="H12" s="19">
        <v>0.138123935811443</v>
      </c>
      <c r="I12" s="19">
        <v>0.13639974308608599</v>
      </c>
      <c r="J12" s="19">
        <v>0.131792653392692</v>
      </c>
      <c r="K12" s="19">
        <v>0.14868845130244601</v>
      </c>
      <c r="L12" s="19">
        <v>0.12797274167404299</v>
      </c>
      <c r="M12" s="19"/>
      <c r="N12" s="19">
        <v>9.3880727050464602E-2</v>
      </c>
      <c r="O12" s="19">
        <v>0.11553178384146701</v>
      </c>
      <c r="P12" s="19">
        <v>0.17120168840904301</v>
      </c>
      <c r="Q12" s="19">
        <v>0.165031341245266</v>
      </c>
      <c r="R12" s="19"/>
      <c r="S12" s="19">
        <v>0.132837947629285</v>
      </c>
      <c r="T12" s="19">
        <v>0.12270352929623</v>
      </c>
      <c r="U12" s="19">
        <v>0.117097890237261</v>
      </c>
      <c r="V12" s="19">
        <v>0.112823735234354</v>
      </c>
      <c r="W12" s="19">
        <v>0.14092772013170399</v>
      </c>
      <c r="X12" s="19">
        <v>0.15303757870462101</v>
      </c>
      <c r="Y12" s="19">
        <v>0.163954247248708</v>
      </c>
      <c r="Z12" s="19">
        <v>0.117878585067483</v>
      </c>
      <c r="AA12" s="19">
        <v>0.142852218621663</v>
      </c>
      <c r="AB12" s="19">
        <v>0.138424168844451</v>
      </c>
      <c r="AC12" s="19">
        <v>0.14634118975871899</v>
      </c>
      <c r="AD12" s="19">
        <v>0.119932482572829</v>
      </c>
      <c r="AE12" s="19"/>
      <c r="AF12" s="19">
        <v>0.15386130666789299</v>
      </c>
      <c r="AG12" s="19">
        <v>0.113260274642042</v>
      </c>
      <c r="AH12" s="19">
        <v>0.153454271638752</v>
      </c>
      <c r="AI12" s="19"/>
      <c r="AJ12" s="19">
        <v>0.133210033533461</v>
      </c>
      <c r="AK12" s="19">
        <v>0.15234792664477201</v>
      </c>
      <c r="AL12" s="19">
        <v>0.103589353650929</v>
      </c>
      <c r="AM12" s="19"/>
      <c r="AN12" s="19">
        <v>0.180839408984039</v>
      </c>
      <c r="AO12" s="19">
        <v>0.14167274443634401</v>
      </c>
      <c r="AP12" s="19">
        <v>9.8892610209220896E-2</v>
      </c>
      <c r="AQ12" s="19">
        <v>8.5557116182369594E-2</v>
      </c>
      <c r="AR12" s="19">
        <v>9.6389754862513596E-2</v>
      </c>
      <c r="AS12" s="19"/>
      <c r="AT12" s="19">
        <v>0.13418629249594</v>
      </c>
      <c r="AU12" s="19">
        <v>0.142284453781793</v>
      </c>
      <c r="AV12" s="19"/>
      <c r="AW12" s="19">
        <v>9.1376359230335602E-2</v>
      </c>
      <c r="AX12" s="19">
        <v>0.13607167511284299</v>
      </c>
      <c r="AY12" s="19">
        <v>0.17990953833443199</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Y19"/>
  <sheetViews>
    <sheetView showGridLines="0" workbookViewId="0">
      <pane xSplit="2" topLeftCell="C1" activePane="topRight" state="frozen"/>
      <selection pane="topRight" activeCell="B15" sqref="B15"/>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433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2128</v>
      </c>
      <c r="D7" s="10">
        <v>971</v>
      </c>
      <c r="E7" s="10">
        <v>1149</v>
      </c>
      <c r="F7" s="10"/>
      <c r="G7" s="10">
        <v>201</v>
      </c>
      <c r="H7" s="10">
        <v>289</v>
      </c>
      <c r="I7" s="10">
        <v>294</v>
      </c>
      <c r="J7" s="10">
        <v>367</v>
      </c>
      <c r="K7" s="10">
        <v>438</v>
      </c>
      <c r="L7" s="10">
        <v>539</v>
      </c>
      <c r="M7" s="10"/>
      <c r="N7" s="10">
        <v>614</v>
      </c>
      <c r="O7" s="10">
        <v>605</v>
      </c>
      <c r="P7" s="10">
        <v>389</v>
      </c>
      <c r="Q7" s="10">
        <v>506</v>
      </c>
      <c r="R7" s="10"/>
      <c r="S7" s="10">
        <v>217</v>
      </c>
      <c r="T7" s="10">
        <v>324</v>
      </c>
      <c r="U7" s="10">
        <v>202</v>
      </c>
      <c r="V7" s="10">
        <v>200</v>
      </c>
      <c r="W7" s="10">
        <v>158</v>
      </c>
      <c r="X7" s="10">
        <v>181</v>
      </c>
      <c r="Y7" s="10">
        <v>189</v>
      </c>
      <c r="Z7" s="10">
        <v>94</v>
      </c>
      <c r="AA7" s="10">
        <v>259</v>
      </c>
      <c r="AB7" s="10">
        <v>165</v>
      </c>
      <c r="AC7" s="10">
        <v>87</v>
      </c>
      <c r="AD7" s="10">
        <v>52</v>
      </c>
      <c r="AE7" s="10"/>
      <c r="AF7" s="10">
        <v>900</v>
      </c>
      <c r="AG7" s="10">
        <v>863</v>
      </c>
      <c r="AH7" s="10">
        <v>243</v>
      </c>
      <c r="AI7" s="10"/>
      <c r="AJ7" s="10">
        <v>538</v>
      </c>
      <c r="AK7" s="10">
        <v>644</v>
      </c>
      <c r="AL7" s="10">
        <v>169</v>
      </c>
      <c r="AM7" s="10"/>
      <c r="AN7" s="10">
        <v>469</v>
      </c>
      <c r="AO7" s="10">
        <v>397</v>
      </c>
      <c r="AP7" s="10">
        <v>487</v>
      </c>
      <c r="AQ7" s="10">
        <v>197</v>
      </c>
      <c r="AR7" s="10">
        <v>36</v>
      </c>
      <c r="AS7" s="10"/>
      <c r="AT7" s="10">
        <v>1950</v>
      </c>
      <c r="AU7" s="10">
        <v>167</v>
      </c>
      <c r="AV7" s="10"/>
      <c r="AW7" s="10">
        <v>997</v>
      </c>
      <c r="AX7" s="10">
        <v>218</v>
      </c>
      <c r="AY7" s="10">
        <v>913</v>
      </c>
    </row>
    <row r="8" spans="2:51" ht="30" customHeight="1">
      <c r="B8" s="11" t="s">
        <v>112</v>
      </c>
      <c r="C8" s="11">
        <v>2119</v>
      </c>
      <c r="D8" s="11">
        <v>996</v>
      </c>
      <c r="E8" s="11">
        <v>1115</v>
      </c>
      <c r="F8" s="11"/>
      <c r="G8" s="11">
        <v>235</v>
      </c>
      <c r="H8" s="11">
        <v>355</v>
      </c>
      <c r="I8" s="11">
        <v>331</v>
      </c>
      <c r="J8" s="11">
        <v>355</v>
      </c>
      <c r="K8" s="11">
        <v>360</v>
      </c>
      <c r="L8" s="11">
        <v>482</v>
      </c>
      <c r="M8" s="11"/>
      <c r="N8" s="11">
        <v>559</v>
      </c>
      <c r="O8" s="11">
        <v>551</v>
      </c>
      <c r="P8" s="11">
        <v>458</v>
      </c>
      <c r="Q8" s="11">
        <v>537</v>
      </c>
      <c r="R8" s="11"/>
      <c r="S8" s="11">
        <v>269</v>
      </c>
      <c r="T8" s="11">
        <v>308</v>
      </c>
      <c r="U8" s="11">
        <v>180</v>
      </c>
      <c r="V8" s="11">
        <v>211</v>
      </c>
      <c r="W8" s="11">
        <v>151</v>
      </c>
      <c r="X8" s="11">
        <v>190</v>
      </c>
      <c r="Y8" s="11">
        <v>178</v>
      </c>
      <c r="Z8" s="11">
        <v>82</v>
      </c>
      <c r="AA8" s="11">
        <v>246</v>
      </c>
      <c r="AB8" s="11">
        <v>164</v>
      </c>
      <c r="AC8" s="11">
        <v>87</v>
      </c>
      <c r="AD8" s="11">
        <v>53</v>
      </c>
      <c r="AE8" s="11"/>
      <c r="AF8" s="11">
        <v>866</v>
      </c>
      <c r="AG8" s="11">
        <v>843</v>
      </c>
      <c r="AH8" s="11">
        <v>269</v>
      </c>
      <c r="AI8" s="11"/>
      <c r="AJ8" s="11">
        <v>511</v>
      </c>
      <c r="AK8" s="11">
        <v>664</v>
      </c>
      <c r="AL8" s="11">
        <v>165</v>
      </c>
      <c r="AM8" s="11"/>
      <c r="AN8" s="11">
        <v>465</v>
      </c>
      <c r="AO8" s="11">
        <v>413</v>
      </c>
      <c r="AP8" s="11">
        <v>485</v>
      </c>
      <c r="AQ8" s="11">
        <v>195</v>
      </c>
      <c r="AR8" s="11">
        <v>32</v>
      </c>
      <c r="AS8" s="11"/>
      <c r="AT8" s="11">
        <v>1912</v>
      </c>
      <c r="AU8" s="11">
        <v>195</v>
      </c>
      <c r="AV8" s="11"/>
      <c r="AW8" s="11">
        <v>946</v>
      </c>
      <c r="AX8" s="11">
        <v>232</v>
      </c>
      <c r="AY8" s="11">
        <v>941</v>
      </c>
    </row>
    <row r="9" spans="2:51">
      <c r="B9" s="18" t="s">
        <v>417</v>
      </c>
      <c r="C9" s="17">
        <v>0.108694345423373</v>
      </c>
      <c r="D9" s="17">
        <v>0.11652843827006</v>
      </c>
      <c r="E9" s="17">
        <v>0.10164059530694999</v>
      </c>
      <c r="F9" s="17"/>
      <c r="G9" s="17">
        <v>0.15070490375867199</v>
      </c>
      <c r="H9" s="17">
        <v>0.128699068850676</v>
      </c>
      <c r="I9" s="17">
        <v>8.6545623611079397E-2</v>
      </c>
      <c r="J9" s="17">
        <v>9.4306609683654105E-2</v>
      </c>
      <c r="K9" s="17">
        <v>9.5861287209377005E-2</v>
      </c>
      <c r="L9" s="17">
        <v>0.108832962500498</v>
      </c>
      <c r="M9" s="17"/>
      <c r="N9" s="17">
        <v>0.12299281490854599</v>
      </c>
      <c r="O9" s="17">
        <v>0.10307892674449699</v>
      </c>
      <c r="P9" s="17">
        <v>0.10578507669904599</v>
      </c>
      <c r="Q9" s="17">
        <v>9.7060055307670298E-2</v>
      </c>
      <c r="R9" s="17"/>
      <c r="S9" s="17">
        <v>0.1315037426913</v>
      </c>
      <c r="T9" s="17">
        <v>9.3954754190965495E-2</v>
      </c>
      <c r="U9" s="17">
        <v>8.0832954334062596E-2</v>
      </c>
      <c r="V9" s="17">
        <v>8.8905771388746002E-2</v>
      </c>
      <c r="W9" s="17">
        <v>0.117874479596874</v>
      </c>
      <c r="X9" s="17">
        <v>0.113861343294308</v>
      </c>
      <c r="Y9" s="17">
        <v>0.100976839731467</v>
      </c>
      <c r="Z9" s="17">
        <v>0.14090981026250701</v>
      </c>
      <c r="AA9" s="17">
        <v>0.12720514217595699</v>
      </c>
      <c r="AB9" s="17">
        <v>0.128316733958691</v>
      </c>
      <c r="AC9" s="17">
        <v>8.8308051432312004E-2</v>
      </c>
      <c r="AD9" s="17">
        <v>7.0678088814614404E-2</v>
      </c>
      <c r="AE9" s="17"/>
      <c r="AF9" s="17">
        <v>9.65158597110755E-2</v>
      </c>
      <c r="AG9" s="17">
        <v>0.12604298129276101</v>
      </c>
      <c r="AH9" s="17">
        <v>8.9916940514663202E-2</v>
      </c>
      <c r="AI9" s="17"/>
      <c r="AJ9" s="17">
        <v>0.10189008182699601</v>
      </c>
      <c r="AK9" s="17">
        <v>0.13211617603893799</v>
      </c>
      <c r="AL9" s="17">
        <v>0.12847834180947701</v>
      </c>
      <c r="AM9" s="17"/>
      <c r="AN9" s="17">
        <v>8.9677455172162995E-2</v>
      </c>
      <c r="AO9" s="17">
        <v>0.13556748669739699</v>
      </c>
      <c r="AP9" s="17">
        <v>0.106840616195127</v>
      </c>
      <c r="AQ9" s="17">
        <v>0.100151071125873</v>
      </c>
      <c r="AR9" s="17">
        <v>0.17334553135085001</v>
      </c>
      <c r="AS9" s="17"/>
      <c r="AT9" s="17">
        <v>0.10646871282003501</v>
      </c>
      <c r="AU9" s="17">
        <v>0.136802635434467</v>
      </c>
      <c r="AV9" s="17"/>
      <c r="AW9" s="17">
        <v>0.118333962205974</v>
      </c>
      <c r="AX9" s="17">
        <v>8.52125278297928E-2</v>
      </c>
      <c r="AY9" s="17">
        <v>0.10479266040698</v>
      </c>
    </row>
    <row r="10" spans="2:51">
      <c r="B10" s="18" t="s">
        <v>418</v>
      </c>
      <c r="C10" s="17">
        <v>0.45364007699850301</v>
      </c>
      <c r="D10" s="17">
        <v>0.46754573045259401</v>
      </c>
      <c r="E10" s="17">
        <v>0.440970850777539</v>
      </c>
      <c r="F10" s="17"/>
      <c r="G10" s="17">
        <v>0.53005568814385295</v>
      </c>
      <c r="H10" s="17">
        <v>0.44462951642019899</v>
      </c>
      <c r="I10" s="17">
        <v>0.52274940477842802</v>
      </c>
      <c r="J10" s="17">
        <v>0.48406954621089499</v>
      </c>
      <c r="K10" s="17">
        <v>0.35720800783023599</v>
      </c>
      <c r="L10" s="17">
        <v>0.42502920097274999</v>
      </c>
      <c r="M10" s="17"/>
      <c r="N10" s="17">
        <v>0.47095965345395502</v>
      </c>
      <c r="O10" s="17">
        <v>0.44613821822365002</v>
      </c>
      <c r="P10" s="17">
        <v>0.46852383070558101</v>
      </c>
      <c r="Q10" s="17">
        <v>0.431547694983069</v>
      </c>
      <c r="R10" s="17"/>
      <c r="S10" s="17">
        <v>0.45868055118415302</v>
      </c>
      <c r="T10" s="17">
        <v>0.43444011008425498</v>
      </c>
      <c r="U10" s="17">
        <v>0.48739252684325901</v>
      </c>
      <c r="V10" s="17">
        <v>0.49402610069269998</v>
      </c>
      <c r="W10" s="17">
        <v>0.45628147362781502</v>
      </c>
      <c r="X10" s="17">
        <v>0.456246058961576</v>
      </c>
      <c r="Y10" s="17">
        <v>0.39372495798677798</v>
      </c>
      <c r="Z10" s="17">
        <v>0.47455518151727399</v>
      </c>
      <c r="AA10" s="17">
        <v>0.41394256771484</v>
      </c>
      <c r="AB10" s="17">
        <v>0.45308085751759603</v>
      </c>
      <c r="AC10" s="17">
        <v>0.493156550560442</v>
      </c>
      <c r="AD10" s="17">
        <v>0.53740525528006899</v>
      </c>
      <c r="AE10" s="17"/>
      <c r="AF10" s="17">
        <v>0.435813179965721</v>
      </c>
      <c r="AG10" s="17">
        <v>0.465641238578891</v>
      </c>
      <c r="AH10" s="17">
        <v>0.40754044168843701</v>
      </c>
      <c r="AI10" s="17"/>
      <c r="AJ10" s="17">
        <v>0.47208081664878399</v>
      </c>
      <c r="AK10" s="17">
        <v>0.467242664523428</v>
      </c>
      <c r="AL10" s="17">
        <v>0.52803323839363903</v>
      </c>
      <c r="AM10" s="17"/>
      <c r="AN10" s="17">
        <v>0.40979148920535102</v>
      </c>
      <c r="AO10" s="17">
        <v>0.46093987045295498</v>
      </c>
      <c r="AP10" s="17">
        <v>0.47523813373298601</v>
      </c>
      <c r="AQ10" s="17">
        <v>0.54209829302096602</v>
      </c>
      <c r="AR10" s="17">
        <v>0.39196738287445998</v>
      </c>
      <c r="AS10" s="17"/>
      <c r="AT10" s="17">
        <v>0.44836737939319499</v>
      </c>
      <c r="AU10" s="17">
        <v>0.49176684705496698</v>
      </c>
      <c r="AV10" s="17"/>
      <c r="AW10" s="17">
        <v>0.48848785324989402</v>
      </c>
      <c r="AX10" s="17">
        <v>0.471235586571707</v>
      </c>
      <c r="AY10" s="17">
        <v>0.41426634960189401</v>
      </c>
    </row>
    <row r="11" spans="2:51">
      <c r="B11" s="18" t="s">
        <v>419</v>
      </c>
      <c r="C11" s="17">
        <v>0.33723652910924101</v>
      </c>
      <c r="D11" s="17">
        <v>0.33124683203858901</v>
      </c>
      <c r="E11" s="17">
        <v>0.342199806930091</v>
      </c>
      <c r="F11" s="17"/>
      <c r="G11" s="17">
        <v>0.21950052542182899</v>
      </c>
      <c r="H11" s="17">
        <v>0.34049176807098103</v>
      </c>
      <c r="I11" s="17">
        <v>0.27080355565606501</v>
      </c>
      <c r="J11" s="17">
        <v>0.33143365672099101</v>
      </c>
      <c r="K11" s="17">
        <v>0.41431500940112598</v>
      </c>
      <c r="L11" s="17">
        <v>0.384723644189162</v>
      </c>
      <c r="M11" s="17"/>
      <c r="N11" s="17">
        <v>0.315975296602305</v>
      </c>
      <c r="O11" s="17">
        <v>0.36306924772619098</v>
      </c>
      <c r="P11" s="17">
        <v>0.31696700444461201</v>
      </c>
      <c r="Q11" s="17">
        <v>0.35316968925621101</v>
      </c>
      <c r="R11" s="17"/>
      <c r="S11" s="17">
        <v>0.33456375853533299</v>
      </c>
      <c r="T11" s="17">
        <v>0.375740182938612</v>
      </c>
      <c r="U11" s="17">
        <v>0.33155740708813197</v>
      </c>
      <c r="V11" s="17">
        <v>0.30220912478644701</v>
      </c>
      <c r="W11" s="17">
        <v>0.32301328323364398</v>
      </c>
      <c r="X11" s="17">
        <v>0.33960176132063002</v>
      </c>
      <c r="Y11" s="17">
        <v>0.401591059135184</v>
      </c>
      <c r="Z11" s="17">
        <v>0.28209382571102198</v>
      </c>
      <c r="AA11" s="17">
        <v>0.34733610425370898</v>
      </c>
      <c r="AB11" s="17">
        <v>0.31902588425980899</v>
      </c>
      <c r="AC11" s="17">
        <v>0.27297879987593399</v>
      </c>
      <c r="AD11" s="17">
        <v>0.30156021187641202</v>
      </c>
      <c r="AE11" s="17"/>
      <c r="AF11" s="17">
        <v>0.36399874822433698</v>
      </c>
      <c r="AG11" s="17">
        <v>0.33467851195458398</v>
      </c>
      <c r="AH11" s="17">
        <v>0.32782606929642</v>
      </c>
      <c r="AI11" s="17"/>
      <c r="AJ11" s="17">
        <v>0.356161425607462</v>
      </c>
      <c r="AK11" s="17">
        <v>0.31955178076693802</v>
      </c>
      <c r="AL11" s="17">
        <v>0.29018047058687002</v>
      </c>
      <c r="AM11" s="17"/>
      <c r="AN11" s="17">
        <v>0.34691456328380599</v>
      </c>
      <c r="AO11" s="17">
        <v>0.33217244304599503</v>
      </c>
      <c r="AP11" s="17">
        <v>0.33147976732141798</v>
      </c>
      <c r="AQ11" s="17">
        <v>0.27393750820912999</v>
      </c>
      <c r="AR11" s="17">
        <v>0.32883168757693998</v>
      </c>
      <c r="AS11" s="17"/>
      <c r="AT11" s="17">
        <v>0.34691602762941098</v>
      </c>
      <c r="AU11" s="17">
        <v>0.24866390126753901</v>
      </c>
      <c r="AV11" s="17"/>
      <c r="AW11" s="17">
        <v>0.31769418093021301</v>
      </c>
      <c r="AX11" s="17">
        <v>0.36442621880703802</v>
      </c>
      <c r="AY11" s="17">
        <v>0.35017999780876302</v>
      </c>
    </row>
    <row r="12" spans="2:51">
      <c r="B12" s="18" t="s">
        <v>420</v>
      </c>
      <c r="C12" s="17">
        <v>3.8369819654950899E-2</v>
      </c>
      <c r="D12" s="17">
        <v>4.2145923469465198E-2</v>
      </c>
      <c r="E12" s="17">
        <v>3.5264047212445103E-2</v>
      </c>
      <c r="F12" s="17"/>
      <c r="G12" s="17">
        <v>4.55814395114887E-2</v>
      </c>
      <c r="H12" s="17">
        <v>3.4595252799762097E-2</v>
      </c>
      <c r="I12" s="17">
        <v>3.7803229672518097E-2</v>
      </c>
      <c r="J12" s="17">
        <v>2.25239481404691E-2</v>
      </c>
      <c r="K12" s="17">
        <v>5.7703809015028099E-2</v>
      </c>
      <c r="L12" s="17">
        <v>3.5262198943212898E-2</v>
      </c>
      <c r="M12" s="17"/>
      <c r="N12" s="17">
        <v>4.27809182556384E-2</v>
      </c>
      <c r="O12" s="17">
        <v>2.91371219139916E-2</v>
      </c>
      <c r="P12" s="17">
        <v>3.5008983170537897E-2</v>
      </c>
      <c r="Q12" s="17">
        <v>4.5556692878667301E-2</v>
      </c>
      <c r="R12" s="17"/>
      <c r="S12" s="17">
        <v>3.4206718032583898E-2</v>
      </c>
      <c r="T12" s="17">
        <v>3.5332795532091503E-2</v>
      </c>
      <c r="U12" s="17">
        <v>3.57632610368755E-2</v>
      </c>
      <c r="V12" s="17">
        <v>3.170085090198E-2</v>
      </c>
      <c r="W12" s="17">
        <v>4.3234485575161498E-2</v>
      </c>
      <c r="X12" s="17">
        <v>2.8290834912279701E-2</v>
      </c>
      <c r="Y12" s="17">
        <v>4.5744934142626099E-2</v>
      </c>
      <c r="Z12" s="17">
        <v>5.14042896866072E-2</v>
      </c>
      <c r="AA12" s="17">
        <v>5.1479477579194098E-2</v>
      </c>
      <c r="AB12" s="17">
        <v>5.1538683387243302E-2</v>
      </c>
      <c r="AC12" s="17">
        <v>8.9027804696613696E-3</v>
      </c>
      <c r="AD12" s="17">
        <v>3.6627758881925897E-2</v>
      </c>
      <c r="AE12" s="17"/>
      <c r="AF12" s="17">
        <v>4.1915468304309103E-2</v>
      </c>
      <c r="AG12" s="17">
        <v>3.0576544045963602E-2</v>
      </c>
      <c r="AH12" s="17">
        <v>5.98587708881183E-2</v>
      </c>
      <c r="AI12" s="17"/>
      <c r="AJ12" s="17">
        <v>3.4011188338219499E-2</v>
      </c>
      <c r="AK12" s="17">
        <v>3.89458902595613E-2</v>
      </c>
      <c r="AL12" s="17">
        <v>2.3725618900695501E-2</v>
      </c>
      <c r="AM12" s="17"/>
      <c r="AN12" s="17">
        <v>4.4548326469653898E-2</v>
      </c>
      <c r="AO12" s="17">
        <v>2.09902669717866E-2</v>
      </c>
      <c r="AP12" s="17">
        <v>4.47094568142773E-2</v>
      </c>
      <c r="AQ12" s="17">
        <v>3.9867665331308998E-2</v>
      </c>
      <c r="AR12" s="17">
        <v>7.2193720500666997E-2</v>
      </c>
      <c r="AS12" s="17"/>
      <c r="AT12" s="17">
        <v>3.7503851753541997E-2</v>
      </c>
      <c r="AU12" s="17">
        <v>4.9078877440664102E-2</v>
      </c>
      <c r="AV12" s="17"/>
      <c r="AW12" s="17">
        <v>3.44305451060005E-2</v>
      </c>
      <c r="AX12" s="17">
        <v>4.5345167958098002E-2</v>
      </c>
      <c r="AY12" s="17">
        <v>4.0610412056550901E-2</v>
      </c>
    </row>
    <row r="13" spans="2:51">
      <c r="B13" s="18" t="s">
        <v>421</v>
      </c>
      <c r="C13" s="17">
        <v>7.2499295172648104E-3</v>
      </c>
      <c r="D13" s="17">
        <v>6.7268322372228797E-3</v>
      </c>
      <c r="E13" s="17">
        <v>7.7672700013846196E-3</v>
      </c>
      <c r="F13" s="17"/>
      <c r="G13" s="17">
        <v>4.5940305119473897E-3</v>
      </c>
      <c r="H13" s="17">
        <v>6.7978212256244097E-3</v>
      </c>
      <c r="I13" s="17">
        <v>1.16427189443789E-2</v>
      </c>
      <c r="J13" s="17">
        <v>8.8663981252552395E-3</v>
      </c>
      <c r="K13" s="17">
        <v>8.75568016860717E-3</v>
      </c>
      <c r="L13" s="17">
        <v>3.5473315459282999E-3</v>
      </c>
      <c r="M13" s="17"/>
      <c r="N13" s="17">
        <v>1.0551127773442999E-2</v>
      </c>
      <c r="O13" s="17">
        <v>4.7047828119086204E-3</v>
      </c>
      <c r="P13" s="17">
        <v>4.6032240443705397E-3</v>
      </c>
      <c r="Q13" s="17">
        <v>8.8612226471843497E-3</v>
      </c>
      <c r="R13" s="17"/>
      <c r="S13" s="17">
        <v>4.9854019885303101E-3</v>
      </c>
      <c r="T13" s="17">
        <v>1.17503135109222E-2</v>
      </c>
      <c r="U13" s="17">
        <v>3.9890857290355098E-3</v>
      </c>
      <c r="V13" s="17">
        <v>1.1170368344976299E-2</v>
      </c>
      <c r="W13" s="17">
        <v>0</v>
      </c>
      <c r="X13" s="17">
        <v>1.26782650449894E-2</v>
      </c>
      <c r="Y13" s="17">
        <v>0</v>
      </c>
      <c r="Z13" s="17">
        <v>1.3080364456407799E-2</v>
      </c>
      <c r="AA13" s="17">
        <v>4.3946434281571002E-3</v>
      </c>
      <c r="AB13" s="17">
        <v>1.0491861110062501E-2</v>
      </c>
      <c r="AC13" s="17">
        <v>1.2110360956089999E-2</v>
      </c>
      <c r="AD13" s="17">
        <v>0</v>
      </c>
      <c r="AE13" s="17"/>
      <c r="AF13" s="17">
        <v>6.5213003403360396E-3</v>
      </c>
      <c r="AG13" s="17">
        <v>6.9377992430740797E-3</v>
      </c>
      <c r="AH13" s="17">
        <v>1.43707432497198E-2</v>
      </c>
      <c r="AI13" s="17"/>
      <c r="AJ13" s="17">
        <v>3.9917763855516E-3</v>
      </c>
      <c r="AK13" s="17">
        <v>5.1257405978281803E-3</v>
      </c>
      <c r="AL13" s="17">
        <v>8.1062667864834296E-3</v>
      </c>
      <c r="AM13" s="17"/>
      <c r="AN13" s="17">
        <v>1.7375783148465201E-2</v>
      </c>
      <c r="AO13" s="17">
        <v>3.64886019192931E-3</v>
      </c>
      <c r="AP13" s="17">
        <v>5.4854465708451799E-3</v>
      </c>
      <c r="AQ13" s="17">
        <v>5.4060835928091498E-3</v>
      </c>
      <c r="AR13" s="17">
        <v>3.3661677697082899E-2</v>
      </c>
      <c r="AS13" s="17"/>
      <c r="AT13" s="17">
        <v>7.4200865675768902E-3</v>
      </c>
      <c r="AU13" s="17">
        <v>6.0037644321113796E-3</v>
      </c>
      <c r="AV13" s="17"/>
      <c r="AW13" s="17">
        <v>6.3239309647457704E-3</v>
      </c>
      <c r="AX13" s="17">
        <v>0</v>
      </c>
      <c r="AY13" s="17">
        <v>9.9684915542418203E-3</v>
      </c>
    </row>
    <row r="14" spans="2:51">
      <c r="B14" s="18" t="s">
        <v>119</v>
      </c>
      <c r="C14" s="19">
        <v>5.4809299296667197E-2</v>
      </c>
      <c r="D14" s="19">
        <v>3.5806243532069099E-2</v>
      </c>
      <c r="E14" s="19">
        <v>7.2157429771589704E-2</v>
      </c>
      <c r="F14" s="19"/>
      <c r="G14" s="19">
        <v>4.9563412652209198E-2</v>
      </c>
      <c r="H14" s="19">
        <v>4.4786572632756899E-2</v>
      </c>
      <c r="I14" s="19">
        <v>7.0455467337531594E-2</v>
      </c>
      <c r="J14" s="19">
        <v>5.87998411187357E-2</v>
      </c>
      <c r="K14" s="19">
        <v>6.6156206375624999E-2</v>
      </c>
      <c r="L14" s="19">
        <v>4.2604661848448099E-2</v>
      </c>
      <c r="M14" s="19"/>
      <c r="N14" s="19">
        <v>3.6740189006112998E-2</v>
      </c>
      <c r="O14" s="19">
        <v>5.3871702579761899E-2</v>
      </c>
      <c r="P14" s="19">
        <v>6.9111880935853104E-2</v>
      </c>
      <c r="Q14" s="19">
        <v>6.3804644927197701E-2</v>
      </c>
      <c r="R14" s="19"/>
      <c r="S14" s="19">
        <v>3.6059827568099098E-2</v>
      </c>
      <c r="T14" s="19">
        <v>4.87818437431536E-2</v>
      </c>
      <c r="U14" s="19">
        <v>6.0464764968635398E-2</v>
      </c>
      <c r="V14" s="19">
        <v>7.1987783885150897E-2</v>
      </c>
      <c r="W14" s="19">
        <v>5.95962779665061E-2</v>
      </c>
      <c r="X14" s="19">
        <v>4.9321736466217098E-2</v>
      </c>
      <c r="Y14" s="19">
        <v>5.7962209003944803E-2</v>
      </c>
      <c r="Z14" s="19">
        <v>3.79565283661829E-2</v>
      </c>
      <c r="AA14" s="19">
        <v>5.5642064848142103E-2</v>
      </c>
      <c r="AB14" s="19">
        <v>3.7545979766598903E-2</v>
      </c>
      <c r="AC14" s="19">
        <v>0.124543456705561</v>
      </c>
      <c r="AD14" s="19">
        <v>5.3728685146978497E-2</v>
      </c>
      <c r="AE14" s="19"/>
      <c r="AF14" s="19">
        <v>5.5235443454221399E-2</v>
      </c>
      <c r="AG14" s="19">
        <v>3.61229248847258E-2</v>
      </c>
      <c r="AH14" s="19">
        <v>0.100487034362641</v>
      </c>
      <c r="AI14" s="19"/>
      <c r="AJ14" s="19">
        <v>3.1864711192985999E-2</v>
      </c>
      <c r="AK14" s="19">
        <v>3.7017747813307099E-2</v>
      </c>
      <c r="AL14" s="19">
        <v>2.14760635228359E-2</v>
      </c>
      <c r="AM14" s="19"/>
      <c r="AN14" s="19">
        <v>9.1692382720560794E-2</v>
      </c>
      <c r="AO14" s="19">
        <v>4.6681072639937503E-2</v>
      </c>
      <c r="AP14" s="19">
        <v>3.6246579365347503E-2</v>
      </c>
      <c r="AQ14" s="19">
        <v>3.8539378719912802E-2</v>
      </c>
      <c r="AR14" s="19">
        <v>0</v>
      </c>
      <c r="AS14" s="19"/>
      <c r="AT14" s="19">
        <v>5.3323941836239598E-2</v>
      </c>
      <c r="AU14" s="19">
        <v>6.7683974370251004E-2</v>
      </c>
      <c r="AV14" s="19"/>
      <c r="AW14" s="19">
        <v>3.47295275431726E-2</v>
      </c>
      <c r="AX14" s="19">
        <v>3.3780498833364599E-2</v>
      </c>
      <c r="AY14" s="19">
        <v>8.0182088571570095E-2</v>
      </c>
    </row>
    <row r="15" spans="2:51">
      <c r="B15" t="s">
        <v>52</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Y15"/>
  <sheetViews>
    <sheetView showGridLines="0" workbookViewId="0">
      <pane xSplit="2" topLeftCell="C1" activePane="topRight" state="frozen"/>
      <selection pane="topRight" activeCell="K13" sqref="K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434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2160</v>
      </c>
      <c r="D7" s="10">
        <v>1019</v>
      </c>
      <c r="E7" s="10">
        <v>1130</v>
      </c>
      <c r="F7" s="10"/>
      <c r="G7" s="10">
        <v>193</v>
      </c>
      <c r="H7" s="10">
        <v>300</v>
      </c>
      <c r="I7" s="10">
        <v>322</v>
      </c>
      <c r="J7" s="10">
        <v>360</v>
      </c>
      <c r="K7" s="10">
        <v>417</v>
      </c>
      <c r="L7" s="10">
        <v>568</v>
      </c>
      <c r="M7" s="10"/>
      <c r="N7" s="10">
        <v>638</v>
      </c>
      <c r="O7" s="10">
        <v>591</v>
      </c>
      <c r="P7" s="10">
        <v>433</v>
      </c>
      <c r="Q7" s="10">
        <v>482</v>
      </c>
      <c r="R7" s="10"/>
      <c r="S7" s="10">
        <v>233</v>
      </c>
      <c r="T7" s="10">
        <v>296</v>
      </c>
      <c r="U7" s="10">
        <v>202</v>
      </c>
      <c r="V7" s="10">
        <v>195</v>
      </c>
      <c r="W7" s="10">
        <v>171</v>
      </c>
      <c r="X7" s="10">
        <v>193</v>
      </c>
      <c r="Y7" s="10">
        <v>171</v>
      </c>
      <c r="Z7" s="10">
        <v>105</v>
      </c>
      <c r="AA7" s="10">
        <v>256</v>
      </c>
      <c r="AB7" s="10">
        <v>169</v>
      </c>
      <c r="AC7" s="10">
        <v>114</v>
      </c>
      <c r="AD7" s="10">
        <v>55</v>
      </c>
      <c r="AE7" s="10"/>
      <c r="AF7" s="10">
        <v>927</v>
      </c>
      <c r="AG7" s="10">
        <v>909</v>
      </c>
      <c r="AH7" s="10">
        <v>197</v>
      </c>
      <c r="AI7" s="10"/>
      <c r="AJ7" s="10">
        <v>520</v>
      </c>
      <c r="AK7" s="10">
        <v>642</v>
      </c>
      <c r="AL7" s="10">
        <v>191</v>
      </c>
      <c r="AM7" s="10"/>
      <c r="AN7" s="10">
        <v>420</v>
      </c>
      <c r="AO7" s="10">
        <v>396</v>
      </c>
      <c r="AP7" s="10">
        <v>517</v>
      </c>
      <c r="AQ7" s="10">
        <v>222</v>
      </c>
      <c r="AR7" s="10">
        <v>38</v>
      </c>
      <c r="AS7" s="10"/>
      <c r="AT7" s="10">
        <v>1943</v>
      </c>
      <c r="AU7" s="10">
        <v>205</v>
      </c>
      <c r="AV7" s="10"/>
      <c r="AW7" s="10">
        <v>1089</v>
      </c>
      <c r="AX7" s="10">
        <v>201</v>
      </c>
      <c r="AY7" s="10">
        <v>870</v>
      </c>
    </row>
    <row r="8" spans="2:51" ht="30" customHeight="1">
      <c r="B8" s="11" t="s">
        <v>112</v>
      </c>
      <c r="C8" s="11">
        <v>2178</v>
      </c>
      <c r="D8" s="11">
        <v>1054</v>
      </c>
      <c r="E8" s="11">
        <v>1114</v>
      </c>
      <c r="F8" s="11"/>
      <c r="G8" s="11">
        <v>231</v>
      </c>
      <c r="H8" s="11">
        <v>373</v>
      </c>
      <c r="I8" s="11">
        <v>366</v>
      </c>
      <c r="J8" s="11">
        <v>360</v>
      </c>
      <c r="K8" s="11">
        <v>339</v>
      </c>
      <c r="L8" s="11">
        <v>508</v>
      </c>
      <c r="M8" s="11"/>
      <c r="N8" s="11">
        <v>588</v>
      </c>
      <c r="O8" s="11">
        <v>544</v>
      </c>
      <c r="P8" s="11">
        <v>503</v>
      </c>
      <c r="Q8" s="11">
        <v>527</v>
      </c>
      <c r="R8" s="11"/>
      <c r="S8" s="11">
        <v>289</v>
      </c>
      <c r="T8" s="11">
        <v>282</v>
      </c>
      <c r="U8" s="11">
        <v>180</v>
      </c>
      <c r="V8" s="11">
        <v>204</v>
      </c>
      <c r="W8" s="11">
        <v>164</v>
      </c>
      <c r="X8" s="11">
        <v>204</v>
      </c>
      <c r="Y8" s="11">
        <v>169</v>
      </c>
      <c r="Z8" s="11">
        <v>90</v>
      </c>
      <c r="AA8" s="11">
        <v>252</v>
      </c>
      <c r="AB8" s="11">
        <v>168</v>
      </c>
      <c r="AC8" s="11">
        <v>114</v>
      </c>
      <c r="AD8" s="11">
        <v>61</v>
      </c>
      <c r="AE8" s="11"/>
      <c r="AF8" s="11">
        <v>899</v>
      </c>
      <c r="AG8" s="11">
        <v>914</v>
      </c>
      <c r="AH8" s="11">
        <v>216</v>
      </c>
      <c r="AI8" s="11"/>
      <c r="AJ8" s="11">
        <v>491</v>
      </c>
      <c r="AK8" s="11">
        <v>674</v>
      </c>
      <c r="AL8" s="11">
        <v>188</v>
      </c>
      <c r="AM8" s="11"/>
      <c r="AN8" s="11">
        <v>424</v>
      </c>
      <c r="AO8" s="11">
        <v>415</v>
      </c>
      <c r="AP8" s="11">
        <v>521</v>
      </c>
      <c r="AQ8" s="11">
        <v>218</v>
      </c>
      <c r="AR8" s="11">
        <v>36</v>
      </c>
      <c r="AS8" s="11"/>
      <c r="AT8" s="11">
        <v>1930</v>
      </c>
      <c r="AU8" s="11">
        <v>236</v>
      </c>
      <c r="AV8" s="11"/>
      <c r="AW8" s="11">
        <v>1060</v>
      </c>
      <c r="AX8" s="11">
        <v>212</v>
      </c>
      <c r="AY8" s="11">
        <v>905</v>
      </c>
    </row>
    <row r="9" spans="2:51" ht="45">
      <c r="B9" s="18" t="s">
        <v>435</v>
      </c>
      <c r="C9" s="17">
        <v>0.61351554635355199</v>
      </c>
      <c r="D9" s="17">
        <v>0.67074126177372395</v>
      </c>
      <c r="E9" s="17">
        <v>0.56175252439578405</v>
      </c>
      <c r="F9" s="17"/>
      <c r="G9" s="17">
        <v>0.558774468402637</v>
      </c>
      <c r="H9" s="17">
        <v>0.56781355070317796</v>
      </c>
      <c r="I9" s="17">
        <v>0.65193172959067003</v>
      </c>
      <c r="J9" s="17">
        <v>0.60780984284085404</v>
      </c>
      <c r="K9" s="17">
        <v>0.61727517656886999</v>
      </c>
      <c r="L9" s="17">
        <v>0.64581996614580905</v>
      </c>
      <c r="M9" s="17"/>
      <c r="N9" s="17">
        <v>0.68361720652051305</v>
      </c>
      <c r="O9" s="17">
        <v>0.62507573630429003</v>
      </c>
      <c r="P9" s="17">
        <v>0.54110040683189198</v>
      </c>
      <c r="Q9" s="17">
        <v>0.59087061484416503</v>
      </c>
      <c r="R9" s="17"/>
      <c r="S9" s="17">
        <v>0.62780963171765203</v>
      </c>
      <c r="T9" s="17">
        <v>0.62156665433475999</v>
      </c>
      <c r="U9" s="17">
        <v>0.61460799866104299</v>
      </c>
      <c r="V9" s="17">
        <v>0.71387548981620896</v>
      </c>
      <c r="W9" s="17">
        <v>0.60004025506634295</v>
      </c>
      <c r="X9" s="17">
        <v>0.53330420553936297</v>
      </c>
      <c r="Y9" s="17">
        <v>0.534411507976564</v>
      </c>
      <c r="Z9" s="17">
        <v>0.62373556203860003</v>
      </c>
      <c r="AA9" s="17">
        <v>0.62396260949293403</v>
      </c>
      <c r="AB9" s="17">
        <v>0.65042765424910198</v>
      </c>
      <c r="AC9" s="17">
        <v>0.55152700569726698</v>
      </c>
      <c r="AD9" s="17">
        <v>0.64879860010888901</v>
      </c>
      <c r="AE9" s="17"/>
      <c r="AF9" s="17">
        <v>0.58669157006380801</v>
      </c>
      <c r="AG9" s="17">
        <v>0.65414235131169696</v>
      </c>
      <c r="AH9" s="17">
        <v>0.56397784740818602</v>
      </c>
      <c r="AI9" s="17"/>
      <c r="AJ9" s="17">
        <v>0.62732029443048698</v>
      </c>
      <c r="AK9" s="17">
        <v>0.63133377025516502</v>
      </c>
      <c r="AL9" s="17">
        <v>0.624256240261294</v>
      </c>
      <c r="AM9" s="17"/>
      <c r="AN9" s="17">
        <v>0.57188533963020904</v>
      </c>
      <c r="AO9" s="17">
        <v>0.57825695916402198</v>
      </c>
      <c r="AP9" s="17">
        <v>0.642030322949664</v>
      </c>
      <c r="AQ9" s="17">
        <v>0.64057594763681203</v>
      </c>
      <c r="AR9" s="17">
        <v>0.95370572781054497</v>
      </c>
      <c r="AS9" s="17"/>
      <c r="AT9" s="17">
        <v>0.61348971613867198</v>
      </c>
      <c r="AU9" s="17">
        <v>0.61509598648204999</v>
      </c>
      <c r="AV9" s="17"/>
      <c r="AW9" s="17">
        <v>0.68294039539404805</v>
      </c>
      <c r="AX9" s="17">
        <v>0.59965022564262704</v>
      </c>
      <c r="AY9" s="17">
        <v>0.53544121416898005</v>
      </c>
    </row>
    <row r="10" spans="2:51" ht="45">
      <c r="B10" s="18" t="s">
        <v>436</v>
      </c>
      <c r="C10" s="19">
        <v>0.38648445364644801</v>
      </c>
      <c r="D10" s="19">
        <v>0.32925873822627599</v>
      </c>
      <c r="E10" s="19">
        <v>0.43824747560421601</v>
      </c>
      <c r="F10" s="19"/>
      <c r="G10" s="19">
        <v>0.441225531597363</v>
      </c>
      <c r="H10" s="19">
        <v>0.43218644929682198</v>
      </c>
      <c r="I10" s="19">
        <v>0.34806827040933003</v>
      </c>
      <c r="J10" s="19">
        <v>0.39219015715914601</v>
      </c>
      <c r="K10" s="19">
        <v>0.38272482343113001</v>
      </c>
      <c r="L10" s="19">
        <v>0.35418003385419</v>
      </c>
      <c r="M10" s="19"/>
      <c r="N10" s="19">
        <v>0.316382793479487</v>
      </c>
      <c r="O10" s="19">
        <v>0.37492426369570903</v>
      </c>
      <c r="P10" s="19">
        <v>0.45889959316810902</v>
      </c>
      <c r="Q10" s="19">
        <v>0.40912938515583502</v>
      </c>
      <c r="R10" s="19"/>
      <c r="S10" s="19">
        <v>0.37219036828234803</v>
      </c>
      <c r="T10" s="19">
        <v>0.37843334566524101</v>
      </c>
      <c r="U10" s="19">
        <v>0.38539200133895701</v>
      </c>
      <c r="V10" s="19">
        <v>0.28612451018379098</v>
      </c>
      <c r="W10" s="19">
        <v>0.39995974493365699</v>
      </c>
      <c r="X10" s="19">
        <v>0.46669579446063703</v>
      </c>
      <c r="Y10" s="19">
        <v>0.465588492023436</v>
      </c>
      <c r="Z10" s="19">
        <v>0.37626443796140002</v>
      </c>
      <c r="AA10" s="19">
        <v>0.37603739050706603</v>
      </c>
      <c r="AB10" s="19">
        <v>0.34957234575089802</v>
      </c>
      <c r="AC10" s="19">
        <v>0.44847299430273302</v>
      </c>
      <c r="AD10" s="19">
        <v>0.35120139989111099</v>
      </c>
      <c r="AE10" s="19"/>
      <c r="AF10" s="19">
        <v>0.41330842993619199</v>
      </c>
      <c r="AG10" s="19">
        <v>0.34585764868830299</v>
      </c>
      <c r="AH10" s="19">
        <v>0.43602215259181398</v>
      </c>
      <c r="AI10" s="19"/>
      <c r="AJ10" s="19">
        <v>0.37267970556951302</v>
      </c>
      <c r="AK10" s="19">
        <v>0.36866622974483498</v>
      </c>
      <c r="AL10" s="19">
        <v>0.375743759738706</v>
      </c>
      <c r="AM10" s="19"/>
      <c r="AN10" s="19">
        <v>0.42811466036979101</v>
      </c>
      <c r="AO10" s="19">
        <v>0.42174304083597802</v>
      </c>
      <c r="AP10" s="19">
        <v>0.357969677050336</v>
      </c>
      <c r="AQ10" s="19">
        <v>0.35942405236318797</v>
      </c>
      <c r="AR10" s="19">
        <v>4.6294272189455199E-2</v>
      </c>
      <c r="AS10" s="19"/>
      <c r="AT10" s="19">
        <v>0.38651028386132802</v>
      </c>
      <c r="AU10" s="19">
        <v>0.38490401351795001</v>
      </c>
      <c r="AV10" s="19"/>
      <c r="AW10" s="19">
        <v>0.31705960460595201</v>
      </c>
      <c r="AX10" s="19">
        <v>0.40034977435737301</v>
      </c>
      <c r="AY10" s="19">
        <v>0.46455878583102</v>
      </c>
    </row>
    <row r="11" spans="2:51">
      <c r="B11" t="s">
        <v>53</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437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2160</v>
      </c>
      <c r="D7" s="10">
        <v>1019</v>
      </c>
      <c r="E7" s="10">
        <v>1130</v>
      </c>
      <c r="F7" s="10"/>
      <c r="G7" s="10">
        <v>193</v>
      </c>
      <c r="H7" s="10">
        <v>300</v>
      </c>
      <c r="I7" s="10">
        <v>322</v>
      </c>
      <c r="J7" s="10">
        <v>360</v>
      </c>
      <c r="K7" s="10">
        <v>417</v>
      </c>
      <c r="L7" s="10">
        <v>568</v>
      </c>
      <c r="M7" s="10"/>
      <c r="N7" s="10">
        <v>638</v>
      </c>
      <c r="O7" s="10">
        <v>591</v>
      </c>
      <c r="P7" s="10">
        <v>433</v>
      </c>
      <c r="Q7" s="10">
        <v>482</v>
      </c>
      <c r="R7" s="10"/>
      <c r="S7" s="10">
        <v>233</v>
      </c>
      <c r="T7" s="10">
        <v>296</v>
      </c>
      <c r="U7" s="10">
        <v>202</v>
      </c>
      <c r="V7" s="10">
        <v>195</v>
      </c>
      <c r="W7" s="10">
        <v>171</v>
      </c>
      <c r="X7" s="10">
        <v>193</v>
      </c>
      <c r="Y7" s="10">
        <v>171</v>
      </c>
      <c r="Z7" s="10">
        <v>105</v>
      </c>
      <c r="AA7" s="10">
        <v>256</v>
      </c>
      <c r="AB7" s="10">
        <v>169</v>
      </c>
      <c r="AC7" s="10">
        <v>114</v>
      </c>
      <c r="AD7" s="10">
        <v>55</v>
      </c>
      <c r="AE7" s="10"/>
      <c r="AF7" s="10">
        <v>927</v>
      </c>
      <c r="AG7" s="10">
        <v>909</v>
      </c>
      <c r="AH7" s="10">
        <v>197</v>
      </c>
      <c r="AI7" s="10"/>
      <c r="AJ7" s="10">
        <v>520</v>
      </c>
      <c r="AK7" s="10">
        <v>642</v>
      </c>
      <c r="AL7" s="10">
        <v>191</v>
      </c>
      <c r="AM7" s="10"/>
      <c r="AN7" s="10">
        <v>420</v>
      </c>
      <c r="AO7" s="10">
        <v>396</v>
      </c>
      <c r="AP7" s="10">
        <v>517</v>
      </c>
      <c r="AQ7" s="10">
        <v>222</v>
      </c>
      <c r="AR7" s="10">
        <v>38</v>
      </c>
      <c r="AS7" s="10"/>
      <c r="AT7" s="10">
        <v>1943</v>
      </c>
      <c r="AU7" s="10">
        <v>205</v>
      </c>
      <c r="AV7" s="10"/>
      <c r="AW7" s="10">
        <v>1089</v>
      </c>
      <c r="AX7" s="10">
        <v>201</v>
      </c>
      <c r="AY7" s="10">
        <v>870</v>
      </c>
    </row>
    <row r="8" spans="2:51" ht="30" customHeight="1">
      <c r="B8" s="11" t="s">
        <v>112</v>
      </c>
      <c r="C8" s="11">
        <v>2178</v>
      </c>
      <c r="D8" s="11">
        <v>1054</v>
      </c>
      <c r="E8" s="11">
        <v>1114</v>
      </c>
      <c r="F8" s="11"/>
      <c r="G8" s="11">
        <v>231</v>
      </c>
      <c r="H8" s="11">
        <v>373</v>
      </c>
      <c r="I8" s="11">
        <v>366</v>
      </c>
      <c r="J8" s="11">
        <v>360</v>
      </c>
      <c r="K8" s="11">
        <v>339</v>
      </c>
      <c r="L8" s="11">
        <v>508</v>
      </c>
      <c r="M8" s="11"/>
      <c r="N8" s="11">
        <v>588</v>
      </c>
      <c r="O8" s="11">
        <v>544</v>
      </c>
      <c r="P8" s="11">
        <v>503</v>
      </c>
      <c r="Q8" s="11">
        <v>527</v>
      </c>
      <c r="R8" s="11"/>
      <c r="S8" s="11">
        <v>289</v>
      </c>
      <c r="T8" s="11">
        <v>282</v>
      </c>
      <c r="U8" s="11">
        <v>180</v>
      </c>
      <c r="V8" s="11">
        <v>204</v>
      </c>
      <c r="W8" s="11">
        <v>164</v>
      </c>
      <c r="X8" s="11">
        <v>204</v>
      </c>
      <c r="Y8" s="11">
        <v>169</v>
      </c>
      <c r="Z8" s="11">
        <v>90</v>
      </c>
      <c r="AA8" s="11">
        <v>252</v>
      </c>
      <c r="AB8" s="11">
        <v>168</v>
      </c>
      <c r="AC8" s="11">
        <v>114</v>
      </c>
      <c r="AD8" s="11">
        <v>61</v>
      </c>
      <c r="AE8" s="11"/>
      <c r="AF8" s="11">
        <v>899</v>
      </c>
      <c r="AG8" s="11">
        <v>914</v>
      </c>
      <c r="AH8" s="11">
        <v>216</v>
      </c>
      <c r="AI8" s="11"/>
      <c r="AJ8" s="11">
        <v>491</v>
      </c>
      <c r="AK8" s="11">
        <v>674</v>
      </c>
      <c r="AL8" s="11">
        <v>188</v>
      </c>
      <c r="AM8" s="11"/>
      <c r="AN8" s="11">
        <v>424</v>
      </c>
      <c r="AO8" s="11">
        <v>415</v>
      </c>
      <c r="AP8" s="11">
        <v>521</v>
      </c>
      <c r="AQ8" s="11">
        <v>218</v>
      </c>
      <c r="AR8" s="11">
        <v>36</v>
      </c>
      <c r="AS8" s="11"/>
      <c r="AT8" s="11">
        <v>1930</v>
      </c>
      <c r="AU8" s="11">
        <v>236</v>
      </c>
      <c r="AV8" s="11"/>
      <c r="AW8" s="11">
        <v>1060</v>
      </c>
      <c r="AX8" s="11">
        <v>212</v>
      </c>
      <c r="AY8" s="11">
        <v>905</v>
      </c>
    </row>
    <row r="9" spans="2:51">
      <c r="B9" s="18" t="s">
        <v>417</v>
      </c>
      <c r="C9" s="17">
        <v>0.12103408706541</v>
      </c>
      <c r="D9" s="17">
        <v>0.12615225556241</v>
      </c>
      <c r="E9" s="17">
        <v>0.117367541443434</v>
      </c>
      <c r="F9" s="17"/>
      <c r="G9" s="17">
        <v>0.209160729197192</v>
      </c>
      <c r="H9" s="17">
        <v>0.149504697244844</v>
      </c>
      <c r="I9" s="17">
        <v>0.110888551000104</v>
      </c>
      <c r="J9" s="17">
        <v>0.113737404164275</v>
      </c>
      <c r="K9" s="17">
        <v>8.0370442486268304E-2</v>
      </c>
      <c r="L9" s="17">
        <v>9.9658372753138005E-2</v>
      </c>
      <c r="M9" s="17"/>
      <c r="N9" s="17">
        <v>0.14012863234079201</v>
      </c>
      <c r="O9" s="17">
        <v>0.10937315137182201</v>
      </c>
      <c r="P9" s="17">
        <v>0.10858730302146399</v>
      </c>
      <c r="Q9" s="17">
        <v>0.123643139361389</v>
      </c>
      <c r="R9" s="17"/>
      <c r="S9" s="17">
        <v>0.16049278708280201</v>
      </c>
      <c r="T9" s="17">
        <v>0.11326550269371601</v>
      </c>
      <c r="U9" s="17">
        <v>0.112948881780741</v>
      </c>
      <c r="V9" s="17">
        <v>0.115467681634891</v>
      </c>
      <c r="W9" s="17">
        <v>0.105253797391724</v>
      </c>
      <c r="X9" s="17">
        <v>0.12966672455881001</v>
      </c>
      <c r="Y9" s="17">
        <v>9.8209749719550293E-2</v>
      </c>
      <c r="Z9" s="17">
        <v>0.11088032161345</v>
      </c>
      <c r="AA9" s="17">
        <v>9.3824320570050496E-2</v>
      </c>
      <c r="AB9" s="17">
        <v>0.14948207705859401</v>
      </c>
      <c r="AC9" s="17">
        <v>7.6135485270044295E-2</v>
      </c>
      <c r="AD9" s="17">
        <v>0.220993675280168</v>
      </c>
      <c r="AE9" s="17"/>
      <c r="AF9" s="17">
        <v>0.107424205509718</v>
      </c>
      <c r="AG9" s="17">
        <v>0.12992857169744901</v>
      </c>
      <c r="AH9" s="17">
        <v>0.102777296241675</v>
      </c>
      <c r="AI9" s="17"/>
      <c r="AJ9" s="17">
        <v>0.114707636371381</v>
      </c>
      <c r="AK9" s="17">
        <v>0.129622390356049</v>
      </c>
      <c r="AL9" s="17">
        <v>0.14792899552681599</v>
      </c>
      <c r="AM9" s="17"/>
      <c r="AN9" s="17">
        <v>8.29972239683896E-2</v>
      </c>
      <c r="AO9" s="17">
        <v>0.12587103238643799</v>
      </c>
      <c r="AP9" s="17">
        <v>0.120913986747527</v>
      </c>
      <c r="AQ9" s="17">
        <v>0.12507286465756801</v>
      </c>
      <c r="AR9" s="17">
        <v>0.29738495567994899</v>
      </c>
      <c r="AS9" s="17"/>
      <c r="AT9" s="17">
        <v>0.11126421517073599</v>
      </c>
      <c r="AU9" s="17">
        <v>0.20758471723701599</v>
      </c>
      <c r="AV9" s="17"/>
      <c r="AW9" s="17">
        <v>0.12349369532478199</v>
      </c>
      <c r="AX9" s="17">
        <v>0.11958999610823701</v>
      </c>
      <c r="AY9" s="17">
        <v>0.118491533440792</v>
      </c>
    </row>
    <row r="10" spans="2:51">
      <c r="B10" s="18" t="s">
        <v>418</v>
      </c>
      <c r="C10" s="17">
        <v>0.407367246924835</v>
      </c>
      <c r="D10" s="17">
        <v>0.41615971069867402</v>
      </c>
      <c r="E10" s="17">
        <v>0.39767945412880101</v>
      </c>
      <c r="F10" s="17"/>
      <c r="G10" s="17">
        <v>0.44050876696414298</v>
      </c>
      <c r="H10" s="17">
        <v>0.44873386111642199</v>
      </c>
      <c r="I10" s="17">
        <v>0.42643028393740701</v>
      </c>
      <c r="J10" s="17">
        <v>0.38868388915221502</v>
      </c>
      <c r="K10" s="17">
        <v>0.33834188590597403</v>
      </c>
      <c r="L10" s="17">
        <v>0.40752826840103401</v>
      </c>
      <c r="M10" s="17"/>
      <c r="N10" s="17">
        <v>0.43481245646932098</v>
      </c>
      <c r="O10" s="17">
        <v>0.41829342714818901</v>
      </c>
      <c r="P10" s="17">
        <v>0.44007901240541503</v>
      </c>
      <c r="Q10" s="17">
        <v>0.33361026285906697</v>
      </c>
      <c r="R10" s="17"/>
      <c r="S10" s="17">
        <v>0.41644846516878498</v>
      </c>
      <c r="T10" s="17">
        <v>0.424356592904158</v>
      </c>
      <c r="U10" s="17">
        <v>0.39942899329495701</v>
      </c>
      <c r="V10" s="17">
        <v>0.43481754394279598</v>
      </c>
      <c r="W10" s="17">
        <v>0.38186966331050498</v>
      </c>
      <c r="X10" s="17">
        <v>0.37052592227740799</v>
      </c>
      <c r="Y10" s="17">
        <v>0.45687258319621199</v>
      </c>
      <c r="Z10" s="17">
        <v>0.41752206027005401</v>
      </c>
      <c r="AA10" s="17">
        <v>0.430946760297163</v>
      </c>
      <c r="AB10" s="17">
        <v>0.38790775746567902</v>
      </c>
      <c r="AC10" s="17">
        <v>0.34930839367343303</v>
      </c>
      <c r="AD10" s="17">
        <v>0.32224233801722701</v>
      </c>
      <c r="AE10" s="17"/>
      <c r="AF10" s="17">
        <v>0.40741476307623598</v>
      </c>
      <c r="AG10" s="17">
        <v>0.40642065852099601</v>
      </c>
      <c r="AH10" s="17">
        <v>0.39354450048902201</v>
      </c>
      <c r="AI10" s="17"/>
      <c r="AJ10" s="17">
        <v>0.40375260300378202</v>
      </c>
      <c r="AK10" s="17">
        <v>0.47117500149255198</v>
      </c>
      <c r="AL10" s="17">
        <v>0.43193191445200202</v>
      </c>
      <c r="AM10" s="17"/>
      <c r="AN10" s="17">
        <v>0.376080231796728</v>
      </c>
      <c r="AO10" s="17">
        <v>0.41067300890243402</v>
      </c>
      <c r="AP10" s="17">
        <v>0.43815701049029698</v>
      </c>
      <c r="AQ10" s="17">
        <v>0.45044919625038599</v>
      </c>
      <c r="AR10" s="17">
        <v>0.29827316744696702</v>
      </c>
      <c r="AS10" s="17"/>
      <c r="AT10" s="17">
        <v>0.410100950678292</v>
      </c>
      <c r="AU10" s="17">
        <v>0.37998200116486203</v>
      </c>
      <c r="AV10" s="17"/>
      <c r="AW10" s="17">
        <v>0.442240240788558</v>
      </c>
      <c r="AX10" s="17">
        <v>0.403787911030831</v>
      </c>
      <c r="AY10" s="17">
        <v>0.36735547323393097</v>
      </c>
    </row>
    <row r="11" spans="2:51">
      <c r="B11" s="18" t="s">
        <v>419</v>
      </c>
      <c r="C11" s="17">
        <v>0.35215239007362298</v>
      </c>
      <c r="D11" s="17">
        <v>0.35815461738823501</v>
      </c>
      <c r="E11" s="17">
        <v>0.34644253284744497</v>
      </c>
      <c r="F11" s="17"/>
      <c r="G11" s="17">
        <v>0.26283715449785899</v>
      </c>
      <c r="H11" s="17">
        <v>0.29344678041295602</v>
      </c>
      <c r="I11" s="17">
        <v>0.32399013172832802</v>
      </c>
      <c r="J11" s="17">
        <v>0.37353527002581799</v>
      </c>
      <c r="K11" s="17">
        <v>0.43657202082838298</v>
      </c>
      <c r="L11" s="17">
        <v>0.38465788730529199</v>
      </c>
      <c r="M11" s="17"/>
      <c r="N11" s="17">
        <v>0.34612567865265997</v>
      </c>
      <c r="O11" s="17">
        <v>0.34341051064532602</v>
      </c>
      <c r="P11" s="17">
        <v>0.32308866047492402</v>
      </c>
      <c r="Q11" s="17">
        <v>0.39642087801668802</v>
      </c>
      <c r="R11" s="17"/>
      <c r="S11" s="17">
        <v>0.31893302160168702</v>
      </c>
      <c r="T11" s="17">
        <v>0.34862888558022198</v>
      </c>
      <c r="U11" s="17">
        <v>0.38766960798656602</v>
      </c>
      <c r="V11" s="17">
        <v>0.32946973647959898</v>
      </c>
      <c r="W11" s="17">
        <v>0.39729645403215602</v>
      </c>
      <c r="X11" s="17">
        <v>0.37509534993159399</v>
      </c>
      <c r="Y11" s="17">
        <v>0.351133444288798</v>
      </c>
      <c r="Z11" s="17">
        <v>0.35511410661034098</v>
      </c>
      <c r="AA11" s="17">
        <v>0.32525207927810701</v>
      </c>
      <c r="AB11" s="17">
        <v>0.37498047831849701</v>
      </c>
      <c r="AC11" s="17">
        <v>0.341761593646006</v>
      </c>
      <c r="AD11" s="17">
        <v>0.36455670729110001</v>
      </c>
      <c r="AE11" s="17"/>
      <c r="AF11" s="17">
        <v>0.36757283367103499</v>
      </c>
      <c r="AG11" s="17">
        <v>0.34466495168647898</v>
      </c>
      <c r="AH11" s="17">
        <v>0.37860441721053301</v>
      </c>
      <c r="AI11" s="17"/>
      <c r="AJ11" s="17">
        <v>0.38154478431090999</v>
      </c>
      <c r="AK11" s="17">
        <v>0.29890588029381798</v>
      </c>
      <c r="AL11" s="17">
        <v>0.33292768739379103</v>
      </c>
      <c r="AM11" s="17"/>
      <c r="AN11" s="17">
        <v>0.37820136224463802</v>
      </c>
      <c r="AO11" s="17">
        <v>0.33750319569317899</v>
      </c>
      <c r="AP11" s="17">
        <v>0.354615455487786</v>
      </c>
      <c r="AQ11" s="17">
        <v>0.311251292073708</v>
      </c>
      <c r="AR11" s="17">
        <v>0.35436217459643199</v>
      </c>
      <c r="AS11" s="17"/>
      <c r="AT11" s="17">
        <v>0.36357214160380402</v>
      </c>
      <c r="AU11" s="17">
        <v>0.265579132620404</v>
      </c>
      <c r="AV11" s="17"/>
      <c r="AW11" s="17">
        <v>0.34438478578350601</v>
      </c>
      <c r="AX11" s="17">
        <v>0.33712887999447499</v>
      </c>
      <c r="AY11" s="17">
        <v>0.36477531741514202</v>
      </c>
    </row>
    <row r="12" spans="2:51">
      <c r="B12" s="18" t="s">
        <v>420</v>
      </c>
      <c r="C12" s="17">
        <v>3.8130969986929497E-2</v>
      </c>
      <c r="D12" s="17">
        <v>3.1939745068959899E-2</v>
      </c>
      <c r="E12" s="17">
        <v>4.3422606299868501E-2</v>
      </c>
      <c r="F12" s="17"/>
      <c r="G12" s="17">
        <v>2.5817183560560598E-2</v>
      </c>
      <c r="H12" s="17">
        <v>3.9484253967287698E-2</v>
      </c>
      <c r="I12" s="17">
        <v>3.4065427843371902E-2</v>
      </c>
      <c r="J12" s="17">
        <v>4.3063417170606001E-2</v>
      </c>
      <c r="K12" s="17">
        <v>3.6997558676512499E-2</v>
      </c>
      <c r="L12" s="17">
        <v>4.2936075782220501E-2</v>
      </c>
      <c r="M12" s="17"/>
      <c r="N12" s="17">
        <v>3.1596895709161799E-2</v>
      </c>
      <c r="O12" s="17">
        <v>4.08404485204776E-2</v>
      </c>
      <c r="P12" s="17">
        <v>3.9961245395947503E-2</v>
      </c>
      <c r="Q12" s="17">
        <v>4.0433596993506897E-2</v>
      </c>
      <c r="R12" s="17"/>
      <c r="S12" s="17">
        <v>2.8776042514579901E-2</v>
      </c>
      <c r="T12" s="17">
        <v>3.4354990860858803E-2</v>
      </c>
      <c r="U12" s="17">
        <v>3.9404929259518003E-2</v>
      </c>
      <c r="V12" s="17">
        <v>5.5644754090381901E-2</v>
      </c>
      <c r="W12" s="17">
        <v>2.4434842973382401E-2</v>
      </c>
      <c r="X12" s="17">
        <v>3.8948876297086099E-2</v>
      </c>
      <c r="Y12" s="17">
        <v>2.09328781332088E-2</v>
      </c>
      <c r="Z12" s="17">
        <v>4.1435788228505202E-2</v>
      </c>
      <c r="AA12" s="17">
        <v>6.0831706161267499E-2</v>
      </c>
      <c r="AB12" s="17">
        <v>9.4274908561159405E-3</v>
      </c>
      <c r="AC12" s="17">
        <v>6.1312082154490098E-2</v>
      </c>
      <c r="AD12" s="17">
        <v>5.6891417194416101E-2</v>
      </c>
      <c r="AE12" s="17"/>
      <c r="AF12" s="17">
        <v>4.3152469862033901E-2</v>
      </c>
      <c r="AG12" s="17">
        <v>3.3213385507126901E-2</v>
      </c>
      <c r="AH12" s="17">
        <v>4.8011067669490599E-2</v>
      </c>
      <c r="AI12" s="17"/>
      <c r="AJ12" s="17">
        <v>3.71834380856048E-2</v>
      </c>
      <c r="AK12" s="17">
        <v>3.1657835868581501E-2</v>
      </c>
      <c r="AL12" s="17">
        <v>3.0386077670643601E-2</v>
      </c>
      <c r="AM12" s="17"/>
      <c r="AN12" s="17">
        <v>4.5897367618946298E-2</v>
      </c>
      <c r="AO12" s="17">
        <v>3.9123640382457602E-2</v>
      </c>
      <c r="AP12" s="17">
        <v>1.5828400497085601E-2</v>
      </c>
      <c r="AQ12" s="17">
        <v>5.7574788610706099E-2</v>
      </c>
      <c r="AR12" s="17">
        <v>4.9979702276652098E-2</v>
      </c>
      <c r="AS12" s="17"/>
      <c r="AT12" s="17">
        <v>3.9357183943887299E-2</v>
      </c>
      <c r="AU12" s="17">
        <v>3.0143585293398199E-2</v>
      </c>
      <c r="AV12" s="17"/>
      <c r="AW12" s="17">
        <v>3.5720305359509298E-2</v>
      </c>
      <c r="AX12" s="17">
        <v>4.1958672746040003E-2</v>
      </c>
      <c r="AY12" s="17">
        <v>4.0057120862853998E-2</v>
      </c>
    </row>
    <row r="13" spans="2:51">
      <c r="B13" s="18" t="s">
        <v>421</v>
      </c>
      <c r="C13" s="17">
        <v>1.9262812876873901E-2</v>
      </c>
      <c r="D13" s="17">
        <v>2.2534867004566601E-2</v>
      </c>
      <c r="E13" s="17">
        <v>1.63541593551528E-2</v>
      </c>
      <c r="F13" s="17"/>
      <c r="G13" s="17">
        <v>1.4466057259687999E-2</v>
      </c>
      <c r="H13" s="17">
        <v>1.1005522816779099E-2</v>
      </c>
      <c r="I13" s="17">
        <v>2.9985946742619202E-2</v>
      </c>
      <c r="J13" s="17">
        <v>1.56622023623064E-2</v>
      </c>
      <c r="K13" s="17">
        <v>2.5697046222500401E-2</v>
      </c>
      <c r="L13" s="17">
        <v>1.8031586664021999E-2</v>
      </c>
      <c r="M13" s="17"/>
      <c r="N13" s="17">
        <v>1.0422260525309699E-2</v>
      </c>
      <c r="O13" s="17">
        <v>1.8185822713608201E-2</v>
      </c>
      <c r="P13" s="17">
        <v>2.5201430901255002E-2</v>
      </c>
      <c r="Q13" s="17">
        <v>2.5133371755041201E-2</v>
      </c>
      <c r="R13" s="17"/>
      <c r="S13" s="17">
        <v>2.0060620572452802E-2</v>
      </c>
      <c r="T13" s="17">
        <v>1.9867137483915501E-2</v>
      </c>
      <c r="U13" s="17">
        <v>1.3412014090499099E-2</v>
      </c>
      <c r="V13" s="17">
        <v>6.3854130150866701E-3</v>
      </c>
      <c r="W13" s="17">
        <v>4.6515463196203997E-2</v>
      </c>
      <c r="X13" s="17">
        <v>8.8043480086037098E-3</v>
      </c>
      <c r="Y13" s="17">
        <v>2.0278579177252998E-2</v>
      </c>
      <c r="Z13" s="17">
        <v>8.7342377993564202E-3</v>
      </c>
      <c r="AA13" s="17">
        <v>1.6269410295919901E-2</v>
      </c>
      <c r="AB13" s="17">
        <v>1.7587098888084299E-2</v>
      </c>
      <c r="AC13" s="17">
        <v>4.1600622807684097E-2</v>
      </c>
      <c r="AD13" s="17">
        <v>2.2442373774453201E-2</v>
      </c>
      <c r="AE13" s="17"/>
      <c r="AF13" s="17">
        <v>2.1760681482469599E-2</v>
      </c>
      <c r="AG13" s="17">
        <v>1.67905321662929E-2</v>
      </c>
      <c r="AH13" s="17">
        <v>2.7412148194200101E-2</v>
      </c>
      <c r="AI13" s="17"/>
      <c r="AJ13" s="17">
        <v>2.3223238023314399E-2</v>
      </c>
      <c r="AK13" s="17">
        <v>1.40195207153236E-2</v>
      </c>
      <c r="AL13" s="17">
        <v>1.7024211515719499E-2</v>
      </c>
      <c r="AM13" s="17"/>
      <c r="AN13" s="17">
        <v>3.5417126324838899E-2</v>
      </c>
      <c r="AO13" s="17">
        <v>2.0331205709891699E-2</v>
      </c>
      <c r="AP13" s="17">
        <v>1.01034986047668E-2</v>
      </c>
      <c r="AQ13" s="17">
        <v>2.2734804201438901E-2</v>
      </c>
      <c r="AR13" s="17">
        <v>0</v>
      </c>
      <c r="AS13" s="17"/>
      <c r="AT13" s="17">
        <v>1.7433583210234499E-2</v>
      </c>
      <c r="AU13" s="17">
        <v>3.52845530103865E-2</v>
      </c>
      <c r="AV13" s="17"/>
      <c r="AW13" s="17">
        <v>2.0430993066103201E-2</v>
      </c>
      <c r="AX13" s="17">
        <v>2.5993883011492198E-2</v>
      </c>
      <c r="AY13" s="17">
        <v>1.63156193388472E-2</v>
      </c>
    </row>
    <row r="14" spans="2:51">
      <c r="B14" s="18" t="s">
        <v>119</v>
      </c>
      <c r="C14" s="19">
        <v>6.20524930723284E-2</v>
      </c>
      <c r="D14" s="19">
        <v>4.5058804277154002E-2</v>
      </c>
      <c r="E14" s="19">
        <v>7.8733705925298506E-2</v>
      </c>
      <c r="F14" s="19"/>
      <c r="G14" s="19">
        <v>4.7210108520557403E-2</v>
      </c>
      <c r="H14" s="19">
        <v>5.7824884441711501E-2</v>
      </c>
      <c r="I14" s="19">
        <v>7.4639658748169996E-2</v>
      </c>
      <c r="J14" s="19">
        <v>6.5317817124780006E-2</v>
      </c>
      <c r="K14" s="19">
        <v>8.2021045880361507E-2</v>
      </c>
      <c r="L14" s="19">
        <v>4.7187809094292599E-2</v>
      </c>
      <c r="M14" s="19"/>
      <c r="N14" s="19">
        <v>3.69140763027569E-2</v>
      </c>
      <c r="O14" s="19">
        <v>6.9896639600577001E-2</v>
      </c>
      <c r="P14" s="19">
        <v>6.3082347800993199E-2</v>
      </c>
      <c r="Q14" s="19">
        <v>8.0758751014308905E-2</v>
      </c>
      <c r="R14" s="19"/>
      <c r="S14" s="19">
        <v>5.5289063059693097E-2</v>
      </c>
      <c r="T14" s="19">
        <v>5.9526890477129099E-2</v>
      </c>
      <c r="U14" s="19">
        <v>4.7135573587718499E-2</v>
      </c>
      <c r="V14" s="19">
        <v>5.8214870837245497E-2</v>
      </c>
      <c r="W14" s="19">
        <v>4.4629779096028097E-2</v>
      </c>
      <c r="X14" s="19">
        <v>7.6958778926497703E-2</v>
      </c>
      <c r="Y14" s="19">
        <v>5.2572765484977302E-2</v>
      </c>
      <c r="Z14" s="19">
        <v>6.6313485478293396E-2</v>
      </c>
      <c r="AA14" s="19">
        <v>7.2875723397492501E-2</v>
      </c>
      <c r="AB14" s="19">
        <v>6.0615097413029798E-2</v>
      </c>
      <c r="AC14" s="19">
        <v>0.12988182244834201</v>
      </c>
      <c r="AD14" s="19">
        <v>1.2873488442635399E-2</v>
      </c>
      <c r="AE14" s="19"/>
      <c r="AF14" s="19">
        <v>5.2675046398506897E-2</v>
      </c>
      <c r="AG14" s="19">
        <v>6.8981900421656805E-2</v>
      </c>
      <c r="AH14" s="19">
        <v>4.9650570195079603E-2</v>
      </c>
      <c r="AI14" s="19"/>
      <c r="AJ14" s="19">
        <v>3.9588300205007698E-2</v>
      </c>
      <c r="AK14" s="19">
        <v>5.4619371273675998E-2</v>
      </c>
      <c r="AL14" s="19">
        <v>3.9801113441027797E-2</v>
      </c>
      <c r="AM14" s="19"/>
      <c r="AN14" s="19">
        <v>8.1406688046459105E-2</v>
      </c>
      <c r="AO14" s="19">
        <v>6.6497916925599504E-2</v>
      </c>
      <c r="AP14" s="19">
        <v>6.0381648172537203E-2</v>
      </c>
      <c r="AQ14" s="19">
        <v>3.2917054206193203E-2</v>
      </c>
      <c r="AR14" s="19">
        <v>0</v>
      </c>
      <c r="AS14" s="19"/>
      <c r="AT14" s="19">
        <v>5.8271925393046597E-2</v>
      </c>
      <c r="AU14" s="19">
        <v>8.1426010673933402E-2</v>
      </c>
      <c r="AV14" s="19"/>
      <c r="AW14" s="19">
        <v>3.3729979677541003E-2</v>
      </c>
      <c r="AX14" s="19">
        <v>7.1540657108924696E-2</v>
      </c>
      <c r="AY14" s="19">
        <v>9.3004935708433906E-2</v>
      </c>
    </row>
    <row r="15" spans="2:51">
      <c r="B15" t="s">
        <v>53</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AY15"/>
  <sheetViews>
    <sheetView showGridLines="0" workbookViewId="0">
      <pane xSplit="2" topLeftCell="C1" activePane="topRight" state="frozen"/>
      <selection pane="topRight" activeCell="B11" sqref="B11"/>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438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2128</v>
      </c>
      <c r="D7" s="10">
        <v>989</v>
      </c>
      <c r="E7" s="10">
        <v>1130</v>
      </c>
      <c r="F7" s="10"/>
      <c r="G7" s="10">
        <v>191</v>
      </c>
      <c r="H7" s="10">
        <v>265</v>
      </c>
      <c r="I7" s="10">
        <v>312</v>
      </c>
      <c r="J7" s="10">
        <v>375</v>
      </c>
      <c r="K7" s="10">
        <v>420</v>
      </c>
      <c r="L7" s="10">
        <v>565</v>
      </c>
      <c r="M7" s="10"/>
      <c r="N7" s="10">
        <v>646</v>
      </c>
      <c r="O7" s="10">
        <v>584</v>
      </c>
      <c r="P7" s="10">
        <v>400</v>
      </c>
      <c r="Q7" s="10">
        <v>486</v>
      </c>
      <c r="R7" s="10"/>
      <c r="S7" s="10">
        <v>242</v>
      </c>
      <c r="T7" s="10">
        <v>332</v>
      </c>
      <c r="U7" s="10">
        <v>206</v>
      </c>
      <c r="V7" s="10">
        <v>163</v>
      </c>
      <c r="W7" s="10">
        <v>163</v>
      </c>
      <c r="X7" s="10">
        <v>170</v>
      </c>
      <c r="Y7" s="10">
        <v>185</v>
      </c>
      <c r="Z7" s="10">
        <v>92</v>
      </c>
      <c r="AA7" s="10">
        <v>258</v>
      </c>
      <c r="AB7" s="10">
        <v>152</v>
      </c>
      <c r="AC7" s="10">
        <v>103</v>
      </c>
      <c r="AD7" s="10">
        <v>62</v>
      </c>
      <c r="AE7" s="10"/>
      <c r="AF7" s="10">
        <v>864</v>
      </c>
      <c r="AG7" s="10">
        <v>875</v>
      </c>
      <c r="AH7" s="10">
        <v>263</v>
      </c>
      <c r="AI7" s="10"/>
      <c r="AJ7" s="10">
        <v>502</v>
      </c>
      <c r="AK7" s="10">
        <v>680</v>
      </c>
      <c r="AL7" s="10">
        <v>186</v>
      </c>
      <c r="AM7" s="10"/>
      <c r="AN7" s="10">
        <v>441</v>
      </c>
      <c r="AO7" s="10">
        <v>348</v>
      </c>
      <c r="AP7" s="10">
        <v>493</v>
      </c>
      <c r="AQ7" s="10">
        <v>227</v>
      </c>
      <c r="AR7" s="10">
        <v>47</v>
      </c>
      <c r="AS7" s="10"/>
      <c r="AT7" s="10">
        <v>1957</v>
      </c>
      <c r="AU7" s="10">
        <v>153</v>
      </c>
      <c r="AV7" s="10"/>
      <c r="AW7" s="10">
        <v>1019</v>
      </c>
      <c r="AX7" s="10">
        <v>223</v>
      </c>
      <c r="AY7" s="10">
        <v>886</v>
      </c>
    </row>
    <row r="8" spans="2:51" ht="30" customHeight="1">
      <c r="B8" s="11" t="s">
        <v>112</v>
      </c>
      <c r="C8" s="11">
        <v>2109</v>
      </c>
      <c r="D8" s="11">
        <v>1009</v>
      </c>
      <c r="E8" s="11">
        <v>1091</v>
      </c>
      <c r="F8" s="11"/>
      <c r="G8" s="11">
        <v>218</v>
      </c>
      <c r="H8" s="11">
        <v>324</v>
      </c>
      <c r="I8" s="11">
        <v>356</v>
      </c>
      <c r="J8" s="11">
        <v>369</v>
      </c>
      <c r="K8" s="11">
        <v>337</v>
      </c>
      <c r="L8" s="11">
        <v>505</v>
      </c>
      <c r="M8" s="11"/>
      <c r="N8" s="11">
        <v>587</v>
      </c>
      <c r="O8" s="11">
        <v>530</v>
      </c>
      <c r="P8" s="11">
        <v>473</v>
      </c>
      <c r="Q8" s="11">
        <v>507</v>
      </c>
      <c r="R8" s="11"/>
      <c r="S8" s="11">
        <v>294</v>
      </c>
      <c r="T8" s="11">
        <v>313</v>
      </c>
      <c r="U8" s="11">
        <v>181</v>
      </c>
      <c r="V8" s="11">
        <v>172</v>
      </c>
      <c r="W8" s="11">
        <v>154</v>
      </c>
      <c r="X8" s="11">
        <v>176</v>
      </c>
      <c r="Y8" s="11">
        <v>174</v>
      </c>
      <c r="Z8" s="11">
        <v>81</v>
      </c>
      <c r="AA8" s="11">
        <v>245</v>
      </c>
      <c r="AB8" s="11">
        <v>148</v>
      </c>
      <c r="AC8" s="11">
        <v>103</v>
      </c>
      <c r="AD8" s="11">
        <v>67</v>
      </c>
      <c r="AE8" s="11"/>
      <c r="AF8" s="11">
        <v>830</v>
      </c>
      <c r="AG8" s="11">
        <v>856</v>
      </c>
      <c r="AH8" s="11">
        <v>284</v>
      </c>
      <c r="AI8" s="11"/>
      <c r="AJ8" s="11">
        <v>470</v>
      </c>
      <c r="AK8" s="11">
        <v>699</v>
      </c>
      <c r="AL8" s="11">
        <v>181</v>
      </c>
      <c r="AM8" s="11"/>
      <c r="AN8" s="11">
        <v>436</v>
      </c>
      <c r="AO8" s="11">
        <v>357</v>
      </c>
      <c r="AP8" s="11">
        <v>493</v>
      </c>
      <c r="AQ8" s="11">
        <v>217</v>
      </c>
      <c r="AR8" s="11">
        <v>43</v>
      </c>
      <c r="AS8" s="11"/>
      <c r="AT8" s="11">
        <v>1915</v>
      </c>
      <c r="AU8" s="11">
        <v>175</v>
      </c>
      <c r="AV8" s="11"/>
      <c r="AW8" s="11">
        <v>964</v>
      </c>
      <c r="AX8" s="11">
        <v>236</v>
      </c>
      <c r="AY8" s="11">
        <v>909</v>
      </c>
    </row>
    <row r="9" spans="2:51" ht="45">
      <c r="B9" s="18" t="s">
        <v>439</v>
      </c>
      <c r="C9" s="17">
        <v>0.79998170195342999</v>
      </c>
      <c r="D9" s="17">
        <v>0.812344899669457</v>
      </c>
      <c r="E9" s="17">
        <v>0.78687553875095995</v>
      </c>
      <c r="F9" s="17"/>
      <c r="G9" s="17">
        <v>0.78726266125132804</v>
      </c>
      <c r="H9" s="17">
        <v>0.734073510371127</v>
      </c>
      <c r="I9" s="17">
        <v>0.79278529408004395</v>
      </c>
      <c r="J9" s="17">
        <v>0.80643419007317496</v>
      </c>
      <c r="K9" s="17">
        <v>0.80684253783787296</v>
      </c>
      <c r="L9" s="17">
        <v>0.84357465431744105</v>
      </c>
      <c r="M9" s="17"/>
      <c r="N9" s="17">
        <v>0.84734003999954699</v>
      </c>
      <c r="O9" s="17">
        <v>0.813607682338369</v>
      </c>
      <c r="P9" s="17">
        <v>0.764507216374819</v>
      </c>
      <c r="Q9" s="17">
        <v>0.76188300104425699</v>
      </c>
      <c r="R9" s="17"/>
      <c r="S9" s="17">
        <v>0.83040433031016603</v>
      </c>
      <c r="T9" s="17">
        <v>0.7784540336968</v>
      </c>
      <c r="U9" s="17">
        <v>0.803100640840689</v>
      </c>
      <c r="V9" s="17">
        <v>0.81986320069712104</v>
      </c>
      <c r="W9" s="17">
        <v>0.82584729814616598</v>
      </c>
      <c r="X9" s="17">
        <v>0.79870759633354305</v>
      </c>
      <c r="Y9" s="17">
        <v>0.77810930598675598</v>
      </c>
      <c r="Z9" s="17">
        <v>0.79620721085971502</v>
      </c>
      <c r="AA9" s="17">
        <v>0.79651178540439704</v>
      </c>
      <c r="AB9" s="17">
        <v>0.80363385312976898</v>
      </c>
      <c r="AC9" s="17">
        <v>0.75431411150708605</v>
      </c>
      <c r="AD9" s="17">
        <v>0.78804211219835296</v>
      </c>
      <c r="AE9" s="17"/>
      <c r="AF9" s="17">
        <v>0.74306932572935702</v>
      </c>
      <c r="AG9" s="17">
        <v>0.85238372696169995</v>
      </c>
      <c r="AH9" s="17">
        <v>0.78582627025516905</v>
      </c>
      <c r="AI9" s="17"/>
      <c r="AJ9" s="17">
        <v>0.79850242052467801</v>
      </c>
      <c r="AK9" s="17">
        <v>0.83229966474230599</v>
      </c>
      <c r="AL9" s="17">
        <v>0.83981957750519498</v>
      </c>
      <c r="AM9" s="17"/>
      <c r="AN9" s="17">
        <v>0.74022541588967306</v>
      </c>
      <c r="AO9" s="17">
        <v>0.80539361913589502</v>
      </c>
      <c r="AP9" s="17">
        <v>0.85147773392748904</v>
      </c>
      <c r="AQ9" s="17">
        <v>0.81444534519424305</v>
      </c>
      <c r="AR9" s="17">
        <v>0.92609870116128101</v>
      </c>
      <c r="AS9" s="17"/>
      <c r="AT9" s="17">
        <v>0.80251138639304898</v>
      </c>
      <c r="AU9" s="17">
        <v>0.77810679917460601</v>
      </c>
      <c r="AV9" s="17"/>
      <c r="AW9" s="17">
        <v>0.86135919506602499</v>
      </c>
      <c r="AX9" s="17">
        <v>0.80629090619520305</v>
      </c>
      <c r="AY9" s="17">
        <v>0.73320059451263897</v>
      </c>
    </row>
    <row r="10" spans="2:51" ht="45">
      <c r="B10" s="18" t="s">
        <v>440</v>
      </c>
      <c r="C10" s="19">
        <v>0.20001829804657001</v>
      </c>
      <c r="D10" s="19">
        <v>0.187655100330544</v>
      </c>
      <c r="E10" s="19">
        <v>0.21312446124904</v>
      </c>
      <c r="F10" s="19"/>
      <c r="G10" s="19">
        <v>0.21273733874867201</v>
      </c>
      <c r="H10" s="19">
        <v>0.265926489628873</v>
      </c>
      <c r="I10" s="19">
        <v>0.207214705919956</v>
      </c>
      <c r="J10" s="19">
        <v>0.19356580992682501</v>
      </c>
      <c r="K10" s="19">
        <v>0.19315746216212701</v>
      </c>
      <c r="L10" s="19">
        <v>0.156425345682559</v>
      </c>
      <c r="M10" s="19"/>
      <c r="N10" s="19">
        <v>0.15265996000045301</v>
      </c>
      <c r="O10" s="19">
        <v>0.186392317661631</v>
      </c>
      <c r="P10" s="19">
        <v>0.235492783625181</v>
      </c>
      <c r="Q10" s="19">
        <v>0.23811699895574301</v>
      </c>
      <c r="R10" s="19"/>
      <c r="S10" s="19">
        <v>0.169595669689834</v>
      </c>
      <c r="T10" s="19">
        <v>0.2215459663032</v>
      </c>
      <c r="U10" s="19">
        <v>0.196899359159311</v>
      </c>
      <c r="V10" s="19">
        <v>0.18013679930287901</v>
      </c>
      <c r="W10" s="19">
        <v>0.174152701853834</v>
      </c>
      <c r="X10" s="19">
        <v>0.20129240366645701</v>
      </c>
      <c r="Y10" s="19">
        <v>0.22189069401324399</v>
      </c>
      <c r="Z10" s="19">
        <v>0.20379278914028501</v>
      </c>
      <c r="AA10" s="19">
        <v>0.20348821459560301</v>
      </c>
      <c r="AB10" s="19">
        <v>0.19636614687023099</v>
      </c>
      <c r="AC10" s="19">
        <v>0.24568588849291401</v>
      </c>
      <c r="AD10" s="19">
        <v>0.21195788780164701</v>
      </c>
      <c r="AE10" s="19"/>
      <c r="AF10" s="19">
        <v>0.25693067427064298</v>
      </c>
      <c r="AG10" s="19">
        <v>0.14761627303829999</v>
      </c>
      <c r="AH10" s="19">
        <v>0.21417372974483101</v>
      </c>
      <c r="AI10" s="19"/>
      <c r="AJ10" s="19">
        <v>0.20149757947532199</v>
      </c>
      <c r="AK10" s="19">
        <v>0.16770033525769401</v>
      </c>
      <c r="AL10" s="19">
        <v>0.16018042249480499</v>
      </c>
      <c r="AM10" s="19"/>
      <c r="AN10" s="19">
        <v>0.259774584110327</v>
      </c>
      <c r="AO10" s="19">
        <v>0.19460638086410501</v>
      </c>
      <c r="AP10" s="19">
        <v>0.14852226607251101</v>
      </c>
      <c r="AQ10" s="19">
        <v>0.185554654805757</v>
      </c>
      <c r="AR10" s="19">
        <v>7.3901298838719306E-2</v>
      </c>
      <c r="AS10" s="19"/>
      <c r="AT10" s="19">
        <v>0.197488613606952</v>
      </c>
      <c r="AU10" s="19">
        <v>0.22189320082539399</v>
      </c>
      <c r="AV10" s="19"/>
      <c r="AW10" s="19">
        <v>0.13864080493397499</v>
      </c>
      <c r="AX10" s="19">
        <v>0.19370909380479701</v>
      </c>
      <c r="AY10" s="19">
        <v>0.26679940548736097</v>
      </c>
    </row>
    <row r="11" spans="2:51">
      <c r="B11" t="s">
        <v>54</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441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2128</v>
      </c>
      <c r="D7" s="10">
        <v>989</v>
      </c>
      <c r="E7" s="10">
        <v>1130</v>
      </c>
      <c r="F7" s="10"/>
      <c r="G7" s="10">
        <v>191</v>
      </c>
      <c r="H7" s="10">
        <v>265</v>
      </c>
      <c r="I7" s="10">
        <v>312</v>
      </c>
      <c r="J7" s="10">
        <v>375</v>
      </c>
      <c r="K7" s="10">
        <v>420</v>
      </c>
      <c r="L7" s="10">
        <v>565</v>
      </c>
      <c r="M7" s="10"/>
      <c r="N7" s="10">
        <v>646</v>
      </c>
      <c r="O7" s="10">
        <v>584</v>
      </c>
      <c r="P7" s="10">
        <v>400</v>
      </c>
      <c r="Q7" s="10">
        <v>486</v>
      </c>
      <c r="R7" s="10"/>
      <c r="S7" s="10">
        <v>242</v>
      </c>
      <c r="T7" s="10">
        <v>332</v>
      </c>
      <c r="U7" s="10">
        <v>206</v>
      </c>
      <c r="V7" s="10">
        <v>163</v>
      </c>
      <c r="W7" s="10">
        <v>163</v>
      </c>
      <c r="X7" s="10">
        <v>170</v>
      </c>
      <c r="Y7" s="10">
        <v>185</v>
      </c>
      <c r="Z7" s="10">
        <v>92</v>
      </c>
      <c r="AA7" s="10">
        <v>258</v>
      </c>
      <c r="AB7" s="10">
        <v>152</v>
      </c>
      <c r="AC7" s="10">
        <v>103</v>
      </c>
      <c r="AD7" s="10">
        <v>62</v>
      </c>
      <c r="AE7" s="10"/>
      <c r="AF7" s="10">
        <v>864</v>
      </c>
      <c r="AG7" s="10">
        <v>875</v>
      </c>
      <c r="AH7" s="10">
        <v>263</v>
      </c>
      <c r="AI7" s="10"/>
      <c r="AJ7" s="10">
        <v>502</v>
      </c>
      <c r="AK7" s="10">
        <v>680</v>
      </c>
      <c r="AL7" s="10">
        <v>186</v>
      </c>
      <c r="AM7" s="10"/>
      <c r="AN7" s="10">
        <v>441</v>
      </c>
      <c r="AO7" s="10">
        <v>348</v>
      </c>
      <c r="AP7" s="10">
        <v>493</v>
      </c>
      <c r="AQ7" s="10">
        <v>227</v>
      </c>
      <c r="AR7" s="10">
        <v>47</v>
      </c>
      <c r="AS7" s="10"/>
      <c r="AT7" s="10">
        <v>1957</v>
      </c>
      <c r="AU7" s="10">
        <v>153</v>
      </c>
      <c r="AV7" s="10"/>
      <c r="AW7" s="10">
        <v>1019</v>
      </c>
      <c r="AX7" s="10">
        <v>223</v>
      </c>
      <c r="AY7" s="10">
        <v>886</v>
      </c>
    </row>
    <row r="8" spans="2:51" ht="30" customHeight="1">
      <c r="B8" s="11" t="s">
        <v>112</v>
      </c>
      <c r="C8" s="11">
        <v>2109</v>
      </c>
      <c r="D8" s="11">
        <v>1009</v>
      </c>
      <c r="E8" s="11">
        <v>1091</v>
      </c>
      <c r="F8" s="11"/>
      <c r="G8" s="11">
        <v>218</v>
      </c>
      <c r="H8" s="11">
        <v>324</v>
      </c>
      <c r="I8" s="11">
        <v>356</v>
      </c>
      <c r="J8" s="11">
        <v>369</v>
      </c>
      <c r="K8" s="11">
        <v>337</v>
      </c>
      <c r="L8" s="11">
        <v>505</v>
      </c>
      <c r="M8" s="11"/>
      <c r="N8" s="11">
        <v>587</v>
      </c>
      <c r="O8" s="11">
        <v>530</v>
      </c>
      <c r="P8" s="11">
        <v>473</v>
      </c>
      <c r="Q8" s="11">
        <v>507</v>
      </c>
      <c r="R8" s="11"/>
      <c r="S8" s="11">
        <v>294</v>
      </c>
      <c r="T8" s="11">
        <v>313</v>
      </c>
      <c r="U8" s="11">
        <v>181</v>
      </c>
      <c r="V8" s="11">
        <v>172</v>
      </c>
      <c r="W8" s="11">
        <v>154</v>
      </c>
      <c r="X8" s="11">
        <v>176</v>
      </c>
      <c r="Y8" s="11">
        <v>174</v>
      </c>
      <c r="Z8" s="11">
        <v>81</v>
      </c>
      <c r="AA8" s="11">
        <v>245</v>
      </c>
      <c r="AB8" s="11">
        <v>148</v>
      </c>
      <c r="AC8" s="11">
        <v>103</v>
      </c>
      <c r="AD8" s="11">
        <v>67</v>
      </c>
      <c r="AE8" s="11"/>
      <c r="AF8" s="11">
        <v>830</v>
      </c>
      <c r="AG8" s="11">
        <v>856</v>
      </c>
      <c r="AH8" s="11">
        <v>284</v>
      </c>
      <c r="AI8" s="11"/>
      <c r="AJ8" s="11">
        <v>470</v>
      </c>
      <c r="AK8" s="11">
        <v>699</v>
      </c>
      <c r="AL8" s="11">
        <v>181</v>
      </c>
      <c r="AM8" s="11"/>
      <c r="AN8" s="11">
        <v>436</v>
      </c>
      <c r="AO8" s="11">
        <v>357</v>
      </c>
      <c r="AP8" s="11">
        <v>493</v>
      </c>
      <c r="AQ8" s="11">
        <v>217</v>
      </c>
      <c r="AR8" s="11">
        <v>43</v>
      </c>
      <c r="AS8" s="11"/>
      <c r="AT8" s="11">
        <v>1915</v>
      </c>
      <c r="AU8" s="11">
        <v>175</v>
      </c>
      <c r="AV8" s="11"/>
      <c r="AW8" s="11">
        <v>964</v>
      </c>
      <c r="AX8" s="11">
        <v>236</v>
      </c>
      <c r="AY8" s="11">
        <v>909</v>
      </c>
    </row>
    <row r="9" spans="2:51">
      <c r="B9" s="18" t="s">
        <v>417</v>
      </c>
      <c r="C9" s="17">
        <v>9.5450473330129904E-2</v>
      </c>
      <c r="D9" s="17">
        <v>0.12170583033617199</v>
      </c>
      <c r="E9" s="17">
        <v>7.1956115377306298E-2</v>
      </c>
      <c r="F9" s="17"/>
      <c r="G9" s="17">
        <v>7.7586745965989801E-2</v>
      </c>
      <c r="H9" s="17">
        <v>6.4298158975787001E-2</v>
      </c>
      <c r="I9" s="17">
        <v>8.3604939818516993E-2</v>
      </c>
      <c r="J9" s="17">
        <v>8.2376991227315594E-2</v>
      </c>
      <c r="K9" s="17">
        <v>0.121605298161425</v>
      </c>
      <c r="L9" s="17">
        <v>0.123620527937028</v>
      </c>
      <c r="M9" s="17"/>
      <c r="N9" s="17">
        <v>8.8511683376959693E-2</v>
      </c>
      <c r="O9" s="17">
        <v>0.10591335876638901</v>
      </c>
      <c r="P9" s="17">
        <v>0.102244828792524</v>
      </c>
      <c r="Q9" s="17">
        <v>8.4455652962038302E-2</v>
      </c>
      <c r="R9" s="17"/>
      <c r="S9" s="17">
        <v>0.10900479250961199</v>
      </c>
      <c r="T9" s="17">
        <v>8.0625800384376306E-2</v>
      </c>
      <c r="U9" s="17">
        <v>0.110435808616863</v>
      </c>
      <c r="V9" s="17">
        <v>7.9704972153970099E-2</v>
      </c>
      <c r="W9" s="17">
        <v>8.8490364516643799E-2</v>
      </c>
      <c r="X9" s="17">
        <v>0.10084260959336</v>
      </c>
      <c r="Y9" s="17">
        <v>9.5170339086682806E-2</v>
      </c>
      <c r="Z9" s="17">
        <v>0.159923798391815</v>
      </c>
      <c r="AA9" s="17">
        <v>9.4358376335424002E-2</v>
      </c>
      <c r="AB9" s="17">
        <v>9.2780544529745407E-2</v>
      </c>
      <c r="AC9" s="17">
        <v>7.0352451647247696E-2</v>
      </c>
      <c r="AD9" s="17">
        <v>7.9185558313691604E-2</v>
      </c>
      <c r="AE9" s="17"/>
      <c r="AF9" s="17">
        <v>0.120238063101217</v>
      </c>
      <c r="AG9" s="17">
        <v>8.0087083188482594E-2</v>
      </c>
      <c r="AH9" s="17">
        <v>6.9182307474822805E-2</v>
      </c>
      <c r="AI9" s="17"/>
      <c r="AJ9" s="17">
        <v>0.14394547000733299</v>
      </c>
      <c r="AK9" s="17">
        <v>8.5255712946665202E-2</v>
      </c>
      <c r="AL9" s="17">
        <v>9.5124128705619204E-2</v>
      </c>
      <c r="AM9" s="17"/>
      <c r="AN9" s="17">
        <v>0.11731297979977</v>
      </c>
      <c r="AO9" s="17">
        <v>8.5205714128095605E-2</v>
      </c>
      <c r="AP9" s="17">
        <v>7.6374972049350107E-2</v>
      </c>
      <c r="AQ9" s="17">
        <v>8.1162990049172407E-2</v>
      </c>
      <c r="AR9" s="17">
        <v>0.170599792567876</v>
      </c>
      <c r="AS9" s="17"/>
      <c r="AT9" s="17">
        <v>9.7558848946631999E-2</v>
      </c>
      <c r="AU9" s="17">
        <v>8.2936631129288396E-2</v>
      </c>
      <c r="AV9" s="17"/>
      <c r="AW9" s="17">
        <v>9.8428847847482306E-2</v>
      </c>
      <c r="AX9" s="17">
        <v>0.11667693419043899</v>
      </c>
      <c r="AY9" s="17">
        <v>8.6783150348701696E-2</v>
      </c>
    </row>
    <row r="10" spans="2:51">
      <c r="B10" s="18" t="s">
        <v>418</v>
      </c>
      <c r="C10" s="17">
        <v>0.35790078304723699</v>
      </c>
      <c r="D10" s="17">
        <v>0.364921014668525</v>
      </c>
      <c r="E10" s="17">
        <v>0.35439093132194799</v>
      </c>
      <c r="F10" s="17"/>
      <c r="G10" s="17">
        <v>0.29988102573717601</v>
      </c>
      <c r="H10" s="17">
        <v>0.42180036564402701</v>
      </c>
      <c r="I10" s="17">
        <v>0.36684740829259999</v>
      </c>
      <c r="J10" s="17">
        <v>0.36343477238586802</v>
      </c>
      <c r="K10" s="17">
        <v>0.307927372727339</v>
      </c>
      <c r="L10" s="17">
        <v>0.36486793740594697</v>
      </c>
      <c r="M10" s="17"/>
      <c r="N10" s="17">
        <v>0.30614791028261901</v>
      </c>
      <c r="O10" s="17">
        <v>0.31798521897459497</v>
      </c>
      <c r="P10" s="17">
        <v>0.45158059843827703</v>
      </c>
      <c r="Q10" s="17">
        <v>0.37078904862016498</v>
      </c>
      <c r="R10" s="17"/>
      <c r="S10" s="17">
        <v>0.37096048401397502</v>
      </c>
      <c r="T10" s="17">
        <v>0.36177548139229898</v>
      </c>
      <c r="U10" s="17">
        <v>0.37702318728434298</v>
      </c>
      <c r="V10" s="17">
        <v>0.34356460018526902</v>
      </c>
      <c r="W10" s="17">
        <v>0.37005631899508101</v>
      </c>
      <c r="X10" s="17">
        <v>0.36905820275087298</v>
      </c>
      <c r="Y10" s="17">
        <v>0.348240291508218</v>
      </c>
      <c r="Z10" s="17">
        <v>0.35412203606548398</v>
      </c>
      <c r="AA10" s="17">
        <v>0.38258822597662701</v>
      </c>
      <c r="AB10" s="17">
        <v>0.280719973530142</v>
      </c>
      <c r="AC10" s="17">
        <v>0.43240768306293997</v>
      </c>
      <c r="AD10" s="17">
        <v>0.20561914843279</v>
      </c>
      <c r="AE10" s="17"/>
      <c r="AF10" s="17">
        <v>0.415919800513952</v>
      </c>
      <c r="AG10" s="17">
        <v>0.32949150388449</v>
      </c>
      <c r="AH10" s="17">
        <v>0.34838787607678001</v>
      </c>
      <c r="AI10" s="17"/>
      <c r="AJ10" s="17">
        <v>0.46623487247878298</v>
      </c>
      <c r="AK10" s="17">
        <v>0.32750426300879099</v>
      </c>
      <c r="AL10" s="17">
        <v>0.39315833809463901</v>
      </c>
      <c r="AM10" s="17"/>
      <c r="AN10" s="17">
        <v>0.39055218964384902</v>
      </c>
      <c r="AO10" s="17">
        <v>0.35096691209090303</v>
      </c>
      <c r="AP10" s="17">
        <v>0.31677721840708301</v>
      </c>
      <c r="AQ10" s="17">
        <v>0.305470968269971</v>
      </c>
      <c r="AR10" s="17">
        <v>0.24342905563991801</v>
      </c>
      <c r="AS10" s="17"/>
      <c r="AT10" s="17">
        <v>0.35341790427651698</v>
      </c>
      <c r="AU10" s="17">
        <v>0.417133487649335</v>
      </c>
      <c r="AV10" s="17"/>
      <c r="AW10" s="17">
        <v>0.32542226210571901</v>
      </c>
      <c r="AX10" s="17">
        <v>0.37431370841037098</v>
      </c>
      <c r="AY10" s="17">
        <v>0.38811513275837001</v>
      </c>
    </row>
    <row r="11" spans="2:51">
      <c r="B11" s="18" t="s">
        <v>419</v>
      </c>
      <c r="C11" s="17">
        <v>0.36384731044597701</v>
      </c>
      <c r="D11" s="17">
        <v>0.34811152938591</v>
      </c>
      <c r="E11" s="17">
        <v>0.37698410011974998</v>
      </c>
      <c r="F11" s="17"/>
      <c r="G11" s="17">
        <v>0.33564123001090101</v>
      </c>
      <c r="H11" s="17">
        <v>0.27517242667244901</v>
      </c>
      <c r="I11" s="17">
        <v>0.30708124249772001</v>
      </c>
      <c r="J11" s="17">
        <v>0.38392633773049001</v>
      </c>
      <c r="K11" s="17">
        <v>0.42469512846214402</v>
      </c>
      <c r="L11" s="17">
        <v>0.41773998900220599</v>
      </c>
      <c r="M11" s="17"/>
      <c r="N11" s="17">
        <v>0.43127787504320397</v>
      </c>
      <c r="O11" s="17">
        <v>0.37101802099435499</v>
      </c>
      <c r="P11" s="17">
        <v>0.27088460009717902</v>
      </c>
      <c r="Q11" s="17">
        <v>0.36598595292597902</v>
      </c>
      <c r="R11" s="17"/>
      <c r="S11" s="17">
        <v>0.31722925857588802</v>
      </c>
      <c r="T11" s="17">
        <v>0.374099901643625</v>
      </c>
      <c r="U11" s="17">
        <v>0.326796105920586</v>
      </c>
      <c r="V11" s="17">
        <v>0.42789809225199898</v>
      </c>
      <c r="W11" s="17">
        <v>0.37896863192359798</v>
      </c>
      <c r="X11" s="17">
        <v>0.367972203708684</v>
      </c>
      <c r="Y11" s="17">
        <v>0.41155425675760099</v>
      </c>
      <c r="Z11" s="17">
        <v>0.34428119729588802</v>
      </c>
      <c r="AA11" s="17">
        <v>0.36520236571687398</v>
      </c>
      <c r="AB11" s="17">
        <v>0.33441283404738598</v>
      </c>
      <c r="AC11" s="17">
        <v>0.30280738144581898</v>
      </c>
      <c r="AD11" s="17">
        <v>0.46370908266407601</v>
      </c>
      <c r="AE11" s="17"/>
      <c r="AF11" s="17">
        <v>0.35900921258007301</v>
      </c>
      <c r="AG11" s="17">
        <v>0.37428888556622503</v>
      </c>
      <c r="AH11" s="17">
        <v>0.36060413058590401</v>
      </c>
      <c r="AI11" s="17"/>
      <c r="AJ11" s="17">
        <v>0.31385969639836198</v>
      </c>
      <c r="AK11" s="17">
        <v>0.373585316839604</v>
      </c>
      <c r="AL11" s="17">
        <v>0.32225150536626201</v>
      </c>
      <c r="AM11" s="17"/>
      <c r="AN11" s="17">
        <v>0.32858919191213798</v>
      </c>
      <c r="AO11" s="17">
        <v>0.36590454534218397</v>
      </c>
      <c r="AP11" s="17">
        <v>0.39572255937613998</v>
      </c>
      <c r="AQ11" s="17">
        <v>0.39006877760132302</v>
      </c>
      <c r="AR11" s="17">
        <v>0.446034100732419</v>
      </c>
      <c r="AS11" s="17"/>
      <c r="AT11" s="17">
        <v>0.37183901415419401</v>
      </c>
      <c r="AU11" s="17">
        <v>0.28603008274999497</v>
      </c>
      <c r="AV11" s="17"/>
      <c r="AW11" s="17">
        <v>0.38832820255713701</v>
      </c>
      <c r="AX11" s="17">
        <v>0.36350165763428099</v>
      </c>
      <c r="AY11" s="17">
        <v>0.33795358180809498</v>
      </c>
    </row>
    <row r="12" spans="2:51">
      <c r="B12" s="18" t="s">
        <v>420</v>
      </c>
      <c r="C12" s="17">
        <v>7.5542029814913994E-2</v>
      </c>
      <c r="D12" s="17">
        <v>6.54375896698835E-2</v>
      </c>
      <c r="E12" s="17">
        <v>8.4492254313398504E-2</v>
      </c>
      <c r="F12" s="17"/>
      <c r="G12" s="17">
        <v>0.14544556140929199</v>
      </c>
      <c r="H12" s="17">
        <v>0.119153854804617</v>
      </c>
      <c r="I12" s="17">
        <v>7.5416599907989101E-2</v>
      </c>
      <c r="J12" s="17">
        <v>5.8889210174249501E-2</v>
      </c>
      <c r="K12" s="17">
        <v>5.32095661646938E-2</v>
      </c>
      <c r="L12" s="17">
        <v>4.4530803556209399E-2</v>
      </c>
      <c r="M12" s="17"/>
      <c r="N12" s="17">
        <v>9.0681421305825502E-2</v>
      </c>
      <c r="O12" s="17">
        <v>8.9895420846667004E-2</v>
      </c>
      <c r="P12" s="17">
        <v>4.0903343395747901E-2</v>
      </c>
      <c r="Q12" s="17">
        <v>7.4854476551243096E-2</v>
      </c>
      <c r="R12" s="17"/>
      <c r="S12" s="17">
        <v>5.5005307885186698E-2</v>
      </c>
      <c r="T12" s="17">
        <v>7.5200886877069301E-2</v>
      </c>
      <c r="U12" s="17">
        <v>8.6684719215290806E-2</v>
      </c>
      <c r="V12" s="17">
        <v>5.4441664998614199E-2</v>
      </c>
      <c r="W12" s="17">
        <v>0.110291834796206</v>
      </c>
      <c r="X12" s="17">
        <v>7.2802431618596702E-2</v>
      </c>
      <c r="Y12" s="17">
        <v>8.83728284215715E-2</v>
      </c>
      <c r="Z12" s="17">
        <v>5.0774384018909102E-2</v>
      </c>
      <c r="AA12" s="17">
        <v>5.7342624747729498E-2</v>
      </c>
      <c r="AB12" s="17">
        <v>0.135805471425023</v>
      </c>
      <c r="AC12" s="17">
        <v>6.9926110270973604E-2</v>
      </c>
      <c r="AD12" s="17">
        <v>5.6548057088689298E-2</v>
      </c>
      <c r="AE12" s="17"/>
      <c r="AF12" s="17">
        <v>3.7785916019509397E-2</v>
      </c>
      <c r="AG12" s="17">
        <v>9.4793522186364498E-2</v>
      </c>
      <c r="AH12" s="17">
        <v>8.3228010974807004E-2</v>
      </c>
      <c r="AI12" s="17"/>
      <c r="AJ12" s="17">
        <v>2.7140560048075999E-2</v>
      </c>
      <c r="AK12" s="17">
        <v>0.102885578916571</v>
      </c>
      <c r="AL12" s="17">
        <v>8.6031602632316601E-2</v>
      </c>
      <c r="AM12" s="17"/>
      <c r="AN12" s="17">
        <v>6.3695433661063797E-2</v>
      </c>
      <c r="AO12" s="17">
        <v>5.65723694560804E-2</v>
      </c>
      <c r="AP12" s="17">
        <v>0.10240711750831</v>
      </c>
      <c r="AQ12" s="17">
        <v>0.110747712996191</v>
      </c>
      <c r="AR12" s="17">
        <v>2.9298923172442402E-2</v>
      </c>
      <c r="AS12" s="17"/>
      <c r="AT12" s="17">
        <v>7.8587376836947304E-2</v>
      </c>
      <c r="AU12" s="17">
        <v>4.3900159826866202E-2</v>
      </c>
      <c r="AV12" s="17"/>
      <c r="AW12" s="17">
        <v>9.1627183337501597E-2</v>
      </c>
      <c r="AX12" s="17">
        <v>7.0602474543238106E-2</v>
      </c>
      <c r="AY12" s="17">
        <v>5.9750983001756901E-2</v>
      </c>
    </row>
    <row r="13" spans="2:51">
      <c r="B13" s="18" t="s">
        <v>421</v>
      </c>
      <c r="C13" s="17">
        <v>3.7145013689734198E-2</v>
      </c>
      <c r="D13" s="17">
        <v>4.2397463513448502E-2</v>
      </c>
      <c r="E13" s="17">
        <v>2.97391564947285E-2</v>
      </c>
      <c r="F13" s="17"/>
      <c r="G13" s="17">
        <v>8.1284573310487093E-2</v>
      </c>
      <c r="H13" s="17">
        <v>5.1592020478749299E-2</v>
      </c>
      <c r="I13" s="17">
        <v>7.1680474872046998E-2</v>
      </c>
      <c r="J13" s="17">
        <v>2.0423055565813201E-2</v>
      </c>
      <c r="K13" s="17">
        <v>1.7816966141968E-2</v>
      </c>
      <c r="L13" s="17">
        <v>9.5799025344363593E-3</v>
      </c>
      <c r="M13" s="17"/>
      <c r="N13" s="17">
        <v>3.8682513923277997E-2</v>
      </c>
      <c r="O13" s="17">
        <v>5.0354425127422102E-2</v>
      </c>
      <c r="P13" s="17">
        <v>3.3112122296325902E-2</v>
      </c>
      <c r="Q13" s="17">
        <v>2.6218999453356699E-2</v>
      </c>
      <c r="R13" s="17"/>
      <c r="S13" s="17">
        <v>5.24288856230197E-2</v>
      </c>
      <c r="T13" s="17">
        <v>3.8992520467915001E-2</v>
      </c>
      <c r="U13" s="17">
        <v>4.7314999190395397E-2</v>
      </c>
      <c r="V13" s="17">
        <v>3.1487886503675303E-2</v>
      </c>
      <c r="W13" s="17">
        <v>1.8720826278574899E-2</v>
      </c>
      <c r="X13" s="17">
        <v>1.3715078297470901E-2</v>
      </c>
      <c r="Y13" s="17">
        <v>1.2236541104999299E-2</v>
      </c>
      <c r="Z13" s="17">
        <v>2.3641716809700199E-2</v>
      </c>
      <c r="AA13" s="17">
        <v>2.7751201325117901E-2</v>
      </c>
      <c r="AB13" s="17">
        <v>5.76051305846065E-2</v>
      </c>
      <c r="AC13" s="17">
        <v>5.0275158985359898E-2</v>
      </c>
      <c r="AD13" s="17">
        <v>0.102585905214286</v>
      </c>
      <c r="AE13" s="17"/>
      <c r="AF13" s="17">
        <v>1.70122303334884E-2</v>
      </c>
      <c r="AG13" s="17">
        <v>4.7499862568747497E-2</v>
      </c>
      <c r="AH13" s="17">
        <v>2.5223245824934501E-2</v>
      </c>
      <c r="AI13" s="17"/>
      <c r="AJ13" s="17">
        <v>5.3195919484956503E-3</v>
      </c>
      <c r="AK13" s="17">
        <v>4.6240560515369698E-2</v>
      </c>
      <c r="AL13" s="17">
        <v>5.1068970287624402E-2</v>
      </c>
      <c r="AM13" s="17"/>
      <c r="AN13" s="17">
        <v>6.8431248335325398E-3</v>
      </c>
      <c r="AO13" s="17">
        <v>5.6720563148809598E-2</v>
      </c>
      <c r="AP13" s="17">
        <v>5.0626570532745802E-2</v>
      </c>
      <c r="AQ13" s="17">
        <v>5.0147913360782802E-2</v>
      </c>
      <c r="AR13" s="17">
        <v>4.9410369599692097E-2</v>
      </c>
      <c r="AS13" s="17"/>
      <c r="AT13" s="17">
        <v>3.1603390773921998E-2</v>
      </c>
      <c r="AU13" s="17">
        <v>8.0231381943165606E-2</v>
      </c>
      <c r="AV13" s="17"/>
      <c r="AW13" s="17">
        <v>5.2473365424738003E-2</v>
      </c>
      <c r="AX13" s="17">
        <v>2.6158781160715301E-2</v>
      </c>
      <c r="AY13" s="17">
        <v>2.37257274450095E-2</v>
      </c>
    </row>
    <row r="14" spans="2:51">
      <c r="B14" s="18" t="s">
        <v>119</v>
      </c>
      <c r="C14" s="19">
        <v>7.0114389672008295E-2</v>
      </c>
      <c r="D14" s="19">
        <v>5.7426572426062E-2</v>
      </c>
      <c r="E14" s="19">
        <v>8.2437442372868694E-2</v>
      </c>
      <c r="F14" s="19"/>
      <c r="G14" s="19">
        <v>6.0160863566155298E-2</v>
      </c>
      <c r="H14" s="19">
        <v>6.7983173424371199E-2</v>
      </c>
      <c r="I14" s="19">
        <v>9.53693346111259E-2</v>
      </c>
      <c r="J14" s="19">
        <v>9.0949632916263498E-2</v>
      </c>
      <c r="K14" s="19">
        <v>7.4745668342429905E-2</v>
      </c>
      <c r="L14" s="19">
        <v>3.9660839564173898E-2</v>
      </c>
      <c r="M14" s="19"/>
      <c r="N14" s="19">
        <v>4.4698596068113099E-2</v>
      </c>
      <c r="O14" s="19">
        <v>6.4833555290571804E-2</v>
      </c>
      <c r="P14" s="19">
        <v>0.101274506979946</v>
      </c>
      <c r="Q14" s="19">
        <v>7.7695869487217795E-2</v>
      </c>
      <c r="R14" s="19"/>
      <c r="S14" s="19">
        <v>9.5371271392318893E-2</v>
      </c>
      <c r="T14" s="19">
        <v>6.9305409234714802E-2</v>
      </c>
      <c r="U14" s="19">
        <v>5.1745179772522E-2</v>
      </c>
      <c r="V14" s="19">
        <v>6.2902783906472706E-2</v>
      </c>
      <c r="W14" s="19">
        <v>3.3472023489897001E-2</v>
      </c>
      <c r="X14" s="19">
        <v>7.56094740310157E-2</v>
      </c>
      <c r="Y14" s="19">
        <v>4.4425743120927098E-2</v>
      </c>
      <c r="Z14" s="19">
        <v>6.7256867418203206E-2</v>
      </c>
      <c r="AA14" s="19">
        <v>7.2757205898227997E-2</v>
      </c>
      <c r="AB14" s="19">
        <v>9.8676045883097793E-2</v>
      </c>
      <c r="AC14" s="19">
        <v>7.4231214587660105E-2</v>
      </c>
      <c r="AD14" s="19">
        <v>9.2352248286467695E-2</v>
      </c>
      <c r="AE14" s="19"/>
      <c r="AF14" s="19">
        <v>5.0034777451760201E-2</v>
      </c>
      <c r="AG14" s="19">
        <v>7.3839142605690106E-2</v>
      </c>
      <c r="AH14" s="19">
        <v>0.113374429062752</v>
      </c>
      <c r="AI14" s="19"/>
      <c r="AJ14" s="19">
        <v>4.3499809118951002E-2</v>
      </c>
      <c r="AK14" s="19">
        <v>6.4528567772998202E-2</v>
      </c>
      <c r="AL14" s="19">
        <v>5.2365454913539403E-2</v>
      </c>
      <c r="AM14" s="19"/>
      <c r="AN14" s="19">
        <v>9.3007080149647106E-2</v>
      </c>
      <c r="AO14" s="19">
        <v>8.4629895833926994E-2</v>
      </c>
      <c r="AP14" s="19">
        <v>5.8091562126371503E-2</v>
      </c>
      <c r="AQ14" s="19">
        <v>6.2401637722559203E-2</v>
      </c>
      <c r="AR14" s="19">
        <v>6.1227758287651597E-2</v>
      </c>
      <c r="AS14" s="19"/>
      <c r="AT14" s="19">
        <v>6.6993465011787795E-2</v>
      </c>
      <c r="AU14" s="19">
        <v>8.9768256701349802E-2</v>
      </c>
      <c r="AV14" s="19"/>
      <c r="AW14" s="19">
        <v>4.37201387274221E-2</v>
      </c>
      <c r="AX14" s="19">
        <v>4.8746444060955497E-2</v>
      </c>
      <c r="AY14" s="19">
        <v>0.103671424638067</v>
      </c>
    </row>
    <row r="15" spans="2:51">
      <c r="B15" t="s">
        <v>54</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AY15"/>
  <sheetViews>
    <sheetView showGridLines="0" workbookViewId="0">
      <pane xSplit="2" topLeftCell="C1" activePane="topRight" state="frozen"/>
      <selection pane="topRight" activeCell="B11" sqref="B11"/>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442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2092</v>
      </c>
      <c r="D7" s="10">
        <v>1000</v>
      </c>
      <c r="E7" s="10">
        <v>1087</v>
      </c>
      <c r="F7" s="10"/>
      <c r="G7" s="10">
        <v>184</v>
      </c>
      <c r="H7" s="10">
        <v>297</v>
      </c>
      <c r="I7" s="10">
        <v>295</v>
      </c>
      <c r="J7" s="10">
        <v>344</v>
      </c>
      <c r="K7" s="10">
        <v>409</v>
      </c>
      <c r="L7" s="10">
        <v>563</v>
      </c>
      <c r="M7" s="10"/>
      <c r="N7" s="10">
        <v>616</v>
      </c>
      <c r="O7" s="10">
        <v>565</v>
      </c>
      <c r="P7" s="10">
        <v>430</v>
      </c>
      <c r="Q7" s="10">
        <v>475</v>
      </c>
      <c r="R7" s="10"/>
      <c r="S7" s="10">
        <v>228</v>
      </c>
      <c r="T7" s="10">
        <v>285</v>
      </c>
      <c r="U7" s="10">
        <v>212</v>
      </c>
      <c r="V7" s="10">
        <v>205</v>
      </c>
      <c r="W7" s="10">
        <v>161</v>
      </c>
      <c r="X7" s="10">
        <v>180</v>
      </c>
      <c r="Y7" s="10">
        <v>184</v>
      </c>
      <c r="Z7" s="10">
        <v>107</v>
      </c>
      <c r="AA7" s="10">
        <v>221</v>
      </c>
      <c r="AB7" s="10">
        <v>178</v>
      </c>
      <c r="AC7" s="10">
        <v>84</v>
      </c>
      <c r="AD7" s="10">
        <v>47</v>
      </c>
      <c r="AE7" s="10"/>
      <c r="AF7" s="10">
        <v>874</v>
      </c>
      <c r="AG7" s="10">
        <v>892</v>
      </c>
      <c r="AH7" s="10">
        <v>207</v>
      </c>
      <c r="AI7" s="10"/>
      <c r="AJ7" s="10">
        <v>529</v>
      </c>
      <c r="AK7" s="10">
        <v>672</v>
      </c>
      <c r="AL7" s="10">
        <v>152</v>
      </c>
      <c r="AM7" s="10"/>
      <c r="AN7" s="10">
        <v>434</v>
      </c>
      <c r="AO7" s="10">
        <v>366</v>
      </c>
      <c r="AP7" s="10">
        <v>508</v>
      </c>
      <c r="AQ7" s="10">
        <v>208</v>
      </c>
      <c r="AR7" s="10">
        <v>26</v>
      </c>
      <c r="AS7" s="10"/>
      <c r="AT7" s="10">
        <v>1914</v>
      </c>
      <c r="AU7" s="10">
        <v>163</v>
      </c>
      <c r="AV7" s="10"/>
      <c r="AW7" s="10">
        <v>991</v>
      </c>
      <c r="AX7" s="10">
        <v>224</v>
      </c>
      <c r="AY7" s="10">
        <v>877</v>
      </c>
    </row>
    <row r="8" spans="2:51" ht="30" customHeight="1">
      <c r="B8" s="11" t="s">
        <v>112</v>
      </c>
      <c r="C8" s="11">
        <v>2096</v>
      </c>
      <c r="D8" s="11">
        <v>1035</v>
      </c>
      <c r="E8" s="11">
        <v>1056</v>
      </c>
      <c r="F8" s="11"/>
      <c r="G8" s="11">
        <v>212</v>
      </c>
      <c r="H8" s="11">
        <v>362</v>
      </c>
      <c r="I8" s="11">
        <v>338</v>
      </c>
      <c r="J8" s="11">
        <v>340</v>
      </c>
      <c r="K8" s="11">
        <v>336</v>
      </c>
      <c r="L8" s="11">
        <v>508</v>
      </c>
      <c r="M8" s="11"/>
      <c r="N8" s="11">
        <v>570</v>
      </c>
      <c r="O8" s="11">
        <v>524</v>
      </c>
      <c r="P8" s="11">
        <v>488</v>
      </c>
      <c r="Q8" s="11">
        <v>507</v>
      </c>
      <c r="R8" s="11"/>
      <c r="S8" s="11">
        <v>276</v>
      </c>
      <c r="T8" s="11">
        <v>270</v>
      </c>
      <c r="U8" s="11">
        <v>192</v>
      </c>
      <c r="V8" s="11">
        <v>214</v>
      </c>
      <c r="W8" s="11">
        <v>159</v>
      </c>
      <c r="X8" s="11">
        <v>189</v>
      </c>
      <c r="Y8" s="11">
        <v>172</v>
      </c>
      <c r="Z8" s="11">
        <v>92</v>
      </c>
      <c r="AA8" s="11">
        <v>215</v>
      </c>
      <c r="AB8" s="11">
        <v>185</v>
      </c>
      <c r="AC8" s="11">
        <v>83</v>
      </c>
      <c r="AD8" s="11">
        <v>51</v>
      </c>
      <c r="AE8" s="11"/>
      <c r="AF8" s="11">
        <v>847</v>
      </c>
      <c r="AG8" s="11">
        <v>887</v>
      </c>
      <c r="AH8" s="11">
        <v>226</v>
      </c>
      <c r="AI8" s="11"/>
      <c r="AJ8" s="11">
        <v>508</v>
      </c>
      <c r="AK8" s="11">
        <v>697</v>
      </c>
      <c r="AL8" s="11">
        <v>143</v>
      </c>
      <c r="AM8" s="11"/>
      <c r="AN8" s="11">
        <v>435</v>
      </c>
      <c r="AO8" s="11">
        <v>385</v>
      </c>
      <c r="AP8" s="11">
        <v>507</v>
      </c>
      <c r="AQ8" s="11">
        <v>208</v>
      </c>
      <c r="AR8" s="11">
        <v>25</v>
      </c>
      <c r="AS8" s="11"/>
      <c r="AT8" s="11">
        <v>1894</v>
      </c>
      <c r="AU8" s="11">
        <v>186</v>
      </c>
      <c r="AV8" s="11"/>
      <c r="AW8" s="11">
        <v>948</v>
      </c>
      <c r="AX8" s="11">
        <v>246</v>
      </c>
      <c r="AY8" s="11">
        <v>902</v>
      </c>
    </row>
    <row r="9" spans="2:51" ht="30">
      <c r="B9" s="18" t="s">
        <v>443</v>
      </c>
      <c r="C9" s="17">
        <v>0.62670807144868101</v>
      </c>
      <c r="D9" s="17">
        <v>0.68872694334386897</v>
      </c>
      <c r="E9" s="17">
        <v>0.56800907638991804</v>
      </c>
      <c r="F9" s="17"/>
      <c r="G9" s="17">
        <v>0.525125392630716</v>
      </c>
      <c r="H9" s="17">
        <v>0.52267801383694901</v>
      </c>
      <c r="I9" s="17">
        <v>0.57991959265289905</v>
      </c>
      <c r="J9" s="17">
        <v>0.644360538571353</v>
      </c>
      <c r="K9" s="17">
        <v>0.68854460873142498</v>
      </c>
      <c r="L9" s="17">
        <v>0.72168885707927899</v>
      </c>
      <c r="M9" s="17"/>
      <c r="N9" s="17">
        <v>0.654521997068367</v>
      </c>
      <c r="O9" s="17">
        <v>0.66608776727788099</v>
      </c>
      <c r="P9" s="17">
        <v>0.59660283903141298</v>
      </c>
      <c r="Q9" s="17">
        <v>0.58343977157254001</v>
      </c>
      <c r="R9" s="17"/>
      <c r="S9" s="17">
        <v>0.64478089934465399</v>
      </c>
      <c r="T9" s="17">
        <v>0.59177975932344196</v>
      </c>
      <c r="U9" s="17">
        <v>0.62856517934509304</v>
      </c>
      <c r="V9" s="17">
        <v>0.66349651721455805</v>
      </c>
      <c r="W9" s="17">
        <v>0.59921964901581104</v>
      </c>
      <c r="X9" s="17">
        <v>0.61519919866085404</v>
      </c>
      <c r="Y9" s="17">
        <v>0.65545597335195105</v>
      </c>
      <c r="Z9" s="17">
        <v>0.70218532539048595</v>
      </c>
      <c r="AA9" s="17">
        <v>0.62769981527672702</v>
      </c>
      <c r="AB9" s="17">
        <v>0.59964594885600997</v>
      </c>
      <c r="AC9" s="17">
        <v>0.62230012377844601</v>
      </c>
      <c r="AD9" s="17">
        <v>0.54887441509294899</v>
      </c>
      <c r="AE9" s="17"/>
      <c r="AF9" s="17">
        <v>0.61621493085083601</v>
      </c>
      <c r="AG9" s="17">
        <v>0.65970514502286304</v>
      </c>
      <c r="AH9" s="17">
        <v>0.58777021072531099</v>
      </c>
      <c r="AI9" s="17"/>
      <c r="AJ9" s="17">
        <v>0.66509122407098098</v>
      </c>
      <c r="AK9" s="17">
        <v>0.62796608181237401</v>
      </c>
      <c r="AL9" s="17">
        <v>0.63053791555535499</v>
      </c>
      <c r="AM9" s="17"/>
      <c r="AN9" s="17">
        <v>0.61434341352315702</v>
      </c>
      <c r="AO9" s="17">
        <v>0.59852513418739195</v>
      </c>
      <c r="AP9" s="17">
        <v>0.63431445814855503</v>
      </c>
      <c r="AQ9" s="17">
        <v>0.65583871338925503</v>
      </c>
      <c r="AR9" s="17">
        <v>0.77449925426783495</v>
      </c>
      <c r="AS9" s="17"/>
      <c r="AT9" s="17">
        <v>0.62480690497287705</v>
      </c>
      <c r="AU9" s="17">
        <v>0.64097461469386796</v>
      </c>
      <c r="AV9" s="17"/>
      <c r="AW9" s="17">
        <v>0.70410672835390498</v>
      </c>
      <c r="AX9" s="17">
        <v>0.59336361534547</v>
      </c>
      <c r="AY9" s="17">
        <v>0.55449085181649305</v>
      </c>
    </row>
    <row r="10" spans="2:51" ht="60">
      <c r="B10" s="18" t="s">
        <v>444</v>
      </c>
      <c r="C10" s="19">
        <v>0.37329192855131899</v>
      </c>
      <c r="D10" s="19">
        <v>0.31127305665613098</v>
      </c>
      <c r="E10" s="19">
        <v>0.43199092361008201</v>
      </c>
      <c r="F10" s="19"/>
      <c r="G10" s="19">
        <v>0.474874607369284</v>
      </c>
      <c r="H10" s="19">
        <v>0.47732198616305099</v>
      </c>
      <c r="I10" s="19">
        <v>0.420080407347101</v>
      </c>
      <c r="J10" s="19">
        <v>0.355639461428647</v>
      </c>
      <c r="K10" s="19">
        <v>0.31145539126857502</v>
      </c>
      <c r="L10" s="19">
        <v>0.27831114292072101</v>
      </c>
      <c r="M10" s="19"/>
      <c r="N10" s="19">
        <v>0.345478002931633</v>
      </c>
      <c r="O10" s="19">
        <v>0.33391223272211901</v>
      </c>
      <c r="P10" s="19">
        <v>0.40339716096858702</v>
      </c>
      <c r="Q10" s="19">
        <v>0.41656022842745999</v>
      </c>
      <c r="R10" s="19"/>
      <c r="S10" s="19">
        <v>0.35521910065534601</v>
      </c>
      <c r="T10" s="19">
        <v>0.40822024067655799</v>
      </c>
      <c r="U10" s="19">
        <v>0.37143482065490702</v>
      </c>
      <c r="V10" s="19">
        <v>0.33650348278544201</v>
      </c>
      <c r="W10" s="19">
        <v>0.40078035098418902</v>
      </c>
      <c r="X10" s="19">
        <v>0.38480080133914601</v>
      </c>
      <c r="Y10" s="19">
        <v>0.34454402664804901</v>
      </c>
      <c r="Z10" s="19">
        <v>0.297814674609514</v>
      </c>
      <c r="AA10" s="19">
        <v>0.37230018472327298</v>
      </c>
      <c r="AB10" s="19">
        <v>0.40035405114398998</v>
      </c>
      <c r="AC10" s="19">
        <v>0.37769987622155399</v>
      </c>
      <c r="AD10" s="19">
        <v>0.45112558490705101</v>
      </c>
      <c r="AE10" s="19"/>
      <c r="AF10" s="19">
        <v>0.38378506914916399</v>
      </c>
      <c r="AG10" s="19">
        <v>0.34029485497713702</v>
      </c>
      <c r="AH10" s="19">
        <v>0.41222978927468901</v>
      </c>
      <c r="AI10" s="19"/>
      <c r="AJ10" s="19">
        <v>0.33490877592901902</v>
      </c>
      <c r="AK10" s="19">
        <v>0.37203391818762599</v>
      </c>
      <c r="AL10" s="19">
        <v>0.36946208444464501</v>
      </c>
      <c r="AM10" s="19"/>
      <c r="AN10" s="19">
        <v>0.38565658647684298</v>
      </c>
      <c r="AO10" s="19">
        <v>0.40147486581260799</v>
      </c>
      <c r="AP10" s="19">
        <v>0.36568554185144497</v>
      </c>
      <c r="AQ10" s="19">
        <v>0.34416128661074502</v>
      </c>
      <c r="AR10" s="19">
        <v>0.225500745732165</v>
      </c>
      <c r="AS10" s="19"/>
      <c r="AT10" s="19">
        <v>0.375193095027123</v>
      </c>
      <c r="AU10" s="19">
        <v>0.35902538530613198</v>
      </c>
      <c r="AV10" s="19"/>
      <c r="AW10" s="19">
        <v>0.29589327164609502</v>
      </c>
      <c r="AX10" s="19">
        <v>0.40663638465453</v>
      </c>
      <c r="AY10" s="19">
        <v>0.44550914818350701</v>
      </c>
    </row>
    <row r="11" spans="2:51">
      <c r="B11" t="s">
        <v>55</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445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2092</v>
      </c>
      <c r="D7" s="10">
        <v>1000</v>
      </c>
      <c r="E7" s="10">
        <v>1087</v>
      </c>
      <c r="F7" s="10"/>
      <c r="G7" s="10">
        <v>184</v>
      </c>
      <c r="H7" s="10">
        <v>297</v>
      </c>
      <c r="I7" s="10">
        <v>295</v>
      </c>
      <c r="J7" s="10">
        <v>344</v>
      </c>
      <c r="K7" s="10">
        <v>409</v>
      </c>
      <c r="L7" s="10">
        <v>563</v>
      </c>
      <c r="M7" s="10"/>
      <c r="N7" s="10">
        <v>616</v>
      </c>
      <c r="O7" s="10">
        <v>565</v>
      </c>
      <c r="P7" s="10">
        <v>430</v>
      </c>
      <c r="Q7" s="10">
        <v>475</v>
      </c>
      <c r="R7" s="10"/>
      <c r="S7" s="10">
        <v>228</v>
      </c>
      <c r="T7" s="10">
        <v>285</v>
      </c>
      <c r="U7" s="10">
        <v>212</v>
      </c>
      <c r="V7" s="10">
        <v>205</v>
      </c>
      <c r="W7" s="10">
        <v>161</v>
      </c>
      <c r="X7" s="10">
        <v>180</v>
      </c>
      <c r="Y7" s="10">
        <v>184</v>
      </c>
      <c r="Z7" s="10">
        <v>107</v>
      </c>
      <c r="AA7" s="10">
        <v>221</v>
      </c>
      <c r="AB7" s="10">
        <v>178</v>
      </c>
      <c r="AC7" s="10">
        <v>84</v>
      </c>
      <c r="AD7" s="10">
        <v>47</v>
      </c>
      <c r="AE7" s="10"/>
      <c r="AF7" s="10">
        <v>874</v>
      </c>
      <c r="AG7" s="10">
        <v>892</v>
      </c>
      <c r="AH7" s="10">
        <v>207</v>
      </c>
      <c r="AI7" s="10"/>
      <c r="AJ7" s="10">
        <v>529</v>
      </c>
      <c r="AK7" s="10">
        <v>672</v>
      </c>
      <c r="AL7" s="10">
        <v>152</v>
      </c>
      <c r="AM7" s="10"/>
      <c r="AN7" s="10">
        <v>434</v>
      </c>
      <c r="AO7" s="10">
        <v>366</v>
      </c>
      <c r="AP7" s="10">
        <v>508</v>
      </c>
      <c r="AQ7" s="10">
        <v>208</v>
      </c>
      <c r="AR7" s="10">
        <v>26</v>
      </c>
      <c r="AS7" s="10"/>
      <c r="AT7" s="10">
        <v>1914</v>
      </c>
      <c r="AU7" s="10">
        <v>163</v>
      </c>
      <c r="AV7" s="10"/>
      <c r="AW7" s="10">
        <v>991</v>
      </c>
      <c r="AX7" s="10">
        <v>224</v>
      </c>
      <c r="AY7" s="10">
        <v>877</v>
      </c>
    </row>
    <row r="8" spans="2:51" ht="30" customHeight="1">
      <c r="B8" s="11" t="s">
        <v>112</v>
      </c>
      <c r="C8" s="11">
        <v>2096</v>
      </c>
      <c r="D8" s="11">
        <v>1035</v>
      </c>
      <c r="E8" s="11">
        <v>1056</v>
      </c>
      <c r="F8" s="11"/>
      <c r="G8" s="11">
        <v>212</v>
      </c>
      <c r="H8" s="11">
        <v>362</v>
      </c>
      <c r="I8" s="11">
        <v>338</v>
      </c>
      <c r="J8" s="11">
        <v>340</v>
      </c>
      <c r="K8" s="11">
        <v>336</v>
      </c>
      <c r="L8" s="11">
        <v>508</v>
      </c>
      <c r="M8" s="11"/>
      <c r="N8" s="11">
        <v>570</v>
      </c>
      <c r="O8" s="11">
        <v>524</v>
      </c>
      <c r="P8" s="11">
        <v>488</v>
      </c>
      <c r="Q8" s="11">
        <v>507</v>
      </c>
      <c r="R8" s="11"/>
      <c r="S8" s="11">
        <v>276</v>
      </c>
      <c r="T8" s="11">
        <v>270</v>
      </c>
      <c r="U8" s="11">
        <v>192</v>
      </c>
      <c r="V8" s="11">
        <v>214</v>
      </c>
      <c r="W8" s="11">
        <v>159</v>
      </c>
      <c r="X8" s="11">
        <v>189</v>
      </c>
      <c r="Y8" s="11">
        <v>172</v>
      </c>
      <c r="Z8" s="11">
        <v>92</v>
      </c>
      <c r="AA8" s="11">
        <v>215</v>
      </c>
      <c r="AB8" s="11">
        <v>185</v>
      </c>
      <c r="AC8" s="11">
        <v>83</v>
      </c>
      <c r="AD8" s="11">
        <v>51</v>
      </c>
      <c r="AE8" s="11"/>
      <c r="AF8" s="11">
        <v>847</v>
      </c>
      <c r="AG8" s="11">
        <v>887</v>
      </c>
      <c r="AH8" s="11">
        <v>226</v>
      </c>
      <c r="AI8" s="11"/>
      <c r="AJ8" s="11">
        <v>508</v>
      </c>
      <c r="AK8" s="11">
        <v>697</v>
      </c>
      <c r="AL8" s="11">
        <v>143</v>
      </c>
      <c r="AM8" s="11"/>
      <c r="AN8" s="11">
        <v>435</v>
      </c>
      <c r="AO8" s="11">
        <v>385</v>
      </c>
      <c r="AP8" s="11">
        <v>507</v>
      </c>
      <c r="AQ8" s="11">
        <v>208</v>
      </c>
      <c r="AR8" s="11">
        <v>25</v>
      </c>
      <c r="AS8" s="11"/>
      <c r="AT8" s="11">
        <v>1894</v>
      </c>
      <c r="AU8" s="11">
        <v>186</v>
      </c>
      <c r="AV8" s="11"/>
      <c r="AW8" s="11">
        <v>948</v>
      </c>
      <c r="AX8" s="11">
        <v>246</v>
      </c>
      <c r="AY8" s="11">
        <v>902</v>
      </c>
    </row>
    <row r="9" spans="2:51">
      <c r="B9" s="18" t="s">
        <v>417</v>
      </c>
      <c r="C9" s="17">
        <v>0.122854792349158</v>
      </c>
      <c r="D9" s="17">
        <v>0.114852194115628</v>
      </c>
      <c r="E9" s="17">
        <v>0.13022509565328699</v>
      </c>
      <c r="F9" s="17"/>
      <c r="G9" s="17">
        <v>0.21488449612871899</v>
      </c>
      <c r="H9" s="17">
        <v>0.13302505181309801</v>
      </c>
      <c r="I9" s="17">
        <v>0.138239744358162</v>
      </c>
      <c r="J9" s="17">
        <v>0.102518881044479</v>
      </c>
      <c r="K9" s="17">
        <v>0.110911712912004</v>
      </c>
      <c r="L9" s="17">
        <v>8.8480207724751694E-2</v>
      </c>
      <c r="M9" s="17"/>
      <c r="N9" s="17">
        <v>0.10554091152332699</v>
      </c>
      <c r="O9" s="17">
        <v>0.106514446706318</v>
      </c>
      <c r="P9" s="17">
        <v>0.129776899362257</v>
      </c>
      <c r="Q9" s="17">
        <v>0.15402808710114599</v>
      </c>
      <c r="R9" s="17"/>
      <c r="S9" s="17">
        <v>0.13678877485009999</v>
      </c>
      <c r="T9" s="17">
        <v>9.3051059457009797E-2</v>
      </c>
      <c r="U9" s="17">
        <v>0.12896682670530901</v>
      </c>
      <c r="V9" s="17">
        <v>8.3287968680829494E-2</v>
      </c>
      <c r="W9" s="17">
        <v>0.10558451922357701</v>
      </c>
      <c r="X9" s="17">
        <v>0.13838418923224099</v>
      </c>
      <c r="Y9" s="17">
        <v>0.143763678102689</v>
      </c>
      <c r="Z9" s="17">
        <v>0.108486531000323</v>
      </c>
      <c r="AA9" s="17">
        <v>0.15115575694543301</v>
      </c>
      <c r="AB9" s="17">
        <v>9.5696689269405694E-2</v>
      </c>
      <c r="AC9" s="17">
        <v>0.234182775134608</v>
      </c>
      <c r="AD9" s="17">
        <v>9.7975260475639897E-2</v>
      </c>
      <c r="AE9" s="17"/>
      <c r="AF9" s="17">
        <v>0.102751091343804</v>
      </c>
      <c r="AG9" s="17">
        <v>0.12349540446316599</v>
      </c>
      <c r="AH9" s="17">
        <v>0.14188880508162</v>
      </c>
      <c r="AI9" s="17"/>
      <c r="AJ9" s="17">
        <v>8.2650434478141299E-2</v>
      </c>
      <c r="AK9" s="17">
        <v>0.16908990058911</v>
      </c>
      <c r="AL9" s="17">
        <v>0.16600635478936199</v>
      </c>
      <c r="AM9" s="17"/>
      <c r="AN9" s="17">
        <v>0.13247844414919099</v>
      </c>
      <c r="AO9" s="17">
        <v>0.113239087486214</v>
      </c>
      <c r="AP9" s="17">
        <v>0.12139564179203401</v>
      </c>
      <c r="AQ9" s="17">
        <v>0.13669621275629501</v>
      </c>
      <c r="AR9" s="17">
        <v>0.23086357067768401</v>
      </c>
      <c r="AS9" s="17"/>
      <c r="AT9" s="17">
        <v>0.120964559247506</v>
      </c>
      <c r="AU9" s="17">
        <v>0.152851529542921</v>
      </c>
      <c r="AV9" s="17"/>
      <c r="AW9" s="17">
        <v>0.11243432157844301</v>
      </c>
      <c r="AX9" s="17">
        <v>0.13379343274356501</v>
      </c>
      <c r="AY9" s="17">
        <v>0.130817017446169</v>
      </c>
    </row>
    <row r="10" spans="2:51">
      <c r="B10" s="18" t="s">
        <v>418</v>
      </c>
      <c r="C10" s="17">
        <v>0.38918742234006998</v>
      </c>
      <c r="D10" s="17">
        <v>0.39940404398718898</v>
      </c>
      <c r="E10" s="17">
        <v>0.38014859230835801</v>
      </c>
      <c r="F10" s="17"/>
      <c r="G10" s="17">
        <v>0.47643732766801</v>
      </c>
      <c r="H10" s="17">
        <v>0.460684415691821</v>
      </c>
      <c r="I10" s="17">
        <v>0.42030227133547499</v>
      </c>
      <c r="J10" s="17">
        <v>0.39553735914301902</v>
      </c>
      <c r="K10" s="17">
        <v>0.329360385090398</v>
      </c>
      <c r="L10" s="17">
        <v>0.31643244869604098</v>
      </c>
      <c r="M10" s="17"/>
      <c r="N10" s="17">
        <v>0.40233580437668498</v>
      </c>
      <c r="O10" s="17">
        <v>0.427243942420726</v>
      </c>
      <c r="P10" s="17">
        <v>0.39174166372591002</v>
      </c>
      <c r="Q10" s="17">
        <v>0.33302845795993302</v>
      </c>
      <c r="R10" s="17"/>
      <c r="S10" s="17">
        <v>0.40448487588966697</v>
      </c>
      <c r="T10" s="17">
        <v>0.42782214756881098</v>
      </c>
      <c r="U10" s="17">
        <v>0.43093293118513998</v>
      </c>
      <c r="V10" s="17">
        <v>0.35924536882804797</v>
      </c>
      <c r="W10" s="17">
        <v>0.39454686394932498</v>
      </c>
      <c r="X10" s="17">
        <v>0.34019416296529897</v>
      </c>
      <c r="Y10" s="17">
        <v>0.32582733084951199</v>
      </c>
      <c r="Z10" s="17">
        <v>0.31323499645801001</v>
      </c>
      <c r="AA10" s="17">
        <v>0.38981445517246499</v>
      </c>
      <c r="AB10" s="17">
        <v>0.421225852645357</v>
      </c>
      <c r="AC10" s="17">
        <v>0.39118544822183798</v>
      </c>
      <c r="AD10" s="17">
        <v>0.46400454951574799</v>
      </c>
      <c r="AE10" s="17"/>
      <c r="AF10" s="17">
        <v>0.34837797117765701</v>
      </c>
      <c r="AG10" s="17">
        <v>0.43040593110305397</v>
      </c>
      <c r="AH10" s="17">
        <v>0.32474535337702798</v>
      </c>
      <c r="AI10" s="17"/>
      <c r="AJ10" s="17">
        <v>0.33181846572186902</v>
      </c>
      <c r="AK10" s="17">
        <v>0.44965154146018499</v>
      </c>
      <c r="AL10" s="17">
        <v>0.43573479949088201</v>
      </c>
      <c r="AM10" s="17"/>
      <c r="AN10" s="17">
        <v>0.37249862825207802</v>
      </c>
      <c r="AO10" s="17">
        <v>0.39408621132095401</v>
      </c>
      <c r="AP10" s="17">
        <v>0.41941849254256203</v>
      </c>
      <c r="AQ10" s="17">
        <v>0.41812139425665001</v>
      </c>
      <c r="AR10" s="17">
        <v>0.40427283700594902</v>
      </c>
      <c r="AS10" s="17"/>
      <c r="AT10" s="17">
        <v>0.38605492497468102</v>
      </c>
      <c r="AU10" s="17">
        <v>0.42008075481588902</v>
      </c>
      <c r="AV10" s="17"/>
      <c r="AW10" s="17">
        <v>0.36894969951897899</v>
      </c>
      <c r="AX10" s="17">
        <v>0.51908392528631098</v>
      </c>
      <c r="AY10" s="17">
        <v>0.37498923836215098</v>
      </c>
    </row>
    <row r="11" spans="2:51">
      <c r="B11" s="18" t="s">
        <v>419</v>
      </c>
      <c r="C11" s="17">
        <v>0.37201359961025898</v>
      </c>
      <c r="D11" s="17">
        <v>0.38308255926315099</v>
      </c>
      <c r="E11" s="17">
        <v>0.36013151617186201</v>
      </c>
      <c r="F11" s="17"/>
      <c r="G11" s="17">
        <v>0.20643952406483099</v>
      </c>
      <c r="H11" s="17">
        <v>0.28987348588489098</v>
      </c>
      <c r="I11" s="17">
        <v>0.31515426921758299</v>
      </c>
      <c r="J11" s="17">
        <v>0.378152213496109</v>
      </c>
      <c r="K11" s="17">
        <v>0.442680546001951</v>
      </c>
      <c r="L11" s="17">
        <v>0.48663499920857201</v>
      </c>
      <c r="M11" s="17"/>
      <c r="N11" s="17">
        <v>0.37220804383481398</v>
      </c>
      <c r="O11" s="17">
        <v>0.37205700210725801</v>
      </c>
      <c r="P11" s="17">
        <v>0.37507977685985799</v>
      </c>
      <c r="Q11" s="17">
        <v>0.36547850973512902</v>
      </c>
      <c r="R11" s="17"/>
      <c r="S11" s="17">
        <v>0.31986759043067198</v>
      </c>
      <c r="T11" s="17">
        <v>0.37175169923484502</v>
      </c>
      <c r="U11" s="17">
        <v>0.32437321256274798</v>
      </c>
      <c r="V11" s="17">
        <v>0.451357701261281</v>
      </c>
      <c r="W11" s="17">
        <v>0.39377355519321799</v>
      </c>
      <c r="X11" s="17">
        <v>0.374199453062806</v>
      </c>
      <c r="Y11" s="17">
        <v>0.434239432937985</v>
      </c>
      <c r="Z11" s="17">
        <v>0.38271408952515101</v>
      </c>
      <c r="AA11" s="17">
        <v>0.34727797936259402</v>
      </c>
      <c r="AB11" s="17">
        <v>0.38196833987691098</v>
      </c>
      <c r="AC11" s="17">
        <v>0.266111098349543</v>
      </c>
      <c r="AD11" s="17">
        <v>0.43802019000861198</v>
      </c>
      <c r="AE11" s="17"/>
      <c r="AF11" s="17">
        <v>0.42082722877829398</v>
      </c>
      <c r="AG11" s="17">
        <v>0.34910829804855198</v>
      </c>
      <c r="AH11" s="17">
        <v>0.37913598868251103</v>
      </c>
      <c r="AI11" s="17"/>
      <c r="AJ11" s="17">
        <v>0.44065696533614701</v>
      </c>
      <c r="AK11" s="17">
        <v>0.29514576474377502</v>
      </c>
      <c r="AL11" s="17">
        <v>0.32015685350330803</v>
      </c>
      <c r="AM11" s="17"/>
      <c r="AN11" s="17">
        <v>0.38093539192412401</v>
      </c>
      <c r="AO11" s="17">
        <v>0.37951552012732798</v>
      </c>
      <c r="AP11" s="17">
        <v>0.355166553874389</v>
      </c>
      <c r="AQ11" s="17">
        <v>0.34723606291348202</v>
      </c>
      <c r="AR11" s="17">
        <v>0.364863592316367</v>
      </c>
      <c r="AS11" s="17"/>
      <c r="AT11" s="17">
        <v>0.38430899286547399</v>
      </c>
      <c r="AU11" s="17">
        <v>0.24766527939072799</v>
      </c>
      <c r="AV11" s="17"/>
      <c r="AW11" s="17">
        <v>0.41608436329058901</v>
      </c>
      <c r="AX11" s="17">
        <v>0.28668314309112197</v>
      </c>
      <c r="AY11" s="17">
        <v>0.34900485103523998</v>
      </c>
    </row>
    <row r="12" spans="2:51">
      <c r="B12" s="18" t="s">
        <v>420</v>
      </c>
      <c r="C12" s="17">
        <v>4.6595046590753302E-2</v>
      </c>
      <c r="D12" s="17">
        <v>4.80255885818743E-2</v>
      </c>
      <c r="E12" s="17">
        <v>4.5411814797520003E-2</v>
      </c>
      <c r="F12" s="17"/>
      <c r="G12" s="17">
        <v>5.04920262924545E-2</v>
      </c>
      <c r="H12" s="17">
        <v>4.6749963847006498E-2</v>
      </c>
      <c r="I12" s="17">
        <v>4.7678937366035401E-2</v>
      </c>
      <c r="J12" s="17">
        <v>5.6455120191263503E-2</v>
      </c>
      <c r="K12" s="17">
        <v>3.6788123958127202E-2</v>
      </c>
      <c r="L12" s="17">
        <v>4.4031012217930002E-2</v>
      </c>
      <c r="M12" s="17"/>
      <c r="N12" s="17">
        <v>7.6505859369071103E-2</v>
      </c>
      <c r="O12" s="17">
        <v>2.72224279171621E-2</v>
      </c>
      <c r="P12" s="17">
        <v>3.6770425143087898E-2</v>
      </c>
      <c r="Q12" s="17">
        <v>4.3053584507765703E-2</v>
      </c>
      <c r="R12" s="17"/>
      <c r="S12" s="17">
        <v>6.7934469287134702E-2</v>
      </c>
      <c r="T12" s="17">
        <v>5.1501735860259398E-2</v>
      </c>
      <c r="U12" s="17">
        <v>4.5412141532850302E-2</v>
      </c>
      <c r="V12" s="17">
        <v>4.2182301374259899E-2</v>
      </c>
      <c r="W12" s="17">
        <v>3.98646609731294E-2</v>
      </c>
      <c r="X12" s="17">
        <v>5.4675738119316301E-2</v>
      </c>
      <c r="Y12" s="17">
        <v>5.5418258206677402E-2</v>
      </c>
      <c r="Z12" s="17">
        <v>4.3921988292266699E-2</v>
      </c>
      <c r="AA12" s="17">
        <v>4.7721399708539197E-2</v>
      </c>
      <c r="AB12" s="17">
        <v>3.1540595471726801E-2</v>
      </c>
      <c r="AC12" s="17">
        <v>1.1920626424699E-2</v>
      </c>
      <c r="AD12" s="17">
        <v>0</v>
      </c>
      <c r="AE12" s="17"/>
      <c r="AF12" s="17">
        <v>5.6277327272741602E-2</v>
      </c>
      <c r="AG12" s="17">
        <v>3.63430118097504E-2</v>
      </c>
      <c r="AH12" s="17">
        <v>6.36233898516948E-2</v>
      </c>
      <c r="AI12" s="17"/>
      <c r="AJ12" s="17">
        <v>6.5615211502427398E-2</v>
      </c>
      <c r="AK12" s="17">
        <v>4.1972652317131001E-2</v>
      </c>
      <c r="AL12" s="17">
        <v>1.08406131921795E-2</v>
      </c>
      <c r="AM12" s="17"/>
      <c r="AN12" s="17">
        <v>3.6066035783838497E-2</v>
      </c>
      <c r="AO12" s="17">
        <v>3.9801228070107997E-2</v>
      </c>
      <c r="AP12" s="17">
        <v>4.2026477211817202E-2</v>
      </c>
      <c r="AQ12" s="17">
        <v>4.5597951120010402E-2</v>
      </c>
      <c r="AR12" s="17">
        <v>0</v>
      </c>
      <c r="AS12" s="17"/>
      <c r="AT12" s="17">
        <v>4.3558615261850397E-2</v>
      </c>
      <c r="AU12" s="17">
        <v>7.0222142780383301E-2</v>
      </c>
      <c r="AV12" s="17"/>
      <c r="AW12" s="17">
        <v>4.97503012500441E-2</v>
      </c>
      <c r="AX12" s="17">
        <v>3.6861424806729499E-2</v>
      </c>
      <c r="AY12" s="17">
        <v>4.5937171087725402E-2</v>
      </c>
    </row>
    <row r="13" spans="2:51">
      <c r="B13" s="18" t="s">
        <v>421</v>
      </c>
      <c r="C13" s="17">
        <v>1.7487955064491401E-2</v>
      </c>
      <c r="D13" s="17">
        <v>1.5166231665421699E-2</v>
      </c>
      <c r="E13" s="17">
        <v>1.9843473906042099E-2</v>
      </c>
      <c r="F13" s="17"/>
      <c r="G13" s="17">
        <v>1.09451628169485E-2</v>
      </c>
      <c r="H13" s="17">
        <v>1.0075520124195299E-2</v>
      </c>
      <c r="I13" s="17">
        <v>2.0852884591420699E-2</v>
      </c>
      <c r="J13" s="17">
        <v>1.5541221955455599E-2</v>
      </c>
      <c r="K13" s="17">
        <v>1.6450293312659601E-2</v>
      </c>
      <c r="L13" s="17">
        <v>2.52539495684421E-2</v>
      </c>
      <c r="M13" s="17"/>
      <c r="N13" s="17">
        <v>2.19152599090413E-2</v>
      </c>
      <c r="O13" s="17">
        <v>1.1571701134749399E-2</v>
      </c>
      <c r="P13" s="17">
        <v>1.3659229801819101E-2</v>
      </c>
      <c r="Q13" s="17">
        <v>2.2530000623378E-2</v>
      </c>
      <c r="R13" s="17"/>
      <c r="S13" s="17">
        <v>2.12633558881671E-2</v>
      </c>
      <c r="T13" s="17">
        <v>6.9456107053077398E-3</v>
      </c>
      <c r="U13" s="17">
        <v>1.75028374364244E-2</v>
      </c>
      <c r="V13" s="17">
        <v>2.07579207105269E-2</v>
      </c>
      <c r="W13" s="17">
        <v>3.0690291606724301E-2</v>
      </c>
      <c r="X13" s="17">
        <v>1.7221454787773101E-2</v>
      </c>
      <c r="Y13" s="17">
        <v>1.51382945892828E-2</v>
      </c>
      <c r="Z13" s="17">
        <v>2.7028157677812002E-2</v>
      </c>
      <c r="AA13" s="17">
        <v>1.32059687717437E-2</v>
      </c>
      <c r="AB13" s="17">
        <v>2.2373107181794801E-2</v>
      </c>
      <c r="AC13" s="17">
        <v>1.12675499766808E-2</v>
      </c>
      <c r="AD13" s="17">
        <v>0</v>
      </c>
      <c r="AE13" s="17"/>
      <c r="AF13" s="17">
        <v>2.7944482307774701E-2</v>
      </c>
      <c r="AG13" s="17">
        <v>9.8562347260409706E-3</v>
      </c>
      <c r="AH13" s="17">
        <v>1.8826328865111399E-2</v>
      </c>
      <c r="AI13" s="17"/>
      <c r="AJ13" s="17">
        <v>3.1988725308554303E-2</v>
      </c>
      <c r="AK13" s="17">
        <v>6.8469190435291004E-3</v>
      </c>
      <c r="AL13" s="17">
        <v>1.51034531978085E-2</v>
      </c>
      <c r="AM13" s="17"/>
      <c r="AN13" s="17">
        <v>1.0088685789457199E-2</v>
      </c>
      <c r="AO13" s="17">
        <v>8.9235475081314401E-3</v>
      </c>
      <c r="AP13" s="17">
        <v>2.0861473441481902E-2</v>
      </c>
      <c r="AQ13" s="17">
        <v>2.4227022727580899E-2</v>
      </c>
      <c r="AR13" s="17">
        <v>0</v>
      </c>
      <c r="AS13" s="17"/>
      <c r="AT13" s="17">
        <v>1.74881814595273E-2</v>
      </c>
      <c r="AU13" s="17">
        <v>1.9012247624546501E-2</v>
      </c>
      <c r="AV13" s="17"/>
      <c r="AW13" s="17">
        <v>2.1374899641602201E-2</v>
      </c>
      <c r="AX13" s="17">
        <v>1.04945217125196E-2</v>
      </c>
      <c r="AY13" s="17">
        <v>1.53132564451219E-2</v>
      </c>
    </row>
    <row r="14" spans="2:51">
      <c r="B14" s="18" t="s">
        <v>119</v>
      </c>
      <c r="C14" s="19">
        <v>5.1861184045268197E-2</v>
      </c>
      <c r="D14" s="19">
        <v>3.9469382386735898E-2</v>
      </c>
      <c r="E14" s="19">
        <v>6.4239507162930296E-2</v>
      </c>
      <c r="F14" s="19"/>
      <c r="G14" s="19">
        <v>4.0801463029036401E-2</v>
      </c>
      <c r="H14" s="19">
        <v>5.9591562638987801E-2</v>
      </c>
      <c r="I14" s="19">
        <v>5.7771893131322902E-2</v>
      </c>
      <c r="J14" s="19">
        <v>5.1795204169673897E-2</v>
      </c>
      <c r="K14" s="19">
        <v>6.3808938724860501E-2</v>
      </c>
      <c r="L14" s="19">
        <v>3.9167382584263902E-2</v>
      </c>
      <c r="M14" s="19"/>
      <c r="N14" s="19">
        <v>2.1494120987061899E-2</v>
      </c>
      <c r="O14" s="19">
        <v>5.5390479713787397E-2</v>
      </c>
      <c r="P14" s="19">
        <v>5.2972005107068197E-2</v>
      </c>
      <c r="Q14" s="19">
        <v>8.1881360072647805E-2</v>
      </c>
      <c r="R14" s="19"/>
      <c r="S14" s="19">
        <v>4.9660933654258797E-2</v>
      </c>
      <c r="T14" s="19">
        <v>4.8927747173766502E-2</v>
      </c>
      <c r="U14" s="19">
        <v>5.2812050577529003E-2</v>
      </c>
      <c r="V14" s="19">
        <v>4.3168739145054702E-2</v>
      </c>
      <c r="W14" s="19">
        <v>3.5540109054026797E-2</v>
      </c>
      <c r="X14" s="19">
        <v>7.5325001832565006E-2</v>
      </c>
      <c r="Y14" s="19">
        <v>2.5613005313853798E-2</v>
      </c>
      <c r="Z14" s="19">
        <v>0.124614237046438</v>
      </c>
      <c r="AA14" s="19">
        <v>5.0824440039225302E-2</v>
      </c>
      <c r="AB14" s="19">
        <v>4.7195415554805102E-2</v>
      </c>
      <c r="AC14" s="19">
        <v>8.5332501892631099E-2</v>
      </c>
      <c r="AD14" s="19">
        <v>0</v>
      </c>
      <c r="AE14" s="19"/>
      <c r="AF14" s="19">
        <v>4.3821899119728197E-2</v>
      </c>
      <c r="AG14" s="19">
        <v>5.0791119849435698E-2</v>
      </c>
      <c r="AH14" s="19">
        <v>7.1780134142033894E-2</v>
      </c>
      <c r="AI14" s="19"/>
      <c r="AJ14" s="19">
        <v>4.72701976528608E-2</v>
      </c>
      <c r="AK14" s="19">
        <v>3.72932218462695E-2</v>
      </c>
      <c r="AL14" s="19">
        <v>5.2157925826459998E-2</v>
      </c>
      <c r="AM14" s="19"/>
      <c r="AN14" s="19">
        <v>6.7932814101310995E-2</v>
      </c>
      <c r="AO14" s="19">
        <v>6.4434405487265103E-2</v>
      </c>
      <c r="AP14" s="19">
        <v>4.1131361137715303E-2</v>
      </c>
      <c r="AQ14" s="19">
        <v>2.81213562259819E-2</v>
      </c>
      <c r="AR14" s="19">
        <v>0</v>
      </c>
      <c r="AS14" s="19"/>
      <c r="AT14" s="19">
        <v>4.76247261909616E-2</v>
      </c>
      <c r="AU14" s="19">
        <v>9.0168045845533201E-2</v>
      </c>
      <c r="AV14" s="19"/>
      <c r="AW14" s="19">
        <v>3.14064147203423E-2</v>
      </c>
      <c r="AX14" s="19">
        <v>1.3083552359752299E-2</v>
      </c>
      <c r="AY14" s="19">
        <v>8.3938465623593E-2</v>
      </c>
    </row>
    <row r="15" spans="2:51">
      <c r="B15" t="s">
        <v>55</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AY15"/>
  <sheetViews>
    <sheetView showGridLines="0" workbookViewId="0">
      <pane xSplit="2" topLeftCell="C1" activePane="topRight" state="frozen"/>
      <selection pane="topRight" activeCell="B11" sqref="B11"/>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446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2119</v>
      </c>
      <c r="D7" s="10">
        <v>1010</v>
      </c>
      <c r="E7" s="10">
        <v>1102</v>
      </c>
      <c r="F7" s="10"/>
      <c r="G7" s="10">
        <v>185</v>
      </c>
      <c r="H7" s="10">
        <v>289</v>
      </c>
      <c r="I7" s="10">
        <v>316</v>
      </c>
      <c r="J7" s="10">
        <v>360</v>
      </c>
      <c r="K7" s="10">
        <v>421</v>
      </c>
      <c r="L7" s="10">
        <v>548</v>
      </c>
      <c r="M7" s="10"/>
      <c r="N7" s="10">
        <v>642</v>
      </c>
      <c r="O7" s="10">
        <v>591</v>
      </c>
      <c r="P7" s="10">
        <v>364</v>
      </c>
      <c r="Q7" s="10">
        <v>502</v>
      </c>
      <c r="R7" s="10"/>
      <c r="S7" s="10">
        <v>209</v>
      </c>
      <c r="T7" s="10">
        <v>310</v>
      </c>
      <c r="U7" s="10">
        <v>198</v>
      </c>
      <c r="V7" s="10">
        <v>191</v>
      </c>
      <c r="W7" s="10">
        <v>147</v>
      </c>
      <c r="X7" s="10">
        <v>178</v>
      </c>
      <c r="Y7" s="10">
        <v>189</v>
      </c>
      <c r="Z7" s="10">
        <v>91</v>
      </c>
      <c r="AA7" s="10">
        <v>259</v>
      </c>
      <c r="AB7" s="10">
        <v>173</v>
      </c>
      <c r="AC7" s="10">
        <v>114</v>
      </c>
      <c r="AD7" s="10">
        <v>60</v>
      </c>
      <c r="AE7" s="10"/>
      <c r="AF7" s="10">
        <v>885</v>
      </c>
      <c r="AG7" s="10">
        <v>883</v>
      </c>
      <c r="AH7" s="10">
        <v>222</v>
      </c>
      <c r="AI7" s="10"/>
      <c r="AJ7" s="10">
        <v>511</v>
      </c>
      <c r="AK7" s="10">
        <v>653</v>
      </c>
      <c r="AL7" s="10">
        <v>171</v>
      </c>
      <c r="AM7" s="10"/>
      <c r="AN7" s="10">
        <v>441</v>
      </c>
      <c r="AO7" s="10">
        <v>310</v>
      </c>
      <c r="AP7" s="10">
        <v>545</v>
      </c>
      <c r="AQ7" s="10">
        <v>230</v>
      </c>
      <c r="AR7" s="10">
        <v>43</v>
      </c>
      <c r="AS7" s="10"/>
      <c r="AT7" s="10">
        <v>1950</v>
      </c>
      <c r="AU7" s="10">
        <v>156</v>
      </c>
      <c r="AV7" s="10"/>
      <c r="AW7" s="10">
        <v>1054</v>
      </c>
      <c r="AX7" s="10">
        <v>247</v>
      </c>
      <c r="AY7" s="10">
        <v>818</v>
      </c>
    </row>
    <row r="8" spans="2:51" ht="30" customHeight="1">
      <c r="B8" s="11" t="s">
        <v>112</v>
      </c>
      <c r="C8" s="11">
        <v>2104</v>
      </c>
      <c r="D8" s="11">
        <v>1027</v>
      </c>
      <c r="E8" s="11">
        <v>1070</v>
      </c>
      <c r="F8" s="11"/>
      <c r="G8" s="11">
        <v>212</v>
      </c>
      <c r="H8" s="11">
        <v>358</v>
      </c>
      <c r="I8" s="11">
        <v>350</v>
      </c>
      <c r="J8" s="11">
        <v>352</v>
      </c>
      <c r="K8" s="11">
        <v>342</v>
      </c>
      <c r="L8" s="11">
        <v>490</v>
      </c>
      <c r="M8" s="11"/>
      <c r="N8" s="11">
        <v>591</v>
      </c>
      <c r="O8" s="11">
        <v>538</v>
      </c>
      <c r="P8" s="11">
        <v>427</v>
      </c>
      <c r="Q8" s="11">
        <v>529</v>
      </c>
      <c r="R8" s="11"/>
      <c r="S8" s="11">
        <v>254</v>
      </c>
      <c r="T8" s="11">
        <v>287</v>
      </c>
      <c r="U8" s="11">
        <v>173</v>
      </c>
      <c r="V8" s="11">
        <v>204</v>
      </c>
      <c r="W8" s="11">
        <v>140</v>
      </c>
      <c r="X8" s="11">
        <v>194</v>
      </c>
      <c r="Y8" s="11">
        <v>178</v>
      </c>
      <c r="Z8" s="11">
        <v>78</v>
      </c>
      <c r="AA8" s="11">
        <v>246</v>
      </c>
      <c r="AB8" s="11">
        <v>172</v>
      </c>
      <c r="AC8" s="11">
        <v>115</v>
      </c>
      <c r="AD8" s="11">
        <v>64</v>
      </c>
      <c r="AE8" s="11"/>
      <c r="AF8" s="11">
        <v>851</v>
      </c>
      <c r="AG8" s="11">
        <v>868</v>
      </c>
      <c r="AH8" s="11">
        <v>239</v>
      </c>
      <c r="AI8" s="11"/>
      <c r="AJ8" s="11">
        <v>486</v>
      </c>
      <c r="AK8" s="11">
        <v>670</v>
      </c>
      <c r="AL8" s="11">
        <v>168</v>
      </c>
      <c r="AM8" s="11"/>
      <c r="AN8" s="11">
        <v>446</v>
      </c>
      <c r="AO8" s="11">
        <v>314</v>
      </c>
      <c r="AP8" s="11">
        <v>543</v>
      </c>
      <c r="AQ8" s="11">
        <v>230</v>
      </c>
      <c r="AR8" s="11">
        <v>40</v>
      </c>
      <c r="AS8" s="11"/>
      <c r="AT8" s="11">
        <v>1912</v>
      </c>
      <c r="AU8" s="11">
        <v>179</v>
      </c>
      <c r="AV8" s="11"/>
      <c r="AW8" s="11">
        <v>1007</v>
      </c>
      <c r="AX8" s="11">
        <v>260</v>
      </c>
      <c r="AY8" s="11">
        <v>837</v>
      </c>
    </row>
    <row r="9" spans="2:51" ht="45">
      <c r="B9" s="18" t="s">
        <v>447</v>
      </c>
      <c r="C9" s="17">
        <v>0.70688153172201496</v>
      </c>
      <c r="D9" s="17">
        <v>0.75529549200350599</v>
      </c>
      <c r="E9" s="17">
        <v>0.66016913695804802</v>
      </c>
      <c r="F9" s="17"/>
      <c r="G9" s="17">
        <v>0.55944581632691304</v>
      </c>
      <c r="H9" s="17">
        <v>0.60743581226537702</v>
      </c>
      <c r="I9" s="17">
        <v>0.65991647046973401</v>
      </c>
      <c r="J9" s="17">
        <v>0.73291424124551396</v>
      </c>
      <c r="K9" s="17">
        <v>0.77145467753813002</v>
      </c>
      <c r="L9" s="17">
        <v>0.81325375829560598</v>
      </c>
      <c r="M9" s="17"/>
      <c r="N9" s="17">
        <v>0.76732745290675197</v>
      </c>
      <c r="O9" s="17">
        <v>0.70489254555825098</v>
      </c>
      <c r="P9" s="17">
        <v>0.64290345218271705</v>
      </c>
      <c r="Q9" s="17">
        <v>0.68648139689791998</v>
      </c>
      <c r="R9" s="17"/>
      <c r="S9" s="17">
        <v>0.81171992354227096</v>
      </c>
      <c r="T9" s="17">
        <v>0.69055883332965995</v>
      </c>
      <c r="U9" s="17">
        <v>0.66026813735638801</v>
      </c>
      <c r="V9" s="17">
        <v>0.68538271411332097</v>
      </c>
      <c r="W9" s="17">
        <v>0.74835658534111604</v>
      </c>
      <c r="X9" s="17">
        <v>0.68073938228719499</v>
      </c>
      <c r="Y9" s="17">
        <v>0.77501158529831904</v>
      </c>
      <c r="Z9" s="17">
        <v>0.70652130055770102</v>
      </c>
      <c r="AA9" s="17">
        <v>0.67258763297866397</v>
      </c>
      <c r="AB9" s="17">
        <v>0.69213026343874196</v>
      </c>
      <c r="AC9" s="17">
        <v>0.62691632696532995</v>
      </c>
      <c r="AD9" s="17">
        <v>0.67320404290757396</v>
      </c>
      <c r="AE9" s="17"/>
      <c r="AF9" s="17">
        <v>0.72399818755743295</v>
      </c>
      <c r="AG9" s="17">
        <v>0.74400299765688804</v>
      </c>
      <c r="AH9" s="17">
        <v>0.59316219374421097</v>
      </c>
      <c r="AI9" s="17"/>
      <c r="AJ9" s="17">
        <v>0.75293395531168394</v>
      </c>
      <c r="AK9" s="17">
        <v>0.69384715489391402</v>
      </c>
      <c r="AL9" s="17">
        <v>0.79946334991891199</v>
      </c>
      <c r="AM9" s="17"/>
      <c r="AN9" s="17">
        <v>0.67607981014644603</v>
      </c>
      <c r="AO9" s="17">
        <v>0.64323571434209603</v>
      </c>
      <c r="AP9" s="17">
        <v>0.70620687462322995</v>
      </c>
      <c r="AQ9" s="17">
        <v>0.80624171280314105</v>
      </c>
      <c r="AR9" s="17">
        <v>0.89035411083853799</v>
      </c>
      <c r="AS9" s="17"/>
      <c r="AT9" s="17">
        <v>0.70253865934039395</v>
      </c>
      <c r="AU9" s="17">
        <v>0.74266543761644899</v>
      </c>
      <c r="AV9" s="17"/>
      <c r="AW9" s="17">
        <v>0.79782362479505198</v>
      </c>
      <c r="AX9" s="17">
        <v>0.65237464229845099</v>
      </c>
      <c r="AY9" s="17">
        <v>0.614390967346648</v>
      </c>
    </row>
    <row r="10" spans="2:51" ht="60">
      <c r="B10" s="18" t="s">
        <v>448</v>
      </c>
      <c r="C10" s="19">
        <v>0.29311846827798499</v>
      </c>
      <c r="D10" s="19">
        <v>0.24470450799649399</v>
      </c>
      <c r="E10" s="19">
        <v>0.33983086304195198</v>
      </c>
      <c r="F10" s="19"/>
      <c r="G10" s="19">
        <v>0.44055418367308702</v>
      </c>
      <c r="H10" s="19">
        <v>0.39256418773462298</v>
      </c>
      <c r="I10" s="19">
        <v>0.34008352953026599</v>
      </c>
      <c r="J10" s="19">
        <v>0.26708575875448598</v>
      </c>
      <c r="K10" s="19">
        <v>0.22854532246187001</v>
      </c>
      <c r="L10" s="19">
        <v>0.18674624170439399</v>
      </c>
      <c r="M10" s="19"/>
      <c r="N10" s="19">
        <v>0.232672547093248</v>
      </c>
      <c r="O10" s="19">
        <v>0.29510745444174902</v>
      </c>
      <c r="P10" s="19">
        <v>0.35709654781728301</v>
      </c>
      <c r="Q10" s="19">
        <v>0.31351860310208002</v>
      </c>
      <c r="R10" s="19"/>
      <c r="S10" s="19">
        <v>0.18828007645772901</v>
      </c>
      <c r="T10" s="19">
        <v>0.30944116667034</v>
      </c>
      <c r="U10" s="19">
        <v>0.33973186264361199</v>
      </c>
      <c r="V10" s="19">
        <v>0.31461728588667898</v>
      </c>
      <c r="W10" s="19">
        <v>0.25164341465888401</v>
      </c>
      <c r="X10" s="19">
        <v>0.31926061771280501</v>
      </c>
      <c r="Y10" s="19">
        <v>0.22498841470168099</v>
      </c>
      <c r="Z10" s="19">
        <v>0.29347869944229898</v>
      </c>
      <c r="AA10" s="19">
        <v>0.32741236702133603</v>
      </c>
      <c r="AB10" s="19">
        <v>0.30786973656125799</v>
      </c>
      <c r="AC10" s="19">
        <v>0.37308367303466999</v>
      </c>
      <c r="AD10" s="19">
        <v>0.32679595709242598</v>
      </c>
      <c r="AE10" s="19"/>
      <c r="AF10" s="19">
        <v>0.276001812442568</v>
      </c>
      <c r="AG10" s="19">
        <v>0.25599700234311201</v>
      </c>
      <c r="AH10" s="19">
        <v>0.40683780625578903</v>
      </c>
      <c r="AI10" s="19"/>
      <c r="AJ10" s="19">
        <v>0.247066044688317</v>
      </c>
      <c r="AK10" s="19">
        <v>0.30615284510608598</v>
      </c>
      <c r="AL10" s="19">
        <v>0.20053665008108801</v>
      </c>
      <c r="AM10" s="19"/>
      <c r="AN10" s="19">
        <v>0.32392018985355397</v>
      </c>
      <c r="AO10" s="19">
        <v>0.35676428565790402</v>
      </c>
      <c r="AP10" s="19">
        <v>0.29379312537676999</v>
      </c>
      <c r="AQ10" s="19">
        <v>0.193758287196859</v>
      </c>
      <c r="AR10" s="19">
        <v>0.10964588916146201</v>
      </c>
      <c r="AS10" s="19"/>
      <c r="AT10" s="19">
        <v>0.297461340659606</v>
      </c>
      <c r="AU10" s="19">
        <v>0.25733456238355101</v>
      </c>
      <c r="AV10" s="19"/>
      <c r="AW10" s="19">
        <v>0.20217637520494899</v>
      </c>
      <c r="AX10" s="19">
        <v>0.34762535770154901</v>
      </c>
      <c r="AY10" s="19">
        <v>0.385609032653352</v>
      </c>
    </row>
    <row r="11" spans="2:51">
      <c r="B11" t="s">
        <v>56</v>
      </c>
    </row>
    <row r="12" spans="2:51">
      <c r="B12" t="s">
        <v>666</v>
      </c>
    </row>
    <row r="13" spans="2:51">
      <c r="B13" t="s">
        <v>667</v>
      </c>
    </row>
    <row r="15" spans="2:51">
      <c r="B15"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449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2119</v>
      </c>
      <c r="D7" s="10">
        <v>1010</v>
      </c>
      <c r="E7" s="10">
        <v>1102</v>
      </c>
      <c r="F7" s="10"/>
      <c r="G7" s="10">
        <v>185</v>
      </c>
      <c r="H7" s="10">
        <v>289</v>
      </c>
      <c r="I7" s="10">
        <v>316</v>
      </c>
      <c r="J7" s="10">
        <v>360</v>
      </c>
      <c r="K7" s="10">
        <v>421</v>
      </c>
      <c r="L7" s="10">
        <v>548</v>
      </c>
      <c r="M7" s="10"/>
      <c r="N7" s="10">
        <v>642</v>
      </c>
      <c r="O7" s="10">
        <v>591</v>
      </c>
      <c r="P7" s="10">
        <v>364</v>
      </c>
      <c r="Q7" s="10">
        <v>502</v>
      </c>
      <c r="R7" s="10"/>
      <c r="S7" s="10">
        <v>209</v>
      </c>
      <c r="T7" s="10">
        <v>310</v>
      </c>
      <c r="U7" s="10">
        <v>198</v>
      </c>
      <c r="V7" s="10">
        <v>191</v>
      </c>
      <c r="W7" s="10">
        <v>147</v>
      </c>
      <c r="X7" s="10">
        <v>178</v>
      </c>
      <c r="Y7" s="10">
        <v>189</v>
      </c>
      <c r="Z7" s="10">
        <v>91</v>
      </c>
      <c r="AA7" s="10">
        <v>259</v>
      </c>
      <c r="AB7" s="10">
        <v>173</v>
      </c>
      <c r="AC7" s="10">
        <v>114</v>
      </c>
      <c r="AD7" s="10">
        <v>60</v>
      </c>
      <c r="AE7" s="10"/>
      <c r="AF7" s="10">
        <v>885</v>
      </c>
      <c r="AG7" s="10">
        <v>883</v>
      </c>
      <c r="AH7" s="10">
        <v>222</v>
      </c>
      <c r="AI7" s="10"/>
      <c r="AJ7" s="10">
        <v>511</v>
      </c>
      <c r="AK7" s="10">
        <v>653</v>
      </c>
      <c r="AL7" s="10">
        <v>171</v>
      </c>
      <c r="AM7" s="10"/>
      <c r="AN7" s="10">
        <v>441</v>
      </c>
      <c r="AO7" s="10">
        <v>310</v>
      </c>
      <c r="AP7" s="10">
        <v>545</v>
      </c>
      <c r="AQ7" s="10">
        <v>230</v>
      </c>
      <c r="AR7" s="10">
        <v>43</v>
      </c>
      <c r="AS7" s="10"/>
      <c r="AT7" s="10">
        <v>1950</v>
      </c>
      <c r="AU7" s="10">
        <v>156</v>
      </c>
      <c r="AV7" s="10"/>
      <c r="AW7" s="10">
        <v>1054</v>
      </c>
      <c r="AX7" s="10">
        <v>247</v>
      </c>
      <c r="AY7" s="10">
        <v>818</v>
      </c>
    </row>
    <row r="8" spans="2:51" ht="30" customHeight="1">
      <c r="B8" s="11" t="s">
        <v>112</v>
      </c>
      <c r="C8" s="11">
        <v>2104</v>
      </c>
      <c r="D8" s="11">
        <v>1027</v>
      </c>
      <c r="E8" s="11">
        <v>1070</v>
      </c>
      <c r="F8" s="11"/>
      <c r="G8" s="11">
        <v>212</v>
      </c>
      <c r="H8" s="11">
        <v>358</v>
      </c>
      <c r="I8" s="11">
        <v>350</v>
      </c>
      <c r="J8" s="11">
        <v>352</v>
      </c>
      <c r="K8" s="11">
        <v>342</v>
      </c>
      <c r="L8" s="11">
        <v>490</v>
      </c>
      <c r="M8" s="11"/>
      <c r="N8" s="11">
        <v>591</v>
      </c>
      <c r="O8" s="11">
        <v>538</v>
      </c>
      <c r="P8" s="11">
        <v>427</v>
      </c>
      <c r="Q8" s="11">
        <v>529</v>
      </c>
      <c r="R8" s="11"/>
      <c r="S8" s="11">
        <v>254</v>
      </c>
      <c r="T8" s="11">
        <v>287</v>
      </c>
      <c r="U8" s="11">
        <v>173</v>
      </c>
      <c r="V8" s="11">
        <v>204</v>
      </c>
      <c r="W8" s="11">
        <v>140</v>
      </c>
      <c r="X8" s="11">
        <v>194</v>
      </c>
      <c r="Y8" s="11">
        <v>178</v>
      </c>
      <c r="Z8" s="11">
        <v>78</v>
      </c>
      <c r="AA8" s="11">
        <v>246</v>
      </c>
      <c r="AB8" s="11">
        <v>172</v>
      </c>
      <c r="AC8" s="11">
        <v>115</v>
      </c>
      <c r="AD8" s="11">
        <v>64</v>
      </c>
      <c r="AE8" s="11"/>
      <c r="AF8" s="11">
        <v>851</v>
      </c>
      <c r="AG8" s="11">
        <v>868</v>
      </c>
      <c r="AH8" s="11">
        <v>239</v>
      </c>
      <c r="AI8" s="11"/>
      <c r="AJ8" s="11">
        <v>486</v>
      </c>
      <c r="AK8" s="11">
        <v>670</v>
      </c>
      <c r="AL8" s="11">
        <v>168</v>
      </c>
      <c r="AM8" s="11"/>
      <c r="AN8" s="11">
        <v>446</v>
      </c>
      <c r="AO8" s="11">
        <v>314</v>
      </c>
      <c r="AP8" s="11">
        <v>543</v>
      </c>
      <c r="AQ8" s="11">
        <v>230</v>
      </c>
      <c r="AR8" s="11">
        <v>40</v>
      </c>
      <c r="AS8" s="11"/>
      <c r="AT8" s="11">
        <v>1912</v>
      </c>
      <c r="AU8" s="11">
        <v>179</v>
      </c>
      <c r="AV8" s="11"/>
      <c r="AW8" s="11">
        <v>1007</v>
      </c>
      <c r="AX8" s="11">
        <v>260</v>
      </c>
      <c r="AY8" s="11">
        <v>837</v>
      </c>
    </row>
    <row r="9" spans="2:51">
      <c r="B9" s="18" t="s">
        <v>417</v>
      </c>
      <c r="C9" s="17">
        <v>0.100130983104551</v>
      </c>
      <c r="D9" s="17">
        <v>0.11206773701513</v>
      </c>
      <c r="E9" s="17">
        <v>8.8338844807977004E-2</v>
      </c>
      <c r="F9" s="17"/>
      <c r="G9" s="17">
        <v>0.152297520229805</v>
      </c>
      <c r="H9" s="17">
        <v>0.126205201852122</v>
      </c>
      <c r="I9" s="17">
        <v>9.9957290602097001E-2</v>
      </c>
      <c r="J9" s="17">
        <v>9.1804801520071394E-2</v>
      </c>
      <c r="K9" s="17">
        <v>8.2772280183219402E-2</v>
      </c>
      <c r="L9" s="17">
        <v>7.6684413057759096E-2</v>
      </c>
      <c r="M9" s="17"/>
      <c r="N9" s="17">
        <v>0.11094313789924</v>
      </c>
      <c r="O9" s="17">
        <v>7.6559616823160204E-2</v>
      </c>
      <c r="P9" s="17">
        <v>9.8151020873434705E-2</v>
      </c>
      <c r="Q9" s="17">
        <v>0.11099345333407901</v>
      </c>
      <c r="R9" s="17"/>
      <c r="S9" s="17">
        <v>0.14466632719728301</v>
      </c>
      <c r="T9" s="17">
        <v>7.5910802025329696E-2</v>
      </c>
      <c r="U9" s="17">
        <v>8.6094968577250797E-2</v>
      </c>
      <c r="V9" s="17">
        <v>8.8082381987620903E-2</v>
      </c>
      <c r="W9" s="17">
        <v>0.125204793218476</v>
      </c>
      <c r="X9" s="17">
        <v>0.10083265690530301</v>
      </c>
      <c r="Y9" s="17">
        <v>6.8041066274027104E-2</v>
      </c>
      <c r="Z9" s="17">
        <v>0.106754191451311</v>
      </c>
      <c r="AA9" s="17">
        <v>0.111498352507288</v>
      </c>
      <c r="AB9" s="17">
        <v>9.21670961440859E-2</v>
      </c>
      <c r="AC9" s="17">
        <v>8.1529880574576399E-2</v>
      </c>
      <c r="AD9" s="17">
        <v>0.14369531266057001</v>
      </c>
      <c r="AE9" s="17"/>
      <c r="AF9" s="17">
        <v>8.47665446524659E-2</v>
      </c>
      <c r="AG9" s="17">
        <v>0.112387399352673</v>
      </c>
      <c r="AH9" s="17">
        <v>0.10365705969981</v>
      </c>
      <c r="AI9" s="17"/>
      <c r="AJ9" s="17">
        <v>9.4778526533284405E-2</v>
      </c>
      <c r="AK9" s="17">
        <v>0.130634391914215</v>
      </c>
      <c r="AL9" s="17">
        <v>0.102394076175492</v>
      </c>
      <c r="AM9" s="17"/>
      <c r="AN9" s="17">
        <v>9.6397949084397999E-2</v>
      </c>
      <c r="AO9" s="17">
        <v>9.4378783559936605E-2</v>
      </c>
      <c r="AP9" s="17">
        <v>0.10148295394443101</v>
      </c>
      <c r="AQ9" s="17">
        <v>0.116738231270523</v>
      </c>
      <c r="AR9" s="17">
        <v>7.5617814325497107E-2</v>
      </c>
      <c r="AS9" s="17"/>
      <c r="AT9" s="17">
        <v>9.3390185680475496E-2</v>
      </c>
      <c r="AU9" s="17">
        <v>0.175438874922827</v>
      </c>
      <c r="AV9" s="17"/>
      <c r="AW9" s="17">
        <v>0.10774899333483</v>
      </c>
      <c r="AX9" s="17">
        <v>0.113105996060861</v>
      </c>
      <c r="AY9" s="17">
        <v>8.6934054737223196E-2</v>
      </c>
    </row>
    <row r="10" spans="2:51">
      <c r="B10" s="18" t="s">
        <v>418</v>
      </c>
      <c r="C10" s="17">
        <v>0.37244465430034102</v>
      </c>
      <c r="D10" s="17">
        <v>0.37618323268882597</v>
      </c>
      <c r="E10" s="17">
        <v>0.368621753894329</v>
      </c>
      <c r="F10" s="17"/>
      <c r="G10" s="17">
        <v>0.47193368447899597</v>
      </c>
      <c r="H10" s="17">
        <v>0.40551439230545</v>
      </c>
      <c r="I10" s="17">
        <v>0.35193269844493402</v>
      </c>
      <c r="J10" s="17">
        <v>0.38869063072431798</v>
      </c>
      <c r="K10" s="17">
        <v>0.33667426625440899</v>
      </c>
      <c r="L10" s="17">
        <v>0.333124396278553</v>
      </c>
      <c r="M10" s="17"/>
      <c r="N10" s="17">
        <v>0.40631334809910902</v>
      </c>
      <c r="O10" s="17">
        <v>0.370192653629693</v>
      </c>
      <c r="P10" s="17">
        <v>0.35983771027578199</v>
      </c>
      <c r="Q10" s="17">
        <v>0.34629218606184498</v>
      </c>
      <c r="R10" s="17"/>
      <c r="S10" s="17">
        <v>0.431634149030376</v>
      </c>
      <c r="T10" s="17">
        <v>0.33790496612846099</v>
      </c>
      <c r="U10" s="17">
        <v>0.42684331379414803</v>
      </c>
      <c r="V10" s="17">
        <v>0.36689739657944997</v>
      </c>
      <c r="W10" s="17">
        <v>0.308814037023663</v>
      </c>
      <c r="X10" s="17">
        <v>0.34794533553117202</v>
      </c>
      <c r="Y10" s="17">
        <v>0.37863265094205101</v>
      </c>
      <c r="Z10" s="17">
        <v>0.42750940795018399</v>
      </c>
      <c r="AA10" s="17">
        <v>0.35108678141994099</v>
      </c>
      <c r="AB10" s="17">
        <v>0.35755975983298599</v>
      </c>
      <c r="AC10" s="17">
        <v>0.385183805110558</v>
      </c>
      <c r="AD10" s="17">
        <v>0.39051844171837902</v>
      </c>
      <c r="AE10" s="17"/>
      <c r="AF10" s="17">
        <v>0.32191074987623203</v>
      </c>
      <c r="AG10" s="17">
        <v>0.395295498814834</v>
      </c>
      <c r="AH10" s="17">
        <v>0.393650404793773</v>
      </c>
      <c r="AI10" s="17"/>
      <c r="AJ10" s="17">
        <v>0.344308217016566</v>
      </c>
      <c r="AK10" s="17">
        <v>0.419114321135509</v>
      </c>
      <c r="AL10" s="17">
        <v>0.427622323567248</v>
      </c>
      <c r="AM10" s="17"/>
      <c r="AN10" s="17">
        <v>0.36822783229036499</v>
      </c>
      <c r="AO10" s="17">
        <v>0.41400397579960402</v>
      </c>
      <c r="AP10" s="17">
        <v>0.37916949814350998</v>
      </c>
      <c r="AQ10" s="17">
        <v>0.428268600912171</v>
      </c>
      <c r="AR10" s="17">
        <v>0.36389257581950502</v>
      </c>
      <c r="AS10" s="17"/>
      <c r="AT10" s="17">
        <v>0.365891977720469</v>
      </c>
      <c r="AU10" s="17">
        <v>0.44696713039763802</v>
      </c>
      <c r="AV10" s="17"/>
      <c r="AW10" s="17">
        <v>0.358730688445066</v>
      </c>
      <c r="AX10" s="17">
        <v>0.42130872015007598</v>
      </c>
      <c r="AY10" s="17">
        <v>0.37376564803530998</v>
      </c>
    </row>
    <row r="11" spans="2:51">
      <c r="B11" s="18" t="s">
        <v>419</v>
      </c>
      <c r="C11" s="17">
        <v>0.37825408766157398</v>
      </c>
      <c r="D11" s="17">
        <v>0.397183503229039</v>
      </c>
      <c r="E11" s="17">
        <v>0.36072419402918399</v>
      </c>
      <c r="F11" s="17"/>
      <c r="G11" s="17">
        <v>0.25623210576202299</v>
      </c>
      <c r="H11" s="17">
        <v>0.33650023750000901</v>
      </c>
      <c r="I11" s="17">
        <v>0.38349412350038498</v>
      </c>
      <c r="J11" s="17">
        <v>0.34052184119797502</v>
      </c>
      <c r="K11" s="17">
        <v>0.43757828981171798</v>
      </c>
      <c r="L11" s="17">
        <v>0.44357555647012098</v>
      </c>
      <c r="M11" s="17"/>
      <c r="N11" s="17">
        <v>0.36864165941924998</v>
      </c>
      <c r="O11" s="17">
        <v>0.385049167126643</v>
      </c>
      <c r="P11" s="17">
        <v>0.37073462437271398</v>
      </c>
      <c r="Q11" s="17">
        <v>0.39228971147006902</v>
      </c>
      <c r="R11" s="17"/>
      <c r="S11" s="17">
        <v>0.293343915780575</v>
      </c>
      <c r="T11" s="17">
        <v>0.42868243110883197</v>
      </c>
      <c r="U11" s="17">
        <v>0.317839418162913</v>
      </c>
      <c r="V11" s="17">
        <v>0.38103531287078202</v>
      </c>
      <c r="W11" s="17">
        <v>0.41639331789744199</v>
      </c>
      <c r="X11" s="17">
        <v>0.38538108696643703</v>
      </c>
      <c r="Y11" s="17">
        <v>0.40831145402737001</v>
      </c>
      <c r="Z11" s="17">
        <v>0.37552435226337499</v>
      </c>
      <c r="AA11" s="17">
        <v>0.40454719082410301</v>
      </c>
      <c r="AB11" s="17">
        <v>0.40397332666623997</v>
      </c>
      <c r="AC11" s="17">
        <v>0.35253284910621802</v>
      </c>
      <c r="AD11" s="17">
        <v>0.33456275692885001</v>
      </c>
      <c r="AE11" s="17"/>
      <c r="AF11" s="17">
        <v>0.42602681483812799</v>
      </c>
      <c r="AG11" s="17">
        <v>0.367618185102773</v>
      </c>
      <c r="AH11" s="17">
        <v>0.33312671211258998</v>
      </c>
      <c r="AI11" s="17"/>
      <c r="AJ11" s="17">
        <v>0.41052025712253298</v>
      </c>
      <c r="AK11" s="17">
        <v>0.34735909003364801</v>
      </c>
      <c r="AL11" s="17">
        <v>0.39210081200793301</v>
      </c>
      <c r="AM11" s="17"/>
      <c r="AN11" s="17">
        <v>0.37733805787675401</v>
      </c>
      <c r="AO11" s="17">
        <v>0.32223047052349502</v>
      </c>
      <c r="AP11" s="17">
        <v>0.382484646156182</v>
      </c>
      <c r="AQ11" s="17">
        <v>0.339547557332044</v>
      </c>
      <c r="AR11" s="17">
        <v>0.40336711918625201</v>
      </c>
      <c r="AS11" s="17"/>
      <c r="AT11" s="17">
        <v>0.39072915601337599</v>
      </c>
      <c r="AU11" s="17">
        <v>0.238396018604456</v>
      </c>
      <c r="AV11" s="17"/>
      <c r="AW11" s="17">
        <v>0.42099418164989399</v>
      </c>
      <c r="AX11" s="17">
        <v>0.32868715012704702</v>
      </c>
      <c r="AY11" s="17">
        <v>0.34222658118390098</v>
      </c>
    </row>
    <row r="12" spans="2:51">
      <c r="B12" s="18" t="s">
        <v>420</v>
      </c>
      <c r="C12" s="17">
        <v>6.23364151060182E-2</v>
      </c>
      <c r="D12" s="17">
        <v>5.6036880598059703E-2</v>
      </c>
      <c r="E12" s="17">
        <v>6.8775937589487496E-2</v>
      </c>
      <c r="F12" s="17"/>
      <c r="G12" s="17">
        <v>6.3155458676294005E-2</v>
      </c>
      <c r="H12" s="17">
        <v>6.2105875976817097E-2</v>
      </c>
      <c r="I12" s="17">
        <v>7.5833084222086802E-2</v>
      </c>
      <c r="J12" s="17">
        <v>6.8786418167453497E-2</v>
      </c>
      <c r="K12" s="17">
        <v>4.2435199137370698E-2</v>
      </c>
      <c r="L12" s="17">
        <v>6.1776215302840297E-2</v>
      </c>
      <c r="M12" s="17"/>
      <c r="N12" s="17">
        <v>5.6808198614937397E-2</v>
      </c>
      <c r="O12" s="17">
        <v>6.5566993137754603E-2</v>
      </c>
      <c r="P12" s="17">
        <v>7.9936686318155106E-2</v>
      </c>
      <c r="Q12" s="17">
        <v>5.0916758651201703E-2</v>
      </c>
      <c r="R12" s="17"/>
      <c r="S12" s="17">
        <v>5.2381315449879999E-2</v>
      </c>
      <c r="T12" s="17">
        <v>6.8310221513068897E-2</v>
      </c>
      <c r="U12" s="17">
        <v>6.8314206611844799E-2</v>
      </c>
      <c r="V12" s="17">
        <v>9.8908518866849898E-2</v>
      </c>
      <c r="W12" s="17">
        <v>5.9416946194057199E-2</v>
      </c>
      <c r="X12" s="17">
        <v>7.7084907184841803E-2</v>
      </c>
      <c r="Y12" s="17">
        <v>6.8791547561551397E-2</v>
      </c>
      <c r="Z12" s="17">
        <v>2.1575710785679901E-2</v>
      </c>
      <c r="AA12" s="17">
        <v>5.0331438627958101E-2</v>
      </c>
      <c r="AB12" s="17">
        <v>4.5157321290875997E-2</v>
      </c>
      <c r="AC12" s="17">
        <v>5.1989546250223902E-2</v>
      </c>
      <c r="AD12" s="17">
        <v>4.7420903943305101E-2</v>
      </c>
      <c r="AE12" s="17"/>
      <c r="AF12" s="17">
        <v>7.7084783843829205E-2</v>
      </c>
      <c r="AG12" s="17">
        <v>4.37092565119633E-2</v>
      </c>
      <c r="AH12" s="17">
        <v>7.5411443340314299E-2</v>
      </c>
      <c r="AI12" s="17"/>
      <c r="AJ12" s="17">
        <v>7.6665553375259696E-2</v>
      </c>
      <c r="AK12" s="17">
        <v>4.0001177863622298E-2</v>
      </c>
      <c r="AL12" s="17">
        <v>1.6017497289842302E-2</v>
      </c>
      <c r="AM12" s="17"/>
      <c r="AN12" s="17">
        <v>5.0691049218126401E-2</v>
      </c>
      <c r="AO12" s="17">
        <v>4.9322994969650501E-2</v>
      </c>
      <c r="AP12" s="17">
        <v>6.3038926028028894E-2</v>
      </c>
      <c r="AQ12" s="17">
        <v>7.1168524589766802E-2</v>
      </c>
      <c r="AR12" s="17">
        <v>4.0946731832083E-2</v>
      </c>
      <c r="AS12" s="17"/>
      <c r="AT12" s="17">
        <v>6.4267841935709696E-2</v>
      </c>
      <c r="AU12" s="17">
        <v>4.6142390319473398E-2</v>
      </c>
      <c r="AV12" s="17"/>
      <c r="AW12" s="17">
        <v>6.1266281901172497E-2</v>
      </c>
      <c r="AX12" s="17">
        <v>7.6628930068707204E-2</v>
      </c>
      <c r="AY12" s="17">
        <v>5.9183957891800601E-2</v>
      </c>
    </row>
    <row r="13" spans="2:51">
      <c r="B13" s="18" t="s">
        <v>421</v>
      </c>
      <c r="C13" s="17">
        <v>2.43770510696599E-2</v>
      </c>
      <c r="D13" s="17">
        <v>2.34367731402855E-2</v>
      </c>
      <c r="E13" s="17">
        <v>2.5433095830707401E-2</v>
      </c>
      <c r="F13" s="17"/>
      <c r="G13" s="17">
        <v>4.5705632745437303E-3</v>
      </c>
      <c r="H13" s="17">
        <v>2.1426127111899201E-2</v>
      </c>
      <c r="I13" s="17">
        <v>1.7066824559919501E-2</v>
      </c>
      <c r="J13" s="17">
        <v>4.0429930710332899E-2</v>
      </c>
      <c r="K13" s="17">
        <v>3.4305518693987999E-2</v>
      </c>
      <c r="L13" s="17">
        <v>2.1882072525306599E-2</v>
      </c>
      <c r="M13" s="17"/>
      <c r="N13" s="17">
        <v>2.5330156253655201E-2</v>
      </c>
      <c r="O13" s="17">
        <v>2.1989336968645801E-2</v>
      </c>
      <c r="P13" s="17">
        <v>2.7322305751225E-2</v>
      </c>
      <c r="Q13" s="17">
        <v>2.2731002052259999E-2</v>
      </c>
      <c r="R13" s="17"/>
      <c r="S13" s="17">
        <v>1.6704509274527001E-2</v>
      </c>
      <c r="T13" s="17">
        <v>2.99853284874982E-2</v>
      </c>
      <c r="U13" s="17">
        <v>2.52763070473957E-2</v>
      </c>
      <c r="V13" s="17">
        <v>5.3191273283642697E-3</v>
      </c>
      <c r="W13" s="17">
        <v>3.2405129723404702E-2</v>
      </c>
      <c r="X13" s="17">
        <v>2.0965876183904001E-2</v>
      </c>
      <c r="Y13" s="17">
        <v>2.28440649917219E-2</v>
      </c>
      <c r="Z13" s="17">
        <v>1.98568315639783E-2</v>
      </c>
      <c r="AA13" s="17">
        <v>3.0170733835931801E-2</v>
      </c>
      <c r="AB13" s="17">
        <v>1.05803270033676E-2</v>
      </c>
      <c r="AC13" s="17">
        <v>6.4057838389121505E-2</v>
      </c>
      <c r="AD13" s="17">
        <v>3.3915699756539498E-2</v>
      </c>
      <c r="AE13" s="17"/>
      <c r="AF13" s="17">
        <v>3.95450754740303E-2</v>
      </c>
      <c r="AG13" s="17">
        <v>1.3858913450425701E-2</v>
      </c>
      <c r="AH13" s="17">
        <v>2.3433056343586701E-2</v>
      </c>
      <c r="AI13" s="17"/>
      <c r="AJ13" s="17">
        <v>1.8643578920928602E-2</v>
      </c>
      <c r="AK13" s="17">
        <v>1.3525934460071999E-2</v>
      </c>
      <c r="AL13" s="17">
        <v>1.8446636355998101E-2</v>
      </c>
      <c r="AM13" s="17"/>
      <c r="AN13" s="17">
        <v>2.2778207637595801E-2</v>
      </c>
      <c r="AO13" s="17">
        <v>3.3788919969283397E-2</v>
      </c>
      <c r="AP13" s="17">
        <v>2.0444728648672899E-2</v>
      </c>
      <c r="AQ13" s="17">
        <v>1.7035997381450799E-2</v>
      </c>
      <c r="AR13" s="17">
        <v>4.2440185374629499E-2</v>
      </c>
      <c r="AS13" s="17"/>
      <c r="AT13" s="17">
        <v>2.5127466675103301E-2</v>
      </c>
      <c r="AU13" s="17">
        <v>1.24846209245044E-2</v>
      </c>
      <c r="AV13" s="17"/>
      <c r="AW13" s="17">
        <v>2.1763573607048399E-2</v>
      </c>
      <c r="AX13" s="17">
        <v>1.53451011428431E-2</v>
      </c>
      <c r="AY13" s="17">
        <v>3.0327478792026699E-2</v>
      </c>
    </row>
    <row r="14" spans="2:51">
      <c r="B14" s="18" t="s">
        <v>119</v>
      </c>
      <c r="C14" s="19">
        <v>6.24568087578561E-2</v>
      </c>
      <c r="D14" s="19">
        <v>3.5091873328658998E-2</v>
      </c>
      <c r="E14" s="19">
        <v>8.8106173848315095E-2</v>
      </c>
      <c r="F14" s="19"/>
      <c r="G14" s="19">
        <v>5.18106675783385E-2</v>
      </c>
      <c r="H14" s="19">
        <v>4.8248165253703401E-2</v>
      </c>
      <c r="I14" s="19">
        <v>7.1715978670577302E-2</v>
      </c>
      <c r="J14" s="19">
        <v>6.9766377679849695E-2</v>
      </c>
      <c r="K14" s="19">
        <v>6.6234445919295407E-2</v>
      </c>
      <c r="L14" s="19">
        <v>6.29573463654199E-2</v>
      </c>
      <c r="M14" s="19"/>
      <c r="N14" s="19">
        <v>3.1963499713808803E-2</v>
      </c>
      <c r="O14" s="19">
        <v>8.0642232314103501E-2</v>
      </c>
      <c r="P14" s="19">
        <v>6.4017652408689202E-2</v>
      </c>
      <c r="Q14" s="19">
        <v>7.6776888430545906E-2</v>
      </c>
      <c r="R14" s="19"/>
      <c r="S14" s="19">
        <v>6.12697832673589E-2</v>
      </c>
      <c r="T14" s="19">
        <v>5.9206250736810503E-2</v>
      </c>
      <c r="U14" s="19">
        <v>7.5631785806446999E-2</v>
      </c>
      <c r="V14" s="19">
        <v>5.9757262366933003E-2</v>
      </c>
      <c r="W14" s="19">
        <v>5.7765775942956898E-2</v>
      </c>
      <c r="X14" s="19">
        <v>6.7790137228342498E-2</v>
      </c>
      <c r="Y14" s="19">
        <v>5.33792162032787E-2</v>
      </c>
      <c r="Z14" s="19">
        <v>4.8779505985471101E-2</v>
      </c>
      <c r="AA14" s="19">
        <v>5.2365502784777702E-2</v>
      </c>
      <c r="AB14" s="19">
        <v>9.0562169062445103E-2</v>
      </c>
      <c r="AC14" s="19">
        <v>6.4706080569302493E-2</v>
      </c>
      <c r="AD14" s="19">
        <v>4.9886884992357002E-2</v>
      </c>
      <c r="AE14" s="19"/>
      <c r="AF14" s="19">
        <v>5.0666031315315198E-2</v>
      </c>
      <c r="AG14" s="19">
        <v>6.7130746767331204E-2</v>
      </c>
      <c r="AH14" s="19">
        <v>7.0721323709925801E-2</v>
      </c>
      <c r="AI14" s="19"/>
      <c r="AJ14" s="19">
        <v>5.5083867031427397E-2</v>
      </c>
      <c r="AK14" s="19">
        <v>4.9365084592934198E-2</v>
      </c>
      <c r="AL14" s="19">
        <v>4.3418654603487102E-2</v>
      </c>
      <c r="AM14" s="19"/>
      <c r="AN14" s="19">
        <v>8.4566903892760198E-2</v>
      </c>
      <c r="AO14" s="19">
        <v>8.6274855178030199E-2</v>
      </c>
      <c r="AP14" s="19">
        <v>5.3379247079174998E-2</v>
      </c>
      <c r="AQ14" s="19">
        <v>2.72410885140443E-2</v>
      </c>
      <c r="AR14" s="19">
        <v>7.3735573462033396E-2</v>
      </c>
      <c r="AS14" s="19"/>
      <c r="AT14" s="19">
        <v>6.0593371974865903E-2</v>
      </c>
      <c r="AU14" s="19">
        <v>8.0570964831100905E-2</v>
      </c>
      <c r="AV14" s="19"/>
      <c r="AW14" s="19">
        <v>2.9496281061989399E-2</v>
      </c>
      <c r="AX14" s="19">
        <v>4.49241024504652E-2</v>
      </c>
      <c r="AY14" s="19">
        <v>0.107562279359738</v>
      </c>
    </row>
    <row r="15" spans="2:51">
      <c r="B15" t="s">
        <v>56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1968</v>
      </c>
      <c r="D7" s="10">
        <v>914</v>
      </c>
      <c r="E7" s="10">
        <v>1046</v>
      </c>
      <c r="F7" s="10"/>
      <c r="G7" s="10">
        <v>158</v>
      </c>
      <c r="H7" s="10">
        <v>280</v>
      </c>
      <c r="I7" s="10">
        <v>282</v>
      </c>
      <c r="J7" s="10">
        <v>332</v>
      </c>
      <c r="K7" s="10">
        <v>397</v>
      </c>
      <c r="L7" s="10">
        <v>519</v>
      </c>
      <c r="M7" s="10"/>
      <c r="N7" s="10">
        <v>585</v>
      </c>
      <c r="O7" s="10">
        <v>559</v>
      </c>
      <c r="P7" s="10">
        <v>375</v>
      </c>
      <c r="Q7" s="10">
        <v>442</v>
      </c>
      <c r="R7" s="10"/>
      <c r="S7" s="10">
        <v>221</v>
      </c>
      <c r="T7" s="10">
        <v>280</v>
      </c>
      <c r="U7" s="10">
        <v>166</v>
      </c>
      <c r="V7" s="10">
        <v>193</v>
      </c>
      <c r="W7" s="10">
        <v>141</v>
      </c>
      <c r="X7" s="10">
        <v>173</v>
      </c>
      <c r="Y7" s="10">
        <v>168</v>
      </c>
      <c r="Z7" s="10">
        <v>98</v>
      </c>
      <c r="AA7" s="10">
        <v>225</v>
      </c>
      <c r="AB7" s="10">
        <v>162</v>
      </c>
      <c r="AC7" s="10">
        <v>93</v>
      </c>
      <c r="AD7" s="10">
        <v>48</v>
      </c>
      <c r="AE7" s="10"/>
      <c r="AF7" s="10">
        <v>795</v>
      </c>
      <c r="AG7" s="10">
        <v>846</v>
      </c>
      <c r="AH7" s="10">
        <v>221</v>
      </c>
      <c r="AI7" s="10"/>
      <c r="AJ7" s="10">
        <v>468</v>
      </c>
      <c r="AK7" s="10">
        <v>608</v>
      </c>
      <c r="AL7" s="10">
        <v>154</v>
      </c>
      <c r="AM7" s="10"/>
      <c r="AN7" s="10">
        <v>429</v>
      </c>
      <c r="AO7" s="10">
        <v>330</v>
      </c>
      <c r="AP7" s="10">
        <v>452</v>
      </c>
      <c r="AQ7" s="10">
        <v>196</v>
      </c>
      <c r="AR7" s="10">
        <v>40</v>
      </c>
      <c r="AS7" s="10"/>
      <c r="AT7" s="10">
        <v>1792</v>
      </c>
      <c r="AU7" s="10">
        <v>163</v>
      </c>
      <c r="AV7" s="10"/>
      <c r="AW7" s="10">
        <v>953</v>
      </c>
      <c r="AX7" s="10">
        <v>203</v>
      </c>
      <c r="AY7" s="10">
        <v>812</v>
      </c>
    </row>
    <row r="8" spans="2:51" ht="30" customHeight="1">
      <c r="B8" s="11" t="s">
        <v>112</v>
      </c>
      <c r="C8" s="11">
        <v>1958</v>
      </c>
      <c r="D8" s="11">
        <v>937</v>
      </c>
      <c r="E8" s="11">
        <v>1013</v>
      </c>
      <c r="F8" s="11"/>
      <c r="G8" s="11">
        <v>183</v>
      </c>
      <c r="H8" s="11">
        <v>342</v>
      </c>
      <c r="I8" s="11">
        <v>319</v>
      </c>
      <c r="J8" s="11">
        <v>324</v>
      </c>
      <c r="K8" s="11">
        <v>325</v>
      </c>
      <c r="L8" s="11">
        <v>464</v>
      </c>
      <c r="M8" s="11"/>
      <c r="N8" s="11">
        <v>536</v>
      </c>
      <c r="O8" s="11">
        <v>514</v>
      </c>
      <c r="P8" s="11">
        <v>433</v>
      </c>
      <c r="Q8" s="11">
        <v>467</v>
      </c>
      <c r="R8" s="11"/>
      <c r="S8" s="11">
        <v>267</v>
      </c>
      <c r="T8" s="11">
        <v>257</v>
      </c>
      <c r="U8" s="11">
        <v>145</v>
      </c>
      <c r="V8" s="11">
        <v>200</v>
      </c>
      <c r="W8" s="11">
        <v>136</v>
      </c>
      <c r="X8" s="11">
        <v>185</v>
      </c>
      <c r="Y8" s="11">
        <v>161</v>
      </c>
      <c r="Z8" s="11">
        <v>86</v>
      </c>
      <c r="AA8" s="11">
        <v>215</v>
      </c>
      <c r="AB8" s="11">
        <v>162</v>
      </c>
      <c r="AC8" s="11">
        <v>91</v>
      </c>
      <c r="AD8" s="11">
        <v>52</v>
      </c>
      <c r="AE8" s="11"/>
      <c r="AF8" s="11">
        <v>763</v>
      </c>
      <c r="AG8" s="11">
        <v>833</v>
      </c>
      <c r="AH8" s="11">
        <v>240</v>
      </c>
      <c r="AI8" s="11"/>
      <c r="AJ8" s="11">
        <v>438</v>
      </c>
      <c r="AK8" s="11">
        <v>628</v>
      </c>
      <c r="AL8" s="11">
        <v>152</v>
      </c>
      <c r="AM8" s="11"/>
      <c r="AN8" s="11">
        <v>429</v>
      </c>
      <c r="AO8" s="11">
        <v>339</v>
      </c>
      <c r="AP8" s="11">
        <v>447</v>
      </c>
      <c r="AQ8" s="11">
        <v>194</v>
      </c>
      <c r="AR8" s="11">
        <v>38</v>
      </c>
      <c r="AS8" s="11"/>
      <c r="AT8" s="11">
        <v>1756</v>
      </c>
      <c r="AU8" s="11">
        <v>189</v>
      </c>
      <c r="AV8" s="11"/>
      <c r="AW8" s="11">
        <v>905</v>
      </c>
      <c r="AX8" s="11">
        <v>213</v>
      </c>
      <c r="AY8" s="11">
        <v>839</v>
      </c>
    </row>
    <row r="9" spans="2:51">
      <c r="B9" s="18" t="s">
        <v>159</v>
      </c>
      <c r="C9" s="17">
        <v>0.12058769225747</v>
      </c>
      <c r="D9" s="17">
        <v>0.11043347259468</v>
      </c>
      <c r="E9" s="17">
        <v>0.130976646921663</v>
      </c>
      <c r="F9" s="17"/>
      <c r="G9" s="17">
        <v>0.16418546756425501</v>
      </c>
      <c r="H9" s="17">
        <v>0.18540816779491801</v>
      </c>
      <c r="I9" s="17">
        <v>0.132553960434836</v>
      </c>
      <c r="J9" s="17">
        <v>0.14831058265872499</v>
      </c>
      <c r="K9" s="17">
        <v>8.9318781715114898E-2</v>
      </c>
      <c r="L9" s="17">
        <v>4.9798658030055801E-2</v>
      </c>
      <c r="M9" s="17"/>
      <c r="N9" s="17">
        <v>0.103272872310317</v>
      </c>
      <c r="O9" s="17">
        <v>0.10229317156225</v>
      </c>
      <c r="P9" s="17">
        <v>0.12982013490132799</v>
      </c>
      <c r="Q9" s="17">
        <v>0.15399569435531499</v>
      </c>
      <c r="R9" s="17"/>
      <c r="S9" s="17">
        <v>0.13522393653524101</v>
      </c>
      <c r="T9" s="17">
        <v>0.11565006797139001</v>
      </c>
      <c r="U9" s="17">
        <v>0.118525389331781</v>
      </c>
      <c r="V9" s="17">
        <v>6.9133607884878406E-2</v>
      </c>
      <c r="W9" s="17">
        <v>0.14925912684672599</v>
      </c>
      <c r="X9" s="17">
        <v>8.8857470343414305E-2</v>
      </c>
      <c r="Y9" s="17">
        <v>0.13822669054260101</v>
      </c>
      <c r="Z9" s="17">
        <v>0.146740058861725</v>
      </c>
      <c r="AA9" s="17">
        <v>0.12377684651177</v>
      </c>
      <c r="AB9" s="17">
        <v>0.10484396856308301</v>
      </c>
      <c r="AC9" s="17">
        <v>0.100026687516929</v>
      </c>
      <c r="AD9" s="17">
        <v>0.28443894439911199</v>
      </c>
      <c r="AE9" s="17"/>
      <c r="AF9" s="17">
        <v>0.118925361848886</v>
      </c>
      <c r="AG9" s="17">
        <v>0.12445581896114</v>
      </c>
      <c r="AH9" s="17">
        <v>0.114979795598524</v>
      </c>
      <c r="AI9" s="17"/>
      <c r="AJ9" s="17">
        <v>9.8237565181922004E-2</v>
      </c>
      <c r="AK9" s="17">
        <v>0.14461025312578499</v>
      </c>
      <c r="AL9" s="17">
        <v>0.107361115654454</v>
      </c>
      <c r="AM9" s="17"/>
      <c r="AN9" s="17">
        <v>0.140527318672867</v>
      </c>
      <c r="AO9" s="17">
        <v>0.13401216547296499</v>
      </c>
      <c r="AP9" s="17">
        <v>9.7203898506674297E-2</v>
      </c>
      <c r="AQ9" s="17">
        <v>0.106681641068487</v>
      </c>
      <c r="AR9" s="17">
        <v>5.1020733881899497E-2</v>
      </c>
      <c r="AS9" s="17"/>
      <c r="AT9" s="17">
        <v>0.116290007376539</v>
      </c>
      <c r="AU9" s="17">
        <v>0.15622916128513201</v>
      </c>
      <c r="AV9" s="17"/>
      <c r="AW9" s="17">
        <v>8.9147103690056295E-2</v>
      </c>
      <c r="AX9" s="17">
        <v>0.113163566967761</v>
      </c>
      <c r="AY9" s="17">
        <v>0.156377082942674</v>
      </c>
    </row>
    <row r="10" spans="2:51">
      <c r="B10" s="18" t="s">
        <v>160</v>
      </c>
      <c r="C10" s="17">
        <v>0.24388989226299801</v>
      </c>
      <c r="D10" s="17">
        <v>0.22053160404413799</v>
      </c>
      <c r="E10" s="17">
        <v>0.264401771327333</v>
      </c>
      <c r="F10" s="17"/>
      <c r="G10" s="17">
        <v>0.38698527561602503</v>
      </c>
      <c r="H10" s="17">
        <v>0.27474921081103698</v>
      </c>
      <c r="I10" s="17">
        <v>0.29387429968109802</v>
      </c>
      <c r="J10" s="17">
        <v>0.242870556602611</v>
      </c>
      <c r="K10" s="17">
        <v>0.214458804001665</v>
      </c>
      <c r="L10" s="17">
        <v>0.15139452155236599</v>
      </c>
      <c r="M10" s="17"/>
      <c r="N10" s="17">
        <v>0.21188509308186201</v>
      </c>
      <c r="O10" s="17">
        <v>0.246158695305465</v>
      </c>
      <c r="P10" s="17">
        <v>0.25854543644179101</v>
      </c>
      <c r="Q10" s="17">
        <v>0.26317451959587501</v>
      </c>
      <c r="R10" s="17"/>
      <c r="S10" s="17">
        <v>0.228242460701606</v>
      </c>
      <c r="T10" s="17">
        <v>0.264413746974279</v>
      </c>
      <c r="U10" s="17">
        <v>0.23536813014692101</v>
      </c>
      <c r="V10" s="17">
        <v>0.21251478227831599</v>
      </c>
      <c r="W10" s="17">
        <v>0.220670888042442</v>
      </c>
      <c r="X10" s="17">
        <v>0.26421669404029702</v>
      </c>
      <c r="Y10" s="17">
        <v>0.18690025808635799</v>
      </c>
      <c r="Z10" s="17">
        <v>0.189851094614472</v>
      </c>
      <c r="AA10" s="17">
        <v>0.30221814666275898</v>
      </c>
      <c r="AB10" s="17">
        <v>0.28078620582335001</v>
      </c>
      <c r="AC10" s="17">
        <v>0.22549378414371901</v>
      </c>
      <c r="AD10" s="17">
        <v>0.29655571429441302</v>
      </c>
      <c r="AE10" s="17"/>
      <c r="AF10" s="17">
        <v>0.219324633900639</v>
      </c>
      <c r="AG10" s="17">
        <v>0.24280385473808</v>
      </c>
      <c r="AH10" s="17">
        <v>0.28393724576766599</v>
      </c>
      <c r="AI10" s="17"/>
      <c r="AJ10" s="17">
        <v>0.22849089327630201</v>
      </c>
      <c r="AK10" s="17">
        <v>0.27289706226370702</v>
      </c>
      <c r="AL10" s="17">
        <v>0.21242905204406201</v>
      </c>
      <c r="AM10" s="17"/>
      <c r="AN10" s="17">
        <v>0.25801547423077498</v>
      </c>
      <c r="AO10" s="17">
        <v>0.25047820455287101</v>
      </c>
      <c r="AP10" s="17">
        <v>0.23232267583435001</v>
      </c>
      <c r="AQ10" s="17">
        <v>0.252380950236132</v>
      </c>
      <c r="AR10" s="17">
        <v>0.281427227205026</v>
      </c>
      <c r="AS10" s="17"/>
      <c r="AT10" s="17">
        <v>0.234050607174973</v>
      </c>
      <c r="AU10" s="17">
        <v>0.34158715092423603</v>
      </c>
      <c r="AV10" s="17"/>
      <c r="AW10" s="17">
        <v>0.19189638564761999</v>
      </c>
      <c r="AX10" s="17">
        <v>0.28851752996983798</v>
      </c>
      <c r="AY10" s="17">
        <v>0.28862716567510299</v>
      </c>
    </row>
    <row r="11" spans="2:51" ht="30">
      <c r="B11" s="18" t="s">
        <v>161</v>
      </c>
      <c r="C11" s="17">
        <v>0.25520748267288201</v>
      </c>
      <c r="D11" s="17">
        <v>0.25099427258321699</v>
      </c>
      <c r="E11" s="17">
        <v>0.25947857324919998</v>
      </c>
      <c r="F11" s="17"/>
      <c r="G11" s="17">
        <v>0.21823978634829799</v>
      </c>
      <c r="H11" s="17">
        <v>0.246644885054636</v>
      </c>
      <c r="I11" s="17">
        <v>0.22724493382105601</v>
      </c>
      <c r="J11" s="17">
        <v>0.24379308435365801</v>
      </c>
      <c r="K11" s="17">
        <v>0.279542200400823</v>
      </c>
      <c r="L11" s="17">
        <v>0.28634406608704499</v>
      </c>
      <c r="M11" s="17"/>
      <c r="N11" s="17">
        <v>0.21717795284361699</v>
      </c>
      <c r="O11" s="17">
        <v>0.23881699776134399</v>
      </c>
      <c r="P11" s="17">
        <v>0.29644887292689698</v>
      </c>
      <c r="Q11" s="17">
        <v>0.28086952553642602</v>
      </c>
      <c r="R11" s="17"/>
      <c r="S11" s="17">
        <v>0.24237675630716099</v>
      </c>
      <c r="T11" s="17">
        <v>0.22373493100640199</v>
      </c>
      <c r="U11" s="17">
        <v>0.20723241449981</v>
      </c>
      <c r="V11" s="17">
        <v>0.339154992299457</v>
      </c>
      <c r="W11" s="17">
        <v>0.268168666008677</v>
      </c>
      <c r="X11" s="17">
        <v>0.24747131033576</v>
      </c>
      <c r="Y11" s="17">
        <v>0.25247403296324</v>
      </c>
      <c r="Z11" s="17">
        <v>0.29348638386187598</v>
      </c>
      <c r="AA11" s="17">
        <v>0.243347389043858</v>
      </c>
      <c r="AB11" s="17">
        <v>0.240765586657364</v>
      </c>
      <c r="AC11" s="17">
        <v>0.36291775409369897</v>
      </c>
      <c r="AD11" s="17">
        <v>0.13350468498135701</v>
      </c>
      <c r="AE11" s="17"/>
      <c r="AF11" s="17">
        <v>0.26774592069437803</v>
      </c>
      <c r="AG11" s="17">
        <v>0.230151891147645</v>
      </c>
      <c r="AH11" s="17">
        <v>0.29390441966410003</v>
      </c>
      <c r="AI11" s="17"/>
      <c r="AJ11" s="17">
        <v>0.22786776405251</v>
      </c>
      <c r="AK11" s="17">
        <v>0.24577823721719799</v>
      </c>
      <c r="AL11" s="17">
        <v>0.196045199439708</v>
      </c>
      <c r="AM11" s="17"/>
      <c r="AN11" s="17">
        <v>0.27427217255203001</v>
      </c>
      <c r="AO11" s="17">
        <v>0.27077748218808401</v>
      </c>
      <c r="AP11" s="17">
        <v>0.22185689625198901</v>
      </c>
      <c r="AQ11" s="17">
        <v>0.229161460670331</v>
      </c>
      <c r="AR11" s="17">
        <v>0.29290446413206001</v>
      </c>
      <c r="AS11" s="17"/>
      <c r="AT11" s="17">
        <v>0.25784000505280402</v>
      </c>
      <c r="AU11" s="17">
        <v>0.233099980235561</v>
      </c>
      <c r="AV11" s="17"/>
      <c r="AW11" s="17">
        <v>0.235656554266097</v>
      </c>
      <c r="AX11" s="17">
        <v>0.28373258746641999</v>
      </c>
      <c r="AY11" s="17">
        <v>0.26904815128443699</v>
      </c>
    </row>
    <row r="12" spans="2:51">
      <c r="B12" s="18" t="s">
        <v>162</v>
      </c>
      <c r="C12" s="17">
        <v>0.222729040545006</v>
      </c>
      <c r="D12" s="17">
        <v>0.24607436051588399</v>
      </c>
      <c r="E12" s="17">
        <v>0.20188325187350301</v>
      </c>
      <c r="F12" s="17"/>
      <c r="G12" s="17">
        <v>0.14439612461992701</v>
      </c>
      <c r="H12" s="17">
        <v>0.146485574082488</v>
      </c>
      <c r="I12" s="17">
        <v>0.19496241347610699</v>
      </c>
      <c r="J12" s="17">
        <v>0.23108533582646101</v>
      </c>
      <c r="K12" s="17">
        <v>0.23282669493973299</v>
      </c>
      <c r="L12" s="17">
        <v>0.31619973297850101</v>
      </c>
      <c r="M12" s="17"/>
      <c r="N12" s="17">
        <v>0.28902237138377601</v>
      </c>
      <c r="O12" s="17">
        <v>0.24160851844876599</v>
      </c>
      <c r="P12" s="17">
        <v>0.179361785890264</v>
      </c>
      <c r="Q12" s="17">
        <v>0.16435933756315499</v>
      </c>
      <c r="R12" s="17"/>
      <c r="S12" s="17">
        <v>0.22433748235027401</v>
      </c>
      <c r="T12" s="17">
        <v>0.25174057802039501</v>
      </c>
      <c r="U12" s="17">
        <v>0.29615833830316401</v>
      </c>
      <c r="V12" s="17">
        <v>0.21272848090245899</v>
      </c>
      <c r="W12" s="17">
        <v>0.209726191534338</v>
      </c>
      <c r="X12" s="17">
        <v>0.20410494245143099</v>
      </c>
      <c r="Y12" s="17">
        <v>0.25100882299826499</v>
      </c>
      <c r="Z12" s="17">
        <v>0.20946627341419799</v>
      </c>
      <c r="AA12" s="17">
        <v>0.19546717173584299</v>
      </c>
      <c r="AB12" s="17">
        <v>0.21720499794672701</v>
      </c>
      <c r="AC12" s="17">
        <v>0.15648663371829999</v>
      </c>
      <c r="AD12" s="17">
        <v>0.185103043966828</v>
      </c>
      <c r="AE12" s="17"/>
      <c r="AF12" s="17">
        <v>0.24360377536764199</v>
      </c>
      <c r="AG12" s="17">
        <v>0.23557398030191901</v>
      </c>
      <c r="AH12" s="17">
        <v>0.139573296212024</v>
      </c>
      <c r="AI12" s="17"/>
      <c r="AJ12" s="17">
        <v>0.27652418547422403</v>
      </c>
      <c r="AK12" s="17">
        <v>0.193943653453337</v>
      </c>
      <c r="AL12" s="17">
        <v>0.28511130389932599</v>
      </c>
      <c r="AM12" s="17"/>
      <c r="AN12" s="17">
        <v>0.184011973162343</v>
      </c>
      <c r="AO12" s="17">
        <v>0.20346777287931</v>
      </c>
      <c r="AP12" s="17">
        <v>0.25812626762832802</v>
      </c>
      <c r="AQ12" s="17">
        <v>0.25465380989984399</v>
      </c>
      <c r="AR12" s="17">
        <v>0.21454428405004899</v>
      </c>
      <c r="AS12" s="17"/>
      <c r="AT12" s="17">
        <v>0.23294705797781201</v>
      </c>
      <c r="AU12" s="17">
        <v>0.13466644688824</v>
      </c>
      <c r="AV12" s="17"/>
      <c r="AW12" s="17">
        <v>0.29383877659799701</v>
      </c>
      <c r="AX12" s="17">
        <v>0.20648359437786901</v>
      </c>
      <c r="AY12" s="17">
        <v>0.15017139456744599</v>
      </c>
    </row>
    <row r="13" spans="2:51">
      <c r="B13" s="18" t="s">
        <v>163</v>
      </c>
      <c r="C13" s="17">
        <v>0.108247846047549</v>
      </c>
      <c r="D13" s="17">
        <v>0.14129354556589799</v>
      </c>
      <c r="E13" s="17">
        <v>7.7539628301604394E-2</v>
      </c>
      <c r="F13" s="17"/>
      <c r="G13" s="17">
        <v>3.14662806794897E-2</v>
      </c>
      <c r="H13" s="17">
        <v>9.59861845321138E-2</v>
      </c>
      <c r="I13" s="17">
        <v>9.77186613319313E-2</v>
      </c>
      <c r="J13" s="17">
        <v>8.6699709334470701E-2</v>
      </c>
      <c r="K13" s="17">
        <v>0.128389105014384</v>
      </c>
      <c r="L13" s="17">
        <v>0.15587577326174101</v>
      </c>
      <c r="M13" s="17"/>
      <c r="N13" s="17">
        <v>0.13791928088286701</v>
      </c>
      <c r="O13" s="17">
        <v>0.118248148177359</v>
      </c>
      <c r="P13" s="17">
        <v>7.7174137236300996E-2</v>
      </c>
      <c r="Q13" s="17">
        <v>9.01079982921833E-2</v>
      </c>
      <c r="R13" s="17"/>
      <c r="S13" s="17">
        <v>0.102214348964641</v>
      </c>
      <c r="T13" s="17">
        <v>7.9678152893511794E-2</v>
      </c>
      <c r="U13" s="17">
        <v>9.4551863293426006E-2</v>
      </c>
      <c r="V13" s="17">
        <v>0.133493805593145</v>
      </c>
      <c r="W13" s="17">
        <v>0.12988492364231599</v>
      </c>
      <c r="X13" s="17">
        <v>0.14754741331455901</v>
      </c>
      <c r="Y13" s="17">
        <v>0.112971217850569</v>
      </c>
      <c r="Z13" s="17">
        <v>0.120022332618181</v>
      </c>
      <c r="AA13" s="17">
        <v>9.8472208743499906E-2</v>
      </c>
      <c r="AB13" s="17">
        <v>9.0859539947124202E-2</v>
      </c>
      <c r="AC13" s="17">
        <v>9.9844972115823494E-2</v>
      </c>
      <c r="AD13" s="17">
        <v>0.10039761235829001</v>
      </c>
      <c r="AE13" s="17"/>
      <c r="AF13" s="17">
        <v>0.11052480930358601</v>
      </c>
      <c r="AG13" s="17">
        <v>0.120069032689572</v>
      </c>
      <c r="AH13" s="17">
        <v>0.100350887573249</v>
      </c>
      <c r="AI13" s="17"/>
      <c r="AJ13" s="17">
        <v>0.136006872985897</v>
      </c>
      <c r="AK13" s="17">
        <v>9.6256818651330997E-2</v>
      </c>
      <c r="AL13" s="17">
        <v>0.14084563059233299</v>
      </c>
      <c r="AM13" s="17"/>
      <c r="AN13" s="17">
        <v>7.7937040257743506E-2</v>
      </c>
      <c r="AO13" s="17">
        <v>0.105707342390126</v>
      </c>
      <c r="AP13" s="17">
        <v>0.133586445001079</v>
      </c>
      <c r="AQ13" s="17">
        <v>0.12339120847481599</v>
      </c>
      <c r="AR13" s="17">
        <v>0.16010329073096499</v>
      </c>
      <c r="AS13" s="17"/>
      <c r="AT13" s="17">
        <v>0.112943185839814</v>
      </c>
      <c r="AU13" s="17">
        <v>6.8056896752476795E-2</v>
      </c>
      <c r="AV13" s="17"/>
      <c r="AW13" s="17">
        <v>0.16446523785610601</v>
      </c>
      <c r="AX13" s="17">
        <v>8.0877899484895599E-2</v>
      </c>
      <c r="AY13" s="17">
        <v>5.4574042334330601E-2</v>
      </c>
    </row>
    <row r="14" spans="2:51">
      <c r="B14" s="18" t="s">
        <v>119</v>
      </c>
      <c r="C14" s="17">
        <v>4.93380462140963E-2</v>
      </c>
      <c r="D14" s="17">
        <v>3.06727446961832E-2</v>
      </c>
      <c r="E14" s="17">
        <v>6.5720128326697602E-2</v>
      </c>
      <c r="F14" s="17"/>
      <c r="G14" s="17">
        <v>5.4727065172005498E-2</v>
      </c>
      <c r="H14" s="17">
        <v>5.0725977724807199E-2</v>
      </c>
      <c r="I14" s="17">
        <v>5.3645731254972101E-2</v>
      </c>
      <c r="J14" s="17">
        <v>4.72407312240751E-2</v>
      </c>
      <c r="K14" s="17">
        <v>5.5464413928281102E-2</v>
      </c>
      <c r="L14" s="17">
        <v>4.0387248090290602E-2</v>
      </c>
      <c r="M14" s="17"/>
      <c r="N14" s="17">
        <v>4.0722429497562003E-2</v>
      </c>
      <c r="O14" s="17">
        <v>5.2874468744815897E-2</v>
      </c>
      <c r="P14" s="17">
        <v>5.8649632603419502E-2</v>
      </c>
      <c r="Q14" s="17">
        <v>4.7492924657045299E-2</v>
      </c>
      <c r="R14" s="17"/>
      <c r="S14" s="17">
        <v>6.7605015141076502E-2</v>
      </c>
      <c r="T14" s="17">
        <v>6.4782523134021594E-2</v>
      </c>
      <c r="U14" s="17">
        <v>4.8163864424897798E-2</v>
      </c>
      <c r="V14" s="17">
        <v>3.2974331041745401E-2</v>
      </c>
      <c r="W14" s="17">
        <v>2.2290203925500501E-2</v>
      </c>
      <c r="X14" s="17">
        <v>4.7802169514539E-2</v>
      </c>
      <c r="Y14" s="17">
        <v>5.8418977558967397E-2</v>
      </c>
      <c r="Z14" s="17">
        <v>4.04338566295478E-2</v>
      </c>
      <c r="AA14" s="17">
        <v>3.6718237302271001E-2</v>
      </c>
      <c r="AB14" s="17">
        <v>6.5539701062351199E-2</v>
      </c>
      <c r="AC14" s="17">
        <v>5.5230168411528599E-2</v>
      </c>
      <c r="AD14" s="17">
        <v>0</v>
      </c>
      <c r="AE14" s="17"/>
      <c r="AF14" s="17">
        <v>3.9875498884869201E-2</v>
      </c>
      <c r="AG14" s="17">
        <v>4.6945422161643199E-2</v>
      </c>
      <c r="AH14" s="17">
        <v>6.7254355184437106E-2</v>
      </c>
      <c r="AI14" s="17"/>
      <c r="AJ14" s="17">
        <v>3.2872719029145202E-2</v>
      </c>
      <c r="AK14" s="17">
        <v>4.6513975288642199E-2</v>
      </c>
      <c r="AL14" s="17">
        <v>5.82076983701168E-2</v>
      </c>
      <c r="AM14" s="17"/>
      <c r="AN14" s="17">
        <v>6.5236021124241206E-2</v>
      </c>
      <c r="AO14" s="17">
        <v>3.5557032516643702E-2</v>
      </c>
      <c r="AP14" s="17">
        <v>5.6903816777578699E-2</v>
      </c>
      <c r="AQ14" s="17">
        <v>3.3730929650389603E-2</v>
      </c>
      <c r="AR14" s="17">
        <v>0</v>
      </c>
      <c r="AS14" s="17"/>
      <c r="AT14" s="17">
        <v>4.5929136578058902E-2</v>
      </c>
      <c r="AU14" s="17">
        <v>6.6360363914354598E-2</v>
      </c>
      <c r="AV14" s="17"/>
      <c r="AW14" s="17">
        <v>2.4995941942123401E-2</v>
      </c>
      <c r="AX14" s="17">
        <v>2.72248217332174E-2</v>
      </c>
      <c r="AY14" s="17">
        <v>8.12021631960088E-2</v>
      </c>
    </row>
    <row r="15" spans="2:51">
      <c r="B15" s="18" t="s">
        <v>164</v>
      </c>
      <c r="C15" s="21">
        <v>0.36447758452046802</v>
      </c>
      <c r="D15" s="21">
        <v>0.33096507663881802</v>
      </c>
      <c r="E15" s="21">
        <v>0.395378418248996</v>
      </c>
      <c r="F15" s="21"/>
      <c r="G15" s="21">
        <v>0.55117074318027903</v>
      </c>
      <c r="H15" s="21">
        <v>0.46015737860595501</v>
      </c>
      <c r="I15" s="21">
        <v>0.42642826011593399</v>
      </c>
      <c r="J15" s="21">
        <v>0.39118113926133502</v>
      </c>
      <c r="K15" s="21">
        <v>0.30377758571677899</v>
      </c>
      <c r="L15" s="21">
        <v>0.201193179582422</v>
      </c>
      <c r="M15" s="21"/>
      <c r="N15" s="21">
        <v>0.315157965392179</v>
      </c>
      <c r="O15" s="21">
        <v>0.34845186686771501</v>
      </c>
      <c r="P15" s="21">
        <v>0.388365571343119</v>
      </c>
      <c r="Q15" s="21">
        <v>0.41717021395119003</v>
      </c>
      <c r="R15" s="21"/>
      <c r="S15" s="21">
        <v>0.36346639723684698</v>
      </c>
      <c r="T15" s="21">
        <v>0.38006381494566999</v>
      </c>
      <c r="U15" s="21">
        <v>0.35389351947870201</v>
      </c>
      <c r="V15" s="21">
        <v>0.28164839016319398</v>
      </c>
      <c r="W15" s="21">
        <v>0.36993001488916799</v>
      </c>
      <c r="X15" s="21">
        <v>0.35307416438371098</v>
      </c>
      <c r="Y15" s="21">
        <v>0.32512694862895902</v>
      </c>
      <c r="Z15" s="21">
        <v>0.336591153476197</v>
      </c>
      <c r="AA15" s="21">
        <v>0.42599499317452799</v>
      </c>
      <c r="AB15" s="21">
        <v>0.38563017438643399</v>
      </c>
      <c r="AC15" s="21">
        <v>0.32552047166064801</v>
      </c>
      <c r="AD15" s="21">
        <v>0.58099465869352496</v>
      </c>
      <c r="AE15" s="21"/>
      <c r="AF15" s="21">
        <v>0.33824999574952502</v>
      </c>
      <c r="AG15" s="21">
        <v>0.36725967369922102</v>
      </c>
      <c r="AH15" s="21">
        <v>0.39891704136618999</v>
      </c>
      <c r="AI15" s="21"/>
      <c r="AJ15" s="21">
        <v>0.32672845845822401</v>
      </c>
      <c r="AK15" s="21">
        <v>0.41750731538949198</v>
      </c>
      <c r="AL15" s="21">
        <v>0.31979016769851598</v>
      </c>
      <c r="AM15" s="21"/>
      <c r="AN15" s="21">
        <v>0.39854279290364197</v>
      </c>
      <c r="AO15" s="21">
        <v>0.38449037002583603</v>
      </c>
      <c r="AP15" s="21">
        <v>0.329526574341025</v>
      </c>
      <c r="AQ15" s="21">
        <v>0.35906259130461898</v>
      </c>
      <c r="AR15" s="21">
        <v>0.33244796108692598</v>
      </c>
      <c r="AS15" s="21"/>
      <c r="AT15" s="21">
        <v>0.350340614551512</v>
      </c>
      <c r="AU15" s="21">
        <v>0.49781631220936801</v>
      </c>
      <c r="AV15" s="21"/>
      <c r="AW15" s="21">
        <v>0.28104348933767598</v>
      </c>
      <c r="AX15" s="21">
        <v>0.40168109693759801</v>
      </c>
      <c r="AY15" s="21">
        <v>0.44500424861777699</v>
      </c>
    </row>
    <row r="16" spans="2:51">
      <c r="B16" s="18" t="s">
        <v>165</v>
      </c>
      <c r="C16" s="21">
        <v>0.33097688659255498</v>
      </c>
      <c r="D16" s="21">
        <v>0.38736790608178201</v>
      </c>
      <c r="E16" s="21">
        <v>0.27942288017510702</v>
      </c>
      <c r="F16" s="21"/>
      <c r="G16" s="21">
        <v>0.17586240529941699</v>
      </c>
      <c r="H16" s="21">
        <v>0.24247175861460199</v>
      </c>
      <c r="I16" s="21">
        <v>0.29268107480803801</v>
      </c>
      <c r="J16" s="21">
        <v>0.31778504516093098</v>
      </c>
      <c r="K16" s="21">
        <v>0.36121579995411701</v>
      </c>
      <c r="L16" s="21">
        <v>0.47207550624024203</v>
      </c>
      <c r="M16" s="21"/>
      <c r="N16" s="21">
        <v>0.42694165226664199</v>
      </c>
      <c r="O16" s="21">
        <v>0.35985666662612498</v>
      </c>
      <c r="P16" s="21">
        <v>0.25653592312656398</v>
      </c>
      <c r="Q16" s="21">
        <v>0.25446733585533798</v>
      </c>
      <c r="R16" s="21"/>
      <c r="S16" s="21">
        <v>0.326551831314916</v>
      </c>
      <c r="T16" s="21">
        <v>0.331418730913907</v>
      </c>
      <c r="U16" s="21">
        <v>0.39071020159658998</v>
      </c>
      <c r="V16" s="21">
        <v>0.34622228649560299</v>
      </c>
      <c r="W16" s="21">
        <v>0.33961111517665399</v>
      </c>
      <c r="X16" s="21">
        <v>0.35165235576598902</v>
      </c>
      <c r="Y16" s="21">
        <v>0.36398004084883401</v>
      </c>
      <c r="Z16" s="21">
        <v>0.32948860603237901</v>
      </c>
      <c r="AA16" s="21">
        <v>0.29393938047934298</v>
      </c>
      <c r="AB16" s="21">
        <v>0.30806453789385102</v>
      </c>
      <c r="AC16" s="21">
        <v>0.25633160583412401</v>
      </c>
      <c r="AD16" s="21">
        <v>0.28550065632511801</v>
      </c>
      <c r="AE16" s="21"/>
      <c r="AF16" s="21">
        <v>0.35412858467122799</v>
      </c>
      <c r="AG16" s="21">
        <v>0.35564301299149098</v>
      </c>
      <c r="AH16" s="21">
        <v>0.239924183785273</v>
      </c>
      <c r="AI16" s="21"/>
      <c r="AJ16" s="21">
        <v>0.412531058460121</v>
      </c>
      <c r="AK16" s="21">
        <v>0.29020047210466798</v>
      </c>
      <c r="AL16" s="21">
        <v>0.425956934491659</v>
      </c>
      <c r="AM16" s="21"/>
      <c r="AN16" s="21">
        <v>0.26194901342008597</v>
      </c>
      <c r="AO16" s="21">
        <v>0.30917511526943597</v>
      </c>
      <c r="AP16" s="21">
        <v>0.39171271262940799</v>
      </c>
      <c r="AQ16" s="21">
        <v>0.37804501837466098</v>
      </c>
      <c r="AR16" s="21">
        <v>0.37464757478101401</v>
      </c>
      <c r="AS16" s="21"/>
      <c r="AT16" s="21">
        <v>0.34589024381762601</v>
      </c>
      <c r="AU16" s="21">
        <v>0.20272334364071701</v>
      </c>
      <c r="AV16" s="21"/>
      <c r="AW16" s="21">
        <v>0.45830401445410301</v>
      </c>
      <c r="AX16" s="21">
        <v>0.28736149386276499</v>
      </c>
      <c r="AY16" s="21">
        <v>0.20474543690177699</v>
      </c>
    </row>
    <row r="17" spans="2:51">
      <c r="B17" s="18" t="s">
        <v>140</v>
      </c>
      <c r="C17" s="22">
        <v>3.3500697927912798E-2</v>
      </c>
      <c r="D17" s="22">
        <v>-5.6402829442963903E-2</v>
      </c>
      <c r="E17" s="22">
        <v>0.115955538073889</v>
      </c>
      <c r="F17" s="22"/>
      <c r="G17" s="22">
        <v>0.37530833788086299</v>
      </c>
      <c r="H17" s="22">
        <v>0.217685619991353</v>
      </c>
      <c r="I17" s="22">
        <v>0.133747185307896</v>
      </c>
      <c r="J17" s="22">
        <v>7.3396094100404E-2</v>
      </c>
      <c r="K17" s="22">
        <v>-5.7438214237337602E-2</v>
      </c>
      <c r="L17" s="22">
        <v>-0.27088232665782103</v>
      </c>
      <c r="M17" s="22"/>
      <c r="N17" s="22">
        <v>-0.11178368687446399</v>
      </c>
      <c r="O17" s="22">
        <v>-1.140479975841E-2</v>
      </c>
      <c r="P17" s="22">
        <v>0.13182964821655499</v>
      </c>
      <c r="Q17" s="22">
        <v>0.16270287809585199</v>
      </c>
      <c r="R17" s="22"/>
      <c r="S17" s="22">
        <v>3.69145659219315E-2</v>
      </c>
      <c r="T17" s="22">
        <v>4.8645084031762598E-2</v>
      </c>
      <c r="U17" s="22">
        <v>-3.6816682117887897E-2</v>
      </c>
      <c r="V17" s="22">
        <v>-6.4573896332409106E-2</v>
      </c>
      <c r="W17" s="22">
        <v>3.03188997125142E-2</v>
      </c>
      <c r="X17" s="22">
        <v>1.42180861772173E-3</v>
      </c>
      <c r="Y17" s="22">
        <v>-3.88530922198757E-2</v>
      </c>
      <c r="Z17" s="22">
        <v>7.1025474438176604E-3</v>
      </c>
      <c r="AA17" s="22">
        <v>0.13205561269518601</v>
      </c>
      <c r="AB17" s="22">
        <v>7.7565636492582496E-2</v>
      </c>
      <c r="AC17" s="22">
        <v>6.9188865826523893E-2</v>
      </c>
      <c r="AD17" s="22">
        <v>0.295494002368408</v>
      </c>
      <c r="AE17" s="22"/>
      <c r="AF17" s="22">
        <v>-1.58785889217034E-2</v>
      </c>
      <c r="AG17" s="22">
        <v>1.16166607077297E-2</v>
      </c>
      <c r="AH17" s="22">
        <v>0.158992857580916</v>
      </c>
      <c r="AI17" s="22"/>
      <c r="AJ17" s="22">
        <v>-8.5802600001897406E-2</v>
      </c>
      <c r="AK17" s="22">
        <v>0.127306843284824</v>
      </c>
      <c r="AL17" s="22">
        <v>-0.10616676679314301</v>
      </c>
      <c r="AM17" s="22"/>
      <c r="AN17" s="22">
        <v>0.136593779483556</v>
      </c>
      <c r="AO17" s="22">
        <v>7.5315254756400205E-2</v>
      </c>
      <c r="AP17" s="22">
        <v>-6.2186138288383097E-2</v>
      </c>
      <c r="AQ17" s="22">
        <v>-1.8982427070041899E-2</v>
      </c>
      <c r="AR17" s="22">
        <v>-4.2199613694087701E-2</v>
      </c>
      <c r="AS17" s="22"/>
      <c r="AT17" s="22">
        <v>4.4503707338857702E-3</v>
      </c>
      <c r="AU17" s="22">
        <v>0.29509296856865103</v>
      </c>
      <c r="AV17" s="22"/>
      <c r="AW17" s="22">
        <v>-0.17726052511642701</v>
      </c>
      <c r="AX17" s="22">
        <v>0.11431960307483401</v>
      </c>
      <c r="AY17" s="22">
        <v>0.240258811716</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45">
      <c r="B9" s="18" t="s">
        <v>145</v>
      </c>
      <c r="C9" s="17">
        <v>0.30350928518017001</v>
      </c>
      <c r="D9" s="17">
        <v>0.31749371812968202</v>
      </c>
      <c r="E9" s="17">
        <v>0.28912260685110103</v>
      </c>
      <c r="F9" s="17"/>
      <c r="G9" s="17">
        <v>0.35854751733818901</v>
      </c>
      <c r="H9" s="17">
        <v>0.38367358988935102</v>
      </c>
      <c r="I9" s="17">
        <v>0.32747690316470701</v>
      </c>
      <c r="J9" s="17">
        <v>0.29379250115524802</v>
      </c>
      <c r="K9" s="17">
        <v>0.25984227726478398</v>
      </c>
      <c r="L9" s="17">
        <v>0.240164123234099</v>
      </c>
      <c r="M9" s="17"/>
      <c r="N9" s="17">
        <v>0.31832213656886199</v>
      </c>
      <c r="O9" s="17">
        <v>0.29987351723119898</v>
      </c>
      <c r="P9" s="17">
        <v>0.30950724947798403</v>
      </c>
      <c r="Q9" s="17">
        <v>0.28277230658807601</v>
      </c>
      <c r="R9" s="17"/>
      <c r="S9" s="17">
        <v>0.30502710506381298</v>
      </c>
      <c r="T9" s="17">
        <v>0.28742297110586401</v>
      </c>
      <c r="U9" s="17">
        <v>0.31118575212058303</v>
      </c>
      <c r="V9" s="17">
        <v>0.276916701680398</v>
      </c>
      <c r="W9" s="17">
        <v>0.31385700429156399</v>
      </c>
      <c r="X9" s="17">
        <v>0.31770716927076897</v>
      </c>
      <c r="Y9" s="17">
        <v>0.31675831461412302</v>
      </c>
      <c r="Z9" s="17">
        <v>0.29185405969835299</v>
      </c>
      <c r="AA9" s="17">
        <v>0.29727938833862799</v>
      </c>
      <c r="AB9" s="17">
        <v>0.32814960645075802</v>
      </c>
      <c r="AC9" s="17">
        <v>0.29979653556660502</v>
      </c>
      <c r="AD9" s="17">
        <v>0.30704493372749803</v>
      </c>
      <c r="AE9" s="17"/>
      <c r="AF9" s="17">
        <v>0.26712934488460599</v>
      </c>
      <c r="AG9" s="17">
        <v>0.33613760802154002</v>
      </c>
      <c r="AH9" s="17">
        <v>0.29022661127555499</v>
      </c>
      <c r="AI9" s="17"/>
      <c r="AJ9" s="17">
        <v>0.26381468039942702</v>
      </c>
      <c r="AK9" s="17">
        <v>0.34651991728450998</v>
      </c>
      <c r="AL9" s="17">
        <v>0.30926981369282203</v>
      </c>
      <c r="AM9" s="17"/>
      <c r="AN9" s="17">
        <v>0.261747851020322</v>
      </c>
      <c r="AO9" s="17">
        <v>0.30359170324585499</v>
      </c>
      <c r="AP9" s="17">
        <v>0.31256809054513701</v>
      </c>
      <c r="AQ9" s="17">
        <v>0.36487755121021997</v>
      </c>
      <c r="AR9" s="17">
        <v>0.34035533084618003</v>
      </c>
      <c r="AS9" s="17"/>
      <c r="AT9" s="17">
        <v>0.29390424996160103</v>
      </c>
      <c r="AU9" s="17">
        <v>0.40532926728027502</v>
      </c>
      <c r="AV9" s="17"/>
      <c r="AW9" s="17">
        <v>0.324457544930152</v>
      </c>
      <c r="AX9" s="17">
        <v>0.29328203972456801</v>
      </c>
      <c r="AY9" s="17">
        <v>0.28376667905540898</v>
      </c>
    </row>
    <row r="10" spans="2:51">
      <c r="B10" s="18" t="s">
        <v>122</v>
      </c>
      <c r="C10" s="17">
        <v>0.42701457366118301</v>
      </c>
      <c r="D10" s="17">
        <v>0.43686406349950702</v>
      </c>
      <c r="E10" s="17">
        <v>0.417861139827235</v>
      </c>
      <c r="F10" s="17"/>
      <c r="G10" s="17">
        <v>0.397419755709223</v>
      </c>
      <c r="H10" s="17">
        <v>0.37881830859674298</v>
      </c>
      <c r="I10" s="17">
        <v>0.43354708579929202</v>
      </c>
      <c r="J10" s="17">
        <v>0.42897113869558601</v>
      </c>
      <c r="K10" s="17">
        <v>0.44164137421204402</v>
      </c>
      <c r="L10" s="17">
        <v>0.45959403676768001</v>
      </c>
      <c r="M10" s="17"/>
      <c r="N10" s="17">
        <v>0.471550231212019</v>
      </c>
      <c r="O10" s="17">
        <v>0.43563686000277801</v>
      </c>
      <c r="P10" s="17">
        <v>0.38482214536568099</v>
      </c>
      <c r="Q10" s="17">
        <v>0.40783732394268302</v>
      </c>
      <c r="R10" s="17"/>
      <c r="S10" s="17">
        <v>0.44954023159351703</v>
      </c>
      <c r="T10" s="17">
        <v>0.43515100849052002</v>
      </c>
      <c r="U10" s="17">
        <v>0.43116497041049101</v>
      </c>
      <c r="V10" s="17">
        <v>0.445486096523044</v>
      </c>
      <c r="W10" s="17">
        <v>0.40958258294555699</v>
      </c>
      <c r="X10" s="17">
        <v>0.41006773674943803</v>
      </c>
      <c r="Y10" s="17">
        <v>0.403430196485562</v>
      </c>
      <c r="Z10" s="17">
        <v>0.45227853427937298</v>
      </c>
      <c r="AA10" s="17">
        <v>0.41356680507564397</v>
      </c>
      <c r="AB10" s="17">
        <v>0.42916284250560299</v>
      </c>
      <c r="AC10" s="17">
        <v>0.404928498339577</v>
      </c>
      <c r="AD10" s="17">
        <v>0.42199058265828199</v>
      </c>
      <c r="AE10" s="17"/>
      <c r="AF10" s="17">
        <v>0.40811801925799601</v>
      </c>
      <c r="AG10" s="17">
        <v>0.44389510213654698</v>
      </c>
      <c r="AH10" s="17">
        <v>0.44272008403965202</v>
      </c>
      <c r="AI10" s="17"/>
      <c r="AJ10" s="17">
        <v>0.42699500446212402</v>
      </c>
      <c r="AK10" s="17">
        <v>0.41031178266878199</v>
      </c>
      <c r="AL10" s="17">
        <v>0.44521143498938498</v>
      </c>
      <c r="AM10" s="17"/>
      <c r="AN10" s="17">
        <v>0.39276477532215098</v>
      </c>
      <c r="AO10" s="17">
        <v>0.429141508041951</v>
      </c>
      <c r="AP10" s="17">
        <v>0.46936696937779998</v>
      </c>
      <c r="AQ10" s="17">
        <v>0.44677479149890997</v>
      </c>
      <c r="AR10" s="17">
        <v>0.43133791285621298</v>
      </c>
      <c r="AS10" s="17"/>
      <c r="AT10" s="17">
        <v>0.43197412986017902</v>
      </c>
      <c r="AU10" s="17">
        <v>0.36831256995390199</v>
      </c>
      <c r="AV10" s="17"/>
      <c r="AW10" s="17">
        <v>0.46666660066649002</v>
      </c>
      <c r="AX10" s="17">
        <v>0.413873240948333</v>
      </c>
      <c r="AY10" s="17">
        <v>0.38802139362011401</v>
      </c>
    </row>
    <row r="11" spans="2:51">
      <c r="B11" s="18" t="s">
        <v>123</v>
      </c>
      <c r="C11" s="17">
        <v>0.173409365732349</v>
      </c>
      <c r="D11" s="17">
        <v>0.15867847088869999</v>
      </c>
      <c r="E11" s="17">
        <v>0.18767717433678099</v>
      </c>
      <c r="F11" s="17"/>
      <c r="G11" s="17">
        <v>0.15850668611500901</v>
      </c>
      <c r="H11" s="17">
        <v>0.14405806313306399</v>
      </c>
      <c r="I11" s="17">
        <v>0.15136524304773799</v>
      </c>
      <c r="J11" s="17">
        <v>0.18492693439076899</v>
      </c>
      <c r="K11" s="17">
        <v>0.18912849220210401</v>
      </c>
      <c r="L11" s="17">
        <v>0.197982298483528</v>
      </c>
      <c r="M11" s="17"/>
      <c r="N11" s="17">
        <v>0.15181571705251601</v>
      </c>
      <c r="O11" s="17">
        <v>0.18305070496019199</v>
      </c>
      <c r="P11" s="17">
        <v>0.19083898818513501</v>
      </c>
      <c r="Q11" s="17">
        <v>0.17491203100390601</v>
      </c>
      <c r="R11" s="17"/>
      <c r="S11" s="17">
        <v>0.159981456880367</v>
      </c>
      <c r="T11" s="17">
        <v>0.185639802918146</v>
      </c>
      <c r="U11" s="17">
        <v>0.17712959466696099</v>
      </c>
      <c r="V11" s="17">
        <v>0.18038234389159599</v>
      </c>
      <c r="W11" s="17">
        <v>0.18351288529343501</v>
      </c>
      <c r="X11" s="17">
        <v>0.156029647022705</v>
      </c>
      <c r="Y11" s="17">
        <v>0.163030776014984</v>
      </c>
      <c r="Z11" s="17">
        <v>0.17959355200662999</v>
      </c>
      <c r="AA11" s="17">
        <v>0.183545712572387</v>
      </c>
      <c r="AB11" s="17">
        <v>0.15998980510088201</v>
      </c>
      <c r="AC11" s="17">
        <v>0.18779128652753699</v>
      </c>
      <c r="AD11" s="17">
        <v>0.16683711346511601</v>
      </c>
      <c r="AE11" s="17"/>
      <c r="AF11" s="17">
        <v>0.196078213612004</v>
      </c>
      <c r="AG11" s="17">
        <v>0.15239816305053899</v>
      </c>
      <c r="AH11" s="17">
        <v>0.17789134394417699</v>
      </c>
      <c r="AI11" s="17"/>
      <c r="AJ11" s="17">
        <v>0.20247470787951599</v>
      </c>
      <c r="AK11" s="17">
        <v>0.15027324111399801</v>
      </c>
      <c r="AL11" s="17">
        <v>0.16580167565743001</v>
      </c>
      <c r="AM11" s="17"/>
      <c r="AN11" s="17">
        <v>0.20845584314576601</v>
      </c>
      <c r="AO11" s="17">
        <v>0.17264599201816</v>
      </c>
      <c r="AP11" s="17">
        <v>0.15337318948623899</v>
      </c>
      <c r="AQ11" s="17">
        <v>0.140821037791551</v>
      </c>
      <c r="AR11" s="17">
        <v>0.153270198433307</v>
      </c>
      <c r="AS11" s="17"/>
      <c r="AT11" s="17">
        <v>0.17621255656440299</v>
      </c>
      <c r="AU11" s="17">
        <v>0.143396941011037</v>
      </c>
      <c r="AV11" s="17"/>
      <c r="AW11" s="17">
        <v>0.14616409405924399</v>
      </c>
      <c r="AX11" s="17">
        <v>0.20276593649445099</v>
      </c>
      <c r="AY11" s="17">
        <v>0.19489478529023499</v>
      </c>
    </row>
    <row r="12" spans="2:51" ht="60">
      <c r="B12" s="18" t="s">
        <v>146</v>
      </c>
      <c r="C12" s="19">
        <v>9.6066775426298004E-2</v>
      </c>
      <c r="D12" s="19">
        <v>8.6963747482110304E-2</v>
      </c>
      <c r="E12" s="19">
        <v>0.105339078984883</v>
      </c>
      <c r="F12" s="19"/>
      <c r="G12" s="19">
        <v>8.5526040837578504E-2</v>
      </c>
      <c r="H12" s="19">
        <v>9.3450038380842801E-2</v>
      </c>
      <c r="I12" s="19">
        <v>8.7610767988263796E-2</v>
      </c>
      <c r="J12" s="19">
        <v>9.2309425758396402E-2</v>
      </c>
      <c r="K12" s="19">
        <v>0.109387856321068</v>
      </c>
      <c r="L12" s="19">
        <v>0.10225954151469401</v>
      </c>
      <c r="M12" s="19"/>
      <c r="N12" s="19">
        <v>5.8311915166602703E-2</v>
      </c>
      <c r="O12" s="19">
        <v>8.1438917805830804E-2</v>
      </c>
      <c r="P12" s="19">
        <v>0.11483161697120101</v>
      </c>
      <c r="Q12" s="19">
        <v>0.134478338465335</v>
      </c>
      <c r="R12" s="19"/>
      <c r="S12" s="19">
        <v>8.5451206462303406E-2</v>
      </c>
      <c r="T12" s="19">
        <v>9.1786217485469904E-2</v>
      </c>
      <c r="U12" s="19">
        <v>8.0519682801965198E-2</v>
      </c>
      <c r="V12" s="19">
        <v>9.7214857904961996E-2</v>
      </c>
      <c r="W12" s="19">
        <v>9.3047527469444502E-2</v>
      </c>
      <c r="X12" s="19">
        <v>0.116195446957088</v>
      </c>
      <c r="Y12" s="19">
        <v>0.116780712885331</v>
      </c>
      <c r="Z12" s="19">
        <v>7.6273854015643502E-2</v>
      </c>
      <c r="AA12" s="19">
        <v>0.10560809401334199</v>
      </c>
      <c r="AB12" s="19">
        <v>8.2697745942757403E-2</v>
      </c>
      <c r="AC12" s="19">
        <v>0.10748367956628101</v>
      </c>
      <c r="AD12" s="19">
        <v>0.104127370149105</v>
      </c>
      <c r="AE12" s="19"/>
      <c r="AF12" s="19">
        <v>0.12867442224539399</v>
      </c>
      <c r="AG12" s="19">
        <v>6.7569126791374196E-2</v>
      </c>
      <c r="AH12" s="19">
        <v>8.91619607406169E-2</v>
      </c>
      <c r="AI12" s="19"/>
      <c r="AJ12" s="19">
        <v>0.106715607258933</v>
      </c>
      <c r="AK12" s="19">
        <v>9.2895058932709398E-2</v>
      </c>
      <c r="AL12" s="19">
        <v>7.9717075660362499E-2</v>
      </c>
      <c r="AM12" s="19"/>
      <c r="AN12" s="19">
        <v>0.13703153051176101</v>
      </c>
      <c r="AO12" s="19">
        <v>9.4620796694034698E-2</v>
      </c>
      <c r="AP12" s="19">
        <v>6.4691750590822897E-2</v>
      </c>
      <c r="AQ12" s="19">
        <v>4.7526619499319203E-2</v>
      </c>
      <c r="AR12" s="19">
        <v>7.5036557864300302E-2</v>
      </c>
      <c r="AS12" s="19"/>
      <c r="AT12" s="19">
        <v>9.7909063613816502E-2</v>
      </c>
      <c r="AU12" s="19">
        <v>8.2961221754785597E-2</v>
      </c>
      <c r="AV12" s="19"/>
      <c r="AW12" s="19">
        <v>6.2711760344113104E-2</v>
      </c>
      <c r="AX12" s="19">
        <v>9.0078782832648294E-2</v>
      </c>
      <c r="AY12" s="19">
        <v>0.133317142034243</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1874</v>
      </c>
      <c r="D7" s="10">
        <v>901</v>
      </c>
      <c r="E7" s="10">
        <v>964</v>
      </c>
      <c r="F7" s="10"/>
      <c r="G7" s="10">
        <v>158</v>
      </c>
      <c r="H7" s="10">
        <v>271</v>
      </c>
      <c r="I7" s="10">
        <v>267</v>
      </c>
      <c r="J7" s="10">
        <v>322</v>
      </c>
      <c r="K7" s="10">
        <v>352</v>
      </c>
      <c r="L7" s="10">
        <v>504</v>
      </c>
      <c r="M7" s="10"/>
      <c r="N7" s="10">
        <v>578</v>
      </c>
      <c r="O7" s="10">
        <v>505</v>
      </c>
      <c r="P7" s="10">
        <v>334</v>
      </c>
      <c r="Q7" s="10">
        <v>442</v>
      </c>
      <c r="R7" s="10"/>
      <c r="S7" s="10">
        <v>201</v>
      </c>
      <c r="T7" s="10">
        <v>290</v>
      </c>
      <c r="U7" s="10">
        <v>166</v>
      </c>
      <c r="V7" s="10">
        <v>170</v>
      </c>
      <c r="W7" s="10">
        <v>156</v>
      </c>
      <c r="X7" s="10">
        <v>148</v>
      </c>
      <c r="Y7" s="10">
        <v>153</v>
      </c>
      <c r="Z7" s="10">
        <v>93</v>
      </c>
      <c r="AA7" s="10">
        <v>204</v>
      </c>
      <c r="AB7" s="10">
        <v>134</v>
      </c>
      <c r="AC7" s="10">
        <v>97</v>
      </c>
      <c r="AD7" s="10">
        <v>62</v>
      </c>
      <c r="AE7" s="10"/>
      <c r="AF7" s="10">
        <v>792</v>
      </c>
      <c r="AG7" s="10">
        <v>773</v>
      </c>
      <c r="AH7" s="10">
        <v>203</v>
      </c>
      <c r="AI7" s="10"/>
      <c r="AJ7" s="10">
        <v>456</v>
      </c>
      <c r="AK7" s="10">
        <v>567</v>
      </c>
      <c r="AL7" s="10">
        <v>169</v>
      </c>
      <c r="AM7" s="10"/>
      <c r="AN7" s="10">
        <v>380</v>
      </c>
      <c r="AO7" s="10">
        <v>318</v>
      </c>
      <c r="AP7" s="10">
        <v>459</v>
      </c>
      <c r="AQ7" s="10">
        <v>199</v>
      </c>
      <c r="AR7" s="10">
        <v>32</v>
      </c>
      <c r="AS7" s="10"/>
      <c r="AT7" s="10">
        <v>1719</v>
      </c>
      <c r="AU7" s="10">
        <v>147</v>
      </c>
      <c r="AV7" s="10"/>
      <c r="AW7" s="10">
        <v>890</v>
      </c>
      <c r="AX7" s="10">
        <v>234</v>
      </c>
      <c r="AY7" s="10">
        <v>750</v>
      </c>
    </row>
    <row r="8" spans="2:51" ht="30" customHeight="1">
      <c r="B8" s="11" t="s">
        <v>112</v>
      </c>
      <c r="C8" s="11">
        <v>1877</v>
      </c>
      <c r="D8" s="11">
        <v>926</v>
      </c>
      <c r="E8" s="11">
        <v>943</v>
      </c>
      <c r="F8" s="11"/>
      <c r="G8" s="11">
        <v>183</v>
      </c>
      <c r="H8" s="11">
        <v>334</v>
      </c>
      <c r="I8" s="11">
        <v>299</v>
      </c>
      <c r="J8" s="11">
        <v>318</v>
      </c>
      <c r="K8" s="11">
        <v>287</v>
      </c>
      <c r="L8" s="11">
        <v>456</v>
      </c>
      <c r="M8" s="11"/>
      <c r="N8" s="11">
        <v>529</v>
      </c>
      <c r="O8" s="11">
        <v>467</v>
      </c>
      <c r="P8" s="11">
        <v>389</v>
      </c>
      <c r="Q8" s="11">
        <v>477</v>
      </c>
      <c r="R8" s="11"/>
      <c r="S8" s="11">
        <v>244</v>
      </c>
      <c r="T8" s="11">
        <v>272</v>
      </c>
      <c r="U8" s="11">
        <v>143</v>
      </c>
      <c r="V8" s="11">
        <v>182</v>
      </c>
      <c r="W8" s="11">
        <v>152</v>
      </c>
      <c r="X8" s="11">
        <v>163</v>
      </c>
      <c r="Y8" s="11">
        <v>144</v>
      </c>
      <c r="Z8" s="11">
        <v>80</v>
      </c>
      <c r="AA8" s="11">
        <v>197</v>
      </c>
      <c r="AB8" s="11">
        <v>136</v>
      </c>
      <c r="AC8" s="11">
        <v>96</v>
      </c>
      <c r="AD8" s="11">
        <v>66</v>
      </c>
      <c r="AE8" s="11"/>
      <c r="AF8" s="11">
        <v>772</v>
      </c>
      <c r="AG8" s="11">
        <v>763</v>
      </c>
      <c r="AH8" s="11">
        <v>221</v>
      </c>
      <c r="AI8" s="11"/>
      <c r="AJ8" s="11">
        <v>441</v>
      </c>
      <c r="AK8" s="11">
        <v>586</v>
      </c>
      <c r="AL8" s="11">
        <v>164</v>
      </c>
      <c r="AM8" s="11"/>
      <c r="AN8" s="11">
        <v>382</v>
      </c>
      <c r="AO8" s="11">
        <v>327</v>
      </c>
      <c r="AP8" s="11">
        <v>467</v>
      </c>
      <c r="AQ8" s="11">
        <v>198</v>
      </c>
      <c r="AR8" s="11">
        <v>28</v>
      </c>
      <c r="AS8" s="11"/>
      <c r="AT8" s="11">
        <v>1696</v>
      </c>
      <c r="AU8" s="11">
        <v>173</v>
      </c>
      <c r="AV8" s="11"/>
      <c r="AW8" s="11">
        <v>853</v>
      </c>
      <c r="AX8" s="11">
        <v>250</v>
      </c>
      <c r="AY8" s="11">
        <v>774</v>
      </c>
    </row>
    <row r="9" spans="2:51">
      <c r="B9" s="18" t="s">
        <v>159</v>
      </c>
      <c r="C9" s="17">
        <v>0.150531217022948</v>
      </c>
      <c r="D9" s="17">
        <v>0.13047557645632599</v>
      </c>
      <c r="E9" s="17">
        <v>0.17164062312213599</v>
      </c>
      <c r="F9" s="17"/>
      <c r="G9" s="17">
        <v>0.21089072351083499</v>
      </c>
      <c r="H9" s="17">
        <v>0.13758465026820699</v>
      </c>
      <c r="I9" s="17">
        <v>0.121436406809513</v>
      </c>
      <c r="J9" s="17">
        <v>0.17683785374949901</v>
      </c>
      <c r="K9" s="17">
        <v>0.16352887415810599</v>
      </c>
      <c r="L9" s="17">
        <v>0.128403099111918</v>
      </c>
      <c r="M9" s="17"/>
      <c r="N9" s="17">
        <v>9.6459894938087903E-2</v>
      </c>
      <c r="O9" s="17">
        <v>0.13953981379536601</v>
      </c>
      <c r="P9" s="17">
        <v>0.157778824395301</v>
      </c>
      <c r="Q9" s="17">
        <v>0.215198999313504</v>
      </c>
      <c r="R9" s="17"/>
      <c r="S9" s="17">
        <v>0.129907234457768</v>
      </c>
      <c r="T9" s="17">
        <v>0.13073832092249599</v>
      </c>
      <c r="U9" s="17">
        <v>0.204522883414514</v>
      </c>
      <c r="V9" s="17">
        <v>0.119330351126368</v>
      </c>
      <c r="W9" s="17">
        <v>0.14574325233839799</v>
      </c>
      <c r="X9" s="17">
        <v>0.14460994885316</v>
      </c>
      <c r="Y9" s="17">
        <v>0.139293180457429</v>
      </c>
      <c r="Z9" s="17">
        <v>0.17361874112671599</v>
      </c>
      <c r="AA9" s="17">
        <v>0.15508008932450501</v>
      </c>
      <c r="AB9" s="17">
        <v>0.20347925067424899</v>
      </c>
      <c r="AC9" s="17">
        <v>0.12768304091820501</v>
      </c>
      <c r="AD9" s="17">
        <v>0.20984680990879701</v>
      </c>
      <c r="AE9" s="17"/>
      <c r="AF9" s="17">
        <v>0.17797897465127999</v>
      </c>
      <c r="AG9" s="17">
        <v>0.13030670440564601</v>
      </c>
      <c r="AH9" s="17">
        <v>0.14186512473260701</v>
      </c>
      <c r="AI9" s="17"/>
      <c r="AJ9" s="17">
        <v>0.14978933578411599</v>
      </c>
      <c r="AK9" s="17">
        <v>0.16853336423686299</v>
      </c>
      <c r="AL9" s="17">
        <v>0.14108877620447799</v>
      </c>
      <c r="AM9" s="17"/>
      <c r="AN9" s="17">
        <v>0.172261542981098</v>
      </c>
      <c r="AO9" s="17">
        <v>0.137814347127964</v>
      </c>
      <c r="AP9" s="17">
        <v>0.13606929814492699</v>
      </c>
      <c r="AQ9" s="17">
        <v>0.124463140475862</v>
      </c>
      <c r="AR9" s="17">
        <v>0.20655733157470099</v>
      </c>
      <c r="AS9" s="17"/>
      <c r="AT9" s="17">
        <v>0.154080069840968</v>
      </c>
      <c r="AU9" s="17">
        <v>0.117854517271233</v>
      </c>
      <c r="AV9" s="17"/>
      <c r="AW9" s="17">
        <v>9.9591904093605604E-2</v>
      </c>
      <c r="AX9" s="17">
        <v>0.164773127122122</v>
      </c>
      <c r="AY9" s="17">
        <v>0.20207149694788401</v>
      </c>
    </row>
    <row r="10" spans="2:51">
      <c r="B10" s="18" t="s">
        <v>160</v>
      </c>
      <c r="C10" s="17">
        <v>0.336474624816748</v>
      </c>
      <c r="D10" s="17">
        <v>0.30118810485126601</v>
      </c>
      <c r="E10" s="17">
        <v>0.37222499009132898</v>
      </c>
      <c r="F10" s="17"/>
      <c r="G10" s="17">
        <v>0.39562067636306097</v>
      </c>
      <c r="H10" s="17">
        <v>0.39473054799344098</v>
      </c>
      <c r="I10" s="17">
        <v>0.33846148358453099</v>
      </c>
      <c r="J10" s="17">
        <v>0.31680037025696201</v>
      </c>
      <c r="K10" s="17">
        <v>0.28358792304563102</v>
      </c>
      <c r="L10" s="17">
        <v>0.31583646697809498</v>
      </c>
      <c r="M10" s="17"/>
      <c r="N10" s="17">
        <v>0.30922446270917098</v>
      </c>
      <c r="O10" s="17">
        <v>0.36664142081037798</v>
      </c>
      <c r="P10" s="17">
        <v>0.33699289713269998</v>
      </c>
      <c r="Q10" s="17">
        <v>0.33693600503462801</v>
      </c>
      <c r="R10" s="17"/>
      <c r="S10" s="17">
        <v>0.31365949976885399</v>
      </c>
      <c r="T10" s="17">
        <v>0.37799501530087098</v>
      </c>
      <c r="U10" s="17">
        <v>0.31975408295044</v>
      </c>
      <c r="V10" s="17">
        <v>0.34796483966491998</v>
      </c>
      <c r="W10" s="17">
        <v>0.317355147058621</v>
      </c>
      <c r="X10" s="17">
        <v>0.36041916039271699</v>
      </c>
      <c r="Y10" s="17">
        <v>0.35369887702228497</v>
      </c>
      <c r="Z10" s="17">
        <v>0.33018485023531202</v>
      </c>
      <c r="AA10" s="17">
        <v>0.31961870606195097</v>
      </c>
      <c r="AB10" s="17">
        <v>0.31382766006461699</v>
      </c>
      <c r="AC10" s="17">
        <v>0.326844709224902</v>
      </c>
      <c r="AD10" s="17">
        <v>0.32039967238545403</v>
      </c>
      <c r="AE10" s="17"/>
      <c r="AF10" s="17">
        <v>0.34966103058195702</v>
      </c>
      <c r="AG10" s="17">
        <v>0.31522399723709799</v>
      </c>
      <c r="AH10" s="17">
        <v>0.32740877193786799</v>
      </c>
      <c r="AI10" s="17"/>
      <c r="AJ10" s="17">
        <v>0.34560496233882299</v>
      </c>
      <c r="AK10" s="17">
        <v>0.35528058659269302</v>
      </c>
      <c r="AL10" s="17">
        <v>0.36445949187122201</v>
      </c>
      <c r="AM10" s="17"/>
      <c r="AN10" s="17">
        <v>0.348624070627433</v>
      </c>
      <c r="AO10" s="17">
        <v>0.32216949050645</v>
      </c>
      <c r="AP10" s="17">
        <v>0.34783067927616301</v>
      </c>
      <c r="AQ10" s="17">
        <v>0.31229727514296801</v>
      </c>
      <c r="AR10" s="17">
        <v>0.305092405626124</v>
      </c>
      <c r="AS10" s="17"/>
      <c r="AT10" s="17">
        <v>0.336959893524517</v>
      </c>
      <c r="AU10" s="17">
        <v>0.32468476523839102</v>
      </c>
      <c r="AV10" s="17"/>
      <c r="AW10" s="17">
        <v>0.26469641151332501</v>
      </c>
      <c r="AX10" s="17">
        <v>0.479439993650494</v>
      </c>
      <c r="AY10" s="17">
        <v>0.369423244644555</v>
      </c>
    </row>
    <row r="11" spans="2:51" ht="30">
      <c r="B11" s="18" t="s">
        <v>161</v>
      </c>
      <c r="C11" s="17">
        <v>0.26874020339573101</v>
      </c>
      <c r="D11" s="17">
        <v>0.27736812836892899</v>
      </c>
      <c r="E11" s="17">
        <v>0.25750632166225201</v>
      </c>
      <c r="F11" s="17"/>
      <c r="G11" s="17">
        <v>0.216403067108102</v>
      </c>
      <c r="H11" s="17">
        <v>0.25747106340162701</v>
      </c>
      <c r="I11" s="17">
        <v>0.241484232756427</v>
      </c>
      <c r="J11" s="17">
        <v>0.26874100876666301</v>
      </c>
      <c r="K11" s="17">
        <v>0.300543854541997</v>
      </c>
      <c r="L11" s="17">
        <v>0.29582825600550899</v>
      </c>
      <c r="M11" s="17"/>
      <c r="N11" s="17">
        <v>0.26040383431282099</v>
      </c>
      <c r="O11" s="17">
        <v>0.27407493731091198</v>
      </c>
      <c r="P11" s="17">
        <v>0.28116193677357898</v>
      </c>
      <c r="Q11" s="17">
        <v>0.25905038503084099</v>
      </c>
      <c r="R11" s="17"/>
      <c r="S11" s="17">
        <v>0.32874006841600301</v>
      </c>
      <c r="T11" s="17">
        <v>0.29238201340794101</v>
      </c>
      <c r="U11" s="17">
        <v>0.21255092804775899</v>
      </c>
      <c r="V11" s="17">
        <v>0.28663066913501101</v>
      </c>
      <c r="W11" s="17">
        <v>0.31268939632207898</v>
      </c>
      <c r="X11" s="17">
        <v>0.27753748056812699</v>
      </c>
      <c r="Y11" s="17">
        <v>0.19992952759617399</v>
      </c>
      <c r="Z11" s="17">
        <v>0.30334070209136998</v>
      </c>
      <c r="AA11" s="17">
        <v>0.23616082429999999</v>
      </c>
      <c r="AB11" s="17">
        <v>0.21183547457457599</v>
      </c>
      <c r="AC11" s="17">
        <v>0.27724623808278498</v>
      </c>
      <c r="AD11" s="17">
        <v>0.20882433834301301</v>
      </c>
      <c r="AE11" s="17"/>
      <c r="AF11" s="17">
        <v>0.24563495138740701</v>
      </c>
      <c r="AG11" s="17">
        <v>0.27452751868864</v>
      </c>
      <c r="AH11" s="17">
        <v>0.32348618751054897</v>
      </c>
      <c r="AI11" s="17"/>
      <c r="AJ11" s="17">
        <v>0.254894796831445</v>
      </c>
      <c r="AK11" s="17">
        <v>0.25232312009357299</v>
      </c>
      <c r="AL11" s="17">
        <v>0.253819873171935</v>
      </c>
      <c r="AM11" s="17"/>
      <c r="AN11" s="17">
        <v>0.262027976067158</v>
      </c>
      <c r="AO11" s="17">
        <v>0.25159618136307799</v>
      </c>
      <c r="AP11" s="17">
        <v>0.24655033300239501</v>
      </c>
      <c r="AQ11" s="17">
        <v>0.27539384982433002</v>
      </c>
      <c r="AR11" s="17">
        <v>0.29312350778202001</v>
      </c>
      <c r="AS11" s="17"/>
      <c r="AT11" s="17">
        <v>0.26594087481560802</v>
      </c>
      <c r="AU11" s="17">
        <v>0.30232076850027201</v>
      </c>
      <c r="AV11" s="17"/>
      <c r="AW11" s="17">
        <v>0.30449555946865497</v>
      </c>
      <c r="AX11" s="17">
        <v>0.23811710733646799</v>
      </c>
      <c r="AY11" s="17">
        <v>0.239222091878387</v>
      </c>
    </row>
    <row r="12" spans="2:51">
      <c r="B12" s="18" t="s">
        <v>162</v>
      </c>
      <c r="C12" s="17">
        <v>0.139059021872288</v>
      </c>
      <c r="D12" s="17">
        <v>0.17666054367803899</v>
      </c>
      <c r="E12" s="17">
        <v>0.101392848579481</v>
      </c>
      <c r="F12" s="17"/>
      <c r="G12" s="17">
        <v>0.114083619012284</v>
      </c>
      <c r="H12" s="17">
        <v>9.4246357625254906E-2</v>
      </c>
      <c r="I12" s="17">
        <v>0.14979079891055599</v>
      </c>
      <c r="J12" s="17">
        <v>0.14028472100186001</v>
      </c>
      <c r="K12" s="17">
        <v>0.145635828011179</v>
      </c>
      <c r="L12" s="17">
        <v>0.16985784214866401</v>
      </c>
      <c r="M12" s="17"/>
      <c r="N12" s="17">
        <v>0.19800943381007799</v>
      </c>
      <c r="O12" s="17">
        <v>0.14221691339964401</v>
      </c>
      <c r="P12" s="17">
        <v>0.115436927631676</v>
      </c>
      <c r="Q12" s="17">
        <v>9.2237721602486694E-2</v>
      </c>
      <c r="R12" s="17"/>
      <c r="S12" s="17">
        <v>9.7907973544985094E-2</v>
      </c>
      <c r="T12" s="17">
        <v>0.117134317692471</v>
      </c>
      <c r="U12" s="17">
        <v>0.14521582817400699</v>
      </c>
      <c r="V12" s="17">
        <v>0.123804352522556</v>
      </c>
      <c r="W12" s="17">
        <v>0.117755180399761</v>
      </c>
      <c r="X12" s="17">
        <v>0.12559904073092401</v>
      </c>
      <c r="Y12" s="17">
        <v>0.223342719131087</v>
      </c>
      <c r="Z12" s="17">
        <v>0.13755440510349001</v>
      </c>
      <c r="AA12" s="17">
        <v>0.15514511463389799</v>
      </c>
      <c r="AB12" s="17">
        <v>0.188665884041292</v>
      </c>
      <c r="AC12" s="17">
        <v>0.15310337246779501</v>
      </c>
      <c r="AD12" s="17">
        <v>0.140512689642</v>
      </c>
      <c r="AE12" s="17"/>
      <c r="AF12" s="17">
        <v>0.13061480131796899</v>
      </c>
      <c r="AG12" s="17">
        <v>0.157182400362086</v>
      </c>
      <c r="AH12" s="17">
        <v>0.119706233489646</v>
      </c>
      <c r="AI12" s="17"/>
      <c r="AJ12" s="17">
        <v>0.14801969571113299</v>
      </c>
      <c r="AK12" s="17">
        <v>0.12927891705736899</v>
      </c>
      <c r="AL12" s="17">
        <v>0.15470714943399999</v>
      </c>
      <c r="AM12" s="17"/>
      <c r="AN12" s="17">
        <v>0.11276845824557601</v>
      </c>
      <c r="AO12" s="17">
        <v>0.16630748393438999</v>
      </c>
      <c r="AP12" s="17">
        <v>0.16120197958038299</v>
      </c>
      <c r="AQ12" s="17">
        <v>0.15530701928764201</v>
      </c>
      <c r="AR12" s="17">
        <v>0.195226755017155</v>
      </c>
      <c r="AS12" s="17"/>
      <c r="AT12" s="17">
        <v>0.14062756361421599</v>
      </c>
      <c r="AU12" s="17">
        <v>0.12558049016907499</v>
      </c>
      <c r="AV12" s="17"/>
      <c r="AW12" s="17">
        <v>0.21734175745394299</v>
      </c>
      <c r="AX12" s="17">
        <v>6.2646387054027905E-2</v>
      </c>
      <c r="AY12" s="17">
        <v>7.7455992793358699E-2</v>
      </c>
    </row>
    <row r="13" spans="2:51">
      <c r="B13" s="18" t="s">
        <v>163</v>
      </c>
      <c r="C13" s="17">
        <v>5.8609041206603103E-2</v>
      </c>
      <c r="D13" s="17">
        <v>8.0627116338262E-2</v>
      </c>
      <c r="E13" s="17">
        <v>3.7538507925605903E-2</v>
      </c>
      <c r="F13" s="17"/>
      <c r="G13" s="17">
        <v>1.96767086828275E-2</v>
      </c>
      <c r="H13" s="17">
        <v>6.6433756306040301E-2</v>
      </c>
      <c r="I13" s="17">
        <v>8.3767148818312903E-2</v>
      </c>
      <c r="J13" s="17">
        <v>4.2325532454741202E-2</v>
      </c>
      <c r="K13" s="17">
        <v>6.4093352163693496E-2</v>
      </c>
      <c r="L13" s="17">
        <v>5.9846293767535398E-2</v>
      </c>
      <c r="M13" s="17"/>
      <c r="N13" s="17">
        <v>9.5655352383261699E-2</v>
      </c>
      <c r="O13" s="17">
        <v>3.8913299694986303E-2</v>
      </c>
      <c r="P13" s="17">
        <v>6.6050044459639606E-2</v>
      </c>
      <c r="Q13" s="17">
        <v>3.0516015184936102E-2</v>
      </c>
      <c r="R13" s="17"/>
      <c r="S13" s="17">
        <v>5.9481446744917697E-2</v>
      </c>
      <c r="T13" s="17">
        <v>3.7321168280601398E-2</v>
      </c>
      <c r="U13" s="17">
        <v>8.3788385487286995E-2</v>
      </c>
      <c r="V13" s="17">
        <v>7.4079204051218803E-2</v>
      </c>
      <c r="W13" s="17">
        <v>7.1351652174879598E-2</v>
      </c>
      <c r="X13" s="17">
        <v>5.1023552567446902E-2</v>
      </c>
      <c r="Y13" s="17">
        <v>5.1737987044849498E-2</v>
      </c>
      <c r="Z13" s="17">
        <v>4.4705829728917797E-2</v>
      </c>
      <c r="AA13" s="17">
        <v>7.9772470574752993E-2</v>
      </c>
      <c r="AB13" s="17">
        <v>5.0078641775187997E-2</v>
      </c>
      <c r="AC13" s="17">
        <v>4.97069901052817E-2</v>
      </c>
      <c r="AD13" s="17">
        <v>3.45317528040519E-2</v>
      </c>
      <c r="AE13" s="17"/>
      <c r="AF13" s="17">
        <v>5.4426029218042002E-2</v>
      </c>
      <c r="AG13" s="17">
        <v>7.6016664781850402E-2</v>
      </c>
      <c r="AH13" s="17">
        <v>2.2986933385992399E-2</v>
      </c>
      <c r="AI13" s="17"/>
      <c r="AJ13" s="17">
        <v>7.6066419143142203E-2</v>
      </c>
      <c r="AK13" s="17">
        <v>5.7412078881107803E-2</v>
      </c>
      <c r="AL13" s="17">
        <v>5.9636719708675699E-2</v>
      </c>
      <c r="AM13" s="17"/>
      <c r="AN13" s="17">
        <v>3.2958105662185697E-2</v>
      </c>
      <c r="AO13" s="17">
        <v>7.5441159755620199E-2</v>
      </c>
      <c r="AP13" s="17">
        <v>7.9013300985519994E-2</v>
      </c>
      <c r="AQ13" s="17">
        <v>9.0953756352260995E-2</v>
      </c>
      <c r="AR13" s="17">
        <v>0</v>
      </c>
      <c r="AS13" s="17"/>
      <c r="AT13" s="17">
        <v>5.7630378457596797E-2</v>
      </c>
      <c r="AU13" s="17">
        <v>7.09078359294084E-2</v>
      </c>
      <c r="AV13" s="17"/>
      <c r="AW13" s="17">
        <v>8.0199589048334297E-2</v>
      </c>
      <c r="AX13" s="17">
        <v>4.5449879239372097E-2</v>
      </c>
      <c r="AY13" s="17">
        <v>3.9063299543851702E-2</v>
      </c>
    </row>
    <row r="14" spans="2:51">
      <c r="B14" s="18" t="s">
        <v>119</v>
      </c>
      <c r="C14" s="17">
        <v>4.6585891685681002E-2</v>
      </c>
      <c r="D14" s="17">
        <v>3.3680530307177603E-2</v>
      </c>
      <c r="E14" s="17">
        <v>5.9696708619196903E-2</v>
      </c>
      <c r="F14" s="17"/>
      <c r="G14" s="17">
        <v>4.3325205322890602E-2</v>
      </c>
      <c r="H14" s="17">
        <v>4.9533624405429598E-2</v>
      </c>
      <c r="I14" s="17">
        <v>6.5059929120660304E-2</v>
      </c>
      <c r="J14" s="17">
        <v>5.5010513770275403E-2</v>
      </c>
      <c r="K14" s="17">
        <v>4.2610168079393197E-2</v>
      </c>
      <c r="L14" s="17">
        <v>3.02280419882777E-2</v>
      </c>
      <c r="M14" s="17"/>
      <c r="N14" s="17">
        <v>4.0247021846580501E-2</v>
      </c>
      <c r="O14" s="17">
        <v>3.8613614988713803E-2</v>
      </c>
      <c r="P14" s="17">
        <v>4.2579369607104199E-2</v>
      </c>
      <c r="Q14" s="17">
        <v>6.6060873833603803E-2</v>
      </c>
      <c r="R14" s="17"/>
      <c r="S14" s="17">
        <v>7.0303777067472303E-2</v>
      </c>
      <c r="T14" s="17">
        <v>4.4429164395618802E-2</v>
      </c>
      <c r="U14" s="17">
        <v>3.4167891925992698E-2</v>
      </c>
      <c r="V14" s="17">
        <v>4.8190583499925999E-2</v>
      </c>
      <c r="W14" s="17">
        <v>3.5105371706261199E-2</v>
      </c>
      <c r="X14" s="17">
        <v>4.0810816887626201E-2</v>
      </c>
      <c r="Y14" s="17">
        <v>3.1997708748175403E-2</v>
      </c>
      <c r="Z14" s="17">
        <v>1.05954717141943E-2</v>
      </c>
      <c r="AA14" s="17">
        <v>5.4222795104892398E-2</v>
      </c>
      <c r="AB14" s="17">
        <v>3.2113088870078202E-2</v>
      </c>
      <c r="AC14" s="17">
        <v>6.5415649201030601E-2</v>
      </c>
      <c r="AD14" s="17">
        <v>8.5884736916684398E-2</v>
      </c>
      <c r="AE14" s="17"/>
      <c r="AF14" s="17">
        <v>4.1684212843345003E-2</v>
      </c>
      <c r="AG14" s="17">
        <v>4.6742714524679298E-2</v>
      </c>
      <c r="AH14" s="17">
        <v>6.4546748943338603E-2</v>
      </c>
      <c r="AI14" s="17"/>
      <c r="AJ14" s="17">
        <v>2.56247901913405E-2</v>
      </c>
      <c r="AK14" s="17">
        <v>3.7171933138393898E-2</v>
      </c>
      <c r="AL14" s="17">
        <v>2.62879896096899E-2</v>
      </c>
      <c r="AM14" s="17"/>
      <c r="AN14" s="17">
        <v>7.13598464165488E-2</v>
      </c>
      <c r="AO14" s="17">
        <v>4.6671337312497597E-2</v>
      </c>
      <c r="AP14" s="17">
        <v>2.9334409010610501E-2</v>
      </c>
      <c r="AQ14" s="17">
        <v>4.1584958916936997E-2</v>
      </c>
      <c r="AR14" s="17">
        <v>0</v>
      </c>
      <c r="AS14" s="17"/>
      <c r="AT14" s="17">
        <v>4.4761219747094197E-2</v>
      </c>
      <c r="AU14" s="17">
        <v>5.8651622891620403E-2</v>
      </c>
      <c r="AV14" s="17"/>
      <c r="AW14" s="17">
        <v>3.3674778422137903E-2</v>
      </c>
      <c r="AX14" s="17">
        <v>9.5735055975161402E-3</v>
      </c>
      <c r="AY14" s="17">
        <v>7.2763874191963201E-2</v>
      </c>
    </row>
    <row r="15" spans="2:51">
      <c r="B15" s="18" t="s">
        <v>164</v>
      </c>
      <c r="C15" s="21">
        <v>0.48700584183969597</v>
      </c>
      <c r="D15" s="21">
        <v>0.43166368130759197</v>
      </c>
      <c r="E15" s="21">
        <v>0.54386561321346505</v>
      </c>
      <c r="F15" s="21"/>
      <c r="G15" s="21">
        <v>0.60651139987389602</v>
      </c>
      <c r="H15" s="21">
        <v>0.53231519826164797</v>
      </c>
      <c r="I15" s="21">
        <v>0.459897890394044</v>
      </c>
      <c r="J15" s="21">
        <v>0.49363822400646101</v>
      </c>
      <c r="K15" s="21">
        <v>0.44711679720373698</v>
      </c>
      <c r="L15" s="21">
        <v>0.44423956609001303</v>
      </c>
      <c r="M15" s="21"/>
      <c r="N15" s="21">
        <v>0.40568435764725902</v>
      </c>
      <c r="O15" s="21">
        <v>0.50618123460574405</v>
      </c>
      <c r="P15" s="21">
        <v>0.49477172152800197</v>
      </c>
      <c r="Q15" s="21">
        <v>0.55213500434813201</v>
      </c>
      <c r="R15" s="21"/>
      <c r="S15" s="21">
        <v>0.44356673422662202</v>
      </c>
      <c r="T15" s="21">
        <v>0.50873333622336803</v>
      </c>
      <c r="U15" s="21">
        <v>0.52427696636495502</v>
      </c>
      <c r="V15" s="21">
        <v>0.46729519079128801</v>
      </c>
      <c r="W15" s="21">
        <v>0.46309839939702002</v>
      </c>
      <c r="X15" s="21">
        <v>0.50502910924587696</v>
      </c>
      <c r="Y15" s="21">
        <v>0.49299205747971397</v>
      </c>
      <c r="Z15" s="21">
        <v>0.50380359136202801</v>
      </c>
      <c r="AA15" s="21">
        <v>0.47469879538645599</v>
      </c>
      <c r="AB15" s="21">
        <v>0.51730691073886603</v>
      </c>
      <c r="AC15" s="21">
        <v>0.45452775014310698</v>
      </c>
      <c r="AD15" s="21">
        <v>0.53024648229425098</v>
      </c>
      <c r="AE15" s="21"/>
      <c r="AF15" s="21">
        <v>0.52764000523323795</v>
      </c>
      <c r="AG15" s="21">
        <v>0.445530701642743</v>
      </c>
      <c r="AH15" s="21">
        <v>0.46927389667047498</v>
      </c>
      <c r="AI15" s="21"/>
      <c r="AJ15" s="21">
        <v>0.495394298122939</v>
      </c>
      <c r="AK15" s="21">
        <v>0.52381395082955595</v>
      </c>
      <c r="AL15" s="21">
        <v>0.50554826807569997</v>
      </c>
      <c r="AM15" s="21"/>
      <c r="AN15" s="21">
        <v>0.52088561360853203</v>
      </c>
      <c r="AO15" s="21">
        <v>0.45998383763441397</v>
      </c>
      <c r="AP15" s="21">
        <v>0.48389997742109098</v>
      </c>
      <c r="AQ15" s="21">
        <v>0.43676041561883</v>
      </c>
      <c r="AR15" s="21">
        <v>0.51164973720082496</v>
      </c>
      <c r="AS15" s="21"/>
      <c r="AT15" s="21">
        <v>0.491039963365485</v>
      </c>
      <c r="AU15" s="21">
        <v>0.44253928250962399</v>
      </c>
      <c r="AV15" s="21"/>
      <c r="AW15" s="21">
        <v>0.36428831560692998</v>
      </c>
      <c r="AX15" s="21">
        <v>0.64421312077261605</v>
      </c>
      <c r="AY15" s="21">
        <v>0.57149474159243896</v>
      </c>
    </row>
    <row r="16" spans="2:51">
      <c r="B16" s="18" t="s">
        <v>165</v>
      </c>
      <c r="C16" s="21">
        <v>0.19766806307889101</v>
      </c>
      <c r="D16" s="21">
        <v>0.25728766001630099</v>
      </c>
      <c r="E16" s="21">
        <v>0.13893135650508701</v>
      </c>
      <c r="F16" s="21"/>
      <c r="G16" s="21">
        <v>0.13376032769511201</v>
      </c>
      <c r="H16" s="21">
        <v>0.160680113931295</v>
      </c>
      <c r="I16" s="21">
        <v>0.23355794772886901</v>
      </c>
      <c r="J16" s="21">
        <v>0.18261025345660101</v>
      </c>
      <c r="K16" s="21">
        <v>0.20972918017487199</v>
      </c>
      <c r="L16" s="21">
        <v>0.22970413591620001</v>
      </c>
      <c r="M16" s="21"/>
      <c r="N16" s="21">
        <v>0.29366478619334002</v>
      </c>
      <c r="O16" s="21">
        <v>0.18113021309463001</v>
      </c>
      <c r="P16" s="21">
        <v>0.18148697209131501</v>
      </c>
      <c r="Q16" s="21">
        <v>0.122753736787423</v>
      </c>
      <c r="R16" s="21"/>
      <c r="S16" s="21">
        <v>0.15738942028990299</v>
      </c>
      <c r="T16" s="21">
        <v>0.15445548597307199</v>
      </c>
      <c r="U16" s="21">
        <v>0.229004213661294</v>
      </c>
      <c r="V16" s="21">
        <v>0.19788355657377499</v>
      </c>
      <c r="W16" s="21">
        <v>0.18910683257464</v>
      </c>
      <c r="X16" s="21">
        <v>0.17662259329836999</v>
      </c>
      <c r="Y16" s="21">
        <v>0.275080706175936</v>
      </c>
      <c r="Z16" s="21">
        <v>0.182260234832408</v>
      </c>
      <c r="AA16" s="21">
        <v>0.234917585208651</v>
      </c>
      <c r="AB16" s="21">
        <v>0.23874452581648001</v>
      </c>
      <c r="AC16" s="21">
        <v>0.202810362573077</v>
      </c>
      <c r="AD16" s="21">
        <v>0.175044442446052</v>
      </c>
      <c r="AE16" s="21"/>
      <c r="AF16" s="21">
        <v>0.185040830536011</v>
      </c>
      <c r="AG16" s="21">
        <v>0.23319906514393701</v>
      </c>
      <c r="AH16" s="21">
        <v>0.14269316687563799</v>
      </c>
      <c r="AI16" s="21"/>
      <c r="AJ16" s="21">
        <v>0.22408611485427599</v>
      </c>
      <c r="AK16" s="21">
        <v>0.18669099593847699</v>
      </c>
      <c r="AL16" s="21">
        <v>0.214343869142676</v>
      </c>
      <c r="AM16" s="21"/>
      <c r="AN16" s="21">
        <v>0.14572656390776101</v>
      </c>
      <c r="AO16" s="21">
        <v>0.24174864369001001</v>
      </c>
      <c r="AP16" s="21">
        <v>0.24021528056590299</v>
      </c>
      <c r="AQ16" s="21">
        <v>0.24626077563990301</v>
      </c>
      <c r="AR16" s="21">
        <v>0.195226755017155</v>
      </c>
      <c r="AS16" s="21"/>
      <c r="AT16" s="21">
        <v>0.19825794207181299</v>
      </c>
      <c r="AU16" s="21">
        <v>0.19648832609848299</v>
      </c>
      <c r="AV16" s="21"/>
      <c r="AW16" s="21">
        <v>0.29754134650227698</v>
      </c>
      <c r="AX16" s="21">
        <v>0.1080962662934</v>
      </c>
      <c r="AY16" s="21">
        <v>0.11651929233721001</v>
      </c>
    </row>
    <row r="17" spans="2:51">
      <c r="B17" s="18" t="s">
        <v>140</v>
      </c>
      <c r="C17" s="22">
        <v>0.28933777876080502</v>
      </c>
      <c r="D17" s="22">
        <v>0.17437602129129101</v>
      </c>
      <c r="E17" s="22">
        <v>0.40493425670837802</v>
      </c>
      <c r="F17" s="22"/>
      <c r="G17" s="22">
        <v>0.47275107217878398</v>
      </c>
      <c r="H17" s="22">
        <v>0.37163508433035303</v>
      </c>
      <c r="I17" s="22">
        <v>0.22633994266517499</v>
      </c>
      <c r="J17" s="22">
        <v>0.31102797054985998</v>
      </c>
      <c r="K17" s="22">
        <v>0.23738761702886499</v>
      </c>
      <c r="L17" s="22">
        <v>0.21453543017381399</v>
      </c>
      <c r="M17" s="22"/>
      <c r="N17" s="22">
        <v>0.112019571453919</v>
      </c>
      <c r="O17" s="22">
        <v>0.32505102151111398</v>
      </c>
      <c r="P17" s="22">
        <v>0.31328474943668599</v>
      </c>
      <c r="Q17" s="22">
        <v>0.42938126756070899</v>
      </c>
      <c r="R17" s="22"/>
      <c r="S17" s="22">
        <v>0.28617731393671902</v>
      </c>
      <c r="T17" s="22">
        <v>0.35427785025029601</v>
      </c>
      <c r="U17" s="22">
        <v>0.29527275270366099</v>
      </c>
      <c r="V17" s="22">
        <v>0.26941163421751402</v>
      </c>
      <c r="W17" s="22">
        <v>0.27399156682238002</v>
      </c>
      <c r="X17" s="22">
        <v>0.32840651594750597</v>
      </c>
      <c r="Y17" s="22">
        <v>0.21791135130377701</v>
      </c>
      <c r="Z17" s="22">
        <v>0.32154335652962102</v>
      </c>
      <c r="AA17" s="22">
        <v>0.23978121017780499</v>
      </c>
      <c r="AB17" s="22">
        <v>0.278562384922386</v>
      </c>
      <c r="AC17" s="22">
        <v>0.25171738757002998</v>
      </c>
      <c r="AD17" s="22">
        <v>0.35520203984819898</v>
      </c>
      <c r="AE17" s="22"/>
      <c r="AF17" s="22">
        <v>0.342599174697227</v>
      </c>
      <c r="AG17" s="22">
        <v>0.21233163649880701</v>
      </c>
      <c r="AH17" s="22">
        <v>0.32658072979483599</v>
      </c>
      <c r="AI17" s="22"/>
      <c r="AJ17" s="22">
        <v>0.27130818326866302</v>
      </c>
      <c r="AK17" s="22">
        <v>0.33712295489107902</v>
      </c>
      <c r="AL17" s="22">
        <v>0.29120439893302402</v>
      </c>
      <c r="AM17" s="22"/>
      <c r="AN17" s="22">
        <v>0.37515904970077002</v>
      </c>
      <c r="AO17" s="22">
        <v>0.21823519394440399</v>
      </c>
      <c r="AP17" s="22">
        <v>0.24368469685518701</v>
      </c>
      <c r="AQ17" s="22">
        <v>0.19049963997892699</v>
      </c>
      <c r="AR17" s="22">
        <v>0.31642298218366999</v>
      </c>
      <c r="AS17" s="22"/>
      <c r="AT17" s="22">
        <v>0.29278202129367298</v>
      </c>
      <c r="AU17" s="22">
        <v>0.246050956411141</v>
      </c>
      <c r="AV17" s="22"/>
      <c r="AW17" s="22">
        <v>6.6746969104653206E-2</v>
      </c>
      <c r="AX17" s="22">
        <v>0.53611685447921598</v>
      </c>
      <c r="AY17" s="22">
        <v>0.45497544925522798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1897</v>
      </c>
      <c r="D7" s="10">
        <v>894</v>
      </c>
      <c r="E7" s="10">
        <v>995</v>
      </c>
      <c r="F7" s="10"/>
      <c r="G7" s="10">
        <v>163</v>
      </c>
      <c r="H7" s="10">
        <v>260</v>
      </c>
      <c r="I7" s="10">
        <v>287</v>
      </c>
      <c r="J7" s="10">
        <v>321</v>
      </c>
      <c r="K7" s="10">
        <v>366</v>
      </c>
      <c r="L7" s="10">
        <v>500</v>
      </c>
      <c r="M7" s="10"/>
      <c r="N7" s="10">
        <v>542</v>
      </c>
      <c r="O7" s="10">
        <v>536</v>
      </c>
      <c r="P7" s="10">
        <v>365</v>
      </c>
      <c r="Q7" s="10">
        <v>437</v>
      </c>
      <c r="R7" s="10"/>
      <c r="S7" s="10">
        <v>185</v>
      </c>
      <c r="T7" s="10">
        <v>268</v>
      </c>
      <c r="U7" s="10">
        <v>204</v>
      </c>
      <c r="V7" s="10">
        <v>159</v>
      </c>
      <c r="W7" s="10">
        <v>165</v>
      </c>
      <c r="X7" s="10">
        <v>163</v>
      </c>
      <c r="Y7" s="10">
        <v>160</v>
      </c>
      <c r="Z7" s="10">
        <v>84</v>
      </c>
      <c r="AA7" s="10">
        <v>234</v>
      </c>
      <c r="AB7" s="10">
        <v>145</v>
      </c>
      <c r="AC7" s="10">
        <v>74</v>
      </c>
      <c r="AD7" s="10">
        <v>56</v>
      </c>
      <c r="AE7" s="10"/>
      <c r="AF7" s="10">
        <v>822</v>
      </c>
      <c r="AG7" s="10">
        <v>758</v>
      </c>
      <c r="AH7" s="10">
        <v>207</v>
      </c>
      <c r="AI7" s="10"/>
      <c r="AJ7" s="10">
        <v>473</v>
      </c>
      <c r="AK7" s="10">
        <v>590</v>
      </c>
      <c r="AL7" s="10">
        <v>146</v>
      </c>
      <c r="AM7" s="10"/>
      <c r="AN7" s="10">
        <v>407</v>
      </c>
      <c r="AO7" s="10">
        <v>363</v>
      </c>
      <c r="AP7" s="10">
        <v>441</v>
      </c>
      <c r="AQ7" s="10">
        <v>184</v>
      </c>
      <c r="AR7" s="10">
        <v>28</v>
      </c>
      <c r="AS7" s="10"/>
      <c r="AT7" s="10">
        <v>1733</v>
      </c>
      <c r="AU7" s="10">
        <v>149</v>
      </c>
      <c r="AV7" s="10"/>
      <c r="AW7" s="10">
        <v>898</v>
      </c>
      <c r="AX7" s="10">
        <v>188</v>
      </c>
      <c r="AY7" s="10">
        <v>811</v>
      </c>
    </row>
    <row r="8" spans="2:51" ht="30" customHeight="1">
      <c r="B8" s="11" t="s">
        <v>112</v>
      </c>
      <c r="C8" s="11">
        <v>1893</v>
      </c>
      <c r="D8" s="11">
        <v>923</v>
      </c>
      <c r="E8" s="11">
        <v>962</v>
      </c>
      <c r="F8" s="11"/>
      <c r="G8" s="11">
        <v>188</v>
      </c>
      <c r="H8" s="11">
        <v>322</v>
      </c>
      <c r="I8" s="11">
        <v>324</v>
      </c>
      <c r="J8" s="11">
        <v>316</v>
      </c>
      <c r="K8" s="11">
        <v>298</v>
      </c>
      <c r="L8" s="11">
        <v>445</v>
      </c>
      <c r="M8" s="11"/>
      <c r="N8" s="11">
        <v>497</v>
      </c>
      <c r="O8" s="11">
        <v>495</v>
      </c>
      <c r="P8" s="11">
        <v>427</v>
      </c>
      <c r="Q8" s="11">
        <v>458</v>
      </c>
      <c r="R8" s="11"/>
      <c r="S8" s="11">
        <v>228</v>
      </c>
      <c r="T8" s="11">
        <v>256</v>
      </c>
      <c r="U8" s="11">
        <v>180</v>
      </c>
      <c r="V8" s="11">
        <v>168</v>
      </c>
      <c r="W8" s="11">
        <v>161</v>
      </c>
      <c r="X8" s="11">
        <v>169</v>
      </c>
      <c r="Y8" s="11">
        <v>153</v>
      </c>
      <c r="Z8" s="11">
        <v>72</v>
      </c>
      <c r="AA8" s="11">
        <v>227</v>
      </c>
      <c r="AB8" s="11">
        <v>148</v>
      </c>
      <c r="AC8" s="11">
        <v>72</v>
      </c>
      <c r="AD8" s="11">
        <v>59</v>
      </c>
      <c r="AE8" s="11"/>
      <c r="AF8" s="11">
        <v>788</v>
      </c>
      <c r="AG8" s="11">
        <v>755</v>
      </c>
      <c r="AH8" s="11">
        <v>224</v>
      </c>
      <c r="AI8" s="11"/>
      <c r="AJ8" s="11">
        <v>451</v>
      </c>
      <c r="AK8" s="11">
        <v>607</v>
      </c>
      <c r="AL8" s="11">
        <v>146</v>
      </c>
      <c r="AM8" s="11"/>
      <c r="AN8" s="11">
        <v>403</v>
      </c>
      <c r="AO8" s="11">
        <v>377</v>
      </c>
      <c r="AP8" s="11">
        <v>439</v>
      </c>
      <c r="AQ8" s="11">
        <v>183</v>
      </c>
      <c r="AR8" s="11">
        <v>23</v>
      </c>
      <c r="AS8" s="11"/>
      <c r="AT8" s="11">
        <v>1711</v>
      </c>
      <c r="AU8" s="11">
        <v>167</v>
      </c>
      <c r="AV8" s="11"/>
      <c r="AW8" s="11">
        <v>860</v>
      </c>
      <c r="AX8" s="11">
        <v>205</v>
      </c>
      <c r="AY8" s="11">
        <v>829</v>
      </c>
    </row>
    <row r="9" spans="2:51">
      <c r="B9" s="18" t="s">
        <v>159</v>
      </c>
      <c r="C9" s="17">
        <v>6.4784964678006707E-2</v>
      </c>
      <c r="D9" s="17">
        <v>7.2312709724733304E-2</v>
      </c>
      <c r="E9" s="17">
        <v>5.7107117208676297E-2</v>
      </c>
      <c r="F9" s="17"/>
      <c r="G9" s="17">
        <v>0.117016524472651</v>
      </c>
      <c r="H9" s="17">
        <v>9.2776504684403696E-2</v>
      </c>
      <c r="I9" s="17">
        <v>3.5637211235667397E-2</v>
      </c>
      <c r="J9" s="17">
        <v>5.8255174558531603E-2</v>
      </c>
      <c r="K9" s="17">
        <v>7.5280143861326101E-2</v>
      </c>
      <c r="L9" s="17">
        <v>4.1216618611296198E-2</v>
      </c>
      <c r="M9" s="17"/>
      <c r="N9" s="17">
        <v>7.56180483970047E-2</v>
      </c>
      <c r="O9" s="17">
        <v>4.0706664633509797E-2</v>
      </c>
      <c r="P9" s="17">
        <v>7.2485314186219493E-2</v>
      </c>
      <c r="Q9" s="17">
        <v>7.4168751455341506E-2</v>
      </c>
      <c r="R9" s="17"/>
      <c r="S9" s="17">
        <v>8.5048412775901097E-2</v>
      </c>
      <c r="T9" s="17">
        <v>7.6238139025795695E-2</v>
      </c>
      <c r="U9" s="17">
        <v>4.4397924065676199E-2</v>
      </c>
      <c r="V9" s="17">
        <v>0.108448117171747</v>
      </c>
      <c r="W9" s="17">
        <v>3.21871193979879E-2</v>
      </c>
      <c r="X9" s="17">
        <v>5.1427278914525199E-2</v>
      </c>
      <c r="Y9" s="17">
        <v>7.27236635789167E-2</v>
      </c>
      <c r="Z9" s="17">
        <v>4.0122761857517897E-2</v>
      </c>
      <c r="AA9" s="17">
        <v>6.6927950317093199E-2</v>
      </c>
      <c r="AB9" s="17">
        <v>4.0824051070814202E-2</v>
      </c>
      <c r="AC9" s="17">
        <v>6.1231956470981001E-2</v>
      </c>
      <c r="AD9" s="17">
        <v>6.6910878383237504E-2</v>
      </c>
      <c r="AE9" s="17"/>
      <c r="AF9" s="17">
        <v>5.4209877793650899E-2</v>
      </c>
      <c r="AG9" s="17">
        <v>6.3090619072127901E-2</v>
      </c>
      <c r="AH9" s="17">
        <v>8.5738742009258906E-2</v>
      </c>
      <c r="AI9" s="17"/>
      <c r="AJ9" s="17">
        <v>8.4580936269792004E-2</v>
      </c>
      <c r="AK9" s="17">
        <v>6.5920785314242697E-2</v>
      </c>
      <c r="AL9" s="17">
        <v>6.0076990721820697E-2</v>
      </c>
      <c r="AM9" s="17"/>
      <c r="AN9" s="17">
        <v>5.9495255191414499E-2</v>
      </c>
      <c r="AO9" s="17">
        <v>5.4741070703889998E-2</v>
      </c>
      <c r="AP9" s="17">
        <v>6.2144706948253803E-2</v>
      </c>
      <c r="AQ9" s="17">
        <v>0.101803072866071</v>
      </c>
      <c r="AR9" s="17">
        <v>3.0987131211218599E-2</v>
      </c>
      <c r="AS9" s="17"/>
      <c r="AT9" s="17">
        <v>6.4054505721459404E-2</v>
      </c>
      <c r="AU9" s="17">
        <v>7.8359831315879896E-2</v>
      </c>
      <c r="AV9" s="17"/>
      <c r="AW9" s="17">
        <v>6.1305093933973799E-2</v>
      </c>
      <c r="AX9" s="17">
        <v>9.14402006970301E-2</v>
      </c>
      <c r="AY9" s="17">
        <v>6.18047122339744E-2</v>
      </c>
    </row>
    <row r="10" spans="2:51">
      <c r="B10" s="18" t="s">
        <v>160</v>
      </c>
      <c r="C10" s="17">
        <v>0.24502505273075101</v>
      </c>
      <c r="D10" s="17">
        <v>0.22829508355484801</v>
      </c>
      <c r="E10" s="17">
        <v>0.25990427919144099</v>
      </c>
      <c r="F10" s="17"/>
      <c r="G10" s="17">
        <v>0.24035166328697899</v>
      </c>
      <c r="H10" s="17">
        <v>0.31398454061484798</v>
      </c>
      <c r="I10" s="17">
        <v>0.26622155480724002</v>
      </c>
      <c r="J10" s="17">
        <v>0.26315503504686699</v>
      </c>
      <c r="K10" s="17">
        <v>0.19552377647744701</v>
      </c>
      <c r="L10" s="17">
        <v>0.201856456793126</v>
      </c>
      <c r="M10" s="17"/>
      <c r="N10" s="17">
        <v>0.209152220124419</v>
      </c>
      <c r="O10" s="17">
        <v>0.25557172999712302</v>
      </c>
      <c r="P10" s="17">
        <v>0.25357035663849098</v>
      </c>
      <c r="Q10" s="17">
        <v>0.25796609221051398</v>
      </c>
      <c r="R10" s="17"/>
      <c r="S10" s="17">
        <v>0.249535681665846</v>
      </c>
      <c r="T10" s="17">
        <v>0.26092977227608499</v>
      </c>
      <c r="U10" s="17">
        <v>0.25766353303858502</v>
      </c>
      <c r="V10" s="17">
        <v>0.26743627477187298</v>
      </c>
      <c r="W10" s="17">
        <v>0.23821224013679401</v>
      </c>
      <c r="X10" s="17">
        <v>0.26857789725456599</v>
      </c>
      <c r="Y10" s="17">
        <v>0.16337440105281401</v>
      </c>
      <c r="Z10" s="17">
        <v>0.26427274078962498</v>
      </c>
      <c r="AA10" s="17">
        <v>0.25340830446900803</v>
      </c>
      <c r="AB10" s="17">
        <v>0.263385464121006</v>
      </c>
      <c r="AC10" s="17">
        <v>0.21333516401604199</v>
      </c>
      <c r="AD10" s="17">
        <v>0.15680844691940601</v>
      </c>
      <c r="AE10" s="17"/>
      <c r="AF10" s="17">
        <v>0.24750946157248399</v>
      </c>
      <c r="AG10" s="17">
        <v>0.25028097254396198</v>
      </c>
      <c r="AH10" s="17">
        <v>0.236646313618432</v>
      </c>
      <c r="AI10" s="17"/>
      <c r="AJ10" s="17">
        <v>0.230115278446413</v>
      </c>
      <c r="AK10" s="17">
        <v>0.26298042679154898</v>
      </c>
      <c r="AL10" s="17">
        <v>0.27892417598647801</v>
      </c>
      <c r="AM10" s="17"/>
      <c r="AN10" s="17">
        <v>0.22419666297457</v>
      </c>
      <c r="AO10" s="17">
        <v>0.27851019091076201</v>
      </c>
      <c r="AP10" s="17">
        <v>0.25705797488432103</v>
      </c>
      <c r="AQ10" s="17">
        <v>0.207108770864077</v>
      </c>
      <c r="AR10" s="17">
        <v>0.27396744175597199</v>
      </c>
      <c r="AS10" s="17"/>
      <c r="AT10" s="17">
        <v>0.24497563337903799</v>
      </c>
      <c r="AU10" s="17">
        <v>0.24870084955927299</v>
      </c>
      <c r="AV10" s="17"/>
      <c r="AW10" s="17">
        <v>0.21964107889721601</v>
      </c>
      <c r="AX10" s="17">
        <v>0.28855151928982398</v>
      </c>
      <c r="AY10" s="17">
        <v>0.26059556114664201</v>
      </c>
    </row>
    <row r="11" spans="2:51" ht="30">
      <c r="B11" s="18" t="s">
        <v>161</v>
      </c>
      <c r="C11" s="17">
        <v>0.293750580017897</v>
      </c>
      <c r="D11" s="17">
        <v>0.28013791448669301</v>
      </c>
      <c r="E11" s="17">
        <v>0.30925154594402698</v>
      </c>
      <c r="F11" s="17"/>
      <c r="G11" s="17">
        <v>0.28543249341242899</v>
      </c>
      <c r="H11" s="17">
        <v>0.28264854291449698</v>
      </c>
      <c r="I11" s="17">
        <v>0.29626813972985699</v>
      </c>
      <c r="J11" s="17">
        <v>0.27119075161331102</v>
      </c>
      <c r="K11" s="17">
        <v>0.29512141352223598</v>
      </c>
      <c r="L11" s="17">
        <v>0.31860929984131697</v>
      </c>
      <c r="M11" s="17"/>
      <c r="N11" s="17">
        <v>0.25506076145411899</v>
      </c>
      <c r="O11" s="17">
        <v>0.31494482502013599</v>
      </c>
      <c r="P11" s="17">
        <v>0.29266285378026902</v>
      </c>
      <c r="Q11" s="17">
        <v>0.31017844807510703</v>
      </c>
      <c r="R11" s="17"/>
      <c r="S11" s="17">
        <v>0.25091756723471198</v>
      </c>
      <c r="T11" s="17">
        <v>0.26402853746560601</v>
      </c>
      <c r="U11" s="17">
        <v>0.27238996268461502</v>
      </c>
      <c r="V11" s="17">
        <v>0.27654388375284</v>
      </c>
      <c r="W11" s="17">
        <v>0.29413697401501798</v>
      </c>
      <c r="X11" s="17">
        <v>0.38243898201549098</v>
      </c>
      <c r="Y11" s="17">
        <v>0.34031538483144502</v>
      </c>
      <c r="Z11" s="17">
        <v>0.31956166667088998</v>
      </c>
      <c r="AA11" s="17">
        <v>0.25825371517977302</v>
      </c>
      <c r="AB11" s="17">
        <v>0.24870661562952301</v>
      </c>
      <c r="AC11" s="17">
        <v>0.38440315202523601</v>
      </c>
      <c r="AD11" s="17">
        <v>0.43269668211176499</v>
      </c>
      <c r="AE11" s="17"/>
      <c r="AF11" s="17">
        <v>0.28920144836921202</v>
      </c>
      <c r="AG11" s="17">
        <v>0.29797831918881401</v>
      </c>
      <c r="AH11" s="17">
        <v>0.29252404864621701</v>
      </c>
      <c r="AI11" s="17"/>
      <c r="AJ11" s="17">
        <v>0.275933252143368</v>
      </c>
      <c r="AK11" s="17">
        <v>0.29987951950636998</v>
      </c>
      <c r="AL11" s="17">
        <v>0.26447316338760801</v>
      </c>
      <c r="AM11" s="17"/>
      <c r="AN11" s="17">
        <v>0.34018971116988</v>
      </c>
      <c r="AO11" s="17">
        <v>0.27050473332880498</v>
      </c>
      <c r="AP11" s="17">
        <v>0.27746165046279703</v>
      </c>
      <c r="AQ11" s="17">
        <v>0.24939973550518499</v>
      </c>
      <c r="AR11" s="17">
        <v>0.166982091385905</v>
      </c>
      <c r="AS11" s="17"/>
      <c r="AT11" s="17">
        <v>0.29468364545988601</v>
      </c>
      <c r="AU11" s="17">
        <v>0.27785318222904498</v>
      </c>
      <c r="AV11" s="17"/>
      <c r="AW11" s="17">
        <v>0.27123196362206398</v>
      </c>
      <c r="AX11" s="17">
        <v>0.28068311043646499</v>
      </c>
      <c r="AY11" s="17">
        <v>0.32034061764670302</v>
      </c>
    </row>
    <row r="12" spans="2:51">
      <c r="B12" s="18" t="s">
        <v>162</v>
      </c>
      <c r="C12" s="17">
        <v>0.242070192647519</v>
      </c>
      <c r="D12" s="17">
        <v>0.25730398093246998</v>
      </c>
      <c r="E12" s="17">
        <v>0.22648354060589501</v>
      </c>
      <c r="F12" s="17"/>
      <c r="G12" s="17">
        <v>0.245354484166594</v>
      </c>
      <c r="H12" s="17">
        <v>0.221003464052766</v>
      </c>
      <c r="I12" s="17">
        <v>0.20725793172469401</v>
      </c>
      <c r="J12" s="17">
        <v>0.22374286419951001</v>
      </c>
      <c r="K12" s="17">
        <v>0.255912431437685</v>
      </c>
      <c r="L12" s="17">
        <v>0.28503840191510299</v>
      </c>
      <c r="M12" s="17"/>
      <c r="N12" s="17">
        <v>0.28603063130628298</v>
      </c>
      <c r="O12" s="17">
        <v>0.24367737613161899</v>
      </c>
      <c r="P12" s="17">
        <v>0.22393371297377501</v>
      </c>
      <c r="Q12" s="17">
        <v>0.218146140693808</v>
      </c>
      <c r="R12" s="17"/>
      <c r="S12" s="17">
        <v>0.23564560345677801</v>
      </c>
      <c r="T12" s="17">
        <v>0.25012886466830297</v>
      </c>
      <c r="U12" s="17">
        <v>0.28422638075892598</v>
      </c>
      <c r="V12" s="17">
        <v>0.22969952228552001</v>
      </c>
      <c r="W12" s="17">
        <v>0.27768279323345701</v>
      </c>
      <c r="X12" s="17">
        <v>0.197043755433185</v>
      </c>
      <c r="Y12" s="17">
        <v>0.26055654442583598</v>
      </c>
      <c r="Z12" s="17">
        <v>0.21524868861917301</v>
      </c>
      <c r="AA12" s="17">
        <v>0.230630598109719</v>
      </c>
      <c r="AB12" s="17">
        <v>0.26533919748198098</v>
      </c>
      <c r="AC12" s="17">
        <v>0.24368012290251501</v>
      </c>
      <c r="AD12" s="17">
        <v>0.139627382862929</v>
      </c>
      <c r="AE12" s="17"/>
      <c r="AF12" s="17">
        <v>0.23669701166590701</v>
      </c>
      <c r="AG12" s="17">
        <v>0.24485555746929499</v>
      </c>
      <c r="AH12" s="17">
        <v>0.24020999673544499</v>
      </c>
      <c r="AI12" s="17"/>
      <c r="AJ12" s="17">
        <v>0.25506087413762402</v>
      </c>
      <c r="AK12" s="17">
        <v>0.242121483923771</v>
      </c>
      <c r="AL12" s="17">
        <v>0.25293105896837997</v>
      </c>
      <c r="AM12" s="17"/>
      <c r="AN12" s="17">
        <v>0.20319093351029699</v>
      </c>
      <c r="AO12" s="17">
        <v>0.27036878215910298</v>
      </c>
      <c r="AP12" s="17">
        <v>0.24530640959366501</v>
      </c>
      <c r="AQ12" s="17">
        <v>0.27057486897055899</v>
      </c>
      <c r="AR12" s="17">
        <v>0.41301329716839502</v>
      </c>
      <c r="AS12" s="17"/>
      <c r="AT12" s="17">
        <v>0.24634684938905799</v>
      </c>
      <c r="AU12" s="17">
        <v>0.220808392276374</v>
      </c>
      <c r="AV12" s="17"/>
      <c r="AW12" s="17">
        <v>0.27621328107003801</v>
      </c>
      <c r="AX12" s="17">
        <v>0.21569826558363001</v>
      </c>
      <c r="AY12" s="17">
        <v>0.213172393506392</v>
      </c>
    </row>
    <row r="13" spans="2:51">
      <c r="B13" s="18" t="s">
        <v>163</v>
      </c>
      <c r="C13" s="17">
        <v>9.7835250302679894E-2</v>
      </c>
      <c r="D13" s="17">
        <v>0.134206993768339</v>
      </c>
      <c r="E13" s="17">
        <v>6.3756254954268704E-2</v>
      </c>
      <c r="F13" s="17"/>
      <c r="G13" s="17">
        <v>7.8702440265928403E-2</v>
      </c>
      <c r="H13" s="17">
        <v>5.7519259966829203E-2</v>
      </c>
      <c r="I13" s="17">
        <v>0.108920678119742</v>
      </c>
      <c r="J13" s="17">
        <v>0.116039680489783</v>
      </c>
      <c r="K13" s="17">
        <v>0.115072649269335</v>
      </c>
      <c r="L13" s="17">
        <v>0.102599883978733</v>
      </c>
      <c r="M13" s="17"/>
      <c r="N13" s="17">
        <v>0.12555028462432399</v>
      </c>
      <c r="O13" s="17">
        <v>8.3537697476364803E-2</v>
      </c>
      <c r="P13" s="17">
        <v>0.10050589324082</v>
      </c>
      <c r="Q13" s="17">
        <v>7.8098239426748803E-2</v>
      </c>
      <c r="R13" s="17"/>
      <c r="S13" s="17">
        <v>0.103312450868612</v>
      </c>
      <c r="T13" s="17">
        <v>9.4499345769388496E-2</v>
      </c>
      <c r="U13" s="17">
        <v>8.5485631686017804E-2</v>
      </c>
      <c r="V13" s="17">
        <v>7.3605794122016094E-2</v>
      </c>
      <c r="W13" s="17">
        <v>0.10857199985185501</v>
      </c>
      <c r="X13" s="17">
        <v>6.7275988028356298E-2</v>
      </c>
      <c r="Y13" s="17">
        <v>0.11692623231185199</v>
      </c>
      <c r="Z13" s="17">
        <v>0.1304378399924</v>
      </c>
      <c r="AA13" s="17">
        <v>0.114142293315661</v>
      </c>
      <c r="AB13" s="17">
        <v>0.108301073814683</v>
      </c>
      <c r="AC13" s="17">
        <v>7.3128062974834596E-2</v>
      </c>
      <c r="AD13" s="17">
        <v>0.108245966321836</v>
      </c>
      <c r="AE13" s="17"/>
      <c r="AF13" s="17">
        <v>0.123212396127894</v>
      </c>
      <c r="AG13" s="17">
        <v>9.0124164489210207E-2</v>
      </c>
      <c r="AH13" s="17">
        <v>4.9499410433721698E-2</v>
      </c>
      <c r="AI13" s="17"/>
      <c r="AJ13" s="17">
        <v>0.121934671222017</v>
      </c>
      <c r="AK13" s="17">
        <v>7.9689079486547104E-2</v>
      </c>
      <c r="AL13" s="17">
        <v>0.116951443182543</v>
      </c>
      <c r="AM13" s="17"/>
      <c r="AN13" s="17">
        <v>0.10698242821303799</v>
      </c>
      <c r="AO13" s="17">
        <v>7.5459102396634004E-2</v>
      </c>
      <c r="AP13" s="17">
        <v>0.11241937778234</v>
      </c>
      <c r="AQ13" s="17">
        <v>0.12755491066524499</v>
      </c>
      <c r="AR13" s="17">
        <v>0.115050038478509</v>
      </c>
      <c r="AS13" s="17"/>
      <c r="AT13" s="17">
        <v>9.7041430228820405E-2</v>
      </c>
      <c r="AU13" s="17">
        <v>7.5088274135450203E-2</v>
      </c>
      <c r="AV13" s="17"/>
      <c r="AW13" s="17">
        <v>0.137475958606077</v>
      </c>
      <c r="AX13" s="17">
        <v>6.7431252826698193E-2</v>
      </c>
      <c r="AY13" s="17">
        <v>6.4231440350190197E-2</v>
      </c>
    </row>
    <row r="14" spans="2:51">
      <c r="B14" s="18" t="s">
        <v>119</v>
      </c>
      <c r="C14" s="17">
        <v>5.6533959623146897E-2</v>
      </c>
      <c r="D14" s="17">
        <v>2.7743317532916E-2</v>
      </c>
      <c r="E14" s="17">
        <v>8.3497262095691901E-2</v>
      </c>
      <c r="F14" s="17"/>
      <c r="G14" s="17">
        <v>3.3142394395417399E-2</v>
      </c>
      <c r="H14" s="17">
        <v>3.2067687766655202E-2</v>
      </c>
      <c r="I14" s="17">
        <v>8.5694484382799294E-2</v>
      </c>
      <c r="J14" s="17">
        <v>6.7616494091997506E-2</v>
      </c>
      <c r="K14" s="17">
        <v>6.3089585431972503E-2</v>
      </c>
      <c r="L14" s="17">
        <v>5.0679338860424701E-2</v>
      </c>
      <c r="M14" s="17"/>
      <c r="N14" s="17">
        <v>4.8588054093850502E-2</v>
      </c>
      <c r="O14" s="17">
        <v>6.15617067412473E-2</v>
      </c>
      <c r="P14" s="17">
        <v>5.6841869180424803E-2</v>
      </c>
      <c r="Q14" s="17">
        <v>6.1442328138481002E-2</v>
      </c>
      <c r="R14" s="17"/>
      <c r="S14" s="17">
        <v>7.5540283998151894E-2</v>
      </c>
      <c r="T14" s="17">
        <v>5.4175340794821503E-2</v>
      </c>
      <c r="U14" s="17">
        <v>5.5836567766179901E-2</v>
      </c>
      <c r="V14" s="17">
        <v>4.4266407896005E-2</v>
      </c>
      <c r="W14" s="17">
        <v>4.9208873364887801E-2</v>
      </c>
      <c r="X14" s="17">
        <v>3.3236098353876101E-2</v>
      </c>
      <c r="Y14" s="17">
        <v>4.6103773799136098E-2</v>
      </c>
      <c r="Z14" s="17">
        <v>3.0356302070392801E-2</v>
      </c>
      <c r="AA14" s="17">
        <v>7.6637138608747005E-2</v>
      </c>
      <c r="AB14" s="17">
        <v>7.3443597881993297E-2</v>
      </c>
      <c r="AC14" s="17">
        <v>2.4221541610392201E-2</v>
      </c>
      <c r="AD14" s="17">
        <v>9.57106434008268E-2</v>
      </c>
      <c r="AE14" s="17"/>
      <c r="AF14" s="17">
        <v>4.9169804470851598E-2</v>
      </c>
      <c r="AG14" s="17">
        <v>5.3670367236590397E-2</v>
      </c>
      <c r="AH14" s="17">
        <v>9.5381488556925798E-2</v>
      </c>
      <c r="AI14" s="17"/>
      <c r="AJ14" s="17">
        <v>3.2374987780786298E-2</v>
      </c>
      <c r="AK14" s="17">
        <v>4.9408704977519501E-2</v>
      </c>
      <c r="AL14" s="17">
        <v>2.6643167753170199E-2</v>
      </c>
      <c r="AM14" s="17"/>
      <c r="AN14" s="17">
        <v>6.5945008940801395E-2</v>
      </c>
      <c r="AO14" s="17">
        <v>5.0416120500806398E-2</v>
      </c>
      <c r="AP14" s="17">
        <v>4.56098803286221E-2</v>
      </c>
      <c r="AQ14" s="17">
        <v>4.3558641128862603E-2</v>
      </c>
      <c r="AR14" s="17">
        <v>0</v>
      </c>
      <c r="AS14" s="17"/>
      <c r="AT14" s="17">
        <v>5.2897935821738101E-2</v>
      </c>
      <c r="AU14" s="17">
        <v>9.9189470483978401E-2</v>
      </c>
      <c r="AV14" s="17"/>
      <c r="AW14" s="17">
        <v>3.4132623870631602E-2</v>
      </c>
      <c r="AX14" s="17">
        <v>5.6195651166352799E-2</v>
      </c>
      <c r="AY14" s="17">
        <v>7.9855275116097801E-2</v>
      </c>
    </row>
    <row r="15" spans="2:51">
      <c r="B15" s="18" t="s">
        <v>164</v>
      </c>
      <c r="C15" s="21">
        <v>0.30981001740875802</v>
      </c>
      <c r="D15" s="21">
        <v>0.30060779327958198</v>
      </c>
      <c r="E15" s="21">
        <v>0.317011396400118</v>
      </c>
      <c r="F15" s="21"/>
      <c r="G15" s="21">
        <v>0.35736818775963097</v>
      </c>
      <c r="H15" s="21">
        <v>0.406761045299252</v>
      </c>
      <c r="I15" s="21">
        <v>0.30185876604290801</v>
      </c>
      <c r="J15" s="21">
        <v>0.32141020960539901</v>
      </c>
      <c r="K15" s="21">
        <v>0.27080392033877299</v>
      </c>
      <c r="L15" s="21">
        <v>0.243073075404422</v>
      </c>
      <c r="M15" s="21"/>
      <c r="N15" s="21">
        <v>0.28477026852142401</v>
      </c>
      <c r="O15" s="21">
        <v>0.29627839463063199</v>
      </c>
      <c r="P15" s="21">
        <v>0.32605567082471099</v>
      </c>
      <c r="Q15" s="21">
        <v>0.33213484366585599</v>
      </c>
      <c r="R15" s="21"/>
      <c r="S15" s="21">
        <v>0.33458409444174703</v>
      </c>
      <c r="T15" s="21">
        <v>0.33716791130188101</v>
      </c>
      <c r="U15" s="21">
        <v>0.30206145710426102</v>
      </c>
      <c r="V15" s="21">
        <v>0.375884391943619</v>
      </c>
      <c r="W15" s="21">
        <v>0.270399359534782</v>
      </c>
      <c r="X15" s="21">
        <v>0.32000517616909102</v>
      </c>
      <c r="Y15" s="21">
        <v>0.236098064631731</v>
      </c>
      <c r="Z15" s="21">
        <v>0.30439550264714299</v>
      </c>
      <c r="AA15" s="21">
        <v>0.320336254786101</v>
      </c>
      <c r="AB15" s="21">
        <v>0.30420951519181999</v>
      </c>
      <c r="AC15" s="21">
        <v>0.27456712048702298</v>
      </c>
      <c r="AD15" s="21">
        <v>0.22371932530264299</v>
      </c>
      <c r="AE15" s="21"/>
      <c r="AF15" s="21">
        <v>0.30171933936613499</v>
      </c>
      <c r="AG15" s="21">
        <v>0.31337159161609002</v>
      </c>
      <c r="AH15" s="21">
        <v>0.32238505562769099</v>
      </c>
      <c r="AI15" s="21"/>
      <c r="AJ15" s="21">
        <v>0.31469621471620501</v>
      </c>
      <c r="AK15" s="21">
        <v>0.32890121210579198</v>
      </c>
      <c r="AL15" s="21">
        <v>0.339001166708298</v>
      </c>
      <c r="AM15" s="21"/>
      <c r="AN15" s="21">
        <v>0.28369191816598399</v>
      </c>
      <c r="AO15" s="21">
        <v>0.33325126161465202</v>
      </c>
      <c r="AP15" s="21">
        <v>0.319202681832575</v>
      </c>
      <c r="AQ15" s="21">
        <v>0.30891184373014802</v>
      </c>
      <c r="AR15" s="21">
        <v>0.30495457296719097</v>
      </c>
      <c r="AS15" s="21"/>
      <c r="AT15" s="21">
        <v>0.30903013910049698</v>
      </c>
      <c r="AU15" s="21">
        <v>0.327060680875153</v>
      </c>
      <c r="AV15" s="21"/>
      <c r="AW15" s="21">
        <v>0.28094617283119</v>
      </c>
      <c r="AX15" s="21">
        <v>0.37999171998685399</v>
      </c>
      <c r="AY15" s="21">
        <v>0.322400273380617</v>
      </c>
    </row>
    <row r="16" spans="2:51">
      <c r="B16" s="18" t="s">
        <v>165</v>
      </c>
      <c r="C16" s="21">
        <v>0.33990544295019898</v>
      </c>
      <c r="D16" s="21">
        <v>0.39151097470080898</v>
      </c>
      <c r="E16" s="21">
        <v>0.29023979556016299</v>
      </c>
      <c r="F16" s="21"/>
      <c r="G16" s="21">
        <v>0.32405692443252299</v>
      </c>
      <c r="H16" s="21">
        <v>0.27852272401959499</v>
      </c>
      <c r="I16" s="21">
        <v>0.31617860984443602</v>
      </c>
      <c r="J16" s="21">
        <v>0.33978254468929298</v>
      </c>
      <c r="K16" s="21">
        <v>0.37098508070701902</v>
      </c>
      <c r="L16" s="21">
        <v>0.38763828589383698</v>
      </c>
      <c r="M16" s="21"/>
      <c r="N16" s="21">
        <v>0.41158091593060703</v>
      </c>
      <c r="O16" s="21">
        <v>0.32721507360798402</v>
      </c>
      <c r="P16" s="21">
        <v>0.324439606214595</v>
      </c>
      <c r="Q16" s="21">
        <v>0.29624438012055698</v>
      </c>
      <c r="R16" s="21"/>
      <c r="S16" s="21">
        <v>0.33895805432539</v>
      </c>
      <c r="T16" s="21">
        <v>0.34462821043769198</v>
      </c>
      <c r="U16" s="21">
        <v>0.369712012444944</v>
      </c>
      <c r="V16" s="21">
        <v>0.303305316407536</v>
      </c>
      <c r="W16" s="21">
        <v>0.38625479308531102</v>
      </c>
      <c r="X16" s="21">
        <v>0.26431974346154202</v>
      </c>
      <c r="Y16" s="21">
        <v>0.37748277673768799</v>
      </c>
      <c r="Z16" s="21">
        <v>0.34568652861157401</v>
      </c>
      <c r="AA16" s="21">
        <v>0.34477289142537898</v>
      </c>
      <c r="AB16" s="21">
        <v>0.37364027129666399</v>
      </c>
      <c r="AC16" s="21">
        <v>0.31680818587734899</v>
      </c>
      <c r="AD16" s="21">
        <v>0.247873349184765</v>
      </c>
      <c r="AE16" s="21"/>
      <c r="AF16" s="21">
        <v>0.35990940779380098</v>
      </c>
      <c r="AG16" s="21">
        <v>0.334979721958506</v>
      </c>
      <c r="AH16" s="21">
        <v>0.28970940716916699</v>
      </c>
      <c r="AI16" s="21"/>
      <c r="AJ16" s="21">
        <v>0.37699554535964103</v>
      </c>
      <c r="AK16" s="21">
        <v>0.321810563410318</v>
      </c>
      <c r="AL16" s="21">
        <v>0.369882502150923</v>
      </c>
      <c r="AM16" s="21"/>
      <c r="AN16" s="21">
        <v>0.31017336172333398</v>
      </c>
      <c r="AO16" s="21">
        <v>0.34582788455573699</v>
      </c>
      <c r="AP16" s="21">
        <v>0.35772578737600502</v>
      </c>
      <c r="AQ16" s="21">
        <v>0.39812977963580398</v>
      </c>
      <c r="AR16" s="21">
        <v>0.528063335646904</v>
      </c>
      <c r="AS16" s="21"/>
      <c r="AT16" s="21">
        <v>0.34338827961787799</v>
      </c>
      <c r="AU16" s="21">
        <v>0.29589666641182399</v>
      </c>
      <c r="AV16" s="21"/>
      <c r="AW16" s="21">
        <v>0.41368923967611498</v>
      </c>
      <c r="AX16" s="21">
        <v>0.28312951841032802</v>
      </c>
      <c r="AY16" s="21">
        <v>0.27740383385658202</v>
      </c>
    </row>
    <row r="17" spans="2:51">
      <c r="B17" s="18" t="s">
        <v>140</v>
      </c>
      <c r="C17" s="22">
        <v>-3.0095425541441002E-2</v>
      </c>
      <c r="D17" s="22">
        <v>-9.0903181421227594E-2</v>
      </c>
      <c r="E17" s="22">
        <v>2.6771600839954598E-2</v>
      </c>
      <c r="F17" s="22"/>
      <c r="G17" s="22">
        <v>3.33112633271078E-2</v>
      </c>
      <c r="H17" s="22">
        <v>0.12823832127965701</v>
      </c>
      <c r="I17" s="22">
        <v>-1.4319843801528599E-2</v>
      </c>
      <c r="J17" s="22">
        <v>-1.8372335083894201E-2</v>
      </c>
      <c r="K17" s="22">
        <v>-0.10018116036824599</v>
      </c>
      <c r="L17" s="22">
        <v>-0.14456521048941501</v>
      </c>
      <c r="M17" s="22"/>
      <c r="N17" s="22">
        <v>-0.12681064740918299</v>
      </c>
      <c r="O17" s="22">
        <v>-3.0936678977351601E-2</v>
      </c>
      <c r="P17" s="22">
        <v>1.6160646101157101E-3</v>
      </c>
      <c r="Q17" s="22">
        <v>3.5890463545298901E-2</v>
      </c>
      <c r="R17" s="22"/>
      <c r="S17" s="22">
        <v>-4.3739598836430296E-3</v>
      </c>
      <c r="T17" s="22">
        <v>-7.4602991358108696E-3</v>
      </c>
      <c r="U17" s="22">
        <v>-6.7650555340682705E-2</v>
      </c>
      <c r="V17" s="22">
        <v>7.2579075536083795E-2</v>
      </c>
      <c r="W17" s="22">
        <v>-0.11585543355052901</v>
      </c>
      <c r="X17" s="22">
        <v>5.5685432707549103E-2</v>
      </c>
      <c r="Y17" s="22">
        <v>-0.14138471210595799</v>
      </c>
      <c r="Z17" s="22">
        <v>-4.1291025964431002E-2</v>
      </c>
      <c r="AA17" s="22">
        <v>-2.44366366392786E-2</v>
      </c>
      <c r="AB17" s="22">
        <v>-6.9430756104844393E-2</v>
      </c>
      <c r="AC17" s="22">
        <v>-4.2241065390326502E-2</v>
      </c>
      <c r="AD17" s="22">
        <v>-2.4154023882121699E-2</v>
      </c>
      <c r="AE17" s="22"/>
      <c r="AF17" s="22">
        <v>-5.8190068427666601E-2</v>
      </c>
      <c r="AG17" s="22">
        <v>-2.1608130342416002E-2</v>
      </c>
      <c r="AH17" s="22">
        <v>3.26756484585237E-2</v>
      </c>
      <c r="AI17" s="22"/>
      <c r="AJ17" s="22">
        <v>-6.2299330643435902E-2</v>
      </c>
      <c r="AK17" s="22">
        <v>7.0906486954739299E-3</v>
      </c>
      <c r="AL17" s="22">
        <v>-3.0881335442624901E-2</v>
      </c>
      <c r="AM17" s="22"/>
      <c r="AN17" s="22">
        <v>-2.6481443557349799E-2</v>
      </c>
      <c r="AO17" s="22">
        <v>-1.25766229410851E-2</v>
      </c>
      <c r="AP17" s="22">
        <v>-3.8523105543429997E-2</v>
      </c>
      <c r="AQ17" s="22">
        <v>-8.9217935905655799E-2</v>
      </c>
      <c r="AR17" s="22">
        <v>-0.223108762679713</v>
      </c>
      <c r="AS17" s="22"/>
      <c r="AT17" s="22">
        <v>-3.4358140517381203E-2</v>
      </c>
      <c r="AU17" s="22">
        <v>3.1164014463329101E-2</v>
      </c>
      <c r="AV17" s="22"/>
      <c r="AW17" s="22">
        <v>-0.13274306684492501</v>
      </c>
      <c r="AX17" s="22">
        <v>9.6862201576525697E-2</v>
      </c>
      <c r="AY17" s="22">
        <v>4.4996439524034697E-2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1901</v>
      </c>
      <c r="D7" s="10">
        <v>899</v>
      </c>
      <c r="E7" s="10">
        <v>996</v>
      </c>
      <c r="F7" s="10"/>
      <c r="G7" s="10">
        <v>170</v>
      </c>
      <c r="H7" s="10">
        <v>276</v>
      </c>
      <c r="I7" s="10">
        <v>281</v>
      </c>
      <c r="J7" s="10">
        <v>331</v>
      </c>
      <c r="K7" s="10">
        <v>364</v>
      </c>
      <c r="L7" s="10">
        <v>479</v>
      </c>
      <c r="M7" s="10"/>
      <c r="N7" s="10">
        <v>553</v>
      </c>
      <c r="O7" s="10">
        <v>530</v>
      </c>
      <c r="P7" s="10">
        <v>372</v>
      </c>
      <c r="Q7" s="10">
        <v>432</v>
      </c>
      <c r="R7" s="10"/>
      <c r="S7" s="10">
        <v>230</v>
      </c>
      <c r="T7" s="10">
        <v>261</v>
      </c>
      <c r="U7" s="10">
        <v>191</v>
      </c>
      <c r="V7" s="10">
        <v>158</v>
      </c>
      <c r="W7" s="10">
        <v>138</v>
      </c>
      <c r="X7" s="10">
        <v>164</v>
      </c>
      <c r="Y7" s="10">
        <v>167</v>
      </c>
      <c r="Z7" s="10">
        <v>87</v>
      </c>
      <c r="AA7" s="10">
        <v>207</v>
      </c>
      <c r="AB7" s="10">
        <v>151</v>
      </c>
      <c r="AC7" s="10">
        <v>101</v>
      </c>
      <c r="AD7" s="10">
        <v>46</v>
      </c>
      <c r="AE7" s="10"/>
      <c r="AF7" s="10">
        <v>793</v>
      </c>
      <c r="AG7" s="10">
        <v>794</v>
      </c>
      <c r="AH7" s="10">
        <v>206</v>
      </c>
      <c r="AI7" s="10"/>
      <c r="AJ7" s="10">
        <v>470</v>
      </c>
      <c r="AK7" s="10">
        <v>599</v>
      </c>
      <c r="AL7" s="10">
        <v>154</v>
      </c>
      <c r="AM7" s="10"/>
      <c r="AN7" s="10">
        <v>375</v>
      </c>
      <c r="AO7" s="10">
        <v>339</v>
      </c>
      <c r="AP7" s="10">
        <v>448</v>
      </c>
      <c r="AQ7" s="10">
        <v>204</v>
      </c>
      <c r="AR7" s="10">
        <v>25</v>
      </c>
      <c r="AS7" s="10"/>
      <c r="AT7" s="10">
        <v>1733</v>
      </c>
      <c r="AU7" s="10">
        <v>153</v>
      </c>
      <c r="AV7" s="10"/>
      <c r="AW7" s="10">
        <v>900</v>
      </c>
      <c r="AX7" s="10">
        <v>188</v>
      </c>
      <c r="AY7" s="10">
        <v>813</v>
      </c>
    </row>
    <row r="8" spans="2:51" ht="30" customHeight="1">
      <c r="B8" s="11" t="s">
        <v>112</v>
      </c>
      <c r="C8" s="11">
        <v>1918</v>
      </c>
      <c r="D8" s="11">
        <v>934</v>
      </c>
      <c r="E8" s="11">
        <v>978</v>
      </c>
      <c r="F8" s="11"/>
      <c r="G8" s="11">
        <v>200</v>
      </c>
      <c r="H8" s="11">
        <v>343</v>
      </c>
      <c r="I8" s="11">
        <v>322</v>
      </c>
      <c r="J8" s="11">
        <v>325</v>
      </c>
      <c r="K8" s="11">
        <v>299</v>
      </c>
      <c r="L8" s="11">
        <v>429</v>
      </c>
      <c r="M8" s="11"/>
      <c r="N8" s="11">
        <v>506</v>
      </c>
      <c r="O8" s="11">
        <v>491</v>
      </c>
      <c r="P8" s="11">
        <v>439</v>
      </c>
      <c r="Q8" s="11">
        <v>469</v>
      </c>
      <c r="R8" s="11"/>
      <c r="S8" s="11">
        <v>282</v>
      </c>
      <c r="T8" s="11">
        <v>246</v>
      </c>
      <c r="U8" s="11">
        <v>173</v>
      </c>
      <c r="V8" s="11">
        <v>167</v>
      </c>
      <c r="W8" s="11">
        <v>130</v>
      </c>
      <c r="X8" s="11">
        <v>179</v>
      </c>
      <c r="Y8" s="11">
        <v>160</v>
      </c>
      <c r="Z8" s="11">
        <v>76</v>
      </c>
      <c r="AA8" s="11">
        <v>200</v>
      </c>
      <c r="AB8" s="11">
        <v>153</v>
      </c>
      <c r="AC8" s="11">
        <v>102</v>
      </c>
      <c r="AD8" s="11">
        <v>49</v>
      </c>
      <c r="AE8" s="11"/>
      <c r="AF8" s="11">
        <v>768</v>
      </c>
      <c r="AG8" s="11">
        <v>795</v>
      </c>
      <c r="AH8" s="11">
        <v>229</v>
      </c>
      <c r="AI8" s="11"/>
      <c r="AJ8" s="11">
        <v>449</v>
      </c>
      <c r="AK8" s="11">
        <v>629</v>
      </c>
      <c r="AL8" s="11">
        <v>153</v>
      </c>
      <c r="AM8" s="11"/>
      <c r="AN8" s="11">
        <v>378</v>
      </c>
      <c r="AO8" s="11">
        <v>355</v>
      </c>
      <c r="AP8" s="11">
        <v>454</v>
      </c>
      <c r="AQ8" s="11">
        <v>206</v>
      </c>
      <c r="AR8" s="11">
        <v>25</v>
      </c>
      <c r="AS8" s="11"/>
      <c r="AT8" s="11">
        <v>1716</v>
      </c>
      <c r="AU8" s="11">
        <v>186</v>
      </c>
      <c r="AV8" s="11"/>
      <c r="AW8" s="11">
        <v>866</v>
      </c>
      <c r="AX8" s="11">
        <v>202</v>
      </c>
      <c r="AY8" s="11">
        <v>850</v>
      </c>
    </row>
    <row r="9" spans="2:51">
      <c r="B9" s="18" t="s">
        <v>159</v>
      </c>
      <c r="C9" s="17">
        <v>5.6343439131344597E-2</v>
      </c>
      <c r="D9" s="17">
        <v>6.5313590507178096E-2</v>
      </c>
      <c r="E9" s="17">
        <v>4.8100242059939902E-2</v>
      </c>
      <c r="F9" s="17"/>
      <c r="G9" s="17">
        <v>9.6100758553189905E-2</v>
      </c>
      <c r="H9" s="17">
        <v>9.2047914698571903E-2</v>
      </c>
      <c r="I9" s="17">
        <v>5.4868943604969099E-2</v>
      </c>
      <c r="J9" s="17">
        <v>5.0277496552734099E-2</v>
      </c>
      <c r="K9" s="17">
        <v>4.68047768163984E-2</v>
      </c>
      <c r="L9" s="17">
        <v>2.1548349541113201E-2</v>
      </c>
      <c r="M9" s="17"/>
      <c r="N9" s="17">
        <v>5.5728248205605103E-2</v>
      </c>
      <c r="O9" s="17">
        <v>3.4070352379577902E-2</v>
      </c>
      <c r="P9" s="17">
        <v>7.5834393840522499E-2</v>
      </c>
      <c r="Q9" s="17">
        <v>6.3760630641431004E-2</v>
      </c>
      <c r="R9" s="17"/>
      <c r="S9" s="17">
        <v>9.9020248809916001E-2</v>
      </c>
      <c r="T9" s="17">
        <v>3.0093628318831701E-2</v>
      </c>
      <c r="U9" s="17">
        <v>1.8222090943971099E-2</v>
      </c>
      <c r="V9" s="17">
        <v>8.0154507645765802E-2</v>
      </c>
      <c r="W9" s="17">
        <v>5.8856948914212198E-2</v>
      </c>
      <c r="X9" s="17">
        <v>2.2931451362543698E-2</v>
      </c>
      <c r="Y9" s="17">
        <v>5.1731376798518101E-2</v>
      </c>
      <c r="Z9" s="17">
        <v>6.6507830768267995E-2</v>
      </c>
      <c r="AA9" s="17">
        <v>4.9057914575331298E-2</v>
      </c>
      <c r="AB9" s="17">
        <v>8.0145821188286101E-2</v>
      </c>
      <c r="AC9" s="17">
        <v>3.03868845961731E-2</v>
      </c>
      <c r="AD9" s="17">
        <v>0.118990532205489</v>
      </c>
      <c r="AE9" s="17"/>
      <c r="AF9" s="17">
        <v>5.3293876120751503E-2</v>
      </c>
      <c r="AG9" s="17">
        <v>5.1119408412231802E-2</v>
      </c>
      <c r="AH9" s="17">
        <v>6.7618823676032405E-2</v>
      </c>
      <c r="AI9" s="17"/>
      <c r="AJ9" s="17">
        <v>5.3402996410339597E-2</v>
      </c>
      <c r="AK9" s="17">
        <v>6.1931594767683597E-2</v>
      </c>
      <c r="AL9" s="17">
        <v>5.39039550698375E-2</v>
      </c>
      <c r="AM9" s="17"/>
      <c r="AN9" s="17">
        <v>5.7681115237970801E-2</v>
      </c>
      <c r="AO9" s="17">
        <v>5.7702706569300002E-2</v>
      </c>
      <c r="AP9" s="17">
        <v>6.0390235975127299E-2</v>
      </c>
      <c r="AQ9" s="17">
        <v>4.7942523227934901E-2</v>
      </c>
      <c r="AR9" s="17">
        <v>0.14389152970947999</v>
      </c>
      <c r="AS9" s="17"/>
      <c r="AT9" s="17">
        <v>4.9055933925333903E-2</v>
      </c>
      <c r="AU9" s="17">
        <v>0.117102406014309</v>
      </c>
      <c r="AV9" s="17"/>
      <c r="AW9" s="17">
        <v>4.45850851471069E-2</v>
      </c>
      <c r="AX9" s="17">
        <v>7.8430017584661907E-2</v>
      </c>
      <c r="AY9" s="17">
        <v>6.3073374943877894E-2</v>
      </c>
    </row>
    <row r="10" spans="2:51">
      <c r="B10" s="18" t="s">
        <v>160</v>
      </c>
      <c r="C10" s="17">
        <v>0.19989312926903199</v>
      </c>
      <c r="D10" s="17">
        <v>0.18398917441172999</v>
      </c>
      <c r="E10" s="17">
        <v>0.215381961878546</v>
      </c>
      <c r="F10" s="17"/>
      <c r="G10" s="17">
        <v>0.30724420422826298</v>
      </c>
      <c r="H10" s="17">
        <v>0.241897582173253</v>
      </c>
      <c r="I10" s="17">
        <v>0.25033962753341499</v>
      </c>
      <c r="J10" s="17">
        <v>0.17794944075143601</v>
      </c>
      <c r="K10" s="17">
        <v>0.155781724644799</v>
      </c>
      <c r="L10" s="17">
        <v>0.12561276440184099</v>
      </c>
      <c r="M10" s="17"/>
      <c r="N10" s="17">
        <v>0.163214664029979</v>
      </c>
      <c r="O10" s="17">
        <v>0.18727772107995799</v>
      </c>
      <c r="P10" s="17">
        <v>0.220683113268374</v>
      </c>
      <c r="Q10" s="17">
        <v>0.23667032238639399</v>
      </c>
      <c r="R10" s="17"/>
      <c r="S10" s="17">
        <v>0.18424216611795699</v>
      </c>
      <c r="T10" s="17">
        <v>0.20114410197228699</v>
      </c>
      <c r="U10" s="17">
        <v>0.19026579090985099</v>
      </c>
      <c r="V10" s="17">
        <v>0.189272746657763</v>
      </c>
      <c r="W10" s="17">
        <v>0.211546191615712</v>
      </c>
      <c r="X10" s="17">
        <v>0.22527660803826699</v>
      </c>
      <c r="Y10" s="17">
        <v>0.230114664130629</v>
      </c>
      <c r="Z10" s="17">
        <v>0.22217349354836699</v>
      </c>
      <c r="AA10" s="17">
        <v>0.24399374929364101</v>
      </c>
      <c r="AB10" s="17">
        <v>0.12891709900217599</v>
      </c>
      <c r="AC10" s="17">
        <v>0.16154026743049499</v>
      </c>
      <c r="AD10" s="17">
        <v>0.219535819312518</v>
      </c>
      <c r="AE10" s="17"/>
      <c r="AF10" s="17">
        <v>0.20807969318841199</v>
      </c>
      <c r="AG10" s="17">
        <v>0.17630221120466699</v>
      </c>
      <c r="AH10" s="17">
        <v>0.19039365800982</v>
      </c>
      <c r="AI10" s="17"/>
      <c r="AJ10" s="17">
        <v>0.20435202780641401</v>
      </c>
      <c r="AK10" s="17">
        <v>0.18914729287802201</v>
      </c>
      <c r="AL10" s="17">
        <v>0.23232903980551001</v>
      </c>
      <c r="AM10" s="17"/>
      <c r="AN10" s="17">
        <v>0.24444368788829901</v>
      </c>
      <c r="AO10" s="17">
        <v>0.227382739425847</v>
      </c>
      <c r="AP10" s="17">
        <v>0.18697683198946699</v>
      </c>
      <c r="AQ10" s="17">
        <v>0.128383900993565</v>
      </c>
      <c r="AR10" s="17">
        <v>0.32871695330037198</v>
      </c>
      <c r="AS10" s="17"/>
      <c r="AT10" s="17">
        <v>0.197246165243053</v>
      </c>
      <c r="AU10" s="17">
        <v>0.23622296086726399</v>
      </c>
      <c r="AV10" s="17"/>
      <c r="AW10" s="17">
        <v>0.12155749940694199</v>
      </c>
      <c r="AX10" s="17">
        <v>0.31155245183894897</v>
      </c>
      <c r="AY10" s="17">
        <v>0.25314583111333999</v>
      </c>
    </row>
    <row r="11" spans="2:51" ht="30">
      <c r="B11" s="18" t="s">
        <v>161</v>
      </c>
      <c r="C11" s="17">
        <v>0.29504911370021603</v>
      </c>
      <c r="D11" s="17">
        <v>0.29143294420684701</v>
      </c>
      <c r="E11" s="17">
        <v>0.299075177751983</v>
      </c>
      <c r="F11" s="17"/>
      <c r="G11" s="17">
        <v>0.28858614389921</v>
      </c>
      <c r="H11" s="17">
        <v>0.26894883033559802</v>
      </c>
      <c r="I11" s="17">
        <v>0.23159021578365999</v>
      </c>
      <c r="J11" s="17">
        <v>0.30119281550365801</v>
      </c>
      <c r="K11" s="17">
        <v>0.36338391475382098</v>
      </c>
      <c r="L11" s="17">
        <v>0.314254657036038</v>
      </c>
      <c r="M11" s="17"/>
      <c r="N11" s="17">
        <v>0.24012165848344899</v>
      </c>
      <c r="O11" s="17">
        <v>0.28021800155377502</v>
      </c>
      <c r="P11" s="17">
        <v>0.33638268937750299</v>
      </c>
      <c r="Q11" s="17">
        <v>0.33262335334626902</v>
      </c>
      <c r="R11" s="17"/>
      <c r="S11" s="17">
        <v>0.25401572582820697</v>
      </c>
      <c r="T11" s="17">
        <v>0.323491618516346</v>
      </c>
      <c r="U11" s="17">
        <v>0.26165025463460501</v>
      </c>
      <c r="V11" s="17">
        <v>0.32024828746508999</v>
      </c>
      <c r="W11" s="17">
        <v>0.31988882735358498</v>
      </c>
      <c r="X11" s="17">
        <v>0.30252186269870002</v>
      </c>
      <c r="Y11" s="17">
        <v>0.24896386837569601</v>
      </c>
      <c r="Z11" s="17">
        <v>0.31589934743193898</v>
      </c>
      <c r="AA11" s="17">
        <v>0.29178562783000001</v>
      </c>
      <c r="AB11" s="17">
        <v>0.28797170807530698</v>
      </c>
      <c r="AC11" s="17">
        <v>0.34580861557101</v>
      </c>
      <c r="AD11" s="17">
        <v>0.37434847604333199</v>
      </c>
      <c r="AE11" s="17"/>
      <c r="AF11" s="17">
        <v>0.30674945802813702</v>
      </c>
      <c r="AG11" s="17">
        <v>0.269980014290499</v>
      </c>
      <c r="AH11" s="17">
        <v>0.36138777932135802</v>
      </c>
      <c r="AI11" s="17"/>
      <c r="AJ11" s="17">
        <v>0.28857657360718297</v>
      </c>
      <c r="AK11" s="17">
        <v>0.28835378462386002</v>
      </c>
      <c r="AL11" s="17">
        <v>0.258154689917302</v>
      </c>
      <c r="AM11" s="17"/>
      <c r="AN11" s="17">
        <v>0.33580789104749897</v>
      </c>
      <c r="AO11" s="17">
        <v>0.24188744141143501</v>
      </c>
      <c r="AP11" s="17">
        <v>0.27780462890751401</v>
      </c>
      <c r="AQ11" s="17">
        <v>0.26591832308430302</v>
      </c>
      <c r="AR11" s="17">
        <v>6.7478101334617305E-2</v>
      </c>
      <c r="AS11" s="17"/>
      <c r="AT11" s="17">
        <v>0.294911964889917</v>
      </c>
      <c r="AU11" s="17">
        <v>0.28793523716841302</v>
      </c>
      <c r="AV11" s="17"/>
      <c r="AW11" s="17">
        <v>0.25918983581379701</v>
      </c>
      <c r="AX11" s="17">
        <v>0.29938039606458999</v>
      </c>
      <c r="AY11" s="17">
        <v>0.33052331772273202</v>
      </c>
    </row>
    <row r="12" spans="2:51">
      <c r="B12" s="18" t="s">
        <v>162</v>
      </c>
      <c r="C12" s="17">
        <v>0.27151566966388202</v>
      </c>
      <c r="D12" s="17">
        <v>0.285082284093373</v>
      </c>
      <c r="E12" s="17">
        <v>0.257269620418554</v>
      </c>
      <c r="F12" s="17"/>
      <c r="G12" s="17">
        <v>0.183701144814583</v>
      </c>
      <c r="H12" s="17">
        <v>0.22835876050632101</v>
      </c>
      <c r="I12" s="17">
        <v>0.28633436810016299</v>
      </c>
      <c r="J12" s="17">
        <v>0.29410899547396302</v>
      </c>
      <c r="K12" s="17">
        <v>0.24364205688325999</v>
      </c>
      <c r="L12" s="17">
        <v>0.33833124722567398</v>
      </c>
      <c r="M12" s="17"/>
      <c r="N12" s="17">
        <v>0.34416134645973501</v>
      </c>
      <c r="O12" s="17">
        <v>0.301913917111229</v>
      </c>
      <c r="P12" s="17">
        <v>0.22859957686924301</v>
      </c>
      <c r="Q12" s="17">
        <v>0.19710563565059899</v>
      </c>
      <c r="R12" s="17"/>
      <c r="S12" s="17">
        <v>0.27803259966421501</v>
      </c>
      <c r="T12" s="17">
        <v>0.29457355294369197</v>
      </c>
      <c r="U12" s="17">
        <v>0.35229826125852898</v>
      </c>
      <c r="V12" s="17">
        <v>0.24367470210473899</v>
      </c>
      <c r="W12" s="17">
        <v>0.20225328664860101</v>
      </c>
      <c r="X12" s="17">
        <v>0.274885946113193</v>
      </c>
      <c r="Y12" s="17">
        <v>0.30297544359490702</v>
      </c>
      <c r="Z12" s="17">
        <v>0.228637840666821</v>
      </c>
      <c r="AA12" s="17">
        <v>0.228517208744411</v>
      </c>
      <c r="AB12" s="17">
        <v>0.29713626598598902</v>
      </c>
      <c r="AC12" s="17">
        <v>0.26791172061914498</v>
      </c>
      <c r="AD12" s="17">
        <v>0.16699668218667199</v>
      </c>
      <c r="AE12" s="17"/>
      <c r="AF12" s="17">
        <v>0.25596594442948101</v>
      </c>
      <c r="AG12" s="17">
        <v>0.30809899131755197</v>
      </c>
      <c r="AH12" s="17">
        <v>0.24419121255637</v>
      </c>
      <c r="AI12" s="17"/>
      <c r="AJ12" s="17">
        <v>0.26534217034629498</v>
      </c>
      <c r="AK12" s="17">
        <v>0.29084790173542702</v>
      </c>
      <c r="AL12" s="17">
        <v>0.31085618126269698</v>
      </c>
      <c r="AM12" s="17"/>
      <c r="AN12" s="17">
        <v>0.204515051075434</v>
      </c>
      <c r="AO12" s="17">
        <v>0.296744491011105</v>
      </c>
      <c r="AP12" s="17">
        <v>0.27593444019160002</v>
      </c>
      <c r="AQ12" s="17">
        <v>0.34618141392081198</v>
      </c>
      <c r="AR12" s="17">
        <v>0.31658511534869099</v>
      </c>
      <c r="AS12" s="17"/>
      <c r="AT12" s="17">
        <v>0.279480479538257</v>
      </c>
      <c r="AU12" s="17">
        <v>0.19089120331790099</v>
      </c>
      <c r="AV12" s="17"/>
      <c r="AW12" s="17">
        <v>0.35783367154877199</v>
      </c>
      <c r="AX12" s="17">
        <v>0.228454819119248</v>
      </c>
      <c r="AY12" s="17">
        <v>0.19386573686831601</v>
      </c>
    </row>
    <row r="13" spans="2:51">
      <c r="B13" s="18" t="s">
        <v>163</v>
      </c>
      <c r="C13" s="17">
        <v>0.118514715811746</v>
      </c>
      <c r="D13" s="17">
        <v>0.142560099431777</v>
      </c>
      <c r="E13" s="17">
        <v>9.6230973957263502E-2</v>
      </c>
      <c r="F13" s="17"/>
      <c r="G13" s="17">
        <v>8.9476068490517896E-2</v>
      </c>
      <c r="H13" s="17">
        <v>0.114692871242236</v>
      </c>
      <c r="I13" s="17">
        <v>0.10925036646752299</v>
      </c>
      <c r="J13" s="17">
        <v>0.112521935954934</v>
      </c>
      <c r="K13" s="17">
        <v>0.11532318705689699</v>
      </c>
      <c r="L13" s="17">
        <v>0.148880316862227</v>
      </c>
      <c r="M13" s="17"/>
      <c r="N13" s="17">
        <v>0.147797974460702</v>
      </c>
      <c r="O13" s="17">
        <v>0.13609537108101599</v>
      </c>
      <c r="P13" s="17">
        <v>9.5249928112650498E-2</v>
      </c>
      <c r="Q13" s="17">
        <v>8.6294666623742494E-2</v>
      </c>
      <c r="R13" s="17"/>
      <c r="S13" s="17">
        <v>0.114656081035294</v>
      </c>
      <c r="T13" s="17">
        <v>9.3443400962444495E-2</v>
      </c>
      <c r="U13" s="17">
        <v>0.118599818032686</v>
      </c>
      <c r="V13" s="17">
        <v>0.121935648801447</v>
      </c>
      <c r="W13" s="17">
        <v>0.13780502927287799</v>
      </c>
      <c r="X13" s="17">
        <v>0.14796905280515299</v>
      </c>
      <c r="Y13" s="17">
        <v>0.129620450477024</v>
      </c>
      <c r="Z13" s="17">
        <v>9.2558838853275704E-2</v>
      </c>
      <c r="AA13" s="17">
        <v>0.123767775737052</v>
      </c>
      <c r="AB13" s="17">
        <v>0.131714941725662</v>
      </c>
      <c r="AC13" s="17">
        <v>0.10155769507783401</v>
      </c>
      <c r="AD13" s="17">
        <v>7.28673360840741E-2</v>
      </c>
      <c r="AE13" s="17"/>
      <c r="AF13" s="17">
        <v>0.11986596147343501</v>
      </c>
      <c r="AG13" s="17">
        <v>0.14265711637465001</v>
      </c>
      <c r="AH13" s="17">
        <v>4.7173696598792503E-2</v>
      </c>
      <c r="AI13" s="17"/>
      <c r="AJ13" s="17">
        <v>0.14923723410911899</v>
      </c>
      <c r="AK13" s="17">
        <v>0.113088456019515</v>
      </c>
      <c r="AL13" s="17">
        <v>0.117026354366897</v>
      </c>
      <c r="AM13" s="17"/>
      <c r="AN13" s="17">
        <v>7.3118089593494806E-2</v>
      </c>
      <c r="AO13" s="17">
        <v>0.11984829396715101</v>
      </c>
      <c r="AP13" s="17">
        <v>0.13838732205094201</v>
      </c>
      <c r="AQ13" s="17">
        <v>0.14880935512083501</v>
      </c>
      <c r="AR13" s="17">
        <v>0.14332830030683999</v>
      </c>
      <c r="AS13" s="17"/>
      <c r="AT13" s="17">
        <v>0.123580201893828</v>
      </c>
      <c r="AU13" s="17">
        <v>8.1874389439526601E-2</v>
      </c>
      <c r="AV13" s="17"/>
      <c r="AW13" s="17">
        <v>0.181951245326541</v>
      </c>
      <c r="AX13" s="17">
        <v>5.29123611187753E-2</v>
      </c>
      <c r="AY13" s="17">
        <v>6.9503067091979606E-2</v>
      </c>
    </row>
    <row r="14" spans="2:51">
      <c r="B14" s="18" t="s">
        <v>119</v>
      </c>
      <c r="C14" s="17">
        <v>5.86839324237797E-2</v>
      </c>
      <c r="D14" s="17">
        <v>3.1621907349095001E-2</v>
      </c>
      <c r="E14" s="17">
        <v>8.3942023933714693E-2</v>
      </c>
      <c r="F14" s="17"/>
      <c r="G14" s="17">
        <v>3.4891680014236703E-2</v>
      </c>
      <c r="H14" s="17">
        <v>5.4054041044019799E-2</v>
      </c>
      <c r="I14" s="17">
        <v>6.7616478510269903E-2</v>
      </c>
      <c r="J14" s="17">
        <v>6.39493157632747E-2</v>
      </c>
      <c r="K14" s="17">
        <v>7.5064339844824898E-2</v>
      </c>
      <c r="L14" s="17">
        <v>5.1372664933106799E-2</v>
      </c>
      <c r="M14" s="17"/>
      <c r="N14" s="17">
        <v>4.89761083605307E-2</v>
      </c>
      <c r="O14" s="17">
        <v>6.0424636794444299E-2</v>
      </c>
      <c r="P14" s="17">
        <v>4.32502985317074E-2</v>
      </c>
      <c r="Q14" s="17">
        <v>8.3545391351563997E-2</v>
      </c>
      <c r="R14" s="17"/>
      <c r="S14" s="17">
        <v>7.0033178544411198E-2</v>
      </c>
      <c r="T14" s="17">
        <v>5.7253697286399403E-2</v>
      </c>
      <c r="U14" s="17">
        <v>5.8963784220358702E-2</v>
      </c>
      <c r="V14" s="17">
        <v>4.47141073251947E-2</v>
      </c>
      <c r="W14" s="17">
        <v>6.9649716195011396E-2</v>
      </c>
      <c r="X14" s="17">
        <v>2.6415078982143E-2</v>
      </c>
      <c r="Y14" s="17">
        <v>3.6594196623224898E-2</v>
      </c>
      <c r="Z14" s="17">
        <v>7.4222648731329693E-2</v>
      </c>
      <c r="AA14" s="17">
        <v>6.2877723819564996E-2</v>
      </c>
      <c r="AB14" s="17">
        <v>7.4114164022580406E-2</v>
      </c>
      <c r="AC14" s="17">
        <v>9.2794816705341801E-2</v>
      </c>
      <c r="AD14" s="17">
        <v>4.7261154167914501E-2</v>
      </c>
      <c r="AE14" s="17"/>
      <c r="AF14" s="17">
        <v>5.60450667597834E-2</v>
      </c>
      <c r="AG14" s="17">
        <v>5.1842258400400701E-2</v>
      </c>
      <c r="AH14" s="17">
        <v>8.9234829837626706E-2</v>
      </c>
      <c r="AI14" s="17"/>
      <c r="AJ14" s="17">
        <v>3.9088997720649603E-2</v>
      </c>
      <c r="AK14" s="17">
        <v>5.6630969975492301E-2</v>
      </c>
      <c r="AL14" s="17">
        <v>2.7729779577756901E-2</v>
      </c>
      <c r="AM14" s="17"/>
      <c r="AN14" s="17">
        <v>8.4434165157302801E-2</v>
      </c>
      <c r="AO14" s="17">
        <v>5.6434327615162198E-2</v>
      </c>
      <c r="AP14" s="17">
        <v>6.0506540885349E-2</v>
      </c>
      <c r="AQ14" s="17">
        <v>6.2764483652550093E-2</v>
      </c>
      <c r="AR14" s="17">
        <v>0</v>
      </c>
      <c r="AS14" s="17"/>
      <c r="AT14" s="17">
        <v>5.5725254509610703E-2</v>
      </c>
      <c r="AU14" s="17">
        <v>8.5973803192586906E-2</v>
      </c>
      <c r="AV14" s="17"/>
      <c r="AW14" s="17">
        <v>3.48826627568413E-2</v>
      </c>
      <c r="AX14" s="17">
        <v>2.92699542737761E-2</v>
      </c>
      <c r="AY14" s="17">
        <v>8.9888672259753902E-2</v>
      </c>
    </row>
    <row r="15" spans="2:51">
      <c r="B15" s="18" t="s">
        <v>164</v>
      </c>
      <c r="C15" s="21">
        <v>0.25623656840037701</v>
      </c>
      <c r="D15" s="21">
        <v>0.24930276491890799</v>
      </c>
      <c r="E15" s="21">
        <v>0.26348220393848498</v>
      </c>
      <c r="F15" s="21"/>
      <c r="G15" s="21">
        <v>0.40334496278145199</v>
      </c>
      <c r="H15" s="21">
        <v>0.33394549687182501</v>
      </c>
      <c r="I15" s="21">
        <v>0.30520857113838401</v>
      </c>
      <c r="J15" s="21">
        <v>0.22822693730417001</v>
      </c>
      <c r="K15" s="21">
        <v>0.202586501461197</v>
      </c>
      <c r="L15" s="21">
        <v>0.147161113942955</v>
      </c>
      <c r="M15" s="21"/>
      <c r="N15" s="21">
        <v>0.21894291223558399</v>
      </c>
      <c r="O15" s="21">
        <v>0.221348073459536</v>
      </c>
      <c r="P15" s="21">
        <v>0.29651750710889702</v>
      </c>
      <c r="Q15" s="21">
        <v>0.30043095302782502</v>
      </c>
      <c r="R15" s="21"/>
      <c r="S15" s="21">
        <v>0.28326241492787302</v>
      </c>
      <c r="T15" s="21">
        <v>0.23123773029111799</v>
      </c>
      <c r="U15" s="21">
        <v>0.208487881853822</v>
      </c>
      <c r="V15" s="21">
        <v>0.26942725430352799</v>
      </c>
      <c r="W15" s="21">
        <v>0.27040314052992398</v>
      </c>
      <c r="X15" s="21">
        <v>0.248208059400811</v>
      </c>
      <c r="Y15" s="21">
        <v>0.281846040929147</v>
      </c>
      <c r="Z15" s="21">
        <v>0.28868132431663501</v>
      </c>
      <c r="AA15" s="21">
        <v>0.29305166386897202</v>
      </c>
      <c r="AB15" s="21">
        <v>0.20906292019046199</v>
      </c>
      <c r="AC15" s="21">
        <v>0.19192715202666799</v>
      </c>
      <c r="AD15" s="21">
        <v>0.33852635151800697</v>
      </c>
      <c r="AE15" s="21"/>
      <c r="AF15" s="21">
        <v>0.261373569309164</v>
      </c>
      <c r="AG15" s="21">
        <v>0.227421619616899</v>
      </c>
      <c r="AH15" s="21">
        <v>0.258012481685852</v>
      </c>
      <c r="AI15" s="21"/>
      <c r="AJ15" s="21">
        <v>0.257755024216753</v>
      </c>
      <c r="AK15" s="21">
        <v>0.25107888764570602</v>
      </c>
      <c r="AL15" s="21">
        <v>0.28623299487534698</v>
      </c>
      <c r="AM15" s="21"/>
      <c r="AN15" s="21">
        <v>0.30212480312626999</v>
      </c>
      <c r="AO15" s="21">
        <v>0.28508544599514701</v>
      </c>
      <c r="AP15" s="21">
        <v>0.24736706796459501</v>
      </c>
      <c r="AQ15" s="21">
        <v>0.176326424221499</v>
      </c>
      <c r="AR15" s="21">
        <v>0.47260848300985198</v>
      </c>
      <c r="AS15" s="21"/>
      <c r="AT15" s="21">
        <v>0.246302099168387</v>
      </c>
      <c r="AU15" s="21">
        <v>0.35332536688157301</v>
      </c>
      <c r="AV15" s="21"/>
      <c r="AW15" s="21">
        <v>0.16614258455404901</v>
      </c>
      <c r="AX15" s="21">
        <v>0.38998246942361098</v>
      </c>
      <c r="AY15" s="21">
        <v>0.31621920605721798</v>
      </c>
    </row>
    <row r="16" spans="2:51">
      <c r="B16" s="18" t="s">
        <v>165</v>
      </c>
      <c r="C16" s="21">
        <v>0.39003038547562802</v>
      </c>
      <c r="D16" s="21">
        <v>0.42764238352514999</v>
      </c>
      <c r="E16" s="21">
        <v>0.35350059437581699</v>
      </c>
      <c r="F16" s="21"/>
      <c r="G16" s="21">
        <v>0.27317721330510097</v>
      </c>
      <c r="H16" s="21">
        <v>0.34305163174855702</v>
      </c>
      <c r="I16" s="21">
        <v>0.395584734567686</v>
      </c>
      <c r="J16" s="21">
        <v>0.406630931428897</v>
      </c>
      <c r="K16" s="21">
        <v>0.358965243940157</v>
      </c>
      <c r="L16" s="21">
        <v>0.48721156408790101</v>
      </c>
      <c r="M16" s="21"/>
      <c r="N16" s="21">
        <v>0.49195932092043698</v>
      </c>
      <c r="O16" s="21">
        <v>0.43800928819224499</v>
      </c>
      <c r="P16" s="21">
        <v>0.32384950498189302</v>
      </c>
      <c r="Q16" s="21">
        <v>0.28340030227434199</v>
      </c>
      <c r="R16" s="21"/>
      <c r="S16" s="21">
        <v>0.39268868069950902</v>
      </c>
      <c r="T16" s="21">
        <v>0.388016953906136</v>
      </c>
      <c r="U16" s="21">
        <v>0.47089807929121402</v>
      </c>
      <c r="V16" s="21">
        <v>0.36561035090618599</v>
      </c>
      <c r="W16" s="21">
        <v>0.340058315921479</v>
      </c>
      <c r="X16" s="21">
        <v>0.42285499891834599</v>
      </c>
      <c r="Y16" s="21">
        <v>0.432595894071932</v>
      </c>
      <c r="Z16" s="21">
        <v>0.32119667952009701</v>
      </c>
      <c r="AA16" s="21">
        <v>0.352284984481463</v>
      </c>
      <c r="AB16" s="21">
        <v>0.42885120771165097</v>
      </c>
      <c r="AC16" s="21">
        <v>0.36946941569698</v>
      </c>
      <c r="AD16" s="21">
        <v>0.23986401827074599</v>
      </c>
      <c r="AE16" s="21"/>
      <c r="AF16" s="21">
        <v>0.37583190590291599</v>
      </c>
      <c r="AG16" s="21">
        <v>0.45075610769220098</v>
      </c>
      <c r="AH16" s="21">
        <v>0.291364909155163</v>
      </c>
      <c r="AI16" s="21"/>
      <c r="AJ16" s="21">
        <v>0.41457940445541402</v>
      </c>
      <c r="AK16" s="21">
        <v>0.40393635775494302</v>
      </c>
      <c r="AL16" s="21">
        <v>0.427882535629594</v>
      </c>
      <c r="AM16" s="21"/>
      <c r="AN16" s="21">
        <v>0.27763314066892902</v>
      </c>
      <c r="AO16" s="21">
        <v>0.41659278497825603</v>
      </c>
      <c r="AP16" s="21">
        <v>0.41432176224254202</v>
      </c>
      <c r="AQ16" s="21">
        <v>0.49499076904164802</v>
      </c>
      <c r="AR16" s="21">
        <v>0.45991341565553101</v>
      </c>
      <c r="AS16" s="21"/>
      <c r="AT16" s="21">
        <v>0.40306068143208501</v>
      </c>
      <c r="AU16" s="21">
        <v>0.27276559275742701</v>
      </c>
      <c r="AV16" s="21"/>
      <c r="AW16" s="21">
        <v>0.53978491687531305</v>
      </c>
      <c r="AX16" s="21">
        <v>0.28136718023802298</v>
      </c>
      <c r="AY16" s="21">
        <v>0.26336880396029499</v>
      </c>
    </row>
    <row r="17" spans="2:51">
      <c r="B17" s="18" t="s">
        <v>140</v>
      </c>
      <c r="C17" s="22">
        <v>-0.13379381707525101</v>
      </c>
      <c r="D17" s="22">
        <v>-0.17833961860624201</v>
      </c>
      <c r="E17" s="22">
        <v>-9.0018390437331799E-2</v>
      </c>
      <c r="F17" s="22"/>
      <c r="G17" s="22">
        <v>0.13016774947635101</v>
      </c>
      <c r="H17" s="22">
        <v>-9.1061348767326692E-3</v>
      </c>
      <c r="I17" s="22">
        <v>-9.0376163429301895E-2</v>
      </c>
      <c r="J17" s="22">
        <v>-0.17840399412472699</v>
      </c>
      <c r="K17" s="22">
        <v>-0.156378742478959</v>
      </c>
      <c r="L17" s="22">
        <v>-0.340050450144946</v>
      </c>
      <c r="M17" s="22"/>
      <c r="N17" s="22">
        <v>-0.273016408684853</v>
      </c>
      <c r="O17" s="22">
        <v>-0.216661214732709</v>
      </c>
      <c r="P17" s="22">
        <v>-2.73319978729962E-2</v>
      </c>
      <c r="Q17" s="22">
        <v>1.7030650753483E-2</v>
      </c>
      <c r="R17" s="22"/>
      <c r="S17" s="22">
        <v>-0.109426265771636</v>
      </c>
      <c r="T17" s="22">
        <v>-0.156779223615018</v>
      </c>
      <c r="U17" s="22">
        <v>-0.26241019743739202</v>
      </c>
      <c r="V17" s="22">
        <v>-9.61830966026581E-2</v>
      </c>
      <c r="W17" s="22">
        <v>-6.9655175391554996E-2</v>
      </c>
      <c r="X17" s="22">
        <v>-0.17464693951753499</v>
      </c>
      <c r="Y17" s="22">
        <v>-0.150749853142785</v>
      </c>
      <c r="Z17" s="22">
        <v>-3.2515355203461903E-2</v>
      </c>
      <c r="AA17" s="22">
        <v>-5.9233320612491099E-2</v>
      </c>
      <c r="AB17" s="22">
        <v>-0.21978828752118801</v>
      </c>
      <c r="AC17" s="22">
        <v>-0.17754226367031101</v>
      </c>
      <c r="AD17" s="22">
        <v>9.86623332472608E-2</v>
      </c>
      <c r="AE17" s="22"/>
      <c r="AF17" s="22">
        <v>-0.114458336593752</v>
      </c>
      <c r="AG17" s="22">
        <v>-0.22333448807530301</v>
      </c>
      <c r="AH17" s="22">
        <v>-3.3352427469310497E-2</v>
      </c>
      <c r="AI17" s="22"/>
      <c r="AJ17" s="22">
        <v>-0.15682438023865999</v>
      </c>
      <c r="AK17" s="22">
        <v>-0.152857470109237</v>
      </c>
      <c r="AL17" s="22">
        <v>-0.14164954075424699</v>
      </c>
      <c r="AM17" s="22"/>
      <c r="AN17" s="22">
        <v>2.4491662457340899E-2</v>
      </c>
      <c r="AO17" s="22">
        <v>-0.13150733898310901</v>
      </c>
      <c r="AP17" s="22">
        <v>-0.16695469427794701</v>
      </c>
      <c r="AQ17" s="22">
        <v>-0.31866434482014799</v>
      </c>
      <c r="AR17" s="22">
        <v>1.2695067354321399E-2</v>
      </c>
      <c r="AS17" s="22"/>
      <c r="AT17" s="22">
        <v>-0.15675858226369799</v>
      </c>
      <c r="AU17" s="22">
        <v>8.0559774124145403E-2</v>
      </c>
      <c r="AV17" s="22"/>
      <c r="AW17" s="22">
        <v>-0.37364233232126398</v>
      </c>
      <c r="AX17" s="22">
        <v>0.10861528918558799</v>
      </c>
      <c r="AY17" s="22">
        <v>5.2850402096922898E-2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1904</v>
      </c>
      <c r="D7" s="10">
        <v>853</v>
      </c>
      <c r="E7" s="10">
        <v>1044</v>
      </c>
      <c r="F7" s="10"/>
      <c r="G7" s="10">
        <v>166</v>
      </c>
      <c r="H7" s="10">
        <v>271</v>
      </c>
      <c r="I7" s="10">
        <v>276</v>
      </c>
      <c r="J7" s="10">
        <v>339</v>
      </c>
      <c r="K7" s="10">
        <v>369</v>
      </c>
      <c r="L7" s="10">
        <v>483</v>
      </c>
      <c r="M7" s="10"/>
      <c r="N7" s="10">
        <v>590</v>
      </c>
      <c r="O7" s="10">
        <v>526</v>
      </c>
      <c r="P7" s="10">
        <v>357</v>
      </c>
      <c r="Q7" s="10">
        <v>414</v>
      </c>
      <c r="R7" s="10"/>
      <c r="S7" s="10">
        <v>217</v>
      </c>
      <c r="T7" s="10">
        <v>303</v>
      </c>
      <c r="U7" s="10">
        <v>175</v>
      </c>
      <c r="V7" s="10">
        <v>147</v>
      </c>
      <c r="W7" s="10">
        <v>141</v>
      </c>
      <c r="X7" s="10">
        <v>157</v>
      </c>
      <c r="Y7" s="10">
        <v>165</v>
      </c>
      <c r="Z7" s="10">
        <v>81</v>
      </c>
      <c r="AA7" s="10">
        <v>235</v>
      </c>
      <c r="AB7" s="10">
        <v>167</v>
      </c>
      <c r="AC7" s="10">
        <v>73</v>
      </c>
      <c r="AD7" s="10">
        <v>43</v>
      </c>
      <c r="AE7" s="10"/>
      <c r="AF7" s="10">
        <v>765</v>
      </c>
      <c r="AG7" s="10">
        <v>815</v>
      </c>
      <c r="AH7" s="10">
        <v>218</v>
      </c>
      <c r="AI7" s="10"/>
      <c r="AJ7" s="10">
        <v>468</v>
      </c>
      <c r="AK7" s="10">
        <v>593</v>
      </c>
      <c r="AL7" s="10">
        <v>151</v>
      </c>
      <c r="AM7" s="10"/>
      <c r="AN7" s="10">
        <v>417</v>
      </c>
      <c r="AO7" s="10">
        <v>321</v>
      </c>
      <c r="AP7" s="10">
        <v>451</v>
      </c>
      <c r="AQ7" s="10">
        <v>205</v>
      </c>
      <c r="AR7" s="10">
        <v>36</v>
      </c>
      <c r="AS7" s="10"/>
      <c r="AT7" s="10">
        <v>1722</v>
      </c>
      <c r="AU7" s="10">
        <v>167</v>
      </c>
      <c r="AV7" s="10"/>
      <c r="AW7" s="10">
        <v>890</v>
      </c>
      <c r="AX7" s="10">
        <v>207</v>
      </c>
      <c r="AY7" s="10">
        <v>807</v>
      </c>
    </row>
    <row r="8" spans="2:51" ht="30" customHeight="1">
      <c r="B8" s="11" t="s">
        <v>112</v>
      </c>
      <c r="C8" s="11">
        <v>1905</v>
      </c>
      <c r="D8" s="11">
        <v>891</v>
      </c>
      <c r="E8" s="11">
        <v>1007</v>
      </c>
      <c r="F8" s="11"/>
      <c r="G8" s="11">
        <v>190</v>
      </c>
      <c r="H8" s="11">
        <v>333</v>
      </c>
      <c r="I8" s="11">
        <v>306</v>
      </c>
      <c r="J8" s="11">
        <v>334</v>
      </c>
      <c r="K8" s="11">
        <v>303</v>
      </c>
      <c r="L8" s="11">
        <v>439</v>
      </c>
      <c r="M8" s="11"/>
      <c r="N8" s="11">
        <v>550</v>
      </c>
      <c r="O8" s="11">
        <v>480</v>
      </c>
      <c r="P8" s="11">
        <v>416</v>
      </c>
      <c r="Q8" s="11">
        <v>442</v>
      </c>
      <c r="R8" s="11"/>
      <c r="S8" s="11">
        <v>265</v>
      </c>
      <c r="T8" s="11">
        <v>284</v>
      </c>
      <c r="U8" s="11">
        <v>155</v>
      </c>
      <c r="V8" s="11">
        <v>154</v>
      </c>
      <c r="W8" s="11">
        <v>136</v>
      </c>
      <c r="X8" s="11">
        <v>172</v>
      </c>
      <c r="Y8" s="11">
        <v>157</v>
      </c>
      <c r="Z8" s="11">
        <v>69</v>
      </c>
      <c r="AA8" s="11">
        <v>224</v>
      </c>
      <c r="AB8" s="11">
        <v>170</v>
      </c>
      <c r="AC8" s="11">
        <v>75</v>
      </c>
      <c r="AD8" s="11">
        <v>45</v>
      </c>
      <c r="AE8" s="11"/>
      <c r="AF8" s="11">
        <v>745</v>
      </c>
      <c r="AG8" s="11">
        <v>809</v>
      </c>
      <c r="AH8" s="11">
        <v>233</v>
      </c>
      <c r="AI8" s="11"/>
      <c r="AJ8" s="11">
        <v>448</v>
      </c>
      <c r="AK8" s="11">
        <v>615</v>
      </c>
      <c r="AL8" s="11">
        <v>147</v>
      </c>
      <c r="AM8" s="11"/>
      <c r="AN8" s="11">
        <v>417</v>
      </c>
      <c r="AO8" s="11">
        <v>337</v>
      </c>
      <c r="AP8" s="11">
        <v>453</v>
      </c>
      <c r="AQ8" s="11">
        <v>204</v>
      </c>
      <c r="AR8" s="11">
        <v>35</v>
      </c>
      <c r="AS8" s="11"/>
      <c r="AT8" s="11">
        <v>1700</v>
      </c>
      <c r="AU8" s="11">
        <v>190</v>
      </c>
      <c r="AV8" s="11"/>
      <c r="AW8" s="11">
        <v>863</v>
      </c>
      <c r="AX8" s="11">
        <v>223</v>
      </c>
      <c r="AY8" s="11">
        <v>820</v>
      </c>
    </row>
    <row r="9" spans="2:51">
      <c r="B9" s="18" t="s">
        <v>159</v>
      </c>
      <c r="C9" s="17">
        <v>6.4498999999292497E-2</v>
      </c>
      <c r="D9" s="17">
        <v>6.61738863392832E-2</v>
      </c>
      <c r="E9" s="17">
        <v>6.2421922196349899E-2</v>
      </c>
      <c r="F9" s="17"/>
      <c r="G9" s="17">
        <v>6.3926799606917301E-2</v>
      </c>
      <c r="H9" s="17">
        <v>0.108412212492624</v>
      </c>
      <c r="I9" s="17">
        <v>8.9203636417169802E-2</v>
      </c>
      <c r="J9" s="17">
        <v>6.5179136506594501E-2</v>
      </c>
      <c r="K9" s="17">
        <v>4.7302137086191298E-2</v>
      </c>
      <c r="L9" s="17">
        <v>2.5617244224939099E-2</v>
      </c>
      <c r="M9" s="17"/>
      <c r="N9" s="17">
        <v>7.5636892864615404E-2</v>
      </c>
      <c r="O9" s="17">
        <v>4.8537681230744499E-2</v>
      </c>
      <c r="P9" s="17">
        <v>6.6227341944959106E-2</v>
      </c>
      <c r="Q9" s="17">
        <v>6.8881927599536E-2</v>
      </c>
      <c r="R9" s="17"/>
      <c r="S9" s="17">
        <v>9.5712739767759195E-2</v>
      </c>
      <c r="T9" s="17">
        <v>6.5664844575920298E-2</v>
      </c>
      <c r="U9" s="17">
        <v>3.9489815996012603E-2</v>
      </c>
      <c r="V9" s="17">
        <v>4.5364587588731201E-2</v>
      </c>
      <c r="W9" s="17">
        <v>7.2152006972055996E-2</v>
      </c>
      <c r="X9" s="17">
        <v>9.0273346265437607E-2</v>
      </c>
      <c r="Y9" s="17">
        <v>7.9130383897441703E-2</v>
      </c>
      <c r="Z9" s="17">
        <v>1.4242307536388501E-2</v>
      </c>
      <c r="AA9" s="17">
        <v>7.35181221753195E-2</v>
      </c>
      <c r="AB9" s="17">
        <v>4.1042657123743803E-2</v>
      </c>
      <c r="AC9" s="17">
        <v>1.37451405718445E-2</v>
      </c>
      <c r="AD9" s="17">
        <v>5.8052757845943E-2</v>
      </c>
      <c r="AE9" s="17"/>
      <c r="AF9" s="17">
        <v>6.0501831362114303E-2</v>
      </c>
      <c r="AG9" s="17">
        <v>6.34622166901464E-2</v>
      </c>
      <c r="AH9" s="17">
        <v>8.9877212689709898E-2</v>
      </c>
      <c r="AI9" s="17"/>
      <c r="AJ9" s="17">
        <v>5.8872145730388001E-2</v>
      </c>
      <c r="AK9" s="17">
        <v>7.5987390565924406E-2</v>
      </c>
      <c r="AL9" s="17">
        <v>7.3838054560778202E-2</v>
      </c>
      <c r="AM9" s="17"/>
      <c r="AN9" s="17">
        <v>6.0328377671549097E-2</v>
      </c>
      <c r="AO9" s="17">
        <v>6.07871063802147E-2</v>
      </c>
      <c r="AP9" s="17">
        <v>5.2678694282805701E-2</v>
      </c>
      <c r="AQ9" s="17">
        <v>8.6663734682793703E-2</v>
      </c>
      <c r="AR9" s="17">
        <v>8.6189296247721994E-2</v>
      </c>
      <c r="AS9" s="17"/>
      <c r="AT9" s="17">
        <v>5.9444977007611199E-2</v>
      </c>
      <c r="AU9" s="17">
        <v>0.110336527031795</v>
      </c>
      <c r="AV9" s="17"/>
      <c r="AW9" s="17">
        <v>5.4820689143009201E-2</v>
      </c>
      <c r="AX9" s="17">
        <v>6.8817437302643406E-2</v>
      </c>
      <c r="AY9" s="17">
        <v>7.35083734985435E-2</v>
      </c>
    </row>
    <row r="10" spans="2:51">
      <c r="B10" s="18" t="s">
        <v>160</v>
      </c>
      <c r="C10" s="17">
        <v>0.2252609425438</v>
      </c>
      <c r="D10" s="17">
        <v>0.21583516323257501</v>
      </c>
      <c r="E10" s="17">
        <v>0.23418946585731401</v>
      </c>
      <c r="F10" s="17"/>
      <c r="G10" s="17">
        <v>0.306426287744897</v>
      </c>
      <c r="H10" s="17">
        <v>0.28604698994702699</v>
      </c>
      <c r="I10" s="17">
        <v>0.24225542834597899</v>
      </c>
      <c r="J10" s="17">
        <v>0.243870836626364</v>
      </c>
      <c r="K10" s="17">
        <v>0.18853518558773499</v>
      </c>
      <c r="L10" s="17">
        <v>0.143407889256666</v>
      </c>
      <c r="M10" s="17"/>
      <c r="N10" s="17">
        <v>0.21468364356882699</v>
      </c>
      <c r="O10" s="17">
        <v>0.202922974540555</v>
      </c>
      <c r="P10" s="17">
        <v>0.236981148965272</v>
      </c>
      <c r="Q10" s="17">
        <v>0.25514524602880501</v>
      </c>
      <c r="R10" s="17"/>
      <c r="S10" s="17">
        <v>0.223146926512411</v>
      </c>
      <c r="T10" s="17">
        <v>0.21765426838503699</v>
      </c>
      <c r="U10" s="17">
        <v>0.28688215473196299</v>
      </c>
      <c r="V10" s="17">
        <v>0.19861625075610101</v>
      </c>
      <c r="W10" s="17">
        <v>0.20374945639904701</v>
      </c>
      <c r="X10" s="17">
        <v>0.21870912504776399</v>
      </c>
      <c r="Y10" s="17">
        <v>0.25252749666304303</v>
      </c>
      <c r="Z10" s="17">
        <v>0.24405796955456199</v>
      </c>
      <c r="AA10" s="17">
        <v>0.224329974934728</v>
      </c>
      <c r="AB10" s="17">
        <v>0.19735186835099799</v>
      </c>
      <c r="AC10" s="17">
        <v>0.16069726526391201</v>
      </c>
      <c r="AD10" s="17">
        <v>0.349019109107567</v>
      </c>
      <c r="AE10" s="17"/>
      <c r="AF10" s="17">
        <v>0.23778747444978701</v>
      </c>
      <c r="AG10" s="17">
        <v>0.19126659451735201</v>
      </c>
      <c r="AH10" s="17">
        <v>0.28793725507629198</v>
      </c>
      <c r="AI10" s="17"/>
      <c r="AJ10" s="17">
        <v>0.22844126496511599</v>
      </c>
      <c r="AK10" s="17">
        <v>0.23451549265770699</v>
      </c>
      <c r="AL10" s="17">
        <v>0.15942984563478099</v>
      </c>
      <c r="AM10" s="17"/>
      <c r="AN10" s="17">
        <v>0.23241390620483399</v>
      </c>
      <c r="AO10" s="17">
        <v>0.25342507863375802</v>
      </c>
      <c r="AP10" s="17">
        <v>0.19166404628678099</v>
      </c>
      <c r="AQ10" s="17">
        <v>0.27255274853383799</v>
      </c>
      <c r="AR10" s="17">
        <v>0.14868562619273801</v>
      </c>
      <c r="AS10" s="17"/>
      <c r="AT10" s="17">
        <v>0.215104475034024</v>
      </c>
      <c r="AU10" s="17">
        <v>0.312438860603511</v>
      </c>
      <c r="AV10" s="17"/>
      <c r="AW10" s="17">
        <v>0.17708019143778</v>
      </c>
      <c r="AX10" s="17">
        <v>0.30004315622163802</v>
      </c>
      <c r="AY10" s="17">
        <v>0.25564731627111797</v>
      </c>
    </row>
    <row r="11" spans="2:51" ht="30">
      <c r="B11" s="18" t="s">
        <v>161</v>
      </c>
      <c r="C11" s="17">
        <v>0.31289833501268699</v>
      </c>
      <c r="D11" s="17">
        <v>0.27527840210486099</v>
      </c>
      <c r="E11" s="17">
        <v>0.34645994436050698</v>
      </c>
      <c r="F11" s="17"/>
      <c r="G11" s="17">
        <v>0.30626062654380798</v>
      </c>
      <c r="H11" s="17">
        <v>0.26416106521318</v>
      </c>
      <c r="I11" s="17">
        <v>0.30597401730552198</v>
      </c>
      <c r="J11" s="17">
        <v>0.30821031447702502</v>
      </c>
      <c r="K11" s="17">
        <v>0.31600531403161702</v>
      </c>
      <c r="L11" s="17">
        <v>0.35893491037497999</v>
      </c>
      <c r="M11" s="17"/>
      <c r="N11" s="17">
        <v>0.26818513545779499</v>
      </c>
      <c r="O11" s="17">
        <v>0.33522266836828701</v>
      </c>
      <c r="P11" s="17">
        <v>0.31193317876941501</v>
      </c>
      <c r="Q11" s="17">
        <v>0.33982758341437902</v>
      </c>
      <c r="R11" s="17"/>
      <c r="S11" s="17">
        <v>0.24408279986935999</v>
      </c>
      <c r="T11" s="17">
        <v>0.33738139967471198</v>
      </c>
      <c r="U11" s="17">
        <v>0.36836911095174502</v>
      </c>
      <c r="V11" s="17">
        <v>0.25794483187794498</v>
      </c>
      <c r="W11" s="17">
        <v>0.29733759566875001</v>
      </c>
      <c r="X11" s="17">
        <v>0.31063830623329303</v>
      </c>
      <c r="Y11" s="17">
        <v>0.31619653853753299</v>
      </c>
      <c r="Z11" s="17">
        <v>0.35815381112649802</v>
      </c>
      <c r="AA11" s="17">
        <v>0.29307411070031902</v>
      </c>
      <c r="AB11" s="17">
        <v>0.37714984350363501</v>
      </c>
      <c r="AC11" s="17">
        <v>0.37703273235704499</v>
      </c>
      <c r="AD11" s="17">
        <v>0.28432250239602502</v>
      </c>
      <c r="AE11" s="17"/>
      <c r="AF11" s="17">
        <v>0.31123921134750798</v>
      </c>
      <c r="AG11" s="17">
        <v>0.31556816791155101</v>
      </c>
      <c r="AH11" s="17">
        <v>0.281903058771244</v>
      </c>
      <c r="AI11" s="17"/>
      <c r="AJ11" s="17">
        <v>0.30473318697553903</v>
      </c>
      <c r="AK11" s="17">
        <v>0.28938779292227201</v>
      </c>
      <c r="AL11" s="17">
        <v>0.29976312404790101</v>
      </c>
      <c r="AM11" s="17"/>
      <c r="AN11" s="17">
        <v>0.33361009909420097</v>
      </c>
      <c r="AO11" s="17">
        <v>0.29826758423215699</v>
      </c>
      <c r="AP11" s="17">
        <v>0.33040393177454302</v>
      </c>
      <c r="AQ11" s="17">
        <v>0.22960434354817999</v>
      </c>
      <c r="AR11" s="17">
        <v>0.363109442076191</v>
      </c>
      <c r="AS11" s="17"/>
      <c r="AT11" s="17">
        <v>0.31765212353162497</v>
      </c>
      <c r="AU11" s="17">
        <v>0.25230772366669801</v>
      </c>
      <c r="AV11" s="17"/>
      <c r="AW11" s="17">
        <v>0.29117542156885001</v>
      </c>
      <c r="AX11" s="17">
        <v>0.29189797902051001</v>
      </c>
      <c r="AY11" s="17">
        <v>0.34145162466129497</v>
      </c>
    </row>
    <row r="12" spans="2:51">
      <c r="B12" s="18" t="s">
        <v>162</v>
      </c>
      <c r="C12" s="17">
        <v>0.24322890208033501</v>
      </c>
      <c r="D12" s="17">
        <v>0.26517506005340602</v>
      </c>
      <c r="E12" s="17">
        <v>0.22251350397990499</v>
      </c>
      <c r="F12" s="17"/>
      <c r="G12" s="17">
        <v>0.22800526989058401</v>
      </c>
      <c r="H12" s="17">
        <v>0.176349638090285</v>
      </c>
      <c r="I12" s="17">
        <v>0.21797314997237599</v>
      </c>
      <c r="J12" s="17">
        <v>0.25710195115262402</v>
      </c>
      <c r="K12" s="17">
        <v>0.26149775435254602</v>
      </c>
      <c r="L12" s="17">
        <v>0.29493349253482998</v>
      </c>
      <c r="M12" s="17"/>
      <c r="N12" s="17">
        <v>0.27938629164008599</v>
      </c>
      <c r="O12" s="17">
        <v>0.24966545116156699</v>
      </c>
      <c r="P12" s="17">
        <v>0.253259263243441</v>
      </c>
      <c r="Q12" s="17">
        <v>0.183058998567212</v>
      </c>
      <c r="R12" s="17"/>
      <c r="S12" s="17">
        <v>0.219052353823288</v>
      </c>
      <c r="T12" s="17">
        <v>0.25727809567105497</v>
      </c>
      <c r="U12" s="17">
        <v>0.18603571768531199</v>
      </c>
      <c r="V12" s="17">
        <v>0.30976168011473099</v>
      </c>
      <c r="W12" s="17">
        <v>0.30835873471177799</v>
      </c>
      <c r="X12" s="17">
        <v>0.22562124856326801</v>
      </c>
      <c r="Y12" s="17">
        <v>0.195459180338831</v>
      </c>
      <c r="Z12" s="17">
        <v>0.241013135168648</v>
      </c>
      <c r="AA12" s="17">
        <v>0.24530246167075601</v>
      </c>
      <c r="AB12" s="17">
        <v>0.241514807807304</v>
      </c>
      <c r="AC12" s="17">
        <v>0.34118277501776301</v>
      </c>
      <c r="AD12" s="17">
        <v>0.13822446493378801</v>
      </c>
      <c r="AE12" s="17"/>
      <c r="AF12" s="17">
        <v>0.25496791563209498</v>
      </c>
      <c r="AG12" s="17">
        <v>0.25573402764909398</v>
      </c>
      <c r="AH12" s="17">
        <v>0.19316362492035499</v>
      </c>
      <c r="AI12" s="17"/>
      <c r="AJ12" s="17">
        <v>0.27505552504258202</v>
      </c>
      <c r="AK12" s="17">
        <v>0.24308774853499099</v>
      </c>
      <c r="AL12" s="17">
        <v>0.28330108443596103</v>
      </c>
      <c r="AM12" s="17"/>
      <c r="AN12" s="17">
        <v>0.22193414993016999</v>
      </c>
      <c r="AO12" s="17">
        <v>0.23770981493582299</v>
      </c>
      <c r="AP12" s="17">
        <v>0.251477974242375</v>
      </c>
      <c r="AQ12" s="17">
        <v>0.24228115134523701</v>
      </c>
      <c r="AR12" s="17">
        <v>0.162217816535943</v>
      </c>
      <c r="AS12" s="17"/>
      <c r="AT12" s="17">
        <v>0.25249173051898499</v>
      </c>
      <c r="AU12" s="17">
        <v>0.174659017571311</v>
      </c>
      <c r="AV12" s="17"/>
      <c r="AW12" s="17">
        <v>0.295390716137305</v>
      </c>
      <c r="AX12" s="17">
        <v>0.23547608932112801</v>
      </c>
      <c r="AY12" s="17">
        <v>0.19045892547648099</v>
      </c>
    </row>
    <row r="13" spans="2:51">
      <c r="B13" s="18" t="s">
        <v>163</v>
      </c>
      <c r="C13" s="17">
        <v>0.100112192522649</v>
      </c>
      <c r="D13" s="17">
        <v>0.14564564397424201</v>
      </c>
      <c r="E13" s="17">
        <v>6.0497702471582003E-2</v>
      </c>
      <c r="F13" s="17"/>
      <c r="G13" s="17">
        <v>5.3267268526062297E-2</v>
      </c>
      <c r="H13" s="17">
        <v>0.116878082316643</v>
      </c>
      <c r="I13" s="17">
        <v>7.2514982930330499E-2</v>
      </c>
      <c r="J13" s="17">
        <v>8.0588309146382098E-2</v>
      </c>
      <c r="K13" s="17">
        <v>0.137210978382626</v>
      </c>
      <c r="L13" s="17">
        <v>0.11618047566034199</v>
      </c>
      <c r="M13" s="17"/>
      <c r="N13" s="17">
        <v>0.12646539073558799</v>
      </c>
      <c r="O13" s="17">
        <v>0.108016109208599</v>
      </c>
      <c r="P13" s="17">
        <v>7.7390499787046096E-2</v>
      </c>
      <c r="Q13" s="17">
        <v>7.6093496164875193E-2</v>
      </c>
      <c r="R13" s="17"/>
      <c r="S13" s="17">
        <v>0.16666627325940001</v>
      </c>
      <c r="T13" s="17">
        <v>9.0093106458439501E-2</v>
      </c>
      <c r="U13" s="17">
        <v>7.1917216298116898E-2</v>
      </c>
      <c r="V13" s="17">
        <v>0.13817805046061499</v>
      </c>
      <c r="W13" s="17">
        <v>8.4938173682032006E-2</v>
      </c>
      <c r="X13" s="17">
        <v>8.8851213333934295E-2</v>
      </c>
      <c r="Y13" s="17">
        <v>7.6537729710007704E-2</v>
      </c>
      <c r="Z13" s="17">
        <v>0.11981182064160199</v>
      </c>
      <c r="AA13" s="17">
        <v>8.6445155723960401E-2</v>
      </c>
      <c r="AB13" s="17">
        <v>7.6424465116434803E-2</v>
      </c>
      <c r="AC13" s="17">
        <v>5.6972598974844697E-2</v>
      </c>
      <c r="AD13" s="17">
        <v>0.108988454312324</v>
      </c>
      <c r="AE13" s="17"/>
      <c r="AF13" s="17">
        <v>8.5628767841190501E-2</v>
      </c>
      <c r="AG13" s="17">
        <v>0.12979462155920199</v>
      </c>
      <c r="AH13" s="17">
        <v>5.2866894573375699E-2</v>
      </c>
      <c r="AI13" s="17"/>
      <c r="AJ13" s="17">
        <v>9.6933658642838802E-2</v>
      </c>
      <c r="AK13" s="17">
        <v>0.10023354470831999</v>
      </c>
      <c r="AL13" s="17">
        <v>0.149957090507151</v>
      </c>
      <c r="AM13" s="17"/>
      <c r="AN13" s="17">
        <v>8.3098773716018606E-2</v>
      </c>
      <c r="AO13" s="17">
        <v>9.52187641676632E-2</v>
      </c>
      <c r="AP13" s="17">
        <v>0.12612845083319599</v>
      </c>
      <c r="AQ13" s="17">
        <v>0.123448688116349</v>
      </c>
      <c r="AR13" s="17">
        <v>0.207038038924926</v>
      </c>
      <c r="AS13" s="17"/>
      <c r="AT13" s="17">
        <v>0.101393439674626</v>
      </c>
      <c r="AU13" s="17">
        <v>9.1301967520639002E-2</v>
      </c>
      <c r="AV13" s="17"/>
      <c r="AW13" s="17">
        <v>0.148596219683516</v>
      </c>
      <c r="AX13" s="17">
        <v>6.5841493441207904E-2</v>
      </c>
      <c r="AY13" s="17">
        <v>5.8409695538122003E-2</v>
      </c>
    </row>
    <row r="14" spans="2:51">
      <c r="B14" s="18" t="s">
        <v>119</v>
      </c>
      <c r="C14" s="17">
        <v>5.4000627841236798E-2</v>
      </c>
      <c r="D14" s="17">
        <v>3.1891844295632403E-2</v>
      </c>
      <c r="E14" s="17">
        <v>7.3917461134341902E-2</v>
      </c>
      <c r="F14" s="17"/>
      <c r="G14" s="17">
        <v>4.2113747687731601E-2</v>
      </c>
      <c r="H14" s="17">
        <v>4.81520119402402E-2</v>
      </c>
      <c r="I14" s="17">
        <v>7.2078785028622805E-2</v>
      </c>
      <c r="J14" s="17">
        <v>4.5049452091010397E-2</v>
      </c>
      <c r="K14" s="17">
        <v>4.94486305592843E-2</v>
      </c>
      <c r="L14" s="17">
        <v>6.0925987948242097E-2</v>
      </c>
      <c r="M14" s="17"/>
      <c r="N14" s="17">
        <v>3.5642645733088597E-2</v>
      </c>
      <c r="O14" s="17">
        <v>5.5635115490247099E-2</v>
      </c>
      <c r="P14" s="17">
        <v>5.4208567289866297E-2</v>
      </c>
      <c r="Q14" s="17">
        <v>7.6992748225192101E-2</v>
      </c>
      <c r="R14" s="17"/>
      <c r="S14" s="17">
        <v>5.1338906767782799E-2</v>
      </c>
      <c r="T14" s="17">
        <v>3.19282852348362E-2</v>
      </c>
      <c r="U14" s="17">
        <v>4.7305984336850203E-2</v>
      </c>
      <c r="V14" s="17">
        <v>5.0134599201876101E-2</v>
      </c>
      <c r="W14" s="17">
        <v>3.3464032566337898E-2</v>
      </c>
      <c r="X14" s="17">
        <v>6.5906760556303096E-2</v>
      </c>
      <c r="Y14" s="17">
        <v>8.0148670853143505E-2</v>
      </c>
      <c r="Z14" s="17">
        <v>2.2720955972301699E-2</v>
      </c>
      <c r="AA14" s="17">
        <v>7.7330174794916898E-2</v>
      </c>
      <c r="AB14" s="17">
        <v>6.6516358097884407E-2</v>
      </c>
      <c r="AC14" s="17">
        <v>5.03694878145904E-2</v>
      </c>
      <c r="AD14" s="17">
        <v>6.1392711404352998E-2</v>
      </c>
      <c r="AE14" s="17"/>
      <c r="AF14" s="17">
        <v>4.9874799367305399E-2</v>
      </c>
      <c r="AG14" s="17">
        <v>4.4174371672655401E-2</v>
      </c>
      <c r="AH14" s="17">
        <v>9.4251953969023902E-2</v>
      </c>
      <c r="AI14" s="17"/>
      <c r="AJ14" s="17">
        <v>3.5964218643537098E-2</v>
      </c>
      <c r="AK14" s="17">
        <v>5.6788030610786203E-2</v>
      </c>
      <c r="AL14" s="17">
        <v>3.3710800813428698E-2</v>
      </c>
      <c r="AM14" s="17"/>
      <c r="AN14" s="17">
        <v>6.8614693383227093E-2</v>
      </c>
      <c r="AO14" s="17">
        <v>5.4591651650384702E-2</v>
      </c>
      <c r="AP14" s="17">
        <v>4.7646902580299501E-2</v>
      </c>
      <c r="AQ14" s="17">
        <v>4.5449333773603003E-2</v>
      </c>
      <c r="AR14" s="17">
        <v>3.2759780022478903E-2</v>
      </c>
      <c r="AS14" s="17"/>
      <c r="AT14" s="17">
        <v>5.3913254233128198E-2</v>
      </c>
      <c r="AU14" s="17">
        <v>5.8955903606046502E-2</v>
      </c>
      <c r="AV14" s="17"/>
      <c r="AW14" s="17">
        <v>3.2936762029540802E-2</v>
      </c>
      <c r="AX14" s="17">
        <v>3.7923844692873097E-2</v>
      </c>
      <c r="AY14" s="17">
        <v>8.0524064554439903E-2</v>
      </c>
    </row>
    <row r="15" spans="2:51">
      <c r="B15" s="18" t="s">
        <v>164</v>
      </c>
      <c r="C15" s="21">
        <v>0.28975994254309201</v>
      </c>
      <c r="D15" s="21">
        <v>0.28200904957185902</v>
      </c>
      <c r="E15" s="21">
        <v>0.29661138805366399</v>
      </c>
      <c r="F15" s="21"/>
      <c r="G15" s="21">
        <v>0.37035308735181399</v>
      </c>
      <c r="H15" s="21">
        <v>0.39445920243965099</v>
      </c>
      <c r="I15" s="21">
        <v>0.33145906476314901</v>
      </c>
      <c r="J15" s="21">
        <v>0.30904997313295801</v>
      </c>
      <c r="K15" s="21">
        <v>0.23583732267392701</v>
      </c>
      <c r="L15" s="21">
        <v>0.169025133481605</v>
      </c>
      <c r="M15" s="21"/>
      <c r="N15" s="21">
        <v>0.29032053643344202</v>
      </c>
      <c r="O15" s="21">
        <v>0.2514606557713</v>
      </c>
      <c r="P15" s="21">
        <v>0.303208490910231</v>
      </c>
      <c r="Q15" s="21">
        <v>0.32402717362834099</v>
      </c>
      <c r="R15" s="21"/>
      <c r="S15" s="21">
        <v>0.31885966628016998</v>
      </c>
      <c r="T15" s="21">
        <v>0.28331911296095702</v>
      </c>
      <c r="U15" s="21">
        <v>0.32637197072797602</v>
      </c>
      <c r="V15" s="21">
        <v>0.243980838344833</v>
      </c>
      <c r="W15" s="21">
        <v>0.275901463371103</v>
      </c>
      <c r="X15" s="21">
        <v>0.308982471313201</v>
      </c>
      <c r="Y15" s="21">
        <v>0.33165788056048501</v>
      </c>
      <c r="Z15" s="21">
        <v>0.25830027709094999</v>
      </c>
      <c r="AA15" s="21">
        <v>0.297848097110048</v>
      </c>
      <c r="AB15" s="21">
        <v>0.23839452547474099</v>
      </c>
      <c r="AC15" s="21">
        <v>0.17444240583575699</v>
      </c>
      <c r="AD15" s="21">
        <v>0.40707186695351</v>
      </c>
      <c r="AE15" s="21"/>
      <c r="AF15" s="21">
        <v>0.298289305811901</v>
      </c>
      <c r="AG15" s="21">
        <v>0.25472881120749802</v>
      </c>
      <c r="AH15" s="21">
        <v>0.37781446776600203</v>
      </c>
      <c r="AI15" s="21"/>
      <c r="AJ15" s="21">
        <v>0.28731341069550398</v>
      </c>
      <c r="AK15" s="21">
        <v>0.31050288322363201</v>
      </c>
      <c r="AL15" s="21">
        <v>0.23326790019555901</v>
      </c>
      <c r="AM15" s="21"/>
      <c r="AN15" s="21">
        <v>0.29274228387638301</v>
      </c>
      <c r="AO15" s="21">
        <v>0.31421218501397202</v>
      </c>
      <c r="AP15" s="21">
        <v>0.24434274056958699</v>
      </c>
      <c r="AQ15" s="21">
        <v>0.35921648321663102</v>
      </c>
      <c r="AR15" s="21">
        <v>0.23487492244045999</v>
      </c>
      <c r="AS15" s="21"/>
      <c r="AT15" s="21">
        <v>0.274549452041635</v>
      </c>
      <c r="AU15" s="21">
        <v>0.42277538763530598</v>
      </c>
      <c r="AV15" s="21"/>
      <c r="AW15" s="21">
        <v>0.231900880580789</v>
      </c>
      <c r="AX15" s="21">
        <v>0.36886059352428102</v>
      </c>
      <c r="AY15" s="21">
        <v>0.32915568976966197</v>
      </c>
    </row>
    <row r="16" spans="2:51">
      <c r="B16" s="18" t="s">
        <v>165</v>
      </c>
      <c r="C16" s="21">
        <v>0.34334109460298401</v>
      </c>
      <c r="D16" s="21">
        <v>0.41082070402764798</v>
      </c>
      <c r="E16" s="21">
        <v>0.28301120645148697</v>
      </c>
      <c r="F16" s="21"/>
      <c r="G16" s="21">
        <v>0.28127253841664701</v>
      </c>
      <c r="H16" s="21">
        <v>0.29322772040692802</v>
      </c>
      <c r="I16" s="21">
        <v>0.29048813290270598</v>
      </c>
      <c r="J16" s="21">
        <v>0.33769026029900701</v>
      </c>
      <c r="K16" s="21">
        <v>0.39870873273517199</v>
      </c>
      <c r="L16" s="21">
        <v>0.41111396819517199</v>
      </c>
      <c r="M16" s="21"/>
      <c r="N16" s="21">
        <v>0.40585168237567398</v>
      </c>
      <c r="O16" s="21">
        <v>0.35768156037016702</v>
      </c>
      <c r="P16" s="21">
        <v>0.33064976303048699</v>
      </c>
      <c r="Q16" s="21">
        <v>0.25915249473208701</v>
      </c>
      <c r="R16" s="21"/>
      <c r="S16" s="21">
        <v>0.385718627082688</v>
      </c>
      <c r="T16" s="21">
        <v>0.34737120212949402</v>
      </c>
      <c r="U16" s="21">
        <v>0.257952933983429</v>
      </c>
      <c r="V16" s="21">
        <v>0.44793973057534597</v>
      </c>
      <c r="W16" s="21">
        <v>0.39329690839380999</v>
      </c>
      <c r="X16" s="21">
        <v>0.31447246189720302</v>
      </c>
      <c r="Y16" s="21">
        <v>0.27199691004883902</v>
      </c>
      <c r="Z16" s="21">
        <v>0.36082495581024998</v>
      </c>
      <c r="AA16" s="21">
        <v>0.33174761739471698</v>
      </c>
      <c r="AB16" s="21">
        <v>0.31793927292373902</v>
      </c>
      <c r="AC16" s="21">
        <v>0.39815537399260698</v>
      </c>
      <c r="AD16" s="21">
        <v>0.247212919246112</v>
      </c>
      <c r="AE16" s="21"/>
      <c r="AF16" s="21">
        <v>0.34059668347328498</v>
      </c>
      <c r="AG16" s="21">
        <v>0.38552864920829599</v>
      </c>
      <c r="AH16" s="21">
        <v>0.24603051949373</v>
      </c>
      <c r="AI16" s="21"/>
      <c r="AJ16" s="21">
        <v>0.37198918368542</v>
      </c>
      <c r="AK16" s="21">
        <v>0.34332129324331001</v>
      </c>
      <c r="AL16" s="21">
        <v>0.43325817494311197</v>
      </c>
      <c r="AM16" s="21"/>
      <c r="AN16" s="21">
        <v>0.305032923646189</v>
      </c>
      <c r="AO16" s="21">
        <v>0.332928579103486</v>
      </c>
      <c r="AP16" s="21">
        <v>0.37760642507557102</v>
      </c>
      <c r="AQ16" s="21">
        <v>0.36572983946158599</v>
      </c>
      <c r="AR16" s="21">
        <v>0.36925585546086998</v>
      </c>
      <c r="AS16" s="21"/>
      <c r="AT16" s="21">
        <v>0.35388517019361099</v>
      </c>
      <c r="AU16" s="21">
        <v>0.26596098509194999</v>
      </c>
      <c r="AV16" s="21"/>
      <c r="AW16" s="21">
        <v>0.44398693582081999</v>
      </c>
      <c r="AX16" s="21">
        <v>0.301317582762336</v>
      </c>
      <c r="AY16" s="21">
        <v>0.248868621014603</v>
      </c>
    </row>
    <row r="17" spans="2:51">
      <c r="B17" s="18" t="s">
        <v>140</v>
      </c>
      <c r="C17" s="22">
        <v>-5.3581152059891897E-2</v>
      </c>
      <c r="D17" s="22">
        <v>-0.12881165445578999</v>
      </c>
      <c r="E17" s="22">
        <v>1.3600181602177399E-2</v>
      </c>
      <c r="F17" s="22"/>
      <c r="G17" s="22">
        <v>8.9080548935167397E-2</v>
      </c>
      <c r="H17" s="22">
        <v>0.101231482032723</v>
      </c>
      <c r="I17" s="22">
        <v>4.0970931860442698E-2</v>
      </c>
      <c r="J17" s="22">
        <v>-2.86402871660483E-2</v>
      </c>
      <c r="K17" s="22">
        <v>-0.162871410061245</v>
      </c>
      <c r="L17" s="22">
        <v>-0.24208883471356701</v>
      </c>
      <c r="M17" s="22"/>
      <c r="N17" s="22">
        <v>-0.115531145942232</v>
      </c>
      <c r="O17" s="22">
        <v>-0.106220904598867</v>
      </c>
      <c r="P17" s="22">
        <v>-2.7441272120256301E-2</v>
      </c>
      <c r="Q17" s="22">
        <v>6.4874678896254007E-2</v>
      </c>
      <c r="R17" s="22"/>
      <c r="S17" s="22">
        <v>-6.6858960802518103E-2</v>
      </c>
      <c r="T17" s="22">
        <v>-6.4052089168536996E-2</v>
      </c>
      <c r="U17" s="22">
        <v>6.8419036744546899E-2</v>
      </c>
      <c r="V17" s="22">
        <v>-0.203958892230514</v>
      </c>
      <c r="W17" s="22">
        <v>-0.117395445022707</v>
      </c>
      <c r="X17" s="22">
        <v>-5.4899905840014003E-3</v>
      </c>
      <c r="Y17" s="22">
        <v>5.96609705116454E-2</v>
      </c>
      <c r="Z17" s="22">
        <v>-0.102524678719299</v>
      </c>
      <c r="AA17" s="22">
        <v>-3.3899520284668798E-2</v>
      </c>
      <c r="AB17" s="22">
        <v>-7.9544747448997602E-2</v>
      </c>
      <c r="AC17" s="22">
        <v>-0.22371296815685099</v>
      </c>
      <c r="AD17" s="22">
        <v>0.159858947707398</v>
      </c>
      <c r="AE17" s="22"/>
      <c r="AF17" s="22">
        <v>-4.2307377661383698E-2</v>
      </c>
      <c r="AG17" s="22">
        <v>-0.130799838000797</v>
      </c>
      <c r="AH17" s="22">
        <v>0.131783948272271</v>
      </c>
      <c r="AI17" s="22"/>
      <c r="AJ17" s="22">
        <v>-8.4675772989917006E-2</v>
      </c>
      <c r="AK17" s="22">
        <v>-3.2818410019678598E-2</v>
      </c>
      <c r="AL17" s="22">
        <v>-0.19999027474755299</v>
      </c>
      <c r="AM17" s="22"/>
      <c r="AN17" s="22">
        <v>-1.22906397698058E-2</v>
      </c>
      <c r="AO17" s="22">
        <v>-1.8716394089513502E-2</v>
      </c>
      <c r="AP17" s="22">
        <v>-0.133263684505984</v>
      </c>
      <c r="AQ17" s="22">
        <v>-6.51335624495414E-3</v>
      </c>
      <c r="AR17" s="22">
        <v>-0.13438093302040999</v>
      </c>
      <c r="AS17" s="22"/>
      <c r="AT17" s="22">
        <v>-7.9335718151975695E-2</v>
      </c>
      <c r="AU17" s="22">
        <v>0.15681440254335599</v>
      </c>
      <c r="AV17" s="22"/>
      <c r="AW17" s="22">
        <v>-0.21208605524003099</v>
      </c>
      <c r="AX17" s="22">
        <v>6.7543010761945105E-2</v>
      </c>
      <c r="AY17" s="22">
        <v>8.0287068755058699E-2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1831</v>
      </c>
      <c r="D7" s="10">
        <v>874</v>
      </c>
      <c r="E7" s="10">
        <v>948</v>
      </c>
      <c r="F7" s="10"/>
      <c r="G7" s="10">
        <v>171</v>
      </c>
      <c r="H7" s="10">
        <v>232</v>
      </c>
      <c r="I7" s="10">
        <v>252</v>
      </c>
      <c r="J7" s="10">
        <v>302</v>
      </c>
      <c r="K7" s="10">
        <v>373</v>
      </c>
      <c r="L7" s="10">
        <v>501</v>
      </c>
      <c r="M7" s="10"/>
      <c r="N7" s="10">
        <v>492</v>
      </c>
      <c r="O7" s="10">
        <v>500</v>
      </c>
      <c r="P7" s="10">
        <v>373</v>
      </c>
      <c r="Q7" s="10">
        <v>453</v>
      </c>
      <c r="R7" s="10"/>
      <c r="S7" s="10">
        <v>170</v>
      </c>
      <c r="T7" s="10">
        <v>274</v>
      </c>
      <c r="U7" s="10">
        <v>174</v>
      </c>
      <c r="V7" s="10">
        <v>168</v>
      </c>
      <c r="W7" s="10">
        <v>126</v>
      </c>
      <c r="X7" s="10">
        <v>158</v>
      </c>
      <c r="Y7" s="10">
        <v>149</v>
      </c>
      <c r="Z7" s="10">
        <v>87</v>
      </c>
      <c r="AA7" s="10">
        <v>228</v>
      </c>
      <c r="AB7" s="10">
        <v>146</v>
      </c>
      <c r="AC7" s="10">
        <v>99</v>
      </c>
      <c r="AD7" s="10">
        <v>52</v>
      </c>
      <c r="AE7" s="10"/>
      <c r="AF7" s="10">
        <v>769</v>
      </c>
      <c r="AG7" s="10">
        <v>724</v>
      </c>
      <c r="AH7" s="10">
        <v>216</v>
      </c>
      <c r="AI7" s="10"/>
      <c r="AJ7" s="10">
        <v>445</v>
      </c>
      <c r="AK7" s="10">
        <v>557</v>
      </c>
      <c r="AL7" s="10">
        <v>159</v>
      </c>
      <c r="AM7" s="10"/>
      <c r="AN7" s="10">
        <v>411</v>
      </c>
      <c r="AO7" s="10">
        <v>312</v>
      </c>
      <c r="AP7" s="10">
        <v>438</v>
      </c>
      <c r="AQ7" s="10">
        <v>183</v>
      </c>
      <c r="AR7" s="10">
        <v>22</v>
      </c>
      <c r="AS7" s="10"/>
      <c r="AT7" s="10">
        <v>1671</v>
      </c>
      <c r="AU7" s="10">
        <v>146</v>
      </c>
      <c r="AV7" s="10"/>
      <c r="AW7" s="10">
        <v>869</v>
      </c>
      <c r="AX7" s="10">
        <v>213</v>
      </c>
      <c r="AY7" s="10">
        <v>749</v>
      </c>
    </row>
    <row r="8" spans="2:51" ht="30" customHeight="1">
      <c r="B8" s="11" t="s">
        <v>112</v>
      </c>
      <c r="C8" s="11">
        <v>1825</v>
      </c>
      <c r="D8" s="11">
        <v>884</v>
      </c>
      <c r="E8" s="11">
        <v>932</v>
      </c>
      <c r="F8" s="11"/>
      <c r="G8" s="11">
        <v>203</v>
      </c>
      <c r="H8" s="11">
        <v>292</v>
      </c>
      <c r="I8" s="11">
        <v>282</v>
      </c>
      <c r="J8" s="11">
        <v>299</v>
      </c>
      <c r="K8" s="11">
        <v>305</v>
      </c>
      <c r="L8" s="11">
        <v>445</v>
      </c>
      <c r="M8" s="11"/>
      <c r="N8" s="11">
        <v>450</v>
      </c>
      <c r="O8" s="11">
        <v>450</v>
      </c>
      <c r="P8" s="11">
        <v>435</v>
      </c>
      <c r="Q8" s="11">
        <v>475</v>
      </c>
      <c r="R8" s="11"/>
      <c r="S8" s="11">
        <v>210</v>
      </c>
      <c r="T8" s="11">
        <v>260</v>
      </c>
      <c r="U8" s="11">
        <v>153</v>
      </c>
      <c r="V8" s="11">
        <v>179</v>
      </c>
      <c r="W8" s="11">
        <v>123</v>
      </c>
      <c r="X8" s="11">
        <v>170</v>
      </c>
      <c r="Y8" s="11">
        <v>143</v>
      </c>
      <c r="Z8" s="11">
        <v>74</v>
      </c>
      <c r="AA8" s="11">
        <v>213</v>
      </c>
      <c r="AB8" s="11">
        <v>144</v>
      </c>
      <c r="AC8" s="11">
        <v>97</v>
      </c>
      <c r="AD8" s="11">
        <v>58</v>
      </c>
      <c r="AE8" s="11"/>
      <c r="AF8" s="11">
        <v>731</v>
      </c>
      <c r="AG8" s="11">
        <v>718</v>
      </c>
      <c r="AH8" s="11">
        <v>234</v>
      </c>
      <c r="AI8" s="11"/>
      <c r="AJ8" s="11">
        <v>416</v>
      </c>
      <c r="AK8" s="11">
        <v>586</v>
      </c>
      <c r="AL8" s="11">
        <v>151</v>
      </c>
      <c r="AM8" s="11"/>
      <c r="AN8" s="11">
        <v>407</v>
      </c>
      <c r="AO8" s="11">
        <v>333</v>
      </c>
      <c r="AP8" s="11">
        <v>435</v>
      </c>
      <c r="AQ8" s="11">
        <v>176</v>
      </c>
      <c r="AR8" s="11">
        <v>20</v>
      </c>
      <c r="AS8" s="11"/>
      <c r="AT8" s="11">
        <v>1638</v>
      </c>
      <c r="AU8" s="11">
        <v>171</v>
      </c>
      <c r="AV8" s="11"/>
      <c r="AW8" s="11">
        <v>825</v>
      </c>
      <c r="AX8" s="11">
        <v>230</v>
      </c>
      <c r="AY8" s="11">
        <v>770</v>
      </c>
    </row>
    <row r="9" spans="2:51">
      <c r="B9" s="18" t="s">
        <v>159</v>
      </c>
      <c r="C9" s="17">
        <v>5.07676839172908E-2</v>
      </c>
      <c r="D9" s="17">
        <v>5.6561802369486901E-2</v>
      </c>
      <c r="E9" s="17">
        <v>4.5749093695188002E-2</v>
      </c>
      <c r="F9" s="17"/>
      <c r="G9" s="17">
        <v>6.1478697400790899E-2</v>
      </c>
      <c r="H9" s="17">
        <v>6.5569335390407796E-2</v>
      </c>
      <c r="I9" s="17">
        <v>4.6747164750718398E-2</v>
      </c>
      <c r="J9" s="17">
        <v>5.2556663445049202E-2</v>
      </c>
      <c r="K9" s="17">
        <v>5.8891348253088102E-2</v>
      </c>
      <c r="L9" s="17">
        <v>3.1960128735394597E-2</v>
      </c>
      <c r="M9" s="17"/>
      <c r="N9" s="17">
        <v>4.9395417414360099E-2</v>
      </c>
      <c r="O9" s="17">
        <v>2.86975408764026E-2</v>
      </c>
      <c r="P9" s="17">
        <v>5.5005532222026803E-2</v>
      </c>
      <c r="Q9" s="17">
        <v>6.8104281035407402E-2</v>
      </c>
      <c r="R9" s="17"/>
      <c r="S9" s="17">
        <v>3.4299298637001402E-2</v>
      </c>
      <c r="T9" s="17">
        <v>3.3334232336493498E-2</v>
      </c>
      <c r="U9" s="17">
        <v>8.8598033596233097E-2</v>
      </c>
      <c r="V9" s="17">
        <v>6.9660189626889704E-2</v>
      </c>
      <c r="W9" s="17">
        <v>7.4549175782541596E-2</v>
      </c>
      <c r="X9" s="17">
        <v>4.7488612262777501E-2</v>
      </c>
      <c r="Y9" s="17">
        <v>3.3845928903916203E-2</v>
      </c>
      <c r="Z9" s="17">
        <v>8.36046416276231E-2</v>
      </c>
      <c r="AA9" s="17">
        <v>6.5694318031948695E-2</v>
      </c>
      <c r="AB9" s="17">
        <v>4.4833382009198799E-2</v>
      </c>
      <c r="AC9" s="17">
        <v>9.8216689216326994E-3</v>
      </c>
      <c r="AD9" s="17">
        <v>1.8233030988306798E-2</v>
      </c>
      <c r="AE9" s="17"/>
      <c r="AF9" s="17">
        <v>6.1773240669125498E-2</v>
      </c>
      <c r="AG9" s="17">
        <v>4.3787464203127603E-2</v>
      </c>
      <c r="AH9" s="17">
        <v>4.66935752716938E-2</v>
      </c>
      <c r="AI9" s="17"/>
      <c r="AJ9" s="17">
        <v>7.0463382171986402E-2</v>
      </c>
      <c r="AK9" s="17">
        <v>4.0663582798044197E-2</v>
      </c>
      <c r="AL9" s="17">
        <v>4.6902632041780502E-2</v>
      </c>
      <c r="AM9" s="17"/>
      <c r="AN9" s="17">
        <v>6.9363556503835799E-2</v>
      </c>
      <c r="AO9" s="17">
        <v>2.5728215274189701E-2</v>
      </c>
      <c r="AP9" s="17">
        <v>3.4082454694631198E-2</v>
      </c>
      <c r="AQ9" s="17">
        <v>6.6110025328827607E-2</v>
      </c>
      <c r="AR9" s="17">
        <v>9.7044743455499696E-2</v>
      </c>
      <c r="AS9" s="17"/>
      <c r="AT9" s="17">
        <v>5.0317639908925502E-2</v>
      </c>
      <c r="AU9" s="17">
        <v>5.3774065743137499E-2</v>
      </c>
      <c r="AV9" s="17"/>
      <c r="AW9" s="17">
        <v>4.67306440079122E-2</v>
      </c>
      <c r="AX9" s="17">
        <v>4.7006918858074398E-2</v>
      </c>
      <c r="AY9" s="17">
        <v>5.6211036492656803E-2</v>
      </c>
    </row>
    <row r="10" spans="2:51">
      <c r="B10" s="18" t="s">
        <v>160</v>
      </c>
      <c r="C10" s="17">
        <v>0.123003504004987</v>
      </c>
      <c r="D10" s="17">
        <v>0.123585869263367</v>
      </c>
      <c r="E10" s="17">
        <v>0.12361064291685001</v>
      </c>
      <c r="F10" s="17"/>
      <c r="G10" s="17">
        <v>8.5375921292175097E-2</v>
      </c>
      <c r="H10" s="17">
        <v>0.14416455089858299</v>
      </c>
      <c r="I10" s="17">
        <v>0.141782699659528</v>
      </c>
      <c r="J10" s="17">
        <v>0.131431515386665</v>
      </c>
      <c r="K10" s="17">
        <v>0.12881562792498299</v>
      </c>
      <c r="L10" s="17">
        <v>0.10477723957313</v>
      </c>
      <c r="M10" s="17"/>
      <c r="N10" s="17">
        <v>0.101707635389753</v>
      </c>
      <c r="O10" s="17">
        <v>0.12055756543777101</v>
      </c>
      <c r="P10" s="17">
        <v>0.13046493488939501</v>
      </c>
      <c r="Q10" s="17">
        <v>0.13974929417798401</v>
      </c>
      <c r="R10" s="17"/>
      <c r="S10" s="17">
        <v>0.138067886801747</v>
      </c>
      <c r="T10" s="17">
        <v>0.12697153841964801</v>
      </c>
      <c r="U10" s="17">
        <v>0.117959188028799</v>
      </c>
      <c r="V10" s="17">
        <v>0.128974468758178</v>
      </c>
      <c r="W10" s="17">
        <v>8.9040654292791399E-2</v>
      </c>
      <c r="X10" s="17">
        <v>0.13379114922046301</v>
      </c>
      <c r="Y10" s="17">
        <v>9.3138535362592603E-2</v>
      </c>
      <c r="Z10" s="17">
        <v>0.125446208610316</v>
      </c>
      <c r="AA10" s="17">
        <v>0.13865667210442001</v>
      </c>
      <c r="AB10" s="17">
        <v>8.95102372113592E-2</v>
      </c>
      <c r="AC10" s="17">
        <v>0.15578291978477801</v>
      </c>
      <c r="AD10" s="17">
        <v>0.127719337242755</v>
      </c>
      <c r="AE10" s="17"/>
      <c r="AF10" s="17">
        <v>0.149326795351203</v>
      </c>
      <c r="AG10" s="17">
        <v>9.4936858324177101E-2</v>
      </c>
      <c r="AH10" s="17">
        <v>0.14221725232559401</v>
      </c>
      <c r="AI10" s="17"/>
      <c r="AJ10" s="17">
        <v>0.15400241067482401</v>
      </c>
      <c r="AK10" s="17">
        <v>0.13059461188197</v>
      </c>
      <c r="AL10" s="17">
        <v>7.3547274887603806E-2</v>
      </c>
      <c r="AM10" s="17"/>
      <c r="AN10" s="17">
        <v>0.14820761155062301</v>
      </c>
      <c r="AO10" s="17">
        <v>0.108663831032297</v>
      </c>
      <c r="AP10" s="17">
        <v>0.11739084194404401</v>
      </c>
      <c r="AQ10" s="17">
        <v>0.11244871485756899</v>
      </c>
      <c r="AR10" s="17">
        <v>0.21505540406753801</v>
      </c>
      <c r="AS10" s="17"/>
      <c r="AT10" s="17">
        <v>0.12534067504855501</v>
      </c>
      <c r="AU10" s="17">
        <v>0.111707486655361</v>
      </c>
      <c r="AV10" s="17"/>
      <c r="AW10" s="17">
        <v>7.8887811249236606E-2</v>
      </c>
      <c r="AX10" s="17">
        <v>0.23271474418104199</v>
      </c>
      <c r="AY10" s="17">
        <v>0.13755169532931599</v>
      </c>
    </row>
    <row r="11" spans="2:51" ht="30">
      <c r="B11" s="18" t="s">
        <v>161</v>
      </c>
      <c r="C11" s="17">
        <v>0.265125705627691</v>
      </c>
      <c r="D11" s="17">
        <v>0.25238065163666301</v>
      </c>
      <c r="E11" s="17">
        <v>0.27873679078504998</v>
      </c>
      <c r="F11" s="17"/>
      <c r="G11" s="17">
        <v>0.20477278459852</v>
      </c>
      <c r="H11" s="17">
        <v>0.26578857683589902</v>
      </c>
      <c r="I11" s="17">
        <v>0.22855353694827499</v>
      </c>
      <c r="J11" s="17">
        <v>0.27880725301133302</v>
      </c>
      <c r="K11" s="17">
        <v>0.28204299819498302</v>
      </c>
      <c r="L11" s="17">
        <v>0.29465485191247998</v>
      </c>
      <c r="M11" s="17"/>
      <c r="N11" s="17">
        <v>0.23221197411123301</v>
      </c>
      <c r="O11" s="17">
        <v>0.24595841340345401</v>
      </c>
      <c r="P11" s="17">
        <v>0.30646844492060998</v>
      </c>
      <c r="Q11" s="17">
        <v>0.27630950163760598</v>
      </c>
      <c r="R11" s="17"/>
      <c r="S11" s="17">
        <v>0.23607057002404999</v>
      </c>
      <c r="T11" s="17">
        <v>0.28360344497517498</v>
      </c>
      <c r="U11" s="17">
        <v>0.259893076119872</v>
      </c>
      <c r="V11" s="17">
        <v>0.25177968668213802</v>
      </c>
      <c r="W11" s="17">
        <v>0.28821553328409499</v>
      </c>
      <c r="X11" s="17">
        <v>0.23258473814103101</v>
      </c>
      <c r="Y11" s="17">
        <v>0.31601685475387598</v>
      </c>
      <c r="Z11" s="17">
        <v>0.30470083569512102</v>
      </c>
      <c r="AA11" s="17">
        <v>0.27750167710057999</v>
      </c>
      <c r="AB11" s="17">
        <v>0.249269185334868</v>
      </c>
      <c r="AC11" s="17">
        <v>0.32055467799627502</v>
      </c>
      <c r="AD11" s="17">
        <v>0.115275898419075</v>
      </c>
      <c r="AE11" s="17"/>
      <c r="AF11" s="17">
        <v>0.29621308662690299</v>
      </c>
      <c r="AG11" s="17">
        <v>0.24820184646045801</v>
      </c>
      <c r="AH11" s="17">
        <v>0.28625401398300698</v>
      </c>
      <c r="AI11" s="17"/>
      <c r="AJ11" s="17">
        <v>0.32370979673303701</v>
      </c>
      <c r="AK11" s="17">
        <v>0.22259007668528999</v>
      </c>
      <c r="AL11" s="17">
        <v>0.21752106729978099</v>
      </c>
      <c r="AM11" s="17"/>
      <c r="AN11" s="17">
        <v>0.31045218855379603</v>
      </c>
      <c r="AO11" s="17">
        <v>0.26965894194573298</v>
      </c>
      <c r="AP11" s="17">
        <v>0.205809897127952</v>
      </c>
      <c r="AQ11" s="17">
        <v>0.20483089560295401</v>
      </c>
      <c r="AR11" s="17">
        <v>9.2720141222251307E-2</v>
      </c>
      <c r="AS11" s="17"/>
      <c r="AT11" s="17">
        <v>0.27203970307762099</v>
      </c>
      <c r="AU11" s="17">
        <v>0.20996888903202399</v>
      </c>
      <c r="AV11" s="17"/>
      <c r="AW11" s="17">
        <v>0.216049944285264</v>
      </c>
      <c r="AX11" s="17">
        <v>0.31630145455876202</v>
      </c>
      <c r="AY11" s="17">
        <v>0.302426503638347</v>
      </c>
    </row>
    <row r="12" spans="2:51">
      <c r="B12" s="18" t="s">
        <v>162</v>
      </c>
      <c r="C12" s="17">
        <v>0.268413609478312</v>
      </c>
      <c r="D12" s="17">
        <v>0.263211799056007</v>
      </c>
      <c r="E12" s="17">
        <v>0.27587944747110899</v>
      </c>
      <c r="F12" s="17"/>
      <c r="G12" s="17">
        <v>0.20774621129920201</v>
      </c>
      <c r="H12" s="17">
        <v>0.23309208508476201</v>
      </c>
      <c r="I12" s="17">
        <v>0.23280476172008299</v>
      </c>
      <c r="J12" s="17">
        <v>0.26474613746047698</v>
      </c>
      <c r="K12" s="17">
        <v>0.285135886389069</v>
      </c>
      <c r="L12" s="17">
        <v>0.33284109918368099</v>
      </c>
      <c r="M12" s="17"/>
      <c r="N12" s="17">
        <v>0.26973012421196402</v>
      </c>
      <c r="O12" s="17">
        <v>0.26627086265595701</v>
      </c>
      <c r="P12" s="17">
        <v>0.27951066198028901</v>
      </c>
      <c r="Q12" s="17">
        <v>0.25914308550368398</v>
      </c>
      <c r="R12" s="17"/>
      <c r="S12" s="17">
        <v>0.23984279999365499</v>
      </c>
      <c r="T12" s="17">
        <v>0.272809802562403</v>
      </c>
      <c r="U12" s="17">
        <v>0.260946011948475</v>
      </c>
      <c r="V12" s="17">
        <v>0.28154954880356903</v>
      </c>
      <c r="W12" s="17">
        <v>0.26353346123007199</v>
      </c>
      <c r="X12" s="17">
        <v>0.283166790843905</v>
      </c>
      <c r="Y12" s="17">
        <v>0.25413938550249798</v>
      </c>
      <c r="Z12" s="17">
        <v>0.28931262324694601</v>
      </c>
      <c r="AA12" s="17">
        <v>0.26189535537591102</v>
      </c>
      <c r="AB12" s="17">
        <v>0.28093467961339502</v>
      </c>
      <c r="AC12" s="17">
        <v>0.27012823844945499</v>
      </c>
      <c r="AD12" s="17">
        <v>0.296524669205189</v>
      </c>
      <c r="AE12" s="17"/>
      <c r="AF12" s="17">
        <v>0.28777539785824102</v>
      </c>
      <c r="AG12" s="17">
        <v>0.27003915804805001</v>
      </c>
      <c r="AH12" s="17">
        <v>0.24126388160491599</v>
      </c>
      <c r="AI12" s="17"/>
      <c r="AJ12" s="17">
        <v>0.30820952094508502</v>
      </c>
      <c r="AK12" s="17">
        <v>0.25111230989196098</v>
      </c>
      <c r="AL12" s="17">
        <v>0.26286614322338198</v>
      </c>
      <c r="AM12" s="17"/>
      <c r="AN12" s="17">
        <v>0.266265318371606</v>
      </c>
      <c r="AO12" s="17">
        <v>0.25100540896351498</v>
      </c>
      <c r="AP12" s="17">
        <v>0.28275414820422401</v>
      </c>
      <c r="AQ12" s="17">
        <v>0.24071713218282401</v>
      </c>
      <c r="AR12" s="17">
        <v>0.102851420382527</v>
      </c>
      <c r="AS12" s="17"/>
      <c r="AT12" s="17">
        <v>0.270933098883468</v>
      </c>
      <c r="AU12" s="17">
        <v>0.23692654242203401</v>
      </c>
      <c r="AV12" s="17"/>
      <c r="AW12" s="17">
        <v>0.29269284460230499</v>
      </c>
      <c r="AX12" s="17">
        <v>0.228899381822294</v>
      </c>
      <c r="AY12" s="17">
        <v>0.254189714070299</v>
      </c>
    </row>
    <row r="13" spans="2:51">
      <c r="B13" s="18" t="s">
        <v>163</v>
      </c>
      <c r="C13" s="17">
        <v>0.24625339452144099</v>
      </c>
      <c r="D13" s="17">
        <v>0.279117858050006</v>
      </c>
      <c r="E13" s="17">
        <v>0.20894717481699601</v>
      </c>
      <c r="F13" s="17"/>
      <c r="G13" s="17">
        <v>0.39718136310510499</v>
      </c>
      <c r="H13" s="17">
        <v>0.255909209655655</v>
      </c>
      <c r="I13" s="17">
        <v>0.29784191298346102</v>
      </c>
      <c r="J13" s="17">
        <v>0.22265865897097001</v>
      </c>
      <c r="K13" s="17">
        <v>0.193927949394396</v>
      </c>
      <c r="L13" s="17">
        <v>0.18998490575836899</v>
      </c>
      <c r="M13" s="17"/>
      <c r="N13" s="17">
        <v>0.32914600940514799</v>
      </c>
      <c r="O13" s="17">
        <v>0.28999967377406899</v>
      </c>
      <c r="P13" s="17">
        <v>0.16881839042912999</v>
      </c>
      <c r="Q13" s="17">
        <v>0.20036394295922699</v>
      </c>
      <c r="R13" s="17"/>
      <c r="S13" s="17">
        <v>0.292822260466093</v>
      </c>
      <c r="T13" s="17">
        <v>0.24203716647033999</v>
      </c>
      <c r="U13" s="17">
        <v>0.23671867727965501</v>
      </c>
      <c r="V13" s="17">
        <v>0.22169356274886301</v>
      </c>
      <c r="W13" s="17">
        <v>0.24725337863294</v>
      </c>
      <c r="X13" s="17">
        <v>0.23947863056753699</v>
      </c>
      <c r="Y13" s="17">
        <v>0.26232313896002302</v>
      </c>
      <c r="Z13" s="17">
        <v>0.15310085552153699</v>
      </c>
      <c r="AA13" s="17">
        <v>0.18973295237186899</v>
      </c>
      <c r="AB13" s="17">
        <v>0.31555318681206501</v>
      </c>
      <c r="AC13" s="17">
        <v>0.22514782774039799</v>
      </c>
      <c r="AD13" s="17">
        <v>0.36394709499647998</v>
      </c>
      <c r="AE13" s="17"/>
      <c r="AF13" s="17">
        <v>0.16197375709106099</v>
      </c>
      <c r="AG13" s="17">
        <v>0.30824419993323598</v>
      </c>
      <c r="AH13" s="17">
        <v>0.203168214535799</v>
      </c>
      <c r="AI13" s="17"/>
      <c r="AJ13" s="17">
        <v>0.115946565097958</v>
      </c>
      <c r="AK13" s="17">
        <v>0.32228568570732102</v>
      </c>
      <c r="AL13" s="17">
        <v>0.36767191663673399</v>
      </c>
      <c r="AM13" s="17"/>
      <c r="AN13" s="17">
        <v>0.130347746146356</v>
      </c>
      <c r="AO13" s="17">
        <v>0.30484096837986702</v>
      </c>
      <c r="AP13" s="17">
        <v>0.32286203895667598</v>
      </c>
      <c r="AQ13" s="17">
        <v>0.34906839569220899</v>
      </c>
      <c r="AR13" s="17">
        <v>0.49232829087218499</v>
      </c>
      <c r="AS13" s="17"/>
      <c r="AT13" s="17">
        <v>0.236607218959315</v>
      </c>
      <c r="AU13" s="17">
        <v>0.334399374661773</v>
      </c>
      <c r="AV13" s="17"/>
      <c r="AW13" s="17">
        <v>0.33629319028358301</v>
      </c>
      <c r="AX13" s="17">
        <v>0.147338036667609</v>
      </c>
      <c r="AY13" s="17">
        <v>0.17931382472635299</v>
      </c>
    </row>
    <row r="14" spans="2:51">
      <c r="B14" s="18" t="s">
        <v>119</v>
      </c>
      <c r="C14" s="17">
        <v>4.6436102450277697E-2</v>
      </c>
      <c r="D14" s="17">
        <v>2.5142019624470199E-2</v>
      </c>
      <c r="E14" s="17">
        <v>6.7076850314806397E-2</v>
      </c>
      <c r="F14" s="17"/>
      <c r="G14" s="17">
        <v>4.3445022304206701E-2</v>
      </c>
      <c r="H14" s="17">
        <v>3.5476242134692901E-2</v>
      </c>
      <c r="I14" s="17">
        <v>5.2269923937934601E-2</v>
      </c>
      <c r="J14" s="17">
        <v>4.9799771725505197E-2</v>
      </c>
      <c r="K14" s="17">
        <v>5.1186189843480202E-2</v>
      </c>
      <c r="L14" s="17">
        <v>4.5781774836944997E-2</v>
      </c>
      <c r="M14" s="17"/>
      <c r="N14" s="17">
        <v>1.7808839467541599E-2</v>
      </c>
      <c r="O14" s="17">
        <v>4.8515943852347101E-2</v>
      </c>
      <c r="P14" s="17">
        <v>5.9732035558549897E-2</v>
      </c>
      <c r="Q14" s="17">
        <v>5.6329894686092299E-2</v>
      </c>
      <c r="R14" s="17"/>
      <c r="S14" s="17">
        <v>5.8897184077454701E-2</v>
      </c>
      <c r="T14" s="17">
        <v>4.12438152359412E-2</v>
      </c>
      <c r="U14" s="17">
        <v>3.58850130269667E-2</v>
      </c>
      <c r="V14" s="17">
        <v>4.6342543380362602E-2</v>
      </c>
      <c r="W14" s="17">
        <v>3.7407796777559899E-2</v>
      </c>
      <c r="X14" s="17">
        <v>6.3490078964285504E-2</v>
      </c>
      <c r="Y14" s="17">
        <v>4.0536156517093198E-2</v>
      </c>
      <c r="Z14" s="17">
        <v>4.3834835298457199E-2</v>
      </c>
      <c r="AA14" s="17">
        <v>6.6519025015271405E-2</v>
      </c>
      <c r="AB14" s="17">
        <v>1.98993290191142E-2</v>
      </c>
      <c r="AC14" s="17">
        <v>1.8564667107460801E-2</v>
      </c>
      <c r="AD14" s="17">
        <v>7.8299969148192497E-2</v>
      </c>
      <c r="AE14" s="17"/>
      <c r="AF14" s="17">
        <v>4.2937722403465502E-2</v>
      </c>
      <c r="AG14" s="17">
        <v>3.4790473030951098E-2</v>
      </c>
      <c r="AH14" s="17">
        <v>8.0403062278990106E-2</v>
      </c>
      <c r="AI14" s="17"/>
      <c r="AJ14" s="17">
        <v>2.7668324377110101E-2</v>
      </c>
      <c r="AK14" s="17">
        <v>3.27537330354142E-2</v>
      </c>
      <c r="AL14" s="17">
        <v>3.1490965910719301E-2</v>
      </c>
      <c r="AM14" s="17"/>
      <c r="AN14" s="17">
        <v>7.5363578873782797E-2</v>
      </c>
      <c r="AO14" s="17">
        <v>4.0102634404397999E-2</v>
      </c>
      <c r="AP14" s="17">
        <v>3.7100619072471801E-2</v>
      </c>
      <c r="AQ14" s="17">
        <v>2.68248363356158E-2</v>
      </c>
      <c r="AR14" s="17">
        <v>0</v>
      </c>
      <c r="AS14" s="17"/>
      <c r="AT14" s="17">
        <v>4.4761664122114402E-2</v>
      </c>
      <c r="AU14" s="17">
        <v>5.32236414856707E-2</v>
      </c>
      <c r="AV14" s="17"/>
      <c r="AW14" s="17">
        <v>2.9345565571698901E-2</v>
      </c>
      <c r="AX14" s="17">
        <v>2.7739463912218799E-2</v>
      </c>
      <c r="AY14" s="17">
        <v>7.0307225743028098E-2</v>
      </c>
    </row>
    <row r="15" spans="2:51">
      <c r="B15" s="18" t="s">
        <v>164</v>
      </c>
      <c r="C15" s="21">
        <v>0.173771187922278</v>
      </c>
      <c r="D15" s="21">
        <v>0.180147671632854</v>
      </c>
      <c r="E15" s="21">
        <v>0.16935973661203799</v>
      </c>
      <c r="F15" s="21"/>
      <c r="G15" s="21">
        <v>0.14685461869296601</v>
      </c>
      <c r="H15" s="21">
        <v>0.20973388628899101</v>
      </c>
      <c r="I15" s="21">
        <v>0.18852986441024699</v>
      </c>
      <c r="J15" s="21">
        <v>0.18398817883171401</v>
      </c>
      <c r="K15" s="21">
        <v>0.187706976178071</v>
      </c>
      <c r="L15" s="21">
        <v>0.13673736830852501</v>
      </c>
      <c r="M15" s="21"/>
      <c r="N15" s="21">
        <v>0.15110305280411401</v>
      </c>
      <c r="O15" s="21">
        <v>0.14925510631417299</v>
      </c>
      <c r="P15" s="21">
        <v>0.18547046711142101</v>
      </c>
      <c r="Q15" s="21">
        <v>0.20785357521339101</v>
      </c>
      <c r="R15" s="21"/>
      <c r="S15" s="21">
        <v>0.17236718543874799</v>
      </c>
      <c r="T15" s="21">
        <v>0.160305770756141</v>
      </c>
      <c r="U15" s="21">
        <v>0.20655722162503201</v>
      </c>
      <c r="V15" s="21">
        <v>0.198634658385067</v>
      </c>
      <c r="W15" s="21">
        <v>0.16358983007533301</v>
      </c>
      <c r="X15" s="21">
        <v>0.18127976148323999</v>
      </c>
      <c r="Y15" s="21">
        <v>0.126984464266509</v>
      </c>
      <c r="Z15" s="21">
        <v>0.20905085023793901</v>
      </c>
      <c r="AA15" s="21">
        <v>0.20435099013636801</v>
      </c>
      <c r="AB15" s="21">
        <v>0.13434361922055801</v>
      </c>
      <c r="AC15" s="21">
        <v>0.16560458870641101</v>
      </c>
      <c r="AD15" s="21">
        <v>0.145952368231062</v>
      </c>
      <c r="AE15" s="21"/>
      <c r="AF15" s="21">
        <v>0.21110003602032901</v>
      </c>
      <c r="AG15" s="21">
        <v>0.13872432252730499</v>
      </c>
      <c r="AH15" s="21">
        <v>0.188910827597288</v>
      </c>
      <c r="AI15" s="21"/>
      <c r="AJ15" s="21">
        <v>0.22446579284681001</v>
      </c>
      <c r="AK15" s="21">
        <v>0.17125819468001399</v>
      </c>
      <c r="AL15" s="21">
        <v>0.120449906929384</v>
      </c>
      <c r="AM15" s="21"/>
      <c r="AN15" s="21">
        <v>0.217571168054459</v>
      </c>
      <c r="AO15" s="21">
        <v>0.13439204630648699</v>
      </c>
      <c r="AP15" s="21">
        <v>0.15147329663867501</v>
      </c>
      <c r="AQ15" s="21">
        <v>0.178558740186397</v>
      </c>
      <c r="AR15" s="21">
        <v>0.312100147523037</v>
      </c>
      <c r="AS15" s="21"/>
      <c r="AT15" s="21">
        <v>0.17565831495748099</v>
      </c>
      <c r="AU15" s="21">
        <v>0.16548155239849799</v>
      </c>
      <c r="AV15" s="21"/>
      <c r="AW15" s="21">
        <v>0.12561845525714899</v>
      </c>
      <c r="AX15" s="21">
        <v>0.279721663039116</v>
      </c>
      <c r="AY15" s="21">
        <v>0.19376273182197301</v>
      </c>
    </row>
    <row r="16" spans="2:51">
      <c r="B16" s="18" t="s">
        <v>165</v>
      </c>
      <c r="C16" s="21">
        <v>0.51466700399975296</v>
      </c>
      <c r="D16" s="21">
        <v>0.542329657106013</v>
      </c>
      <c r="E16" s="21">
        <v>0.48482662228810502</v>
      </c>
      <c r="F16" s="21"/>
      <c r="G16" s="21">
        <v>0.604927574404307</v>
      </c>
      <c r="H16" s="21">
        <v>0.48900129474041698</v>
      </c>
      <c r="I16" s="21">
        <v>0.53064667470354399</v>
      </c>
      <c r="J16" s="21">
        <v>0.48740479643144802</v>
      </c>
      <c r="K16" s="21">
        <v>0.47906383578346501</v>
      </c>
      <c r="L16" s="21">
        <v>0.52282600494205</v>
      </c>
      <c r="M16" s="21"/>
      <c r="N16" s="21">
        <v>0.59887613361711201</v>
      </c>
      <c r="O16" s="21">
        <v>0.556270536430026</v>
      </c>
      <c r="P16" s="21">
        <v>0.448329052409419</v>
      </c>
      <c r="Q16" s="21">
        <v>0.45950702846291003</v>
      </c>
      <c r="R16" s="21"/>
      <c r="S16" s="21">
        <v>0.53266506045974804</v>
      </c>
      <c r="T16" s="21">
        <v>0.51484696903274296</v>
      </c>
      <c r="U16" s="21">
        <v>0.49766468922812901</v>
      </c>
      <c r="V16" s="21">
        <v>0.50324311155243195</v>
      </c>
      <c r="W16" s="21">
        <v>0.51078683986301199</v>
      </c>
      <c r="X16" s="21">
        <v>0.52264542141144299</v>
      </c>
      <c r="Y16" s="21">
        <v>0.51646252446252205</v>
      </c>
      <c r="Z16" s="21">
        <v>0.44241347876848303</v>
      </c>
      <c r="AA16" s="21">
        <v>0.45162830774778001</v>
      </c>
      <c r="AB16" s="21">
        <v>0.59648786642545903</v>
      </c>
      <c r="AC16" s="21">
        <v>0.49527606618985298</v>
      </c>
      <c r="AD16" s="21">
        <v>0.66047176420166998</v>
      </c>
      <c r="AE16" s="21"/>
      <c r="AF16" s="21">
        <v>0.44974915494930201</v>
      </c>
      <c r="AG16" s="21">
        <v>0.57828335798128605</v>
      </c>
      <c r="AH16" s="21">
        <v>0.44443209614071499</v>
      </c>
      <c r="AI16" s="21"/>
      <c r="AJ16" s="21">
        <v>0.424156086043043</v>
      </c>
      <c r="AK16" s="21">
        <v>0.57339799559928195</v>
      </c>
      <c r="AL16" s="21">
        <v>0.63053805986011602</v>
      </c>
      <c r="AM16" s="21"/>
      <c r="AN16" s="21">
        <v>0.39661306451796102</v>
      </c>
      <c r="AO16" s="21">
        <v>0.55584637734338205</v>
      </c>
      <c r="AP16" s="21">
        <v>0.60561618716090004</v>
      </c>
      <c r="AQ16" s="21">
        <v>0.58978552787503402</v>
      </c>
      <c r="AR16" s="21">
        <v>0.59517971125471103</v>
      </c>
      <c r="AS16" s="21"/>
      <c r="AT16" s="21">
        <v>0.50754031784278397</v>
      </c>
      <c r="AU16" s="21">
        <v>0.57132591708380698</v>
      </c>
      <c r="AV16" s="21"/>
      <c r="AW16" s="21">
        <v>0.628986034885889</v>
      </c>
      <c r="AX16" s="21">
        <v>0.376237418489903</v>
      </c>
      <c r="AY16" s="21">
        <v>0.43350353879665199</v>
      </c>
    </row>
    <row r="17" spans="2:51">
      <c r="B17" s="18" t="s">
        <v>140</v>
      </c>
      <c r="C17" s="22">
        <v>-0.34089581607747499</v>
      </c>
      <c r="D17" s="22">
        <v>-0.362181985473159</v>
      </c>
      <c r="E17" s="22">
        <v>-0.31546688567606701</v>
      </c>
      <c r="F17" s="22"/>
      <c r="G17" s="22">
        <v>-0.45807295571134099</v>
      </c>
      <c r="H17" s="22">
        <v>-0.279267408451427</v>
      </c>
      <c r="I17" s="22">
        <v>-0.34211681029329699</v>
      </c>
      <c r="J17" s="22">
        <v>-0.30341661759973299</v>
      </c>
      <c r="K17" s="22">
        <v>-0.29135685960539298</v>
      </c>
      <c r="L17" s="22">
        <v>-0.386088636633525</v>
      </c>
      <c r="M17" s="22"/>
      <c r="N17" s="22">
        <v>-0.44777308081299799</v>
      </c>
      <c r="O17" s="22">
        <v>-0.40701543011585201</v>
      </c>
      <c r="P17" s="22">
        <v>-0.26285858529799799</v>
      </c>
      <c r="Q17" s="22">
        <v>-0.25165345324951899</v>
      </c>
      <c r="R17" s="22"/>
      <c r="S17" s="22">
        <v>-0.36029787502100002</v>
      </c>
      <c r="T17" s="22">
        <v>-0.35454119827660102</v>
      </c>
      <c r="U17" s="22">
        <v>-0.29110746760309703</v>
      </c>
      <c r="V17" s="22">
        <v>-0.30460845316736501</v>
      </c>
      <c r="W17" s="22">
        <v>-0.34719700978767898</v>
      </c>
      <c r="X17" s="22">
        <v>-0.341365659928203</v>
      </c>
      <c r="Y17" s="22">
        <v>-0.389478060196013</v>
      </c>
      <c r="Z17" s="22">
        <v>-0.23336262853054299</v>
      </c>
      <c r="AA17" s="22">
        <v>-0.247277317611412</v>
      </c>
      <c r="AB17" s="22">
        <v>-0.46214424720490099</v>
      </c>
      <c r="AC17" s="22">
        <v>-0.329671477483442</v>
      </c>
      <c r="AD17" s="22">
        <v>-0.51451939597060703</v>
      </c>
      <c r="AE17" s="22"/>
      <c r="AF17" s="22">
        <v>-0.238649118928974</v>
      </c>
      <c r="AG17" s="22">
        <v>-0.43955903545398101</v>
      </c>
      <c r="AH17" s="22">
        <v>-0.25552126854342699</v>
      </c>
      <c r="AI17" s="22"/>
      <c r="AJ17" s="22">
        <v>-0.19969029319623299</v>
      </c>
      <c r="AK17" s="22">
        <v>-0.40213980091926699</v>
      </c>
      <c r="AL17" s="22">
        <v>-0.51008815293073195</v>
      </c>
      <c r="AM17" s="22"/>
      <c r="AN17" s="22">
        <v>-0.17904189646350199</v>
      </c>
      <c r="AO17" s="22">
        <v>-0.421454331036895</v>
      </c>
      <c r="AP17" s="22">
        <v>-0.45414289052222501</v>
      </c>
      <c r="AQ17" s="22">
        <v>-0.41122678768863702</v>
      </c>
      <c r="AR17" s="22">
        <v>-0.28307956373167398</v>
      </c>
      <c r="AS17" s="22"/>
      <c r="AT17" s="22">
        <v>-0.33188200288530301</v>
      </c>
      <c r="AU17" s="22">
        <v>-0.40584436468530799</v>
      </c>
      <c r="AV17" s="22"/>
      <c r="AW17" s="22">
        <v>-0.50336757962874001</v>
      </c>
      <c r="AX17" s="22">
        <v>-9.6515755450786694E-2</v>
      </c>
      <c r="AY17" s="22">
        <v>-0.239740806974679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1869</v>
      </c>
      <c r="D7" s="10">
        <v>881</v>
      </c>
      <c r="E7" s="10">
        <v>986</v>
      </c>
      <c r="F7" s="10"/>
      <c r="G7" s="10">
        <v>170</v>
      </c>
      <c r="H7" s="10">
        <v>243</v>
      </c>
      <c r="I7" s="10">
        <v>282</v>
      </c>
      <c r="J7" s="10">
        <v>338</v>
      </c>
      <c r="K7" s="10">
        <v>380</v>
      </c>
      <c r="L7" s="10">
        <v>456</v>
      </c>
      <c r="M7" s="10"/>
      <c r="N7" s="10">
        <v>545</v>
      </c>
      <c r="O7" s="10">
        <v>545</v>
      </c>
      <c r="P7" s="10">
        <v>325</v>
      </c>
      <c r="Q7" s="10">
        <v>439</v>
      </c>
      <c r="R7" s="10"/>
      <c r="S7" s="10">
        <v>182</v>
      </c>
      <c r="T7" s="10">
        <v>283</v>
      </c>
      <c r="U7" s="10">
        <v>182</v>
      </c>
      <c r="V7" s="10">
        <v>166</v>
      </c>
      <c r="W7" s="10">
        <v>146</v>
      </c>
      <c r="X7" s="10">
        <v>161</v>
      </c>
      <c r="Y7" s="10">
        <v>166</v>
      </c>
      <c r="Z7" s="10">
        <v>76</v>
      </c>
      <c r="AA7" s="10">
        <v>196</v>
      </c>
      <c r="AB7" s="10">
        <v>173</v>
      </c>
      <c r="AC7" s="10">
        <v>92</v>
      </c>
      <c r="AD7" s="10">
        <v>46</v>
      </c>
      <c r="AE7" s="10"/>
      <c r="AF7" s="10">
        <v>736</v>
      </c>
      <c r="AG7" s="10">
        <v>819</v>
      </c>
      <c r="AH7" s="10">
        <v>204</v>
      </c>
      <c r="AI7" s="10"/>
      <c r="AJ7" s="10">
        <v>428</v>
      </c>
      <c r="AK7" s="10">
        <v>602</v>
      </c>
      <c r="AL7" s="10">
        <v>152</v>
      </c>
      <c r="AM7" s="10"/>
      <c r="AN7" s="10">
        <v>388</v>
      </c>
      <c r="AO7" s="10">
        <v>338</v>
      </c>
      <c r="AP7" s="10">
        <v>452</v>
      </c>
      <c r="AQ7" s="10">
        <v>170</v>
      </c>
      <c r="AR7" s="10">
        <v>32</v>
      </c>
      <c r="AS7" s="10"/>
      <c r="AT7" s="10">
        <v>1714</v>
      </c>
      <c r="AU7" s="10">
        <v>146</v>
      </c>
      <c r="AV7" s="10"/>
      <c r="AW7" s="10">
        <v>893</v>
      </c>
      <c r="AX7" s="10">
        <v>194</v>
      </c>
      <c r="AY7" s="10">
        <v>782</v>
      </c>
    </row>
    <row r="8" spans="2:51" ht="30" customHeight="1">
      <c r="B8" s="11" t="s">
        <v>112</v>
      </c>
      <c r="C8" s="11">
        <v>1860</v>
      </c>
      <c r="D8" s="11">
        <v>903</v>
      </c>
      <c r="E8" s="11">
        <v>955</v>
      </c>
      <c r="F8" s="11"/>
      <c r="G8" s="11">
        <v>195</v>
      </c>
      <c r="H8" s="11">
        <v>302</v>
      </c>
      <c r="I8" s="11">
        <v>315</v>
      </c>
      <c r="J8" s="11">
        <v>332</v>
      </c>
      <c r="K8" s="11">
        <v>311</v>
      </c>
      <c r="L8" s="11">
        <v>405</v>
      </c>
      <c r="M8" s="11"/>
      <c r="N8" s="11">
        <v>505</v>
      </c>
      <c r="O8" s="11">
        <v>501</v>
      </c>
      <c r="P8" s="11">
        <v>376</v>
      </c>
      <c r="Q8" s="11">
        <v>462</v>
      </c>
      <c r="R8" s="11"/>
      <c r="S8" s="11">
        <v>219</v>
      </c>
      <c r="T8" s="11">
        <v>268</v>
      </c>
      <c r="U8" s="11">
        <v>162</v>
      </c>
      <c r="V8" s="11">
        <v>179</v>
      </c>
      <c r="W8" s="11">
        <v>139</v>
      </c>
      <c r="X8" s="11">
        <v>169</v>
      </c>
      <c r="Y8" s="11">
        <v>158</v>
      </c>
      <c r="Z8" s="11">
        <v>67</v>
      </c>
      <c r="AA8" s="11">
        <v>186</v>
      </c>
      <c r="AB8" s="11">
        <v>172</v>
      </c>
      <c r="AC8" s="11">
        <v>89</v>
      </c>
      <c r="AD8" s="11">
        <v>50</v>
      </c>
      <c r="AE8" s="11"/>
      <c r="AF8" s="11">
        <v>701</v>
      </c>
      <c r="AG8" s="11">
        <v>814</v>
      </c>
      <c r="AH8" s="11">
        <v>220</v>
      </c>
      <c r="AI8" s="11"/>
      <c r="AJ8" s="11">
        <v>405</v>
      </c>
      <c r="AK8" s="11">
        <v>624</v>
      </c>
      <c r="AL8" s="11">
        <v>146</v>
      </c>
      <c r="AM8" s="11"/>
      <c r="AN8" s="11">
        <v>390</v>
      </c>
      <c r="AO8" s="11">
        <v>344</v>
      </c>
      <c r="AP8" s="11">
        <v>450</v>
      </c>
      <c r="AQ8" s="11">
        <v>167</v>
      </c>
      <c r="AR8" s="11">
        <v>29</v>
      </c>
      <c r="AS8" s="11"/>
      <c r="AT8" s="11">
        <v>1685</v>
      </c>
      <c r="AU8" s="11">
        <v>166</v>
      </c>
      <c r="AV8" s="11"/>
      <c r="AW8" s="11">
        <v>859</v>
      </c>
      <c r="AX8" s="11">
        <v>202</v>
      </c>
      <c r="AY8" s="11">
        <v>799</v>
      </c>
    </row>
    <row r="9" spans="2:51">
      <c r="B9" s="18" t="s">
        <v>159</v>
      </c>
      <c r="C9" s="17">
        <v>0.10464055291173401</v>
      </c>
      <c r="D9" s="17">
        <v>7.9148448584340406E-2</v>
      </c>
      <c r="E9" s="17">
        <v>0.12782440914800999</v>
      </c>
      <c r="F9" s="17"/>
      <c r="G9" s="17">
        <v>0.164836458545466</v>
      </c>
      <c r="H9" s="17">
        <v>0.17851604678409799</v>
      </c>
      <c r="I9" s="17">
        <v>0.112866384878023</v>
      </c>
      <c r="J9" s="17">
        <v>8.1867636020735907E-2</v>
      </c>
      <c r="K9" s="17">
        <v>8.0472181016447403E-2</v>
      </c>
      <c r="L9" s="17">
        <v>5.15037027629325E-2</v>
      </c>
      <c r="M9" s="17"/>
      <c r="N9" s="17">
        <v>8.4250802280343401E-2</v>
      </c>
      <c r="O9" s="17">
        <v>0.10513134036617899</v>
      </c>
      <c r="P9" s="17">
        <v>9.8971751540334704E-2</v>
      </c>
      <c r="Q9" s="17">
        <v>0.12995997163276499</v>
      </c>
      <c r="R9" s="17"/>
      <c r="S9" s="17">
        <v>0.14614390849895501</v>
      </c>
      <c r="T9" s="17">
        <v>0.108362391927334</v>
      </c>
      <c r="U9" s="17">
        <v>0.137328739098039</v>
      </c>
      <c r="V9" s="17">
        <v>0.120899830304151</v>
      </c>
      <c r="W9" s="17">
        <v>9.2020445052900204E-2</v>
      </c>
      <c r="X9" s="17">
        <v>9.8742924330236195E-2</v>
      </c>
      <c r="Y9" s="17">
        <v>7.2158003484482106E-2</v>
      </c>
      <c r="Z9" s="17">
        <v>9.0194393462272093E-2</v>
      </c>
      <c r="AA9" s="17">
        <v>7.4082382786838694E-2</v>
      </c>
      <c r="AB9" s="17">
        <v>3.8985710847595202E-2</v>
      </c>
      <c r="AC9" s="17">
        <v>0.11783688310094401</v>
      </c>
      <c r="AD9" s="17">
        <v>0.232097058585961</v>
      </c>
      <c r="AE9" s="17"/>
      <c r="AF9" s="17">
        <v>9.9864546846873306E-2</v>
      </c>
      <c r="AG9" s="17">
        <v>8.7219588988298402E-2</v>
      </c>
      <c r="AH9" s="17">
        <v>0.17506831613708199</v>
      </c>
      <c r="AI9" s="17"/>
      <c r="AJ9" s="17">
        <v>8.3935833463843104E-2</v>
      </c>
      <c r="AK9" s="17">
        <v>0.113388809229517</v>
      </c>
      <c r="AL9" s="17">
        <v>0.12200914480419001</v>
      </c>
      <c r="AM9" s="17"/>
      <c r="AN9" s="17">
        <v>0.10827526359171701</v>
      </c>
      <c r="AO9" s="17">
        <v>0.11484365617353599</v>
      </c>
      <c r="AP9" s="17">
        <v>7.4134453451151106E-2</v>
      </c>
      <c r="AQ9" s="17">
        <v>0.12319663077617</v>
      </c>
      <c r="AR9" s="17">
        <v>0.16597353936381301</v>
      </c>
      <c r="AS9" s="17"/>
      <c r="AT9" s="17">
        <v>9.6484448988790203E-2</v>
      </c>
      <c r="AU9" s="17">
        <v>0.18694424415528699</v>
      </c>
      <c r="AV9" s="17"/>
      <c r="AW9" s="17">
        <v>5.9857161432340399E-2</v>
      </c>
      <c r="AX9" s="17">
        <v>0.16486805589004799</v>
      </c>
      <c r="AY9" s="17">
        <v>0.13757147528878999</v>
      </c>
    </row>
    <row r="10" spans="2:51">
      <c r="B10" s="18" t="s">
        <v>160</v>
      </c>
      <c r="C10" s="17">
        <v>0.25791601868834801</v>
      </c>
      <c r="D10" s="17">
        <v>0.211574538831167</v>
      </c>
      <c r="E10" s="17">
        <v>0.30230303371794098</v>
      </c>
      <c r="F10" s="17"/>
      <c r="G10" s="17">
        <v>0.33811889804814699</v>
      </c>
      <c r="H10" s="17">
        <v>0.31478084142351698</v>
      </c>
      <c r="I10" s="17">
        <v>0.29026630547576199</v>
      </c>
      <c r="J10" s="17">
        <v>0.260848435591369</v>
      </c>
      <c r="K10" s="17">
        <v>0.19394270188353099</v>
      </c>
      <c r="L10" s="17">
        <v>0.19862242496928101</v>
      </c>
      <c r="M10" s="17"/>
      <c r="N10" s="17">
        <v>0.216229006423998</v>
      </c>
      <c r="O10" s="17">
        <v>0.25983910509111502</v>
      </c>
      <c r="P10" s="17">
        <v>0.29139761528098201</v>
      </c>
      <c r="Q10" s="17">
        <v>0.27824181642136703</v>
      </c>
      <c r="R10" s="17"/>
      <c r="S10" s="17">
        <v>0.29458952968518598</v>
      </c>
      <c r="T10" s="17">
        <v>0.26315482026937398</v>
      </c>
      <c r="U10" s="17">
        <v>0.21026912160789901</v>
      </c>
      <c r="V10" s="17">
        <v>0.27703949233712799</v>
      </c>
      <c r="W10" s="17">
        <v>0.202659325166335</v>
      </c>
      <c r="X10" s="17">
        <v>0.26274042326609098</v>
      </c>
      <c r="Y10" s="17">
        <v>0.279074690799615</v>
      </c>
      <c r="Z10" s="17">
        <v>0.192981046145979</v>
      </c>
      <c r="AA10" s="17">
        <v>0.22888991989051499</v>
      </c>
      <c r="AB10" s="17">
        <v>0.30792105100890899</v>
      </c>
      <c r="AC10" s="17">
        <v>0.26122777349280801</v>
      </c>
      <c r="AD10" s="17">
        <v>0.243519302730451</v>
      </c>
      <c r="AE10" s="17"/>
      <c r="AF10" s="17">
        <v>0.22891773116394501</v>
      </c>
      <c r="AG10" s="17">
        <v>0.27020646045771002</v>
      </c>
      <c r="AH10" s="17">
        <v>0.25395812620882702</v>
      </c>
      <c r="AI10" s="17"/>
      <c r="AJ10" s="17">
        <v>0.22208498169664101</v>
      </c>
      <c r="AK10" s="17">
        <v>0.31221374344529101</v>
      </c>
      <c r="AL10" s="17">
        <v>0.26270859950323699</v>
      </c>
      <c r="AM10" s="17"/>
      <c r="AN10" s="17">
        <v>0.26516060607296099</v>
      </c>
      <c r="AO10" s="17">
        <v>0.28976778728414199</v>
      </c>
      <c r="AP10" s="17">
        <v>0.24822556962019099</v>
      </c>
      <c r="AQ10" s="17">
        <v>0.29257963225154299</v>
      </c>
      <c r="AR10" s="17">
        <v>0.28924385979140899</v>
      </c>
      <c r="AS10" s="17"/>
      <c r="AT10" s="17">
        <v>0.25621125302610298</v>
      </c>
      <c r="AU10" s="17">
        <v>0.28235854499722501</v>
      </c>
      <c r="AV10" s="17"/>
      <c r="AW10" s="17">
        <v>0.19498223161460601</v>
      </c>
      <c r="AX10" s="17">
        <v>0.41312208578744097</v>
      </c>
      <c r="AY10" s="17">
        <v>0.28634887136412301</v>
      </c>
    </row>
    <row r="11" spans="2:51" ht="30">
      <c r="B11" s="18" t="s">
        <v>161</v>
      </c>
      <c r="C11" s="17">
        <v>0.293140865216444</v>
      </c>
      <c r="D11" s="17">
        <v>0.29385885466564099</v>
      </c>
      <c r="E11" s="17">
        <v>0.29207488926847902</v>
      </c>
      <c r="F11" s="17"/>
      <c r="G11" s="17">
        <v>0.21155924157908801</v>
      </c>
      <c r="H11" s="17">
        <v>0.23110841025256901</v>
      </c>
      <c r="I11" s="17">
        <v>0.286650717279125</v>
      </c>
      <c r="J11" s="17">
        <v>0.30136624118843802</v>
      </c>
      <c r="K11" s="17">
        <v>0.31228588512155098</v>
      </c>
      <c r="L11" s="17">
        <v>0.36215045727675799</v>
      </c>
      <c r="M11" s="17"/>
      <c r="N11" s="17">
        <v>0.28859303564730199</v>
      </c>
      <c r="O11" s="17">
        <v>0.25966641393273598</v>
      </c>
      <c r="P11" s="17">
        <v>0.333445033208076</v>
      </c>
      <c r="Q11" s="17">
        <v>0.30059102595232001</v>
      </c>
      <c r="R11" s="17"/>
      <c r="S11" s="17">
        <v>0.236650563995047</v>
      </c>
      <c r="T11" s="17">
        <v>0.30192377034109702</v>
      </c>
      <c r="U11" s="17">
        <v>0.30885906818403203</v>
      </c>
      <c r="V11" s="17">
        <v>0.26057724326873299</v>
      </c>
      <c r="W11" s="17">
        <v>0.37006215798392</v>
      </c>
      <c r="X11" s="17">
        <v>0.26538481217452398</v>
      </c>
      <c r="Y11" s="17">
        <v>0.321669057961955</v>
      </c>
      <c r="Z11" s="17">
        <v>0.362315729819423</v>
      </c>
      <c r="AA11" s="17">
        <v>0.30065281377674002</v>
      </c>
      <c r="AB11" s="17">
        <v>0.29165090024210899</v>
      </c>
      <c r="AC11" s="17">
        <v>0.225717988437313</v>
      </c>
      <c r="AD11" s="17">
        <v>0.350801391034614</v>
      </c>
      <c r="AE11" s="17"/>
      <c r="AF11" s="17">
        <v>0.30797262799007602</v>
      </c>
      <c r="AG11" s="17">
        <v>0.29232976913122299</v>
      </c>
      <c r="AH11" s="17">
        <v>0.28634999593428101</v>
      </c>
      <c r="AI11" s="17"/>
      <c r="AJ11" s="17">
        <v>0.30149213190837798</v>
      </c>
      <c r="AK11" s="17">
        <v>0.249091049252671</v>
      </c>
      <c r="AL11" s="17">
        <v>0.29380764055474101</v>
      </c>
      <c r="AM11" s="17"/>
      <c r="AN11" s="17">
        <v>0.32195977682284299</v>
      </c>
      <c r="AO11" s="17">
        <v>0.27849938469445101</v>
      </c>
      <c r="AP11" s="17">
        <v>0.28198038225209898</v>
      </c>
      <c r="AQ11" s="17">
        <v>0.25588266890313999</v>
      </c>
      <c r="AR11" s="17">
        <v>0.271018082146183</v>
      </c>
      <c r="AS11" s="17"/>
      <c r="AT11" s="17">
        <v>0.29916687987976998</v>
      </c>
      <c r="AU11" s="17">
        <v>0.247501581719862</v>
      </c>
      <c r="AV11" s="17"/>
      <c r="AW11" s="17">
        <v>0.28835573351612598</v>
      </c>
      <c r="AX11" s="17">
        <v>0.224257042744685</v>
      </c>
      <c r="AY11" s="17">
        <v>0.31570552780876798</v>
      </c>
    </row>
    <row r="12" spans="2:51">
      <c r="B12" s="18" t="s">
        <v>162</v>
      </c>
      <c r="C12" s="17">
        <v>0.19187148449587799</v>
      </c>
      <c r="D12" s="17">
        <v>0.22565566519284799</v>
      </c>
      <c r="E12" s="17">
        <v>0.16033929450755599</v>
      </c>
      <c r="F12" s="17"/>
      <c r="G12" s="17">
        <v>0.14079264791613999</v>
      </c>
      <c r="H12" s="17">
        <v>0.15272502782463099</v>
      </c>
      <c r="I12" s="17">
        <v>0.16799090106902501</v>
      </c>
      <c r="J12" s="17">
        <v>0.18255822518148501</v>
      </c>
      <c r="K12" s="17">
        <v>0.23457844710019099</v>
      </c>
      <c r="L12" s="17">
        <v>0.23894508315726701</v>
      </c>
      <c r="M12" s="17"/>
      <c r="N12" s="17">
        <v>0.25020222569175998</v>
      </c>
      <c r="O12" s="17">
        <v>0.223229143177888</v>
      </c>
      <c r="P12" s="17">
        <v>0.13713673804707799</v>
      </c>
      <c r="Q12" s="17">
        <v>0.14337570480313999</v>
      </c>
      <c r="R12" s="17"/>
      <c r="S12" s="17">
        <v>0.17685456191486201</v>
      </c>
      <c r="T12" s="17">
        <v>0.20597221841223701</v>
      </c>
      <c r="U12" s="17">
        <v>0.227593659829298</v>
      </c>
      <c r="V12" s="17">
        <v>0.206957742608912</v>
      </c>
      <c r="W12" s="17">
        <v>0.19201123963580199</v>
      </c>
      <c r="X12" s="17">
        <v>0.20933298256208199</v>
      </c>
      <c r="Y12" s="17">
        <v>0.204942308474129</v>
      </c>
      <c r="Z12" s="17">
        <v>0.22241976388197299</v>
      </c>
      <c r="AA12" s="17">
        <v>0.18922655452537701</v>
      </c>
      <c r="AB12" s="17">
        <v>0.14998235283011299</v>
      </c>
      <c r="AC12" s="17">
        <v>0.177000374271158</v>
      </c>
      <c r="AD12" s="17">
        <v>5.2453228258607702E-2</v>
      </c>
      <c r="AE12" s="17"/>
      <c r="AF12" s="17">
        <v>0.20948856583783501</v>
      </c>
      <c r="AG12" s="17">
        <v>0.19611898588874899</v>
      </c>
      <c r="AH12" s="17">
        <v>0.149342822585283</v>
      </c>
      <c r="AI12" s="17"/>
      <c r="AJ12" s="17">
        <v>0.23553199431229699</v>
      </c>
      <c r="AK12" s="17">
        <v>0.177778344698174</v>
      </c>
      <c r="AL12" s="17">
        <v>0.21070725086247799</v>
      </c>
      <c r="AM12" s="17"/>
      <c r="AN12" s="17">
        <v>0.15794930166898699</v>
      </c>
      <c r="AO12" s="17">
        <v>0.198873947079453</v>
      </c>
      <c r="AP12" s="17">
        <v>0.23523652481344601</v>
      </c>
      <c r="AQ12" s="17">
        <v>0.174669275145654</v>
      </c>
      <c r="AR12" s="17">
        <v>0.15554160554252</v>
      </c>
      <c r="AS12" s="17"/>
      <c r="AT12" s="17">
        <v>0.198142945436489</v>
      </c>
      <c r="AU12" s="17">
        <v>0.117987831945989</v>
      </c>
      <c r="AV12" s="17"/>
      <c r="AW12" s="17">
        <v>0.26781126899338897</v>
      </c>
      <c r="AX12" s="17">
        <v>0.12839751260131499</v>
      </c>
      <c r="AY12" s="17">
        <v>0.126255491413551</v>
      </c>
    </row>
    <row r="13" spans="2:51">
      <c r="B13" s="18" t="s">
        <v>163</v>
      </c>
      <c r="C13" s="17">
        <v>9.9321391902329706E-2</v>
      </c>
      <c r="D13" s="17">
        <v>0.142997380293273</v>
      </c>
      <c r="E13" s="17">
        <v>5.8232944472685899E-2</v>
      </c>
      <c r="F13" s="17"/>
      <c r="G13" s="17">
        <v>8.5956169270973895E-2</v>
      </c>
      <c r="H13" s="17">
        <v>8.84960221279774E-2</v>
      </c>
      <c r="I13" s="17">
        <v>7.6924950047988494E-2</v>
      </c>
      <c r="J13" s="17">
        <v>9.9078174122179799E-2</v>
      </c>
      <c r="K13" s="17">
        <v>0.11881074431164</v>
      </c>
      <c r="L13" s="17">
        <v>0.11644208744106301</v>
      </c>
      <c r="M13" s="17"/>
      <c r="N13" s="17">
        <v>0.11387324335047699</v>
      </c>
      <c r="O13" s="17">
        <v>9.9043748578763705E-2</v>
      </c>
      <c r="P13" s="17">
        <v>8.7953742087935396E-2</v>
      </c>
      <c r="Q13" s="17">
        <v>8.7766209455128905E-2</v>
      </c>
      <c r="R13" s="17"/>
      <c r="S13" s="17">
        <v>0.102479208338526</v>
      </c>
      <c r="T13" s="17">
        <v>8.3935854951239605E-2</v>
      </c>
      <c r="U13" s="17">
        <v>7.1234991864730104E-2</v>
      </c>
      <c r="V13" s="17">
        <v>8.9893479981009605E-2</v>
      </c>
      <c r="W13" s="17">
        <v>9.4938263821993593E-2</v>
      </c>
      <c r="X13" s="17">
        <v>0.123533808969767</v>
      </c>
      <c r="Y13" s="17">
        <v>6.0398441006819202E-2</v>
      </c>
      <c r="Z13" s="17">
        <v>5.29310579053257E-2</v>
      </c>
      <c r="AA13" s="17">
        <v>0.121685877707062</v>
      </c>
      <c r="AB13" s="17">
        <v>0.14954044341681699</v>
      </c>
      <c r="AC13" s="17">
        <v>0.14497479049947801</v>
      </c>
      <c r="AD13" s="17">
        <v>7.1638780660449999E-2</v>
      </c>
      <c r="AE13" s="17"/>
      <c r="AF13" s="17">
        <v>0.109673156657879</v>
      </c>
      <c r="AG13" s="17">
        <v>9.9889519380133407E-2</v>
      </c>
      <c r="AH13" s="17">
        <v>7.12742525520179E-2</v>
      </c>
      <c r="AI13" s="17"/>
      <c r="AJ13" s="17">
        <v>0.130385922892164</v>
      </c>
      <c r="AK13" s="17">
        <v>8.6693649438411402E-2</v>
      </c>
      <c r="AL13" s="17">
        <v>6.6854274113468795E-2</v>
      </c>
      <c r="AM13" s="17"/>
      <c r="AN13" s="17">
        <v>8.9862452852293495E-2</v>
      </c>
      <c r="AO13" s="17">
        <v>6.8982595397896002E-2</v>
      </c>
      <c r="AP13" s="17">
        <v>0.116144082006718</v>
      </c>
      <c r="AQ13" s="17">
        <v>0.11401949154221599</v>
      </c>
      <c r="AR13" s="17">
        <v>8.5329004362690794E-2</v>
      </c>
      <c r="AS13" s="17"/>
      <c r="AT13" s="17">
        <v>9.8780714647523193E-2</v>
      </c>
      <c r="AU13" s="17">
        <v>0.11008078901313099</v>
      </c>
      <c r="AV13" s="17"/>
      <c r="AW13" s="17">
        <v>0.14215362988242899</v>
      </c>
      <c r="AX13" s="17">
        <v>3.57497655879657E-2</v>
      </c>
      <c r="AY13" s="17">
        <v>6.9334395562929405E-2</v>
      </c>
    </row>
    <row r="14" spans="2:51">
      <c r="B14" s="18" t="s">
        <v>119</v>
      </c>
      <c r="C14" s="17">
        <v>5.3109686785266702E-2</v>
      </c>
      <c r="D14" s="17">
        <v>4.6765112432730301E-2</v>
      </c>
      <c r="E14" s="17">
        <v>5.9225428885327801E-2</v>
      </c>
      <c r="F14" s="17"/>
      <c r="G14" s="17">
        <v>5.8736584640184199E-2</v>
      </c>
      <c r="H14" s="17">
        <v>3.43736515872076E-2</v>
      </c>
      <c r="I14" s="17">
        <v>6.5300741250076205E-2</v>
      </c>
      <c r="J14" s="17">
        <v>7.4281287895791998E-2</v>
      </c>
      <c r="K14" s="17">
        <v>5.99100405666389E-2</v>
      </c>
      <c r="L14" s="17">
        <v>3.2336244392697999E-2</v>
      </c>
      <c r="M14" s="17"/>
      <c r="N14" s="17">
        <v>4.6851686606119103E-2</v>
      </c>
      <c r="O14" s="17">
        <v>5.3090248853317999E-2</v>
      </c>
      <c r="P14" s="17">
        <v>5.1095119835594199E-2</v>
      </c>
      <c r="Q14" s="17">
        <v>6.0065271735279098E-2</v>
      </c>
      <c r="R14" s="17"/>
      <c r="S14" s="17">
        <v>4.3282227567423899E-2</v>
      </c>
      <c r="T14" s="17">
        <v>3.6650944098717102E-2</v>
      </c>
      <c r="U14" s="17">
        <v>4.4714419416002203E-2</v>
      </c>
      <c r="V14" s="17">
        <v>4.4632211500066299E-2</v>
      </c>
      <c r="W14" s="17">
        <v>4.8308568339049701E-2</v>
      </c>
      <c r="X14" s="17">
        <v>4.0265048697300097E-2</v>
      </c>
      <c r="Y14" s="17">
        <v>6.1757498272999499E-2</v>
      </c>
      <c r="Z14" s="17">
        <v>7.9158008785027004E-2</v>
      </c>
      <c r="AA14" s="17">
        <v>8.5462451313467802E-2</v>
      </c>
      <c r="AB14" s="17">
        <v>6.1919541654455901E-2</v>
      </c>
      <c r="AC14" s="17">
        <v>7.3242190198299501E-2</v>
      </c>
      <c r="AD14" s="17">
        <v>4.9490238729915502E-2</v>
      </c>
      <c r="AE14" s="17"/>
      <c r="AF14" s="17">
        <v>4.4083371503391103E-2</v>
      </c>
      <c r="AG14" s="17">
        <v>5.4235676153886102E-2</v>
      </c>
      <c r="AH14" s="17">
        <v>6.4006486582509001E-2</v>
      </c>
      <c r="AI14" s="17"/>
      <c r="AJ14" s="17">
        <v>2.6569135726676001E-2</v>
      </c>
      <c r="AK14" s="17">
        <v>6.0834403935935602E-2</v>
      </c>
      <c r="AL14" s="17">
        <v>4.3913090161885E-2</v>
      </c>
      <c r="AM14" s="17"/>
      <c r="AN14" s="17">
        <v>5.6792598991199303E-2</v>
      </c>
      <c r="AO14" s="17">
        <v>4.9032629370521601E-2</v>
      </c>
      <c r="AP14" s="17">
        <v>4.4278987856394503E-2</v>
      </c>
      <c r="AQ14" s="17">
        <v>3.9652301381275797E-2</v>
      </c>
      <c r="AR14" s="17">
        <v>3.2893908793384899E-2</v>
      </c>
      <c r="AS14" s="17"/>
      <c r="AT14" s="17">
        <v>5.1213758021324503E-2</v>
      </c>
      <c r="AU14" s="17">
        <v>5.5127008168505201E-2</v>
      </c>
      <c r="AV14" s="17"/>
      <c r="AW14" s="17">
        <v>4.6839974561108999E-2</v>
      </c>
      <c r="AX14" s="17">
        <v>3.36055373885457E-2</v>
      </c>
      <c r="AY14" s="17">
        <v>6.4784238561838098E-2</v>
      </c>
    </row>
    <row r="15" spans="2:51">
      <c r="B15" s="18" t="s">
        <v>164</v>
      </c>
      <c r="C15" s="21">
        <v>0.36255657160008098</v>
      </c>
      <c r="D15" s="21">
        <v>0.29072298741550801</v>
      </c>
      <c r="E15" s="21">
        <v>0.430127442865952</v>
      </c>
      <c r="F15" s="21"/>
      <c r="G15" s="21">
        <v>0.50295535659361401</v>
      </c>
      <c r="H15" s="21">
        <v>0.49329688820761503</v>
      </c>
      <c r="I15" s="21">
        <v>0.40313269035378502</v>
      </c>
      <c r="J15" s="21">
        <v>0.34271607161210499</v>
      </c>
      <c r="K15" s="21">
        <v>0.27441488289997901</v>
      </c>
      <c r="L15" s="21">
        <v>0.25012612773221299</v>
      </c>
      <c r="M15" s="21"/>
      <c r="N15" s="21">
        <v>0.30047980870434199</v>
      </c>
      <c r="O15" s="21">
        <v>0.36497044545729401</v>
      </c>
      <c r="P15" s="21">
        <v>0.39036936682131601</v>
      </c>
      <c r="Q15" s="21">
        <v>0.40820178805413199</v>
      </c>
      <c r="R15" s="21"/>
      <c r="S15" s="21">
        <v>0.44073343818414101</v>
      </c>
      <c r="T15" s="21">
        <v>0.37151721219670902</v>
      </c>
      <c r="U15" s="21">
        <v>0.34759786070593801</v>
      </c>
      <c r="V15" s="21">
        <v>0.39793932264127901</v>
      </c>
      <c r="W15" s="21">
        <v>0.29467977021923503</v>
      </c>
      <c r="X15" s="21">
        <v>0.361483347596327</v>
      </c>
      <c r="Y15" s="21">
        <v>0.35123269428409798</v>
      </c>
      <c r="Z15" s="21">
        <v>0.28317543960825098</v>
      </c>
      <c r="AA15" s="21">
        <v>0.30297230267735298</v>
      </c>
      <c r="AB15" s="21">
        <v>0.34690676185650399</v>
      </c>
      <c r="AC15" s="21">
        <v>0.37906465659375099</v>
      </c>
      <c r="AD15" s="21">
        <v>0.475616361316412</v>
      </c>
      <c r="AE15" s="21"/>
      <c r="AF15" s="21">
        <v>0.328782278010818</v>
      </c>
      <c r="AG15" s="21">
        <v>0.35742604944600798</v>
      </c>
      <c r="AH15" s="21">
        <v>0.42902644234590898</v>
      </c>
      <c r="AI15" s="21"/>
      <c r="AJ15" s="21">
        <v>0.30602081516048402</v>
      </c>
      <c r="AK15" s="21">
        <v>0.42560255267480801</v>
      </c>
      <c r="AL15" s="21">
        <v>0.384717744307427</v>
      </c>
      <c r="AM15" s="21"/>
      <c r="AN15" s="21">
        <v>0.37343586966467801</v>
      </c>
      <c r="AO15" s="21">
        <v>0.40461144345767802</v>
      </c>
      <c r="AP15" s="21">
        <v>0.32236002307134198</v>
      </c>
      <c r="AQ15" s="21">
        <v>0.41577626302771398</v>
      </c>
      <c r="AR15" s="21">
        <v>0.45521739915522103</v>
      </c>
      <c r="AS15" s="21"/>
      <c r="AT15" s="21">
        <v>0.35269570201489298</v>
      </c>
      <c r="AU15" s="21">
        <v>0.469302789152512</v>
      </c>
      <c r="AV15" s="21"/>
      <c r="AW15" s="21">
        <v>0.25483939304694597</v>
      </c>
      <c r="AX15" s="21">
        <v>0.57799014167748897</v>
      </c>
      <c r="AY15" s="21">
        <v>0.423920346652913</v>
      </c>
    </row>
    <row r="16" spans="2:51">
      <c r="B16" s="18" t="s">
        <v>165</v>
      </c>
      <c r="C16" s="21">
        <v>0.29119287639820801</v>
      </c>
      <c r="D16" s="21">
        <v>0.36865304548612099</v>
      </c>
      <c r="E16" s="21">
        <v>0.218572238980242</v>
      </c>
      <c r="F16" s="21"/>
      <c r="G16" s="21">
        <v>0.22674881718711401</v>
      </c>
      <c r="H16" s="21">
        <v>0.24122104995260801</v>
      </c>
      <c r="I16" s="21">
        <v>0.244915851117014</v>
      </c>
      <c r="J16" s="21">
        <v>0.28163639930366402</v>
      </c>
      <c r="K16" s="21">
        <v>0.35338919141183101</v>
      </c>
      <c r="L16" s="21">
        <v>0.35538717059833003</v>
      </c>
      <c r="M16" s="21"/>
      <c r="N16" s="21">
        <v>0.36407546904223698</v>
      </c>
      <c r="O16" s="21">
        <v>0.32227289175665202</v>
      </c>
      <c r="P16" s="21">
        <v>0.22509048013501401</v>
      </c>
      <c r="Q16" s="21">
        <v>0.23114191425826899</v>
      </c>
      <c r="R16" s="21"/>
      <c r="S16" s="21">
        <v>0.27933377025338801</v>
      </c>
      <c r="T16" s="21">
        <v>0.28990807336347701</v>
      </c>
      <c r="U16" s="21">
        <v>0.298828651694028</v>
      </c>
      <c r="V16" s="21">
        <v>0.29685122258992103</v>
      </c>
      <c r="W16" s="21">
        <v>0.28694950345779502</v>
      </c>
      <c r="X16" s="21">
        <v>0.332866791531849</v>
      </c>
      <c r="Y16" s="21">
        <v>0.26534074948094799</v>
      </c>
      <c r="Z16" s="21">
        <v>0.27535082178729903</v>
      </c>
      <c r="AA16" s="21">
        <v>0.31091243223243897</v>
      </c>
      <c r="AB16" s="21">
        <v>0.29952279624693101</v>
      </c>
      <c r="AC16" s="21">
        <v>0.32197516477063598</v>
      </c>
      <c r="AD16" s="21">
        <v>0.124092008919058</v>
      </c>
      <c r="AE16" s="21"/>
      <c r="AF16" s="21">
        <v>0.31916172249571501</v>
      </c>
      <c r="AG16" s="21">
        <v>0.29600850526888201</v>
      </c>
      <c r="AH16" s="21">
        <v>0.220617075137301</v>
      </c>
      <c r="AI16" s="21"/>
      <c r="AJ16" s="21">
        <v>0.36591791720446099</v>
      </c>
      <c r="AK16" s="21">
        <v>0.26447199413658501</v>
      </c>
      <c r="AL16" s="21">
        <v>0.27756152497594699</v>
      </c>
      <c r="AM16" s="21"/>
      <c r="AN16" s="21">
        <v>0.24781175452128101</v>
      </c>
      <c r="AO16" s="21">
        <v>0.26785654247734902</v>
      </c>
      <c r="AP16" s="21">
        <v>0.35138060682016398</v>
      </c>
      <c r="AQ16" s="21">
        <v>0.28868876668787002</v>
      </c>
      <c r="AR16" s="21">
        <v>0.240870609905211</v>
      </c>
      <c r="AS16" s="21"/>
      <c r="AT16" s="21">
        <v>0.296923660084013</v>
      </c>
      <c r="AU16" s="21">
        <v>0.22806862095912001</v>
      </c>
      <c r="AV16" s="21"/>
      <c r="AW16" s="21">
        <v>0.40996489887581899</v>
      </c>
      <c r="AX16" s="21">
        <v>0.16414727818928099</v>
      </c>
      <c r="AY16" s="21">
        <v>0.19558988697648</v>
      </c>
    </row>
    <row r="17" spans="2:51">
      <c r="B17" s="18" t="s">
        <v>140</v>
      </c>
      <c r="C17" s="22">
        <v>7.1363695201873703E-2</v>
      </c>
      <c r="D17" s="22">
        <v>-7.7930058070613595E-2</v>
      </c>
      <c r="E17" s="22">
        <v>0.21155520388571</v>
      </c>
      <c r="F17" s="22"/>
      <c r="G17" s="22">
        <v>0.27620653940649897</v>
      </c>
      <c r="H17" s="22">
        <v>0.25207583825500601</v>
      </c>
      <c r="I17" s="22">
        <v>0.15821683923677099</v>
      </c>
      <c r="J17" s="22">
        <v>6.1079672308440899E-2</v>
      </c>
      <c r="K17" s="22">
        <v>-7.8974308511852095E-2</v>
      </c>
      <c r="L17" s="22">
        <v>-0.105261042866117</v>
      </c>
      <c r="M17" s="22"/>
      <c r="N17" s="22">
        <v>-6.3595660337895404E-2</v>
      </c>
      <c r="O17" s="22">
        <v>4.2697553700642099E-2</v>
      </c>
      <c r="P17" s="22">
        <v>0.165278886686303</v>
      </c>
      <c r="Q17" s="22">
        <v>0.17705987379586299</v>
      </c>
      <c r="R17" s="22"/>
      <c r="S17" s="22">
        <v>0.161399667930752</v>
      </c>
      <c r="T17" s="22">
        <v>8.1609138833231495E-2</v>
      </c>
      <c r="U17" s="22">
        <v>4.8769209011910702E-2</v>
      </c>
      <c r="V17" s="22">
        <v>0.101088100051357</v>
      </c>
      <c r="W17" s="22">
        <v>7.7302667614402298E-3</v>
      </c>
      <c r="X17" s="22">
        <v>2.86165560644774E-2</v>
      </c>
      <c r="Y17" s="22">
        <v>8.5891944803149697E-2</v>
      </c>
      <c r="Z17" s="22">
        <v>7.8246178209520605E-3</v>
      </c>
      <c r="AA17" s="22">
        <v>-7.9401295550853308E-3</v>
      </c>
      <c r="AB17" s="22">
        <v>4.7383965609573003E-2</v>
      </c>
      <c r="AC17" s="22">
        <v>5.7089491823115297E-2</v>
      </c>
      <c r="AD17" s="22">
        <v>0.35152435239735502</v>
      </c>
      <c r="AE17" s="22"/>
      <c r="AF17" s="22">
        <v>9.6205555151035998E-3</v>
      </c>
      <c r="AG17" s="22">
        <v>6.1417544177125902E-2</v>
      </c>
      <c r="AH17" s="22">
        <v>0.208409367208608</v>
      </c>
      <c r="AI17" s="22"/>
      <c r="AJ17" s="22">
        <v>-5.9897102043976899E-2</v>
      </c>
      <c r="AK17" s="22">
        <v>0.161130558538223</v>
      </c>
      <c r="AL17" s="22">
        <v>0.10715621933147999</v>
      </c>
      <c r="AM17" s="22"/>
      <c r="AN17" s="22">
        <v>0.125624115143397</v>
      </c>
      <c r="AO17" s="22">
        <v>0.136754900980329</v>
      </c>
      <c r="AP17" s="22">
        <v>-2.90205837488226E-2</v>
      </c>
      <c r="AQ17" s="22">
        <v>0.12708749633984301</v>
      </c>
      <c r="AR17" s="22">
        <v>0.21434678925000999</v>
      </c>
      <c r="AS17" s="22"/>
      <c r="AT17" s="22">
        <v>5.5772041930880402E-2</v>
      </c>
      <c r="AU17" s="22">
        <v>0.241234168193392</v>
      </c>
      <c r="AV17" s="22"/>
      <c r="AW17" s="22">
        <v>-0.15512550582887299</v>
      </c>
      <c r="AX17" s="22">
        <v>0.41384286348820798</v>
      </c>
      <c r="AY17" s="22">
        <v>0.22833045967643301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1887</v>
      </c>
      <c r="D7" s="10">
        <v>866</v>
      </c>
      <c r="E7" s="10">
        <v>1014</v>
      </c>
      <c r="F7" s="10"/>
      <c r="G7" s="10">
        <v>162</v>
      </c>
      <c r="H7" s="10">
        <v>283</v>
      </c>
      <c r="I7" s="10">
        <v>274</v>
      </c>
      <c r="J7" s="10">
        <v>321</v>
      </c>
      <c r="K7" s="10">
        <v>345</v>
      </c>
      <c r="L7" s="10">
        <v>502</v>
      </c>
      <c r="M7" s="10"/>
      <c r="N7" s="10">
        <v>583</v>
      </c>
      <c r="O7" s="10">
        <v>524</v>
      </c>
      <c r="P7" s="10">
        <v>337</v>
      </c>
      <c r="Q7" s="10">
        <v>435</v>
      </c>
      <c r="R7" s="10"/>
      <c r="S7" s="10">
        <v>195</v>
      </c>
      <c r="T7" s="10">
        <v>291</v>
      </c>
      <c r="U7" s="10">
        <v>169</v>
      </c>
      <c r="V7" s="10">
        <v>172</v>
      </c>
      <c r="W7" s="10">
        <v>159</v>
      </c>
      <c r="X7" s="10">
        <v>149</v>
      </c>
      <c r="Y7" s="10">
        <v>145</v>
      </c>
      <c r="Z7" s="10">
        <v>79</v>
      </c>
      <c r="AA7" s="10">
        <v>227</v>
      </c>
      <c r="AB7" s="10">
        <v>156</v>
      </c>
      <c r="AC7" s="10">
        <v>91</v>
      </c>
      <c r="AD7" s="10">
        <v>54</v>
      </c>
      <c r="AE7" s="10"/>
      <c r="AF7" s="10">
        <v>775</v>
      </c>
      <c r="AG7" s="10">
        <v>790</v>
      </c>
      <c r="AH7" s="10">
        <v>197</v>
      </c>
      <c r="AI7" s="10"/>
      <c r="AJ7" s="10">
        <v>436</v>
      </c>
      <c r="AK7" s="10">
        <v>582</v>
      </c>
      <c r="AL7" s="10">
        <v>164</v>
      </c>
      <c r="AM7" s="10"/>
      <c r="AN7" s="10">
        <v>381</v>
      </c>
      <c r="AO7" s="10">
        <v>319</v>
      </c>
      <c r="AP7" s="10">
        <v>479</v>
      </c>
      <c r="AQ7" s="10">
        <v>183</v>
      </c>
      <c r="AR7" s="10">
        <v>27</v>
      </c>
      <c r="AS7" s="10"/>
      <c r="AT7" s="10">
        <v>1714</v>
      </c>
      <c r="AU7" s="10">
        <v>163</v>
      </c>
      <c r="AV7" s="10"/>
      <c r="AW7" s="10">
        <v>889</v>
      </c>
      <c r="AX7" s="10">
        <v>205</v>
      </c>
      <c r="AY7" s="10">
        <v>793</v>
      </c>
    </row>
    <row r="8" spans="2:51" ht="30" customHeight="1">
      <c r="B8" s="11" t="s">
        <v>112</v>
      </c>
      <c r="C8" s="11">
        <v>1887</v>
      </c>
      <c r="D8" s="11">
        <v>887</v>
      </c>
      <c r="E8" s="11">
        <v>992</v>
      </c>
      <c r="F8" s="11"/>
      <c r="G8" s="11">
        <v>187</v>
      </c>
      <c r="H8" s="11">
        <v>346</v>
      </c>
      <c r="I8" s="11">
        <v>311</v>
      </c>
      <c r="J8" s="11">
        <v>313</v>
      </c>
      <c r="K8" s="11">
        <v>280</v>
      </c>
      <c r="L8" s="11">
        <v>450</v>
      </c>
      <c r="M8" s="11"/>
      <c r="N8" s="11">
        <v>532</v>
      </c>
      <c r="O8" s="11">
        <v>485</v>
      </c>
      <c r="P8" s="11">
        <v>392</v>
      </c>
      <c r="Q8" s="11">
        <v>471</v>
      </c>
      <c r="R8" s="11"/>
      <c r="S8" s="11">
        <v>241</v>
      </c>
      <c r="T8" s="11">
        <v>279</v>
      </c>
      <c r="U8" s="11">
        <v>148</v>
      </c>
      <c r="V8" s="11">
        <v>185</v>
      </c>
      <c r="W8" s="11">
        <v>153</v>
      </c>
      <c r="X8" s="11">
        <v>161</v>
      </c>
      <c r="Y8" s="11">
        <v>133</v>
      </c>
      <c r="Z8" s="11">
        <v>71</v>
      </c>
      <c r="AA8" s="11">
        <v>215</v>
      </c>
      <c r="AB8" s="11">
        <v>156</v>
      </c>
      <c r="AC8" s="11">
        <v>90</v>
      </c>
      <c r="AD8" s="11">
        <v>55</v>
      </c>
      <c r="AE8" s="11"/>
      <c r="AF8" s="11">
        <v>746</v>
      </c>
      <c r="AG8" s="11">
        <v>782</v>
      </c>
      <c r="AH8" s="11">
        <v>218</v>
      </c>
      <c r="AI8" s="11"/>
      <c r="AJ8" s="11">
        <v>421</v>
      </c>
      <c r="AK8" s="11">
        <v>609</v>
      </c>
      <c r="AL8" s="11">
        <v>163</v>
      </c>
      <c r="AM8" s="11"/>
      <c r="AN8" s="11">
        <v>378</v>
      </c>
      <c r="AO8" s="11">
        <v>339</v>
      </c>
      <c r="AP8" s="11">
        <v>475</v>
      </c>
      <c r="AQ8" s="11">
        <v>181</v>
      </c>
      <c r="AR8" s="11">
        <v>26</v>
      </c>
      <c r="AS8" s="11"/>
      <c r="AT8" s="11">
        <v>1685</v>
      </c>
      <c r="AU8" s="11">
        <v>191</v>
      </c>
      <c r="AV8" s="11"/>
      <c r="AW8" s="11">
        <v>847</v>
      </c>
      <c r="AX8" s="11">
        <v>221</v>
      </c>
      <c r="AY8" s="11">
        <v>819</v>
      </c>
    </row>
    <row r="9" spans="2:51">
      <c r="B9" s="18" t="s">
        <v>159</v>
      </c>
      <c r="C9" s="17">
        <v>5.5057520813113402E-2</v>
      </c>
      <c r="D9" s="17">
        <v>5.991718210396E-2</v>
      </c>
      <c r="E9" s="17">
        <v>5.1142784713471501E-2</v>
      </c>
      <c r="F9" s="17"/>
      <c r="G9" s="17">
        <v>9.08969799602551E-2</v>
      </c>
      <c r="H9" s="17">
        <v>9.0036865692297602E-2</v>
      </c>
      <c r="I9" s="17">
        <v>8.1118523581291402E-2</v>
      </c>
      <c r="J9" s="17">
        <v>4.1311688678797399E-2</v>
      </c>
      <c r="K9" s="17">
        <v>2.5309620890776902E-2</v>
      </c>
      <c r="L9" s="17">
        <v>2.3428464746257899E-2</v>
      </c>
      <c r="M9" s="17"/>
      <c r="N9" s="17">
        <v>5.6968212179114297E-2</v>
      </c>
      <c r="O9" s="17">
        <v>5.0297588315560797E-2</v>
      </c>
      <c r="P9" s="17">
        <v>6.5729752397723898E-2</v>
      </c>
      <c r="Q9" s="17">
        <v>4.9827005222337302E-2</v>
      </c>
      <c r="R9" s="17"/>
      <c r="S9" s="17">
        <v>8.3702566041027396E-2</v>
      </c>
      <c r="T9" s="17">
        <v>3.8880876535061198E-2</v>
      </c>
      <c r="U9" s="17">
        <v>3.79509002347048E-2</v>
      </c>
      <c r="V9" s="17">
        <v>4.1917340362501998E-2</v>
      </c>
      <c r="W9" s="17">
        <v>6.97604206119707E-2</v>
      </c>
      <c r="X9" s="17">
        <v>5.61971994779948E-2</v>
      </c>
      <c r="Y9" s="17">
        <v>4.1815983316875097E-2</v>
      </c>
      <c r="Z9" s="17">
        <v>7.6221069480436901E-2</v>
      </c>
      <c r="AA9" s="17">
        <v>5.5138920548892398E-2</v>
      </c>
      <c r="AB9" s="17">
        <v>2.8194351611550698E-2</v>
      </c>
      <c r="AC9" s="17">
        <v>6.3096411098080701E-2</v>
      </c>
      <c r="AD9" s="17">
        <v>0.124349133621175</v>
      </c>
      <c r="AE9" s="17"/>
      <c r="AF9" s="17">
        <v>4.9578476367455299E-2</v>
      </c>
      <c r="AG9" s="17">
        <v>5.5146705732196197E-2</v>
      </c>
      <c r="AH9" s="17">
        <v>5.9670410045854799E-2</v>
      </c>
      <c r="AI9" s="17"/>
      <c r="AJ9" s="17">
        <v>7.6253457215446199E-2</v>
      </c>
      <c r="AK9" s="17">
        <v>6.0340923864438102E-2</v>
      </c>
      <c r="AL9" s="17">
        <v>2.6155244979398098E-2</v>
      </c>
      <c r="AM9" s="17"/>
      <c r="AN9" s="17">
        <v>5.8812864133683702E-2</v>
      </c>
      <c r="AO9" s="17">
        <v>7.1827770972455698E-2</v>
      </c>
      <c r="AP9" s="17">
        <v>5.9498811617611301E-2</v>
      </c>
      <c r="AQ9" s="17">
        <v>5.5145739196737299E-2</v>
      </c>
      <c r="AR9" s="17">
        <v>0.16162080963351499</v>
      </c>
      <c r="AS9" s="17"/>
      <c r="AT9" s="17">
        <v>5.0732118913253299E-2</v>
      </c>
      <c r="AU9" s="17">
        <v>9.1951830366098802E-2</v>
      </c>
      <c r="AV9" s="17"/>
      <c r="AW9" s="17">
        <v>4.7922393804732198E-2</v>
      </c>
      <c r="AX9" s="17">
        <v>5.6632176730615998E-2</v>
      </c>
      <c r="AY9" s="17">
        <v>6.2015315549255802E-2</v>
      </c>
    </row>
    <row r="10" spans="2:51">
      <c r="B10" s="18" t="s">
        <v>160</v>
      </c>
      <c r="C10" s="17">
        <v>0.162661511407547</v>
      </c>
      <c r="D10" s="17">
        <v>0.15837045293181701</v>
      </c>
      <c r="E10" s="17">
        <v>0.16524098499762399</v>
      </c>
      <c r="F10" s="17"/>
      <c r="G10" s="17">
        <v>0.33084494751438798</v>
      </c>
      <c r="H10" s="17">
        <v>0.232556058205038</v>
      </c>
      <c r="I10" s="17">
        <v>0.17850914733649501</v>
      </c>
      <c r="J10" s="17">
        <v>0.15614609114134301</v>
      </c>
      <c r="K10" s="17">
        <v>9.1798583170075401E-2</v>
      </c>
      <c r="L10" s="17">
        <v>7.7016272615084702E-2</v>
      </c>
      <c r="M10" s="17"/>
      <c r="N10" s="17">
        <v>0.15256481146746201</v>
      </c>
      <c r="O10" s="17">
        <v>0.164352340799544</v>
      </c>
      <c r="P10" s="17">
        <v>0.18903871423104901</v>
      </c>
      <c r="Q10" s="17">
        <v>0.15303812108214099</v>
      </c>
      <c r="R10" s="17"/>
      <c r="S10" s="17">
        <v>0.18154073200781501</v>
      </c>
      <c r="T10" s="17">
        <v>0.163270859440248</v>
      </c>
      <c r="U10" s="17">
        <v>0.179300567162336</v>
      </c>
      <c r="V10" s="17">
        <v>0.16687811961937299</v>
      </c>
      <c r="W10" s="17">
        <v>0.138378259055109</v>
      </c>
      <c r="X10" s="17">
        <v>0.14704373689646999</v>
      </c>
      <c r="Y10" s="17">
        <v>8.5144692008575107E-2</v>
      </c>
      <c r="Z10" s="17">
        <v>0.17336148509646099</v>
      </c>
      <c r="AA10" s="17">
        <v>0.20452301158052899</v>
      </c>
      <c r="AB10" s="17">
        <v>0.14450933681980199</v>
      </c>
      <c r="AC10" s="17">
        <v>0.22156711174945401</v>
      </c>
      <c r="AD10" s="17">
        <v>9.6877690801990698E-2</v>
      </c>
      <c r="AE10" s="17"/>
      <c r="AF10" s="17">
        <v>0.15429625844769401</v>
      </c>
      <c r="AG10" s="17">
        <v>0.14554241353620001</v>
      </c>
      <c r="AH10" s="17">
        <v>0.168839078110741</v>
      </c>
      <c r="AI10" s="17"/>
      <c r="AJ10" s="17">
        <v>0.16077761096696599</v>
      </c>
      <c r="AK10" s="17">
        <v>0.206519710055873</v>
      </c>
      <c r="AL10" s="17">
        <v>0.142121791591305</v>
      </c>
      <c r="AM10" s="17"/>
      <c r="AN10" s="17">
        <v>0.144624107497098</v>
      </c>
      <c r="AO10" s="17">
        <v>0.16505285680237899</v>
      </c>
      <c r="AP10" s="17">
        <v>0.171024097488511</v>
      </c>
      <c r="AQ10" s="17">
        <v>0.17140415011528501</v>
      </c>
      <c r="AR10" s="17">
        <v>7.1446044696577393E-2</v>
      </c>
      <c r="AS10" s="17"/>
      <c r="AT10" s="17">
        <v>0.15535097492594299</v>
      </c>
      <c r="AU10" s="17">
        <v>0.21896012311874599</v>
      </c>
      <c r="AV10" s="17"/>
      <c r="AW10" s="17">
        <v>0.121446142799747</v>
      </c>
      <c r="AX10" s="17">
        <v>0.25084690165794898</v>
      </c>
      <c r="AY10" s="17">
        <v>0.18152683977589201</v>
      </c>
    </row>
    <row r="11" spans="2:51" ht="30">
      <c r="B11" s="18" t="s">
        <v>161</v>
      </c>
      <c r="C11" s="17">
        <v>0.24855512421349901</v>
      </c>
      <c r="D11" s="17">
        <v>0.246635234317931</v>
      </c>
      <c r="E11" s="17">
        <v>0.25018169621443997</v>
      </c>
      <c r="F11" s="17"/>
      <c r="G11" s="17">
        <v>0.219987944792432</v>
      </c>
      <c r="H11" s="17">
        <v>0.25553113074433398</v>
      </c>
      <c r="I11" s="17">
        <v>0.24461943051287499</v>
      </c>
      <c r="J11" s="17">
        <v>0.224832522744455</v>
      </c>
      <c r="K11" s="17">
        <v>0.28051428008581603</v>
      </c>
      <c r="L11" s="17">
        <v>0.25437247539135599</v>
      </c>
      <c r="M11" s="17"/>
      <c r="N11" s="17">
        <v>0.19439342399512399</v>
      </c>
      <c r="O11" s="17">
        <v>0.24389007460883699</v>
      </c>
      <c r="P11" s="17">
        <v>0.25338429436913701</v>
      </c>
      <c r="Q11" s="17">
        <v>0.308294007142909</v>
      </c>
      <c r="R11" s="17"/>
      <c r="S11" s="17">
        <v>0.28566644623911902</v>
      </c>
      <c r="T11" s="17">
        <v>0.23018968958654401</v>
      </c>
      <c r="U11" s="17">
        <v>0.23767940432517101</v>
      </c>
      <c r="V11" s="17">
        <v>0.24038503006838099</v>
      </c>
      <c r="W11" s="17">
        <v>0.25330796495025198</v>
      </c>
      <c r="X11" s="17">
        <v>0.26946316734854597</v>
      </c>
      <c r="Y11" s="17">
        <v>0.26370492398018702</v>
      </c>
      <c r="Z11" s="17">
        <v>0.26522032946871998</v>
      </c>
      <c r="AA11" s="17">
        <v>0.22409011660470499</v>
      </c>
      <c r="AB11" s="17">
        <v>0.23975496997933299</v>
      </c>
      <c r="AC11" s="17">
        <v>0.22338685639439501</v>
      </c>
      <c r="AD11" s="17">
        <v>0.26521140683659999</v>
      </c>
      <c r="AE11" s="17"/>
      <c r="AF11" s="17">
        <v>0.26934516845123502</v>
      </c>
      <c r="AG11" s="17">
        <v>0.21715105439047599</v>
      </c>
      <c r="AH11" s="17">
        <v>0.30735191182974603</v>
      </c>
      <c r="AI11" s="17"/>
      <c r="AJ11" s="17">
        <v>0.20787603566854401</v>
      </c>
      <c r="AK11" s="17">
        <v>0.258059163614344</v>
      </c>
      <c r="AL11" s="17">
        <v>0.21700959332624101</v>
      </c>
      <c r="AM11" s="17"/>
      <c r="AN11" s="17">
        <v>0.33315524728490797</v>
      </c>
      <c r="AO11" s="17">
        <v>0.27156173342697798</v>
      </c>
      <c r="AP11" s="17">
        <v>0.17216818508415599</v>
      </c>
      <c r="AQ11" s="17">
        <v>0.23721727027127701</v>
      </c>
      <c r="AR11" s="17">
        <v>0.15964874786452199</v>
      </c>
      <c r="AS11" s="17"/>
      <c r="AT11" s="17">
        <v>0.24771331049711801</v>
      </c>
      <c r="AU11" s="17">
        <v>0.25945386560017097</v>
      </c>
      <c r="AV11" s="17"/>
      <c r="AW11" s="17">
        <v>0.172861994121564</v>
      </c>
      <c r="AX11" s="17">
        <v>0.31704351777089901</v>
      </c>
      <c r="AY11" s="17">
        <v>0.30840408898863902</v>
      </c>
    </row>
    <row r="12" spans="2:51">
      <c r="B12" s="18" t="s">
        <v>162</v>
      </c>
      <c r="C12" s="17">
        <v>0.28328280577084702</v>
      </c>
      <c r="D12" s="17">
        <v>0.256539292244858</v>
      </c>
      <c r="E12" s="17">
        <v>0.30849341359507598</v>
      </c>
      <c r="F12" s="17"/>
      <c r="G12" s="17">
        <v>0.17002394404138799</v>
      </c>
      <c r="H12" s="17">
        <v>0.216174607365441</v>
      </c>
      <c r="I12" s="17">
        <v>0.27564578565317299</v>
      </c>
      <c r="J12" s="17">
        <v>0.299128254039982</v>
      </c>
      <c r="K12" s="17">
        <v>0.33178562969902098</v>
      </c>
      <c r="L12" s="17">
        <v>0.345781359219207</v>
      </c>
      <c r="M12" s="17"/>
      <c r="N12" s="17">
        <v>0.33609829936803798</v>
      </c>
      <c r="O12" s="17">
        <v>0.27914560595784399</v>
      </c>
      <c r="P12" s="17">
        <v>0.258258065166657</v>
      </c>
      <c r="Q12" s="17">
        <v>0.24966619074142199</v>
      </c>
      <c r="R12" s="17"/>
      <c r="S12" s="17">
        <v>0.21266305196385099</v>
      </c>
      <c r="T12" s="17">
        <v>0.31832981157658602</v>
      </c>
      <c r="U12" s="17">
        <v>0.29670288872301998</v>
      </c>
      <c r="V12" s="17">
        <v>0.30358429969183998</v>
      </c>
      <c r="W12" s="17">
        <v>0.28093283626825399</v>
      </c>
      <c r="X12" s="17">
        <v>0.24948092622048201</v>
      </c>
      <c r="Y12" s="17">
        <v>0.36496503271288899</v>
      </c>
      <c r="Z12" s="17">
        <v>0.240523029341769</v>
      </c>
      <c r="AA12" s="17">
        <v>0.25554287709197399</v>
      </c>
      <c r="AB12" s="17">
        <v>0.32415452005122403</v>
      </c>
      <c r="AC12" s="17">
        <v>0.27139126172656303</v>
      </c>
      <c r="AD12" s="17">
        <v>0.285211752174161</v>
      </c>
      <c r="AE12" s="17"/>
      <c r="AF12" s="17">
        <v>0.269908040073365</v>
      </c>
      <c r="AG12" s="17">
        <v>0.32035869124275701</v>
      </c>
      <c r="AH12" s="17">
        <v>0.26771059164601002</v>
      </c>
      <c r="AI12" s="17"/>
      <c r="AJ12" s="17">
        <v>0.31006236248663199</v>
      </c>
      <c r="AK12" s="17">
        <v>0.26760804007018801</v>
      </c>
      <c r="AL12" s="17">
        <v>0.282218489567714</v>
      </c>
      <c r="AM12" s="17"/>
      <c r="AN12" s="17">
        <v>0.24086458634762101</v>
      </c>
      <c r="AO12" s="17">
        <v>0.24758849055865201</v>
      </c>
      <c r="AP12" s="17">
        <v>0.31723146871646302</v>
      </c>
      <c r="AQ12" s="17">
        <v>0.30194403830107303</v>
      </c>
      <c r="AR12" s="17">
        <v>0.33956342104091303</v>
      </c>
      <c r="AS12" s="17"/>
      <c r="AT12" s="17">
        <v>0.29311255270875097</v>
      </c>
      <c r="AU12" s="17">
        <v>0.204868224008001</v>
      </c>
      <c r="AV12" s="17"/>
      <c r="AW12" s="17">
        <v>0.344253868185116</v>
      </c>
      <c r="AX12" s="17">
        <v>0.23244402171696699</v>
      </c>
      <c r="AY12" s="17">
        <v>0.233907042088463</v>
      </c>
    </row>
    <row r="13" spans="2:51">
      <c r="B13" s="18" t="s">
        <v>163</v>
      </c>
      <c r="C13" s="17">
        <v>0.19593839138142699</v>
      </c>
      <c r="D13" s="17">
        <v>0.24060004345914099</v>
      </c>
      <c r="E13" s="17">
        <v>0.15636011440327</v>
      </c>
      <c r="F13" s="17"/>
      <c r="G13" s="17">
        <v>8.9113415046529199E-2</v>
      </c>
      <c r="H13" s="17">
        <v>0.15480311676037201</v>
      </c>
      <c r="I13" s="17">
        <v>0.17333160207328399</v>
      </c>
      <c r="J13" s="17">
        <v>0.21354337496037701</v>
      </c>
      <c r="K13" s="17">
        <v>0.215644476089007</v>
      </c>
      <c r="L13" s="17">
        <v>0.26288366081525999</v>
      </c>
      <c r="M13" s="17"/>
      <c r="N13" s="17">
        <v>0.22878226473335</v>
      </c>
      <c r="O13" s="17">
        <v>0.19809226012546099</v>
      </c>
      <c r="P13" s="17">
        <v>0.172587520172229</v>
      </c>
      <c r="Q13" s="17">
        <v>0.17531024187665001</v>
      </c>
      <c r="R13" s="17"/>
      <c r="S13" s="17">
        <v>0.17281889536869799</v>
      </c>
      <c r="T13" s="17">
        <v>0.20523714252987099</v>
      </c>
      <c r="U13" s="17">
        <v>0.228300758582099</v>
      </c>
      <c r="V13" s="17">
        <v>0.18205243986400599</v>
      </c>
      <c r="W13" s="17">
        <v>0.221884896412049</v>
      </c>
      <c r="X13" s="17">
        <v>0.19428438829608599</v>
      </c>
      <c r="Y13" s="17">
        <v>0.18339915551740199</v>
      </c>
      <c r="Z13" s="17">
        <v>0.214785573728318</v>
      </c>
      <c r="AA13" s="17">
        <v>0.200498202037283</v>
      </c>
      <c r="AB13" s="17">
        <v>0.226690200510474</v>
      </c>
      <c r="AC13" s="17">
        <v>0.13669957757957099</v>
      </c>
      <c r="AD13" s="17">
        <v>0.140729703924971</v>
      </c>
      <c r="AE13" s="17"/>
      <c r="AF13" s="17">
        <v>0.214549568715492</v>
      </c>
      <c r="AG13" s="17">
        <v>0.21529852281981701</v>
      </c>
      <c r="AH13" s="17">
        <v>0.121840473826066</v>
      </c>
      <c r="AI13" s="17"/>
      <c r="AJ13" s="17">
        <v>0.21055738958319301</v>
      </c>
      <c r="AK13" s="17">
        <v>0.168513272739372</v>
      </c>
      <c r="AL13" s="17">
        <v>0.284196785216835</v>
      </c>
      <c r="AM13" s="17"/>
      <c r="AN13" s="17">
        <v>0.16215799510522999</v>
      </c>
      <c r="AO13" s="17">
        <v>0.17871080936406</v>
      </c>
      <c r="AP13" s="17">
        <v>0.22617822918375299</v>
      </c>
      <c r="AQ13" s="17">
        <v>0.19240566868325701</v>
      </c>
      <c r="AR13" s="17">
        <v>0.26772097676447298</v>
      </c>
      <c r="AS13" s="17"/>
      <c r="AT13" s="17">
        <v>0.199897216745173</v>
      </c>
      <c r="AU13" s="17">
        <v>0.16295120552235101</v>
      </c>
      <c r="AV13" s="17"/>
      <c r="AW13" s="17">
        <v>0.27903264262608202</v>
      </c>
      <c r="AX13" s="17">
        <v>0.111712857905543</v>
      </c>
      <c r="AY13" s="17">
        <v>0.13267519103272299</v>
      </c>
    </row>
    <row r="14" spans="2:51">
      <c r="B14" s="18" t="s">
        <v>119</v>
      </c>
      <c r="C14" s="17">
        <v>5.4504646413566199E-2</v>
      </c>
      <c r="D14" s="17">
        <v>3.7937794942294101E-2</v>
      </c>
      <c r="E14" s="17">
        <v>6.8581006076117806E-2</v>
      </c>
      <c r="F14" s="17"/>
      <c r="G14" s="17">
        <v>9.9132768645007793E-2</v>
      </c>
      <c r="H14" s="17">
        <v>5.08982212325165E-2</v>
      </c>
      <c r="I14" s="17">
        <v>4.6775510842881902E-2</v>
      </c>
      <c r="J14" s="17">
        <v>6.5038068435045907E-2</v>
      </c>
      <c r="K14" s="17">
        <v>5.49474100653033E-2</v>
      </c>
      <c r="L14" s="17">
        <v>3.6517767212833799E-2</v>
      </c>
      <c r="M14" s="17"/>
      <c r="N14" s="17">
        <v>3.11929882569108E-2</v>
      </c>
      <c r="O14" s="17">
        <v>6.4222130192752094E-2</v>
      </c>
      <c r="P14" s="17">
        <v>6.1001653663203703E-2</v>
      </c>
      <c r="Q14" s="17">
        <v>6.3864433934540901E-2</v>
      </c>
      <c r="R14" s="17"/>
      <c r="S14" s="17">
        <v>6.36083083794904E-2</v>
      </c>
      <c r="T14" s="17">
        <v>4.4091620331690499E-2</v>
      </c>
      <c r="U14" s="17">
        <v>2.0065480972669102E-2</v>
      </c>
      <c r="V14" s="17">
        <v>6.5182770393898207E-2</v>
      </c>
      <c r="W14" s="17">
        <v>3.5735622702365001E-2</v>
      </c>
      <c r="X14" s="17">
        <v>8.3530581760420594E-2</v>
      </c>
      <c r="Y14" s="17">
        <v>6.0970212464071402E-2</v>
      </c>
      <c r="Z14" s="17">
        <v>2.9888512884295101E-2</v>
      </c>
      <c r="AA14" s="17">
        <v>6.0206872136616699E-2</v>
      </c>
      <c r="AB14" s="17">
        <v>3.6696621027615298E-2</v>
      </c>
      <c r="AC14" s="17">
        <v>8.3858781451935593E-2</v>
      </c>
      <c r="AD14" s="17">
        <v>8.7620312641102496E-2</v>
      </c>
      <c r="AE14" s="17"/>
      <c r="AF14" s="17">
        <v>4.2322487944758701E-2</v>
      </c>
      <c r="AG14" s="17">
        <v>4.6502612278553998E-2</v>
      </c>
      <c r="AH14" s="17">
        <v>7.4587534541581693E-2</v>
      </c>
      <c r="AI14" s="17"/>
      <c r="AJ14" s="17">
        <v>3.4473144079218601E-2</v>
      </c>
      <c r="AK14" s="17">
        <v>3.8958889655785402E-2</v>
      </c>
      <c r="AL14" s="17">
        <v>4.8298095318507803E-2</v>
      </c>
      <c r="AM14" s="17"/>
      <c r="AN14" s="17">
        <v>6.03851996314596E-2</v>
      </c>
      <c r="AO14" s="17">
        <v>6.5258338875475094E-2</v>
      </c>
      <c r="AP14" s="17">
        <v>5.3899207909506398E-2</v>
      </c>
      <c r="AQ14" s="17">
        <v>4.18831334323694E-2</v>
      </c>
      <c r="AR14" s="17">
        <v>0</v>
      </c>
      <c r="AS14" s="17"/>
      <c r="AT14" s="17">
        <v>5.3193826209761402E-2</v>
      </c>
      <c r="AU14" s="17">
        <v>6.1814751384632403E-2</v>
      </c>
      <c r="AV14" s="17"/>
      <c r="AW14" s="17">
        <v>3.4482958462758603E-2</v>
      </c>
      <c r="AX14" s="17">
        <v>3.1320524218026301E-2</v>
      </c>
      <c r="AY14" s="17">
        <v>8.14715225650261E-2</v>
      </c>
    </row>
    <row r="15" spans="2:51">
      <c r="B15" s="18" t="s">
        <v>164</v>
      </c>
      <c r="C15" s="21">
        <v>0.21771903222066</v>
      </c>
      <c r="D15" s="21">
        <v>0.218287635035777</v>
      </c>
      <c r="E15" s="21">
        <v>0.21638376971109599</v>
      </c>
      <c r="F15" s="21"/>
      <c r="G15" s="21">
        <v>0.42174192747464301</v>
      </c>
      <c r="H15" s="21">
        <v>0.32259292389733601</v>
      </c>
      <c r="I15" s="21">
        <v>0.25962767091778599</v>
      </c>
      <c r="J15" s="21">
        <v>0.19745777982014001</v>
      </c>
      <c r="K15" s="21">
        <v>0.117108204060852</v>
      </c>
      <c r="L15" s="21">
        <v>0.100444737361343</v>
      </c>
      <c r="M15" s="21"/>
      <c r="N15" s="21">
        <v>0.209533023646576</v>
      </c>
      <c r="O15" s="21">
        <v>0.214649929115105</v>
      </c>
      <c r="P15" s="21">
        <v>0.254768466628773</v>
      </c>
      <c r="Q15" s="21">
        <v>0.20286512630447801</v>
      </c>
      <c r="R15" s="21"/>
      <c r="S15" s="21">
        <v>0.265243298048842</v>
      </c>
      <c r="T15" s="21">
        <v>0.202151735975309</v>
      </c>
      <c r="U15" s="21">
        <v>0.21725146739704099</v>
      </c>
      <c r="V15" s="21">
        <v>0.20879545998187499</v>
      </c>
      <c r="W15" s="21">
        <v>0.20813867966708</v>
      </c>
      <c r="X15" s="21">
        <v>0.203240936374465</v>
      </c>
      <c r="Y15" s="21">
        <v>0.12696067532545</v>
      </c>
      <c r="Z15" s="21">
        <v>0.24958255457689699</v>
      </c>
      <c r="AA15" s="21">
        <v>0.25966193212942101</v>
      </c>
      <c r="AB15" s="21">
        <v>0.172703688431353</v>
      </c>
      <c r="AC15" s="21">
        <v>0.28466352284753499</v>
      </c>
      <c r="AD15" s="21">
        <v>0.22122682442316599</v>
      </c>
      <c r="AE15" s="21"/>
      <c r="AF15" s="21">
        <v>0.20387473481515</v>
      </c>
      <c r="AG15" s="21">
        <v>0.200689119268397</v>
      </c>
      <c r="AH15" s="21">
        <v>0.228509488156595</v>
      </c>
      <c r="AI15" s="21"/>
      <c r="AJ15" s="21">
        <v>0.23703106818241201</v>
      </c>
      <c r="AK15" s="21">
        <v>0.26686063392031201</v>
      </c>
      <c r="AL15" s="21">
        <v>0.168277036570703</v>
      </c>
      <c r="AM15" s="21"/>
      <c r="AN15" s="21">
        <v>0.203436971630781</v>
      </c>
      <c r="AO15" s="21">
        <v>0.23688062777483501</v>
      </c>
      <c r="AP15" s="21">
        <v>0.230522909106122</v>
      </c>
      <c r="AQ15" s="21">
        <v>0.226549889312023</v>
      </c>
      <c r="AR15" s="21">
        <v>0.233066854330092</v>
      </c>
      <c r="AS15" s="21"/>
      <c r="AT15" s="21">
        <v>0.20608309383919601</v>
      </c>
      <c r="AU15" s="21">
        <v>0.31091195348484502</v>
      </c>
      <c r="AV15" s="21"/>
      <c r="AW15" s="21">
        <v>0.16936853660448001</v>
      </c>
      <c r="AX15" s="21">
        <v>0.30747907838856497</v>
      </c>
      <c r="AY15" s="21">
        <v>0.243542155325148</v>
      </c>
    </row>
    <row r="16" spans="2:51">
      <c r="B16" s="18" t="s">
        <v>165</v>
      </c>
      <c r="C16" s="21">
        <v>0.47922119715227401</v>
      </c>
      <c r="D16" s="21">
        <v>0.49713933570399899</v>
      </c>
      <c r="E16" s="21">
        <v>0.46485352799834601</v>
      </c>
      <c r="F16" s="21"/>
      <c r="G16" s="21">
        <v>0.25913735908791702</v>
      </c>
      <c r="H16" s="21">
        <v>0.37097772412581298</v>
      </c>
      <c r="I16" s="21">
        <v>0.44897738772645701</v>
      </c>
      <c r="J16" s="21">
        <v>0.51267162900035901</v>
      </c>
      <c r="K16" s="21">
        <v>0.54743010578802798</v>
      </c>
      <c r="L16" s="21">
        <v>0.60866502003446699</v>
      </c>
      <c r="M16" s="21"/>
      <c r="N16" s="21">
        <v>0.56488056410138898</v>
      </c>
      <c r="O16" s="21">
        <v>0.47723786608330598</v>
      </c>
      <c r="P16" s="21">
        <v>0.43084558533888601</v>
      </c>
      <c r="Q16" s="21">
        <v>0.424976432618072</v>
      </c>
      <c r="R16" s="21"/>
      <c r="S16" s="21">
        <v>0.38548194733254798</v>
      </c>
      <c r="T16" s="21">
        <v>0.52356695410645704</v>
      </c>
      <c r="U16" s="21">
        <v>0.52500364730511895</v>
      </c>
      <c r="V16" s="21">
        <v>0.48563673955584602</v>
      </c>
      <c r="W16" s="21">
        <v>0.50281773268030305</v>
      </c>
      <c r="X16" s="21">
        <v>0.44376531451656798</v>
      </c>
      <c r="Y16" s="21">
        <v>0.54836418823029098</v>
      </c>
      <c r="Z16" s="21">
        <v>0.45530860307008703</v>
      </c>
      <c r="AA16" s="21">
        <v>0.45604107912925701</v>
      </c>
      <c r="AB16" s="21">
        <v>0.55084472056169798</v>
      </c>
      <c r="AC16" s="21">
        <v>0.40809083930613399</v>
      </c>
      <c r="AD16" s="21">
        <v>0.42594145609913098</v>
      </c>
      <c r="AE16" s="21"/>
      <c r="AF16" s="21">
        <v>0.48445760878885702</v>
      </c>
      <c r="AG16" s="21">
        <v>0.53565721406257405</v>
      </c>
      <c r="AH16" s="21">
        <v>0.38955106547207702</v>
      </c>
      <c r="AI16" s="21"/>
      <c r="AJ16" s="21">
        <v>0.52061975206982503</v>
      </c>
      <c r="AK16" s="21">
        <v>0.43612131280956001</v>
      </c>
      <c r="AL16" s="21">
        <v>0.56641527478454901</v>
      </c>
      <c r="AM16" s="21"/>
      <c r="AN16" s="21">
        <v>0.40302258145285103</v>
      </c>
      <c r="AO16" s="21">
        <v>0.42629929992271198</v>
      </c>
      <c r="AP16" s="21">
        <v>0.54340969790021598</v>
      </c>
      <c r="AQ16" s="21">
        <v>0.49434970698433101</v>
      </c>
      <c r="AR16" s="21">
        <v>0.60728439780538601</v>
      </c>
      <c r="AS16" s="21"/>
      <c r="AT16" s="21">
        <v>0.493009769453924</v>
      </c>
      <c r="AU16" s="21">
        <v>0.36781942953035102</v>
      </c>
      <c r="AV16" s="21"/>
      <c r="AW16" s="21">
        <v>0.62328651081119801</v>
      </c>
      <c r="AX16" s="21">
        <v>0.34415687962251001</v>
      </c>
      <c r="AY16" s="21">
        <v>0.36658223312118599</v>
      </c>
    </row>
    <row r="17" spans="2:51">
      <c r="B17" s="18" t="s">
        <v>140</v>
      </c>
      <c r="C17" s="22">
        <v>-0.26150216493161399</v>
      </c>
      <c r="D17" s="22">
        <v>-0.27885170066822201</v>
      </c>
      <c r="E17" s="22">
        <v>-0.24846975828724999</v>
      </c>
      <c r="F17" s="22"/>
      <c r="G17" s="22">
        <v>0.16260456838672599</v>
      </c>
      <c r="H17" s="22">
        <v>-4.8384800228477E-2</v>
      </c>
      <c r="I17" s="22">
        <v>-0.18934971680867099</v>
      </c>
      <c r="J17" s="22">
        <v>-0.315213849180218</v>
      </c>
      <c r="K17" s="22">
        <v>-0.43032190172717599</v>
      </c>
      <c r="L17" s="22">
        <v>-0.50822028267312502</v>
      </c>
      <c r="M17" s="22"/>
      <c r="N17" s="22">
        <v>-0.35534754045481198</v>
      </c>
      <c r="O17" s="22">
        <v>-0.26258793696819999</v>
      </c>
      <c r="P17" s="22">
        <v>-0.176077118710113</v>
      </c>
      <c r="Q17" s="22">
        <v>-0.22211130631359399</v>
      </c>
      <c r="R17" s="22"/>
      <c r="S17" s="22">
        <v>-0.12023864928370601</v>
      </c>
      <c r="T17" s="22">
        <v>-0.32141521813114798</v>
      </c>
      <c r="U17" s="22">
        <v>-0.30775217990807902</v>
      </c>
      <c r="V17" s="22">
        <v>-0.27684127957397098</v>
      </c>
      <c r="W17" s="22">
        <v>-0.294679053013224</v>
      </c>
      <c r="X17" s="22">
        <v>-0.24052437814210301</v>
      </c>
      <c r="Y17" s="22">
        <v>-0.42140351290484102</v>
      </c>
      <c r="Z17" s="22">
        <v>-0.20572604849318901</v>
      </c>
      <c r="AA17" s="22">
        <v>-0.196379146999836</v>
      </c>
      <c r="AB17" s="22">
        <v>-0.378141032130345</v>
      </c>
      <c r="AC17" s="22">
        <v>-0.123427316458599</v>
      </c>
      <c r="AD17" s="22">
        <v>-0.20471463167596499</v>
      </c>
      <c r="AE17" s="22"/>
      <c r="AF17" s="22">
        <v>-0.28058287397370801</v>
      </c>
      <c r="AG17" s="22">
        <v>-0.334968094794177</v>
      </c>
      <c r="AH17" s="22">
        <v>-0.16104157731548099</v>
      </c>
      <c r="AI17" s="22"/>
      <c r="AJ17" s="22">
        <v>-0.28358868388741298</v>
      </c>
      <c r="AK17" s="22">
        <v>-0.16926067888924801</v>
      </c>
      <c r="AL17" s="22">
        <v>-0.39813823821384597</v>
      </c>
      <c r="AM17" s="22"/>
      <c r="AN17" s="22">
        <v>-0.19958560982206999</v>
      </c>
      <c r="AO17" s="22">
        <v>-0.189418672147878</v>
      </c>
      <c r="AP17" s="22">
        <v>-0.31288678879409298</v>
      </c>
      <c r="AQ17" s="22">
        <v>-0.26779981767230798</v>
      </c>
      <c r="AR17" s="22">
        <v>-0.37421754347529401</v>
      </c>
      <c r="AS17" s="22"/>
      <c r="AT17" s="22">
        <v>-0.28692667561472801</v>
      </c>
      <c r="AU17" s="22">
        <v>-5.6907476045506299E-2</v>
      </c>
      <c r="AV17" s="22"/>
      <c r="AW17" s="22">
        <v>-0.45391797420671898</v>
      </c>
      <c r="AX17" s="22">
        <v>-3.6677801233945401E-2</v>
      </c>
      <c r="AY17" s="22">
        <v>-0.123040077796038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1892</v>
      </c>
      <c r="D7" s="10">
        <v>861</v>
      </c>
      <c r="E7" s="10">
        <v>1024</v>
      </c>
      <c r="F7" s="10"/>
      <c r="G7" s="10">
        <v>174</v>
      </c>
      <c r="H7" s="10">
        <v>279</v>
      </c>
      <c r="I7" s="10">
        <v>269</v>
      </c>
      <c r="J7" s="10">
        <v>307</v>
      </c>
      <c r="K7" s="10">
        <v>346</v>
      </c>
      <c r="L7" s="10">
        <v>517</v>
      </c>
      <c r="M7" s="10"/>
      <c r="N7" s="10">
        <v>565</v>
      </c>
      <c r="O7" s="10">
        <v>532</v>
      </c>
      <c r="P7" s="10">
        <v>348</v>
      </c>
      <c r="Q7" s="10">
        <v>441</v>
      </c>
      <c r="R7" s="10"/>
      <c r="S7" s="10">
        <v>210</v>
      </c>
      <c r="T7" s="10">
        <v>268</v>
      </c>
      <c r="U7" s="10">
        <v>182</v>
      </c>
      <c r="V7" s="10">
        <v>172</v>
      </c>
      <c r="W7" s="10">
        <v>137</v>
      </c>
      <c r="X7" s="10">
        <v>159</v>
      </c>
      <c r="Y7" s="10">
        <v>165</v>
      </c>
      <c r="Z7" s="10">
        <v>99</v>
      </c>
      <c r="AA7" s="10">
        <v>205</v>
      </c>
      <c r="AB7" s="10">
        <v>156</v>
      </c>
      <c r="AC7" s="10">
        <v>82</v>
      </c>
      <c r="AD7" s="10">
        <v>57</v>
      </c>
      <c r="AE7" s="10"/>
      <c r="AF7" s="10">
        <v>810</v>
      </c>
      <c r="AG7" s="10">
        <v>752</v>
      </c>
      <c r="AH7" s="10">
        <v>217</v>
      </c>
      <c r="AI7" s="10"/>
      <c r="AJ7" s="10">
        <v>469</v>
      </c>
      <c r="AK7" s="10">
        <v>570</v>
      </c>
      <c r="AL7" s="10">
        <v>148</v>
      </c>
      <c r="AM7" s="10"/>
      <c r="AN7" s="10">
        <v>408</v>
      </c>
      <c r="AO7" s="10">
        <v>310</v>
      </c>
      <c r="AP7" s="10">
        <v>462</v>
      </c>
      <c r="AQ7" s="10">
        <v>189</v>
      </c>
      <c r="AR7" s="10">
        <v>28</v>
      </c>
      <c r="AS7" s="10"/>
      <c r="AT7" s="10">
        <v>1715</v>
      </c>
      <c r="AU7" s="10">
        <v>164</v>
      </c>
      <c r="AV7" s="10"/>
      <c r="AW7" s="10">
        <v>879</v>
      </c>
      <c r="AX7" s="10">
        <v>195</v>
      </c>
      <c r="AY7" s="10">
        <v>818</v>
      </c>
    </row>
    <row r="8" spans="2:51" ht="30" customHeight="1">
      <c r="B8" s="11" t="s">
        <v>112</v>
      </c>
      <c r="C8" s="11">
        <v>1895</v>
      </c>
      <c r="D8" s="11">
        <v>888</v>
      </c>
      <c r="E8" s="11">
        <v>1001</v>
      </c>
      <c r="F8" s="11"/>
      <c r="G8" s="11">
        <v>204</v>
      </c>
      <c r="H8" s="11">
        <v>341</v>
      </c>
      <c r="I8" s="11">
        <v>299</v>
      </c>
      <c r="J8" s="11">
        <v>301</v>
      </c>
      <c r="K8" s="11">
        <v>285</v>
      </c>
      <c r="L8" s="11">
        <v>466</v>
      </c>
      <c r="M8" s="11"/>
      <c r="N8" s="11">
        <v>521</v>
      </c>
      <c r="O8" s="11">
        <v>490</v>
      </c>
      <c r="P8" s="11">
        <v>402</v>
      </c>
      <c r="Q8" s="11">
        <v>476</v>
      </c>
      <c r="R8" s="11"/>
      <c r="S8" s="11">
        <v>249</v>
      </c>
      <c r="T8" s="11">
        <v>260</v>
      </c>
      <c r="U8" s="11">
        <v>159</v>
      </c>
      <c r="V8" s="11">
        <v>181</v>
      </c>
      <c r="W8" s="11">
        <v>135</v>
      </c>
      <c r="X8" s="11">
        <v>172</v>
      </c>
      <c r="Y8" s="11">
        <v>156</v>
      </c>
      <c r="Z8" s="11">
        <v>87</v>
      </c>
      <c r="AA8" s="11">
        <v>201</v>
      </c>
      <c r="AB8" s="11">
        <v>157</v>
      </c>
      <c r="AC8" s="11">
        <v>80</v>
      </c>
      <c r="AD8" s="11">
        <v>58</v>
      </c>
      <c r="AE8" s="11"/>
      <c r="AF8" s="11">
        <v>785</v>
      </c>
      <c r="AG8" s="11">
        <v>749</v>
      </c>
      <c r="AH8" s="11">
        <v>233</v>
      </c>
      <c r="AI8" s="11"/>
      <c r="AJ8" s="11">
        <v>451</v>
      </c>
      <c r="AK8" s="11">
        <v>597</v>
      </c>
      <c r="AL8" s="11">
        <v>144</v>
      </c>
      <c r="AM8" s="11"/>
      <c r="AN8" s="11">
        <v>402</v>
      </c>
      <c r="AO8" s="11">
        <v>327</v>
      </c>
      <c r="AP8" s="11">
        <v>468</v>
      </c>
      <c r="AQ8" s="11">
        <v>185</v>
      </c>
      <c r="AR8" s="11">
        <v>25</v>
      </c>
      <c r="AS8" s="11"/>
      <c r="AT8" s="11">
        <v>1697</v>
      </c>
      <c r="AU8" s="11">
        <v>185</v>
      </c>
      <c r="AV8" s="11"/>
      <c r="AW8" s="11">
        <v>848</v>
      </c>
      <c r="AX8" s="11">
        <v>206</v>
      </c>
      <c r="AY8" s="11">
        <v>842</v>
      </c>
    </row>
    <row r="9" spans="2:51">
      <c r="B9" s="18" t="s">
        <v>159</v>
      </c>
      <c r="C9" s="17">
        <v>6.04815691184881E-2</v>
      </c>
      <c r="D9" s="17">
        <v>6.0482187397507998E-2</v>
      </c>
      <c r="E9" s="17">
        <v>6.0898247540902402E-2</v>
      </c>
      <c r="F9" s="17"/>
      <c r="G9" s="17">
        <v>5.5730384378778502E-2</v>
      </c>
      <c r="H9" s="17">
        <v>8.6052385825373001E-2</v>
      </c>
      <c r="I9" s="17">
        <v>9.0679106422662803E-2</v>
      </c>
      <c r="J9" s="17">
        <v>4.2024205155240003E-2</v>
      </c>
      <c r="K9" s="17">
        <v>5.72685827861679E-2</v>
      </c>
      <c r="L9" s="17">
        <v>3.8316854304811097E-2</v>
      </c>
      <c r="M9" s="17"/>
      <c r="N9" s="17">
        <v>4.2908844296863799E-2</v>
      </c>
      <c r="O9" s="17">
        <v>7.3805399480780298E-2</v>
      </c>
      <c r="P9" s="17">
        <v>6.1060661167315497E-2</v>
      </c>
      <c r="Q9" s="17">
        <v>6.6186517107637302E-2</v>
      </c>
      <c r="R9" s="17"/>
      <c r="S9" s="17">
        <v>9.7972864393769496E-2</v>
      </c>
      <c r="T9" s="17">
        <v>4.9259754659175099E-2</v>
      </c>
      <c r="U9" s="17">
        <v>4.5260934352242002E-2</v>
      </c>
      <c r="V9" s="17">
        <v>7.6083472468014404E-2</v>
      </c>
      <c r="W9" s="17">
        <v>6.3194887221220797E-2</v>
      </c>
      <c r="X9" s="17">
        <v>5.8446346610070997E-2</v>
      </c>
      <c r="Y9" s="17">
        <v>8.0666497568212703E-2</v>
      </c>
      <c r="Z9" s="17">
        <v>3.16990884318301E-2</v>
      </c>
      <c r="AA9" s="17">
        <v>4.9049983283064098E-2</v>
      </c>
      <c r="AB9" s="17">
        <v>2.6354215488877598E-2</v>
      </c>
      <c r="AC9" s="17">
        <v>5.1817844388430803E-2</v>
      </c>
      <c r="AD9" s="17">
        <v>7.5549418862628795E-2</v>
      </c>
      <c r="AE9" s="17"/>
      <c r="AF9" s="17">
        <v>5.5868921853411101E-2</v>
      </c>
      <c r="AG9" s="17">
        <v>5.88135237940592E-2</v>
      </c>
      <c r="AH9" s="17">
        <v>9.3588372955839494E-2</v>
      </c>
      <c r="AI9" s="17"/>
      <c r="AJ9" s="17">
        <v>6.3916061825685794E-2</v>
      </c>
      <c r="AK9" s="17">
        <v>5.62452014083486E-2</v>
      </c>
      <c r="AL9" s="17">
        <v>9.8773316475305295E-2</v>
      </c>
      <c r="AM9" s="17"/>
      <c r="AN9" s="17">
        <v>6.8381315190295305E-2</v>
      </c>
      <c r="AO9" s="17">
        <v>6.2384071306548203E-2</v>
      </c>
      <c r="AP9" s="17">
        <v>4.95395692100511E-2</v>
      </c>
      <c r="AQ9" s="17">
        <v>6.5823213029564107E-2</v>
      </c>
      <c r="AR9" s="17">
        <v>4.5718512112842703E-2</v>
      </c>
      <c r="AS9" s="17"/>
      <c r="AT9" s="17">
        <v>5.1726683921384901E-2</v>
      </c>
      <c r="AU9" s="17">
        <v>0.14533365101780199</v>
      </c>
      <c r="AV9" s="17"/>
      <c r="AW9" s="17">
        <v>4.1569526615897003E-2</v>
      </c>
      <c r="AX9" s="17">
        <v>8.9053579509438402E-2</v>
      </c>
      <c r="AY9" s="17">
        <v>7.2542965260236694E-2</v>
      </c>
    </row>
    <row r="10" spans="2:51">
      <c r="B10" s="18" t="s">
        <v>160</v>
      </c>
      <c r="C10" s="17">
        <v>0.1326204492435</v>
      </c>
      <c r="D10" s="17">
        <v>0.106464393341893</v>
      </c>
      <c r="E10" s="17">
        <v>0.15577698974436699</v>
      </c>
      <c r="F10" s="17"/>
      <c r="G10" s="17">
        <v>0.128206360234838</v>
      </c>
      <c r="H10" s="17">
        <v>0.140699045867404</v>
      </c>
      <c r="I10" s="17">
        <v>0.17801371757357801</v>
      </c>
      <c r="J10" s="17">
        <v>0.14369469503149501</v>
      </c>
      <c r="K10" s="17">
        <v>0.12064637772959701</v>
      </c>
      <c r="L10" s="17">
        <v>9.9690506310582599E-2</v>
      </c>
      <c r="M10" s="17"/>
      <c r="N10" s="17">
        <v>0.114083770349549</v>
      </c>
      <c r="O10" s="17">
        <v>0.12743064238190199</v>
      </c>
      <c r="P10" s="17">
        <v>0.15361975731739899</v>
      </c>
      <c r="Q10" s="17">
        <v>0.14203521256903601</v>
      </c>
      <c r="R10" s="17"/>
      <c r="S10" s="17">
        <v>0.118646310504624</v>
      </c>
      <c r="T10" s="17">
        <v>0.13185560729733001</v>
      </c>
      <c r="U10" s="17">
        <v>0.14879356403530999</v>
      </c>
      <c r="V10" s="17">
        <v>0.14736426693739299</v>
      </c>
      <c r="W10" s="17">
        <v>0.13289642720170999</v>
      </c>
      <c r="X10" s="17">
        <v>0.153193105366732</v>
      </c>
      <c r="Y10" s="17">
        <v>0.102193628498725</v>
      </c>
      <c r="Z10" s="17">
        <v>0.14418562278144001</v>
      </c>
      <c r="AA10" s="17">
        <v>0.124394549443853</v>
      </c>
      <c r="AB10" s="17">
        <v>0.13548447203070399</v>
      </c>
      <c r="AC10" s="17">
        <v>0.12916788728884299</v>
      </c>
      <c r="AD10" s="17">
        <v>0.13432357743356799</v>
      </c>
      <c r="AE10" s="17"/>
      <c r="AF10" s="17">
        <v>0.15008810503945899</v>
      </c>
      <c r="AG10" s="17">
        <v>0.115099487328042</v>
      </c>
      <c r="AH10" s="17">
        <v>0.137829437983708</v>
      </c>
      <c r="AI10" s="17"/>
      <c r="AJ10" s="17">
        <v>0.11346303159938401</v>
      </c>
      <c r="AK10" s="17">
        <v>0.159301738420383</v>
      </c>
      <c r="AL10" s="17">
        <v>7.3705535099334404E-2</v>
      </c>
      <c r="AM10" s="17"/>
      <c r="AN10" s="17">
        <v>0.15429223077422199</v>
      </c>
      <c r="AO10" s="17">
        <v>0.14632884031752399</v>
      </c>
      <c r="AP10" s="17">
        <v>0.120069578108585</v>
      </c>
      <c r="AQ10" s="17">
        <v>0.13483855121259999</v>
      </c>
      <c r="AR10" s="17">
        <v>7.1756192323899404E-2</v>
      </c>
      <c r="AS10" s="17"/>
      <c r="AT10" s="17">
        <v>0.131249525117973</v>
      </c>
      <c r="AU10" s="17">
        <v>0.145773510174983</v>
      </c>
      <c r="AV10" s="17"/>
      <c r="AW10" s="17">
        <v>9.78001845033106E-2</v>
      </c>
      <c r="AX10" s="17">
        <v>0.12785137516565501</v>
      </c>
      <c r="AY10" s="17">
        <v>0.168844895985091</v>
      </c>
    </row>
    <row r="11" spans="2:51" ht="30">
      <c r="B11" s="18" t="s">
        <v>161</v>
      </c>
      <c r="C11" s="17">
        <v>0.24379037876451401</v>
      </c>
      <c r="D11" s="17">
        <v>0.21835582326567701</v>
      </c>
      <c r="E11" s="17">
        <v>0.26711744644809499</v>
      </c>
      <c r="F11" s="17"/>
      <c r="G11" s="17">
        <v>0.24753954736129899</v>
      </c>
      <c r="H11" s="17">
        <v>0.27942321084684602</v>
      </c>
      <c r="I11" s="17">
        <v>0.21053306646311501</v>
      </c>
      <c r="J11" s="17">
        <v>0.25703414774142802</v>
      </c>
      <c r="K11" s="17">
        <v>0.28144124907034601</v>
      </c>
      <c r="L11" s="17">
        <v>0.20574242564120299</v>
      </c>
      <c r="M11" s="17"/>
      <c r="N11" s="17">
        <v>0.19415158054791901</v>
      </c>
      <c r="O11" s="17">
        <v>0.22415246273516001</v>
      </c>
      <c r="P11" s="17">
        <v>0.27224697945536602</v>
      </c>
      <c r="Q11" s="17">
        <v>0.29513549288059399</v>
      </c>
      <c r="R11" s="17"/>
      <c r="S11" s="17">
        <v>0.24336004754444701</v>
      </c>
      <c r="T11" s="17">
        <v>0.318930924842665</v>
      </c>
      <c r="U11" s="17">
        <v>0.21426006650805801</v>
      </c>
      <c r="V11" s="17">
        <v>0.227869988752502</v>
      </c>
      <c r="W11" s="17">
        <v>0.25213282491391098</v>
      </c>
      <c r="X11" s="17">
        <v>0.27918433040537999</v>
      </c>
      <c r="Y11" s="17">
        <v>0.225632188106696</v>
      </c>
      <c r="Z11" s="17">
        <v>0.174208721885344</v>
      </c>
      <c r="AA11" s="17">
        <v>0.21344274261833299</v>
      </c>
      <c r="AB11" s="17">
        <v>0.20109267714234999</v>
      </c>
      <c r="AC11" s="17">
        <v>0.25574228353664702</v>
      </c>
      <c r="AD11" s="17">
        <v>0.27341180630527501</v>
      </c>
      <c r="AE11" s="17"/>
      <c r="AF11" s="17">
        <v>0.251290449587866</v>
      </c>
      <c r="AG11" s="17">
        <v>0.20829492698067201</v>
      </c>
      <c r="AH11" s="17">
        <v>0.31212171746838901</v>
      </c>
      <c r="AI11" s="17"/>
      <c r="AJ11" s="17">
        <v>0.23570097113407701</v>
      </c>
      <c r="AK11" s="17">
        <v>0.225781892029293</v>
      </c>
      <c r="AL11" s="17">
        <v>0.190321269881638</v>
      </c>
      <c r="AM11" s="17"/>
      <c r="AN11" s="17">
        <v>0.287258494835121</v>
      </c>
      <c r="AO11" s="17">
        <v>0.25769445573930899</v>
      </c>
      <c r="AP11" s="17">
        <v>0.205337440013065</v>
      </c>
      <c r="AQ11" s="17">
        <v>0.135019856917828</v>
      </c>
      <c r="AR11" s="17">
        <v>0.108476836628926</v>
      </c>
      <c r="AS11" s="17"/>
      <c r="AT11" s="17">
        <v>0.23875537240832501</v>
      </c>
      <c r="AU11" s="17">
        <v>0.28464587324099899</v>
      </c>
      <c r="AV11" s="17"/>
      <c r="AW11" s="17">
        <v>0.17885985313109901</v>
      </c>
      <c r="AX11" s="17">
        <v>0.27254342998581499</v>
      </c>
      <c r="AY11" s="17">
        <v>0.30214194465031402</v>
      </c>
    </row>
    <row r="12" spans="2:51">
      <c r="B12" s="18" t="s">
        <v>162</v>
      </c>
      <c r="C12" s="17">
        <v>0.29325706702419901</v>
      </c>
      <c r="D12" s="17">
        <v>0.31013339257658401</v>
      </c>
      <c r="E12" s="17">
        <v>0.27631416985010099</v>
      </c>
      <c r="F12" s="17"/>
      <c r="G12" s="17">
        <v>0.300151156920894</v>
      </c>
      <c r="H12" s="17">
        <v>0.24191553053440101</v>
      </c>
      <c r="I12" s="17">
        <v>0.26703541523067997</v>
      </c>
      <c r="J12" s="17">
        <v>0.29442680058868897</v>
      </c>
      <c r="K12" s="17">
        <v>0.29085747499985198</v>
      </c>
      <c r="L12" s="17">
        <v>0.34543119947123102</v>
      </c>
      <c r="M12" s="17"/>
      <c r="N12" s="17">
        <v>0.32145065050807098</v>
      </c>
      <c r="O12" s="17">
        <v>0.304981065692848</v>
      </c>
      <c r="P12" s="17">
        <v>0.26543600676681101</v>
      </c>
      <c r="Q12" s="17">
        <v>0.27311116758722098</v>
      </c>
      <c r="R12" s="17"/>
      <c r="S12" s="17">
        <v>0.28086899317456399</v>
      </c>
      <c r="T12" s="17">
        <v>0.27378029002892901</v>
      </c>
      <c r="U12" s="17">
        <v>0.31417719213049</v>
      </c>
      <c r="V12" s="17">
        <v>0.30711597659315798</v>
      </c>
      <c r="W12" s="17">
        <v>0.29222150340653902</v>
      </c>
      <c r="X12" s="17">
        <v>0.27980068732872598</v>
      </c>
      <c r="Y12" s="17">
        <v>0.28157026786990902</v>
      </c>
      <c r="Z12" s="17">
        <v>0.28336794106359298</v>
      </c>
      <c r="AA12" s="17">
        <v>0.318823424888597</v>
      </c>
      <c r="AB12" s="17">
        <v>0.318615406932928</v>
      </c>
      <c r="AC12" s="17">
        <v>0.289549693491162</v>
      </c>
      <c r="AD12" s="17">
        <v>0.26925320734331598</v>
      </c>
      <c r="AE12" s="17"/>
      <c r="AF12" s="17">
        <v>0.28643495212286502</v>
      </c>
      <c r="AG12" s="17">
        <v>0.31285616520277698</v>
      </c>
      <c r="AH12" s="17">
        <v>0.26401555421398798</v>
      </c>
      <c r="AI12" s="17"/>
      <c r="AJ12" s="17">
        <v>0.30418300873521198</v>
      </c>
      <c r="AK12" s="17">
        <v>0.30156194476467701</v>
      </c>
      <c r="AL12" s="17">
        <v>0.32784339352076802</v>
      </c>
      <c r="AM12" s="17"/>
      <c r="AN12" s="17">
        <v>0.25861724305241401</v>
      </c>
      <c r="AO12" s="17">
        <v>0.286862010383369</v>
      </c>
      <c r="AP12" s="17">
        <v>0.30699454849801899</v>
      </c>
      <c r="AQ12" s="17">
        <v>0.37787037451529998</v>
      </c>
      <c r="AR12" s="17">
        <v>0.38794088268519</v>
      </c>
      <c r="AS12" s="17"/>
      <c r="AT12" s="17">
        <v>0.29877017914773601</v>
      </c>
      <c r="AU12" s="17">
        <v>0.247199846159839</v>
      </c>
      <c r="AV12" s="17"/>
      <c r="AW12" s="17">
        <v>0.32980388884876699</v>
      </c>
      <c r="AX12" s="17">
        <v>0.336693722867139</v>
      </c>
      <c r="AY12" s="17">
        <v>0.24584726618177399</v>
      </c>
    </row>
    <row r="13" spans="2:51">
      <c r="B13" s="18" t="s">
        <v>163</v>
      </c>
      <c r="C13" s="17">
        <v>0.20933473597115901</v>
      </c>
      <c r="D13" s="17">
        <v>0.270671581231339</v>
      </c>
      <c r="E13" s="17">
        <v>0.155347433481097</v>
      </c>
      <c r="F13" s="17"/>
      <c r="G13" s="17">
        <v>0.210804842429899</v>
      </c>
      <c r="H13" s="17">
        <v>0.19860084532156899</v>
      </c>
      <c r="I13" s="17">
        <v>0.18457739222832001</v>
      </c>
      <c r="J13" s="17">
        <v>0.19554463348975401</v>
      </c>
      <c r="K13" s="17">
        <v>0.182765880724336</v>
      </c>
      <c r="L13" s="17">
        <v>0.25762350329359901</v>
      </c>
      <c r="M13" s="17"/>
      <c r="N13" s="17">
        <v>0.283468567595409</v>
      </c>
      <c r="O13" s="17">
        <v>0.220177317822739</v>
      </c>
      <c r="P13" s="17">
        <v>0.18197688486559699</v>
      </c>
      <c r="Q13" s="17">
        <v>0.13713294488456701</v>
      </c>
      <c r="R13" s="17"/>
      <c r="S13" s="17">
        <v>0.214491640120653</v>
      </c>
      <c r="T13" s="17">
        <v>0.16886062199124999</v>
      </c>
      <c r="U13" s="17">
        <v>0.22367077289859699</v>
      </c>
      <c r="V13" s="17">
        <v>0.19335189501195901</v>
      </c>
      <c r="W13" s="17">
        <v>0.17755136937438401</v>
      </c>
      <c r="X13" s="17">
        <v>0.189218645266375</v>
      </c>
      <c r="Y13" s="17">
        <v>0.25505140633676898</v>
      </c>
      <c r="Z13" s="17">
        <v>0.26278781554826502</v>
      </c>
      <c r="AA13" s="17">
        <v>0.225030269512878</v>
      </c>
      <c r="AB13" s="17">
        <v>0.228730729373988</v>
      </c>
      <c r="AC13" s="17">
        <v>0.2099884294962</v>
      </c>
      <c r="AD13" s="17">
        <v>0.201097264538592</v>
      </c>
      <c r="AE13" s="17"/>
      <c r="AF13" s="17">
        <v>0.194378078381299</v>
      </c>
      <c r="AG13" s="17">
        <v>0.25357100075281702</v>
      </c>
      <c r="AH13" s="17">
        <v>0.126704497739898</v>
      </c>
      <c r="AI13" s="17"/>
      <c r="AJ13" s="17">
        <v>0.23741291433179501</v>
      </c>
      <c r="AK13" s="17">
        <v>0.218830068228973</v>
      </c>
      <c r="AL13" s="17">
        <v>0.26688614726182602</v>
      </c>
      <c r="AM13" s="17"/>
      <c r="AN13" s="17">
        <v>0.13544923623508001</v>
      </c>
      <c r="AO13" s="17">
        <v>0.185936384178224</v>
      </c>
      <c r="AP13" s="17">
        <v>0.26484868248390497</v>
      </c>
      <c r="AQ13" s="17">
        <v>0.25512884729995</v>
      </c>
      <c r="AR13" s="17">
        <v>0.38610757624914199</v>
      </c>
      <c r="AS13" s="17"/>
      <c r="AT13" s="17">
        <v>0.219657847013427</v>
      </c>
      <c r="AU13" s="17">
        <v>0.117074112875068</v>
      </c>
      <c r="AV13" s="17"/>
      <c r="AW13" s="17">
        <v>0.31722196386745599</v>
      </c>
      <c r="AX13" s="17">
        <v>0.128371048049503</v>
      </c>
      <c r="AY13" s="17">
        <v>0.12048724146161199</v>
      </c>
    </row>
    <row r="14" spans="2:51">
      <c r="B14" s="18" t="s">
        <v>119</v>
      </c>
      <c r="C14" s="17">
        <v>6.0515799878140097E-2</v>
      </c>
      <c r="D14" s="17">
        <v>3.3892622186999601E-2</v>
      </c>
      <c r="E14" s="17">
        <v>8.4545712935437306E-2</v>
      </c>
      <c r="F14" s="17"/>
      <c r="G14" s="17">
        <v>5.7567708674292499E-2</v>
      </c>
      <c r="H14" s="17">
        <v>5.3308981604406801E-2</v>
      </c>
      <c r="I14" s="17">
        <v>6.9161302081644005E-2</v>
      </c>
      <c r="J14" s="17">
        <v>6.7275517993393097E-2</v>
      </c>
      <c r="K14" s="17">
        <v>6.7020434689700994E-2</v>
      </c>
      <c r="L14" s="17">
        <v>5.3195510978573203E-2</v>
      </c>
      <c r="M14" s="17"/>
      <c r="N14" s="17">
        <v>4.3936586702187801E-2</v>
      </c>
      <c r="O14" s="17">
        <v>4.9453111886569999E-2</v>
      </c>
      <c r="P14" s="17">
        <v>6.5659710427511203E-2</v>
      </c>
      <c r="Q14" s="17">
        <v>8.6398664970944297E-2</v>
      </c>
      <c r="R14" s="17"/>
      <c r="S14" s="17">
        <v>4.4660144261943598E-2</v>
      </c>
      <c r="T14" s="17">
        <v>5.73128011806519E-2</v>
      </c>
      <c r="U14" s="17">
        <v>5.3837470075302797E-2</v>
      </c>
      <c r="V14" s="17">
        <v>4.8214400236973501E-2</v>
      </c>
      <c r="W14" s="17">
        <v>8.2002987882233994E-2</v>
      </c>
      <c r="X14" s="17">
        <v>4.01568850227162E-2</v>
      </c>
      <c r="Y14" s="17">
        <v>5.4886011619688799E-2</v>
      </c>
      <c r="Z14" s="17">
        <v>0.103750810289529</v>
      </c>
      <c r="AA14" s="17">
        <v>6.9259030253275095E-2</v>
      </c>
      <c r="AB14" s="17">
        <v>8.9722499031153299E-2</v>
      </c>
      <c r="AC14" s="17">
        <v>6.3733861798717706E-2</v>
      </c>
      <c r="AD14" s="17">
        <v>4.6364725516621103E-2</v>
      </c>
      <c r="AE14" s="17"/>
      <c r="AF14" s="17">
        <v>6.1939493015099503E-2</v>
      </c>
      <c r="AG14" s="17">
        <v>5.1364895941634202E-2</v>
      </c>
      <c r="AH14" s="17">
        <v>6.57404196381772E-2</v>
      </c>
      <c r="AI14" s="17"/>
      <c r="AJ14" s="17">
        <v>4.5324012373846499E-2</v>
      </c>
      <c r="AK14" s="17">
        <v>3.82791551483255E-2</v>
      </c>
      <c r="AL14" s="17">
        <v>4.2470337761129198E-2</v>
      </c>
      <c r="AM14" s="17"/>
      <c r="AN14" s="17">
        <v>9.6001479912868004E-2</v>
      </c>
      <c r="AO14" s="17">
        <v>6.0794238075024799E-2</v>
      </c>
      <c r="AP14" s="17">
        <v>5.32101816863748E-2</v>
      </c>
      <c r="AQ14" s="17">
        <v>3.1319157024758099E-2</v>
      </c>
      <c r="AR14" s="17">
        <v>0</v>
      </c>
      <c r="AS14" s="17"/>
      <c r="AT14" s="17">
        <v>5.9840392391155198E-2</v>
      </c>
      <c r="AU14" s="17">
        <v>5.9973006531308999E-2</v>
      </c>
      <c r="AV14" s="17"/>
      <c r="AW14" s="17">
        <v>3.4744583033470902E-2</v>
      </c>
      <c r="AX14" s="17">
        <v>4.5486844422448797E-2</v>
      </c>
      <c r="AY14" s="17">
        <v>9.0135686460972295E-2</v>
      </c>
    </row>
    <row r="15" spans="2:51">
      <c r="B15" s="18" t="s">
        <v>164</v>
      </c>
      <c r="C15" s="21">
        <v>0.19310201836198801</v>
      </c>
      <c r="D15" s="21">
        <v>0.166946580739401</v>
      </c>
      <c r="E15" s="21">
        <v>0.21667523728526999</v>
      </c>
      <c r="F15" s="21"/>
      <c r="G15" s="21">
        <v>0.183936744613617</v>
      </c>
      <c r="H15" s="21">
        <v>0.22675143169277701</v>
      </c>
      <c r="I15" s="21">
        <v>0.268692823996241</v>
      </c>
      <c r="J15" s="21">
        <v>0.18571890018673501</v>
      </c>
      <c r="K15" s="21">
        <v>0.177914960515765</v>
      </c>
      <c r="L15" s="21">
        <v>0.13800736061539401</v>
      </c>
      <c r="M15" s="21"/>
      <c r="N15" s="21">
        <v>0.15699261464641301</v>
      </c>
      <c r="O15" s="21">
        <v>0.20123604186268201</v>
      </c>
      <c r="P15" s="21">
        <v>0.214680418484714</v>
      </c>
      <c r="Q15" s="21">
        <v>0.20822172967667399</v>
      </c>
      <c r="R15" s="21"/>
      <c r="S15" s="21">
        <v>0.216619174898394</v>
      </c>
      <c r="T15" s="21">
        <v>0.18111536195650499</v>
      </c>
      <c r="U15" s="21">
        <v>0.19405449838755201</v>
      </c>
      <c r="V15" s="21">
        <v>0.22344773940540699</v>
      </c>
      <c r="W15" s="21">
        <v>0.19609131442293101</v>
      </c>
      <c r="X15" s="21">
        <v>0.21163945197680401</v>
      </c>
      <c r="Y15" s="21">
        <v>0.18286012606693799</v>
      </c>
      <c r="Z15" s="21">
        <v>0.17588471121327001</v>
      </c>
      <c r="AA15" s="21">
        <v>0.17344453272691701</v>
      </c>
      <c r="AB15" s="21">
        <v>0.161838687519581</v>
      </c>
      <c r="AC15" s="21">
        <v>0.180985731677273</v>
      </c>
      <c r="AD15" s="21">
        <v>0.20987299629619699</v>
      </c>
      <c r="AE15" s="21"/>
      <c r="AF15" s="21">
        <v>0.20595702689286999</v>
      </c>
      <c r="AG15" s="21">
        <v>0.173913011122101</v>
      </c>
      <c r="AH15" s="21">
        <v>0.231417810939548</v>
      </c>
      <c r="AI15" s="21"/>
      <c r="AJ15" s="21">
        <v>0.17737909342506999</v>
      </c>
      <c r="AK15" s="21">
        <v>0.21554693982873199</v>
      </c>
      <c r="AL15" s="21">
        <v>0.17247885157463999</v>
      </c>
      <c r="AM15" s="21"/>
      <c r="AN15" s="21">
        <v>0.22267354596451699</v>
      </c>
      <c r="AO15" s="21">
        <v>0.20871291162407199</v>
      </c>
      <c r="AP15" s="21">
        <v>0.16960914731863599</v>
      </c>
      <c r="AQ15" s="21">
        <v>0.200661764242164</v>
      </c>
      <c r="AR15" s="21">
        <v>0.117474704436742</v>
      </c>
      <c r="AS15" s="21"/>
      <c r="AT15" s="21">
        <v>0.18297620903935799</v>
      </c>
      <c r="AU15" s="21">
        <v>0.29110716119278501</v>
      </c>
      <c r="AV15" s="21"/>
      <c r="AW15" s="21">
        <v>0.13936971111920801</v>
      </c>
      <c r="AX15" s="21">
        <v>0.21690495467509399</v>
      </c>
      <c r="AY15" s="21">
        <v>0.24138786124532799</v>
      </c>
    </row>
    <row r="16" spans="2:51">
      <c r="B16" s="18" t="s">
        <v>165</v>
      </c>
      <c r="C16" s="21">
        <v>0.50259180299535799</v>
      </c>
      <c r="D16" s="21">
        <v>0.58080497380792295</v>
      </c>
      <c r="E16" s="21">
        <v>0.43166160333119802</v>
      </c>
      <c r="F16" s="21"/>
      <c r="G16" s="21">
        <v>0.51095599935079195</v>
      </c>
      <c r="H16" s="21">
        <v>0.44051637585596998</v>
      </c>
      <c r="I16" s="21">
        <v>0.45161280745900001</v>
      </c>
      <c r="J16" s="21">
        <v>0.48997143407844401</v>
      </c>
      <c r="K16" s="21">
        <v>0.47362335572418801</v>
      </c>
      <c r="L16" s="21">
        <v>0.60305470276482998</v>
      </c>
      <c r="M16" s="21"/>
      <c r="N16" s="21">
        <v>0.60491921810348004</v>
      </c>
      <c r="O16" s="21">
        <v>0.52515838351558697</v>
      </c>
      <c r="P16" s="21">
        <v>0.44741289163240799</v>
      </c>
      <c r="Q16" s="21">
        <v>0.41024411247178799</v>
      </c>
      <c r="R16" s="21"/>
      <c r="S16" s="21">
        <v>0.49536063329521601</v>
      </c>
      <c r="T16" s="21">
        <v>0.44264091202017902</v>
      </c>
      <c r="U16" s="21">
        <v>0.53784796502908705</v>
      </c>
      <c r="V16" s="21">
        <v>0.50046787160511697</v>
      </c>
      <c r="W16" s="21">
        <v>0.469772872780924</v>
      </c>
      <c r="X16" s="21">
        <v>0.46901933259509998</v>
      </c>
      <c r="Y16" s="21">
        <v>0.53662167420667795</v>
      </c>
      <c r="Z16" s="21">
        <v>0.546155756611857</v>
      </c>
      <c r="AA16" s="21">
        <v>0.54385369440147402</v>
      </c>
      <c r="AB16" s="21">
        <v>0.54734613630691598</v>
      </c>
      <c r="AC16" s="21">
        <v>0.499538122987362</v>
      </c>
      <c r="AD16" s="21">
        <v>0.47035047188190798</v>
      </c>
      <c r="AE16" s="21"/>
      <c r="AF16" s="21">
        <v>0.48081303050416402</v>
      </c>
      <c r="AG16" s="21">
        <v>0.56642716595559295</v>
      </c>
      <c r="AH16" s="21">
        <v>0.39072005195388598</v>
      </c>
      <c r="AI16" s="21"/>
      <c r="AJ16" s="21">
        <v>0.54159592306700699</v>
      </c>
      <c r="AK16" s="21">
        <v>0.52039201299364901</v>
      </c>
      <c r="AL16" s="21">
        <v>0.59472954078259299</v>
      </c>
      <c r="AM16" s="21"/>
      <c r="AN16" s="21">
        <v>0.394066479287494</v>
      </c>
      <c r="AO16" s="21">
        <v>0.472798394561594</v>
      </c>
      <c r="AP16" s="21">
        <v>0.57184323098192402</v>
      </c>
      <c r="AQ16" s="21">
        <v>0.63299922181525003</v>
      </c>
      <c r="AR16" s="21">
        <v>0.77404845893433205</v>
      </c>
      <c r="AS16" s="21"/>
      <c r="AT16" s="21">
        <v>0.51842802616116301</v>
      </c>
      <c r="AU16" s="21">
        <v>0.364273959034907</v>
      </c>
      <c r="AV16" s="21"/>
      <c r="AW16" s="21">
        <v>0.64702585271622304</v>
      </c>
      <c r="AX16" s="21">
        <v>0.465064770916642</v>
      </c>
      <c r="AY16" s="21">
        <v>0.36633450764338599</v>
      </c>
    </row>
    <row r="17" spans="2:51">
      <c r="B17" s="18" t="s">
        <v>140</v>
      </c>
      <c r="C17" s="22">
        <v>-0.30948978463337001</v>
      </c>
      <c r="D17" s="22">
        <v>-0.41385839306852201</v>
      </c>
      <c r="E17" s="22">
        <v>-0.214986366045928</v>
      </c>
      <c r="F17" s="22"/>
      <c r="G17" s="22">
        <v>-0.32701925473717602</v>
      </c>
      <c r="H17" s="22">
        <v>-0.213764944163193</v>
      </c>
      <c r="I17" s="22">
        <v>-0.18291998346275901</v>
      </c>
      <c r="J17" s="22">
        <v>-0.30425253389170898</v>
      </c>
      <c r="K17" s="22">
        <v>-0.29570839520842201</v>
      </c>
      <c r="L17" s="22">
        <v>-0.46504734214943599</v>
      </c>
      <c r="M17" s="22"/>
      <c r="N17" s="22">
        <v>-0.44792660345706697</v>
      </c>
      <c r="O17" s="22">
        <v>-0.32392234165290501</v>
      </c>
      <c r="P17" s="22">
        <v>-0.23273247314769299</v>
      </c>
      <c r="Q17" s="22">
        <v>-0.202022382795114</v>
      </c>
      <c r="R17" s="22"/>
      <c r="S17" s="22">
        <v>-0.27874145839682302</v>
      </c>
      <c r="T17" s="22">
        <v>-0.26152555006367401</v>
      </c>
      <c r="U17" s="22">
        <v>-0.34379346664153498</v>
      </c>
      <c r="V17" s="22">
        <v>-0.27702013219971</v>
      </c>
      <c r="W17" s="22">
        <v>-0.27368155835799302</v>
      </c>
      <c r="X17" s="22">
        <v>-0.25737988061829697</v>
      </c>
      <c r="Y17" s="22">
        <v>-0.35376154813973998</v>
      </c>
      <c r="Z17" s="22">
        <v>-0.37027104539858702</v>
      </c>
      <c r="AA17" s="22">
        <v>-0.37040916167455701</v>
      </c>
      <c r="AB17" s="22">
        <v>-0.38550744878733401</v>
      </c>
      <c r="AC17" s="22">
        <v>-0.318552391310089</v>
      </c>
      <c r="AD17" s="22">
        <v>-0.26047747558571099</v>
      </c>
      <c r="AE17" s="22"/>
      <c r="AF17" s="22">
        <v>-0.27485600361129398</v>
      </c>
      <c r="AG17" s="22">
        <v>-0.392514154833493</v>
      </c>
      <c r="AH17" s="22">
        <v>-0.15930224101433799</v>
      </c>
      <c r="AI17" s="22"/>
      <c r="AJ17" s="22">
        <v>-0.36421682964193702</v>
      </c>
      <c r="AK17" s="22">
        <v>-0.30484507316491799</v>
      </c>
      <c r="AL17" s="22">
        <v>-0.422250689207953</v>
      </c>
      <c r="AM17" s="22"/>
      <c r="AN17" s="22">
        <v>-0.171392933322977</v>
      </c>
      <c r="AO17" s="22">
        <v>-0.26408548293752099</v>
      </c>
      <c r="AP17" s="22">
        <v>-0.402234083663288</v>
      </c>
      <c r="AQ17" s="22">
        <v>-0.432337457573086</v>
      </c>
      <c r="AR17" s="22">
        <v>-0.65657375449759003</v>
      </c>
      <c r="AS17" s="22"/>
      <c r="AT17" s="22">
        <v>-0.335451817121805</v>
      </c>
      <c r="AU17" s="22">
        <v>-7.3166797842121198E-2</v>
      </c>
      <c r="AV17" s="22"/>
      <c r="AW17" s="22">
        <v>-0.507656141597015</v>
      </c>
      <c r="AX17" s="22">
        <v>-0.24815981624154801</v>
      </c>
      <c r="AY17" s="22">
        <v>-0.124946646398058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459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1868</v>
      </c>
      <c r="D7" s="10">
        <v>891</v>
      </c>
      <c r="E7" s="10">
        <v>972</v>
      </c>
      <c r="F7" s="10"/>
      <c r="G7" s="10">
        <v>167</v>
      </c>
      <c r="H7" s="10">
        <v>249</v>
      </c>
      <c r="I7" s="10">
        <v>286</v>
      </c>
      <c r="J7" s="10">
        <v>305</v>
      </c>
      <c r="K7" s="10">
        <v>364</v>
      </c>
      <c r="L7" s="10">
        <v>497</v>
      </c>
      <c r="M7" s="10"/>
      <c r="N7" s="10">
        <v>541</v>
      </c>
      <c r="O7" s="10">
        <v>517</v>
      </c>
      <c r="P7" s="10">
        <v>347</v>
      </c>
      <c r="Q7" s="10">
        <v>449</v>
      </c>
      <c r="R7" s="10"/>
      <c r="S7" s="10">
        <v>208</v>
      </c>
      <c r="T7" s="10">
        <v>262</v>
      </c>
      <c r="U7" s="10">
        <v>186</v>
      </c>
      <c r="V7" s="10">
        <v>179</v>
      </c>
      <c r="W7" s="10">
        <v>144</v>
      </c>
      <c r="X7" s="10">
        <v>145</v>
      </c>
      <c r="Y7" s="10">
        <v>154</v>
      </c>
      <c r="Z7" s="10">
        <v>92</v>
      </c>
      <c r="AA7" s="10">
        <v>212</v>
      </c>
      <c r="AB7" s="10">
        <v>173</v>
      </c>
      <c r="AC7" s="10">
        <v>71</v>
      </c>
      <c r="AD7" s="10">
        <v>42</v>
      </c>
      <c r="AE7" s="10"/>
      <c r="AF7" s="10">
        <v>814</v>
      </c>
      <c r="AG7" s="10">
        <v>747</v>
      </c>
      <c r="AH7" s="10">
        <v>201</v>
      </c>
      <c r="AI7" s="10"/>
      <c r="AJ7" s="10">
        <v>454</v>
      </c>
      <c r="AK7" s="10">
        <v>562</v>
      </c>
      <c r="AL7" s="10">
        <v>158</v>
      </c>
      <c r="AM7" s="10"/>
      <c r="AN7" s="10">
        <v>401</v>
      </c>
      <c r="AO7" s="10">
        <v>308</v>
      </c>
      <c r="AP7" s="10">
        <v>463</v>
      </c>
      <c r="AQ7" s="10">
        <v>181</v>
      </c>
      <c r="AR7" s="10">
        <v>33</v>
      </c>
      <c r="AS7" s="10"/>
      <c r="AT7" s="10">
        <v>1711</v>
      </c>
      <c r="AU7" s="10">
        <v>144</v>
      </c>
      <c r="AV7" s="10"/>
      <c r="AW7" s="10">
        <v>921</v>
      </c>
      <c r="AX7" s="10">
        <v>185</v>
      </c>
      <c r="AY7" s="10">
        <v>762</v>
      </c>
    </row>
    <row r="8" spans="2:51" ht="30" customHeight="1">
      <c r="B8" s="11" t="s">
        <v>112</v>
      </c>
      <c r="C8" s="11">
        <v>1876</v>
      </c>
      <c r="D8" s="11">
        <v>922</v>
      </c>
      <c r="E8" s="11">
        <v>949</v>
      </c>
      <c r="F8" s="11"/>
      <c r="G8" s="11">
        <v>194</v>
      </c>
      <c r="H8" s="11">
        <v>309</v>
      </c>
      <c r="I8" s="11">
        <v>327</v>
      </c>
      <c r="J8" s="11">
        <v>302</v>
      </c>
      <c r="K8" s="11">
        <v>299</v>
      </c>
      <c r="L8" s="11">
        <v>445</v>
      </c>
      <c r="M8" s="11"/>
      <c r="N8" s="11">
        <v>500</v>
      </c>
      <c r="O8" s="11">
        <v>474</v>
      </c>
      <c r="P8" s="11">
        <v>407</v>
      </c>
      <c r="Q8" s="11">
        <v>481</v>
      </c>
      <c r="R8" s="11"/>
      <c r="S8" s="11">
        <v>253</v>
      </c>
      <c r="T8" s="11">
        <v>249</v>
      </c>
      <c r="U8" s="11">
        <v>161</v>
      </c>
      <c r="V8" s="11">
        <v>195</v>
      </c>
      <c r="W8" s="11">
        <v>139</v>
      </c>
      <c r="X8" s="11">
        <v>156</v>
      </c>
      <c r="Y8" s="11">
        <v>148</v>
      </c>
      <c r="Z8" s="11">
        <v>81</v>
      </c>
      <c r="AA8" s="11">
        <v>203</v>
      </c>
      <c r="AB8" s="11">
        <v>173</v>
      </c>
      <c r="AC8" s="11">
        <v>71</v>
      </c>
      <c r="AD8" s="11">
        <v>47</v>
      </c>
      <c r="AE8" s="11"/>
      <c r="AF8" s="11">
        <v>794</v>
      </c>
      <c r="AG8" s="11">
        <v>744</v>
      </c>
      <c r="AH8" s="11">
        <v>218</v>
      </c>
      <c r="AI8" s="11"/>
      <c r="AJ8" s="11">
        <v>444</v>
      </c>
      <c r="AK8" s="11">
        <v>584</v>
      </c>
      <c r="AL8" s="11">
        <v>157</v>
      </c>
      <c r="AM8" s="11"/>
      <c r="AN8" s="11">
        <v>404</v>
      </c>
      <c r="AO8" s="11">
        <v>322</v>
      </c>
      <c r="AP8" s="11">
        <v>462</v>
      </c>
      <c r="AQ8" s="11">
        <v>181</v>
      </c>
      <c r="AR8" s="11">
        <v>33</v>
      </c>
      <c r="AS8" s="11"/>
      <c r="AT8" s="11">
        <v>1697</v>
      </c>
      <c r="AU8" s="11">
        <v>164</v>
      </c>
      <c r="AV8" s="11"/>
      <c r="AW8" s="11">
        <v>888</v>
      </c>
      <c r="AX8" s="11">
        <v>197</v>
      </c>
      <c r="AY8" s="11">
        <v>791</v>
      </c>
    </row>
    <row r="9" spans="2:51">
      <c r="B9" s="18" t="s">
        <v>159</v>
      </c>
      <c r="C9" s="17">
        <v>0.14155659608670801</v>
      </c>
      <c r="D9" s="17">
        <v>0.16548414752778201</v>
      </c>
      <c r="E9" s="17">
        <v>0.118167032046267</v>
      </c>
      <c r="F9" s="17"/>
      <c r="G9" s="17">
        <v>0.24771367492638399</v>
      </c>
      <c r="H9" s="17">
        <v>0.16857266547025901</v>
      </c>
      <c r="I9" s="17">
        <v>0.160093807019666</v>
      </c>
      <c r="J9" s="17">
        <v>0.13164808620081001</v>
      </c>
      <c r="K9" s="17">
        <v>0.102546425277611</v>
      </c>
      <c r="L9" s="17">
        <v>9.5839058547910999E-2</v>
      </c>
      <c r="M9" s="17"/>
      <c r="N9" s="17">
        <v>0.16151001299639101</v>
      </c>
      <c r="O9" s="17">
        <v>0.13813916233749701</v>
      </c>
      <c r="P9" s="17">
        <v>0.113035552357349</v>
      </c>
      <c r="Q9" s="17">
        <v>0.147554768695252</v>
      </c>
      <c r="R9" s="17"/>
      <c r="S9" s="17">
        <v>0.16830624091052099</v>
      </c>
      <c r="T9" s="17">
        <v>0.10737657295674</v>
      </c>
      <c r="U9" s="17">
        <v>9.8950426150353293E-2</v>
      </c>
      <c r="V9" s="17">
        <v>0.13705808050750901</v>
      </c>
      <c r="W9" s="17">
        <v>0.230888616342451</v>
      </c>
      <c r="X9" s="17">
        <v>9.3231031021810906E-2</v>
      </c>
      <c r="Y9" s="17">
        <v>0.121500539612235</v>
      </c>
      <c r="Z9" s="17">
        <v>0.19204118031217099</v>
      </c>
      <c r="AA9" s="17">
        <v>0.119944037196244</v>
      </c>
      <c r="AB9" s="17">
        <v>0.160452062094496</v>
      </c>
      <c r="AC9" s="17">
        <v>0.15437350742884801</v>
      </c>
      <c r="AD9" s="17">
        <v>0.221651046652342</v>
      </c>
      <c r="AE9" s="17"/>
      <c r="AF9" s="17">
        <v>0.12060631879752901</v>
      </c>
      <c r="AG9" s="17">
        <v>0.16255578931534501</v>
      </c>
      <c r="AH9" s="17">
        <v>0.107640180922751</v>
      </c>
      <c r="AI9" s="17"/>
      <c r="AJ9" s="17">
        <v>0.102595884721943</v>
      </c>
      <c r="AK9" s="17">
        <v>0.18894049495258</v>
      </c>
      <c r="AL9" s="17">
        <v>0.159185549548504</v>
      </c>
      <c r="AM9" s="17"/>
      <c r="AN9" s="17">
        <v>0.115995420803059</v>
      </c>
      <c r="AO9" s="17">
        <v>0.12273380424852399</v>
      </c>
      <c r="AP9" s="17">
        <v>0.15533238341486599</v>
      </c>
      <c r="AQ9" s="17">
        <v>0.17476332924503801</v>
      </c>
      <c r="AR9" s="17">
        <v>0.30649112961112801</v>
      </c>
      <c r="AS9" s="17"/>
      <c r="AT9" s="17">
        <v>0.13807246253296801</v>
      </c>
      <c r="AU9" s="17">
        <v>0.18097887621452299</v>
      </c>
      <c r="AV9" s="17"/>
      <c r="AW9" s="17">
        <v>0.14811766671259399</v>
      </c>
      <c r="AX9" s="17">
        <v>0.151551341736573</v>
      </c>
      <c r="AY9" s="17">
        <v>0.13170116800825099</v>
      </c>
    </row>
    <row r="10" spans="2:51">
      <c r="B10" s="18" t="s">
        <v>160</v>
      </c>
      <c r="C10" s="17">
        <v>0.32312348963099502</v>
      </c>
      <c r="D10" s="17">
        <v>0.31286008699811502</v>
      </c>
      <c r="E10" s="17">
        <v>0.331609424905765</v>
      </c>
      <c r="F10" s="17"/>
      <c r="G10" s="17">
        <v>0.35194009853135999</v>
      </c>
      <c r="H10" s="17">
        <v>0.32369009518844399</v>
      </c>
      <c r="I10" s="17">
        <v>0.32618656132030299</v>
      </c>
      <c r="J10" s="17">
        <v>0.321019181442738</v>
      </c>
      <c r="K10" s="17">
        <v>0.31588298900338901</v>
      </c>
      <c r="L10" s="17">
        <v>0.31420828076448798</v>
      </c>
      <c r="M10" s="17"/>
      <c r="N10" s="17">
        <v>0.31940708086194097</v>
      </c>
      <c r="O10" s="17">
        <v>0.35061995763242598</v>
      </c>
      <c r="P10" s="17">
        <v>0.33352285409889498</v>
      </c>
      <c r="Q10" s="17">
        <v>0.29297754623357602</v>
      </c>
      <c r="R10" s="17"/>
      <c r="S10" s="17">
        <v>0.346569733227512</v>
      </c>
      <c r="T10" s="17">
        <v>0.35805263184536001</v>
      </c>
      <c r="U10" s="17">
        <v>0.322959980238051</v>
      </c>
      <c r="V10" s="17">
        <v>0.371907382846066</v>
      </c>
      <c r="W10" s="17">
        <v>0.28856215649878197</v>
      </c>
      <c r="X10" s="17">
        <v>0.24844464897899901</v>
      </c>
      <c r="Y10" s="17">
        <v>0.34432679542601402</v>
      </c>
      <c r="Z10" s="17">
        <v>0.30953200049307</v>
      </c>
      <c r="AA10" s="17">
        <v>0.33652470842739601</v>
      </c>
      <c r="AB10" s="17">
        <v>0.30901773124464899</v>
      </c>
      <c r="AC10" s="17">
        <v>0.26906523286547601</v>
      </c>
      <c r="AD10" s="17">
        <v>0.19048408966835001</v>
      </c>
      <c r="AE10" s="17"/>
      <c r="AF10" s="17">
        <v>0.29065614155867497</v>
      </c>
      <c r="AG10" s="17">
        <v>0.36848287404373897</v>
      </c>
      <c r="AH10" s="17">
        <v>0.24653574961691599</v>
      </c>
      <c r="AI10" s="17"/>
      <c r="AJ10" s="17">
        <v>0.30494555606034601</v>
      </c>
      <c r="AK10" s="17">
        <v>0.38932256073410698</v>
      </c>
      <c r="AL10" s="17">
        <v>0.32337177415143498</v>
      </c>
      <c r="AM10" s="17"/>
      <c r="AN10" s="17">
        <v>0.26815276456185899</v>
      </c>
      <c r="AO10" s="17">
        <v>0.35472725432437102</v>
      </c>
      <c r="AP10" s="17">
        <v>0.32762984750969598</v>
      </c>
      <c r="AQ10" s="17">
        <v>0.36610518887596</v>
      </c>
      <c r="AR10" s="17">
        <v>0.303043159721054</v>
      </c>
      <c r="AS10" s="17"/>
      <c r="AT10" s="17">
        <v>0.32367391653936201</v>
      </c>
      <c r="AU10" s="17">
        <v>0.31413000348685699</v>
      </c>
      <c r="AV10" s="17"/>
      <c r="AW10" s="17">
        <v>0.342595207272122</v>
      </c>
      <c r="AX10" s="17">
        <v>0.378343501751218</v>
      </c>
      <c r="AY10" s="17">
        <v>0.287513470483025</v>
      </c>
    </row>
    <row r="11" spans="2:51" ht="30">
      <c r="B11" s="18" t="s">
        <v>161</v>
      </c>
      <c r="C11" s="17">
        <v>0.25838132798796998</v>
      </c>
      <c r="D11" s="17">
        <v>0.25674761915448002</v>
      </c>
      <c r="E11" s="17">
        <v>0.26133638762688599</v>
      </c>
      <c r="F11" s="17"/>
      <c r="G11" s="17">
        <v>0.21049738091978701</v>
      </c>
      <c r="H11" s="17">
        <v>0.24911178521651101</v>
      </c>
      <c r="I11" s="17">
        <v>0.22672003118725501</v>
      </c>
      <c r="J11" s="17">
        <v>0.25338892840223698</v>
      </c>
      <c r="K11" s="17">
        <v>0.31698509109277401</v>
      </c>
      <c r="L11" s="17">
        <v>0.27303007418788899</v>
      </c>
      <c r="M11" s="17"/>
      <c r="N11" s="17">
        <v>0.242303932747749</v>
      </c>
      <c r="O11" s="17">
        <v>0.245007989954734</v>
      </c>
      <c r="P11" s="17">
        <v>0.275312580059759</v>
      </c>
      <c r="Q11" s="17">
        <v>0.27000353339522898</v>
      </c>
      <c r="R11" s="17"/>
      <c r="S11" s="17">
        <v>0.22439016973655401</v>
      </c>
      <c r="T11" s="17">
        <v>0.27068579596567999</v>
      </c>
      <c r="U11" s="17">
        <v>0.30337249446734699</v>
      </c>
      <c r="V11" s="17">
        <v>0.23414202864903799</v>
      </c>
      <c r="W11" s="17">
        <v>0.217055320079796</v>
      </c>
      <c r="X11" s="17">
        <v>0.326384919360869</v>
      </c>
      <c r="Y11" s="17">
        <v>0.24570371215753101</v>
      </c>
      <c r="Z11" s="17">
        <v>0.198747767597965</v>
      </c>
      <c r="AA11" s="17">
        <v>0.239944797404155</v>
      </c>
      <c r="AB11" s="17">
        <v>0.28436282636795102</v>
      </c>
      <c r="AC11" s="17">
        <v>0.25128699797327397</v>
      </c>
      <c r="AD11" s="17">
        <v>0.357166336118308</v>
      </c>
      <c r="AE11" s="17"/>
      <c r="AF11" s="17">
        <v>0.28117332921100602</v>
      </c>
      <c r="AG11" s="17">
        <v>0.24647066351407201</v>
      </c>
      <c r="AH11" s="17">
        <v>0.25268076599425399</v>
      </c>
      <c r="AI11" s="17"/>
      <c r="AJ11" s="17">
        <v>0.267718446887457</v>
      </c>
      <c r="AK11" s="17">
        <v>0.240089326051699</v>
      </c>
      <c r="AL11" s="17">
        <v>0.24203685404907399</v>
      </c>
      <c r="AM11" s="17"/>
      <c r="AN11" s="17">
        <v>0.31063571530551398</v>
      </c>
      <c r="AO11" s="17">
        <v>0.258606238713534</v>
      </c>
      <c r="AP11" s="17">
        <v>0.227578303481109</v>
      </c>
      <c r="AQ11" s="17">
        <v>0.217339495042674</v>
      </c>
      <c r="AR11" s="17">
        <v>0.23950432973010799</v>
      </c>
      <c r="AS11" s="17"/>
      <c r="AT11" s="17">
        <v>0.25731778511382503</v>
      </c>
      <c r="AU11" s="17">
        <v>0.25731393851059398</v>
      </c>
      <c r="AV11" s="17"/>
      <c r="AW11" s="17">
        <v>0.22555899180195799</v>
      </c>
      <c r="AX11" s="17">
        <v>0.28357118353821797</v>
      </c>
      <c r="AY11" s="17">
        <v>0.28896918419763001</v>
      </c>
    </row>
    <row r="12" spans="2:51">
      <c r="B12" s="18" t="s">
        <v>162</v>
      </c>
      <c r="C12" s="17">
        <v>0.149884973128422</v>
      </c>
      <c r="D12" s="17">
        <v>0.148316619260984</v>
      </c>
      <c r="E12" s="17">
        <v>0.152202562432006</v>
      </c>
      <c r="F12" s="17"/>
      <c r="G12" s="17">
        <v>9.8896646427789003E-2</v>
      </c>
      <c r="H12" s="17">
        <v>0.122410424713636</v>
      </c>
      <c r="I12" s="17">
        <v>0.15500697574435601</v>
      </c>
      <c r="J12" s="17">
        <v>0.13502117809879499</v>
      </c>
      <c r="K12" s="17">
        <v>0.14075457599843599</v>
      </c>
      <c r="L12" s="17">
        <v>0.203579090943797</v>
      </c>
      <c r="M12" s="17"/>
      <c r="N12" s="17">
        <v>0.161819440213891</v>
      </c>
      <c r="O12" s="17">
        <v>0.16587943872807701</v>
      </c>
      <c r="P12" s="17">
        <v>0.11880213338482</v>
      </c>
      <c r="Q12" s="17">
        <v>0.14939074173171701</v>
      </c>
      <c r="R12" s="17"/>
      <c r="S12" s="17">
        <v>0.135084317985535</v>
      </c>
      <c r="T12" s="17">
        <v>0.127663077389298</v>
      </c>
      <c r="U12" s="17">
        <v>0.154225671303062</v>
      </c>
      <c r="V12" s="17">
        <v>0.14377054242026799</v>
      </c>
      <c r="W12" s="17">
        <v>0.17642671726308001</v>
      </c>
      <c r="X12" s="17">
        <v>0.21011573251214799</v>
      </c>
      <c r="Y12" s="17">
        <v>0.15942025156530901</v>
      </c>
      <c r="Z12" s="17">
        <v>0.14772542861968899</v>
      </c>
      <c r="AA12" s="17">
        <v>0.139051408555557</v>
      </c>
      <c r="AB12" s="17">
        <v>0.105228243272619</v>
      </c>
      <c r="AC12" s="17">
        <v>0.21420929944887199</v>
      </c>
      <c r="AD12" s="17">
        <v>0.16757883235655799</v>
      </c>
      <c r="AE12" s="17"/>
      <c r="AF12" s="17">
        <v>0.17470721162538499</v>
      </c>
      <c r="AG12" s="17">
        <v>0.117959466884639</v>
      </c>
      <c r="AH12" s="17">
        <v>0.19348601468659901</v>
      </c>
      <c r="AI12" s="17"/>
      <c r="AJ12" s="17">
        <v>0.18417391244879899</v>
      </c>
      <c r="AK12" s="17">
        <v>8.6391594243260705E-2</v>
      </c>
      <c r="AL12" s="17">
        <v>0.16547044538554601</v>
      </c>
      <c r="AM12" s="17"/>
      <c r="AN12" s="17">
        <v>0.14337272508344301</v>
      </c>
      <c r="AO12" s="17">
        <v>0.13799125104785001</v>
      </c>
      <c r="AP12" s="17">
        <v>0.15865245162309299</v>
      </c>
      <c r="AQ12" s="17">
        <v>0.164409128707691</v>
      </c>
      <c r="AR12" s="17">
        <v>9.2823179337912204E-2</v>
      </c>
      <c r="AS12" s="17"/>
      <c r="AT12" s="17">
        <v>0.15283575354272499</v>
      </c>
      <c r="AU12" s="17">
        <v>0.12621689778789899</v>
      </c>
      <c r="AV12" s="17"/>
      <c r="AW12" s="17">
        <v>0.172813209751221</v>
      </c>
      <c r="AX12" s="17">
        <v>0.12685756719381899</v>
      </c>
      <c r="AY12" s="17">
        <v>0.129869402688913</v>
      </c>
    </row>
    <row r="13" spans="2:51">
      <c r="B13" s="18" t="s">
        <v>163</v>
      </c>
      <c r="C13" s="17">
        <v>7.3392737068831704E-2</v>
      </c>
      <c r="D13" s="17">
        <v>7.6311612970515294E-2</v>
      </c>
      <c r="E13" s="17">
        <v>6.9731222326964104E-2</v>
      </c>
      <c r="F13" s="17"/>
      <c r="G13" s="17">
        <v>3.8894564107039301E-2</v>
      </c>
      <c r="H13" s="17">
        <v>8.8378783218928794E-2</v>
      </c>
      <c r="I13" s="17">
        <v>7.3608913650404298E-2</v>
      </c>
      <c r="J13" s="17">
        <v>7.3462009955344604E-2</v>
      </c>
      <c r="K13" s="17">
        <v>8.5023744407235494E-2</v>
      </c>
      <c r="L13" s="17">
        <v>7.0028595915306399E-2</v>
      </c>
      <c r="M13" s="17"/>
      <c r="N13" s="17">
        <v>7.6286758702621194E-2</v>
      </c>
      <c r="O13" s="17">
        <v>5.5799732780694403E-2</v>
      </c>
      <c r="P13" s="17">
        <v>9.6629796011980101E-2</v>
      </c>
      <c r="Q13" s="17">
        <v>6.7895331758274599E-2</v>
      </c>
      <c r="R13" s="17"/>
      <c r="S13" s="17">
        <v>8.0577071279066201E-2</v>
      </c>
      <c r="T13" s="17">
        <v>7.7806234943354799E-2</v>
      </c>
      <c r="U13" s="17">
        <v>9.1421034339549595E-2</v>
      </c>
      <c r="V13" s="17">
        <v>6.2294034469803E-2</v>
      </c>
      <c r="W13" s="17">
        <v>6.1833336752432598E-2</v>
      </c>
      <c r="X13" s="17">
        <v>7.01762844001768E-2</v>
      </c>
      <c r="Y13" s="17">
        <v>5.3548982997553299E-2</v>
      </c>
      <c r="Z13" s="17">
        <v>0.104952944959517</v>
      </c>
      <c r="AA13" s="17">
        <v>8.1104471085366697E-2</v>
      </c>
      <c r="AB13" s="17">
        <v>6.7975803993521697E-2</v>
      </c>
      <c r="AC13" s="17">
        <v>6.9677155280273906E-2</v>
      </c>
      <c r="AD13" s="17">
        <v>4.1092002138007698E-2</v>
      </c>
      <c r="AE13" s="17"/>
      <c r="AF13" s="17">
        <v>8.9427463001377702E-2</v>
      </c>
      <c r="AG13" s="17">
        <v>5.9571449405507501E-2</v>
      </c>
      <c r="AH13" s="17">
        <v>9.3359684307326898E-2</v>
      </c>
      <c r="AI13" s="17"/>
      <c r="AJ13" s="17">
        <v>9.96480226581693E-2</v>
      </c>
      <c r="AK13" s="17">
        <v>4.4010234136426303E-2</v>
      </c>
      <c r="AL13" s="17">
        <v>7.0565712324117694E-2</v>
      </c>
      <c r="AM13" s="17"/>
      <c r="AN13" s="17">
        <v>8.3667429687229705E-2</v>
      </c>
      <c r="AO13" s="17">
        <v>6.5162739811176207E-2</v>
      </c>
      <c r="AP13" s="17">
        <v>7.4868035192660803E-2</v>
      </c>
      <c r="AQ13" s="17">
        <v>5.4820970441925902E-2</v>
      </c>
      <c r="AR13" s="17">
        <v>2.8805032961884702E-2</v>
      </c>
      <c r="AS13" s="17"/>
      <c r="AT13" s="17">
        <v>7.3978042113430703E-2</v>
      </c>
      <c r="AU13" s="17">
        <v>6.7477585961892197E-2</v>
      </c>
      <c r="AV13" s="17"/>
      <c r="AW13" s="17">
        <v>8.1219190868107902E-2</v>
      </c>
      <c r="AX13" s="17">
        <v>2.9987626169439199E-2</v>
      </c>
      <c r="AY13" s="17">
        <v>7.5407677260786204E-2</v>
      </c>
    </row>
    <row r="14" spans="2:51">
      <c r="B14" s="18" t="s">
        <v>119</v>
      </c>
      <c r="C14" s="17">
        <v>5.36608760970732E-2</v>
      </c>
      <c r="D14" s="17">
        <v>4.0279914088123203E-2</v>
      </c>
      <c r="E14" s="17">
        <v>6.6953370662112294E-2</v>
      </c>
      <c r="F14" s="17"/>
      <c r="G14" s="17">
        <v>5.2057635087640899E-2</v>
      </c>
      <c r="H14" s="17">
        <v>4.7836246192221897E-2</v>
      </c>
      <c r="I14" s="17">
        <v>5.8383711078016501E-2</v>
      </c>
      <c r="J14" s="17">
        <v>8.5460615900074893E-2</v>
      </c>
      <c r="K14" s="17">
        <v>3.8807174220555102E-2</v>
      </c>
      <c r="L14" s="17">
        <v>4.3314899640609E-2</v>
      </c>
      <c r="M14" s="17"/>
      <c r="N14" s="17">
        <v>3.86727744774066E-2</v>
      </c>
      <c r="O14" s="17">
        <v>4.45537185665714E-2</v>
      </c>
      <c r="P14" s="17">
        <v>6.2697084087197305E-2</v>
      </c>
      <c r="Q14" s="17">
        <v>7.2178078185950595E-2</v>
      </c>
      <c r="R14" s="17"/>
      <c r="S14" s="17">
        <v>4.5072466860812101E-2</v>
      </c>
      <c r="T14" s="17">
        <v>5.84156868995667E-2</v>
      </c>
      <c r="U14" s="17">
        <v>2.90703935016371E-2</v>
      </c>
      <c r="V14" s="17">
        <v>5.0827931107316697E-2</v>
      </c>
      <c r="W14" s="17">
        <v>2.52338530634574E-2</v>
      </c>
      <c r="X14" s="17">
        <v>5.16473837259959E-2</v>
      </c>
      <c r="Y14" s="17">
        <v>7.5499718241358302E-2</v>
      </c>
      <c r="Z14" s="17">
        <v>4.7000678017588303E-2</v>
      </c>
      <c r="AA14" s="17">
        <v>8.3430577331281494E-2</v>
      </c>
      <c r="AB14" s="17">
        <v>7.2963333026764096E-2</v>
      </c>
      <c r="AC14" s="17">
        <v>4.1387807003256602E-2</v>
      </c>
      <c r="AD14" s="17">
        <v>2.2027693066434099E-2</v>
      </c>
      <c r="AE14" s="17"/>
      <c r="AF14" s="17">
        <v>4.3429535806027798E-2</v>
      </c>
      <c r="AG14" s="17">
        <v>4.4959756836696403E-2</v>
      </c>
      <c r="AH14" s="17">
        <v>0.106297604472153</v>
      </c>
      <c r="AI14" s="17"/>
      <c r="AJ14" s="17">
        <v>4.0918177223286202E-2</v>
      </c>
      <c r="AK14" s="17">
        <v>5.1245789881926802E-2</v>
      </c>
      <c r="AL14" s="17">
        <v>3.9369664541323901E-2</v>
      </c>
      <c r="AM14" s="17"/>
      <c r="AN14" s="17">
        <v>7.81759445588944E-2</v>
      </c>
      <c r="AO14" s="17">
        <v>6.0778711854544802E-2</v>
      </c>
      <c r="AP14" s="17">
        <v>5.5938978778573602E-2</v>
      </c>
      <c r="AQ14" s="17">
        <v>2.2561887686711999E-2</v>
      </c>
      <c r="AR14" s="17">
        <v>2.9333168637912899E-2</v>
      </c>
      <c r="AS14" s="17"/>
      <c r="AT14" s="17">
        <v>5.4122040157689198E-2</v>
      </c>
      <c r="AU14" s="17">
        <v>5.3882698038234499E-2</v>
      </c>
      <c r="AV14" s="17"/>
      <c r="AW14" s="17">
        <v>2.96957335939971E-2</v>
      </c>
      <c r="AX14" s="17">
        <v>2.96887796107323E-2</v>
      </c>
      <c r="AY14" s="17">
        <v>8.6539097361395104E-2</v>
      </c>
    </row>
    <row r="15" spans="2:51">
      <c r="B15" s="18" t="s">
        <v>164</v>
      </c>
      <c r="C15" s="21">
        <v>0.46468008571770297</v>
      </c>
      <c r="D15" s="21">
        <v>0.47834423452589803</v>
      </c>
      <c r="E15" s="21">
        <v>0.449776456952032</v>
      </c>
      <c r="F15" s="21"/>
      <c r="G15" s="21">
        <v>0.59965377345774395</v>
      </c>
      <c r="H15" s="21">
        <v>0.492262760658703</v>
      </c>
      <c r="I15" s="21">
        <v>0.48628036833996902</v>
      </c>
      <c r="J15" s="21">
        <v>0.45266726764354798</v>
      </c>
      <c r="K15" s="21">
        <v>0.418429414280999</v>
      </c>
      <c r="L15" s="21">
        <v>0.41004733931239901</v>
      </c>
      <c r="M15" s="21"/>
      <c r="N15" s="21">
        <v>0.48091709385833198</v>
      </c>
      <c r="O15" s="21">
        <v>0.48875911996992299</v>
      </c>
      <c r="P15" s="21">
        <v>0.44655840645624401</v>
      </c>
      <c r="Q15" s="21">
        <v>0.44053231492882899</v>
      </c>
      <c r="R15" s="21"/>
      <c r="S15" s="21">
        <v>0.51487597413803299</v>
      </c>
      <c r="T15" s="21">
        <v>0.46542920480209998</v>
      </c>
      <c r="U15" s="21">
        <v>0.42191040638840399</v>
      </c>
      <c r="V15" s="21">
        <v>0.50896546335357495</v>
      </c>
      <c r="W15" s="21">
        <v>0.51945077284123398</v>
      </c>
      <c r="X15" s="21">
        <v>0.34167568000081</v>
      </c>
      <c r="Y15" s="21">
        <v>0.46582733503824902</v>
      </c>
      <c r="Z15" s="21">
        <v>0.50157318080524105</v>
      </c>
      <c r="AA15" s="21">
        <v>0.45646874562363898</v>
      </c>
      <c r="AB15" s="21">
        <v>0.46946979333914501</v>
      </c>
      <c r="AC15" s="21">
        <v>0.42343874029432399</v>
      </c>
      <c r="AD15" s="21">
        <v>0.41213513632069199</v>
      </c>
      <c r="AE15" s="21"/>
      <c r="AF15" s="21">
        <v>0.41126246035620401</v>
      </c>
      <c r="AG15" s="21">
        <v>0.53103866335908401</v>
      </c>
      <c r="AH15" s="21">
        <v>0.35417593053966701</v>
      </c>
      <c r="AI15" s="21"/>
      <c r="AJ15" s="21">
        <v>0.40754144078228899</v>
      </c>
      <c r="AK15" s="21">
        <v>0.57826305568668701</v>
      </c>
      <c r="AL15" s="21">
        <v>0.48255732369993898</v>
      </c>
      <c r="AM15" s="21"/>
      <c r="AN15" s="21">
        <v>0.38414818536491901</v>
      </c>
      <c r="AO15" s="21">
        <v>0.477461058572895</v>
      </c>
      <c r="AP15" s="21">
        <v>0.48296223092456297</v>
      </c>
      <c r="AQ15" s="21">
        <v>0.54086851812099801</v>
      </c>
      <c r="AR15" s="21">
        <v>0.60953428933218201</v>
      </c>
      <c r="AS15" s="21"/>
      <c r="AT15" s="21">
        <v>0.46174637907233002</v>
      </c>
      <c r="AU15" s="21">
        <v>0.49510887970138001</v>
      </c>
      <c r="AV15" s="21"/>
      <c r="AW15" s="21">
        <v>0.49071287398471602</v>
      </c>
      <c r="AX15" s="21">
        <v>0.52989484348779103</v>
      </c>
      <c r="AY15" s="21">
        <v>0.41921463849127599</v>
      </c>
    </row>
    <row r="16" spans="2:51">
      <c r="B16" s="18" t="s">
        <v>165</v>
      </c>
      <c r="C16" s="21">
        <v>0.22327771019725401</v>
      </c>
      <c r="D16" s="21">
        <v>0.224628232231499</v>
      </c>
      <c r="E16" s="21">
        <v>0.22193378475896999</v>
      </c>
      <c r="F16" s="21"/>
      <c r="G16" s="21">
        <v>0.13779121053482801</v>
      </c>
      <c r="H16" s="21">
        <v>0.210789207932565</v>
      </c>
      <c r="I16" s="21">
        <v>0.22861588939475999</v>
      </c>
      <c r="J16" s="21">
        <v>0.20848318805414001</v>
      </c>
      <c r="K16" s="21">
        <v>0.225778320405672</v>
      </c>
      <c r="L16" s="21">
        <v>0.27360768685910303</v>
      </c>
      <c r="M16" s="21"/>
      <c r="N16" s="21">
        <v>0.238106198916512</v>
      </c>
      <c r="O16" s="21">
        <v>0.221679171508772</v>
      </c>
      <c r="P16" s="21">
        <v>0.2154319293968</v>
      </c>
      <c r="Q16" s="21">
        <v>0.21728607348999199</v>
      </c>
      <c r="R16" s="21"/>
      <c r="S16" s="21">
        <v>0.21566138926460099</v>
      </c>
      <c r="T16" s="21">
        <v>0.205469312332653</v>
      </c>
      <c r="U16" s="21">
        <v>0.24564670564261201</v>
      </c>
      <c r="V16" s="21">
        <v>0.20606457689006999</v>
      </c>
      <c r="W16" s="21">
        <v>0.23826005401551301</v>
      </c>
      <c r="X16" s="21">
        <v>0.28029201691232503</v>
      </c>
      <c r="Y16" s="21">
        <v>0.21296923456286301</v>
      </c>
      <c r="Z16" s="21">
        <v>0.25267837357920597</v>
      </c>
      <c r="AA16" s="21">
        <v>0.22015587964092401</v>
      </c>
      <c r="AB16" s="21">
        <v>0.173204047266141</v>
      </c>
      <c r="AC16" s="21">
        <v>0.28388645472914598</v>
      </c>
      <c r="AD16" s="21">
        <v>0.208670834494566</v>
      </c>
      <c r="AE16" s="21"/>
      <c r="AF16" s="21">
        <v>0.26413467462676199</v>
      </c>
      <c r="AG16" s="21">
        <v>0.177530916290147</v>
      </c>
      <c r="AH16" s="21">
        <v>0.28684569899392598</v>
      </c>
      <c r="AI16" s="21"/>
      <c r="AJ16" s="21">
        <v>0.28382193510696802</v>
      </c>
      <c r="AK16" s="21">
        <v>0.130401828379687</v>
      </c>
      <c r="AL16" s="21">
        <v>0.23603615770966299</v>
      </c>
      <c r="AM16" s="21"/>
      <c r="AN16" s="21">
        <v>0.22704015477067299</v>
      </c>
      <c r="AO16" s="21">
        <v>0.203153990859026</v>
      </c>
      <c r="AP16" s="21">
        <v>0.23352048681575399</v>
      </c>
      <c r="AQ16" s="21">
        <v>0.219230099149616</v>
      </c>
      <c r="AR16" s="21">
        <v>0.12162821229979701</v>
      </c>
      <c r="AS16" s="21"/>
      <c r="AT16" s="21">
        <v>0.226813795656155</v>
      </c>
      <c r="AU16" s="21">
        <v>0.19369448374979101</v>
      </c>
      <c r="AV16" s="21"/>
      <c r="AW16" s="21">
        <v>0.25403240061932902</v>
      </c>
      <c r="AX16" s="21">
        <v>0.156845193363259</v>
      </c>
      <c r="AY16" s="21">
        <v>0.20527707994969899</v>
      </c>
    </row>
    <row r="17" spans="2:51">
      <c r="B17" s="18" t="s">
        <v>140</v>
      </c>
      <c r="C17" s="22">
        <v>0.24140237552044899</v>
      </c>
      <c r="D17" s="22">
        <v>0.253716002294399</v>
      </c>
      <c r="E17" s="22">
        <v>0.22784267219306101</v>
      </c>
      <c r="F17" s="22"/>
      <c r="G17" s="22">
        <v>0.461862562922915</v>
      </c>
      <c r="H17" s="22">
        <v>0.281473552726138</v>
      </c>
      <c r="I17" s="22">
        <v>0.257664478945208</v>
      </c>
      <c r="J17" s="22">
        <v>0.24418407958940799</v>
      </c>
      <c r="K17" s="22">
        <v>0.192651093875327</v>
      </c>
      <c r="L17" s="22">
        <v>0.13643965245329501</v>
      </c>
      <c r="M17" s="22"/>
      <c r="N17" s="22">
        <v>0.24281089494182001</v>
      </c>
      <c r="O17" s="22">
        <v>0.26707994846115102</v>
      </c>
      <c r="P17" s="22">
        <v>0.231126477059444</v>
      </c>
      <c r="Q17" s="22">
        <v>0.22324624143883701</v>
      </c>
      <c r="R17" s="22"/>
      <c r="S17" s="22">
        <v>0.299214584873432</v>
      </c>
      <c r="T17" s="22">
        <v>0.25995989246944801</v>
      </c>
      <c r="U17" s="22">
        <v>0.17626370074579201</v>
      </c>
      <c r="V17" s="22">
        <v>0.30290088646350499</v>
      </c>
      <c r="W17" s="22">
        <v>0.281190718825721</v>
      </c>
      <c r="X17" s="22">
        <v>6.13836630884853E-2</v>
      </c>
      <c r="Y17" s="22">
        <v>0.25285810047538598</v>
      </c>
      <c r="Z17" s="22">
        <v>0.24889480722603599</v>
      </c>
      <c r="AA17" s="22">
        <v>0.236312865982715</v>
      </c>
      <c r="AB17" s="22">
        <v>0.29626574607300399</v>
      </c>
      <c r="AC17" s="22">
        <v>0.13955228556517801</v>
      </c>
      <c r="AD17" s="22">
        <v>0.20346430182612599</v>
      </c>
      <c r="AE17" s="22"/>
      <c r="AF17" s="22">
        <v>0.14712778572944199</v>
      </c>
      <c r="AG17" s="22">
        <v>0.35350774706893801</v>
      </c>
      <c r="AH17" s="22">
        <v>6.7330231545741706E-2</v>
      </c>
      <c r="AI17" s="22"/>
      <c r="AJ17" s="22">
        <v>0.123719505675321</v>
      </c>
      <c r="AK17" s="22">
        <v>0.44786122730700001</v>
      </c>
      <c r="AL17" s="22">
        <v>0.24652116599027499</v>
      </c>
      <c r="AM17" s="22"/>
      <c r="AN17" s="22">
        <v>0.157108030594246</v>
      </c>
      <c r="AO17" s="22">
        <v>0.27430706771386898</v>
      </c>
      <c r="AP17" s="22">
        <v>0.24944174410880801</v>
      </c>
      <c r="AQ17" s="22">
        <v>0.32163841897138101</v>
      </c>
      <c r="AR17" s="22">
        <v>0.48790607703238498</v>
      </c>
      <c r="AS17" s="22"/>
      <c r="AT17" s="22">
        <v>0.23493258341617501</v>
      </c>
      <c r="AU17" s="22">
        <v>0.30141439595158898</v>
      </c>
      <c r="AV17" s="22"/>
      <c r="AW17" s="22">
        <v>0.236680473365387</v>
      </c>
      <c r="AX17" s="22">
        <v>0.37304965012453301</v>
      </c>
      <c r="AY17" s="22">
        <v>0.21393755854157701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1937</v>
      </c>
      <c r="D7" s="10">
        <v>923</v>
      </c>
      <c r="E7" s="10">
        <v>1003</v>
      </c>
      <c r="F7" s="10"/>
      <c r="G7" s="10">
        <v>178</v>
      </c>
      <c r="H7" s="10">
        <v>263</v>
      </c>
      <c r="I7" s="10">
        <v>282</v>
      </c>
      <c r="J7" s="10">
        <v>312</v>
      </c>
      <c r="K7" s="10">
        <v>395</v>
      </c>
      <c r="L7" s="10">
        <v>507</v>
      </c>
      <c r="M7" s="10"/>
      <c r="N7" s="10">
        <v>547</v>
      </c>
      <c r="O7" s="10">
        <v>559</v>
      </c>
      <c r="P7" s="10">
        <v>355</v>
      </c>
      <c r="Q7" s="10">
        <v>462</v>
      </c>
      <c r="R7" s="10"/>
      <c r="S7" s="10">
        <v>216</v>
      </c>
      <c r="T7" s="10">
        <v>264</v>
      </c>
      <c r="U7" s="10">
        <v>184</v>
      </c>
      <c r="V7" s="10">
        <v>186</v>
      </c>
      <c r="W7" s="10">
        <v>140</v>
      </c>
      <c r="X7" s="10">
        <v>161</v>
      </c>
      <c r="Y7" s="10">
        <v>175</v>
      </c>
      <c r="Z7" s="10">
        <v>89</v>
      </c>
      <c r="AA7" s="10">
        <v>228</v>
      </c>
      <c r="AB7" s="10">
        <v>155</v>
      </c>
      <c r="AC7" s="10">
        <v>92</v>
      </c>
      <c r="AD7" s="10">
        <v>47</v>
      </c>
      <c r="AE7" s="10"/>
      <c r="AF7" s="10">
        <v>823</v>
      </c>
      <c r="AG7" s="10">
        <v>808</v>
      </c>
      <c r="AH7" s="10">
        <v>194</v>
      </c>
      <c r="AI7" s="10"/>
      <c r="AJ7" s="10">
        <v>470</v>
      </c>
      <c r="AK7" s="10">
        <v>607</v>
      </c>
      <c r="AL7" s="10">
        <v>147</v>
      </c>
      <c r="AM7" s="10"/>
      <c r="AN7" s="10">
        <v>411</v>
      </c>
      <c r="AO7" s="10">
        <v>331</v>
      </c>
      <c r="AP7" s="10">
        <v>450</v>
      </c>
      <c r="AQ7" s="10">
        <v>204</v>
      </c>
      <c r="AR7" s="10">
        <v>31</v>
      </c>
      <c r="AS7" s="10"/>
      <c r="AT7" s="10">
        <v>1766</v>
      </c>
      <c r="AU7" s="10">
        <v>166</v>
      </c>
      <c r="AV7" s="10"/>
      <c r="AW7" s="10">
        <v>956</v>
      </c>
      <c r="AX7" s="10">
        <v>216</v>
      </c>
      <c r="AY7" s="10">
        <v>765</v>
      </c>
    </row>
    <row r="8" spans="2:51" ht="30" customHeight="1">
      <c r="B8" s="11" t="s">
        <v>112</v>
      </c>
      <c r="C8" s="11">
        <v>1934</v>
      </c>
      <c r="D8" s="11">
        <v>941</v>
      </c>
      <c r="E8" s="11">
        <v>982</v>
      </c>
      <c r="F8" s="11"/>
      <c r="G8" s="11">
        <v>210</v>
      </c>
      <c r="H8" s="11">
        <v>320</v>
      </c>
      <c r="I8" s="11">
        <v>324</v>
      </c>
      <c r="J8" s="11">
        <v>311</v>
      </c>
      <c r="K8" s="11">
        <v>322</v>
      </c>
      <c r="L8" s="11">
        <v>448</v>
      </c>
      <c r="M8" s="11"/>
      <c r="N8" s="11">
        <v>505</v>
      </c>
      <c r="O8" s="11">
        <v>510</v>
      </c>
      <c r="P8" s="11">
        <v>414</v>
      </c>
      <c r="Q8" s="11">
        <v>490</v>
      </c>
      <c r="R8" s="11"/>
      <c r="S8" s="11">
        <v>266</v>
      </c>
      <c r="T8" s="11">
        <v>249</v>
      </c>
      <c r="U8" s="11">
        <v>160</v>
      </c>
      <c r="V8" s="11">
        <v>193</v>
      </c>
      <c r="W8" s="11">
        <v>135</v>
      </c>
      <c r="X8" s="11">
        <v>170</v>
      </c>
      <c r="Y8" s="11">
        <v>169</v>
      </c>
      <c r="Z8" s="11">
        <v>77</v>
      </c>
      <c r="AA8" s="11">
        <v>216</v>
      </c>
      <c r="AB8" s="11">
        <v>157</v>
      </c>
      <c r="AC8" s="11">
        <v>91</v>
      </c>
      <c r="AD8" s="11">
        <v>52</v>
      </c>
      <c r="AE8" s="11"/>
      <c r="AF8" s="11">
        <v>798</v>
      </c>
      <c r="AG8" s="11">
        <v>795</v>
      </c>
      <c r="AH8" s="11">
        <v>215</v>
      </c>
      <c r="AI8" s="11"/>
      <c r="AJ8" s="11">
        <v>446</v>
      </c>
      <c r="AK8" s="11">
        <v>626</v>
      </c>
      <c r="AL8" s="11">
        <v>140</v>
      </c>
      <c r="AM8" s="11"/>
      <c r="AN8" s="11">
        <v>409</v>
      </c>
      <c r="AO8" s="11">
        <v>347</v>
      </c>
      <c r="AP8" s="11">
        <v>447</v>
      </c>
      <c r="AQ8" s="11">
        <v>202</v>
      </c>
      <c r="AR8" s="11">
        <v>29</v>
      </c>
      <c r="AS8" s="11"/>
      <c r="AT8" s="11">
        <v>1736</v>
      </c>
      <c r="AU8" s="11">
        <v>192</v>
      </c>
      <c r="AV8" s="11"/>
      <c r="AW8" s="11">
        <v>912</v>
      </c>
      <c r="AX8" s="11">
        <v>230</v>
      </c>
      <c r="AY8" s="11">
        <v>792</v>
      </c>
    </row>
    <row r="9" spans="2:51">
      <c r="B9" s="18" t="s">
        <v>159</v>
      </c>
      <c r="C9" s="17">
        <v>0.19546381670184601</v>
      </c>
      <c r="D9" s="17">
        <v>0.24618290470811</v>
      </c>
      <c r="E9" s="17">
        <v>0.145278144892108</v>
      </c>
      <c r="F9" s="17"/>
      <c r="G9" s="17">
        <v>0.219546376122078</v>
      </c>
      <c r="H9" s="17">
        <v>0.19607845916184499</v>
      </c>
      <c r="I9" s="17">
        <v>0.19576954661103399</v>
      </c>
      <c r="J9" s="17">
        <v>0.182286086008566</v>
      </c>
      <c r="K9" s="17">
        <v>0.17297378311866601</v>
      </c>
      <c r="L9" s="17">
        <v>0.20878429014632699</v>
      </c>
      <c r="M9" s="17"/>
      <c r="N9" s="17">
        <v>0.269607241462747</v>
      </c>
      <c r="O9" s="17">
        <v>0.21002487837279199</v>
      </c>
      <c r="P9" s="17">
        <v>0.15378968730695</v>
      </c>
      <c r="Q9" s="17">
        <v>0.138251606249916</v>
      </c>
      <c r="R9" s="17"/>
      <c r="S9" s="17">
        <v>0.18371647359788901</v>
      </c>
      <c r="T9" s="17">
        <v>0.207964018354761</v>
      </c>
      <c r="U9" s="17">
        <v>0.191414044817586</v>
      </c>
      <c r="V9" s="17">
        <v>0.21146887651254201</v>
      </c>
      <c r="W9" s="17">
        <v>0.19488545519948999</v>
      </c>
      <c r="X9" s="17">
        <v>0.162542555839161</v>
      </c>
      <c r="Y9" s="17">
        <v>0.16584944606611199</v>
      </c>
      <c r="Z9" s="17">
        <v>0.20075735040949699</v>
      </c>
      <c r="AA9" s="17">
        <v>0.22266129931558601</v>
      </c>
      <c r="AB9" s="17">
        <v>0.18195931408206001</v>
      </c>
      <c r="AC9" s="17">
        <v>0.216214241554716</v>
      </c>
      <c r="AD9" s="17">
        <v>0.23859676255595499</v>
      </c>
      <c r="AE9" s="17"/>
      <c r="AF9" s="17">
        <v>0.15942825310356101</v>
      </c>
      <c r="AG9" s="17">
        <v>0.242303701626056</v>
      </c>
      <c r="AH9" s="17">
        <v>0.15446770384720701</v>
      </c>
      <c r="AI9" s="17"/>
      <c r="AJ9" s="17">
        <v>0.17921110220690201</v>
      </c>
      <c r="AK9" s="17">
        <v>0.229105138857948</v>
      </c>
      <c r="AL9" s="17">
        <v>0.24820520984236899</v>
      </c>
      <c r="AM9" s="17"/>
      <c r="AN9" s="17">
        <v>0.11376245220681</v>
      </c>
      <c r="AO9" s="17">
        <v>0.189081480478172</v>
      </c>
      <c r="AP9" s="17">
        <v>0.23469190244618501</v>
      </c>
      <c r="AQ9" s="17">
        <v>0.26727894251256801</v>
      </c>
      <c r="AR9" s="17">
        <v>0.38378823117729199</v>
      </c>
      <c r="AS9" s="17"/>
      <c r="AT9" s="17">
        <v>0.198453527765663</v>
      </c>
      <c r="AU9" s="17">
        <v>0.16809768446057899</v>
      </c>
      <c r="AV9" s="17"/>
      <c r="AW9" s="17">
        <v>0.26572194136338501</v>
      </c>
      <c r="AX9" s="17">
        <v>0.18675727847107099</v>
      </c>
      <c r="AY9" s="17">
        <v>0.117135386531833</v>
      </c>
    </row>
    <row r="10" spans="2:51">
      <c r="B10" s="18" t="s">
        <v>160</v>
      </c>
      <c r="C10" s="17">
        <v>0.39444314906133598</v>
      </c>
      <c r="D10" s="17">
        <v>0.40358007758241599</v>
      </c>
      <c r="E10" s="17">
        <v>0.38684076028918102</v>
      </c>
      <c r="F10" s="17"/>
      <c r="G10" s="17">
        <v>0.431443283540689</v>
      </c>
      <c r="H10" s="17">
        <v>0.42284983012716798</v>
      </c>
      <c r="I10" s="17">
        <v>0.36693783122231</v>
      </c>
      <c r="J10" s="17">
        <v>0.36664707548221298</v>
      </c>
      <c r="K10" s="17">
        <v>0.37373879111278102</v>
      </c>
      <c r="L10" s="17">
        <v>0.41083954728863298</v>
      </c>
      <c r="M10" s="17"/>
      <c r="N10" s="17">
        <v>0.42224669692007799</v>
      </c>
      <c r="O10" s="17">
        <v>0.40550980502717399</v>
      </c>
      <c r="P10" s="17">
        <v>0.39726280975085698</v>
      </c>
      <c r="Q10" s="17">
        <v>0.34441124103215098</v>
      </c>
      <c r="R10" s="17"/>
      <c r="S10" s="17">
        <v>0.45619535833682001</v>
      </c>
      <c r="T10" s="17">
        <v>0.41599930673214702</v>
      </c>
      <c r="U10" s="17">
        <v>0.43570235531985702</v>
      </c>
      <c r="V10" s="17">
        <v>0.34673923810715801</v>
      </c>
      <c r="W10" s="17">
        <v>0.41591252043924598</v>
      </c>
      <c r="X10" s="17">
        <v>0.45308990149939599</v>
      </c>
      <c r="Y10" s="17">
        <v>0.41062849627239101</v>
      </c>
      <c r="Z10" s="17">
        <v>0.44668242117712398</v>
      </c>
      <c r="AA10" s="17">
        <v>0.33608652896492902</v>
      </c>
      <c r="AB10" s="17">
        <v>0.33219436176865402</v>
      </c>
      <c r="AC10" s="17">
        <v>0.23913406557869399</v>
      </c>
      <c r="AD10" s="17">
        <v>0.34652143285793002</v>
      </c>
      <c r="AE10" s="17"/>
      <c r="AF10" s="17">
        <v>0.38105196275668402</v>
      </c>
      <c r="AG10" s="17">
        <v>0.40946740222724398</v>
      </c>
      <c r="AH10" s="17">
        <v>0.35144098655612399</v>
      </c>
      <c r="AI10" s="17"/>
      <c r="AJ10" s="17">
        <v>0.45776623814208101</v>
      </c>
      <c r="AK10" s="17">
        <v>0.379712409475643</v>
      </c>
      <c r="AL10" s="17">
        <v>0.47501265033239198</v>
      </c>
      <c r="AM10" s="17"/>
      <c r="AN10" s="17">
        <v>0.35298951383275501</v>
      </c>
      <c r="AO10" s="17">
        <v>0.37165872187388099</v>
      </c>
      <c r="AP10" s="17">
        <v>0.42541898791447802</v>
      </c>
      <c r="AQ10" s="17">
        <v>0.43155617803412999</v>
      </c>
      <c r="AR10" s="17">
        <v>0.36579500095192102</v>
      </c>
      <c r="AS10" s="17"/>
      <c r="AT10" s="17">
        <v>0.39142729733579001</v>
      </c>
      <c r="AU10" s="17">
        <v>0.41992140058911798</v>
      </c>
      <c r="AV10" s="17"/>
      <c r="AW10" s="17">
        <v>0.42928383971464101</v>
      </c>
      <c r="AX10" s="17">
        <v>0.40231954296837102</v>
      </c>
      <c r="AY10" s="17">
        <v>0.352057734676467</v>
      </c>
    </row>
    <row r="11" spans="2:51" ht="30">
      <c r="B11" s="18" t="s">
        <v>161</v>
      </c>
      <c r="C11" s="17">
        <v>0.22209397824145899</v>
      </c>
      <c r="D11" s="17">
        <v>0.19782260416554601</v>
      </c>
      <c r="E11" s="17">
        <v>0.24672955155019399</v>
      </c>
      <c r="F11" s="17"/>
      <c r="G11" s="17">
        <v>0.22697933347683499</v>
      </c>
      <c r="H11" s="17">
        <v>0.20143905831463799</v>
      </c>
      <c r="I11" s="17">
        <v>0.19239403818076101</v>
      </c>
      <c r="J11" s="17">
        <v>0.24094592759362601</v>
      </c>
      <c r="K11" s="17">
        <v>0.24567514018447101</v>
      </c>
      <c r="L11" s="17">
        <v>0.226004600988782</v>
      </c>
      <c r="M11" s="17"/>
      <c r="N11" s="17">
        <v>0.179041587716192</v>
      </c>
      <c r="O11" s="17">
        <v>0.22223624548277099</v>
      </c>
      <c r="P11" s="17">
        <v>0.21349868953228801</v>
      </c>
      <c r="Q11" s="17">
        <v>0.280155580225672</v>
      </c>
      <c r="R11" s="17"/>
      <c r="S11" s="17">
        <v>0.19568789471279699</v>
      </c>
      <c r="T11" s="17">
        <v>0.20680913559802699</v>
      </c>
      <c r="U11" s="17">
        <v>0.225332255131724</v>
      </c>
      <c r="V11" s="17">
        <v>0.233641392246699</v>
      </c>
      <c r="W11" s="17">
        <v>0.19925570434916001</v>
      </c>
      <c r="X11" s="17">
        <v>0.208711974912586</v>
      </c>
      <c r="Y11" s="17">
        <v>0.20903926522126301</v>
      </c>
      <c r="Z11" s="17">
        <v>0.17426247286544699</v>
      </c>
      <c r="AA11" s="17">
        <v>0.24858182611438601</v>
      </c>
      <c r="AB11" s="17">
        <v>0.270515597839035</v>
      </c>
      <c r="AC11" s="17">
        <v>0.27977296233968002</v>
      </c>
      <c r="AD11" s="17">
        <v>0.23827858595054</v>
      </c>
      <c r="AE11" s="17"/>
      <c r="AF11" s="17">
        <v>0.23384969304769501</v>
      </c>
      <c r="AG11" s="17">
        <v>0.206910249284458</v>
      </c>
      <c r="AH11" s="17">
        <v>0.23415921013067101</v>
      </c>
      <c r="AI11" s="17"/>
      <c r="AJ11" s="17">
        <v>0.197323792759064</v>
      </c>
      <c r="AK11" s="17">
        <v>0.22195781759956201</v>
      </c>
      <c r="AL11" s="17">
        <v>0.15908369157560401</v>
      </c>
      <c r="AM11" s="17"/>
      <c r="AN11" s="17">
        <v>0.28083129510077798</v>
      </c>
      <c r="AO11" s="17">
        <v>0.24691473542212899</v>
      </c>
      <c r="AP11" s="17">
        <v>0.17499985875656399</v>
      </c>
      <c r="AQ11" s="17">
        <v>0.151310980474332</v>
      </c>
      <c r="AR11" s="17">
        <v>0.16606602602856399</v>
      </c>
      <c r="AS11" s="17"/>
      <c r="AT11" s="17">
        <v>0.22019284858395399</v>
      </c>
      <c r="AU11" s="17">
        <v>0.23595425953492799</v>
      </c>
      <c r="AV11" s="17"/>
      <c r="AW11" s="17">
        <v>0.16355611962554201</v>
      </c>
      <c r="AX11" s="17">
        <v>0.245158348422822</v>
      </c>
      <c r="AY11" s="17">
        <v>0.282762537873682</v>
      </c>
    </row>
    <row r="12" spans="2:51">
      <c r="B12" s="18" t="s">
        <v>162</v>
      </c>
      <c r="C12" s="17">
        <v>9.3577849055595005E-2</v>
      </c>
      <c r="D12" s="17">
        <v>7.4789384098991094E-2</v>
      </c>
      <c r="E12" s="17">
        <v>0.110741519962341</v>
      </c>
      <c r="F12" s="17"/>
      <c r="G12" s="17">
        <v>5.6796966249271802E-2</v>
      </c>
      <c r="H12" s="17">
        <v>8.3806218930936802E-2</v>
      </c>
      <c r="I12" s="17">
        <v>0.12354540123534399</v>
      </c>
      <c r="J12" s="17">
        <v>0.101390660674051</v>
      </c>
      <c r="K12" s="17">
        <v>0.11804768127503</v>
      </c>
      <c r="L12" s="17">
        <v>7.3160333199976293E-2</v>
      </c>
      <c r="M12" s="17"/>
      <c r="N12" s="17">
        <v>6.3504208554836294E-2</v>
      </c>
      <c r="O12" s="17">
        <v>8.3178465015236097E-2</v>
      </c>
      <c r="P12" s="17">
        <v>0.122637353917326</v>
      </c>
      <c r="Q12" s="17">
        <v>0.11216047024961399</v>
      </c>
      <c r="R12" s="17"/>
      <c r="S12" s="17">
        <v>7.3160846597665904E-2</v>
      </c>
      <c r="T12" s="17">
        <v>7.0284106753589495E-2</v>
      </c>
      <c r="U12" s="17">
        <v>8.2493127434073193E-2</v>
      </c>
      <c r="V12" s="17">
        <v>0.10846415893695401</v>
      </c>
      <c r="W12" s="17">
        <v>0.10841409867813399</v>
      </c>
      <c r="X12" s="17">
        <v>0.1052736048486</v>
      </c>
      <c r="Y12" s="17">
        <v>0.105639138050589</v>
      </c>
      <c r="Z12" s="17">
        <v>9.6399762886008697E-2</v>
      </c>
      <c r="AA12" s="17">
        <v>7.3506249075296806E-2</v>
      </c>
      <c r="AB12" s="17">
        <v>0.14267673248478899</v>
      </c>
      <c r="AC12" s="17">
        <v>0.111973811937052</v>
      </c>
      <c r="AD12" s="17">
        <v>7.14004675524402E-2</v>
      </c>
      <c r="AE12" s="17"/>
      <c r="AF12" s="17">
        <v>0.1146044285011</v>
      </c>
      <c r="AG12" s="17">
        <v>7.4174761105713596E-2</v>
      </c>
      <c r="AH12" s="17">
        <v>0.11994849063810301</v>
      </c>
      <c r="AI12" s="17"/>
      <c r="AJ12" s="17">
        <v>8.5618547700802503E-2</v>
      </c>
      <c r="AK12" s="17">
        <v>8.8366365774860497E-2</v>
      </c>
      <c r="AL12" s="17">
        <v>3.5809169700005403E-2</v>
      </c>
      <c r="AM12" s="17"/>
      <c r="AN12" s="17">
        <v>0.143592957931448</v>
      </c>
      <c r="AO12" s="17">
        <v>8.2061345952197898E-2</v>
      </c>
      <c r="AP12" s="17">
        <v>7.6425719415365106E-2</v>
      </c>
      <c r="AQ12" s="17">
        <v>9.8678481166203202E-2</v>
      </c>
      <c r="AR12" s="17">
        <v>5.0769554270394798E-2</v>
      </c>
      <c r="AS12" s="17"/>
      <c r="AT12" s="17">
        <v>9.4771250610031804E-2</v>
      </c>
      <c r="AU12" s="17">
        <v>8.5505464451441193E-2</v>
      </c>
      <c r="AV12" s="17"/>
      <c r="AW12" s="17">
        <v>7.4932567051518906E-2</v>
      </c>
      <c r="AX12" s="17">
        <v>0.102246524949528</v>
      </c>
      <c r="AY12" s="17">
        <v>0.112517630515673</v>
      </c>
    </row>
    <row r="13" spans="2:51">
      <c r="B13" s="18" t="s">
        <v>163</v>
      </c>
      <c r="C13" s="17">
        <v>4.1602485745774201E-2</v>
      </c>
      <c r="D13" s="17">
        <v>4.1350328295124E-2</v>
      </c>
      <c r="E13" s="17">
        <v>4.2309757983087802E-2</v>
      </c>
      <c r="F13" s="17"/>
      <c r="G13" s="17">
        <v>3.2374732624121598E-2</v>
      </c>
      <c r="H13" s="17">
        <v>3.3716691493687598E-2</v>
      </c>
      <c r="I13" s="17">
        <v>6.1752797934902001E-2</v>
      </c>
      <c r="J13" s="17">
        <v>5.4206164397442698E-2</v>
      </c>
      <c r="K13" s="17">
        <v>4.3794614608086098E-2</v>
      </c>
      <c r="L13" s="17">
        <v>2.6671764626024799E-2</v>
      </c>
      <c r="M13" s="17"/>
      <c r="N13" s="17">
        <v>3.8798332774043702E-2</v>
      </c>
      <c r="O13" s="17">
        <v>3.4224017493182102E-2</v>
      </c>
      <c r="P13" s="17">
        <v>5.2289425370088599E-2</v>
      </c>
      <c r="Q13" s="17">
        <v>4.4372814465660798E-2</v>
      </c>
      <c r="R13" s="17"/>
      <c r="S13" s="17">
        <v>3.0790488088290002E-2</v>
      </c>
      <c r="T13" s="17">
        <v>3.8261840420374303E-2</v>
      </c>
      <c r="U13" s="17">
        <v>3.1278714431974802E-2</v>
      </c>
      <c r="V13" s="17">
        <v>3.59877239268208E-2</v>
      </c>
      <c r="W13" s="17">
        <v>5.62557409493014E-2</v>
      </c>
      <c r="X13" s="17">
        <v>2.5841221136456798E-2</v>
      </c>
      <c r="Y13" s="17">
        <v>6.4972977701423199E-2</v>
      </c>
      <c r="Z13" s="17">
        <v>4.6054819076092497E-2</v>
      </c>
      <c r="AA13" s="17">
        <v>5.2049901525855702E-2</v>
      </c>
      <c r="AB13" s="17">
        <v>2.5810598883236099E-2</v>
      </c>
      <c r="AC13" s="17">
        <v>7.9863422273494994E-2</v>
      </c>
      <c r="AD13" s="17">
        <v>3.4081963354211299E-2</v>
      </c>
      <c r="AE13" s="17"/>
      <c r="AF13" s="17">
        <v>5.3226230768432997E-2</v>
      </c>
      <c r="AG13" s="17">
        <v>3.4338348624788302E-2</v>
      </c>
      <c r="AH13" s="17">
        <v>4.4841391454230002E-2</v>
      </c>
      <c r="AI13" s="17"/>
      <c r="AJ13" s="17">
        <v>4.89583710590192E-2</v>
      </c>
      <c r="AK13" s="17">
        <v>3.4916922608512202E-2</v>
      </c>
      <c r="AL13" s="17">
        <v>3.3325855923357101E-2</v>
      </c>
      <c r="AM13" s="17"/>
      <c r="AN13" s="17">
        <v>3.4836126216387403E-2</v>
      </c>
      <c r="AO13" s="17">
        <v>6.2605667638544193E-2</v>
      </c>
      <c r="AP13" s="17">
        <v>3.7702178617925602E-2</v>
      </c>
      <c r="AQ13" s="17">
        <v>3.04153492474242E-2</v>
      </c>
      <c r="AR13" s="17">
        <v>0</v>
      </c>
      <c r="AS13" s="17"/>
      <c r="AT13" s="17">
        <v>4.3619872194623099E-2</v>
      </c>
      <c r="AU13" s="17">
        <v>2.45926362856294E-2</v>
      </c>
      <c r="AV13" s="17"/>
      <c r="AW13" s="17">
        <v>3.8784022493109999E-2</v>
      </c>
      <c r="AX13" s="17">
        <v>2.7352012307052E-2</v>
      </c>
      <c r="AY13" s="17">
        <v>4.8986351726930999E-2</v>
      </c>
    </row>
    <row r="14" spans="2:51">
      <c r="B14" s="18" t="s">
        <v>119</v>
      </c>
      <c r="C14" s="17">
        <v>5.2818721193990302E-2</v>
      </c>
      <c r="D14" s="17">
        <v>3.6274701149812703E-2</v>
      </c>
      <c r="E14" s="17">
        <v>6.8100265323088105E-2</v>
      </c>
      <c r="F14" s="17"/>
      <c r="G14" s="17">
        <v>3.2859307987004698E-2</v>
      </c>
      <c r="H14" s="17">
        <v>6.2109741971724898E-2</v>
      </c>
      <c r="I14" s="17">
        <v>5.9600384815649998E-2</v>
      </c>
      <c r="J14" s="17">
        <v>5.45240858441009E-2</v>
      </c>
      <c r="K14" s="17">
        <v>4.57699897009659E-2</v>
      </c>
      <c r="L14" s="17">
        <v>5.4539463750256797E-2</v>
      </c>
      <c r="M14" s="17"/>
      <c r="N14" s="17">
        <v>2.6801932572103299E-2</v>
      </c>
      <c r="O14" s="17">
        <v>4.4826588608844697E-2</v>
      </c>
      <c r="P14" s="17">
        <v>6.0522034122490201E-2</v>
      </c>
      <c r="Q14" s="17">
        <v>8.0648287776986502E-2</v>
      </c>
      <c r="R14" s="17"/>
      <c r="S14" s="17">
        <v>6.0448938666537597E-2</v>
      </c>
      <c r="T14" s="17">
        <v>6.0681592141101602E-2</v>
      </c>
      <c r="U14" s="17">
        <v>3.3779502864784802E-2</v>
      </c>
      <c r="V14" s="17">
        <v>6.3698610269826095E-2</v>
      </c>
      <c r="W14" s="17">
        <v>2.52764803846675E-2</v>
      </c>
      <c r="X14" s="17">
        <v>4.4540741763801302E-2</v>
      </c>
      <c r="Y14" s="17">
        <v>4.3870676688221401E-2</v>
      </c>
      <c r="Z14" s="17">
        <v>3.5843173585831098E-2</v>
      </c>
      <c r="AA14" s="17">
        <v>6.7114195003946303E-2</v>
      </c>
      <c r="AB14" s="17">
        <v>4.6843394942225898E-2</v>
      </c>
      <c r="AC14" s="17">
        <v>7.3041496316362697E-2</v>
      </c>
      <c r="AD14" s="17">
        <v>7.1120787728922899E-2</v>
      </c>
      <c r="AE14" s="17"/>
      <c r="AF14" s="17">
        <v>5.78394318225278E-2</v>
      </c>
      <c r="AG14" s="17">
        <v>3.2805537131740198E-2</v>
      </c>
      <c r="AH14" s="17">
        <v>9.51422173736651E-2</v>
      </c>
      <c r="AI14" s="17"/>
      <c r="AJ14" s="17">
        <v>3.1121948132130699E-2</v>
      </c>
      <c r="AK14" s="17">
        <v>4.5941345683474501E-2</v>
      </c>
      <c r="AL14" s="17">
        <v>4.8563422626272099E-2</v>
      </c>
      <c r="AM14" s="17"/>
      <c r="AN14" s="17">
        <v>7.3987654711821699E-2</v>
      </c>
      <c r="AO14" s="17">
        <v>4.7678048635076103E-2</v>
      </c>
      <c r="AP14" s="17">
        <v>5.0761352849481897E-2</v>
      </c>
      <c r="AQ14" s="17">
        <v>2.0760068565342699E-2</v>
      </c>
      <c r="AR14" s="17">
        <v>3.3581187571828097E-2</v>
      </c>
      <c r="AS14" s="17"/>
      <c r="AT14" s="17">
        <v>5.1535203509938898E-2</v>
      </c>
      <c r="AU14" s="17">
        <v>6.5928554678303802E-2</v>
      </c>
      <c r="AV14" s="17"/>
      <c r="AW14" s="17">
        <v>2.77215097518036E-2</v>
      </c>
      <c r="AX14" s="17">
        <v>3.61662928811557E-2</v>
      </c>
      <c r="AY14" s="17">
        <v>8.6540358675412807E-2</v>
      </c>
    </row>
    <row r="15" spans="2:51">
      <c r="B15" s="18" t="s">
        <v>164</v>
      </c>
      <c r="C15" s="21">
        <v>0.58990696576318202</v>
      </c>
      <c r="D15" s="21">
        <v>0.64976298229052598</v>
      </c>
      <c r="E15" s="21">
        <v>0.53211890518128901</v>
      </c>
      <c r="F15" s="21"/>
      <c r="G15" s="21">
        <v>0.65098965966276701</v>
      </c>
      <c r="H15" s="21">
        <v>0.618928289289013</v>
      </c>
      <c r="I15" s="21">
        <v>0.56270737783334301</v>
      </c>
      <c r="J15" s="21">
        <v>0.54893316149077898</v>
      </c>
      <c r="K15" s="21">
        <v>0.54671257423144703</v>
      </c>
      <c r="L15" s="21">
        <v>0.61962383743495997</v>
      </c>
      <c r="M15" s="21"/>
      <c r="N15" s="21">
        <v>0.69185393838282505</v>
      </c>
      <c r="O15" s="21">
        <v>0.61553468339996598</v>
      </c>
      <c r="P15" s="21">
        <v>0.55105249705780701</v>
      </c>
      <c r="Q15" s="21">
        <v>0.48266284728206699</v>
      </c>
      <c r="R15" s="21"/>
      <c r="S15" s="21">
        <v>0.63991183193470902</v>
      </c>
      <c r="T15" s="21">
        <v>0.62396332508690799</v>
      </c>
      <c r="U15" s="21">
        <v>0.62711640013744396</v>
      </c>
      <c r="V15" s="21">
        <v>0.55820811461969999</v>
      </c>
      <c r="W15" s="21">
        <v>0.61079797563873695</v>
      </c>
      <c r="X15" s="21">
        <v>0.61563245733855698</v>
      </c>
      <c r="Y15" s="21">
        <v>0.57647794233850302</v>
      </c>
      <c r="Z15" s="21">
        <v>0.64743977158662103</v>
      </c>
      <c r="AA15" s="21">
        <v>0.55874782828051495</v>
      </c>
      <c r="AB15" s="21">
        <v>0.51415367585071503</v>
      </c>
      <c r="AC15" s="21">
        <v>0.45534830713341001</v>
      </c>
      <c r="AD15" s="21">
        <v>0.58511819541388499</v>
      </c>
      <c r="AE15" s="21"/>
      <c r="AF15" s="21">
        <v>0.54048021586024397</v>
      </c>
      <c r="AG15" s="21">
        <v>0.65177110385329995</v>
      </c>
      <c r="AH15" s="21">
        <v>0.50590869040333097</v>
      </c>
      <c r="AI15" s="21"/>
      <c r="AJ15" s="21">
        <v>0.63697734034898301</v>
      </c>
      <c r="AK15" s="21">
        <v>0.60881754833359103</v>
      </c>
      <c r="AL15" s="21">
        <v>0.72321786017476197</v>
      </c>
      <c r="AM15" s="21"/>
      <c r="AN15" s="21">
        <v>0.46675196603956398</v>
      </c>
      <c r="AO15" s="21">
        <v>0.56074020235205302</v>
      </c>
      <c r="AP15" s="21">
        <v>0.66011089036066295</v>
      </c>
      <c r="AQ15" s="21">
        <v>0.69883512054669705</v>
      </c>
      <c r="AR15" s="21">
        <v>0.74958323212921296</v>
      </c>
      <c r="AS15" s="21"/>
      <c r="AT15" s="21">
        <v>0.58988082510145301</v>
      </c>
      <c r="AU15" s="21">
        <v>0.58801908504969702</v>
      </c>
      <c r="AV15" s="21"/>
      <c r="AW15" s="21">
        <v>0.69500578107802602</v>
      </c>
      <c r="AX15" s="21">
        <v>0.58907682143944196</v>
      </c>
      <c r="AY15" s="21">
        <v>0.46919312120829998</v>
      </c>
    </row>
    <row r="16" spans="2:51">
      <c r="B16" s="18" t="s">
        <v>165</v>
      </c>
      <c r="C16" s="21">
        <v>0.13518033480136901</v>
      </c>
      <c r="D16" s="21">
        <v>0.116139712394115</v>
      </c>
      <c r="E16" s="21">
        <v>0.153051277945429</v>
      </c>
      <c r="F16" s="21"/>
      <c r="G16" s="21">
        <v>8.9171698873393407E-2</v>
      </c>
      <c r="H16" s="21">
        <v>0.117522910424624</v>
      </c>
      <c r="I16" s="21">
        <v>0.18529819917024601</v>
      </c>
      <c r="J16" s="21">
        <v>0.155596825071494</v>
      </c>
      <c r="K16" s="21">
        <v>0.16184229588311599</v>
      </c>
      <c r="L16" s="21">
        <v>9.9832097826000998E-2</v>
      </c>
      <c r="M16" s="21"/>
      <c r="N16" s="21">
        <v>0.10230254132888</v>
      </c>
      <c r="O16" s="21">
        <v>0.117402482508418</v>
      </c>
      <c r="P16" s="21">
        <v>0.17492677928741501</v>
      </c>
      <c r="Q16" s="21">
        <v>0.156533284715275</v>
      </c>
      <c r="R16" s="21"/>
      <c r="S16" s="21">
        <v>0.10395133468595601</v>
      </c>
      <c r="T16" s="21">
        <v>0.108545947173964</v>
      </c>
      <c r="U16" s="21">
        <v>0.113771841866048</v>
      </c>
      <c r="V16" s="21">
        <v>0.144451882863775</v>
      </c>
      <c r="W16" s="21">
        <v>0.164669839627436</v>
      </c>
      <c r="X16" s="21">
        <v>0.131114825985056</v>
      </c>
      <c r="Y16" s="21">
        <v>0.17061211575201199</v>
      </c>
      <c r="Z16" s="21">
        <v>0.14245458196210101</v>
      </c>
      <c r="AA16" s="21">
        <v>0.12555615060115199</v>
      </c>
      <c r="AB16" s="21">
        <v>0.16848733136802499</v>
      </c>
      <c r="AC16" s="21">
        <v>0.19183723421054699</v>
      </c>
      <c r="AD16" s="21">
        <v>0.10548243090665201</v>
      </c>
      <c r="AE16" s="21"/>
      <c r="AF16" s="21">
        <v>0.167830659269533</v>
      </c>
      <c r="AG16" s="21">
        <v>0.108513109730502</v>
      </c>
      <c r="AH16" s="21">
        <v>0.164789882092333</v>
      </c>
      <c r="AI16" s="21"/>
      <c r="AJ16" s="21">
        <v>0.134576918759822</v>
      </c>
      <c r="AK16" s="21">
        <v>0.123283288383373</v>
      </c>
      <c r="AL16" s="21">
        <v>6.9135025623362503E-2</v>
      </c>
      <c r="AM16" s="21"/>
      <c r="AN16" s="21">
        <v>0.17842908414783601</v>
      </c>
      <c r="AO16" s="21">
        <v>0.14466701359074199</v>
      </c>
      <c r="AP16" s="21">
        <v>0.114127898033291</v>
      </c>
      <c r="AQ16" s="21">
        <v>0.12909383041362699</v>
      </c>
      <c r="AR16" s="21">
        <v>5.0769554270394798E-2</v>
      </c>
      <c r="AS16" s="21"/>
      <c r="AT16" s="21">
        <v>0.13839112280465499</v>
      </c>
      <c r="AU16" s="21">
        <v>0.11009810073707101</v>
      </c>
      <c r="AV16" s="21"/>
      <c r="AW16" s="21">
        <v>0.113716589544629</v>
      </c>
      <c r="AX16" s="21">
        <v>0.12959853725657999</v>
      </c>
      <c r="AY16" s="21">
        <v>0.16150398224260401</v>
      </c>
    </row>
    <row r="17" spans="2:51">
      <c r="B17" s="18" t="s">
        <v>140</v>
      </c>
      <c r="C17" s="22">
        <v>0.45472663096181198</v>
      </c>
      <c r="D17" s="22">
        <v>0.53362326989641096</v>
      </c>
      <c r="E17" s="22">
        <v>0.37906762723586002</v>
      </c>
      <c r="F17" s="22"/>
      <c r="G17" s="22">
        <v>0.56181796078937396</v>
      </c>
      <c r="H17" s="22">
        <v>0.50140537886438796</v>
      </c>
      <c r="I17" s="22">
        <v>0.37740917866309798</v>
      </c>
      <c r="J17" s="22">
        <v>0.393336336419285</v>
      </c>
      <c r="K17" s="22">
        <v>0.38487027834833198</v>
      </c>
      <c r="L17" s="22">
        <v>0.51979173960895897</v>
      </c>
      <c r="M17" s="22"/>
      <c r="N17" s="22">
        <v>0.58955139705394499</v>
      </c>
      <c r="O17" s="22">
        <v>0.49813220089154803</v>
      </c>
      <c r="P17" s="22">
        <v>0.376125717770393</v>
      </c>
      <c r="Q17" s="22">
        <v>0.32612956256679199</v>
      </c>
      <c r="R17" s="22"/>
      <c r="S17" s="22">
        <v>0.53596049724875305</v>
      </c>
      <c r="T17" s="22">
        <v>0.51541737791294395</v>
      </c>
      <c r="U17" s="22">
        <v>0.51334455827139602</v>
      </c>
      <c r="V17" s="22">
        <v>0.41375623175592502</v>
      </c>
      <c r="W17" s="22">
        <v>0.44612813601130102</v>
      </c>
      <c r="X17" s="22">
        <v>0.48451763135350001</v>
      </c>
      <c r="Y17" s="22">
        <v>0.40586582658649101</v>
      </c>
      <c r="Z17" s="22">
        <v>0.50498518962451899</v>
      </c>
      <c r="AA17" s="22">
        <v>0.43319167767936301</v>
      </c>
      <c r="AB17" s="22">
        <v>0.34566634448269001</v>
      </c>
      <c r="AC17" s="22">
        <v>0.26351107292286402</v>
      </c>
      <c r="AD17" s="22">
        <v>0.479635764507234</v>
      </c>
      <c r="AE17" s="22"/>
      <c r="AF17" s="22">
        <v>0.37264955659071197</v>
      </c>
      <c r="AG17" s="22">
        <v>0.54325799412279896</v>
      </c>
      <c r="AH17" s="22">
        <v>0.341118808310998</v>
      </c>
      <c r="AI17" s="22"/>
      <c r="AJ17" s="22">
        <v>0.50240042158916098</v>
      </c>
      <c r="AK17" s="22">
        <v>0.48553425995021798</v>
      </c>
      <c r="AL17" s="22">
        <v>0.65408283455139904</v>
      </c>
      <c r="AM17" s="22"/>
      <c r="AN17" s="22">
        <v>0.288322881891728</v>
      </c>
      <c r="AO17" s="22">
        <v>0.416073188761311</v>
      </c>
      <c r="AP17" s="22">
        <v>0.54598299232737302</v>
      </c>
      <c r="AQ17" s="22">
        <v>0.56974129013306996</v>
      </c>
      <c r="AR17" s="22">
        <v>0.69881367785881798</v>
      </c>
      <c r="AS17" s="22"/>
      <c r="AT17" s="22">
        <v>0.45148970229679802</v>
      </c>
      <c r="AU17" s="22">
        <v>0.47792098431262697</v>
      </c>
      <c r="AV17" s="22"/>
      <c r="AW17" s="22">
        <v>0.58128919153339698</v>
      </c>
      <c r="AX17" s="22">
        <v>0.45947828418286202</v>
      </c>
      <c r="AY17" s="22">
        <v>0.307689138965696</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147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2022</v>
      </c>
      <c r="D7" s="10">
        <v>939</v>
      </c>
      <c r="E7" s="10">
        <v>1076</v>
      </c>
      <c r="F7" s="10"/>
      <c r="G7" s="10">
        <v>181</v>
      </c>
      <c r="H7" s="10">
        <v>280</v>
      </c>
      <c r="I7" s="10">
        <v>278</v>
      </c>
      <c r="J7" s="10">
        <v>353</v>
      </c>
      <c r="K7" s="10">
        <v>422</v>
      </c>
      <c r="L7" s="10">
        <v>508</v>
      </c>
      <c r="M7" s="10"/>
      <c r="N7" s="10">
        <v>584</v>
      </c>
      <c r="O7" s="10">
        <v>577</v>
      </c>
      <c r="P7" s="10">
        <v>386</v>
      </c>
      <c r="Q7" s="10">
        <v>464</v>
      </c>
      <c r="R7" s="10"/>
      <c r="S7" s="10">
        <v>210</v>
      </c>
      <c r="T7" s="10">
        <v>291</v>
      </c>
      <c r="U7" s="10">
        <v>193</v>
      </c>
      <c r="V7" s="10">
        <v>187</v>
      </c>
      <c r="W7" s="10">
        <v>152</v>
      </c>
      <c r="X7" s="10">
        <v>189</v>
      </c>
      <c r="Y7" s="10">
        <v>168</v>
      </c>
      <c r="Z7" s="10">
        <v>91</v>
      </c>
      <c r="AA7" s="10">
        <v>237</v>
      </c>
      <c r="AB7" s="10">
        <v>174</v>
      </c>
      <c r="AC7" s="10">
        <v>80</v>
      </c>
      <c r="AD7" s="10">
        <v>50</v>
      </c>
      <c r="AE7" s="10"/>
      <c r="AF7" s="10">
        <v>868</v>
      </c>
      <c r="AG7" s="10">
        <v>848</v>
      </c>
      <c r="AH7" s="10">
        <v>203</v>
      </c>
      <c r="AI7" s="10"/>
      <c r="AJ7" s="10">
        <v>462</v>
      </c>
      <c r="AK7" s="10">
        <v>627</v>
      </c>
      <c r="AL7" s="10">
        <v>181</v>
      </c>
      <c r="AM7" s="10"/>
      <c r="AN7" s="10">
        <v>428</v>
      </c>
      <c r="AO7" s="10">
        <v>362</v>
      </c>
      <c r="AP7" s="10">
        <v>475</v>
      </c>
      <c r="AQ7" s="10">
        <v>196</v>
      </c>
      <c r="AR7" s="10">
        <v>32</v>
      </c>
      <c r="AS7" s="10"/>
      <c r="AT7" s="10">
        <v>1857</v>
      </c>
      <c r="AU7" s="10">
        <v>159</v>
      </c>
      <c r="AV7" s="10"/>
      <c r="AW7" s="10">
        <v>1097</v>
      </c>
      <c r="AX7" s="10">
        <v>266</v>
      </c>
      <c r="AY7" s="10">
        <v>659</v>
      </c>
    </row>
    <row r="8" spans="2:51" ht="30" customHeight="1">
      <c r="B8" s="11" t="s">
        <v>112</v>
      </c>
      <c r="C8" s="11">
        <v>2011</v>
      </c>
      <c r="D8" s="11">
        <v>960</v>
      </c>
      <c r="E8" s="11">
        <v>1044</v>
      </c>
      <c r="F8" s="11"/>
      <c r="G8" s="11">
        <v>208</v>
      </c>
      <c r="H8" s="11">
        <v>346</v>
      </c>
      <c r="I8" s="11">
        <v>312</v>
      </c>
      <c r="J8" s="11">
        <v>345</v>
      </c>
      <c r="K8" s="11">
        <v>344</v>
      </c>
      <c r="L8" s="11">
        <v>456</v>
      </c>
      <c r="M8" s="11"/>
      <c r="N8" s="11">
        <v>531</v>
      </c>
      <c r="O8" s="11">
        <v>529</v>
      </c>
      <c r="P8" s="11">
        <v>446</v>
      </c>
      <c r="Q8" s="11">
        <v>493</v>
      </c>
      <c r="R8" s="11"/>
      <c r="S8" s="11">
        <v>258</v>
      </c>
      <c r="T8" s="11">
        <v>275</v>
      </c>
      <c r="U8" s="11">
        <v>168</v>
      </c>
      <c r="V8" s="11">
        <v>194</v>
      </c>
      <c r="W8" s="11">
        <v>143</v>
      </c>
      <c r="X8" s="11">
        <v>203</v>
      </c>
      <c r="Y8" s="11">
        <v>156</v>
      </c>
      <c r="Z8" s="11">
        <v>78</v>
      </c>
      <c r="AA8" s="11">
        <v>226</v>
      </c>
      <c r="AB8" s="11">
        <v>174</v>
      </c>
      <c r="AC8" s="11">
        <v>81</v>
      </c>
      <c r="AD8" s="11">
        <v>54</v>
      </c>
      <c r="AE8" s="11"/>
      <c r="AF8" s="11">
        <v>843</v>
      </c>
      <c r="AG8" s="11">
        <v>829</v>
      </c>
      <c r="AH8" s="11">
        <v>224</v>
      </c>
      <c r="AI8" s="11"/>
      <c r="AJ8" s="11">
        <v>436</v>
      </c>
      <c r="AK8" s="11">
        <v>646</v>
      </c>
      <c r="AL8" s="11">
        <v>173</v>
      </c>
      <c r="AM8" s="11"/>
      <c r="AN8" s="11">
        <v>429</v>
      </c>
      <c r="AO8" s="11">
        <v>373</v>
      </c>
      <c r="AP8" s="11">
        <v>471</v>
      </c>
      <c r="AQ8" s="11">
        <v>195</v>
      </c>
      <c r="AR8" s="11">
        <v>29</v>
      </c>
      <c r="AS8" s="11"/>
      <c r="AT8" s="11">
        <v>1819</v>
      </c>
      <c r="AU8" s="11">
        <v>186</v>
      </c>
      <c r="AV8" s="11"/>
      <c r="AW8" s="11">
        <v>1049</v>
      </c>
      <c r="AX8" s="11">
        <v>278</v>
      </c>
      <c r="AY8" s="11">
        <v>685</v>
      </c>
    </row>
    <row r="9" spans="2:51">
      <c r="B9" s="18" t="s">
        <v>148</v>
      </c>
      <c r="C9" s="17">
        <v>0.47715182490032998</v>
      </c>
      <c r="D9" s="17">
        <v>0.52384422930003005</v>
      </c>
      <c r="E9" s="17">
        <v>0.431694020049327</v>
      </c>
      <c r="F9" s="17"/>
      <c r="G9" s="17">
        <v>0.41629382876662602</v>
      </c>
      <c r="H9" s="17">
        <v>0.37928843103323201</v>
      </c>
      <c r="I9" s="17">
        <v>0.48876465400682101</v>
      </c>
      <c r="J9" s="17">
        <v>0.45790066139775598</v>
      </c>
      <c r="K9" s="17">
        <v>0.48036779102447003</v>
      </c>
      <c r="L9" s="17">
        <v>0.583466290785431</v>
      </c>
      <c r="M9" s="17"/>
      <c r="N9" s="17">
        <v>0.55672654542273703</v>
      </c>
      <c r="O9" s="17">
        <v>0.49479958144785102</v>
      </c>
      <c r="P9" s="17">
        <v>0.41168910756170402</v>
      </c>
      <c r="Q9" s="17">
        <v>0.42985833873540402</v>
      </c>
      <c r="R9" s="17"/>
      <c r="S9" s="17">
        <v>0.50115549820927996</v>
      </c>
      <c r="T9" s="17">
        <v>0.46948561525680599</v>
      </c>
      <c r="U9" s="17">
        <v>0.48638701774114201</v>
      </c>
      <c r="V9" s="17">
        <v>0.411313812366009</v>
      </c>
      <c r="W9" s="17">
        <v>0.50874549085126697</v>
      </c>
      <c r="X9" s="17">
        <v>0.40973075800209502</v>
      </c>
      <c r="Y9" s="17">
        <v>0.553707250415723</v>
      </c>
      <c r="Z9" s="17">
        <v>0.49648384322133099</v>
      </c>
      <c r="AA9" s="17">
        <v>0.483415187291175</v>
      </c>
      <c r="AB9" s="17">
        <v>0.46484917232700401</v>
      </c>
      <c r="AC9" s="17">
        <v>0.54952947330827495</v>
      </c>
      <c r="AD9" s="17">
        <v>0.43660543609037</v>
      </c>
      <c r="AE9" s="17"/>
      <c r="AF9" s="17">
        <v>0.44865944490931398</v>
      </c>
      <c r="AG9" s="17">
        <v>0.53105555773735802</v>
      </c>
      <c r="AH9" s="17">
        <v>0.37390166176496198</v>
      </c>
      <c r="AI9" s="17"/>
      <c r="AJ9" s="17">
        <v>0.50141668696973296</v>
      </c>
      <c r="AK9" s="17">
        <v>0.49398297694426102</v>
      </c>
      <c r="AL9" s="17">
        <v>0.59442731227162104</v>
      </c>
      <c r="AM9" s="17"/>
      <c r="AN9" s="17">
        <v>0.40497893537538099</v>
      </c>
      <c r="AO9" s="17">
        <v>0.44045054638046899</v>
      </c>
      <c r="AP9" s="17">
        <v>0.53511222634896005</v>
      </c>
      <c r="AQ9" s="17">
        <v>0.56836345200528204</v>
      </c>
      <c r="AR9" s="17">
        <v>0.66637232961887305</v>
      </c>
      <c r="AS9" s="17"/>
      <c r="AT9" s="17">
        <v>0.47846698467010401</v>
      </c>
      <c r="AU9" s="17">
        <v>0.46295228375345199</v>
      </c>
      <c r="AV9" s="17"/>
      <c r="AW9" s="17">
        <v>0.60542189139401204</v>
      </c>
      <c r="AX9" s="17">
        <v>0.30991628182887498</v>
      </c>
      <c r="AY9" s="17">
        <v>0.34848392011677798</v>
      </c>
    </row>
    <row r="10" spans="2:51">
      <c r="B10" s="18" t="s">
        <v>149</v>
      </c>
      <c r="C10" s="17">
        <v>0.39268195155250901</v>
      </c>
      <c r="D10" s="17">
        <v>0.37188791142637101</v>
      </c>
      <c r="E10" s="17">
        <v>0.41346646363573902</v>
      </c>
      <c r="F10" s="17"/>
      <c r="G10" s="17">
        <v>0.38187836882722498</v>
      </c>
      <c r="H10" s="17">
        <v>0.468903228542216</v>
      </c>
      <c r="I10" s="17">
        <v>0.388967945457039</v>
      </c>
      <c r="J10" s="17">
        <v>0.37701879496374502</v>
      </c>
      <c r="K10" s="17">
        <v>0.39755559716506</v>
      </c>
      <c r="L10" s="17">
        <v>0.35046961595339299</v>
      </c>
      <c r="M10" s="17"/>
      <c r="N10" s="17">
        <v>0.380309944345121</v>
      </c>
      <c r="O10" s="17">
        <v>0.37054331869853901</v>
      </c>
      <c r="P10" s="17">
        <v>0.41143489849946702</v>
      </c>
      <c r="Q10" s="17">
        <v>0.41173701592266199</v>
      </c>
      <c r="R10" s="17"/>
      <c r="S10" s="17">
        <v>0.37728740179369202</v>
      </c>
      <c r="T10" s="17">
        <v>0.40987152118932701</v>
      </c>
      <c r="U10" s="17">
        <v>0.37434986724443498</v>
      </c>
      <c r="V10" s="17">
        <v>0.44462503539873599</v>
      </c>
      <c r="W10" s="17">
        <v>0.35678636551257498</v>
      </c>
      <c r="X10" s="17">
        <v>0.453924035320248</v>
      </c>
      <c r="Y10" s="17">
        <v>0.326788542079749</v>
      </c>
      <c r="Z10" s="17">
        <v>0.42336099506828601</v>
      </c>
      <c r="AA10" s="17">
        <v>0.38712149114690397</v>
      </c>
      <c r="AB10" s="17">
        <v>0.38231290468837098</v>
      </c>
      <c r="AC10" s="17">
        <v>0.32316085788760301</v>
      </c>
      <c r="AD10" s="17">
        <v>0.419812362759026</v>
      </c>
      <c r="AE10" s="17"/>
      <c r="AF10" s="17">
        <v>0.416337386062336</v>
      </c>
      <c r="AG10" s="17">
        <v>0.38411190331393003</v>
      </c>
      <c r="AH10" s="17">
        <v>0.341159616844109</v>
      </c>
      <c r="AI10" s="17"/>
      <c r="AJ10" s="17">
        <v>0.39254686432171099</v>
      </c>
      <c r="AK10" s="17">
        <v>0.40942821499085402</v>
      </c>
      <c r="AL10" s="17">
        <v>0.340007099419252</v>
      </c>
      <c r="AM10" s="17"/>
      <c r="AN10" s="17">
        <v>0.42205033955167698</v>
      </c>
      <c r="AO10" s="17">
        <v>0.42285156257270701</v>
      </c>
      <c r="AP10" s="17">
        <v>0.35755707117791102</v>
      </c>
      <c r="AQ10" s="17">
        <v>0.33068353074365697</v>
      </c>
      <c r="AR10" s="17">
        <v>0.26850056631535801</v>
      </c>
      <c r="AS10" s="17"/>
      <c r="AT10" s="17">
        <v>0.399054914998274</v>
      </c>
      <c r="AU10" s="17">
        <v>0.32777538872208201</v>
      </c>
      <c r="AV10" s="17"/>
      <c r="AW10" s="17">
        <v>0.33125012777615498</v>
      </c>
      <c r="AX10" s="17">
        <v>0.50323980595472895</v>
      </c>
      <c r="AY10" s="17">
        <v>0.44195192916875697</v>
      </c>
    </row>
    <row r="11" spans="2:51" ht="30">
      <c r="B11" s="18" t="s">
        <v>150</v>
      </c>
      <c r="C11" s="17">
        <v>8.2799250680379494E-2</v>
      </c>
      <c r="D11" s="17">
        <v>6.2316440449299397E-2</v>
      </c>
      <c r="E11" s="17">
        <v>0.10218209551200599</v>
      </c>
      <c r="F11" s="17"/>
      <c r="G11" s="17">
        <v>0.127081497104608</v>
      </c>
      <c r="H11" s="17">
        <v>0.105279075062901</v>
      </c>
      <c r="I11" s="17">
        <v>8.7684885866450707E-2</v>
      </c>
      <c r="J11" s="17">
        <v>8.6061250378055204E-2</v>
      </c>
      <c r="K11" s="17">
        <v>8.1198959187850195E-2</v>
      </c>
      <c r="L11" s="17">
        <v>4.0880907775595297E-2</v>
      </c>
      <c r="M11" s="17"/>
      <c r="N11" s="17">
        <v>4.6400825169908601E-2</v>
      </c>
      <c r="O11" s="17">
        <v>7.8552815554643399E-2</v>
      </c>
      <c r="P11" s="17">
        <v>0.117722454622112</v>
      </c>
      <c r="Q11" s="17">
        <v>9.6825671459978099E-2</v>
      </c>
      <c r="R11" s="17"/>
      <c r="S11" s="17">
        <v>6.3243391092165605E-2</v>
      </c>
      <c r="T11" s="17">
        <v>8.8770265419887695E-2</v>
      </c>
      <c r="U11" s="17">
        <v>7.5167787906467803E-2</v>
      </c>
      <c r="V11" s="17">
        <v>9.5152537413937505E-2</v>
      </c>
      <c r="W11" s="17">
        <v>0.10104893568737799</v>
      </c>
      <c r="X11" s="17">
        <v>9.0371118787539104E-2</v>
      </c>
      <c r="Y11" s="17">
        <v>4.7665329701075398E-2</v>
      </c>
      <c r="Z11" s="17">
        <v>6.9771151103998494E-2</v>
      </c>
      <c r="AA11" s="17">
        <v>7.7707128831197597E-2</v>
      </c>
      <c r="AB11" s="17">
        <v>0.106595445501833</v>
      </c>
      <c r="AC11" s="17">
        <v>8.5422847300175894E-2</v>
      </c>
      <c r="AD11" s="17">
        <v>0.108910714909596</v>
      </c>
      <c r="AE11" s="17"/>
      <c r="AF11" s="17">
        <v>7.8846145087488106E-2</v>
      </c>
      <c r="AG11" s="17">
        <v>6.0105220947691197E-2</v>
      </c>
      <c r="AH11" s="17">
        <v>0.18062507679036899</v>
      </c>
      <c r="AI11" s="17"/>
      <c r="AJ11" s="17">
        <v>6.6476336860851207E-2</v>
      </c>
      <c r="AK11" s="17">
        <v>6.3242722053827999E-2</v>
      </c>
      <c r="AL11" s="17">
        <v>4.2308775242716999E-2</v>
      </c>
      <c r="AM11" s="17"/>
      <c r="AN11" s="17">
        <v>0.119999236051193</v>
      </c>
      <c r="AO11" s="17">
        <v>7.9440993105871299E-2</v>
      </c>
      <c r="AP11" s="17">
        <v>7.6705085189688701E-2</v>
      </c>
      <c r="AQ11" s="17">
        <v>6.0274097059295498E-2</v>
      </c>
      <c r="AR11" s="17">
        <v>0</v>
      </c>
      <c r="AS11" s="17"/>
      <c r="AT11" s="17">
        <v>7.7426793878638697E-2</v>
      </c>
      <c r="AU11" s="17">
        <v>0.13783303933371599</v>
      </c>
      <c r="AV11" s="17"/>
      <c r="AW11" s="17">
        <v>3.7572518520711397E-2</v>
      </c>
      <c r="AX11" s="17">
        <v>0.13838171713151701</v>
      </c>
      <c r="AY11" s="17">
        <v>0.12953799707396099</v>
      </c>
    </row>
    <row r="12" spans="2:51">
      <c r="B12" s="18" t="s">
        <v>151</v>
      </c>
      <c r="C12" s="17">
        <v>1.7877708218760599E-2</v>
      </c>
      <c r="D12" s="17">
        <v>1.39281519262981E-2</v>
      </c>
      <c r="E12" s="17">
        <v>2.1627604404756001E-2</v>
      </c>
      <c r="F12" s="17"/>
      <c r="G12" s="17">
        <v>4.3636801301153903E-2</v>
      </c>
      <c r="H12" s="17">
        <v>3.4092789884629597E-2</v>
      </c>
      <c r="I12" s="17">
        <v>7.8568957476911304E-3</v>
      </c>
      <c r="J12" s="17">
        <v>1.22374274583265E-2</v>
      </c>
      <c r="K12" s="17">
        <v>1.44732050948917E-2</v>
      </c>
      <c r="L12" s="17">
        <v>7.4862145278469898E-3</v>
      </c>
      <c r="M12" s="17"/>
      <c r="N12" s="17">
        <v>3.8617084773820698E-3</v>
      </c>
      <c r="O12" s="17">
        <v>2.2404970121266798E-2</v>
      </c>
      <c r="P12" s="17">
        <v>3.8942116808207597E-2</v>
      </c>
      <c r="Q12" s="17">
        <v>9.46967171303339E-3</v>
      </c>
      <c r="R12" s="17"/>
      <c r="S12" s="17">
        <v>3.8188511337869199E-2</v>
      </c>
      <c r="T12" s="17">
        <v>8.6852696276808108E-3</v>
      </c>
      <c r="U12" s="17">
        <v>3.8616659068564603E-2</v>
      </c>
      <c r="V12" s="17">
        <v>7.2566843050233696E-3</v>
      </c>
      <c r="W12" s="17">
        <v>8.1365355905036203E-3</v>
      </c>
      <c r="X12" s="17">
        <v>2.6546197501261901E-2</v>
      </c>
      <c r="Y12" s="17">
        <v>1.3247106604130299E-2</v>
      </c>
      <c r="Z12" s="17">
        <v>0</v>
      </c>
      <c r="AA12" s="17">
        <v>2.27374993937416E-2</v>
      </c>
      <c r="AB12" s="17">
        <v>5.8309796203411804E-3</v>
      </c>
      <c r="AC12" s="17">
        <v>1.25860694511982E-2</v>
      </c>
      <c r="AD12" s="17">
        <v>0</v>
      </c>
      <c r="AE12" s="17"/>
      <c r="AF12" s="17">
        <v>2.6420999167775301E-2</v>
      </c>
      <c r="AG12" s="17">
        <v>6.3035806911850298E-3</v>
      </c>
      <c r="AH12" s="17">
        <v>3.3259608994056097E-2</v>
      </c>
      <c r="AI12" s="17"/>
      <c r="AJ12" s="17">
        <v>1.84697948893057E-2</v>
      </c>
      <c r="AK12" s="17">
        <v>1.8674747988239499E-2</v>
      </c>
      <c r="AL12" s="17">
        <v>7.1273923003330698E-3</v>
      </c>
      <c r="AM12" s="17"/>
      <c r="AN12" s="17">
        <v>1.5858207740926E-2</v>
      </c>
      <c r="AO12" s="17">
        <v>1.5819106859559701E-2</v>
      </c>
      <c r="AP12" s="17">
        <v>1.8883194749090299E-2</v>
      </c>
      <c r="AQ12" s="17">
        <v>2.23749636798381E-2</v>
      </c>
      <c r="AR12" s="17">
        <v>6.5127104065768798E-2</v>
      </c>
      <c r="AS12" s="17"/>
      <c r="AT12" s="17">
        <v>1.7178503971074299E-2</v>
      </c>
      <c r="AU12" s="17">
        <v>2.5253795346036199E-2</v>
      </c>
      <c r="AV12" s="17"/>
      <c r="AW12" s="17">
        <v>9.7689004225374396E-3</v>
      </c>
      <c r="AX12" s="17">
        <v>2.4160664599318999E-2</v>
      </c>
      <c r="AY12" s="17">
        <v>2.77507689175602E-2</v>
      </c>
    </row>
    <row r="13" spans="2:51">
      <c r="B13" s="18" t="s">
        <v>152</v>
      </c>
      <c r="C13" s="17">
        <v>7.6088250233813798E-3</v>
      </c>
      <c r="D13" s="17">
        <v>1.20635893185376E-2</v>
      </c>
      <c r="E13" s="17">
        <v>3.55992911699104E-3</v>
      </c>
      <c r="F13" s="17"/>
      <c r="G13" s="17">
        <v>1.8347971294419198E-2</v>
      </c>
      <c r="H13" s="17">
        <v>0</v>
      </c>
      <c r="I13" s="17">
        <v>7.4138225970154098E-3</v>
      </c>
      <c r="J13" s="17">
        <v>1.44962838751675E-2</v>
      </c>
      <c r="K13" s="17">
        <v>7.0263453005857401E-3</v>
      </c>
      <c r="L13" s="17">
        <v>3.83729186933014E-3</v>
      </c>
      <c r="M13" s="17"/>
      <c r="N13" s="17">
        <v>6.0315402448385801E-3</v>
      </c>
      <c r="O13" s="17">
        <v>4.4142312033450303E-3</v>
      </c>
      <c r="P13" s="17">
        <v>1.0490104816157499E-2</v>
      </c>
      <c r="Q13" s="17">
        <v>1.02968324047196E-2</v>
      </c>
      <c r="R13" s="17"/>
      <c r="S13" s="17">
        <v>0</v>
      </c>
      <c r="T13" s="17">
        <v>8.4204435744609299E-3</v>
      </c>
      <c r="U13" s="17">
        <v>0</v>
      </c>
      <c r="V13" s="17">
        <v>6.7908267350792898E-3</v>
      </c>
      <c r="W13" s="17">
        <v>1.93861797188171E-2</v>
      </c>
      <c r="X13" s="17">
        <v>3.8712135451369699E-3</v>
      </c>
      <c r="Y13" s="17">
        <v>0</v>
      </c>
      <c r="Z13" s="17">
        <v>0</v>
      </c>
      <c r="AA13" s="17">
        <v>1.008224010455E-2</v>
      </c>
      <c r="AB13" s="17">
        <v>2.83061983816696E-2</v>
      </c>
      <c r="AC13" s="17">
        <v>0</v>
      </c>
      <c r="AD13" s="17">
        <v>1.6458292945987898E-2</v>
      </c>
      <c r="AE13" s="17"/>
      <c r="AF13" s="17">
        <v>3.8507742564202101E-3</v>
      </c>
      <c r="AG13" s="17">
        <v>9.0038572296542406E-3</v>
      </c>
      <c r="AH13" s="17">
        <v>1.55762244088363E-2</v>
      </c>
      <c r="AI13" s="17"/>
      <c r="AJ13" s="17">
        <v>9.4061654764988206E-3</v>
      </c>
      <c r="AK13" s="17">
        <v>5.4791768144908104E-3</v>
      </c>
      <c r="AL13" s="17">
        <v>0</v>
      </c>
      <c r="AM13" s="17"/>
      <c r="AN13" s="17">
        <v>1.33257908058146E-2</v>
      </c>
      <c r="AO13" s="17">
        <v>7.0951079998084797E-3</v>
      </c>
      <c r="AP13" s="17">
        <v>2.6310121663870702E-3</v>
      </c>
      <c r="AQ13" s="17">
        <v>1.0473347051763801E-2</v>
      </c>
      <c r="AR13" s="17">
        <v>0</v>
      </c>
      <c r="AS13" s="17"/>
      <c r="AT13" s="17">
        <v>5.7521552467729104E-3</v>
      </c>
      <c r="AU13" s="17">
        <v>2.59960179519108E-2</v>
      </c>
      <c r="AV13" s="17"/>
      <c r="AW13" s="17">
        <v>7.0669882227438101E-3</v>
      </c>
      <c r="AX13" s="17">
        <v>2.83652244018045E-3</v>
      </c>
      <c r="AY13" s="17">
        <v>1.037379763348E-2</v>
      </c>
    </row>
    <row r="14" spans="2:51">
      <c r="B14" s="18" t="s">
        <v>119</v>
      </c>
      <c r="C14" s="17">
        <v>2.18804396246398E-2</v>
      </c>
      <c r="D14" s="17">
        <v>1.5959677579463601E-2</v>
      </c>
      <c r="E14" s="17">
        <v>2.7469887281180699E-2</v>
      </c>
      <c r="F14" s="17"/>
      <c r="G14" s="17">
        <v>1.2761532705968E-2</v>
      </c>
      <c r="H14" s="17">
        <v>1.24364754770224E-2</v>
      </c>
      <c r="I14" s="17">
        <v>1.9311796324983001E-2</v>
      </c>
      <c r="J14" s="17">
        <v>5.2285581926949799E-2</v>
      </c>
      <c r="K14" s="17">
        <v>1.9378102227142199E-2</v>
      </c>
      <c r="L14" s="17">
        <v>1.3859679088403999E-2</v>
      </c>
      <c r="M14" s="17"/>
      <c r="N14" s="17">
        <v>6.6694363400130003E-3</v>
      </c>
      <c r="O14" s="17">
        <v>2.9285082974354001E-2</v>
      </c>
      <c r="P14" s="17">
        <v>9.7213176923521306E-3</v>
      </c>
      <c r="Q14" s="17">
        <v>4.1812469764202498E-2</v>
      </c>
      <c r="R14" s="17"/>
      <c r="S14" s="17">
        <v>2.0125197566992801E-2</v>
      </c>
      <c r="T14" s="17">
        <v>1.4766884931836701E-2</v>
      </c>
      <c r="U14" s="17">
        <v>2.54786680393909E-2</v>
      </c>
      <c r="V14" s="17">
        <v>3.4861103781214701E-2</v>
      </c>
      <c r="W14" s="17">
        <v>5.8964926394590497E-3</v>
      </c>
      <c r="X14" s="17">
        <v>1.5556676843718399E-2</v>
      </c>
      <c r="Y14" s="17">
        <v>5.85917711993219E-2</v>
      </c>
      <c r="Z14" s="17">
        <v>1.03840106063844E-2</v>
      </c>
      <c r="AA14" s="17">
        <v>1.8936453232431899E-2</v>
      </c>
      <c r="AB14" s="17">
        <v>1.21052994807815E-2</v>
      </c>
      <c r="AC14" s="17">
        <v>2.9300752052748399E-2</v>
      </c>
      <c r="AD14" s="17">
        <v>1.82131932950199E-2</v>
      </c>
      <c r="AE14" s="17"/>
      <c r="AF14" s="17">
        <v>2.5885250516666899E-2</v>
      </c>
      <c r="AG14" s="17">
        <v>9.4198800801818493E-3</v>
      </c>
      <c r="AH14" s="17">
        <v>5.5477811197668099E-2</v>
      </c>
      <c r="AI14" s="17"/>
      <c r="AJ14" s="17">
        <v>1.1684151481899699E-2</v>
      </c>
      <c r="AK14" s="17">
        <v>9.1921612083267906E-3</v>
      </c>
      <c r="AL14" s="17">
        <v>1.61294207660771E-2</v>
      </c>
      <c r="AM14" s="17"/>
      <c r="AN14" s="17">
        <v>2.37874904750081E-2</v>
      </c>
      <c r="AO14" s="17">
        <v>3.4342683081585099E-2</v>
      </c>
      <c r="AP14" s="17">
        <v>9.1114103679630892E-3</v>
      </c>
      <c r="AQ14" s="17">
        <v>7.8306094601630696E-3</v>
      </c>
      <c r="AR14" s="17">
        <v>0</v>
      </c>
      <c r="AS14" s="17"/>
      <c r="AT14" s="17">
        <v>2.21206472351358E-2</v>
      </c>
      <c r="AU14" s="17">
        <v>2.0189474892803299E-2</v>
      </c>
      <c r="AV14" s="17"/>
      <c r="AW14" s="17">
        <v>8.9195736638404896E-3</v>
      </c>
      <c r="AX14" s="17">
        <v>2.1465008045379898E-2</v>
      </c>
      <c r="AY14" s="17">
        <v>4.1901587089464197E-2</v>
      </c>
    </row>
    <row r="15" spans="2:51">
      <c r="B15" s="18" t="s">
        <v>153</v>
      </c>
      <c r="C15" s="21">
        <v>0.86983377645283899</v>
      </c>
      <c r="D15" s="21">
        <v>0.89573214072640095</v>
      </c>
      <c r="E15" s="21">
        <v>0.84516048368506702</v>
      </c>
      <c r="F15" s="21"/>
      <c r="G15" s="21">
        <v>0.79817219759385105</v>
      </c>
      <c r="H15" s="21">
        <v>0.84819165957544695</v>
      </c>
      <c r="I15" s="21">
        <v>0.87773259946385995</v>
      </c>
      <c r="J15" s="21">
        <v>0.834919456361501</v>
      </c>
      <c r="K15" s="21">
        <v>0.87792338818952997</v>
      </c>
      <c r="L15" s="21">
        <v>0.93393590673882398</v>
      </c>
      <c r="M15" s="21"/>
      <c r="N15" s="21">
        <v>0.93703648976785803</v>
      </c>
      <c r="O15" s="21">
        <v>0.86534290014639104</v>
      </c>
      <c r="P15" s="21">
        <v>0.82312400606117098</v>
      </c>
      <c r="Q15" s="21">
        <v>0.84159535465806601</v>
      </c>
      <c r="R15" s="21"/>
      <c r="S15" s="21">
        <v>0.87844290000297198</v>
      </c>
      <c r="T15" s="21">
        <v>0.879357136446134</v>
      </c>
      <c r="U15" s="21">
        <v>0.86073688498557699</v>
      </c>
      <c r="V15" s="21">
        <v>0.85593884776474505</v>
      </c>
      <c r="W15" s="21">
        <v>0.865531856363842</v>
      </c>
      <c r="X15" s="21">
        <v>0.86365479332234396</v>
      </c>
      <c r="Y15" s="21">
        <v>0.88049579249547205</v>
      </c>
      <c r="Z15" s="21">
        <v>0.91984483828961705</v>
      </c>
      <c r="AA15" s="21">
        <v>0.87053667843807903</v>
      </c>
      <c r="AB15" s="21">
        <v>0.84716207701537505</v>
      </c>
      <c r="AC15" s="21">
        <v>0.87269033119587702</v>
      </c>
      <c r="AD15" s="21">
        <v>0.85641779884939595</v>
      </c>
      <c r="AE15" s="21"/>
      <c r="AF15" s="21">
        <v>0.86499683097165003</v>
      </c>
      <c r="AG15" s="21">
        <v>0.91516746105128799</v>
      </c>
      <c r="AH15" s="21">
        <v>0.71506127860907098</v>
      </c>
      <c r="AI15" s="21"/>
      <c r="AJ15" s="21">
        <v>0.893963551291445</v>
      </c>
      <c r="AK15" s="21">
        <v>0.90341119193511499</v>
      </c>
      <c r="AL15" s="21">
        <v>0.93443441169087305</v>
      </c>
      <c r="AM15" s="21"/>
      <c r="AN15" s="21">
        <v>0.82702927492705802</v>
      </c>
      <c r="AO15" s="21">
        <v>0.86330210895317505</v>
      </c>
      <c r="AP15" s="21">
        <v>0.89266929752687096</v>
      </c>
      <c r="AQ15" s="21">
        <v>0.89904698274893902</v>
      </c>
      <c r="AR15" s="21">
        <v>0.93487289593423095</v>
      </c>
      <c r="AS15" s="21"/>
      <c r="AT15" s="21">
        <v>0.87752189966837801</v>
      </c>
      <c r="AU15" s="21">
        <v>0.79072767247553299</v>
      </c>
      <c r="AV15" s="21"/>
      <c r="AW15" s="21">
        <v>0.93667201917016696</v>
      </c>
      <c r="AX15" s="21">
        <v>0.81315608778360404</v>
      </c>
      <c r="AY15" s="21">
        <v>0.79043584928553501</v>
      </c>
    </row>
    <row r="16" spans="2:51">
      <c r="B16" s="18" t="s">
        <v>154</v>
      </c>
      <c r="C16" s="21">
        <v>2.5486533242142E-2</v>
      </c>
      <c r="D16" s="21">
        <v>2.5991741244835699E-2</v>
      </c>
      <c r="E16" s="21">
        <v>2.5187533521747001E-2</v>
      </c>
      <c r="F16" s="21"/>
      <c r="G16" s="21">
        <v>6.1984772595573098E-2</v>
      </c>
      <c r="H16" s="21">
        <v>3.4092789884629597E-2</v>
      </c>
      <c r="I16" s="21">
        <v>1.52707183447065E-2</v>
      </c>
      <c r="J16" s="21">
        <v>2.6733711333494E-2</v>
      </c>
      <c r="K16" s="21">
        <v>2.14995503954774E-2</v>
      </c>
      <c r="L16" s="21">
        <v>1.1323506397177101E-2</v>
      </c>
      <c r="M16" s="21"/>
      <c r="N16" s="21">
        <v>9.8932487222206603E-3</v>
      </c>
      <c r="O16" s="21">
        <v>2.6819201324611901E-2</v>
      </c>
      <c r="P16" s="21">
        <v>4.94322216243651E-2</v>
      </c>
      <c r="Q16" s="21">
        <v>1.9766504117752999E-2</v>
      </c>
      <c r="R16" s="21"/>
      <c r="S16" s="21">
        <v>3.8188511337869199E-2</v>
      </c>
      <c r="T16" s="21">
        <v>1.7105713202141701E-2</v>
      </c>
      <c r="U16" s="21">
        <v>3.8616659068564603E-2</v>
      </c>
      <c r="V16" s="21">
        <v>1.4047511040102699E-2</v>
      </c>
      <c r="W16" s="21">
        <v>2.7522715309320701E-2</v>
      </c>
      <c r="X16" s="21">
        <v>3.04174110463989E-2</v>
      </c>
      <c r="Y16" s="21">
        <v>1.3247106604130299E-2</v>
      </c>
      <c r="Z16" s="21">
        <v>0</v>
      </c>
      <c r="AA16" s="21">
        <v>3.28197394982917E-2</v>
      </c>
      <c r="AB16" s="21">
        <v>3.4137178002010798E-2</v>
      </c>
      <c r="AC16" s="21">
        <v>1.25860694511982E-2</v>
      </c>
      <c r="AD16" s="21">
        <v>1.6458292945987898E-2</v>
      </c>
      <c r="AE16" s="21"/>
      <c r="AF16" s="21">
        <v>3.02717734241955E-2</v>
      </c>
      <c r="AG16" s="21">
        <v>1.5307437920839301E-2</v>
      </c>
      <c r="AH16" s="21">
        <v>4.8835833402892499E-2</v>
      </c>
      <c r="AI16" s="21"/>
      <c r="AJ16" s="21">
        <v>2.78759603658046E-2</v>
      </c>
      <c r="AK16" s="21">
        <v>2.4153924802730299E-2</v>
      </c>
      <c r="AL16" s="21">
        <v>7.1273923003330698E-3</v>
      </c>
      <c r="AM16" s="21"/>
      <c r="AN16" s="21">
        <v>2.91839985467406E-2</v>
      </c>
      <c r="AO16" s="21">
        <v>2.29142148593682E-2</v>
      </c>
      <c r="AP16" s="21">
        <v>2.15142069154774E-2</v>
      </c>
      <c r="AQ16" s="21">
        <v>3.2848310731601903E-2</v>
      </c>
      <c r="AR16" s="21">
        <v>6.5127104065768798E-2</v>
      </c>
      <c r="AS16" s="21"/>
      <c r="AT16" s="21">
        <v>2.2930659217847201E-2</v>
      </c>
      <c r="AU16" s="21">
        <v>5.1249813297946999E-2</v>
      </c>
      <c r="AV16" s="21"/>
      <c r="AW16" s="21">
        <v>1.6835888645281301E-2</v>
      </c>
      <c r="AX16" s="21">
        <v>2.69971870394995E-2</v>
      </c>
      <c r="AY16" s="21">
        <v>3.8124566551040198E-2</v>
      </c>
    </row>
    <row r="17" spans="2:51">
      <c r="B17" s="18" t="s">
        <v>140</v>
      </c>
      <c r="C17" s="22">
        <v>0.84434724321069698</v>
      </c>
      <c r="D17" s="22">
        <v>0.86974039948156501</v>
      </c>
      <c r="E17" s="22">
        <v>0.81997295016331995</v>
      </c>
      <c r="F17" s="22"/>
      <c r="G17" s="22">
        <v>0.73618742499827705</v>
      </c>
      <c r="H17" s="22">
        <v>0.81409886969081802</v>
      </c>
      <c r="I17" s="22">
        <v>0.86246188111915301</v>
      </c>
      <c r="J17" s="22">
        <v>0.808185745028007</v>
      </c>
      <c r="K17" s="22">
        <v>0.85642383779405296</v>
      </c>
      <c r="L17" s="22">
        <v>0.92261240034164604</v>
      </c>
      <c r="M17" s="22"/>
      <c r="N17" s="22">
        <v>0.92714324104563695</v>
      </c>
      <c r="O17" s="22">
        <v>0.83852369882177902</v>
      </c>
      <c r="P17" s="22">
        <v>0.77369178443680597</v>
      </c>
      <c r="Q17" s="22">
        <v>0.82182885054031396</v>
      </c>
      <c r="R17" s="22"/>
      <c r="S17" s="22">
        <v>0.84025438866510305</v>
      </c>
      <c r="T17" s="22">
        <v>0.86225142324399195</v>
      </c>
      <c r="U17" s="22">
        <v>0.82212022591701195</v>
      </c>
      <c r="V17" s="22">
        <v>0.841891336724642</v>
      </c>
      <c r="W17" s="22">
        <v>0.83800914105452096</v>
      </c>
      <c r="X17" s="22">
        <v>0.83323738227594502</v>
      </c>
      <c r="Y17" s="22">
        <v>0.86724868589134196</v>
      </c>
      <c r="Z17" s="22">
        <v>0.91984483828961705</v>
      </c>
      <c r="AA17" s="22">
        <v>0.83771693893978705</v>
      </c>
      <c r="AB17" s="22">
        <v>0.81302489901336406</v>
      </c>
      <c r="AC17" s="22">
        <v>0.86010426174467902</v>
      </c>
      <c r="AD17" s="22">
        <v>0.83995950590340795</v>
      </c>
      <c r="AE17" s="22"/>
      <c r="AF17" s="22">
        <v>0.83472505754745396</v>
      </c>
      <c r="AG17" s="22">
        <v>0.89986002313044799</v>
      </c>
      <c r="AH17" s="22">
        <v>0.66622544520617799</v>
      </c>
      <c r="AI17" s="22"/>
      <c r="AJ17" s="22">
        <v>0.86608759092564003</v>
      </c>
      <c r="AK17" s="22">
        <v>0.87925726713238495</v>
      </c>
      <c r="AL17" s="22">
        <v>0.92730701939054005</v>
      </c>
      <c r="AM17" s="22"/>
      <c r="AN17" s="22">
        <v>0.79784527638031799</v>
      </c>
      <c r="AO17" s="22">
        <v>0.84038789409380699</v>
      </c>
      <c r="AP17" s="22">
        <v>0.87115509061139296</v>
      </c>
      <c r="AQ17" s="22">
        <v>0.86619867201733702</v>
      </c>
      <c r="AR17" s="22">
        <v>0.86974579186846201</v>
      </c>
      <c r="AS17" s="22"/>
      <c r="AT17" s="22">
        <v>0.85459124045053103</v>
      </c>
      <c r="AU17" s="22">
        <v>0.73947785917758602</v>
      </c>
      <c r="AV17" s="22"/>
      <c r="AW17" s="22">
        <v>0.919836130524885</v>
      </c>
      <c r="AX17" s="22">
        <v>0.78615890074410399</v>
      </c>
      <c r="AY17" s="22">
        <v>0.75231128273449499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1888</v>
      </c>
      <c r="D7" s="10">
        <v>886</v>
      </c>
      <c r="E7" s="10">
        <v>993</v>
      </c>
      <c r="F7" s="10"/>
      <c r="G7" s="10">
        <v>195</v>
      </c>
      <c r="H7" s="10">
        <v>238</v>
      </c>
      <c r="I7" s="10">
        <v>282</v>
      </c>
      <c r="J7" s="10">
        <v>315</v>
      </c>
      <c r="K7" s="10">
        <v>367</v>
      </c>
      <c r="L7" s="10">
        <v>491</v>
      </c>
      <c r="M7" s="10"/>
      <c r="N7" s="10">
        <v>547</v>
      </c>
      <c r="O7" s="10">
        <v>524</v>
      </c>
      <c r="P7" s="10">
        <v>359</v>
      </c>
      <c r="Q7" s="10">
        <v>441</v>
      </c>
      <c r="R7" s="10"/>
      <c r="S7" s="10">
        <v>226</v>
      </c>
      <c r="T7" s="10">
        <v>287</v>
      </c>
      <c r="U7" s="10">
        <v>189</v>
      </c>
      <c r="V7" s="10">
        <v>174</v>
      </c>
      <c r="W7" s="10">
        <v>145</v>
      </c>
      <c r="X7" s="10">
        <v>147</v>
      </c>
      <c r="Y7" s="10">
        <v>151</v>
      </c>
      <c r="Z7" s="10">
        <v>88</v>
      </c>
      <c r="AA7" s="10">
        <v>222</v>
      </c>
      <c r="AB7" s="10">
        <v>133</v>
      </c>
      <c r="AC7" s="10">
        <v>82</v>
      </c>
      <c r="AD7" s="10">
        <v>44</v>
      </c>
      <c r="AE7" s="10"/>
      <c r="AF7" s="10">
        <v>797</v>
      </c>
      <c r="AG7" s="10">
        <v>777</v>
      </c>
      <c r="AH7" s="10">
        <v>189</v>
      </c>
      <c r="AI7" s="10"/>
      <c r="AJ7" s="10">
        <v>463</v>
      </c>
      <c r="AK7" s="10">
        <v>564</v>
      </c>
      <c r="AL7" s="10">
        <v>171</v>
      </c>
      <c r="AM7" s="10"/>
      <c r="AN7" s="10">
        <v>384</v>
      </c>
      <c r="AO7" s="10">
        <v>329</v>
      </c>
      <c r="AP7" s="10">
        <v>448</v>
      </c>
      <c r="AQ7" s="10">
        <v>192</v>
      </c>
      <c r="AR7" s="10">
        <v>31</v>
      </c>
      <c r="AS7" s="10"/>
      <c r="AT7" s="10">
        <v>1738</v>
      </c>
      <c r="AU7" s="10">
        <v>135</v>
      </c>
      <c r="AV7" s="10"/>
      <c r="AW7" s="10">
        <v>910</v>
      </c>
      <c r="AX7" s="10">
        <v>183</v>
      </c>
      <c r="AY7" s="10">
        <v>795</v>
      </c>
    </row>
    <row r="8" spans="2:51" ht="30" customHeight="1">
      <c r="B8" s="11" t="s">
        <v>112</v>
      </c>
      <c r="C8" s="11">
        <v>1893</v>
      </c>
      <c r="D8" s="11">
        <v>922</v>
      </c>
      <c r="E8" s="11">
        <v>963</v>
      </c>
      <c r="F8" s="11"/>
      <c r="G8" s="11">
        <v>226</v>
      </c>
      <c r="H8" s="11">
        <v>299</v>
      </c>
      <c r="I8" s="11">
        <v>321</v>
      </c>
      <c r="J8" s="11">
        <v>309</v>
      </c>
      <c r="K8" s="11">
        <v>297</v>
      </c>
      <c r="L8" s="11">
        <v>442</v>
      </c>
      <c r="M8" s="11"/>
      <c r="N8" s="11">
        <v>501</v>
      </c>
      <c r="O8" s="11">
        <v>480</v>
      </c>
      <c r="P8" s="11">
        <v>418</v>
      </c>
      <c r="Q8" s="11">
        <v>477</v>
      </c>
      <c r="R8" s="11"/>
      <c r="S8" s="11">
        <v>278</v>
      </c>
      <c r="T8" s="11">
        <v>269</v>
      </c>
      <c r="U8" s="11">
        <v>168</v>
      </c>
      <c r="V8" s="11">
        <v>187</v>
      </c>
      <c r="W8" s="11">
        <v>139</v>
      </c>
      <c r="X8" s="11">
        <v>158</v>
      </c>
      <c r="Y8" s="11">
        <v>143</v>
      </c>
      <c r="Z8" s="11">
        <v>78</v>
      </c>
      <c r="AA8" s="11">
        <v>211</v>
      </c>
      <c r="AB8" s="11">
        <v>132</v>
      </c>
      <c r="AC8" s="11">
        <v>84</v>
      </c>
      <c r="AD8" s="11">
        <v>47</v>
      </c>
      <c r="AE8" s="11"/>
      <c r="AF8" s="11">
        <v>776</v>
      </c>
      <c r="AG8" s="11">
        <v>766</v>
      </c>
      <c r="AH8" s="11">
        <v>211</v>
      </c>
      <c r="AI8" s="11"/>
      <c r="AJ8" s="11">
        <v>445</v>
      </c>
      <c r="AK8" s="11">
        <v>588</v>
      </c>
      <c r="AL8" s="11">
        <v>165</v>
      </c>
      <c r="AM8" s="11"/>
      <c r="AN8" s="11">
        <v>392</v>
      </c>
      <c r="AO8" s="11">
        <v>340</v>
      </c>
      <c r="AP8" s="11">
        <v>449</v>
      </c>
      <c r="AQ8" s="11">
        <v>190</v>
      </c>
      <c r="AR8" s="11">
        <v>29</v>
      </c>
      <c r="AS8" s="11"/>
      <c r="AT8" s="11">
        <v>1719</v>
      </c>
      <c r="AU8" s="11">
        <v>158</v>
      </c>
      <c r="AV8" s="11"/>
      <c r="AW8" s="11">
        <v>881</v>
      </c>
      <c r="AX8" s="11">
        <v>191</v>
      </c>
      <c r="AY8" s="11">
        <v>822</v>
      </c>
    </row>
    <row r="9" spans="2:51">
      <c r="B9" s="18" t="s">
        <v>159</v>
      </c>
      <c r="C9" s="17">
        <v>0.18654804564569299</v>
      </c>
      <c r="D9" s="17">
        <v>0.18975849218576199</v>
      </c>
      <c r="E9" s="17">
        <v>0.18314140885232399</v>
      </c>
      <c r="F9" s="17"/>
      <c r="G9" s="17">
        <v>0.219286541600405</v>
      </c>
      <c r="H9" s="17">
        <v>0.18155216479778599</v>
      </c>
      <c r="I9" s="17">
        <v>0.18018063241495899</v>
      </c>
      <c r="J9" s="17">
        <v>0.16485546918854399</v>
      </c>
      <c r="K9" s="17">
        <v>0.169194955047866</v>
      </c>
      <c r="L9" s="17">
        <v>0.204663109424984</v>
      </c>
      <c r="M9" s="17"/>
      <c r="N9" s="17">
        <v>0.22039495057650199</v>
      </c>
      <c r="O9" s="17">
        <v>0.18715817455777101</v>
      </c>
      <c r="P9" s="17">
        <v>0.18456581684384399</v>
      </c>
      <c r="Q9" s="17">
        <v>0.14696278322592901</v>
      </c>
      <c r="R9" s="17"/>
      <c r="S9" s="17">
        <v>0.18043202435894801</v>
      </c>
      <c r="T9" s="17">
        <v>0.16929890970026701</v>
      </c>
      <c r="U9" s="17">
        <v>0.19470614972014599</v>
      </c>
      <c r="V9" s="17">
        <v>0.181383297490536</v>
      </c>
      <c r="W9" s="17">
        <v>0.16912780182002499</v>
      </c>
      <c r="X9" s="17">
        <v>0.189243822402373</v>
      </c>
      <c r="Y9" s="17">
        <v>0.19115363566719901</v>
      </c>
      <c r="Z9" s="17">
        <v>0.169158774957475</v>
      </c>
      <c r="AA9" s="17">
        <v>0.16775457809019201</v>
      </c>
      <c r="AB9" s="17">
        <v>0.25695514110379303</v>
      </c>
      <c r="AC9" s="17">
        <v>0.18813338850000899</v>
      </c>
      <c r="AD9" s="17">
        <v>0.25415846048956497</v>
      </c>
      <c r="AE9" s="17"/>
      <c r="AF9" s="17">
        <v>0.16094652466296699</v>
      </c>
      <c r="AG9" s="17">
        <v>0.223725729488046</v>
      </c>
      <c r="AH9" s="17">
        <v>0.12569254727156401</v>
      </c>
      <c r="AI9" s="17"/>
      <c r="AJ9" s="17">
        <v>0.18629334975283701</v>
      </c>
      <c r="AK9" s="17">
        <v>0.18800198271615601</v>
      </c>
      <c r="AL9" s="17">
        <v>0.21401339688156401</v>
      </c>
      <c r="AM9" s="17"/>
      <c r="AN9" s="17">
        <v>0.126197064953357</v>
      </c>
      <c r="AO9" s="17">
        <v>0.17907077628544801</v>
      </c>
      <c r="AP9" s="17">
        <v>0.22269031678097001</v>
      </c>
      <c r="AQ9" s="17">
        <v>0.20879880656653699</v>
      </c>
      <c r="AR9" s="17">
        <v>0.305284075224042</v>
      </c>
      <c r="AS9" s="17"/>
      <c r="AT9" s="17">
        <v>0.18815604604602201</v>
      </c>
      <c r="AU9" s="17">
        <v>0.169150146952354</v>
      </c>
      <c r="AV9" s="17"/>
      <c r="AW9" s="17">
        <v>0.227096127043135</v>
      </c>
      <c r="AX9" s="17">
        <v>0.104293544655816</v>
      </c>
      <c r="AY9" s="17">
        <v>0.16215557462210201</v>
      </c>
    </row>
    <row r="10" spans="2:51">
      <c r="B10" s="18" t="s">
        <v>160</v>
      </c>
      <c r="C10" s="17">
        <v>0.39850081154578798</v>
      </c>
      <c r="D10" s="17">
        <v>0.42313567098931298</v>
      </c>
      <c r="E10" s="17">
        <v>0.37553455851392098</v>
      </c>
      <c r="F10" s="17"/>
      <c r="G10" s="17">
        <v>0.36076182408977497</v>
      </c>
      <c r="H10" s="17">
        <v>0.38517410554509701</v>
      </c>
      <c r="I10" s="17">
        <v>0.36361355407707102</v>
      </c>
      <c r="J10" s="17">
        <v>0.39899257594005799</v>
      </c>
      <c r="K10" s="17">
        <v>0.42419032865905898</v>
      </c>
      <c r="L10" s="17">
        <v>0.43449778984821602</v>
      </c>
      <c r="M10" s="17"/>
      <c r="N10" s="17">
        <v>0.41312260142931301</v>
      </c>
      <c r="O10" s="17">
        <v>0.39691881669691098</v>
      </c>
      <c r="P10" s="17">
        <v>0.39675368287792601</v>
      </c>
      <c r="Q10" s="17">
        <v>0.385409179573588</v>
      </c>
      <c r="R10" s="17"/>
      <c r="S10" s="17">
        <v>0.40814276070142202</v>
      </c>
      <c r="T10" s="17">
        <v>0.37157456612395201</v>
      </c>
      <c r="U10" s="17">
        <v>0.37881485514514301</v>
      </c>
      <c r="V10" s="17">
        <v>0.41169688562011703</v>
      </c>
      <c r="W10" s="17">
        <v>0.37171900950458597</v>
      </c>
      <c r="X10" s="17">
        <v>0.39380512951503199</v>
      </c>
      <c r="Y10" s="17">
        <v>0.43545345063858498</v>
      </c>
      <c r="Z10" s="17">
        <v>0.45382983460562498</v>
      </c>
      <c r="AA10" s="17">
        <v>0.388484137057027</v>
      </c>
      <c r="AB10" s="17">
        <v>0.36748599168495499</v>
      </c>
      <c r="AC10" s="17">
        <v>0.39118396946617301</v>
      </c>
      <c r="AD10" s="17">
        <v>0.54883900298427701</v>
      </c>
      <c r="AE10" s="17"/>
      <c r="AF10" s="17">
        <v>0.39988829890087901</v>
      </c>
      <c r="AG10" s="17">
        <v>0.44324893740792698</v>
      </c>
      <c r="AH10" s="17">
        <v>0.27852214349340798</v>
      </c>
      <c r="AI10" s="17"/>
      <c r="AJ10" s="17">
        <v>0.40352926375561998</v>
      </c>
      <c r="AK10" s="17">
        <v>0.45210217664178698</v>
      </c>
      <c r="AL10" s="17">
        <v>0.409190195119364</v>
      </c>
      <c r="AM10" s="17"/>
      <c r="AN10" s="17">
        <v>0.35100120721372102</v>
      </c>
      <c r="AO10" s="17">
        <v>0.42520255137496799</v>
      </c>
      <c r="AP10" s="17">
        <v>0.40793725647404899</v>
      </c>
      <c r="AQ10" s="17">
        <v>0.42283417973882997</v>
      </c>
      <c r="AR10" s="17">
        <v>0.51654099455792002</v>
      </c>
      <c r="AS10" s="17"/>
      <c r="AT10" s="17">
        <v>0.40272853572380402</v>
      </c>
      <c r="AU10" s="17">
        <v>0.36658340002622097</v>
      </c>
      <c r="AV10" s="17"/>
      <c r="AW10" s="17">
        <v>0.42500691529741902</v>
      </c>
      <c r="AX10" s="17">
        <v>0.52841621458478905</v>
      </c>
      <c r="AY10" s="17">
        <v>0.33997506264145999</v>
      </c>
    </row>
    <row r="11" spans="2:51" ht="30">
      <c r="B11" s="18" t="s">
        <v>161</v>
      </c>
      <c r="C11" s="17">
        <v>0.24387637258858899</v>
      </c>
      <c r="D11" s="17">
        <v>0.238129894459439</v>
      </c>
      <c r="E11" s="17">
        <v>0.24761744574888001</v>
      </c>
      <c r="F11" s="17"/>
      <c r="G11" s="17">
        <v>0.27396594930005103</v>
      </c>
      <c r="H11" s="17">
        <v>0.27550814676332402</v>
      </c>
      <c r="I11" s="17">
        <v>0.248171310967117</v>
      </c>
      <c r="J11" s="17">
        <v>0.240329253610539</v>
      </c>
      <c r="K11" s="17">
        <v>0.23032664013519599</v>
      </c>
      <c r="L11" s="17">
        <v>0.215591030782465</v>
      </c>
      <c r="M11" s="17"/>
      <c r="N11" s="17">
        <v>0.2395675115608</v>
      </c>
      <c r="O11" s="17">
        <v>0.23408429847503601</v>
      </c>
      <c r="P11" s="17">
        <v>0.224062087818928</v>
      </c>
      <c r="Q11" s="17">
        <v>0.275324101868547</v>
      </c>
      <c r="R11" s="17"/>
      <c r="S11" s="17">
        <v>0.22563339338022201</v>
      </c>
      <c r="T11" s="17">
        <v>0.26046804156333397</v>
      </c>
      <c r="U11" s="17">
        <v>0.25465471181731603</v>
      </c>
      <c r="V11" s="17">
        <v>0.27142051721856297</v>
      </c>
      <c r="W11" s="17">
        <v>0.29564385983135499</v>
      </c>
      <c r="X11" s="17">
        <v>0.259838477733423</v>
      </c>
      <c r="Y11" s="17">
        <v>0.23059989933694</v>
      </c>
      <c r="Z11" s="17">
        <v>0.237479701091622</v>
      </c>
      <c r="AA11" s="17">
        <v>0.24998266182600501</v>
      </c>
      <c r="AB11" s="17">
        <v>0.20892526214884199</v>
      </c>
      <c r="AC11" s="17">
        <v>0.224087484055595</v>
      </c>
      <c r="AD11" s="17">
        <v>5.8518079498397498E-2</v>
      </c>
      <c r="AE11" s="17"/>
      <c r="AF11" s="17">
        <v>0.24819093096277201</v>
      </c>
      <c r="AG11" s="17">
        <v>0.195467387472988</v>
      </c>
      <c r="AH11" s="17">
        <v>0.35818045785802199</v>
      </c>
      <c r="AI11" s="17"/>
      <c r="AJ11" s="17">
        <v>0.26687706423379898</v>
      </c>
      <c r="AK11" s="17">
        <v>0.22431196357845801</v>
      </c>
      <c r="AL11" s="17">
        <v>0.21854836434011901</v>
      </c>
      <c r="AM11" s="17"/>
      <c r="AN11" s="17">
        <v>0.28001814703824701</v>
      </c>
      <c r="AO11" s="17">
        <v>0.25865825007745602</v>
      </c>
      <c r="AP11" s="17">
        <v>0.22732940165910601</v>
      </c>
      <c r="AQ11" s="17">
        <v>0.20071759453353899</v>
      </c>
      <c r="AR11" s="17">
        <v>0.118869784615437</v>
      </c>
      <c r="AS11" s="17"/>
      <c r="AT11" s="17">
        <v>0.242869445859028</v>
      </c>
      <c r="AU11" s="17">
        <v>0.248251242369776</v>
      </c>
      <c r="AV11" s="17"/>
      <c r="AW11" s="17">
        <v>0.20322034449770601</v>
      </c>
      <c r="AX11" s="17">
        <v>0.234892722928148</v>
      </c>
      <c r="AY11" s="17">
        <v>0.289534717210856</v>
      </c>
    </row>
    <row r="12" spans="2:51">
      <c r="B12" s="18" t="s">
        <v>162</v>
      </c>
      <c r="C12" s="17">
        <v>8.9289996612720704E-2</v>
      </c>
      <c r="D12" s="17">
        <v>8.1200376640747293E-2</v>
      </c>
      <c r="E12" s="17">
        <v>9.7805301743914802E-2</v>
      </c>
      <c r="F12" s="17"/>
      <c r="G12" s="17">
        <v>9.85364758896322E-2</v>
      </c>
      <c r="H12" s="17">
        <v>7.7775887097009E-2</v>
      </c>
      <c r="I12" s="17">
        <v>9.2729800332974094E-2</v>
      </c>
      <c r="J12" s="17">
        <v>0.103372428079164</v>
      </c>
      <c r="K12" s="17">
        <v>8.4796313073126697E-2</v>
      </c>
      <c r="L12" s="17">
        <v>8.3031603044063804E-2</v>
      </c>
      <c r="M12" s="17"/>
      <c r="N12" s="17">
        <v>7.6164472125011901E-2</v>
      </c>
      <c r="O12" s="17">
        <v>9.6245576780713493E-2</v>
      </c>
      <c r="P12" s="17">
        <v>9.2387055240381197E-2</v>
      </c>
      <c r="Q12" s="17">
        <v>9.6644448936213406E-2</v>
      </c>
      <c r="R12" s="17"/>
      <c r="S12" s="17">
        <v>8.3025756433544401E-2</v>
      </c>
      <c r="T12" s="17">
        <v>0.111476221156179</v>
      </c>
      <c r="U12" s="17">
        <v>9.9066577815840606E-2</v>
      </c>
      <c r="V12" s="17">
        <v>6.9655970813078893E-2</v>
      </c>
      <c r="W12" s="17">
        <v>9.0816262348183505E-2</v>
      </c>
      <c r="X12" s="17">
        <v>8.76404879030631E-2</v>
      </c>
      <c r="Y12" s="17">
        <v>7.8640134267235901E-2</v>
      </c>
      <c r="Z12" s="17">
        <v>3.4794054047555298E-2</v>
      </c>
      <c r="AA12" s="17">
        <v>0.104317909067599</v>
      </c>
      <c r="AB12" s="17">
        <v>6.5742099509430593E-2</v>
      </c>
      <c r="AC12" s="17">
        <v>0.12659420598068799</v>
      </c>
      <c r="AD12" s="17">
        <v>9.9390704125297394E-2</v>
      </c>
      <c r="AE12" s="17"/>
      <c r="AF12" s="17">
        <v>0.107071130159303</v>
      </c>
      <c r="AG12" s="17">
        <v>6.5681200974893703E-2</v>
      </c>
      <c r="AH12" s="17">
        <v>0.117599010315562</v>
      </c>
      <c r="AI12" s="17"/>
      <c r="AJ12" s="17">
        <v>9.9441215117011303E-2</v>
      </c>
      <c r="AK12" s="17">
        <v>7.2238384170028896E-2</v>
      </c>
      <c r="AL12" s="17">
        <v>0.110705833120386</v>
      </c>
      <c r="AM12" s="17"/>
      <c r="AN12" s="17">
        <v>0.125279492196232</v>
      </c>
      <c r="AO12" s="17">
        <v>6.5635055774359199E-2</v>
      </c>
      <c r="AP12" s="17">
        <v>7.95195878260717E-2</v>
      </c>
      <c r="AQ12" s="17">
        <v>0.108926634643693</v>
      </c>
      <c r="AR12" s="17">
        <v>2.92273285733744E-2</v>
      </c>
      <c r="AS12" s="17"/>
      <c r="AT12" s="17">
        <v>8.9179171755124603E-2</v>
      </c>
      <c r="AU12" s="17">
        <v>9.9702888135487805E-2</v>
      </c>
      <c r="AV12" s="17"/>
      <c r="AW12" s="17">
        <v>8.5870263018963999E-2</v>
      </c>
      <c r="AX12" s="17">
        <v>6.6583917423731695E-2</v>
      </c>
      <c r="AY12" s="17">
        <v>9.82188856067783E-2</v>
      </c>
    </row>
    <row r="13" spans="2:51">
      <c r="B13" s="18" t="s">
        <v>163</v>
      </c>
      <c r="C13" s="17">
        <v>3.6617122933077999E-2</v>
      </c>
      <c r="D13" s="17">
        <v>4.0353765781166798E-2</v>
      </c>
      <c r="E13" s="17">
        <v>3.3357116437871703E-2</v>
      </c>
      <c r="F13" s="17"/>
      <c r="G13" s="17">
        <v>3.1910641445394197E-2</v>
      </c>
      <c r="H13" s="17">
        <v>4.1654662242604203E-2</v>
      </c>
      <c r="I13" s="17">
        <v>7.4980306360348997E-2</v>
      </c>
      <c r="J13" s="17">
        <v>3.6600441819329699E-2</v>
      </c>
      <c r="K13" s="17">
        <v>2.0340153412312101E-2</v>
      </c>
      <c r="L13" s="17">
        <v>1.8715042683830799E-2</v>
      </c>
      <c r="M13" s="17"/>
      <c r="N13" s="17">
        <v>3.1887034558044702E-2</v>
      </c>
      <c r="O13" s="17">
        <v>3.3513110231626397E-2</v>
      </c>
      <c r="P13" s="17">
        <v>4.0340087434175699E-2</v>
      </c>
      <c r="Q13" s="17">
        <v>4.2788476357673501E-2</v>
      </c>
      <c r="R13" s="17"/>
      <c r="S13" s="17">
        <v>5.2222788156764198E-2</v>
      </c>
      <c r="T13" s="17">
        <v>4.47100652948886E-2</v>
      </c>
      <c r="U13" s="17">
        <v>3.5008295559824799E-2</v>
      </c>
      <c r="V13" s="17">
        <v>4.0099853297629599E-2</v>
      </c>
      <c r="W13" s="17">
        <v>3.6339059816871203E-2</v>
      </c>
      <c r="X13" s="17">
        <v>0</v>
      </c>
      <c r="Y13" s="17">
        <v>3.76616401485853E-2</v>
      </c>
      <c r="Z13" s="17">
        <v>4.3764854646570199E-2</v>
      </c>
      <c r="AA13" s="17">
        <v>3.9695762044389002E-2</v>
      </c>
      <c r="AB13" s="17">
        <v>4.83282220730658E-2</v>
      </c>
      <c r="AC13" s="17">
        <v>9.7068648144552298E-3</v>
      </c>
      <c r="AD13" s="17">
        <v>0</v>
      </c>
      <c r="AE13" s="17"/>
      <c r="AF13" s="17">
        <v>4.4290213406924801E-2</v>
      </c>
      <c r="AG13" s="17">
        <v>2.3362354389994899E-2</v>
      </c>
      <c r="AH13" s="17">
        <v>5.9377187900954802E-2</v>
      </c>
      <c r="AI13" s="17"/>
      <c r="AJ13" s="17">
        <v>1.22262996843625E-2</v>
      </c>
      <c r="AK13" s="17">
        <v>2.0884078443399599E-2</v>
      </c>
      <c r="AL13" s="17">
        <v>2.2312995376668001E-2</v>
      </c>
      <c r="AM13" s="17"/>
      <c r="AN13" s="17">
        <v>4.7622845594356998E-2</v>
      </c>
      <c r="AO13" s="17">
        <v>4.3546665970629297E-2</v>
      </c>
      <c r="AP13" s="17">
        <v>1.9464391405194899E-2</v>
      </c>
      <c r="AQ13" s="17">
        <v>3.1232251887386198E-2</v>
      </c>
      <c r="AR13" s="17">
        <v>3.00778170292271E-2</v>
      </c>
      <c r="AS13" s="17"/>
      <c r="AT13" s="17">
        <v>3.30865946248921E-2</v>
      </c>
      <c r="AU13" s="17">
        <v>7.01159211956974E-2</v>
      </c>
      <c r="AV13" s="17"/>
      <c r="AW13" s="17">
        <v>3.2198491744796998E-2</v>
      </c>
      <c r="AX13" s="17">
        <v>1.87353385253884E-2</v>
      </c>
      <c r="AY13" s="17">
        <v>4.5498313825016699E-2</v>
      </c>
    </row>
    <row r="14" spans="2:51">
      <c r="B14" s="18" t="s">
        <v>119</v>
      </c>
      <c r="C14" s="17">
        <v>4.5167650674131199E-2</v>
      </c>
      <c r="D14" s="17">
        <v>2.74217999435723E-2</v>
      </c>
      <c r="E14" s="17">
        <v>6.2544168703088598E-2</v>
      </c>
      <c r="F14" s="17"/>
      <c r="G14" s="17">
        <v>1.5538567674742701E-2</v>
      </c>
      <c r="H14" s="17">
        <v>3.8335033554179401E-2</v>
      </c>
      <c r="I14" s="17">
        <v>4.0324395847529997E-2</v>
      </c>
      <c r="J14" s="17">
        <v>5.58498313623653E-2</v>
      </c>
      <c r="K14" s="17">
        <v>7.1151609672440302E-2</v>
      </c>
      <c r="L14" s="17">
        <v>4.3501424216441202E-2</v>
      </c>
      <c r="M14" s="17"/>
      <c r="N14" s="17">
        <v>1.8863429750328401E-2</v>
      </c>
      <c r="O14" s="17">
        <v>5.2080023257942601E-2</v>
      </c>
      <c r="P14" s="17">
        <v>6.1891269784744803E-2</v>
      </c>
      <c r="Q14" s="17">
        <v>5.2871010038048803E-2</v>
      </c>
      <c r="R14" s="17"/>
      <c r="S14" s="17">
        <v>5.0543276969099202E-2</v>
      </c>
      <c r="T14" s="17">
        <v>4.24721961613789E-2</v>
      </c>
      <c r="U14" s="17">
        <v>3.77494099417294E-2</v>
      </c>
      <c r="V14" s="17">
        <v>2.5743475560075599E-2</v>
      </c>
      <c r="W14" s="17">
        <v>3.6354006678980103E-2</v>
      </c>
      <c r="X14" s="17">
        <v>6.9472082446108405E-2</v>
      </c>
      <c r="Y14" s="17">
        <v>2.6491239941454001E-2</v>
      </c>
      <c r="Z14" s="17">
        <v>6.09727806511524E-2</v>
      </c>
      <c r="AA14" s="17">
        <v>4.9764951914787997E-2</v>
      </c>
      <c r="AB14" s="17">
        <v>5.2563283479913701E-2</v>
      </c>
      <c r="AC14" s="17">
        <v>6.0294087183079603E-2</v>
      </c>
      <c r="AD14" s="17">
        <v>3.90937529024631E-2</v>
      </c>
      <c r="AE14" s="17"/>
      <c r="AF14" s="17">
        <v>3.9612901907154503E-2</v>
      </c>
      <c r="AG14" s="17">
        <v>4.8514390266150197E-2</v>
      </c>
      <c r="AH14" s="17">
        <v>6.06286531604888E-2</v>
      </c>
      <c r="AI14" s="17"/>
      <c r="AJ14" s="17">
        <v>3.1632807456370197E-2</v>
      </c>
      <c r="AK14" s="17">
        <v>4.2461414450170903E-2</v>
      </c>
      <c r="AL14" s="17">
        <v>2.52292151618989E-2</v>
      </c>
      <c r="AM14" s="17"/>
      <c r="AN14" s="17">
        <v>6.98812430040857E-2</v>
      </c>
      <c r="AO14" s="17">
        <v>2.7886700517139599E-2</v>
      </c>
      <c r="AP14" s="17">
        <v>4.3059045854609297E-2</v>
      </c>
      <c r="AQ14" s="17">
        <v>2.74905326300156E-2</v>
      </c>
      <c r="AR14" s="17">
        <v>0</v>
      </c>
      <c r="AS14" s="17"/>
      <c r="AT14" s="17">
        <v>4.3980205991128597E-2</v>
      </c>
      <c r="AU14" s="17">
        <v>4.61964013204633E-2</v>
      </c>
      <c r="AV14" s="17"/>
      <c r="AW14" s="17">
        <v>2.6607858397979502E-2</v>
      </c>
      <c r="AX14" s="17">
        <v>4.7078261882127298E-2</v>
      </c>
      <c r="AY14" s="17">
        <v>6.4617446093786807E-2</v>
      </c>
    </row>
    <row r="15" spans="2:51">
      <c r="B15" s="18" t="s">
        <v>164</v>
      </c>
      <c r="C15" s="21">
        <v>0.58504885719148103</v>
      </c>
      <c r="D15" s="21">
        <v>0.61289416317507495</v>
      </c>
      <c r="E15" s="21">
        <v>0.55867596736624503</v>
      </c>
      <c r="F15" s="21"/>
      <c r="G15" s="21">
        <v>0.58004836569018003</v>
      </c>
      <c r="H15" s="21">
        <v>0.56672627034288303</v>
      </c>
      <c r="I15" s="21">
        <v>0.54379418649202904</v>
      </c>
      <c r="J15" s="21">
        <v>0.56384804512860198</v>
      </c>
      <c r="K15" s="21">
        <v>0.593385283706925</v>
      </c>
      <c r="L15" s="21">
        <v>0.63916089927319897</v>
      </c>
      <c r="M15" s="21"/>
      <c r="N15" s="21">
        <v>0.63351755200581505</v>
      </c>
      <c r="O15" s="21">
        <v>0.58407699125468204</v>
      </c>
      <c r="P15" s="21">
        <v>0.58131949972176999</v>
      </c>
      <c r="Q15" s="21">
        <v>0.53237196279951804</v>
      </c>
      <c r="R15" s="21"/>
      <c r="S15" s="21">
        <v>0.58857478506037098</v>
      </c>
      <c r="T15" s="21">
        <v>0.54087347582421896</v>
      </c>
      <c r="U15" s="21">
        <v>0.57352100486528901</v>
      </c>
      <c r="V15" s="21">
        <v>0.59308018311065303</v>
      </c>
      <c r="W15" s="21">
        <v>0.54084681132461099</v>
      </c>
      <c r="X15" s="21">
        <v>0.58304895191740502</v>
      </c>
      <c r="Y15" s="21">
        <v>0.62660708630578499</v>
      </c>
      <c r="Z15" s="21">
        <v>0.62298860956309998</v>
      </c>
      <c r="AA15" s="21">
        <v>0.55623871514721901</v>
      </c>
      <c r="AB15" s="21">
        <v>0.62444113278874802</v>
      </c>
      <c r="AC15" s="21">
        <v>0.579317357966182</v>
      </c>
      <c r="AD15" s="21">
        <v>0.80299746347384204</v>
      </c>
      <c r="AE15" s="21"/>
      <c r="AF15" s="21">
        <v>0.56083482356384595</v>
      </c>
      <c r="AG15" s="21">
        <v>0.66697466689597296</v>
      </c>
      <c r="AH15" s="21">
        <v>0.40421469076497202</v>
      </c>
      <c r="AI15" s="21"/>
      <c r="AJ15" s="21">
        <v>0.58982261350845699</v>
      </c>
      <c r="AK15" s="21">
        <v>0.64010415935794296</v>
      </c>
      <c r="AL15" s="21">
        <v>0.62320359200092801</v>
      </c>
      <c r="AM15" s="21"/>
      <c r="AN15" s="21">
        <v>0.477198272167078</v>
      </c>
      <c r="AO15" s="21">
        <v>0.60427332766041597</v>
      </c>
      <c r="AP15" s="21">
        <v>0.63062757325501895</v>
      </c>
      <c r="AQ15" s="21">
        <v>0.63163298630536702</v>
      </c>
      <c r="AR15" s="21">
        <v>0.82182506978196201</v>
      </c>
      <c r="AS15" s="21"/>
      <c r="AT15" s="21">
        <v>0.59088458176982706</v>
      </c>
      <c r="AU15" s="21">
        <v>0.535733546978575</v>
      </c>
      <c r="AV15" s="21"/>
      <c r="AW15" s="21">
        <v>0.65210304234055405</v>
      </c>
      <c r="AX15" s="21">
        <v>0.63270975924060502</v>
      </c>
      <c r="AY15" s="21">
        <v>0.502130637263562</v>
      </c>
    </row>
    <row r="16" spans="2:51">
      <c r="B16" s="18" t="s">
        <v>165</v>
      </c>
      <c r="C16" s="21">
        <v>0.125907119545799</v>
      </c>
      <c r="D16" s="21">
        <v>0.12155414242191399</v>
      </c>
      <c r="E16" s="21">
        <v>0.13116241818178601</v>
      </c>
      <c r="F16" s="21"/>
      <c r="G16" s="21">
        <v>0.13044711733502601</v>
      </c>
      <c r="H16" s="21">
        <v>0.119430549339613</v>
      </c>
      <c r="I16" s="21">
        <v>0.16771010669332301</v>
      </c>
      <c r="J16" s="21">
        <v>0.139972869898494</v>
      </c>
      <c r="K16" s="21">
        <v>0.10513646648543901</v>
      </c>
      <c r="L16" s="21">
        <v>0.101746645727895</v>
      </c>
      <c r="M16" s="21"/>
      <c r="N16" s="21">
        <v>0.10805150668305701</v>
      </c>
      <c r="O16" s="21">
        <v>0.12975868701234</v>
      </c>
      <c r="P16" s="21">
        <v>0.13272714267455701</v>
      </c>
      <c r="Q16" s="21">
        <v>0.13943292529388701</v>
      </c>
      <c r="R16" s="21"/>
      <c r="S16" s="21">
        <v>0.13524854459030899</v>
      </c>
      <c r="T16" s="21">
        <v>0.156186286451068</v>
      </c>
      <c r="U16" s="21">
        <v>0.13407487337566501</v>
      </c>
      <c r="V16" s="21">
        <v>0.109755824110709</v>
      </c>
      <c r="W16" s="21">
        <v>0.12715532216505501</v>
      </c>
      <c r="X16" s="21">
        <v>8.76404879030631E-2</v>
      </c>
      <c r="Y16" s="21">
        <v>0.116301774415821</v>
      </c>
      <c r="Z16" s="21">
        <v>7.8558908694125504E-2</v>
      </c>
      <c r="AA16" s="21">
        <v>0.14401367111198801</v>
      </c>
      <c r="AB16" s="21">
        <v>0.114070321582496</v>
      </c>
      <c r="AC16" s="21">
        <v>0.136301070795144</v>
      </c>
      <c r="AD16" s="21">
        <v>9.9390704125297394E-2</v>
      </c>
      <c r="AE16" s="21"/>
      <c r="AF16" s="21">
        <v>0.15136134356622699</v>
      </c>
      <c r="AG16" s="21">
        <v>8.9043555364888602E-2</v>
      </c>
      <c r="AH16" s="21">
        <v>0.176976198216517</v>
      </c>
      <c r="AI16" s="21"/>
      <c r="AJ16" s="21">
        <v>0.111667514801374</v>
      </c>
      <c r="AK16" s="21">
        <v>9.3122462613428603E-2</v>
      </c>
      <c r="AL16" s="21">
        <v>0.13301882849705399</v>
      </c>
      <c r="AM16" s="21"/>
      <c r="AN16" s="21">
        <v>0.172902337790589</v>
      </c>
      <c r="AO16" s="21">
        <v>0.109181721744988</v>
      </c>
      <c r="AP16" s="21">
        <v>9.8983979231266603E-2</v>
      </c>
      <c r="AQ16" s="21">
        <v>0.140158886531079</v>
      </c>
      <c r="AR16" s="21">
        <v>5.93051456026015E-2</v>
      </c>
      <c r="AS16" s="21"/>
      <c r="AT16" s="21">
        <v>0.122265766380017</v>
      </c>
      <c r="AU16" s="21">
        <v>0.16981880933118501</v>
      </c>
      <c r="AV16" s="21"/>
      <c r="AW16" s="21">
        <v>0.118068754763761</v>
      </c>
      <c r="AX16" s="21">
        <v>8.5319255949120099E-2</v>
      </c>
      <c r="AY16" s="21">
        <v>0.14371719943179501</v>
      </c>
    </row>
    <row r="17" spans="2:51">
      <c r="B17" s="18" t="s">
        <v>140</v>
      </c>
      <c r="C17" s="22">
        <v>0.459141737645683</v>
      </c>
      <c r="D17" s="22">
        <v>0.49134002075316102</v>
      </c>
      <c r="E17" s="22">
        <v>0.427513549184459</v>
      </c>
      <c r="F17" s="22"/>
      <c r="G17" s="22">
        <v>0.44960124835515403</v>
      </c>
      <c r="H17" s="22">
        <v>0.44729572100326997</v>
      </c>
      <c r="I17" s="22">
        <v>0.37608407979870601</v>
      </c>
      <c r="J17" s="22">
        <v>0.42387517523010798</v>
      </c>
      <c r="K17" s="22">
        <v>0.488248817221486</v>
      </c>
      <c r="L17" s="22">
        <v>0.53741425354530503</v>
      </c>
      <c r="M17" s="22"/>
      <c r="N17" s="22">
        <v>0.52546604532275798</v>
      </c>
      <c r="O17" s="22">
        <v>0.45431830424234199</v>
      </c>
      <c r="P17" s="22">
        <v>0.44859235704721301</v>
      </c>
      <c r="Q17" s="22">
        <v>0.39293903750563097</v>
      </c>
      <c r="R17" s="22"/>
      <c r="S17" s="22">
        <v>0.45332624047006198</v>
      </c>
      <c r="T17" s="22">
        <v>0.384687189373151</v>
      </c>
      <c r="U17" s="22">
        <v>0.43944613148962303</v>
      </c>
      <c r="V17" s="22">
        <v>0.48332435899994403</v>
      </c>
      <c r="W17" s="22">
        <v>0.413691489159556</v>
      </c>
      <c r="X17" s="22">
        <v>0.49540846401434202</v>
      </c>
      <c r="Y17" s="22">
        <v>0.51030531188996398</v>
      </c>
      <c r="Z17" s="22">
        <v>0.54442970086897502</v>
      </c>
      <c r="AA17" s="22">
        <v>0.41222504403523103</v>
      </c>
      <c r="AB17" s="22">
        <v>0.51037081120625105</v>
      </c>
      <c r="AC17" s="22">
        <v>0.44301628717103803</v>
      </c>
      <c r="AD17" s="22">
        <v>0.703606759348545</v>
      </c>
      <c r="AE17" s="22"/>
      <c r="AF17" s="22">
        <v>0.40947347999761902</v>
      </c>
      <c r="AG17" s="22">
        <v>0.57793111153108401</v>
      </c>
      <c r="AH17" s="22">
        <v>0.22723849254845499</v>
      </c>
      <c r="AI17" s="22"/>
      <c r="AJ17" s="22">
        <v>0.478155098707083</v>
      </c>
      <c r="AK17" s="22">
        <v>0.54698169674451402</v>
      </c>
      <c r="AL17" s="22">
        <v>0.49018476350387502</v>
      </c>
      <c r="AM17" s="22"/>
      <c r="AN17" s="22">
        <v>0.304295934376489</v>
      </c>
      <c r="AO17" s="22">
        <v>0.495091605915428</v>
      </c>
      <c r="AP17" s="22">
        <v>0.53164359402375205</v>
      </c>
      <c r="AQ17" s="22">
        <v>0.49147409977428802</v>
      </c>
      <c r="AR17" s="22">
        <v>0.76251992417935999</v>
      </c>
      <c r="AS17" s="22"/>
      <c r="AT17" s="22">
        <v>0.46861881538980998</v>
      </c>
      <c r="AU17" s="22">
        <v>0.36591473764739002</v>
      </c>
      <c r="AV17" s="22"/>
      <c r="AW17" s="22">
        <v>0.53403428757679305</v>
      </c>
      <c r="AX17" s="22">
        <v>0.54739050329148398</v>
      </c>
      <c r="AY17" s="22">
        <v>0.35841343783176699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1882</v>
      </c>
      <c r="D7" s="10">
        <v>879</v>
      </c>
      <c r="E7" s="10">
        <v>992</v>
      </c>
      <c r="F7" s="10"/>
      <c r="G7" s="10">
        <v>184</v>
      </c>
      <c r="H7" s="10">
        <v>260</v>
      </c>
      <c r="I7" s="10">
        <v>280</v>
      </c>
      <c r="J7" s="10">
        <v>346</v>
      </c>
      <c r="K7" s="10">
        <v>348</v>
      </c>
      <c r="L7" s="10">
        <v>464</v>
      </c>
      <c r="M7" s="10"/>
      <c r="N7" s="10">
        <v>539</v>
      </c>
      <c r="O7" s="10">
        <v>541</v>
      </c>
      <c r="P7" s="10">
        <v>339</v>
      </c>
      <c r="Q7" s="10">
        <v>451</v>
      </c>
      <c r="R7" s="10"/>
      <c r="S7" s="10">
        <v>184</v>
      </c>
      <c r="T7" s="10">
        <v>276</v>
      </c>
      <c r="U7" s="10">
        <v>182</v>
      </c>
      <c r="V7" s="10">
        <v>168</v>
      </c>
      <c r="W7" s="10">
        <v>134</v>
      </c>
      <c r="X7" s="10">
        <v>157</v>
      </c>
      <c r="Y7" s="10">
        <v>184</v>
      </c>
      <c r="Z7" s="10">
        <v>88</v>
      </c>
      <c r="AA7" s="10">
        <v>225</v>
      </c>
      <c r="AB7" s="10">
        <v>135</v>
      </c>
      <c r="AC7" s="10">
        <v>98</v>
      </c>
      <c r="AD7" s="10">
        <v>51</v>
      </c>
      <c r="AE7" s="10"/>
      <c r="AF7" s="10">
        <v>776</v>
      </c>
      <c r="AG7" s="10">
        <v>765</v>
      </c>
      <c r="AH7" s="10">
        <v>210</v>
      </c>
      <c r="AI7" s="10"/>
      <c r="AJ7" s="10">
        <v>447</v>
      </c>
      <c r="AK7" s="10">
        <v>589</v>
      </c>
      <c r="AL7" s="10">
        <v>149</v>
      </c>
      <c r="AM7" s="10"/>
      <c r="AN7" s="10">
        <v>417</v>
      </c>
      <c r="AO7" s="10">
        <v>302</v>
      </c>
      <c r="AP7" s="10">
        <v>451</v>
      </c>
      <c r="AQ7" s="10">
        <v>204</v>
      </c>
      <c r="AR7" s="10">
        <v>27</v>
      </c>
      <c r="AS7" s="10"/>
      <c r="AT7" s="10">
        <v>1723</v>
      </c>
      <c r="AU7" s="10">
        <v>145</v>
      </c>
      <c r="AV7" s="10"/>
      <c r="AW7" s="10">
        <v>896</v>
      </c>
      <c r="AX7" s="10">
        <v>216</v>
      </c>
      <c r="AY7" s="10">
        <v>770</v>
      </c>
    </row>
    <row r="8" spans="2:51" ht="30" customHeight="1">
      <c r="B8" s="11" t="s">
        <v>112</v>
      </c>
      <c r="C8" s="11">
        <v>1881</v>
      </c>
      <c r="D8" s="11">
        <v>906</v>
      </c>
      <c r="E8" s="11">
        <v>964</v>
      </c>
      <c r="F8" s="11"/>
      <c r="G8" s="11">
        <v>214</v>
      </c>
      <c r="H8" s="11">
        <v>316</v>
      </c>
      <c r="I8" s="11">
        <v>316</v>
      </c>
      <c r="J8" s="11">
        <v>335</v>
      </c>
      <c r="K8" s="11">
        <v>283</v>
      </c>
      <c r="L8" s="11">
        <v>417</v>
      </c>
      <c r="M8" s="11"/>
      <c r="N8" s="11">
        <v>485</v>
      </c>
      <c r="O8" s="11">
        <v>501</v>
      </c>
      <c r="P8" s="11">
        <v>394</v>
      </c>
      <c r="Q8" s="11">
        <v>489</v>
      </c>
      <c r="R8" s="11"/>
      <c r="S8" s="11">
        <v>223</v>
      </c>
      <c r="T8" s="11">
        <v>264</v>
      </c>
      <c r="U8" s="11">
        <v>162</v>
      </c>
      <c r="V8" s="11">
        <v>178</v>
      </c>
      <c r="W8" s="11">
        <v>131</v>
      </c>
      <c r="X8" s="11">
        <v>169</v>
      </c>
      <c r="Y8" s="11">
        <v>175</v>
      </c>
      <c r="Z8" s="11">
        <v>77</v>
      </c>
      <c r="AA8" s="11">
        <v>215</v>
      </c>
      <c r="AB8" s="11">
        <v>134</v>
      </c>
      <c r="AC8" s="11">
        <v>94</v>
      </c>
      <c r="AD8" s="11">
        <v>56</v>
      </c>
      <c r="AE8" s="11"/>
      <c r="AF8" s="11">
        <v>751</v>
      </c>
      <c r="AG8" s="11">
        <v>749</v>
      </c>
      <c r="AH8" s="11">
        <v>228</v>
      </c>
      <c r="AI8" s="11"/>
      <c r="AJ8" s="11">
        <v>430</v>
      </c>
      <c r="AK8" s="11">
        <v>611</v>
      </c>
      <c r="AL8" s="11">
        <v>143</v>
      </c>
      <c r="AM8" s="11"/>
      <c r="AN8" s="11">
        <v>422</v>
      </c>
      <c r="AO8" s="11">
        <v>311</v>
      </c>
      <c r="AP8" s="11">
        <v>450</v>
      </c>
      <c r="AQ8" s="11">
        <v>197</v>
      </c>
      <c r="AR8" s="11">
        <v>26</v>
      </c>
      <c r="AS8" s="11"/>
      <c r="AT8" s="11">
        <v>1699</v>
      </c>
      <c r="AU8" s="11">
        <v>167</v>
      </c>
      <c r="AV8" s="11"/>
      <c r="AW8" s="11">
        <v>863</v>
      </c>
      <c r="AX8" s="11">
        <v>237</v>
      </c>
      <c r="AY8" s="11">
        <v>780</v>
      </c>
    </row>
    <row r="9" spans="2:51">
      <c r="B9" s="18" t="s">
        <v>159</v>
      </c>
      <c r="C9" s="17">
        <v>0.16488621639665699</v>
      </c>
      <c r="D9" s="17">
        <v>0.20237684768137201</v>
      </c>
      <c r="E9" s="17">
        <v>0.13150074293156999</v>
      </c>
      <c r="F9" s="17"/>
      <c r="G9" s="17">
        <v>0.183471306047231</v>
      </c>
      <c r="H9" s="17">
        <v>0.15696933467688701</v>
      </c>
      <c r="I9" s="17">
        <v>0.146727631133799</v>
      </c>
      <c r="J9" s="17">
        <v>0.157440852357834</v>
      </c>
      <c r="K9" s="17">
        <v>0.17841946443170001</v>
      </c>
      <c r="L9" s="17">
        <v>0.171891408269427</v>
      </c>
      <c r="M9" s="17"/>
      <c r="N9" s="17">
        <v>0.21661146611367399</v>
      </c>
      <c r="O9" s="17">
        <v>0.173595862985368</v>
      </c>
      <c r="P9" s="17">
        <v>0.131184739484526</v>
      </c>
      <c r="Q9" s="17">
        <v>0.13215465652991101</v>
      </c>
      <c r="R9" s="17"/>
      <c r="S9" s="17">
        <v>0.18957671996672401</v>
      </c>
      <c r="T9" s="17">
        <v>0.13250925836389399</v>
      </c>
      <c r="U9" s="17">
        <v>0.12126175969634501</v>
      </c>
      <c r="V9" s="17">
        <v>0.13985085459006999</v>
      </c>
      <c r="W9" s="17">
        <v>0.166656577508141</v>
      </c>
      <c r="X9" s="17">
        <v>0.22394086018728901</v>
      </c>
      <c r="Y9" s="17">
        <v>0.148379318893886</v>
      </c>
      <c r="Z9" s="17">
        <v>0.16238390183704601</v>
      </c>
      <c r="AA9" s="17">
        <v>0.15330624268420301</v>
      </c>
      <c r="AB9" s="17">
        <v>0.20033155745025699</v>
      </c>
      <c r="AC9" s="17">
        <v>0.217240131166131</v>
      </c>
      <c r="AD9" s="17">
        <v>0.16914313826729899</v>
      </c>
      <c r="AE9" s="17"/>
      <c r="AF9" s="17">
        <v>0.14790451858943901</v>
      </c>
      <c r="AG9" s="17">
        <v>0.19055560316613601</v>
      </c>
      <c r="AH9" s="17">
        <v>0.13577120520276001</v>
      </c>
      <c r="AI9" s="17"/>
      <c r="AJ9" s="17">
        <v>0.194362324405075</v>
      </c>
      <c r="AK9" s="17">
        <v>0.17108897363627801</v>
      </c>
      <c r="AL9" s="17">
        <v>0.18274981923522901</v>
      </c>
      <c r="AM9" s="17"/>
      <c r="AN9" s="17">
        <v>0.115129440756412</v>
      </c>
      <c r="AO9" s="17">
        <v>0.18671546848364501</v>
      </c>
      <c r="AP9" s="17">
        <v>0.198110881576849</v>
      </c>
      <c r="AQ9" s="17">
        <v>0.18741368666479999</v>
      </c>
      <c r="AR9" s="17">
        <v>0.33660230765826599</v>
      </c>
      <c r="AS9" s="17"/>
      <c r="AT9" s="17">
        <v>0.15582578670869199</v>
      </c>
      <c r="AU9" s="17">
        <v>0.26407527234257699</v>
      </c>
      <c r="AV9" s="17"/>
      <c r="AW9" s="17">
        <v>0.21716236962142499</v>
      </c>
      <c r="AX9" s="17">
        <v>0.161822080622778</v>
      </c>
      <c r="AY9" s="17">
        <v>0.10796131624901301</v>
      </c>
    </row>
    <row r="10" spans="2:51">
      <c r="B10" s="18" t="s">
        <v>160</v>
      </c>
      <c r="C10" s="17">
        <v>0.42863375490689998</v>
      </c>
      <c r="D10" s="17">
        <v>0.45672486036825799</v>
      </c>
      <c r="E10" s="17">
        <v>0.39971124892866999</v>
      </c>
      <c r="F10" s="17"/>
      <c r="G10" s="17">
        <v>0.429644667292921</v>
      </c>
      <c r="H10" s="17">
        <v>0.42660232961236799</v>
      </c>
      <c r="I10" s="17">
        <v>0.43501702282392302</v>
      </c>
      <c r="J10" s="17">
        <v>0.42845784961199501</v>
      </c>
      <c r="K10" s="17">
        <v>0.411485942625617</v>
      </c>
      <c r="L10" s="17">
        <v>0.43658230309129897</v>
      </c>
      <c r="M10" s="17"/>
      <c r="N10" s="17">
        <v>0.43440144382409002</v>
      </c>
      <c r="O10" s="17">
        <v>0.43797354615793499</v>
      </c>
      <c r="P10" s="17">
        <v>0.41234059661973599</v>
      </c>
      <c r="Q10" s="17">
        <v>0.42225468446283099</v>
      </c>
      <c r="R10" s="17"/>
      <c r="S10" s="17">
        <v>0.42327356350126599</v>
      </c>
      <c r="T10" s="17">
        <v>0.42243948969546802</v>
      </c>
      <c r="U10" s="17">
        <v>0.49388987550706198</v>
      </c>
      <c r="V10" s="17">
        <v>0.42240839238036898</v>
      </c>
      <c r="W10" s="17">
        <v>0.42706650251369899</v>
      </c>
      <c r="X10" s="17">
        <v>0.43299699217694898</v>
      </c>
      <c r="Y10" s="17">
        <v>0.41970610992417101</v>
      </c>
      <c r="Z10" s="17">
        <v>0.43231441205323601</v>
      </c>
      <c r="AA10" s="17">
        <v>0.39848970054599597</v>
      </c>
      <c r="AB10" s="17">
        <v>0.46304879426925599</v>
      </c>
      <c r="AC10" s="17">
        <v>0.411352063991267</v>
      </c>
      <c r="AD10" s="17">
        <v>0.38563736436017199</v>
      </c>
      <c r="AE10" s="17"/>
      <c r="AF10" s="17">
        <v>0.41124600994752603</v>
      </c>
      <c r="AG10" s="17">
        <v>0.47889696432208201</v>
      </c>
      <c r="AH10" s="17">
        <v>0.36503729091630799</v>
      </c>
      <c r="AI10" s="17"/>
      <c r="AJ10" s="17">
        <v>0.43916380867749699</v>
      </c>
      <c r="AK10" s="17">
        <v>0.47850455001421799</v>
      </c>
      <c r="AL10" s="17">
        <v>0.46886269790801799</v>
      </c>
      <c r="AM10" s="17"/>
      <c r="AN10" s="17">
        <v>0.36148564102651798</v>
      </c>
      <c r="AO10" s="17">
        <v>0.41912910887861898</v>
      </c>
      <c r="AP10" s="17">
        <v>0.42846074385077199</v>
      </c>
      <c r="AQ10" s="17">
        <v>0.51204397593339601</v>
      </c>
      <c r="AR10" s="17">
        <v>0.48825591617091002</v>
      </c>
      <c r="AS10" s="17"/>
      <c r="AT10" s="17">
        <v>0.42870777574775798</v>
      </c>
      <c r="AU10" s="17">
        <v>0.41108173406366499</v>
      </c>
      <c r="AV10" s="17"/>
      <c r="AW10" s="17">
        <v>0.47302522363052801</v>
      </c>
      <c r="AX10" s="17">
        <v>0.440527441272756</v>
      </c>
      <c r="AY10" s="17">
        <v>0.37588279554566001</v>
      </c>
    </row>
    <row r="11" spans="2:51" ht="30">
      <c r="B11" s="18" t="s">
        <v>161</v>
      </c>
      <c r="C11" s="17">
        <v>0.23837531532</v>
      </c>
      <c r="D11" s="17">
        <v>0.210473179927471</v>
      </c>
      <c r="E11" s="17">
        <v>0.26521654966057101</v>
      </c>
      <c r="F11" s="17"/>
      <c r="G11" s="17">
        <v>0.24336454161311</v>
      </c>
      <c r="H11" s="17">
        <v>0.21792460148448201</v>
      </c>
      <c r="I11" s="17">
        <v>0.2503741458023</v>
      </c>
      <c r="J11" s="17">
        <v>0.219138016660783</v>
      </c>
      <c r="K11" s="17">
        <v>0.26024080797278598</v>
      </c>
      <c r="L11" s="17">
        <v>0.242830435680049</v>
      </c>
      <c r="M11" s="17"/>
      <c r="N11" s="17">
        <v>0.195810480398902</v>
      </c>
      <c r="O11" s="17">
        <v>0.21763595403441999</v>
      </c>
      <c r="P11" s="17">
        <v>0.30252273061493501</v>
      </c>
      <c r="Q11" s="17">
        <v>0.25217146222443299</v>
      </c>
      <c r="R11" s="17"/>
      <c r="S11" s="17">
        <v>0.21508335394539299</v>
      </c>
      <c r="T11" s="17">
        <v>0.27885250658474497</v>
      </c>
      <c r="U11" s="17">
        <v>0.21762314437087199</v>
      </c>
      <c r="V11" s="17">
        <v>0.29614617818073602</v>
      </c>
      <c r="W11" s="17">
        <v>0.25696237436052699</v>
      </c>
      <c r="X11" s="17">
        <v>0.18003712673785099</v>
      </c>
      <c r="Y11" s="17">
        <v>0.26336219702261199</v>
      </c>
      <c r="Z11" s="17">
        <v>0.25402987145478201</v>
      </c>
      <c r="AA11" s="17">
        <v>0.237847742401611</v>
      </c>
      <c r="AB11" s="17">
        <v>0.19767953240859401</v>
      </c>
      <c r="AC11" s="17">
        <v>0.20885664228846801</v>
      </c>
      <c r="AD11" s="17">
        <v>0.19816727511295601</v>
      </c>
      <c r="AE11" s="17"/>
      <c r="AF11" s="17">
        <v>0.25820945736080297</v>
      </c>
      <c r="AG11" s="17">
        <v>0.19677165839361799</v>
      </c>
      <c r="AH11" s="17">
        <v>0.25470383589941398</v>
      </c>
      <c r="AI11" s="17"/>
      <c r="AJ11" s="17">
        <v>0.22048913783405799</v>
      </c>
      <c r="AK11" s="17">
        <v>0.22309927451192099</v>
      </c>
      <c r="AL11" s="17">
        <v>0.22012971079219101</v>
      </c>
      <c r="AM11" s="17"/>
      <c r="AN11" s="17">
        <v>0.30881727050888602</v>
      </c>
      <c r="AO11" s="17">
        <v>0.231144429093493</v>
      </c>
      <c r="AP11" s="17">
        <v>0.224488312071704</v>
      </c>
      <c r="AQ11" s="17">
        <v>0.164307314891249</v>
      </c>
      <c r="AR11" s="17">
        <v>7.1206566672135999E-2</v>
      </c>
      <c r="AS11" s="17"/>
      <c r="AT11" s="17">
        <v>0.24630083163861699</v>
      </c>
      <c r="AU11" s="17">
        <v>0.17304157002353501</v>
      </c>
      <c r="AV11" s="17"/>
      <c r="AW11" s="17">
        <v>0.19624277481935801</v>
      </c>
      <c r="AX11" s="17">
        <v>0.262384650505253</v>
      </c>
      <c r="AY11" s="17">
        <v>0.27769871988752898</v>
      </c>
    </row>
    <row r="12" spans="2:51">
      <c r="B12" s="18" t="s">
        <v>162</v>
      </c>
      <c r="C12" s="17">
        <v>8.0694087700287603E-2</v>
      </c>
      <c r="D12" s="17">
        <v>6.1526076201637601E-2</v>
      </c>
      <c r="E12" s="17">
        <v>9.8693807250736607E-2</v>
      </c>
      <c r="F12" s="17"/>
      <c r="G12" s="17">
        <v>7.5104227126692499E-2</v>
      </c>
      <c r="H12" s="17">
        <v>0.11859307757891301</v>
      </c>
      <c r="I12" s="17">
        <v>8.1843679045197598E-2</v>
      </c>
      <c r="J12" s="17">
        <v>8.0733348552158399E-2</v>
      </c>
      <c r="K12" s="17">
        <v>5.8525838592445902E-2</v>
      </c>
      <c r="L12" s="17">
        <v>6.9008204165605394E-2</v>
      </c>
      <c r="M12" s="17"/>
      <c r="N12" s="17">
        <v>7.7802971429435902E-2</v>
      </c>
      <c r="O12" s="17">
        <v>9.0094951487914895E-2</v>
      </c>
      <c r="P12" s="17">
        <v>6.6988800645862198E-2</v>
      </c>
      <c r="Q12" s="17">
        <v>8.4537227953301E-2</v>
      </c>
      <c r="R12" s="17"/>
      <c r="S12" s="17">
        <v>6.9363827870095304E-2</v>
      </c>
      <c r="T12" s="17">
        <v>8.7758740089904905E-2</v>
      </c>
      <c r="U12" s="17">
        <v>8.7406731592189299E-2</v>
      </c>
      <c r="V12" s="17">
        <v>6.0432318455404803E-2</v>
      </c>
      <c r="W12" s="17">
        <v>7.2163729776838298E-2</v>
      </c>
      <c r="X12" s="17">
        <v>8.1027166120598307E-2</v>
      </c>
      <c r="Y12" s="17">
        <v>9.2329408563153706E-2</v>
      </c>
      <c r="Z12" s="17">
        <v>3.51161478529411E-2</v>
      </c>
      <c r="AA12" s="17">
        <v>9.6485075654458297E-2</v>
      </c>
      <c r="AB12" s="17">
        <v>5.2123883901944501E-2</v>
      </c>
      <c r="AC12" s="17">
        <v>0.121412592009257</v>
      </c>
      <c r="AD12" s="17">
        <v>0.122490873014724</v>
      </c>
      <c r="AE12" s="17"/>
      <c r="AF12" s="17">
        <v>9.3071648589974507E-2</v>
      </c>
      <c r="AG12" s="17">
        <v>6.5553433036571795E-2</v>
      </c>
      <c r="AH12" s="17">
        <v>0.103182977957816</v>
      </c>
      <c r="AI12" s="17"/>
      <c r="AJ12" s="17">
        <v>9.1893888049670594E-2</v>
      </c>
      <c r="AK12" s="17">
        <v>7.2844172812713603E-2</v>
      </c>
      <c r="AL12" s="17">
        <v>6.6725187145046494E-2</v>
      </c>
      <c r="AM12" s="17"/>
      <c r="AN12" s="17">
        <v>9.0273627643814497E-2</v>
      </c>
      <c r="AO12" s="17">
        <v>8.83017641445107E-2</v>
      </c>
      <c r="AP12" s="17">
        <v>8.1867342936577298E-2</v>
      </c>
      <c r="AQ12" s="17">
        <v>5.6388606435031803E-2</v>
      </c>
      <c r="AR12" s="17">
        <v>3.8252480410088802E-2</v>
      </c>
      <c r="AS12" s="17"/>
      <c r="AT12" s="17">
        <v>8.1890150163847097E-2</v>
      </c>
      <c r="AU12" s="17">
        <v>6.7190163892231494E-2</v>
      </c>
      <c r="AV12" s="17"/>
      <c r="AW12" s="17">
        <v>5.4542263240902798E-2</v>
      </c>
      <c r="AX12" s="17">
        <v>8.1568131919171602E-2</v>
      </c>
      <c r="AY12" s="17">
        <v>0.10937202960411301</v>
      </c>
    </row>
    <row r="13" spans="2:51">
      <c r="B13" s="18" t="s">
        <v>163</v>
      </c>
      <c r="C13" s="17">
        <v>3.8790909951421003E-2</v>
      </c>
      <c r="D13" s="17">
        <v>3.64695439373042E-2</v>
      </c>
      <c r="E13" s="17">
        <v>4.1416041160900002E-2</v>
      </c>
      <c r="F13" s="17"/>
      <c r="G13" s="17">
        <v>4.1548762520494401E-2</v>
      </c>
      <c r="H13" s="17">
        <v>5.07285665551701E-2</v>
      </c>
      <c r="I13" s="17">
        <v>2.5208075598149901E-2</v>
      </c>
      <c r="J13" s="17">
        <v>4.57215453372996E-2</v>
      </c>
      <c r="K13" s="17">
        <v>4.4237548019964497E-2</v>
      </c>
      <c r="L13" s="17">
        <v>2.93725746046067E-2</v>
      </c>
      <c r="M13" s="17"/>
      <c r="N13" s="17">
        <v>3.2533576095333701E-2</v>
      </c>
      <c r="O13" s="17">
        <v>3.3457970725339098E-2</v>
      </c>
      <c r="P13" s="17">
        <v>5.2049527651871499E-2</v>
      </c>
      <c r="Q13" s="17">
        <v>4.0797519199442099E-2</v>
      </c>
      <c r="R13" s="17"/>
      <c r="S13" s="17">
        <v>5.3027067153649E-2</v>
      </c>
      <c r="T13" s="17">
        <v>3.8057307140434697E-2</v>
      </c>
      <c r="U13" s="17">
        <v>4.0249271972200698E-2</v>
      </c>
      <c r="V13" s="17">
        <v>2.5391087272691199E-2</v>
      </c>
      <c r="W13" s="17">
        <v>5.0280343971411998E-2</v>
      </c>
      <c r="X13" s="17">
        <v>2.4329270715655799E-2</v>
      </c>
      <c r="Y13" s="17">
        <v>3.7999775121119898E-2</v>
      </c>
      <c r="Z13" s="17">
        <v>7.7347059422008799E-2</v>
      </c>
      <c r="AA13" s="17">
        <v>4.7792498921455498E-2</v>
      </c>
      <c r="AB13" s="17">
        <v>2.5575571807782301E-2</v>
      </c>
      <c r="AC13" s="17">
        <v>1.95447993916575E-2</v>
      </c>
      <c r="AD13" s="17">
        <v>1.9466771633952801E-2</v>
      </c>
      <c r="AE13" s="17"/>
      <c r="AF13" s="17">
        <v>4.6135791708308303E-2</v>
      </c>
      <c r="AG13" s="17">
        <v>3.2130030212277297E-2</v>
      </c>
      <c r="AH13" s="17">
        <v>4.9416273412980702E-2</v>
      </c>
      <c r="AI13" s="17"/>
      <c r="AJ13" s="17">
        <v>2.2186748883701202E-2</v>
      </c>
      <c r="AK13" s="17">
        <v>2.62649809312097E-2</v>
      </c>
      <c r="AL13" s="17">
        <v>2.1982466980345599E-2</v>
      </c>
      <c r="AM13" s="17"/>
      <c r="AN13" s="17">
        <v>4.1015612886606802E-2</v>
      </c>
      <c r="AO13" s="17">
        <v>3.1781968748231797E-2</v>
      </c>
      <c r="AP13" s="17">
        <v>2.7510474521437098E-2</v>
      </c>
      <c r="AQ13" s="17">
        <v>4.8659847860520501E-2</v>
      </c>
      <c r="AR13" s="17">
        <v>6.5682729088598901E-2</v>
      </c>
      <c r="AS13" s="17"/>
      <c r="AT13" s="17">
        <v>3.8055701330238001E-2</v>
      </c>
      <c r="AU13" s="17">
        <v>3.79210423229423E-2</v>
      </c>
      <c r="AV13" s="17"/>
      <c r="AW13" s="17">
        <v>2.643010844842E-2</v>
      </c>
      <c r="AX13" s="17">
        <v>3.4872337344432798E-2</v>
      </c>
      <c r="AY13" s="17">
        <v>5.3664089620896097E-2</v>
      </c>
    </row>
    <row r="14" spans="2:51">
      <c r="B14" s="18" t="s">
        <v>119</v>
      </c>
      <c r="C14" s="17">
        <v>4.8619715724734502E-2</v>
      </c>
      <c r="D14" s="17">
        <v>3.2429491883958002E-2</v>
      </c>
      <c r="E14" s="17">
        <v>6.3461610067551799E-2</v>
      </c>
      <c r="F14" s="17"/>
      <c r="G14" s="17">
        <v>2.6866495399551601E-2</v>
      </c>
      <c r="H14" s="17">
        <v>2.91820900921805E-2</v>
      </c>
      <c r="I14" s="17">
        <v>6.08294455966297E-2</v>
      </c>
      <c r="J14" s="17">
        <v>6.8508387479929406E-2</v>
      </c>
      <c r="K14" s="17">
        <v>4.7090398357487302E-2</v>
      </c>
      <c r="L14" s="17">
        <v>5.0315074189013598E-2</v>
      </c>
      <c r="M14" s="17"/>
      <c r="N14" s="17">
        <v>4.2840062138564901E-2</v>
      </c>
      <c r="O14" s="17">
        <v>4.7241714609022503E-2</v>
      </c>
      <c r="P14" s="17">
        <v>3.4913604983069398E-2</v>
      </c>
      <c r="Q14" s="17">
        <v>6.8084449630082894E-2</v>
      </c>
      <c r="R14" s="17"/>
      <c r="S14" s="17">
        <v>4.96754675628725E-2</v>
      </c>
      <c r="T14" s="17">
        <v>4.0382698125553798E-2</v>
      </c>
      <c r="U14" s="17">
        <v>3.9569216861331802E-2</v>
      </c>
      <c r="V14" s="17">
        <v>5.5771169120728201E-2</v>
      </c>
      <c r="W14" s="17">
        <v>2.6870471869382E-2</v>
      </c>
      <c r="X14" s="17">
        <v>5.7668584061658E-2</v>
      </c>
      <c r="Y14" s="17">
        <v>3.8223190475056699E-2</v>
      </c>
      <c r="Z14" s="17">
        <v>3.8808607379986398E-2</v>
      </c>
      <c r="AA14" s="17">
        <v>6.6078739792276603E-2</v>
      </c>
      <c r="AB14" s="17">
        <v>6.1240660162166199E-2</v>
      </c>
      <c r="AC14" s="17">
        <v>2.1593771153220399E-2</v>
      </c>
      <c r="AD14" s="17">
        <v>0.10509457761089699</v>
      </c>
      <c r="AE14" s="17"/>
      <c r="AF14" s="17">
        <v>4.3432573803949701E-2</v>
      </c>
      <c r="AG14" s="17">
        <v>3.6092310869315199E-2</v>
      </c>
      <c r="AH14" s="17">
        <v>9.1888416610721099E-2</v>
      </c>
      <c r="AI14" s="17"/>
      <c r="AJ14" s="17">
        <v>3.19040921499988E-2</v>
      </c>
      <c r="AK14" s="17">
        <v>2.8198048093659799E-2</v>
      </c>
      <c r="AL14" s="17">
        <v>3.9550117939170598E-2</v>
      </c>
      <c r="AM14" s="17"/>
      <c r="AN14" s="17">
        <v>8.3278407177762595E-2</v>
      </c>
      <c r="AO14" s="17">
        <v>4.2927260651499599E-2</v>
      </c>
      <c r="AP14" s="17">
        <v>3.95622450426606E-2</v>
      </c>
      <c r="AQ14" s="17">
        <v>3.11865682150031E-2</v>
      </c>
      <c r="AR14" s="17">
        <v>0</v>
      </c>
      <c r="AS14" s="17"/>
      <c r="AT14" s="17">
        <v>4.9219754410847999E-2</v>
      </c>
      <c r="AU14" s="17">
        <v>4.6690217355049003E-2</v>
      </c>
      <c r="AV14" s="17"/>
      <c r="AW14" s="17">
        <v>3.2597260239366599E-2</v>
      </c>
      <c r="AX14" s="17">
        <v>1.8825358335609201E-2</v>
      </c>
      <c r="AY14" s="17">
        <v>7.5421049092788794E-2</v>
      </c>
    </row>
    <row r="15" spans="2:51">
      <c r="B15" s="18" t="s">
        <v>164</v>
      </c>
      <c r="C15" s="21">
        <v>0.59351997130355705</v>
      </c>
      <c r="D15" s="21">
        <v>0.65910170804962898</v>
      </c>
      <c r="E15" s="21">
        <v>0.53121199186024004</v>
      </c>
      <c r="F15" s="21"/>
      <c r="G15" s="21">
        <v>0.613115973340152</v>
      </c>
      <c r="H15" s="21">
        <v>0.583571664289255</v>
      </c>
      <c r="I15" s="21">
        <v>0.58174465395772201</v>
      </c>
      <c r="J15" s="21">
        <v>0.58589870196982996</v>
      </c>
      <c r="K15" s="21">
        <v>0.58990540705731598</v>
      </c>
      <c r="L15" s="21">
        <v>0.60847371136072503</v>
      </c>
      <c r="M15" s="21"/>
      <c r="N15" s="21">
        <v>0.65101290993776395</v>
      </c>
      <c r="O15" s="21">
        <v>0.61156940914330304</v>
      </c>
      <c r="P15" s="21">
        <v>0.54352533610426201</v>
      </c>
      <c r="Q15" s="21">
        <v>0.55440934099274097</v>
      </c>
      <c r="R15" s="21"/>
      <c r="S15" s="21">
        <v>0.61285028346798998</v>
      </c>
      <c r="T15" s="21">
        <v>0.55494874805936201</v>
      </c>
      <c r="U15" s="21">
        <v>0.61515163520340699</v>
      </c>
      <c r="V15" s="21">
        <v>0.56225924697043905</v>
      </c>
      <c r="W15" s="21">
        <v>0.59372308002184004</v>
      </c>
      <c r="X15" s="21">
        <v>0.65693785236423696</v>
      </c>
      <c r="Y15" s="21">
        <v>0.56808542881805701</v>
      </c>
      <c r="Z15" s="21">
        <v>0.59469831389028205</v>
      </c>
      <c r="AA15" s="21">
        <v>0.55179594323019898</v>
      </c>
      <c r="AB15" s="21">
        <v>0.66338035171951304</v>
      </c>
      <c r="AC15" s="21">
        <v>0.62859219515739695</v>
      </c>
      <c r="AD15" s="21">
        <v>0.55478050262747003</v>
      </c>
      <c r="AE15" s="21"/>
      <c r="AF15" s="21">
        <v>0.55915052853696501</v>
      </c>
      <c r="AG15" s="21">
        <v>0.66945256748821802</v>
      </c>
      <c r="AH15" s="21">
        <v>0.50080849611906797</v>
      </c>
      <c r="AI15" s="21"/>
      <c r="AJ15" s="21">
        <v>0.633526133082572</v>
      </c>
      <c r="AK15" s="21">
        <v>0.64959352365049605</v>
      </c>
      <c r="AL15" s="21">
        <v>0.65161251714324697</v>
      </c>
      <c r="AM15" s="21"/>
      <c r="AN15" s="21">
        <v>0.47661508178292999</v>
      </c>
      <c r="AO15" s="21">
        <v>0.60584457736226505</v>
      </c>
      <c r="AP15" s="21">
        <v>0.62657162542762102</v>
      </c>
      <c r="AQ15" s="21">
        <v>0.69945766259819597</v>
      </c>
      <c r="AR15" s="21">
        <v>0.82485822382917595</v>
      </c>
      <c r="AS15" s="21"/>
      <c r="AT15" s="21">
        <v>0.58453356245645005</v>
      </c>
      <c r="AU15" s="21">
        <v>0.67515700640624199</v>
      </c>
      <c r="AV15" s="21"/>
      <c r="AW15" s="21">
        <v>0.690187593251953</v>
      </c>
      <c r="AX15" s="21">
        <v>0.60234952189553304</v>
      </c>
      <c r="AY15" s="21">
        <v>0.48384411179467302</v>
      </c>
    </row>
    <row r="16" spans="2:51">
      <c r="B16" s="18" t="s">
        <v>165</v>
      </c>
      <c r="C16" s="21">
        <v>0.119484997651709</v>
      </c>
      <c r="D16" s="21">
        <v>9.7995620138941794E-2</v>
      </c>
      <c r="E16" s="21">
        <v>0.14010984841163701</v>
      </c>
      <c r="F16" s="21"/>
      <c r="G16" s="21">
        <v>0.116652989647187</v>
      </c>
      <c r="H16" s="21">
        <v>0.16932164413408299</v>
      </c>
      <c r="I16" s="21">
        <v>0.107051754643347</v>
      </c>
      <c r="J16" s="21">
        <v>0.12645489388945799</v>
      </c>
      <c r="K16" s="21">
        <v>0.10276338661241</v>
      </c>
      <c r="L16" s="21">
        <v>9.8380778770212104E-2</v>
      </c>
      <c r="M16" s="21"/>
      <c r="N16" s="21">
        <v>0.11033654752477</v>
      </c>
      <c r="O16" s="21">
        <v>0.12355292221325399</v>
      </c>
      <c r="P16" s="21">
        <v>0.119038328297734</v>
      </c>
      <c r="Q16" s="21">
        <v>0.12533474715274301</v>
      </c>
      <c r="R16" s="21"/>
      <c r="S16" s="21">
        <v>0.12239089502374401</v>
      </c>
      <c r="T16" s="21">
        <v>0.12581604723034001</v>
      </c>
      <c r="U16" s="21">
        <v>0.12765600356439</v>
      </c>
      <c r="V16" s="21">
        <v>8.5823405728096006E-2</v>
      </c>
      <c r="W16" s="21">
        <v>0.12244407374825</v>
      </c>
      <c r="X16" s="21">
        <v>0.10535643683625399</v>
      </c>
      <c r="Y16" s="21">
        <v>0.13032918368427401</v>
      </c>
      <c r="Z16" s="21">
        <v>0.11246320727495</v>
      </c>
      <c r="AA16" s="21">
        <v>0.144277574575914</v>
      </c>
      <c r="AB16" s="21">
        <v>7.7699455709726806E-2</v>
      </c>
      <c r="AC16" s="21">
        <v>0.14095739140091401</v>
      </c>
      <c r="AD16" s="21">
        <v>0.141957644648676</v>
      </c>
      <c r="AE16" s="21"/>
      <c r="AF16" s="21">
        <v>0.139207440298283</v>
      </c>
      <c r="AG16" s="21">
        <v>9.7683463248849106E-2</v>
      </c>
      <c r="AH16" s="21">
        <v>0.152599251370797</v>
      </c>
      <c r="AI16" s="21"/>
      <c r="AJ16" s="21">
        <v>0.114080636933372</v>
      </c>
      <c r="AK16" s="21">
        <v>9.9109153743923303E-2</v>
      </c>
      <c r="AL16" s="21">
        <v>8.8707654125392096E-2</v>
      </c>
      <c r="AM16" s="21"/>
      <c r="AN16" s="21">
        <v>0.13128924053042099</v>
      </c>
      <c r="AO16" s="21">
        <v>0.120083732892743</v>
      </c>
      <c r="AP16" s="21">
        <v>0.109377817458014</v>
      </c>
      <c r="AQ16" s="21">
        <v>0.105048454295552</v>
      </c>
      <c r="AR16" s="21">
        <v>0.10393520949868799</v>
      </c>
      <c r="AS16" s="21"/>
      <c r="AT16" s="21">
        <v>0.119945851494085</v>
      </c>
      <c r="AU16" s="21">
        <v>0.105111206215174</v>
      </c>
      <c r="AV16" s="21"/>
      <c r="AW16" s="21">
        <v>8.0972371689322906E-2</v>
      </c>
      <c r="AX16" s="21">
        <v>0.116440469263604</v>
      </c>
      <c r="AY16" s="21">
        <v>0.16303611922500899</v>
      </c>
    </row>
    <row r="17" spans="2:51">
      <c r="B17" s="18" t="s">
        <v>140</v>
      </c>
      <c r="C17" s="22">
        <v>0.47403497365184899</v>
      </c>
      <c r="D17" s="22">
        <v>0.56110608791068795</v>
      </c>
      <c r="E17" s="22">
        <v>0.391102143448604</v>
      </c>
      <c r="F17" s="22"/>
      <c r="G17" s="22">
        <v>0.49646298369296499</v>
      </c>
      <c r="H17" s="22">
        <v>0.41425002015517198</v>
      </c>
      <c r="I17" s="22">
        <v>0.47469289931437503</v>
      </c>
      <c r="J17" s="22">
        <v>0.459443808080371</v>
      </c>
      <c r="K17" s="22">
        <v>0.48714202044490601</v>
      </c>
      <c r="L17" s="22">
        <v>0.51009293259051303</v>
      </c>
      <c r="M17" s="22"/>
      <c r="N17" s="22">
        <v>0.54067636241299399</v>
      </c>
      <c r="O17" s="22">
        <v>0.48801648693005001</v>
      </c>
      <c r="P17" s="22">
        <v>0.42448700780652798</v>
      </c>
      <c r="Q17" s="22">
        <v>0.42907459383999802</v>
      </c>
      <c r="R17" s="22"/>
      <c r="S17" s="22">
        <v>0.49045938844424602</v>
      </c>
      <c r="T17" s="22">
        <v>0.429132700829022</v>
      </c>
      <c r="U17" s="22">
        <v>0.48749563163901699</v>
      </c>
      <c r="V17" s="22">
        <v>0.47643584124234301</v>
      </c>
      <c r="W17" s="22">
        <v>0.47127900627358998</v>
      </c>
      <c r="X17" s="22">
        <v>0.55158141552798301</v>
      </c>
      <c r="Y17" s="22">
        <v>0.43775624513378403</v>
      </c>
      <c r="Z17" s="22">
        <v>0.48223510661533198</v>
      </c>
      <c r="AA17" s="22">
        <v>0.40751836865428498</v>
      </c>
      <c r="AB17" s="22">
        <v>0.58568089600978601</v>
      </c>
      <c r="AC17" s="22">
        <v>0.48763480375648299</v>
      </c>
      <c r="AD17" s="22">
        <v>0.41282285797879398</v>
      </c>
      <c r="AE17" s="22"/>
      <c r="AF17" s="22">
        <v>0.41994308823868198</v>
      </c>
      <c r="AG17" s="22">
        <v>0.571769104239369</v>
      </c>
      <c r="AH17" s="22">
        <v>0.34820924474827097</v>
      </c>
      <c r="AI17" s="22"/>
      <c r="AJ17" s="22">
        <v>0.51944549614919999</v>
      </c>
      <c r="AK17" s="22">
        <v>0.55048436990657201</v>
      </c>
      <c r="AL17" s="22">
        <v>0.56290486301785503</v>
      </c>
      <c r="AM17" s="22"/>
      <c r="AN17" s="22">
        <v>0.34532584125250898</v>
      </c>
      <c r="AO17" s="22">
        <v>0.485760844469522</v>
      </c>
      <c r="AP17" s="22">
        <v>0.51719380796960601</v>
      </c>
      <c r="AQ17" s="22">
        <v>0.59440920830264399</v>
      </c>
      <c r="AR17" s="22">
        <v>0.720923014330489</v>
      </c>
      <c r="AS17" s="22"/>
      <c r="AT17" s="22">
        <v>0.46458771096236501</v>
      </c>
      <c r="AU17" s="22">
        <v>0.57004580019106899</v>
      </c>
      <c r="AV17" s="22"/>
      <c r="AW17" s="22">
        <v>0.60921522156262997</v>
      </c>
      <c r="AX17" s="22">
        <v>0.48590905263192902</v>
      </c>
      <c r="AY17" s="22">
        <v>0.32080799256966303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1882</v>
      </c>
      <c r="D7" s="10">
        <v>902</v>
      </c>
      <c r="E7" s="10">
        <v>974</v>
      </c>
      <c r="F7" s="10"/>
      <c r="G7" s="10">
        <v>171</v>
      </c>
      <c r="H7" s="10">
        <v>264</v>
      </c>
      <c r="I7" s="10">
        <v>267</v>
      </c>
      <c r="J7" s="10">
        <v>323</v>
      </c>
      <c r="K7" s="10">
        <v>381</v>
      </c>
      <c r="L7" s="10">
        <v>476</v>
      </c>
      <c r="M7" s="10"/>
      <c r="N7" s="10">
        <v>522</v>
      </c>
      <c r="O7" s="10">
        <v>511</v>
      </c>
      <c r="P7" s="10">
        <v>393</v>
      </c>
      <c r="Q7" s="10">
        <v>440</v>
      </c>
      <c r="R7" s="10"/>
      <c r="S7" s="10">
        <v>201</v>
      </c>
      <c r="T7" s="10">
        <v>257</v>
      </c>
      <c r="U7" s="10">
        <v>184</v>
      </c>
      <c r="V7" s="10">
        <v>163</v>
      </c>
      <c r="W7" s="10">
        <v>146</v>
      </c>
      <c r="X7" s="10">
        <v>160</v>
      </c>
      <c r="Y7" s="10">
        <v>175</v>
      </c>
      <c r="Z7" s="10">
        <v>69</v>
      </c>
      <c r="AA7" s="10">
        <v>226</v>
      </c>
      <c r="AB7" s="10">
        <v>162</v>
      </c>
      <c r="AC7" s="10">
        <v>82</v>
      </c>
      <c r="AD7" s="10">
        <v>57</v>
      </c>
      <c r="AE7" s="10"/>
      <c r="AF7" s="10">
        <v>788</v>
      </c>
      <c r="AG7" s="10">
        <v>782</v>
      </c>
      <c r="AH7" s="10">
        <v>194</v>
      </c>
      <c r="AI7" s="10"/>
      <c r="AJ7" s="10">
        <v>469</v>
      </c>
      <c r="AK7" s="10">
        <v>553</v>
      </c>
      <c r="AL7" s="10">
        <v>159</v>
      </c>
      <c r="AM7" s="10"/>
      <c r="AN7" s="10">
        <v>416</v>
      </c>
      <c r="AO7" s="10">
        <v>315</v>
      </c>
      <c r="AP7" s="10">
        <v>464</v>
      </c>
      <c r="AQ7" s="10">
        <v>180</v>
      </c>
      <c r="AR7" s="10">
        <v>27</v>
      </c>
      <c r="AS7" s="10"/>
      <c r="AT7" s="10">
        <v>1723</v>
      </c>
      <c r="AU7" s="10">
        <v>148</v>
      </c>
      <c r="AV7" s="10"/>
      <c r="AW7" s="10">
        <v>919</v>
      </c>
      <c r="AX7" s="10">
        <v>183</v>
      </c>
      <c r="AY7" s="10">
        <v>780</v>
      </c>
    </row>
    <row r="8" spans="2:51" ht="30" customHeight="1">
      <c r="B8" s="11" t="s">
        <v>112</v>
      </c>
      <c r="C8" s="11">
        <v>1903</v>
      </c>
      <c r="D8" s="11">
        <v>946</v>
      </c>
      <c r="E8" s="11">
        <v>951</v>
      </c>
      <c r="F8" s="11"/>
      <c r="G8" s="11">
        <v>201</v>
      </c>
      <c r="H8" s="11">
        <v>327</v>
      </c>
      <c r="I8" s="11">
        <v>305</v>
      </c>
      <c r="J8" s="11">
        <v>319</v>
      </c>
      <c r="K8" s="11">
        <v>316</v>
      </c>
      <c r="L8" s="11">
        <v>435</v>
      </c>
      <c r="M8" s="11"/>
      <c r="N8" s="11">
        <v>486</v>
      </c>
      <c r="O8" s="11">
        <v>471</v>
      </c>
      <c r="P8" s="11">
        <v>455</v>
      </c>
      <c r="Q8" s="11">
        <v>476</v>
      </c>
      <c r="R8" s="11"/>
      <c r="S8" s="11">
        <v>246</v>
      </c>
      <c r="T8" s="11">
        <v>246</v>
      </c>
      <c r="U8" s="11">
        <v>164</v>
      </c>
      <c r="V8" s="11">
        <v>171</v>
      </c>
      <c r="W8" s="11">
        <v>145</v>
      </c>
      <c r="X8" s="11">
        <v>168</v>
      </c>
      <c r="Y8" s="11">
        <v>172</v>
      </c>
      <c r="Z8" s="11">
        <v>59</v>
      </c>
      <c r="AA8" s="11">
        <v>223</v>
      </c>
      <c r="AB8" s="11">
        <v>166</v>
      </c>
      <c r="AC8" s="11">
        <v>84</v>
      </c>
      <c r="AD8" s="11">
        <v>60</v>
      </c>
      <c r="AE8" s="11"/>
      <c r="AF8" s="11">
        <v>776</v>
      </c>
      <c r="AG8" s="11">
        <v>782</v>
      </c>
      <c r="AH8" s="11">
        <v>210</v>
      </c>
      <c r="AI8" s="11"/>
      <c r="AJ8" s="11">
        <v>459</v>
      </c>
      <c r="AK8" s="11">
        <v>576</v>
      </c>
      <c r="AL8" s="11">
        <v>154</v>
      </c>
      <c r="AM8" s="11"/>
      <c r="AN8" s="11">
        <v>421</v>
      </c>
      <c r="AO8" s="11">
        <v>328</v>
      </c>
      <c r="AP8" s="11">
        <v>467</v>
      </c>
      <c r="AQ8" s="11">
        <v>181</v>
      </c>
      <c r="AR8" s="11">
        <v>25</v>
      </c>
      <c r="AS8" s="11"/>
      <c r="AT8" s="11">
        <v>1721</v>
      </c>
      <c r="AU8" s="11">
        <v>171</v>
      </c>
      <c r="AV8" s="11"/>
      <c r="AW8" s="11">
        <v>898</v>
      </c>
      <c r="AX8" s="11">
        <v>196</v>
      </c>
      <c r="AY8" s="11">
        <v>810</v>
      </c>
    </row>
    <row r="9" spans="2:51">
      <c r="B9" s="18" t="s">
        <v>159</v>
      </c>
      <c r="C9" s="17">
        <v>9.7333645689253304E-2</v>
      </c>
      <c r="D9" s="17">
        <v>0.114186483708765</v>
      </c>
      <c r="E9" s="17">
        <v>8.0041492711733594E-2</v>
      </c>
      <c r="F9" s="17"/>
      <c r="G9" s="17">
        <v>0.108054925943831</v>
      </c>
      <c r="H9" s="17">
        <v>0.111047787121846</v>
      </c>
      <c r="I9" s="17">
        <v>0.11672628235527401</v>
      </c>
      <c r="J9" s="17">
        <v>8.7927950436387306E-2</v>
      </c>
      <c r="K9" s="17">
        <v>9.6232698040928905E-2</v>
      </c>
      <c r="L9" s="17">
        <v>7.6196753083739494E-2</v>
      </c>
      <c r="M9" s="17"/>
      <c r="N9" s="17">
        <v>0.12887719590663699</v>
      </c>
      <c r="O9" s="17">
        <v>9.0001698078044798E-2</v>
      </c>
      <c r="P9" s="17">
        <v>9.5348635044288602E-2</v>
      </c>
      <c r="Q9" s="17">
        <v>7.5542238049482804E-2</v>
      </c>
      <c r="R9" s="17"/>
      <c r="S9" s="17">
        <v>0.14100633650713501</v>
      </c>
      <c r="T9" s="17">
        <v>7.3338501555794106E-2</v>
      </c>
      <c r="U9" s="17">
        <v>6.8401085116724603E-2</v>
      </c>
      <c r="V9" s="17">
        <v>7.0709507907102398E-2</v>
      </c>
      <c r="W9" s="17">
        <v>9.4161853606255994E-2</v>
      </c>
      <c r="X9" s="17">
        <v>8.9164770188619694E-2</v>
      </c>
      <c r="Y9" s="17">
        <v>0.14699918581336499</v>
      </c>
      <c r="Z9" s="17">
        <v>4.3827988378212702E-2</v>
      </c>
      <c r="AA9" s="17">
        <v>0.107605753510257</v>
      </c>
      <c r="AB9" s="17">
        <v>0.10180799130508</v>
      </c>
      <c r="AC9" s="17">
        <v>0.1054868480147</v>
      </c>
      <c r="AD9" s="17">
        <v>5.0153584918877003E-2</v>
      </c>
      <c r="AE9" s="17"/>
      <c r="AF9" s="17">
        <v>9.0455940735682194E-2</v>
      </c>
      <c r="AG9" s="17">
        <v>0.11724207538657801</v>
      </c>
      <c r="AH9" s="17">
        <v>4.9070869364229198E-2</v>
      </c>
      <c r="AI9" s="17"/>
      <c r="AJ9" s="17">
        <v>0.108663705247036</v>
      </c>
      <c r="AK9" s="17">
        <v>0.12987999555374899</v>
      </c>
      <c r="AL9" s="17">
        <v>9.7103329434133398E-2</v>
      </c>
      <c r="AM9" s="17"/>
      <c r="AN9" s="17">
        <v>9.5569233950125704E-2</v>
      </c>
      <c r="AO9" s="17">
        <v>9.5113491244957105E-2</v>
      </c>
      <c r="AP9" s="17">
        <v>0.109082069267937</v>
      </c>
      <c r="AQ9" s="17">
        <v>0.110011669746212</v>
      </c>
      <c r="AR9" s="17">
        <v>0.22241041449979701</v>
      </c>
      <c r="AS9" s="17"/>
      <c r="AT9" s="17">
        <v>9.7344393767434201E-2</v>
      </c>
      <c r="AU9" s="17">
        <v>9.9070338373802594E-2</v>
      </c>
      <c r="AV9" s="17"/>
      <c r="AW9" s="17">
        <v>0.11267181042829499</v>
      </c>
      <c r="AX9" s="17">
        <v>0.108890591625668</v>
      </c>
      <c r="AY9" s="17">
        <v>7.7527466064688494E-2</v>
      </c>
    </row>
    <row r="10" spans="2:51">
      <c r="B10" s="18" t="s">
        <v>160</v>
      </c>
      <c r="C10" s="17">
        <v>0.30287523312826597</v>
      </c>
      <c r="D10" s="17">
        <v>0.33515940147310902</v>
      </c>
      <c r="E10" s="17">
        <v>0.27183821994353402</v>
      </c>
      <c r="F10" s="17"/>
      <c r="G10" s="17">
        <v>0.48483361819147203</v>
      </c>
      <c r="H10" s="17">
        <v>0.32852939560711503</v>
      </c>
      <c r="I10" s="17">
        <v>0.27408145473780299</v>
      </c>
      <c r="J10" s="17">
        <v>0.30088844875540999</v>
      </c>
      <c r="K10" s="17">
        <v>0.24130316940632601</v>
      </c>
      <c r="L10" s="17">
        <v>0.26577185864229003</v>
      </c>
      <c r="M10" s="17"/>
      <c r="N10" s="17">
        <v>0.330010801396522</v>
      </c>
      <c r="O10" s="17">
        <v>0.28489863597131299</v>
      </c>
      <c r="P10" s="17">
        <v>0.29248267690010199</v>
      </c>
      <c r="Q10" s="17">
        <v>0.29960139681515502</v>
      </c>
      <c r="R10" s="17"/>
      <c r="S10" s="17">
        <v>0.38719188365506302</v>
      </c>
      <c r="T10" s="17">
        <v>0.23021381584867201</v>
      </c>
      <c r="U10" s="17">
        <v>0.29002723940186498</v>
      </c>
      <c r="V10" s="17">
        <v>0.28105983820886199</v>
      </c>
      <c r="W10" s="17">
        <v>0.30446276837488601</v>
      </c>
      <c r="X10" s="17">
        <v>0.248239355128581</v>
      </c>
      <c r="Y10" s="17">
        <v>0.32799601983288901</v>
      </c>
      <c r="Z10" s="17">
        <v>0.47391755726485002</v>
      </c>
      <c r="AA10" s="17">
        <v>0.32736183025021298</v>
      </c>
      <c r="AB10" s="17">
        <v>0.28521507714171401</v>
      </c>
      <c r="AC10" s="17">
        <v>0.30633164594191498</v>
      </c>
      <c r="AD10" s="17">
        <v>0.21186157939476799</v>
      </c>
      <c r="AE10" s="17"/>
      <c r="AF10" s="17">
        <v>0.25132358575046299</v>
      </c>
      <c r="AG10" s="17">
        <v>0.33537586456447999</v>
      </c>
      <c r="AH10" s="17">
        <v>0.32222781090837199</v>
      </c>
      <c r="AI10" s="17"/>
      <c r="AJ10" s="17">
        <v>0.26011407978779</v>
      </c>
      <c r="AK10" s="17">
        <v>0.37979320664210597</v>
      </c>
      <c r="AL10" s="17">
        <v>0.307401988069539</v>
      </c>
      <c r="AM10" s="17"/>
      <c r="AN10" s="17">
        <v>0.240465342853352</v>
      </c>
      <c r="AO10" s="17">
        <v>0.32944537750535402</v>
      </c>
      <c r="AP10" s="17">
        <v>0.31939564841081503</v>
      </c>
      <c r="AQ10" s="17">
        <v>0.38344891922232199</v>
      </c>
      <c r="AR10" s="17">
        <v>0.232271810859809</v>
      </c>
      <c r="AS10" s="17"/>
      <c r="AT10" s="17">
        <v>0.29526181597398798</v>
      </c>
      <c r="AU10" s="17">
        <v>0.38216496152205098</v>
      </c>
      <c r="AV10" s="17"/>
      <c r="AW10" s="17">
        <v>0.30488169777256902</v>
      </c>
      <c r="AX10" s="17">
        <v>0.38821419538974999</v>
      </c>
      <c r="AY10" s="17">
        <v>0.279972171752986</v>
      </c>
    </row>
    <row r="11" spans="2:51" ht="30">
      <c r="B11" s="18" t="s">
        <v>161</v>
      </c>
      <c r="C11" s="17">
        <v>0.31219020190104302</v>
      </c>
      <c r="D11" s="17">
        <v>0.30687955315076698</v>
      </c>
      <c r="E11" s="17">
        <v>0.31734436980402098</v>
      </c>
      <c r="F11" s="17"/>
      <c r="G11" s="17">
        <v>0.26849332362936201</v>
      </c>
      <c r="H11" s="17">
        <v>0.26869613586452601</v>
      </c>
      <c r="I11" s="17">
        <v>0.32341770785119001</v>
      </c>
      <c r="J11" s="17">
        <v>0.240379570609804</v>
      </c>
      <c r="K11" s="17">
        <v>0.37915813817368799</v>
      </c>
      <c r="L11" s="17">
        <v>0.36130796007725702</v>
      </c>
      <c r="M11" s="17"/>
      <c r="N11" s="17">
        <v>0.293916642249135</v>
      </c>
      <c r="O11" s="17">
        <v>0.32150953002798799</v>
      </c>
      <c r="P11" s="17">
        <v>0.34469565526205898</v>
      </c>
      <c r="Q11" s="17">
        <v>0.29080291003130199</v>
      </c>
      <c r="R11" s="17"/>
      <c r="S11" s="17">
        <v>0.268152912934571</v>
      </c>
      <c r="T11" s="17">
        <v>0.34899059154992401</v>
      </c>
      <c r="U11" s="17">
        <v>0.30984481371296102</v>
      </c>
      <c r="V11" s="17">
        <v>0.31688395469826303</v>
      </c>
      <c r="W11" s="17">
        <v>0.307285106786859</v>
      </c>
      <c r="X11" s="17">
        <v>0.42615872103121499</v>
      </c>
      <c r="Y11" s="17">
        <v>0.28957575474436298</v>
      </c>
      <c r="Z11" s="17">
        <v>0.314823592864312</v>
      </c>
      <c r="AA11" s="17">
        <v>0.27613406184314798</v>
      </c>
      <c r="AB11" s="17">
        <v>0.28234383029496701</v>
      </c>
      <c r="AC11" s="17">
        <v>0.33332679652226799</v>
      </c>
      <c r="AD11" s="17">
        <v>0.27741763359390698</v>
      </c>
      <c r="AE11" s="17"/>
      <c r="AF11" s="17">
        <v>0.33307882636418501</v>
      </c>
      <c r="AG11" s="17">
        <v>0.28585053418408402</v>
      </c>
      <c r="AH11" s="17">
        <v>0.33558766098228598</v>
      </c>
      <c r="AI11" s="17"/>
      <c r="AJ11" s="17">
        <v>0.33325622373184599</v>
      </c>
      <c r="AK11" s="17">
        <v>0.25207076898466102</v>
      </c>
      <c r="AL11" s="17">
        <v>0.293807967798419</v>
      </c>
      <c r="AM11" s="17"/>
      <c r="AN11" s="17">
        <v>0.32567130241925302</v>
      </c>
      <c r="AO11" s="17">
        <v>0.29630733990062802</v>
      </c>
      <c r="AP11" s="17">
        <v>0.29986467158269298</v>
      </c>
      <c r="AQ11" s="17">
        <v>0.26449395403670101</v>
      </c>
      <c r="AR11" s="17">
        <v>0.45510354449052398</v>
      </c>
      <c r="AS11" s="17"/>
      <c r="AT11" s="17">
        <v>0.316683774479395</v>
      </c>
      <c r="AU11" s="17">
        <v>0.26246227138428202</v>
      </c>
      <c r="AV11" s="17"/>
      <c r="AW11" s="17">
        <v>0.31979917559440701</v>
      </c>
      <c r="AX11" s="17">
        <v>0.27112839196407901</v>
      </c>
      <c r="AY11" s="17">
        <v>0.31370360200938902</v>
      </c>
    </row>
    <row r="12" spans="2:51">
      <c r="B12" s="18" t="s">
        <v>162</v>
      </c>
      <c r="C12" s="17">
        <v>0.14956310090913999</v>
      </c>
      <c r="D12" s="17">
        <v>0.13400277270705899</v>
      </c>
      <c r="E12" s="17">
        <v>0.166066317872858</v>
      </c>
      <c r="F12" s="17"/>
      <c r="G12" s="17">
        <v>7.1334531512556504E-2</v>
      </c>
      <c r="H12" s="17">
        <v>0.15305401200971999</v>
      </c>
      <c r="I12" s="17">
        <v>0.140809721311631</v>
      </c>
      <c r="J12" s="17">
        <v>0.18707468463531299</v>
      </c>
      <c r="K12" s="17">
        <v>0.15294335037106899</v>
      </c>
      <c r="L12" s="17">
        <v>0.15925442559648501</v>
      </c>
      <c r="M12" s="17"/>
      <c r="N12" s="17">
        <v>0.136491200691089</v>
      </c>
      <c r="O12" s="17">
        <v>0.154952125106189</v>
      </c>
      <c r="P12" s="17">
        <v>0.12841471387719799</v>
      </c>
      <c r="Q12" s="17">
        <v>0.178744620308951</v>
      </c>
      <c r="R12" s="17"/>
      <c r="S12" s="17">
        <v>7.6548845725984194E-2</v>
      </c>
      <c r="T12" s="17">
        <v>0.18968729631342701</v>
      </c>
      <c r="U12" s="17">
        <v>0.18629663060690899</v>
      </c>
      <c r="V12" s="17">
        <v>0.22235014616482099</v>
      </c>
      <c r="W12" s="17">
        <v>0.17388132850534499</v>
      </c>
      <c r="X12" s="17">
        <v>0.137319700051727</v>
      </c>
      <c r="Y12" s="17">
        <v>0.10067887009229801</v>
      </c>
      <c r="Z12" s="17">
        <v>5.2276291541110999E-2</v>
      </c>
      <c r="AA12" s="17">
        <v>0.14118724546728501</v>
      </c>
      <c r="AB12" s="17">
        <v>0.122553560997489</v>
      </c>
      <c r="AC12" s="17">
        <v>0.13618600505803699</v>
      </c>
      <c r="AD12" s="17">
        <v>0.31500382363346302</v>
      </c>
      <c r="AE12" s="17"/>
      <c r="AF12" s="17">
        <v>0.16214962588935999</v>
      </c>
      <c r="AG12" s="17">
        <v>0.14533381270175399</v>
      </c>
      <c r="AH12" s="17">
        <v>0.16210804097568199</v>
      </c>
      <c r="AI12" s="17"/>
      <c r="AJ12" s="17">
        <v>0.16890224630322601</v>
      </c>
      <c r="AK12" s="17">
        <v>0.14360051471204599</v>
      </c>
      <c r="AL12" s="17">
        <v>0.183769050775756</v>
      </c>
      <c r="AM12" s="17"/>
      <c r="AN12" s="17">
        <v>0.16909803397154799</v>
      </c>
      <c r="AO12" s="17">
        <v>0.13020062866180501</v>
      </c>
      <c r="AP12" s="17">
        <v>0.15842786792674199</v>
      </c>
      <c r="AQ12" s="17">
        <v>0.14071728469789299</v>
      </c>
      <c r="AR12" s="17">
        <v>2.6376744058602901E-2</v>
      </c>
      <c r="AS12" s="17"/>
      <c r="AT12" s="17">
        <v>0.15127357654531501</v>
      </c>
      <c r="AU12" s="17">
        <v>0.136692092590291</v>
      </c>
      <c r="AV12" s="17"/>
      <c r="AW12" s="17">
        <v>0.15151954382949701</v>
      </c>
      <c r="AX12" s="17">
        <v>0.140179811163998</v>
      </c>
      <c r="AY12" s="17">
        <v>0.14966760212710301</v>
      </c>
    </row>
    <row r="13" spans="2:51">
      <c r="B13" s="18" t="s">
        <v>163</v>
      </c>
      <c r="C13" s="17">
        <v>8.6612736345722793E-2</v>
      </c>
      <c r="D13" s="17">
        <v>7.9197435034108296E-2</v>
      </c>
      <c r="E13" s="17">
        <v>9.3321918585250394E-2</v>
      </c>
      <c r="F13" s="17"/>
      <c r="G13" s="17">
        <v>5.2718094220996499E-2</v>
      </c>
      <c r="H13" s="17">
        <v>0.100043863799797</v>
      </c>
      <c r="I13" s="17">
        <v>8.5028114750387601E-2</v>
      </c>
      <c r="J13" s="17">
        <v>0.101629168773087</v>
      </c>
      <c r="K13" s="17">
        <v>7.7218162125668399E-2</v>
      </c>
      <c r="L13" s="17">
        <v>8.9090091278867203E-2</v>
      </c>
      <c r="M13" s="17"/>
      <c r="N13" s="17">
        <v>7.3493295914145204E-2</v>
      </c>
      <c r="O13" s="17">
        <v>8.9994670805115307E-2</v>
      </c>
      <c r="P13" s="17">
        <v>9.6672949388241294E-2</v>
      </c>
      <c r="Q13" s="17">
        <v>8.6288975388236502E-2</v>
      </c>
      <c r="R13" s="17"/>
      <c r="S13" s="17">
        <v>6.2154069321028398E-2</v>
      </c>
      <c r="T13" s="17">
        <v>0.105065333973254</v>
      </c>
      <c r="U13" s="17">
        <v>7.6111113123500801E-2</v>
      </c>
      <c r="V13" s="17">
        <v>8.0464025592238003E-2</v>
      </c>
      <c r="W13" s="17">
        <v>8.1975390878652493E-2</v>
      </c>
      <c r="X13" s="17">
        <v>6.7747050250732493E-2</v>
      </c>
      <c r="Y13" s="17">
        <v>9.0479623047728205E-2</v>
      </c>
      <c r="Z13" s="17">
        <v>9.7410314885172294E-2</v>
      </c>
      <c r="AA13" s="17">
        <v>9.2824835591305999E-2</v>
      </c>
      <c r="AB13" s="17">
        <v>0.13221979141003201</v>
      </c>
      <c r="AC13" s="17">
        <v>6.0110245900859602E-2</v>
      </c>
      <c r="AD13" s="17">
        <v>8.7342474550961099E-2</v>
      </c>
      <c r="AE13" s="17"/>
      <c r="AF13" s="17">
        <v>0.11154669120022299</v>
      </c>
      <c r="AG13" s="17">
        <v>6.9063157704529199E-2</v>
      </c>
      <c r="AH13" s="17">
        <v>7.8820172570206903E-2</v>
      </c>
      <c r="AI13" s="17"/>
      <c r="AJ13" s="17">
        <v>9.0874067664985805E-2</v>
      </c>
      <c r="AK13" s="17">
        <v>6.0819950233642402E-2</v>
      </c>
      <c r="AL13" s="17">
        <v>7.3881007627808096E-2</v>
      </c>
      <c r="AM13" s="17"/>
      <c r="AN13" s="17">
        <v>0.101872644338348</v>
      </c>
      <c r="AO13" s="17">
        <v>0.106694346635766</v>
      </c>
      <c r="AP13" s="17">
        <v>6.5523373058888099E-2</v>
      </c>
      <c r="AQ13" s="17">
        <v>5.4839372596574301E-2</v>
      </c>
      <c r="AR13" s="17">
        <v>6.3837486091267506E-2</v>
      </c>
      <c r="AS13" s="17"/>
      <c r="AT13" s="17">
        <v>9.0619630856727695E-2</v>
      </c>
      <c r="AU13" s="17">
        <v>3.8512436132897301E-2</v>
      </c>
      <c r="AV13" s="17"/>
      <c r="AW13" s="17">
        <v>8.0787050353160805E-2</v>
      </c>
      <c r="AX13" s="17">
        <v>5.0168569850541599E-2</v>
      </c>
      <c r="AY13" s="17">
        <v>0.101902593788949</v>
      </c>
    </row>
    <row r="14" spans="2:51">
      <c r="B14" s="18" t="s">
        <v>119</v>
      </c>
      <c r="C14" s="17">
        <v>5.1425082026575801E-2</v>
      </c>
      <c r="D14" s="17">
        <v>3.0574353926191799E-2</v>
      </c>
      <c r="E14" s="17">
        <v>7.1387681082603294E-2</v>
      </c>
      <c r="F14" s="17"/>
      <c r="G14" s="17">
        <v>1.4565506501782699E-2</v>
      </c>
      <c r="H14" s="17">
        <v>3.8628805596996697E-2</v>
      </c>
      <c r="I14" s="17">
        <v>5.9936718993714798E-2</v>
      </c>
      <c r="J14" s="17">
        <v>8.2100176789999799E-2</v>
      </c>
      <c r="K14" s="17">
        <v>5.3144481882319003E-2</v>
      </c>
      <c r="L14" s="17">
        <v>4.8378911321360997E-2</v>
      </c>
      <c r="M14" s="17"/>
      <c r="N14" s="17">
        <v>3.7210863842471097E-2</v>
      </c>
      <c r="O14" s="17">
        <v>5.86433400113495E-2</v>
      </c>
      <c r="P14" s="17">
        <v>4.23853695281112E-2</v>
      </c>
      <c r="Q14" s="17">
        <v>6.9019859406873496E-2</v>
      </c>
      <c r="R14" s="17"/>
      <c r="S14" s="17">
        <v>6.4945951856217501E-2</v>
      </c>
      <c r="T14" s="17">
        <v>5.2704460758929199E-2</v>
      </c>
      <c r="U14" s="17">
        <v>6.9319118038039196E-2</v>
      </c>
      <c r="V14" s="17">
        <v>2.8532527428713601E-2</v>
      </c>
      <c r="W14" s="17">
        <v>3.8233551848001902E-2</v>
      </c>
      <c r="X14" s="17">
        <v>3.1370403349125699E-2</v>
      </c>
      <c r="Y14" s="17">
        <v>4.4270546469356901E-2</v>
      </c>
      <c r="Z14" s="17">
        <v>1.77442550663428E-2</v>
      </c>
      <c r="AA14" s="17">
        <v>5.48862733377911E-2</v>
      </c>
      <c r="AB14" s="17">
        <v>7.5859748850718806E-2</v>
      </c>
      <c r="AC14" s="17">
        <v>5.8558458562221097E-2</v>
      </c>
      <c r="AD14" s="17">
        <v>5.8220903908023799E-2</v>
      </c>
      <c r="AE14" s="17"/>
      <c r="AF14" s="17">
        <v>5.1445330060086503E-2</v>
      </c>
      <c r="AG14" s="17">
        <v>4.7134555458574902E-2</v>
      </c>
      <c r="AH14" s="17">
        <v>5.2185445199224301E-2</v>
      </c>
      <c r="AI14" s="17"/>
      <c r="AJ14" s="17">
        <v>3.8189677265116101E-2</v>
      </c>
      <c r="AK14" s="17">
        <v>3.3835563873796201E-2</v>
      </c>
      <c r="AL14" s="17">
        <v>4.4036656294344001E-2</v>
      </c>
      <c r="AM14" s="17"/>
      <c r="AN14" s="17">
        <v>6.7323442467373595E-2</v>
      </c>
      <c r="AO14" s="17">
        <v>4.2238816051489797E-2</v>
      </c>
      <c r="AP14" s="17">
        <v>4.7706369752925297E-2</v>
      </c>
      <c r="AQ14" s="17">
        <v>4.6488799700297498E-2</v>
      </c>
      <c r="AR14" s="17">
        <v>0</v>
      </c>
      <c r="AS14" s="17"/>
      <c r="AT14" s="17">
        <v>4.8816808377141002E-2</v>
      </c>
      <c r="AU14" s="17">
        <v>8.1097899996676298E-2</v>
      </c>
      <c r="AV14" s="17"/>
      <c r="AW14" s="17">
        <v>3.0340722022071401E-2</v>
      </c>
      <c r="AX14" s="17">
        <v>4.1418440005962398E-2</v>
      </c>
      <c r="AY14" s="17">
        <v>7.7226564256884095E-2</v>
      </c>
    </row>
    <row r="15" spans="2:51">
      <c r="B15" s="18" t="s">
        <v>164</v>
      </c>
      <c r="C15" s="21">
        <v>0.40020887881751899</v>
      </c>
      <c r="D15" s="21">
        <v>0.44934588518187502</v>
      </c>
      <c r="E15" s="21">
        <v>0.35187971265526702</v>
      </c>
      <c r="F15" s="21"/>
      <c r="G15" s="21">
        <v>0.59288854413530301</v>
      </c>
      <c r="H15" s="21">
        <v>0.43957718272896101</v>
      </c>
      <c r="I15" s="21">
        <v>0.39080773709307698</v>
      </c>
      <c r="J15" s="21">
        <v>0.388816399191797</v>
      </c>
      <c r="K15" s="21">
        <v>0.337535867447255</v>
      </c>
      <c r="L15" s="21">
        <v>0.34196861172602899</v>
      </c>
      <c r="M15" s="21"/>
      <c r="N15" s="21">
        <v>0.45888799730315899</v>
      </c>
      <c r="O15" s="21">
        <v>0.37490033404935802</v>
      </c>
      <c r="P15" s="21">
        <v>0.38783131194439002</v>
      </c>
      <c r="Q15" s="21">
        <v>0.37514363486463798</v>
      </c>
      <c r="R15" s="21"/>
      <c r="S15" s="21">
        <v>0.52819822016219897</v>
      </c>
      <c r="T15" s="21">
        <v>0.30355231740446598</v>
      </c>
      <c r="U15" s="21">
        <v>0.35842832451859002</v>
      </c>
      <c r="V15" s="21">
        <v>0.351769346115964</v>
      </c>
      <c r="W15" s="21">
        <v>0.39862462198114201</v>
      </c>
      <c r="X15" s="21">
        <v>0.33740412531719999</v>
      </c>
      <c r="Y15" s="21">
        <v>0.47499520564625403</v>
      </c>
      <c r="Z15" s="21">
        <v>0.51774554564306197</v>
      </c>
      <c r="AA15" s="21">
        <v>0.43496758376047001</v>
      </c>
      <c r="AB15" s="21">
        <v>0.38702306844679402</v>
      </c>
      <c r="AC15" s="21">
        <v>0.41181849395661402</v>
      </c>
      <c r="AD15" s="21">
        <v>0.26201516431364502</v>
      </c>
      <c r="AE15" s="21"/>
      <c r="AF15" s="21">
        <v>0.34177952648614501</v>
      </c>
      <c r="AG15" s="21">
        <v>0.45261793995105798</v>
      </c>
      <c r="AH15" s="21">
        <v>0.37129868027260099</v>
      </c>
      <c r="AI15" s="21"/>
      <c r="AJ15" s="21">
        <v>0.368777785034826</v>
      </c>
      <c r="AK15" s="21">
        <v>0.50967320219585499</v>
      </c>
      <c r="AL15" s="21">
        <v>0.40450531750367202</v>
      </c>
      <c r="AM15" s="21"/>
      <c r="AN15" s="21">
        <v>0.33603457680347798</v>
      </c>
      <c r="AO15" s="21">
        <v>0.42455886875031101</v>
      </c>
      <c r="AP15" s="21">
        <v>0.42847771767875198</v>
      </c>
      <c r="AQ15" s="21">
        <v>0.49346058896853401</v>
      </c>
      <c r="AR15" s="21">
        <v>0.45468222535960601</v>
      </c>
      <c r="AS15" s="21"/>
      <c r="AT15" s="21">
        <v>0.39260620974142202</v>
      </c>
      <c r="AU15" s="21">
        <v>0.48123529989585401</v>
      </c>
      <c r="AV15" s="21"/>
      <c r="AW15" s="21">
        <v>0.41755350820086401</v>
      </c>
      <c r="AX15" s="21">
        <v>0.49710478701541799</v>
      </c>
      <c r="AY15" s="21">
        <v>0.35749963781767402</v>
      </c>
    </row>
    <row r="16" spans="2:51">
      <c r="B16" s="18" t="s">
        <v>165</v>
      </c>
      <c r="C16" s="21">
        <v>0.23617583725486199</v>
      </c>
      <c r="D16" s="21">
        <v>0.21320020774116699</v>
      </c>
      <c r="E16" s="21">
        <v>0.25938823645810899</v>
      </c>
      <c r="F16" s="21"/>
      <c r="G16" s="21">
        <v>0.124052625733553</v>
      </c>
      <c r="H16" s="21">
        <v>0.25309787580951598</v>
      </c>
      <c r="I16" s="21">
        <v>0.22583783606201799</v>
      </c>
      <c r="J16" s="21">
        <v>0.28870385340839899</v>
      </c>
      <c r="K16" s="21">
        <v>0.230161512496738</v>
      </c>
      <c r="L16" s="21">
        <v>0.248344516875352</v>
      </c>
      <c r="M16" s="21"/>
      <c r="N16" s="21">
        <v>0.20998449660523399</v>
      </c>
      <c r="O16" s="21">
        <v>0.244946795911305</v>
      </c>
      <c r="P16" s="21">
        <v>0.225087663265439</v>
      </c>
      <c r="Q16" s="21">
        <v>0.26503359569718699</v>
      </c>
      <c r="R16" s="21"/>
      <c r="S16" s="21">
        <v>0.13870291504701299</v>
      </c>
      <c r="T16" s="21">
        <v>0.29475263028668103</v>
      </c>
      <c r="U16" s="21">
        <v>0.26240774373040998</v>
      </c>
      <c r="V16" s="21">
        <v>0.30281417175705899</v>
      </c>
      <c r="W16" s="21">
        <v>0.25585671938399701</v>
      </c>
      <c r="X16" s="21">
        <v>0.20506675030245999</v>
      </c>
      <c r="Y16" s="21">
        <v>0.191158493140026</v>
      </c>
      <c r="Z16" s="21">
        <v>0.14968660642628301</v>
      </c>
      <c r="AA16" s="21">
        <v>0.234012081058591</v>
      </c>
      <c r="AB16" s="21">
        <v>0.25477335240752003</v>
      </c>
      <c r="AC16" s="21">
        <v>0.196296250958896</v>
      </c>
      <c r="AD16" s="21">
        <v>0.40234629818442402</v>
      </c>
      <c r="AE16" s="21"/>
      <c r="AF16" s="21">
        <v>0.27369631708958397</v>
      </c>
      <c r="AG16" s="21">
        <v>0.214396970406284</v>
      </c>
      <c r="AH16" s="21">
        <v>0.240928213545889</v>
      </c>
      <c r="AI16" s="21"/>
      <c r="AJ16" s="21">
        <v>0.25977631396821199</v>
      </c>
      <c r="AK16" s="21">
        <v>0.204420464945688</v>
      </c>
      <c r="AL16" s="21">
        <v>0.25765005840356398</v>
      </c>
      <c r="AM16" s="21"/>
      <c r="AN16" s="21">
        <v>0.27097067830989502</v>
      </c>
      <c r="AO16" s="21">
        <v>0.236894975297571</v>
      </c>
      <c r="AP16" s="21">
        <v>0.22395124098562999</v>
      </c>
      <c r="AQ16" s="21">
        <v>0.195556657294467</v>
      </c>
      <c r="AR16" s="21">
        <v>9.02142301498704E-2</v>
      </c>
      <c r="AS16" s="21"/>
      <c r="AT16" s="21">
        <v>0.24189320740204201</v>
      </c>
      <c r="AU16" s="21">
        <v>0.17520452872318901</v>
      </c>
      <c r="AV16" s="21"/>
      <c r="AW16" s="21">
        <v>0.232306594182658</v>
      </c>
      <c r="AX16" s="21">
        <v>0.19034838101453999</v>
      </c>
      <c r="AY16" s="21">
        <v>0.25157019591605201</v>
      </c>
    </row>
    <row r="17" spans="2:51">
      <c r="B17" s="18" t="s">
        <v>140</v>
      </c>
      <c r="C17" s="22">
        <v>0.16403304156265699</v>
      </c>
      <c r="D17" s="22">
        <v>0.236145677440708</v>
      </c>
      <c r="E17" s="22">
        <v>9.2491476197158307E-2</v>
      </c>
      <c r="F17" s="22"/>
      <c r="G17" s="22">
        <v>0.46883591840174998</v>
      </c>
      <c r="H17" s="22">
        <v>0.186479306919445</v>
      </c>
      <c r="I17" s="22">
        <v>0.16496990103105799</v>
      </c>
      <c r="J17" s="22">
        <v>0.100112545783398</v>
      </c>
      <c r="K17" s="22">
        <v>0.107374354950517</v>
      </c>
      <c r="L17" s="22">
        <v>9.3624094850676798E-2</v>
      </c>
      <c r="M17" s="22"/>
      <c r="N17" s="22">
        <v>0.248903500697925</v>
      </c>
      <c r="O17" s="22">
        <v>0.12995353813805299</v>
      </c>
      <c r="P17" s="22">
        <v>0.162743648678951</v>
      </c>
      <c r="Q17" s="22">
        <v>0.11011003916745001</v>
      </c>
      <c r="R17" s="22"/>
      <c r="S17" s="22">
        <v>0.38949530511518599</v>
      </c>
      <c r="T17" s="22">
        <v>8.7996871177852803E-3</v>
      </c>
      <c r="U17" s="22">
        <v>9.6020580788179696E-2</v>
      </c>
      <c r="V17" s="22">
        <v>4.8955174358905201E-2</v>
      </c>
      <c r="W17" s="22">
        <v>0.142767902597145</v>
      </c>
      <c r="X17" s="22">
        <v>0.13233737501474099</v>
      </c>
      <c r="Y17" s="22">
        <v>0.28383671250622799</v>
      </c>
      <c r="Z17" s="22">
        <v>0.36805893921677901</v>
      </c>
      <c r="AA17" s="22">
        <v>0.20095550270187901</v>
      </c>
      <c r="AB17" s="22">
        <v>0.13224971603927399</v>
      </c>
      <c r="AC17" s="22">
        <v>0.21552224299771799</v>
      </c>
      <c r="AD17" s="22">
        <v>-0.140331133870779</v>
      </c>
      <c r="AE17" s="22"/>
      <c r="AF17" s="22">
        <v>6.8083209396561498E-2</v>
      </c>
      <c r="AG17" s="22">
        <v>0.23822096954477401</v>
      </c>
      <c r="AH17" s="22">
        <v>0.13037046672671199</v>
      </c>
      <c r="AI17" s="22"/>
      <c r="AJ17" s="22">
        <v>0.10900147106661399</v>
      </c>
      <c r="AK17" s="22">
        <v>0.30525273725016699</v>
      </c>
      <c r="AL17" s="22">
        <v>0.14685525910010799</v>
      </c>
      <c r="AM17" s="22"/>
      <c r="AN17" s="22">
        <v>6.5063898493582503E-2</v>
      </c>
      <c r="AO17" s="22">
        <v>0.18766389345274001</v>
      </c>
      <c r="AP17" s="22">
        <v>0.20452647669312299</v>
      </c>
      <c r="AQ17" s="22">
        <v>0.29790393167406698</v>
      </c>
      <c r="AR17" s="22">
        <v>0.364467995209736</v>
      </c>
      <c r="AS17" s="22"/>
      <c r="AT17" s="22">
        <v>0.15071300233938001</v>
      </c>
      <c r="AU17" s="22">
        <v>0.30603077117266497</v>
      </c>
      <c r="AV17" s="22"/>
      <c r="AW17" s="22">
        <v>0.185246914018206</v>
      </c>
      <c r="AX17" s="22">
        <v>0.306756406000878</v>
      </c>
      <c r="AY17" s="22">
        <v>0.105929441901622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1806</v>
      </c>
      <c r="D7" s="10">
        <v>831</v>
      </c>
      <c r="E7" s="10">
        <v>967</v>
      </c>
      <c r="F7" s="10"/>
      <c r="G7" s="10">
        <v>180</v>
      </c>
      <c r="H7" s="10">
        <v>225</v>
      </c>
      <c r="I7" s="10">
        <v>258</v>
      </c>
      <c r="J7" s="10">
        <v>328</v>
      </c>
      <c r="K7" s="10">
        <v>341</v>
      </c>
      <c r="L7" s="10">
        <v>474</v>
      </c>
      <c r="M7" s="10"/>
      <c r="N7" s="10">
        <v>531</v>
      </c>
      <c r="O7" s="10">
        <v>512</v>
      </c>
      <c r="P7" s="10">
        <v>324</v>
      </c>
      <c r="Q7" s="10">
        <v>421</v>
      </c>
      <c r="R7" s="10"/>
      <c r="S7" s="10">
        <v>217</v>
      </c>
      <c r="T7" s="10">
        <v>257</v>
      </c>
      <c r="U7" s="10">
        <v>181</v>
      </c>
      <c r="V7" s="10">
        <v>171</v>
      </c>
      <c r="W7" s="10">
        <v>121</v>
      </c>
      <c r="X7" s="10">
        <v>153</v>
      </c>
      <c r="Y7" s="10">
        <v>163</v>
      </c>
      <c r="Z7" s="10">
        <v>76</v>
      </c>
      <c r="AA7" s="10">
        <v>199</v>
      </c>
      <c r="AB7" s="10">
        <v>151</v>
      </c>
      <c r="AC7" s="10">
        <v>78</v>
      </c>
      <c r="AD7" s="10">
        <v>39</v>
      </c>
      <c r="AE7" s="10"/>
      <c r="AF7" s="10">
        <v>736</v>
      </c>
      <c r="AG7" s="10">
        <v>781</v>
      </c>
      <c r="AH7" s="10">
        <v>176</v>
      </c>
      <c r="AI7" s="10"/>
      <c r="AJ7" s="10">
        <v>427</v>
      </c>
      <c r="AK7" s="10">
        <v>601</v>
      </c>
      <c r="AL7" s="10">
        <v>156</v>
      </c>
      <c r="AM7" s="10"/>
      <c r="AN7" s="10">
        <v>403</v>
      </c>
      <c r="AO7" s="10">
        <v>287</v>
      </c>
      <c r="AP7" s="10">
        <v>431</v>
      </c>
      <c r="AQ7" s="10">
        <v>193</v>
      </c>
      <c r="AR7" s="10">
        <v>25</v>
      </c>
      <c r="AS7" s="10"/>
      <c r="AT7" s="10">
        <v>1644</v>
      </c>
      <c r="AU7" s="10">
        <v>152</v>
      </c>
      <c r="AV7" s="10"/>
      <c r="AW7" s="10">
        <v>835</v>
      </c>
      <c r="AX7" s="10">
        <v>185</v>
      </c>
      <c r="AY7" s="10">
        <v>786</v>
      </c>
    </row>
    <row r="8" spans="2:51" ht="30" customHeight="1">
      <c r="B8" s="11" t="s">
        <v>112</v>
      </c>
      <c r="C8" s="11">
        <v>1798</v>
      </c>
      <c r="D8" s="11">
        <v>849</v>
      </c>
      <c r="E8" s="11">
        <v>941</v>
      </c>
      <c r="F8" s="11"/>
      <c r="G8" s="11">
        <v>207</v>
      </c>
      <c r="H8" s="11">
        <v>277</v>
      </c>
      <c r="I8" s="11">
        <v>288</v>
      </c>
      <c r="J8" s="11">
        <v>323</v>
      </c>
      <c r="K8" s="11">
        <v>276</v>
      </c>
      <c r="L8" s="11">
        <v>428</v>
      </c>
      <c r="M8" s="11"/>
      <c r="N8" s="11">
        <v>485</v>
      </c>
      <c r="O8" s="11">
        <v>474</v>
      </c>
      <c r="P8" s="11">
        <v>383</v>
      </c>
      <c r="Q8" s="11">
        <v>438</v>
      </c>
      <c r="R8" s="11"/>
      <c r="S8" s="11">
        <v>265</v>
      </c>
      <c r="T8" s="11">
        <v>241</v>
      </c>
      <c r="U8" s="11">
        <v>157</v>
      </c>
      <c r="V8" s="11">
        <v>178</v>
      </c>
      <c r="W8" s="11">
        <v>113</v>
      </c>
      <c r="X8" s="11">
        <v>163</v>
      </c>
      <c r="Y8" s="11">
        <v>154</v>
      </c>
      <c r="Z8" s="11">
        <v>65</v>
      </c>
      <c r="AA8" s="11">
        <v>192</v>
      </c>
      <c r="AB8" s="11">
        <v>153</v>
      </c>
      <c r="AC8" s="11">
        <v>77</v>
      </c>
      <c r="AD8" s="11">
        <v>41</v>
      </c>
      <c r="AE8" s="11"/>
      <c r="AF8" s="11">
        <v>709</v>
      </c>
      <c r="AG8" s="11">
        <v>774</v>
      </c>
      <c r="AH8" s="11">
        <v>189</v>
      </c>
      <c r="AI8" s="11"/>
      <c r="AJ8" s="11">
        <v>406</v>
      </c>
      <c r="AK8" s="11">
        <v>618</v>
      </c>
      <c r="AL8" s="11">
        <v>154</v>
      </c>
      <c r="AM8" s="11"/>
      <c r="AN8" s="11">
        <v>401</v>
      </c>
      <c r="AO8" s="11">
        <v>300</v>
      </c>
      <c r="AP8" s="11">
        <v>433</v>
      </c>
      <c r="AQ8" s="11">
        <v>188</v>
      </c>
      <c r="AR8" s="11">
        <v>25</v>
      </c>
      <c r="AS8" s="11"/>
      <c r="AT8" s="11">
        <v>1617</v>
      </c>
      <c r="AU8" s="11">
        <v>170</v>
      </c>
      <c r="AV8" s="11"/>
      <c r="AW8" s="11">
        <v>807</v>
      </c>
      <c r="AX8" s="11">
        <v>196</v>
      </c>
      <c r="AY8" s="11">
        <v>796</v>
      </c>
    </row>
    <row r="9" spans="2:51">
      <c r="B9" s="18" t="s">
        <v>159</v>
      </c>
      <c r="C9" s="17">
        <v>8.2931883221039907E-2</v>
      </c>
      <c r="D9" s="17">
        <v>0.12220340047293</v>
      </c>
      <c r="E9" s="17">
        <v>4.7354681005089598E-2</v>
      </c>
      <c r="F9" s="17"/>
      <c r="G9" s="17">
        <v>5.8023235785540098E-2</v>
      </c>
      <c r="H9" s="17">
        <v>6.4323143569873398E-2</v>
      </c>
      <c r="I9" s="17">
        <v>9.6579715657139506E-2</v>
      </c>
      <c r="J9" s="17">
        <v>9.8452623289011595E-2</v>
      </c>
      <c r="K9" s="17">
        <v>8.6652027000211504E-2</v>
      </c>
      <c r="L9" s="17">
        <v>8.3732699426019103E-2</v>
      </c>
      <c r="M9" s="17"/>
      <c r="N9" s="17">
        <v>0.10886065371447499</v>
      </c>
      <c r="O9" s="17">
        <v>7.8995225611112496E-2</v>
      </c>
      <c r="P9" s="17">
        <v>6.7971797413496807E-2</v>
      </c>
      <c r="Q9" s="17">
        <v>7.0896612067107401E-2</v>
      </c>
      <c r="R9" s="17"/>
      <c r="S9" s="17">
        <v>0.129422864274997</v>
      </c>
      <c r="T9" s="17">
        <v>8.2171365803973204E-2</v>
      </c>
      <c r="U9" s="17">
        <v>0.10527846869605299</v>
      </c>
      <c r="V9" s="17">
        <v>7.1663583388646396E-2</v>
      </c>
      <c r="W9" s="17">
        <v>4.4054232772367599E-2</v>
      </c>
      <c r="X9" s="17">
        <v>7.8748463461108101E-2</v>
      </c>
      <c r="Y9" s="17">
        <v>8.8483626435271606E-2</v>
      </c>
      <c r="Z9" s="17">
        <v>6.5792666199406602E-2</v>
      </c>
      <c r="AA9" s="17">
        <v>5.8490655565282303E-2</v>
      </c>
      <c r="AB9" s="17">
        <v>6.3773177707510398E-2</v>
      </c>
      <c r="AC9" s="17">
        <v>8.9862804647866307E-2</v>
      </c>
      <c r="AD9" s="17">
        <v>5.3031914709333002E-2</v>
      </c>
      <c r="AE9" s="17"/>
      <c r="AF9" s="17">
        <v>9.0485592299320794E-2</v>
      </c>
      <c r="AG9" s="17">
        <v>9.0291954888647497E-2</v>
      </c>
      <c r="AH9" s="17">
        <v>5.9851784883309403E-2</v>
      </c>
      <c r="AI9" s="17"/>
      <c r="AJ9" s="17">
        <v>9.2072332703663495E-2</v>
      </c>
      <c r="AK9" s="17">
        <v>7.1598945003296999E-2</v>
      </c>
      <c r="AL9" s="17">
        <v>0.110482099477823</v>
      </c>
      <c r="AM9" s="17"/>
      <c r="AN9" s="17">
        <v>6.2378359510349403E-2</v>
      </c>
      <c r="AO9" s="17">
        <v>6.4071152085018304E-2</v>
      </c>
      <c r="AP9" s="17">
        <v>8.8423336170263794E-2</v>
      </c>
      <c r="AQ9" s="17">
        <v>0.106435716321495</v>
      </c>
      <c r="AR9" s="17">
        <v>0.13149525008086099</v>
      </c>
      <c r="AS9" s="17"/>
      <c r="AT9" s="17">
        <v>8.2815013783172506E-2</v>
      </c>
      <c r="AU9" s="17">
        <v>8.5507765989171605E-2</v>
      </c>
      <c r="AV9" s="17"/>
      <c r="AW9" s="17">
        <v>0.112730220657318</v>
      </c>
      <c r="AX9" s="17">
        <v>7.5221403027543501E-2</v>
      </c>
      <c r="AY9" s="17">
        <v>5.4643233048422099E-2</v>
      </c>
    </row>
    <row r="10" spans="2:51">
      <c r="B10" s="18" t="s">
        <v>160</v>
      </c>
      <c r="C10" s="17">
        <v>0.249654851707904</v>
      </c>
      <c r="D10" s="17">
        <v>0.290453257093442</v>
      </c>
      <c r="E10" s="17">
        <v>0.21507660314566501</v>
      </c>
      <c r="F10" s="17"/>
      <c r="G10" s="17">
        <v>0.199190440706144</v>
      </c>
      <c r="H10" s="17">
        <v>0.24076986692208299</v>
      </c>
      <c r="I10" s="17">
        <v>0.243361877820405</v>
      </c>
      <c r="J10" s="17">
        <v>0.219205664532056</v>
      </c>
      <c r="K10" s="17">
        <v>0.25482911798229402</v>
      </c>
      <c r="L10" s="17">
        <v>0.303682550236339</v>
      </c>
      <c r="M10" s="17"/>
      <c r="N10" s="17">
        <v>0.25403704568429297</v>
      </c>
      <c r="O10" s="17">
        <v>0.25072113257706102</v>
      </c>
      <c r="P10" s="17">
        <v>0.26058249053140398</v>
      </c>
      <c r="Q10" s="17">
        <v>0.237261172840839</v>
      </c>
      <c r="R10" s="17"/>
      <c r="S10" s="17">
        <v>0.26998862884185998</v>
      </c>
      <c r="T10" s="17">
        <v>0.2089632485397</v>
      </c>
      <c r="U10" s="17">
        <v>0.23309223183005201</v>
      </c>
      <c r="V10" s="17">
        <v>0.188908674384485</v>
      </c>
      <c r="W10" s="17">
        <v>0.28104719143149598</v>
      </c>
      <c r="X10" s="17">
        <v>0.27036109684291298</v>
      </c>
      <c r="Y10" s="17">
        <v>0.24635684688906101</v>
      </c>
      <c r="Z10" s="17">
        <v>0.39856212859747803</v>
      </c>
      <c r="AA10" s="17">
        <v>0.31033783093744899</v>
      </c>
      <c r="AB10" s="17">
        <v>0.211746156706316</v>
      </c>
      <c r="AC10" s="17">
        <v>0.20326176570142801</v>
      </c>
      <c r="AD10" s="17">
        <v>0.23609167839639</v>
      </c>
      <c r="AE10" s="17"/>
      <c r="AF10" s="17">
        <v>0.29269657422678003</v>
      </c>
      <c r="AG10" s="17">
        <v>0.24962933070119001</v>
      </c>
      <c r="AH10" s="17">
        <v>0.14335062271311699</v>
      </c>
      <c r="AI10" s="17"/>
      <c r="AJ10" s="17">
        <v>0.35289595329894602</v>
      </c>
      <c r="AK10" s="17">
        <v>0.223649686097978</v>
      </c>
      <c r="AL10" s="17">
        <v>0.234144273387557</v>
      </c>
      <c r="AM10" s="17"/>
      <c r="AN10" s="17">
        <v>0.25960676138314898</v>
      </c>
      <c r="AO10" s="17">
        <v>0.227587027416388</v>
      </c>
      <c r="AP10" s="17">
        <v>0.24633406423743801</v>
      </c>
      <c r="AQ10" s="17">
        <v>0.25728049385214902</v>
      </c>
      <c r="AR10" s="17">
        <v>0.329621909719717</v>
      </c>
      <c r="AS10" s="17"/>
      <c r="AT10" s="17">
        <v>0.259870804093354</v>
      </c>
      <c r="AU10" s="17">
        <v>0.14633345185271501</v>
      </c>
      <c r="AV10" s="17"/>
      <c r="AW10" s="17">
        <v>0.251148885828129</v>
      </c>
      <c r="AX10" s="17">
        <v>0.35347560220249502</v>
      </c>
      <c r="AY10" s="17">
        <v>0.222647666273391</v>
      </c>
    </row>
    <row r="11" spans="2:51" ht="30">
      <c r="B11" s="18" t="s">
        <v>161</v>
      </c>
      <c r="C11" s="17">
        <v>0.29977035787495399</v>
      </c>
      <c r="D11" s="17">
        <v>0.27323828618104001</v>
      </c>
      <c r="E11" s="17">
        <v>0.324287511931663</v>
      </c>
      <c r="F11" s="17"/>
      <c r="G11" s="17">
        <v>0.24357506389244499</v>
      </c>
      <c r="H11" s="17">
        <v>0.24842477701587101</v>
      </c>
      <c r="I11" s="17">
        <v>0.27536839927530898</v>
      </c>
      <c r="J11" s="17">
        <v>0.29817222683674399</v>
      </c>
      <c r="K11" s="17">
        <v>0.345732235427682</v>
      </c>
      <c r="L11" s="17">
        <v>0.34815157760686899</v>
      </c>
      <c r="M11" s="17"/>
      <c r="N11" s="17">
        <v>0.24571451588283</v>
      </c>
      <c r="O11" s="17">
        <v>0.30938390058667198</v>
      </c>
      <c r="P11" s="17">
        <v>0.31211426906502798</v>
      </c>
      <c r="Q11" s="17">
        <v>0.33097919706222301</v>
      </c>
      <c r="R11" s="17"/>
      <c r="S11" s="17">
        <v>0.24813788547774901</v>
      </c>
      <c r="T11" s="17">
        <v>0.34348193342491601</v>
      </c>
      <c r="U11" s="17">
        <v>0.28253300794881497</v>
      </c>
      <c r="V11" s="17">
        <v>0.36779299645480801</v>
      </c>
      <c r="W11" s="17">
        <v>0.29233710875088498</v>
      </c>
      <c r="X11" s="17">
        <v>0.29908579353272902</v>
      </c>
      <c r="Y11" s="17">
        <v>0.284384825092722</v>
      </c>
      <c r="Z11" s="17">
        <v>0.25770369172129498</v>
      </c>
      <c r="AA11" s="17">
        <v>0.25424443727865498</v>
      </c>
      <c r="AB11" s="17">
        <v>0.32770178289468299</v>
      </c>
      <c r="AC11" s="17">
        <v>0.37067598884602398</v>
      </c>
      <c r="AD11" s="17">
        <v>0.27054112103767702</v>
      </c>
      <c r="AE11" s="17"/>
      <c r="AF11" s="17">
        <v>0.30476034503048999</v>
      </c>
      <c r="AG11" s="17">
        <v>0.29278201631230899</v>
      </c>
      <c r="AH11" s="17">
        <v>0.328541107265648</v>
      </c>
      <c r="AI11" s="17"/>
      <c r="AJ11" s="17">
        <v>0.32579331038875903</v>
      </c>
      <c r="AK11" s="17">
        <v>0.28257776663612499</v>
      </c>
      <c r="AL11" s="17">
        <v>0.28626739295317799</v>
      </c>
      <c r="AM11" s="17"/>
      <c r="AN11" s="17">
        <v>0.37582611928646098</v>
      </c>
      <c r="AO11" s="17">
        <v>0.24643404671993199</v>
      </c>
      <c r="AP11" s="17">
        <v>0.26230662148405398</v>
      </c>
      <c r="AQ11" s="17">
        <v>0.22198354143409099</v>
      </c>
      <c r="AR11" s="17">
        <v>0.20508718489059699</v>
      </c>
      <c r="AS11" s="17"/>
      <c r="AT11" s="17">
        <v>0.30157772287891199</v>
      </c>
      <c r="AU11" s="17">
        <v>0.28425782454170301</v>
      </c>
      <c r="AV11" s="17"/>
      <c r="AW11" s="17">
        <v>0.26776556041890898</v>
      </c>
      <c r="AX11" s="17">
        <v>0.32092697987122498</v>
      </c>
      <c r="AY11" s="17">
        <v>0.32699208328048501</v>
      </c>
    </row>
    <row r="12" spans="2:51">
      <c r="B12" s="18" t="s">
        <v>162</v>
      </c>
      <c r="C12" s="17">
        <v>0.21046174259421699</v>
      </c>
      <c r="D12" s="17">
        <v>0.191341656182235</v>
      </c>
      <c r="E12" s="17">
        <v>0.22959860207041299</v>
      </c>
      <c r="F12" s="17"/>
      <c r="G12" s="17">
        <v>0.25107963179280401</v>
      </c>
      <c r="H12" s="17">
        <v>0.238526457117893</v>
      </c>
      <c r="I12" s="17">
        <v>0.220051563433662</v>
      </c>
      <c r="J12" s="17">
        <v>0.211539246505524</v>
      </c>
      <c r="K12" s="17">
        <v>0.189253507985508</v>
      </c>
      <c r="L12" s="17">
        <v>0.179070783016815</v>
      </c>
      <c r="M12" s="17"/>
      <c r="N12" s="17">
        <v>0.26993171909441899</v>
      </c>
      <c r="O12" s="17">
        <v>0.19754852523816199</v>
      </c>
      <c r="P12" s="17">
        <v>0.18878310208382801</v>
      </c>
      <c r="Q12" s="17">
        <v>0.179622216518809</v>
      </c>
      <c r="R12" s="17"/>
      <c r="S12" s="17">
        <v>0.20540147189482599</v>
      </c>
      <c r="T12" s="17">
        <v>0.23103279319224099</v>
      </c>
      <c r="U12" s="17">
        <v>0.23598552615098001</v>
      </c>
      <c r="V12" s="17">
        <v>0.214320762714899</v>
      </c>
      <c r="W12" s="17">
        <v>0.19017862565476201</v>
      </c>
      <c r="X12" s="17">
        <v>0.19555100198779399</v>
      </c>
      <c r="Y12" s="17">
        <v>0.22405799674108201</v>
      </c>
      <c r="Z12" s="17">
        <v>0.13082291923801301</v>
      </c>
      <c r="AA12" s="17">
        <v>0.191067297930341</v>
      </c>
      <c r="AB12" s="17">
        <v>0.240860250521576</v>
      </c>
      <c r="AC12" s="17">
        <v>0.181021637741452</v>
      </c>
      <c r="AD12" s="17">
        <v>0.230948081917382</v>
      </c>
      <c r="AE12" s="17"/>
      <c r="AF12" s="17">
        <v>0.182208527831451</v>
      </c>
      <c r="AG12" s="17">
        <v>0.221850361098056</v>
      </c>
      <c r="AH12" s="17">
        <v>0.23995636634095199</v>
      </c>
      <c r="AI12" s="17"/>
      <c r="AJ12" s="17">
        <v>0.14710883374685099</v>
      </c>
      <c r="AK12" s="17">
        <v>0.23994513909057899</v>
      </c>
      <c r="AL12" s="17">
        <v>0.23755732425081799</v>
      </c>
      <c r="AM12" s="17"/>
      <c r="AN12" s="17">
        <v>0.15837417701800599</v>
      </c>
      <c r="AO12" s="17">
        <v>0.26637698954787398</v>
      </c>
      <c r="AP12" s="17">
        <v>0.23040920642853499</v>
      </c>
      <c r="AQ12" s="17">
        <v>0.27148845668326299</v>
      </c>
      <c r="AR12" s="17">
        <v>0.19648456993993699</v>
      </c>
      <c r="AS12" s="17"/>
      <c r="AT12" s="17">
        <v>0.207233583669163</v>
      </c>
      <c r="AU12" s="17">
        <v>0.25443888522176999</v>
      </c>
      <c r="AV12" s="17"/>
      <c r="AW12" s="17">
        <v>0.22524316986402401</v>
      </c>
      <c r="AX12" s="17">
        <v>0.159554367861274</v>
      </c>
      <c r="AY12" s="17">
        <v>0.20799065712429199</v>
      </c>
    </row>
    <row r="13" spans="2:51">
      <c r="B13" s="18" t="s">
        <v>163</v>
      </c>
      <c r="C13" s="17">
        <v>0.110974192407226</v>
      </c>
      <c r="D13" s="17">
        <v>8.4625009324546502E-2</v>
      </c>
      <c r="E13" s="17">
        <v>0.130743905423127</v>
      </c>
      <c r="F13" s="17"/>
      <c r="G13" s="17">
        <v>0.21053982004351501</v>
      </c>
      <c r="H13" s="17">
        <v>0.16969475125392999</v>
      </c>
      <c r="I13" s="17">
        <v>0.123703122692131</v>
      </c>
      <c r="J13" s="17">
        <v>0.100638648226565</v>
      </c>
      <c r="K13" s="17">
        <v>7.1460537980014199E-2</v>
      </c>
      <c r="L13" s="17">
        <v>4.9547813685030501E-2</v>
      </c>
      <c r="M13" s="17"/>
      <c r="N13" s="17">
        <v>8.6551679784625302E-2</v>
      </c>
      <c r="O13" s="17">
        <v>0.11273267161372</v>
      </c>
      <c r="P13" s="17">
        <v>0.121380272789957</v>
      </c>
      <c r="Q13" s="17">
        <v>0.12800435487206799</v>
      </c>
      <c r="R13" s="17"/>
      <c r="S13" s="17">
        <v>8.6527240643980499E-2</v>
      </c>
      <c r="T13" s="17">
        <v>9.8968619525478502E-2</v>
      </c>
      <c r="U13" s="17">
        <v>0.105326342074937</v>
      </c>
      <c r="V13" s="17">
        <v>0.10651411854186001</v>
      </c>
      <c r="W13" s="17">
        <v>0.156211375312621</v>
      </c>
      <c r="X13" s="17">
        <v>0.11424948827720099</v>
      </c>
      <c r="Y13" s="17">
        <v>0.11053446538749501</v>
      </c>
      <c r="Z13" s="17">
        <v>0.110156375613106</v>
      </c>
      <c r="AA13" s="17">
        <v>0.116030493169118</v>
      </c>
      <c r="AB13" s="17">
        <v>0.116074181629978</v>
      </c>
      <c r="AC13" s="17">
        <v>0.122308991930381</v>
      </c>
      <c r="AD13" s="17">
        <v>0.182325951881293</v>
      </c>
      <c r="AE13" s="17"/>
      <c r="AF13" s="17">
        <v>7.68794741330905E-2</v>
      </c>
      <c r="AG13" s="17">
        <v>0.113143663526761</v>
      </c>
      <c r="AH13" s="17">
        <v>0.17422873064674799</v>
      </c>
      <c r="AI13" s="17"/>
      <c r="AJ13" s="17">
        <v>5.1879056496916903E-2</v>
      </c>
      <c r="AK13" s="17">
        <v>0.14658700537029001</v>
      </c>
      <c r="AL13" s="17">
        <v>0.10012915781323201</v>
      </c>
      <c r="AM13" s="17"/>
      <c r="AN13" s="17">
        <v>8.6813980328676002E-2</v>
      </c>
      <c r="AO13" s="17">
        <v>0.146587362323985</v>
      </c>
      <c r="AP13" s="17">
        <v>0.13059051060774901</v>
      </c>
      <c r="AQ13" s="17">
        <v>0.111691989748749</v>
      </c>
      <c r="AR13" s="17">
        <v>0.137311085368888</v>
      </c>
      <c r="AS13" s="17"/>
      <c r="AT13" s="17">
        <v>0.105376389724799</v>
      </c>
      <c r="AU13" s="17">
        <v>0.151090884298381</v>
      </c>
      <c r="AV13" s="17"/>
      <c r="AW13" s="17">
        <v>0.112642145922576</v>
      </c>
      <c r="AX13" s="17">
        <v>7.1385762831067401E-2</v>
      </c>
      <c r="AY13" s="17">
        <v>0.119005979732435</v>
      </c>
    </row>
    <row r="14" spans="2:51">
      <c r="B14" s="18" t="s">
        <v>119</v>
      </c>
      <c r="C14" s="17">
        <v>4.6206972194660002E-2</v>
      </c>
      <c r="D14" s="17">
        <v>3.8138390745807799E-2</v>
      </c>
      <c r="E14" s="17">
        <v>5.2938696424043301E-2</v>
      </c>
      <c r="F14" s="17"/>
      <c r="G14" s="17">
        <v>3.7591807779551102E-2</v>
      </c>
      <c r="H14" s="17">
        <v>3.8261004120350002E-2</v>
      </c>
      <c r="I14" s="17">
        <v>4.0935321121354201E-2</v>
      </c>
      <c r="J14" s="17">
        <v>7.1991590610098993E-2</v>
      </c>
      <c r="K14" s="17">
        <v>5.2072573624290901E-2</v>
      </c>
      <c r="L14" s="17">
        <v>3.5814576028926799E-2</v>
      </c>
      <c r="M14" s="17"/>
      <c r="N14" s="17">
        <v>3.4904385839356802E-2</v>
      </c>
      <c r="O14" s="17">
        <v>5.0618544373272498E-2</v>
      </c>
      <c r="P14" s="17">
        <v>4.9168068116285997E-2</v>
      </c>
      <c r="Q14" s="17">
        <v>5.3236446638953501E-2</v>
      </c>
      <c r="R14" s="17"/>
      <c r="S14" s="17">
        <v>6.05219088665876E-2</v>
      </c>
      <c r="T14" s="17">
        <v>3.5382039513691503E-2</v>
      </c>
      <c r="U14" s="17">
        <v>3.7784423299162997E-2</v>
      </c>
      <c r="V14" s="17">
        <v>5.0799864515300802E-2</v>
      </c>
      <c r="W14" s="17">
        <v>3.61714660778681E-2</v>
      </c>
      <c r="X14" s="17">
        <v>4.2004155898254902E-2</v>
      </c>
      <c r="Y14" s="17">
        <v>4.6182239454368001E-2</v>
      </c>
      <c r="Z14" s="17">
        <v>3.6962218630702703E-2</v>
      </c>
      <c r="AA14" s="17">
        <v>6.9829285119155204E-2</v>
      </c>
      <c r="AB14" s="17">
        <v>3.9844450539937501E-2</v>
      </c>
      <c r="AC14" s="17">
        <v>3.2868811132848501E-2</v>
      </c>
      <c r="AD14" s="17">
        <v>2.7061252057926598E-2</v>
      </c>
      <c r="AE14" s="17"/>
      <c r="AF14" s="17">
        <v>5.29694864788674E-2</v>
      </c>
      <c r="AG14" s="17">
        <v>3.2302673473036198E-2</v>
      </c>
      <c r="AH14" s="17">
        <v>5.4071388150225899E-2</v>
      </c>
      <c r="AI14" s="17"/>
      <c r="AJ14" s="17">
        <v>3.02505133648641E-2</v>
      </c>
      <c r="AK14" s="17">
        <v>3.5641457801731599E-2</v>
      </c>
      <c r="AL14" s="17">
        <v>3.1419752117392397E-2</v>
      </c>
      <c r="AM14" s="17"/>
      <c r="AN14" s="17">
        <v>5.7000602473358003E-2</v>
      </c>
      <c r="AO14" s="17">
        <v>4.8943421906802599E-2</v>
      </c>
      <c r="AP14" s="17">
        <v>4.1936261071960003E-2</v>
      </c>
      <c r="AQ14" s="17">
        <v>3.1119801960252401E-2</v>
      </c>
      <c r="AR14" s="17">
        <v>0</v>
      </c>
      <c r="AS14" s="17"/>
      <c r="AT14" s="17">
        <v>4.3126485850599798E-2</v>
      </c>
      <c r="AU14" s="17">
        <v>7.8371188096259897E-2</v>
      </c>
      <c r="AV14" s="17"/>
      <c r="AW14" s="17">
        <v>3.0470017309043598E-2</v>
      </c>
      <c r="AX14" s="17">
        <v>1.9435884206396099E-2</v>
      </c>
      <c r="AY14" s="17">
        <v>6.8720380540975096E-2</v>
      </c>
    </row>
    <row r="15" spans="2:51">
      <c r="B15" s="18" t="s">
        <v>164</v>
      </c>
      <c r="C15" s="21">
        <v>0.33258673492894397</v>
      </c>
      <c r="D15" s="21">
        <v>0.41265665756637099</v>
      </c>
      <c r="E15" s="21">
        <v>0.26243128415075501</v>
      </c>
      <c r="F15" s="21"/>
      <c r="G15" s="21">
        <v>0.25721367649168397</v>
      </c>
      <c r="H15" s="21">
        <v>0.30509301049195597</v>
      </c>
      <c r="I15" s="21">
        <v>0.33994159347754399</v>
      </c>
      <c r="J15" s="21">
        <v>0.31765828782106798</v>
      </c>
      <c r="K15" s="21">
        <v>0.34148114498250498</v>
      </c>
      <c r="L15" s="21">
        <v>0.38741524966235802</v>
      </c>
      <c r="M15" s="21"/>
      <c r="N15" s="21">
        <v>0.36289769939876898</v>
      </c>
      <c r="O15" s="21">
        <v>0.32971635818817402</v>
      </c>
      <c r="P15" s="21">
        <v>0.32855428794490099</v>
      </c>
      <c r="Q15" s="21">
        <v>0.30815778490794599</v>
      </c>
      <c r="R15" s="21"/>
      <c r="S15" s="21">
        <v>0.39941149311685697</v>
      </c>
      <c r="T15" s="21">
        <v>0.29113461434367299</v>
      </c>
      <c r="U15" s="21">
        <v>0.33837070052610602</v>
      </c>
      <c r="V15" s="21">
        <v>0.26057225777313198</v>
      </c>
      <c r="W15" s="21">
        <v>0.32510142420386401</v>
      </c>
      <c r="X15" s="21">
        <v>0.34910956030402102</v>
      </c>
      <c r="Y15" s="21">
        <v>0.33484047332433298</v>
      </c>
      <c r="Z15" s="21">
        <v>0.46435479479688402</v>
      </c>
      <c r="AA15" s="21">
        <v>0.36882848650273098</v>
      </c>
      <c r="AB15" s="21">
        <v>0.27551933441382598</v>
      </c>
      <c r="AC15" s="21">
        <v>0.29312457034929401</v>
      </c>
      <c r="AD15" s="21">
        <v>0.289123593105722</v>
      </c>
      <c r="AE15" s="21"/>
      <c r="AF15" s="21">
        <v>0.38318216652610099</v>
      </c>
      <c r="AG15" s="21">
        <v>0.33992128558983697</v>
      </c>
      <c r="AH15" s="21">
        <v>0.20320240759642599</v>
      </c>
      <c r="AI15" s="21"/>
      <c r="AJ15" s="21">
        <v>0.44496828600260901</v>
      </c>
      <c r="AK15" s="21">
        <v>0.29524863110127397</v>
      </c>
      <c r="AL15" s="21">
        <v>0.34462637286538</v>
      </c>
      <c r="AM15" s="21"/>
      <c r="AN15" s="21">
        <v>0.32198512089349801</v>
      </c>
      <c r="AO15" s="21">
        <v>0.29165817950140599</v>
      </c>
      <c r="AP15" s="21">
        <v>0.33475740040770202</v>
      </c>
      <c r="AQ15" s="21">
        <v>0.36371621017364397</v>
      </c>
      <c r="AR15" s="21">
        <v>0.46111715980057899</v>
      </c>
      <c r="AS15" s="21"/>
      <c r="AT15" s="21">
        <v>0.34268581787652602</v>
      </c>
      <c r="AU15" s="21">
        <v>0.23184121784188599</v>
      </c>
      <c r="AV15" s="21"/>
      <c r="AW15" s="21">
        <v>0.36387910648544702</v>
      </c>
      <c r="AX15" s="21">
        <v>0.42869700523003801</v>
      </c>
      <c r="AY15" s="21">
        <v>0.277290899321813</v>
      </c>
    </row>
    <row r="16" spans="2:51">
      <c r="B16" s="18" t="s">
        <v>165</v>
      </c>
      <c r="C16" s="21">
        <v>0.32143593500144302</v>
      </c>
      <c r="D16" s="21">
        <v>0.27596666550678101</v>
      </c>
      <c r="E16" s="21">
        <v>0.36034250749353902</v>
      </c>
      <c r="F16" s="21"/>
      <c r="G16" s="21">
        <v>0.46161945183632003</v>
      </c>
      <c r="H16" s="21">
        <v>0.40822120837182302</v>
      </c>
      <c r="I16" s="21">
        <v>0.34375468612579302</v>
      </c>
      <c r="J16" s="21">
        <v>0.31217789473208901</v>
      </c>
      <c r="K16" s="21">
        <v>0.260714045965522</v>
      </c>
      <c r="L16" s="21">
        <v>0.22861859670184601</v>
      </c>
      <c r="M16" s="21"/>
      <c r="N16" s="21">
        <v>0.35648339887904401</v>
      </c>
      <c r="O16" s="21">
        <v>0.31028119685188199</v>
      </c>
      <c r="P16" s="21">
        <v>0.31016337487378498</v>
      </c>
      <c r="Q16" s="21">
        <v>0.30762657139087801</v>
      </c>
      <c r="R16" s="21"/>
      <c r="S16" s="21">
        <v>0.29192871253880598</v>
      </c>
      <c r="T16" s="21">
        <v>0.33000141271771999</v>
      </c>
      <c r="U16" s="21">
        <v>0.34131186822591703</v>
      </c>
      <c r="V16" s="21">
        <v>0.32083488125675902</v>
      </c>
      <c r="W16" s="21">
        <v>0.34639000096738298</v>
      </c>
      <c r="X16" s="21">
        <v>0.30980049026499501</v>
      </c>
      <c r="Y16" s="21">
        <v>0.33459246212857702</v>
      </c>
      <c r="Z16" s="21">
        <v>0.24097929485111899</v>
      </c>
      <c r="AA16" s="21">
        <v>0.30709779109945801</v>
      </c>
      <c r="AB16" s="21">
        <v>0.35693443215155402</v>
      </c>
      <c r="AC16" s="21">
        <v>0.303330629671833</v>
      </c>
      <c r="AD16" s="21">
        <v>0.413274033798674</v>
      </c>
      <c r="AE16" s="21"/>
      <c r="AF16" s="21">
        <v>0.25908800196454201</v>
      </c>
      <c r="AG16" s="21">
        <v>0.33499402462481698</v>
      </c>
      <c r="AH16" s="21">
        <v>0.41418509698770001</v>
      </c>
      <c r="AI16" s="21"/>
      <c r="AJ16" s="21">
        <v>0.19898789024376701</v>
      </c>
      <c r="AK16" s="21">
        <v>0.38653214446086898</v>
      </c>
      <c r="AL16" s="21">
        <v>0.33768648206405</v>
      </c>
      <c r="AM16" s="21"/>
      <c r="AN16" s="21">
        <v>0.24518815734668201</v>
      </c>
      <c r="AO16" s="21">
        <v>0.41296435187185998</v>
      </c>
      <c r="AP16" s="21">
        <v>0.36099971703628397</v>
      </c>
      <c r="AQ16" s="21">
        <v>0.38318044643201199</v>
      </c>
      <c r="AR16" s="21">
        <v>0.33379565530882399</v>
      </c>
      <c r="AS16" s="21"/>
      <c r="AT16" s="21">
        <v>0.31260997339396202</v>
      </c>
      <c r="AU16" s="21">
        <v>0.40552976952015102</v>
      </c>
      <c r="AV16" s="21"/>
      <c r="AW16" s="21">
        <v>0.33788531578660103</v>
      </c>
      <c r="AX16" s="21">
        <v>0.23094013069234101</v>
      </c>
      <c r="AY16" s="21">
        <v>0.32699663685672697</v>
      </c>
    </row>
    <row r="17" spans="2:51">
      <c r="B17" s="18" t="s">
        <v>140</v>
      </c>
      <c r="C17" s="22">
        <v>1.11507999275009E-2</v>
      </c>
      <c r="D17" s="22">
        <v>0.13668999205959001</v>
      </c>
      <c r="E17" s="22">
        <v>-9.7911223342784501E-2</v>
      </c>
      <c r="F17" s="22"/>
      <c r="G17" s="22">
        <v>-0.204405775344636</v>
      </c>
      <c r="H17" s="22">
        <v>-0.103128197879867</v>
      </c>
      <c r="I17" s="22">
        <v>-3.8130926482485799E-3</v>
      </c>
      <c r="J17" s="22">
        <v>5.4803930889786301E-3</v>
      </c>
      <c r="K17" s="22">
        <v>8.0767099016983299E-2</v>
      </c>
      <c r="L17" s="22">
        <v>0.15879665296051301</v>
      </c>
      <c r="M17" s="22"/>
      <c r="N17" s="22">
        <v>6.4143005197242501E-3</v>
      </c>
      <c r="O17" s="22">
        <v>1.94351613362919E-2</v>
      </c>
      <c r="P17" s="22">
        <v>1.8390913071116E-2</v>
      </c>
      <c r="Q17" s="22">
        <v>5.3121351706836295E-4</v>
      </c>
      <c r="R17" s="22"/>
      <c r="S17" s="22">
        <v>0.107482780578051</v>
      </c>
      <c r="T17" s="22">
        <v>-3.88667983740471E-2</v>
      </c>
      <c r="U17" s="22">
        <v>-2.9411676998113401E-3</v>
      </c>
      <c r="V17" s="22">
        <v>-6.02626234836275E-2</v>
      </c>
      <c r="W17" s="22">
        <v>-2.1288576763519099E-2</v>
      </c>
      <c r="X17" s="22">
        <v>3.9309070039025999E-2</v>
      </c>
      <c r="Y17" s="22">
        <v>2.4801119575601499E-4</v>
      </c>
      <c r="Z17" s="22">
        <v>0.223375499945766</v>
      </c>
      <c r="AA17" s="22">
        <v>6.1730695403272702E-2</v>
      </c>
      <c r="AB17" s="22">
        <v>-8.1415097737727704E-2</v>
      </c>
      <c r="AC17" s="22">
        <v>-1.02060593225392E-2</v>
      </c>
      <c r="AD17" s="22">
        <v>-0.124150440692952</v>
      </c>
      <c r="AE17" s="22"/>
      <c r="AF17" s="22">
        <v>0.124094164561559</v>
      </c>
      <c r="AG17" s="22">
        <v>4.9272609650198298E-3</v>
      </c>
      <c r="AH17" s="22">
        <v>-0.21098268939127399</v>
      </c>
      <c r="AI17" s="22"/>
      <c r="AJ17" s="22">
        <v>0.24598039575884201</v>
      </c>
      <c r="AK17" s="22">
        <v>-9.1283513359594295E-2</v>
      </c>
      <c r="AL17" s="22">
        <v>6.9398908013301704E-3</v>
      </c>
      <c r="AM17" s="22"/>
      <c r="AN17" s="22">
        <v>7.6796963546815603E-2</v>
      </c>
      <c r="AO17" s="22">
        <v>-0.121306172370454</v>
      </c>
      <c r="AP17" s="22">
        <v>-2.6242316628582299E-2</v>
      </c>
      <c r="AQ17" s="22">
        <v>-1.9464236258368201E-2</v>
      </c>
      <c r="AR17" s="22">
        <v>0.127321504491755</v>
      </c>
      <c r="AS17" s="22"/>
      <c r="AT17" s="22">
        <v>3.00758444825645E-2</v>
      </c>
      <c r="AU17" s="22">
        <v>-0.173688551678264</v>
      </c>
      <c r="AV17" s="22"/>
      <c r="AW17" s="22">
        <v>2.59937906988458E-2</v>
      </c>
      <c r="AX17" s="22">
        <v>0.197756874537697</v>
      </c>
      <c r="AY17" s="22">
        <v>-4.9705737534913398E-2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1917</v>
      </c>
      <c r="D7" s="10">
        <v>875</v>
      </c>
      <c r="E7" s="10">
        <v>1032</v>
      </c>
      <c r="F7" s="10"/>
      <c r="G7" s="10">
        <v>186</v>
      </c>
      <c r="H7" s="10">
        <v>256</v>
      </c>
      <c r="I7" s="10">
        <v>303</v>
      </c>
      <c r="J7" s="10">
        <v>314</v>
      </c>
      <c r="K7" s="10">
        <v>371</v>
      </c>
      <c r="L7" s="10">
        <v>487</v>
      </c>
      <c r="M7" s="10"/>
      <c r="N7" s="10">
        <v>557</v>
      </c>
      <c r="O7" s="10">
        <v>547</v>
      </c>
      <c r="P7" s="10">
        <v>376</v>
      </c>
      <c r="Q7" s="10">
        <v>425</v>
      </c>
      <c r="R7" s="10"/>
      <c r="S7" s="10">
        <v>206</v>
      </c>
      <c r="T7" s="10">
        <v>300</v>
      </c>
      <c r="U7" s="10">
        <v>186</v>
      </c>
      <c r="V7" s="10">
        <v>179</v>
      </c>
      <c r="W7" s="10">
        <v>136</v>
      </c>
      <c r="X7" s="10">
        <v>156</v>
      </c>
      <c r="Y7" s="10">
        <v>147</v>
      </c>
      <c r="Z7" s="10">
        <v>92</v>
      </c>
      <c r="AA7" s="10">
        <v>225</v>
      </c>
      <c r="AB7" s="10">
        <v>165</v>
      </c>
      <c r="AC7" s="10">
        <v>76</v>
      </c>
      <c r="AD7" s="10">
        <v>49</v>
      </c>
      <c r="AE7" s="10"/>
      <c r="AF7" s="10">
        <v>810</v>
      </c>
      <c r="AG7" s="10">
        <v>775</v>
      </c>
      <c r="AH7" s="10">
        <v>208</v>
      </c>
      <c r="AI7" s="10"/>
      <c r="AJ7" s="10">
        <v>512</v>
      </c>
      <c r="AK7" s="10">
        <v>534</v>
      </c>
      <c r="AL7" s="10">
        <v>160</v>
      </c>
      <c r="AM7" s="10"/>
      <c r="AN7" s="10">
        <v>382</v>
      </c>
      <c r="AO7" s="10">
        <v>338</v>
      </c>
      <c r="AP7" s="10">
        <v>461</v>
      </c>
      <c r="AQ7" s="10">
        <v>191</v>
      </c>
      <c r="AR7" s="10">
        <v>35</v>
      </c>
      <c r="AS7" s="10"/>
      <c r="AT7" s="10">
        <v>1733</v>
      </c>
      <c r="AU7" s="10">
        <v>170</v>
      </c>
      <c r="AV7" s="10"/>
      <c r="AW7" s="10">
        <v>895</v>
      </c>
      <c r="AX7" s="10">
        <v>201</v>
      </c>
      <c r="AY7" s="10">
        <v>821</v>
      </c>
    </row>
    <row r="8" spans="2:51" ht="30" customHeight="1">
      <c r="B8" s="11" t="s">
        <v>112</v>
      </c>
      <c r="C8" s="11">
        <v>1924</v>
      </c>
      <c r="D8" s="11">
        <v>917</v>
      </c>
      <c r="E8" s="11">
        <v>997</v>
      </c>
      <c r="F8" s="11"/>
      <c r="G8" s="11">
        <v>217</v>
      </c>
      <c r="H8" s="11">
        <v>318</v>
      </c>
      <c r="I8" s="11">
        <v>341</v>
      </c>
      <c r="J8" s="11">
        <v>308</v>
      </c>
      <c r="K8" s="11">
        <v>301</v>
      </c>
      <c r="L8" s="11">
        <v>439</v>
      </c>
      <c r="M8" s="11"/>
      <c r="N8" s="11">
        <v>505</v>
      </c>
      <c r="O8" s="11">
        <v>508</v>
      </c>
      <c r="P8" s="11">
        <v>446</v>
      </c>
      <c r="Q8" s="11">
        <v>453</v>
      </c>
      <c r="R8" s="11"/>
      <c r="S8" s="11">
        <v>257</v>
      </c>
      <c r="T8" s="11">
        <v>287</v>
      </c>
      <c r="U8" s="11">
        <v>161</v>
      </c>
      <c r="V8" s="11">
        <v>188</v>
      </c>
      <c r="W8" s="11">
        <v>132</v>
      </c>
      <c r="X8" s="11">
        <v>164</v>
      </c>
      <c r="Y8" s="11">
        <v>138</v>
      </c>
      <c r="Z8" s="11">
        <v>81</v>
      </c>
      <c r="AA8" s="11">
        <v>215</v>
      </c>
      <c r="AB8" s="11">
        <v>168</v>
      </c>
      <c r="AC8" s="11">
        <v>78</v>
      </c>
      <c r="AD8" s="11">
        <v>54</v>
      </c>
      <c r="AE8" s="11"/>
      <c r="AF8" s="11">
        <v>782</v>
      </c>
      <c r="AG8" s="11">
        <v>769</v>
      </c>
      <c r="AH8" s="11">
        <v>228</v>
      </c>
      <c r="AI8" s="11"/>
      <c r="AJ8" s="11">
        <v>486</v>
      </c>
      <c r="AK8" s="11">
        <v>552</v>
      </c>
      <c r="AL8" s="11">
        <v>157</v>
      </c>
      <c r="AM8" s="11"/>
      <c r="AN8" s="11">
        <v>386</v>
      </c>
      <c r="AO8" s="11">
        <v>354</v>
      </c>
      <c r="AP8" s="11">
        <v>457</v>
      </c>
      <c r="AQ8" s="11">
        <v>188</v>
      </c>
      <c r="AR8" s="11">
        <v>34</v>
      </c>
      <c r="AS8" s="11"/>
      <c r="AT8" s="11">
        <v>1712</v>
      </c>
      <c r="AU8" s="11">
        <v>197</v>
      </c>
      <c r="AV8" s="11"/>
      <c r="AW8" s="11">
        <v>860</v>
      </c>
      <c r="AX8" s="11">
        <v>214</v>
      </c>
      <c r="AY8" s="11">
        <v>849</v>
      </c>
    </row>
    <row r="9" spans="2:51">
      <c r="B9" s="18" t="s">
        <v>159</v>
      </c>
      <c r="C9" s="17">
        <v>0.13308366392534801</v>
      </c>
      <c r="D9" s="17">
        <v>0.156339028886371</v>
      </c>
      <c r="E9" s="17">
        <v>0.11105519507601599</v>
      </c>
      <c r="F9" s="17"/>
      <c r="G9" s="17">
        <v>0.20239515865514801</v>
      </c>
      <c r="H9" s="17">
        <v>0.18620334707990499</v>
      </c>
      <c r="I9" s="17">
        <v>0.14219445698608901</v>
      </c>
      <c r="J9" s="17">
        <v>0.107964027625467</v>
      </c>
      <c r="K9" s="17">
        <v>0.10672018117509</v>
      </c>
      <c r="L9" s="17">
        <v>8.8909395169586597E-2</v>
      </c>
      <c r="M9" s="17"/>
      <c r="N9" s="17">
        <v>0.14692694090939301</v>
      </c>
      <c r="O9" s="17">
        <v>0.13553933094406101</v>
      </c>
      <c r="P9" s="17">
        <v>0.10984132319550299</v>
      </c>
      <c r="Q9" s="17">
        <v>0.13212266195768299</v>
      </c>
      <c r="R9" s="17"/>
      <c r="S9" s="17">
        <v>0.17491810365156801</v>
      </c>
      <c r="T9" s="17">
        <v>0.114140265016677</v>
      </c>
      <c r="U9" s="17">
        <v>0.10503706270778999</v>
      </c>
      <c r="V9" s="17">
        <v>0.14412307038438499</v>
      </c>
      <c r="W9" s="17">
        <v>9.1903271513984794E-2</v>
      </c>
      <c r="X9" s="17">
        <v>9.0106859287653704E-2</v>
      </c>
      <c r="Y9" s="17">
        <v>0.13905875148538499</v>
      </c>
      <c r="Z9" s="17">
        <v>0.14125274045174199</v>
      </c>
      <c r="AA9" s="17">
        <v>0.15542363187856201</v>
      </c>
      <c r="AB9" s="17">
        <v>0.147693473925815</v>
      </c>
      <c r="AC9" s="17">
        <v>0.15340520389777501</v>
      </c>
      <c r="AD9" s="17">
        <v>0.119786657207076</v>
      </c>
      <c r="AE9" s="17"/>
      <c r="AF9" s="17">
        <v>0.116688041636031</v>
      </c>
      <c r="AG9" s="17">
        <v>0.14877301043935201</v>
      </c>
      <c r="AH9" s="17">
        <v>0.11122890749419199</v>
      </c>
      <c r="AI9" s="17"/>
      <c r="AJ9" s="17">
        <v>0.11607000228773399</v>
      </c>
      <c r="AK9" s="17">
        <v>0.16528564549640301</v>
      </c>
      <c r="AL9" s="17">
        <v>0.15877984951716601</v>
      </c>
      <c r="AM9" s="17"/>
      <c r="AN9" s="17">
        <v>0.11848197534883501</v>
      </c>
      <c r="AO9" s="17">
        <v>0.133140170371148</v>
      </c>
      <c r="AP9" s="17">
        <v>0.14458009045005599</v>
      </c>
      <c r="AQ9" s="17">
        <v>0.17737792408945099</v>
      </c>
      <c r="AR9" s="17">
        <v>0.24935634794914799</v>
      </c>
      <c r="AS9" s="17"/>
      <c r="AT9" s="17">
        <v>0.128363975508162</v>
      </c>
      <c r="AU9" s="17">
        <v>0.173657661756868</v>
      </c>
      <c r="AV9" s="17"/>
      <c r="AW9" s="17">
        <v>0.14330220833917401</v>
      </c>
      <c r="AX9" s="17">
        <v>0.160159911781589</v>
      </c>
      <c r="AY9" s="17">
        <v>0.11590084752865699</v>
      </c>
    </row>
    <row r="10" spans="2:51">
      <c r="B10" s="18" t="s">
        <v>160</v>
      </c>
      <c r="C10" s="17">
        <v>0.35929956087010201</v>
      </c>
      <c r="D10" s="17">
        <v>0.35787803911940602</v>
      </c>
      <c r="E10" s="17">
        <v>0.36006816218218801</v>
      </c>
      <c r="F10" s="17"/>
      <c r="G10" s="17">
        <v>0.40464087307956498</v>
      </c>
      <c r="H10" s="17">
        <v>0.37318194423245199</v>
      </c>
      <c r="I10" s="17">
        <v>0.38172816547126198</v>
      </c>
      <c r="J10" s="17">
        <v>0.38408510377834798</v>
      </c>
      <c r="K10" s="17">
        <v>0.29260316611736598</v>
      </c>
      <c r="L10" s="17">
        <v>0.33769105343592998</v>
      </c>
      <c r="M10" s="17"/>
      <c r="N10" s="17">
        <v>0.399418073930567</v>
      </c>
      <c r="O10" s="17">
        <v>0.381293507375212</v>
      </c>
      <c r="P10" s="17">
        <v>0.31484688596935201</v>
      </c>
      <c r="Q10" s="17">
        <v>0.33484650247589398</v>
      </c>
      <c r="R10" s="17"/>
      <c r="S10" s="17">
        <v>0.43419519116190702</v>
      </c>
      <c r="T10" s="17">
        <v>0.34793081156767403</v>
      </c>
      <c r="U10" s="17">
        <v>0.35587332587549397</v>
      </c>
      <c r="V10" s="17">
        <v>0.322625005769335</v>
      </c>
      <c r="W10" s="17">
        <v>0.37055127824919498</v>
      </c>
      <c r="X10" s="17">
        <v>0.41170385398020898</v>
      </c>
      <c r="Y10" s="17">
        <v>0.35910984380420302</v>
      </c>
      <c r="Z10" s="17">
        <v>0.36518129008293798</v>
      </c>
      <c r="AA10" s="17">
        <v>0.32479258192877902</v>
      </c>
      <c r="AB10" s="17">
        <v>0.333166556302047</v>
      </c>
      <c r="AC10" s="17">
        <v>0.29567668473924202</v>
      </c>
      <c r="AD10" s="17">
        <v>0.31656324451636803</v>
      </c>
      <c r="AE10" s="17"/>
      <c r="AF10" s="17">
        <v>0.31004457223626097</v>
      </c>
      <c r="AG10" s="17">
        <v>0.39818928078605398</v>
      </c>
      <c r="AH10" s="17">
        <v>0.364601622622171</v>
      </c>
      <c r="AI10" s="17"/>
      <c r="AJ10" s="17">
        <v>0.32652903376933201</v>
      </c>
      <c r="AK10" s="17">
        <v>0.39735370487754001</v>
      </c>
      <c r="AL10" s="17">
        <v>0.439608487490731</v>
      </c>
      <c r="AM10" s="17"/>
      <c r="AN10" s="17">
        <v>0.30289928972128599</v>
      </c>
      <c r="AO10" s="17">
        <v>0.38864815124274399</v>
      </c>
      <c r="AP10" s="17">
        <v>0.394828098109898</v>
      </c>
      <c r="AQ10" s="17">
        <v>0.40444367958070998</v>
      </c>
      <c r="AR10" s="17">
        <v>0.28997388286848302</v>
      </c>
      <c r="AS10" s="17"/>
      <c r="AT10" s="17">
        <v>0.349996989632755</v>
      </c>
      <c r="AU10" s="17">
        <v>0.44672927007059898</v>
      </c>
      <c r="AV10" s="17"/>
      <c r="AW10" s="17">
        <v>0.38675104937994798</v>
      </c>
      <c r="AX10" s="17">
        <v>0.39814277248629398</v>
      </c>
      <c r="AY10" s="17">
        <v>0.32169506789963598</v>
      </c>
    </row>
    <row r="11" spans="2:51" ht="30">
      <c r="B11" s="18" t="s">
        <v>161</v>
      </c>
      <c r="C11" s="17">
        <v>0.27725758423501201</v>
      </c>
      <c r="D11" s="17">
        <v>0.27179502372096798</v>
      </c>
      <c r="E11" s="17">
        <v>0.28409946568018202</v>
      </c>
      <c r="F11" s="17"/>
      <c r="G11" s="17">
        <v>0.19198440241416301</v>
      </c>
      <c r="H11" s="17">
        <v>0.24199474660963399</v>
      </c>
      <c r="I11" s="17">
        <v>0.24516874096855501</v>
      </c>
      <c r="J11" s="17">
        <v>0.28284875993310898</v>
      </c>
      <c r="K11" s="17">
        <v>0.34118673415327</v>
      </c>
      <c r="L11" s="17">
        <v>0.322220802531897</v>
      </c>
      <c r="M11" s="17"/>
      <c r="N11" s="17">
        <v>0.245886291804782</v>
      </c>
      <c r="O11" s="17">
        <v>0.26387588411846702</v>
      </c>
      <c r="P11" s="17">
        <v>0.28315187543021603</v>
      </c>
      <c r="Q11" s="17">
        <v>0.32212222299264998</v>
      </c>
      <c r="R11" s="17"/>
      <c r="S11" s="17">
        <v>0.20475039144028401</v>
      </c>
      <c r="T11" s="17">
        <v>0.34512364313702598</v>
      </c>
      <c r="U11" s="17">
        <v>0.306656318247291</v>
      </c>
      <c r="V11" s="17">
        <v>0.318037329028936</v>
      </c>
      <c r="W11" s="17">
        <v>0.24022972297410999</v>
      </c>
      <c r="X11" s="17">
        <v>0.26506078064247102</v>
      </c>
      <c r="Y11" s="17">
        <v>0.24183290291512199</v>
      </c>
      <c r="Z11" s="17">
        <v>0.24349976318095601</v>
      </c>
      <c r="AA11" s="17">
        <v>0.24390811385431099</v>
      </c>
      <c r="AB11" s="17">
        <v>0.28963564360539101</v>
      </c>
      <c r="AC11" s="17">
        <v>0.34392047693511102</v>
      </c>
      <c r="AD11" s="17">
        <v>0.29876328759619702</v>
      </c>
      <c r="AE11" s="17"/>
      <c r="AF11" s="17">
        <v>0.306493156658453</v>
      </c>
      <c r="AG11" s="17">
        <v>0.25801508285782399</v>
      </c>
      <c r="AH11" s="17">
        <v>0.28873253210481897</v>
      </c>
      <c r="AI11" s="17"/>
      <c r="AJ11" s="17">
        <v>0.31831718488815303</v>
      </c>
      <c r="AK11" s="17">
        <v>0.239198146338959</v>
      </c>
      <c r="AL11" s="17">
        <v>0.25488635682226701</v>
      </c>
      <c r="AM11" s="17"/>
      <c r="AN11" s="17">
        <v>0.31578157586662198</v>
      </c>
      <c r="AO11" s="17">
        <v>0.23508718365262701</v>
      </c>
      <c r="AP11" s="17">
        <v>0.26240073294280503</v>
      </c>
      <c r="AQ11" s="17">
        <v>0.21108408335422099</v>
      </c>
      <c r="AR11" s="17">
        <v>0.41073833009785499</v>
      </c>
      <c r="AS11" s="17"/>
      <c r="AT11" s="17">
        <v>0.28621596598892901</v>
      </c>
      <c r="AU11" s="17">
        <v>0.20491910689387299</v>
      </c>
      <c r="AV11" s="17"/>
      <c r="AW11" s="17">
        <v>0.25370668938511998</v>
      </c>
      <c r="AX11" s="17">
        <v>0.26161651444934603</v>
      </c>
      <c r="AY11" s="17">
        <v>0.30505522318426098</v>
      </c>
    </row>
    <row r="12" spans="2:51">
      <c r="B12" s="18" t="s">
        <v>162</v>
      </c>
      <c r="C12" s="17">
        <v>0.131686430959951</v>
      </c>
      <c r="D12" s="17">
        <v>0.12518783734231201</v>
      </c>
      <c r="E12" s="17">
        <v>0.13804855835369101</v>
      </c>
      <c r="F12" s="17"/>
      <c r="G12" s="17">
        <v>0.12126293006177601</v>
      </c>
      <c r="H12" s="17">
        <v>0.107877127443992</v>
      </c>
      <c r="I12" s="17">
        <v>0.13085213259244799</v>
      </c>
      <c r="J12" s="17">
        <v>0.118371981920126</v>
      </c>
      <c r="K12" s="17">
        <v>0.12971555447791699</v>
      </c>
      <c r="L12" s="17">
        <v>0.16543028995563799</v>
      </c>
      <c r="M12" s="17"/>
      <c r="N12" s="17">
        <v>0.12191819526271901</v>
      </c>
      <c r="O12" s="17">
        <v>0.13809553984573</v>
      </c>
      <c r="P12" s="17">
        <v>0.14113507894740199</v>
      </c>
      <c r="Q12" s="17">
        <v>0.127274955288639</v>
      </c>
      <c r="R12" s="17"/>
      <c r="S12" s="17">
        <v>9.8805863672927194E-2</v>
      </c>
      <c r="T12" s="17">
        <v>0.11127078464187801</v>
      </c>
      <c r="U12" s="17">
        <v>0.161249619263335</v>
      </c>
      <c r="V12" s="17">
        <v>0.15470825234248201</v>
      </c>
      <c r="W12" s="17">
        <v>0.17310462319165701</v>
      </c>
      <c r="X12" s="17">
        <v>0.166755799552606</v>
      </c>
      <c r="Y12" s="17">
        <v>0.148645987345701</v>
      </c>
      <c r="Z12" s="17">
        <v>4.9087636381208499E-2</v>
      </c>
      <c r="AA12" s="17">
        <v>0.13949323304528299</v>
      </c>
      <c r="AB12" s="17">
        <v>0.13116515942915799</v>
      </c>
      <c r="AC12" s="17">
        <v>9.3643827964873305E-2</v>
      </c>
      <c r="AD12" s="17">
        <v>0.12618180619775601</v>
      </c>
      <c r="AE12" s="17"/>
      <c r="AF12" s="17">
        <v>0.163710404751536</v>
      </c>
      <c r="AG12" s="17">
        <v>0.106315141706933</v>
      </c>
      <c r="AH12" s="17">
        <v>0.109365010886223</v>
      </c>
      <c r="AI12" s="17"/>
      <c r="AJ12" s="17">
        <v>0.150038991992621</v>
      </c>
      <c r="AK12" s="17">
        <v>0.12920687569346601</v>
      </c>
      <c r="AL12" s="17">
        <v>6.7320102317918407E-2</v>
      </c>
      <c r="AM12" s="17"/>
      <c r="AN12" s="17">
        <v>0.14655975576938801</v>
      </c>
      <c r="AO12" s="17">
        <v>0.13882545281897099</v>
      </c>
      <c r="AP12" s="17">
        <v>0.11454116396858199</v>
      </c>
      <c r="AQ12" s="17">
        <v>0.13849182513109401</v>
      </c>
      <c r="AR12" s="17">
        <v>4.9931439084514799E-2</v>
      </c>
      <c r="AS12" s="17"/>
      <c r="AT12" s="17">
        <v>0.13583976551569599</v>
      </c>
      <c r="AU12" s="17">
        <v>8.8490774472876496E-2</v>
      </c>
      <c r="AV12" s="17"/>
      <c r="AW12" s="17">
        <v>0.13598059546784999</v>
      </c>
      <c r="AX12" s="17">
        <v>0.108635332295132</v>
      </c>
      <c r="AY12" s="17">
        <v>0.13315652082516699</v>
      </c>
    </row>
    <row r="13" spans="2:51">
      <c r="B13" s="18" t="s">
        <v>163</v>
      </c>
      <c r="C13" s="17">
        <v>5.1018519932096898E-2</v>
      </c>
      <c r="D13" s="17">
        <v>5.9332772609469599E-2</v>
      </c>
      <c r="E13" s="17">
        <v>4.3869326354341501E-2</v>
      </c>
      <c r="F13" s="17"/>
      <c r="G13" s="17">
        <v>3.7582633962679898E-2</v>
      </c>
      <c r="H13" s="17">
        <v>4.5033908785287603E-2</v>
      </c>
      <c r="I13" s="17">
        <v>4.7256522530327499E-2</v>
      </c>
      <c r="J13" s="17">
        <v>5.47158409383783E-2</v>
      </c>
      <c r="K13" s="17">
        <v>7.43374259764846E-2</v>
      </c>
      <c r="L13" s="17">
        <v>4.6347465275106803E-2</v>
      </c>
      <c r="M13" s="17"/>
      <c r="N13" s="17">
        <v>5.6222713344420902E-2</v>
      </c>
      <c r="O13" s="17">
        <v>4.0089998498734403E-2</v>
      </c>
      <c r="P13" s="17">
        <v>7.5832585084870202E-2</v>
      </c>
      <c r="Q13" s="17">
        <v>3.4400210565819898E-2</v>
      </c>
      <c r="R13" s="17"/>
      <c r="S13" s="17">
        <v>4.84032934790629E-2</v>
      </c>
      <c r="T13" s="17">
        <v>3.4594076441343297E-2</v>
      </c>
      <c r="U13" s="17">
        <v>2.07854635973687E-2</v>
      </c>
      <c r="V13" s="17">
        <v>1.9344038071667E-2</v>
      </c>
      <c r="W13" s="17">
        <v>0.101305410585732</v>
      </c>
      <c r="X13" s="17">
        <v>4.7189657748608602E-2</v>
      </c>
      <c r="Y13" s="17">
        <v>4.2115628017405003E-2</v>
      </c>
      <c r="Z13" s="17">
        <v>0.12234940920210299</v>
      </c>
      <c r="AA13" s="17">
        <v>8.2244559561633901E-2</v>
      </c>
      <c r="AB13" s="17">
        <v>5.0285897493477699E-2</v>
      </c>
      <c r="AC13" s="17">
        <v>5.0684694863518301E-2</v>
      </c>
      <c r="AD13" s="17">
        <v>3.4676172088123403E-2</v>
      </c>
      <c r="AE13" s="17"/>
      <c r="AF13" s="17">
        <v>6.4162228689318895E-2</v>
      </c>
      <c r="AG13" s="17">
        <v>4.14905582846056E-2</v>
      </c>
      <c r="AH13" s="17">
        <v>5.3685657314862301E-2</v>
      </c>
      <c r="AI13" s="17"/>
      <c r="AJ13" s="17">
        <v>5.1928388452036602E-2</v>
      </c>
      <c r="AK13" s="17">
        <v>3.1771585703811597E-2</v>
      </c>
      <c r="AL13" s="17">
        <v>5.7145355362557597E-2</v>
      </c>
      <c r="AM13" s="17"/>
      <c r="AN13" s="17">
        <v>4.7085974635712798E-2</v>
      </c>
      <c r="AO13" s="17">
        <v>6.3968262844427706E-2</v>
      </c>
      <c r="AP13" s="17">
        <v>4.6704481585755797E-2</v>
      </c>
      <c r="AQ13" s="17">
        <v>3.59100274004817E-2</v>
      </c>
      <c r="AR13" s="17">
        <v>0</v>
      </c>
      <c r="AS13" s="17"/>
      <c r="AT13" s="17">
        <v>5.0068115905965098E-2</v>
      </c>
      <c r="AU13" s="17">
        <v>5.8048051740150902E-2</v>
      </c>
      <c r="AV13" s="17"/>
      <c r="AW13" s="17">
        <v>4.8163399663945602E-2</v>
      </c>
      <c r="AX13" s="17">
        <v>4.0741195227235703E-2</v>
      </c>
      <c r="AY13" s="17">
        <v>5.6504092669318003E-2</v>
      </c>
    </row>
    <row r="14" spans="2:51">
      <c r="B14" s="18" t="s">
        <v>119</v>
      </c>
      <c r="C14" s="17">
        <v>4.7654240077490702E-2</v>
      </c>
      <c r="D14" s="17">
        <v>2.9467298321473101E-2</v>
      </c>
      <c r="E14" s="17">
        <v>6.2859292353581203E-2</v>
      </c>
      <c r="F14" s="17"/>
      <c r="G14" s="17">
        <v>4.2134001826668203E-2</v>
      </c>
      <c r="H14" s="17">
        <v>4.5708925848730098E-2</v>
      </c>
      <c r="I14" s="17">
        <v>5.2799981451318E-2</v>
      </c>
      <c r="J14" s="17">
        <v>5.2014285804571597E-2</v>
      </c>
      <c r="K14" s="17">
        <v>5.5436938099872497E-2</v>
      </c>
      <c r="L14" s="17">
        <v>3.9400993631841699E-2</v>
      </c>
      <c r="M14" s="17"/>
      <c r="N14" s="17">
        <v>2.9627784748118401E-2</v>
      </c>
      <c r="O14" s="17">
        <v>4.11057392177957E-2</v>
      </c>
      <c r="P14" s="17">
        <v>7.5192251372656699E-2</v>
      </c>
      <c r="Q14" s="17">
        <v>4.9233446719314698E-2</v>
      </c>
      <c r="R14" s="17"/>
      <c r="S14" s="17">
        <v>3.8927156594251403E-2</v>
      </c>
      <c r="T14" s="17">
        <v>4.6940419195401498E-2</v>
      </c>
      <c r="U14" s="17">
        <v>5.0398210308720999E-2</v>
      </c>
      <c r="V14" s="17">
        <v>4.1162304403194502E-2</v>
      </c>
      <c r="W14" s="17">
        <v>2.29056934853204E-2</v>
      </c>
      <c r="X14" s="17">
        <v>1.91830487884521E-2</v>
      </c>
      <c r="Y14" s="17">
        <v>6.9236886432184105E-2</v>
      </c>
      <c r="Z14" s="17">
        <v>7.86291607010529E-2</v>
      </c>
      <c r="AA14" s="17">
        <v>5.4137879731429799E-2</v>
      </c>
      <c r="AB14" s="17">
        <v>4.8053269244111102E-2</v>
      </c>
      <c r="AC14" s="17">
        <v>6.2669111599480104E-2</v>
      </c>
      <c r="AD14" s="17">
        <v>0.10402883239447799</v>
      </c>
      <c r="AE14" s="17"/>
      <c r="AF14" s="17">
        <v>3.8901596028399398E-2</v>
      </c>
      <c r="AG14" s="17">
        <v>4.7216925925230302E-2</v>
      </c>
      <c r="AH14" s="17">
        <v>7.2386269577732198E-2</v>
      </c>
      <c r="AI14" s="17"/>
      <c r="AJ14" s="17">
        <v>3.7116398610123301E-2</v>
      </c>
      <c r="AK14" s="17">
        <v>3.7184041889820302E-2</v>
      </c>
      <c r="AL14" s="17">
        <v>2.2259848489359999E-2</v>
      </c>
      <c r="AM14" s="17"/>
      <c r="AN14" s="17">
        <v>6.9191428658155904E-2</v>
      </c>
      <c r="AO14" s="17">
        <v>4.0330779070082201E-2</v>
      </c>
      <c r="AP14" s="17">
        <v>3.6945432942902798E-2</v>
      </c>
      <c r="AQ14" s="17">
        <v>3.2692460444042497E-2</v>
      </c>
      <c r="AR14" s="17">
        <v>0</v>
      </c>
      <c r="AS14" s="17"/>
      <c r="AT14" s="17">
        <v>4.9515187448493599E-2</v>
      </c>
      <c r="AU14" s="17">
        <v>2.81551350656324E-2</v>
      </c>
      <c r="AV14" s="17"/>
      <c r="AW14" s="17">
        <v>3.2096057763963098E-2</v>
      </c>
      <c r="AX14" s="17">
        <v>3.0704273760403002E-2</v>
      </c>
      <c r="AY14" s="17">
        <v>6.7688247892960796E-2</v>
      </c>
    </row>
    <row r="15" spans="2:51">
      <c r="B15" s="18" t="s">
        <v>164</v>
      </c>
      <c r="C15" s="21">
        <v>0.49238322479544999</v>
      </c>
      <c r="D15" s="21">
        <v>0.51421706800577804</v>
      </c>
      <c r="E15" s="21">
        <v>0.47112335725820498</v>
      </c>
      <c r="F15" s="21"/>
      <c r="G15" s="21">
        <v>0.60703603173471299</v>
      </c>
      <c r="H15" s="21">
        <v>0.55938529131235704</v>
      </c>
      <c r="I15" s="21">
        <v>0.52392262245735099</v>
      </c>
      <c r="J15" s="21">
        <v>0.49204913140381501</v>
      </c>
      <c r="K15" s="21">
        <v>0.399323347292456</v>
      </c>
      <c r="L15" s="21">
        <v>0.42660044860551599</v>
      </c>
      <c r="M15" s="21"/>
      <c r="N15" s="21">
        <v>0.54634501483996001</v>
      </c>
      <c r="O15" s="21">
        <v>0.51683283831927296</v>
      </c>
      <c r="P15" s="21">
        <v>0.424688209164856</v>
      </c>
      <c r="Q15" s="21">
        <v>0.466969164433576</v>
      </c>
      <c r="R15" s="21"/>
      <c r="S15" s="21">
        <v>0.60911329481347498</v>
      </c>
      <c r="T15" s="21">
        <v>0.46207107658435098</v>
      </c>
      <c r="U15" s="21">
        <v>0.46091038858328398</v>
      </c>
      <c r="V15" s="21">
        <v>0.46674807615371999</v>
      </c>
      <c r="W15" s="21">
        <v>0.46245454976318001</v>
      </c>
      <c r="X15" s="21">
        <v>0.50181071326786197</v>
      </c>
      <c r="Y15" s="21">
        <v>0.49816859528958801</v>
      </c>
      <c r="Z15" s="21">
        <v>0.50643403053467995</v>
      </c>
      <c r="AA15" s="21">
        <v>0.48021621380734197</v>
      </c>
      <c r="AB15" s="21">
        <v>0.480860030227862</v>
      </c>
      <c r="AC15" s="21">
        <v>0.44908188863701698</v>
      </c>
      <c r="AD15" s="21">
        <v>0.43634990172344501</v>
      </c>
      <c r="AE15" s="21"/>
      <c r="AF15" s="21">
        <v>0.426732613872292</v>
      </c>
      <c r="AG15" s="21">
        <v>0.54696229122540696</v>
      </c>
      <c r="AH15" s="21">
        <v>0.475830530116363</v>
      </c>
      <c r="AI15" s="21"/>
      <c r="AJ15" s="21">
        <v>0.44259903605706602</v>
      </c>
      <c r="AK15" s="21">
        <v>0.56263935037394297</v>
      </c>
      <c r="AL15" s="21">
        <v>0.59838833700789695</v>
      </c>
      <c r="AM15" s="21"/>
      <c r="AN15" s="21">
        <v>0.42138126507012102</v>
      </c>
      <c r="AO15" s="21">
        <v>0.52178832161389199</v>
      </c>
      <c r="AP15" s="21">
        <v>0.53940818855995398</v>
      </c>
      <c r="AQ15" s="21">
        <v>0.581821603670161</v>
      </c>
      <c r="AR15" s="21">
        <v>0.53933023081763098</v>
      </c>
      <c r="AS15" s="21"/>
      <c r="AT15" s="21">
        <v>0.47836096514091703</v>
      </c>
      <c r="AU15" s="21">
        <v>0.62038693182746796</v>
      </c>
      <c r="AV15" s="21"/>
      <c r="AW15" s="21">
        <v>0.53005325771912104</v>
      </c>
      <c r="AX15" s="21">
        <v>0.55830268426788299</v>
      </c>
      <c r="AY15" s="21">
        <v>0.43759591542829301</v>
      </c>
    </row>
    <row r="16" spans="2:51">
      <c r="B16" s="18" t="s">
        <v>165</v>
      </c>
      <c r="C16" s="21">
        <v>0.182704950892047</v>
      </c>
      <c r="D16" s="21">
        <v>0.18452060995178199</v>
      </c>
      <c r="E16" s="21">
        <v>0.181917884708033</v>
      </c>
      <c r="F16" s="21"/>
      <c r="G16" s="21">
        <v>0.15884556402445599</v>
      </c>
      <c r="H16" s="21">
        <v>0.15291103622927901</v>
      </c>
      <c r="I16" s="21">
        <v>0.17810865512277599</v>
      </c>
      <c r="J16" s="21">
        <v>0.17308782285850499</v>
      </c>
      <c r="K16" s="21">
        <v>0.20405298045440101</v>
      </c>
      <c r="L16" s="21">
        <v>0.21177775523074499</v>
      </c>
      <c r="M16" s="21"/>
      <c r="N16" s="21">
        <v>0.17814090860713999</v>
      </c>
      <c r="O16" s="21">
        <v>0.17818553834446499</v>
      </c>
      <c r="P16" s="21">
        <v>0.216967664032272</v>
      </c>
      <c r="Q16" s="21">
        <v>0.16167516585445901</v>
      </c>
      <c r="R16" s="21"/>
      <c r="S16" s="21">
        <v>0.14720915715199001</v>
      </c>
      <c r="T16" s="21">
        <v>0.145864861083222</v>
      </c>
      <c r="U16" s="21">
        <v>0.182035082860704</v>
      </c>
      <c r="V16" s="21">
        <v>0.17405229041414899</v>
      </c>
      <c r="W16" s="21">
        <v>0.27441003377738898</v>
      </c>
      <c r="X16" s="21">
        <v>0.213945457301215</v>
      </c>
      <c r="Y16" s="21">
        <v>0.19076161536310601</v>
      </c>
      <c r="Z16" s="21">
        <v>0.17143704558331099</v>
      </c>
      <c r="AA16" s="21">
        <v>0.22173779260691701</v>
      </c>
      <c r="AB16" s="21">
        <v>0.18145105692263599</v>
      </c>
      <c r="AC16" s="21">
        <v>0.14432852282839201</v>
      </c>
      <c r="AD16" s="21">
        <v>0.16085797828588</v>
      </c>
      <c r="AE16" s="21"/>
      <c r="AF16" s="21">
        <v>0.22787263344085501</v>
      </c>
      <c r="AG16" s="21">
        <v>0.147805699991539</v>
      </c>
      <c r="AH16" s="21">
        <v>0.16305066820108499</v>
      </c>
      <c r="AI16" s="21"/>
      <c r="AJ16" s="21">
        <v>0.20196738044465801</v>
      </c>
      <c r="AK16" s="21">
        <v>0.16097846139727801</v>
      </c>
      <c r="AL16" s="21">
        <v>0.124465457680476</v>
      </c>
      <c r="AM16" s="21"/>
      <c r="AN16" s="21">
        <v>0.193645730405101</v>
      </c>
      <c r="AO16" s="21">
        <v>0.20279371566339799</v>
      </c>
      <c r="AP16" s="21">
        <v>0.16124564555433801</v>
      </c>
      <c r="AQ16" s="21">
        <v>0.174401852531575</v>
      </c>
      <c r="AR16" s="21">
        <v>4.9931439084514799E-2</v>
      </c>
      <c r="AS16" s="21"/>
      <c r="AT16" s="21">
        <v>0.18590788142166101</v>
      </c>
      <c r="AU16" s="21">
        <v>0.146538826213027</v>
      </c>
      <c r="AV16" s="21"/>
      <c r="AW16" s="21">
        <v>0.184143995131795</v>
      </c>
      <c r="AX16" s="21">
        <v>0.14937652752236799</v>
      </c>
      <c r="AY16" s="21">
        <v>0.18966061349448499</v>
      </c>
    </row>
    <row r="17" spans="2:51">
      <c r="B17" s="18" t="s">
        <v>140</v>
      </c>
      <c r="C17" s="22">
        <v>0.30967827390340202</v>
      </c>
      <c r="D17" s="22">
        <v>0.329696458053996</v>
      </c>
      <c r="E17" s="22">
        <v>0.28920547255017198</v>
      </c>
      <c r="F17" s="22"/>
      <c r="G17" s="22">
        <v>0.448190467710257</v>
      </c>
      <c r="H17" s="22">
        <v>0.406474255083078</v>
      </c>
      <c r="I17" s="22">
        <v>0.34581396733457498</v>
      </c>
      <c r="J17" s="22">
        <v>0.31896130854531002</v>
      </c>
      <c r="K17" s="22">
        <v>0.19527036683805399</v>
      </c>
      <c r="L17" s="22">
        <v>0.214822693374771</v>
      </c>
      <c r="M17" s="22"/>
      <c r="N17" s="22">
        <v>0.36820410623282002</v>
      </c>
      <c r="O17" s="22">
        <v>0.33864729997480802</v>
      </c>
      <c r="P17" s="22">
        <v>0.20772054513258401</v>
      </c>
      <c r="Q17" s="22">
        <v>0.30529399857911799</v>
      </c>
      <c r="R17" s="22"/>
      <c r="S17" s="22">
        <v>0.46190413766148503</v>
      </c>
      <c r="T17" s="22">
        <v>0.31620621550112898</v>
      </c>
      <c r="U17" s="22">
        <v>0.27887530572258001</v>
      </c>
      <c r="V17" s="22">
        <v>0.292695785739571</v>
      </c>
      <c r="W17" s="22">
        <v>0.188044515985791</v>
      </c>
      <c r="X17" s="22">
        <v>0.28786525596664803</v>
      </c>
      <c r="Y17" s="22">
        <v>0.30740697992648103</v>
      </c>
      <c r="Z17" s="22">
        <v>0.33499698495136798</v>
      </c>
      <c r="AA17" s="22">
        <v>0.25847842120042402</v>
      </c>
      <c r="AB17" s="22">
        <v>0.29940897330522598</v>
      </c>
      <c r="AC17" s="22">
        <v>0.304753365808625</v>
      </c>
      <c r="AD17" s="22">
        <v>0.27549192343756501</v>
      </c>
      <c r="AE17" s="22"/>
      <c r="AF17" s="22">
        <v>0.19885998043143699</v>
      </c>
      <c r="AG17" s="22">
        <v>0.39915659123386799</v>
      </c>
      <c r="AH17" s="22">
        <v>0.31277986191527801</v>
      </c>
      <c r="AI17" s="22"/>
      <c r="AJ17" s="22">
        <v>0.24063165561240801</v>
      </c>
      <c r="AK17" s="22">
        <v>0.40166088897666502</v>
      </c>
      <c r="AL17" s="22">
        <v>0.473922879327421</v>
      </c>
      <c r="AM17" s="22"/>
      <c r="AN17" s="22">
        <v>0.227735534665021</v>
      </c>
      <c r="AO17" s="22">
        <v>0.318994605950494</v>
      </c>
      <c r="AP17" s="22">
        <v>0.37816254300561603</v>
      </c>
      <c r="AQ17" s="22">
        <v>0.40741975113858597</v>
      </c>
      <c r="AR17" s="22">
        <v>0.48939879173311601</v>
      </c>
      <c r="AS17" s="22"/>
      <c r="AT17" s="22">
        <v>0.29245308371925599</v>
      </c>
      <c r="AU17" s="22">
        <v>0.47384810561444002</v>
      </c>
      <c r="AV17" s="22"/>
      <c r="AW17" s="22">
        <v>0.34590926258732602</v>
      </c>
      <c r="AX17" s="22">
        <v>0.40892615674551502</v>
      </c>
      <c r="AY17" s="22">
        <v>0.247935301933807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1875</v>
      </c>
      <c r="D7" s="10">
        <v>864</v>
      </c>
      <c r="E7" s="10">
        <v>1005</v>
      </c>
      <c r="F7" s="10"/>
      <c r="G7" s="10">
        <v>171</v>
      </c>
      <c r="H7" s="10">
        <v>282</v>
      </c>
      <c r="I7" s="10">
        <v>231</v>
      </c>
      <c r="J7" s="10">
        <v>301</v>
      </c>
      <c r="K7" s="10">
        <v>393</v>
      </c>
      <c r="L7" s="10">
        <v>497</v>
      </c>
      <c r="M7" s="10"/>
      <c r="N7" s="10">
        <v>528</v>
      </c>
      <c r="O7" s="10">
        <v>541</v>
      </c>
      <c r="P7" s="10">
        <v>358</v>
      </c>
      <c r="Q7" s="10">
        <v>437</v>
      </c>
      <c r="R7" s="10"/>
      <c r="S7" s="10">
        <v>199</v>
      </c>
      <c r="T7" s="10">
        <v>259</v>
      </c>
      <c r="U7" s="10">
        <v>183</v>
      </c>
      <c r="V7" s="10">
        <v>176</v>
      </c>
      <c r="W7" s="10">
        <v>145</v>
      </c>
      <c r="X7" s="10">
        <v>144</v>
      </c>
      <c r="Y7" s="10">
        <v>172</v>
      </c>
      <c r="Z7" s="10">
        <v>82</v>
      </c>
      <c r="AA7" s="10">
        <v>200</v>
      </c>
      <c r="AB7" s="10">
        <v>155</v>
      </c>
      <c r="AC7" s="10">
        <v>110</v>
      </c>
      <c r="AD7" s="10">
        <v>50</v>
      </c>
      <c r="AE7" s="10"/>
      <c r="AF7" s="10">
        <v>796</v>
      </c>
      <c r="AG7" s="10">
        <v>763</v>
      </c>
      <c r="AH7" s="10">
        <v>200</v>
      </c>
      <c r="AI7" s="10"/>
      <c r="AJ7" s="10">
        <v>469</v>
      </c>
      <c r="AK7" s="10">
        <v>601</v>
      </c>
      <c r="AL7" s="10">
        <v>154</v>
      </c>
      <c r="AM7" s="10"/>
      <c r="AN7" s="10">
        <v>377</v>
      </c>
      <c r="AO7" s="10">
        <v>322</v>
      </c>
      <c r="AP7" s="10">
        <v>443</v>
      </c>
      <c r="AQ7" s="10">
        <v>191</v>
      </c>
      <c r="AR7" s="10">
        <v>35</v>
      </c>
      <c r="AS7" s="10"/>
      <c r="AT7" s="10">
        <v>1708</v>
      </c>
      <c r="AU7" s="10">
        <v>156</v>
      </c>
      <c r="AV7" s="10"/>
      <c r="AW7" s="10">
        <v>905</v>
      </c>
      <c r="AX7" s="10">
        <v>176</v>
      </c>
      <c r="AY7" s="10">
        <v>794</v>
      </c>
    </row>
    <row r="8" spans="2:51" ht="30" customHeight="1">
      <c r="B8" s="11" t="s">
        <v>112</v>
      </c>
      <c r="C8" s="11">
        <v>1875</v>
      </c>
      <c r="D8" s="11">
        <v>895</v>
      </c>
      <c r="E8" s="11">
        <v>974</v>
      </c>
      <c r="F8" s="11"/>
      <c r="G8" s="11">
        <v>204</v>
      </c>
      <c r="H8" s="11">
        <v>345</v>
      </c>
      <c r="I8" s="11">
        <v>262</v>
      </c>
      <c r="J8" s="11">
        <v>300</v>
      </c>
      <c r="K8" s="11">
        <v>318</v>
      </c>
      <c r="L8" s="11">
        <v>446</v>
      </c>
      <c r="M8" s="11"/>
      <c r="N8" s="11">
        <v>483</v>
      </c>
      <c r="O8" s="11">
        <v>498</v>
      </c>
      <c r="P8" s="11">
        <v>413</v>
      </c>
      <c r="Q8" s="11">
        <v>469</v>
      </c>
      <c r="R8" s="11"/>
      <c r="S8" s="11">
        <v>242</v>
      </c>
      <c r="T8" s="11">
        <v>247</v>
      </c>
      <c r="U8" s="11">
        <v>162</v>
      </c>
      <c r="V8" s="11">
        <v>181</v>
      </c>
      <c r="W8" s="11">
        <v>144</v>
      </c>
      <c r="X8" s="11">
        <v>150</v>
      </c>
      <c r="Y8" s="11">
        <v>164</v>
      </c>
      <c r="Z8" s="11">
        <v>70</v>
      </c>
      <c r="AA8" s="11">
        <v>192</v>
      </c>
      <c r="AB8" s="11">
        <v>153</v>
      </c>
      <c r="AC8" s="11">
        <v>114</v>
      </c>
      <c r="AD8" s="11">
        <v>55</v>
      </c>
      <c r="AE8" s="11"/>
      <c r="AF8" s="11">
        <v>767</v>
      </c>
      <c r="AG8" s="11">
        <v>752</v>
      </c>
      <c r="AH8" s="11">
        <v>220</v>
      </c>
      <c r="AI8" s="11"/>
      <c r="AJ8" s="11">
        <v>445</v>
      </c>
      <c r="AK8" s="11">
        <v>624</v>
      </c>
      <c r="AL8" s="11">
        <v>151</v>
      </c>
      <c r="AM8" s="11"/>
      <c r="AN8" s="11">
        <v>376</v>
      </c>
      <c r="AO8" s="11">
        <v>336</v>
      </c>
      <c r="AP8" s="11">
        <v>450</v>
      </c>
      <c r="AQ8" s="11">
        <v>187</v>
      </c>
      <c r="AR8" s="11">
        <v>34</v>
      </c>
      <c r="AS8" s="11"/>
      <c r="AT8" s="11">
        <v>1684</v>
      </c>
      <c r="AU8" s="11">
        <v>178</v>
      </c>
      <c r="AV8" s="11"/>
      <c r="AW8" s="11">
        <v>869</v>
      </c>
      <c r="AX8" s="11">
        <v>186</v>
      </c>
      <c r="AY8" s="11">
        <v>820</v>
      </c>
    </row>
    <row r="9" spans="2:51">
      <c r="B9" s="18" t="s">
        <v>159</v>
      </c>
      <c r="C9" s="17">
        <v>0.11856802561879</v>
      </c>
      <c r="D9" s="17">
        <v>0.14299000677506299</v>
      </c>
      <c r="E9" s="17">
        <v>9.5806190036217403E-2</v>
      </c>
      <c r="F9" s="17"/>
      <c r="G9" s="17">
        <v>0.145328858521549</v>
      </c>
      <c r="H9" s="17">
        <v>0.13335801229803901</v>
      </c>
      <c r="I9" s="17">
        <v>0.10891420823053501</v>
      </c>
      <c r="J9" s="17">
        <v>0.118124882038333</v>
      </c>
      <c r="K9" s="17">
        <v>0.12036286498897</v>
      </c>
      <c r="L9" s="17">
        <v>9.9626458010289298E-2</v>
      </c>
      <c r="M9" s="17"/>
      <c r="N9" s="17">
        <v>0.117790435528609</v>
      </c>
      <c r="O9" s="17">
        <v>0.110842560119258</v>
      </c>
      <c r="P9" s="17">
        <v>0.121787829895964</v>
      </c>
      <c r="Q9" s="17">
        <v>0.12562092181472001</v>
      </c>
      <c r="R9" s="17"/>
      <c r="S9" s="17">
        <v>0.15391993467099199</v>
      </c>
      <c r="T9" s="17">
        <v>0.12494642184077</v>
      </c>
      <c r="U9" s="17">
        <v>0.107569910084645</v>
      </c>
      <c r="V9" s="17">
        <v>9.1759564423563894E-2</v>
      </c>
      <c r="W9" s="17">
        <v>0.13794815388048401</v>
      </c>
      <c r="X9" s="17">
        <v>0.119997828592476</v>
      </c>
      <c r="Y9" s="17">
        <v>0.102120873506913</v>
      </c>
      <c r="Z9" s="17">
        <v>9.7832785422664298E-2</v>
      </c>
      <c r="AA9" s="17">
        <v>9.7295692260087302E-2</v>
      </c>
      <c r="AB9" s="17">
        <v>8.1900103683244699E-2</v>
      </c>
      <c r="AC9" s="17">
        <v>0.126425744732728</v>
      </c>
      <c r="AD9" s="17">
        <v>0.234751616966418</v>
      </c>
      <c r="AE9" s="17"/>
      <c r="AF9" s="17">
        <v>9.8159336111137696E-2</v>
      </c>
      <c r="AG9" s="17">
        <v>0.14414985981283901</v>
      </c>
      <c r="AH9" s="17">
        <v>8.2703293286059201E-2</v>
      </c>
      <c r="AI9" s="17"/>
      <c r="AJ9" s="17">
        <v>0.10904007051392201</v>
      </c>
      <c r="AK9" s="17">
        <v>0.14641493840424799</v>
      </c>
      <c r="AL9" s="17">
        <v>8.1943914958197306E-2</v>
      </c>
      <c r="AM9" s="17"/>
      <c r="AN9" s="17">
        <v>8.5617515304693206E-2</v>
      </c>
      <c r="AO9" s="17">
        <v>0.136576097252637</v>
      </c>
      <c r="AP9" s="17">
        <v>0.130944086012734</v>
      </c>
      <c r="AQ9" s="17">
        <v>0.122607843696711</v>
      </c>
      <c r="AR9" s="17">
        <v>0.25817015769708601</v>
      </c>
      <c r="AS9" s="17"/>
      <c r="AT9" s="17">
        <v>0.11345413122114301</v>
      </c>
      <c r="AU9" s="17">
        <v>0.167202039586762</v>
      </c>
      <c r="AV9" s="17"/>
      <c r="AW9" s="17">
        <v>0.14015005323520099</v>
      </c>
      <c r="AX9" s="17">
        <v>0.149847346065096</v>
      </c>
      <c r="AY9" s="17">
        <v>8.8581365866549605E-2</v>
      </c>
    </row>
    <row r="10" spans="2:51">
      <c r="B10" s="18" t="s">
        <v>160</v>
      </c>
      <c r="C10" s="17">
        <v>0.312490312244188</v>
      </c>
      <c r="D10" s="17">
        <v>0.36078918374143698</v>
      </c>
      <c r="E10" s="17">
        <v>0.26920384554887899</v>
      </c>
      <c r="F10" s="17"/>
      <c r="G10" s="17">
        <v>0.32959920246360003</v>
      </c>
      <c r="H10" s="17">
        <v>0.35720708870530399</v>
      </c>
      <c r="I10" s="17">
        <v>0.28110177935765002</v>
      </c>
      <c r="J10" s="17">
        <v>0.28550920682457998</v>
      </c>
      <c r="K10" s="17">
        <v>0.31775782843686601</v>
      </c>
      <c r="L10" s="17">
        <v>0.30294717999553999</v>
      </c>
      <c r="M10" s="17"/>
      <c r="N10" s="17">
        <v>0.33662394720546401</v>
      </c>
      <c r="O10" s="17">
        <v>0.32908608103179099</v>
      </c>
      <c r="P10" s="17">
        <v>0.27095837691286601</v>
      </c>
      <c r="Q10" s="17">
        <v>0.30973523500468603</v>
      </c>
      <c r="R10" s="17"/>
      <c r="S10" s="17">
        <v>0.40747970791447902</v>
      </c>
      <c r="T10" s="17">
        <v>0.26380126736835202</v>
      </c>
      <c r="U10" s="17">
        <v>0.241694036785394</v>
      </c>
      <c r="V10" s="17">
        <v>0.318038461808137</v>
      </c>
      <c r="W10" s="17">
        <v>0.28060893257274599</v>
      </c>
      <c r="X10" s="17">
        <v>0.30419566092505101</v>
      </c>
      <c r="Y10" s="17">
        <v>0.36160833081146498</v>
      </c>
      <c r="Z10" s="17">
        <v>0.30396835159235702</v>
      </c>
      <c r="AA10" s="17">
        <v>0.33536784594880198</v>
      </c>
      <c r="AB10" s="17">
        <v>0.28590481522773098</v>
      </c>
      <c r="AC10" s="17">
        <v>0.30243961317252199</v>
      </c>
      <c r="AD10" s="17">
        <v>0.28997828034246098</v>
      </c>
      <c r="AE10" s="17"/>
      <c r="AF10" s="17">
        <v>0.264446749139995</v>
      </c>
      <c r="AG10" s="17">
        <v>0.36210651643196201</v>
      </c>
      <c r="AH10" s="17">
        <v>0.30061919072186699</v>
      </c>
      <c r="AI10" s="17"/>
      <c r="AJ10" s="17">
        <v>0.31878763594178799</v>
      </c>
      <c r="AK10" s="17">
        <v>0.34755439138989103</v>
      </c>
      <c r="AL10" s="17">
        <v>0.38699593920216202</v>
      </c>
      <c r="AM10" s="17"/>
      <c r="AN10" s="17">
        <v>0.28607542922981899</v>
      </c>
      <c r="AO10" s="17">
        <v>0.33293439879282799</v>
      </c>
      <c r="AP10" s="17">
        <v>0.319100574080809</v>
      </c>
      <c r="AQ10" s="17">
        <v>0.40009709938257498</v>
      </c>
      <c r="AR10" s="17">
        <v>0.196565566391527</v>
      </c>
      <c r="AS10" s="17"/>
      <c r="AT10" s="17">
        <v>0.302731334984078</v>
      </c>
      <c r="AU10" s="17">
        <v>0.39110888650769199</v>
      </c>
      <c r="AV10" s="17"/>
      <c r="AW10" s="17">
        <v>0.34056732961038799</v>
      </c>
      <c r="AX10" s="17">
        <v>0.33952253442687902</v>
      </c>
      <c r="AY10" s="17">
        <v>0.27658349834938001</v>
      </c>
    </row>
    <row r="11" spans="2:51" ht="30">
      <c r="B11" s="18" t="s">
        <v>161</v>
      </c>
      <c r="C11" s="17">
        <v>0.27483859792632098</v>
      </c>
      <c r="D11" s="17">
        <v>0.26614668556900101</v>
      </c>
      <c r="E11" s="17">
        <v>0.28320306243121701</v>
      </c>
      <c r="F11" s="17"/>
      <c r="G11" s="17">
        <v>0.24050401533815399</v>
      </c>
      <c r="H11" s="17">
        <v>0.25844309661198001</v>
      </c>
      <c r="I11" s="17">
        <v>0.23297262206205199</v>
      </c>
      <c r="J11" s="17">
        <v>0.31929195900830198</v>
      </c>
      <c r="K11" s="17">
        <v>0.27642367416104302</v>
      </c>
      <c r="L11" s="17">
        <v>0.29682658112933202</v>
      </c>
      <c r="M11" s="17"/>
      <c r="N11" s="17">
        <v>0.27371791017534902</v>
      </c>
      <c r="O11" s="17">
        <v>0.22371135202355699</v>
      </c>
      <c r="P11" s="17">
        <v>0.29941950922350702</v>
      </c>
      <c r="Q11" s="17">
        <v>0.30005862153832702</v>
      </c>
      <c r="R11" s="17"/>
      <c r="S11" s="17">
        <v>0.24242884808318299</v>
      </c>
      <c r="T11" s="17">
        <v>0.32387045137210302</v>
      </c>
      <c r="U11" s="17">
        <v>0.31992038722390898</v>
      </c>
      <c r="V11" s="17">
        <v>0.24233256883599399</v>
      </c>
      <c r="W11" s="17">
        <v>0.268365263569807</v>
      </c>
      <c r="X11" s="17">
        <v>0.21340295427372899</v>
      </c>
      <c r="Y11" s="17">
        <v>0.289416981522859</v>
      </c>
      <c r="Z11" s="17">
        <v>0.34742315241141802</v>
      </c>
      <c r="AA11" s="17">
        <v>0.26609497959672601</v>
      </c>
      <c r="AB11" s="17">
        <v>0.309223736360909</v>
      </c>
      <c r="AC11" s="17">
        <v>0.26044992833230401</v>
      </c>
      <c r="AD11" s="17">
        <v>0.18567632139294901</v>
      </c>
      <c r="AE11" s="17"/>
      <c r="AF11" s="17">
        <v>0.29077273945513898</v>
      </c>
      <c r="AG11" s="17">
        <v>0.26697963879247799</v>
      </c>
      <c r="AH11" s="17">
        <v>0.26652755422283902</v>
      </c>
      <c r="AI11" s="17"/>
      <c r="AJ11" s="17">
        <v>0.28173283688705603</v>
      </c>
      <c r="AK11" s="17">
        <v>0.24630370737997301</v>
      </c>
      <c r="AL11" s="17">
        <v>0.311471583245095</v>
      </c>
      <c r="AM11" s="17"/>
      <c r="AN11" s="17">
        <v>0.31822344233644201</v>
      </c>
      <c r="AO11" s="17">
        <v>0.247576427643836</v>
      </c>
      <c r="AP11" s="17">
        <v>0.26413664938690601</v>
      </c>
      <c r="AQ11" s="17">
        <v>0.22830506062846401</v>
      </c>
      <c r="AR11" s="17">
        <v>0.39651107897235</v>
      </c>
      <c r="AS11" s="17"/>
      <c r="AT11" s="17">
        <v>0.28148600695385501</v>
      </c>
      <c r="AU11" s="17">
        <v>0.21960675959147599</v>
      </c>
      <c r="AV11" s="17"/>
      <c r="AW11" s="17">
        <v>0.25253124663965398</v>
      </c>
      <c r="AX11" s="17">
        <v>0.32020752243678602</v>
      </c>
      <c r="AY11" s="17">
        <v>0.288176810856895</v>
      </c>
    </row>
    <row r="12" spans="2:51">
      <c r="B12" s="18" t="s">
        <v>162</v>
      </c>
      <c r="C12" s="17">
        <v>0.17620523469719401</v>
      </c>
      <c r="D12" s="17">
        <v>0.14155300522702299</v>
      </c>
      <c r="E12" s="17">
        <v>0.2082305857258</v>
      </c>
      <c r="F12" s="17"/>
      <c r="G12" s="17">
        <v>0.17519335685367399</v>
      </c>
      <c r="H12" s="17">
        <v>0.150436463822675</v>
      </c>
      <c r="I12" s="17">
        <v>0.21908446485472399</v>
      </c>
      <c r="J12" s="17">
        <v>0.157181263840103</v>
      </c>
      <c r="K12" s="17">
        <v>0.173914851604862</v>
      </c>
      <c r="L12" s="17">
        <v>0.18576067708896599</v>
      </c>
      <c r="M12" s="17"/>
      <c r="N12" s="17">
        <v>0.17959791026778801</v>
      </c>
      <c r="O12" s="17">
        <v>0.20232303111303299</v>
      </c>
      <c r="P12" s="17">
        <v>0.16958227320462599</v>
      </c>
      <c r="Q12" s="17">
        <v>0.15254792569030501</v>
      </c>
      <c r="R12" s="17"/>
      <c r="S12" s="17">
        <v>7.2223494589632994E-2</v>
      </c>
      <c r="T12" s="17">
        <v>0.161656821286285</v>
      </c>
      <c r="U12" s="17">
        <v>0.21376744730133701</v>
      </c>
      <c r="V12" s="17">
        <v>0.27809461639442501</v>
      </c>
      <c r="W12" s="17">
        <v>0.13181964832880599</v>
      </c>
      <c r="X12" s="17">
        <v>0.265136863769315</v>
      </c>
      <c r="Y12" s="17">
        <v>0.132519257370288</v>
      </c>
      <c r="Z12" s="17">
        <v>0.14655603089917599</v>
      </c>
      <c r="AA12" s="17">
        <v>0.179599927445072</v>
      </c>
      <c r="AB12" s="17">
        <v>0.20605868851931999</v>
      </c>
      <c r="AC12" s="17">
        <v>0.191079300533331</v>
      </c>
      <c r="AD12" s="17">
        <v>0.16818904197944201</v>
      </c>
      <c r="AE12" s="17"/>
      <c r="AF12" s="17">
        <v>0.21160655851633001</v>
      </c>
      <c r="AG12" s="17">
        <v>0.139484049465566</v>
      </c>
      <c r="AH12" s="17">
        <v>0.202040580880545</v>
      </c>
      <c r="AI12" s="17"/>
      <c r="AJ12" s="17">
        <v>0.17981573597849099</v>
      </c>
      <c r="AK12" s="17">
        <v>0.152143064599122</v>
      </c>
      <c r="AL12" s="17">
        <v>0.152562056950171</v>
      </c>
      <c r="AM12" s="17"/>
      <c r="AN12" s="17">
        <v>0.15564946578443101</v>
      </c>
      <c r="AO12" s="17">
        <v>0.19459127549747199</v>
      </c>
      <c r="AP12" s="17">
        <v>0.18295347692717701</v>
      </c>
      <c r="AQ12" s="17">
        <v>0.15319127573170799</v>
      </c>
      <c r="AR12" s="17">
        <v>0.13198450387734101</v>
      </c>
      <c r="AS12" s="17"/>
      <c r="AT12" s="17">
        <v>0.18123804756186701</v>
      </c>
      <c r="AU12" s="17">
        <v>0.13490211421967099</v>
      </c>
      <c r="AV12" s="17"/>
      <c r="AW12" s="17">
        <v>0.18326488130184401</v>
      </c>
      <c r="AX12" s="17">
        <v>0.115276798548841</v>
      </c>
      <c r="AY12" s="17">
        <v>0.18256661879751801</v>
      </c>
    </row>
    <row r="13" spans="2:51">
      <c r="B13" s="18" t="s">
        <v>163</v>
      </c>
      <c r="C13" s="17">
        <v>7.6099281031469901E-2</v>
      </c>
      <c r="D13" s="17">
        <v>5.9573347920654399E-2</v>
      </c>
      <c r="E13" s="17">
        <v>8.9685775020759195E-2</v>
      </c>
      <c r="F13" s="17"/>
      <c r="G13" s="17">
        <v>7.0276291229065604E-2</v>
      </c>
      <c r="H13" s="17">
        <v>6.7027870704162801E-2</v>
      </c>
      <c r="I13" s="17">
        <v>9.3137200592207994E-2</v>
      </c>
      <c r="J13" s="17">
        <v>8.3379998365708502E-2</v>
      </c>
      <c r="K13" s="17">
        <v>6.5568590980449204E-2</v>
      </c>
      <c r="L13" s="17">
        <v>7.8365792495891998E-2</v>
      </c>
      <c r="M13" s="17"/>
      <c r="N13" s="17">
        <v>6.7133404032036603E-2</v>
      </c>
      <c r="O13" s="17">
        <v>8.4061805671553497E-2</v>
      </c>
      <c r="P13" s="17">
        <v>9.5689906898970306E-2</v>
      </c>
      <c r="Q13" s="17">
        <v>6.1439477376197801E-2</v>
      </c>
      <c r="R13" s="17"/>
      <c r="S13" s="17">
        <v>6.4724430732607294E-2</v>
      </c>
      <c r="T13" s="17">
        <v>7.8783278884298702E-2</v>
      </c>
      <c r="U13" s="17">
        <v>8.1142393794297801E-2</v>
      </c>
      <c r="V13" s="17">
        <v>4.4258424996529801E-2</v>
      </c>
      <c r="W13" s="17">
        <v>0.158065636209891</v>
      </c>
      <c r="X13" s="17">
        <v>5.4411177886753197E-2</v>
      </c>
      <c r="Y13" s="17">
        <v>9.1138439168724605E-2</v>
      </c>
      <c r="Z13" s="17">
        <v>6.9540298192610095E-2</v>
      </c>
      <c r="AA13" s="17">
        <v>8.4987081960817307E-2</v>
      </c>
      <c r="AB13" s="17">
        <v>7.2900218590839297E-2</v>
      </c>
      <c r="AC13" s="17">
        <v>5.2768315730871797E-2</v>
      </c>
      <c r="AD13" s="17">
        <v>3.8342530125695801E-2</v>
      </c>
      <c r="AE13" s="17"/>
      <c r="AF13" s="17">
        <v>9.9250630185717198E-2</v>
      </c>
      <c r="AG13" s="17">
        <v>5.1667760251040203E-2</v>
      </c>
      <c r="AH13" s="17">
        <v>8.7332278743050801E-2</v>
      </c>
      <c r="AI13" s="17"/>
      <c r="AJ13" s="17">
        <v>8.7285499233165101E-2</v>
      </c>
      <c r="AK13" s="17">
        <v>5.7497745212937303E-2</v>
      </c>
      <c r="AL13" s="17">
        <v>4.7311921429278599E-2</v>
      </c>
      <c r="AM13" s="17"/>
      <c r="AN13" s="17">
        <v>9.2322177854253604E-2</v>
      </c>
      <c r="AO13" s="17">
        <v>6.3133301611907E-2</v>
      </c>
      <c r="AP13" s="17">
        <v>5.91507306657569E-2</v>
      </c>
      <c r="AQ13" s="17">
        <v>6.4974760407157495E-2</v>
      </c>
      <c r="AR13" s="17">
        <v>1.6768693061696399E-2</v>
      </c>
      <c r="AS13" s="17"/>
      <c r="AT13" s="17">
        <v>8.0982344411840795E-2</v>
      </c>
      <c r="AU13" s="17">
        <v>3.5473556004147803E-2</v>
      </c>
      <c r="AV13" s="17"/>
      <c r="AW13" s="17">
        <v>6.1258932240890199E-2</v>
      </c>
      <c r="AX13" s="17">
        <v>4.5938168489578698E-2</v>
      </c>
      <c r="AY13" s="17">
        <v>9.8685076186077997E-2</v>
      </c>
    </row>
    <row r="14" spans="2:51">
      <c r="B14" s="18" t="s">
        <v>119</v>
      </c>
      <c r="C14" s="17">
        <v>4.1798548482037498E-2</v>
      </c>
      <c r="D14" s="17">
        <v>2.8947770766822499E-2</v>
      </c>
      <c r="E14" s="17">
        <v>5.3870541237128103E-2</v>
      </c>
      <c r="F14" s="17"/>
      <c r="G14" s="17">
        <v>3.9098275593956497E-2</v>
      </c>
      <c r="H14" s="17">
        <v>3.35274678578385E-2</v>
      </c>
      <c r="I14" s="17">
        <v>6.4789724902831497E-2</v>
      </c>
      <c r="J14" s="17">
        <v>3.6512689922974503E-2</v>
      </c>
      <c r="K14" s="17">
        <v>4.5972189827810199E-2</v>
      </c>
      <c r="L14" s="17">
        <v>3.6473311279980103E-2</v>
      </c>
      <c r="M14" s="17"/>
      <c r="N14" s="17">
        <v>2.5136392790752402E-2</v>
      </c>
      <c r="O14" s="17">
        <v>4.99751700408071E-2</v>
      </c>
      <c r="P14" s="17">
        <v>4.2562103864067703E-2</v>
      </c>
      <c r="Q14" s="17">
        <v>5.0597818575764002E-2</v>
      </c>
      <c r="R14" s="17"/>
      <c r="S14" s="17">
        <v>5.9223584009106302E-2</v>
      </c>
      <c r="T14" s="17">
        <v>4.6941759248191099E-2</v>
      </c>
      <c r="U14" s="17">
        <v>3.5905824810418097E-2</v>
      </c>
      <c r="V14" s="17">
        <v>2.551636354135E-2</v>
      </c>
      <c r="W14" s="17">
        <v>2.3192365438266901E-2</v>
      </c>
      <c r="X14" s="17">
        <v>4.28555145526755E-2</v>
      </c>
      <c r="Y14" s="17">
        <v>2.31961176197506E-2</v>
      </c>
      <c r="Z14" s="17">
        <v>3.4679381481774803E-2</v>
      </c>
      <c r="AA14" s="17">
        <v>3.6654472788495499E-2</v>
      </c>
      <c r="AB14" s="17">
        <v>4.4012437617956202E-2</v>
      </c>
      <c r="AC14" s="17">
        <v>6.6837097498242598E-2</v>
      </c>
      <c r="AD14" s="17">
        <v>8.3062209193034101E-2</v>
      </c>
      <c r="AE14" s="17"/>
      <c r="AF14" s="17">
        <v>3.5763986591681701E-2</v>
      </c>
      <c r="AG14" s="17">
        <v>3.5612175246114902E-2</v>
      </c>
      <c r="AH14" s="17">
        <v>6.0777102145639403E-2</v>
      </c>
      <c r="AI14" s="17"/>
      <c r="AJ14" s="17">
        <v>2.3338221445578299E-2</v>
      </c>
      <c r="AK14" s="17">
        <v>5.0086153013828599E-2</v>
      </c>
      <c r="AL14" s="17">
        <v>1.9714584215095698E-2</v>
      </c>
      <c r="AM14" s="17"/>
      <c r="AN14" s="17">
        <v>6.2111969490361199E-2</v>
      </c>
      <c r="AO14" s="17">
        <v>2.5188499201319201E-2</v>
      </c>
      <c r="AP14" s="17">
        <v>4.37144829266169E-2</v>
      </c>
      <c r="AQ14" s="17">
        <v>3.0823960153384102E-2</v>
      </c>
      <c r="AR14" s="17">
        <v>0</v>
      </c>
      <c r="AS14" s="17"/>
      <c r="AT14" s="17">
        <v>4.01081348672171E-2</v>
      </c>
      <c r="AU14" s="17">
        <v>5.1706644090250997E-2</v>
      </c>
      <c r="AV14" s="17"/>
      <c r="AW14" s="17">
        <v>2.2227556972023801E-2</v>
      </c>
      <c r="AX14" s="17">
        <v>2.9207630032818899E-2</v>
      </c>
      <c r="AY14" s="17">
        <v>6.5406629943579001E-2</v>
      </c>
    </row>
    <row r="15" spans="2:51">
      <c r="B15" s="18" t="s">
        <v>164</v>
      </c>
      <c r="C15" s="21">
        <v>0.43105833786297698</v>
      </c>
      <c r="D15" s="21">
        <v>0.503779190516499</v>
      </c>
      <c r="E15" s="21">
        <v>0.36501003558509598</v>
      </c>
      <c r="F15" s="21"/>
      <c r="G15" s="21">
        <v>0.47492806098515</v>
      </c>
      <c r="H15" s="21">
        <v>0.490565101003344</v>
      </c>
      <c r="I15" s="21">
        <v>0.39001598758818501</v>
      </c>
      <c r="J15" s="21">
        <v>0.40363408886291302</v>
      </c>
      <c r="K15" s="21">
        <v>0.43812069342583598</v>
      </c>
      <c r="L15" s="21">
        <v>0.40257363800583001</v>
      </c>
      <c r="M15" s="21"/>
      <c r="N15" s="21">
        <v>0.45441438273407397</v>
      </c>
      <c r="O15" s="21">
        <v>0.43992864115104902</v>
      </c>
      <c r="P15" s="21">
        <v>0.39274620680882999</v>
      </c>
      <c r="Q15" s="21">
        <v>0.43535615681940598</v>
      </c>
      <c r="R15" s="21"/>
      <c r="S15" s="21">
        <v>0.56139964258547104</v>
      </c>
      <c r="T15" s="21">
        <v>0.388747689209122</v>
      </c>
      <c r="U15" s="21">
        <v>0.34926394687003898</v>
      </c>
      <c r="V15" s="21">
        <v>0.40979802623170097</v>
      </c>
      <c r="W15" s="21">
        <v>0.41855708645322898</v>
      </c>
      <c r="X15" s="21">
        <v>0.424193489517527</v>
      </c>
      <c r="Y15" s="21">
        <v>0.463729204318377</v>
      </c>
      <c r="Z15" s="21">
        <v>0.40180113701502101</v>
      </c>
      <c r="AA15" s="21">
        <v>0.43266353820888898</v>
      </c>
      <c r="AB15" s="21">
        <v>0.367804918910976</v>
      </c>
      <c r="AC15" s="21">
        <v>0.42886535790524999</v>
      </c>
      <c r="AD15" s="21">
        <v>0.52472989730887898</v>
      </c>
      <c r="AE15" s="21"/>
      <c r="AF15" s="21">
        <v>0.36260608525113203</v>
      </c>
      <c r="AG15" s="21">
        <v>0.50625637624480102</v>
      </c>
      <c r="AH15" s="21">
        <v>0.38332248400792601</v>
      </c>
      <c r="AI15" s="21"/>
      <c r="AJ15" s="21">
        <v>0.42782770645571</v>
      </c>
      <c r="AK15" s="21">
        <v>0.49396932979413899</v>
      </c>
      <c r="AL15" s="21">
        <v>0.46893985416035999</v>
      </c>
      <c r="AM15" s="21"/>
      <c r="AN15" s="21">
        <v>0.37169294453451301</v>
      </c>
      <c r="AO15" s="21">
        <v>0.46951049604546502</v>
      </c>
      <c r="AP15" s="21">
        <v>0.45004466009354299</v>
      </c>
      <c r="AQ15" s="21">
        <v>0.52270494307928606</v>
      </c>
      <c r="AR15" s="21">
        <v>0.45473572408861301</v>
      </c>
      <c r="AS15" s="21"/>
      <c r="AT15" s="21">
        <v>0.41618546620522001</v>
      </c>
      <c r="AU15" s="21">
        <v>0.55831092609445399</v>
      </c>
      <c r="AV15" s="21"/>
      <c r="AW15" s="21">
        <v>0.48071738284558801</v>
      </c>
      <c r="AX15" s="21">
        <v>0.48936988049197599</v>
      </c>
      <c r="AY15" s="21">
        <v>0.36516486421592897</v>
      </c>
    </row>
    <row r="16" spans="2:51">
      <c r="B16" s="18" t="s">
        <v>165</v>
      </c>
      <c r="C16" s="21">
        <v>0.25230451572866402</v>
      </c>
      <c r="D16" s="21">
        <v>0.20112635314767799</v>
      </c>
      <c r="E16" s="21">
        <v>0.29791636074655897</v>
      </c>
      <c r="F16" s="21"/>
      <c r="G16" s="21">
        <v>0.24546964808273999</v>
      </c>
      <c r="H16" s="21">
        <v>0.217464334526838</v>
      </c>
      <c r="I16" s="21">
        <v>0.31222166544693197</v>
      </c>
      <c r="J16" s="21">
        <v>0.24056126220581101</v>
      </c>
      <c r="K16" s="21">
        <v>0.23948344258531101</v>
      </c>
      <c r="L16" s="21">
        <v>0.26412646958485803</v>
      </c>
      <c r="M16" s="21"/>
      <c r="N16" s="21">
        <v>0.24673131429982501</v>
      </c>
      <c r="O16" s="21">
        <v>0.28638483678458598</v>
      </c>
      <c r="P16" s="21">
        <v>0.26527218010359599</v>
      </c>
      <c r="Q16" s="21">
        <v>0.21398740306650299</v>
      </c>
      <c r="R16" s="21"/>
      <c r="S16" s="21">
        <v>0.13694792532224001</v>
      </c>
      <c r="T16" s="21">
        <v>0.24044010017058401</v>
      </c>
      <c r="U16" s="21">
        <v>0.29490984109563501</v>
      </c>
      <c r="V16" s="21">
        <v>0.322353041390955</v>
      </c>
      <c r="W16" s="21">
        <v>0.289885284538697</v>
      </c>
      <c r="X16" s="21">
        <v>0.31954804165606898</v>
      </c>
      <c r="Y16" s="21">
        <v>0.22365769653901299</v>
      </c>
      <c r="Z16" s="21">
        <v>0.216096329091786</v>
      </c>
      <c r="AA16" s="21">
        <v>0.26458700940588897</v>
      </c>
      <c r="AB16" s="21">
        <v>0.27895890711015903</v>
      </c>
      <c r="AC16" s="21">
        <v>0.24384761626420301</v>
      </c>
      <c r="AD16" s="21">
        <v>0.20653157210513801</v>
      </c>
      <c r="AE16" s="21"/>
      <c r="AF16" s="21">
        <v>0.31085718870204698</v>
      </c>
      <c r="AG16" s="21">
        <v>0.191151809716606</v>
      </c>
      <c r="AH16" s="21">
        <v>0.28937285962359599</v>
      </c>
      <c r="AI16" s="21"/>
      <c r="AJ16" s="21">
        <v>0.26710123521165602</v>
      </c>
      <c r="AK16" s="21">
        <v>0.20964080981205899</v>
      </c>
      <c r="AL16" s="21">
        <v>0.19987397837945001</v>
      </c>
      <c r="AM16" s="21"/>
      <c r="AN16" s="21">
        <v>0.24797164363868399</v>
      </c>
      <c r="AO16" s="21">
        <v>0.25772457710937902</v>
      </c>
      <c r="AP16" s="21">
        <v>0.242104207592934</v>
      </c>
      <c r="AQ16" s="21">
        <v>0.21816603613886601</v>
      </c>
      <c r="AR16" s="21">
        <v>0.14875319693903699</v>
      </c>
      <c r="AS16" s="21"/>
      <c r="AT16" s="21">
        <v>0.262220391973708</v>
      </c>
      <c r="AU16" s="21">
        <v>0.170375670223819</v>
      </c>
      <c r="AV16" s="21"/>
      <c r="AW16" s="21">
        <v>0.244523813542734</v>
      </c>
      <c r="AX16" s="21">
        <v>0.16121496703842</v>
      </c>
      <c r="AY16" s="21">
        <v>0.28125169498359598</v>
      </c>
    </row>
    <row r="17" spans="2:51">
      <c r="B17" s="18" t="s">
        <v>140</v>
      </c>
      <c r="C17" s="22">
        <v>0.17875382213431401</v>
      </c>
      <c r="D17" s="22">
        <v>0.30265283736882198</v>
      </c>
      <c r="E17" s="22">
        <v>6.7093674838536801E-2</v>
      </c>
      <c r="F17" s="22"/>
      <c r="G17" s="22">
        <v>0.22945841290241001</v>
      </c>
      <c r="H17" s="22">
        <v>0.273100766476506</v>
      </c>
      <c r="I17" s="22">
        <v>7.7794322141253397E-2</v>
      </c>
      <c r="J17" s="22">
        <v>0.16307282665710099</v>
      </c>
      <c r="K17" s="22">
        <v>0.198637250840525</v>
      </c>
      <c r="L17" s="22">
        <v>0.13844716842097199</v>
      </c>
      <c r="M17" s="22"/>
      <c r="N17" s="22">
        <v>0.207683068434249</v>
      </c>
      <c r="O17" s="22">
        <v>0.153543804366463</v>
      </c>
      <c r="P17" s="22">
        <v>0.127474026705234</v>
      </c>
      <c r="Q17" s="22">
        <v>0.22136875375290199</v>
      </c>
      <c r="R17" s="22"/>
      <c r="S17" s="22">
        <v>0.42445171726323</v>
      </c>
      <c r="T17" s="22">
        <v>0.14830758903853899</v>
      </c>
      <c r="U17" s="22">
        <v>5.4354105774404401E-2</v>
      </c>
      <c r="V17" s="22">
        <v>8.7444984840746504E-2</v>
      </c>
      <c r="W17" s="22">
        <v>0.12867180191453201</v>
      </c>
      <c r="X17" s="22">
        <v>0.104645447861459</v>
      </c>
      <c r="Y17" s="22">
        <v>0.24007150777936501</v>
      </c>
      <c r="Z17" s="22">
        <v>0.18570480792323599</v>
      </c>
      <c r="AA17" s="22">
        <v>0.168076528803</v>
      </c>
      <c r="AB17" s="22">
        <v>8.8846011800816194E-2</v>
      </c>
      <c r="AC17" s="22">
        <v>0.18501774164104701</v>
      </c>
      <c r="AD17" s="22">
        <v>0.31819832520374097</v>
      </c>
      <c r="AE17" s="22"/>
      <c r="AF17" s="22">
        <v>5.1748896549084801E-2</v>
      </c>
      <c r="AG17" s="22">
        <v>0.31510456652819502</v>
      </c>
      <c r="AH17" s="22">
        <v>9.3949624384329494E-2</v>
      </c>
      <c r="AI17" s="22"/>
      <c r="AJ17" s="22">
        <v>0.16072647124405401</v>
      </c>
      <c r="AK17" s="22">
        <v>0.28432851998207997</v>
      </c>
      <c r="AL17" s="22">
        <v>0.26906587578091001</v>
      </c>
      <c r="AM17" s="22"/>
      <c r="AN17" s="22">
        <v>0.123721300895828</v>
      </c>
      <c r="AO17" s="22">
        <v>0.211785918936086</v>
      </c>
      <c r="AP17" s="22">
        <v>0.207940452500609</v>
      </c>
      <c r="AQ17" s="22">
        <v>0.30453890694042002</v>
      </c>
      <c r="AR17" s="22">
        <v>0.30598252714957602</v>
      </c>
      <c r="AS17" s="22"/>
      <c r="AT17" s="22">
        <v>0.15396507423151301</v>
      </c>
      <c r="AU17" s="22">
        <v>0.38793525587063499</v>
      </c>
      <c r="AV17" s="22"/>
      <c r="AW17" s="22">
        <v>0.23619356930285401</v>
      </c>
      <c r="AX17" s="22">
        <v>0.32815491345355602</v>
      </c>
      <c r="AY17" s="22">
        <v>8.3913169232332802E-2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467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1860</v>
      </c>
      <c r="D7" s="10">
        <v>888</v>
      </c>
      <c r="E7" s="10">
        <v>965</v>
      </c>
      <c r="F7" s="10"/>
      <c r="G7" s="10">
        <v>156</v>
      </c>
      <c r="H7" s="10">
        <v>264</v>
      </c>
      <c r="I7" s="10">
        <v>287</v>
      </c>
      <c r="J7" s="10">
        <v>307</v>
      </c>
      <c r="K7" s="10">
        <v>356</v>
      </c>
      <c r="L7" s="10">
        <v>490</v>
      </c>
      <c r="M7" s="10"/>
      <c r="N7" s="10">
        <v>559</v>
      </c>
      <c r="O7" s="10">
        <v>547</v>
      </c>
      <c r="P7" s="10">
        <v>311</v>
      </c>
      <c r="Q7" s="10">
        <v>433</v>
      </c>
      <c r="R7" s="10"/>
      <c r="S7" s="10">
        <v>194</v>
      </c>
      <c r="T7" s="10">
        <v>276</v>
      </c>
      <c r="U7" s="10">
        <v>196</v>
      </c>
      <c r="V7" s="10">
        <v>167</v>
      </c>
      <c r="W7" s="10">
        <v>136</v>
      </c>
      <c r="X7" s="10">
        <v>165</v>
      </c>
      <c r="Y7" s="10">
        <v>153</v>
      </c>
      <c r="Z7" s="10">
        <v>76</v>
      </c>
      <c r="AA7" s="10">
        <v>214</v>
      </c>
      <c r="AB7" s="10">
        <v>141</v>
      </c>
      <c r="AC7" s="10">
        <v>89</v>
      </c>
      <c r="AD7" s="10">
        <v>53</v>
      </c>
      <c r="AE7" s="10"/>
      <c r="AF7" s="10">
        <v>789</v>
      </c>
      <c r="AG7" s="10">
        <v>785</v>
      </c>
      <c r="AH7" s="10">
        <v>189</v>
      </c>
      <c r="AI7" s="10"/>
      <c r="AJ7" s="10">
        <v>466</v>
      </c>
      <c r="AK7" s="10">
        <v>555</v>
      </c>
      <c r="AL7" s="10">
        <v>151</v>
      </c>
      <c r="AM7" s="10"/>
      <c r="AN7" s="10">
        <v>385</v>
      </c>
      <c r="AO7" s="10">
        <v>316</v>
      </c>
      <c r="AP7" s="10">
        <v>449</v>
      </c>
      <c r="AQ7" s="10">
        <v>215</v>
      </c>
      <c r="AR7" s="10">
        <v>34</v>
      </c>
      <c r="AS7" s="10"/>
      <c r="AT7" s="10">
        <v>1705</v>
      </c>
      <c r="AU7" s="10">
        <v>144</v>
      </c>
      <c r="AV7" s="10"/>
      <c r="AW7" s="10">
        <v>934</v>
      </c>
      <c r="AX7" s="10">
        <v>192</v>
      </c>
      <c r="AY7" s="10">
        <v>734</v>
      </c>
    </row>
    <row r="8" spans="2:51" ht="30" customHeight="1">
      <c r="B8" s="11" t="s">
        <v>112</v>
      </c>
      <c r="C8" s="11">
        <v>1847</v>
      </c>
      <c r="D8" s="11">
        <v>907</v>
      </c>
      <c r="E8" s="11">
        <v>933</v>
      </c>
      <c r="F8" s="11"/>
      <c r="G8" s="11">
        <v>177</v>
      </c>
      <c r="H8" s="11">
        <v>317</v>
      </c>
      <c r="I8" s="11">
        <v>326</v>
      </c>
      <c r="J8" s="11">
        <v>301</v>
      </c>
      <c r="K8" s="11">
        <v>287</v>
      </c>
      <c r="L8" s="11">
        <v>439</v>
      </c>
      <c r="M8" s="11"/>
      <c r="N8" s="11">
        <v>515</v>
      </c>
      <c r="O8" s="11">
        <v>499</v>
      </c>
      <c r="P8" s="11">
        <v>365</v>
      </c>
      <c r="Q8" s="11">
        <v>459</v>
      </c>
      <c r="R8" s="11"/>
      <c r="S8" s="11">
        <v>236</v>
      </c>
      <c r="T8" s="11">
        <v>262</v>
      </c>
      <c r="U8" s="11">
        <v>171</v>
      </c>
      <c r="V8" s="11">
        <v>175</v>
      </c>
      <c r="W8" s="11">
        <v>128</v>
      </c>
      <c r="X8" s="11">
        <v>174</v>
      </c>
      <c r="Y8" s="11">
        <v>144</v>
      </c>
      <c r="Z8" s="11">
        <v>69</v>
      </c>
      <c r="AA8" s="11">
        <v>206</v>
      </c>
      <c r="AB8" s="11">
        <v>138</v>
      </c>
      <c r="AC8" s="11">
        <v>86</v>
      </c>
      <c r="AD8" s="11">
        <v>58</v>
      </c>
      <c r="AE8" s="11"/>
      <c r="AF8" s="11">
        <v>762</v>
      </c>
      <c r="AG8" s="11">
        <v>777</v>
      </c>
      <c r="AH8" s="11">
        <v>200</v>
      </c>
      <c r="AI8" s="11"/>
      <c r="AJ8" s="11">
        <v>441</v>
      </c>
      <c r="AK8" s="11">
        <v>571</v>
      </c>
      <c r="AL8" s="11">
        <v>146</v>
      </c>
      <c r="AM8" s="11"/>
      <c r="AN8" s="11">
        <v>381</v>
      </c>
      <c r="AO8" s="11">
        <v>323</v>
      </c>
      <c r="AP8" s="11">
        <v>446</v>
      </c>
      <c r="AQ8" s="11">
        <v>210</v>
      </c>
      <c r="AR8" s="11">
        <v>31</v>
      </c>
      <c r="AS8" s="11"/>
      <c r="AT8" s="11">
        <v>1672</v>
      </c>
      <c r="AU8" s="11">
        <v>162</v>
      </c>
      <c r="AV8" s="11"/>
      <c r="AW8" s="11">
        <v>890</v>
      </c>
      <c r="AX8" s="11">
        <v>199</v>
      </c>
      <c r="AY8" s="11">
        <v>758</v>
      </c>
    </row>
    <row r="9" spans="2:51">
      <c r="B9" s="18" t="s">
        <v>159</v>
      </c>
      <c r="C9" s="17">
        <v>9.3669883799332193E-2</v>
      </c>
      <c r="D9" s="17">
        <v>0.124355411496426</v>
      </c>
      <c r="E9" s="17">
        <v>6.4528777869057502E-2</v>
      </c>
      <c r="F9" s="17"/>
      <c r="G9" s="17">
        <v>9.1318478750618007E-2</v>
      </c>
      <c r="H9" s="17">
        <v>5.3917840571526002E-2</v>
      </c>
      <c r="I9" s="17">
        <v>0.121192227811675</v>
      </c>
      <c r="J9" s="17">
        <v>8.6477645657343893E-2</v>
      </c>
      <c r="K9" s="17">
        <v>0.112370751190412</v>
      </c>
      <c r="L9" s="17">
        <v>9.5575583771655107E-2</v>
      </c>
      <c r="M9" s="17"/>
      <c r="N9" s="17">
        <v>0.114427024223811</v>
      </c>
      <c r="O9" s="17">
        <v>0.10692121527621901</v>
      </c>
      <c r="P9" s="17">
        <v>7.59674091440979E-2</v>
      </c>
      <c r="Q9" s="17">
        <v>6.8256984304520402E-2</v>
      </c>
      <c r="R9" s="17"/>
      <c r="S9" s="17">
        <v>8.2324526323345595E-2</v>
      </c>
      <c r="T9" s="17">
        <v>6.7639063529512294E-2</v>
      </c>
      <c r="U9" s="17">
        <v>8.0581967025434798E-2</v>
      </c>
      <c r="V9" s="17">
        <v>0.103930418156501</v>
      </c>
      <c r="W9" s="17">
        <v>0.13337742907654801</v>
      </c>
      <c r="X9" s="17">
        <v>6.0496415724385397E-2</v>
      </c>
      <c r="Y9" s="17">
        <v>0.116586747935351</v>
      </c>
      <c r="Z9" s="17">
        <v>0.135563042777709</v>
      </c>
      <c r="AA9" s="17">
        <v>0.10603376793788</v>
      </c>
      <c r="AB9" s="17">
        <v>9.4365049516140997E-2</v>
      </c>
      <c r="AC9" s="17">
        <v>8.9709957689625003E-2</v>
      </c>
      <c r="AD9" s="17">
        <v>0.130861472318447</v>
      </c>
      <c r="AE9" s="17"/>
      <c r="AF9" s="17">
        <v>8.0595904306492799E-2</v>
      </c>
      <c r="AG9" s="17">
        <v>0.122070164995612</v>
      </c>
      <c r="AH9" s="17">
        <v>5.4092389010658201E-2</v>
      </c>
      <c r="AI9" s="17"/>
      <c r="AJ9" s="17">
        <v>8.5066572603867296E-2</v>
      </c>
      <c r="AK9" s="17">
        <v>0.108386981201017</v>
      </c>
      <c r="AL9" s="17">
        <v>0.124747021231116</v>
      </c>
      <c r="AM9" s="17"/>
      <c r="AN9" s="17">
        <v>6.8287245567391797E-2</v>
      </c>
      <c r="AO9" s="17">
        <v>0.101694454598527</v>
      </c>
      <c r="AP9" s="17">
        <v>0.121326934218755</v>
      </c>
      <c r="AQ9" s="17">
        <v>0.106116130090916</v>
      </c>
      <c r="AR9" s="17">
        <v>0.32907493322106302</v>
      </c>
      <c r="AS9" s="17"/>
      <c r="AT9" s="17">
        <v>9.4190038612587096E-2</v>
      </c>
      <c r="AU9" s="17">
        <v>8.1470804023654905E-2</v>
      </c>
      <c r="AV9" s="17"/>
      <c r="AW9" s="17">
        <v>0.123857533619634</v>
      </c>
      <c r="AX9" s="17">
        <v>8.80094713659864E-2</v>
      </c>
      <c r="AY9" s="17">
        <v>5.9698744801056303E-2</v>
      </c>
    </row>
    <row r="10" spans="2:51">
      <c r="B10" s="18" t="s">
        <v>160</v>
      </c>
      <c r="C10" s="17">
        <v>0.32449799084634001</v>
      </c>
      <c r="D10" s="17">
        <v>0.38476969661941901</v>
      </c>
      <c r="E10" s="17">
        <v>0.26518401110131301</v>
      </c>
      <c r="F10" s="17"/>
      <c r="G10" s="17">
        <v>0.28772938106565898</v>
      </c>
      <c r="H10" s="17">
        <v>0.38815690693632798</v>
      </c>
      <c r="I10" s="17">
        <v>0.29056133588268401</v>
      </c>
      <c r="J10" s="17">
        <v>0.29097197982728301</v>
      </c>
      <c r="K10" s="17">
        <v>0.35013619793605499</v>
      </c>
      <c r="L10" s="17">
        <v>0.324792402638306</v>
      </c>
      <c r="M10" s="17"/>
      <c r="N10" s="17">
        <v>0.39005754222764399</v>
      </c>
      <c r="O10" s="17">
        <v>0.36734479077086302</v>
      </c>
      <c r="P10" s="17">
        <v>0.266001252271232</v>
      </c>
      <c r="Q10" s="17">
        <v>0.25313940626353798</v>
      </c>
      <c r="R10" s="17"/>
      <c r="S10" s="17">
        <v>0.369503838210618</v>
      </c>
      <c r="T10" s="17">
        <v>0.291812713486095</v>
      </c>
      <c r="U10" s="17">
        <v>0.33568024630285798</v>
      </c>
      <c r="V10" s="17">
        <v>0.33385460673112199</v>
      </c>
      <c r="W10" s="17">
        <v>0.33418671034700997</v>
      </c>
      <c r="X10" s="17">
        <v>0.329629141307965</v>
      </c>
      <c r="Y10" s="17">
        <v>0.351797377679611</v>
      </c>
      <c r="Z10" s="17">
        <v>0.30694811227594998</v>
      </c>
      <c r="AA10" s="17">
        <v>0.27643649053055502</v>
      </c>
      <c r="AB10" s="17">
        <v>0.30215516697775502</v>
      </c>
      <c r="AC10" s="17">
        <v>0.32346882633251001</v>
      </c>
      <c r="AD10" s="17">
        <v>0.36997228278025202</v>
      </c>
      <c r="AE10" s="17"/>
      <c r="AF10" s="17">
        <v>0.30535228621438498</v>
      </c>
      <c r="AG10" s="17">
        <v>0.36793903287609298</v>
      </c>
      <c r="AH10" s="17">
        <v>0.23610687862167001</v>
      </c>
      <c r="AI10" s="17"/>
      <c r="AJ10" s="17">
        <v>0.34606280762161301</v>
      </c>
      <c r="AK10" s="17">
        <v>0.33899115899770399</v>
      </c>
      <c r="AL10" s="17">
        <v>0.37268674739275598</v>
      </c>
      <c r="AM10" s="17"/>
      <c r="AN10" s="17">
        <v>0.24655280355923001</v>
      </c>
      <c r="AO10" s="17">
        <v>0.33336713360064202</v>
      </c>
      <c r="AP10" s="17">
        <v>0.36990557997537898</v>
      </c>
      <c r="AQ10" s="17">
        <v>0.42389480524034301</v>
      </c>
      <c r="AR10" s="17">
        <v>0.41675567292927301</v>
      </c>
      <c r="AS10" s="17"/>
      <c r="AT10" s="17">
        <v>0.32331185684300501</v>
      </c>
      <c r="AU10" s="17">
        <v>0.347601731042603</v>
      </c>
      <c r="AV10" s="17"/>
      <c r="AW10" s="17">
        <v>0.40364031517138099</v>
      </c>
      <c r="AX10" s="17">
        <v>0.35201590126228999</v>
      </c>
      <c r="AY10" s="17">
        <v>0.224318251241167</v>
      </c>
    </row>
    <row r="11" spans="2:51" ht="30">
      <c r="B11" s="18" t="s">
        <v>161</v>
      </c>
      <c r="C11" s="17">
        <v>0.30216313797588701</v>
      </c>
      <c r="D11" s="17">
        <v>0.27838656982334198</v>
      </c>
      <c r="E11" s="17">
        <v>0.32325773107987399</v>
      </c>
      <c r="F11" s="17"/>
      <c r="G11" s="17">
        <v>0.301472111168269</v>
      </c>
      <c r="H11" s="17">
        <v>0.28307969865365501</v>
      </c>
      <c r="I11" s="17">
        <v>0.29747403145799101</v>
      </c>
      <c r="J11" s="17">
        <v>0.33776929071667</v>
      </c>
      <c r="K11" s="17">
        <v>0.26509454340814598</v>
      </c>
      <c r="L11" s="17">
        <v>0.31958875427754102</v>
      </c>
      <c r="M11" s="17"/>
      <c r="N11" s="17">
        <v>0.28353008798798401</v>
      </c>
      <c r="O11" s="17">
        <v>0.26674382030465299</v>
      </c>
      <c r="P11" s="17">
        <v>0.35124585429230198</v>
      </c>
      <c r="Q11" s="17">
        <v>0.32016637405134801</v>
      </c>
      <c r="R11" s="17"/>
      <c r="S11" s="17">
        <v>0.33852589599799099</v>
      </c>
      <c r="T11" s="17">
        <v>0.33665391590333099</v>
      </c>
      <c r="U11" s="17">
        <v>0.30118562950963201</v>
      </c>
      <c r="V11" s="17">
        <v>0.31159296357337202</v>
      </c>
      <c r="W11" s="17">
        <v>0.26031861268443901</v>
      </c>
      <c r="X11" s="17">
        <v>0.29252801432315101</v>
      </c>
      <c r="Y11" s="17">
        <v>0.27516090121571402</v>
      </c>
      <c r="Z11" s="17">
        <v>0.30980230477695497</v>
      </c>
      <c r="AA11" s="17">
        <v>0.26430257246898797</v>
      </c>
      <c r="AB11" s="17">
        <v>0.32559620037790199</v>
      </c>
      <c r="AC11" s="17">
        <v>0.34875683389912199</v>
      </c>
      <c r="AD11" s="17">
        <v>0.161101410225855</v>
      </c>
      <c r="AE11" s="17"/>
      <c r="AF11" s="17">
        <v>0.30848462055937997</v>
      </c>
      <c r="AG11" s="17">
        <v>0.27877611870539598</v>
      </c>
      <c r="AH11" s="17">
        <v>0.36096686202329298</v>
      </c>
      <c r="AI11" s="17"/>
      <c r="AJ11" s="17">
        <v>0.30885432659485801</v>
      </c>
      <c r="AK11" s="17">
        <v>0.27517920194304601</v>
      </c>
      <c r="AL11" s="17">
        <v>0.30190791296799702</v>
      </c>
      <c r="AM11" s="17"/>
      <c r="AN11" s="17">
        <v>0.30086045451500598</v>
      </c>
      <c r="AO11" s="17">
        <v>0.30023036406663001</v>
      </c>
      <c r="AP11" s="17">
        <v>0.27813756442205501</v>
      </c>
      <c r="AQ11" s="17">
        <v>0.26739195875732003</v>
      </c>
      <c r="AR11" s="17">
        <v>0.16464338542941701</v>
      </c>
      <c r="AS11" s="17"/>
      <c r="AT11" s="17">
        <v>0.29878312262994</v>
      </c>
      <c r="AU11" s="17">
        <v>0.32632955810907399</v>
      </c>
      <c r="AV11" s="17"/>
      <c r="AW11" s="17">
        <v>0.25122081555883602</v>
      </c>
      <c r="AX11" s="17">
        <v>0.31060208758966601</v>
      </c>
      <c r="AY11" s="17">
        <v>0.35978236065395403</v>
      </c>
    </row>
    <row r="12" spans="2:51">
      <c r="B12" s="18" t="s">
        <v>162</v>
      </c>
      <c r="C12" s="17">
        <v>0.150553636658946</v>
      </c>
      <c r="D12" s="17">
        <v>0.11798629577953</v>
      </c>
      <c r="E12" s="17">
        <v>0.18331818436122699</v>
      </c>
      <c r="F12" s="17"/>
      <c r="G12" s="17">
        <v>0.14765007890166101</v>
      </c>
      <c r="H12" s="17">
        <v>0.141278156764578</v>
      </c>
      <c r="I12" s="17">
        <v>0.173686252415194</v>
      </c>
      <c r="J12" s="17">
        <v>0.148732033750542</v>
      </c>
      <c r="K12" s="17">
        <v>0.153486429779604</v>
      </c>
      <c r="L12" s="17">
        <v>0.140552376298437</v>
      </c>
      <c r="M12" s="17"/>
      <c r="N12" s="17">
        <v>0.13045569865970699</v>
      </c>
      <c r="O12" s="17">
        <v>0.123093428860352</v>
      </c>
      <c r="P12" s="17">
        <v>0.158668646541579</v>
      </c>
      <c r="Q12" s="17">
        <v>0.19553860087691899</v>
      </c>
      <c r="R12" s="17"/>
      <c r="S12" s="17">
        <v>0.102459357629404</v>
      </c>
      <c r="T12" s="17">
        <v>0.177086308205267</v>
      </c>
      <c r="U12" s="17">
        <v>0.16491320238995599</v>
      </c>
      <c r="V12" s="17">
        <v>0.109438210302564</v>
      </c>
      <c r="W12" s="17">
        <v>0.15874467427365799</v>
      </c>
      <c r="X12" s="17">
        <v>0.192700611852135</v>
      </c>
      <c r="Y12" s="17">
        <v>0.11677558391831901</v>
      </c>
      <c r="Z12" s="17">
        <v>9.851444410896E-2</v>
      </c>
      <c r="AA12" s="17">
        <v>0.18130971209906499</v>
      </c>
      <c r="AB12" s="17">
        <v>0.121125440048566</v>
      </c>
      <c r="AC12" s="17">
        <v>0.18887752610250499</v>
      </c>
      <c r="AD12" s="17">
        <v>0.212958553831922</v>
      </c>
      <c r="AE12" s="17"/>
      <c r="AF12" s="17">
        <v>0.16442299493808499</v>
      </c>
      <c r="AG12" s="17">
        <v>0.12205812136996699</v>
      </c>
      <c r="AH12" s="17">
        <v>0.208996112305883</v>
      </c>
      <c r="AI12" s="17"/>
      <c r="AJ12" s="17">
        <v>0.14188757845208</v>
      </c>
      <c r="AK12" s="17">
        <v>0.17913091169373099</v>
      </c>
      <c r="AL12" s="17">
        <v>9.1514491163985301E-2</v>
      </c>
      <c r="AM12" s="17"/>
      <c r="AN12" s="17">
        <v>0.21798549299280701</v>
      </c>
      <c r="AO12" s="17">
        <v>0.15524352376516601</v>
      </c>
      <c r="AP12" s="17">
        <v>0.10739699168530301</v>
      </c>
      <c r="AQ12" s="17">
        <v>0.12758369977398301</v>
      </c>
      <c r="AR12" s="17">
        <v>5.798100524475E-2</v>
      </c>
      <c r="AS12" s="17"/>
      <c r="AT12" s="17">
        <v>0.153939880683644</v>
      </c>
      <c r="AU12" s="17">
        <v>0.120494997135109</v>
      </c>
      <c r="AV12" s="17"/>
      <c r="AW12" s="17">
        <v>0.13296820451793301</v>
      </c>
      <c r="AX12" s="17">
        <v>0.14772840709740401</v>
      </c>
      <c r="AY12" s="17">
        <v>0.17195020016382401</v>
      </c>
    </row>
    <row r="13" spans="2:51">
      <c r="B13" s="18" t="s">
        <v>163</v>
      </c>
      <c r="C13" s="17">
        <v>7.0906478505847206E-2</v>
      </c>
      <c r="D13" s="17">
        <v>5.2836917283240498E-2</v>
      </c>
      <c r="E13" s="17">
        <v>8.8992701164070306E-2</v>
      </c>
      <c r="F13" s="17"/>
      <c r="G13" s="17">
        <v>9.3083920869222903E-2</v>
      </c>
      <c r="H13" s="17">
        <v>9.94346529763519E-2</v>
      </c>
      <c r="I13" s="17">
        <v>7.2652963028910805E-2</v>
      </c>
      <c r="J13" s="17">
        <v>5.6730350811233697E-2</v>
      </c>
      <c r="K13" s="17">
        <v>7.5725992924406502E-2</v>
      </c>
      <c r="L13" s="17">
        <v>4.65684831057354E-2</v>
      </c>
      <c r="M13" s="17"/>
      <c r="N13" s="17">
        <v>3.7677250194001498E-2</v>
      </c>
      <c r="O13" s="17">
        <v>7.2028646845990196E-2</v>
      </c>
      <c r="P13" s="17">
        <v>9.9504250325473997E-2</v>
      </c>
      <c r="Q13" s="17">
        <v>8.5807134969585502E-2</v>
      </c>
      <c r="R13" s="17"/>
      <c r="S13" s="17">
        <v>5.6185067834073101E-2</v>
      </c>
      <c r="T13" s="17">
        <v>7.3086786155738298E-2</v>
      </c>
      <c r="U13" s="17">
        <v>7.09172553953831E-2</v>
      </c>
      <c r="V13" s="17">
        <v>6.46435141827051E-2</v>
      </c>
      <c r="W13" s="17">
        <v>9.4313517537641903E-2</v>
      </c>
      <c r="X13" s="17">
        <v>6.1679369275666598E-2</v>
      </c>
      <c r="Y13" s="17">
        <v>8.2764868289339696E-2</v>
      </c>
      <c r="Z13" s="17">
        <v>0.10296895168135201</v>
      </c>
      <c r="AA13" s="17">
        <v>8.6726490343552204E-2</v>
      </c>
      <c r="AB13" s="17">
        <v>5.7579825474772202E-2</v>
      </c>
      <c r="AC13" s="17">
        <v>3.6336324331244597E-2</v>
      </c>
      <c r="AD13" s="17">
        <v>7.5376295099043006E-2</v>
      </c>
      <c r="AE13" s="17"/>
      <c r="AF13" s="17">
        <v>8.3311557969457994E-2</v>
      </c>
      <c r="AG13" s="17">
        <v>5.8021683144825698E-2</v>
      </c>
      <c r="AH13" s="17">
        <v>6.1952981169099801E-2</v>
      </c>
      <c r="AI13" s="17"/>
      <c r="AJ13" s="17">
        <v>6.3657759709195003E-2</v>
      </c>
      <c r="AK13" s="17">
        <v>5.4023650745233097E-2</v>
      </c>
      <c r="AL13" s="17">
        <v>6.4274977120594004E-2</v>
      </c>
      <c r="AM13" s="17"/>
      <c r="AN13" s="17">
        <v>8.3549942118717496E-2</v>
      </c>
      <c r="AO13" s="17">
        <v>6.2404677861178502E-2</v>
      </c>
      <c r="AP13" s="17">
        <v>5.98211977694545E-2</v>
      </c>
      <c r="AQ13" s="17">
        <v>3.09686018824889E-2</v>
      </c>
      <c r="AR13" s="17">
        <v>0</v>
      </c>
      <c r="AS13" s="17"/>
      <c r="AT13" s="17">
        <v>7.0378661344023902E-2</v>
      </c>
      <c r="AU13" s="17">
        <v>8.2015645862359696E-2</v>
      </c>
      <c r="AV13" s="17"/>
      <c r="AW13" s="17">
        <v>4.1448022311310999E-2</v>
      </c>
      <c r="AX13" s="17">
        <v>5.7944811411386597E-2</v>
      </c>
      <c r="AY13" s="17">
        <v>0.10890918662113799</v>
      </c>
    </row>
    <row r="14" spans="2:51">
      <c r="B14" s="18" t="s">
        <v>119</v>
      </c>
      <c r="C14" s="17">
        <v>5.8208872213647601E-2</v>
      </c>
      <c r="D14" s="17">
        <v>4.16651089980428E-2</v>
      </c>
      <c r="E14" s="17">
        <v>7.4718594424458606E-2</v>
      </c>
      <c r="F14" s="17"/>
      <c r="G14" s="17">
        <v>7.8746029244570706E-2</v>
      </c>
      <c r="H14" s="17">
        <v>3.41327440975603E-2</v>
      </c>
      <c r="I14" s="17">
        <v>4.4433189403545098E-2</v>
      </c>
      <c r="J14" s="17">
        <v>7.9318699236926596E-2</v>
      </c>
      <c r="K14" s="17">
        <v>4.3186084761375899E-2</v>
      </c>
      <c r="L14" s="17">
        <v>7.29223999083249E-2</v>
      </c>
      <c r="M14" s="17"/>
      <c r="N14" s="17">
        <v>4.3852396706853002E-2</v>
      </c>
      <c r="O14" s="17">
        <v>6.3868097941921304E-2</v>
      </c>
      <c r="P14" s="17">
        <v>4.8612587425314997E-2</v>
      </c>
      <c r="Q14" s="17">
        <v>7.7091499534089197E-2</v>
      </c>
      <c r="R14" s="17"/>
      <c r="S14" s="17">
        <v>5.1001314004567901E-2</v>
      </c>
      <c r="T14" s="17">
        <v>5.37212127200557E-2</v>
      </c>
      <c r="U14" s="17">
        <v>4.67216993767363E-2</v>
      </c>
      <c r="V14" s="17">
        <v>7.6540287053736694E-2</v>
      </c>
      <c r="W14" s="17">
        <v>1.9059056080702502E-2</v>
      </c>
      <c r="X14" s="17">
        <v>6.2966447516696306E-2</v>
      </c>
      <c r="Y14" s="17">
        <v>5.6914520961666097E-2</v>
      </c>
      <c r="Z14" s="17">
        <v>4.6203144379072802E-2</v>
      </c>
      <c r="AA14" s="17">
        <v>8.5190966619960104E-2</v>
      </c>
      <c r="AB14" s="17">
        <v>9.9178317604864605E-2</v>
      </c>
      <c r="AC14" s="17">
        <v>1.2850531644992801E-2</v>
      </c>
      <c r="AD14" s="17">
        <v>4.9729985744481398E-2</v>
      </c>
      <c r="AE14" s="17"/>
      <c r="AF14" s="17">
        <v>5.7832636012199297E-2</v>
      </c>
      <c r="AG14" s="17">
        <v>5.1134878908106099E-2</v>
      </c>
      <c r="AH14" s="17">
        <v>7.7884776869396793E-2</v>
      </c>
      <c r="AI14" s="17"/>
      <c r="AJ14" s="17">
        <v>5.4470955018386197E-2</v>
      </c>
      <c r="AK14" s="17">
        <v>4.4288095419269299E-2</v>
      </c>
      <c r="AL14" s="17">
        <v>4.4868850123552503E-2</v>
      </c>
      <c r="AM14" s="17"/>
      <c r="AN14" s="17">
        <v>8.2764061246848E-2</v>
      </c>
      <c r="AO14" s="17">
        <v>4.7059846107856698E-2</v>
      </c>
      <c r="AP14" s="17">
        <v>6.3411731929052098E-2</v>
      </c>
      <c r="AQ14" s="17">
        <v>4.4044804254949999E-2</v>
      </c>
      <c r="AR14" s="17">
        <v>3.1545003175496598E-2</v>
      </c>
      <c r="AS14" s="17"/>
      <c r="AT14" s="17">
        <v>5.93964398867999E-2</v>
      </c>
      <c r="AU14" s="17">
        <v>4.20872638271996E-2</v>
      </c>
      <c r="AV14" s="17"/>
      <c r="AW14" s="17">
        <v>4.6865108820904403E-2</v>
      </c>
      <c r="AX14" s="17">
        <v>4.36993212732667E-2</v>
      </c>
      <c r="AY14" s="17">
        <v>7.5341256518860505E-2</v>
      </c>
    </row>
    <row r="15" spans="2:51">
      <c r="B15" s="18" t="s">
        <v>164</v>
      </c>
      <c r="C15" s="21">
        <v>0.41816787464567201</v>
      </c>
      <c r="D15" s="21">
        <v>0.50912510811584399</v>
      </c>
      <c r="E15" s="21">
        <v>0.32971278897037098</v>
      </c>
      <c r="F15" s="21"/>
      <c r="G15" s="21">
        <v>0.37904785981627698</v>
      </c>
      <c r="H15" s="21">
        <v>0.44207474750785403</v>
      </c>
      <c r="I15" s="21">
        <v>0.411753563694359</v>
      </c>
      <c r="J15" s="21">
        <v>0.37744962548462702</v>
      </c>
      <c r="K15" s="21">
        <v>0.462506949126468</v>
      </c>
      <c r="L15" s="21">
        <v>0.42036798640996098</v>
      </c>
      <c r="M15" s="21"/>
      <c r="N15" s="21">
        <v>0.50448456645145501</v>
      </c>
      <c r="O15" s="21">
        <v>0.47426600604708302</v>
      </c>
      <c r="P15" s="21">
        <v>0.34196866141533</v>
      </c>
      <c r="Q15" s="21">
        <v>0.32139639056805802</v>
      </c>
      <c r="R15" s="21"/>
      <c r="S15" s="21">
        <v>0.45182836453396402</v>
      </c>
      <c r="T15" s="21">
        <v>0.35945177701560699</v>
      </c>
      <c r="U15" s="21">
        <v>0.416262213328293</v>
      </c>
      <c r="V15" s="21">
        <v>0.437785024887623</v>
      </c>
      <c r="W15" s="21">
        <v>0.46756413942355801</v>
      </c>
      <c r="X15" s="21">
        <v>0.39012555703235102</v>
      </c>
      <c r="Y15" s="21">
        <v>0.46838412561496101</v>
      </c>
      <c r="Z15" s="21">
        <v>0.44251115505365901</v>
      </c>
      <c r="AA15" s="21">
        <v>0.38247025846843502</v>
      </c>
      <c r="AB15" s="21">
        <v>0.39652021649389602</v>
      </c>
      <c r="AC15" s="21">
        <v>0.41317878402213498</v>
      </c>
      <c r="AD15" s="21">
        <v>0.50083375509869899</v>
      </c>
      <c r="AE15" s="21"/>
      <c r="AF15" s="21">
        <v>0.38594819052087798</v>
      </c>
      <c r="AG15" s="21">
        <v>0.49000919787170499</v>
      </c>
      <c r="AH15" s="21">
        <v>0.29019926763232801</v>
      </c>
      <c r="AI15" s="21"/>
      <c r="AJ15" s="21">
        <v>0.43112938022548097</v>
      </c>
      <c r="AK15" s="21">
        <v>0.44737814019872102</v>
      </c>
      <c r="AL15" s="21">
        <v>0.49743376862387201</v>
      </c>
      <c r="AM15" s="21"/>
      <c r="AN15" s="21">
        <v>0.314840049126622</v>
      </c>
      <c r="AO15" s="21">
        <v>0.43506158819916901</v>
      </c>
      <c r="AP15" s="21">
        <v>0.49123251419413499</v>
      </c>
      <c r="AQ15" s="21">
        <v>0.53001093533125798</v>
      </c>
      <c r="AR15" s="21">
        <v>0.74583060615033603</v>
      </c>
      <c r="AS15" s="21"/>
      <c r="AT15" s="21">
        <v>0.41750189545559202</v>
      </c>
      <c r="AU15" s="21">
        <v>0.42907253506625698</v>
      </c>
      <c r="AV15" s="21"/>
      <c r="AW15" s="21">
        <v>0.52749784879101602</v>
      </c>
      <c r="AX15" s="21">
        <v>0.44002537262827601</v>
      </c>
      <c r="AY15" s="21">
        <v>0.28401699604222402</v>
      </c>
    </row>
    <row r="16" spans="2:51">
      <c r="B16" s="18" t="s">
        <v>165</v>
      </c>
      <c r="C16" s="21">
        <v>0.221460115164793</v>
      </c>
      <c r="D16" s="21">
        <v>0.17082321306277001</v>
      </c>
      <c r="E16" s="21">
        <v>0.27231088552529698</v>
      </c>
      <c r="F16" s="21"/>
      <c r="G16" s="21">
        <v>0.240733999770884</v>
      </c>
      <c r="H16" s="21">
        <v>0.24071280974093001</v>
      </c>
      <c r="I16" s="21">
        <v>0.246339215444104</v>
      </c>
      <c r="J16" s="21">
        <v>0.20546238456177601</v>
      </c>
      <c r="K16" s="21">
        <v>0.22921242270400999</v>
      </c>
      <c r="L16" s="21">
        <v>0.187120859404172</v>
      </c>
      <c r="M16" s="21"/>
      <c r="N16" s="21">
        <v>0.168132948853708</v>
      </c>
      <c r="O16" s="21">
        <v>0.19512207570634299</v>
      </c>
      <c r="P16" s="21">
        <v>0.25817289686705303</v>
      </c>
      <c r="Q16" s="21">
        <v>0.28134573584650502</v>
      </c>
      <c r="R16" s="21"/>
      <c r="S16" s="21">
        <v>0.15864442546347801</v>
      </c>
      <c r="T16" s="21">
        <v>0.25017309436100599</v>
      </c>
      <c r="U16" s="21">
        <v>0.23583045778533901</v>
      </c>
      <c r="V16" s="21">
        <v>0.17408172448526901</v>
      </c>
      <c r="W16" s="21">
        <v>0.25305819181130002</v>
      </c>
      <c r="X16" s="21">
        <v>0.25437998112780202</v>
      </c>
      <c r="Y16" s="21">
        <v>0.19954045220765801</v>
      </c>
      <c r="Z16" s="21">
        <v>0.20148339579031199</v>
      </c>
      <c r="AA16" s="21">
        <v>0.268036202442617</v>
      </c>
      <c r="AB16" s="21">
        <v>0.17870526552333801</v>
      </c>
      <c r="AC16" s="21">
        <v>0.22521385043375</v>
      </c>
      <c r="AD16" s="21">
        <v>0.288334848930965</v>
      </c>
      <c r="AE16" s="21"/>
      <c r="AF16" s="21">
        <v>0.24773455290754301</v>
      </c>
      <c r="AG16" s="21">
        <v>0.180079804514793</v>
      </c>
      <c r="AH16" s="21">
        <v>0.27094909347498197</v>
      </c>
      <c r="AI16" s="21"/>
      <c r="AJ16" s="21">
        <v>0.20554533816127499</v>
      </c>
      <c r="AK16" s="21">
        <v>0.23315456243896401</v>
      </c>
      <c r="AL16" s="21">
        <v>0.15578946828457901</v>
      </c>
      <c r="AM16" s="21"/>
      <c r="AN16" s="21">
        <v>0.30153543511152398</v>
      </c>
      <c r="AO16" s="21">
        <v>0.21764820162634399</v>
      </c>
      <c r="AP16" s="21">
        <v>0.167218189454758</v>
      </c>
      <c r="AQ16" s="21">
        <v>0.15855230165647199</v>
      </c>
      <c r="AR16" s="21">
        <v>5.798100524475E-2</v>
      </c>
      <c r="AS16" s="21"/>
      <c r="AT16" s="21">
        <v>0.22431854202766799</v>
      </c>
      <c r="AU16" s="21">
        <v>0.20251064299746899</v>
      </c>
      <c r="AV16" s="21"/>
      <c r="AW16" s="21">
        <v>0.17441622682924399</v>
      </c>
      <c r="AX16" s="21">
        <v>0.205673218508791</v>
      </c>
      <c r="AY16" s="21">
        <v>0.28085938678496197</v>
      </c>
    </row>
    <row r="17" spans="2:51">
      <c r="B17" s="18" t="s">
        <v>140</v>
      </c>
      <c r="C17" s="22">
        <v>0.19670775948087799</v>
      </c>
      <c r="D17" s="22">
        <v>0.33830189505307401</v>
      </c>
      <c r="E17" s="22">
        <v>5.74019034450736E-2</v>
      </c>
      <c r="F17" s="22"/>
      <c r="G17" s="22">
        <v>0.13831386004539301</v>
      </c>
      <c r="H17" s="22">
        <v>0.20136193776692399</v>
      </c>
      <c r="I17" s="22">
        <v>0.165414348250255</v>
      </c>
      <c r="J17" s="22">
        <v>0.171987240922851</v>
      </c>
      <c r="K17" s="22">
        <v>0.23329452642245699</v>
      </c>
      <c r="L17" s="22">
        <v>0.23324712700578901</v>
      </c>
      <c r="M17" s="22"/>
      <c r="N17" s="22">
        <v>0.33635161759774601</v>
      </c>
      <c r="O17" s="22">
        <v>0.27914393034073998</v>
      </c>
      <c r="P17" s="22">
        <v>8.3795764548276905E-2</v>
      </c>
      <c r="Q17" s="22">
        <v>4.0050654721553301E-2</v>
      </c>
      <c r="R17" s="22"/>
      <c r="S17" s="22">
        <v>0.29318393907048601</v>
      </c>
      <c r="T17" s="22">
        <v>0.109278682654602</v>
      </c>
      <c r="U17" s="22">
        <v>0.18043175554295399</v>
      </c>
      <c r="V17" s="22">
        <v>0.26370330040235401</v>
      </c>
      <c r="W17" s="22">
        <v>0.214505947612258</v>
      </c>
      <c r="X17" s="22">
        <v>0.135745575904549</v>
      </c>
      <c r="Y17" s="22">
        <v>0.26884367340730297</v>
      </c>
      <c r="Z17" s="22">
        <v>0.24102775926334699</v>
      </c>
      <c r="AA17" s="22">
        <v>0.11443405602581801</v>
      </c>
      <c r="AB17" s="22">
        <v>0.217814950970558</v>
      </c>
      <c r="AC17" s="22">
        <v>0.18796493358838601</v>
      </c>
      <c r="AD17" s="22">
        <v>0.21249890616773501</v>
      </c>
      <c r="AE17" s="22"/>
      <c r="AF17" s="22">
        <v>0.13821363761333499</v>
      </c>
      <c r="AG17" s="22">
        <v>0.309929393356912</v>
      </c>
      <c r="AH17" s="22">
        <v>1.9250174157345701E-2</v>
      </c>
      <c r="AI17" s="22"/>
      <c r="AJ17" s="22">
        <v>0.22558404206420499</v>
      </c>
      <c r="AK17" s="22">
        <v>0.21422357775975701</v>
      </c>
      <c r="AL17" s="22">
        <v>0.341644300339292</v>
      </c>
      <c r="AM17" s="22"/>
      <c r="AN17" s="22">
        <v>1.33046140150977E-2</v>
      </c>
      <c r="AO17" s="22">
        <v>0.217413386572825</v>
      </c>
      <c r="AP17" s="22">
        <v>0.32401432473937702</v>
      </c>
      <c r="AQ17" s="22">
        <v>0.37145863367478599</v>
      </c>
      <c r="AR17" s="22">
        <v>0.687849600905586</v>
      </c>
      <c r="AS17" s="22"/>
      <c r="AT17" s="22">
        <v>0.193183353427924</v>
      </c>
      <c r="AU17" s="22">
        <v>0.22656189206878899</v>
      </c>
      <c r="AV17" s="22"/>
      <c r="AW17" s="22">
        <v>0.35308162196177201</v>
      </c>
      <c r="AX17" s="22">
        <v>0.23435215411948601</v>
      </c>
      <c r="AY17" s="22">
        <v>3.1576092572616599E-3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Y16"/>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75">
      <c r="B9" s="18" t="s">
        <v>468</v>
      </c>
      <c r="C9" s="17">
        <v>0.33150594058765998</v>
      </c>
      <c r="D9" s="17">
        <v>0.41437628173074198</v>
      </c>
      <c r="E9" s="17">
        <v>0.25305371331335202</v>
      </c>
      <c r="F9" s="17"/>
      <c r="G9" s="17">
        <v>0.28714042748541602</v>
      </c>
      <c r="H9" s="17">
        <v>0.314587767068021</v>
      </c>
      <c r="I9" s="17">
        <v>0.33870941368199498</v>
      </c>
      <c r="J9" s="17">
        <v>0.32366525737145602</v>
      </c>
      <c r="K9" s="17">
        <v>0.338161077996468</v>
      </c>
      <c r="L9" s="17">
        <v>0.35991329158253499</v>
      </c>
      <c r="M9" s="17"/>
      <c r="N9" s="17">
        <v>0.42800530272339499</v>
      </c>
      <c r="O9" s="17">
        <v>0.342683670800567</v>
      </c>
      <c r="P9" s="17">
        <v>0.28677051806569798</v>
      </c>
      <c r="Q9" s="17">
        <v>0.25598462590151899</v>
      </c>
      <c r="R9" s="17"/>
      <c r="S9" s="17">
        <v>0.35484847563772298</v>
      </c>
      <c r="T9" s="17">
        <v>0.30922982046664299</v>
      </c>
      <c r="U9" s="17">
        <v>0.34798754050292802</v>
      </c>
      <c r="V9" s="17">
        <v>0.316589047794334</v>
      </c>
      <c r="W9" s="17">
        <v>0.30780296932017398</v>
      </c>
      <c r="X9" s="17">
        <v>0.33521050101429201</v>
      </c>
      <c r="Y9" s="17">
        <v>0.33455272307851103</v>
      </c>
      <c r="Z9" s="17">
        <v>0.381550019450834</v>
      </c>
      <c r="AA9" s="17">
        <v>0.31971141722320401</v>
      </c>
      <c r="AB9" s="17">
        <v>0.34059849653294499</v>
      </c>
      <c r="AC9" s="17">
        <v>0.31622223268108901</v>
      </c>
      <c r="AD9" s="17">
        <v>0.34811305986018598</v>
      </c>
      <c r="AE9" s="17"/>
      <c r="AF9" s="17">
        <v>0.28048989073997299</v>
      </c>
      <c r="AG9" s="17">
        <v>0.414837016190783</v>
      </c>
      <c r="AH9" s="17">
        <v>0.25588203945992499</v>
      </c>
      <c r="AI9" s="17"/>
      <c r="AJ9" s="17">
        <v>0.32942563361620097</v>
      </c>
      <c r="AK9" s="17">
        <v>0.38618740678763303</v>
      </c>
      <c r="AL9" s="17">
        <v>0.41268572141663401</v>
      </c>
      <c r="AM9" s="17"/>
      <c r="AN9" s="17">
        <v>0.237138866549788</v>
      </c>
      <c r="AO9" s="17">
        <v>0.32143392434527701</v>
      </c>
      <c r="AP9" s="17">
        <v>0.39443322642122303</v>
      </c>
      <c r="AQ9" s="17">
        <v>0.43533401290018697</v>
      </c>
      <c r="AR9" s="17">
        <v>0.55419779346640796</v>
      </c>
      <c r="AS9" s="17"/>
      <c r="AT9" s="17">
        <v>0.33454222298296898</v>
      </c>
      <c r="AU9" s="17">
        <v>0.30576736372735602</v>
      </c>
      <c r="AV9" s="17"/>
      <c r="AW9" s="17">
        <v>0.44560761125666298</v>
      </c>
      <c r="AX9" s="17">
        <v>0.31127052165695501</v>
      </c>
      <c r="AY9" s="17">
        <v>0.21471028488935601</v>
      </c>
    </row>
    <row r="10" spans="2:51" ht="90">
      <c r="B10" s="18" t="s">
        <v>469</v>
      </c>
      <c r="C10" s="17">
        <v>0.39558687220811301</v>
      </c>
      <c r="D10" s="17">
        <v>0.361330533013275</v>
      </c>
      <c r="E10" s="17">
        <v>0.42978012211296202</v>
      </c>
      <c r="F10" s="17"/>
      <c r="G10" s="17">
        <v>0.46042973670676302</v>
      </c>
      <c r="H10" s="17">
        <v>0.43852381887946901</v>
      </c>
      <c r="I10" s="17">
        <v>0.39483217139326299</v>
      </c>
      <c r="J10" s="17">
        <v>0.38092500552613101</v>
      </c>
      <c r="K10" s="17">
        <v>0.374815756279687</v>
      </c>
      <c r="L10" s="17">
        <v>0.36014326960759502</v>
      </c>
      <c r="M10" s="17"/>
      <c r="N10" s="17">
        <v>0.323896249042809</v>
      </c>
      <c r="O10" s="17">
        <v>0.37649123318885702</v>
      </c>
      <c r="P10" s="17">
        <v>0.45591322913459897</v>
      </c>
      <c r="Q10" s="17">
        <v>0.44019453535167702</v>
      </c>
      <c r="R10" s="17"/>
      <c r="S10" s="17">
        <v>0.38919733072524298</v>
      </c>
      <c r="T10" s="17">
        <v>0.41506696693359801</v>
      </c>
      <c r="U10" s="17">
        <v>0.39721387660385998</v>
      </c>
      <c r="V10" s="17">
        <v>0.37438601930378701</v>
      </c>
      <c r="W10" s="17">
        <v>0.41967785274313302</v>
      </c>
      <c r="X10" s="17">
        <v>0.408085612133124</v>
      </c>
      <c r="Y10" s="17">
        <v>0.41006756125701599</v>
      </c>
      <c r="Z10" s="17">
        <v>0.350290164877121</v>
      </c>
      <c r="AA10" s="17">
        <v>0.393867132743564</v>
      </c>
      <c r="AB10" s="17">
        <v>0.379637833480093</v>
      </c>
      <c r="AC10" s="17">
        <v>0.38115993110530599</v>
      </c>
      <c r="AD10" s="17">
        <v>0.39246538685355098</v>
      </c>
      <c r="AE10" s="17"/>
      <c r="AF10" s="17">
        <v>0.45642553258032798</v>
      </c>
      <c r="AG10" s="17">
        <v>0.32472662635234301</v>
      </c>
      <c r="AH10" s="17">
        <v>0.41687157381030598</v>
      </c>
      <c r="AI10" s="17"/>
      <c r="AJ10" s="17">
        <v>0.42720522289243101</v>
      </c>
      <c r="AK10" s="17">
        <v>0.36511702222492298</v>
      </c>
      <c r="AL10" s="17">
        <v>0.36352179679112701</v>
      </c>
      <c r="AM10" s="17"/>
      <c r="AN10" s="17">
        <v>0.46316057691602103</v>
      </c>
      <c r="AO10" s="17">
        <v>0.41101503290247898</v>
      </c>
      <c r="AP10" s="17">
        <v>0.33134769581062101</v>
      </c>
      <c r="AQ10" s="17">
        <v>0.34630614985786201</v>
      </c>
      <c r="AR10" s="17">
        <v>0.222593239481605</v>
      </c>
      <c r="AS10" s="17"/>
      <c r="AT10" s="17">
        <v>0.39347758540848199</v>
      </c>
      <c r="AU10" s="17">
        <v>0.42105263109549002</v>
      </c>
      <c r="AV10" s="17"/>
      <c r="AW10" s="17">
        <v>0.31679404279263401</v>
      </c>
      <c r="AX10" s="17">
        <v>0.46187058970147099</v>
      </c>
      <c r="AY10" s="17">
        <v>0.46258245987741098</v>
      </c>
    </row>
    <row r="11" spans="2:51">
      <c r="B11" s="18" t="s">
        <v>119</v>
      </c>
      <c r="C11" s="19">
        <v>0.27290718720422602</v>
      </c>
      <c r="D11" s="19">
        <v>0.22429318525598299</v>
      </c>
      <c r="E11" s="19">
        <v>0.31716616457368502</v>
      </c>
      <c r="F11" s="19"/>
      <c r="G11" s="19">
        <v>0.25242983580782102</v>
      </c>
      <c r="H11" s="19">
        <v>0.24688841405251</v>
      </c>
      <c r="I11" s="19">
        <v>0.26645841492474198</v>
      </c>
      <c r="J11" s="19">
        <v>0.29540973710241297</v>
      </c>
      <c r="K11" s="19">
        <v>0.28702316572384501</v>
      </c>
      <c r="L11" s="19">
        <v>0.27994343880986999</v>
      </c>
      <c r="M11" s="19"/>
      <c r="N11" s="19">
        <v>0.24809844823379601</v>
      </c>
      <c r="O11" s="19">
        <v>0.28082509601057598</v>
      </c>
      <c r="P11" s="19">
        <v>0.25731625279970299</v>
      </c>
      <c r="Q11" s="19">
        <v>0.30382083874680399</v>
      </c>
      <c r="R11" s="19"/>
      <c r="S11" s="19">
        <v>0.25595419363703398</v>
      </c>
      <c r="T11" s="19">
        <v>0.275703212599759</v>
      </c>
      <c r="U11" s="19">
        <v>0.254798582893212</v>
      </c>
      <c r="V11" s="19">
        <v>0.30902493290187899</v>
      </c>
      <c r="W11" s="19">
        <v>0.272519177936693</v>
      </c>
      <c r="X11" s="19">
        <v>0.256703886852584</v>
      </c>
      <c r="Y11" s="19">
        <v>0.25537971566447298</v>
      </c>
      <c r="Z11" s="19">
        <v>0.268159815672045</v>
      </c>
      <c r="AA11" s="19">
        <v>0.286421450033231</v>
      </c>
      <c r="AB11" s="19">
        <v>0.279763669986963</v>
      </c>
      <c r="AC11" s="19">
        <v>0.302617836213605</v>
      </c>
      <c r="AD11" s="19">
        <v>0.25942155328626298</v>
      </c>
      <c r="AE11" s="19"/>
      <c r="AF11" s="19">
        <v>0.26308457667969898</v>
      </c>
      <c r="AG11" s="19">
        <v>0.26043635745687399</v>
      </c>
      <c r="AH11" s="19">
        <v>0.32724638672976802</v>
      </c>
      <c r="AI11" s="19"/>
      <c r="AJ11" s="19">
        <v>0.24336914349136801</v>
      </c>
      <c r="AK11" s="19">
        <v>0.24869557098744299</v>
      </c>
      <c r="AL11" s="19">
        <v>0.22379248179223901</v>
      </c>
      <c r="AM11" s="19"/>
      <c r="AN11" s="19">
        <v>0.29970055653419098</v>
      </c>
      <c r="AO11" s="19">
        <v>0.26755104275224401</v>
      </c>
      <c r="AP11" s="19">
        <v>0.27421907776815602</v>
      </c>
      <c r="AQ11" s="19">
        <v>0.21835983724195099</v>
      </c>
      <c r="AR11" s="19">
        <v>0.22320896705198701</v>
      </c>
      <c r="AS11" s="19"/>
      <c r="AT11" s="19">
        <v>0.27198019160854903</v>
      </c>
      <c r="AU11" s="19">
        <v>0.27318000517715502</v>
      </c>
      <c r="AV11" s="19"/>
      <c r="AW11" s="19">
        <v>0.237598345950703</v>
      </c>
      <c r="AX11" s="19">
        <v>0.226858888641573</v>
      </c>
      <c r="AY11" s="19">
        <v>0.32270725523323301</v>
      </c>
    </row>
    <row r="12" spans="2:51">
      <c r="B12" s="16"/>
    </row>
    <row r="13" spans="2:51">
      <c r="B13" t="s">
        <v>666</v>
      </c>
    </row>
    <row r="14" spans="2:51">
      <c r="B14" t="s">
        <v>667</v>
      </c>
    </row>
    <row r="16" spans="2:51">
      <c r="B16"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697</v>
      </c>
      <c r="E2" s="32"/>
      <c r="F2" s="32"/>
      <c r="G2" s="32"/>
    </row>
    <row r="6" spans="2:7" ht="50.1" customHeight="1">
      <c r="B6" s="20" t="s">
        <v>70</v>
      </c>
      <c r="C6" s="20" t="s">
        <v>698</v>
      </c>
      <c r="D6" s="20" t="s">
        <v>699</v>
      </c>
      <c r="E6" s="20" t="s">
        <v>700</v>
      </c>
      <c r="F6" s="20" t="s">
        <v>701</v>
      </c>
    </row>
    <row r="7" spans="2:7">
      <c r="B7" s="18" t="s">
        <v>133</v>
      </c>
      <c r="C7" s="17">
        <v>0.23978486911837699</v>
      </c>
      <c r="D7" s="17">
        <v>0.112027326817809</v>
      </c>
      <c r="E7" s="17">
        <v>0.12680583680624199</v>
      </c>
      <c r="F7" s="17">
        <v>6.5485817451112399E-2</v>
      </c>
    </row>
    <row r="8" spans="2:7">
      <c r="B8" s="18" t="s">
        <v>134</v>
      </c>
      <c r="C8" s="17">
        <v>0.28878319203168701</v>
      </c>
      <c r="D8" s="17">
        <v>0.30027906222870598</v>
      </c>
      <c r="E8" s="17">
        <v>0.31751232381134098</v>
      </c>
      <c r="F8" s="17">
        <v>0.14921897443087001</v>
      </c>
    </row>
    <row r="9" spans="2:7">
      <c r="B9" s="18" t="s">
        <v>135</v>
      </c>
      <c r="C9" s="17">
        <v>0.25702175836423102</v>
      </c>
      <c r="D9" s="17">
        <v>0.314713028281288</v>
      </c>
      <c r="E9" s="17">
        <v>0.259555870508002</v>
      </c>
      <c r="F9" s="17">
        <v>0.25854118781867302</v>
      </c>
    </row>
    <row r="10" spans="2:7">
      <c r="B10" s="18" t="s">
        <v>136</v>
      </c>
      <c r="C10" s="17">
        <v>0.105452393574042</v>
      </c>
      <c r="D10" s="17">
        <v>0.137393875348119</v>
      </c>
      <c r="E10" s="17">
        <v>0.15206417732323901</v>
      </c>
      <c r="F10" s="17">
        <v>0.21936791942557701</v>
      </c>
    </row>
    <row r="11" spans="2:7">
      <c r="B11" s="18" t="s">
        <v>137</v>
      </c>
      <c r="C11" s="17">
        <v>5.6672348618150403E-2</v>
      </c>
      <c r="D11" s="17">
        <v>8.0856522305401496E-2</v>
      </c>
      <c r="E11" s="17">
        <v>0.107015794193715</v>
      </c>
      <c r="F11" s="17">
        <v>0.25917074377489402</v>
      </c>
    </row>
    <row r="12" spans="2:7">
      <c r="B12" s="18" t="s">
        <v>119</v>
      </c>
      <c r="C12" s="17">
        <v>5.2285438293512697E-2</v>
      </c>
      <c r="D12" s="17">
        <v>5.4730185018676797E-2</v>
      </c>
      <c r="E12" s="17">
        <v>3.70459973574606E-2</v>
      </c>
      <c r="F12" s="17">
        <v>4.8215357098872501E-2</v>
      </c>
    </row>
    <row r="13" spans="2:7">
      <c r="B13" s="23" t="s">
        <v>138</v>
      </c>
      <c r="C13" s="21">
        <v>0.52856806115006405</v>
      </c>
      <c r="D13" s="21">
        <v>0.41230638904651501</v>
      </c>
      <c r="E13" s="21">
        <v>0.444318160617583</v>
      </c>
      <c r="F13" s="21">
        <v>0.21470479188198199</v>
      </c>
    </row>
    <row r="14" spans="2:7">
      <c r="B14" s="23" t="s">
        <v>139</v>
      </c>
      <c r="C14" s="21">
        <v>0.162124742192192</v>
      </c>
      <c r="D14" s="21">
        <v>0.21825039765352</v>
      </c>
      <c r="E14" s="21">
        <v>0.259079971516954</v>
      </c>
      <c r="F14" s="21">
        <v>0.478538663200472</v>
      </c>
    </row>
    <row r="15" spans="2:7">
      <c r="B15" s="23" t="s">
        <v>140</v>
      </c>
      <c r="C15" s="22">
        <v>0.36644331895787202</v>
      </c>
      <c r="D15" s="22">
        <v>0.19405599139299501</v>
      </c>
      <c r="E15" s="22">
        <v>0.185238189100629</v>
      </c>
      <c r="F15" s="22">
        <v>-0.26383387131849001</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1060</v>
      </c>
      <c r="D7" s="10">
        <v>480</v>
      </c>
      <c r="E7" s="10">
        <v>577</v>
      </c>
      <c r="F7" s="10"/>
      <c r="G7" s="10">
        <v>91</v>
      </c>
      <c r="H7" s="10">
        <v>148</v>
      </c>
      <c r="I7" s="10">
        <v>159</v>
      </c>
      <c r="J7" s="10">
        <v>193</v>
      </c>
      <c r="K7" s="10">
        <v>198</v>
      </c>
      <c r="L7" s="10">
        <v>271</v>
      </c>
      <c r="M7" s="10"/>
      <c r="N7" s="10">
        <v>310</v>
      </c>
      <c r="O7" s="10">
        <v>313</v>
      </c>
      <c r="P7" s="10">
        <v>190</v>
      </c>
      <c r="Q7" s="10">
        <v>239</v>
      </c>
      <c r="R7" s="10"/>
      <c r="S7" s="10">
        <v>113</v>
      </c>
      <c r="T7" s="10">
        <v>161</v>
      </c>
      <c r="U7" s="10">
        <v>105</v>
      </c>
      <c r="V7" s="10">
        <v>101</v>
      </c>
      <c r="W7" s="10">
        <v>85</v>
      </c>
      <c r="X7" s="10">
        <v>86</v>
      </c>
      <c r="Y7" s="10">
        <v>92</v>
      </c>
      <c r="Z7" s="10">
        <v>55</v>
      </c>
      <c r="AA7" s="10">
        <v>109</v>
      </c>
      <c r="AB7" s="10">
        <v>88</v>
      </c>
      <c r="AC7" s="10">
        <v>40</v>
      </c>
      <c r="AD7" s="10">
        <v>25</v>
      </c>
      <c r="AE7" s="10"/>
      <c r="AF7" s="10">
        <v>455</v>
      </c>
      <c r="AG7" s="10">
        <v>425</v>
      </c>
      <c r="AH7" s="10">
        <v>117</v>
      </c>
      <c r="AI7" s="10"/>
      <c r="AJ7" s="10">
        <v>252</v>
      </c>
      <c r="AK7" s="10">
        <v>312</v>
      </c>
      <c r="AL7" s="10">
        <v>101</v>
      </c>
      <c r="AM7" s="10"/>
      <c r="AN7" s="10">
        <v>229</v>
      </c>
      <c r="AO7" s="10">
        <v>183</v>
      </c>
      <c r="AP7" s="10">
        <v>262</v>
      </c>
      <c r="AQ7" s="10">
        <v>112</v>
      </c>
      <c r="AR7" s="10">
        <v>15</v>
      </c>
      <c r="AS7" s="10"/>
      <c r="AT7" s="10">
        <v>958</v>
      </c>
      <c r="AU7" s="10">
        <v>95</v>
      </c>
      <c r="AV7" s="10"/>
      <c r="AW7" s="10">
        <v>506</v>
      </c>
      <c r="AX7" s="10">
        <v>111</v>
      </c>
      <c r="AY7" s="10">
        <v>443</v>
      </c>
    </row>
    <row r="8" spans="2:51" ht="30" customHeight="1">
      <c r="B8" s="11" t="s">
        <v>112</v>
      </c>
      <c r="C8" s="11">
        <v>1058</v>
      </c>
      <c r="D8" s="11">
        <v>496</v>
      </c>
      <c r="E8" s="11">
        <v>560</v>
      </c>
      <c r="F8" s="11"/>
      <c r="G8" s="11">
        <v>103</v>
      </c>
      <c r="H8" s="11">
        <v>187</v>
      </c>
      <c r="I8" s="11">
        <v>177</v>
      </c>
      <c r="J8" s="11">
        <v>189</v>
      </c>
      <c r="K8" s="11">
        <v>160</v>
      </c>
      <c r="L8" s="11">
        <v>244</v>
      </c>
      <c r="M8" s="11"/>
      <c r="N8" s="11">
        <v>280</v>
      </c>
      <c r="O8" s="11">
        <v>292</v>
      </c>
      <c r="P8" s="11">
        <v>222</v>
      </c>
      <c r="Q8" s="11">
        <v>257</v>
      </c>
      <c r="R8" s="11"/>
      <c r="S8" s="11">
        <v>138</v>
      </c>
      <c r="T8" s="11">
        <v>156</v>
      </c>
      <c r="U8" s="11">
        <v>89</v>
      </c>
      <c r="V8" s="11">
        <v>107</v>
      </c>
      <c r="W8" s="11">
        <v>85</v>
      </c>
      <c r="X8" s="11">
        <v>92</v>
      </c>
      <c r="Y8" s="11">
        <v>86</v>
      </c>
      <c r="Z8" s="11">
        <v>46</v>
      </c>
      <c r="AA8" s="11">
        <v>104</v>
      </c>
      <c r="AB8" s="11">
        <v>88</v>
      </c>
      <c r="AC8" s="11">
        <v>38</v>
      </c>
      <c r="AD8" s="11">
        <v>28</v>
      </c>
      <c r="AE8" s="11"/>
      <c r="AF8" s="11">
        <v>444</v>
      </c>
      <c r="AG8" s="11">
        <v>423</v>
      </c>
      <c r="AH8" s="11">
        <v>124</v>
      </c>
      <c r="AI8" s="11"/>
      <c r="AJ8" s="11">
        <v>239</v>
      </c>
      <c r="AK8" s="11">
        <v>331</v>
      </c>
      <c r="AL8" s="11">
        <v>96</v>
      </c>
      <c r="AM8" s="11"/>
      <c r="AN8" s="11">
        <v>228</v>
      </c>
      <c r="AO8" s="11">
        <v>189</v>
      </c>
      <c r="AP8" s="11">
        <v>263</v>
      </c>
      <c r="AQ8" s="11">
        <v>110</v>
      </c>
      <c r="AR8" s="11">
        <v>14</v>
      </c>
      <c r="AS8" s="11"/>
      <c r="AT8" s="11">
        <v>943</v>
      </c>
      <c r="AU8" s="11">
        <v>109</v>
      </c>
      <c r="AV8" s="11"/>
      <c r="AW8" s="11">
        <v>483</v>
      </c>
      <c r="AX8" s="11">
        <v>119</v>
      </c>
      <c r="AY8" s="11">
        <v>457</v>
      </c>
    </row>
    <row r="9" spans="2:51">
      <c r="B9" s="18" t="s">
        <v>133</v>
      </c>
      <c r="C9" s="17">
        <v>0.112027326817809</v>
      </c>
      <c r="D9" s="17">
        <v>0.145812034111477</v>
      </c>
      <c r="E9" s="17">
        <v>8.2734285052535897E-2</v>
      </c>
      <c r="F9" s="17"/>
      <c r="G9" s="17">
        <v>5.39251546422461E-2</v>
      </c>
      <c r="H9" s="17">
        <v>0.156033357843915</v>
      </c>
      <c r="I9" s="17">
        <v>9.4206360609227005E-2</v>
      </c>
      <c r="J9" s="17">
        <v>9.4176855199059994E-2</v>
      </c>
      <c r="K9" s="17">
        <v>0.15088646774064399</v>
      </c>
      <c r="L9" s="17">
        <v>0.10400454432810199</v>
      </c>
      <c r="M9" s="17"/>
      <c r="N9" s="17">
        <v>0.12379189738622901</v>
      </c>
      <c r="O9" s="17">
        <v>9.6416349840475896E-2</v>
      </c>
      <c r="P9" s="17">
        <v>0.117081077870844</v>
      </c>
      <c r="Q9" s="17">
        <v>0.112484147418606</v>
      </c>
      <c r="R9" s="17"/>
      <c r="S9" s="17">
        <v>0.13622508548078999</v>
      </c>
      <c r="T9" s="17">
        <v>7.6999164277029505E-2</v>
      </c>
      <c r="U9" s="17">
        <v>0.12954783048860999</v>
      </c>
      <c r="V9" s="17">
        <v>8.4809717381191696E-2</v>
      </c>
      <c r="W9" s="17">
        <v>0.12001173877120599</v>
      </c>
      <c r="X9" s="17">
        <v>0.117976904967173</v>
      </c>
      <c r="Y9" s="17">
        <v>0.124251881579983</v>
      </c>
      <c r="Z9" s="17">
        <v>7.8355023968307097E-2</v>
      </c>
      <c r="AA9" s="17">
        <v>0.12148437854925501</v>
      </c>
      <c r="AB9" s="17">
        <v>0.110621025121035</v>
      </c>
      <c r="AC9" s="17">
        <v>0.15294007694931</v>
      </c>
      <c r="AD9" s="17">
        <v>0.124032950759718</v>
      </c>
      <c r="AE9" s="17"/>
      <c r="AF9" s="17">
        <v>0.114324882841305</v>
      </c>
      <c r="AG9" s="17">
        <v>0.118937811763734</v>
      </c>
      <c r="AH9" s="17">
        <v>0.113278083123771</v>
      </c>
      <c r="AI9" s="17"/>
      <c r="AJ9" s="17">
        <v>0.155906111026378</v>
      </c>
      <c r="AK9" s="17">
        <v>0.120072107639021</v>
      </c>
      <c r="AL9" s="17">
        <v>0.15139216808234299</v>
      </c>
      <c r="AM9" s="17"/>
      <c r="AN9" s="17">
        <v>9.3774637536906902E-2</v>
      </c>
      <c r="AO9" s="17">
        <v>9.8726679629615302E-2</v>
      </c>
      <c r="AP9" s="17">
        <v>0.13386474662044401</v>
      </c>
      <c r="AQ9" s="17">
        <v>0.151363892769423</v>
      </c>
      <c r="AR9" s="17">
        <v>0.27565959802992401</v>
      </c>
      <c r="AS9" s="17"/>
      <c r="AT9" s="17">
        <v>0.111147027116358</v>
      </c>
      <c r="AU9" s="17">
        <v>0.12671684006251099</v>
      </c>
      <c r="AV9" s="17"/>
      <c r="AW9" s="17">
        <v>0.14582770677305801</v>
      </c>
      <c r="AX9" s="17">
        <v>9.8260000889721505E-2</v>
      </c>
      <c r="AY9" s="17">
        <v>7.9828579242222003E-2</v>
      </c>
    </row>
    <row r="10" spans="2:51">
      <c r="B10" s="18" t="s">
        <v>134</v>
      </c>
      <c r="C10" s="17">
        <v>0.30027906222870598</v>
      </c>
      <c r="D10" s="17">
        <v>0.36292844030127402</v>
      </c>
      <c r="E10" s="17">
        <v>0.244806594278414</v>
      </c>
      <c r="F10" s="17"/>
      <c r="G10" s="17">
        <v>0.28789748488606898</v>
      </c>
      <c r="H10" s="17">
        <v>0.27762410010003602</v>
      </c>
      <c r="I10" s="17">
        <v>0.33689925660879799</v>
      </c>
      <c r="J10" s="17">
        <v>0.28916633517719098</v>
      </c>
      <c r="K10" s="17">
        <v>0.27414540375872598</v>
      </c>
      <c r="L10" s="17">
        <v>0.32202375484516799</v>
      </c>
      <c r="M10" s="17"/>
      <c r="N10" s="17">
        <v>0.38716355256472601</v>
      </c>
      <c r="O10" s="17">
        <v>0.321737085290004</v>
      </c>
      <c r="P10" s="17">
        <v>0.23123424305882501</v>
      </c>
      <c r="Q10" s="17">
        <v>0.23831103746883001</v>
      </c>
      <c r="R10" s="17"/>
      <c r="S10" s="17">
        <v>0.35017125279818301</v>
      </c>
      <c r="T10" s="17">
        <v>0.32583744229218697</v>
      </c>
      <c r="U10" s="17">
        <v>0.30201921287126399</v>
      </c>
      <c r="V10" s="17">
        <v>0.33667324539447602</v>
      </c>
      <c r="W10" s="17">
        <v>0.29273212945204902</v>
      </c>
      <c r="X10" s="17">
        <v>0.25170882782341097</v>
      </c>
      <c r="Y10" s="17">
        <v>0.30336143971857799</v>
      </c>
      <c r="Z10" s="17">
        <v>0.24628371251133799</v>
      </c>
      <c r="AA10" s="17">
        <v>0.28795823754334998</v>
      </c>
      <c r="AB10" s="17">
        <v>0.241168567821547</v>
      </c>
      <c r="AC10" s="17">
        <v>0.23787923463270499</v>
      </c>
      <c r="AD10" s="17">
        <v>0.34414433103162401</v>
      </c>
      <c r="AE10" s="17"/>
      <c r="AF10" s="17">
        <v>0.27630897447712799</v>
      </c>
      <c r="AG10" s="17">
        <v>0.35622357083562201</v>
      </c>
      <c r="AH10" s="17">
        <v>0.22523537816282099</v>
      </c>
      <c r="AI10" s="17"/>
      <c r="AJ10" s="17">
        <v>0.37396031184197298</v>
      </c>
      <c r="AK10" s="17">
        <v>0.25717093681536901</v>
      </c>
      <c r="AL10" s="17">
        <v>0.37407222978418703</v>
      </c>
      <c r="AM10" s="17"/>
      <c r="AN10" s="17">
        <v>0.25484060675705</v>
      </c>
      <c r="AO10" s="17">
        <v>0.31249146102372899</v>
      </c>
      <c r="AP10" s="17">
        <v>0.33449953223468099</v>
      </c>
      <c r="AQ10" s="17">
        <v>0.39596780223544198</v>
      </c>
      <c r="AR10" s="17">
        <v>0.38053561576450801</v>
      </c>
      <c r="AS10" s="17"/>
      <c r="AT10" s="17">
        <v>0.29718189728038302</v>
      </c>
      <c r="AU10" s="17">
        <v>0.308603578257994</v>
      </c>
      <c r="AV10" s="17"/>
      <c r="AW10" s="17">
        <v>0.39494964354421402</v>
      </c>
      <c r="AX10" s="17">
        <v>0.28499584424396901</v>
      </c>
      <c r="AY10" s="17">
        <v>0.20404589303698101</v>
      </c>
    </row>
    <row r="11" spans="2:51">
      <c r="B11" s="18" t="s">
        <v>135</v>
      </c>
      <c r="C11" s="17">
        <v>0.314713028281288</v>
      </c>
      <c r="D11" s="17">
        <v>0.285545387082491</v>
      </c>
      <c r="E11" s="17">
        <v>0.34038264206764801</v>
      </c>
      <c r="F11" s="17"/>
      <c r="G11" s="17">
        <v>0.36759049178226999</v>
      </c>
      <c r="H11" s="17">
        <v>0.292680529799623</v>
      </c>
      <c r="I11" s="17">
        <v>0.30333475857278303</v>
      </c>
      <c r="J11" s="17">
        <v>0.32724940531074398</v>
      </c>
      <c r="K11" s="17">
        <v>0.30683099736133101</v>
      </c>
      <c r="L11" s="17">
        <v>0.31307997343092198</v>
      </c>
      <c r="M11" s="17"/>
      <c r="N11" s="17">
        <v>0.28423701489960401</v>
      </c>
      <c r="O11" s="17">
        <v>0.33449859690030398</v>
      </c>
      <c r="P11" s="17">
        <v>0.32702416984374399</v>
      </c>
      <c r="Q11" s="17">
        <v>0.32474106855312801</v>
      </c>
      <c r="R11" s="17"/>
      <c r="S11" s="17">
        <v>0.241187799761202</v>
      </c>
      <c r="T11" s="17">
        <v>0.33217237562583102</v>
      </c>
      <c r="U11" s="17">
        <v>0.33218354989343002</v>
      </c>
      <c r="V11" s="17">
        <v>0.315479465382901</v>
      </c>
      <c r="W11" s="17">
        <v>0.30066451702494401</v>
      </c>
      <c r="X11" s="17">
        <v>0.31969423394014601</v>
      </c>
      <c r="Y11" s="17">
        <v>0.31379150780419901</v>
      </c>
      <c r="Z11" s="17">
        <v>0.426715131913106</v>
      </c>
      <c r="AA11" s="17">
        <v>0.308356470887649</v>
      </c>
      <c r="AB11" s="17">
        <v>0.35233081241953701</v>
      </c>
      <c r="AC11" s="17">
        <v>0.32899048998453101</v>
      </c>
      <c r="AD11" s="17">
        <v>0.252999311711468</v>
      </c>
      <c r="AE11" s="17"/>
      <c r="AF11" s="17">
        <v>0.30855323713229399</v>
      </c>
      <c r="AG11" s="17">
        <v>0.30179134668565399</v>
      </c>
      <c r="AH11" s="17">
        <v>0.322331507302765</v>
      </c>
      <c r="AI11" s="17"/>
      <c r="AJ11" s="17">
        <v>0.30432772783571499</v>
      </c>
      <c r="AK11" s="17">
        <v>0.32508239560996799</v>
      </c>
      <c r="AL11" s="17">
        <v>0.24194706386218001</v>
      </c>
      <c r="AM11" s="17"/>
      <c r="AN11" s="17">
        <v>0.34317837511847399</v>
      </c>
      <c r="AO11" s="17">
        <v>0.35310033598381102</v>
      </c>
      <c r="AP11" s="17">
        <v>0.30076284281944499</v>
      </c>
      <c r="AQ11" s="17">
        <v>0.23556616924450199</v>
      </c>
      <c r="AR11" s="17">
        <v>0.20427303989932799</v>
      </c>
      <c r="AS11" s="17"/>
      <c r="AT11" s="17">
        <v>0.32423830339569198</v>
      </c>
      <c r="AU11" s="17">
        <v>0.244008104048895</v>
      </c>
      <c r="AV11" s="17"/>
      <c r="AW11" s="17">
        <v>0.26830538689466499</v>
      </c>
      <c r="AX11" s="17">
        <v>0.35092562510672098</v>
      </c>
      <c r="AY11" s="17">
        <v>0.35442363331405902</v>
      </c>
    </row>
    <row r="12" spans="2:51">
      <c r="B12" s="18" t="s">
        <v>136</v>
      </c>
      <c r="C12" s="17">
        <v>0.137393875348119</v>
      </c>
      <c r="D12" s="17">
        <v>0.10654709032973</v>
      </c>
      <c r="E12" s="17">
        <v>0.16550612487406199</v>
      </c>
      <c r="F12" s="17"/>
      <c r="G12" s="17">
        <v>0.11220041167047801</v>
      </c>
      <c r="H12" s="17">
        <v>0.14527188549203901</v>
      </c>
      <c r="I12" s="17">
        <v>0.14359279882218401</v>
      </c>
      <c r="J12" s="17">
        <v>0.13949599506834801</v>
      </c>
      <c r="K12" s="17">
        <v>0.13430142410401399</v>
      </c>
      <c r="L12" s="17">
        <v>0.137859103459363</v>
      </c>
      <c r="M12" s="17"/>
      <c r="N12" s="17">
        <v>0.10337878165476599</v>
      </c>
      <c r="O12" s="17">
        <v>0.118843986871098</v>
      </c>
      <c r="P12" s="17">
        <v>0.181687199125176</v>
      </c>
      <c r="Q12" s="17">
        <v>0.154297407923388</v>
      </c>
      <c r="R12" s="17"/>
      <c r="S12" s="17">
        <v>0.133108078714545</v>
      </c>
      <c r="T12" s="17">
        <v>0.14634219034245999</v>
      </c>
      <c r="U12" s="17">
        <v>0.15723612809451301</v>
      </c>
      <c r="V12" s="17">
        <v>0.11177878712648</v>
      </c>
      <c r="W12" s="17">
        <v>0.165902007808509</v>
      </c>
      <c r="X12" s="17">
        <v>0.14990847179727099</v>
      </c>
      <c r="Y12" s="17">
        <v>0.123655327304559</v>
      </c>
      <c r="Z12" s="17">
        <v>0.12174169184729</v>
      </c>
      <c r="AA12" s="17">
        <v>0.129929058377491</v>
      </c>
      <c r="AB12" s="17">
        <v>0.13167387349492099</v>
      </c>
      <c r="AC12" s="17">
        <v>0.13019888587752801</v>
      </c>
      <c r="AD12" s="17">
        <v>0.13889835963741701</v>
      </c>
      <c r="AE12" s="17"/>
      <c r="AF12" s="17">
        <v>0.17244897611012</v>
      </c>
      <c r="AG12" s="17">
        <v>0.10518775464649301</v>
      </c>
      <c r="AH12" s="17">
        <v>0.15032515618468001</v>
      </c>
      <c r="AI12" s="17"/>
      <c r="AJ12" s="17">
        <v>8.9964750763236997E-2</v>
      </c>
      <c r="AK12" s="17">
        <v>0.15670000082295299</v>
      </c>
      <c r="AL12" s="17">
        <v>0.13338786463949001</v>
      </c>
      <c r="AM12" s="17"/>
      <c r="AN12" s="17">
        <v>0.17800985073462999</v>
      </c>
      <c r="AO12" s="17">
        <v>0.10566304468340799</v>
      </c>
      <c r="AP12" s="17">
        <v>0.12936471869965199</v>
      </c>
      <c r="AQ12" s="17">
        <v>8.7572984736773898E-2</v>
      </c>
      <c r="AR12" s="17">
        <v>6.1065466895711899E-2</v>
      </c>
      <c r="AS12" s="17"/>
      <c r="AT12" s="17">
        <v>0.138808230601488</v>
      </c>
      <c r="AU12" s="17">
        <v>0.11615703087163801</v>
      </c>
      <c r="AV12" s="17"/>
      <c r="AW12" s="17">
        <v>9.9781772948038E-2</v>
      </c>
      <c r="AX12" s="17">
        <v>0.13260567330050399</v>
      </c>
      <c r="AY12" s="17">
        <v>0.17844876783076899</v>
      </c>
    </row>
    <row r="13" spans="2:51">
      <c r="B13" s="18" t="s">
        <v>137</v>
      </c>
      <c r="C13" s="17">
        <v>8.0856522305401496E-2</v>
      </c>
      <c r="D13" s="17">
        <v>6.0556336906763E-2</v>
      </c>
      <c r="E13" s="17">
        <v>9.7246978138934806E-2</v>
      </c>
      <c r="F13" s="17"/>
      <c r="G13" s="17">
        <v>0.106185765808073</v>
      </c>
      <c r="H13" s="17">
        <v>8.3687518566867999E-2</v>
      </c>
      <c r="I13" s="17">
        <v>6.04790211959121E-2</v>
      </c>
      <c r="J13" s="17">
        <v>8.2783424946889506E-2</v>
      </c>
      <c r="K13" s="17">
        <v>9.0544214018495994E-2</v>
      </c>
      <c r="L13" s="17">
        <v>7.4970573198278004E-2</v>
      </c>
      <c r="M13" s="17"/>
      <c r="N13" s="17">
        <v>6.4285319946203401E-2</v>
      </c>
      <c r="O13" s="17">
        <v>7.3908291569243403E-2</v>
      </c>
      <c r="P13" s="17">
        <v>8.6918725449674605E-2</v>
      </c>
      <c r="Q13" s="17">
        <v>9.5518440689173395E-2</v>
      </c>
      <c r="R13" s="17"/>
      <c r="S13" s="17">
        <v>9.1915013550105701E-2</v>
      </c>
      <c r="T13" s="17">
        <v>8.1228147096405204E-2</v>
      </c>
      <c r="U13" s="17">
        <v>3.3430004870883497E-2</v>
      </c>
      <c r="V13" s="17">
        <v>0.11345912789577201</v>
      </c>
      <c r="W13" s="17">
        <v>3.07979723945862E-2</v>
      </c>
      <c r="X13" s="17">
        <v>0.106957034637882</v>
      </c>
      <c r="Y13" s="17">
        <v>7.1889364932551894E-2</v>
      </c>
      <c r="Z13" s="17">
        <v>4.3070186414265299E-2</v>
      </c>
      <c r="AA13" s="17">
        <v>9.5743741733208196E-2</v>
      </c>
      <c r="AB13" s="17">
        <v>0.105153535581903</v>
      </c>
      <c r="AC13" s="17">
        <v>5.7731507005791403E-2</v>
      </c>
      <c r="AD13" s="17">
        <v>0.106548005144164</v>
      </c>
      <c r="AE13" s="17"/>
      <c r="AF13" s="17">
        <v>7.0304161540842403E-2</v>
      </c>
      <c r="AG13" s="17">
        <v>7.26528545812508E-2</v>
      </c>
      <c r="AH13" s="17">
        <v>0.144553340906277</v>
      </c>
      <c r="AI13" s="17"/>
      <c r="AJ13" s="17">
        <v>3.6418545079341502E-2</v>
      </c>
      <c r="AK13" s="17">
        <v>9.8418314873289697E-2</v>
      </c>
      <c r="AL13" s="17">
        <v>6.44855849832488E-2</v>
      </c>
      <c r="AM13" s="17"/>
      <c r="AN13" s="17">
        <v>7.8488798361464301E-2</v>
      </c>
      <c r="AO13" s="17">
        <v>6.9653134816514306E-2</v>
      </c>
      <c r="AP13" s="17">
        <v>6.19493051226414E-2</v>
      </c>
      <c r="AQ13" s="17">
        <v>8.9608479485549605E-2</v>
      </c>
      <c r="AR13" s="17">
        <v>0</v>
      </c>
      <c r="AS13" s="17"/>
      <c r="AT13" s="17">
        <v>7.4045977239852803E-2</v>
      </c>
      <c r="AU13" s="17">
        <v>0.145023054831317</v>
      </c>
      <c r="AV13" s="17"/>
      <c r="AW13" s="17">
        <v>5.5498539004333602E-2</v>
      </c>
      <c r="AX13" s="17">
        <v>7.0731498239668206E-2</v>
      </c>
      <c r="AY13" s="17">
        <v>0.110327751366828</v>
      </c>
    </row>
    <row r="14" spans="2:51">
      <c r="B14" s="18" t="s">
        <v>119</v>
      </c>
      <c r="C14" s="17">
        <v>5.4730185018676797E-2</v>
      </c>
      <c r="D14" s="17">
        <v>3.8610711268264999E-2</v>
      </c>
      <c r="E14" s="17">
        <v>6.93233755884054E-2</v>
      </c>
      <c r="F14" s="17"/>
      <c r="G14" s="17">
        <v>7.2200691210863796E-2</v>
      </c>
      <c r="H14" s="17">
        <v>4.4702608197519401E-2</v>
      </c>
      <c r="I14" s="17">
        <v>6.1487804191095598E-2</v>
      </c>
      <c r="J14" s="17">
        <v>6.7127984297767701E-2</v>
      </c>
      <c r="K14" s="17">
        <v>4.3291493016788703E-2</v>
      </c>
      <c r="L14" s="17">
        <v>4.8062050738167203E-2</v>
      </c>
      <c r="M14" s="17"/>
      <c r="N14" s="17">
        <v>3.7143433548471799E-2</v>
      </c>
      <c r="O14" s="17">
        <v>5.4595689528875301E-2</v>
      </c>
      <c r="P14" s="17">
        <v>5.6054584651736697E-2</v>
      </c>
      <c r="Q14" s="17">
        <v>7.4647897946875194E-2</v>
      </c>
      <c r="R14" s="17"/>
      <c r="S14" s="17">
        <v>4.7392769695175099E-2</v>
      </c>
      <c r="T14" s="17">
        <v>3.7420680366087603E-2</v>
      </c>
      <c r="U14" s="17">
        <v>4.5583273781300802E-2</v>
      </c>
      <c r="V14" s="17">
        <v>3.7799656819179003E-2</v>
      </c>
      <c r="W14" s="17">
        <v>8.9891634548705204E-2</v>
      </c>
      <c r="X14" s="17">
        <v>5.3754526834117702E-2</v>
      </c>
      <c r="Y14" s="17">
        <v>6.3050478660129097E-2</v>
      </c>
      <c r="Z14" s="17">
        <v>8.3834253345692805E-2</v>
      </c>
      <c r="AA14" s="17">
        <v>5.6528112909047599E-2</v>
      </c>
      <c r="AB14" s="17">
        <v>5.9052185561057603E-2</v>
      </c>
      <c r="AC14" s="17">
        <v>9.2259805550134494E-2</v>
      </c>
      <c r="AD14" s="17">
        <v>3.3377041715608999E-2</v>
      </c>
      <c r="AE14" s="17"/>
      <c r="AF14" s="17">
        <v>5.8059767898310598E-2</v>
      </c>
      <c r="AG14" s="17">
        <v>4.52066614872456E-2</v>
      </c>
      <c r="AH14" s="17">
        <v>4.4276534319685798E-2</v>
      </c>
      <c r="AI14" s="17"/>
      <c r="AJ14" s="17">
        <v>3.9422553453354998E-2</v>
      </c>
      <c r="AK14" s="17">
        <v>4.2556244239399903E-2</v>
      </c>
      <c r="AL14" s="17">
        <v>3.4715088648552099E-2</v>
      </c>
      <c r="AM14" s="17"/>
      <c r="AN14" s="17">
        <v>5.1707731491475298E-2</v>
      </c>
      <c r="AO14" s="17">
        <v>6.0365343862922201E-2</v>
      </c>
      <c r="AP14" s="17">
        <v>3.9558854503136898E-2</v>
      </c>
      <c r="AQ14" s="17">
        <v>3.9920671528309602E-2</v>
      </c>
      <c r="AR14" s="17">
        <v>7.8466279410527501E-2</v>
      </c>
      <c r="AS14" s="17"/>
      <c r="AT14" s="17">
        <v>5.45785643662259E-2</v>
      </c>
      <c r="AU14" s="17">
        <v>5.9491391927644702E-2</v>
      </c>
      <c r="AV14" s="17"/>
      <c r="AW14" s="17">
        <v>3.5636950835692197E-2</v>
      </c>
      <c r="AX14" s="17">
        <v>6.2481358219416597E-2</v>
      </c>
      <c r="AY14" s="17">
        <v>7.29253752091404E-2</v>
      </c>
    </row>
    <row r="15" spans="2:51">
      <c r="B15" s="18" t="s">
        <v>138</v>
      </c>
      <c r="C15" s="21">
        <v>0.41230638904651501</v>
      </c>
      <c r="D15" s="21">
        <v>0.50874047441275105</v>
      </c>
      <c r="E15" s="21">
        <v>0.32754087933095</v>
      </c>
      <c r="F15" s="21"/>
      <c r="G15" s="21">
        <v>0.34182263952831499</v>
      </c>
      <c r="H15" s="21">
        <v>0.433657457943951</v>
      </c>
      <c r="I15" s="21">
        <v>0.43110561721802498</v>
      </c>
      <c r="J15" s="21">
        <v>0.38334319037625098</v>
      </c>
      <c r="K15" s="21">
        <v>0.42503187149937</v>
      </c>
      <c r="L15" s="21">
        <v>0.42602829917327001</v>
      </c>
      <c r="M15" s="21"/>
      <c r="N15" s="21">
        <v>0.51095544995095499</v>
      </c>
      <c r="O15" s="21">
        <v>0.41815343513047998</v>
      </c>
      <c r="P15" s="21">
        <v>0.34831532092966999</v>
      </c>
      <c r="Q15" s="21">
        <v>0.350795184887436</v>
      </c>
      <c r="R15" s="21"/>
      <c r="S15" s="21">
        <v>0.486396338278973</v>
      </c>
      <c r="T15" s="21">
        <v>0.40283660656921599</v>
      </c>
      <c r="U15" s="21">
        <v>0.431567043359873</v>
      </c>
      <c r="V15" s="21">
        <v>0.42148296277566699</v>
      </c>
      <c r="W15" s="21">
        <v>0.41274386822325498</v>
      </c>
      <c r="X15" s="21">
        <v>0.36968573279058398</v>
      </c>
      <c r="Y15" s="21">
        <v>0.427613321298561</v>
      </c>
      <c r="Z15" s="21">
        <v>0.32463873647964497</v>
      </c>
      <c r="AA15" s="21">
        <v>0.40944261609260502</v>
      </c>
      <c r="AB15" s="21">
        <v>0.351789592942581</v>
      </c>
      <c r="AC15" s="21">
        <v>0.39081931158201499</v>
      </c>
      <c r="AD15" s="21">
        <v>0.46817728179134199</v>
      </c>
      <c r="AE15" s="21"/>
      <c r="AF15" s="21">
        <v>0.39063385731843198</v>
      </c>
      <c r="AG15" s="21">
        <v>0.47516138259935697</v>
      </c>
      <c r="AH15" s="21">
        <v>0.33851346128659199</v>
      </c>
      <c r="AI15" s="21"/>
      <c r="AJ15" s="21">
        <v>0.52986642286835095</v>
      </c>
      <c r="AK15" s="21">
        <v>0.377243044454389</v>
      </c>
      <c r="AL15" s="21">
        <v>0.52546439786652899</v>
      </c>
      <c r="AM15" s="21"/>
      <c r="AN15" s="21">
        <v>0.34861524429395602</v>
      </c>
      <c r="AO15" s="21">
        <v>0.411218140653344</v>
      </c>
      <c r="AP15" s="21">
        <v>0.46836427885512499</v>
      </c>
      <c r="AQ15" s="21">
        <v>0.547331695004865</v>
      </c>
      <c r="AR15" s="21">
        <v>0.65619521379443202</v>
      </c>
      <c r="AS15" s="21"/>
      <c r="AT15" s="21">
        <v>0.40832892439674101</v>
      </c>
      <c r="AU15" s="21">
        <v>0.435320418320506</v>
      </c>
      <c r="AV15" s="21"/>
      <c r="AW15" s="21">
        <v>0.54077735031727203</v>
      </c>
      <c r="AX15" s="21">
        <v>0.38325584513368999</v>
      </c>
      <c r="AY15" s="21">
        <v>0.28387447227920298</v>
      </c>
    </row>
    <row r="16" spans="2:51">
      <c r="B16" s="18" t="s">
        <v>139</v>
      </c>
      <c r="C16" s="21">
        <v>0.21825039765352</v>
      </c>
      <c r="D16" s="21">
        <v>0.16710342723649299</v>
      </c>
      <c r="E16" s="21">
        <v>0.26275310301299698</v>
      </c>
      <c r="F16" s="21"/>
      <c r="G16" s="21">
        <v>0.21838617747855099</v>
      </c>
      <c r="H16" s="21">
        <v>0.228959404058907</v>
      </c>
      <c r="I16" s="21">
        <v>0.20407182001809701</v>
      </c>
      <c r="J16" s="21">
        <v>0.22227942001523701</v>
      </c>
      <c r="K16" s="21">
        <v>0.22484563812250999</v>
      </c>
      <c r="L16" s="21">
        <v>0.21282967665764099</v>
      </c>
      <c r="M16" s="21"/>
      <c r="N16" s="21">
        <v>0.16766410160096901</v>
      </c>
      <c r="O16" s="21">
        <v>0.19275227844034101</v>
      </c>
      <c r="P16" s="21">
        <v>0.26860592457485</v>
      </c>
      <c r="Q16" s="21">
        <v>0.24981584861256101</v>
      </c>
      <c r="R16" s="21"/>
      <c r="S16" s="21">
        <v>0.225023092264651</v>
      </c>
      <c r="T16" s="21">
        <v>0.22757033743886501</v>
      </c>
      <c r="U16" s="21">
        <v>0.190666132965396</v>
      </c>
      <c r="V16" s="21">
        <v>0.22523791502225199</v>
      </c>
      <c r="W16" s="21">
        <v>0.19669998020309501</v>
      </c>
      <c r="X16" s="21">
        <v>0.25686550643515199</v>
      </c>
      <c r="Y16" s="21">
        <v>0.19554469223711099</v>
      </c>
      <c r="Z16" s="21">
        <v>0.16481187826155499</v>
      </c>
      <c r="AA16" s="21">
        <v>0.22567280011069901</v>
      </c>
      <c r="AB16" s="21">
        <v>0.23682740907682401</v>
      </c>
      <c r="AC16" s="21">
        <v>0.18793039288332</v>
      </c>
      <c r="AD16" s="21">
        <v>0.24544636478158099</v>
      </c>
      <c r="AE16" s="21"/>
      <c r="AF16" s="21">
        <v>0.24275313765096301</v>
      </c>
      <c r="AG16" s="21">
        <v>0.177840609227744</v>
      </c>
      <c r="AH16" s="21">
        <v>0.29487849709095698</v>
      </c>
      <c r="AI16" s="21"/>
      <c r="AJ16" s="21">
        <v>0.12638329584257901</v>
      </c>
      <c r="AK16" s="21">
        <v>0.25511831569624199</v>
      </c>
      <c r="AL16" s="21">
        <v>0.19787344962273801</v>
      </c>
      <c r="AM16" s="21"/>
      <c r="AN16" s="21">
        <v>0.25649864909609399</v>
      </c>
      <c r="AO16" s="21">
        <v>0.17531617949992201</v>
      </c>
      <c r="AP16" s="21">
        <v>0.19131402382229301</v>
      </c>
      <c r="AQ16" s="21">
        <v>0.177181464222324</v>
      </c>
      <c r="AR16" s="21">
        <v>6.1065466895711899E-2</v>
      </c>
      <c r="AS16" s="21"/>
      <c r="AT16" s="21">
        <v>0.21285420784134099</v>
      </c>
      <c r="AU16" s="21">
        <v>0.26118008570295498</v>
      </c>
      <c r="AV16" s="21"/>
      <c r="AW16" s="21">
        <v>0.15528031195237199</v>
      </c>
      <c r="AX16" s="21">
        <v>0.203337171540172</v>
      </c>
      <c r="AY16" s="21">
        <v>0.288776519197597</v>
      </c>
    </row>
    <row r="17" spans="2:51">
      <c r="B17" s="18" t="s">
        <v>140</v>
      </c>
      <c r="C17" s="22">
        <v>0.19405599139299501</v>
      </c>
      <c r="D17" s="22">
        <v>0.34163704717625798</v>
      </c>
      <c r="E17" s="22">
        <v>6.4787776317952794E-2</v>
      </c>
      <c r="F17" s="22"/>
      <c r="G17" s="22">
        <v>0.123436462049764</v>
      </c>
      <c r="H17" s="22">
        <v>0.204698053885044</v>
      </c>
      <c r="I17" s="22">
        <v>0.227033797199928</v>
      </c>
      <c r="J17" s="22">
        <v>0.16106377036101399</v>
      </c>
      <c r="K17" s="22">
        <v>0.20018623337686001</v>
      </c>
      <c r="L17" s="22">
        <v>0.21319862251562899</v>
      </c>
      <c r="M17" s="22"/>
      <c r="N17" s="22">
        <v>0.34329134834998598</v>
      </c>
      <c r="O17" s="22">
        <v>0.22540115669013899</v>
      </c>
      <c r="P17" s="22">
        <v>7.9709396354819398E-2</v>
      </c>
      <c r="Q17" s="22">
        <v>0.100979336274875</v>
      </c>
      <c r="R17" s="22"/>
      <c r="S17" s="22">
        <v>0.26137324601432199</v>
      </c>
      <c r="T17" s="22">
        <v>0.17526626913035101</v>
      </c>
      <c r="U17" s="22">
        <v>0.240900910394477</v>
      </c>
      <c r="V17" s="22">
        <v>0.196245047753415</v>
      </c>
      <c r="W17" s="22">
        <v>0.21604388802016</v>
      </c>
      <c r="X17" s="22">
        <v>0.112820226355432</v>
      </c>
      <c r="Y17" s="22">
        <v>0.23206862906145001</v>
      </c>
      <c r="Z17" s="22">
        <v>0.15982685821809001</v>
      </c>
      <c r="AA17" s="22">
        <v>0.183769815981906</v>
      </c>
      <c r="AB17" s="22">
        <v>0.114962183865758</v>
      </c>
      <c r="AC17" s="22">
        <v>0.20288891869869599</v>
      </c>
      <c r="AD17" s="22">
        <v>0.222730917009761</v>
      </c>
      <c r="AE17" s="22"/>
      <c r="AF17" s="22">
        <v>0.14788071966746999</v>
      </c>
      <c r="AG17" s="22">
        <v>0.297320773371613</v>
      </c>
      <c r="AH17" s="22">
        <v>4.3634964195635E-2</v>
      </c>
      <c r="AI17" s="22"/>
      <c r="AJ17" s="22">
        <v>0.40348312702577199</v>
      </c>
      <c r="AK17" s="22">
        <v>0.12212472875814701</v>
      </c>
      <c r="AL17" s="22">
        <v>0.32759094824379098</v>
      </c>
      <c r="AM17" s="22"/>
      <c r="AN17" s="22">
        <v>9.2116595197862E-2</v>
      </c>
      <c r="AO17" s="22">
        <v>0.23590196115342199</v>
      </c>
      <c r="AP17" s="22">
        <v>0.27705025503283198</v>
      </c>
      <c r="AQ17" s="22">
        <v>0.370150230782541</v>
      </c>
      <c r="AR17" s="22">
        <v>0.59512974689872</v>
      </c>
      <c r="AS17" s="22"/>
      <c r="AT17" s="22">
        <v>0.195474716555401</v>
      </c>
      <c r="AU17" s="22">
        <v>0.17414033261755099</v>
      </c>
      <c r="AV17" s="22"/>
      <c r="AW17" s="22">
        <v>0.38549703836490001</v>
      </c>
      <c r="AX17" s="22">
        <v>0.17991867359351901</v>
      </c>
      <c r="AY17" s="22">
        <v>-4.9020469183945203E-3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155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2171</v>
      </c>
      <c r="D7" s="10">
        <v>1024</v>
      </c>
      <c r="E7" s="10">
        <v>1137</v>
      </c>
      <c r="F7" s="10"/>
      <c r="G7" s="10">
        <v>200</v>
      </c>
      <c r="H7" s="10">
        <v>284</v>
      </c>
      <c r="I7" s="10">
        <v>317</v>
      </c>
      <c r="J7" s="10">
        <v>379</v>
      </c>
      <c r="K7" s="10">
        <v>413</v>
      </c>
      <c r="L7" s="10">
        <v>578</v>
      </c>
      <c r="M7" s="10"/>
      <c r="N7" s="10">
        <v>611</v>
      </c>
      <c r="O7" s="10">
        <v>622</v>
      </c>
      <c r="P7" s="10">
        <v>418</v>
      </c>
      <c r="Q7" s="10">
        <v>503</v>
      </c>
      <c r="R7" s="10"/>
      <c r="S7" s="10">
        <v>227</v>
      </c>
      <c r="T7" s="10">
        <v>328</v>
      </c>
      <c r="U7" s="10">
        <v>201</v>
      </c>
      <c r="V7" s="10">
        <v>210</v>
      </c>
      <c r="W7" s="10">
        <v>165</v>
      </c>
      <c r="X7" s="10">
        <v>171</v>
      </c>
      <c r="Y7" s="10">
        <v>196</v>
      </c>
      <c r="Z7" s="10">
        <v>99</v>
      </c>
      <c r="AA7" s="10">
        <v>241</v>
      </c>
      <c r="AB7" s="10">
        <v>181</v>
      </c>
      <c r="AC7" s="10">
        <v>100</v>
      </c>
      <c r="AD7" s="10">
        <v>52</v>
      </c>
      <c r="AE7" s="10"/>
      <c r="AF7" s="10">
        <v>920</v>
      </c>
      <c r="AG7" s="10">
        <v>855</v>
      </c>
      <c r="AH7" s="10">
        <v>253</v>
      </c>
      <c r="AI7" s="10"/>
      <c r="AJ7" s="10">
        <v>542</v>
      </c>
      <c r="AK7" s="10">
        <v>703</v>
      </c>
      <c r="AL7" s="10">
        <v>174</v>
      </c>
      <c r="AM7" s="10"/>
      <c r="AN7" s="10">
        <v>455</v>
      </c>
      <c r="AO7" s="10">
        <v>369</v>
      </c>
      <c r="AP7" s="10">
        <v>513</v>
      </c>
      <c r="AQ7" s="10">
        <v>216</v>
      </c>
      <c r="AR7" s="10">
        <v>38</v>
      </c>
      <c r="AS7" s="10"/>
      <c r="AT7" s="10">
        <v>1973</v>
      </c>
      <c r="AU7" s="10">
        <v>179</v>
      </c>
      <c r="AV7" s="10"/>
      <c r="AW7" s="10">
        <v>1021</v>
      </c>
      <c r="AX7" s="10">
        <v>194</v>
      </c>
      <c r="AY7" s="10">
        <v>956</v>
      </c>
    </row>
    <row r="8" spans="2:51" ht="30" customHeight="1">
      <c r="B8" s="11" t="s">
        <v>112</v>
      </c>
      <c r="C8" s="11">
        <v>2174</v>
      </c>
      <c r="D8" s="11">
        <v>1057</v>
      </c>
      <c r="E8" s="11">
        <v>1107</v>
      </c>
      <c r="F8" s="11"/>
      <c r="G8" s="11">
        <v>232</v>
      </c>
      <c r="H8" s="11">
        <v>352</v>
      </c>
      <c r="I8" s="11">
        <v>363</v>
      </c>
      <c r="J8" s="11">
        <v>371</v>
      </c>
      <c r="K8" s="11">
        <v>340</v>
      </c>
      <c r="L8" s="11">
        <v>517</v>
      </c>
      <c r="M8" s="11"/>
      <c r="N8" s="11">
        <v>558</v>
      </c>
      <c r="O8" s="11">
        <v>569</v>
      </c>
      <c r="P8" s="11">
        <v>487</v>
      </c>
      <c r="Q8" s="11">
        <v>544</v>
      </c>
      <c r="R8" s="11"/>
      <c r="S8" s="11">
        <v>277</v>
      </c>
      <c r="T8" s="11">
        <v>309</v>
      </c>
      <c r="U8" s="11">
        <v>179</v>
      </c>
      <c r="V8" s="11">
        <v>224</v>
      </c>
      <c r="W8" s="11">
        <v>162</v>
      </c>
      <c r="X8" s="11">
        <v>184</v>
      </c>
      <c r="Y8" s="11">
        <v>189</v>
      </c>
      <c r="Z8" s="11">
        <v>86</v>
      </c>
      <c r="AA8" s="11">
        <v>232</v>
      </c>
      <c r="AB8" s="11">
        <v>181</v>
      </c>
      <c r="AC8" s="11">
        <v>97</v>
      </c>
      <c r="AD8" s="11">
        <v>55</v>
      </c>
      <c r="AE8" s="11"/>
      <c r="AF8" s="11">
        <v>892</v>
      </c>
      <c r="AG8" s="11">
        <v>845</v>
      </c>
      <c r="AH8" s="11">
        <v>274</v>
      </c>
      <c r="AI8" s="11"/>
      <c r="AJ8" s="11">
        <v>523</v>
      </c>
      <c r="AK8" s="11">
        <v>728</v>
      </c>
      <c r="AL8" s="11">
        <v>165</v>
      </c>
      <c r="AM8" s="11"/>
      <c r="AN8" s="11">
        <v>458</v>
      </c>
      <c r="AO8" s="11">
        <v>387</v>
      </c>
      <c r="AP8" s="11">
        <v>515</v>
      </c>
      <c r="AQ8" s="11">
        <v>209</v>
      </c>
      <c r="AR8" s="11">
        <v>37</v>
      </c>
      <c r="AS8" s="11"/>
      <c r="AT8" s="11">
        <v>1947</v>
      </c>
      <c r="AU8" s="11">
        <v>206</v>
      </c>
      <c r="AV8" s="11"/>
      <c r="AW8" s="11">
        <v>987</v>
      </c>
      <c r="AX8" s="11">
        <v>208</v>
      </c>
      <c r="AY8" s="11">
        <v>979</v>
      </c>
    </row>
    <row r="9" spans="2:51">
      <c r="B9" s="18" t="s">
        <v>148</v>
      </c>
      <c r="C9" s="17">
        <v>0.53433776713483805</v>
      </c>
      <c r="D9" s="17">
        <v>0.56351477108436898</v>
      </c>
      <c r="E9" s="17">
        <v>0.50515936073670897</v>
      </c>
      <c r="F9" s="17"/>
      <c r="G9" s="17">
        <v>0.44993493529407802</v>
      </c>
      <c r="H9" s="17">
        <v>0.45223492256078301</v>
      </c>
      <c r="I9" s="17">
        <v>0.48568312522669199</v>
      </c>
      <c r="J9" s="17">
        <v>0.53456601575833895</v>
      </c>
      <c r="K9" s="17">
        <v>0.56225781041672795</v>
      </c>
      <c r="L9" s="17">
        <v>0.64377426073856103</v>
      </c>
      <c r="M9" s="17"/>
      <c r="N9" s="17">
        <v>0.62492147598650605</v>
      </c>
      <c r="O9" s="17">
        <v>0.57107839040296104</v>
      </c>
      <c r="P9" s="17">
        <v>0.461710195922728</v>
      </c>
      <c r="Q9" s="17">
        <v>0.460993232581343</v>
      </c>
      <c r="R9" s="17"/>
      <c r="S9" s="17">
        <v>0.54357787223366905</v>
      </c>
      <c r="T9" s="17">
        <v>0.55145519915164398</v>
      </c>
      <c r="U9" s="17">
        <v>0.55070145545687799</v>
      </c>
      <c r="V9" s="17">
        <v>0.52968427321384004</v>
      </c>
      <c r="W9" s="17">
        <v>0.52012069328793697</v>
      </c>
      <c r="X9" s="17">
        <v>0.48029762498376699</v>
      </c>
      <c r="Y9" s="17">
        <v>0.54876293218563599</v>
      </c>
      <c r="Z9" s="17">
        <v>0.59938250756493405</v>
      </c>
      <c r="AA9" s="17">
        <v>0.51091876067213404</v>
      </c>
      <c r="AB9" s="17">
        <v>0.55543871208156603</v>
      </c>
      <c r="AC9" s="17">
        <v>0.52035236751597802</v>
      </c>
      <c r="AD9" s="17">
        <v>0.481762055392286</v>
      </c>
      <c r="AE9" s="17"/>
      <c r="AF9" s="17">
        <v>0.49116312859758798</v>
      </c>
      <c r="AG9" s="17">
        <v>0.64398464227717001</v>
      </c>
      <c r="AH9" s="17">
        <v>0.37428059812525799</v>
      </c>
      <c r="AI9" s="17"/>
      <c r="AJ9" s="17">
        <v>0.51395345501226597</v>
      </c>
      <c r="AK9" s="17">
        <v>0.57039589615944297</v>
      </c>
      <c r="AL9" s="17">
        <v>0.66559456080799795</v>
      </c>
      <c r="AM9" s="17"/>
      <c r="AN9" s="17">
        <v>0.43990421960197301</v>
      </c>
      <c r="AO9" s="17">
        <v>0.539877818380055</v>
      </c>
      <c r="AP9" s="17">
        <v>0.58266766568179196</v>
      </c>
      <c r="AQ9" s="17">
        <v>0.61528724715507599</v>
      </c>
      <c r="AR9" s="17">
        <v>0.70670768226426905</v>
      </c>
      <c r="AS9" s="17"/>
      <c r="AT9" s="17">
        <v>0.54634838022000698</v>
      </c>
      <c r="AU9" s="17">
        <v>0.43192684674168202</v>
      </c>
      <c r="AV9" s="17"/>
      <c r="AW9" s="17">
        <v>0.66769231694968201</v>
      </c>
      <c r="AX9" s="17">
        <v>0.41370830097529299</v>
      </c>
      <c r="AY9" s="17">
        <v>0.42545734466409402</v>
      </c>
    </row>
    <row r="10" spans="2:51">
      <c r="B10" s="18" t="s">
        <v>149</v>
      </c>
      <c r="C10" s="17">
        <v>0.32303843928262999</v>
      </c>
      <c r="D10" s="17">
        <v>0.30027188352360201</v>
      </c>
      <c r="E10" s="17">
        <v>0.34477543088240398</v>
      </c>
      <c r="F10" s="17"/>
      <c r="G10" s="17">
        <v>0.326957210617149</v>
      </c>
      <c r="H10" s="17">
        <v>0.356861524668936</v>
      </c>
      <c r="I10" s="17">
        <v>0.33764732306666201</v>
      </c>
      <c r="J10" s="17">
        <v>0.312856884290522</v>
      </c>
      <c r="K10" s="17">
        <v>0.33820816710574603</v>
      </c>
      <c r="L10" s="17">
        <v>0.28528900367355398</v>
      </c>
      <c r="M10" s="17"/>
      <c r="N10" s="17">
        <v>0.28365200347352698</v>
      </c>
      <c r="O10" s="17">
        <v>0.31723480544738403</v>
      </c>
      <c r="P10" s="17">
        <v>0.35278958940589999</v>
      </c>
      <c r="Q10" s="17">
        <v>0.34953930031735497</v>
      </c>
      <c r="R10" s="17"/>
      <c r="S10" s="17">
        <v>0.29006792892169803</v>
      </c>
      <c r="T10" s="17">
        <v>0.30686420804696102</v>
      </c>
      <c r="U10" s="17">
        <v>0.330700705259935</v>
      </c>
      <c r="V10" s="17">
        <v>0.34546581104983198</v>
      </c>
      <c r="W10" s="17">
        <v>0.36221271184957998</v>
      </c>
      <c r="X10" s="17">
        <v>0.34422127606255998</v>
      </c>
      <c r="Y10" s="17">
        <v>0.32838691252109797</v>
      </c>
      <c r="Z10" s="17">
        <v>0.25274743720583298</v>
      </c>
      <c r="AA10" s="17">
        <v>0.36019020219279002</v>
      </c>
      <c r="AB10" s="17">
        <v>0.29843667590282602</v>
      </c>
      <c r="AC10" s="17">
        <v>0.276989820955934</v>
      </c>
      <c r="AD10" s="17">
        <v>0.37543947152824397</v>
      </c>
      <c r="AE10" s="17"/>
      <c r="AF10" s="17">
        <v>0.35471378805347398</v>
      </c>
      <c r="AG10" s="17">
        <v>0.26749852020450399</v>
      </c>
      <c r="AH10" s="17">
        <v>0.39437576367994198</v>
      </c>
      <c r="AI10" s="17"/>
      <c r="AJ10" s="17">
        <v>0.36028191510473301</v>
      </c>
      <c r="AK10" s="17">
        <v>0.30172907271628902</v>
      </c>
      <c r="AL10" s="17">
        <v>0.25672339960976698</v>
      </c>
      <c r="AM10" s="17"/>
      <c r="AN10" s="17">
        <v>0.35091534090460602</v>
      </c>
      <c r="AO10" s="17">
        <v>0.31093625514041501</v>
      </c>
      <c r="AP10" s="17">
        <v>0.31080788076062199</v>
      </c>
      <c r="AQ10" s="17">
        <v>0.28183309487175301</v>
      </c>
      <c r="AR10" s="17">
        <v>0.17445374044150799</v>
      </c>
      <c r="AS10" s="17"/>
      <c r="AT10" s="17">
        <v>0.31979576927368197</v>
      </c>
      <c r="AU10" s="17">
        <v>0.352535827757817</v>
      </c>
      <c r="AV10" s="17"/>
      <c r="AW10" s="17">
        <v>0.27664110837193001</v>
      </c>
      <c r="AX10" s="17">
        <v>0.38922594712167802</v>
      </c>
      <c r="AY10" s="17">
        <v>0.35578157644409097</v>
      </c>
    </row>
    <row r="11" spans="2:51" ht="30">
      <c r="B11" s="18" t="s">
        <v>150</v>
      </c>
      <c r="C11" s="17">
        <v>9.2054665960257104E-2</v>
      </c>
      <c r="D11" s="17">
        <v>8.9001072238397094E-2</v>
      </c>
      <c r="E11" s="17">
        <v>9.5822620511652495E-2</v>
      </c>
      <c r="F11" s="17"/>
      <c r="G11" s="17">
        <v>0.150629836412948</v>
      </c>
      <c r="H11" s="17">
        <v>0.124051055106584</v>
      </c>
      <c r="I11" s="17">
        <v>0.111088035182525</v>
      </c>
      <c r="J11" s="17">
        <v>9.6816376139928106E-2</v>
      </c>
      <c r="K11" s="17">
        <v>5.6974594555462603E-2</v>
      </c>
      <c r="L11" s="17">
        <v>5.02836982291247E-2</v>
      </c>
      <c r="M11" s="17"/>
      <c r="N11" s="17">
        <v>5.8669634642218201E-2</v>
      </c>
      <c r="O11" s="17">
        <v>7.2726196616711702E-2</v>
      </c>
      <c r="P11" s="17">
        <v>0.121993653428722</v>
      </c>
      <c r="Q11" s="17">
        <v>0.11854556954877001</v>
      </c>
      <c r="R11" s="17"/>
      <c r="S11" s="17">
        <v>0.12655884006165199</v>
      </c>
      <c r="T11" s="17">
        <v>0.101902906844274</v>
      </c>
      <c r="U11" s="17">
        <v>7.2458229922318804E-2</v>
      </c>
      <c r="V11" s="17">
        <v>6.1955034807250502E-2</v>
      </c>
      <c r="W11" s="17">
        <v>6.50254028000148E-2</v>
      </c>
      <c r="X11" s="17">
        <v>8.4611532922352503E-2</v>
      </c>
      <c r="Y11" s="17">
        <v>7.5223970800886997E-2</v>
      </c>
      <c r="Z11" s="17">
        <v>0.11782144131283701</v>
      </c>
      <c r="AA11" s="17">
        <v>7.7262172710853699E-2</v>
      </c>
      <c r="AB11" s="17">
        <v>8.8707467256149294E-2</v>
      </c>
      <c r="AC11" s="17">
        <v>0.149725636252734</v>
      </c>
      <c r="AD11" s="17">
        <v>0.142798473079469</v>
      </c>
      <c r="AE11" s="17"/>
      <c r="AF11" s="17">
        <v>0.10563238457390201</v>
      </c>
      <c r="AG11" s="17">
        <v>5.0173789242003497E-2</v>
      </c>
      <c r="AH11" s="17">
        <v>0.14988057060700499</v>
      </c>
      <c r="AI11" s="17"/>
      <c r="AJ11" s="17">
        <v>9.7318406040996605E-2</v>
      </c>
      <c r="AK11" s="17">
        <v>8.3004027919664297E-2</v>
      </c>
      <c r="AL11" s="17">
        <v>4.4721998864528101E-2</v>
      </c>
      <c r="AM11" s="17"/>
      <c r="AN11" s="17">
        <v>0.12809534368681699</v>
      </c>
      <c r="AO11" s="17">
        <v>0.10348301105954801</v>
      </c>
      <c r="AP11" s="17">
        <v>8.0295527701506095E-2</v>
      </c>
      <c r="AQ11" s="17">
        <v>5.5756572043833198E-2</v>
      </c>
      <c r="AR11" s="17">
        <v>1.83467882761453E-2</v>
      </c>
      <c r="AS11" s="17"/>
      <c r="AT11" s="17">
        <v>8.6381639018530104E-2</v>
      </c>
      <c r="AU11" s="17">
        <v>0.141197633155838</v>
      </c>
      <c r="AV11" s="17"/>
      <c r="AW11" s="17">
        <v>3.4420384809104802E-2</v>
      </c>
      <c r="AX11" s="17">
        <v>0.15109897249408299</v>
      </c>
      <c r="AY11" s="17">
        <v>0.13764526274505401</v>
      </c>
    </row>
    <row r="12" spans="2:51">
      <c r="B12" s="18" t="s">
        <v>151</v>
      </c>
      <c r="C12" s="17">
        <v>2.3858914045333902E-2</v>
      </c>
      <c r="D12" s="17">
        <v>2.5636290891289999E-2</v>
      </c>
      <c r="E12" s="17">
        <v>2.2382660809223499E-2</v>
      </c>
      <c r="F12" s="17"/>
      <c r="G12" s="17">
        <v>5.1711389402607701E-2</v>
      </c>
      <c r="H12" s="17">
        <v>4.3810737132105003E-2</v>
      </c>
      <c r="I12" s="17">
        <v>2.9768995159129299E-2</v>
      </c>
      <c r="J12" s="17">
        <v>1.3264062561257201E-2</v>
      </c>
      <c r="K12" s="17">
        <v>9.8969011319500408E-3</v>
      </c>
      <c r="L12" s="17">
        <v>1.04048974164295E-2</v>
      </c>
      <c r="M12" s="17"/>
      <c r="N12" s="17">
        <v>2.0132597282855599E-2</v>
      </c>
      <c r="O12" s="17">
        <v>1.69335549376451E-2</v>
      </c>
      <c r="P12" s="17">
        <v>3.6846814447099502E-2</v>
      </c>
      <c r="Q12" s="17">
        <v>2.40041331105664E-2</v>
      </c>
      <c r="R12" s="17"/>
      <c r="S12" s="17">
        <v>1.8042869935255799E-2</v>
      </c>
      <c r="T12" s="17">
        <v>2.0293129036837099E-2</v>
      </c>
      <c r="U12" s="17">
        <v>1.5676133705691601E-2</v>
      </c>
      <c r="V12" s="17">
        <v>3.8308955470724701E-2</v>
      </c>
      <c r="W12" s="17">
        <v>1.54751696217908E-2</v>
      </c>
      <c r="X12" s="17">
        <v>5.88329125951901E-2</v>
      </c>
      <c r="Y12" s="17">
        <v>1.969610307189E-2</v>
      </c>
      <c r="Z12" s="17">
        <v>2.0620913209721099E-2</v>
      </c>
      <c r="AA12" s="17">
        <v>2.6397527055549999E-2</v>
      </c>
      <c r="AB12" s="17">
        <v>1.7889378485806399E-2</v>
      </c>
      <c r="AC12" s="17">
        <v>1.08542524236423E-2</v>
      </c>
      <c r="AD12" s="17">
        <v>0</v>
      </c>
      <c r="AE12" s="17"/>
      <c r="AF12" s="17">
        <v>2.1134811565942199E-2</v>
      </c>
      <c r="AG12" s="17">
        <v>1.8814334509042598E-2</v>
      </c>
      <c r="AH12" s="17">
        <v>3.9907889114487602E-2</v>
      </c>
      <c r="AI12" s="17"/>
      <c r="AJ12" s="17">
        <v>1.3537240682431201E-2</v>
      </c>
      <c r="AK12" s="17">
        <v>2.2482036321153399E-2</v>
      </c>
      <c r="AL12" s="17">
        <v>2.2374292428108001E-2</v>
      </c>
      <c r="AM12" s="17"/>
      <c r="AN12" s="17">
        <v>3.39271061767124E-2</v>
      </c>
      <c r="AO12" s="17">
        <v>1.9717841528175399E-2</v>
      </c>
      <c r="AP12" s="17">
        <v>1.9130033818829498E-2</v>
      </c>
      <c r="AQ12" s="17">
        <v>1.00693882533479E-2</v>
      </c>
      <c r="AR12" s="17">
        <v>0.100491789018077</v>
      </c>
      <c r="AS12" s="17"/>
      <c r="AT12" s="17">
        <v>2.0665899430325398E-2</v>
      </c>
      <c r="AU12" s="17">
        <v>5.6463757524820697E-2</v>
      </c>
      <c r="AV12" s="17"/>
      <c r="AW12" s="17">
        <v>1.05121390724338E-2</v>
      </c>
      <c r="AX12" s="17">
        <v>2.6163014014392801E-2</v>
      </c>
      <c r="AY12" s="17">
        <v>3.6829230730749403E-2</v>
      </c>
    </row>
    <row r="13" spans="2:51">
      <c r="B13" s="18" t="s">
        <v>152</v>
      </c>
      <c r="C13" s="17">
        <v>1.2093127488822001E-2</v>
      </c>
      <c r="D13" s="17">
        <v>1.4465498515086699E-2</v>
      </c>
      <c r="E13" s="17">
        <v>9.9398172576419409E-3</v>
      </c>
      <c r="F13" s="17"/>
      <c r="G13" s="17">
        <v>1.03766680201288E-2</v>
      </c>
      <c r="H13" s="17">
        <v>9.6544293954650695E-3</v>
      </c>
      <c r="I13" s="17">
        <v>1.13403957271213E-2</v>
      </c>
      <c r="J13" s="17">
        <v>2.86787356599871E-2</v>
      </c>
      <c r="K13" s="17">
        <v>9.3526759913475609E-3</v>
      </c>
      <c r="L13" s="17">
        <v>4.9640348831337701E-3</v>
      </c>
      <c r="M13" s="17"/>
      <c r="N13" s="17">
        <v>9.4608121364387499E-3</v>
      </c>
      <c r="O13" s="17">
        <v>1.16882719145545E-2</v>
      </c>
      <c r="P13" s="17">
        <v>6.1155675929339603E-3</v>
      </c>
      <c r="Q13" s="17">
        <v>2.0937009862913799E-2</v>
      </c>
      <c r="R13" s="17"/>
      <c r="S13" s="17">
        <v>6.48096386912552E-3</v>
      </c>
      <c r="T13" s="17">
        <v>1.3414340675474999E-2</v>
      </c>
      <c r="U13" s="17">
        <v>8.1894563707598008E-3</v>
      </c>
      <c r="V13" s="17">
        <v>1.47835719276284E-2</v>
      </c>
      <c r="W13" s="17">
        <v>1.0292459832591E-2</v>
      </c>
      <c r="X13" s="17">
        <v>2.1160243573285799E-2</v>
      </c>
      <c r="Y13" s="17">
        <v>1.60648902526104E-2</v>
      </c>
      <c r="Z13" s="17">
        <v>0</v>
      </c>
      <c r="AA13" s="17">
        <v>1.2532537985078199E-2</v>
      </c>
      <c r="AB13" s="17">
        <v>1.74120478869766E-2</v>
      </c>
      <c r="AC13" s="17">
        <v>9.6009620281150496E-3</v>
      </c>
      <c r="AD13" s="17">
        <v>0</v>
      </c>
      <c r="AE13" s="17"/>
      <c r="AF13" s="17">
        <v>1.50170764706742E-2</v>
      </c>
      <c r="AG13" s="17">
        <v>7.0073694584561102E-3</v>
      </c>
      <c r="AH13" s="17">
        <v>1.6699565493998699E-2</v>
      </c>
      <c r="AI13" s="17"/>
      <c r="AJ13" s="17">
        <v>9.9062510675195503E-3</v>
      </c>
      <c r="AK13" s="17">
        <v>8.2781502804403998E-3</v>
      </c>
      <c r="AL13" s="17">
        <v>0</v>
      </c>
      <c r="AM13" s="17"/>
      <c r="AN13" s="17">
        <v>1.9172625126384301E-2</v>
      </c>
      <c r="AO13" s="17">
        <v>1.6858438102169301E-2</v>
      </c>
      <c r="AP13" s="17">
        <v>5.1268072251960299E-3</v>
      </c>
      <c r="AQ13" s="17">
        <v>1.44325232024887E-2</v>
      </c>
      <c r="AR13" s="17">
        <v>0</v>
      </c>
      <c r="AS13" s="17"/>
      <c r="AT13" s="17">
        <v>1.2985890910338801E-2</v>
      </c>
      <c r="AU13" s="17">
        <v>0</v>
      </c>
      <c r="AV13" s="17"/>
      <c r="AW13" s="17">
        <v>7.8005774176819996E-3</v>
      </c>
      <c r="AX13" s="17">
        <v>1.4660772315651801E-2</v>
      </c>
      <c r="AY13" s="17">
        <v>1.5876990199452701E-2</v>
      </c>
    </row>
    <row r="14" spans="2:51">
      <c r="B14" s="18" t="s">
        <v>119</v>
      </c>
      <c r="C14" s="17">
        <v>1.46170860881191E-2</v>
      </c>
      <c r="D14" s="17">
        <v>7.11048374725551E-3</v>
      </c>
      <c r="E14" s="17">
        <v>2.19201098023688E-2</v>
      </c>
      <c r="F14" s="17"/>
      <c r="G14" s="17">
        <v>1.0389960253088399E-2</v>
      </c>
      <c r="H14" s="17">
        <v>1.3387331136128101E-2</v>
      </c>
      <c r="I14" s="17">
        <v>2.44721256378699E-2</v>
      </c>
      <c r="J14" s="17">
        <v>1.38179255899669E-2</v>
      </c>
      <c r="K14" s="17">
        <v>2.33098507987658E-2</v>
      </c>
      <c r="L14" s="17">
        <v>5.2841050591974003E-3</v>
      </c>
      <c r="M14" s="17"/>
      <c r="N14" s="17">
        <v>3.1634764784540799E-3</v>
      </c>
      <c r="O14" s="17">
        <v>1.0338780680743899E-2</v>
      </c>
      <c r="P14" s="17">
        <v>2.0544179202616301E-2</v>
      </c>
      <c r="Q14" s="17">
        <v>2.59807545790516E-2</v>
      </c>
      <c r="R14" s="17"/>
      <c r="S14" s="17">
        <v>1.52715249785992E-2</v>
      </c>
      <c r="T14" s="17">
        <v>6.0702162448085604E-3</v>
      </c>
      <c r="U14" s="17">
        <v>2.2274019284416399E-2</v>
      </c>
      <c r="V14" s="17">
        <v>9.8023535307242907E-3</v>
      </c>
      <c r="W14" s="17">
        <v>2.6873562608085901E-2</v>
      </c>
      <c r="X14" s="17">
        <v>1.08764098628446E-2</v>
      </c>
      <c r="Y14" s="17">
        <v>1.1865191167879201E-2</v>
      </c>
      <c r="Z14" s="17">
        <v>9.4277007066753404E-3</v>
      </c>
      <c r="AA14" s="17">
        <v>1.26987993835934E-2</v>
      </c>
      <c r="AB14" s="17">
        <v>2.2115718386675601E-2</v>
      </c>
      <c r="AC14" s="17">
        <v>3.2476960823596503E-2</v>
      </c>
      <c r="AD14" s="17">
        <v>0</v>
      </c>
      <c r="AE14" s="17"/>
      <c r="AF14" s="17">
        <v>1.2338810738419E-2</v>
      </c>
      <c r="AG14" s="17">
        <v>1.25213443088241E-2</v>
      </c>
      <c r="AH14" s="17">
        <v>2.4855612979307901E-2</v>
      </c>
      <c r="AI14" s="17"/>
      <c r="AJ14" s="17">
        <v>5.0027320920543097E-3</v>
      </c>
      <c r="AK14" s="17">
        <v>1.41108166030098E-2</v>
      </c>
      <c r="AL14" s="17">
        <v>1.05857482895992E-2</v>
      </c>
      <c r="AM14" s="17"/>
      <c r="AN14" s="17">
        <v>2.79853645035078E-2</v>
      </c>
      <c r="AO14" s="17">
        <v>9.1266357896365308E-3</v>
      </c>
      <c r="AP14" s="17">
        <v>1.9720848120540401E-3</v>
      </c>
      <c r="AQ14" s="17">
        <v>2.2621174473501E-2</v>
      </c>
      <c r="AR14" s="17">
        <v>0</v>
      </c>
      <c r="AS14" s="17"/>
      <c r="AT14" s="17">
        <v>1.38224211471166E-2</v>
      </c>
      <c r="AU14" s="17">
        <v>1.78759348198427E-2</v>
      </c>
      <c r="AV14" s="17"/>
      <c r="AW14" s="17">
        <v>2.9334733791668401E-3</v>
      </c>
      <c r="AX14" s="17">
        <v>5.1429930789012703E-3</v>
      </c>
      <c r="AY14" s="17">
        <v>2.84095952165586E-2</v>
      </c>
    </row>
    <row r="15" spans="2:51">
      <c r="B15" s="18" t="s">
        <v>153</v>
      </c>
      <c r="C15" s="21">
        <v>0.85737620641746803</v>
      </c>
      <c r="D15" s="21">
        <v>0.86378665460797099</v>
      </c>
      <c r="E15" s="21">
        <v>0.84993479161911301</v>
      </c>
      <c r="F15" s="21"/>
      <c r="G15" s="21">
        <v>0.77689214591122702</v>
      </c>
      <c r="H15" s="21">
        <v>0.80909644722971796</v>
      </c>
      <c r="I15" s="21">
        <v>0.823330448293354</v>
      </c>
      <c r="J15" s="21">
        <v>0.84742290004886101</v>
      </c>
      <c r="K15" s="21">
        <v>0.90046597752247404</v>
      </c>
      <c r="L15" s="21">
        <v>0.92906326441211495</v>
      </c>
      <c r="M15" s="21"/>
      <c r="N15" s="21">
        <v>0.90857347946003397</v>
      </c>
      <c r="O15" s="21">
        <v>0.88831319585034496</v>
      </c>
      <c r="P15" s="21">
        <v>0.81449978532862799</v>
      </c>
      <c r="Q15" s="21">
        <v>0.81053253289869798</v>
      </c>
      <c r="R15" s="21"/>
      <c r="S15" s="21">
        <v>0.83364580115536702</v>
      </c>
      <c r="T15" s="21">
        <v>0.858319407198606</v>
      </c>
      <c r="U15" s="21">
        <v>0.88140216071681299</v>
      </c>
      <c r="V15" s="21">
        <v>0.87515008426367202</v>
      </c>
      <c r="W15" s="21">
        <v>0.88233340513751701</v>
      </c>
      <c r="X15" s="21">
        <v>0.82451890104632697</v>
      </c>
      <c r="Y15" s="21">
        <v>0.87714984470673296</v>
      </c>
      <c r="Z15" s="21">
        <v>0.85212994477076698</v>
      </c>
      <c r="AA15" s="21">
        <v>0.87110896286492501</v>
      </c>
      <c r="AB15" s="21">
        <v>0.853875387984392</v>
      </c>
      <c r="AC15" s="21">
        <v>0.79734218847191296</v>
      </c>
      <c r="AD15" s="21">
        <v>0.85720152692052998</v>
      </c>
      <c r="AE15" s="21"/>
      <c r="AF15" s="21">
        <v>0.84587691665106202</v>
      </c>
      <c r="AG15" s="21">
        <v>0.91148316248167405</v>
      </c>
      <c r="AH15" s="21">
        <v>0.76865636180520003</v>
      </c>
      <c r="AI15" s="21"/>
      <c r="AJ15" s="21">
        <v>0.87423537011699803</v>
      </c>
      <c r="AK15" s="21">
        <v>0.87212496887573199</v>
      </c>
      <c r="AL15" s="21">
        <v>0.92231796041776504</v>
      </c>
      <c r="AM15" s="21"/>
      <c r="AN15" s="21">
        <v>0.79081956050657898</v>
      </c>
      <c r="AO15" s="21">
        <v>0.850814073520471</v>
      </c>
      <c r="AP15" s="21">
        <v>0.893475546442414</v>
      </c>
      <c r="AQ15" s="21">
        <v>0.897120342026829</v>
      </c>
      <c r="AR15" s="21">
        <v>0.88116142270577702</v>
      </c>
      <c r="AS15" s="21"/>
      <c r="AT15" s="21">
        <v>0.86614414949368901</v>
      </c>
      <c r="AU15" s="21">
        <v>0.78446267449949902</v>
      </c>
      <c r="AV15" s="21"/>
      <c r="AW15" s="21">
        <v>0.94433342532161302</v>
      </c>
      <c r="AX15" s="21">
        <v>0.802934248096971</v>
      </c>
      <c r="AY15" s="21">
        <v>0.78123892110818505</v>
      </c>
    </row>
    <row r="16" spans="2:51">
      <c r="B16" s="18" t="s">
        <v>154</v>
      </c>
      <c r="C16" s="21">
        <v>3.5952041534155897E-2</v>
      </c>
      <c r="D16" s="21">
        <v>4.0101789406376702E-2</v>
      </c>
      <c r="E16" s="21">
        <v>3.2322478066865501E-2</v>
      </c>
      <c r="F16" s="21"/>
      <c r="G16" s="21">
        <v>6.2088057422736501E-2</v>
      </c>
      <c r="H16" s="21">
        <v>5.3465166527570003E-2</v>
      </c>
      <c r="I16" s="21">
        <v>4.1109390886250603E-2</v>
      </c>
      <c r="J16" s="21">
        <v>4.1942798221244297E-2</v>
      </c>
      <c r="K16" s="21">
        <v>1.9249577123297602E-2</v>
      </c>
      <c r="L16" s="21">
        <v>1.53689322995633E-2</v>
      </c>
      <c r="M16" s="21"/>
      <c r="N16" s="21">
        <v>2.9593409419294298E-2</v>
      </c>
      <c r="O16" s="21">
        <v>2.8621826852199599E-2</v>
      </c>
      <c r="P16" s="21">
        <v>4.2962382040033401E-2</v>
      </c>
      <c r="Q16" s="21">
        <v>4.4941142973480203E-2</v>
      </c>
      <c r="R16" s="21"/>
      <c r="S16" s="21">
        <v>2.45238338043814E-2</v>
      </c>
      <c r="T16" s="21">
        <v>3.3707469712312199E-2</v>
      </c>
      <c r="U16" s="21">
        <v>2.38655900764514E-2</v>
      </c>
      <c r="V16" s="21">
        <v>5.3092527398353101E-2</v>
      </c>
      <c r="W16" s="21">
        <v>2.5767629454381699E-2</v>
      </c>
      <c r="X16" s="21">
        <v>7.9993156168475896E-2</v>
      </c>
      <c r="Y16" s="21">
        <v>3.5760993324500397E-2</v>
      </c>
      <c r="Z16" s="21">
        <v>2.0620913209721099E-2</v>
      </c>
      <c r="AA16" s="21">
        <v>3.8930065040628299E-2</v>
      </c>
      <c r="AB16" s="21">
        <v>3.5301426372783003E-2</v>
      </c>
      <c r="AC16" s="21">
        <v>2.0455214451757402E-2</v>
      </c>
      <c r="AD16" s="21">
        <v>0</v>
      </c>
      <c r="AE16" s="21"/>
      <c r="AF16" s="21">
        <v>3.6151888036616397E-2</v>
      </c>
      <c r="AG16" s="21">
        <v>2.5821703967498701E-2</v>
      </c>
      <c r="AH16" s="21">
        <v>5.6607454608486298E-2</v>
      </c>
      <c r="AI16" s="21"/>
      <c r="AJ16" s="21">
        <v>2.3443491749950699E-2</v>
      </c>
      <c r="AK16" s="21">
        <v>3.0760186601593801E-2</v>
      </c>
      <c r="AL16" s="21">
        <v>2.2374292428108001E-2</v>
      </c>
      <c r="AM16" s="21"/>
      <c r="AN16" s="21">
        <v>5.3099731303096698E-2</v>
      </c>
      <c r="AO16" s="21">
        <v>3.6576279630344703E-2</v>
      </c>
      <c r="AP16" s="21">
        <v>2.42568410440255E-2</v>
      </c>
      <c r="AQ16" s="21">
        <v>2.4501911455836599E-2</v>
      </c>
      <c r="AR16" s="21">
        <v>0.100491789018077</v>
      </c>
      <c r="AS16" s="21"/>
      <c r="AT16" s="21">
        <v>3.3651790340664199E-2</v>
      </c>
      <c r="AU16" s="21">
        <v>5.6463757524820697E-2</v>
      </c>
      <c r="AV16" s="21"/>
      <c r="AW16" s="21">
        <v>1.8312716490115798E-2</v>
      </c>
      <c r="AX16" s="21">
        <v>4.0823786330044499E-2</v>
      </c>
      <c r="AY16" s="21">
        <v>5.2706220930202101E-2</v>
      </c>
    </row>
    <row r="17" spans="2:51">
      <c r="B17" s="18" t="s">
        <v>140</v>
      </c>
      <c r="C17" s="22">
        <v>0.82142416488331205</v>
      </c>
      <c r="D17" s="22">
        <v>0.82368486520159401</v>
      </c>
      <c r="E17" s="22">
        <v>0.81761231355224795</v>
      </c>
      <c r="F17" s="22"/>
      <c r="G17" s="22">
        <v>0.71480408848849097</v>
      </c>
      <c r="H17" s="22">
        <v>0.75563128070214802</v>
      </c>
      <c r="I17" s="22">
        <v>0.78222105740710302</v>
      </c>
      <c r="J17" s="22">
        <v>0.80548010182761598</v>
      </c>
      <c r="K17" s="22">
        <v>0.88121640039917604</v>
      </c>
      <c r="L17" s="22">
        <v>0.91369433211255102</v>
      </c>
      <c r="M17" s="22"/>
      <c r="N17" s="22">
        <v>0.87898007004073897</v>
      </c>
      <c r="O17" s="22">
        <v>0.85969136899814502</v>
      </c>
      <c r="P17" s="22">
        <v>0.77153740328859499</v>
      </c>
      <c r="Q17" s="22">
        <v>0.76559138992521802</v>
      </c>
      <c r="R17" s="22"/>
      <c r="S17" s="22">
        <v>0.80912196735098596</v>
      </c>
      <c r="T17" s="22">
        <v>0.82461193748629402</v>
      </c>
      <c r="U17" s="22">
        <v>0.85753657064036204</v>
      </c>
      <c r="V17" s="22">
        <v>0.82205755686531901</v>
      </c>
      <c r="W17" s="22">
        <v>0.85656577568313597</v>
      </c>
      <c r="X17" s="22">
        <v>0.74452574487785095</v>
      </c>
      <c r="Y17" s="22">
        <v>0.84138885138223296</v>
      </c>
      <c r="Z17" s="22">
        <v>0.83150903156104605</v>
      </c>
      <c r="AA17" s="22">
        <v>0.83217889782429599</v>
      </c>
      <c r="AB17" s="22">
        <v>0.818573961611609</v>
      </c>
      <c r="AC17" s="22">
        <v>0.77688697402015505</v>
      </c>
      <c r="AD17" s="22">
        <v>0.85720152692052998</v>
      </c>
      <c r="AE17" s="22"/>
      <c r="AF17" s="22">
        <v>0.80972502861444595</v>
      </c>
      <c r="AG17" s="22">
        <v>0.88566145851417499</v>
      </c>
      <c r="AH17" s="22">
        <v>0.71204890719671399</v>
      </c>
      <c r="AI17" s="22"/>
      <c r="AJ17" s="22">
        <v>0.85079187836704795</v>
      </c>
      <c r="AK17" s="22">
        <v>0.84136478227413802</v>
      </c>
      <c r="AL17" s="22">
        <v>0.89994366798965697</v>
      </c>
      <c r="AM17" s="22"/>
      <c r="AN17" s="22">
        <v>0.737719829203482</v>
      </c>
      <c r="AO17" s="22">
        <v>0.81423779389012596</v>
      </c>
      <c r="AP17" s="22">
        <v>0.86921870539838897</v>
      </c>
      <c r="AQ17" s="22">
        <v>0.87261843057099298</v>
      </c>
      <c r="AR17" s="22">
        <v>0.78066963368770004</v>
      </c>
      <c r="AS17" s="22"/>
      <c r="AT17" s="22">
        <v>0.832492359153025</v>
      </c>
      <c r="AU17" s="22">
        <v>0.727998916974678</v>
      </c>
      <c r="AV17" s="22"/>
      <c r="AW17" s="22">
        <v>0.92602070883149701</v>
      </c>
      <c r="AX17" s="22">
        <v>0.76211046176692698</v>
      </c>
      <c r="AY17" s="22">
        <v>0.72853270017798299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1060</v>
      </c>
      <c r="D7" s="10">
        <v>480</v>
      </c>
      <c r="E7" s="10">
        <v>577</v>
      </c>
      <c r="F7" s="10"/>
      <c r="G7" s="10">
        <v>91</v>
      </c>
      <c r="H7" s="10">
        <v>148</v>
      </c>
      <c r="I7" s="10">
        <v>159</v>
      </c>
      <c r="J7" s="10">
        <v>193</v>
      </c>
      <c r="K7" s="10">
        <v>198</v>
      </c>
      <c r="L7" s="10">
        <v>271</v>
      </c>
      <c r="M7" s="10"/>
      <c r="N7" s="10">
        <v>310</v>
      </c>
      <c r="O7" s="10">
        <v>313</v>
      </c>
      <c r="P7" s="10">
        <v>190</v>
      </c>
      <c r="Q7" s="10">
        <v>239</v>
      </c>
      <c r="R7" s="10"/>
      <c r="S7" s="10">
        <v>113</v>
      </c>
      <c r="T7" s="10">
        <v>161</v>
      </c>
      <c r="U7" s="10">
        <v>105</v>
      </c>
      <c r="V7" s="10">
        <v>101</v>
      </c>
      <c r="W7" s="10">
        <v>85</v>
      </c>
      <c r="X7" s="10">
        <v>86</v>
      </c>
      <c r="Y7" s="10">
        <v>92</v>
      </c>
      <c r="Z7" s="10">
        <v>55</v>
      </c>
      <c r="AA7" s="10">
        <v>109</v>
      </c>
      <c r="AB7" s="10">
        <v>88</v>
      </c>
      <c r="AC7" s="10">
        <v>40</v>
      </c>
      <c r="AD7" s="10">
        <v>25</v>
      </c>
      <c r="AE7" s="10"/>
      <c r="AF7" s="10">
        <v>455</v>
      </c>
      <c r="AG7" s="10">
        <v>425</v>
      </c>
      <c r="AH7" s="10">
        <v>117</v>
      </c>
      <c r="AI7" s="10"/>
      <c r="AJ7" s="10">
        <v>252</v>
      </c>
      <c r="AK7" s="10">
        <v>312</v>
      </c>
      <c r="AL7" s="10">
        <v>101</v>
      </c>
      <c r="AM7" s="10"/>
      <c r="AN7" s="10">
        <v>229</v>
      </c>
      <c r="AO7" s="10">
        <v>183</v>
      </c>
      <c r="AP7" s="10">
        <v>262</v>
      </c>
      <c r="AQ7" s="10">
        <v>112</v>
      </c>
      <c r="AR7" s="10">
        <v>15</v>
      </c>
      <c r="AS7" s="10"/>
      <c r="AT7" s="10">
        <v>958</v>
      </c>
      <c r="AU7" s="10">
        <v>95</v>
      </c>
      <c r="AV7" s="10"/>
      <c r="AW7" s="10">
        <v>506</v>
      </c>
      <c r="AX7" s="10">
        <v>111</v>
      </c>
      <c r="AY7" s="10">
        <v>443</v>
      </c>
    </row>
    <row r="8" spans="2:51" ht="30" customHeight="1">
      <c r="B8" s="11" t="s">
        <v>112</v>
      </c>
      <c r="C8" s="11">
        <v>1058</v>
      </c>
      <c r="D8" s="11">
        <v>496</v>
      </c>
      <c r="E8" s="11">
        <v>560</v>
      </c>
      <c r="F8" s="11"/>
      <c r="G8" s="11">
        <v>103</v>
      </c>
      <c r="H8" s="11">
        <v>187</v>
      </c>
      <c r="I8" s="11">
        <v>177</v>
      </c>
      <c r="J8" s="11">
        <v>189</v>
      </c>
      <c r="K8" s="11">
        <v>160</v>
      </c>
      <c r="L8" s="11">
        <v>244</v>
      </c>
      <c r="M8" s="11"/>
      <c r="N8" s="11">
        <v>280</v>
      </c>
      <c r="O8" s="11">
        <v>292</v>
      </c>
      <c r="P8" s="11">
        <v>222</v>
      </c>
      <c r="Q8" s="11">
        <v>257</v>
      </c>
      <c r="R8" s="11"/>
      <c r="S8" s="11">
        <v>138</v>
      </c>
      <c r="T8" s="11">
        <v>156</v>
      </c>
      <c r="U8" s="11">
        <v>89</v>
      </c>
      <c r="V8" s="11">
        <v>107</v>
      </c>
      <c r="W8" s="11">
        <v>85</v>
      </c>
      <c r="X8" s="11">
        <v>92</v>
      </c>
      <c r="Y8" s="11">
        <v>86</v>
      </c>
      <c r="Z8" s="11">
        <v>46</v>
      </c>
      <c r="AA8" s="11">
        <v>104</v>
      </c>
      <c r="AB8" s="11">
        <v>88</v>
      </c>
      <c r="AC8" s="11">
        <v>38</v>
      </c>
      <c r="AD8" s="11">
        <v>28</v>
      </c>
      <c r="AE8" s="11"/>
      <c r="AF8" s="11">
        <v>444</v>
      </c>
      <c r="AG8" s="11">
        <v>423</v>
      </c>
      <c r="AH8" s="11">
        <v>124</v>
      </c>
      <c r="AI8" s="11"/>
      <c r="AJ8" s="11">
        <v>239</v>
      </c>
      <c r="AK8" s="11">
        <v>331</v>
      </c>
      <c r="AL8" s="11">
        <v>96</v>
      </c>
      <c r="AM8" s="11"/>
      <c r="AN8" s="11">
        <v>228</v>
      </c>
      <c r="AO8" s="11">
        <v>189</v>
      </c>
      <c r="AP8" s="11">
        <v>263</v>
      </c>
      <c r="AQ8" s="11">
        <v>110</v>
      </c>
      <c r="AR8" s="11">
        <v>14</v>
      </c>
      <c r="AS8" s="11"/>
      <c r="AT8" s="11">
        <v>943</v>
      </c>
      <c r="AU8" s="11">
        <v>109</v>
      </c>
      <c r="AV8" s="11"/>
      <c r="AW8" s="11">
        <v>483</v>
      </c>
      <c r="AX8" s="11">
        <v>119</v>
      </c>
      <c r="AY8" s="11">
        <v>457</v>
      </c>
    </row>
    <row r="9" spans="2:51">
      <c r="B9" s="18" t="s">
        <v>133</v>
      </c>
      <c r="C9" s="17">
        <v>0.12680583680624199</v>
      </c>
      <c r="D9" s="17">
        <v>0.16138001503010099</v>
      </c>
      <c r="E9" s="17">
        <v>9.6897618315197706E-2</v>
      </c>
      <c r="F9" s="17"/>
      <c r="G9" s="17">
        <v>0.13349964685563501</v>
      </c>
      <c r="H9" s="17">
        <v>0.16936601520060901</v>
      </c>
      <c r="I9" s="17">
        <v>0.13256725176391801</v>
      </c>
      <c r="J9" s="17">
        <v>9.0427521314450601E-2</v>
      </c>
      <c r="K9" s="17">
        <v>0.14736161785374999</v>
      </c>
      <c r="L9" s="17">
        <v>0.1017949940598</v>
      </c>
      <c r="M9" s="17"/>
      <c r="N9" s="17">
        <v>0.16167445708692099</v>
      </c>
      <c r="O9" s="17">
        <v>0.12137852271694401</v>
      </c>
      <c r="P9" s="17">
        <v>0.133269411351779</v>
      </c>
      <c r="Q9" s="17">
        <v>8.9728021030599403E-2</v>
      </c>
      <c r="R9" s="17"/>
      <c r="S9" s="17">
        <v>0.163702776133544</v>
      </c>
      <c r="T9" s="17">
        <v>0.102620093129586</v>
      </c>
      <c r="U9" s="17">
        <v>0.15193545706639</v>
      </c>
      <c r="V9" s="17">
        <v>0.11404539663624</v>
      </c>
      <c r="W9" s="17">
        <v>0.12696286583823399</v>
      </c>
      <c r="X9" s="17">
        <v>0.11098804843428001</v>
      </c>
      <c r="Y9" s="17">
        <v>0.12254487047654899</v>
      </c>
      <c r="Z9" s="17">
        <v>5.7060442305691197E-2</v>
      </c>
      <c r="AA9" s="17">
        <v>0.116441656248606</v>
      </c>
      <c r="AB9" s="17">
        <v>0.104216748015782</v>
      </c>
      <c r="AC9" s="17">
        <v>0.22844853586415101</v>
      </c>
      <c r="AD9" s="17">
        <v>0.20026004570719799</v>
      </c>
      <c r="AE9" s="17"/>
      <c r="AF9" s="17">
        <v>0.122762484167778</v>
      </c>
      <c r="AG9" s="17">
        <v>0.13183309009236899</v>
      </c>
      <c r="AH9" s="17">
        <v>0.122701930162904</v>
      </c>
      <c r="AI9" s="17"/>
      <c r="AJ9" s="17">
        <v>0.15873227561159001</v>
      </c>
      <c r="AK9" s="17">
        <v>0.13785124577204999</v>
      </c>
      <c r="AL9" s="17">
        <v>0.14136403489008101</v>
      </c>
      <c r="AM9" s="17"/>
      <c r="AN9" s="17">
        <v>0.12764709844088101</v>
      </c>
      <c r="AO9" s="17">
        <v>0.11055094988811601</v>
      </c>
      <c r="AP9" s="17">
        <v>0.14598084432827299</v>
      </c>
      <c r="AQ9" s="17">
        <v>0.147359850978308</v>
      </c>
      <c r="AR9" s="17">
        <v>0.32425802059181602</v>
      </c>
      <c r="AS9" s="17"/>
      <c r="AT9" s="17">
        <v>0.124068329182493</v>
      </c>
      <c r="AU9" s="17">
        <v>0.158535507816638</v>
      </c>
      <c r="AV9" s="17"/>
      <c r="AW9" s="17">
        <v>0.15059211762722699</v>
      </c>
      <c r="AX9" s="17">
        <v>0.14554912058796801</v>
      </c>
      <c r="AY9" s="17">
        <v>9.6758747997394604E-2</v>
      </c>
    </row>
    <row r="10" spans="2:51">
      <c r="B10" s="18" t="s">
        <v>134</v>
      </c>
      <c r="C10" s="17">
        <v>0.31751232381134098</v>
      </c>
      <c r="D10" s="17">
        <v>0.32732041967066</v>
      </c>
      <c r="E10" s="17">
        <v>0.30698719153160597</v>
      </c>
      <c r="F10" s="17"/>
      <c r="G10" s="17">
        <v>0.25594730037157798</v>
      </c>
      <c r="H10" s="17">
        <v>0.31942835807575298</v>
      </c>
      <c r="I10" s="17">
        <v>0.30624035417519502</v>
      </c>
      <c r="J10" s="17">
        <v>0.28572529896627402</v>
      </c>
      <c r="K10" s="17">
        <v>0.28832793824776398</v>
      </c>
      <c r="L10" s="17">
        <v>0.39392902166014199</v>
      </c>
      <c r="M10" s="17"/>
      <c r="N10" s="17">
        <v>0.385529378658371</v>
      </c>
      <c r="O10" s="17">
        <v>0.34922881995416799</v>
      </c>
      <c r="P10" s="17">
        <v>0.25256895689881598</v>
      </c>
      <c r="Q10" s="17">
        <v>0.25410899971819001</v>
      </c>
      <c r="R10" s="17"/>
      <c r="S10" s="17">
        <v>0.339682746081024</v>
      </c>
      <c r="T10" s="17">
        <v>0.34877808329261301</v>
      </c>
      <c r="U10" s="17">
        <v>0.34944150194894502</v>
      </c>
      <c r="V10" s="17">
        <v>0.32889896041689598</v>
      </c>
      <c r="W10" s="17">
        <v>0.33934206922386201</v>
      </c>
      <c r="X10" s="17">
        <v>0.32473988703828999</v>
      </c>
      <c r="Y10" s="17">
        <v>0.29648890391940802</v>
      </c>
      <c r="Z10" s="17">
        <v>0.27229735281468997</v>
      </c>
      <c r="AA10" s="17">
        <v>0.27271436446393699</v>
      </c>
      <c r="AB10" s="17">
        <v>0.278683293233007</v>
      </c>
      <c r="AC10" s="17">
        <v>0.19293881776761801</v>
      </c>
      <c r="AD10" s="17">
        <v>0.39354301558899901</v>
      </c>
      <c r="AE10" s="17"/>
      <c r="AF10" s="17">
        <v>0.323715984899483</v>
      </c>
      <c r="AG10" s="17">
        <v>0.33753637103550599</v>
      </c>
      <c r="AH10" s="17">
        <v>0.24850959682953599</v>
      </c>
      <c r="AI10" s="17"/>
      <c r="AJ10" s="17">
        <v>0.35881685931004098</v>
      </c>
      <c r="AK10" s="17">
        <v>0.30806026046276103</v>
      </c>
      <c r="AL10" s="17">
        <v>0.421258586480177</v>
      </c>
      <c r="AM10" s="17"/>
      <c r="AN10" s="17">
        <v>0.26065754008239</v>
      </c>
      <c r="AO10" s="17">
        <v>0.333962110071854</v>
      </c>
      <c r="AP10" s="17">
        <v>0.34852179856895299</v>
      </c>
      <c r="AQ10" s="17">
        <v>0.37659692051383298</v>
      </c>
      <c r="AR10" s="17">
        <v>0.31293188338433697</v>
      </c>
      <c r="AS10" s="17"/>
      <c r="AT10" s="17">
        <v>0.31624804200074302</v>
      </c>
      <c r="AU10" s="17">
        <v>0.32118064612133601</v>
      </c>
      <c r="AV10" s="17"/>
      <c r="AW10" s="17">
        <v>0.393470780822058</v>
      </c>
      <c r="AX10" s="17">
        <v>0.31148072971632201</v>
      </c>
      <c r="AY10" s="17">
        <v>0.23868106879474099</v>
      </c>
    </row>
    <row r="11" spans="2:51">
      <c r="B11" s="18" t="s">
        <v>135</v>
      </c>
      <c r="C11" s="17">
        <v>0.259555870508002</v>
      </c>
      <c r="D11" s="17">
        <v>0.26598428065628699</v>
      </c>
      <c r="E11" s="17">
        <v>0.255340442241419</v>
      </c>
      <c r="F11" s="17"/>
      <c r="G11" s="17">
        <v>0.24133836932632799</v>
      </c>
      <c r="H11" s="17">
        <v>0.18769184637561101</v>
      </c>
      <c r="I11" s="17">
        <v>0.25970123160675401</v>
      </c>
      <c r="J11" s="17">
        <v>0.31230575989576598</v>
      </c>
      <c r="K11" s="17">
        <v>0.25722553834656198</v>
      </c>
      <c r="L11" s="17">
        <v>0.28300274841038198</v>
      </c>
      <c r="M11" s="17"/>
      <c r="N11" s="17">
        <v>0.211224757907615</v>
      </c>
      <c r="O11" s="17">
        <v>0.27357281723677801</v>
      </c>
      <c r="P11" s="17">
        <v>0.31070440809544703</v>
      </c>
      <c r="Q11" s="17">
        <v>0.26031921758878601</v>
      </c>
      <c r="R11" s="17"/>
      <c r="S11" s="17">
        <v>0.16962136506466499</v>
      </c>
      <c r="T11" s="17">
        <v>0.27396902519605598</v>
      </c>
      <c r="U11" s="17">
        <v>0.32252337127073299</v>
      </c>
      <c r="V11" s="17">
        <v>0.27482926988165302</v>
      </c>
      <c r="W11" s="17">
        <v>0.23145761009807</v>
      </c>
      <c r="X11" s="17">
        <v>0.24410551835571101</v>
      </c>
      <c r="Y11" s="17">
        <v>0.24089305001978301</v>
      </c>
      <c r="Z11" s="17">
        <v>0.31213723979316699</v>
      </c>
      <c r="AA11" s="17">
        <v>0.295836945834409</v>
      </c>
      <c r="AB11" s="17">
        <v>0.295841772800775</v>
      </c>
      <c r="AC11" s="17">
        <v>0.27167475517556799</v>
      </c>
      <c r="AD11" s="17">
        <v>0.205698253929543</v>
      </c>
      <c r="AE11" s="17"/>
      <c r="AF11" s="17">
        <v>0.27659205474156401</v>
      </c>
      <c r="AG11" s="17">
        <v>0.23585601801040301</v>
      </c>
      <c r="AH11" s="17">
        <v>0.261488189382653</v>
      </c>
      <c r="AI11" s="17"/>
      <c r="AJ11" s="17">
        <v>0.31286665434705602</v>
      </c>
      <c r="AK11" s="17">
        <v>0.22838437986475299</v>
      </c>
      <c r="AL11" s="17">
        <v>0.18124828632752199</v>
      </c>
      <c r="AM11" s="17"/>
      <c r="AN11" s="17">
        <v>0.31996680094077001</v>
      </c>
      <c r="AO11" s="17">
        <v>0.240765324069033</v>
      </c>
      <c r="AP11" s="17">
        <v>0.28142257928200998</v>
      </c>
      <c r="AQ11" s="17">
        <v>0.17052066146140901</v>
      </c>
      <c r="AR11" s="17">
        <v>0.103545454707985</v>
      </c>
      <c r="AS11" s="17"/>
      <c r="AT11" s="17">
        <v>0.27099870357586098</v>
      </c>
      <c r="AU11" s="17">
        <v>0.17664204271713499</v>
      </c>
      <c r="AV11" s="17"/>
      <c r="AW11" s="17">
        <v>0.21147179609022501</v>
      </c>
      <c r="AX11" s="17">
        <v>0.28351570903915801</v>
      </c>
      <c r="AY11" s="17">
        <v>0.30422475415826999</v>
      </c>
    </row>
    <row r="12" spans="2:51">
      <c r="B12" s="18" t="s">
        <v>136</v>
      </c>
      <c r="C12" s="17">
        <v>0.15206417732323901</v>
      </c>
      <c r="D12" s="17">
        <v>0.132271916647593</v>
      </c>
      <c r="E12" s="17">
        <v>0.17046624668410801</v>
      </c>
      <c r="F12" s="17"/>
      <c r="G12" s="17">
        <v>0.20483299431892901</v>
      </c>
      <c r="H12" s="17">
        <v>0.204557146848033</v>
      </c>
      <c r="I12" s="17">
        <v>0.13879795256468599</v>
      </c>
      <c r="J12" s="17">
        <v>0.158077213504422</v>
      </c>
      <c r="K12" s="17">
        <v>0.14823502313770101</v>
      </c>
      <c r="L12" s="17">
        <v>9.7017778363903295E-2</v>
      </c>
      <c r="M12" s="17"/>
      <c r="N12" s="17">
        <v>0.130111585000796</v>
      </c>
      <c r="O12" s="17">
        <v>0.135722484499323</v>
      </c>
      <c r="P12" s="17">
        <v>0.153106045232348</v>
      </c>
      <c r="Q12" s="17">
        <v>0.19848719677271001</v>
      </c>
      <c r="R12" s="17"/>
      <c r="S12" s="17">
        <v>0.17950334764618101</v>
      </c>
      <c r="T12" s="17">
        <v>0.11869642581798701</v>
      </c>
      <c r="U12" s="17">
        <v>0.113796530404692</v>
      </c>
      <c r="V12" s="17">
        <v>0.104526366234045</v>
      </c>
      <c r="W12" s="17">
        <v>0.15037300466444301</v>
      </c>
      <c r="X12" s="17">
        <v>0.205922181688902</v>
      </c>
      <c r="Y12" s="17">
        <v>0.15393885747004701</v>
      </c>
      <c r="Z12" s="17">
        <v>0.18601551857422199</v>
      </c>
      <c r="AA12" s="17">
        <v>0.14988305861031301</v>
      </c>
      <c r="AB12" s="17">
        <v>0.20256858220667701</v>
      </c>
      <c r="AC12" s="17">
        <v>0.15198273211004801</v>
      </c>
      <c r="AD12" s="17">
        <v>0.122487942900649</v>
      </c>
      <c r="AE12" s="17"/>
      <c r="AF12" s="17">
        <v>0.13594516837887299</v>
      </c>
      <c r="AG12" s="17">
        <v>0.17209595026204</v>
      </c>
      <c r="AH12" s="17">
        <v>0.14077083317886199</v>
      </c>
      <c r="AI12" s="17"/>
      <c r="AJ12" s="17">
        <v>9.0878886267978701E-2</v>
      </c>
      <c r="AK12" s="17">
        <v>0.185188647391795</v>
      </c>
      <c r="AL12" s="17">
        <v>0.123637060104139</v>
      </c>
      <c r="AM12" s="17"/>
      <c r="AN12" s="17">
        <v>0.15383124946992699</v>
      </c>
      <c r="AO12" s="17">
        <v>0.149257573460093</v>
      </c>
      <c r="AP12" s="17">
        <v>0.14914799058559999</v>
      </c>
      <c r="AQ12" s="17">
        <v>0.172109242999438</v>
      </c>
      <c r="AR12" s="17">
        <v>6.1065466895711899E-2</v>
      </c>
      <c r="AS12" s="17"/>
      <c r="AT12" s="17">
        <v>0.14844493721327401</v>
      </c>
      <c r="AU12" s="17">
        <v>0.15735852454072399</v>
      </c>
      <c r="AV12" s="17"/>
      <c r="AW12" s="17">
        <v>0.13328591313457799</v>
      </c>
      <c r="AX12" s="17">
        <v>0.16583332283473701</v>
      </c>
      <c r="AY12" s="17">
        <v>0.168362229969787</v>
      </c>
    </row>
    <row r="13" spans="2:51">
      <c r="B13" s="18" t="s">
        <v>137</v>
      </c>
      <c r="C13" s="17">
        <v>0.107015794193715</v>
      </c>
      <c r="D13" s="17">
        <v>8.4711730270188801E-2</v>
      </c>
      <c r="E13" s="17">
        <v>0.125330745782294</v>
      </c>
      <c r="F13" s="17"/>
      <c r="G13" s="17">
        <v>0.10354861702208699</v>
      </c>
      <c r="H13" s="17">
        <v>9.3228455248254197E-2</v>
      </c>
      <c r="I13" s="17">
        <v>0.108060404496825</v>
      </c>
      <c r="J13" s="17">
        <v>0.123695508326885</v>
      </c>
      <c r="K13" s="17">
        <v>0.13141581326539101</v>
      </c>
      <c r="L13" s="17">
        <v>8.9387221626054295E-2</v>
      </c>
      <c r="M13" s="17"/>
      <c r="N13" s="17">
        <v>9.2925222759559001E-2</v>
      </c>
      <c r="O13" s="17">
        <v>9.2832232868956005E-2</v>
      </c>
      <c r="P13" s="17">
        <v>0.11348528880544299</v>
      </c>
      <c r="Q13" s="17">
        <v>0.12767230895724399</v>
      </c>
      <c r="R13" s="17"/>
      <c r="S13" s="17">
        <v>0.112406300310637</v>
      </c>
      <c r="T13" s="17">
        <v>0.12352287064412799</v>
      </c>
      <c r="U13" s="17">
        <v>4.9789710422959099E-2</v>
      </c>
      <c r="V13" s="17">
        <v>0.12566503302988</v>
      </c>
      <c r="W13" s="17">
        <v>7.9696236897708994E-2</v>
      </c>
      <c r="X13" s="17">
        <v>8.1591204291207906E-2</v>
      </c>
      <c r="Y13" s="17">
        <v>0.16514532393896</v>
      </c>
      <c r="Z13" s="17">
        <v>7.6695346221019395E-2</v>
      </c>
      <c r="AA13" s="17">
        <v>0.126179097258555</v>
      </c>
      <c r="AB13" s="17">
        <v>0.101706425648457</v>
      </c>
      <c r="AC13" s="17">
        <v>0.110427114555017</v>
      </c>
      <c r="AD13" s="17">
        <v>7.8010741873612205E-2</v>
      </c>
      <c r="AE13" s="17"/>
      <c r="AF13" s="17">
        <v>9.6706522380767101E-2</v>
      </c>
      <c r="AG13" s="17">
        <v>9.6754137786544903E-2</v>
      </c>
      <c r="AH13" s="17">
        <v>0.19119132090100399</v>
      </c>
      <c r="AI13" s="17"/>
      <c r="AJ13" s="17">
        <v>4.0306092465100897E-2</v>
      </c>
      <c r="AK13" s="17">
        <v>0.11195646531641899</v>
      </c>
      <c r="AL13" s="17">
        <v>0.107150932057128</v>
      </c>
      <c r="AM13" s="17"/>
      <c r="AN13" s="17">
        <v>9.1161213344526995E-2</v>
      </c>
      <c r="AO13" s="17">
        <v>0.112986538800475</v>
      </c>
      <c r="AP13" s="17">
        <v>6.6369333544762696E-2</v>
      </c>
      <c r="AQ13" s="17">
        <v>0.101927761894629</v>
      </c>
      <c r="AR13" s="17">
        <v>0.119732895009622</v>
      </c>
      <c r="AS13" s="17"/>
      <c r="AT13" s="17">
        <v>0.102049627740414</v>
      </c>
      <c r="AU13" s="17">
        <v>0.15683105831849301</v>
      </c>
      <c r="AV13" s="17"/>
      <c r="AW13" s="17">
        <v>9.3149303907322303E-2</v>
      </c>
      <c r="AX13" s="17">
        <v>6.8539057075360094E-2</v>
      </c>
      <c r="AY13" s="17">
        <v>0.13169093097322099</v>
      </c>
    </row>
    <row r="14" spans="2:51">
      <c r="B14" s="18" t="s">
        <v>119</v>
      </c>
      <c r="C14" s="17">
        <v>3.70459973574606E-2</v>
      </c>
      <c r="D14" s="17">
        <v>2.8331637725171201E-2</v>
      </c>
      <c r="E14" s="17">
        <v>4.4977755445375897E-2</v>
      </c>
      <c r="F14" s="17"/>
      <c r="G14" s="17">
        <v>6.0833072105443198E-2</v>
      </c>
      <c r="H14" s="17">
        <v>2.5728178251741E-2</v>
      </c>
      <c r="I14" s="17">
        <v>5.4632805392621601E-2</v>
      </c>
      <c r="J14" s="17">
        <v>2.97686979922023E-2</v>
      </c>
      <c r="K14" s="17">
        <v>2.7434069148831099E-2</v>
      </c>
      <c r="L14" s="17">
        <v>3.4868235879717997E-2</v>
      </c>
      <c r="M14" s="17"/>
      <c r="N14" s="17">
        <v>1.85345985867378E-2</v>
      </c>
      <c r="O14" s="17">
        <v>2.72651227238307E-2</v>
      </c>
      <c r="P14" s="17">
        <v>3.6865889616167699E-2</v>
      </c>
      <c r="Q14" s="17">
        <v>6.9684255932470796E-2</v>
      </c>
      <c r="R14" s="17"/>
      <c r="S14" s="17">
        <v>3.5083464763949301E-2</v>
      </c>
      <c r="T14" s="17">
        <v>3.2413501919629502E-2</v>
      </c>
      <c r="U14" s="17">
        <v>1.2513428886281101E-2</v>
      </c>
      <c r="V14" s="17">
        <v>5.2034973801285002E-2</v>
      </c>
      <c r="W14" s="17">
        <v>7.2168213277682206E-2</v>
      </c>
      <c r="X14" s="17">
        <v>3.2653160191608299E-2</v>
      </c>
      <c r="Y14" s="17">
        <v>2.0988994175253101E-2</v>
      </c>
      <c r="Z14" s="17">
        <v>9.5794100291210396E-2</v>
      </c>
      <c r="AA14" s="17">
        <v>3.8944877584180297E-2</v>
      </c>
      <c r="AB14" s="17">
        <v>1.6983178095302299E-2</v>
      </c>
      <c r="AC14" s="17">
        <v>4.4528044527598003E-2</v>
      </c>
      <c r="AD14" s="17">
        <v>0</v>
      </c>
      <c r="AE14" s="17"/>
      <c r="AF14" s="17">
        <v>4.4277785431533802E-2</v>
      </c>
      <c r="AG14" s="17">
        <v>2.5924432813137201E-2</v>
      </c>
      <c r="AH14" s="17">
        <v>3.5338129545041001E-2</v>
      </c>
      <c r="AI14" s="17"/>
      <c r="AJ14" s="17">
        <v>3.83992319982338E-2</v>
      </c>
      <c r="AK14" s="17">
        <v>2.85590011922222E-2</v>
      </c>
      <c r="AL14" s="17">
        <v>2.5341100140954101E-2</v>
      </c>
      <c r="AM14" s="17"/>
      <c r="AN14" s="17">
        <v>4.67360977215057E-2</v>
      </c>
      <c r="AO14" s="17">
        <v>5.2477503710428697E-2</v>
      </c>
      <c r="AP14" s="17">
        <v>8.5574536904008697E-3</v>
      </c>
      <c r="AQ14" s="17">
        <v>3.1485562152382497E-2</v>
      </c>
      <c r="AR14" s="17">
        <v>7.8466279410527501E-2</v>
      </c>
      <c r="AS14" s="17"/>
      <c r="AT14" s="17">
        <v>3.8190360287214897E-2</v>
      </c>
      <c r="AU14" s="17">
        <v>2.9452220485674599E-2</v>
      </c>
      <c r="AV14" s="17"/>
      <c r="AW14" s="17">
        <v>1.80300884185895E-2</v>
      </c>
      <c r="AX14" s="17">
        <v>2.5082060746454801E-2</v>
      </c>
      <c r="AY14" s="17">
        <v>6.0282268106587399E-2</v>
      </c>
    </row>
    <row r="15" spans="2:51">
      <c r="B15" s="18" t="s">
        <v>138</v>
      </c>
      <c r="C15" s="21">
        <v>0.444318160617583</v>
      </c>
      <c r="D15" s="21">
        <v>0.48870043470076002</v>
      </c>
      <c r="E15" s="21">
        <v>0.40388480984680297</v>
      </c>
      <c r="F15" s="21"/>
      <c r="G15" s="21">
        <v>0.38944694722721301</v>
      </c>
      <c r="H15" s="21">
        <v>0.48879437327636099</v>
      </c>
      <c r="I15" s="21">
        <v>0.438807605939113</v>
      </c>
      <c r="J15" s="21">
        <v>0.376152820280725</v>
      </c>
      <c r="K15" s="21">
        <v>0.435689556101514</v>
      </c>
      <c r="L15" s="21">
        <v>0.49572401571994201</v>
      </c>
      <c r="M15" s="21"/>
      <c r="N15" s="21">
        <v>0.54720383574529197</v>
      </c>
      <c r="O15" s="21">
        <v>0.47060734267111198</v>
      </c>
      <c r="P15" s="21">
        <v>0.38583836825059398</v>
      </c>
      <c r="Q15" s="21">
        <v>0.34383702074878902</v>
      </c>
      <c r="R15" s="21"/>
      <c r="S15" s="21">
        <v>0.503385522214568</v>
      </c>
      <c r="T15" s="21">
        <v>0.45139817642219898</v>
      </c>
      <c r="U15" s="21">
        <v>0.50137695901533497</v>
      </c>
      <c r="V15" s="21">
        <v>0.44294435705313601</v>
      </c>
      <c r="W15" s="21">
        <v>0.46630493506209603</v>
      </c>
      <c r="X15" s="21">
        <v>0.43572793547256999</v>
      </c>
      <c r="Y15" s="21">
        <v>0.41903377439595701</v>
      </c>
      <c r="Z15" s="21">
        <v>0.32935779512038199</v>
      </c>
      <c r="AA15" s="21">
        <v>0.38915602071254302</v>
      </c>
      <c r="AB15" s="21">
        <v>0.38290004124879001</v>
      </c>
      <c r="AC15" s="21">
        <v>0.42138735363176899</v>
      </c>
      <c r="AD15" s="21">
        <v>0.59380306129619698</v>
      </c>
      <c r="AE15" s="21"/>
      <c r="AF15" s="21">
        <v>0.44647846906726202</v>
      </c>
      <c r="AG15" s="21">
        <v>0.46936946112787498</v>
      </c>
      <c r="AH15" s="21">
        <v>0.37121152699243998</v>
      </c>
      <c r="AI15" s="21"/>
      <c r="AJ15" s="21">
        <v>0.51754913492163102</v>
      </c>
      <c r="AK15" s="21">
        <v>0.44591150623481102</v>
      </c>
      <c r="AL15" s="21">
        <v>0.56262262137025798</v>
      </c>
      <c r="AM15" s="21"/>
      <c r="AN15" s="21">
        <v>0.38830463852327102</v>
      </c>
      <c r="AO15" s="21">
        <v>0.44451305995996998</v>
      </c>
      <c r="AP15" s="21">
        <v>0.49450264289722601</v>
      </c>
      <c r="AQ15" s="21">
        <v>0.52395677149214104</v>
      </c>
      <c r="AR15" s="21">
        <v>0.63718990397615305</v>
      </c>
      <c r="AS15" s="21"/>
      <c r="AT15" s="21">
        <v>0.44031637118323602</v>
      </c>
      <c r="AU15" s="21">
        <v>0.47971615393797401</v>
      </c>
      <c r="AV15" s="21"/>
      <c r="AW15" s="21">
        <v>0.54406289844928502</v>
      </c>
      <c r="AX15" s="21">
        <v>0.45702985030429</v>
      </c>
      <c r="AY15" s="21">
        <v>0.33543981679213603</v>
      </c>
    </row>
    <row r="16" spans="2:51">
      <c r="B16" s="18" t="s">
        <v>139</v>
      </c>
      <c r="C16" s="21">
        <v>0.259079971516954</v>
      </c>
      <c r="D16" s="21">
        <v>0.21698364691778199</v>
      </c>
      <c r="E16" s="21">
        <v>0.29579699246640201</v>
      </c>
      <c r="F16" s="21"/>
      <c r="G16" s="21">
        <v>0.30838161134101599</v>
      </c>
      <c r="H16" s="21">
        <v>0.29778560209628702</v>
      </c>
      <c r="I16" s="21">
        <v>0.24685835706151099</v>
      </c>
      <c r="J16" s="21">
        <v>0.28177272183130703</v>
      </c>
      <c r="K16" s="21">
        <v>0.27965083640309302</v>
      </c>
      <c r="L16" s="21">
        <v>0.18640499998995799</v>
      </c>
      <c r="M16" s="21"/>
      <c r="N16" s="21">
        <v>0.223036807760355</v>
      </c>
      <c r="O16" s="21">
        <v>0.22855471736827901</v>
      </c>
      <c r="P16" s="21">
        <v>0.26659133403779101</v>
      </c>
      <c r="Q16" s="21">
        <v>0.326159505729954</v>
      </c>
      <c r="R16" s="21"/>
      <c r="S16" s="21">
        <v>0.29190964795681801</v>
      </c>
      <c r="T16" s="21">
        <v>0.24221929646211601</v>
      </c>
      <c r="U16" s="21">
        <v>0.163586240827651</v>
      </c>
      <c r="V16" s="21">
        <v>0.23019139926392501</v>
      </c>
      <c r="W16" s="21">
        <v>0.230069241562152</v>
      </c>
      <c r="X16" s="21">
        <v>0.28751338598011</v>
      </c>
      <c r="Y16" s="21">
        <v>0.31908418140900702</v>
      </c>
      <c r="Z16" s="21">
        <v>0.26271086479524097</v>
      </c>
      <c r="AA16" s="21">
        <v>0.27606215586886801</v>
      </c>
      <c r="AB16" s="21">
        <v>0.30427500785513401</v>
      </c>
      <c r="AC16" s="21">
        <v>0.26240984666506501</v>
      </c>
      <c r="AD16" s="21">
        <v>0.200498684774261</v>
      </c>
      <c r="AE16" s="21"/>
      <c r="AF16" s="21">
        <v>0.23265169075964001</v>
      </c>
      <c r="AG16" s="21">
        <v>0.26885008804858501</v>
      </c>
      <c r="AH16" s="21">
        <v>0.33196215407986601</v>
      </c>
      <c r="AI16" s="21"/>
      <c r="AJ16" s="21">
        <v>0.13118497873307999</v>
      </c>
      <c r="AK16" s="21">
        <v>0.29714511270821398</v>
      </c>
      <c r="AL16" s="21">
        <v>0.230787992161267</v>
      </c>
      <c r="AM16" s="21"/>
      <c r="AN16" s="21">
        <v>0.244992462814454</v>
      </c>
      <c r="AO16" s="21">
        <v>0.26224411226056799</v>
      </c>
      <c r="AP16" s="21">
        <v>0.21551732413036301</v>
      </c>
      <c r="AQ16" s="21">
        <v>0.27403700489406801</v>
      </c>
      <c r="AR16" s="21">
        <v>0.18079836190533399</v>
      </c>
      <c r="AS16" s="21"/>
      <c r="AT16" s="21">
        <v>0.25049456495368799</v>
      </c>
      <c r="AU16" s="21">
        <v>0.314189582859216</v>
      </c>
      <c r="AV16" s="21"/>
      <c r="AW16" s="21">
        <v>0.22643521704190001</v>
      </c>
      <c r="AX16" s="21">
        <v>0.23437237991009799</v>
      </c>
      <c r="AY16" s="21">
        <v>0.30005316094300699</v>
      </c>
    </row>
    <row r="17" spans="2:51">
      <c r="B17" s="18" t="s">
        <v>140</v>
      </c>
      <c r="C17" s="22">
        <v>0.185238189100629</v>
      </c>
      <c r="D17" s="22">
        <v>0.27171678778297897</v>
      </c>
      <c r="E17" s="22">
        <v>0.108087817380402</v>
      </c>
      <c r="F17" s="22"/>
      <c r="G17" s="22">
        <v>8.1065335886197395E-2</v>
      </c>
      <c r="H17" s="22">
        <v>0.191008771180075</v>
      </c>
      <c r="I17" s="22">
        <v>0.19194924887760201</v>
      </c>
      <c r="J17" s="22">
        <v>9.4380098449418096E-2</v>
      </c>
      <c r="K17" s="22">
        <v>0.15603871969842201</v>
      </c>
      <c r="L17" s="22">
        <v>0.30931901572998499</v>
      </c>
      <c r="M17" s="22"/>
      <c r="N17" s="22">
        <v>0.32416702798493702</v>
      </c>
      <c r="O17" s="22">
        <v>0.242052625302833</v>
      </c>
      <c r="P17" s="22">
        <v>0.119247034212803</v>
      </c>
      <c r="Q17" s="22">
        <v>1.76775150188354E-2</v>
      </c>
      <c r="R17" s="22"/>
      <c r="S17" s="22">
        <v>0.21147587425775</v>
      </c>
      <c r="T17" s="22">
        <v>0.209178879960084</v>
      </c>
      <c r="U17" s="22">
        <v>0.33779071818768502</v>
      </c>
      <c r="V17" s="22">
        <v>0.21275295778921099</v>
      </c>
      <c r="W17" s="22">
        <v>0.236235693499944</v>
      </c>
      <c r="X17" s="22">
        <v>0.14821454949245999</v>
      </c>
      <c r="Y17" s="22">
        <v>9.9949592986950594E-2</v>
      </c>
      <c r="Z17" s="22">
        <v>6.6646930325140297E-2</v>
      </c>
      <c r="AA17" s="22">
        <v>0.11309386484367399</v>
      </c>
      <c r="AB17" s="22">
        <v>7.8625033393656105E-2</v>
      </c>
      <c r="AC17" s="22">
        <v>0.15897750696670401</v>
      </c>
      <c r="AD17" s="22">
        <v>0.39330437652193601</v>
      </c>
      <c r="AE17" s="22"/>
      <c r="AF17" s="22">
        <v>0.21382677830762101</v>
      </c>
      <c r="AG17" s="22">
        <v>0.20051937307928999</v>
      </c>
      <c r="AH17" s="22">
        <v>3.9249372912574597E-2</v>
      </c>
      <c r="AI17" s="22"/>
      <c r="AJ17" s="22">
        <v>0.38636415618855102</v>
      </c>
      <c r="AK17" s="22">
        <v>0.14876639352659701</v>
      </c>
      <c r="AL17" s="22">
        <v>0.33183462920899098</v>
      </c>
      <c r="AM17" s="22"/>
      <c r="AN17" s="22">
        <v>0.14331217570881599</v>
      </c>
      <c r="AO17" s="22">
        <v>0.182268947699401</v>
      </c>
      <c r="AP17" s="22">
        <v>0.278985318766863</v>
      </c>
      <c r="AQ17" s="22">
        <v>0.249919766598073</v>
      </c>
      <c r="AR17" s="22">
        <v>0.45639154207082</v>
      </c>
      <c r="AS17" s="22"/>
      <c r="AT17" s="22">
        <v>0.189821806229548</v>
      </c>
      <c r="AU17" s="22">
        <v>0.16552657107875701</v>
      </c>
      <c r="AV17" s="22"/>
      <c r="AW17" s="22">
        <v>0.31762768140738501</v>
      </c>
      <c r="AX17" s="22">
        <v>0.22265747039419301</v>
      </c>
      <c r="AY17" s="22">
        <v>3.5386655849128298E-2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1060</v>
      </c>
      <c r="D7" s="10">
        <v>480</v>
      </c>
      <c r="E7" s="10">
        <v>577</v>
      </c>
      <c r="F7" s="10"/>
      <c r="G7" s="10">
        <v>91</v>
      </c>
      <c r="H7" s="10">
        <v>148</v>
      </c>
      <c r="I7" s="10">
        <v>159</v>
      </c>
      <c r="J7" s="10">
        <v>193</v>
      </c>
      <c r="K7" s="10">
        <v>198</v>
      </c>
      <c r="L7" s="10">
        <v>271</v>
      </c>
      <c r="M7" s="10"/>
      <c r="N7" s="10">
        <v>310</v>
      </c>
      <c r="O7" s="10">
        <v>313</v>
      </c>
      <c r="P7" s="10">
        <v>190</v>
      </c>
      <c r="Q7" s="10">
        <v>239</v>
      </c>
      <c r="R7" s="10"/>
      <c r="S7" s="10">
        <v>113</v>
      </c>
      <c r="T7" s="10">
        <v>161</v>
      </c>
      <c r="U7" s="10">
        <v>105</v>
      </c>
      <c r="V7" s="10">
        <v>101</v>
      </c>
      <c r="W7" s="10">
        <v>85</v>
      </c>
      <c r="X7" s="10">
        <v>86</v>
      </c>
      <c r="Y7" s="10">
        <v>92</v>
      </c>
      <c r="Z7" s="10">
        <v>55</v>
      </c>
      <c r="AA7" s="10">
        <v>109</v>
      </c>
      <c r="AB7" s="10">
        <v>88</v>
      </c>
      <c r="AC7" s="10">
        <v>40</v>
      </c>
      <c r="AD7" s="10">
        <v>25</v>
      </c>
      <c r="AE7" s="10"/>
      <c r="AF7" s="10">
        <v>455</v>
      </c>
      <c r="AG7" s="10">
        <v>425</v>
      </c>
      <c r="AH7" s="10">
        <v>117</v>
      </c>
      <c r="AI7" s="10"/>
      <c r="AJ7" s="10">
        <v>252</v>
      </c>
      <c r="AK7" s="10">
        <v>312</v>
      </c>
      <c r="AL7" s="10">
        <v>101</v>
      </c>
      <c r="AM7" s="10"/>
      <c r="AN7" s="10">
        <v>229</v>
      </c>
      <c r="AO7" s="10">
        <v>183</v>
      </c>
      <c r="AP7" s="10">
        <v>262</v>
      </c>
      <c r="AQ7" s="10">
        <v>112</v>
      </c>
      <c r="AR7" s="10">
        <v>15</v>
      </c>
      <c r="AS7" s="10"/>
      <c r="AT7" s="10">
        <v>958</v>
      </c>
      <c r="AU7" s="10">
        <v>95</v>
      </c>
      <c r="AV7" s="10"/>
      <c r="AW7" s="10">
        <v>506</v>
      </c>
      <c r="AX7" s="10">
        <v>111</v>
      </c>
      <c r="AY7" s="10">
        <v>443</v>
      </c>
    </row>
    <row r="8" spans="2:51" ht="30" customHeight="1">
      <c r="B8" s="11" t="s">
        <v>112</v>
      </c>
      <c r="C8" s="11">
        <v>1058</v>
      </c>
      <c r="D8" s="11">
        <v>496</v>
      </c>
      <c r="E8" s="11">
        <v>560</v>
      </c>
      <c r="F8" s="11"/>
      <c r="G8" s="11">
        <v>103</v>
      </c>
      <c r="H8" s="11">
        <v>187</v>
      </c>
      <c r="I8" s="11">
        <v>177</v>
      </c>
      <c r="J8" s="11">
        <v>189</v>
      </c>
      <c r="K8" s="11">
        <v>160</v>
      </c>
      <c r="L8" s="11">
        <v>244</v>
      </c>
      <c r="M8" s="11"/>
      <c r="N8" s="11">
        <v>280</v>
      </c>
      <c r="O8" s="11">
        <v>292</v>
      </c>
      <c r="P8" s="11">
        <v>222</v>
      </c>
      <c r="Q8" s="11">
        <v>257</v>
      </c>
      <c r="R8" s="11"/>
      <c r="S8" s="11">
        <v>138</v>
      </c>
      <c r="T8" s="11">
        <v>156</v>
      </c>
      <c r="U8" s="11">
        <v>89</v>
      </c>
      <c r="V8" s="11">
        <v>107</v>
      </c>
      <c r="W8" s="11">
        <v>85</v>
      </c>
      <c r="X8" s="11">
        <v>92</v>
      </c>
      <c r="Y8" s="11">
        <v>86</v>
      </c>
      <c r="Z8" s="11">
        <v>46</v>
      </c>
      <c r="AA8" s="11">
        <v>104</v>
      </c>
      <c r="AB8" s="11">
        <v>88</v>
      </c>
      <c r="AC8" s="11">
        <v>38</v>
      </c>
      <c r="AD8" s="11">
        <v>28</v>
      </c>
      <c r="AE8" s="11"/>
      <c r="AF8" s="11">
        <v>444</v>
      </c>
      <c r="AG8" s="11">
        <v>423</v>
      </c>
      <c r="AH8" s="11">
        <v>124</v>
      </c>
      <c r="AI8" s="11"/>
      <c r="AJ8" s="11">
        <v>239</v>
      </c>
      <c r="AK8" s="11">
        <v>331</v>
      </c>
      <c r="AL8" s="11">
        <v>96</v>
      </c>
      <c r="AM8" s="11"/>
      <c r="AN8" s="11">
        <v>228</v>
      </c>
      <c r="AO8" s="11">
        <v>189</v>
      </c>
      <c r="AP8" s="11">
        <v>263</v>
      </c>
      <c r="AQ8" s="11">
        <v>110</v>
      </c>
      <c r="AR8" s="11">
        <v>14</v>
      </c>
      <c r="AS8" s="11"/>
      <c r="AT8" s="11">
        <v>943</v>
      </c>
      <c r="AU8" s="11">
        <v>109</v>
      </c>
      <c r="AV8" s="11"/>
      <c r="AW8" s="11">
        <v>483</v>
      </c>
      <c r="AX8" s="11">
        <v>119</v>
      </c>
      <c r="AY8" s="11">
        <v>457</v>
      </c>
    </row>
    <row r="9" spans="2:51">
      <c r="B9" s="18" t="s">
        <v>133</v>
      </c>
      <c r="C9" s="17">
        <v>6.5485817451112399E-2</v>
      </c>
      <c r="D9" s="17">
        <v>7.6104222367406799E-2</v>
      </c>
      <c r="E9" s="17">
        <v>5.6451745192290598E-2</v>
      </c>
      <c r="F9" s="17"/>
      <c r="G9" s="17">
        <v>6.4545530361052303E-2</v>
      </c>
      <c r="H9" s="17">
        <v>9.6520815423341205E-2</v>
      </c>
      <c r="I9" s="17">
        <v>6.17269711406302E-2</v>
      </c>
      <c r="J9" s="17">
        <v>5.57408428628254E-2</v>
      </c>
      <c r="K9" s="17">
        <v>7.3638094279061803E-2</v>
      </c>
      <c r="L9" s="17">
        <v>4.6980276531741499E-2</v>
      </c>
      <c r="M9" s="17"/>
      <c r="N9" s="17">
        <v>6.5928306164820205E-2</v>
      </c>
      <c r="O9" s="17">
        <v>6.6086986712443202E-2</v>
      </c>
      <c r="P9" s="17">
        <v>6.6964657565124305E-2</v>
      </c>
      <c r="Q9" s="17">
        <v>6.1479024209867297E-2</v>
      </c>
      <c r="R9" s="17"/>
      <c r="S9" s="17">
        <v>0.12024709682567</v>
      </c>
      <c r="T9" s="17">
        <v>4.7315439880915099E-2</v>
      </c>
      <c r="U9" s="17">
        <v>4.7652021427390397E-2</v>
      </c>
      <c r="V9" s="17">
        <v>4.3774974435295801E-2</v>
      </c>
      <c r="W9" s="17">
        <v>6.1214512236267699E-2</v>
      </c>
      <c r="X9" s="17">
        <v>5.6195913636613998E-2</v>
      </c>
      <c r="Y9" s="17">
        <v>9.5321432211589494E-2</v>
      </c>
      <c r="Z9" s="17">
        <v>2.3983072476427E-2</v>
      </c>
      <c r="AA9" s="17">
        <v>9.0823288620292097E-2</v>
      </c>
      <c r="AB9" s="17">
        <v>5.5716370189451601E-2</v>
      </c>
      <c r="AC9" s="17">
        <v>0</v>
      </c>
      <c r="AD9" s="17">
        <v>8.05538453728777E-2</v>
      </c>
      <c r="AE9" s="17"/>
      <c r="AF9" s="17">
        <v>7.7914028899017204E-2</v>
      </c>
      <c r="AG9" s="17">
        <v>5.4720479619140901E-2</v>
      </c>
      <c r="AH9" s="17">
        <v>7.8093123744462103E-2</v>
      </c>
      <c r="AI9" s="17"/>
      <c r="AJ9" s="17">
        <v>0.101436032809144</v>
      </c>
      <c r="AK9" s="17">
        <v>6.8911626613507804E-2</v>
      </c>
      <c r="AL9" s="17">
        <v>6.2630410996530494E-2</v>
      </c>
      <c r="AM9" s="17"/>
      <c r="AN9" s="17">
        <v>6.0619425862356399E-2</v>
      </c>
      <c r="AO9" s="17">
        <v>6.3414668773119104E-2</v>
      </c>
      <c r="AP9" s="17">
        <v>8.2375289601240298E-2</v>
      </c>
      <c r="AQ9" s="17">
        <v>7.2809179969219998E-2</v>
      </c>
      <c r="AR9" s="17">
        <v>0.126634966902996</v>
      </c>
      <c r="AS9" s="17"/>
      <c r="AT9" s="17">
        <v>5.9969503844288799E-2</v>
      </c>
      <c r="AU9" s="17">
        <v>0.117458230450545</v>
      </c>
      <c r="AV9" s="17"/>
      <c r="AW9" s="17">
        <v>7.1419359786127803E-2</v>
      </c>
      <c r="AX9" s="17">
        <v>4.7108468764075297E-2</v>
      </c>
      <c r="AY9" s="17">
        <v>6.3980746063081906E-2</v>
      </c>
    </row>
    <row r="10" spans="2:51">
      <c r="B10" s="18" t="s">
        <v>134</v>
      </c>
      <c r="C10" s="17">
        <v>0.14921897443087001</v>
      </c>
      <c r="D10" s="17">
        <v>0.199159183683113</v>
      </c>
      <c r="E10" s="17">
        <v>0.10582491607630801</v>
      </c>
      <c r="F10" s="17"/>
      <c r="G10" s="17">
        <v>9.0034662508765406E-2</v>
      </c>
      <c r="H10" s="17">
        <v>0.170812990647323</v>
      </c>
      <c r="I10" s="17">
        <v>0.15808022868958399</v>
      </c>
      <c r="J10" s="17">
        <v>0.121356904982591</v>
      </c>
      <c r="K10" s="17">
        <v>0.16353796858129499</v>
      </c>
      <c r="L10" s="17">
        <v>0.163316846004045</v>
      </c>
      <c r="M10" s="17"/>
      <c r="N10" s="17">
        <v>0.168387518365193</v>
      </c>
      <c r="O10" s="17">
        <v>0.13126247089686599</v>
      </c>
      <c r="P10" s="17">
        <v>0.17057105732727301</v>
      </c>
      <c r="Q10" s="17">
        <v>0.12973833353345099</v>
      </c>
      <c r="R10" s="17"/>
      <c r="S10" s="17">
        <v>0.14218271000671701</v>
      </c>
      <c r="T10" s="17">
        <v>0.13138583514014199</v>
      </c>
      <c r="U10" s="17">
        <v>0.11804325987723401</v>
      </c>
      <c r="V10" s="17">
        <v>0.196475356397048</v>
      </c>
      <c r="W10" s="17">
        <v>0.210437904398869</v>
      </c>
      <c r="X10" s="17">
        <v>0.210729321299641</v>
      </c>
      <c r="Y10" s="17">
        <v>0.14530106144511101</v>
      </c>
      <c r="Z10" s="17">
        <v>6.9537474213543199E-2</v>
      </c>
      <c r="AA10" s="17">
        <v>0.11668198061630899</v>
      </c>
      <c r="AB10" s="17">
        <v>7.9074200141036402E-2</v>
      </c>
      <c r="AC10" s="17">
        <v>0.234612235354137</v>
      </c>
      <c r="AD10" s="17">
        <v>0.18423969050872699</v>
      </c>
      <c r="AE10" s="17"/>
      <c r="AF10" s="17">
        <v>0.20342583470482301</v>
      </c>
      <c r="AG10" s="17">
        <v>0.136374739730245</v>
      </c>
      <c r="AH10" s="17">
        <v>4.7552042742134898E-2</v>
      </c>
      <c r="AI10" s="17"/>
      <c r="AJ10" s="17">
        <v>0.33180198936887001</v>
      </c>
      <c r="AK10" s="17">
        <v>9.0275942653999894E-2</v>
      </c>
      <c r="AL10" s="17">
        <v>0.119587298579966</v>
      </c>
      <c r="AM10" s="17"/>
      <c r="AN10" s="17">
        <v>0.155382362027465</v>
      </c>
      <c r="AO10" s="17">
        <v>0.20777033796653199</v>
      </c>
      <c r="AP10" s="17">
        <v>0.12068708178563201</v>
      </c>
      <c r="AQ10" s="17">
        <v>0.14122589693770901</v>
      </c>
      <c r="AR10" s="17">
        <v>0.248948084724258</v>
      </c>
      <c r="AS10" s="17"/>
      <c r="AT10" s="17">
        <v>0.14627160363064301</v>
      </c>
      <c r="AU10" s="17">
        <v>0.18418024448108899</v>
      </c>
      <c r="AV10" s="17"/>
      <c r="AW10" s="17">
        <v>0.14717979117469601</v>
      </c>
      <c r="AX10" s="17">
        <v>0.24177984747739201</v>
      </c>
      <c r="AY10" s="17">
        <v>0.12732562732000699</v>
      </c>
    </row>
    <row r="11" spans="2:51">
      <c r="B11" s="18" t="s">
        <v>135</v>
      </c>
      <c r="C11" s="17">
        <v>0.25854118781867302</v>
      </c>
      <c r="D11" s="17">
        <v>0.26151736700418099</v>
      </c>
      <c r="E11" s="17">
        <v>0.25532287808401299</v>
      </c>
      <c r="F11" s="17"/>
      <c r="G11" s="17">
        <v>0.21290675937251899</v>
      </c>
      <c r="H11" s="17">
        <v>0.21284335988422301</v>
      </c>
      <c r="I11" s="17">
        <v>0.21019079805798099</v>
      </c>
      <c r="J11" s="17">
        <v>0.331034312587355</v>
      </c>
      <c r="K11" s="17">
        <v>0.25670767257701199</v>
      </c>
      <c r="L11" s="17">
        <v>0.293086957022548</v>
      </c>
      <c r="M11" s="17"/>
      <c r="N11" s="17">
        <v>0.251551813493396</v>
      </c>
      <c r="O11" s="17">
        <v>0.238680148064806</v>
      </c>
      <c r="P11" s="17">
        <v>0.29981885305516798</v>
      </c>
      <c r="Q11" s="17">
        <v>0.25006733752503302</v>
      </c>
      <c r="R11" s="17"/>
      <c r="S11" s="17">
        <v>0.226428909070921</v>
      </c>
      <c r="T11" s="17">
        <v>0.27599251536835601</v>
      </c>
      <c r="U11" s="17">
        <v>0.304031995436289</v>
      </c>
      <c r="V11" s="17">
        <v>0.24130668218953699</v>
      </c>
      <c r="W11" s="17">
        <v>0.35048716592090101</v>
      </c>
      <c r="X11" s="17">
        <v>0.25870830510505899</v>
      </c>
      <c r="Y11" s="17">
        <v>0.27496669277065</v>
      </c>
      <c r="Z11" s="17">
        <v>0.312194205538815</v>
      </c>
      <c r="AA11" s="17">
        <v>0.153255712159344</v>
      </c>
      <c r="AB11" s="17">
        <v>0.28565754807752097</v>
      </c>
      <c r="AC11" s="17">
        <v>0.18987113123711499</v>
      </c>
      <c r="AD11" s="17">
        <v>0.22012801197934601</v>
      </c>
      <c r="AE11" s="17"/>
      <c r="AF11" s="17">
        <v>0.282518733664822</v>
      </c>
      <c r="AG11" s="17">
        <v>0.24337038207227901</v>
      </c>
      <c r="AH11" s="17">
        <v>0.243986056563683</v>
      </c>
      <c r="AI11" s="17"/>
      <c r="AJ11" s="17">
        <v>0.33603069261645102</v>
      </c>
      <c r="AK11" s="17">
        <v>0.20188185338581499</v>
      </c>
      <c r="AL11" s="17">
        <v>0.24774792840535501</v>
      </c>
      <c r="AM11" s="17"/>
      <c r="AN11" s="17">
        <v>0.32520024663105701</v>
      </c>
      <c r="AO11" s="17">
        <v>0.20456926773114101</v>
      </c>
      <c r="AP11" s="17">
        <v>0.24481459058111199</v>
      </c>
      <c r="AQ11" s="17">
        <v>0.24399729450806401</v>
      </c>
      <c r="AR11" s="17">
        <v>0.19229814391966099</v>
      </c>
      <c r="AS11" s="17"/>
      <c r="AT11" s="17">
        <v>0.26053183645325001</v>
      </c>
      <c r="AU11" s="17">
        <v>0.239504294273851</v>
      </c>
      <c r="AV11" s="17"/>
      <c r="AW11" s="17">
        <v>0.24146588012909301</v>
      </c>
      <c r="AX11" s="17">
        <v>0.19222760199451999</v>
      </c>
      <c r="AY11" s="17">
        <v>0.29384605188274998</v>
      </c>
    </row>
    <row r="12" spans="2:51">
      <c r="B12" s="18" t="s">
        <v>136</v>
      </c>
      <c r="C12" s="17">
        <v>0.21936791942557701</v>
      </c>
      <c r="D12" s="17">
        <v>0.20731042745189801</v>
      </c>
      <c r="E12" s="17">
        <v>0.229335081223943</v>
      </c>
      <c r="F12" s="17"/>
      <c r="G12" s="17">
        <v>0.28480692596967999</v>
      </c>
      <c r="H12" s="17">
        <v>0.248859401838466</v>
      </c>
      <c r="I12" s="17">
        <v>0.236900943662678</v>
      </c>
      <c r="J12" s="17">
        <v>0.15097427279638301</v>
      </c>
      <c r="K12" s="17">
        <v>0.19671464846596001</v>
      </c>
      <c r="L12" s="17">
        <v>0.22420425883828499</v>
      </c>
      <c r="M12" s="17"/>
      <c r="N12" s="17">
        <v>0.18805693833989601</v>
      </c>
      <c r="O12" s="17">
        <v>0.23047334798911501</v>
      </c>
      <c r="P12" s="17">
        <v>0.19352361639997001</v>
      </c>
      <c r="Q12" s="17">
        <v>0.26706540529227901</v>
      </c>
      <c r="R12" s="17"/>
      <c r="S12" s="17">
        <v>0.22340873615839801</v>
      </c>
      <c r="T12" s="17">
        <v>0.23636317001479201</v>
      </c>
      <c r="U12" s="17">
        <v>0.195396119081996</v>
      </c>
      <c r="V12" s="17">
        <v>0.20234458526576901</v>
      </c>
      <c r="W12" s="17">
        <v>0.148745818645204</v>
      </c>
      <c r="X12" s="17">
        <v>0.240882538962226</v>
      </c>
      <c r="Y12" s="17">
        <v>0.225817440755052</v>
      </c>
      <c r="Z12" s="17">
        <v>0.29075419030150002</v>
      </c>
      <c r="AA12" s="17">
        <v>0.25839364636231099</v>
      </c>
      <c r="AB12" s="17">
        <v>0.21926572933549099</v>
      </c>
      <c r="AC12" s="17">
        <v>0.17537745519947201</v>
      </c>
      <c r="AD12" s="17">
        <v>0.16757468559205799</v>
      </c>
      <c r="AE12" s="17"/>
      <c r="AF12" s="17">
        <v>0.20017895428669299</v>
      </c>
      <c r="AG12" s="17">
        <v>0.212088029790406</v>
      </c>
      <c r="AH12" s="17">
        <v>0.26422458941621302</v>
      </c>
      <c r="AI12" s="17"/>
      <c r="AJ12" s="17">
        <v>0.13064454485823501</v>
      </c>
      <c r="AK12" s="17">
        <v>0.269138978549813</v>
      </c>
      <c r="AL12" s="17">
        <v>0.21645700803079901</v>
      </c>
      <c r="AM12" s="17"/>
      <c r="AN12" s="17">
        <v>0.212171895978055</v>
      </c>
      <c r="AO12" s="17">
        <v>0.214317587313897</v>
      </c>
      <c r="AP12" s="17">
        <v>0.244720905873268</v>
      </c>
      <c r="AQ12" s="17">
        <v>0.146018865633402</v>
      </c>
      <c r="AR12" s="17">
        <v>0.104333776146795</v>
      </c>
      <c r="AS12" s="17"/>
      <c r="AT12" s="17">
        <v>0.22211835384766401</v>
      </c>
      <c r="AU12" s="17">
        <v>0.18805047369030001</v>
      </c>
      <c r="AV12" s="17"/>
      <c r="AW12" s="17">
        <v>0.216255686814985</v>
      </c>
      <c r="AX12" s="17">
        <v>0.240806696117845</v>
      </c>
      <c r="AY12" s="17">
        <v>0.21709125857299399</v>
      </c>
    </row>
    <row r="13" spans="2:51">
      <c r="B13" s="18" t="s">
        <v>137</v>
      </c>
      <c r="C13" s="17">
        <v>0.25917074377489402</v>
      </c>
      <c r="D13" s="17">
        <v>0.22404165946035801</v>
      </c>
      <c r="E13" s="17">
        <v>0.29009131959025702</v>
      </c>
      <c r="F13" s="17"/>
      <c r="G13" s="17">
        <v>0.276279944439834</v>
      </c>
      <c r="H13" s="17">
        <v>0.24131996345370199</v>
      </c>
      <c r="I13" s="17">
        <v>0.26789593730390399</v>
      </c>
      <c r="J13" s="17">
        <v>0.29536638483152999</v>
      </c>
      <c r="K13" s="17">
        <v>0.258844023458562</v>
      </c>
      <c r="L13" s="17">
        <v>0.231521363857566</v>
      </c>
      <c r="M13" s="17"/>
      <c r="N13" s="17">
        <v>0.28439206284448698</v>
      </c>
      <c r="O13" s="17">
        <v>0.28091437416790599</v>
      </c>
      <c r="P13" s="17">
        <v>0.23360568898456399</v>
      </c>
      <c r="Q13" s="17">
        <v>0.22878133465122999</v>
      </c>
      <c r="R13" s="17"/>
      <c r="S13" s="17">
        <v>0.247031489232516</v>
      </c>
      <c r="T13" s="17">
        <v>0.27214014203933401</v>
      </c>
      <c r="U13" s="17">
        <v>0.27225759916453701</v>
      </c>
      <c r="V13" s="17">
        <v>0.23568057361945699</v>
      </c>
      <c r="W13" s="17">
        <v>0.16716375102802</v>
      </c>
      <c r="X13" s="17">
        <v>0.189928283654688</v>
      </c>
      <c r="Y13" s="17">
        <v>0.219135008657452</v>
      </c>
      <c r="Z13" s="17">
        <v>0.236826522680289</v>
      </c>
      <c r="AA13" s="17">
        <v>0.34751363524339701</v>
      </c>
      <c r="AB13" s="17">
        <v>0.308809597862783</v>
      </c>
      <c r="AC13" s="17">
        <v>0.35561113368167702</v>
      </c>
      <c r="AD13" s="17">
        <v>0.347503766546991</v>
      </c>
      <c r="AE13" s="17"/>
      <c r="AF13" s="17">
        <v>0.18929798125691599</v>
      </c>
      <c r="AG13" s="17">
        <v>0.31223363252073699</v>
      </c>
      <c r="AH13" s="17">
        <v>0.31489069348524901</v>
      </c>
      <c r="AI13" s="17"/>
      <c r="AJ13" s="17">
        <v>6.8830259308027095E-2</v>
      </c>
      <c r="AK13" s="17">
        <v>0.330958131944879</v>
      </c>
      <c r="AL13" s="17">
        <v>0.32823625384639599</v>
      </c>
      <c r="AM13" s="17"/>
      <c r="AN13" s="17">
        <v>0.20161449982034399</v>
      </c>
      <c r="AO13" s="17">
        <v>0.24857511095528501</v>
      </c>
      <c r="AP13" s="17">
        <v>0.28365493367602501</v>
      </c>
      <c r="AQ13" s="17">
        <v>0.36451804864328302</v>
      </c>
      <c r="AR13" s="17">
        <v>0.18825328200005101</v>
      </c>
      <c r="AS13" s="17"/>
      <c r="AT13" s="17">
        <v>0.263271934858129</v>
      </c>
      <c r="AU13" s="17">
        <v>0.224891632286604</v>
      </c>
      <c r="AV13" s="17"/>
      <c r="AW13" s="17">
        <v>0.28475644567712499</v>
      </c>
      <c r="AX13" s="17">
        <v>0.25125332281868401</v>
      </c>
      <c r="AY13" s="17">
        <v>0.234146772699938</v>
      </c>
    </row>
    <row r="14" spans="2:51">
      <c r="B14" s="18" t="s">
        <v>119</v>
      </c>
      <c r="C14" s="17">
        <v>4.8215357098872501E-2</v>
      </c>
      <c r="D14" s="17">
        <v>3.1867140033043501E-2</v>
      </c>
      <c r="E14" s="17">
        <v>6.2974059833188101E-2</v>
      </c>
      <c r="F14" s="17"/>
      <c r="G14" s="17">
        <v>7.1426177348150002E-2</v>
      </c>
      <c r="H14" s="17">
        <v>2.9643468752944501E-2</v>
      </c>
      <c r="I14" s="17">
        <v>6.5205121145222894E-2</v>
      </c>
      <c r="J14" s="17">
        <v>4.5527281939314997E-2</v>
      </c>
      <c r="K14" s="17">
        <v>5.0557592638109099E-2</v>
      </c>
      <c r="L14" s="17">
        <v>4.0890297745814499E-2</v>
      </c>
      <c r="M14" s="17"/>
      <c r="N14" s="17">
        <v>4.1683360792207698E-2</v>
      </c>
      <c r="O14" s="17">
        <v>5.2582672168863899E-2</v>
      </c>
      <c r="P14" s="17">
        <v>3.5516126667901E-2</v>
      </c>
      <c r="Q14" s="17">
        <v>6.2868564788139999E-2</v>
      </c>
      <c r="R14" s="17"/>
      <c r="S14" s="17">
        <v>4.07010587057779E-2</v>
      </c>
      <c r="T14" s="17">
        <v>3.6802897556461003E-2</v>
      </c>
      <c r="U14" s="17">
        <v>6.26190050125527E-2</v>
      </c>
      <c r="V14" s="17">
        <v>8.0417828092892898E-2</v>
      </c>
      <c r="W14" s="17">
        <v>6.19508477707372E-2</v>
      </c>
      <c r="X14" s="17">
        <v>4.35556373417725E-2</v>
      </c>
      <c r="Y14" s="17">
        <v>3.9458364160146003E-2</v>
      </c>
      <c r="Z14" s="17">
        <v>6.6704534789426298E-2</v>
      </c>
      <c r="AA14" s="17">
        <v>3.3331736998346601E-2</v>
      </c>
      <c r="AB14" s="17">
        <v>5.14765543937169E-2</v>
      </c>
      <c r="AC14" s="17">
        <v>4.4528044527598003E-2</v>
      </c>
      <c r="AD14" s="17">
        <v>0</v>
      </c>
      <c r="AE14" s="17"/>
      <c r="AF14" s="17">
        <v>4.6664467187729E-2</v>
      </c>
      <c r="AG14" s="17">
        <v>4.1212736267192601E-2</v>
      </c>
      <c r="AH14" s="17">
        <v>5.12534940482582E-2</v>
      </c>
      <c r="AI14" s="17"/>
      <c r="AJ14" s="17">
        <v>3.12564810392741E-2</v>
      </c>
      <c r="AK14" s="17">
        <v>3.8833466851985403E-2</v>
      </c>
      <c r="AL14" s="17">
        <v>2.5341100140954101E-2</v>
      </c>
      <c r="AM14" s="17"/>
      <c r="AN14" s="17">
        <v>4.5011569680723097E-2</v>
      </c>
      <c r="AO14" s="17">
        <v>6.1353027260026602E-2</v>
      </c>
      <c r="AP14" s="17">
        <v>2.37471984827229E-2</v>
      </c>
      <c r="AQ14" s="17">
        <v>3.14307143083217E-2</v>
      </c>
      <c r="AR14" s="17">
        <v>0.13953174630623899</v>
      </c>
      <c r="AS14" s="17"/>
      <c r="AT14" s="17">
        <v>4.7836767366025101E-2</v>
      </c>
      <c r="AU14" s="17">
        <v>4.59151248176113E-2</v>
      </c>
      <c r="AV14" s="17"/>
      <c r="AW14" s="17">
        <v>3.8922836417974102E-2</v>
      </c>
      <c r="AX14" s="17">
        <v>2.6824062827483799E-2</v>
      </c>
      <c r="AY14" s="17">
        <v>6.3609543461228699E-2</v>
      </c>
    </row>
    <row r="15" spans="2:51">
      <c r="B15" s="18" t="s">
        <v>138</v>
      </c>
      <c r="C15" s="21">
        <v>0.21470479188198199</v>
      </c>
      <c r="D15" s="21">
        <v>0.27526340605052002</v>
      </c>
      <c r="E15" s="21">
        <v>0.16227666126859899</v>
      </c>
      <c r="F15" s="21"/>
      <c r="G15" s="21">
        <v>0.154580192869818</v>
      </c>
      <c r="H15" s="21">
        <v>0.26733380607066398</v>
      </c>
      <c r="I15" s="21">
        <v>0.21980719983021399</v>
      </c>
      <c r="J15" s="21">
        <v>0.17709774784541699</v>
      </c>
      <c r="K15" s="21">
        <v>0.237176062860357</v>
      </c>
      <c r="L15" s="21">
        <v>0.210297122535786</v>
      </c>
      <c r="M15" s="21"/>
      <c r="N15" s="21">
        <v>0.23431582453001401</v>
      </c>
      <c r="O15" s="21">
        <v>0.197349457609309</v>
      </c>
      <c r="P15" s="21">
        <v>0.237535714892398</v>
      </c>
      <c r="Q15" s="21">
        <v>0.19121735774331899</v>
      </c>
      <c r="R15" s="21"/>
      <c r="S15" s="21">
        <v>0.26242980683238698</v>
      </c>
      <c r="T15" s="21">
        <v>0.17870127502105701</v>
      </c>
      <c r="U15" s="21">
        <v>0.16569528130462399</v>
      </c>
      <c r="V15" s="21">
        <v>0.24025033083234401</v>
      </c>
      <c r="W15" s="21">
        <v>0.27165241663513701</v>
      </c>
      <c r="X15" s="21">
        <v>0.26692523493625497</v>
      </c>
      <c r="Y15" s="21">
        <v>0.24062249365669999</v>
      </c>
      <c r="Z15" s="21">
        <v>9.3520546689970202E-2</v>
      </c>
      <c r="AA15" s="21">
        <v>0.20750526923660201</v>
      </c>
      <c r="AB15" s="21">
        <v>0.134790570330488</v>
      </c>
      <c r="AC15" s="21">
        <v>0.234612235354137</v>
      </c>
      <c r="AD15" s="21">
        <v>0.26479353588160498</v>
      </c>
      <c r="AE15" s="21"/>
      <c r="AF15" s="21">
        <v>0.28133986360384</v>
      </c>
      <c r="AG15" s="21">
        <v>0.191095219349386</v>
      </c>
      <c r="AH15" s="21">
        <v>0.12564516648659699</v>
      </c>
      <c r="AI15" s="21"/>
      <c r="AJ15" s="21">
        <v>0.43323802217801299</v>
      </c>
      <c r="AK15" s="21">
        <v>0.15918756926750799</v>
      </c>
      <c r="AL15" s="21">
        <v>0.182217709576496</v>
      </c>
      <c r="AM15" s="21"/>
      <c r="AN15" s="21">
        <v>0.216001787889821</v>
      </c>
      <c r="AO15" s="21">
        <v>0.27118500673965101</v>
      </c>
      <c r="AP15" s="21">
        <v>0.203062371386872</v>
      </c>
      <c r="AQ15" s="21">
        <v>0.21403507690692899</v>
      </c>
      <c r="AR15" s="21">
        <v>0.37558305162725403</v>
      </c>
      <c r="AS15" s="21"/>
      <c r="AT15" s="21">
        <v>0.20624110747493099</v>
      </c>
      <c r="AU15" s="21">
        <v>0.30163847493163398</v>
      </c>
      <c r="AV15" s="21"/>
      <c r="AW15" s="21">
        <v>0.218599150960823</v>
      </c>
      <c r="AX15" s="21">
        <v>0.28888831624146699</v>
      </c>
      <c r="AY15" s="21">
        <v>0.19130637338308901</v>
      </c>
    </row>
    <row r="16" spans="2:51">
      <c r="B16" s="18" t="s">
        <v>139</v>
      </c>
      <c r="C16" s="21">
        <v>0.478538663200472</v>
      </c>
      <c r="D16" s="21">
        <v>0.43135208691225602</v>
      </c>
      <c r="E16" s="21">
        <v>0.5194264008142</v>
      </c>
      <c r="F16" s="21"/>
      <c r="G16" s="21">
        <v>0.56108687040951299</v>
      </c>
      <c r="H16" s="21">
        <v>0.49017936529216899</v>
      </c>
      <c r="I16" s="21">
        <v>0.50479688096658204</v>
      </c>
      <c r="J16" s="21">
        <v>0.44634065762791297</v>
      </c>
      <c r="K16" s="21">
        <v>0.45555867192452199</v>
      </c>
      <c r="L16" s="21">
        <v>0.45572562269585198</v>
      </c>
      <c r="M16" s="21"/>
      <c r="N16" s="21">
        <v>0.47244900118438299</v>
      </c>
      <c r="O16" s="21">
        <v>0.511387722157021</v>
      </c>
      <c r="P16" s="21">
        <v>0.42712930538453397</v>
      </c>
      <c r="Q16" s="21">
        <v>0.49584673994350797</v>
      </c>
      <c r="R16" s="21"/>
      <c r="S16" s="21">
        <v>0.47044022539091401</v>
      </c>
      <c r="T16" s="21">
        <v>0.50850331205412602</v>
      </c>
      <c r="U16" s="21">
        <v>0.46765371824653401</v>
      </c>
      <c r="V16" s="21">
        <v>0.43802515888522597</v>
      </c>
      <c r="W16" s="21">
        <v>0.31590956967322498</v>
      </c>
      <c r="X16" s="21">
        <v>0.430810822616914</v>
      </c>
      <c r="Y16" s="21">
        <v>0.444952449412504</v>
      </c>
      <c r="Z16" s="21">
        <v>0.52758071298178899</v>
      </c>
      <c r="AA16" s="21">
        <v>0.60590728160570795</v>
      </c>
      <c r="AB16" s="21">
        <v>0.52807532719827399</v>
      </c>
      <c r="AC16" s="21">
        <v>0.53098858888114897</v>
      </c>
      <c r="AD16" s="21">
        <v>0.51507845213905001</v>
      </c>
      <c r="AE16" s="21"/>
      <c r="AF16" s="21">
        <v>0.38947693554360902</v>
      </c>
      <c r="AG16" s="21">
        <v>0.52432166231114297</v>
      </c>
      <c r="AH16" s="21">
        <v>0.57911528290146197</v>
      </c>
      <c r="AI16" s="21"/>
      <c r="AJ16" s="21">
        <v>0.19947480416626201</v>
      </c>
      <c r="AK16" s="21">
        <v>0.60009711049469205</v>
      </c>
      <c r="AL16" s="21">
        <v>0.54469326187719502</v>
      </c>
      <c r="AM16" s="21"/>
      <c r="AN16" s="21">
        <v>0.41378639579839899</v>
      </c>
      <c r="AO16" s="21">
        <v>0.462892698269181</v>
      </c>
      <c r="AP16" s="21">
        <v>0.52837583954929301</v>
      </c>
      <c r="AQ16" s="21">
        <v>0.51053691427668502</v>
      </c>
      <c r="AR16" s="21">
        <v>0.29258705814684599</v>
      </c>
      <c r="AS16" s="21"/>
      <c r="AT16" s="21">
        <v>0.48539028870579298</v>
      </c>
      <c r="AU16" s="21">
        <v>0.41294210597690401</v>
      </c>
      <c r="AV16" s="21"/>
      <c r="AW16" s="21">
        <v>0.50101213249210996</v>
      </c>
      <c r="AX16" s="21">
        <v>0.49206001893652901</v>
      </c>
      <c r="AY16" s="21">
        <v>0.45123803127293199</v>
      </c>
    </row>
    <row r="17" spans="2:51">
      <c r="B17" s="18" t="s">
        <v>140</v>
      </c>
      <c r="C17" s="22">
        <v>-0.26383387131849001</v>
      </c>
      <c r="D17" s="22">
        <v>-0.156088680861736</v>
      </c>
      <c r="E17" s="22">
        <v>-0.35714973954560097</v>
      </c>
      <c r="F17" s="22"/>
      <c r="G17" s="22">
        <v>-0.40650667753969499</v>
      </c>
      <c r="H17" s="22">
        <v>-0.22284555922150501</v>
      </c>
      <c r="I17" s="22">
        <v>-0.28498968113636802</v>
      </c>
      <c r="J17" s="22">
        <v>-0.26924290978249599</v>
      </c>
      <c r="K17" s="22">
        <v>-0.21838260906416501</v>
      </c>
      <c r="L17" s="22">
        <v>-0.24542850016006501</v>
      </c>
      <c r="M17" s="22"/>
      <c r="N17" s="22">
        <v>-0.23813317665437</v>
      </c>
      <c r="O17" s="22">
        <v>-0.314038264547712</v>
      </c>
      <c r="P17" s="22">
        <v>-0.189593590492136</v>
      </c>
      <c r="Q17" s="22">
        <v>-0.30462938220018998</v>
      </c>
      <c r="R17" s="22"/>
      <c r="S17" s="22">
        <v>-0.208010418558527</v>
      </c>
      <c r="T17" s="22">
        <v>-0.32980203703306898</v>
      </c>
      <c r="U17" s="22">
        <v>-0.30195843694190899</v>
      </c>
      <c r="V17" s="22">
        <v>-0.19777482805288299</v>
      </c>
      <c r="W17" s="22">
        <v>-4.4257153038087797E-2</v>
      </c>
      <c r="X17" s="22">
        <v>-0.163885587680659</v>
      </c>
      <c r="Y17" s="22">
        <v>-0.20432995575580401</v>
      </c>
      <c r="Z17" s="22">
        <v>-0.43406016629181898</v>
      </c>
      <c r="AA17" s="22">
        <v>-0.398402012369106</v>
      </c>
      <c r="AB17" s="22">
        <v>-0.39328475686778602</v>
      </c>
      <c r="AC17" s="22">
        <v>-0.29637635352701203</v>
      </c>
      <c r="AD17" s="22">
        <v>-0.25028491625744498</v>
      </c>
      <c r="AE17" s="22"/>
      <c r="AF17" s="22">
        <v>-0.108137071939768</v>
      </c>
      <c r="AG17" s="22">
        <v>-0.33322644296175702</v>
      </c>
      <c r="AH17" s="22">
        <v>-0.45347011641486501</v>
      </c>
      <c r="AI17" s="22"/>
      <c r="AJ17" s="22">
        <v>0.23376321801175201</v>
      </c>
      <c r="AK17" s="22">
        <v>-0.44090954122718401</v>
      </c>
      <c r="AL17" s="22">
        <v>-0.362475552300699</v>
      </c>
      <c r="AM17" s="22"/>
      <c r="AN17" s="22">
        <v>-0.19778460790857799</v>
      </c>
      <c r="AO17" s="22">
        <v>-0.19170769152952999</v>
      </c>
      <c r="AP17" s="22">
        <v>-0.32531346816242102</v>
      </c>
      <c r="AQ17" s="22">
        <v>-0.29650183736975599</v>
      </c>
      <c r="AR17" s="22">
        <v>8.2995993480407301E-2</v>
      </c>
      <c r="AS17" s="22"/>
      <c r="AT17" s="22">
        <v>-0.27914918123086202</v>
      </c>
      <c r="AU17" s="22">
        <v>-0.111303631045271</v>
      </c>
      <c r="AV17" s="22"/>
      <c r="AW17" s="22">
        <v>-0.28241298153128702</v>
      </c>
      <c r="AX17" s="22">
        <v>-0.20317170269506199</v>
      </c>
      <c r="AY17" s="22">
        <v>-0.25993165788984302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1060</v>
      </c>
      <c r="D7" s="10">
        <v>480</v>
      </c>
      <c r="E7" s="10">
        <v>577</v>
      </c>
      <c r="F7" s="10"/>
      <c r="G7" s="10">
        <v>91</v>
      </c>
      <c r="H7" s="10">
        <v>148</v>
      </c>
      <c r="I7" s="10">
        <v>159</v>
      </c>
      <c r="J7" s="10">
        <v>193</v>
      </c>
      <c r="K7" s="10">
        <v>198</v>
      </c>
      <c r="L7" s="10">
        <v>271</v>
      </c>
      <c r="M7" s="10"/>
      <c r="N7" s="10">
        <v>310</v>
      </c>
      <c r="O7" s="10">
        <v>313</v>
      </c>
      <c r="P7" s="10">
        <v>190</v>
      </c>
      <c r="Q7" s="10">
        <v>239</v>
      </c>
      <c r="R7" s="10"/>
      <c r="S7" s="10">
        <v>113</v>
      </c>
      <c r="T7" s="10">
        <v>161</v>
      </c>
      <c r="U7" s="10">
        <v>105</v>
      </c>
      <c r="V7" s="10">
        <v>101</v>
      </c>
      <c r="W7" s="10">
        <v>85</v>
      </c>
      <c r="X7" s="10">
        <v>86</v>
      </c>
      <c r="Y7" s="10">
        <v>92</v>
      </c>
      <c r="Z7" s="10">
        <v>55</v>
      </c>
      <c r="AA7" s="10">
        <v>109</v>
      </c>
      <c r="AB7" s="10">
        <v>88</v>
      </c>
      <c r="AC7" s="10">
        <v>40</v>
      </c>
      <c r="AD7" s="10">
        <v>25</v>
      </c>
      <c r="AE7" s="10"/>
      <c r="AF7" s="10">
        <v>455</v>
      </c>
      <c r="AG7" s="10">
        <v>425</v>
      </c>
      <c r="AH7" s="10">
        <v>117</v>
      </c>
      <c r="AI7" s="10"/>
      <c r="AJ7" s="10">
        <v>252</v>
      </c>
      <c r="AK7" s="10">
        <v>312</v>
      </c>
      <c r="AL7" s="10">
        <v>101</v>
      </c>
      <c r="AM7" s="10"/>
      <c r="AN7" s="10">
        <v>229</v>
      </c>
      <c r="AO7" s="10">
        <v>183</v>
      </c>
      <c r="AP7" s="10">
        <v>262</v>
      </c>
      <c r="AQ7" s="10">
        <v>112</v>
      </c>
      <c r="AR7" s="10">
        <v>15</v>
      </c>
      <c r="AS7" s="10"/>
      <c r="AT7" s="10">
        <v>958</v>
      </c>
      <c r="AU7" s="10">
        <v>95</v>
      </c>
      <c r="AV7" s="10"/>
      <c r="AW7" s="10">
        <v>506</v>
      </c>
      <c r="AX7" s="10">
        <v>111</v>
      </c>
      <c r="AY7" s="10">
        <v>443</v>
      </c>
    </row>
    <row r="8" spans="2:51" ht="30" customHeight="1">
      <c r="B8" s="11" t="s">
        <v>112</v>
      </c>
      <c r="C8" s="11">
        <v>1058</v>
      </c>
      <c r="D8" s="11">
        <v>496</v>
      </c>
      <c r="E8" s="11">
        <v>560</v>
      </c>
      <c r="F8" s="11"/>
      <c r="G8" s="11">
        <v>103</v>
      </c>
      <c r="H8" s="11">
        <v>187</v>
      </c>
      <c r="I8" s="11">
        <v>177</v>
      </c>
      <c r="J8" s="11">
        <v>189</v>
      </c>
      <c r="K8" s="11">
        <v>160</v>
      </c>
      <c r="L8" s="11">
        <v>244</v>
      </c>
      <c r="M8" s="11"/>
      <c r="N8" s="11">
        <v>280</v>
      </c>
      <c r="O8" s="11">
        <v>292</v>
      </c>
      <c r="P8" s="11">
        <v>222</v>
      </c>
      <c r="Q8" s="11">
        <v>257</v>
      </c>
      <c r="R8" s="11"/>
      <c r="S8" s="11">
        <v>138</v>
      </c>
      <c r="T8" s="11">
        <v>156</v>
      </c>
      <c r="U8" s="11">
        <v>89</v>
      </c>
      <c r="V8" s="11">
        <v>107</v>
      </c>
      <c r="W8" s="11">
        <v>85</v>
      </c>
      <c r="X8" s="11">
        <v>92</v>
      </c>
      <c r="Y8" s="11">
        <v>86</v>
      </c>
      <c r="Z8" s="11">
        <v>46</v>
      </c>
      <c r="AA8" s="11">
        <v>104</v>
      </c>
      <c r="AB8" s="11">
        <v>88</v>
      </c>
      <c r="AC8" s="11">
        <v>38</v>
      </c>
      <c r="AD8" s="11">
        <v>28</v>
      </c>
      <c r="AE8" s="11"/>
      <c r="AF8" s="11">
        <v>444</v>
      </c>
      <c r="AG8" s="11">
        <v>423</v>
      </c>
      <c r="AH8" s="11">
        <v>124</v>
      </c>
      <c r="AI8" s="11"/>
      <c r="AJ8" s="11">
        <v>239</v>
      </c>
      <c r="AK8" s="11">
        <v>331</v>
      </c>
      <c r="AL8" s="11">
        <v>96</v>
      </c>
      <c r="AM8" s="11"/>
      <c r="AN8" s="11">
        <v>228</v>
      </c>
      <c r="AO8" s="11">
        <v>189</v>
      </c>
      <c r="AP8" s="11">
        <v>263</v>
      </c>
      <c r="AQ8" s="11">
        <v>110</v>
      </c>
      <c r="AR8" s="11">
        <v>14</v>
      </c>
      <c r="AS8" s="11"/>
      <c r="AT8" s="11">
        <v>943</v>
      </c>
      <c r="AU8" s="11">
        <v>109</v>
      </c>
      <c r="AV8" s="11"/>
      <c r="AW8" s="11">
        <v>483</v>
      </c>
      <c r="AX8" s="11">
        <v>119</v>
      </c>
      <c r="AY8" s="11">
        <v>457</v>
      </c>
    </row>
    <row r="9" spans="2:51">
      <c r="B9" s="18" t="s">
        <v>133</v>
      </c>
      <c r="C9" s="17">
        <v>0.23978486911837699</v>
      </c>
      <c r="D9" s="17">
        <v>0.223405821450152</v>
      </c>
      <c r="E9" s="17">
        <v>0.25398320716438899</v>
      </c>
      <c r="F9" s="17"/>
      <c r="G9" s="17">
        <v>0.22141425015545099</v>
      </c>
      <c r="H9" s="17">
        <v>0.26889731409413198</v>
      </c>
      <c r="I9" s="17">
        <v>0.27126453353588598</v>
      </c>
      <c r="J9" s="17">
        <v>0.24954550354774799</v>
      </c>
      <c r="K9" s="17">
        <v>0.20086125099837901</v>
      </c>
      <c r="L9" s="17">
        <v>0.22027342571049499</v>
      </c>
      <c r="M9" s="17"/>
      <c r="N9" s="17">
        <v>0.268012274963223</v>
      </c>
      <c r="O9" s="17">
        <v>0.27572132336971</v>
      </c>
      <c r="P9" s="17">
        <v>0.212169313749486</v>
      </c>
      <c r="Q9" s="17">
        <v>0.195282513994853</v>
      </c>
      <c r="R9" s="17"/>
      <c r="S9" s="17">
        <v>0.29660090131561001</v>
      </c>
      <c r="T9" s="17">
        <v>0.23005026994834099</v>
      </c>
      <c r="U9" s="17">
        <v>0.20426461302587701</v>
      </c>
      <c r="V9" s="17">
        <v>0.16878510569312399</v>
      </c>
      <c r="W9" s="17">
        <v>0.203564818861488</v>
      </c>
      <c r="X9" s="17">
        <v>0.20580489298955601</v>
      </c>
      <c r="Y9" s="17">
        <v>0.20891597727136399</v>
      </c>
      <c r="Z9" s="17">
        <v>0.17823084981148701</v>
      </c>
      <c r="AA9" s="17">
        <v>0.33284952021620701</v>
      </c>
      <c r="AB9" s="17">
        <v>0.252909667258718</v>
      </c>
      <c r="AC9" s="17">
        <v>0.268903094491457</v>
      </c>
      <c r="AD9" s="17">
        <v>0.38946712056420302</v>
      </c>
      <c r="AE9" s="17"/>
      <c r="AF9" s="17">
        <v>0.18165370417075299</v>
      </c>
      <c r="AG9" s="17">
        <v>0.308083101337562</v>
      </c>
      <c r="AH9" s="17">
        <v>0.22655663508575299</v>
      </c>
      <c r="AI9" s="17"/>
      <c r="AJ9" s="17">
        <v>0.10142431645168699</v>
      </c>
      <c r="AK9" s="17">
        <v>0.31729642002062303</v>
      </c>
      <c r="AL9" s="17">
        <v>0.28241988727371498</v>
      </c>
      <c r="AM9" s="17"/>
      <c r="AN9" s="17">
        <v>0.149224854332726</v>
      </c>
      <c r="AO9" s="17">
        <v>0.21519422584532799</v>
      </c>
      <c r="AP9" s="17">
        <v>0.32602860230804498</v>
      </c>
      <c r="AQ9" s="17">
        <v>0.32267816924222797</v>
      </c>
      <c r="AR9" s="17">
        <v>0.37058018631925999</v>
      </c>
      <c r="AS9" s="17"/>
      <c r="AT9" s="17">
        <v>0.232837589840584</v>
      </c>
      <c r="AU9" s="17">
        <v>0.30012089913372397</v>
      </c>
      <c r="AV9" s="17"/>
      <c r="AW9" s="17">
        <v>0.28870606115560798</v>
      </c>
      <c r="AX9" s="17">
        <v>0.23610865146844301</v>
      </c>
      <c r="AY9" s="17">
        <v>0.18895928269448301</v>
      </c>
    </row>
    <row r="10" spans="2:51">
      <c r="B10" s="18" t="s">
        <v>134</v>
      </c>
      <c r="C10" s="17">
        <v>0.28878319203168701</v>
      </c>
      <c r="D10" s="17">
        <v>0.29486211802567902</v>
      </c>
      <c r="E10" s="17">
        <v>0.28307805602716701</v>
      </c>
      <c r="F10" s="17"/>
      <c r="G10" s="17">
        <v>0.40449844353797199</v>
      </c>
      <c r="H10" s="17">
        <v>0.30904300390569001</v>
      </c>
      <c r="I10" s="17">
        <v>0.27532150887954798</v>
      </c>
      <c r="J10" s="17">
        <v>0.23210754184923399</v>
      </c>
      <c r="K10" s="17">
        <v>0.283946461414749</v>
      </c>
      <c r="L10" s="17">
        <v>0.28128625935465101</v>
      </c>
      <c r="M10" s="17"/>
      <c r="N10" s="17">
        <v>0.28877426456292199</v>
      </c>
      <c r="O10" s="17">
        <v>0.27622304927029501</v>
      </c>
      <c r="P10" s="17">
        <v>0.30494073039990299</v>
      </c>
      <c r="Q10" s="17">
        <v>0.29153527107376398</v>
      </c>
      <c r="R10" s="17"/>
      <c r="S10" s="17">
        <v>0.29668071765000198</v>
      </c>
      <c r="T10" s="17">
        <v>0.277302728197455</v>
      </c>
      <c r="U10" s="17">
        <v>0.32823073476161502</v>
      </c>
      <c r="V10" s="17">
        <v>0.29184924835246101</v>
      </c>
      <c r="W10" s="17">
        <v>0.34964237685472199</v>
      </c>
      <c r="X10" s="17">
        <v>0.214991066889029</v>
      </c>
      <c r="Y10" s="17">
        <v>0.31295608349481202</v>
      </c>
      <c r="Z10" s="17">
        <v>0.314355340574136</v>
      </c>
      <c r="AA10" s="17">
        <v>0.27849760905705601</v>
      </c>
      <c r="AB10" s="17">
        <v>0.28220684214720998</v>
      </c>
      <c r="AC10" s="17">
        <v>0.208342025811077</v>
      </c>
      <c r="AD10" s="17">
        <v>0.28372399007986898</v>
      </c>
      <c r="AE10" s="17"/>
      <c r="AF10" s="17">
        <v>0.28780108942554899</v>
      </c>
      <c r="AG10" s="17">
        <v>0.27981611877761697</v>
      </c>
      <c r="AH10" s="17">
        <v>0.29543115131766701</v>
      </c>
      <c r="AI10" s="17"/>
      <c r="AJ10" s="17">
        <v>0.20866060871973999</v>
      </c>
      <c r="AK10" s="17">
        <v>0.34971984494872599</v>
      </c>
      <c r="AL10" s="17">
        <v>0.26288451440566102</v>
      </c>
      <c r="AM10" s="17"/>
      <c r="AN10" s="17">
        <v>0.23894352156038801</v>
      </c>
      <c r="AO10" s="17">
        <v>0.30718982651529603</v>
      </c>
      <c r="AP10" s="17">
        <v>0.33556945623494699</v>
      </c>
      <c r="AQ10" s="17">
        <v>0.20756893542843399</v>
      </c>
      <c r="AR10" s="17">
        <v>0.228374563869671</v>
      </c>
      <c r="AS10" s="17"/>
      <c r="AT10" s="17">
        <v>0.29740750773040903</v>
      </c>
      <c r="AU10" s="17">
        <v>0.20298852177085</v>
      </c>
      <c r="AV10" s="17"/>
      <c r="AW10" s="17">
        <v>0.31401650277961601</v>
      </c>
      <c r="AX10" s="17">
        <v>0.28925031515379701</v>
      </c>
      <c r="AY10" s="17">
        <v>0.26195350643680398</v>
      </c>
    </row>
    <row r="11" spans="2:51">
      <c r="B11" s="18" t="s">
        <v>135</v>
      </c>
      <c r="C11" s="17">
        <v>0.25702175836423102</v>
      </c>
      <c r="D11" s="17">
        <v>0.256847943920199</v>
      </c>
      <c r="E11" s="17">
        <v>0.25658554159539598</v>
      </c>
      <c r="F11" s="17"/>
      <c r="G11" s="17">
        <v>0.18602801722308099</v>
      </c>
      <c r="H11" s="17">
        <v>0.23334862645429499</v>
      </c>
      <c r="I11" s="17">
        <v>0.22738425844339499</v>
      </c>
      <c r="J11" s="17">
        <v>0.30133321537927799</v>
      </c>
      <c r="K11" s="17">
        <v>0.26950804052219501</v>
      </c>
      <c r="L11" s="17">
        <v>0.28416645668655899</v>
      </c>
      <c r="M11" s="17"/>
      <c r="N11" s="17">
        <v>0.23221427803148401</v>
      </c>
      <c r="O11" s="17">
        <v>0.241399436079858</v>
      </c>
      <c r="P11" s="17">
        <v>0.28816071112962399</v>
      </c>
      <c r="Q11" s="17">
        <v>0.27548207081481202</v>
      </c>
      <c r="R11" s="17"/>
      <c r="S11" s="17">
        <v>0.20749556205154199</v>
      </c>
      <c r="T11" s="17">
        <v>0.27220932145453702</v>
      </c>
      <c r="U11" s="17">
        <v>0.229843022043174</v>
      </c>
      <c r="V11" s="17">
        <v>0.32149884674288698</v>
      </c>
      <c r="W11" s="17">
        <v>0.26392161095455302</v>
      </c>
      <c r="X11" s="17">
        <v>0.34090000956259597</v>
      </c>
      <c r="Y11" s="17">
        <v>0.21069942919828999</v>
      </c>
      <c r="Z11" s="17">
        <v>0.31223384349356498</v>
      </c>
      <c r="AA11" s="17">
        <v>0.204039163557513</v>
      </c>
      <c r="AB11" s="17">
        <v>0.234950968141943</v>
      </c>
      <c r="AC11" s="17">
        <v>0.32621048414860099</v>
      </c>
      <c r="AD11" s="17">
        <v>0.186481049986122</v>
      </c>
      <c r="AE11" s="17"/>
      <c r="AF11" s="17">
        <v>0.29196412692692397</v>
      </c>
      <c r="AG11" s="17">
        <v>0.228568625581377</v>
      </c>
      <c r="AH11" s="17">
        <v>0.23680013777382</v>
      </c>
      <c r="AI11" s="17"/>
      <c r="AJ11" s="17">
        <v>0.37097486025014498</v>
      </c>
      <c r="AK11" s="17">
        <v>0.180060680397232</v>
      </c>
      <c r="AL11" s="17">
        <v>0.28149240448180501</v>
      </c>
      <c r="AM11" s="17"/>
      <c r="AN11" s="17">
        <v>0.341182585327238</v>
      </c>
      <c r="AO11" s="17">
        <v>0.23780797630300499</v>
      </c>
      <c r="AP11" s="17">
        <v>0.21586931778677501</v>
      </c>
      <c r="AQ11" s="17">
        <v>0.19787575484224099</v>
      </c>
      <c r="AR11" s="17">
        <v>0.32257897040054201</v>
      </c>
      <c r="AS11" s="17"/>
      <c r="AT11" s="17">
        <v>0.25771973427943401</v>
      </c>
      <c r="AU11" s="17">
        <v>0.26715054911777703</v>
      </c>
      <c r="AV11" s="17"/>
      <c r="AW11" s="17">
        <v>0.21206489492502001</v>
      </c>
      <c r="AX11" s="17">
        <v>0.27765760055514199</v>
      </c>
      <c r="AY11" s="17">
        <v>0.29924436507619101</v>
      </c>
    </row>
    <row r="12" spans="2:51">
      <c r="B12" s="18" t="s">
        <v>136</v>
      </c>
      <c r="C12" s="17">
        <v>0.105452393574042</v>
      </c>
      <c r="D12" s="17">
        <v>0.122122015949124</v>
      </c>
      <c r="E12" s="17">
        <v>9.1285078307090595E-2</v>
      </c>
      <c r="F12" s="17"/>
      <c r="G12" s="17">
        <v>8.2763183100534196E-2</v>
      </c>
      <c r="H12" s="17">
        <v>9.9400980849763704E-2</v>
      </c>
      <c r="I12" s="17">
        <v>0.118586670077704</v>
      </c>
      <c r="J12" s="17">
        <v>8.7486412267195404E-2</v>
      </c>
      <c r="K12" s="17">
        <v>0.11916567978505201</v>
      </c>
      <c r="L12" s="17">
        <v>0.115027724028559</v>
      </c>
      <c r="M12" s="17"/>
      <c r="N12" s="17">
        <v>0.108086445923759</v>
      </c>
      <c r="O12" s="17">
        <v>0.110365853039012</v>
      </c>
      <c r="P12" s="17">
        <v>9.38782736009557E-2</v>
      </c>
      <c r="Q12" s="17">
        <v>0.110318586468582</v>
      </c>
      <c r="R12" s="17"/>
      <c r="S12" s="17">
        <v>0.12706400509913901</v>
      </c>
      <c r="T12" s="17">
        <v>0.10844303204856801</v>
      </c>
      <c r="U12" s="17">
        <v>0.114268074083702</v>
      </c>
      <c r="V12" s="17">
        <v>0.12549483413415799</v>
      </c>
      <c r="W12" s="17">
        <v>7.7941189840268807E-2</v>
      </c>
      <c r="X12" s="17">
        <v>9.5675483830561001E-2</v>
      </c>
      <c r="Y12" s="17">
        <v>0.12711368105075099</v>
      </c>
      <c r="Z12" s="17">
        <v>0.12254057448924199</v>
      </c>
      <c r="AA12" s="17">
        <v>7.0516259810203E-2</v>
      </c>
      <c r="AB12" s="17">
        <v>0.12044875629735299</v>
      </c>
      <c r="AC12" s="17">
        <v>4.7348679968604902E-2</v>
      </c>
      <c r="AD12" s="17">
        <v>5.9209781832624798E-2</v>
      </c>
      <c r="AE12" s="17"/>
      <c r="AF12" s="17">
        <v>0.141934591657146</v>
      </c>
      <c r="AG12" s="17">
        <v>7.0083303477332395E-2</v>
      </c>
      <c r="AH12" s="17">
        <v>0.10172258090085901</v>
      </c>
      <c r="AI12" s="17"/>
      <c r="AJ12" s="17">
        <v>0.22124119940975201</v>
      </c>
      <c r="AK12" s="17">
        <v>5.1571151113798001E-2</v>
      </c>
      <c r="AL12" s="17">
        <v>5.2846239018205302E-2</v>
      </c>
      <c r="AM12" s="17"/>
      <c r="AN12" s="17">
        <v>0.123733849864328</v>
      </c>
      <c r="AO12" s="17">
        <v>0.13645771244958599</v>
      </c>
      <c r="AP12" s="17">
        <v>6.7613217747733406E-2</v>
      </c>
      <c r="AQ12" s="17">
        <v>0.11336536194955101</v>
      </c>
      <c r="AR12" s="17">
        <v>0</v>
      </c>
      <c r="AS12" s="17"/>
      <c r="AT12" s="17">
        <v>0.107660982799258</v>
      </c>
      <c r="AU12" s="17">
        <v>8.2783113494386801E-2</v>
      </c>
      <c r="AV12" s="17"/>
      <c r="AW12" s="17">
        <v>8.7496300431748997E-2</v>
      </c>
      <c r="AX12" s="17">
        <v>0.14437381690877699</v>
      </c>
      <c r="AY12" s="17">
        <v>0.114344454438866</v>
      </c>
    </row>
    <row r="13" spans="2:51">
      <c r="B13" s="18" t="s">
        <v>137</v>
      </c>
      <c r="C13" s="17">
        <v>5.6672348618150403E-2</v>
      </c>
      <c r="D13" s="17">
        <v>6.2251251539036601E-2</v>
      </c>
      <c r="E13" s="17">
        <v>5.2052803701752297E-2</v>
      </c>
      <c r="F13" s="17"/>
      <c r="G13" s="17">
        <v>4.72380939457143E-2</v>
      </c>
      <c r="H13" s="17">
        <v>6.4803697742047903E-2</v>
      </c>
      <c r="I13" s="17">
        <v>3.08183736311693E-2</v>
      </c>
      <c r="J13" s="17">
        <v>8.2218999720008595E-2</v>
      </c>
      <c r="K13" s="17">
        <v>6.7877959570766394E-2</v>
      </c>
      <c r="L13" s="17">
        <v>4.6068486642131798E-2</v>
      </c>
      <c r="M13" s="17"/>
      <c r="N13" s="17">
        <v>6.5891490786341197E-2</v>
      </c>
      <c r="O13" s="17">
        <v>4.5042497797195498E-2</v>
      </c>
      <c r="P13" s="17">
        <v>4.8850477141869901E-2</v>
      </c>
      <c r="Q13" s="17">
        <v>5.5371243671948497E-2</v>
      </c>
      <c r="R13" s="17"/>
      <c r="S13" s="17">
        <v>2.1917318551833601E-2</v>
      </c>
      <c r="T13" s="17">
        <v>6.1296155800289201E-2</v>
      </c>
      <c r="U13" s="17">
        <v>6.4536487910929599E-2</v>
      </c>
      <c r="V13" s="17">
        <v>4.96332353289047E-2</v>
      </c>
      <c r="W13" s="17">
        <v>4.75881491975719E-2</v>
      </c>
      <c r="X13" s="17">
        <v>7.5097993796963997E-2</v>
      </c>
      <c r="Y13" s="17">
        <v>8.7138684401939906E-2</v>
      </c>
      <c r="Z13" s="17">
        <v>0</v>
      </c>
      <c r="AA13" s="17">
        <v>8.0300402075880406E-2</v>
      </c>
      <c r="AB13" s="17">
        <v>4.9437579680166002E-2</v>
      </c>
      <c r="AC13" s="17">
        <v>7.4973816619130801E-2</v>
      </c>
      <c r="AD13" s="17">
        <v>8.1118057537182001E-2</v>
      </c>
      <c r="AE13" s="17"/>
      <c r="AF13" s="17">
        <v>4.5314108328517198E-2</v>
      </c>
      <c r="AG13" s="17">
        <v>6.4555377814502296E-2</v>
      </c>
      <c r="AH13" s="17">
        <v>8.53250920597632E-2</v>
      </c>
      <c r="AI13" s="17"/>
      <c r="AJ13" s="17">
        <v>5.9959617554105601E-2</v>
      </c>
      <c r="AK13" s="17">
        <v>5.57163084498669E-2</v>
      </c>
      <c r="AL13" s="17">
        <v>6.7264657457221905E-2</v>
      </c>
      <c r="AM13" s="17"/>
      <c r="AN13" s="17">
        <v>8.4818444501940995E-2</v>
      </c>
      <c r="AO13" s="17">
        <v>3.8524348813963001E-2</v>
      </c>
      <c r="AP13" s="17">
        <v>2.21667630725049E-2</v>
      </c>
      <c r="AQ13" s="17">
        <v>9.2201481923508896E-2</v>
      </c>
      <c r="AR13" s="17">
        <v>0</v>
      </c>
      <c r="AS13" s="17"/>
      <c r="AT13" s="17">
        <v>5.6007735752802497E-2</v>
      </c>
      <c r="AU13" s="17">
        <v>6.6005597736225594E-2</v>
      </c>
      <c r="AV13" s="17"/>
      <c r="AW13" s="17">
        <v>5.4334673816852502E-2</v>
      </c>
      <c r="AX13" s="17">
        <v>3.1691263713436002E-2</v>
      </c>
      <c r="AY13" s="17">
        <v>6.5637947688918105E-2</v>
      </c>
    </row>
    <row r="14" spans="2:51">
      <c r="B14" s="18" t="s">
        <v>119</v>
      </c>
      <c r="C14" s="17">
        <v>5.2285438293512697E-2</v>
      </c>
      <c r="D14" s="17">
        <v>4.0510849115808101E-2</v>
      </c>
      <c r="E14" s="17">
        <v>6.3015313204205101E-2</v>
      </c>
      <c r="F14" s="17"/>
      <c r="G14" s="17">
        <v>5.8058012037248398E-2</v>
      </c>
      <c r="H14" s="17">
        <v>2.4506376954072401E-2</v>
      </c>
      <c r="I14" s="17">
        <v>7.6624655432297198E-2</v>
      </c>
      <c r="J14" s="17">
        <v>4.7308327236535198E-2</v>
      </c>
      <c r="K14" s="17">
        <v>5.8640607708858497E-2</v>
      </c>
      <c r="L14" s="17">
        <v>5.3177647577604299E-2</v>
      </c>
      <c r="M14" s="17"/>
      <c r="N14" s="17">
        <v>3.7021245732270398E-2</v>
      </c>
      <c r="O14" s="17">
        <v>5.1247840443930097E-2</v>
      </c>
      <c r="P14" s="17">
        <v>5.2000493978160797E-2</v>
      </c>
      <c r="Q14" s="17">
        <v>7.2010313976039395E-2</v>
      </c>
      <c r="R14" s="17"/>
      <c r="S14" s="17">
        <v>5.0241495331873297E-2</v>
      </c>
      <c r="T14" s="17">
        <v>5.0698492550810402E-2</v>
      </c>
      <c r="U14" s="17">
        <v>5.8857068174702903E-2</v>
      </c>
      <c r="V14" s="17">
        <v>4.2738729748465501E-2</v>
      </c>
      <c r="W14" s="17">
        <v>5.7341854291395697E-2</v>
      </c>
      <c r="X14" s="17">
        <v>6.7530552931293994E-2</v>
      </c>
      <c r="Y14" s="17">
        <v>5.3176144582842699E-2</v>
      </c>
      <c r="Z14" s="17">
        <v>7.2639391631570405E-2</v>
      </c>
      <c r="AA14" s="17">
        <v>3.3797045283141099E-2</v>
      </c>
      <c r="AB14" s="17">
        <v>6.0046186474608999E-2</v>
      </c>
      <c r="AC14" s="17">
        <v>7.4221898961129101E-2</v>
      </c>
      <c r="AD14" s="17">
        <v>0</v>
      </c>
      <c r="AE14" s="17"/>
      <c r="AF14" s="17">
        <v>5.1332379491110601E-2</v>
      </c>
      <c r="AG14" s="17">
        <v>4.8893473011609699E-2</v>
      </c>
      <c r="AH14" s="17">
        <v>5.4164402862138097E-2</v>
      </c>
      <c r="AI14" s="17"/>
      <c r="AJ14" s="17">
        <v>3.7739397614570902E-2</v>
      </c>
      <c r="AK14" s="17">
        <v>4.5635595069754703E-2</v>
      </c>
      <c r="AL14" s="17">
        <v>5.3092297363392299E-2</v>
      </c>
      <c r="AM14" s="17"/>
      <c r="AN14" s="17">
        <v>6.20967444133785E-2</v>
      </c>
      <c r="AO14" s="17">
        <v>6.4825910072822804E-2</v>
      </c>
      <c r="AP14" s="17">
        <v>3.2752642849995302E-2</v>
      </c>
      <c r="AQ14" s="17">
        <v>6.6310296614036604E-2</v>
      </c>
      <c r="AR14" s="17">
        <v>7.8466279410527501E-2</v>
      </c>
      <c r="AS14" s="17"/>
      <c r="AT14" s="17">
        <v>4.8366449597512302E-2</v>
      </c>
      <c r="AU14" s="17">
        <v>8.0951318747036705E-2</v>
      </c>
      <c r="AV14" s="17"/>
      <c r="AW14" s="17">
        <v>4.3381566891154001E-2</v>
      </c>
      <c r="AX14" s="17">
        <v>2.0918352200404899E-2</v>
      </c>
      <c r="AY14" s="17">
        <v>6.9860443664737801E-2</v>
      </c>
    </row>
    <row r="15" spans="2:51">
      <c r="B15" s="18" t="s">
        <v>138</v>
      </c>
      <c r="C15" s="21">
        <v>0.52856806115006405</v>
      </c>
      <c r="D15" s="21">
        <v>0.51826793947583205</v>
      </c>
      <c r="E15" s="21">
        <v>0.537061263191556</v>
      </c>
      <c r="F15" s="21"/>
      <c r="G15" s="21">
        <v>0.62591269369342195</v>
      </c>
      <c r="H15" s="21">
        <v>0.57794031799982104</v>
      </c>
      <c r="I15" s="21">
        <v>0.54658604241543396</v>
      </c>
      <c r="J15" s="21">
        <v>0.481653045396983</v>
      </c>
      <c r="K15" s="21">
        <v>0.48480771241312798</v>
      </c>
      <c r="L15" s="21">
        <v>0.50155968506514603</v>
      </c>
      <c r="M15" s="21"/>
      <c r="N15" s="21">
        <v>0.55678653952614499</v>
      </c>
      <c r="O15" s="21">
        <v>0.55194437264000495</v>
      </c>
      <c r="P15" s="21">
        <v>0.51711004414938899</v>
      </c>
      <c r="Q15" s="21">
        <v>0.486817785068617</v>
      </c>
      <c r="R15" s="21"/>
      <c r="S15" s="21">
        <v>0.59328161896561205</v>
      </c>
      <c r="T15" s="21">
        <v>0.50735299814579604</v>
      </c>
      <c r="U15" s="21">
        <v>0.53249534778749197</v>
      </c>
      <c r="V15" s="21">
        <v>0.460634354045585</v>
      </c>
      <c r="W15" s="21">
        <v>0.55320719571621102</v>
      </c>
      <c r="X15" s="21">
        <v>0.42079595987858498</v>
      </c>
      <c r="Y15" s="21">
        <v>0.52187206076617698</v>
      </c>
      <c r="Z15" s="21">
        <v>0.49258619038562301</v>
      </c>
      <c r="AA15" s="21">
        <v>0.61134712927326296</v>
      </c>
      <c r="AB15" s="21">
        <v>0.53511650940592903</v>
      </c>
      <c r="AC15" s="21">
        <v>0.47724512030253402</v>
      </c>
      <c r="AD15" s="21">
        <v>0.673191110644071</v>
      </c>
      <c r="AE15" s="21"/>
      <c r="AF15" s="21">
        <v>0.46945479359630199</v>
      </c>
      <c r="AG15" s="21">
        <v>0.58789922011517903</v>
      </c>
      <c r="AH15" s="21">
        <v>0.52198778640342003</v>
      </c>
      <c r="AI15" s="21"/>
      <c r="AJ15" s="21">
        <v>0.31008492517142699</v>
      </c>
      <c r="AK15" s="21">
        <v>0.66701626496934896</v>
      </c>
      <c r="AL15" s="21">
        <v>0.54530440167937599</v>
      </c>
      <c r="AM15" s="21"/>
      <c r="AN15" s="21">
        <v>0.38816837589311398</v>
      </c>
      <c r="AO15" s="21">
        <v>0.52238405236062402</v>
      </c>
      <c r="AP15" s="21">
        <v>0.66159805854299103</v>
      </c>
      <c r="AQ15" s="21">
        <v>0.53024710467066205</v>
      </c>
      <c r="AR15" s="21">
        <v>0.59895475018892996</v>
      </c>
      <c r="AS15" s="21"/>
      <c r="AT15" s="21">
        <v>0.53024509757099303</v>
      </c>
      <c r="AU15" s="21">
        <v>0.503109420904574</v>
      </c>
      <c r="AV15" s="21"/>
      <c r="AW15" s="21">
        <v>0.60272256393522405</v>
      </c>
      <c r="AX15" s="21">
        <v>0.52535896662224002</v>
      </c>
      <c r="AY15" s="21">
        <v>0.45091278913128702</v>
      </c>
    </row>
    <row r="16" spans="2:51">
      <c r="B16" s="18" t="s">
        <v>139</v>
      </c>
      <c r="C16" s="21">
        <v>0.162124742192192</v>
      </c>
      <c r="D16" s="21">
        <v>0.18437326748816099</v>
      </c>
      <c r="E16" s="21">
        <v>0.14333788200884301</v>
      </c>
      <c r="F16" s="21"/>
      <c r="G16" s="21">
        <v>0.130001277046248</v>
      </c>
      <c r="H16" s="21">
        <v>0.16420467859181201</v>
      </c>
      <c r="I16" s="21">
        <v>0.149405043708873</v>
      </c>
      <c r="J16" s="21">
        <v>0.16970541198720401</v>
      </c>
      <c r="K16" s="21">
        <v>0.187043639355818</v>
      </c>
      <c r="L16" s="21">
        <v>0.16109621067069099</v>
      </c>
      <c r="M16" s="21"/>
      <c r="N16" s="21">
        <v>0.17397793671010101</v>
      </c>
      <c r="O16" s="21">
        <v>0.15540835083620799</v>
      </c>
      <c r="P16" s="21">
        <v>0.14272875074282601</v>
      </c>
      <c r="Q16" s="21">
        <v>0.16568983014053101</v>
      </c>
      <c r="R16" s="21"/>
      <c r="S16" s="21">
        <v>0.148981323650973</v>
      </c>
      <c r="T16" s="21">
        <v>0.169739187848857</v>
      </c>
      <c r="U16" s="21">
        <v>0.17880456199463099</v>
      </c>
      <c r="V16" s="21">
        <v>0.175128069463062</v>
      </c>
      <c r="W16" s="21">
        <v>0.125529339037841</v>
      </c>
      <c r="X16" s="21">
        <v>0.17077347762752501</v>
      </c>
      <c r="Y16" s="21">
        <v>0.214252365452691</v>
      </c>
      <c r="Z16" s="21">
        <v>0.12254057448924199</v>
      </c>
      <c r="AA16" s="21">
        <v>0.150816661886083</v>
      </c>
      <c r="AB16" s="21">
        <v>0.16988633597751901</v>
      </c>
      <c r="AC16" s="21">
        <v>0.122322496587736</v>
      </c>
      <c r="AD16" s="21">
        <v>0.140327839369807</v>
      </c>
      <c r="AE16" s="21"/>
      <c r="AF16" s="21">
        <v>0.18724869998566299</v>
      </c>
      <c r="AG16" s="21">
        <v>0.13463868129183501</v>
      </c>
      <c r="AH16" s="21">
        <v>0.187047672960622</v>
      </c>
      <c r="AI16" s="21"/>
      <c r="AJ16" s="21">
        <v>0.28120081696385801</v>
      </c>
      <c r="AK16" s="21">
        <v>0.10728745956366501</v>
      </c>
      <c r="AL16" s="21">
        <v>0.120110896475427</v>
      </c>
      <c r="AM16" s="21"/>
      <c r="AN16" s="21">
        <v>0.20855229436626899</v>
      </c>
      <c r="AO16" s="21">
        <v>0.17498206126354901</v>
      </c>
      <c r="AP16" s="21">
        <v>8.9779980820238303E-2</v>
      </c>
      <c r="AQ16" s="21">
        <v>0.20556684387306001</v>
      </c>
      <c r="AR16" s="21">
        <v>0</v>
      </c>
      <c r="AS16" s="21"/>
      <c r="AT16" s="21">
        <v>0.163668718552061</v>
      </c>
      <c r="AU16" s="21">
        <v>0.14878871123061199</v>
      </c>
      <c r="AV16" s="21"/>
      <c r="AW16" s="21">
        <v>0.141830974248602</v>
      </c>
      <c r="AX16" s="21">
        <v>0.17606508062221299</v>
      </c>
      <c r="AY16" s="21">
        <v>0.17998240212778399</v>
      </c>
    </row>
    <row r="17" spans="2:51">
      <c r="B17" s="18" t="s">
        <v>140</v>
      </c>
      <c r="C17" s="22">
        <v>0.36644331895787202</v>
      </c>
      <c r="D17" s="22">
        <v>0.33389467198767098</v>
      </c>
      <c r="E17" s="22">
        <v>0.39372338118271299</v>
      </c>
      <c r="F17" s="22"/>
      <c r="G17" s="22">
        <v>0.49591141664717397</v>
      </c>
      <c r="H17" s="22">
        <v>0.413735639408009</v>
      </c>
      <c r="I17" s="22">
        <v>0.39718099870655998</v>
      </c>
      <c r="J17" s="22">
        <v>0.31194763340977899</v>
      </c>
      <c r="K17" s="22">
        <v>0.29776407305731001</v>
      </c>
      <c r="L17" s="22">
        <v>0.34046347439445501</v>
      </c>
      <c r="M17" s="22"/>
      <c r="N17" s="22">
        <v>0.38280860281604501</v>
      </c>
      <c r="O17" s="22">
        <v>0.39653602180379699</v>
      </c>
      <c r="P17" s="22">
        <v>0.37438129340656401</v>
      </c>
      <c r="Q17" s="22">
        <v>0.32112795492808599</v>
      </c>
      <c r="R17" s="22"/>
      <c r="S17" s="22">
        <v>0.44430029531463899</v>
      </c>
      <c r="T17" s="22">
        <v>0.33761381029693899</v>
      </c>
      <c r="U17" s="22">
        <v>0.35369078579286101</v>
      </c>
      <c r="V17" s="22">
        <v>0.28550628458252297</v>
      </c>
      <c r="W17" s="22">
        <v>0.42767785667836999</v>
      </c>
      <c r="X17" s="22">
        <v>0.25002248225106</v>
      </c>
      <c r="Y17" s="22">
        <v>0.30761969531348599</v>
      </c>
      <c r="Z17" s="22">
        <v>0.37004561589638102</v>
      </c>
      <c r="AA17" s="22">
        <v>0.46053046738717901</v>
      </c>
      <c r="AB17" s="22">
        <v>0.36523017342841002</v>
      </c>
      <c r="AC17" s="22">
        <v>0.35492262371479799</v>
      </c>
      <c r="AD17" s="22">
        <v>0.53286327127426403</v>
      </c>
      <c r="AE17" s="22"/>
      <c r="AF17" s="22">
        <v>0.28220609361063798</v>
      </c>
      <c r="AG17" s="22">
        <v>0.45326053882334399</v>
      </c>
      <c r="AH17" s="22">
        <v>0.334940113442798</v>
      </c>
      <c r="AI17" s="22"/>
      <c r="AJ17" s="22">
        <v>2.8884108207568902E-2</v>
      </c>
      <c r="AK17" s="22">
        <v>0.55972880540568404</v>
      </c>
      <c r="AL17" s="22">
        <v>0.425193505203949</v>
      </c>
      <c r="AM17" s="22"/>
      <c r="AN17" s="22">
        <v>0.179616081526845</v>
      </c>
      <c r="AO17" s="22">
        <v>0.34740199109707498</v>
      </c>
      <c r="AP17" s="22">
        <v>0.57181807772275295</v>
      </c>
      <c r="AQ17" s="22">
        <v>0.32468026079760198</v>
      </c>
      <c r="AR17" s="22">
        <v>0.59895475018892996</v>
      </c>
      <c r="AS17" s="22"/>
      <c r="AT17" s="22">
        <v>0.36657637901893197</v>
      </c>
      <c r="AU17" s="22">
        <v>0.35432070967396101</v>
      </c>
      <c r="AV17" s="22"/>
      <c r="AW17" s="22">
        <v>0.46089158968662303</v>
      </c>
      <c r="AX17" s="22">
        <v>0.34929388600002698</v>
      </c>
      <c r="AY17" s="22">
        <v>0.27093038700350303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702</v>
      </c>
      <c r="E2" s="32"/>
      <c r="F2" s="32"/>
      <c r="G2" s="32"/>
    </row>
    <row r="6" spans="2:7" ht="50.1" customHeight="1">
      <c r="B6" s="20" t="s">
        <v>70</v>
      </c>
      <c r="C6" s="20" t="s">
        <v>698</v>
      </c>
      <c r="D6" s="20" t="s">
        <v>699</v>
      </c>
      <c r="E6" s="20" t="s">
        <v>700</v>
      </c>
      <c r="F6" s="20" t="s">
        <v>701</v>
      </c>
    </row>
    <row r="7" spans="2:7">
      <c r="B7" s="18" t="s">
        <v>133</v>
      </c>
      <c r="C7" s="17">
        <v>0.21408745948010999</v>
      </c>
      <c r="D7" s="17">
        <v>0.107487917229066</v>
      </c>
      <c r="E7" s="17">
        <v>0.108917001683145</v>
      </c>
      <c r="F7" s="17">
        <v>3.8223976998419097E-2</v>
      </c>
    </row>
    <row r="8" spans="2:7">
      <c r="B8" s="18" t="s">
        <v>134</v>
      </c>
      <c r="C8" s="17">
        <v>0.292961694876614</v>
      </c>
      <c r="D8" s="17">
        <v>0.32861125759954202</v>
      </c>
      <c r="E8" s="17">
        <v>0.33425674923683302</v>
      </c>
      <c r="F8" s="17">
        <v>0.21319194170120601</v>
      </c>
    </row>
    <row r="9" spans="2:7">
      <c r="B9" s="18" t="s">
        <v>135</v>
      </c>
      <c r="C9" s="17">
        <v>0.24331782963832699</v>
      </c>
      <c r="D9" s="17">
        <v>0.28238944442930602</v>
      </c>
      <c r="E9" s="17">
        <v>0.222610715433149</v>
      </c>
      <c r="F9" s="17">
        <v>0.23605550256517699</v>
      </c>
    </row>
    <row r="10" spans="2:7">
      <c r="B10" s="18" t="s">
        <v>136</v>
      </c>
      <c r="C10" s="17">
        <v>0.12610356405562501</v>
      </c>
      <c r="D10" s="17">
        <v>0.14487543425552199</v>
      </c>
      <c r="E10" s="17">
        <v>0.17422816439577199</v>
      </c>
      <c r="F10" s="17">
        <v>0.20918402000828501</v>
      </c>
    </row>
    <row r="11" spans="2:7">
      <c r="B11" s="18" t="s">
        <v>137</v>
      </c>
      <c r="C11" s="17">
        <v>7.28443893586075E-2</v>
      </c>
      <c r="D11" s="17">
        <v>8.3963656478491605E-2</v>
      </c>
      <c r="E11" s="17">
        <v>0.119181683059881</v>
      </c>
      <c r="F11" s="17">
        <v>0.256530772053089</v>
      </c>
    </row>
    <row r="12" spans="2:7">
      <c r="B12" s="18" t="s">
        <v>119</v>
      </c>
      <c r="C12" s="17">
        <v>5.0685062590716597E-2</v>
      </c>
      <c r="D12" s="17">
        <v>5.2672290008073497E-2</v>
      </c>
      <c r="E12" s="17">
        <v>4.0805686191219499E-2</v>
      </c>
      <c r="F12" s="17">
        <v>4.6813786673824E-2</v>
      </c>
    </row>
    <row r="13" spans="2:7">
      <c r="B13" s="23" t="s">
        <v>138</v>
      </c>
      <c r="C13" s="21">
        <v>0.50704915435672404</v>
      </c>
      <c r="D13" s="21">
        <v>0.43609917482860699</v>
      </c>
      <c r="E13" s="21">
        <v>0.44317375091997802</v>
      </c>
      <c r="F13" s="21">
        <v>0.25141591869962499</v>
      </c>
    </row>
    <row r="14" spans="2:7">
      <c r="B14" s="23" t="s">
        <v>139</v>
      </c>
      <c r="C14" s="21">
        <v>0.19894795341423199</v>
      </c>
      <c r="D14" s="21">
        <v>0.22883909073401401</v>
      </c>
      <c r="E14" s="21">
        <v>0.29340984745565402</v>
      </c>
      <c r="F14" s="21">
        <v>0.46571479206137401</v>
      </c>
    </row>
    <row r="15" spans="2:7">
      <c r="B15" s="23" t="s">
        <v>140</v>
      </c>
      <c r="C15" s="22">
        <v>0.30810120094249199</v>
      </c>
      <c r="D15" s="22">
        <v>0.20726008409459401</v>
      </c>
      <c r="E15" s="22">
        <v>0.149763903464324</v>
      </c>
      <c r="F15" s="22">
        <v>-0.21429887336174899</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494</v>
      </c>
      <c r="E7" s="10">
        <v>533</v>
      </c>
      <c r="F7" s="10"/>
      <c r="G7" s="10">
        <v>86</v>
      </c>
      <c r="H7" s="10">
        <v>144</v>
      </c>
      <c r="I7" s="10">
        <v>165</v>
      </c>
      <c r="J7" s="10">
        <v>161</v>
      </c>
      <c r="K7" s="10">
        <v>204</v>
      </c>
      <c r="L7" s="10">
        <v>273</v>
      </c>
      <c r="M7" s="10"/>
      <c r="N7" s="10">
        <v>314</v>
      </c>
      <c r="O7" s="10">
        <v>283</v>
      </c>
      <c r="P7" s="10">
        <v>190</v>
      </c>
      <c r="Q7" s="10">
        <v>234</v>
      </c>
      <c r="R7" s="10"/>
      <c r="S7" s="10">
        <v>120</v>
      </c>
      <c r="T7" s="10">
        <v>141</v>
      </c>
      <c r="U7" s="10">
        <v>115</v>
      </c>
      <c r="V7" s="10">
        <v>94</v>
      </c>
      <c r="W7" s="10">
        <v>91</v>
      </c>
      <c r="X7" s="10">
        <v>68</v>
      </c>
      <c r="Y7" s="10">
        <v>96</v>
      </c>
      <c r="Z7" s="10">
        <v>34</v>
      </c>
      <c r="AA7" s="10">
        <v>115</v>
      </c>
      <c r="AB7" s="10">
        <v>80</v>
      </c>
      <c r="AC7" s="10">
        <v>44</v>
      </c>
      <c r="AD7" s="10">
        <v>35</v>
      </c>
      <c r="AE7" s="10"/>
      <c r="AF7" s="10">
        <v>462</v>
      </c>
      <c r="AG7" s="10">
        <v>421</v>
      </c>
      <c r="AH7" s="10">
        <v>100</v>
      </c>
      <c r="AI7" s="10"/>
      <c r="AJ7" s="10">
        <v>251</v>
      </c>
      <c r="AK7" s="10">
        <v>291</v>
      </c>
      <c r="AL7" s="10">
        <v>82</v>
      </c>
      <c r="AM7" s="10"/>
      <c r="AN7" s="10">
        <v>219</v>
      </c>
      <c r="AO7" s="10">
        <v>175</v>
      </c>
      <c r="AP7" s="10">
        <v>255</v>
      </c>
      <c r="AQ7" s="10">
        <v>111</v>
      </c>
      <c r="AR7" s="10">
        <v>14</v>
      </c>
      <c r="AS7" s="10"/>
      <c r="AT7" s="10">
        <v>940</v>
      </c>
      <c r="AU7" s="10">
        <v>87</v>
      </c>
      <c r="AV7" s="10"/>
      <c r="AW7" s="10">
        <v>479</v>
      </c>
      <c r="AX7" s="10">
        <v>110</v>
      </c>
      <c r="AY7" s="10">
        <v>444</v>
      </c>
    </row>
    <row r="8" spans="2:51" ht="30" customHeight="1">
      <c r="B8" s="11" t="s">
        <v>112</v>
      </c>
      <c r="C8" s="11">
        <v>1037</v>
      </c>
      <c r="D8" s="11">
        <v>512</v>
      </c>
      <c r="E8" s="11">
        <v>519</v>
      </c>
      <c r="F8" s="11"/>
      <c r="G8" s="11">
        <v>99</v>
      </c>
      <c r="H8" s="11">
        <v>176</v>
      </c>
      <c r="I8" s="11">
        <v>187</v>
      </c>
      <c r="J8" s="11">
        <v>159</v>
      </c>
      <c r="K8" s="11">
        <v>166</v>
      </c>
      <c r="L8" s="11">
        <v>249</v>
      </c>
      <c r="M8" s="11"/>
      <c r="N8" s="11">
        <v>292</v>
      </c>
      <c r="O8" s="11">
        <v>263</v>
      </c>
      <c r="P8" s="11">
        <v>220</v>
      </c>
      <c r="Q8" s="11">
        <v>250</v>
      </c>
      <c r="R8" s="11"/>
      <c r="S8" s="11">
        <v>151</v>
      </c>
      <c r="T8" s="11">
        <v>135</v>
      </c>
      <c r="U8" s="11">
        <v>106</v>
      </c>
      <c r="V8" s="11">
        <v>100</v>
      </c>
      <c r="W8" s="11">
        <v>88</v>
      </c>
      <c r="X8" s="11">
        <v>69</v>
      </c>
      <c r="Y8" s="11">
        <v>87</v>
      </c>
      <c r="Z8" s="11">
        <v>29</v>
      </c>
      <c r="AA8" s="11">
        <v>110</v>
      </c>
      <c r="AB8" s="11">
        <v>81</v>
      </c>
      <c r="AC8" s="11">
        <v>44</v>
      </c>
      <c r="AD8" s="11">
        <v>36</v>
      </c>
      <c r="AE8" s="11"/>
      <c r="AF8" s="11">
        <v>452</v>
      </c>
      <c r="AG8" s="11">
        <v>419</v>
      </c>
      <c r="AH8" s="11">
        <v>107</v>
      </c>
      <c r="AI8" s="11"/>
      <c r="AJ8" s="11">
        <v>245</v>
      </c>
      <c r="AK8" s="11">
        <v>300</v>
      </c>
      <c r="AL8" s="11">
        <v>79</v>
      </c>
      <c r="AM8" s="11"/>
      <c r="AN8" s="11">
        <v>226</v>
      </c>
      <c r="AO8" s="11">
        <v>182</v>
      </c>
      <c r="AP8" s="11">
        <v>250</v>
      </c>
      <c r="AQ8" s="11">
        <v>113</v>
      </c>
      <c r="AR8" s="11">
        <v>12</v>
      </c>
      <c r="AS8" s="11"/>
      <c r="AT8" s="11">
        <v>930</v>
      </c>
      <c r="AU8" s="11">
        <v>100</v>
      </c>
      <c r="AV8" s="11"/>
      <c r="AW8" s="11">
        <v>460</v>
      </c>
      <c r="AX8" s="11">
        <v>121</v>
      </c>
      <c r="AY8" s="11">
        <v>456</v>
      </c>
    </row>
    <row r="9" spans="2:51">
      <c r="B9" s="18" t="s">
        <v>133</v>
      </c>
      <c r="C9" s="17">
        <v>0.107487917229066</v>
      </c>
      <c r="D9" s="17">
        <v>0.14663870810399801</v>
      </c>
      <c r="E9" s="17">
        <v>7.0026455584052696E-2</v>
      </c>
      <c r="F9" s="17"/>
      <c r="G9" s="17">
        <v>8.3773260734062299E-2</v>
      </c>
      <c r="H9" s="17">
        <v>0.110176831283145</v>
      </c>
      <c r="I9" s="17">
        <v>0.123104467603402</v>
      </c>
      <c r="J9" s="17">
        <v>9.0672715600182294E-2</v>
      </c>
      <c r="K9" s="17">
        <v>0.106061077077077</v>
      </c>
      <c r="L9" s="17">
        <v>0.115057603292801</v>
      </c>
      <c r="M9" s="17"/>
      <c r="N9" s="17">
        <v>0.13455386327058499</v>
      </c>
      <c r="O9" s="17">
        <v>8.7694202876445998E-2</v>
      </c>
      <c r="P9" s="17">
        <v>0.11008440691857201</v>
      </c>
      <c r="Q9" s="17">
        <v>8.9259271813567104E-2</v>
      </c>
      <c r="R9" s="17"/>
      <c r="S9" s="17">
        <v>8.1521291418788805E-2</v>
      </c>
      <c r="T9" s="17">
        <v>8.5822046943327499E-2</v>
      </c>
      <c r="U9" s="17">
        <v>0.15980199605794401</v>
      </c>
      <c r="V9" s="17">
        <v>7.3144021094558795E-2</v>
      </c>
      <c r="W9" s="17">
        <v>0.17102313713440301</v>
      </c>
      <c r="X9" s="17">
        <v>9.4078705843462299E-2</v>
      </c>
      <c r="Y9" s="17">
        <v>0.11051937709741</v>
      </c>
      <c r="Z9" s="17">
        <v>0.179080534384186</v>
      </c>
      <c r="AA9" s="17">
        <v>0.10621780284386</v>
      </c>
      <c r="AB9" s="17">
        <v>6.3868728044581394E-2</v>
      </c>
      <c r="AC9" s="17">
        <v>9.1882704025110201E-2</v>
      </c>
      <c r="AD9" s="17">
        <v>0.16771595914521101</v>
      </c>
      <c r="AE9" s="17"/>
      <c r="AF9" s="17">
        <v>0.11098858099539299</v>
      </c>
      <c r="AG9" s="17">
        <v>0.110654420979028</v>
      </c>
      <c r="AH9" s="17">
        <v>8.6016290193302203E-2</v>
      </c>
      <c r="AI9" s="17"/>
      <c r="AJ9" s="17">
        <v>0.147637694167186</v>
      </c>
      <c r="AK9" s="17">
        <v>9.6496083551871906E-2</v>
      </c>
      <c r="AL9" s="17">
        <v>8.5632027016731296E-2</v>
      </c>
      <c r="AM9" s="17"/>
      <c r="AN9" s="17">
        <v>7.0653267740038106E-2</v>
      </c>
      <c r="AO9" s="17">
        <v>6.6068094733625807E-2</v>
      </c>
      <c r="AP9" s="17">
        <v>0.14885523610248999</v>
      </c>
      <c r="AQ9" s="17">
        <v>0.13278003556138901</v>
      </c>
      <c r="AR9" s="17">
        <v>8.4636391148058404E-2</v>
      </c>
      <c r="AS9" s="17"/>
      <c r="AT9" s="17">
        <v>0.113373526621941</v>
      </c>
      <c r="AU9" s="17">
        <v>6.0484604181422298E-2</v>
      </c>
      <c r="AV9" s="17"/>
      <c r="AW9" s="17">
        <v>0.15669217335007801</v>
      </c>
      <c r="AX9" s="17">
        <v>9.5610645947564202E-2</v>
      </c>
      <c r="AY9" s="17">
        <v>6.0953219800271803E-2</v>
      </c>
    </row>
    <row r="10" spans="2:51">
      <c r="B10" s="18" t="s">
        <v>134</v>
      </c>
      <c r="C10" s="17">
        <v>0.32861125759954202</v>
      </c>
      <c r="D10" s="17">
        <v>0.40497298451576602</v>
      </c>
      <c r="E10" s="17">
        <v>0.250798115257161</v>
      </c>
      <c r="F10" s="17"/>
      <c r="G10" s="17">
        <v>0.35492957425560701</v>
      </c>
      <c r="H10" s="17">
        <v>0.35521518952347902</v>
      </c>
      <c r="I10" s="17">
        <v>0.29871328032787098</v>
      </c>
      <c r="J10" s="17">
        <v>0.33177907918042998</v>
      </c>
      <c r="K10" s="17">
        <v>0.28987319508231701</v>
      </c>
      <c r="L10" s="17">
        <v>0.34548565842604301</v>
      </c>
      <c r="M10" s="17"/>
      <c r="N10" s="17">
        <v>0.39783568297746003</v>
      </c>
      <c r="O10" s="17">
        <v>0.32857199182914298</v>
      </c>
      <c r="P10" s="17">
        <v>0.35814509375387699</v>
      </c>
      <c r="Q10" s="17">
        <v>0.22513056914743901</v>
      </c>
      <c r="R10" s="17"/>
      <c r="S10" s="17">
        <v>0.38650207407280401</v>
      </c>
      <c r="T10" s="17">
        <v>0.26488744988912599</v>
      </c>
      <c r="U10" s="17">
        <v>0.37426356696420698</v>
      </c>
      <c r="V10" s="17">
        <v>0.38374097020491998</v>
      </c>
      <c r="W10" s="17">
        <v>0.32029721712289499</v>
      </c>
      <c r="X10" s="17">
        <v>0.35413449839365602</v>
      </c>
      <c r="Y10" s="17">
        <v>0.33372109576103998</v>
      </c>
      <c r="Z10" s="17">
        <v>0.35316948459655101</v>
      </c>
      <c r="AA10" s="17">
        <v>0.35307461588760097</v>
      </c>
      <c r="AB10" s="17">
        <v>0.27079483846382502</v>
      </c>
      <c r="AC10" s="17">
        <v>0.226102908509272</v>
      </c>
      <c r="AD10" s="17">
        <v>0.155980175176889</v>
      </c>
      <c r="AE10" s="17"/>
      <c r="AF10" s="17">
        <v>0.33942763003383802</v>
      </c>
      <c r="AG10" s="17">
        <v>0.34610534016845501</v>
      </c>
      <c r="AH10" s="17">
        <v>0.21327991413265401</v>
      </c>
      <c r="AI10" s="17"/>
      <c r="AJ10" s="17">
        <v>0.43895328729990502</v>
      </c>
      <c r="AK10" s="17">
        <v>0.32685450433628499</v>
      </c>
      <c r="AL10" s="17">
        <v>0.38366218766993299</v>
      </c>
      <c r="AM10" s="17"/>
      <c r="AN10" s="17">
        <v>0.23243263302723299</v>
      </c>
      <c r="AO10" s="17">
        <v>0.39800207063000398</v>
      </c>
      <c r="AP10" s="17">
        <v>0.330047992056406</v>
      </c>
      <c r="AQ10" s="17">
        <v>0.42323794082231098</v>
      </c>
      <c r="AR10" s="17">
        <v>0.38240112247826002</v>
      </c>
      <c r="AS10" s="17"/>
      <c r="AT10" s="17">
        <v>0.32466691674675702</v>
      </c>
      <c r="AU10" s="17">
        <v>0.38948007220451802</v>
      </c>
      <c r="AV10" s="17"/>
      <c r="AW10" s="17">
        <v>0.42627752655110901</v>
      </c>
      <c r="AX10" s="17">
        <v>0.39906900616154301</v>
      </c>
      <c r="AY10" s="17">
        <v>0.211350138634669</v>
      </c>
    </row>
    <row r="11" spans="2:51">
      <c r="B11" s="18" t="s">
        <v>135</v>
      </c>
      <c r="C11" s="17">
        <v>0.28238944442930602</v>
      </c>
      <c r="D11" s="17">
        <v>0.22455028290312701</v>
      </c>
      <c r="E11" s="17">
        <v>0.33915320158781798</v>
      </c>
      <c r="F11" s="17"/>
      <c r="G11" s="17">
        <v>0.24136107216138999</v>
      </c>
      <c r="H11" s="17">
        <v>0.22613237454971899</v>
      </c>
      <c r="I11" s="17">
        <v>0.28593939542789099</v>
      </c>
      <c r="J11" s="17">
        <v>0.29705006589442701</v>
      </c>
      <c r="K11" s="17">
        <v>0.331612309280714</v>
      </c>
      <c r="L11" s="17">
        <v>0.293759416039865</v>
      </c>
      <c r="M11" s="17"/>
      <c r="N11" s="17">
        <v>0.22286614792353299</v>
      </c>
      <c r="O11" s="17">
        <v>0.29724821316982097</v>
      </c>
      <c r="P11" s="17">
        <v>0.31177502525837297</v>
      </c>
      <c r="Q11" s="17">
        <v>0.30958375471150901</v>
      </c>
      <c r="R11" s="17"/>
      <c r="S11" s="17">
        <v>0.27310264433061199</v>
      </c>
      <c r="T11" s="17">
        <v>0.313653238935307</v>
      </c>
      <c r="U11" s="17">
        <v>0.204026842476418</v>
      </c>
      <c r="V11" s="17">
        <v>0.297971191204354</v>
      </c>
      <c r="W11" s="17">
        <v>0.30441721178717002</v>
      </c>
      <c r="X11" s="17">
        <v>0.28147682611480401</v>
      </c>
      <c r="Y11" s="17">
        <v>0.29013527779375298</v>
      </c>
      <c r="Z11" s="17">
        <v>0.27427467632709102</v>
      </c>
      <c r="AA11" s="17">
        <v>0.29092090951494798</v>
      </c>
      <c r="AB11" s="17">
        <v>0.31876784460665603</v>
      </c>
      <c r="AC11" s="17">
        <v>0.21986557130463599</v>
      </c>
      <c r="AD11" s="17">
        <v>0.29373380323117398</v>
      </c>
      <c r="AE11" s="17"/>
      <c r="AF11" s="17">
        <v>0.28783417702117797</v>
      </c>
      <c r="AG11" s="17">
        <v>0.28135996312071498</v>
      </c>
      <c r="AH11" s="17">
        <v>0.29690746452211803</v>
      </c>
      <c r="AI11" s="17"/>
      <c r="AJ11" s="17">
        <v>0.24989830202066199</v>
      </c>
      <c r="AK11" s="17">
        <v>0.27283013896895097</v>
      </c>
      <c r="AL11" s="17">
        <v>0.275275414807927</v>
      </c>
      <c r="AM11" s="17"/>
      <c r="AN11" s="17">
        <v>0.37521390910331298</v>
      </c>
      <c r="AO11" s="17">
        <v>0.24059366569728399</v>
      </c>
      <c r="AP11" s="17">
        <v>0.26449241546495</v>
      </c>
      <c r="AQ11" s="17">
        <v>0.212203952608923</v>
      </c>
      <c r="AR11" s="17">
        <v>0.321817334040505</v>
      </c>
      <c r="AS11" s="17"/>
      <c r="AT11" s="17">
        <v>0.28196953504565198</v>
      </c>
      <c r="AU11" s="17">
        <v>0.26606336415853399</v>
      </c>
      <c r="AV11" s="17"/>
      <c r="AW11" s="17">
        <v>0.20316527011933</v>
      </c>
      <c r="AX11" s="17">
        <v>0.28355284973251899</v>
      </c>
      <c r="AY11" s="17">
        <v>0.36207002598125498</v>
      </c>
    </row>
    <row r="12" spans="2:51">
      <c r="B12" s="18" t="s">
        <v>136</v>
      </c>
      <c r="C12" s="17">
        <v>0.14487543425552199</v>
      </c>
      <c r="D12" s="17">
        <v>0.124946962273315</v>
      </c>
      <c r="E12" s="17">
        <v>0.16459573690370199</v>
      </c>
      <c r="F12" s="17"/>
      <c r="G12" s="17">
        <v>0.20082197128901</v>
      </c>
      <c r="H12" s="17">
        <v>0.18487992216170299</v>
      </c>
      <c r="I12" s="17">
        <v>0.10485080457102799</v>
      </c>
      <c r="J12" s="17">
        <v>0.18244448957495599</v>
      </c>
      <c r="K12" s="17">
        <v>0.117897244786065</v>
      </c>
      <c r="L12" s="17">
        <v>0.11816070774340399</v>
      </c>
      <c r="M12" s="17"/>
      <c r="N12" s="17">
        <v>0.15133422632235699</v>
      </c>
      <c r="O12" s="17">
        <v>0.142838834543836</v>
      </c>
      <c r="P12" s="17">
        <v>0.117610544412597</v>
      </c>
      <c r="Q12" s="17">
        <v>0.16719244282311599</v>
      </c>
      <c r="R12" s="17"/>
      <c r="S12" s="17">
        <v>0.12548754487088501</v>
      </c>
      <c r="T12" s="17">
        <v>0.21268508863465199</v>
      </c>
      <c r="U12" s="17">
        <v>0.123782316099267</v>
      </c>
      <c r="V12" s="17">
        <v>9.1508700890229194E-2</v>
      </c>
      <c r="W12" s="17">
        <v>7.8217511687351998E-2</v>
      </c>
      <c r="X12" s="17">
        <v>0.14760120214057601</v>
      </c>
      <c r="Y12" s="17">
        <v>0.15249549208856</v>
      </c>
      <c r="Z12" s="17">
        <v>0.10841456205357899</v>
      </c>
      <c r="AA12" s="17">
        <v>0.15760324156031599</v>
      </c>
      <c r="AB12" s="17">
        <v>0.12956457816773601</v>
      </c>
      <c r="AC12" s="17">
        <v>0.219567791676025</v>
      </c>
      <c r="AD12" s="17">
        <v>0.25645441912113098</v>
      </c>
      <c r="AE12" s="17"/>
      <c r="AF12" s="17">
        <v>0.137725837385345</v>
      </c>
      <c r="AG12" s="17">
        <v>0.122682224323846</v>
      </c>
      <c r="AH12" s="17">
        <v>0.21149565157067399</v>
      </c>
      <c r="AI12" s="17"/>
      <c r="AJ12" s="17">
        <v>0.122807046059502</v>
      </c>
      <c r="AK12" s="17">
        <v>0.15249281777780199</v>
      </c>
      <c r="AL12" s="17">
        <v>0.100356001300737</v>
      </c>
      <c r="AM12" s="17"/>
      <c r="AN12" s="17">
        <v>0.12762467625934501</v>
      </c>
      <c r="AO12" s="17">
        <v>0.17507547179011901</v>
      </c>
      <c r="AP12" s="17">
        <v>0.14103658099042299</v>
      </c>
      <c r="AQ12" s="17">
        <v>0.14451982544011099</v>
      </c>
      <c r="AR12" s="17">
        <v>0</v>
      </c>
      <c r="AS12" s="17"/>
      <c r="AT12" s="17">
        <v>0.14704928043034399</v>
      </c>
      <c r="AU12" s="17">
        <v>0.12705673320215699</v>
      </c>
      <c r="AV12" s="17"/>
      <c r="AW12" s="17">
        <v>0.11845071327314501</v>
      </c>
      <c r="AX12" s="17">
        <v>0.115484535776781</v>
      </c>
      <c r="AY12" s="17">
        <v>0.17933586479021399</v>
      </c>
    </row>
    <row r="13" spans="2:51">
      <c r="B13" s="18" t="s">
        <v>137</v>
      </c>
      <c r="C13" s="17">
        <v>8.3963656478491605E-2</v>
      </c>
      <c r="D13" s="17">
        <v>7.1422153113427797E-2</v>
      </c>
      <c r="E13" s="17">
        <v>9.7281844390707806E-2</v>
      </c>
      <c r="F13" s="17"/>
      <c r="G13" s="17">
        <v>8.6183625423203805E-2</v>
      </c>
      <c r="H13" s="17">
        <v>7.8411472152533801E-2</v>
      </c>
      <c r="I13" s="17">
        <v>0.10070632514714201</v>
      </c>
      <c r="J13" s="17">
        <v>6.3788699193385798E-2</v>
      </c>
      <c r="K13" s="17">
        <v>0.11706499124276</v>
      </c>
      <c r="L13" s="17">
        <v>6.5277625818764798E-2</v>
      </c>
      <c r="M13" s="17"/>
      <c r="N13" s="17">
        <v>6.7532344390490703E-2</v>
      </c>
      <c r="O13" s="17">
        <v>8.5712143005226601E-2</v>
      </c>
      <c r="P13" s="17">
        <v>6.2928274731164593E-2</v>
      </c>
      <c r="Q13" s="17">
        <v>0.120335029628867</v>
      </c>
      <c r="R13" s="17"/>
      <c r="S13" s="17">
        <v>6.6582796095560198E-2</v>
      </c>
      <c r="T13" s="17">
        <v>9.2429375166232494E-2</v>
      </c>
      <c r="U13" s="17">
        <v>5.2931108839679199E-2</v>
      </c>
      <c r="V13" s="17">
        <v>0.108267289207346</v>
      </c>
      <c r="W13" s="17">
        <v>7.0334406220344106E-2</v>
      </c>
      <c r="X13" s="17">
        <v>0.107927818919062</v>
      </c>
      <c r="Y13" s="17">
        <v>8.0442417708270597E-2</v>
      </c>
      <c r="Z13" s="17">
        <v>5.6310043812533003E-2</v>
      </c>
      <c r="AA13" s="17">
        <v>4.48455403631879E-2</v>
      </c>
      <c r="AB13" s="17">
        <v>0.14012193462910699</v>
      </c>
      <c r="AC13" s="17">
        <v>0.13475214257878801</v>
      </c>
      <c r="AD13" s="17">
        <v>9.7420731816358297E-2</v>
      </c>
      <c r="AE13" s="17"/>
      <c r="AF13" s="17">
        <v>7.2648132579849298E-2</v>
      </c>
      <c r="AG13" s="17">
        <v>9.6699182286765301E-2</v>
      </c>
      <c r="AH13" s="17">
        <v>0.106187282040465</v>
      </c>
      <c r="AI13" s="17"/>
      <c r="AJ13" s="17">
        <v>1.8412825188954901E-2</v>
      </c>
      <c r="AK13" s="17">
        <v>0.104317259373069</v>
      </c>
      <c r="AL13" s="17">
        <v>9.7299895672932804E-2</v>
      </c>
      <c r="AM13" s="17"/>
      <c r="AN13" s="17">
        <v>0.12688735811966001</v>
      </c>
      <c r="AO13" s="17">
        <v>8.6448132732493493E-2</v>
      </c>
      <c r="AP13" s="17">
        <v>6.6605133746045597E-2</v>
      </c>
      <c r="AQ13" s="17">
        <v>4.92330422933243E-2</v>
      </c>
      <c r="AR13" s="17">
        <v>0.119161288282132</v>
      </c>
      <c r="AS13" s="17"/>
      <c r="AT13" s="17">
        <v>8.5915081545891794E-2</v>
      </c>
      <c r="AU13" s="17">
        <v>5.7234300896606499E-2</v>
      </c>
      <c r="AV13" s="17"/>
      <c r="AW13" s="17">
        <v>6.4227621352712205E-2</v>
      </c>
      <c r="AX13" s="17">
        <v>6.9296539733763998E-2</v>
      </c>
      <c r="AY13" s="17">
        <v>0.107772989904324</v>
      </c>
    </row>
    <row r="14" spans="2:51">
      <c r="B14" s="18" t="s">
        <v>119</v>
      </c>
      <c r="C14" s="17">
        <v>5.2672290008073497E-2</v>
      </c>
      <c r="D14" s="17">
        <v>2.74689090903661E-2</v>
      </c>
      <c r="E14" s="17">
        <v>7.8144646276558302E-2</v>
      </c>
      <c r="F14" s="17"/>
      <c r="G14" s="17">
        <v>3.2930496136727598E-2</v>
      </c>
      <c r="H14" s="17">
        <v>4.5184210329420001E-2</v>
      </c>
      <c r="I14" s="17">
        <v>8.6685726922666503E-2</v>
      </c>
      <c r="J14" s="17">
        <v>3.4264950556620197E-2</v>
      </c>
      <c r="K14" s="17">
        <v>3.7491182531066501E-2</v>
      </c>
      <c r="L14" s="17">
        <v>6.2258988679122801E-2</v>
      </c>
      <c r="M14" s="17"/>
      <c r="N14" s="17">
        <v>2.5877735115575E-2</v>
      </c>
      <c r="O14" s="17">
        <v>5.79346145755276E-2</v>
      </c>
      <c r="P14" s="17">
        <v>3.9456654925415398E-2</v>
      </c>
      <c r="Q14" s="17">
        <v>8.8498931875501397E-2</v>
      </c>
      <c r="R14" s="17"/>
      <c r="S14" s="17">
        <v>6.6803649211350402E-2</v>
      </c>
      <c r="T14" s="17">
        <v>3.05228004313557E-2</v>
      </c>
      <c r="U14" s="17">
        <v>8.5194169562484601E-2</v>
      </c>
      <c r="V14" s="17">
        <v>4.5367827398592901E-2</v>
      </c>
      <c r="W14" s="17">
        <v>5.5710516047835598E-2</v>
      </c>
      <c r="X14" s="17">
        <v>1.47809485884392E-2</v>
      </c>
      <c r="Y14" s="17">
        <v>3.2686339550967398E-2</v>
      </c>
      <c r="Z14" s="17">
        <v>2.8750698826060999E-2</v>
      </c>
      <c r="AA14" s="17">
        <v>4.7337889830086598E-2</v>
      </c>
      <c r="AB14" s="17">
        <v>7.6882076088094498E-2</v>
      </c>
      <c r="AC14" s="17">
        <v>0.107828881906169</v>
      </c>
      <c r="AD14" s="17">
        <v>2.86949115092371E-2</v>
      </c>
      <c r="AE14" s="17"/>
      <c r="AF14" s="17">
        <v>5.1375641984397202E-2</v>
      </c>
      <c r="AG14" s="17">
        <v>4.24988691211904E-2</v>
      </c>
      <c r="AH14" s="17">
        <v>8.6113397540786701E-2</v>
      </c>
      <c r="AI14" s="17"/>
      <c r="AJ14" s="17">
        <v>2.22908452637894E-2</v>
      </c>
      <c r="AK14" s="17">
        <v>4.7009195992020698E-2</v>
      </c>
      <c r="AL14" s="17">
        <v>5.7774473531739E-2</v>
      </c>
      <c r="AM14" s="17"/>
      <c r="AN14" s="17">
        <v>6.7188155750410206E-2</v>
      </c>
      <c r="AO14" s="17">
        <v>3.38125644164739E-2</v>
      </c>
      <c r="AP14" s="17">
        <v>4.8962641639685299E-2</v>
      </c>
      <c r="AQ14" s="17">
        <v>3.8025203273942598E-2</v>
      </c>
      <c r="AR14" s="17">
        <v>9.1983864051045E-2</v>
      </c>
      <c r="AS14" s="17"/>
      <c r="AT14" s="17">
        <v>4.7025659609413802E-2</v>
      </c>
      <c r="AU14" s="17">
        <v>9.9680925356763206E-2</v>
      </c>
      <c r="AV14" s="17"/>
      <c r="AW14" s="17">
        <v>3.1186695353625699E-2</v>
      </c>
      <c r="AX14" s="17">
        <v>3.6986422647828698E-2</v>
      </c>
      <c r="AY14" s="17">
        <v>7.8517760889266403E-2</v>
      </c>
    </row>
    <row r="15" spans="2:51">
      <c r="B15" s="18" t="s">
        <v>138</v>
      </c>
      <c r="C15" s="21">
        <v>0.43609917482860699</v>
      </c>
      <c r="D15" s="21">
        <v>0.55161169261976395</v>
      </c>
      <c r="E15" s="21">
        <v>0.32082457084121402</v>
      </c>
      <c r="F15" s="21"/>
      <c r="G15" s="21">
        <v>0.438702834989669</v>
      </c>
      <c r="H15" s="21">
        <v>0.46539202080662501</v>
      </c>
      <c r="I15" s="21">
        <v>0.42181774793127302</v>
      </c>
      <c r="J15" s="21">
        <v>0.42245179478061201</v>
      </c>
      <c r="K15" s="21">
        <v>0.39593427215939397</v>
      </c>
      <c r="L15" s="21">
        <v>0.46054326171884402</v>
      </c>
      <c r="M15" s="21"/>
      <c r="N15" s="21">
        <v>0.53238954624804502</v>
      </c>
      <c r="O15" s="21">
        <v>0.41626619470558901</v>
      </c>
      <c r="P15" s="21">
        <v>0.46822950067245001</v>
      </c>
      <c r="Q15" s="21">
        <v>0.31438984096100597</v>
      </c>
      <c r="R15" s="21"/>
      <c r="S15" s="21">
        <v>0.46802336549159301</v>
      </c>
      <c r="T15" s="21">
        <v>0.350709496832453</v>
      </c>
      <c r="U15" s="21">
        <v>0.53406556302215102</v>
      </c>
      <c r="V15" s="21">
        <v>0.45688499129947902</v>
      </c>
      <c r="W15" s="21">
        <v>0.49132035425729897</v>
      </c>
      <c r="X15" s="21">
        <v>0.44821320423711802</v>
      </c>
      <c r="Y15" s="21">
        <v>0.44424047285844998</v>
      </c>
      <c r="Z15" s="21">
        <v>0.53225001898073598</v>
      </c>
      <c r="AA15" s="21">
        <v>0.45929241873146098</v>
      </c>
      <c r="AB15" s="21">
        <v>0.33466356650840701</v>
      </c>
      <c r="AC15" s="21">
        <v>0.31798561253438201</v>
      </c>
      <c r="AD15" s="21">
        <v>0.32369613432209998</v>
      </c>
      <c r="AE15" s="21"/>
      <c r="AF15" s="21">
        <v>0.45041621102923102</v>
      </c>
      <c r="AG15" s="21">
        <v>0.45675976114748301</v>
      </c>
      <c r="AH15" s="21">
        <v>0.29929620432595599</v>
      </c>
      <c r="AI15" s="21"/>
      <c r="AJ15" s="21">
        <v>0.58659098146709099</v>
      </c>
      <c r="AK15" s="21">
        <v>0.42335058788815699</v>
      </c>
      <c r="AL15" s="21">
        <v>0.46929421468666399</v>
      </c>
      <c r="AM15" s="21"/>
      <c r="AN15" s="21">
        <v>0.30308590076727099</v>
      </c>
      <c r="AO15" s="21">
        <v>0.46407016536362999</v>
      </c>
      <c r="AP15" s="21">
        <v>0.47890322815889702</v>
      </c>
      <c r="AQ15" s="21">
        <v>0.55601797638369899</v>
      </c>
      <c r="AR15" s="21">
        <v>0.46703751362631801</v>
      </c>
      <c r="AS15" s="21"/>
      <c r="AT15" s="21">
        <v>0.43804044336869802</v>
      </c>
      <c r="AU15" s="21">
        <v>0.44996467638594001</v>
      </c>
      <c r="AV15" s="21"/>
      <c r="AW15" s="21">
        <v>0.58296969990118797</v>
      </c>
      <c r="AX15" s="21">
        <v>0.49467965210910703</v>
      </c>
      <c r="AY15" s="21">
        <v>0.27230335843494102</v>
      </c>
    </row>
    <row r="16" spans="2:51">
      <c r="B16" s="18" t="s">
        <v>139</v>
      </c>
      <c r="C16" s="21">
        <v>0.22883909073401401</v>
      </c>
      <c r="D16" s="21">
        <v>0.19636911538674301</v>
      </c>
      <c r="E16" s="21">
        <v>0.26187758129441002</v>
      </c>
      <c r="F16" s="21"/>
      <c r="G16" s="21">
        <v>0.28700559671221298</v>
      </c>
      <c r="H16" s="21">
        <v>0.26329139431423698</v>
      </c>
      <c r="I16" s="21">
        <v>0.20555712971817</v>
      </c>
      <c r="J16" s="21">
        <v>0.24623318876834099</v>
      </c>
      <c r="K16" s="21">
        <v>0.23496223602882499</v>
      </c>
      <c r="L16" s="21">
        <v>0.18343833356216899</v>
      </c>
      <c r="M16" s="21"/>
      <c r="N16" s="21">
        <v>0.21886657071284801</v>
      </c>
      <c r="O16" s="21">
        <v>0.22855097754906201</v>
      </c>
      <c r="P16" s="21">
        <v>0.18053881914376199</v>
      </c>
      <c r="Q16" s="21">
        <v>0.28752747245198301</v>
      </c>
      <c r="R16" s="21"/>
      <c r="S16" s="21">
        <v>0.19207034096644501</v>
      </c>
      <c r="T16" s="21">
        <v>0.30511446380088397</v>
      </c>
      <c r="U16" s="21">
        <v>0.17671342493894601</v>
      </c>
      <c r="V16" s="21">
        <v>0.19977599009757499</v>
      </c>
      <c r="W16" s="21">
        <v>0.14855191790769601</v>
      </c>
      <c r="X16" s="21">
        <v>0.25552902105963798</v>
      </c>
      <c r="Y16" s="21">
        <v>0.23293790979682999</v>
      </c>
      <c r="Z16" s="21">
        <v>0.16472460586611201</v>
      </c>
      <c r="AA16" s="21">
        <v>0.20244878192350399</v>
      </c>
      <c r="AB16" s="21">
        <v>0.26968651279684303</v>
      </c>
      <c r="AC16" s="21">
        <v>0.35431993425481301</v>
      </c>
      <c r="AD16" s="21">
        <v>0.353875150937489</v>
      </c>
      <c r="AE16" s="21"/>
      <c r="AF16" s="21">
        <v>0.210373969965194</v>
      </c>
      <c r="AG16" s="21">
        <v>0.21938140661061201</v>
      </c>
      <c r="AH16" s="21">
        <v>0.31768293361113897</v>
      </c>
      <c r="AI16" s="21"/>
      <c r="AJ16" s="21">
        <v>0.141219871248457</v>
      </c>
      <c r="AK16" s="21">
        <v>0.25681007715087101</v>
      </c>
      <c r="AL16" s="21">
        <v>0.19765589697367</v>
      </c>
      <c r="AM16" s="21"/>
      <c r="AN16" s="21">
        <v>0.25451203437900599</v>
      </c>
      <c r="AO16" s="21">
        <v>0.26152360452261197</v>
      </c>
      <c r="AP16" s="21">
        <v>0.207641714736469</v>
      </c>
      <c r="AQ16" s="21">
        <v>0.193752867733435</v>
      </c>
      <c r="AR16" s="21">
        <v>0.119161288282132</v>
      </c>
      <c r="AS16" s="21"/>
      <c r="AT16" s="21">
        <v>0.23296436197623599</v>
      </c>
      <c r="AU16" s="21">
        <v>0.18429103409876299</v>
      </c>
      <c r="AV16" s="21"/>
      <c r="AW16" s="21">
        <v>0.182678334625857</v>
      </c>
      <c r="AX16" s="21">
        <v>0.18478107551054501</v>
      </c>
      <c r="AY16" s="21">
        <v>0.28710885469453801</v>
      </c>
    </row>
    <row r="17" spans="2:51">
      <c r="B17" s="18" t="s">
        <v>140</v>
      </c>
      <c r="C17" s="22">
        <v>0.20726008409459401</v>
      </c>
      <c r="D17" s="22">
        <v>0.355242577233021</v>
      </c>
      <c r="E17" s="22">
        <v>5.8946989546804003E-2</v>
      </c>
      <c r="F17" s="22"/>
      <c r="G17" s="22">
        <v>0.15169723827745599</v>
      </c>
      <c r="H17" s="22">
        <v>0.202100626492388</v>
      </c>
      <c r="I17" s="22">
        <v>0.216260618213103</v>
      </c>
      <c r="J17" s="22">
        <v>0.17621860601227099</v>
      </c>
      <c r="K17" s="22">
        <v>0.16097203613056901</v>
      </c>
      <c r="L17" s="22">
        <v>0.27710492815667498</v>
      </c>
      <c r="M17" s="22"/>
      <c r="N17" s="22">
        <v>0.31352297553519698</v>
      </c>
      <c r="O17" s="22">
        <v>0.187715217156527</v>
      </c>
      <c r="P17" s="22">
        <v>0.28769068152868799</v>
      </c>
      <c r="Q17" s="22">
        <v>2.6862368509023699E-2</v>
      </c>
      <c r="R17" s="22"/>
      <c r="S17" s="22">
        <v>0.27595302452514803</v>
      </c>
      <c r="T17" s="22">
        <v>4.55950330315689E-2</v>
      </c>
      <c r="U17" s="22">
        <v>0.35735213808320498</v>
      </c>
      <c r="V17" s="22">
        <v>0.257109001201904</v>
      </c>
      <c r="W17" s="22">
        <v>0.34276843634960302</v>
      </c>
      <c r="X17" s="22">
        <v>0.19268418317748001</v>
      </c>
      <c r="Y17" s="22">
        <v>0.21130256306162001</v>
      </c>
      <c r="Z17" s="22">
        <v>0.367525413114624</v>
      </c>
      <c r="AA17" s="22">
        <v>0.25684363680795702</v>
      </c>
      <c r="AB17" s="22">
        <v>6.4977053711563898E-2</v>
      </c>
      <c r="AC17" s="22">
        <v>-3.6334321720431502E-2</v>
      </c>
      <c r="AD17" s="22">
        <v>-3.01790166153896E-2</v>
      </c>
      <c r="AE17" s="22"/>
      <c r="AF17" s="22">
        <v>0.24004224106403599</v>
      </c>
      <c r="AG17" s="22">
        <v>0.23737835453687101</v>
      </c>
      <c r="AH17" s="22">
        <v>-1.8386729285183499E-2</v>
      </c>
      <c r="AI17" s="22"/>
      <c r="AJ17" s="22">
        <v>0.44537111021863401</v>
      </c>
      <c r="AK17" s="22">
        <v>0.16654051073728601</v>
      </c>
      <c r="AL17" s="22">
        <v>0.27163831771299402</v>
      </c>
      <c r="AM17" s="22"/>
      <c r="AN17" s="22">
        <v>4.8573866388265198E-2</v>
      </c>
      <c r="AO17" s="22">
        <v>0.20254656084101799</v>
      </c>
      <c r="AP17" s="22">
        <v>0.27126151342242799</v>
      </c>
      <c r="AQ17" s="22">
        <v>0.36226510865026401</v>
      </c>
      <c r="AR17" s="22">
        <v>0.347876225344186</v>
      </c>
      <c r="AS17" s="22"/>
      <c r="AT17" s="22">
        <v>0.205076081392462</v>
      </c>
      <c r="AU17" s="22">
        <v>0.26567364228717599</v>
      </c>
      <c r="AV17" s="22"/>
      <c r="AW17" s="22">
        <v>0.40029136527532999</v>
      </c>
      <c r="AX17" s="22">
        <v>0.30989857659856201</v>
      </c>
      <c r="AY17" s="22">
        <v>-1.48054962595979E-2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494</v>
      </c>
      <c r="E7" s="10">
        <v>533</v>
      </c>
      <c r="F7" s="10"/>
      <c r="G7" s="10">
        <v>86</v>
      </c>
      <c r="H7" s="10">
        <v>144</v>
      </c>
      <c r="I7" s="10">
        <v>165</v>
      </c>
      <c r="J7" s="10">
        <v>161</v>
      </c>
      <c r="K7" s="10">
        <v>204</v>
      </c>
      <c r="L7" s="10">
        <v>273</v>
      </c>
      <c r="M7" s="10"/>
      <c r="N7" s="10">
        <v>314</v>
      </c>
      <c r="O7" s="10">
        <v>283</v>
      </c>
      <c r="P7" s="10">
        <v>190</v>
      </c>
      <c r="Q7" s="10">
        <v>234</v>
      </c>
      <c r="R7" s="10"/>
      <c r="S7" s="10">
        <v>120</v>
      </c>
      <c r="T7" s="10">
        <v>141</v>
      </c>
      <c r="U7" s="10">
        <v>115</v>
      </c>
      <c r="V7" s="10">
        <v>94</v>
      </c>
      <c r="W7" s="10">
        <v>91</v>
      </c>
      <c r="X7" s="10">
        <v>68</v>
      </c>
      <c r="Y7" s="10">
        <v>96</v>
      </c>
      <c r="Z7" s="10">
        <v>34</v>
      </c>
      <c r="AA7" s="10">
        <v>115</v>
      </c>
      <c r="AB7" s="10">
        <v>80</v>
      </c>
      <c r="AC7" s="10">
        <v>44</v>
      </c>
      <c r="AD7" s="10">
        <v>35</v>
      </c>
      <c r="AE7" s="10"/>
      <c r="AF7" s="10">
        <v>462</v>
      </c>
      <c r="AG7" s="10">
        <v>421</v>
      </c>
      <c r="AH7" s="10">
        <v>100</v>
      </c>
      <c r="AI7" s="10"/>
      <c r="AJ7" s="10">
        <v>251</v>
      </c>
      <c r="AK7" s="10">
        <v>291</v>
      </c>
      <c r="AL7" s="10">
        <v>82</v>
      </c>
      <c r="AM7" s="10"/>
      <c r="AN7" s="10">
        <v>219</v>
      </c>
      <c r="AO7" s="10">
        <v>175</v>
      </c>
      <c r="AP7" s="10">
        <v>255</v>
      </c>
      <c r="AQ7" s="10">
        <v>111</v>
      </c>
      <c r="AR7" s="10">
        <v>14</v>
      </c>
      <c r="AS7" s="10"/>
      <c r="AT7" s="10">
        <v>940</v>
      </c>
      <c r="AU7" s="10">
        <v>87</v>
      </c>
      <c r="AV7" s="10"/>
      <c r="AW7" s="10">
        <v>479</v>
      </c>
      <c r="AX7" s="10">
        <v>110</v>
      </c>
      <c r="AY7" s="10">
        <v>444</v>
      </c>
    </row>
    <row r="8" spans="2:51" ht="30" customHeight="1">
      <c r="B8" s="11" t="s">
        <v>112</v>
      </c>
      <c r="C8" s="11">
        <v>1037</v>
      </c>
      <c r="D8" s="11">
        <v>512</v>
      </c>
      <c r="E8" s="11">
        <v>519</v>
      </c>
      <c r="F8" s="11"/>
      <c r="G8" s="11">
        <v>99</v>
      </c>
      <c r="H8" s="11">
        <v>176</v>
      </c>
      <c r="I8" s="11">
        <v>187</v>
      </c>
      <c r="J8" s="11">
        <v>159</v>
      </c>
      <c r="K8" s="11">
        <v>166</v>
      </c>
      <c r="L8" s="11">
        <v>249</v>
      </c>
      <c r="M8" s="11"/>
      <c r="N8" s="11">
        <v>292</v>
      </c>
      <c r="O8" s="11">
        <v>263</v>
      </c>
      <c r="P8" s="11">
        <v>220</v>
      </c>
      <c r="Q8" s="11">
        <v>250</v>
      </c>
      <c r="R8" s="11"/>
      <c r="S8" s="11">
        <v>151</v>
      </c>
      <c r="T8" s="11">
        <v>135</v>
      </c>
      <c r="U8" s="11">
        <v>106</v>
      </c>
      <c r="V8" s="11">
        <v>100</v>
      </c>
      <c r="W8" s="11">
        <v>88</v>
      </c>
      <c r="X8" s="11">
        <v>69</v>
      </c>
      <c r="Y8" s="11">
        <v>87</v>
      </c>
      <c r="Z8" s="11">
        <v>29</v>
      </c>
      <c r="AA8" s="11">
        <v>110</v>
      </c>
      <c r="AB8" s="11">
        <v>81</v>
      </c>
      <c r="AC8" s="11">
        <v>44</v>
      </c>
      <c r="AD8" s="11">
        <v>36</v>
      </c>
      <c r="AE8" s="11"/>
      <c r="AF8" s="11">
        <v>452</v>
      </c>
      <c r="AG8" s="11">
        <v>419</v>
      </c>
      <c r="AH8" s="11">
        <v>107</v>
      </c>
      <c r="AI8" s="11"/>
      <c r="AJ8" s="11">
        <v>245</v>
      </c>
      <c r="AK8" s="11">
        <v>300</v>
      </c>
      <c r="AL8" s="11">
        <v>79</v>
      </c>
      <c r="AM8" s="11"/>
      <c r="AN8" s="11">
        <v>226</v>
      </c>
      <c r="AO8" s="11">
        <v>182</v>
      </c>
      <c r="AP8" s="11">
        <v>250</v>
      </c>
      <c r="AQ8" s="11">
        <v>113</v>
      </c>
      <c r="AR8" s="11">
        <v>12</v>
      </c>
      <c r="AS8" s="11"/>
      <c r="AT8" s="11">
        <v>930</v>
      </c>
      <c r="AU8" s="11">
        <v>100</v>
      </c>
      <c r="AV8" s="11"/>
      <c r="AW8" s="11">
        <v>460</v>
      </c>
      <c r="AX8" s="11">
        <v>121</v>
      </c>
      <c r="AY8" s="11">
        <v>456</v>
      </c>
    </row>
    <row r="9" spans="2:51">
      <c r="B9" s="18" t="s">
        <v>133</v>
      </c>
      <c r="C9" s="17">
        <v>3.8223976998419097E-2</v>
      </c>
      <c r="D9" s="17">
        <v>3.6271702513625999E-2</v>
      </c>
      <c r="E9" s="17">
        <v>4.0577135181927203E-2</v>
      </c>
      <c r="F9" s="17"/>
      <c r="G9" s="17">
        <v>3.6028057250075601E-2</v>
      </c>
      <c r="H9" s="17">
        <v>2.6672598339945699E-2</v>
      </c>
      <c r="I9" s="17">
        <v>4.51520135415798E-2</v>
      </c>
      <c r="J9" s="17">
        <v>2.4385327091495899E-2</v>
      </c>
      <c r="K9" s="17">
        <v>6.0303019267588999E-2</v>
      </c>
      <c r="L9" s="17">
        <v>3.6212107387494599E-2</v>
      </c>
      <c r="M9" s="17"/>
      <c r="N9" s="17">
        <v>3.5771654118816103E-2</v>
      </c>
      <c r="O9" s="17">
        <v>3.08922922735257E-2</v>
      </c>
      <c r="P9" s="17">
        <v>4.8308654527514698E-2</v>
      </c>
      <c r="Q9" s="17">
        <v>4.16363784415274E-2</v>
      </c>
      <c r="R9" s="17"/>
      <c r="S9" s="17">
        <v>1.89557008232633E-2</v>
      </c>
      <c r="T9" s="17">
        <v>4.7570957672482102E-2</v>
      </c>
      <c r="U9" s="17">
        <v>8.1996736198981804E-2</v>
      </c>
      <c r="V9" s="17">
        <v>0</v>
      </c>
      <c r="W9" s="17">
        <v>4.1036734583592201E-2</v>
      </c>
      <c r="X9" s="17">
        <v>5.8221555072255203E-2</v>
      </c>
      <c r="Y9" s="17">
        <v>6.1933473986503097E-2</v>
      </c>
      <c r="Z9" s="17">
        <v>2.44809515024722E-2</v>
      </c>
      <c r="AA9" s="17">
        <v>4.6232026862541097E-2</v>
      </c>
      <c r="AB9" s="17">
        <v>3.4706985461319402E-2</v>
      </c>
      <c r="AC9" s="17">
        <v>0</v>
      </c>
      <c r="AD9" s="17">
        <v>0</v>
      </c>
      <c r="AE9" s="17"/>
      <c r="AF9" s="17">
        <v>4.8568410312617702E-2</v>
      </c>
      <c r="AG9" s="17">
        <v>3.0891124890433899E-2</v>
      </c>
      <c r="AH9" s="17">
        <v>2.7678343562785999E-2</v>
      </c>
      <c r="AI9" s="17"/>
      <c r="AJ9" s="17">
        <v>7.9312655800562806E-2</v>
      </c>
      <c r="AK9" s="17">
        <v>3.0073737568073002E-2</v>
      </c>
      <c r="AL9" s="17">
        <v>1.31494840678038E-2</v>
      </c>
      <c r="AM9" s="17"/>
      <c r="AN9" s="17">
        <v>4.4014015792436398E-2</v>
      </c>
      <c r="AO9" s="17">
        <v>8.4398715308437507E-3</v>
      </c>
      <c r="AP9" s="17">
        <v>3.0758384797555102E-2</v>
      </c>
      <c r="AQ9" s="17">
        <v>5.8916818229431199E-2</v>
      </c>
      <c r="AR9" s="17">
        <v>5.6592797729613502E-2</v>
      </c>
      <c r="AS9" s="17"/>
      <c r="AT9" s="17">
        <v>3.7843896942906199E-2</v>
      </c>
      <c r="AU9" s="17">
        <v>4.4570124559506701E-2</v>
      </c>
      <c r="AV9" s="17"/>
      <c r="AW9" s="17">
        <v>3.4616356585724102E-2</v>
      </c>
      <c r="AX9" s="17">
        <v>2.9819397949122001E-2</v>
      </c>
      <c r="AY9" s="17">
        <v>4.4091377550314302E-2</v>
      </c>
    </row>
    <row r="10" spans="2:51">
      <c r="B10" s="18" t="s">
        <v>134</v>
      </c>
      <c r="C10" s="17">
        <v>0.21319194170120601</v>
      </c>
      <c r="D10" s="17">
        <v>0.26134868465288802</v>
      </c>
      <c r="E10" s="17">
        <v>0.168014480289739</v>
      </c>
      <c r="F10" s="17"/>
      <c r="G10" s="17">
        <v>0.197085897160513</v>
      </c>
      <c r="H10" s="17">
        <v>0.21857110797399601</v>
      </c>
      <c r="I10" s="17">
        <v>0.22929669055149601</v>
      </c>
      <c r="J10" s="17">
        <v>0.17176457335840301</v>
      </c>
      <c r="K10" s="17">
        <v>0.17900888816486901</v>
      </c>
      <c r="L10" s="17">
        <v>0.25304359661049902</v>
      </c>
      <c r="M10" s="17"/>
      <c r="N10" s="17">
        <v>0.22069499056175501</v>
      </c>
      <c r="O10" s="17">
        <v>0.16243538511438199</v>
      </c>
      <c r="P10" s="17">
        <v>0.26169764046445598</v>
      </c>
      <c r="Q10" s="17">
        <v>0.216513902310842</v>
      </c>
      <c r="R10" s="17"/>
      <c r="S10" s="17">
        <v>0.283213388555977</v>
      </c>
      <c r="T10" s="17">
        <v>0.17628449623898801</v>
      </c>
      <c r="U10" s="17">
        <v>0.24095052734382599</v>
      </c>
      <c r="V10" s="17">
        <v>0.21850961294360899</v>
      </c>
      <c r="W10" s="17">
        <v>0.21512566365479499</v>
      </c>
      <c r="X10" s="17">
        <v>0.21583986490189699</v>
      </c>
      <c r="Y10" s="17">
        <v>0.18795271138512301</v>
      </c>
      <c r="Z10" s="17">
        <v>0.17008323115862101</v>
      </c>
      <c r="AA10" s="17">
        <v>0.22336643154368499</v>
      </c>
      <c r="AB10" s="17">
        <v>0.157078037384285</v>
      </c>
      <c r="AC10" s="17">
        <v>0.232749717408087</v>
      </c>
      <c r="AD10" s="17">
        <v>0.118235437138709</v>
      </c>
      <c r="AE10" s="17"/>
      <c r="AF10" s="17">
        <v>0.263970429703761</v>
      </c>
      <c r="AG10" s="17">
        <v>0.16595669403736399</v>
      </c>
      <c r="AH10" s="17">
        <v>0.194469217674068</v>
      </c>
      <c r="AI10" s="17"/>
      <c r="AJ10" s="17">
        <v>0.44098697233409501</v>
      </c>
      <c r="AK10" s="17">
        <v>0.13318672105576401</v>
      </c>
      <c r="AL10" s="17">
        <v>0.15965809175293</v>
      </c>
      <c r="AM10" s="17"/>
      <c r="AN10" s="17">
        <v>0.191019955934221</v>
      </c>
      <c r="AO10" s="17">
        <v>0.23495728638569399</v>
      </c>
      <c r="AP10" s="17">
        <v>0.19600239280827</v>
      </c>
      <c r="AQ10" s="17">
        <v>0.219206890395205</v>
      </c>
      <c r="AR10" s="17">
        <v>0.220404388112176</v>
      </c>
      <c r="AS10" s="17"/>
      <c r="AT10" s="17">
        <v>0.20496124161284701</v>
      </c>
      <c r="AU10" s="17">
        <v>0.29079717202899702</v>
      </c>
      <c r="AV10" s="17"/>
      <c r="AW10" s="17">
        <v>0.20304454817074</v>
      </c>
      <c r="AX10" s="17">
        <v>0.351728739729052</v>
      </c>
      <c r="AY10" s="17">
        <v>0.186761941848721</v>
      </c>
    </row>
    <row r="11" spans="2:51">
      <c r="B11" s="18" t="s">
        <v>135</v>
      </c>
      <c r="C11" s="17">
        <v>0.23605550256517699</v>
      </c>
      <c r="D11" s="17">
        <v>0.23917778778360199</v>
      </c>
      <c r="E11" s="17">
        <v>0.233713040114293</v>
      </c>
      <c r="F11" s="17"/>
      <c r="G11" s="17">
        <v>0.23257727101193201</v>
      </c>
      <c r="H11" s="17">
        <v>0.180128408573722</v>
      </c>
      <c r="I11" s="17">
        <v>0.191078171084056</v>
      </c>
      <c r="J11" s="17">
        <v>0.26015254042390401</v>
      </c>
      <c r="K11" s="17">
        <v>0.268666204922133</v>
      </c>
      <c r="L11" s="17">
        <v>0.27362319411365299</v>
      </c>
      <c r="M11" s="17"/>
      <c r="N11" s="17">
        <v>0.20958840494709599</v>
      </c>
      <c r="O11" s="17">
        <v>0.22840142034220801</v>
      </c>
      <c r="P11" s="17">
        <v>0.27018291629684899</v>
      </c>
      <c r="Q11" s="17">
        <v>0.251993714943473</v>
      </c>
      <c r="R11" s="17"/>
      <c r="S11" s="17">
        <v>0.21293008902395699</v>
      </c>
      <c r="T11" s="17">
        <v>0.32371070439891902</v>
      </c>
      <c r="U11" s="17">
        <v>0.16822366437178499</v>
      </c>
      <c r="V11" s="17">
        <v>0.22924543545918999</v>
      </c>
      <c r="W11" s="17">
        <v>0.22576191913256899</v>
      </c>
      <c r="X11" s="17">
        <v>0.222442949619931</v>
      </c>
      <c r="Y11" s="17">
        <v>0.25303320111573602</v>
      </c>
      <c r="Z11" s="17">
        <v>0.37925094935564302</v>
      </c>
      <c r="AA11" s="17">
        <v>0.20449161278233499</v>
      </c>
      <c r="AB11" s="17">
        <v>0.253672018270234</v>
      </c>
      <c r="AC11" s="17">
        <v>0.166575689909506</v>
      </c>
      <c r="AD11" s="17">
        <v>0.26021928053603699</v>
      </c>
      <c r="AE11" s="17"/>
      <c r="AF11" s="17">
        <v>0.256587571216772</v>
      </c>
      <c r="AG11" s="17">
        <v>0.197981512088963</v>
      </c>
      <c r="AH11" s="17">
        <v>0.28172049574795699</v>
      </c>
      <c r="AI11" s="17"/>
      <c r="AJ11" s="17">
        <v>0.24190834508460299</v>
      </c>
      <c r="AK11" s="17">
        <v>0.17689244138470001</v>
      </c>
      <c r="AL11" s="17">
        <v>0.27407175310575799</v>
      </c>
      <c r="AM11" s="17"/>
      <c r="AN11" s="17">
        <v>0.275284116505289</v>
      </c>
      <c r="AO11" s="17">
        <v>0.20850299513651599</v>
      </c>
      <c r="AP11" s="17">
        <v>0.23843129611889999</v>
      </c>
      <c r="AQ11" s="17">
        <v>0.17288766742442699</v>
      </c>
      <c r="AR11" s="17">
        <v>0.232231206549914</v>
      </c>
      <c r="AS11" s="17"/>
      <c r="AT11" s="17">
        <v>0.237093679228357</v>
      </c>
      <c r="AU11" s="17">
        <v>0.229119218380652</v>
      </c>
      <c r="AV11" s="17"/>
      <c r="AW11" s="17">
        <v>0.237006507556976</v>
      </c>
      <c r="AX11" s="17">
        <v>0.19716486042091699</v>
      </c>
      <c r="AY11" s="17">
        <v>0.24539096905362601</v>
      </c>
    </row>
    <row r="12" spans="2:51">
      <c r="B12" s="18" t="s">
        <v>136</v>
      </c>
      <c r="C12" s="17">
        <v>0.20918402000828501</v>
      </c>
      <c r="D12" s="17">
        <v>0.16596187245358701</v>
      </c>
      <c r="E12" s="17">
        <v>0.25245513026472799</v>
      </c>
      <c r="F12" s="17"/>
      <c r="G12" s="17">
        <v>0.22764492485301699</v>
      </c>
      <c r="H12" s="17">
        <v>0.224723516138709</v>
      </c>
      <c r="I12" s="17">
        <v>0.19672995572046201</v>
      </c>
      <c r="J12" s="17">
        <v>0.25455868448040397</v>
      </c>
      <c r="K12" s="17">
        <v>0.18936414863455001</v>
      </c>
      <c r="L12" s="17">
        <v>0.18433462953424601</v>
      </c>
      <c r="M12" s="17"/>
      <c r="N12" s="17">
        <v>0.21728204909096699</v>
      </c>
      <c r="O12" s="17">
        <v>0.18016831310412201</v>
      </c>
      <c r="P12" s="17">
        <v>0.20189824465147799</v>
      </c>
      <c r="Q12" s="17">
        <v>0.240075951123493</v>
      </c>
      <c r="R12" s="17"/>
      <c r="S12" s="17">
        <v>0.196706365568484</v>
      </c>
      <c r="T12" s="17">
        <v>0.19779148828365101</v>
      </c>
      <c r="U12" s="17">
        <v>0.19941064156782801</v>
      </c>
      <c r="V12" s="17">
        <v>0.16496865944950201</v>
      </c>
      <c r="W12" s="17">
        <v>0.200937329543806</v>
      </c>
      <c r="X12" s="17">
        <v>0.22891435182849201</v>
      </c>
      <c r="Y12" s="17">
        <v>0.23913139487031099</v>
      </c>
      <c r="Z12" s="17">
        <v>0.176811651785174</v>
      </c>
      <c r="AA12" s="17">
        <v>0.26797114498354302</v>
      </c>
      <c r="AB12" s="17">
        <v>0.16589610652058301</v>
      </c>
      <c r="AC12" s="17">
        <v>0.24842758041593199</v>
      </c>
      <c r="AD12" s="17">
        <v>0.26187701696104199</v>
      </c>
      <c r="AE12" s="17"/>
      <c r="AF12" s="17">
        <v>0.19924387253916101</v>
      </c>
      <c r="AG12" s="17">
        <v>0.21189194125959401</v>
      </c>
      <c r="AH12" s="17">
        <v>0.220157547199403</v>
      </c>
      <c r="AI12" s="17"/>
      <c r="AJ12" s="17">
        <v>0.135283722066767</v>
      </c>
      <c r="AK12" s="17">
        <v>0.217773352110917</v>
      </c>
      <c r="AL12" s="17">
        <v>0.18336632171197201</v>
      </c>
      <c r="AM12" s="17"/>
      <c r="AN12" s="17">
        <v>0.19389709280328099</v>
      </c>
      <c r="AO12" s="17">
        <v>0.228458319301168</v>
      </c>
      <c r="AP12" s="17">
        <v>0.19454616257704299</v>
      </c>
      <c r="AQ12" s="17">
        <v>0.22331514292499399</v>
      </c>
      <c r="AR12" s="17">
        <v>0.12905985316228299</v>
      </c>
      <c r="AS12" s="17"/>
      <c r="AT12" s="17">
        <v>0.212269244934082</v>
      </c>
      <c r="AU12" s="17">
        <v>0.19574860834306801</v>
      </c>
      <c r="AV12" s="17"/>
      <c r="AW12" s="17">
        <v>0.19324444479526201</v>
      </c>
      <c r="AX12" s="17">
        <v>0.197004062330353</v>
      </c>
      <c r="AY12" s="17">
        <v>0.228501829361973</v>
      </c>
    </row>
    <row r="13" spans="2:51">
      <c r="B13" s="18" t="s">
        <v>137</v>
      </c>
      <c r="C13" s="17">
        <v>0.256530772053089</v>
      </c>
      <c r="D13" s="17">
        <v>0.26887043018347301</v>
      </c>
      <c r="E13" s="17">
        <v>0.23969330090301699</v>
      </c>
      <c r="F13" s="17"/>
      <c r="G13" s="17">
        <v>0.26979063279585502</v>
      </c>
      <c r="H13" s="17">
        <v>0.30776925912977199</v>
      </c>
      <c r="I13" s="17">
        <v>0.28922139752618098</v>
      </c>
      <c r="J13" s="17">
        <v>0.24722290893120299</v>
      </c>
      <c r="K13" s="17">
        <v>0.24647072634711101</v>
      </c>
      <c r="L13" s="17">
        <v>0.20308619696283101</v>
      </c>
      <c r="M13" s="17"/>
      <c r="N13" s="17">
        <v>0.27885443429625101</v>
      </c>
      <c r="O13" s="17">
        <v>0.33327030703315702</v>
      </c>
      <c r="P13" s="17">
        <v>0.172295863098263</v>
      </c>
      <c r="Q13" s="17">
        <v>0.21569602032817201</v>
      </c>
      <c r="R13" s="17"/>
      <c r="S13" s="17">
        <v>0.24862926934265001</v>
      </c>
      <c r="T13" s="17">
        <v>0.218886195239895</v>
      </c>
      <c r="U13" s="17">
        <v>0.23291246848541999</v>
      </c>
      <c r="V13" s="17">
        <v>0.30480326375695399</v>
      </c>
      <c r="W13" s="17">
        <v>0.24688106520611</v>
      </c>
      <c r="X13" s="17">
        <v>0.259800329988986</v>
      </c>
      <c r="Y13" s="17">
        <v>0.23554661872336199</v>
      </c>
      <c r="Z13" s="17">
        <v>0.22062251737202801</v>
      </c>
      <c r="AA13" s="17">
        <v>0.232682541304812</v>
      </c>
      <c r="AB13" s="17">
        <v>0.336283500378877</v>
      </c>
      <c r="AC13" s="17">
        <v>0.30079156439654597</v>
      </c>
      <c r="AD13" s="17">
        <v>0.301584774313717</v>
      </c>
      <c r="AE13" s="17"/>
      <c r="AF13" s="17">
        <v>0.18283402378980401</v>
      </c>
      <c r="AG13" s="17">
        <v>0.34478757844928998</v>
      </c>
      <c r="AH13" s="17">
        <v>0.227754362433989</v>
      </c>
      <c r="AI13" s="17"/>
      <c r="AJ13" s="17">
        <v>6.01110583002267E-2</v>
      </c>
      <c r="AK13" s="17">
        <v>0.41068329065451298</v>
      </c>
      <c r="AL13" s="17">
        <v>0.296853887115408</v>
      </c>
      <c r="AM13" s="17"/>
      <c r="AN13" s="17">
        <v>0.233879576539893</v>
      </c>
      <c r="AO13" s="17">
        <v>0.28530348748814999</v>
      </c>
      <c r="AP13" s="17">
        <v>0.29937189431850197</v>
      </c>
      <c r="AQ13" s="17">
        <v>0.29063072907809701</v>
      </c>
      <c r="AR13" s="17">
        <v>0.26972789039496903</v>
      </c>
      <c r="AS13" s="17"/>
      <c r="AT13" s="17">
        <v>0.261388675155243</v>
      </c>
      <c r="AU13" s="17">
        <v>0.195570911074672</v>
      </c>
      <c r="AV13" s="17"/>
      <c r="AW13" s="17">
        <v>0.292378643270993</v>
      </c>
      <c r="AX13" s="17">
        <v>0.203851290127468</v>
      </c>
      <c r="AY13" s="17">
        <v>0.23428303254549501</v>
      </c>
    </row>
    <row r="14" spans="2:51">
      <c r="B14" s="18" t="s">
        <v>119</v>
      </c>
      <c r="C14" s="17">
        <v>4.6813786673824E-2</v>
      </c>
      <c r="D14" s="17">
        <v>2.8369522412823599E-2</v>
      </c>
      <c r="E14" s="17">
        <v>6.5546913246295094E-2</v>
      </c>
      <c r="F14" s="17"/>
      <c r="G14" s="17">
        <v>3.6873216928607698E-2</v>
      </c>
      <c r="H14" s="17">
        <v>4.2135109843855399E-2</v>
      </c>
      <c r="I14" s="17">
        <v>4.8521771576223997E-2</v>
      </c>
      <c r="J14" s="17">
        <v>4.1915965714589998E-2</v>
      </c>
      <c r="K14" s="17">
        <v>5.6187012663748703E-2</v>
      </c>
      <c r="L14" s="17">
        <v>4.9700275391276499E-2</v>
      </c>
      <c r="M14" s="17"/>
      <c r="N14" s="17">
        <v>3.7808466985113497E-2</v>
      </c>
      <c r="O14" s="17">
        <v>6.4832282132605501E-2</v>
      </c>
      <c r="P14" s="17">
        <v>4.5616680961439802E-2</v>
      </c>
      <c r="Q14" s="17">
        <v>3.4084032852492903E-2</v>
      </c>
      <c r="R14" s="17"/>
      <c r="S14" s="17">
        <v>3.9565186685669898E-2</v>
      </c>
      <c r="T14" s="17">
        <v>3.57561581660647E-2</v>
      </c>
      <c r="U14" s="17">
        <v>7.6505962032158495E-2</v>
      </c>
      <c r="V14" s="17">
        <v>8.2473028390744704E-2</v>
      </c>
      <c r="W14" s="17">
        <v>7.02572878791283E-2</v>
      </c>
      <c r="X14" s="17">
        <v>1.47809485884392E-2</v>
      </c>
      <c r="Y14" s="17">
        <v>2.2402599918965201E-2</v>
      </c>
      <c r="Z14" s="17">
        <v>2.8750698826060999E-2</v>
      </c>
      <c r="AA14" s="17">
        <v>2.52562425230838E-2</v>
      </c>
      <c r="AB14" s="17">
        <v>5.2363351984701698E-2</v>
      </c>
      <c r="AC14" s="17">
        <v>5.1455447869928797E-2</v>
      </c>
      <c r="AD14" s="17">
        <v>5.8083491050495699E-2</v>
      </c>
      <c r="AE14" s="17"/>
      <c r="AF14" s="17">
        <v>4.8795692437884099E-2</v>
      </c>
      <c r="AG14" s="17">
        <v>4.8491149274355598E-2</v>
      </c>
      <c r="AH14" s="17">
        <v>4.82200333817982E-2</v>
      </c>
      <c r="AI14" s="17"/>
      <c r="AJ14" s="17">
        <v>4.2397246413744899E-2</v>
      </c>
      <c r="AK14" s="17">
        <v>3.1390457226033598E-2</v>
      </c>
      <c r="AL14" s="17">
        <v>7.2900462246128103E-2</v>
      </c>
      <c r="AM14" s="17"/>
      <c r="AN14" s="17">
        <v>6.1905242424878298E-2</v>
      </c>
      <c r="AO14" s="17">
        <v>3.4338040157627897E-2</v>
      </c>
      <c r="AP14" s="17">
        <v>4.0889869379729799E-2</v>
      </c>
      <c r="AQ14" s="17">
        <v>3.5042751947845001E-2</v>
      </c>
      <c r="AR14" s="17">
        <v>9.1983864051045E-2</v>
      </c>
      <c r="AS14" s="17"/>
      <c r="AT14" s="17">
        <v>4.6443262126564001E-2</v>
      </c>
      <c r="AU14" s="17">
        <v>4.4193965613104499E-2</v>
      </c>
      <c r="AV14" s="17"/>
      <c r="AW14" s="17">
        <v>3.9709499620304803E-2</v>
      </c>
      <c r="AX14" s="17">
        <v>2.04316494430869E-2</v>
      </c>
      <c r="AY14" s="17">
        <v>6.0970849639870102E-2</v>
      </c>
    </row>
    <row r="15" spans="2:51">
      <c r="B15" s="18" t="s">
        <v>138</v>
      </c>
      <c r="C15" s="21">
        <v>0.25141591869962499</v>
      </c>
      <c r="D15" s="21">
        <v>0.29762038716651501</v>
      </c>
      <c r="E15" s="21">
        <v>0.20859161547166599</v>
      </c>
      <c r="F15" s="21"/>
      <c r="G15" s="21">
        <v>0.23311395441058799</v>
      </c>
      <c r="H15" s="21">
        <v>0.24524370631394199</v>
      </c>
      <c r="I15" s="21">
        <v>0.27444870409307598</v>
      </c>
      <c r="J15" s="21">
        <v>0.196149900449899</v>
      </c>
      <c r="K15" s="21">
        <v>0.239311907432458</v>
      </c>
      <c r="L15" s="21">
        <v>0.289255703997994</v>
      </c>
      <c r="M15" s="21"/>
      <c r="N15" s="21">
        <v>0.25646664468057101</v>
      </c>
      <c r="O15" s="21">
        <v>0.19332767738790699</v>
      </c>
      <c r="P15" s="21">
        <v>0.31000629499197102</v>
      </c>
      <c r="Q15" s="21">
        <v>0.25815028075236901</v>
      </c>
      <c r="R15" s="21"/>
      <c r="S15" s="21">
        <v>0.30216908937923997</v>
      </c>
      <c r="T15" s="21">
        <v>0.22385545391146999</v>
      </c>
      <c r="U15" s="21">
        <v>0.32294726354280801</v>
      </c>
      <c r="V15" s="21">
        <v>0.21850961294360899</v>
      </c>
      <c r="W15" s="21">
        <v>0.25616239823838699</v>
      </c>
      <c r="X15" s="21">
        <v>0.27406141997415201</v>
      </c>
      <c r="Y15" s="21">
        <v>0.24988618537162599</v>
      </c>
      <c r="Z15" s="21">
        <v>0.19456418266109399</v>
      </c>
      <c r="AA15" s="21">
        <v>0.26959845840622598</v>
      </c>
      <c r="AB15" s="21">
        <v>0.191785022845604</v>
      </c>
      <c r="AC15" s="21">
        <v>0.232749717408087</v>
      </c>
      <c r="AD15" s="21">
        <v>0.118235437138709</v>
      </c>
      <c r="AE15" s="21"/>
      <c r="AF15" s="21">
        <v>0.31253884001637899</v>
      </c>
      <c r="AG15" s="21">
        <v>0.19684781892779701</v>
      </c>
      <c r="AH15" s="21">
        <v>0.222147561236854</v>
      </c>
      <c r="AI15" s="21"/>
      <c r="AJ15" s="21">
        <v>0.52029962813465802</v>
      </c>
      <c r="AK15" s="21">
        <v>0.16326045862383701</v>
      </c>
      <c r="AL15" s="21">
        <v>0.172807575820733</v>
      </c>
      <c r="AM15" s="21"/>
      <c r="AN15" s="21">
        <v>0.23503397172665799</v>
      </c>
      <c r="AO15" s="21">
        <v>0.24339715791653799</v>
      </c>
      <c r="AP15" s="21">
        <v>0.226760777605825</v>
      </c>
      <c r="AQ15" s="21">
        <v>0.27812370862463698</v>
      </c>
      <c r="AR15" s="21">
        <v>0.27699718584179001</v>
      </c>
      <c r="AS15" s="21"/>
      <c r="AT15" s="21">
        <v>0.242805138555753</v>
      </c>
      <c r="AU15" s="21">
        <v>0.335367296588504</v>
      </c>
      <c r="AV15" s="21"/>
      <c r="AW15" s="21">
        <v>0.23766090475646401</v>
      </c>
      <c r="AX15" s="21">
        <v>0.38154813767817403</v>
      </c>
      <c r="AY15" s="21">
        <v>0.230853319399035</v>
      </c>
    </row>
    <row r="16" spans="2:51">
      <c r="B16" s="18" t="s">
        <v>139</v>
      </c>
      <c r="C16" s="21">
        <v>0.46571479206137401</v>
      </c>
      <c r="D16" s="21">
        <v>0.43483230263706002</v>
      </c>
      <c r="E16" s="21">
        <v>0.49214843116774498</v>
      </c>
      <c r="F16" s="21"/>
      <c r="G16" s="21">
        <v>0.49743555764887198</v>
      </c>
      <c r="H16" s="21">
        <v>0.53249277526848104</v>
      </c>
      <c r="I16" s="21">
        <v>0.48595135324664401</v>
      </c>
      <c r="J16" s="21">
        <v>0.501781593411607</v>
      </c>
      <c r="K16" s="21">
        <v>0.43583487498166001</v>
      </c>
      <c r="L16" s="21">
        <v>0.38742082649707699</v>
      </c>
      <c r="M16" s="21"/>
      <c r="N16" s="21">
        <v>0.496136483387219</v>
      </c>
      <c r="O16" s="21">
        <v>0.51343862013727903</v>
      </c>
      <c r="P16" s="21">
        <v>0.37419410774974099</v>
      </c>
      <c r="Q16" s="21">
        <v>0.45577197145166498</v>
      </c>
      <c r="R16" s="21"/>
      <c r="S16" s="21">
        <v>0.44533563491113298</v>
      </c>
      <c r="T16" s="21">
        <v>0.41667768352354601</v>
      </c>
      <c r="U16" s="21">
        <v>0.43232311005324903</v>
      </c>
      <c r="V16" s="21">
        <v>0.469771923206456</v>
      </c>
      <c r="W16" s="21">
        <v>0.44781839474991603</v>
      </c>
      <c r="X16" s="21">
        <v>0.48871468181747801</v>
      </c>
      <c r="Y16" s="21">
        <v>0.47467801359367301</v>
      </c>
      <c r="Z16" s="21">
        <v>0.39743416915720198</v>
      </c>
      <c r="AA16" s="21">
        <v>0.50065368628835505</v>
      </c>
      <c r="AB16" s="21">
        <v>0.50217960689945995</v>
      </c>
      <c r="AC16" s="21">
        <v>0.54921914481247802</v>
      </c>
      <c r="AD16" s="21">
        <v>0.56346179127475904</v>
      </c>
      <c r="AE16" s="21"/>
      <c r="AF16" s="21">
        <v>0.38207789632896499</v>
      </c>
      <c r="AG16" s="21">
        <v>0.55667951970888396</v>
      </c>
      <c r="AH16" s="21">
        <v>0.447911909633391</v>
      </c>
      <c r="AI16" s="21"/>
      <c r="AJ16" s="21">
        <v>0.19539478036699401</v>
      </c>
      <c r="AK16" s="21">
        <v>0.62845664276542901</v>
      </c>
      <c r="AL16" s="21">
        <v>0.48022020882737998</v>
      </c>
      <c r="AM16" s="21"/>
      <c r="AN16" s="21">
        <v>0.42777666934317399</v>
      </c>
      <c r="AO16" s="21">
        <v>0.51376180678931804</v>
      </c>
      <c r="AP16" s="21">
        <v>0.49391805689554402</v>
      </c>
      <c r="AQ16" s="21">
        <v>0.51394587200309105</v>
      </c>
      <c r="AR16" s="21">
        <v>0.39878774355725199</v>
      </c>
      <c r="AS16" s="21"/>
      <c r="AT16" s="21">
        <v>0.473657920089326</v>
      </c>
      <c r="AU16" s="21">
        <v>0.39131951941773901</v>
      </c>
      <c r="AV16" s="21"/>
      <c r="AW16" s="21">
        <v>0.48562308806625598</v>
      </c>
      <c r="AX16" s="21">
        <v>0.400855352457822</v>
      </c>
      <c r="AY16" s="21">
        <v>0.46278486190746798</v>
      </c>
    </row>
    <row r="17" spans="2:51">
      <c r="B17" s="18" t="s">
        <v>140</v>
      </c>
      <c r="C17" s="22">
        <v>-0.21429887336174899</v>
      </c>
      <c r="D17" s="22">
        <v>-0.13721191547054601</v>
      </c>
      <c r="E17" s="22">
        <v>-0.28355681569607899</v>
      </c>
      <c r="F17" s="22"/>
      <c r="G17" s="22">
        <v>-0.26432160323828402</v>
      </c>
      <c r="H17" s="22">
        <v>-0.28724906895454</v>
      </c>
      <c r="I17" s="22">
        <v>-0.21150264915356801</v>
      </c>
      <c r="J17" s="22">
        <v>-0.305631692961708</v>
      </c>
      <c r="K17" s="22">
        <v>-0.19652296754920201</v>
      </c>
      <c r="L17" s="22">
        <v>-9.8165122499082796E-2</v>
      </c>
      <c r="M17" s="22"/>
      <c r="N17" s="22">
        <v>-0.23966983870664699</v>
      </c>
      <c r="O17" s="22">
        <v>-0.32011094274937202</v>
      </c>
      <c r="P17" s="22">
        <v>-6.4187812757769497E-2</v>
      </c>
      <c r="Q17" s="22">
        <v>-0.197621690699296</v>
      </c>
      <c r="R17" s="22"/>
      <c r="S17" s="22">
        <v>-0.14316654553189301</v>
      </c>
      <c r="T17" s="22">
        <v>-0.19282222961207601</v>
      </c>
      <c r="U17" s="22">
        <v>-0.10937584651044099</v>
      </c>
      <c r="V17" s="22">
        <v>-0.25126231026284701</v>
      </c>
      <c r="W17" s="22">
        <v>-0.19165599651152901</v>
      </c>
      <c r="X17" s="22">
        <v>-0.214653261843326</v>
      </c>
      <c r="Y17" s="22">
        <v>-0.22479182822204699</v>
      </c>
      <c r="Z17" s="22">
        <v>-0.20286998649610799</v>
      </c>
      <c r="AA17" s="22">
        <v>-0.23105522788212901</v>
      </c>
      <c r="AB17" s="22">
        <v>-0.310394584053856</v>
      </c>
      <c r="AC17" s="22">
        <v>-0.31646942740438999</v>
      </c>
      <c r="AD17" s="22">
        <v>-0.44522635413605</v>
      </c>
      <c r="AE17" s="22"/>
      <c r="AF17" s="22">
        <v>-6.9539056312585695E-2</v>
      </c>
      <c r="AG17" s="22">
        <v>-0.35983170078108601</v>
      </c>
      <c r="AH17" s="22">
        <v>-0.225764348396537</v>
      </c>
      <c r="AI17" s="22"/>
      <c r="AJ17" s="22">
        <v>0.32490484776766498</v>
      </c>
      <c r="AK17" s="22">
        <v>-0.46519618414159197</v>
      </c>
      <c r="AL17" s="22">
        <v>-0.30741263300664701</v>
      </c>
      <c r="AM17" s="22"/>
      <c r="AN17" s="22">
        <v>-0.19274269761651699</v>
      </c>
      <c r="AO17" s="22">
        <v>-0.270364648872781</v>
      </c>
      <c r="AP17" s="22">
        <v>-0.267157279289719</v>
      </c>
      <c r="AQ17" s="22">
        <v>-0.23582216337845499</v>
      </c>
      <c r="AR17" s="22">
        <v>-0.121790557715462</v>
      </c>
      <c r="AS17" s="22"/>
      <c r="AT17" s="22">
        <v>-0.230852781533573</v>
      </c>
      <c r="AU17" s="22">
        <v>-5.5952222829235801E-2</v>
      </c>
      <c r="AV17" s="22"/>
      <c r="AW17" s="22">
        <v>-0.247962183309792</v>
      </c>
      <c r="AX17" s="22">
        <v>-1.93072147796476E-2</v>
      </c>
      <c r="AY17" s="22">
        <v>-0.23193154250843301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494</v>
      </c>
      <c r="E7" s="10">
        <v>533</v>
      </c>
      <c r="F7" s="10"/>
      <c r="G7" s="10">
        <v>86</v>
      </c>
      <c r="H7" s="10">
        <v>144</v>
      </c>
      <c r="I7" s="10">
        <v>165</v>
      </c>
      <c r="J7" s="10">
        <v>161</v>
      </c>
      <c r="K7" s="10">
        <v>204</v>
      </c>
      <c r="L7" s="10">
        <v>273</v>
      </c>
      <c r="M7" s="10"/>
      <c r="N7" s="10">
        <v>314</v>
      </c>
      <c r="O7" s="10">
        <v>283</v>
      </c>
      <c r="P7" s="10">
        <v>190</v>
      </c>
      <c r="Q7" s="10">
        <v>234</v>
      </c>
      <c r="R7" s="10"/>
      <c r="S7" s="10">
        <v>120</v>
      </c>
      <c r="T7" s="10">
        <v>141</v>
      </c>
      <c r="U7" s="10">
        <v>115</v>
      </c>
      <c r="V7" s="10">
        <v>94</v>
      </c>
      <c r="W7" s="10">
        <v>91</v>
      </c>
      <c r="X7" s="10">
        <v>68</v>
      </c>
      <c r="Y7" s="10">
        <v>96</v>
      </c>
      <c r="Z7" s="10">
        <v>34</v>
      </c>
      <c r="AA7" s="10">
        <v>115</v>
      </c>
      <c r="AB7" s="10">
        <v>80</v>
      </c>
      <c r="AC7" s="10">
        <v>44</v>
      </c>
      <c r="AD7" s="10">
        <v>35</v>
      </c>
      <c r="AE7" s="10"/>
      <c r="AF7" s="10">
        <v>462</v>
      </c>
      <c r="AG7" s="10">
        <v>421</v>
      </c>
      <c r="AH7" s="10">
        <v>100</v>
      </c>
      <c r="AI7" s="10"/>
      <c r="AJ7" s="10">
        <v>251</v>
      </c>
      <c r="AK7" s="10">
        <v>291</v>
      </c>
      <c r="AL7" s="10">
        <v>82</v>
      </c>
      <c r="AM7" s="10"/>
      <c r="AN7" s="10">
        <v>219</v>
      </c>
      <c r="AO7" s="10">
        <v>175</v>
      </c>
      <c r="AP7" s="10">
        <v>255</v>
      </c>
      <c r="AQ7" s="10">
        <v>111</v>
      </c>
      <c r="AR7" s="10">
        <v>14</v>
      </c>
      <c r="AS7" s="10"/>
      <c r="AT7" s="10">
        <v>940</v>
      </c>
      <c r="AU7" s="10">
        <v>87</v>
      </c>
      <c r="AV7" s="10"/>
      <c r="AW7" s="10">
        <v>479</v>
      </c>
      <c r="AX7" s="10">
        <v>110</v>
      </c>
      <c r="AY7" s="10">
        <v>444</v>
      </c>
    </row>
    <row r="8" spans="2:51" ht="30" customHeight="1">
      <c r="B8" s="11" t="s">
        <v>112</v>
      </c>
      <c r="C8" s="11">
        <v>1037</v>
      </c>
      <c r="D8" s="11">
        <v>512</v>
      </c>
      <c r="E8" s="11">
        <v>519</v>
      </c>
      <c r="F8" s="11"/>
      <c r="G8" s="11">
        <v>99</v>
      </c>
      <c r="H8" s="11">
        <v>176</v>
      </c>
      <c r="I8" s="11">
        <v>187</v>
      </c>
      <c r="J8" s="11">
        <v>159</v>
      </c>
      <c r="K8" s="11">
        <v>166</v>
      </c>
      <c r="L8" s="11">
        <v>249</v>
      </c>
      <c r="M8" s="11"/>
      <c r="N8" s="11">
        <v>292</v>
      </c>
      <c r="O8" s="11">
        <v>263</v>
      </c>
      <c r="P8" s="11">
        <v>220</v>
      </c>
      <c r="Q8" s="11">
        <v>250</v>
      </c>
      <c r="R8" s="11"/>
      <c r="S8" s="11">
        <v>151</v>
      </c>
      <c r="T8" s="11">
        <v>135</v>
      </c>
      <c r="U8" s="11">
        <v>106</v>
      </c>
      <c r="V8" s="11">
        <v>100</v>
      </c>
      <c r="W8" s="11">
        <v>88</v>
      </c>
      <c r="X8" s="11">
        <v>69</v>
      </c>
      <c r="Y8" s="11">
        <v>87</v>
      </c>
      <c r="Z8" s="11">
        <v>29</v>
      </c>
      <c r="AA8" s="11">
        <v>110</v>
      </c>
      <c r="AB8" s="11">
        <v>81</v>
      </c>
      <c r="AC8" s="11">
        <v>44</v>
      </c>
      <c r="AD8" s="11">
        <v>36</v>
      </c>
      <c r="AE8" s="11"/>
      <c r="AF8" s="11">
        <v>452</v>
      </c>
      <c r="AG8" s="11">
        <v>419</v>
      </c>
      <c r="AH8" s="11">
        <v>107</v>
      </c>
      <c r="AI8" s="11"/>
      <c r="AJ8" s="11">
        <v>245</v>
      </c>
      <c r="AK8" s="11">
        <v>300</v>
      </c>
      <c r="AL8" s="11">
        <v>79</v>
      </c>
      <c r="AM8" s="11"/>
      <c r="AN8" s="11">
        <v>226</v>
      </c>
      <c r="AO8" s="11">
        <v>182</v>
      </c>
      <c r="AP8" s="11">
        <v>250</v>
      </c>
      <c r="AQ8" s="11">
        <v>113</v>
      </c>
      <c r="AR8" s="11">
        <v>12</v>
      </c>
      <c r="AS8" s="11"/>
      <c r="AT8" s="11">
        <v>930</v>
      </c>
      <c r="AU8" s="11">
        <v>100</v>
      </c>
      <c r="AV8" s="11"/>
      <c r="AW8" s="11">
        <v>460</v>
      </c>
      <c r="AX8" s="11">
        <v>121</v>
      </c>
      <c r="AY8" s="11">
        <v>456</v>
      </c>
    </row>
    <row r="9" spans="2:51">
      <c r="B9" s="18" t="s">
        <v>133</v>
      </c>
      <c r="C9" s="17">
        <v>0.21408745948010999</v>
      </c>
      <c r="D9" s="17">
        <v>0.241769791145588</v>
      </c>
      <c r="E9" s="17">
        <v>0.18500977491589399</v>
      </c>
      <c r="F9" s="17"/>
      <c r="G9" s="17">
        <v>0.155289905145271</v>
      </c>
      <c r="H9" s="17">
        <v>0.25211027517906298</v>
      </c>
      <c r="I9" s="17">
        <v>0.26322263085160102</v>
      </c>
      <c r="J9" s="17">
        <v>0.20076391295927301</v>
      </c>
      <c r="K9" s="17">
        <v>0.24545780070524501</v>
      </c>
      <c r="L9" s="17">
        <v>0.161401835034299</v>
      </c>
      <c r="M9" s="17"/>
      <c r="N9" s="17">
        <v>0.268478841954363</v>
      </c>
      <c r="O9" s="17">
        <v>0.27057353402391898</v>
      </c>
      <c r="P9" s="17">
        <v>0.135591143908393</v>
      </c>
      <c r="Q9" s="17">
        <v>0.150121772897894</v>
      </c>
      <c r="R9" s="17"/>
      <c r="S9" s="17">
        <v>0.20294982759955599</v>
      </c>
      <c r="T9" s="17">
        <v>0.174279357705621</v>
      </c>
      <c r="U9" s="17">
        <v>0.222559276086047</v>
      </c>
      <c r="V9" s="17">
        <v>0.27082627538589099</v>
      </c>
      <c r="W9" s="17">
        <v>0.18446271116976201</v>
      </c>
      <c r="X9" s="17">
        <v>0.223922988213409</v>
      </c>
      <c r="Y9" s="17">
        <v>0.208859285227465</v>
      </c>
      <c r="Z9" s="17">
        <v>0.18331450263874099</v>
      </c>
      <c r="AA9" s="17">
        <v>0.202371247049627</v>
      </c>
      <c r="AB9" s="17">
        <v>0.29048600150425402</v>
      </c>
      <c r="AC9" s="17">
        <v>0.21847888604955201</v>
      </c>
      <c r="AD9" s="17">
        <v>0.175759630538045</v>
      </c>
      <c r="AE9" s="17"/>
      <c r="AF9" s="17">
        <v>0.15810176720764299</v>
      </c>
      <c r="AG9" s="17">
        <v>0.287841294425774</v>
      </c>
      <c r="AH9" s="17">
        <v>0.22440640059251901</v>
      </c>
      <c r="AI9" s="17"/>
      <c r="AJ9" s="17">
        <v>7.5934333787884695E-2</v>
      </c>
      <c r="AK9" s="17">
        <v>0.29747833894474701</v>
      </c>
      <c r="AL9" s="17">
        <v>0.256455697342515</v>
      </c>
      <c r="AM9" s="17"/>
      <c r="AN9" s="17">
        <v>0.17558357056055601</v>
      </c>
      <c r="AO9" s="17">
        <v>0.22035599076481899</v>
      </c>
      <c r="AP9" s="17">
        <v>0.26047294280521199</v>
      </c>
      <c r="AQ9" s="17">
        <v>0.26669671224575098</v>
      </c>
      <c r="AR9" s="17">
        <v>0.35371964683273699</v>
      </c>
      <c r="AS9" s="17"/>
      <c r="AT9" s="17">
        <v>0.214546001275532</v>
      </c>
      <c r="AU9" s="17">
        <v>0.199207571132546</v>
      </c>
      <c r="AV9" s="17"/>
      <c r="AW9" s="17">
        <v>0.26752782874276398</v>
      </c>
      <c r="AX9" s="17">
        <v>0.16637641936720099</v>
      </c>
      <c r="AY9" s="17">
        <v>0.17276216771782499</v>
      </c>
    </row>
    <row r="10" spans="2:51">
      <c r="B10" s="18" t="s">
        <v>134</v>
      </c>
      <c r="C10" s="17">
        <v>0.292961694876614</v>
      </c>
      <c r="D10" s="17">
        <v>0.26719901798977902</v>
      </c>
      <c r="E10" s="17">
        <v>0.31622681396781499</v>
      </c>
      <c r="F10" s="17"/>
      <c r="G10" s="17">
        <v>0.32218983478506102</v>
      </c>
      <c r="H10" s="17">
        <v>0.29416913839147002</v>
      </c>
      <c r="I10" s="17">
        <v>0.27920951587871601</v>
      </c>
      <c r="J10" s="17">
        <v>0.28395301240319498</v>
      </c>
      <c r="K10" s="17">
        <v>0.26181902162183202</v>
      </c>
      <c r="L10" s="17">
        <v>0.31727552161255002</v>
      </c>
      <c r="M10" s="17"/>
      <c r="N10" s="17">
        <v>0.301077867129175</v>
      </c>
      <c r="O10" s="17">
        <v>0.32401360582715399</v>
      </c>
      <c r="P10" s="17">
        <v>0.26548216978102201</v>
      </c>
      <c r="Q10" s="17">
        <v>0.28164423844409597</v>
      </c>
      <c r="R10" s="17"/>
      <c r="S10" s="17">
        <v>0.23050451043231901</v>
      </c>
      <c r="T10" s="17">
        <v>0.35792853643009997</v>
      </c>
      <c r="U10" s="17">
        <v>0.21760085703139401</v>
      </c>
      <c r="V10" s="17">
        <v>0.29384123967169701</v>
      </c>
      <c r="W10" s="17">
        <v>0.30327325425854701</v>
      </c>
      <c r="X10" s="17">
        <v>0.38122395360786698</v>
      </c>
      <c r="Y10" s="17">
        <v>0.28487072912403399</v>
      </c>
      <c r="Z10" s="17">
        <v>0.12802172274478499</v>
      </c>
      <c r="AA10" s="17">
        <v>0.30868736316593898</v>
      </c>
      <c r="AB10" s="17">
        <v>0.30678825721313202</v>
      </c>
      <c r="AC10" s="17">
        <v>0.339592231649197</v>
      </c>
      <c r="AD10" s="17">
        <v>0.34979683282754997</v>
      </c>
      <c r="AE10" s="17"/>
      <c r="AF10" s="17">
        <v>0.279110941022299</v>
      </c>
      <c r="AG10" s="17">
        <v>0.31846681660804999</v>
      </c>
      <c r="AH10" s="17">
        <v>0.245396487334754</v>
      </c>
      <c r="AI10" s="17"/>
      <c r="AJ10" s="17">
        <v>0.31594838374137801</v>
      </c>
      <c r="AK10" s="17">
        <v>0.29515611793268198</v>
      </c>
      <c r="AL10" s="17">
        <v>0.27912776338206202</v>
      </c>
      <c r="AM10" s="17"/>
      <c r="AN10" s="17">
        <v>0.25973632540860397</v>
      </c>
      <c r="AO10" s="17">
        <v>0.29704354670175098</v>
      </c>
      <c r="AP10" s="17">
        <v>0.32234909459593603</v>
      </c>
      <c r="AQ10" s="17">
        <v>0.31297103883867899</v>
      </c>
      <c r="AR10" s="17">
        <v>0.32206528256630401</v>
      </c>
      <c r="AS10" s="17"/>
      <c r="AT10" s="17">
        <v>0.294336144885193</v>
      </c>
      <c r="AU10" s="17">
        <v>0.30162023295846901</v>
      </c>
      <c r="AV10" s="17"/>
      <c r="AW10" s="17">
        <v>0.33108151096897298</v>
      </c>
      <c r="AX10" s="17">
        <v>0.424240817323501</v>
      </c>
      <c r="AY10" s="17">
        <v>0.219720124516051</v>
      </c>
    </row>
    <row r="11" spans="2:51">
      <c r="B11" s="18" t="s">
        <v>135</v>
      </c>
      <c r="C11" s="17">
        <v>0.24331782963832699</v>
      </c>
      <c r="D11" s="17">
        <v>0.24734743685170199</v>
      </c>
      <c r="E11" s="17">
        <v>0.24204727191952</v>
      </c>
      <c r="F11" s="17"/>
      <c r="G11" s="17">
        <v>0.28279029719807403</v>
      </c>
      <c r="H11" s="17">
        <v>0.19868575431149099</v>
      </c>
      <c r="I11" s="17">
        <v>0.21240160433785399</v>
      </c>
      <c r="J11" s="17">
        <v>0.25093143434346199</v>
      </c>
      <c r="K11" s="17">
        <v>0.243328240295029</v>
      </c>
      <c r="L11" s="17">
        <v>0.27746446735305103</v>
      </c>
      <c r="M11" s="17"/>
      <c r="N11" s="17">
        <v>0.22360085495736201</v>
      </c>
      <c r="O11" s="17">
        <v>0.19864074457311001</v>
      </c>
      <c r="P11" s="17">
        <v>0.28971480993584298</v>
      </c>
      <c r="Q11" s="17">
        <v>0.27159599672694301</v>
      </c>
      <c r="R11" s="17"/>
      <c r="S11" s="17">
        <v>0.245233519789577</v>
      </c>
      <c r="T11" s="17">
        <v>0.248096912342118</v>
      </c>
      <c r="U11" s="17">
        <v>0.25635551720128102</v>
      </c>
      <c r="V11" s="17">
        <v>0.18988108012128299</v>
      </c>
      <c r="W11" s="17">
        <v>0.26299752799863502</v>
      </c>
      <c r="X11" s="17">
        <v>0.22934910634821001</v>
      </c>
      <c r="Y11" s="17">
        <v>0.28708819089128501</v>
      </c>
      <c r="Z11" s="17">
        <v>0.28954687856802203</v>
      </c>
      <c r="AA11" s="17">
        <v>0.202676835336286</v>
      </c>
      <c r="AB11" s="17">
        <v>0.25583966771098998</v>
      </c>
      <c r="AC11" s="17">
        <v>0.25056158023770098</v>
      </c>
      <c r="AD11" s="17">
        <v>0.251217080613308</v>
      </c>
      <c r="AE11" s="17"/>
      <c r="AF11" s="17">
        <v>0.27458883724962901</v>
      </c>
      <c r="AG11" s="17">
        <v>0.19729208277081101</v>
      </c>
      <c r="AH11" s="17">
        <v>0.23683877838394801</v>
      </c>
      <c r="AI11" s="17"/>
      <c r="AJ11" s="17">
        <v>0.29189173828194298</v>
      </c>
      <c r="AK11" s="17">
        <v>0.197613539649137</v>
      </c>
      <c r="AL11" s="17">
        <v>0.20342729295854201</v>
      </c>
      <c r="AM11" s="17"/>
      <c r="AN11" s="17">
        <v>0.27521358373046101</v>
      </c>
      <c r="AO11" s="17">
        <v>0.20639258101133401</v>
      </c>
      <c r="AP11" s="17">
        <v>0.23640667084171299</v>
      </c>
      <c r="AQ11" s="17">
        <v>0.172520527939798</v>
      </c>
      <c r="AR11" s="17">
        <v>0.232231206549914</v>
      </c>
      <c r="AS11" s="17"/>
      <c r="AT11" s="17">
        <v>0.241052359089789</v>
      </c>
      <c r="AU11" s="17">
        <v>0.26750639446115299</v>
      </c>
      <c r="AV11" s="17"/>
      <c r="AW11" s="17">
        <v>0.22273017667595299</v>
      </c>
      <c r="AX11" s="17">
        <v>0.231344915270464</v>
      </c>
      <c r="AY11" s="17">
        <v>0.267273752752127</v>
      </c>
    </row>
    <row r="12" spans="2:51">
      <c r="B12" s="18" t="s">
        <v>136</v>
      </c>
      <c r="C12" s="17">
        <v>0.12610356405562501</v>
      </c>
      <c r="D12" s="17">
        <v>0.14591548927117401</v>
      </c>
      <c r="E12" s="17">
        <v>0.107944700154383</v>
      </c>
      <c r="F12" s="17"/>
      <c r="G12" s="17">
        <v>0.10529719185382699</v>
      </c>
      <c r="H12" s="17">
        <v>0.106178116834564</v>
      </c>
      <c r="I12" s="17">
        <v>0.107497736815751</v>
      </c>
      <c r="J12" s="17">
        <v>0.16256823243374399</v>
      </c>
      <c r="K12" s="17">
        <v>0.141900979985328</v>
      </c>
      <c r="L12" s="17">
        <v>0.12862254972144799</v>
      </c>
      <c r="M12" s="17"/>
      <c r="N12" s="17">
        <v>9.8575949211979097E-2</v>
      </c>
      <c r="O12" s="17">
        <v>8.8865860434190702E-2</v>
      </c>
      <c r="P12" s="17">
        <v>0.18004040567316501</v>
      </c>
      <c r="Q12" s="17">
        <v>0.15269362698581199</v>
      </c>
      <c r="R12" s="17"/>
      <c r="S12" s="17">
        <v>0.159794007872546</v>
      </c>
      <c r="T12" s="17">
        <v>0.103745277329609</v>
      </c>
      <c r="U12" s="17">
        <v>0.15785195483405301</v>
      </c>
      <c r="V12" s="17">
        <v>8.8397974858577005E-2</v>
      </c>
      <c r="W12" s="17">
        <v>0.12043921559363301</v>
      </c>
      <c r="X12" s="17">
        <v>8.3599973723611096E-2</v>
      </c>
      <c r="Y12" s="17">
        <v>0.12468567516517701</v>
      </c>
      <c r="Z12" s="17">
        <v>0.22038274970246</v>
      </c>
      <c r="AA12" s="17">
        <v>0.16913406184110899</v>
      </c>
      <c r="AB12" s="17">
        <v>7.7551844731705802E-2</v>
      </c>
      <c r="AC12" s="17">
        <v>0.11053284980330701</v>
      </c>
      <c r="AD12" s="17">
        <v>0.101278384274419</v>
      </c>
      <c r="AE12" s="17"/>
      <c r="AF12" s="17">
        <v>0.15350271356886999</v>
      </c>
      <c r="AG12" s="17">
        <v>9.5354651027548906E-2</v>
      </c>
      <c r="AH12" s="17">
        <v>0.15279298900572999</v>
      </c>
      <c r="AI12" s="17"/>
      <c r="AJ12" s="17">
        <v>0.18825240060360299</v>
      </c>
      <c r="AK12" s="17">
        <v>9.2730842022890406E-2</v>
      </c>
      <c r="AL12" s="17">
        <v>0.11808830581744</v>
      </c>
      <c r="AM12" s="17"/>
      <c r="AN12" s="17">
        <v>0.120362324576513</v>
      </c>
      <c r="AO12" s="17">
        <v>0.16750007081054699</v>
      </c>
      <c r="AP12" s="17">
        <v>7.0106671541731003E-2</v>
      </c>
      <c r="AQ12" s="17">
        <v>0.13947609506691999</v>
      </c>
      <c r="AR12" s="17">
        <v>0</v>
      </c>
      <c r="AS12" s="17"/>
      <c r="AT12" s="17">
        <v>0.12441741540866</v>
      </c>
      <c r="AU12" s="17">
        <v>0.15107051135652899</v>
      </c>
      <c r="AV12" s="17"/>
      <c r="AW12" s="17">
        <v>0.10252140625058</v>
      </c>
      <c r="AX12" s="17">
        <v>0.12633226577737999</v>
      </c>
      <c r="AY12" s="17">
        <v>0.14985271081144</v>
      </c>
    </row>
    <row r="13" spans="2:51">
      <c r="B13" s="18" t="s">
        <v>137</v>
      </c>
      <c r="C13" s="17">
        <v>7.28443893586075E-2</v>
      </c>
      <c r="D13" s="17">
        <v>6.6629937102006695E-2</v>
      </c>
      <c r="E13" s="17">
        <v>7.8221568877325703E-2</v>
      </c>
      <c r="F13" s="17"/>
      <c r="G13" s="17">
        <v>0.115920176644949</v>
      </c>
      <c r="H13" s="17">
        <v>8.0143949509050197E-2</v>
      </c>
      <c r="I13" s="17">
        <v>8.20842831259702E-2</v>
      </c>
      <c r="J13" s="17">
        <v>4.7950876994238403E-2</v>
      </c>
      <c r="K13" s="17">
        <v>6.1062465181342299E-2</v>
      </c>
      <c r="L13" s="17">
        <v>6.7311811842322294E-2</v>
      </c>
      <c r="M13" s="17"/>
      <c r="N13" s="17">
        <v>8.1572219977851496E-2</v>
      </c>
      <c r="O13" s="17">
        <v>5.6704316230157897E-2</v>
      </c>
      <c r="P13" s="17">
        <v>6.1892048471601201E-2</v>
      </c>
      <c r="Q13" s="17">
        <v>9.2539674711179395E-2</v>
      </c>
      <c r="R13" s="17"/>
      <c r="S13" s="17">
        <v>0.10875056734723999</v>
      </c>
      <c r="T13" s="17">
        <v>6.7750134505882104E-2</v>
      </c>
      <c r="U13" s="17">
        <v>7.6543989145204896E-2</v>
      </c>
      <c r="V13" s="17">
        <v>6.5174063917957797E-2</v>
      </c>
      <c r="W13" s="17">
        <v>7.8389769592543401E-2</v>
      </c>
      <c r="X13" s="17">
        <v>2.69913918683433E-2</v>
      </c>
      <c r="Y13" s="17">
        <v>5.8001203726396E-2</v>
      </c>
      <c r="Z13" s="17">
        <v>0.11935572052794199</v>
      </c>
      <c r="AA13" s="17">
        <v>8.1616909645826699E-2</v>
      </c>
      <c r="AB13" s="17">
        <v>5.4345440802307E-2</v>
      </c>
      <c r="AC13" s="17">
        <v>2.9379004390314399E-2</v>
      </c>
      <c r="AD13" s="17">
        <v>9.3253160237440902E-2</v>
      </c>
      <c r="AE13" s="17"/>
      <c r="AF13" s="17">
        <v>7.7692369866408498E-2</v>
      </c>
      <c r="AG13" s="17">
        <v>5.9079511412956802E-2</v>
      </c>
      <c r="AH13" s="17">
        <v>7.7516136595221899E-2</v>
      </c>
      <c r="AI13" s="17"/>
      <c r="AJ13" s="17">
        <v>7.6994414706368794E-2</v>
      </c>
      <c r="AK13" s="17">
        <v>9.0130919401132603E-2</v>
      </c>
      <c r="AL13" s="17">
        <v>8.1340089826288098E-2</v>
      </c>
      <c r="AM13" s="17"/>
      <c r="AN13" s="17">
        <v>8.8378807606201801E-2</v>
      </c>
      <c r="AO13" s="17">
        <v>8.1892422734235595E-2</v>
      </c>
      <c r="AP13" s="17">
        <v>6.4081570848911404E-2</v>
      </c>
      <c r="AQ13" s="17">
        <v>7.21457483270177E-2</v>
      </c>
      <c r="AR13" s="17">
        <v>0</v>
      </c>
      <c r="AS13" s="17"/>
      <c r="AT13" s="17">
        <v>7.5670928004651999E-2</v>
      </c>
      <c r="AU13" s="17">
        <v>4.3659289832116199E-2</v>
      </c>
      <c r="AV13" s="17"/>
      <c r="AW13" s="17">
        <v>4.4951877273662601E-2</v>
      </c>
      <c r="AX13" s="17">
        <v>4.2850120679085502E-2</v>
      </c>
      <c r="AY13" s="17">
        <v>0.108946505242251</v>
      </c>
    </row>
    <row r="14" spans="2:51">
      <c r="B14" s="18" t="s">
        <v>119</v>
      </c>
      <c r="C14" s="17">
        <v>5.0685062590716597E-2</v>
      </c>
      <c r="D14" s="17">
        <v>3.1138327639750499E-2</v>
      </c>
      <c r="E14" s="17">
        <v>7.0549870165062506E-2</v>
      </c>
      <c r="F14" s="17"/>
      <c r="G14" s="17">
        <v>1.8512594372816701E-2</v>
      </c>
      <c r="H14" s="17">
        <v>6.8712765774362194E-2</v>
      </c>
      <c r="I14" s="17">
        <v>5.5584228990107301E-2</v>
      </c>
      <c r="J14" s="17">
        <v>5.3832530866086602E-2</v>
      </c>
      <c r="K14" s="17">
        <v>4.6431492211223099E-2</v>
      </c>
      <c r="L14" s="17">
        <v>4.7923814436330203E-2</v>
      </c>
      <c r="M14" s="17"/>
      <c r="N14" s="17">
        <v>2.6694266769269601E-2</v>
      </c>
      <c r="O14" s="17">
        <v>6.1201938911467101E-2</v>
      </c>
      <c r="P14" s="17">
        <v>6.7279422229975502E-2</v>
      </c>
      <c r="Q14" s="17">
        <v>5.1404690234075998E-2</v>
      </c>
      <c r="R14" s="17"/>
      <c r="S14" s="17">
        <v>5.2767566958762897E-2</v>
      </c>
      <c r="T14" s="17">
        <v>4.8199781686669801E-2</v>
      </c>
      <c r="U14" s="17">
        <v>6.9088405702019601E-2</v>
      </c>
      <c r="V14" s="17">
        <v>9.1879366044594499E-2</v>
      </c>
      <c r="W14" s="17">
        <v>5.0437521386880402E-2</v>
      </c>
      <c r="X14" s="17">
        <v>5.4912586238559401E-2</v>
      </c>
      <c r="Y14" s="17">
        <v>3.6494915865642401E-2</v>
      </c>
      <c r="Z14" s="17">
        <v>5.9378425818050799E-2</v>
      </c>
      <c r="AA14" s="17">
        <v>3.5513582961212403E-2</v>
      </c>
      <c r="AB14" s="17">
        <v>1.4988788037611301E-2</v>
      </c>
      <c r="AC14" s="17">
        <v>5.1455447869928797E-2</v>
      </c>
      <c r="AD14" s="17">
        <v>2.86949115092371E-2</v>
      </c>
      <c r="AE14" s="17"/>
      <c r="AF14" s="17">
        <v>5.7003371085151397E-2</v>
      </c>
      <c r="AG14" s="17">
        <v>4.1965643754859103E-2</v>
      </c>
      <c r="AH14" s="17">
        <v>6.3049208087827699E-2</v>
      </c>
      <c r="AI14" s="17"/>
      <c r="AJ14" s="17">
        <v>5.0978728878822703E-2</v>
      </c>
      <c r="AK14" s="17">
        <v>2.6890242049411199E-2</v>
      </c>
      <c r="AL14" s="17">
        <v>6.1560850673153603E-2</v>
      </c>
      <c r="AM14" s="17"/>
      <c r="AN14" s="17">
        <v>8.0725388117663693E-2</v>
      </c>
      <c r="AO14" s="17">
        <v>2.6815387977312598E-2</v>
      </c>
      <c r="AP14" s="17">
        <v>4.6583049366497001E-2</v>
      </c>
      <c r="AQ14" s="17">
        <v>3.6189877581833799E-2</v>
      </c>
      <c r="AR14" s="17">
        <v>9.1983864051045E-2</v>
      </c>
      <c r="AS14" s="17"/>
      <c r="AT14" s="17">
        <v>4.9977151336174003E-2</v>
      </c>
      <c r="AU14" s="17">
        <v>3.6936000259186898E-2</v>
      </c>
      <c r="AV14" s="17"/>
      <c r="AW14" s="17">
        <v>3.1187200088067201E-2</v>
      </c>
      <c r="AX14" s="17">
        <v>8.8554615823688201E-3</v>
      </c>
      <c r="AY14" s="17">
        <v>8.1444738960305393E-2</v>
      </c>
    </row>
    <row r="15" spans="2:51">
      <c r="B15" s="18" t="s">
        <v>138</v>
      </c>
      <c r="C15" s="21">
        <v>0.50704915435672404</v>
      </c>
      <c r="D15" s="21">
        <v>0.50896880913536702</v>
      </c>
      <c r="E15" s="21">
        <v>0.50123658888370903</v>
      </c>
      <c r="F15" s="21"/>
      <c r="G15" s="21">
        <v>0.47747973993033199</v>
      </c>
      <c r="H15" s="21">
        <v>0.546279413570533</v>
      </c>
      <c r="I15" s="21">
        <v>0.54243214673031703</v>
      </c>
      <c r="J15" s="21">
        <v>0.48471692536246902</v>
      </c>
      <c r="K15" s="21">
        <v>0.50727682232707705</v>
      </c>
      <c r="L15" s="21">
        <v>0.47867735664684902</v>
      </c>
      <c r="M15" s="21"/>
      <c r="N15" s="21">
        <v>0.56955670908353695</v>
      </c>
      <c r="O15" s="21">
        <v>0.59458713985107403</v>
      </c>
      <c r="P15" s="21">
        <v>0.40107331368941501</v>
      </c>
      <c r="Q15" s="21">
        <v>0.43176601134199</v>
      </c>
      <c r="R15" s="21"/>
      <c r="S15" s="21">
        <v>0.433454338031875</v>
      </c>
      <c r="T15" s="21">
        <v>0.532207894135722</v>
      </c>
      <c r="U15" s="21">
        <v>0.44016013311744101</v>
      </c>
      <c r="V15" s="21">
        <v>0.56466751505758805</v>
      </c>
      <c r="W15" s="21">
        <v>0.48773596542830899</v>
      </c>
      <c r="X15" s="21">
        <v>0.60514694182127604</v>
      </c>
      <c r="Y15" s="21">
        <v>0.49373001435149999</v>
      </c>
      <c r="Z15" s="21">
        <v>0.31133622538352601</v>
      </c>
      <c r="AA15" s="21">
        <v>0.51105861021556598</v>
      </c>
      <c r="AB15" s="21">
        <v>0.59727425871738604</v>
      </c>
      <c r="AC15" s="21">
        <v>0.55807111769874895</v>
      </c>
      <c r="AD15" s="21">
        <v>0.52555646336559503</v>
      </c>
      <c r="AE15" s="21"/>
      <c r="AF15" s="21">
        <v>0.43721270822994102</v>
      </c>
      <c r="AG15" s="21">
        <v>0.60630811103382398</v>
      </c>
      <c r="AH15" s="21">
        <v>0.46980288792727298</v>
      </c>
      <c r="AI15" s="21"/>
      <c r="AJ15" s="21">
        <v>0.39188271752926301</v>
      </c>
      <c r="AK15" s="21">
        <v>0.59263445687742899</v>
      </c>
      <c r="AL15" s="21">
        <v>0.53558346072457697</v>
      </c>
      <c r="AM15" s="21"/>
      <c r="AN15" s="21">
        <v>0.43531989596915999</v>
      </c>
      <c r="AO15" s="21">
        <v>0.51739953746656997</v>
      </c>
      <c r="AP15" s="21">
        <v>0.58282203740114802</v>
      </c>
      <c r="AQ15" s="21">
        <v>0.57966775108443003</v>
      </c>
      <c r="AR15" s="21">
        <v>0.675784929399041</v>
      </c>
      <c r="AS15" s="21"/>
      <c r="AT15" s="21">
        <v>0.50888214616072502</v>
      </c>
      <c r="AU15" s="21">
        <v>0.50082780409101502</v>
      </c>
      <c r="AV15" s="21"/>
      <c r="AW15" s="21">
        <v>0.59860933971173702</v>
      </c>
      <c r="AX15" s="21">
        <v>0.59061723669070099</v>
      </c>
      <c r="AY15" s="21">
        <v>0.39248229223387598</v>
      </c>
    </row>
    <row r="16" spans="2:51">
      <c r="B16" s="18" t="s">
        <v>139</v>
      </c>
      <c r="C16" s="21">
        <v>0.19894795341423199</v>
      </c>
      <c r="D16" s="21">
        <v>0.212545426373181</v>
      </c>
      <c r="E16" s="21">
        <v>0.18616626903170799</v>
      </c>
      <c r="F16" s="21"/>
      <c r="G16" s="21">
        <v>0.22121736849877699</v>
      </c>
      <c r="H16" s="21">
        <v>0.18632206634361401</v>
      </c>
      <c r="I16" s="21">
        <v>0.189582019941721</v>
      </c>
      <c r="J16" s="21">
        <v>0.21051910942798199</v>
      </c>
      <c r="K16" s="21">
        <v>0.202963445166671</v>
      </c>
      <c r="L16" s="21">
        <v>0.19593436156377</v>
      </c>
      <c r="M16" s="21"/>
      <c r="N16" s="21">
        <v>0.18014816918983101</v>
      </c>
      <c r="O16" s="21">
        <v>0.14557017666434899</v>
      </c>
      <c r="P16" s="21">
        <v>0.241932454144766</v>
      </c>
      <c r="Q16" s="21">
        <v>0.24523330169699101</v>
      </c>
      <c r="R16" s="21"/>
      <c r="S16" s="21">
        <v>0.26854457521978597</v>
      </c>
      <c r="T16" s="21">
        <v>0.171495411835491</v>
      </c>
      <c r="U16" s="21">
        <v>0.234395943979258</v>
      </c>
      <c r="V16" s="21">
        <v>0.153572038776535</v>
      </c>
      <c r="W16" s="21">
        <v>0.198828985186176</v>
      </c>
      <c r="X16" s="21">
        <v>0.110591365591954</v>
      </c>
      <c r="Y16" s="21">
        <v>0.18268687889157301</v>
      </c>
      <c r="Z16" s="21">
        <v>0.33973847023040199</v>
      </c>
      <c r="AA16" s="21">
        <v>0.25075097148693598</v>
      </c>
      <c r="AB16" s="21">
        <v>0.131897285534013</v>
      </c>
      <c r="AC16" s="21">
        <v>0.13991185419362201</v>
      </c>
      <c r="AD16" s="21">
        <v>0.19453154451186</v>
      </c>
      <c r="AE16" s="21"/>
      <c r="AF16" s="21">
        <v>0.231195083435279</v>
      </c>
      <c r="AG16" s="21">
        <v>0.15443416244050601</v>
      </c>
      <c r="AH16" s="21">
        <v>0.23030912560095099</v>
      </c>
      <c r="AI16" s="21"/>
      <c r="AJ16" s="21">
        <v>0.26524681530997202</v>
      </c>
      <c r="AK16" s="21">
        <v>0.18286176142402299</v>
      </c>
      <c r="AL16" s="21">
        <v>0.199428395643728</v>
      </c>
      <c r="AM16" s="21"/>
      <c r="AN16" s="21">
        <v>0.20874113218271501</v>
      </c>
      <c r="AO16" s="21">
        <v>0.24939249354478299</v>
      </c>
      <c r="AP16" s="21">
        <v>0.134188242390642</v>
      </c>
      <c r="AQ16" s="21">
        <v>0.211621843393938</v>
      </c>
      <c r="AR16" s="21">
        <v>0</v>
      </c>
      <c r="AS16" s="21"/>
      <c r="AT16" s="21">
        <v>0.200088343413312</v>
      </c>
      <c r="AU16" s="21">
        <v>0.194729801188645</v>
      </c>
      <c r="AV16" s="21"/>
      <c r="AW16" s="21">
        <v>0.14747328352424299</v>
      </c>
      <c r="AX16" s="21">
        <v>0.16918238645646599</v>
      </c>
      <c r="AY16" s="21">
        <v>0.25879921605369099</v>
      </c>
    </row>
    <row r="17" spans="2:51">
      <c r="B17" s="18" t="s">
        <v>140</v>
      </c>
      <c r="C17" s="22">
        <v>0.30810120094249199</v>
      </c>
      <c r="D17" s="22">
        <v>0.29642338276218599</v>
      </c>
      <c r="E17" s="22">
        <v>0.31507031985200101</v>
      </c>
      <c r="F17" s="22"/>
      <c r="G17" s="22">
        <v>0.256262371431556</v>
      </c>
      <c r="H17" s="22">
        <v>0.35995734722691902</v>
      </c>
      <c r="I17" s="22">
        <v>0.35285012678859601</v>
      </c>
      <c r="J17" s="22">
        <v>0.274197815934486</v>
      </c>
      <c r="K17" s="22">
        <v>0.30431337716040702</v>
      </c>
      <c r="L17" s="22">
        <v>0.28274299508307899</v>
      </c>
      <c r="M17" s="22"/>
      <c r="N17" s="22">
        <v>0.389408539893707</v>
      </c>
      <c r="O17" s="22">
        <v>0.44901696318672502</v>
      </c>
      <c r="P17" s="22">
        <v>0.15914085954464799</v>
      </c>
      <c r="Q17" s="22">
        <v>0.18653270964499799</v>
      </c>
      <c r="R17" s="22"/>
      <c r="S17" s="22">
        <v>0.16490976281208899</v>
      </c>
      <c r="T17" s="22">
        <v>0.36071248230023101</v>
      </c>
      <c r="U17" s="22">
        <v>0.20576418913818301</v>
      </c>
      <c r="V17" s="22">
        <v>0.41109547628105297</v>
      </c>
      <c r="W17" s="22">
        <v>0.28890698024213302</v>
      </c>
      <c r="X17" s="22">
        <v>0.494555576229322</v>
      </c>
      <c r="Y17" s="22">
        <v>0.31104313545992701</v>
      </c>
      <c r="Z17" s="22">
        <v>-2.8402244846875899E-2</v>
      </c>
      <c r="AA17" s="22">
        <v>0.26030763872863</v>
      </c>
      <c r="AB17" s="22">
        <v>0.46537697318337301</v>
      </c>
      <c r="AC17" s="22">
        <v>0.418159263505127</v>
      </c>
      <c r="AD17" s="22">
        <v>0.33102491885373497</v>
      </c>
      <c r="AE17" s="22"/>
      <c r="AF17" s="22">
        <v>0.20601762479466201</v>
      </c>
      <c r="AG17" s="22">
        <v>0.45187394859331897</v>
      </c>
      <c r="AH17" s="22">
        <v>0.239493762326321</v>
      </c>
      <c r="AI17" s="22"/>
      <c r="AJ17" s="22">
        <v>0.126635902219291</v>
      </c>
      <c r="AK17" s="22">
        <v>0.409772695453406</v>
      </c>
      <c r="AL17" s="22">
        <v>0.33615506508084803</v>
      </c>
      <c r="AM17" s="22"/>
      <c r="AN17" s="22">
        <v>0.22657876378644501</v>
      </c>
      <c r="AO17" s="22">
        <v>0.26800704392178698</v>
      </c>
      <c r="AP17" s="22">
        <v>0.44863379501050499</v>
      </c>
      <c r="AQ17" s="22">
        <v>0.368045907690493</v>
      </c>
      <c r="AR17" s="22">
        <v>0.675784929399041</v>
      </c>
      <c r="AS17" s="22"/>
      <c r="AT17" s="22">
        <v>0.30879380274741203</v>
      </c>
      <c r="AU17" s="22">
        <v>0.30609800290236999</v>
      </c>
      <c r="AV17" s="22"/>
      <c r="AW17" s="22">
        <v>0.45113605618749397</v>
      </c>
      <c r="AX17" s="22">
        <v>0.42143485023423599</v>
      </c>
      <c r="AY17" s="22">
        <v>0.13368307618018499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494</v>
      </c>
      <c r="E7" s="10">
        <v>533</v>
      </c>
      <c r="F7" s="10"/>
      <c r="G7" s="10">
        <v>86</v>
      </c>
      <c r="H7" s="10">
        <v>144</v>
      </c>
      <c r="I7" s="10">
        <v>165</v>
      </c>
      <c r="J7" s="10">
        <v>161</v>
      </c>
      <c r="K7" s="10">
        <v>204</v>
      </c>
      <c r="L7" s="10">
        <v>273</v>
      </c>
      <c r="M7" s="10"/>
      <c r="N7" s="10">
        <v>314</v>
      </c>
      <c r="O7" s="10">
        <v>283</v>
      </c>
      <c r="P7" s="10">
        <v>190</v>
      </c>
      <c r="Q7" s="10">
        <v>234</v>
      </c>
      <c r="R7" s="10"/>
      <c r="S7" s="10">
        <v>120</v>
      </c>
      <c r="T7" s="10">
        <v>141</v>
      </c>
      <c r="U7" s="10">
        <v>115</v>
      </c>
      <c r="V7" s="10">
        <v>94</v>
      </c>
      <c r="W7" s="10">
        <v>91</v>
      </c>
      <c r="X7" s="10">
        <v>68</v>
      </c>
      <c r="Y7" s="10">
        <v>96</v>
      </c>
      <c r="Z7" s="10">
        <v>34</v>
      </c>
      <c r="AA7" s="10">
        <v>115</v>
      </c>
      <c r="AB7" s="10">
        <v>80</v>
      </c>
      <c r="AC7" s="10">
        <v>44</v>
      </c>
      <c r="AD7" s="10">
        <v>35</v>
      </c>
      <c r="AE7" s="10"/>
      <c r="AF7" s="10">
        <v>462</v>
      </c>
      <c r="AG7" s="10">
        <v>421</v>
      </c>
      <c r="AH7" s="10">
        <v>100</v>
      </c>
      <c r="AI7" s="10"/>
      <c r="AJ7" s="10">
        <v>251</v>
      </c>
      <c r="AK7" s="10">
        <v>291</v>
      </c>
      <c r="AL7" s="10">
        <v>82</v>
      </c>
      <c r="AM7" s="10"/>
      <c r="AN7" s="10">
        <v>219</v>
      </c>
      <c r="AO7" s="10">
        <v>175</v>
      </c>
      <c r="AP7" s="10">
        <v>255</v>
      </c>
      <c r="AQ7" s="10">
        <v>111</v>
      </c>
      <c r="AR7" s="10">
        <v>14</v>
      </c>
      <c r="AS7" s="10"/>
      <c r="AT7" s="10">
        <v>940</v>
      </c>
      <c r="AU7" s="10">
        <v>87</v>
      </c>
      <c r="AV7" s="10"/>
      <c r="AW7" s="10">
        <v>479</v>
      </c>
      <c r="AX7" s="10">
        <v>110</v>
      </c>
      <c r="AY7" s="10">
        <v>444</v>
      </c>
    </row>
    <row r="8" spans="2:51" ht="30" customHeight="1">
      <c r="B8" s="11" t="s">
        <v>112</v>
      </c>
      <c r="C8" s="11">
        <v>1037</v>
      </c>
      <c r="D8" s="11">
        <v>512</v>
      </c>
      <c r="E8" s="11">
        <v>519</v>
      </c>
      <c r="F8" s="11"/>
      <c r="G8" s="11">
        <v>99</v>
      </c>
      <c r="H8" s="11">
        <v>176</v>
      </c>
      <c r="I8" s="11">
        <v>187</v>
      </c>
      <c r="J8" s="11">
        <v>159</v>
      </c>
      <c r="K8" s="11">
        <v>166</v>
      </c>
      <c r="L8" s="11">
        <v>249</v>
      </c>
      <c r="M8" s="11"/>
      <c r="N8" s="11">
        <v>292</v>
      </c>
      <c r="O8" s="11">
        <v>263</v>
      </c>
      <c r="P8" s="11">
        <v>220</v>
      </c>
      <c r="Q8" s="11">
        <v>250</v>
      </c>
      <c r="R8" s="11"/>
      <c r="S8" s="11">
        <v>151</v>
      </c>
      <c r="T8" s="11">
        <v>135</v>
      </c>
      <c r="U8" s="11">
        <v>106</v>
      </c>
      <c r="V8" s="11">
        <v>100</v>
      </c>
      <c r="W8" s="11">
        <v>88</v>
      </c>
      <c r="X8" s="11">
        <v>69</v>
      </c>
      <c r="Y8" s="11">
        <v>87</v>
      </c>
      <c r="Z8" s="11">
        <v>29</v>
      </c>
      <c r="AA8" s="11">
        <v>110</v>
      </c>
      <c r="AB8" s="11">
        <v>81</v>
      </c>
      <c r="AC8" s="11">
        <v>44</v>
      </c>
      <c r="AD8" s="11">
        <v>36</v>
      </c>
      <c r="AE8" s="11"/>
      <c r="AF8" s="11">
        <v>452</v>
      </c>
      <c r="AG8" s="11">
        <v>419</v>
      </c>
      <c r="AH8" s="11">
        <v>107</v>
      </c>
      <c r="AI8" s="11"/>
      <c r="AJ8" s="11">
        <v>245</v>
      </c>
      <c r="AK8" s="11">
        <v>300</v>
      </c>
      <c r="AL8" s="11">
        <v>79</v>
      </c>
      <c r="AM8" s="11"/>
      <c r="AN8" s="11">
        <v>226</v>
      </c>
      <c r="AO8" s="11">
        <v>182</v>
      </c>
      <c r="AP8" s="11">
        <v>250</v>
      </c>
      <c r="AQ8" s="11">
        <v>113</v>
      </c>
      <c r="AR8" s="11">
        <v>12</v>
      </c>
      <c r="AS8" s="11"/>
      <c r="AT8" s="11">
        <v>930</v>
      </c>
      <c r="AU8" s="11">
        <v>100</v>
      </c>
      <c r="AV8" s="11"/>
      <c r="AW8" s="11">
        <v>460</v>
      </c>
      <c r="AX8" s="11">
        <v>121</v>
      </c>
      <c r="AY8" s="11">
        <v>456</v>
      </c>
    </row>
    <row r="9" spans="2:51">
      <c r="B9" s="18" t="s">
        <v>133</v>
      </c>
      <c r="C9" s="17">
        <v>0.108917001683145</v>
      </c>
      <c r="D9" s="17">
        <v>0.12483292265606701</v>
      </c>
      <c r="E9" s="17">
        <v>9.2843943668849405E-2</v>
      </c>
      <c r="F9" s="17"/>
      <c r="G9" s="17">
        <v>9.2838707793667694E-2</v>
      </c>
      <c r="H9" s="17">
        <v>0.113242053632872</v>
      </c>
      <c r="I9" s="17">
        <v>7.2500533343499707E-2</v>
      </c>
      <c r="J9" s="17">
        <v>7.8780867124141798E-2</v>
      </c>
      <c r="K9" s="17">
        <v>0.146986355292931</v>
      </c>
      <c r="L9" s="17">
        <v>0.13347376418720799</v>
      </c>
      <c r="M9" s="17"/>
      <c r="N9" s="17">
        <v>0.124751289384143</v>
      </c>
      <c r="O9" s="17">
        <v>0.10188155369066799</v>
      </c>
      <c r="P9" s="17">
        <v>0.14839367197136799</v>
      </c>
      <c r="Q9" s="17">
        <v>6.4871540437977396E-2</v>
      </c>
      <c r="R9" s="17"/>
      <c r="S9" s="17">
        <v>0.119262227150933</v>
      </c>
      <c r="T9" s="17">
        <v>9.0992163305577495E-2</v>
      </c>
      <c r="U9" s="17">
        <v>0.16560049818115199</v>
      </c>
      <c r="V9" s="17">
        <v>4.1757973611225303E-2</v>
      </c>
      <c r="W9" s="17">
        <v>0.12640818726163999</v>
      </c>
      <c r="X9" s="17">
        <v>0.13116190426830099</v>
      </c>
      <c r="Y9" s="17">
        <v>6.18584444277357E-2</v>
      </c>
      <c r="Z9" s="17">
        <v>0.29398862912533003</v>
      </c>
      <c r="AA9" s="17">
        <v>0.10705441817057</v>
      </c>
      <c r="AB9" s="17">
        <v>8.4582320692443203E-2</v>
      </c>
      <c r="AC9" s="17">
        <v>8.0459014716031299E-2</v>
      </c>
      <c r="AD9" s="17">
        <v>0.129722079996268</v>
      </c>
      <c r="AE9" s="17"/>
      <c r="AF9" s="17">
        <v>0.12842741934486401</v>
      </c>
      <c r="AG9" s="17">
        <v>0.100234453112389</v>
      </c>
      <c r="AH9" s="17">
        <v>7.5562032810126398E-2</v>
      </c>
      <c r="AI9" s="17"/>
      <c r="AJ9" s="17">
        <v>0.16404946421906699</v>
      </c>
      <c r="AK9" s="17">
        <v>0.107618240098015</v>
      </c>
      <c r="AL9" s="17">
        <v>0.10987413753174401</v>
      </c>
      <c r="AM9" s="17"/>
      <c r="AN9" s="17">
        <v>0.11594052487336</v>
      </c>
      <c r="AO9" s="17">
        <v>8.2636004393864496E-2</v>
      </c>
      <c r="AP9" s="17">
        <v>8.8740402736934704E-2</v>
      </c>
      <c r="AQ9" s="17">
        <v>0.138247286011591</v>
      </c>
      <c r="AR9" s="17">
        <v>0.22522094531544001</v>
      </c>
      <c r="AS9" s="17"/>
      <c r="AT9" s="17">
        <v>0.112195392629424</v>
      </c>
      <c r="AU9" s="17">
        <v>7.8162685118303807E-2</v>
      </c>
      <c r="AV9" s="17"/>
      <c r="AW9" s="17">
        <v>0.142461807345832</v>
      </c>
      <c r="AX9" s="17">
        <v>0.10727543845377401</v>
      </c>
      <c r="AY9" s="17">
        <v>7.5483113308766697E-2</v>
      </c>
    </row>
    <row r="10" spans="2:51">
      <c r="B10" s="18" t="s">
        <v>134</v>
      </c>
      <c r="C10" s="17">
        <v>0.33425674923683302</v>
      </c>
      <c r="D10" s="17">
        <v>0.35729135642285897</v>
      </c>
      <c r="E10" s="17">
        <v>0.31181734671663602</v>
      </c>
      <c r="F10" s="17"/>
      <c r="G10" s="17">
        <v>0.41699739784794099</v>
      </c>
      <c r="H10" s="17">
        <v>0.32959597881670799</v>
      </c>
      <c r="I10" s="17">
        <v>0.32323431310290701</v>
      </c>
      <c r="J10" s="17">
        <v>0.37427184288777099</v>
      </c>
      <c r="K10" s="17">
        <v>0.26582436405256199</v>
      </c>
      <c r="L10" s="17">
        <v>0.33280741802686298</v>
      </c>
      <c r="M10" s="17"/>
      <c r="N10" s="17">
        <v>0.37015948590131298</v>
      </c>
      <c r="O10" s="17">
        <v>0.29878201358942502</v>
      </c>
      <c r="P10" s="17">
        <v>0.37161568547673801</v>
      </c>
      <c r="Q10" s="17">
        <v>0.29691846247549297</v>
      </c>
      <c r="R10" s="17"/>
      <c r="S10" s="17">
        <v>0.37528875267417999</v>
      </c>
      <c r="T10" s="17">
        <v>0.33087331225482602</v>
      </c>
      <c r="U10" s="17">
        <v>0.37087313633170699</v>
      </c>
      <c r="V10" s="17">
        <v>0.26237887812729599</v>
      </c>
      <c r="W10" s="17">
        <v>0.37445857747389899</v>
      </c>
      <c r="X10" s="17">
        <v>0.29938806769225601</v>
      </c>
      <c r="Y10" s="17">
        <v>0.34490803023778099</v>
      </c>
      <c r="Z10" s="17">
        <v>0.17255684713175601</v>
      </c>
      <c r="AA10" s="17">
        <v>0.39346770441566897</v>
      </c>
      <c r="AB10" s="17">
        <v>0.31921715145229601</v>
      </c>
      <c r="AC10" s="17">
        <v>0.31155326923096699</v>
      </c>
      <c r="AD10" s="17">
        <v>0.21846157160481999</v>
      </c>
      <c r="AE10" s="17"/>
      <c r="AF10" s="17">
        <v>0.342431110803674</v>
      </c>
      <c r="AG10" s="17">
        <v>0.33270920283107702</v>
      </c>
      <c r="AH10" s="17">
        <v>0.26325998729366801</v>
      </c>
      <c r="AI10" s="17"/>
      <c r="AJ10" s="17">
        <v>0.42867920939790399</v>
      </c>
      <c r="AK10" s="17">
        <v>0.32342771789080399</v>
      </c>
      <c r="AL10" s="17">
        <v>0.33446990173476099</v>
      </c>
      <c r="AM10" s="17"/>
      <c r="AN10" s="17">
        <v>0.28320712623243399</v>
      </c>
      <c r="AO10" s="17">
        <v>0.32610795333240999</v>
      </c>
      <c r="AP10" s="17">
        <v>0.37016705406620398</v>
      </c>
      <c r="AQ10" s="17">
        <v>0.371187024724347</v>
      </c>
      <c r="AR10" s="17">
        <v>0.24899898495871201</v>
      </c>
      <c r="AS10" s="17"/>
      <c r="AT10" s="17">
        <v>0.32592571102770002</v>
      </c>
      <c r="AU10" s="17">
        <v>0.436444786042683</v>
      </c>
      <c r="AV10" s="17"/>
      <c r="AW10" s="17">
        <v>0.356031612656804</v>
      </c>
      <c r="AX10" s="17">
        <v>0.45039863043202899</v>
      </c>
      <c r="AY10" s="17">
        <v>0.28152516838333203</v>
      </c>
    </row>
    <row r="11" spans="2:51">
      <c r="B11" s="18" t="s">
        <v>135</v>
      </c>
      <c r="C11" s="17">
        <v>0.222610715433149</v>
      </c>
      <c r="D11" s="17">
        <v>0.23814467135631501</v>
      </c>
      <c r="E11" s="17">
        <v>0.20975016139593</v>
      </c>
      <c r="F11" s="17"/>
      <c r="G11" s="17">
        <v>0.17924484257714299</v>
      </c>
      <c r="H11" s="17">
        <v>0.19779046048591301</v>
      </c>
      <c r="I11" s="17">
        <v>0.215683797400917</v>
      </c>
      <c r="J11" s="17">
        <v>0.20523782233569901</v>
      </c>
      <c r="K11" s="17">
        <v>0.268386408371102</v>
      </c>
      <c r="L11" s="17">
        <v>0.24329604840432001</v>
      </c>
      <c r="M11" s="17"/>
      <c r="N11" s="17">
        <v>0.18916330419117899</v>
      </c>
      <c r="O11" s="17">
        <v>0.229096904248028</v>
      </c>
      <c r="P11" s="17">
        <v>0.21354323730560401</v>
      </c>
      <c r="Q11" s="17">
        <v>0.26367892783811597</v>
      </c>
      <c r="R11" s="17"/>
      <c r="S11" s="17">
        <v>0.18825392460304</v>
      </c>
      <c r="T11" s="17">
        <v>0.26324238880736001</v>
      </c>
      <c r="U11" s="17">
        <v>0.14312568214824101</v>
      </c>
      <c r="V11" s="17">
        <v>0.274575962878844</v>
      </c>
      <c r="W11" s="17">
        <v>0.27469008198177502</v>
      </c>
      <c r="X11" s="17">
        <v>0.24330492228439199</v>
      </c>
      <c r="Y11" s="17">
        <v>0.28711518602741998</v>
      </c>
      <c r="Z11" s="17">
        <v>0.31194551161948297</v>
      </c>
      <c r="AA11" s="17">
        <v>0.192564573460732</v>
      </c>
      <c r="AB11" s="17">
        <v>0.206375040960628</v>
      </c>
      <c r="AC11" s="17">
        <v>9.5153971378990607E-2</v>
      </c>
      <c r="AD11" s="17">
        <v>0.19191557123481601</v>
      </c>
      <c r="AE11" s="17"/>
      <c r="AF11" s="17">
        <v>0.231314574054241</v>
      </c>
      <c r="AG11" s="17">
        <v>0.20308824653958299</v>
      </c>
      <c r="AH11" s="17">
        <v>0.268574683724844</v>
      </c>
      <c r="AI11" s="17"/>
      <c r="AJ11" s="17">
        <v>0.22331122720885099</v>
      </c>
      <c r="AK11" s="17">
        <v>0.186344985753749</v>
      </c>
      <c r="AL11" s="17">
        <v>0.17405511641563901</v>
      </c>
      <c r="AM11" s="17"/>
      <c r="AN11" s="17">
        <v>0.24675661739249999</v>
      </c>
      <c r="AO11" s="17">
        <v>0.254360460949975</v>
      </c>
      <c r="AP11" s="17">
        <v>0.205966970699828</v>
      </c>
      <c r="AQ11" s="17">
        <v>0.15447398930349299</v>
      </c>
      <c r="AR11" s="17">
        <v>0.17514802881418901</v>
      </c>
      <c r="AS11" s="17"/>
      <c r="AT11" s="17">
        <v>0.22253540699694699</v>
      </c>
      <c r="AU11" s="17">
        <v>0.21029929047158899</v>
      </c>
      <c r="AV11" s="17"/>
      <c r="AW11" s="17">
        <v>0.22135356263244699</v>
      </c>
      <c r="AX11" s="17">
        <v>0.18679755692119701</v>
      </c>
      <c r="AY11" s="17">
        <v>0.233360932920679</v>
      </c>
    </row>
    <row r="12" spans="2:51">
      <c r="B12" s="18" t="s">
        <v>136</v>
      </c>
      <c r="C12" s="17">
        <v>0.17422816439577199</v>
      </c>
      <c r="D12" s="17">
        <v>0.13510384245849599</v>
      </c>
      <c r="E12" s="17">
        <v>0.21117698610602201</v>
      </c>
      <c r="F12" s="17"/>
      <c r="G12" s="17">
        <v>0.148465238994897</v>
      </c>
      <c r="H12" s="17">
        <v>0.19365829087477601</v>
      </c>
      <c r="I12" s="17">
        <v>0.18609987527400601</v>
      </c>
      <c r="J12" s="17">
        <v>0.19862750845479299</v>
      </c>
      <c r="K12" s="17">
        <v>0.13469915266846799</v>
      </c>
      <c r="L12" s="17">
        <v>0.17261905060937999</v>
      </c>
      <c r="M12" s="17"/>
      <c r="N12" s="17">
        <v>0.17616329955801599</v>
      </c>
      <c r="O12" s="17">
        <v>0.19598463850876599</v>
      </c>
      <c r="P12" s="17">
        <v>0.13969619984586301</v>
      </c>
      <c r="Q12" s="17">
        <v>0.18020369418510301</v>
      </c>
      <c r="R12" s="17"/>
      <c r="S12" s="17">
        <v>0.16429011435642599</v>
      </c>
      <c r="T12" s="17">
        <v>0.17131461020343799</v>
      </c>
      <c r="U12" s="17">
        <v>0.146542451230145</v>
      </c>
      <c r="V12" s="17">
        <v>0.22399974499827099</v>
      </c>
      <c r="W12" s="17">
        <v>0.10545808496805301</v>
      </c>
      <c r="X12" s="17">
        <v>0.23254311607380501</v>
      </c>
      <c r="Y12" s="17">
        <v>0.16901543814742201</v>
      </c>
      <c r="Z12" s="17">
        <v>7.8881515192655002E-2</v>
      </c>
      <c r="AA12" s="17">
        <v>0.155785545736707</v>
      </c>
      <c r="AB12" s="17">
        <v>0.126742551516143</v>
      </c>
      <c r="AC12" s="17">
        <v>0.304851420321475</v>
      </c>
      <c r="AD12" s="17">
        <v>0.31998814075125298</v>
      </c>
      <c r="AE12" s="17"/>
      <c r="AF12" s="17">
        <v>0.16747243211633001</v>
      </c>
      <c r="AG12" s="17">
        <v>0.176711443746113</v>
      </c>
      <c r="AH12" s="17">
        <v>0.19624175827416099</v>
      </c>
      <c r="AI12" s="17"/>
      <c r="AJ12" s="17">
        <v>0.12907830950438601</v>
      </c>
      <c r="AK12" s="17">
        <v>0.17998729791724499</v>
      </c>
      <c r="AL12" s="17">
        <v>0.16365624153948999</v>
      </c>
      <c r="AM12" s="17"/>
      <c r="AN12" s="17">
        <v>0.15742102068873801</v>
      </c>
      <c r="AO12" s="17">
        <v>0.186198007764177</v>
      </c>
      <c r="AP12" s="17">
        <v>0.161397396404628</v>
      </c>
      <c r="AQ12" s="17">
        <v>0.19756180649297</v>
      </c>
      <c r="AR12" s="17">
        <v>0.25864817686061298</v>
      </c>
      <c r="AS12" s="17"/>
      <c r="AT12" s="17">
        <v>0.17837698866894799</v>
      </c>
      <c r="AU12" s="17">
        <v>0.133625045348396</v>
      </c>
      <c r="AV12" s="17"/>
      <c r="AW12" s="17">
        <v>0.16024774814354101</v>
      </c>
      <c r="AX12" s="17">
        <v>0.142702606807843</v>
      </c>
      <c r="AY12" s="17">
        <v>0.196689335867158</v>
      </c>
    </row>
    <row r="13" spans="2:51">
      <c r="B13" s="18" t="s">
        <v>137</v>
      </c>
      <c r="C13" s="17">
        <v>0.119181683059881</v>
      </c>
      <c r="D13" s="17">
        <v>0.116517081962572</v>
      </c>
      <c r="E13" s="17">
        <v>0.120615951748675</v>
      </c>
      <c r="F13" s="17"/>
      <c r="G13" s="17">
        <v>0.138532621850119</v>
      </c>
      <c r="H13" s="17">
        <v>0.13268645155745901</v>
      </c>
      <c r="I13" s="17">
        <v>0.146035615512176</v>
      </c>
      <c r="J13" s="17">
        <v>0.116302260205182</v>
      </c>
      <c r="K13" s="17">
        <v>0.14320577574992999</v>
      </c>
      <c r="L13" s="17">
        <v>6.7558901895198503E-2</v>
      </c>
      <c r="M13" s="17"/>
      <c r="N13" s="17">
        <v>0.11704730123585499</v>
      </c>
      <c r="O13" s="17">
        <v>0.139221950889859</v>
      </c>
      <c r="P13" s="17">
        <v>8.6259958261066694E-2</v>
      </c>
      <c r="Q13" s="17">
        <v>0.13173910408438</v>
      </c>
      <c r="R13" s="17"/>
      <c r="S13" s="17">
        <v>0.102935634808464</v>
      </c>
      <c r="T13" s="17">
        <v>0.120368274515548</v>
      </c>
      <c r="U13" s="17">
        <v>0.112380415872017</v>
      </c>
      <c r="V13" s="17">
        <v>0.171585815819395</v>
      </c>
      <c r="W13" s="17">
        <v>8.12277082170276E-2</v>
      </c>
      <c r="X13" s="17">
        <v>7.8821041092805896E-2</v>
      </c>
      <c r="Y13" s="17">
        <v>0.104644756474276</v>
      </c>
      <c r="Z13" s="17">
        <v>7.8051444714637097E-2</v>
      </c>
      <c r="AA13" s="17">
        <v>9.5436323619829094E-2</v>
      </c>
      <c r="AB13" s="17">
        <v>0.21032168259188599</v>
      </c>
      <c r="AC13" s="17">
        <v>0.179713767036112</v>
      </c>
      <c r="AD13" s="17">
        <v>8.8601302839596996E-2</v>
      </c>
      <c r="AE13" s="17"/>
      <c r="AF13" s="17">
        <v>8.9350852187876098E-2</v>
      </c>
      <c r="AG13" s="17">
        <v>0.149389403892662</v>
      </c>
      <c r="AH13" s="17">
        <v>0.141841381415932</v>
      </c>
      <c r="AI13" s="17"/>
      <c r="AJ13" s="17">
        <v>3.2188187649914497E-2</v>
      </c>
      <c r="AK13" s="17">
        <v>0.16633547939347401</v>
      </c>
      <c r="AL13" s="17">
        <v>0.17909940860934601</v>
      </c>
      <c r="AM13" s="17"/>
      <c r="AN13" s="17">
        <v>0.13123266251940799</v>
      </c>
      <c r="AO13" s="17">
        <v>0.116475638420225</v>
      </c>
      <c r="AP13" s="17">
        <v>0.14410680564186901</v>
      </c>
      <c r="AQ13" s="17">
        <v>0.100504690193657</v>
      </c>
      <c r="AR13" s="17">
        <v>0</v>
      </c>
      <c r="AS13" s="17"/>
      <c r="AT13" s="17">
        <v>0.124340608551071</v>
      </c>
      <c r="AU13" s="17">
        <v>6.8201794627878801E-2</v>
      </c>
      <c r="AV13" s="17"/>
      <c r="AW13" s="17">
        <v>9.0128399219234795E-2</v>
      </c>
      <c r="AX13" s="17">
        <v>9.1987303303506907E-2</v>
      </c>
      <c r="AY13" s="17">
        <v>0.15571454669511101</v>
      </c>
    </row>
    <row r="14" spans="2:51">
      <c r="B14" s="18" t="s">
        <v>119</v>
      </c>
      <c r="C14" s="17">
        <v>4.0805686191219499E-2</v>
      </c>
      <c r="D14" s="17">
        <v>2.81101251436921E-2</v>
      </c>
      <c r="E14" s="17">
        <v>5.3795610363886803E-2</v>
      </c>
      <c r="F14" s="17"/>
      <c r="G14" s="17">
        <v>2.3921190936231702E-2</v>
      </c>
      <c r="H14" s="17">
        <v>3.30267646322717E-2</v>
      </c>
      <c r="I14" s="17">
        <v>5.6445865366494999E-2</v>
      </c>
      <c r="J14" s="17">
        <v>2.6779698992413E-2</v>
      </c>
      <c r="K14" s="17">
        <v>4.0897943865007301E-2</v>
      </c>
      <c r="L14" s="17">
        <v>5.0244816877031501E-2</v>
      </c>
      <c r="M14" s="17"/>
      <c r="N14" s="17">
        <v>2.2715319729494001E-2</v>
      </c>
      <c r="O14" s="17">
        <v>3.5032939073254998E-2</v>
      </c>
      <c r="P14" s="17">
        <v>4.0491247139360503E-2</v>
      </c>
      <c r="Q14" s="17">
        <v>6.2588270978931104E-2</v>
      </c>
      <c r="R14" s="17"/>
      <c r="S14" s="17">
        <v>4.9969346406957098E-2</v>
      </c>
      <c r="T14" s="17">
        <v>2.32092509132505E-2</v>
      </c>
      <c r="U14" s="17">
        <v>6.14778162367383E-2</v>
      </c>
      <c r="V14" s="17">
        <v>2.5701624564968301E-2</v>
      </c>
      <c r="W14" s="17">
        <v>3.7757360097605497E-2</v>
      </c>
      <c r="X14" s="17">
        <v>1.47809485884392E-2</v>
      </c>
      <c r="Y14" s="17">
        <v>3.2458144685365599E-2</v>
      </c>
      <c r="Z14" s="17">
        <v>6.4576052216139601E-2</v>
      </c>
      <c r="AA14" s="17">
        <v>5.5691434596492499E-2</v>
      </c>
      <c r="AB14" s="17">
        <v>5.2761252786603298E-2</v>
      </c>
      <c r="AC14" s="17">
        <v>2.8268557316423099E-2</v>
      </c>
      <c r="AD14" s="17">
        <v>5.1311333573246402E-2</v>
      </c>
      <c r="AE14" s="17"/>
      <c r="AF14" s="17">
        <v>4.1003611493014701E-2</v>
      </c>
      <c r="AG14" s="17">
        <v>3.78672498781756E-2</v>
      </c>
      <c r="AH14" s="17">
        <v>5.4520156481268102E-2</v>
      </c>
      <c r="AI14" s="17"/>
      <c r="AJ14" s="17">
        <v>2.26936020198771E-2</v>
      </c>
      <c r="AK14" s="17">
        <v>3.6286278946713602E-2</v>
      </c>
      <c r="AL14" s="17">
        <v>3.88451941690202E-2</v>
      </c>
      <c r="AM14" s="17"/>
      <c r="AN14" s="17">
        <v>6.5442048293559194E-2</v>
      </c>
      <c r="AO14" s="17">
        <v>3.4221935139348E-2</v>
      </c>
      <c r="AP14" s="17">
        <v>2.9621370450537601E-2</v>
      </c>
      <c r="AQ14" s="17">
        <v>3.8025203273942598E-2</v>
      </c>
      <c r="AR14" s="17">
        <v>9.1983864051045E-2</v>
      </c>
      <c r="AS14" s="17"/>
      <c r="AT14" s="17">
        <v>3.6625892125910602E-2</v>
      </c>
      <c r="AU14" s="17">
        <v>7.3266398391149401E-2</v>
      </c>
      <c r="AV14" s="17"/>
      <c r="AW14" s="17">
        <v>2.97768700021416E-2</v>
      </c>
      <c r="AX14" s="17">
        <v>2.0838464081650299E-2</v>
      </c>
      <c r="AY14" s="17">
        <v>5.7226902824953699E-2</v>
      </c>
    </row>
    <row r="15" spans="2:51">
      <c r="B15" s="18" t="s">
        <v>138</v>
      </c>
      <c r="C15" s="21">
        <v>0.44317375091997802</v>
      </c>
      <c r="D15" s="21">
        <v>0.48212427907892502</v>
      </c>
      <c r="E15" s="21">
        <v>0.40466129038548598</v>
      </c>
      <c r="F15" s="21"/>
      <c r="G15" s="21">
        <v>0.50983610564160897</v>
      </c>
      <c r="H15" s="21">
        <v>0.44283803244957998</v>
      </c>
      <c r="I15" s="21">
        <v>0.395734846446406</v>
      </c>
      <c r="J15" s="21">
        <v>0.453052710011912</v>
      </c>
      <c r="K15" s="21">
        <v>0.41281071934549302</v>
      </c>
      <c r="L15" s="21">
        <v>0.46628118221407</v>
      </c>
      <c r="M15" s="21"/>
      <c r="N15" s="21">
        <v>0.49491077528545502</v>
      </c>
      <c r="O15" s="21">
        <v>0.400663567280093</v>
      </c>
      <c r="P15" s="21">
        <v>0.52000935744810595</v>
      </c>
      <c r="Q15" s="21">
        <v>0.36179000291347002</v>
      </c>
      <c r="R15" s="21"/>
      <c r="S15" s="21">
        <v>0.49455097982511298</v>
      </c>
      <c r="T15" s="21">
        <v>0.42186547556040399</v>
      </c>
      <c r="U15" s="21">
        <v>0.53647363451285901</v>
      </c>
      <c r="V15" s="21">
        <v>0.30413685173852201</v>
      </c>
      <c r="W15" s="21">
        <v>0.50086676473554004</v>
      </c>
      <c r="X15" s="21">
        <v>0.430549971960557</v>
      </c>
      <c r="Y15" s="21">
        <v>0.40676647466551702</v>
      </c>
      <c r="Z15" s="21">
        <v>0.46654547625708598</v>
      </c>
      <c r="AA15" s="21">
        <v>0.50052212258623896</v>
      </c>
      <c r="AB15" s="21">
        <v>0.40379947214473999</v>
      </c>
      <c r="AC15" s="21">
        <v>0.392012283946998</v>
      </c>
      <c r="AD15" s="21">
        <v>0.348183651601088</v>
      </c>
      <c r="AE15" s="21"/>
      <c r="AF15" s="21">
        <v>0.47085853014853801</v>
      </c>
      <c r="AG15" s="21">
        <v>0.43294365594346601</v>
      </c>
      <c r="AH15" s="21">
        <v>0.33882202010379497</v>
      </c>
      <c r="AI15" s="21"/>
      <c r="AJ15" s="21">
        <v>0.59272867361697101</v>
      </c>
      <c r="AK15" s="21">
        <v>0.43104595798881901</v>
      </c>
      <c r="AL15" s="21">
        <v>0.44434403926650401</v>
      </c>
      <c r="AM15" s="21"/>
      <c r="AN15" s="21">
        <v>0.39914765110579498</v>
      </c>
      <c r="AO15" s="21">
        <v>0.40874395772627398</v>
      </c>
      <c r="AP15" s="21">
        <v>0.45890745680313899</v>
      </c>
      <c r="AQ15" s="21">
        <v>0.50943431073593703</v>
      </c>
      <c r="AR15" s="21">
        <v>0.47421993027415299</v>
      </c>
      <c r="AS15" s="21"/>
      <c r="AT15" s="21">
        <v>0.43812110365712298</v>
      </c>
      <c r="AU15" s="21">
        <v>0.51460747116098704</v>
      </c>
      <c r="AV15" s="21"/>
      <c r="AW15" s="21">
        <v>0.49849342000263502</v>
      </c>
      <c r="AX15" s="21">
        <v>0.55767406888580295</v>
      </c>
      <c r="AY15" s="21">
        <v>0.35700828169209903</v>
      </c>
    </row>
    <row r="16" spans="2:51">
      <c r="B16" s="18" t="s">
        <v>139</v>
      </c>
      <c r="C16" s="21">
        <v>0.29340984745565402</v>
      </c>
      <c r="D16" s="21">
        <v>0.25162092442106798</v>
      </c>
      <c r="E16" s="21">
        <v>0.33179293785469799</v>
      </c>
      <c r="F16" s="21"/>
      <c r="G16" s="21">
        <v>0.286997860845016</v>
      </c>
      <c r="H16" s="21">
        <v>0.32634474243223499</v>
      </c>
      <c r="I16" s="21">
        <v>0.33213549078618199</v>
      </c>
      <c r="J16" s="21">
        <v>0.31492976865997502</v>
      </c>
      <c r="K16" s="21">
        <v>0.27790492841839798</v>
      </c>
      <c r="L16" s="21">
        <v>0.24017795250457799</v>
      </c>
      <c r="M16" s="21"/>
      <c r="N16" s="21">
        <v>0.29321060079387101</v>
      </c>
      <c r="O16" s="21">
        <v>0.33520658939862502</v>
      </c>
      <c r="P16" s="21">
        <v>0.22595615810693001</v>
      </c>
      <c r="Q16" s="21">
        <v>0.31194279826948301</v>
      </c>
      <c r="R16" s="21"/>
      <c r="S16" s="21">
        <v>0.26722574916489</v>
      </c>
      <c r="T16" s="21">
        <v>0.29168288471898601</v>
      </c>
      <c r="U16" s="21">
        <v>0.258922867102162</v>
      </c>
      <c r="V16" s="21">
        <v>0.39558556081766599</v>
      </c>
      <c r="W16" s="21">
        <v>0.18668579318508</v>
      </c>
      <c r="X16" s="21">
        <v>0.31136415716661098</v>
      </c>
      <c r="Y16" s="21">
        <v>0.27366019462169799</v>
      </c>
      <c r="Z16" s="21">
        <v>0.156932959907292</v>
      </c>
      <c r="AA16" s="21">
        <v>0.25122186935653601</v>
      </c>
      <c r="AB16" s="21">
        <v>0.33706423410802899</v>
      </c>
      <c r="AC16" s="21">
        <v>0.48456518735758802</v>
      </c>
      <c r="AD16" s="21">
        <v>0.40858944359084998</v>
      </c>
      <c r="AE16" s="21"/>
      <c r="AF16" s="21">
        <v>0.25682328430420598</v>
      </c>
      <c r="AG16" s="21">
        <v>0.326100847638775</v>
      </c>
      <c r="AH16" s="21">
        <v>0.33808313969009302</v>
      </c>
      <c r="AI16" s="21"/>
      <c r="AJ16" s="21">
        <v>0.1612664971543</v>
      </c>
      <c r="AK16" s="21">
        <v>0.34632277731071898</v>
      </c>
      <c r="AL16" s="21">
        <v>0.34275565014883602</v>
      </c>
      <c r="AM16" s="21"/>
      <c r="AN16" s="21">
        <v>0.28865368320814599</v>
      </c>
      <c r="AO16" s="21">
        <v>0.30267364618440301</v>
      </c>
      <c r="AP16" s="21">
        <v>0.30550420204649598</v>
      </c>
      <c r="AQ16" s="21">
        <v>0.29806649668662699</v>
      </c>
      <c r="AR16" s="21">
        <v>0.25864817686061298</v>
      </c>
      <c r="AS16" s="21"/>
      <c r="AT16" s="21">
        <v>0.30271759722001901</v>
      </c>
      <c r="AU16" s="21">
        <v>0.20182683997627501</v>
      </c>
      <c r="AV16" s="21"/>
      <c r="AW16" s="21">
        <v>0.25037614736277602</v>
      </c>
      <c r="AX16" s="21">
        <v>0.23468991011134999</v>
      </c>
      <c r="AY16" s="21">
        <v>0.35240388256226901</v>
      </c>
    </row>
    <row r="17" spans="2:51">
      <c r="B17" s="18" t="s">
        <v>140</v>
      </c>
      <c r="C17" s="22">
        <v>0.149763903464324</v>
      </c>
      <c r="D17" s="22">
        <v>0.23050335465785701</v>
      </c>
      <c r="E17" s="22">
        <v>7.2868352530787994E-2</v>
      </c>
      <c r="F17" s="22"/>
      <c r="G17" s="22">
        <v>0.22283824479659201</v>
      </c>
      <c r="H17" s="22">
        <v>0.116493290017345</v>
      </c>
      <c r="I17" s="22">
        <v>6.3599355660224496E-2</v>
      </c>
      <c r="J17" s="22">
        <v>0.13812294135193701</v>
      </c>
      <c r="K17" s="22">
        <v>0.13490579092709501</v>
      </c>
      <c r="L17" s="22">
        <v>0.22610322970949201</v>
      </c>
      <c r="M17" s="22"/>
      <c r="N17" s="22">
        <v>0.20170017449158401</v>
      </c>
      <c r="O17" s="22">
        <v>6.5456977881468204E-2</v>
      </c>
      <c r="P17" s="22">
        <v>0.29405319934117602</v>
      </c>
      <c r="Q17" s="22">
        <v>4.9847204643987501E-2</v>
      </c>
      <c r="R17" s="22"/>
      <c r="S17" s="22">
        <v>0.227325230660223</v>
      </c>
      <c r="T17" s="22">
        <v>0.13018259084141801</v>
      </c>
      <c r="U17" s="22">
        <v>0.27755076741069701</v>
      </c>
      <c r="V17" s="22">
        <v>-9.1448709079144694E-2</v>
      </c>
      <c r="W17" s="22">
        <v>0.31418097155045899</v>
      </c>
      <c r="X17" s="22">
        <v>0.11918581479394599</v>
      </c>
      <c r="Y17" s="22">
        <v>0.133106280043819</v>
      </c>
      <c r="Z17" s="22">
        <v>0.30961251634979398</v>
      </c>
      <c r="AA17" s="22">
        <v>0.24930025322970301</v>
      </c>
      <c r="AB17" s="22">
        <v>6.6735238036710803E-2</v>
      </c>
      <c r="AC17" s="22">
        <v>-9.2552903410589193E-2</v>
      </c>
      <c r="AD17" s="22">
        <v>-6.0405791989762203E-2</v>
      </c>
      <c r="AE17" s="22"/>
      <c r="AF17" s="22">
        <v>0.21403524584433101</v>
      </c>
      <c r="AG17" s="22">
        <v>0.10684280830469101</v>
      </c>
      <c r="AH17" s="22">
        <v>7.3888041370179203E-4</v>
      </c>
      <c r="AI17" s="22"/>
      <c r="AJ17" s="22">
        <v>0.43146217646267099</v>
      </c>
      <c r="AK17" s="22">
        <v>8.4723180678099599E-2</v>
      </c>
      <c r="AL17" s="22">
        <v>0.101588389117668</v>
      </c>
      <c r="AM17" s="22"/>
      <c r="AN17" s="22">
        <v>0.110493967897649</v>
      </c>
      <c r="AO17" s="22">
        <v>0.10607031154187201</v>
      </c>
      <c r="AP17" s="22">
        <v>0.15340325475664199</v>
      </c>
      <c r="AQ17" s="22">
        <v>0.21136781404930999</v>
      </c>
      <c r="AR17" s="22">
        <v>0.21557175341353901</v>
      </c>
      <c r="AS17" s="22"/>
      <c r="AT17" s="22">
        <v>0.135403506437105</v>
      </c>
      <c r="AU17" s="22">
        <v>0.312780631184712</v>
      </c>
      <c r="AV17" s="22"/>
      <c r="AW17" s="22">
        <v>0.248117272639859</v>
      </c>
      <c r="AX17" s="22">
        <v>0.32298415877445302</v>
      </c>
      <c r="AY17" s="22">
        <v>4.6043991298306301E-3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703</v>
      </c>
      <c r="E2" s="32"/>
      <c r="F2" s="32"/>
      <c r="G2" s="32"/>
    </row>
    <row r="6" spans="2:7" ht="50.1" customHeight="1">
      <c r="B6" s="20" t="s">
        <v>70</v>
      </c>
      <c r="C6" s="20" t="s">
        <v>699</v>
      </c>
      <c r="D6" s="20" t="s">
        <v>700</v>
      </c>
      <c r="E6" s="20" t="s">
        <v>704</v>
      </c>
      <c r="F6" s="20" t="s">
        <v>705</v>
      </c>
    </row>
    <row r="7" spans="2:7">
      <c r="B7" s="18" t="s">
        <v>133</v>
      </c>
      <c r="C7" s="17">
        <v>0.121997783173588</v>
      </c>
      <c r="D7" s="17">
        <v>0.1273652817782</v>
      </c>
      <c r="E7" s="17">
        <v>0.124434614611139</v>
      </c>
      <c r="F7" s="17">
        <v>8.2950350993759095E-2</v>
      </c>
    </row>
    <row r="8" spans="2:7">
      <c r="B8" s="18" t="s">
        <v>134</v>
      </c>
      <c r="C8" s="17">
        <v>0.29412165188378198</v>
      </c>
      <c r="D8" s="17">
        <v>0.34019352015770599</v>
      </c>
      <c r="E8" s="17">
        <v>0.227150774016772</v>
      </c>
      <c r="F8" s="17">
        <v>0.22170827798213999</v>
      </c>
    </row>
    <row r="9" spans="2:7">
      <c r="B9" s="18" t="s">
        <v>135</v>
      </c>
      <c r="C9" s="17">
        <v>0.32506273672644698</v>
      </c>
      <c r="D9" s="17">
        <v>0.27091235871408897</v>
      </c>
      <c r="E9" s="17">
        <v>0.34581941611367301</v>
      </c>
      <c r="F9" s="17">
        <v>0.33897249266004498</v>
      </c>
    </row>
    <row r="10" spans="2:7">
      <c r="B10" s="18" t="s">
        <v>136</v>
      </c>
      <c r="C10" s="17">
        <v>0.136458209486126</v>
      </c>
      <c r="D10" s="17">
        <v>0.132417855033996</v>
      </c>
      <c r="E10" s="17">
        <v>0.161726955648787</v>
      </c>
      <c r="F10" s="17">
        <v>0.17363956436519401</v>
      </c>
    </row>
    <row r="11" spans="2:7">
      <c r="B11" s="18" t="s">
        <v>137</v>
      </c>
      <c r="C11" s="17">
        <v>4.6911534857794597E-2</v>
      </c>
      <c r="D11" s="17">
        <v>7.2703496923895494E-2</v>
      </c>
      <c r="E11" s="17">
        <v>4.4049780046538901E-2</v>
      </c>
      <c r="F11" s="17">
        <v>0.102905098218386</v>
      </c>
    </row>
    <row r="12" spans="2:7">
      <c r="B12" s="18" t="s">
        <v>119</v>
      </c>
      <c r="C12" s="17">
        <v>7.5448083872261595E-2</v>
      </c>
      <c r="D12" s="17">
        <v>5.6407487392113403E-2</v>
      </c>
      <c r="E12" s="17">
        <v>9.6818459563090403E-2</v>
      </c>
      <c r="F12" s="17">
        <v>7.9824215780475799E-2</v>
      </c>
    </row>
    <row r="13" spans="2:7">
      <c r="B13" s="23" t="s">
        <v>138</v>
      </c>
      <c r="C13" s="21">
        <v>0.41611943505736998</v>
      </c>
      <c r="D13" s="21">
        <v>0.46755880193590599</v>
      </c>
      <c r="E13" s="21">
        <v>0.351585388627911</v>
      </c>
      <c r="F13" s="21">
        <v>0.30465862897589902</v>
      </c>
    </row>
    <row r="14" spans="2:7">
      <c r="B14" s="23" t="s">
        <v>139</v>
      </c>
      <c r="C14" s="21">
        <v>0.183369744343921</v>
      </c>
      <c r="D14" s="21">
        <v>0.205121351957892</v>
      </c>
      <c r="E14" s="21">
        <v>0.20577673569532501</v>
      </c>
      <c r="F14" s="21">
        <v>0.27654466258358001</v>
      </c>
    </row>
    <row r="15" spans="2:7">
      <c r="B15" s="23" t="s">
        <v>140</v>
      </c>
      <c r="C15" s="22">
        <v>0.232749690713449</v>
      </c>
      <c r="D15" s="22">
        <v>0.26243744997801399</v>
      </c>
      <c r="E15" s="22">
        <v>0.14580865293258599</v>
      </c>
      <c r="F15" s="22">
        <v>2.8113966392319702E-2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1057</v>
      </c>
      <c r="D7" s="10">
        <v>504</v>
      </c>
      <c r="E7" s="10">
        <v>548</v>
      </c>
      <c r="F7" s="10"/>
      <c r="G7" s="10">
        <v>84</v>
      </c>
      <c r="H7" s="10">
        <v>164</v>
      </c>
      <c r="I7" s="10">
        <v>162</v>
      </c>
      <c r="J7" s="10">
        <v>204</v>
      </c>
      <c r="K7" s="10">
        <v>195</v>
      </c>
      <c r="L7" s="10">
        <v>248</v>
      </c>
      <c r="M7" s="10"/>
      <c r="N7" s="10">
        <v>314</v>
      </c>
      <c r="O7" s="10">
        <v>274</v>
      </c>
      <c r="P7" s="10">
        <v>217</v>
      </c>
      <c r="Q7" s="10">
        <v>242</v>
      </c>
      <c r="R7" s="10"/>
      <c r="S7" s="10">
        <v>133</v>
      </c>
      <c r="T7" s="10">
        <v>135</v>
      </c>
      <c r="U7" s="10">
        <v>90</v>
      </c>
      <c r="V7" s="10">
        <v>92</v>
      </c>
      <c r="W7" s="10">
        <v>86</v>
      </c>
      <c r="X7" s="10">
        <v>87</v>
      </c>
      <c r="Y7" s="10">
        <v>87</v>
      </c>
      <c r="Z7" s="10">
        <v>48</v>
      </c>
      <c r="AA7" s="10">
        <v>133</v>
      </c>
      <c r="AB7" s="10">
        <v>91</v>
      </c>
      <c r="AC7" s="10">
        <v>53</v>
      </c>
      <c r="AD7" s="10">
        <v>22</v>
      </c>
      <c r="AE7" s="10"/>
      <c r="AF7" s="10">
        <v>421</v>
      </c>
      <c r="AG7" s="10">
        <v>475</v>
      </c>
      <c r="AH7" s="10">
        <v>108</v>
      </c>
      <c r="AI7" s="10"/>
      <c r="AJ7" s="10">
        <v>235</v>
      </c>
      <c r="AK7" s="10">
        <v>344</v>
      </c>
      <c r="AL7" s="10">
        <v>93</v>
      </c>
      <c r="AM7" s="10"/>
      <c r="AN7" s="10">
        <v>221</v>
      </c>
      <c r="AO7" s="10">
        <v>189</v>
      </c>
      <c r="AP7" s="10">
        <v>239</v>
      </c>
      <c r="AQ7" s="10">
        <v>111</v>
      </c>
      <c r="AR7" s="10">
        <v>17</v>
      </c>
      <c r="AS7" s="10"/>
      <c r="AT7" s="10">
        <v>971</v>
      </c>
      <c r="AU7" s="10">
        <v>85</v>
      </c>
      <c r="AV7" s="10"/>
      <c r="AW7" s="10">
        <v>532</v>
      </c>
      <c r="AX7" s="10">
        <v>108</v>
      </c>
      <c r="AY7" s="10">
        <v>417</v>
      </c>
    </row>
    <row r="8" spans="2:51" ht="30" customHeight="1">
      <c r="B8" s="11" t="s">
        <v>112</v>
      </c>
      <c r="C8" s="11">
        <v>1076</v>
      </c>
      <c r="D8" s="11">
        <v>529</v>
      </c>
      <c r="E8" s="11">
        <v>542</v>
      </c>
      <c r="F8" s="11"/>
      <c r="G8" s="11">
        <v>100</v>
      </c>
      <c r="H8" s="11">
        <v>205</v>
      </c>
      <c r="I8" s="11">
        <v>184</v>
      </c>
      <c r="J8" s="11">
        <v>206</v>
      </c>
      <c r="K8" s="11">
        <v>158</v>
      </c>
      <c r="L8" s="11">
        <v>223</v>
      </c>
      <c r="M8" s="11"/>
      <c r="N8" s="11">
        <v>293</v>
      </c>
      <c r="O8" s="11">
        <v>254</v>
      </c>
      <c r="P8" s="11">
        <v>259</v>
      </c>
      <c r="Q8" s="11">
        <v>260</v>
      </c>
      <c r="R8" s="11"/>
      <c r="S8" s="11">
        <v>162</v>
      </c>
      <c r="T8" s="11">
        <v>129</v>
      </c>
      <c r="U8" s="11">
        <v>80</v>
      </c>
      <c r="V8" s="11">
        <v>98</v>
      </c>
      <c r="W8" s="11">
        <v>85</v>
      </c>
      <c r="X8" s="11">
        <v>96</v>
      </c>
      <c r="Y8" s="11">
        <v>83</v>
      </c>
      <c r="Z8" s="11">
        <v>42</v>
      </c>
      <c r="AA8" s="11">
        <v>133</v>
      </c>
      <c r="AB8" s="11">
        <v>91</v>
      </c>
      <c r="AC8" s="11">
        <v>54</v>
      </c>
      <c r="AD8" s="11">
        <v>23</v>
      </c>
      <c r="AE8" s="11"/>
      <c r="AF8" s="11">
        <v>411</v>
      </c>
      <c r="AG8" s="11">
        <v>483</v>
      </c>
      <c r="AH8" s="11">
        <v>122</v>
      </c>
      <c r="AI8" s="11"/>
      <c r="AJ8" s="11">
        <v>220</v>
      </c>
      <c r="AK8" s="11">
        <v>363</v>
      </c>
      <c r="AL8" s="11">
        <v>95</v>
      </c>
      <c r="AM8" s="11"/>
      <c r="AN8" s="11">
        <v>222</v>
      </c>
      <c r="AO8" s="11">
        <v>199</v>
      </c>
      <c r="AP8" s="11">
        <v>248</v>
      </c>
      <c r="AQ8" s="11">
        <v>114</v>
      </c>
      <c r="AR8" s="11">
        <v>14</v>
      </c>
      <c r="AS8" s="11"/>
      <c r="AT8" s="11">
        <v>976</v>
      </c>
      <c r="AU8" s="11">
        <v>99</v>
      </c>
      <c r="AV8" s="11"/>
      <c r="AW8" s="11">
        <v>519</v>
      </c>
      <c r="AX8" s="11">
        <v>118</v>
      </c>
      <c r="AY8" s="11">
        <v>439</v>
      </c>
    </row>
    <row r="9" spans="2:51">
      <c r="B9" s="18" t="s">
        <v>133</v>
      </c>
      <c r="C9" s="17">
        <v>0.1273652817782</v>
      </c>
      <c r="D9" s="17">
        <v>0.15780332702239599</v>
      </c>
      <c r="E9" s="17">
        <v>9.8858548334650007E-2</v>
      </c>
      <c r="F9" s="17"/>
      <c r="G9" s="17">
        <v>0.16465010971524899</v>
      </c>
      <c r="H9" s="17">
        <v>0.14166657234997301</v>
      </c>
      <c r="I9" s="17">
        <v>0.141417811469572</v>
      </c>
      <c r="J9" s="17">
        <v>0.11445358546932501</v>
      </c>
      <c r="K9" s="17">
        <v>8.6977341409633604E-2</v>
      </c>
      <c r="L9" s="17">
        <v>0.12648938022617001</v>
      </c>
      <c r="M9" s="17"/>
      <c r="N9" s="17">
        <v>0.162735580094133</v>
      </c>
      <c r="O9" s="17">
        <v>0.10344229299954499</v>
      </c>
      <c r="P9" s="17">
        <v>0.132879419262075</v>
      </c>
      <c r="Q9" s="17">
        <v>0.100972540991994</v>
      </c>
      <c r="R9" s="17"/>
      <c r="S9" s="17">
        <v>0.172291772402803</v>
      </c>
      <c r="T9" s="17">
        <v>8.7750931325434794E-2</v>
      </c>
      <c r="U9" s="17">
        <v>0.13437976387035899</v>
      </c>
      <c r="V9" s="17">
        <v>0.119875534484644</v>
      </c>
      <c r="W9" s="17">
        <v>8.1791023839799304E-2</v>
      </c>
      <c r="X9" s="17">
        <v>0.13852336035361201</v>
      </c>
      <c r="Y9" s="17">
        <v>0.15008032525359999</v>
      </c>
      <c r="Z9" s="17">
        <v>0.13747777382811099</v>
      </c>
      <c r="AA9" s="17">
        <v>0.112517423170116</v>
      </c>
      <c r="AB9" s="17">
        <v>0.14395211171915501</v>
      </c>
      <c r="AC9" s="17">
        <v>0.108611445658032</v>
      </c>
      <c r="AD9" s="17">
        <v>0.12608407770000901</v>
      </c>
      <c r="AE9" s="17"/>
      <c r="AF9" s="17">
        <v>0.118376692873582</v>
      </c>
      <c r="AG9" s="17">
        <v>0.145636926691603</v>
      </c>
      <c r="AH9" s="17">
        <v>0.11478099954948399</v>
      </c>
      <c r="AI9" s="17"/>
      <c r="AJ9" s="17">
        <v>0.139147987035694</v>
      </c>
      <c r="AK9" s="17">
        <v>0.162467488512997</v>
      </c>
      <c r="AL9" s="17">
        <v>0.10535278080838099</v>
      </c>
      <c r="AM9" s="17"/>
      <c r="AN9" s="17">
        <v>9.5714197059237796E-2</v>
      </c>
      <c r="AO9" s="17">
        <v>0.125990611600068</v>
      </c>
      <c r="AP9" s="17">
        <v>0.131796340700679</v>
      </c>
      <c r="AQ9" s="17">
        <v>0.232707775567358</v>
      </c>
      <c r="AR9" s="17">
        <v>0.26390995523642302</v>
      </c>
      <c r="AS9" s="17"/>
      <c r="AT9" s="17">
        <v>0.12035848534746101</v>
      </c>
      <c r="AU9" s="17">
        <v>0.19775520278793701</v>
      </c>
      <c r="AV9" s="17"/>
      <c r="AW9" s="17">
        <v>0.16493332581987399</v>
      </c>
      <c r="AX9" s="17">
        <v>0.122460062145597</v>
      </c>
      <c r="AY9" s="17">
        <v>8.4207582110209497E-2</v>
      </c>
    </row>
    <row r="10" spans="2:51">
      <c r="B10" s="18" t="s">
        <v>134</v>
      </c>
      <c r="C10" s="17">
        <v>0.34019352015770599</v>
      </c>
      <c r="D10" s="17">
        <v>0.392111072373728</v>
      </c>
      <c r="E10" s="17">
        <v>0.28360142025079499</v>
      </c>
      <c r="F10" s="17"/>
      <c r="G10" s="17">
        <v>0.35379926593681899</v>
      </c>
      <c r="H10" s="17">
        <v>0.31713166758869399</v>
      </c>
      <c r="I10" s="17">
        <v>0.38154720794429903</v>
      </c>
      <c r="J10" s="17">
        <v>0.36581803426767001</v>
      </c>
      <c r="K10" s="17">
        <v>0.29672217362756897</v>
      </c>
      <c r="L10" s="17">
        <v>0.32829219616834798</v>
      </c>
      <c r="M10" s="17"/>
      <c r="N10" s="17">
        <v>0.42112817462664098</v>
      </c>
      <c r="O10" s="17">
        <v>0.355909461998068</v>
      </c>
      <c r="P10" s="17">
        <v>0.29414849795202203</v>
      </c>
      <c r="Q10" s="17">
        <v>0.27862081259393401</v>
      </c>
      <c r="R10" s="17"/>
      <c r="S10" s="17">
        <v>0.39287738754263701</v>
      </c>
      <c r="T10" s="17">
        <v>0.34768611428004198</v>
      </c>
      <c r="U10" s="17">
        <v>0.32701598626943401</v>
      </c>
      <c r="V10" s="17">
        <v>0.32755708382665799</v>
      </c>
      <c r="W10" s="17">
        <v>0.30764074473235498</v>
      </c>
      <c r="X10" s="17">
        <v>0.26429662634710799</v>
      </c>
      <c r="Y10" s="17">
        <v>0.35987852934828202</v>
      </c>
      <c r="Z10" s="17">
        <v>0.236637349914881</v>
      </c>
      <c r="AA10" s="17">
        <v>0.36775291507949798</v>
      </c>
      <c r="AB10" s="17">
        <v>0.37734866779966197</v>
      </c>
      <c r="AC10" s="17">
        <v>0.34127850366603402</v>
      </c>
      <c r="AD10" s="17">
        <v>0.27297446811353399</v>
      </c>
      <c r="AE10" s="17"/>
      <c r="AF10" s="17">
        <v>0.280071224087588</v>
      </c>
      <c r="AG10" s="17">
        <v>0.406818964327682</v>
      </c>
      <c r="AH10" s="17">
        <v>0.25651099969793301</v>
      </c>
      <c r="AI10" s="17"/>
      <c r="AJ10" s="17">
        <v>0.28512269843067001</v>
      </c>
      <c r="AK10" s="17">
        <v>0.38565409632532399</v>
      </c>
      <c r="AL10" s="17">
        <v>0.46710613636739601</v>
      </c>
      <c r="AM10" s="17"/>
      <c r="AN10" s="17">
        <v>0.239903312528707</v>
      </c>
      <c r="AO10" s="17">
        <v>0.34678253135794501</v>
      </c>
      <c r="AP10" s="17">
        <v>0.41116963256219602</v>
      </c>
      <c r="AQ10" s="17">
        <v>0.43802570056826301</v>
      </c>
      <c r="AR10" s="17">
        <v>0.21197058846162001</v>
      </c>
      <c r="AS10" s="17"/>
      <c r="AT10" s="17">
        <v>0.341655400100978</v>
      </c>
      <c r="AU10" s="17">
        <v>0.32840903494330098</v>
      </c>
      <c r="AV10" s="17"/>
      <c r="AW10" s="17">
        <v>0.41417764782404898</v>
      </c>
      <c r="AX10" s="17">
        <v>0.38207549497273202</v>
      </c>
      <c r="AY10" s="17">
        <v>0.241328995083258</v>
      </c>
    </row>
    <row r="11" spans="2:51">
      <c r="B11" s="18" t="s">
        <v>135</v>
      </c>
      <c r="C11" s="17">
        <v>0.27091235871408897</v>
      </c>
      <c r="D11" s="17">
        <v>0.24144539111346</v>
      </c>
      <c r="E11" s="17">
        <v>0.302091399018248</v>
      </c>
      <c r="F11" s="17"/>
      <c r="G11" s="17">
        <v>0.24595711279593599</v>
      </c>
      <c r="H11" s="17">
        <v>0.26584048684582401</v>
      </c>
      <c r="I11" s="17">
        <v>0.22637500050091899</v>
      </c>
      <c r="J11" s="17">
        <v>0.26783332934759901</v>
      </c>
      <c r="K11" s="17">
        <v>0.304933945002893</v>
      </c>
      <c r="L11" s="17">
        <v>0.30229291258333202</v>
      </c>
      <c r="M11" s="17"/>
      <c r="N11" s="17">
        <v>0.19364770702671899</v>
      </c>
      <c r="O11" s="17">
        <v>0.27744622723416601</v>
      </c>
      <c r="P11" s="17">
        <v>0.28417017321207799</v>
      </c>
      <c r="Q11" s="17">
        <v>0.340239657328201</v>
      </c>
      <c r="R11" s="17"/>
      <c r="S11" s="17">
        <v>0.217345062187041</v>
      </c>
      <c r="T11" s="17">
        <v>0.31547354870251798</v>
      </c>
      <c r="U11" s="17">
        <v>0.23715315297956699</v>
      </c>
      <c r="V11" s="17">
        <v>0.29610032240794998</v>
      </c>
      <c r="W11" s="17">
        <v>0.31642783477528502</v>
      </c>
      <c r="X11" s="17">
        <v>0.28201065668238301</v>
      </c>
      <c r="Y11" s="17">
        <v>0.17521071996145601</v>
      </c>
      <c r="Z11" s="17">
        <v>0.35766405066195101</v>
      </c>
      <c r="AA11" s="17">
        <v>0.29558549234516801</v>
      </c>
      <c r="AB11" s="17">
        <v>0.217923965462932</v>
      </c>
      <c r="AC11" s="17">
        <v>0.29602973612753197</v>
      </c>
      <c r="AD11" s="17">
        <v>0.39037437892154497</v>
      </c>
      <c r="AE11" s="17"/>
      <c r="AF11" s="17">
        <v>0.29088734296636298</v>
      </c>
      <c r="AG11" s="17">
        <v>0.22985972824338599</v>
      </c>
      <c r="AH11" s="17">
        <v>0.36588926286229101</v>
      </c>
      <c r="AI11" s="17"/>
      <c r="AJ11" s="17">
        <v>0.31299122258363898</v>
      </c>
      <c r="AK11" s="17">
        <v>0.238661023677675</v>
      </c>
      <c r="AL11" s="17">
        <v>0.24865134773221001</v>
      </c>
      <c r="AM11" s="17"/>
      <c r="AN11" s="17">
        <v>0.361027574210533</v>
      </c>
      <c r="AO11" s="17">
        <v>0.23122859899968401</v>
      </c>
      <c r="AP11" s="17">
        <v>0.23162518401879501</v>
      </c>
      <c r="AQ11" s="17">
        <v>0.167508643822566</v>
      </c>
      <c r="AR11" s="17">
        <v>0.26923490266574301</v>
      </c>
      <c r="AS11" s="17"/>
      <c r="AT11" s="17">
        <v>0.27851717426221401</v>
      </c>
      <c r="AU11" s="17">
        <v>0.19775153303715401</v>
      </c>
      <c r="AV11" s="17"/>
      <c r="AW11" s="17">
        <v>0.225839888398329</v>
      </c>
      <c r="AX11" s="17">
        <v>0.26948548891462798</v>
      </c>
      <c r="AY11" s="17">
        <v>0.32465905003283302</v>
      </c>
    </row>
    <row r="12" spans="2:51">
      <c r="B12" s="18" t="s">
        <v>136</v>
      </c>
      <c r="C12" s="17">
        <v>0.132417855033996</v>
      </c>
      <c r="D12" s="17">
        <v>0.11846066959205601</v>
      </c>
      <c r="E12" s="17">
        <v>0.14722321366299601</v>
      </c>
      <c r="F12" s="17"/>
      <c r="G12" s="17">
        <v>0.14120581905510801</v>
      </c>
      <c r="H12" s="17">
        <v>0.146208394649326</v>
      </c>
      <c r="I12" s="17">
        <v>0.12695855122542599</v>
      </c>
      <c r="J12" s="17">
        <v>0.13514631713883499</v>
      </c>
      <c r="K12" s="17">
        <v>0.15345137729300601</v>
      </c>
      <c r="L12" s="17">
        <v>0.102805052521608</v>
      </c>
      <c r="M12" s="17"/>
      <c r="N12" s="17">
        <v>0.12991923206492501</v>
      </c>
      <c r="O12" s="17">
        <v>0.12048647213071199</v>
      </c>
      <c r="P12" s="17">
        <v>0.15012470565921099</v>
      </c>
      <c r="Q12" s="17">
        <v>0.13077690585823201</v>
      </c>
      <c r="R12" s="17"/>
      <c r="S12" s="17">
        <v>7.38184577902848E-2</v>
      </c>
      <c r="T12" s="17">
        <v>0.10513809535487</v>
      </c>
      <c r="U12" s="17">
        <v>0.186727417408278</v>
      </c>
      <c r="V12" s="17">
        <v>0.12180901693424501</v>
      </c>
      <c r="W12" s="17">
        <v>0.22724003618268199</v>
      </c>
      <c r="X12" s="17">
        <v>0.182406133117271</v>
      </c>
      <c r="Y12" s="17">
        <v>0.12858057933995301</v>
      </c>
      <c r="Z12" s="17">
        <v>8.7593772942348699E-2</v>
      </c>
      <c r="AA12" s="17">
        <v>0.120575347959264</v>
      </c>
      <c r="AB12" s="17">
        <v>0.16508589221261899</v>
      </c>
      <c r="AC12" s="17">
        <v>9.5708338873104898E-2</v>
      </c>
      <c r="AD12" s="17">
        <v>0.11468892470068601</v>
      </c>
      <c r="AE12" s="17"/>
      <c r="AF12" s="17">
        <v>0.156536726385479</v>
      </c>
      <c r="AG12" s="17">
        <v>0.113580674180445</v>
      </c>
      <c r="AH12" s="17">
        <v>0.120921561327579</v>
      </c>
      <c r="AI12" s="17"/>
      <c r="AJ12" s="17">
        <v>0.15539724967508201</v>
      </c>
      <c r="AK12" s="17">
        <v>0.122317502980125</v>
      </c>
      <c r="AL12" s="17">
        <v>0.121479561718027</v>
      </c>
      <c r="AM12" s="17"/>
      <c r="AN12" s="17">
        <v>9.8534257943601697E-2</v>
      </c>
      <c r="AO12" s="17">
        <v>0.148803456676952</v>
      </c>
      <c r="AP12" s="17">
        <v>0.13679603651038599</v>
      </c>
      <c r="AQ12" s="17">
        <v>0.115615688742533</v>
      </c>
      <c r="AR12" s="17">
        <v>6.4889533488896201E-2</v>
      </c>
      <c r="AS12" s="17"/>
      <c r="AT12" s="17">
        <v>0.12964463860806699</v>
      </c>
      <c r="AU12" s="17">
        <v>0.15301522379996599</v>
      </c>
      <c r="AV12" s="17"/>
      <c r="AW12" s="17">
        <v>0.114802148841154</v>
      </c>
      <c r="AX12" s="17">
        <v>8.1608373582983895E-2</v>
      </c>
      <c r="AY12" s="17">
        <v>0.16694894413233399</v>
      </c>
    </row>
    <row r="13" spans="2:51">
      <c r="B13" s="18" t="s">
        <v>137</v>
      </c>
      <c r="C13" s="17">
        <v>7.2703496923895494E-2</v>
      </c>
      <c r="D13" s="17">
        <v>6.1621533357502797E-2</v>
      </c>
      <c r="E13" s="17">
        <v>8.4164200092811003E-2</v>
      </c>
      <c r="F13" s="17"/>
      <c r="G13" s="17">
        <v>4.5386118670776097E-2</v>
      </c>
      <c r="H13" s="17">
        <v>4.5797174802646001E-2</v>
      </c>
      <c r="I13" s="17">
        <v>8.5897350292578195E-2</v>
      </c>
      <c r="J13" s="17">
        <v>6.6282141832205099E-2</v>
      </c>
      <c r="K13" s="17">
        <v>0.121725552993572</v>
      </c>
      <c r="L13" s="17">
        <v>6.9871474112621207E-2</v>
      </c>
      <c r="M13" s="17"/>
      <c r="N13" s="17">
        <v>5.29770273161147E-2</v>
      </c>
      <c r="O13" s="17">
        <v>9.0762247465040205E-2</v>
      </c>
      <c r="P13" s="17">
        <v>8.7566663332304007E-2</v>
      </c>
      <c r="Q13" s="17">
        <v>6.5318098390035301E-2</v>
      </c>
      <c r="R13" s="17"/>
      <c r="S13" s="17">
        <v>7.76398041008972E-2</v>
      </c>
      <c r="T13" s="17">
        <v>8.4431894994613593E-2</v>
      </c>
      <c r="U13" s="17">
        <v>6.6611485358773204E-2</v>
      </c>
      <c r="V13" s="17">
        <v>8.8619465631000593E-2</v>
      </c>
      <c r="W13" s="17">
        <v>5.2458280423976801E-2</v>
      </c>
      <c r="X13" s="17">
        <v>6.6538615478056506E-2</v>
      </c>
      <c r="Y13" s="17">
        <v>7.8853403573527797E-2</v>
      </c>
      <c r="Z13" s="17">
        <v>0.112717228898356</v>
      </c>
      <c r="AA13" s="17">
        <v>7.4693531159678597E-2</v>
      </c>
      <c r="AB13" s="17">
        <v>2.0688143159503101E-2</v>
      </c>
      <c r="AC13" s="17">
        <v>0.106620916164165</v>
      </c>
      <c r="AD13" s="17">
        <v>4.5173596725393401E-2</v>
      </c>
      <c r="AE13" s="17"/>
      <c r="AF13" s="17">
        <v>0.10258624944156799</v>
      </c>
      <c r="AG13" s="17">
        <v>4.7645678197787297E-2</v>
      </c>
      <c r="AH13" s="17">
        <v>9.8361684834868304E-2</v>
      </c>
      <c r="AI13" s="17"/>
      <c r="AJ13" s="17">
        <v>7.8559412913084201E-2</v>
      </c>
      <c r="AK13" s="17">
        <v>5.4291037239815501E-2</v>
      </c>
      <c r="AL13" s="17">
        <v>3.2401381322742298E-2</v>
      </c>
      <c r="AM13" s="17"/>
      <c r="AN13" s="17">
        <v>0.102113661630054</v>
      </c>
      <c r="AO13" s="17">
        <v>8.7787390513990995E-2</v>
      </c>
      <c r="AP13" s="17">
        <v>5.0690811520404999E-2</v>
      </c>
      <c r="AQ13" s="17">
        <v>1.54499170880022E-2</v>
      </c>
      <c r="AR13" s="17">
        <v>0.11098065226031401</v>
      </c>
      <c r="AS13" s="17"/>
      <c r="AT13" s="17">
        <v>7.2798954483350095E-2</v>
      </c>
      <c r="AU13" s="17">
        <v>7.2333418445202302E-2</v>
      </c>
      <c r="AV13" s="17"/>
      <c r="AW13" s="17">
        <v>5.9904720578653398E-2</v>
      </c>
      <c r="AX13" s="17">
        <v>6.7556135078566296E-2</v>
      </c>
      <c r="AY13" s="17">
        <v>8.9241760198769907E-2</v>
      </c>
    </row>
    <row r="14" spans="2:51">
      <c r="B14" s="18" t="s">
        <v>119</v>
      </c>
      <c r="C14" s="17">
        <v>5.6407487392113403E-2</v>
      </c>
      <c r="D14" s="17">
        <v>2.8558006540857699E-2</v>
      </c>
      <c r="E14" s="17">
        <v>8.4061218640499202E-2</v>
      </c>
      <c r="F14" s="17"/>
      <c r="G14" s="17">
        <v>4.9001573826111602E-2</v>
      </c>
      <c r="H14" s="17">
        <v>8.33557037635375E-2</v>
      </c>
      <c r="I14" s="17">
        <v>3.7804078567205301E-2</v>
      </c>
      <c r="J14" s="17">
        <v>5.0466591944365202E-2</v>
      </c>
      <c r="K14" s="17">
        <v>3.61896096733266E-2</v>
      </c>
      <c r="L14" s="17">
        <v>7.0248984387921598E-2</v>
      </c>
      <c r="M14" s="17"/>
      <c r="N14" s="17">
        <v>3.9592278871466997E-2</v>
      </c>
      <c r="O14" s="17">
        <v>5.1953298172468701E-2</v>
      </c>
      <c r="P14" s="17">
        <v>5.1110540582309003E-2</v>
      </c>
      <c r="Q14" s="17">
        <v>8.4071984837603406E-2</v>
      </c>
      <c r="R14" s="17"/>
      <c r="S14" s="17">
        <v>6.6027515976337395E-2</v>
      </c>
      <c r="T14" s="17">
        <v>5.9519415342522398E-2</v>
      </c>
      <c r="U14" s="17">
        <v>4.8112194113588497E-2</v>
      </c>
      <c r="V14" s="17">
        <v>4.6038576715502003E-2</v>
      </c>
      <c r="W14" s="17">
        <v>1.44420800459022E-2</v>
      </c>
      <c r="X14" s="17">
        <v>6.6224608021569195E-2</v>
      </c>
      <c r="Y14" s="17">
        <v>0.10739644252318099</v>
      </c>
      <c r="Z14" s="17">
        <v>6.7909823754352297E-2</v>
      </c>
      <c r="AA14" s="17">
        <v>2.88752902862759E-2</v>
      </c>
      <c r="AB14" s="17">
        <v>7.5001219646128506E-2</v>
      </c>
      <c r="AC14" s="17">
        <v>5.1751059511131903E-2</v>
      </c>
      <c r="AD14" s="17">
        <v>5.0704553838832302E-2</v>
      </c>
      <c r="AE14" s="17"/>
      <c r="AF14" s="17">
        <v>5.1541764245420403E-2</v>
      </c>
      <c r="AG14" s="17">
        <v>5.64580283590966E-2</v>
      </c>
      <c r="AH14" s="17">
        <v>4.35354917278458E-2</v>
      </c>
      <c r="AI14" s="17"/>
      <c r="AJ14" s="17">
        <v>2.8781429361831298E-2</v>
      </c>
      <c r="AK14" s="17">
        <v>3.66088512640632E-2</v>
      </c>
      <c r="AL14" s="17">
        <v>2.5008792051243699E-2</v>
      </c>
      <c r="AM14" s="17"/>
      <c r="AN14" s="17">
        <v>0.102706996627867</v>
      </c>
      <c r="AO14" s="17">
        <v>5.9407410851358797E-2</v>
      </c>
      <c r="AP14" s="17">
        <v>3.7921994687539498E-2</v>
      </c>
      <c r="AQ14" s="17">
        <v>3.06922742112774E-2</v>
      </c>
      <c r="AR14" s="17">
        <v>7.9014367887003903E-2</v>
      </c>
      <c r="AS14" s="17"/>
      <c r="AT14" s="17">
        <v>5.7025347197930197E-2</v>
      </c>
      <c r="AU14" s="17">
        <v>5.0735586986440297E-2</v>
      </c>
      <c r="AV14" s="17"/>
      <c r="AW14" s="17">
        <v>2.0342268537940401E-2</v>
      </c>
      <c r="AX14" s="17">
        <v>7.6814445305492696E-2</v>
      </c>
      <c r="AY14" s="17">
        <v>9.3613668442596804E-2</v>
      </c>
    </row>
    <row r="15" spans="2:51">
      <c r="B15" s="18" t="s">
        <v>138</v>
      </c>
      <c r="C15" s="21">
        <v>0.46755880193590599</v>
      </c>
      <c r="D15" s="21">
        <v>0.54991439939612297</v>
      </c>
      <c r="E15" s="21">
        <v>0.38245996858544601</v>
      </c>
      <c r="F15" s="21"/>
      <c r="G15" s="21">
        <v>0.51844937565206795</v>
      </c>
      <c r="H15" s="21">
        <v>0.45879823993866597</v>
      </c>
      <c r="I15" s="21">
        <v>0.52296501941387097</v>
      </c>
      <c r="J15" s="21">
        <v>0.480271619736996</v>
      </c>
      <c r="K15" s="21">
        <v>0.38369951503720301</v>
      </c>
      <c r="L15" s="21">
        <v>0.454781576394517</v>
      </c>
      <c r="M15" s="21"/>
      <c r="N15" s="21">
        <v>0.58386375472077401</v>
      </c>
      <c r="O15" s="21">
        <v>0.45935175499761299</v>
      </c>
      <c r="P15" s="21">
        <v>0.427027917214097</v>
      </c>
      <c r="Q15" s="21">
        <v>0.379593353585928</v>
      </c>
      <c r="R15" s="21"/>
      <c r="S15" s="21">
        <v>0.56516915994544004</v>
      </c>
      <c r="T15" s="21">
        <v>0.43543704560547702</v>
      </c>
      <c r="U15" s="21">
        <v>0.461395750139793</v>
      </c>
      <c r="V15" s="21">
        <v>0.44743261831130199</v>
      </c>
      <c r="W15" s="21">
        <v>0.389431768572154</v>
      </c>
      <c r="X15" s="21">
        <v>0.40281998670072</v>
      </c>
      <c r="Y15" s="21">
        <v>0.50995885460188195</v>
      </c>
      <c r="Z15" s="21">
        <v>0.374115123742992</v>
      </c>
      <c r="AA15" s="21">
        <v>0.48027033824961401</v>
      </c>
      <c r="AB15" s="21">
        <v>0.52130077951881704</v>
      </c>
      <c r="AC15" s="21">
        <v>0.44988994932406701</v>
      </c>
      <c r="AD15" s="21">
        <v>0.399058545813543</v>
      </c>
      <c r="AE15" s="21"/>
      <c r="AF15" s="21">
        <v>0.39844791696116999</v>
      </c>
      <c r="AG15" s="21">
        <v>0.55245589101928505</v>
      </c>
      <c r="AH15" s="21">
        <v>0.37129199924741602</v>
      </c>
      <c r="AI15" s="21"/>
      <c r="AJ15" s="21">
        <v>0.42427068546636398</v>
      </c>
      <c r="AK15" s="21">
        <v>0.54812158483832096</v>
      </c>
      <c r="AL15" s="21">
        <v>0.57245891717577801</v>
      </c>
      <c r="AM15" s="21"/>
      <c r="AN15" s="21">
        <v>0.33561750958794501</v>
      </c>
      <c r="AO15" s="21">
        <v>0.47277314295801398</v>
      </c>
      <c r="AP15" s="21">
        <v>0.54296597326287499</v>
      </c>
      <c r="AQ15" s="21">
        <v>0.67073347613562095</v>
      </c>
      <c r="AR15" s="21">
        <v>0.475880543698043</v>
      </c>
      <c r="AS15" s="21"/>
      <c r="AT15" s="21">
        <v>0.46201388544843902</v>
      </c>
      <c r="AU15" s="21">
        <v>0.52616423773123799</v>
      </c>
      <c r="AV15" s="21"/>
      <c r="AW15" s="21">
        <v>0.57911097364392305</v>
      </c>
      <c r="AX15" s="21">
        <v>0.50453555711832898</v>
      </c>
      <c r="AY15" s="21">
        <v>0.32553657719346701</v>
      </c>
    </row>
    <row r="16" spans="2:51">
      <c r="B16" s="18" t="s">
        <v>139</v>
      </c>
      <c r="C16" s="21">
        <v>0.205121351957892</v>
      </c>
      <c r="D16" s="21">
        <v>0.18008220294955901</v>
      </c>
      <c r="E16" s="21">
        <v>0.23138741375580699</v>
      </c>
      <c r="F16" s="21"/>
      <c r="G16" s="21">
        <v>0.186591937725885</v>
      </c>
      <c r="H16" s="21">
        <v>0.192005569451972</v>
      </c>
      <c r="I16" s="21">
        <v>0.21285590151800399</v>
      </c>
      <c r="J16" s="21">
        <v>0.20142845897104</v>
      </c>
      <c r="K16" s="21">
        <v>0.27517693028657803</v>
      </c>
      <c r="L16" s="21">
        <v>0.172676526634229</v>
      </c>
      <c r="M16" s="21"/>
      <c r="N16" s="21">
        <v>0.18289625938104001</v>
      </c>
      <c r="O16" s="21">
        <v>0.211248719595752</v>
      </c>
      <c r="P16" s="21">
        <v>0.237691368991515</v>
      </c>
      <c r="Q16" s="21">
        <v>0.19609500424826701</v>
      </c>
      <c r="R16" s="21"/>
      <c r="S16" s="21">
        <v>0.151458261891182</v>
      </c>
      <c r="T16" s="21">
        <v>0.18956999034948299</v>
      </c>
      <c r="U16" s="21">
        <v>0.25333890276705201</v>
      </c>
      <c r="V16" s="21">
        <v>0.21042848256524599</v>
      </c>
      <c r="W16" s="21">
        <v>0.279698316606659</v>
      </c>
      <c r="X16" s="21">
        <v>0.248944748595327</v>
      </c>
      <c r="Y16" s="21">
        <v>0.207433982913481</v>
      </c>
      <c r="Z16" s="21">
        <v>0.20031100184070499</v>
      </c>
      <c r="AA16" s="21">
        <v>0.195268879118942</v>
      </c>
      <c r="AB16" s="21">
        <v>0.185774035372122</v>
      </c>
      <c r="AC16" s="21">
        <v>0.20232925503726901</v>
      </c>
      <c r="AD16" s="21">
        <v>0.15986252142607901</v>
      </c>
      <c r="AE16" s="21"/>
      <c r="AF16" s="21">
        <v>0.25912297582704602</v>
      </c>
      <c r="AG16" s="21">
        <v>0.16122635237823199</v>
      </c>
      <c r="AH16" s="21">
        <v>0.21928324616244699</v>
      </c>
      <c r="AI16" s="21"/>
      <c r="AJ16" s="21">
        <v>0.233956662588166</v>
      </c>
      <c r="AK16" s="21">
        <v>0.17660854021993999</v>
      </c>
      <c r="AL16" s="21">
        <v>0.15388094304076899</v>
      </c>
      <c r="AM16" s="21"/>
      <c r="AN16" s="21">
        <v>0.20064791957365599</v>
      </c>
      <c r="AO16" s="21">
        <v>0.236590847190943</v>
      </c>
      <c r="AP16" s="21">
        <v>0.18748684803079099</v>
      </c>
      <c r="AQ16" s="21">
        <v>0.131065605830535</v>
      </c>
      <c r="AR16" s="21">
        <v>0.17587018574921001</v>
      </c>
      <c r="AS16" s="21"/>
      <c r="AT16" s="21">
        <v>0.20244359309141699</v>
      </c>
      <c r="AU16" s="21">
        <v>0.22534864224516801</v>
      </c>
      <c r="AV16" s="21"/>
      <c r="AW16" s="21">
        <v>0.17470686941980701</v>
      </c>
      <c r="AX16" s="21">
        <v>0.14916450866155001</v>
      </c>
      <c r="AY16" s="21">
        <v>0.25619070433110303</v>
      </c>
    </row>
    <row r="17" spans="2:51">
      <c r="B17" s="18" t="s">
        <v>140</v>
      </c>
      <c r="C17" s="22">
        <v>0.26243744997801399</v>
      </c>
      <c r="D17" s="22">
        <v>0.36983219644656401</v>
      </c>
      <c r="E17" s="22">
        <v>0.15107255482963799</v>
      </c>
      <c r="F17" s="22"/>
      <c r="G17" s="22">
        <v>0.331857437926183</v>
      </c>
      <c r="H17" s="22">
        <v>0.26679267048669397</v>
      </c>
      <c r="I17" s="22">
        <v>0.31010911789586698</v>
      </c>
      <c r="J17" s="22">
        <v>0.278843160765956</v>
      </c>
      <c r="K17" s="22">
        <v>0.108522584750625</v>
      </c>
      <c r="L17" s="22">
        <v>0.282105049760288</v>
      </c>
      <c r="M17" s="22"/>
      <c r="N17" s="22">
        <v>0.40096749533973403</v>
      </c>
      <c r="O17" s="22">
        <v>0.24810303540185999</v>
      </c>
      <c r="P17" s="22">
        <v>0.189336548222582</v>
      </c>
      <c r="Q17" s="22">
        <v>0.18349834933766099</v>
      </c>
      <c r="R17" s="22"/>
      <c r="S17" s="22">
        <v>0.41371089805425798</v>
      </c>
      <c r="T17" s="22">
        <v>0.245867055255994</v>
      </c>
      <c r="U17" s="22">
        <v>0.20805684737274199</v>
      </c>
      <c r="V17" s="22">
        <v>0.237004135746056</v>
      </c>
      <c r="W17" s="22">
        <v>0.109733451965495</v>
      </c>
      <c r="X17" s="22">
        <v>0.153875238105393</v>
      </c>
      <c r="Y17" s="22">
        <v>0.30252487168840098</v>
      </c>
      <c r="Z17" s="22">
        <v>0.173804121902287</v>
      </c>
      <c r="AA17" s="22">
        <v>0.28500145913067099</v>
      </c>
      <c r="AB17" s="22">
        <v>0.33552674414669498</v>
      </c>
      <c r="AC17" s="22">
        <v>0.247560694286797</v>
      </c>
      <c r="AD17" s="22">
        <v>0.23919602438746401</v>
      </c>
      <c r="AE17" s="22"/>
      <c r="AF17" s="22">
        <v>0.139324941134124</v>
      </c>
      <c r="AG17" s="22">
        <v>0.39122953864105298</v>
      </c>
      <c r="AH17" s="22">
        <v>0.152008753084969</v>
      </c>
      <c r="AI17" s="22"/>
      <c r="AJ17" s="22">
        <v>0.19031402287819801</v>
      </c>
      <c r="AK17" s="22">
        <v>0.37151304461838103</v>
      </c>
      <c r="AL17" s="22">
        <v>0.41857797413500802</v>
      </c>
      <c r="AM17" s="22"/>
      <c r="AN17" s="22">
        <v>0.13496959001428899</v>
      </c>
      <c r="AO17" s="22">
        <v>0.236182295767071</v>
      </c>
      <c r="AP17" s="22">
        <v>0.35547912523208403</v>
      </c>
      <c r="AQ17" s="22">
        <v>0.53966787030508701</v>
      </c>
      <c r="AR17" s="22">
        <v>0.30001035794883302</v>
      </c>
      <c r="AS17" s="22"/>
      <c r="AT17" s="22">
        <v>0.259570292357022</v>
      </c>
      <c r="AU17" s="22">
        <v>0.30081559548607001</v>
      </c>
      <c r="AV17" s="22"/>
      <c r="AW17" s="22">
        <v>0.40440410422411599</v>
      </c>
      <c r="AX17" s="22">
        <v>0.35537104845677903</v>
      </c>
      <c r="AY17" s="22">
        <v>6.9345872862363794E-2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156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2140</v>
      </c>
      <c r="D7" s="10">
        <v>981</v>
      </c>
      <c r="E7" s="10">
        <v>1147</v>
      </c>
      <c r="F7" s="10"/>
      <c r="G7" s="10">
        <v>196</v>
      </c>
      <c r="H7" s="10">
        <v>302</v>
      </c>
      <c r="I7" s="10">
        <v>328</v>
      </c>
      <c r="J7" s="10">
        <v>321</v>
      </c>
      <c r="K7" s="10">
        <v>420</v>
      </c>
      <c r="L7" s="10">
        <v>573</v>
      </c>
      <c r="M7" s="10"/>
      <c r="N7" s="10">
        <v>632</v>
      </c>
      <c r="O7" s="10">
        <v>603</v>
      </c>
      <c r="P7" s="10">
        <v>366</v>
      </c>
      <c r="Q7" s="10">
        <v>523</v>
      </c>
      <c r="R7" s="10"/>
      <c r="S7" s="10">
        <v>218</v>
      </c>
      <c r="T7" s="10">
        <v>334</v>
      </c>
      <c r="U7" s="10">
        <v>211</v>
      </c>
      <c r="V7" s="10">
        <v>177</v>
      </c>
      <c r="W7" s="10">
        <v>155</v>
      </c>
      <c r="X7" s="10">
        <v>177</v>
      </c>
      <c r="Y7" s="10">
        <v>192</v>
      </c>
      <c r="Z7" s="10">
        <v>94</v>
      </c>
      <c r="AA7" s="10">
        <v>258</v>
      </c>
      <c r="AB7" s="10">
        <v>164</v>
      </c>
      <c r="AC7" s="10">
        <v>102</v>
      </c>
      <c r="AD7" s="10">
        <v>58</v>
      </c>
      <c r="AE7" s="10"/>
      <c r="AF7" s="10">
        <v>876</v>
      </c>
      <c r="AG7" s="10">
        <v>890</v>
      </c>
      <c r="AH7" s="10">
        <v>236</v>
      </c>
      <c r="AI7" s="10"/>
      <c r="AJ7" s="10">
        <v>549</v>
      </c>
      <c r="AK7" s="10">
        <v>609</v>
      </c>
      <c r="AL7" s="10">
        <v>162</v>
      </c>
      <c r="AM7" s="10"/>
      <c r="AN7" s="10">
        <v>454</v>
      </c>
      <c r="AO7" s="10">
        <v>370</v>
      </c>
      <c r="AP7" s="10">
        <v>505</v>
      </c>
      <c r="AQ7" s="10">
        <v>227</v>
      </c>
      <c r="AR7" s="10">
        <v>27</v>
      </c>
      <c r="AS7" s="10"/>
      <c r="AT7" s="10">
        <v>1954</v>
      </c>
      <c r="AU7" s="10">
        <v>173</v>
      </c>
      <c r="AV7" s="10"/>
      <c r="AW7" s="10">
        <v>945</v>
      </c>
      <c r="AX7" s="10">
        <v>207</v>
      </c>
      <c r="AY7" s="10">
        <v>988</v>
      </c>
    </row>
    <row r="8" spans="2:51" ht="30" customHeight="1">
      <c r="B8" s="11" t="s">
        <v>112</v>
      </c>
      <c r="C8" s="11">
        <v>2131</v>
      </c>
      <c r="D8" s="11">
        <v>1008</v>
      </c>
      <c r="E8" s="11">
        <v>1111</v>
      </c>
      <c r="F8" s="11"/>
      <c r="G8" s="11">
        <v>230</v>
      </c>
      <c r="H8" s="11">
        <v>365</v>
      </c>
      <c r="I8" s="11">
        <v>367</v>
      </c>
      <c r="J8" s="11">
        <v>317</v>
      </c>
      <c r="K8" s="11">
        <v>340</v>
      </c>
      <c r="L8" s="11">
        <v>512</v>
      </c>
      <c r="M8" s="11"/>
      <c r="N8" s="11">
        <v>582</v>
      </c>
      <c r="O8" s="11">
        <v>550</v>
      </c>
      <c r="P8" s="11">
        <v>427</v>
      </c>
      <c r="Q8" s="11">
        <v>555</v>
      </c>
      <c r="R8" s="11"/>
      <c r="S8" s="11">
        <v>270</v>
      </c>
      <c r="T8" s="11">
        <v>315</v>
      </c>
      <c r="U8" s="11">
        <v>184</v>
      </c>
      <c r="V8" s="11">
        <v>186</v>
      </c>
      <c r="W8" s="11">
        <v>148</v>
      </c>
      <c r="X8" s="11">
        <v>185</v>
      </c>
      <c r="Y8" s="11">
        <v>184</v>
      </c>
      <c r="Z8" s="11">
        <v>81</v>
      </c>
      <c r="AA8" s="11">
        <v>248</v>
      </c>
      <c r="AB8" s="11">
        <v>165</v>
      </c>
      <c r="AC8" s="11">
        <v>102</v>
      </c>
      <c r="AD8" s="11">
        <v>63</v>
      </c>
      <c r="AE8" s="11"/>
      <c r="AF8" s="11">
        <v>834</v>
      </c>
      <c r="AG8" s="11">
        <v>882</v>
      </c>
      <c r="AH8" s="11">
        <v>252</v>
      </c>
      <c r="AI8" s="11"/>
      <c r="AJ8" s="11">
        <v>518</v>
      </c>
      <c r="AK8" s="11">
        <v>632</v>
      </c>
      <c r="AL8" s="11">
        <v>162</v>
      </c>
      <c r="AM8" s="11"/>
      <c r="AN8" s="11">
        <v>445</v>
      </c>
      <c r="AO8" s="11">
        <v>383</v>
      </c>
      <c r="AP8" s="11">
        <v>502</v>
      </c>
      <c r="AQ8" s="11">
        <v>227</v>
      </c>
      <c r="AR8" s="11">
        <v>25</v>
      </c>
      <c r="AS8" s="11"/>
      <c r="AT8" s="11">
        <v>1921</v>
      </c>
      <c r="AU8" s="11">
        <v>196</v>
      </c>
      <c r="AV8" s="11"/>
      <c r="AW8" s="11">
        <v>902</v>
      </c>
      <c r="AX8" s="11">
        <v>225</v>
      </c>
      <c r="AY8" s="11">
        <v>1004</v>
      </c>
    </row>
    <row r="9" spans="2:51">
      <c r="B9" s="18" t="s">
        <v>148</v>
      </c>
      <c r="C9" s="17">
        <v>0.34155292581909003</v>
      </c>
      <c r="D9" s="17">
        <v>0.40522573957810498</v>
      </c>
      <c r="E9" s="17">
        <v>0.28103360364136598</v>
      </c>
      <c r="F9" s="17"/>
      <c r="G9" s="17">
        <v>0.22765973959291</v>
      </c>
      <c r="H9" s="17">
        <v>0.34733720055067002</v>
      </c>
      <c r="I9" s="17">
        <v>0.30846431979352701</v>
      </c>
      <c r="J9" s="17">
        <v>0.29759978752279598</v>
      </c>
      <c r="K9" s="17">
        <v>0.354330650729685</v>
      </c>
      <c r="L9" s="17">
        <v>0.43088698482825399</v>
      </c>
      <c r="M9" s="17"/>
      <c r="N9" s="17">
        <v>0.42473969079225699</v>
      </c>
      <c r="O9" s="17">
        <v>0.357152259761918</v>
      </c>
      <c r="P9" s="17">
        <v>0.29966017314834698</v>
      </c>
      <c r="Q9" s="17">
        <v>0.266678413752169</v>
      </c>
      <c r="R9" s="17"/>
      <c r="S9" s="17">
        <v>0.36972090641003502</v>
      </c>
      <c r="T9" s="17">
        <v>0.38352670273608003</v>
      </c>
      <c r="U9" s="17">
        <v>0.301456701640821</v>
      </c>
      <c r="V9" s="17">
        <v>0.42247785804381699</v>
      </c>
      <c r="W9" s="17">
        <v>0.310067616112425</v>
      </c>
      <c r="X9" s="17">
        <v>0.330634697626633</v>
      </c>
      <c r="Y9" s="17">
        <v>0.34398073074545099</v>
      </c>
      <c r="Z9" s="17">
        <v>0.25593668934032199</v>
      </c>
      <c r="AA9" s="17">
        <v>0.31141923969882002</v>
      </c>
      <c r="AB9" s="17">
        <v>0.324286253461809</v>
      </c>
      <c r="AC9" s="17">
        <v>0.26726066747942101</v>
      </c>
      <c r="AD9" s="17">
        <v>0.38402081987091502</v>
      </c>
      <c r="AE9" s="17"/>
      <c r="AF9" s="17">
        <v>0.33987117584460402</v>
      </c>
      <c r="AG9" s="17">
        <v>0.39189203384822802</v>
      </c>
      <c r="AH9" s="17">
        <v>0.255377877630248</v>
      </c>
      <c r="AI9" s="17"/>
      <c r="AJ9" s="17">
        <v>0.37006809759707798</v>
      </c>
      <c r="AK9" s="17">
        <v>0.35093241817670101</v>
      </c>
      <c r="AL9" s="17">
        <v>0.41861002145016302</v>
      </c>
      <c r="AM9" s="17"/>
      <c r="AN9" s="17">
        <v>0.29674909903098201</v>
      </c>
      <c r="AO9" s="17">
        <v>0.28898049369829598</v>
      </c>
      <c r="AP9" s="17">
        <v>0.40675850731415197</v>
      </c>
      <c r="AQ9" s="17">
        <v>0.38380704095989898</v>
      </c>
      <c r="AR9" s="17">
        <v>0.65744461858308101</v>
      </c>
      <c r="AS9" s="17"/>
      <c r="AT9" s="17">
        <v>0.34484265886316601</v>
      </c>
      <c r="AU9" s="17">
        <v>0.306480405891703</v>
      </c>
      <c r="AV9" s="17"/>
      <c r="AW9" s="17">
        <v>0.47634136826103701</v>
      </c>
      <c r="AX9" s="17">
        <v>0.24514187616340299</v>
      </c>
      <c r="AY9" s="17">
        <v>0.24215499251033601</v>
      </c>
    </row>
    <row r="10" spans="2:51">
      <c r="B10" s="18" t="s">
        <v>149</v>
      </c>
      <c r="C10" s="17">
        <v>0.45315544120289197</v>
      </c>
      <c r="D10" s="17">
        <v>0.42891972647231402</v>
      </c>
      <c r="E10" s="17">
        <v>0.47740874303525099</v>
      </c>
      <c r="F10" s="17"/>
      <c r="G10" s="17">
        <v>0.520497640817983</v>
      </c>
      <c r="H10" s="17">
        <v>0.39517368205872599</v>
      </c>
      <c r="I10" s="17">
        <v>0.47075727529451</v>
      </c>
      <c r="J10" s="17">
        <v>0.46894522985619702</v>
      </c>
      <c r="K10" s="17">
        <v>0.43095863210853702</v>
      </c>
      <c r="L10" s="17">
        <v>0.45664795657355101</v>
      </c>
      <c r="M10" s="17"/>
      <c r="N10" s="17">
        <v>0.43500409427523701</v>
      </c>
      <c r="O10" s="17">
        <v>0.45445646850628202</v>
      </c>
      <c r="P10" s="17">
        <v>0.45433669605281202</v>
      </c>
      <c r="Q10" s="17">
        <v>0.47167090247536703</v>
      </c>
      <c r="R10" s="17"/>
      <c r="S10" s="17">
        <v>0.42254246373791499</v>
      </c>
      <c r="T10" s="17">
        <v>0.41276580679012398</v>
      </c>
      <c r="U10" s="17">
        <v>0.476483554573848</v>
      </c>
      <c r="V10" s="17">
        <v>0.375491568497265</v>
      </c>
      <c r="W10" s="17">
        <v>0.47884926825684299</v>
      </c>
      <c r="X10" s="17">
        <v>0.49138518902894601</v>
      </c>
      <c r="Y10" s="17">
        <v>0.475972893418938</v>
      </c>
      <c r="Z10" s="17">
        <v>0.55502003903865005</v>
      </c>
      <c r="AA10" s="17">
        <v>0.46391987870879198</v>
      </c>
      <c r="AB10" s="17">
        <v>0.49067454843340702</v>
      </c>
      <c r="AC10" s="17">
        <v>0.486293328131712</v>
      </c>
      <c r="AD10" s="17">
        <v>0.381414362195659</v>
      </c>
      <c r="AE10" s="17"/>
      <c r="AF10" s="17">
        <v>0.43438662202718797</v>
      </c>
      <c r="AG10" s="17">
        <v>0.44848107495967598</v>
      </c>
      <c r="AH10" s="17">
        <v>0.50529448998028004</v>
      </c>
      <c r="AI10" s="17"/>
      <c r="AJ10" s="17">
        <v>0.48163765718185098</v>
      </c>
      <c r="AK10" s="17">
        <v>0.43304369163453599</v>
      </c>
      <c r="AL10" s="17">
        <v>0.43963412823895298</v>
      </c>
      <c r="AM10" s="17"/>
      <c r="AN10" s="17">
        <v>0.46169130950778497</v>
      </c>
      <c r="AO10" s="17">
        <v>0.47756398837034802</v>
      </c>
      <c r="AP10" s="17">
        <v>0.439862315142316</v>
      </c>
      <c r="AQ10" s="17">
        <v>0.45020272373474401</v>
      </c>
      <c r="AR10" s="17">
        <v>0.25013001621161701</v>
      </c>
      <c r="AS10" s="17"/>
      <c r="AT10" s="17">
        <v>0.45515837246190699</v>
      </c>
      <c r="AU10" s="17">
        <v>0.43354953313420103</v>
      </c>
      <c r="AV10" s="17"/>
      <c r="AW10" s="17">
        <v>0.40541194134245201</v>
      </c>
      <c r="AX10" s="17">
        <v>0.523732687888388</v>
      </c>
      <c r="AY10" s="17">
        <v>0.48020883280804</v>
      </c>
    </row>
    <row r="11" spans="2:51" ht="30">
      <c r="B11" s="18" t="s">
        <v>150</v>
      </c>
      <c r="C11" s="17">
        <v>0.14067359944433599</v>
      </c>
      <c r="D11" s="17">
        <v>0.115880507918884</v>
      </c>
      <c r="E11" s="17">
        <v>0.163909577521788</v>
      </c>
      <c r="F11" s="17"/>
      <c r="G11" s="17">
        <v>0.15262195942344201</v>
      </c>
      <c r="H11" s="17">
        <v>0.194698437804011</v>
      </c>
      <c r="I11" s="17">
        <v>0.13992384784839801</v>
      </c>
      <c r="J11" s="17">
        <v>0.162114376041818</v>
      </c>
      <c r="K11" s="17">
        <v>0.152143158168249</v>
      </c>
      <c r="L11" s="17">
        <v>7.6474671129556596E-2</v>
      </c>
      <c r="M11" s="17"/>
      <c r="N11" s="17">
        <v>0.102522919032711</v>
      </c>
      <c r="O11" s="17">
        <v>0.124908046209909</v>
      </c>
      <c r="P11" s="17">
        <v>0.16390679708294201</v>
      </c>
      <c r="Q11" s="17">
        <v>0.18117250260242901</v>
      </c>
      <c r="R11" s="17"/>
      <c r="S11" s="17">
        <v>0.137077684510334</v>
      </c>
      <c r="T11" s="17">
        <v>0.153474122777007</v>
      </c>
      <c r="U11" s="17">
        <v>0.13604320810088699</v>
      </c>
      <c r="V11" s="17">
        <v>0.138063488833991</v>
      </c>
      <c r="W11" s="17">
        <v>0.14622989462003799</v>
      </c>
      <c r="X11" s="17">
        <v>0.14094598980641701</v>
      </c>
      <c r="Y11" s="17">
        <v>0.12741936673180099</v>
      </c>
      <c r="Z11" s="17">
        <v>0.154897130061418</v>
      </c>
      <c r="AA11" s="17">
        <v>0.14266739477083701</v>
      </c>
      <c r="AB11" s="17">
        <v>0.122020841265918</v>
      </c>
      <c r="AC11" s="17">
        <v>0.139222938409511</v>
      </c>
      <c r="AD11" s="17">
        <v>0.163456068818078</v>
      </c>
      <c r="AE11" s="17"/>
      <c r="AF11" s="17">
        <v>0.151811105583228</v>
      </c>
      <c r="AG11" s="17">
        <v>0.10908237380425199</v>
      </c>
      <c r="AH11" s="17">
        <v>0.191094742695885</v>
      </c>
      <c r="AI11" s="17"/>
      <c r="AJ11" s="17">
        <v>9.0374897558536393E-2</v>
      </c>
      <c r="AK11" s="17">
        <v>0.14987723525107099</v>
      </c>
      <c r="AL11" s="17">
        <v>0.106098209789475</v>
      </c>
      <c r="AM11" s="17"/>
      <c r="AN11" s="17">
        <v>0.16737734057574699</v>
      </c>
      <c r="AO11" s="17">
        <v>0.17089338122297201</v>
      </c>
      <c r="AP11" s="17">
        <v>0.100671547191786</v>
      </c>
      <c r="AQ11" s="17">
        <v>0.10078424295165</v>
      </c>
      <c r="AR11" s="17">
        <v>9.2425365205302396E-2</v>
      </c>
      <c r="AS11" s="17"/>
      <c r="AT11" s="17">
        <v>0.14095844244303399</v>
      </c>
      <c r="AU11" s="17">
        <v>0.14192006412541</v>
      </c>
      <c r="AV11" s="17"/>
      <c r="AW11" s="17">
        <v>7.3152741710707694E-2</v>
      </c>
      <c r="AX11" s="17">
        <v>0.14758231408965</v>
      </c>
      <c r="AY11" s="17">
        <v>0.19973067193188501</v>
      </c>
    </row>
    <row r="12" spans="2:51">
      <c r="B12" s="18" t="s">
        <v>151</v>
      </c>
      <c r="C12" s="17">
        <v>2.3889277737426499E-2</v>
      </c>
      <c r="D12" s="17">
        <v>2.1416561053799899E-2</v>
      </c>
      <c r="E12" s="17">
        <v>2.6397915148180399E-2</v>
      </c>
      <c r="F12" s="17"/>
      <c r="G12" s="17">
        <v>5.39602020168755E-2</v>
      </c>
      <c r="H12" s="17">
        <v>1.9426100841384599E-2</v>
      </c>
      <c r="I12" s="17">
        <v>3.7892380749838202E-2</v>
      </c>
      <c r="J12" s="17">
        <v>1.99658971059265E-2</v>
      </c>
      <c r="K12" s="17">
        <v>1.8733063097191999E-2</v>
      </c>
      <c r="L12" s="17">
        <v>9.4120289537047101E-3</v>
      </c>
      <c r="M12" s="17"/>
      <c r="N12" s="17">
        <v>1.8587064629219701E-2</v>
      </c>
      <c r="O12" s="17">
        <v>3.0721601189670399E-2</v>
      </c>
      <c r="P12" s="17">
        <v>2.5378561642764499E-2</v>
      </c>
      <c r="Q12" s="17">
        <v>2.0222783182460999E-2</v>
      </c>
      <c r="R12" s="17"/>
      <c r="S12" s="17">
        <v>2.0672598405278301E-2</v>
      </c>
      <c r="T12" s="17">
        <v>2.2640122204784001E-2</v>
      </c>
      <c r="U12" s="17">
        <v>3.9915996763128597E-2</v>
      </c>
      <c r="V12" s="17">
        <v>1.20963747844483E-2</v>
      </c>
      <c r="W12" s="17">
        <v>4.0701694557765997E-2</v>
      </c>
      <c r="X12" s="17">
        <v>1.23734664035991E-2</v>
      </c>
      <c r="Y12" s="17">
        <v>1.3826206313121999E-2</v>
      </c>
      <c r="Z12" s="17">
        <v>2.1165141673414E-2</v>
      </c>
      <c r="AA12" s="17">
        <v>1.8120998435864701E-2</v>
      </c>
      <c r="AB12" s="17">
        <v>4.9119932758734802E-2</v>
      </c>
      <c r="AC12" s="17">
        <v>1.2471993561555299E-2</v>
      </c>
      <c r="AD12" s="17">
        <v>3.3975236544667199E-2</v>
      </c>
      <c r="AE12" s="17"/>
      <c r="AF12" s="17">
        <v>2.48699740405963E-2</v>
      </c>
      <c r="AG12" s="17">
        <v>2.0204510492825699E-2</v>
      </c>
      <c r="AH12" s="17">
        <v>2.0012155151604899E-2</v>
      </c>
      <c r="AI12" s="17"/>
      <c r="AJ12" s="17">
        <v>2.24620328516568E-2</v>
      </c>
      <c r="AK12" s="17">
        <v>2.9053855403905801E-2</v>
      </c>
      <c r="AL12" s="17">
        <v>1.29822584106014E-2</v>
      </c>
      <c r="AM12" s="17"/>
      <c r="AN12" s="17">
        <v>2.1164818614231602E-2</v>
      </c>
      <c r="AO12" s="17">
        <v>3.54175849874062E-2</v>
      </c>
      <c r="AP12" s="17">
        <v>1.9074032804740501E-2</v>
      </c>
      <c r="AQ12" s="17">
        <v>1.81301753684429E-2</v>
      </c>
      <c r="AR12" s="17">
        <v>0</v>
      </c>
      <c r="AS12" s="17"/>
      <c r="AT12" s="17">
        <v>2.2452261644199702E-2</v>
      </c>
      <c r="AU12" s="17">
        <v>3.9600674771082298E-2</v>
      </c>
      <c r="AV12" s="17"/>
      <c r="AW12" s="17">
        <v>1.4534724934698399E-2</v>
      </c>
      <c r="AX12" s="17">
        <v>3.6366850893349303E-2</v>
      </c>
      <c r="AY12" s="17">
        <v>2.9492343099100701E-2</v>
      </c>
    </row>
    <row r="13" spans="2:51">
      <c r="B13" s="18" t="s">
        <v>152</v>
      </c>
      <c r="C13" s="17">
        <v>7.15463525266994E-3</v>
      </c>
      <c r="D13" s="17">
        <v>7.8288737624855106E-3</v>
      </c>
      <c r="E13" s="17">
        <v>6.6219424209572096E-3</v>
      </c>
      <c r="F13" s="17"/>
      <c r="G13" s="17">
        <v>1.48124742178465E-2</v>
      </c>
      <c r="H13" s="17">
        <v>9.0534680937114902E-3</v>
      </c>
      <c r="I13" s="17">
        <v>7.0338247957272004E-3</v>
      </c>
      <c r="J13" s="17">
        <v>3.4479110312698302E-3</v>
      </c>
      <c r="K13" s="17">
        <v>8.3266043651933092E-3</v>
      </c>
      <c r="L13" s="17">
        <v>3.9689731290759702E-3</v>
      </c>
      <c r="M13" s="17"/>
      <c r="N13" s="17">
        <v>6.1162320116324598E-3</v>
      </c>
      <c r="O13" s="17">
        <v>7.4200789133975998E-3</v>
      </c>
      <c r="P13" s="17">
        <v>1.00939144467706E-2</v>
      </c>
      <c r="Q13" s="17">
        <v>5.9454949780884097E-3</v>
      </c>
      <c r="R13" s="17"/>
      <c r="S13" s="17">
        <v>7.3416475133029199E-3</v>
      </c>
      <c r="T13" s="17">
        <v>5.4035880566998002E-3</v>
      </c>
      <c r="U13" s="17">
        <v>1.0803223206125499E-2</v>
      </c>
      <c r="V13" s="17">
        <v>0</v>
      </c>
      <c r="W13" s="17">
        <v>7.6619061903008198E-3</v>
      </c>
      <c r="X13" s="17">
        <v>5.7980973634300503E-3</v>
      </c>
      <c r="Y13" s="17">
        <v>7.7111484541225496E-3</v>
      </c>
      <c r="Z13" s="17">
        <v>0</v>
      </c>
      <c r="AA13" s="17">
        <v>1.9753398837853601E-2</v>
      </c>
      <c r="AB13" s="17">
        <v>0</v>
      </c>
      <c r="AC13" s="17">
        <v>1.0289392737160801E-2</v>
      </c>
      <c r="AD13" s="17">
        <v>0</v>
      </c>
      <c r="AE13" s="17"/>
      <c r="AF13" s="17">
        <v>8.7543376521305692E-3</v>
      </c>
      <c r="AG13" s="17">
        <v>3.9497670237499897E-3</v>
      </c>
      <c r="AH13" s="17">
        <v>0</v>
      </c>
      <c r="AI13" s="17"/>
      <c r="AJ13" s="17">
        <v>4.8948406205119397E-3</v>
      </c>
      <c r="AK13" s="17">
        <v>1.10827375781648E-2</v>
      </c>
      <c r="AL13" s="17">
        <v>0</v>
      </c>
      <c r="AM13" s="17"/>
      <c r="AN13" s="17">
        <v>6.0848240399626304E-3</v>
      </c>
      <c r="AO13" s="17">
        <v>3.6936546367806701E-3</v>
      </c>
      <c r="AP13" s="17">
        <v>5.3472500997150804E-3</v>
      </c>
      <c r="AQ13" s="17">
        <v>1.65347680591903E-2</v>
      </c>
      <c r="AR13" s="17">
        <v>0</v>
      </c>
      <c r="AS13" s="17"/>
      <c r="AT13" s="17">
        <v>6.34416237840365E-3</v>
      </c>
      <c r="AU13" s="17">
        <v>1.5583543154397E-2</v>
      </c>
      <c r="AV13" s="17"/>
      <c r="AW13" s="17">
        <v>6.3624437721828998E-3</v>
      </c>
      <c r="AX13" s="17">
        <v>1.41407839090019E-2</v>
      </c>
      <c r="AY13" s="17">
        <v>6.3017948063976096E-3</v>
      </c>
    </row>
    <row r="14" spans="2:51">
      <c r="B14" s="18" t="s">
        <v>119</v>
      </c>
      <c r="C14" s="17">
        <v>3.3574120543586397E-2</v>
      </c>
      <c r="D14" s="17">
        <v>2.0728591214411601E-2</v>
      </c>
      <c r="E14" s="17">
        <v>4.4628218232457398E-2</v>
      </c>
      <c r="F14" s="17"/>
      <c r="G14" s="17">
        <v>3.04479839309433E-2</v>
      </c>
      <c r="H14" s="17">
        <v>3.4311110651496599E-2</v>
      </c>
      <c r="I14" s="17">
        <v>3.5928351517999703E-2</v>
      </c>
      <c r="J14" s="17">
        <v>4.79267984419934E-2</v>
      </c>
      <c r="K14" s="17">
        <v>3.5507891531143997E-2</v>
      </c>
      <c r="L14" s="17">
        <v>2.2609385385857599E-2</v>
      </c>
      <c r="M14" s="17"/>
      <c r="N14" s="17">
        <v>1.3029999258942901E-2</v>
      </c>
      <c r="O14" s="17">
        <v>2.5341545418823001E-2</v>
      </c>
      <c r="P14" s="17">
        <v>4.6623857626363903E-2</v>
      </c>
      <c r="Q14" s="17">
        <v>5.4309903009486099E-2</v>
      </c>
      <c r="R14" s="17"/>
      <c r="S14" s="17">
        <v>4.2644699423134903E-2</v>
      </c>
      <c r="T14" s="17">
        <v>2.21896574353053E-2</v>
      </c>
      <c r="U14" s="17">
        <v>3.5297315715189903E-2</v>
      </c>
      <c r="V14" s="17">
        <v>5.1870709840478701E-2</v>
      </c>
      <c r="W14" s="17">
        <v>1.6489620262626899E-2</v>
      </c>
      <c r="X14" s="17">
        <v>1.8862559770974601E-2</v>
      </c>
      <c r="Y14" s="17">
        <v>3.10896543365656E-2</v>
      </c>
      <c r="Z14" s="17">
        <v>1.2980999886196E-2</v>
      </c>
      <c r="AA14" s="17">
        <v>4.4119089547832398E-2</v>
      </c>
      <c r="AB14" s="17">
        <v>1.38984240801307E-2</v>
      </c>
      <c r="AC14" s="17">
        <v>8.4461679680639806E-2</v>
      </c>
      <c r="AD14" s="17">
        <v>3.7133512570680698E-2</v>
      </c>
      <c r="AE14" s="17"/>
      <c r="AF14" s="17">
        <v>4.0306784852253898E-2</v>
      </c>
      <c r="AG14" s="17">
        <v>2.6390239871269001E-2</v>
      </c>
      <c r="AH14" s="17">
        <v>2.82207345419812E-2</v>
      </c>
      <c r="AI14" s="17"/>
      <c r="AJ14" s="17">
        <v>3.05624741903665E-2</v>
      </c>
      <c r="AK14" s="17">
        <v>2.6010061955622301E-2</v>
      </c>
      <c r="AL14" s="17">
        <v>2.2675382110807499E-2</v>
      </c>
      <c r="AM14" s="17"/>
      <c r="AN14" s="17">
        <v>4.6932608231292597E-2</v>
      </c>
      <c r="AO14" s="17">
        <v>2.3450897084197699E-2</v>
      </c>
      <c r="AP14" s="17">
        <v>2.8286347447290101E-2</v>
      </c>
      <c r="AQ14" s="17">
        <v>3.0541048926073299E-2</v>
      </c>
      <c r="AR14" s="17">
        <v>0</v>
      </c>
      <c r="AS14" s="17"/>
      <c r="AT14" s="17">
        <v>3.02441022092899E-2</v>
      </c>
      <c r="AU14" s="17">
        <v>6.28657789232068E-2</v>
      </c>
      <c r="AV14" s="17"/>
      <c r="AW14" s="17">
        <v>2.4196779978921699E-2</v>
      </c>
      <c r="AX14" s="17">
        <v>3.3035487056207999E-2</v>
      </c>
      <c r="AY14" s="17">
        <v>4.2111364844241501E-2</v>
      </c>
    </row>
    <row r="15" spans="2:51">
      <c r="B15" s="18" t="s">
        <v>153</v>
      </c>
      <c r="C15" s="21">
        <v>0.794708367021981</v>
      </c>
      <c r="D15" s="21">
        <v>0.83414546605041895</v>
      </c>
      <c r="E15" s="21">
        <v>0.75844234667661703</v>
      </c>
      <c r="F15" s="21"/>
      <c r="G15" s="21">
        <v>0.74815738041089297</v>
      </c>
      <c r="H15" s="21">
        <v>0.74251088260939602</v>
      </c>
      <c r="I15" s="21">
        <v>0.77922159508803701</v>
      </c>
      <c r="J15" s="21">
        <v>0.76654501737899206</v>
      </c>
      <c r="K15" s="21">
        <v>0.78528928283822097</v>
      </c>
      <c r="L15" s="21">
        <v>0.887534941401805</v>
      </c>
      <c r="M15" s="21"/>
      <c r="N15" s="21">
        <v>0.85974378506749405</v>
      </c>
      <c r="O15" s="21">
        <v>0.81160872826819996</v>
      </c>
      <c r="P15" s="21">
        <v>0.75399686920115905</v>
      </c>
      <c r="Q15" s="21">
        <v>0.73834931622753497</v>
      </c>
      <c r="R15" s="21"/>
      <c r="S15" s="21">
        <v>0.79226337014795001</v>
      </c>
      <c r="T15" s="21">
        <v>0.79629250952620401</v>
      </c>
      <c r="U15" s="21">
        <v>0.777940256214669</v>
      </c>
      <c r="V15" s="21">
        <v>0.79796942654108205</v>
      </c>
      <c r="W15" s="21">
        <v>0.78891688436926899</v>
      </c>
      <c r="X15" s="21">
        <v>0.82201988665557901</v>
      </c>
      <c r="Y15" s="21">
        <v>0.81995362416438899</v>
      </c>
      <c r="Z15" s="21">
        <v>0.81095672837897204</v>
      </c>
      <c r="AA15" s="21">
        <v>0.77533911840761205</v>
      </c>
      <c r="AB15" s="21">
        <v>0.81496080189521602</v>
      </c>
      <c r="AC15" s="21">
        <v>0.75355399561113301</v>
      </c>
      <c r="AD15" s="21">
        <v>0.76543518206657402</v>
      </c>
      <c r="AE15" s="21"/>
      <c r="AF15" s="21">
        <v>0.77425779787179205</v>
      </c>
      <c r="AG15" s="21">
        <v>0.84037310880790395</v>
      </c>
      <c r="AH15" s="21">
        <v>0.76067236761052803</v>
      </c>
      <c r="AI15" s="21"/>
      <c r="AJ15" s="21">
        <v>0.85170575477892796</v>
      </c>
      <c r="AK15" s="21">
        <v>0.783976109811237</v>
      </c>
      <c r="AL15" s="21">
        <v>0.858244149689116</v>
      </c>
      <c r="AM15" s="21"/>
      <c r="AN15" s="21">
        <v>0.75844040853876604</v>
      </c>
      <c r="AO15" s="21">
        <v>0.76654448206864401</v>
      </c>
      <c r="AP15" s="21">
        <v>0.84662082245646797</v>
      </c>
      <c r="AQ15" s="21">
        <v>0.83400976469464305</v>
      </c>
      <c r="AR15" s="21">
        <v>0.90757463479469802</v>
      </c>
      <c r="AS15" s="21"/>
      <c r="AT15" s="21">
        <v>0.80000103132507305</v>
      </c>
      <c r="AU15" s="21">
        <v>0.74002993902590397</v>
      </c>
      <c r="AV15" s="21"/>
      <c r="AW15" s="21">
        <v>0.88175330960348897</v>
      </c>
      <c r="AX15" s="21">
        <v>0.768874564051791</v>
      </c>
      <c r="AY15" s="21">
        <v>0.72236382531837595</v>
      </c>
    </row>
    <row r="16" spans="2:51">
      <c r="B16" s="18" t="s">
        <v>154</v>
      </c>
      <c r="C16" s="21">
        <v>3.1043912990096401E-2</v>
      </c>
      <c r="D16" s="21">
        <v>2.9245434816285502E-2</v>
      </c>
      <c r="E16" s="21">
        <v>3.3019857569137598E-2</v>
      </c>
      <c r="F16" s="21"/>
      <c r="G16" s="21">
        <v>6.87726762347219E-2</v>
      </c>
      <c r="H16" s="21">
        <v>2.8479568935096101E-2</v>
      </c>
      <c r="I16" s="21">
        <v>4.4926205545565402E-2</v>
      </c>
      <c r="J16" s="21">
        <v>2.3413808137196301E-2</v>
      </c>
      <c r="K16" s="21">
        <v>2.7059667462385299E-2</v>
      </c>
      <c r="L16" s="21">
        <v>1.33810020827807E-2</v>
      </c>
      <c r="M16" s="21"/>
      <c r="N16" s="21">
        <v>2.4703296640852201E-2</v>
      </c>
      <c r="O16" s="21">
        <v>3.8141680103068003E-2</v>
      </c>
      <c r="P16" s="21">
        <v>3.5472476089535097E-2</v>
      </c>
      <c r="Q16" s="21">
        <v>2.61682781605494E-2</v>
      </c>
      <c r="R16" s="21"/>
      <c r="S16" s="21">
        <v>2.8014245918581201E-2</v>
      </c>
      <c r="T16" s="21">
        <v>2.8043710261483799E-2</v>
      </c>
      <c r="U16" s="21">
        <v>5.0719219969254097E-2</v>
      </c>
      <c r="V16" s="21">
        <v>1.20963747844483E-2</v>
      </c>
      <c r="W16" s="21">
        <v>4.83636007480669E-2</v>
      </c>
      <c r="X16" s="21">
        <v>1.8171563767029102E-2</v>
      </c>
      <c r="Y16" s="21">
        <v>2.1537354767244499E-2</v>
      </c>
      <c r="Z16" s="21">
        <v>2.1165141673414E-2</v>
      </c>
      <c r="AA16" s="21">
        <v>3.7874397273718302E-2</v>
      </c>
      <c r="AB16" s="21">
        <v>4.9119932758734802E-2</v>
      </c>
      <c r="AC16" s="21">
        <v>2.2761386298716099E-2</v>
      </c>
      <c r="AD16" s="21">
        <v>3.3975236544667199E-2</v>
      </c>
      <c r="AE16" s="21"/>
      <c r="AF16" s="21">
        <v>3.3624311692726901E-2</v>
      </c>
      <c r="AG16" s="21">
        <v>2.4154277516575701E-2</v>
      </c>
      <c r="AH16" s="21">
        <v>2.0012155151604899E-2</v>
      </c>
      <c r="AI16" s="21"/>
      <c r="AJ16" s="21">
        <v>2.73568734721687E-2</v>
      </c>
      <c r="AK16" s="21">
        <v>4.0136592982070597E-2</v>
      </c>
      <c r="AL16" s="21">
        <v>1.29822584106014E-2</v>
      </c>
      <c r="AM16" s="21"/>
      <c r="AN16" s="21">
        <v>2.72496426541942E-2</v>
      </c>
      <c r="AO16" s="21">
        <v>3.9111239624186799E-2</v>
      </c>
      <c r="AP16" s="21">
        <v>2.44212829044556E-2</v>
      </c>
      <c r="AQ16" s="21">
        <v>3.4664943427633203E-2</v>
      </c>
      <c r="AR16" s="21">
        <v>0</v>
      </c>
      <c r="AS16" s="21"/>
      <c r="AT16" s="21">
        <v>2.8796424022603399E-2</v>
      </c>
      <c r="AU16" s="21">
        <v>5.5184217925479298E-2</v>
      </c>
      <c r="AV16" s="21"/>
      <c r="AW16" s="21">
        <v>2.0897168706881301E-2</v>
      </c>
      <c r="AX16" s="21">
        <v>5.0507634802351202E-2</v>
      </c>
      <c r="AY16" s="21">
        <v>3.5794137905498298E-2</v>
      </c>
    </row>
    <row r="17" spans="2:51">
      <c r="B17" s="18" t="s">
        <v>140</v>
      </c>
      <c r="C17" s="22">
        <v>0.76366445403188499</v>
      </c>
      <c r="D17" s="22">
        <v>0.80490003123413401</v>
      </c>
      <c r="E17" s="22">
        <v>0.72542248910747997</v>
      </c>
      <c r="F17" s="22"/>
      <c r="G17" s="22">
        <v>0.67938470417617103</v>
      </c>
      <c r="H17" s="22">
        <v>0.71403131367429995</v>
      </c>
      <c r="I17" s="22">
        <v>0.73429538954247098</v>
      </c>
      <c r="J17" s="22">
        <v>0.74313120924179599</v>
      </c>
      <c r="K17" s="22">
        <v>0.758229615375836</v>
      </c>
      <c r="L17" s="22">
        <v>0.87415393931902496</v>
      </c>
      <c r="M17" s="22"/>
      <c r="N17" s="22">
        <v>0.83504048842664202</v>
      </c>
      <c r="O17" s="22">
        <v>0.77346704816513201</v>
      </c>
      <c r="P17" s="22">
        <v>0.71852439311162397</v>
      </c>
      <c r="Q17" s="22">
        <v>0.71218103806698596</v>
      </c>
      <c r="R17" s="22"/>
      <c r="S17" s="22">
        <v>0.76424912422936797</v>
      </c>
      <c r="T17" s="22">
        <v>0.76824879926472001</v>
      </c>
      <c r="U17" s="22">
        <v>0.72722103624541501</v>
      </c>
      <c r="V17" s="22">
        <v>0.78587305175663402</v>
      </c>
      <c r="W17" s="22">
        <v>0.74055328362120199</v>
      </c>
      <c r="X17" s="22">
        <v>0.80384832288855002</v>
      </c>
      <c r="Y17" s="22">
        <v>0.79841626939714505</v>
      </c>
      <c r="Z17" s="22">
        <v>0.78979158670555805</v>
      </c>
      <c r="AA17" s="22">
        <v>0.73746472113389405</v>
      </c>
      <c r="AB17" s="22">
        <v>0.76584086913648097</v>
      </c>
      <c r="AC17" s="22">
        <v>0.73079260931241696</v>
      </c>
      <c r="AD17" s="22">
        <v>0.73145994552190596</v>
      </c>
      <c r="AE17" s="22"/>
      <c r="AF17" s="22">
        <v>0.74063348617906499</v>
      </c>
      <c r="AG17" s="22">
        <v>0.816218831291328</v>
      </c>
      <c r="AH17" s="22">
        <v>0.74066021245892399</v>
      </c>
      <c r="AI17" s="22"/>
      <c r="AJ17" s="22">
        <v>0.82434888130675998</v>
      </c>
      <c r="AK17" s="22">
        <v>0.74383951682916605</v>
      </c>
      <c r="AL17" s="22">
        <v>0.84526189127851403</v>
      </c>
      <c r="AM17" s="22"/>
      <c r="AN17" s="22">
        <v>0.73119076588457199</v>
      </c>
      <c r="AO17" s="22">
        <v>0.72743324244445695</v>
      </c>
      <c r="AP17" s="22">
        <v>0.82219953955201297</v>
      </c>
      <c r="AQ17" s="22">
        <v>0.79934482126701001</v>
      </c>
      <c r="AR17" s="22">
        <v>0.90757463479469802</v>
      </c>
      <c r="AS17" s="22"/>
      <c r="AT17" s="22">
        <v>0.77120460730246998</v>
      </c>
      <c r="AU17" s="22">
        <v>0.68484572110042496</v>
      </c>
      <c r="AV17" s="22"/>
      <c r="AW17" s="22">
        <v>0.860856140896608</v>
      </c>
      <c r="AX17" s="22">
        <v>0.71836692924943901</v>
      </c>
      <c r="AY17" s="22">
        <v>0.68656968741287705</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479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1057</v>
      </c>
      <c r="D7" s="10">
        <v>504</v>
      </c>
      <c r="E7" s="10">
        <v>548</v>
      </c>
      <c r="F7" s="10"/>
      <c r="G7" s="10">
        <v>84</v>
      </c>
      <c r="H7" s="10">
        <v>164</v>
      </c>
      <c r="I7" s="10">
        <v>162</v>
      </c>
      <c r="J7" s="10">
        <v>204</v>
      </c>
      <c r="K7" s="10">
        <v>195</v>
      </c>
      <c r="L7" s="10">
        <v>248</v>
      </c>
      <c r="M7" s="10"/>
      <c r="N7" s="10">
        <v>314</v>
      </c>
      <c r="O7" s="10">
        <v>274</v>
      </c>
      <c r="P7" s="10">
        <v>217</v>
      </c>
      <c r="Q7" s="10">
        <v>242</v>
      </c>
      <c r="R7" s="10"/>
      <c r="S7" s="10">
        <v>133</v>
      </c>
      <c r="T7" s="10">
        <v>135</v>
      </c>
      <c r="U7" s="10">
        <v>90</v>
      </c>
      <c r="V7" s="10">
        <v>92</v>
      </c>
      <c r="W7" s="10">
        <v>86</v>
      </c>
      <c r="X7" s="10">
        <v>87</v>
      </c>
      <c r="Y7" s="10">
        <v>87</v>
      </c>
      <c r="Z7" s="10">
        <v>48</v>
      </c>
      <c r="AA7" s="10">
        <v>133</v>
      </c>
      <c r="AB7" s="10">
        <v>91</v>
      </c>
      <c r="AC7" s="10">
        <v>53</v>
      </c>
      <c r="AD7" s="10">
        <v>22</v>
      </c>
      <c r="AE7" s="10"/>
      <c r="AF7" s="10">
        <v>421</v>
      </c>
      <c r="AG7" s="10">
        <v>475</v>
      </c>
      <c r="AH7" s="10">
        <v>108</v>
      </c>
      <c r="AI7" s="10"/>
      <c r="AJ7" s="10">
        <v>235</v>
      </c>
      <c r="AK7" s="10">
        <v>344</v>
      </c>
      <c r="AL7" s="10">
        <v>93</v>
      </c>
      <c r="AM7" s="10"/>
      <c r="AN7" s="10">
        <v>221</v>
      </c>
      <c r="AO7" s="10">
        <v>189</v>
      </c>
      <c r="AP7" s="10">
        <v>239</v>
      </c>
      <c r="AQ7" s="10">
        <v>111</v>
      </c>
      <c r="AR7" s="10">
        <v>17</v>
      </c>
      <c r="AS7" s="10"/>
      <c r="AT7" s="10">
        <v>971</v>
      </c>
      <c r="AU7" s="10">
        <v>85</v>
      </c>
      <c r="AV7" s="10"/>
      <c r="AW7" s="10">
        <v>532</v>
      </c>
      <c r="AX7" s="10">
        <v>108</v>
      </c>
      <c r="AY7" s="10">
        <v>417</v>
      </c>
    </row>
    <row r="8" spans="2:51" ht="30" customHeight="1">
      <c r="B8" s="11" t="s">
        <v>112</v>
      </c>
      <c r="C8" s="11">
        <v>1076</v>
      </c>
      <c r="D8" s="11">
        <v>529</v>
      </c>
      <c r="E8" s="11">
        <v>542</v>
      </c>
      <c r="F8" s="11"/>
      <c r="G8" s="11">
        <v>100</v>
      </c>
      <c r="H8" s="11">
        <v>205</v>
      </c>
      <c r="I8" s="11">
        <v>184</v>
      </c>
      <c r="J8" s="11">
        <v>206</v>
      </c>
      <c r="K8" s="11">
        <v>158</v>
      </c>
      <c r="L8" s="11">
        <v>223</v>
      </c>
      <c r="M8" s="11"/>
      <c r="N8" s="11">
        <v>293</v>
      </c>
      <c r="O8" s="11">
        <v>254</v>
      </c>
      <c r="P8" s="11">
        <v>259</v>
      </c>
      <c r="Q8" s="11">
        <v>260</v>
      </c>
      <c r="R8" s="11"/>
      <c r="S8" s="11">
        <v>162</v>
      </c>
      <c r="T8" s="11">
        <v>129</v>
      </c>
      <c r="U8" s="11">
        <v>80</v>
      </c>
      <c r="V8" s="11">
        <v>98</v>
      </c>
      <c r="W8" s="11">
        <v>85</v>
      </c>
      <c r="X8" s="11">
        <v>96</v>
      </c>
      <c r="Y8" s="11">
        <v>83</v>
      </c>
      <c r="Z8" s="11">
        <v>42</v>
      </c>
      <c r="AA8" s="11">
        <v>133</v>
      </c>
      <c r="AB8" s="11">
        <v>91</v>
      </c>
      <c r="AC8" s="11">
        <v>54</v>
      </c>
      <c r="AD8" s="11">
        <v>23</v>
      </c>
      <c r="AE8" s="11"/>
      <c r="AF8" s="11">
        <v>411</v>
      </c>
      <c r="AG8" s="11">
        <v>483</v>
      </c>
      <c r="AH8" s="11">
        <v>122</v>
      </c>
      <c r="AI8" s="11"/>
      <c r="AJ8" s="11">
        <v>220</v>
      </c>
      <c r="AK8" s="11">
        <v>363</v>
      </c>
      <c r="AL8" s="11">
        <v>95</v>
      </c>
      <c r="AM8" s="11"/>
      <c r="AN8" s="11">
        <v>222</v>
      </c>
      <c r="AO8" s="11">
        <v>199</v>
      </c>
      <c r="AP8" s="11">
        <v>248</v>
      </c>
      <c r="AQ8" s="11">
        <v>114</v>
      </c>
      <c r="AR8" s="11">
        <v>14</v>
      </c>
      <c r="AS8" s="11"/>
      <c r="AT8" s="11">
        <v>976</v>
      </c>
      <c r="AU8" s="11">
        <v>99</v>
      </c>
      <c r="AV8" s="11"/>
      <c r="AW8" s="11">
        <v>519</v>
      </c>
      <c r="AX8" s="11">
        <v>118</v>
      </c>
      <c r="AY8" s="11">
        <v>439</v>
      </c>
    </row>
    <row r="9" spans="2:51">
      <c r="B9" s="18" t="s">
        <v>133</v>
      </c>
      <c r="C9" s="17">
        <v>0.124434614611139</v>
      </c>
      <c r="D9" s="17">
        <v>0.13154665803135901</v>
      </c>
      <c r="E9" s="17">
        <v>0.11863403588680201</v>
      </c>
      <c r="F9" s="17"/>
      <c r="G9" s="17">
        <v>6.3165858505369904E-2</v>
      </c>
      <c r="H9" s="17">
        <v>0.10782039724545001</v>
      </c>
      <c r="I9" s="17">
        <v>0.116526788394488</v>
      </c>
      <c r="J9" s="17">
        <v>0.157422499334785</v>
      </c>
      <c r="K9" s="17">
        <v>0.16151771432692899</v>
      </c>
      <c r="L9" s="17">
        <v>0.116939304331331</v>
      </c>
      <c r="M9" s="17"/>
      <c r="N9" s="17">
        <v>0.124136376423174</v>
      </c>
      <c r="O9" s="17">
        <v>0.154396806296628</v>
      </c>
      <c r="P9" s="17">
        <v>0.110439353224074</v>
      </c>
      <c r="Q9" s="17">
        <v>0.109709818353279</v>
      </c>
      <c r="R9" s="17"/>
      <c r="S9" s="17">
        <v>0.13410003509746901</v>
      </c>
      <c r="T9" s="17">
        <v>0.159634449130659</v>
      </c>
      <c r="U9" s="17">
        <v>7.3368632348895305E-2</v>
      </c>
      <c r="V9" s="17">
        <v>9.2385996547241098E-2</v>
      </c>
      <c r="W9" s="17">
        <v>0.177851169941529</v>
      </c>
      <c r="X9" s="17">
        <v>9.2323286998884299E-2</v>
      </c>
      <c r="Y9" s="17">
        <v>0.100933053442933</v>
      </c>
      <c r="Z9" s="17">
        <v>0.121944868805653</v>
      </c>
      <c r="AA9" s="17">
        <v>0.13552815530327</v>
      </c>
      <c r="AB9" s="17">
        <v>0.11754516811160801</v>
      </c>
      <c r="AC9" s="17">
        <v>8.5548912958595194E-2</v>
      </c>
      <c r="AD9" s="17">
        <v>0.254988395432865</v>
      </c>
      <c r="AE9" s="17"/>
      <c r="AF9" s="17">
        <v>0.18130452222829799</v>
      </c>
      <c r="AG9" s="17">
        <v>0.10261680081362901</v>
      </c>
      <c r="AH9" s="17">
        <v>7.1464218665888105E-2</v>
      </c>
      <c r="AI9" s="17"/>
      <c r="AJ9" s="17">
        <v>0.215920260284197</v>
      </c>
      <c r="AK9" s="17">
        <v>7.1425729075746999E-2</v>
      </c>
      <c r="AL9" s="17">
        <v>4.7126565495563301E-2</v>
      </c>
      <c r="AM9" s="17"/>
      <c r="AN9" s="17">
        <v>0.15280426176009199</v>
      </c>
      <c r="AO9" s="17">
        <v>0.12602742814159701</v>
      </c>
      <c r="AP9" s="17">
        <v>0.16040540518016799</v>
      </c>
      <c r="AQ9" s="17">
        <v>8.8034095151351299E-2</v>
      </c>
      <c r="AR9" s="17">
        <v>0.154298740654814</v>
      </c>
      <c r="AS9" s="17"/>
      <c r="AT9" s="17">
        <v>0.12780427793687299</v>
      </c>
      <c r="AU9" s="17">
        <v>8.4141123031438197E-2</v>
      </c>
      <c r="AV9" s="17"/>
      <c r="AW9" s="17">
        <v>0.14713704450954601</v>
      </c>
      <c r="AX9" s="17">
        <v>0.115524530472359</v>
      </c>
      <c r="AY9" s="17">
        <v>9.9954667410038403E-2</v>
      </c>
    </row>
    <row r="10" spans="2:51">
      <c r="B10" s="18" t="s">
        <v>134</v>
      </c>
      <c r="C10" s="17">
        <v>0.227150774016772</v>
      </c>
      <c r="D10" s="17">
        <v>0.25656077336931998</v>
      </c>
      <c r="E10" s="17">
        <v>0.200552576905279</v>
      </c>
      <c r="F10" s="17"/>
      <c r="G10" s="17">
        <v>0.24277717360831599</v>
      </c>
      <c r="H10" s="17">
        <v>0.233130506092836</v>
      </c>
      <c r="I10" s="17">
        <v>0.19464748859678399</v>
      </c>
      <c r="J10" s="17">
        <v>0.25546197783904601</v>
      </c>
      <c r="K10" s="17">
        <v>0.207689375830624</v>
      </c>
      <c r="L10" s="17">
        <v>0.22917171902432701</v>
      </c>
      <c r="M10" s="17"/>
      <c r="N10" s="17">
        <v>0.245393170797054</v>
      </c>
      <c r="O10" s="17">
        <v>0.21844462003680601</v>
      </c>
      <c r="P10" s="17">
        <v>0.23677773354105699</v>
      </c>
      <c r="Q10" s="17">
        <v>0.207625761039514</v>
      </c>
      <c r="R10" s="17"/>
      <c r="S10" s="17">
        <v>0.26695328862717999</v>
      </c>
      <c r="T10" s="17">
        <v>0.209529513000068</v>
      </c>
      <c r="U10" s="17">
        <v>0.22394649908858399</v>
      </c>
      <c r="V10" s="17">
        <v>0.25660476375269797</v>
      </c>
      <c r="W10" s="17">
        <v>0.25689417502379103</v>
      </c>
      <c r="X10" s="17">
        <v>0.21042433684831199</v>
      </c>
      <c r="Y10" s="17">
        <v>0.237871076728742</v>
      </c>
      <c r="Z10" s="17">
        <v>0.118059447202177</v>
      </c>
      <c r="AA10" s="17">
        <v>0.24271873939618199</v>
      </c>
      <c r="AB10" s="17">
        <v>0.26821919465051097</v>
      </c>
      <c r="AC10" s="17">
        <v>7.7261141042568496E-2</v>
      </c>
      <c r="AD10" s="17">
        <v>0.14769133453174399</v>
      </c>
      <c r="AE10" s="17"/>
      <c r="AF10" s="17">
        <v>0.236269602877236</v>
      </c>
      <c r="AG10" s="17">
        <v>0.21173870397675201</v>
      </c>
      <c r="AH10" s="17">
        <v>0.19852334332982399</v>
      </c>
      <c r="AI10" s="17"/>
      <c r="AJ10" s="17">
        <v>0.27963512194622298</v>
      </c>
      <c r="AK10" s="17">
        <v>0.19646529125621701</v>
      </c>
      <c r="AL10" s="17">
        <v>0.24275626270647299</v>
      </c>
      <c r="AM10" s="17"/>
      <c r="AN10" s="17">
        <v>0.18492531449094299</v>
      </c>
      <c r="AO10" s="17">
        <v>0.25560018163524101</v>
      </c>
      <c r="AP10" s="17">
        <v>0.25355116367209402</v>
      </c>
      <c r="AQ10" s="17">
        <v>0.18685565669641699</v>
      </c>
      <c r="AR10" s="17">
        <v>0.27834068911825299</v>
      </c>
      <c r="AS10" s="17"/>
      <c r="AT10" s="17">
        <v>0.22421725028681799</v>
      </c>
      <c r="AU10" s="17">
        <v>0.25799594723111602</v>
      </c>
      <c r="AV10" s="17"/>
      <c r="AW10" s="17">
        <v>0.25983630943298303</v>
      </c>
      <c r="AX10" s="17">
        <v>0.248873902520545</v>
      </c>
      <c r="AY10" s="17">
        <v>0.18260662718238099</v>
      </c>
    </row>
    <row r="11" spans="2:51">
      <c r="B11" s="18" t="s">
        <v>135</v>
      </c>
      <c r="C11" s="17">
        <v>0.34581941611367301</v>
      </c>
      <c r="D11" s="17">
        <v>0.32622626799395898</v>
      </c>
      <c r="E11" s="17">
        <v>0.36268327657048399</v>
      </c>
      <c r="F11" s="17"/>
      <c r="G11" s="17">
        <v>0.32806674549102099</v>
      </c>
      <c r="H11" s="17">
        <v>0.40697842665612199</v>
      </c>
      <c r="I11" s="17">
        <v>0.33933743048002801</v>
      </c>
      <c r="J11" s="17">
        <v>0.34271724777244</v>
      </c>
      <c r="K11" s="17">
        <v>0.37211378575912701</v>
      </c>
      <c r="L11" s="17">
        <v>0.28711530648193001</v>
      </c>
      <c r="M11" s="17"/>
      <c r="N11" s="17">
        <v>0.30404780613767102</v>
      </c>
      <c r="O11" s="17">
        <v>0.32886639628088299</v>
      </c>
      <c r="P11" s="17">
        <v>0.38296545267719401</v>
      </c>
      <c r="Q11" s="17">
        <v>0.36203620683977</v>
      </c>
      <c r="R11" s="17"/>
      <c r="S11" s="17">
        <v>0.307208849495409</v>
      </c>
      <c r="T11" s="17">
        <v>0.363669048735767</v>
      </c>
      <c r="U11" s="17">
        <v>0.35900611491772599</v>
      </c>
      <c r="V11" s="17">
        <v>0.40619335612101598</v>
      </c>
      <c r="W11" s="17">
        <v>0.31765802848283597</v>
      </c>
      <c r="X11" s="17">
        <v>0.31451227886958599</v>
      </c>
      <c r="Y11" s="17">
        <v>0.23810966657911301</v>
      </c>
      <c r="Z11" s="17">
        <v>0.38727419642761302</v>
      </c>
      <c r="AA11" s="17">
        <v>0.38153247896060499</v>
      </c>
      <c r="AB11" s="17">
        <v>0.27500496507733901</v>
      </c>
      <c r="AC11" s="17">
        <v>0.52141642013120604</v>
      </c>
      <c r="AD11" s="17">
        <v>0.42593620966209</v>
      </c>
      <c r="AE11" s="17"/>
      <c r="AF11" s="17">
        <v>0.33468788471679001</v>
      </c>
      <c r="AG11" s="17">
        <v>0.32547688408153302</v>
      </c>
      <c r="AH11" s="17">
        <v>0.48065948949068399</v>
      </c>
      <c r="AI11" s="17"/>
      <c r="AJ11" s="17">
        <v>0.28578392546952402</v>
      </c>
      <c r="AK11" s="17">
        <v>0.36342944422595302</v>
      </c>
      <c r="AL11" s="17">
        <v>0.391576064452966</v>
      </c>
      <c r="AM11" s="17"/>
      <c r="AN11" s="17">
        <v>0.33938732625096502</v>
      </c>
      <c r="AO11" s="17">
        <v>0.31985907611415998</v>
      </c>
      <c r="AP11" s="17">
        <v>0.32069840269135502</v>
      </c>
      <c r="AQ11" s="17">
        <v>0.33000538836965998</v>
      </c>
      <c r="AR11" s="17">
        <v>0.30938023846817497</v>
      </c>
      <c r="AS11" s="17"/>
      <c r="AT11" s="17">
        <v>0.340996675171232</v>
      </c>
      <c r="AU11" s="17">
        <v>0.39631068402436498</v>
      </c>
      <c r="AV11" s="17"/>
      <c r="AW11" s="17">
        <v>0.30358099290906998</v>
      </c>
      <c r="AX11" s="17">
        <v>0.349713874086092</v>
      </c>
      <c r="AY11" s="17">
        <v>0.39477856345182999</v>
      </c>
    </row>
    <row r="12" spans="2:51">
      <c r="B12" s="18" t="s">
        <v>136</v>
      </c>
      <c r="C12" s="17">
        <v>0.161726955648787</v>
      </c>
      <c r="D12" s="17">
        <v>0.16170851217905899</v>
      </c>
      <c r="E12" s="17">
        <v>0.15950157430737699</v>
      </c>
      <c r="F12" s="17"/>
      <c r="G12" s="17">
        <v>0.200060829349372</v>
      </c>
      <c r="H12" s="17">
        <v>9.79099163739484E-2</v>
      </c>
      <c r="I12" s="17">
        <v>0.22213902828794799</v>
      </c>
      <c r="J12" s="17">
        <v>0.13175068106407101</v>
      </c>
      <c r="K12" s="17">
        <v>0.13401949294569901</v>
      </c>
      <c r="L12" s="17">
        <v>0.200588728090387</v>
      </c>
      <c r="M12" s="17"/>
      <c r="N12" s="17">
        <v>0.18053051810196799</v>
      </c>
      <c r="O12" s="17">
        <v>0.188199107688934</v>
      </c>
      <c r="P12" s="17">
        <v>0.13035797270365801</v>
      </c>
      <c r="Q12" s="17">
        <v>0.148473708871148</v>
      </c>
      <c r="R12" s="17"/>
      <c r="S12" s="17">
        <v>0.16025735652928</v>
      </c>
      <c r="T12" s="17">
        <v>0.15367415170263499</v>
      </c>
      <c r="U12" s="17">
        <v>0.18354848464498999</v>
      </c>
      <c r="V12" s="17">
        <v>0.10761743297705199</v>
      </c>
      <c r="W12" s="17">
        <v>0.17747225909802999</v>
      </c>
      <c r="X12" s="17">
        <v>0.22863215070285001</v>
      </c>
      <c r="Y12" s="17">
        <v>0.16795446242272899</v>
      </c>
      <c r="Z12" s="17">
        <v>0.19957458032851599</v>
      </c>
      <c r="AA12" s="17">
        <v>0.139258251292979</v>
      </c>
      <c r="AB12" s="17">
        <v>0.19620887937652001</v>
      </c>
      <c r="AC12" s="17">
        <v>0.11942360084089</v>
      </c>
      <c r="AD12" s="17">
        <v>3.4677829935385603E-2</v>
      </c>
      <c r="AE12" s="17"/>
      <c r="AF12" s="17">
        <v>0.118496440299361</v>
      </c>
      <c r="AG12" s="17">
        <v>0.20004020118801</v>
      </c>
      <c r="AH12" s="17">
        <v>0.13510114766630399</v>
      </c>
      <c r="AI12" s="17"/>
      <c r="AJ12" s="17">
        <v>0.119195927058402</v>
      </c>
      <c r="AK12" s="17">
        <v>0.218765049059266</v>
      </c>
      <c r="AL12" s="17">
        <v>0.20346886944856299</v>
      </c>
      <c r="AM12" s="17"/>
      <c r="AN12" s="17">
        <v>0.14960874267845301</v>
      </c>
      <c r="AO12" s="17">
        <v>0.148056995098727</v>
      </c>
      <c r="AP12" s="17">
        <v>0.166835153636884</v>
      </c>
      <c r="AQ12" s="17">
        <v>0.224977858201549</v>
      </c>
      <c r="AR12" s="17">
        <v>0.12793076286225599</v>
      </c>
      <c r="AS12" s="17"/>
      <c r="AT12" s="17">
        <v>0.16137930193882699</v>
      </c>
      <c r="AU12" s="17">
        <v>0.16644889399864901</v>
      </c>
      <c r="AV12" s="17"/>
      <c r="AW12" s="17">
        <v>0.180774849955607</v>
      </c>
      <c r="AX12" s="17">
        <v>0.12313719265621</v>
      </c>
      <c r="AY12" s="17">
        <v>0.14956198141952101</v>
      </c>
    </row>
    <row r="13" spans="2:51">
      <c r="B13" s="18" t="s">
        <v>137</v>
      </c>
      <c r="C13" s="17">
        <v>4.4049780046538901E-2</v>
      </c>
      <c r="D13" s="17">
        <v>5.4253405887377197E-2</v>
      </c>
      <c r="E13" s="17">
        <v>3.4505879013312202E-2</v>
      </c>
      <c r="F13" s="17"/>
      <c r="G13" s="17">
        <v>6.0698430086782197E-2</v>
      </c>
      <c r="H13" s="17">
        <v>2.7249500356448301E-2</v>
      </c>
      <c r="I13" s="17">
        <v>4.4870168495454998E-2</v>
      </c>
      <c r="J13" s="17">
        <v>1.7929898513243499E-2</v>
      </c>
      <c r="K13" s="17">
        <v>4.9596219717777598E-2</v>
      </c>
      <c r="L13" s="17">
        <v>7.15259637617289E-2</v>
      </c>
      <c r="M13" s="17"/>
      <c r="N13" s="17">
        <v>5.3501234828954497E-2</v>
      </c>
      <c r="O13" s="17">
        <v>2.1784589967750099E-2</v>
      </c>
      <c r="P13" s="17">
        <v>5.8639256349876399E-2</v>
      </c>
      <c r="Q13" s="17">
        <v>4.2377865530460503E-2</v>
      </c>
      <c r="R13" s="17"/>
      <c r="S13" s="17">
        <v>2.8658700261923999E-2</v>
      </c>
      <c r="T13" s="17">
        <v>4.7464734189976703E-2</v>
      </c>
      <c r="U13" s="17">
        <v>3.5963363835023E-2</v>
      </c>
      <c r="V13" s="17">
        <v>7.2590508451725697E-2</v>
      </c>
      <c r="W13" s="17">
        <v>3.5154748133839397E-2</v>
      </c>
      <c r="X13" s="17">
        <v>4.3732050280376099E-2</v>
      </c>
      <c r="Y13" s="17">
        <v>8.2525860909222995E-2</v>
      </c>
      <c r="Z13" s="17">
        <v>3.3739757247779098E-2</v>
      </c>
      <c r="AA13" s="17">
        <v>5.43632769670645E-2</v>
      </c>
      <c r="AB13" s="17">
        <v>3.3193090157618899E-2</v>
      </c>
      <c r="AC13" s="17">
        <v>1.6729357977674299E-2</v>
      </c>
      <c r="AD13" s="17">
        <v>0</v>
      </c>
      <c r="AE13" s="17"/>
      <c r="AF13" s="17">
        <v>3.8332284819286501E-2</v>
      </c>
      <c r="AG13" s="17">
        <v>6.2254671854433098E-2</v>
      </c>
      <c r="AH13" s="17">
        <v>5.6559898658815003E-3</v>
      </c>
      <c r="AI13" s="17"/>
      <c r="AJ13" s="17">
        <v>3.1006041110857901E-2</v>
      </c>
      <c r="AK13" s="17">
        <v>6.8124530331184693E-2</v>
      </c>
      <c r="AL13" s="17">
        <v>5.0740001544773101E-2</v>
      </c>
      <c r="AM13" s="17"/>
      <c r="AN13" s="17">
        <v>3.3131202076815497E-2</v>
      </c>
      <c r="AO13" s="17">
        <v>4.5170264453495097E-2</v>
      </c>
      <c r="AP13" s="17">
        <v>3.3698608776849798E-2</v>
      </c>
      <c r="AQ13" s="17">
        <v>8.2215251286358204E-2</v>
      </c>
      <c r="AR13" s="17">
        <v>0</v>
      </c>
      <c r="AS13" s="17"/>
      <c r="AT13" s="17">
        <v>4.7292219002868202E-2</v>
      </c>
      <c r="AU13" s="17">
        <v>1.22911465425693E-2</v>
      </c>
      <c r="AV13" s="17"/>
      <c r="AW13" s="17">
        <v>5.5942611894160103E-2</v>
      </c>
      <c r="AX13" s="17">
        <v>4.14964019977151E-2</v>
      </c>
      <c r="AY13" s="17">
        <v>3.0656738799156199E-2</v>
      </c>
    </row>
    <row r="14" spans="2:51">
      <c r="B14" s="18" t="s">
        <v>119</v>
      </c>
      <c r="C14" s="17">
        <v>9.6818459563090403E-2</v>
      </c>
      <c r="D14" s="17">
        <v>6.9704382538925094E-2</v>
      </c>
      <c r="E14" s="17">
        <v>0.124122657316746</v>
      </c>
      <c r="F14" s="17"/>
      <c r="G14" s="17">
        <v>0.105230962959138</v>
      </c>
      <c r="H14" s="17">
        <v>0.12691125327519501</v>
      </c>
      <c r="I14" s="17">
        <v>8.2479095745296493E-2</v>
      </c>
      <c r="J14" s="17">
        <v>9.4717695476414801E-2</v>
      </c>
      <c r="K14" s="17">
        <v>7.5063411419843698E-2</v>
      </c>
      <c r="L14" s="17">
        <v>9.4658978310296502E-2</v>
      </c>
      <c r="M14" s="17"/>
      <c r="N14" s="17">
        <v>9.2390893711178507E-2</v>
      </c>
      <c r="O14" s="17">
        <v>8.8308479728999495E-2</v>
      </c>
      <c r="P14" s="17">
        <v>8.0820231504140694E-2</v>
      </c>
      <c r="Q14" s="17">
        <v>0.12977663936582801</v>
      </c>
      <c r="R14" s="17"/>
      <c r="S14" s="17">
        <v>0.102821769988737</v>
      </c>
      <c r="T14" s="17">
        <v>6.6028103240894406E-2</v>
      </c>
      <c r="U14" s="17">
        <v>0.124166905164781</v>
      </c>
      <c r="V14" s="17">
        <v>6.4607942150266398E-2</v>
      </c>
      <c r="W14" s="17">
        <v>3.4969619319974402E-2</v>
      </c>
      <c r="X14" s="17">
        <v>0.110375896299992</v>
      </c>
      <c r="Y14" s="17">
        <v>0.17260587991726001</v>
      </c>
      <c r="Z14" s="17">
        <v>0.13940714998826301</v>
      </c>
      <c r="AA14" s="17">
        <v>4.6599098079900099E-2</v>
      </c>
      <c r="AB14" s="17">
        <v>0.109828702626403</v>
      </c>
      <c r="AC14" s="17">
        <v>0.17962056704906601</v>
      </c>
      <c r="AD14" s="17">
        <v>0.13670623043791599</v>
      </c>
      <c r="AE14" s="17"/>
      <c r="AF14" s="17">
        <v>9.0909265059028396E-2</v>
      </c>
      <c r="AG14" s="17">
        <v>9.7872738085642494E-2</v>
      </c>
      <c r="AH14" s="17">
        <v>0.108595810981419</v>
      </c>
      <c r="AI14" s="17"/>
      <c r="AJ14" s="17">
        <v>6.8458724130795803E-2</v>
      </c>
      <c r="AK14" s="17">
        <v>8.1789956051632903E-2</v>
      </c>
      <c r="AL14" s="17">
        <v>6.4332236351662006E-2</v>
      </c>
      <c r="AM14" s="17"/>
      <c r="AN14" s="17">
        <v>0.14014315274273201</v>
      </c>
      <c r="AO14" s="17">
        <v>0.105286054556779</v>
      </c>
      <c r="AP14" s="17">
        <v>6.4811266042649404E-2</v>
      </c>
      <c r="AQ14" s="17">
        <v>8.79117502946654E-2</v>
      </c>
      <c r="AR14" s="17">
        <v>0.13004956889650299</v>
      </c>
      <c r="AS14" s="17"/>
      <c r="AT14" s="17">
        <v>9.8310275663382199E-2</v>
      </c>
      <c r="AU14" s="17">
        <v>8.2812205171863398E-2</v>
      </c>
      <c r="AV14" s="17"/>
      <c r="AW14" s="17">
        <v>5.2728191298634097E-2</v>
      </c>
      <c r="AX14" s="17">
        <v>0.121254098267079</v>
      </c>
      <c r="AY14" s="17">
        <v>0.142441421737073</v>
      </c>
    </row>
    <row r="15" spans="2:51">
      <c r="B15" s="18" t="s">
        <v>138</v>
      </c>
      <c r="C15" s="21">
        <v>0.351585388627911</v>
      </c>
      <c r="D15" s="21">
        <v>0.38810743140067999</v>
      </c>
      <c r="E15" s="21">
        <v>0.31918661279208099</v>
      </c>
      <c r="F15" s="21"/>
      <c r="G15" s="21">
        <v>0.30594303211368601</v>
      </c>
      <c r="H15" s="21">
        <v>0.34095090333828598</v>
      </c>
      <c r="I15" s="21">
        <v>0.31117427699127298</v>
      </c>
      <c r="J15" s="21">
        <v>0.41288447717383098</v>
      </c>
      <c r="K15" s="21">
        <v>0.36920709015755299</v>
      </c>
      <c r="L15" s="21">
        <v>0.34611102335565802</v>
      </c>
      <c r="M15" s="21"/>
      <c r="N15" s="21">
        <v>0.36952954722022802</v>
      </c>
      <c r="O15" s="21">
        <v>0.37284142633343398</v>
      </c>
      <c r="P15" s="21">
        <v>0.34721708676513102</v>
      </c>
      <c r="Q15" s="21">
        <v>0.317335579392793</v>
      </c>
      <c r="R15" s="21"/>
      <c r="S15" s="21">
        <v>0.40105332372464902</v>
      </c>
      <c r="T15" s="21">
        <v>0.369163962130727</v>
      </c>
      <c r="U15" s="21">
        <v>0.29731513143748001</v>
      </c>
      <c r="V15" s="21">
        <v>0.34899076029993897</v>
      </c>
      <c r="W15" s="21">
        <v>0.43474534496532102</v>
      </c>
      <c r="X15" s="21">
        <v>0.302747623847196</v>
      </c>
      <c r="Y15" s="21">
        <v>0.33880413017167499</v>
      </c>
      <c r="Z15" s="21">
        <v>0.24000431600782901</v>
      </c>
      <c r="AA15" s="21">
        <v>0.378246894699451</v>
      </c>
      <c r="AB15" s="21">
        <v>0.38576436276211801</v>
      </c>
      <c r="AC15" s="21">
        <v>0.162810054001164</v>
      </c>
      <c r="AD15" s="21">
        <v>0.40267972996460899</v>
      </c>
      <c r="AE15" s="21"/>
      <c r="AF15" s="21">
        <v>0.41757412510553399</v>
      </c>
      <c r="AG15" s="21">
        <v>0.31435550479038099</v>
      </c>
      <c r="AH15" s="21">
        <v>0.269987561995712</v>
      </c>
      <c r="AI15" s="21"/>
      <c r="AJ15" s="21">
        <v>0.49555538223042001</v>
      </c>
      <c r="AK15" s="21">
        <v>0.26789102033196399</v>
      </c>
      <c r="AL15" s="21">
        <v>0.28988282820203598</v>
      </c>
      <c r="AM15" s="21"/>
      <c r="AN15" s="21">
        <v>0.337729576251035</v>
      </c>
      <c r="AO15" s="21">
        <v>0.38162760977683802</v>
      </c>
      <c r="AP15" s="21">
        <v>0.41395656885226201</v>
      </c>
      <c r="AQ15" s="21">
        <v>0.27488975184776798</v>
      </c>
      <c r="AR15" s="21">
        <v>0.43263942977306602</v>
      </c>
      <c r="AS15" s="21"/>
      <c r="AT15" s="21">
        <v>0.35202152822369098</v>
      </c>
      <c r="AU15" s="21">
        <v>0.34213707026255402</v>
      </c>
      <c r="AV15" s="21"/>
      <c r="AW15" s="21">
        <v>0.40697335394252898</v>
      </c>
      <c r="AX15" s="21">
        <v>0.36439843299290398</v>
      </c>
      <c r="AY15" s="21">
        <v>0.28256129459242002</v>
      </c>
    </row>
    <row r="16" spans="2:51">
      <c r="B16" s="18" t="s">
        <v>139</v>
      </c>
      <c r="C16" s="21">
        <v>0.20577673569532501</v>
      </c>
      <c r="D16" s="21">
        <v>0.215961918066436</v>
      </c>
      <c r="E16" s="21">
        <v>0.19400745332069</v>
      </c>
      <c r="F16" s="21"/>
      <c r="G16" s="21">
        <v>0.26075925943615502</v>
      </c>
      <c r="H16" s="21">
        <v>0.12515941673039699</v>
      </c>
      <c r="I16" s="21">
        <v>0.26700919678340301</v>
      </c>
      <c r="J16" s="21">
        <v>0.14968057957731501</v>
      </c>
      <c r="K16" s="21">
        <v>0.18361571266347601</v>
      </c>
      <c r="L16" s="21">
        <v>0.27211469185211601</v>
      </c>
      <c r="M16" s="21"/>
      <c r="N16" s="21">
        <v>0.23403175293092199</v>
      </c>
      <c r="O16" s="21">
        <v>0.20998369765668401</v>
      </c>
      <c r="P16" s="21">
        <v>0.188997229053535</v>
      </c>
      <c r="Q16" s="21">
        <v>0.19085157440160899</v>
      </c>
      <c r="R16" s="21"/>
      <c r="S16" s="21">
        <v>0.18891605679120399</v>
      </c>
      <c r="T16" s="21">
        <v>0.201138885892612</v>
      </c>
      <c r="U16" s="21">
        <v>0.21951184848001301</v>
      </c>
      <c r="V16" s="21">
        <v>0.180207941428778</v>
      </c>
      <c r="W16" s="21">
        <v>0.212627007231869</v>
      </c>
      <c r="X16" s="21">
        <v>0.272364200983226</v>
      </c>
      <c r="Y16" s="21">
        <v>0.25048032333195203</v>
      </c>
      <c r="Z16" s="21">
        <v>0.23331433757629499</v>
      </c>
      <c r="AA16" s="21">
        <v>0.193621528260044</v>
      </c>
      <c r="AB16" s="21">
        <v>0.22940196953413899</v>
      </c>
      <c r="AC16" s="21">
        <v>0.13615295881856501</v>
      </c>
      <c r="AD16" s="21">
        <v>3.4677829935385603E-2</v>
      </c>
      <c r="AE16" s="21"/>
      <c r="AF16" s="21">
        <v>0.15682872511864701</v>
      </c>
      <c r="AG16" s="21">
        <v>0.26229487304244298</v>
      </c>
      <c r="AH16" s="21">
        <v>0.14075713753218599</v>
      </c>
      <c r="AI16" s="21"/>
      <c r="AJ16" s="21">
        <v>0.15020196816925999</v>
      </c>
      <c r="AK16" s="21">
        <v>0.28688957939045001</v>
      </c>
      <c r="AL16" s="21">
        <v>0.254208870993336</v>
      </c>
      <c r="AM16" s="21"/>
      <c r="AN16" s="21">
        <v>0.182739944755269</v>
      </c>
      <c r="AO16" s="21">
        <v>0.193227259552222</v>
      </c>
      <c r="AP16" s="21">
        <v>0.200533762413734</v>
      </c>
      <c r="AQ16" s="21">
        <v>0.30719310948790701</v>
      </c>
      <c r="AR16" s="21">
        <v>0.12793076286225599</v>
      </c>
      <c r="AS16" s="21"/>
      <c r="AT16" s="21">
        <v>0.208671520941695</v>
      </c>
      <c r="AU16" s="21">
        <v>0.178740040541218</v>
      </c>
      <c r="AV16" s="21"/>
      <c r="AW16" s="21">
        <v>0.236717461849767</v>
      </c>
      <c r="AX16" s="21">
        <v>0.16463359465392499</v>
      </c>
      <c r="AY16" s="21">
        <v>0.18021872021867699</v>
      </c>
    </row>
    <row r="17" spans="2:51">
      <c r="B17" s="18" t="s">
        <v>140</v>
      </c>
      <c r="C17" s="22">
        <v>0.14580865293258599</v>
      </c>
      <c r="D17" s="22">
        <v>0.17214551333424299</v>
      </c>
      <c r="E17" s="22">
        <v>0.12517915947139099</v>
      </c>
      <c r="F17" s="22"/>
      <c r="G17" s="22">
        <v>4.51837726775315E-2</v>
      </c>
      <c r="H17" s="22">
        <v>0.21579148660788999</v>
      </c>
      <c r="I17" s="22">
        <v>4.4165080207869897E-2</v>
      </c>
      <c r="J17" s="22">
        <v>0.26320389759651602</v>
      </c>
      <c r="K17" s="22">
        <v>0.185591377494077</v>
      </c>
      <c r="L17" s="22">
        <v>7.3996331503541998E-2</v>
      </c>
      <c r="M17" s="22"/>
      <c r="N17" s="22">
        <v>0.135497794289305</v>
      </c>
      <c r="O17" s="22">
        <v>0.16285772867675</v>
      </c>
      <c r="P17" s="22">
        <v>0.158219857711596</v>
      </c>
      <c r="Q17" s="22">
        <v>0.12648400499118401</v>
      </c>
      <c r="R17" s="22"/>
      <c r="S17" s="22">
        <v>0.21213726693344501</v>
      </c>
      <c r="T17" s="22">
        <v>0.168025076238115</v>
      </c>
      <c r="U17" s="22">
        <v>7.7803282957466899E-2</v>
      </c>
      <c r="V17" s="22">
        <v>0.16878281887116101</v>
      </c>
      <c r="W17" s="22">
        <v>0.22211833773345099</v>
      </c>
      <c r="X17" s="22">
        <v>3.0383422863970298E-2</v>
      </c>
      <c r="Y17" s="22">
        <v>8.8323806839722394E-2</v>
      </c>
      <c r="Z17" s="22">
        <v>6.6899784315348201E-3</v>
      </c>
      <c r="AA17" s="22">
        <v>0.184625366439408</v>
      </c>
      <c r="AB17" s="22">
        <v>0.15636239322797901</v>
      </c>
      <c r="AC17" s="22">
        <v>2.6657095182599001E-2</v>
      </c>
      <c r="AD17" s="22">
        <v>0.36800190002922401</v>
      </c>
      <c r="AE17" s="22"/>
      <c r="AF17" s="22">
        <v>0.26074539998688601</v>
      </c>
      <c r="AG17" s="22">
        <v>5.2060631747938201E-2</v>
      </c>
      <c r="AH17" s="22">
        <v>0.129230424463527</v>
      </c>
      <c r="AI17" s="22"/>
      <c r="AJ17" s="22">
        <v>0.34535341406115999</v>
      </c>
      <c r="AK17" s="22">
        <v>-1.89985590584868E-2</v>
      </c>
      <c r="AL17" s="22">
        <v>3.5673957208700001E-2</v>
      </c>
      <c r="AM17" s="22"/>
      <c r="AN17" s="22">
        <v>0.154989631495766</v>
      </c>
      <c r="AO17" s="22">
        <v>0.18840035022461599</v>
      </c>
      <c r="AP17" s="22">
        <v>0.21342280643852801</v>
      </c>
      <c r="AQ17" s="22">
        <v>-3.23033576401386E-2</v>
      </c>
      <c r="AR17" s="22">
        <v>0.30470866691081</v>
      </c>
      <c r="AS17" s="22"/>
      <c r="AT17" s="22">
        <v>0.14335000728199501</v>
      </c>
      <c r="AU17" s="22">
        <v>0.16339702972133599</v>
      </c>
      <c r="AV17" s="22"/>
      <c r="AW17" s="22">
        <v>0.17025589209276201</v>
      </c>
      <c r="AX17" s="22">
        <v>0.19976483833897901</v>
      </c>
      <c r="AY17" s="22">
        <v>0.102342574373743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1057</v>
      </c>
      <c r="D7" s="10">
        <v>504</v>
      </c>
      <c r="E7" s="10">
        <v>548</v>
      </c>
      <c r="F7" s="10"/>
      <c r="G7" s="10">
        <v>84</v>
      </c>
      <c r="H7" s="10">
        <v>164</v>
      </c>
      <c r="I7" s="10">
        <v>162</v>
      </c>
      <c r="J7" s="10">
        <v>204</v>
      </c>
      <c r="K7" s="10">
        <v>195</v>
      </c>
      <c r="L7" s="10">
        <v>248</v>
      </c>
      <c r="M7" s="10"/>
      <c r="N7" s="10">
        <v>314</v>
      </c>
      <c r="O7" s="10">
        <v>274</v>
      </c>
      <c r="P7" s="10">
        <v>217</v>
      </c>
      <c r="Q7" s="10">
        <v>242</v>
      </c>
      <c r="R7" s="10"/>
      <c r="S7" s="10">
        <v>133</v>
      </c>
      <c r="T7" s="10">
        <v>135</v>
      </c>
      <c r="U7" s="10">
        <v>90</v>
      </c>
      <c r="V7" s="10">
        <v>92</v>
      </c>
      <c r="W7" s="10">
        <v>86</v>
      </c>
      <c r="X7" s="10">
        <v>87</v>
      </c>
      <c r="Y7" s="10">
        <v>87</v>
      </c>
      <c r="Z7" s="10">
        <v>48</v>
      </c>
      <c r="AA7" s="10">
        <v>133</v>
      </c>
      <c r="AB7" s="10">
        <v>91</v>
      </c>
      <c r="AC7" s="10">
        <v>53</v>
      </c>
      <c r="AD7" s="10">
        <v>22</v>
      </c>
      <c r="AE7" s="10"/>
      <c r="AF7" s="10">
        <v>421</v>
      </c>
      <c r="AG7" s="10">
        <v>475</v>
      </c>
      <c r="AH7" s="10">
        <v>108</v>
      </c>
      <c r="AI7" s="10"/>
      <c r="AJ7" s="10">
        <v>235</v>
      </c>
      <c r="AK7" s="10">
        <v>344</v>
      </c>
      <c r="AL7" s="10">
        <v>93</v>
      </c>
      <c r="AM7" s="10"/>
      <c r="AN7" s="10">
        <v>221</v>
      </c>
      <c r="AO7" s="10">
        <v>189</v>
      </c>
      <c r="AP7" s="10">
        <v>239</v>
      </c>
      <c r="AQ7" s="10">
        <v>111</v>
      </c>
      <c r="AR7" s="10">
        <v>17</v>
      </c>
      <c r="AS7" s="10"/>
      <c r="AT7" s="10">
        <v>971</v>
      </c>
      <c r="AU7" s="10">
        <v>85</v>
      </c>
      <c r="AV7" s="10"/>
      <c r="AW7" s="10">
        <v>532</v>
      </c>
      <c r="AX7" s="10">
        <v>108</v>
      </c>
      <c r="AY7" s="10">
        <v>417</v>
      </c>
    </row>
    <row r="8" spans="2:51" ht="30" customHeight="1">
      <c r="B8" s="11" t="s">
        <v>112</v>
      </c>
      <c r="C8" s="11">
        <v>1076</v>
      </c>
      <c r="D8" s="11">
        <v>529</v>
      </c>
      <c r="E8" s="11">
        <v>542</v>
      </c>
      <c r="F8" s="11"/>
      <c r="G8" s="11">
        <v>100</v>
      </c>
      <c r="H8" s="11">
        <v>205</v>
      </c>
      <c r="I8" s="11">
        <v>184</v>
      </c>
      <c r="J8" s="11">
        <v>206</v>
      </c>
      <c r="K8" s="11">
        <v>158</v>
      </c>
      <c r="L8" s="11">
        <v>223</v>
      </c>
      <c r="M8" s="11"/>
      <c r="N8" s="11">
        <v>293</v>
      </c>
      <c r="O8" s="11">
        <v>254</v>
      </c>
      <c r="P8" s="11">
        <v>259</v>
      </c>
      <c r="Q8" s="11">
        <v>260</v>
      </c>
      <c r="R8" s="11"/>
      <c r="S8" s="11">
        <v>162</v>
      </c>
      <c r="T8" s="11">
        <v>129</v>
      </c>
      <c r="U8" s="11">
        <v>80</v>
      </c>
      <c r="V8" s="11">
        <v>98</v>
      </c>
      <c r="W8" s="11">
        <v>85</v>
      </c>
      <c r="X8" s="11">
        <v>96</v>
      </c>
      <c r="Y8" s="11">
        <v>83</v>
      </c>
      <c r="Z8" s="11">
        <v>42</v>
      </c>
      <c r="AA8" s="11">
        <v>133</v>
      </c>
      <c r="AB8" s="11">
        <v>91</v>
      </c>
      <c r="AC8" s="11">
        <v>54</v>
      </c>
      <c r="AD8" s="11">
        <v>23</v>
      </c>
      <c r="AE8" s="11"/>
      <c r="AF8" s="11">
        <v>411</v>
      </c>
      <c r="AG8" s="11">
        <v>483</v>
      </c>
      <c r="AH8" s="11">
        <v>122</v>
      </c>
      <c r="AI8" s="11"/>
      <c r="AJ8" s="11">
        <v>220</v>
      </c>
      <c r="AK8" s="11">
        <v>363</v>
      </c>
      <c r="AL8" s="11">
        <v>95</v>
      </c>
      <c r="AM8" s="11"/>
      <c r="AN8" s="11">
        <v>222</v>
      </c>
      <c r="AO8" s="11">
        <v>199</v>
      </c>
      <c r="AP8" s="11">
        <v>248</v>
      </c>
      <c r="AQ8" s="11">
        <v>114</v>
      </c>
      <c r="AR8" s="11">
        <v>14</v>
      </c>
      <c r="AS8" s="11"/>
      <c r="AT8" s="11">
        <v>976</v>
      </c>
      <c r="AU8" s="11">
        <v>99</v>
      </c>
      <c r="AV8" s="11"/>
      <c r="AW8" s="11">
        <v>519</v>
      </c>
      <c r="AX8" s="11">
        <v>118</v>
      </c>
      <c r="AY8" s="11">
        <v>439</v>
      </c>
    </row>
    <row r="9" spans="2:51">
      <c r="B9" s="18" t="s">
        <v>133</v>
      </c>
      <c r="C9" s="17">
        <v>0.121997783173588</v>
      </c>
      <c r="D9" s="17">
        <v>0.18404200923070099</v>
      </c>
      <c r="E9" s="17">
        <v>6.06116678421861E-2</v>
      </c>
      <c r="F9" s="17"/>
      <c r="G9" s="17">
        <v>0.159710216416971</v>
      </c>
      <c r="H9" s="17">
        <v>0.123454354143194</v>
      </c>
      <c r="I9" s="17">
        <v>0.16186145702493701</v>
      </c>
      <c r="J9" s="17">
        <v>0.129684366718789</v>
      </c>
      <c r="K9" s="17">
        <v>9.3856486880962306E-2</v>
      </c>
      <c r="L9" s="17">
        <v>8.3613524159540695E-2</v>
      </c>
      <c r="M9" s="17"/>
      <c r="N9" s="17">
        <v>0.16281096315867899</v>
      </c>
      <c r="O9" s="17">
        <v>0.12342237066686999</v>
      </c>
      <c r="P9" s="17">
        <v>9.6189940049002498E-2</v>
      </c>
      <c r="Q9" s="17">
        <v>0.105147945977396</v>
      </c>
      <c r="R9" s="17"/>
      <c r="S9" s="17">
        <v>0.177036724003129</v>
      </c>
      <c r="T9" s="17">
        <v>0.109618514325105</v>
      </c>
      <c r="U9" s="17">
        <v>0.10419641084275</v>
      </c>
      <c r="V9" s="17">
        <v>0.13208236111977101</v>
      </c>
      <c r="W9" s="17">
        <v>7.8542186506499898E-2</v>
      </c>
      <c r="X9" s="17">
        <v>8.5730431505187402E-2</v>
      </c>
      <c r="Y9" s="17">
        <v>0.14371383919273101</v>
      </c>
      <c r="Z9" s="17">
        <v>0.122442250057872</v>
      </c>
      <c r="AA9" s="17">
        <v>0.107657148690566</v>
      </c>
      <c r="AB9" s="17">
        <v>0.13464097892885299</v>
      </c>
      <c r="AC9" s="17">
        <v>9.0954324469526698E-2</v>
      </c>
      <c r="AD9" s="17">
        <v>0.16207721662477101</v>
      </c>
      <c r="AE9" s="17"/>
      <c r="AF9" s="17">
        <v>9.5080210048025901E-2</v>
      </c>
      <c r="AG9" s="17">
        <v>0.15680845194398599</v>
      </c>
      <c r="AH9" s="17">
        <v>9.6532324072244199E-2</v>
      </c>
      <c r="AI9" s="17"/>
      <c r="AJ9" s="17">
        <v>0.12683913923210899</v>
      </c>
      <c r="AK9" s="17">
        <v>0.16270344963817099</v>
      </c>
      <c r="AL9" s="17">
        <v>9.7102674949982495E-2</v>
      </c>
      <c r="AM9" s="17"/>
      <c r="AN9" s="17">
        <v>7.79033930634382E-2</v>
      </c>
      <c r="AO9" s="17">
        <v>0.11753235120592199</v>
      </c>
      <c r="AP9" s="17">
        <v>0.15874983640087001</v>
      </c>
      <c r="AQ9" s="17">
        <v>0.15768357078441</v>
      </c>
      <c r="AR9" s="17">
        <v>0.26390995523642302</v>
      </c>
      <c r="AS9" s="17"/>
      <c r="AT9" s="17">
        <v>0.118867816716156</v>
      </c>
      <c r="AU9" s="17">
        <v>0.15395629743450701</v>
      </c>
      <c r="AV9" s="17"/>
      <c r="AW9" s="17">
        <v>0.15343107899284</v>
      </c>
      <c r="AX9" s="17">
        <v>0.16144233587023499</v>
      </c>
      <c r="AY9" s="17">
        <v>7.41664951772701E-2</v>
      </c>
    </row>
    <row r="10" spans="2:51">
      <c r="B10" s="18" t="s">
        <v>134</v>
      </c>
      <c r="C10" s="17">
        <v>0.29412165188378198</v>
      </c>
      <c r="D10" s="17">
        <v>0.36593954923774002</v>
      </c>
      <c r="E10" s="17">
        <v>0.22316720442809801</v>
      </c>
      <c r="F10" s="17"/>
      <c r="G10" s="17">
        <v>0.29908394697697199</v>
      </c>
      <c r="H10" s="17">
        <v>0.28857908977082503</v>
      </c>
      <c r="I10" s="17">
        <v>0.30761756523273498</v>
      </c>
      <c r="J10" s="17">
        <v>0.26907334364761498</v>
      </c>
      <c r="K10" s="17">
        <v>0.28914012075580098</v>
      </c>
      <c r="L10" s="17">
        <v>0.31252974966874802</v>
      </c>
      <c r="M10" s="17"/>
      <c r="N10" s="17">
        <v>0.32038125090535002</v>
      </c>
      <c r="O10" s="17">
        <v>0.29813466417727702</v>
      </c>
      <c r="P10" s="17">
        <v>0.30342766287600198</v>
      </c>
      <c r="Q10" s="17">
        <v>0.24948016479401</v>
      </c>
      <c r="R10" s="17"/>
      <c r="S10" s="17">
        <v>0.31993784306331402</v>
      </c>
      <c r="T10" s="17">
        <v>0.32007073630834298</v>
      </c>
      <c r="U10" s="17">
        <v>0.234552224857701</v>
      </c>
      <c r="V10" s="17">
        <v>0.22979076307223401</v>
      </c>
      <c r="W10" s="17">
        <v>0.35847488880825001</v>
      </c>
      <c r="X10" s="17">
        <v>0.29629659821964899</v>
      </c>
      <c r="Y10" s="17">
        <v>0.35673834199721699</v>
      </c>
      <c r="Z10" s="17">
        <v>0.28259271795740798</v>
      </c>
      <c r="AA10" s="17">
        <v>0.28659551404614803</v>
      </c>
      <c r="AB10" s="17">
        <v>0.33819130420632898</v>
      </c>
      <c r="AC10" s="17">
        <v>0.18165185170732301</v>
      </c>
      <c r="AD10" s="17">
        <v>0.12796531870797401</v>
      </c>
      <c r="AE10" s="17"/>
      <c r="AF10" s="17">
        <v>0.27786023269402998</v>
      </c>
      <c r="AG10" s="17">
        <v>0.31557588262841302</v>
      </c>
      <c r="AH10" s="17">
        <v>0.239852898119122</v>
      </c>
      <c r="AI10" s="17"/>
      <c r="AJ10" s="17">
        <v>0.283791588777072</v>
      </c>
      <c r="AK10" s="17">
        <v>0.35257498487054001</v>
      </c>
      <c r="AL10" s="17">
        <v>0.31198548728445802</v>
      </c>
      <c r="AM10" s="17"/>
      <c r="AN10" s="17">
        <v>0.184750511473986</v>
      </c>
      <c r="AO10" s="17">
        <v>0.30819632479414799</v>
      </c>
      <c r="AP10" s="17">
        <v>0.32705471336731701</v>
      </c>
      <c r="AQ10" s="17">
        <v>0.37717022210028101</v>
      </c>
      <c r="AR10" s="17">
        <v>0.27746297834265399</v>
      </c>
      <c r="AS10" s="17"/>
      <c r="AT10" s="17">
        <v>0.29004524844366503</v>
      </c>
      <c r="AU10" s="17">
        <v>0.33681359498137498</v>
      </c>
      <c r="AV10" s="17"/>
      <c r="AW10" s="17">
        <v>0.37594943621759003</v>
      </c>
      <c r="AX10" s="17">
        <v>0.29858217843182</v>
      </c>
      <c r="AY10" s="17">
        <v>0.196042735008091</v>
      </c>
    </row>
    <row r="11" spans="2:51">
      <c r="B11" s="18" t="s">
        <v>135</v>
      </c>
      <c r="C11" s="17">
        <v>0.32506273672644698</v>
      </c>
      <c r="D11" s="17">
        <v>0.26872846979179099</v>
      </c>
      <c r="E11" s="17">
        <v>0.37949552871352499</v>
      </c>
      <c r="F11" s="17"/>
      <c r="G11" s="17">
        <v>0.25263947520208202</v>
      </c>
      <c r="H11" s="17">
        <v>0.32448705654097998</v>
      </c>
      <c r="I11" s="17">
        <v>0.31193494724168103</v>
      </c>
      <c r="J11" s="17">
        <v>0.36396675357520902</v>
      </c>
      <c r="K11" s="17">
        <v>0.318705498335695</v>
      </c>
      <c r="L11" s="17">
        <v>0.33761554739529698</v>
      </c>
      <c r="M11" s="17"/>
      <c r="N11" s="17">
        <v>0.27975743946714898</v>
      </c>
      <c r="O11" s="17">
        <v>0.32402032530206798</v>
      </c>
      <c r="P11" s="17">
        <v>0.32299002343769301</v>
      </c>
      <c r="Q11" s="17">
        <v>0.37673009891268999</v>
      </c>
      <c r="R11" s="17"/>
      <c r="S11" s="17">
        <v>0.29692147207948499</v>
      </c>
      <c r="T11" s="17">
        <v>0.32152056259773198</v>
      </c>
      <c r="U11" s="17">
        <v>0.41794253610069498</v>
      </c>
      <c r="V11" s="17">
        <v>0.32559628306528299</v>
      </c>
      <c r="W11" s="17">
        <v>0.31038138294076101</v>
      </c>
      <c r="X11" s="17">
        <v>0.31845322709102503</v>
      </c>
      <c r="Y11" s="17">
        <v>0.23484382832564801</v>
      </c>
      <c r="Z11" s="17">
        <v>0.43570789883579503</v>
      </c>
      <c r="AA11" s="17">
        <v>0.35421738080216802</v>
      </c>
      <c r="AB11" s="17">
        <v>0.26717377437121498</v>
      </c>
      <c r="AC11" s="17">
        <v>0.38644006564764199</v>
      </c>
      <c r="AD11" s="17">
        <v>0.33959470108982298</v>
      </c>
      <c r="AE11" s="17"/>
      <c r="AF11" s="17">
        <v>0.343540997780859</v>
      </c>
      <c r="AG11" s="17">
        <v>0.29924679018072298</v>
      </c>
      <c r="AH11" s="17">
        <v>0.40914334950577202</v>
      </c>
      <c r="AI11" s="17"/>
      <c r="AJ11" s="17">
        <v>0.34748783380257298</v>
      </c>
      <c r="AK11" s="17">
        <v>0.26887675916727499</v>
      </c>
      <c r="AL11" s="17">
        <v>0.35993915198719101</v>
      </c>
      <c r="AM11" s="17"/>
      <c r="AN11" s="17">
        <v>0.41343577998372999</v>
      </c>
      <c r="AO11" s="17">
        <v>0.2786303706578</v>
      </c>
      <c r="AP11" s="17">
        <v>0.302784632865572</v>
      </c>
      <c r="AQ11" s="17">
        <v>0.31302188625273702</v>
      </c>
      <c r="AR11" s="17">
        <v>0.20374251278470901</v>
      </c>
      <c r="AS11" s="17"/>
      <c r="AT11" s="17">
        <v>0.32940913782617198</v>
      </c>
      <c r="AU11" s="17">
        <v>0.27668460950418799</v>
      </c>
      <c r="AV11" s="17"/>
      <c r="AW11" s="17">
        <v>0.26595644054504802</v>
      </c>
      <c r="AX11" s="17">
        <v>0.30065312416060502</v>
      </c>
      <c r="AY11" s="17">
        <v>0.401610280082214</v>
      </c>
    </row>
    <row r="12" spans="2:51">
      <c r="B12" s="18" t="s">
        <v>136</v>
      </c>
      <c r="C12" s="17">
        <v>0.136458209486126</v>
      </c>
      <c r="D12" s="17">
        <v>0.10493284533878799</v>
      </c>
      <c r="E12" s="17">
        <v>0.168421668469632</v>
      </c>
      <c r="F12" s="17"/>
      <c r="G12" s="17">
        <v>0.18273600259344899</v>
      </c>
      <c r="H12" s="17">
        <v>0.13647530301263799</v>
      </c>
      <c r="I12" s="17">
        <v>0.108541169021886</v>
      </c>
      <c r="J12" s="17">
        <v>0.126590544576</v>
      </c>
      <c r="K12" s="17">
        <v>0.15987360752669399</v>
      </c>
      <c r="L12" s="17">
        <v>0.13115366650379501</v>
      </c>
      <c r="M12" s="17"/>
      <c r="N12" s="17">
        <v>0.13967919944045101</v>
      </c>
      <c r="O12" s="17">
        <v>0.128328474207555</v>
      </c>
      <c r="P12" s="17">
        <v>0.150641440705923</v>
      </c>
      <c r="Q12" s="17">
        <v>0.12520283619234701</v>
      </c>
      <c r="R12" s="17"/>
      <c r="S12" s="17">
        <v>0.102043644485796</v>
      </c>
      <c r="T12" s="17">
        <v>0.14462644992503099</v>
      </c>
      <c r="U12" s="17">
        <v>0.145586096940924</v>
      </c>
      <c r="V12" s="17">
        <v>0.14173805638049</v>
      </c>
      <c r="W12" s="17">
        <v>0.17988481734771899</v>
      </c>
      <c r="X12" s="17">
        <v>0.19625318038505801</v>
      </c>
      <c r="Y12" s="17">
        <v>0.103843822397463</v>
      </c>
      <c r="Z12" s="17">
        <v>3.6044545987474599E-2</v>
      </c>
      <c r="AA12" s="17">
        <v>0.137075371687368</v>
      </c>
      <c r="AB12" s="17">
        <v>0.129391019494869</v>
      </c>
      <c r="AC12" s="17">
        <v>0.11666902094586</v>
      </c>
      <c r="AD12" s="17">
        <v>0.23964711497329999</v>
      </c>
      <c r="AE12" s="17"/>
      <c r="AF12" s="17">
        <v>0.14340623395291699</v>
      </c>
      <c r="AG12" s="17">
        <v>0.114805095189115</v>
      </c>
      <c r="AH12" s="17">
        <v>0.15312265117438301</v>
      </c>
      <c r="AI12" s="17"/>
      <c r="AJ12" s="17">
        <v>0.14432780833974801</v>
      </c>
      <c r="AK12" s="17">
        <v>0.116012707870218</v>
      </c>
      <c r="AL12" s="17">
        <v>0.15794332966529601</v>
      </c>
      <c r="AM12" s="17"/>
      <c r="AN12" s="17">
        <v>0.12689967001556801</v>
      </c>
      <c r="AO12" s="17">
        <v>0.18186164805292701</v>
      </c>
      <c r="AP12" s="17">
        <v>0.111217799169746</v>
      </c>
      <c r="AQ12" s="17">
        <v>9.2448977296278101E-2</v>
      </c>
      <c r="AR12" s="17">
        <v>0.11592473449839499</v>
      </c>
      <c r="AS12" s="17"/>
      <c r="AT12" s="17">
        <v>0.135973968130576</v>
      </c>
      <c r="AU12" s="17">
        <v>0.142332758210761</v>
      </c>
      <c r="AV12" s="17"/>
      <c r="AW12" s="17">
        <v>0.13362877759782199</v>
      </c>
      <c r="AX12" s="17">
        <v>0.129436859993841</v>
      </c>
      <c r="AY12" s="17">
        <v>0.14169784866639501</v>
      </c>
    </row>
    <row r="13" spans="2:51">
      <c r="B13" s="18" t="s">
        <v>137</v>
      </c>
      <c r="C13" s="17">
        <v>4.6911534857794597E-2</v>
      </c>
      <c r="D13" s="17">
        <v>3.19742816696022E-2</v>
      </c>
      <c r="E13" s="17">
        <v>6.1895139404535601E-2</v>
      </c>
      <c r="F13" s="17"/>
      <c r="G13" s="17">
        <v>3.5956879041623903E-2</v>
      </c>
      <c r="H13" s="17">
        <v>4.6975110644350802E-2</v>
      </c>
      <c r="I13" s="17">
        <v>3.17036388270341E-2</v>
      </c>
      <c r="J13" s="17">
        <v>3.3924834078659198E-2</v>
      </c>
      <c r="K13" s="17">
        <v>9.0098018936281096E-2</v>
      </c>
      <c r="L13" s="17">
        <v>4.56416789813026E-2</v>
      </c>
      <c r="M13" s="17"/>
      <c r="N13" s="17">
        <v>4.2863686104218299E-2</v>
      </c>
      <c r="O13" s="17">
        <v>5.4951809301894999E-2</v>
      </c>
      <c r="P13" s="17">
        <v>4.5799108440621003E-2</v>
      </c>
      <c r="Q13" s="17">
        <v>4.6551068235103299E-2</v>
      </c>
      <c r="R13" s="17"/>
      <c r="S13" s="17">
        <v>4.8315723556109497E-2</v>
      </c>
      <c r="T13" s="17">
        <v>3.4034615042115003E-2</v>
      </c>
      <c r="U13" s="17">
        <v>3.5648084970855101E-2</v>
      </c>
      <c r="V13" s="17">
        <v>5.9955809697465397E-2</v>
      </c>
      <c r="W13" s="17">
        <v>4.6444147181858901E-2</v>
      </c>
      <c r="X13" s="17">
        <v>1.87077845263302E-2</v>
      </c>
      <c r="Y13" s="17">
        <v>5.2463348379598297E-2</v>
      </c>
      <c r="Z13" s="17">
        <v>8.3844892801131596E-2</v>
      </c>
      <c r="AA13" s="17">
        <v>6.5725693422581499E-2</v>
      </c>
      <c r="AB13" s="17">
        <v>3.2564953822163803E-2</v>
      </c>
      <c r="AC13" s="17">
        <v>6.0415794969062499E-2</v>
      </c>
      <c r="AD13" s="17">
        <v>4.0963644387942602E-2</v>
      </c>
      <c r="AE13" s="17"/>
      <c r="AF13" s="17">
        <v>6.4050623112078903E-2</v>
      </c>
      <c r="AG13" s="17">
        <v>3.7536607919671602E-2</v>
      </c>
      <c r="AH13" s="17">
        <v>3.9419683072946098E-2</v>
      </c>
      <c r="AI13" s="17"/>
      <c r="AJ13" s="17">
        <v>3.5064499529282499E-2</v>
      </c>
      <c r="AK13" s="17">
        <v>3.6802320500458403E-2</v>
      </c>
      <c r="AL13" s="17">
        <v>2.3379497499202401E-2</v>
      </c>
      <c r="AM13" s="17"/>
      <c r="AN13" s="17">
        <v>6.4911080115740594E-2</v>
      </c>
      <c r="AO13" s="17">
        <v>4.8989469234498803E-2</v>
      </c>
      <c r="AP13" s="17">
        <v>4.17182524865852E-2</v>
      </c>
      <c r="AQ13" s="17">
        <v>1.6631709244610899E-2</v>
      </c>
      <c r="AR13" s="17">
        <v>5.9945451250814803E-2</v>
      </c>
      <c r="AS13" s="17"/>
      <c r="AT13" s="17">
        <v>4.7734775144408798E-2</v>
      </c>
      <c r="AU13" s="17">
        <v>3.9130804159173103E-2</v>
      </c>
      <c r="AV13" s="17"/>
      <c r="AW13" s="17">
        <v>3.9580148949730998E-2</v>
      </c>
      <c r="AX13" s="17">
        <v>1.7613037022516199E-2</v>
      </c>
      <c r="AY13" s="17">
        <v>6.3477046767795198E-2</v>
      </c>
    </row>
    <row r="14" spans="2:51">
      <c r="B14" s="18" t="s">
        <v>119</v>
      </c>
      <c r="C14" s="17">
        <v>7.5448083872261595E-2</v>
      </c>
      <c r="D14" s="17">
        <v>4.4382844731377401E-2</v>
      </c>
      <c r="E14" s="17">
        <v>0.10640879114202299</v>
      </c>
      <c r="F14" s="17"/>
      <c r="G14" s="17">
        <v>6.9873479768901098E-2</v>
      </c>
      <c r="H14" s="17">
        <v>8.0029085888011595E-2</v>
      </c>
      <c r="I14" s="17">
        <v>7.8341222651726897E-2</v>
      </c>
      <c r="J14" s="17">
        <v>7.6760157403728504E-2</v>
      </c>
      <c r="K14" s="17">
        <v>4.8326267564566899E-2</v>
      </c>
      <c r="L14" s="17">
        <v>8.9445833291317001E-2</v>
      </c>
      <c r="M14" s="17"/>
      <c r="N14" s="17">
        <v>5.4507460924152797E-2</v>
      </c>
      <c r="O14" s="17">
        <v>7.1142356344334703E-2</v>
      </c>
      <c r="P14" s="17">
        <v>8.0951824490757995E-2</v>
      </c>
      <c r="Q14" s="17">
        <v>9.68878858884544E-2</v>
      </c>
      <c r="R14" s="17"/>
      <c r="S14" s="17">
        <v>5.5744592812166101E-2</v>
      </c>
      <c r="T14" s="17">
        <v>7.0129121801673203E-2</v>
      </c>
      <c r="U14" s="17">
        <v>6.2074646287075402E-2</v>
      </c>
      <c r="V14" s="17">
        <v>0.110836726664758</v>
      </c>
      <c r="W14" s="17">
        <v>2.6272577214910799E-2</v>
      </c>
      <c r="X14" s="17">
        <v>8.4558778272750407E-2</v>
      </c>
      <c r="Y14" s="17">
        <v>0.108396819707343</v>
      </c>
      <c r="Z14" s="17">
        <v>3.9367694360318901E-2</v>
      </c>
      <c r="AA14" s="17">
        <v>4.8728891351167702E-2</v>
      </c>
      <c r="AB14" s="17">
        <v>9.8037969176569303E-2</v>
      </c>
      <c r="AC14" s="17">
        <v>0.16386894226058499</v>
      </c>
      <c r="AD14" s="17">
        <v>8.9752004216190104E-2</v>
      </c>
      <c r="AE14" s="17"/>
      <c r="AF14" s="17">
        <v>7.6061702412089802E-2</v>
      </c>
      <c r="AG14" s="17">
        <v>7.6027172138089794E-2</v>
      </c>
      <c r="AH14" s="17">
        <v>6.19290940555337E-2</v>
      </c>
      <c r="AI14" s="17"/>
      <c r="AJ14" s="17">
        <v>6.2489130319215103E-2</v>
      </c>
      <c r="AK14" s="17">
        <v>6.3029777953337807E-2</v>
      </c>
      <c r="AL14" s="17">
        <v>4.9649858613869301E-2</v>
      </c>
      <c r="AM14" s="17"/>
      <c r="AN14" s="17">
        <v>0.132099565347537</v>
      </c>
      <c r="AO14" s="17">
        <v>6.4789836054703495E-2</v>
      </c>
      <c r="AP14" s="17">
        <v>5.8474765709910899E-2</v>
      </c>
      <c r="AQ14" s="17">
        <v>4.3043634321683101E-2</v>
      </c>
      <c r="AR14" s="17">
        <v>7.9014367887003903E-2</v>
      </c>
      <c r="AS14" s="17"/>
      <c r="AT14" s="17">
        <v>7.7969053739022603E-2</v>
      </c>
      <c r="AU14" s="17">
        <v>5.1081935709997001E-2</v>
      </c>
      <c r="AV14" s="17"/>
      <c r="AW14" s="17">
        <v>3.1454117696969E-2</v>
      </c>
      <c r="AX14" s="17">
        <v>9.22724645209827E-2</v>
      </c>
      <c r="AY14" s="17">
        <v>0.123005594298234</v>
      </c>
    </row>
    <row r="15" spans="2:51">
      <c r="B15" s="18" t="s">
        <v>138</v>
      </c>
      <c r="C15" s="21">
        <v>0.41611943505736998</v>
      </c>
      <c r="D15" s="21">
        <v>0.54998155846844099</v>
      </c>
      <c r="E15" s="21">
        <v>0.28377887227028498</v>
      </c>
      <c r="F15" s="21"/>
      <c r="G15" s="21">
        <v>0.45879416339394402</v>
      </c>
      <c r="H15" s="21">
        <v>0.41203344391401903</v>
      </c>
      <c r="I15" s="21">
        <v>0.46947902225767202</v>
      </c>
      <c r="J15" s="21">
        <v>0.39875771036640401</v>
      </c>
      <c r="K15" s="21">
        <v>0.38299660763676302</v>
      </c>
      <c r="L15" s="21">
        <v>0.39614327382828801</v>
      </c>
      <c r="M15" s="21"/>
      <c r="N15" s="21">
        <v>0.48319221406402801</v>
      </c>
      <c r="O15" s="21">
        <v>0.42155703484414703</v>
      </c>
      <c r="P15" s="21">
        <v>0.39961760292500498</v>
      </c>
      <c r="Q15" s="21">
        <v>0.35462811077140599</v>
      </c>
      <c r="R15" s="21"/>
      <c r="S15" s="21">
        <v>0.496974567066443</v>
      </c>
      <c r="T15" s="21">
        <v>0.42968925063344798</v>
      </c>
      <c r="U15" s="21">
        <v>0.338748635700451</v>
      </c>
      <c r="V15" s="21">
        <v>0.36187312419200401</v>
      </c>
      <c r="W15" s="21">
        <v>0.43701707531474998</v>
      </c>
      <c r="X15" s="21">
        <v>0.38202702972483699</v>
      </c>
      <c r="Y15" s="21">
        <v>0.50045218118994805</v>
      </c>
      <c r="Z15" s="21">
        <v>0.40503496801527999</v>
      </c>
      <c r="AA15" s="21">
        <v>0.394252662736714</v>
      </c>
      <c r="AB15" s="21">
        <v>0.472832283135182</v>
      </c>
      <c r="AC15" s="21">
        <v>0.27260617617685001</v>
      </c>
      <c r="AD15" s="21">
        <v>0.29004253533274499</v>
      </c>
      <c r="AE15" s="21"/>
      <c r="AF15" s="21">
        <v>0.37294044274205601</v>
      </c>
      <c r="AG15" s="21">
        <v>0.47238433457239998</v>
      </c>
      <c r="AH15" s="21">
        <v>0.33638522219136602</v>
      </c>
      <c r="AI15" s="21"/>
      <c r="AJ15" s="21">
        <v>0.41063072800918099</v>
      </c>
      <c r="AK15" s="21">
        <v>0.51527843450871103</v>
      </c>
      <c r="AL15" s="21">
        <v>0.409088162234441</v>
      </c>
      <c r="AM15" s="21"/>
      <c r="AN15" s="21">
        <v>0.26265390453742399</v>
      </c>
      <c r="AO15" s="21">
        <v>0.42572867600007003</v>
      </c>
      <c r="AP15" s="21">
        <v>0.48580454976818599</v>
      </c>
      <c r="AQ15" s="21">
        <v>0.53485379288469104</v>
      </c>
      <c r="AR15" s="21">
        <v>0.54137293357907701</v>
      </c>
      <c r="AS15" s="21"/>
      <c r="AT15" s="21">
        <v>0.40891306515982101</v>
      </c>
      <c r="AU15" s="21">
        <v>0.49076989241588098</v>
      </c>
      <c r="AV15" s="21"/>
      <c r="AW15" s="21">
        <v>0.52938051521042995</v>
      </c>
      <c r="AX15" s="21">
        <v>0.46002451430205499</v>
      </c>
      <c r="AY15" s="21">
        <v>0.27020923018536103</v>
      </c>
    </row>
    <row r="16" spans="2:51">
      <c r="B16" s="18" t="s">
        <v>139</v>
      </c>
      <c r="C16" s="21">
        <v>0.183369744343921</v>
      </c>
      <c r="D16" s="21">
        <v>0.13690712700839</v>
      </c>
      <c r="E16" s="21">
        <v>0.230316807874168</v>
      </c>
      <c r="F16" s="21"/>
      <c r="G16" s="21">
        <v>0.218692881635073</v>
      </c>
      <c r="H16" s="21">
        <v>0.183450413656989</v>
      </c>
      <c r="I16" s="21">
        <v>0.14024480784891999</v>
      </c>
      <c r="J16" s="21">
        <v>0.16051537865465901</v>
      </c>
      <c r="K16" s="21">
        <v>0.24997162646297599</v>
      </c>
      <c r="L16" s="21">
        <v>0.17679534548509801</v>
      </c>
      <c r="M16" s="21"/>
      <c r="N16" s="21">
        <v>0.18254288554466899</v>
      </c>
      <c r="O16" s="21">
        <v>0.18328028350945</v>
      </c>
      <c r="P16" s="21">
        <v>0.19644054914654399</v>
      </c>
      <c r="Q16" s="21">
        <v>0.17175390442745</v>
      </c>
      <c r="R16" s="21"/>
      <c r="S16" s="21">
        <v>0.150359368041906</v>
      </c>
      <c r="T16" s="21">
        <v>0.17866106496714601</v>
      </c>
      <c r="U16" s="21">
        <v>0.18123418191177901</v>
      </c>
      <c r="V16" s="21">
        <v>0.201693866077955</v>
      </c>
      <c r="W16" s="21">
        <v>0.22632896452957799</v>
      </c>
      <c r="X16" s="21">
        <v>0.214960964911388</v>
      </c>
      <c r="Y16" s="21">
        <v>0.15630717077706099</v>
      </c>
      <c r="Z16" s="21">
        <v>0.119889438788606</v>
      </c>
      <c r="AA16" s="21">
        <v>0.202801065109949</v>
      </c>
      <c r="AB16" s="21">
        <v>0.16195597331703299</v>
      </c>
      <c r="AC16" s="21">
        <v>0.17708481591492201</v>
      </c>
      <c r="AD16" s="21">
        <v>0.28061075936124202</v>
      </c>
      <c r="AE16" s="21"/>
      <c r="AF16" s="21">
        <v>0.207456857064995</v>
      </c>
      <c r="AG16" s="21">
        <v>0.152341703108787</v>
      </c>
      <c r="AH16" s="21">
        <v>0.192542334247329</v>
      </c>
      <c r="AI16" s="21"/>
      <c r="AJ16" s="21">
        <v>0.17939230786903099</v>
      </c>
      <c r="AK16" s="21">
        <v>0.15281502837067601</v>
      </c>
      <c r="AL16" s="21">
        <v>0.18132282716449799</v>
      </c>
      <c r="AM16" s="21"/>
      <c r="AN16" s="21">
        <v>0.19181075013130899</v>
      </c>
      <c r="AO16" s="21">
        <v>0.23085111728742599</v>
      </c>
      <c r="AP16" s="21">
        <v>0.15293605165633101</v>
      </c>
      <c r="AQ16" s="21">
        <v>0.109080686540889</v>
      </c>
      <c r="AR16" s="21">
        <v>0.17587018574921001</v>
      </c>
      <c r="AS16" s="21"/>
      <c r="AT16" s="21">
        <v>0.18370874327498499</v>
      </c>
      <c r="AU16" s="21">
        <v>0.181463562369934</v>
      </c>
      <c r="AV16" s="21"/>
      <c r="AW16" s="21">
        <v>0.17320892654755299</v>
      </c>
      <c r="AX16" s="21">
        <v>0.14704989701635701</v>
      </c>
      <c r="AY16" s="21">
        <v>0.20517489543419101</v>
      </c>
    </row>
    <row r="17" spans="2:51">
      <c r="B17" s="18" t="s">
        <v>140</v>
      </c>
      <c r="C17" s="22">
        <v>0.232749690713449</v>
      </c>
      <c r="D17" s="22">
        <v>0.41307443146005102</v>
      </c>
      <c r="E17" s="22">
        <v>5.3462064396116803E-2</v>
      </c>
      <c r="F17" s="22"/>
      <c r="G17" s="22">
        <v>0.24010128175886999</v>
      </c>
      <c r="H17" s="22">
        <v>0.22858303025703</v>
      </c>
      <c r="I17" s="22">
        <v>0.329234214408752</v>
      </c>
      <c r="J17" s="22">
        <v>0.238242331711744</v>
      </c>
      <c r="K17" s="22">
        <v>0.133024981173787</v>
      </c>
      <c r="L17" s="22">
        <v>0.219347928343191</v>
      </c>
      <c r="M17" s="22"/>
      <c r="N17" s="22">
        <v>0.30064932851935899</v>
      </c>
      <c r="O17" s="22">
        <v>0.238276751334697</v>
      </c>
      <c r="P17" s="22">
        <v>0.20317705377846099</v>
      </c>
      <c r="Q17" s="22">
        <v>0.18287420634395599</v>
      </c>
      <c r="R17" s="22"/>
      <c r="S17" s="22">
        <v>0.34661519902453702</v>
      </c>
      <c r="T17" s="22">
        <v>0.25102818566630197</v>
      </c>
      <c r="U17" s="22">
        <v>0.15751445378867299</v>
      </c>
      <c r="V17" s="22">
        <v>0.16017925811404901</v>
      </c>
      <c r="W17" s="22">
        <v>0.21068811078517199</v>
      </c>
      <c r="X17" s="22">
        <v>0.16706606481344899</v>
      </c>
      <c r="Y17" s="22">
        <v>0.34414501041288798</v>
      </c>
      <c r="Z17" s="22">
        <v>0.28514552922667302</v>
      </c>
      <c r="AA17" s="22">
        <v>0.191451597626765</v>
      </c>
      <c r="AB17" s="22">
        <v>0.31087630981814901</v>
      </c>
      <c r="AC17" s="22">
        <v>9.5521360261927798E-2</v>
      </c>
      <c r="AD17" s="22">
        <v>9.4317759715029093E-3</v>
      </c>
      <c r="AE17" s="22"/>
      <c r="AF17" s="22">
        <v>0.16548358567706101</v>
      </c>
      <c r="AG17" s="22">
        <v>0.320042631463613</v>
      </c>
      <c r="AH17" s="22">
        <v>0.14384288794403699</v>
      </c>
      <c r="AI17" s="22"/>
      <c r="AJ17" s="22">
        <v>0.23123842014015</v>
      </c>
      <c r="AK17" s="22">
        <v>0.36246340613803402</v>
      </c>
      <c r="AL17" s="22">
        <v>0.22776533506994301</v>
      </c>
      <c r="AM17" s="22"/>
      <c r="AN17" s="22">
        <v>7.0843154406115397E-2</v>
      </c>
      <c r="AO17" s="22">
        <v>0.19487755871264401</v>
      </c>
      <c r="AP17" s="22">
        <v>0.33286849811185498</v>
      </c>
      <c r="AQ17" s="22">
        <v>0.425773106343802</v>
      </c>
      <c r="AR17" s="22">
        <v>0.36550274782986703</v>
      </c>
      <c r="AS17" s="22"/>
      <c r="AT17" s="22">
        <v>0.225204321884836</v>
      </c>
      <c r="AU17" s="22">
        <v>0.30930633004594699</v>
      </c>
      <c r="AV17" s="22"/>
      <c r="AW17" s="22">
        <v>0.35617158866287701</v>
      </c>
      <c r="AX17" s="22">
        <v>0.31297461728569798</v>
      </c>
      <c r="AY17" s="22">
        <v>6.5034334751170098E-2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1057</v>
      </c>
      <c r="D7" s="10">
        <v>504</v>
      </c>
      <c r="E7" s="10">
        <v>548</v>
      </c>
      <c r="F7" s="10"/>
      <c r="G7" s="10">
        <v>84</v>
      </c>
      <c r="H7" s="10">
        <v>164</v>
      </c>
      <c r="I7" s="10">
        <v>162</v>
      </c>
      <c r="J7" s="10">
        <v>204</v>
      </c>
      <c r="K7" s="10">
        <v>195</v>
      </c>
      <c r="L7" s="10">
        <v>248</v>
      </c>
      <c r="M7" s="10"/>
      <c r="N7" s="10">
        <v>314</v>
      </c>
      <c r="O7" s="10">
        <v>274</v>
      </c>
      <c r="P7" s="10">
        <v>217</v>
      </c>
      <c r="Q7" s="10">
        <v>242</v>
      </c>
      <c r="R7" s="10"/>
      <c r="S7" s="10">
        <v>133</v>
      </c>
      <c r="T7" s="10">
        <v>135</v>
      </c>
      <c r="U7" s="10">
        <v>90</v>
      </c>
      <c r="V7" s="10">
        <v>92</v>
      </c>
      <c r="W7" s="10">
        <v>86</v>
      </c>
      <c r="X7" s="10">
        <v>87</v>
      </c>
      <c r="Y7" s="10">
        <v>87</v>
      </c>
      <c r="Z7" s="10">
        <v>48</v>
      </c>
      <c r="AA7" s="10">
        <v>133</v>
      </c>
      <c r="AB7" s="10">
        <v>91</v>
      </c>
      <c r="AC7" s="10">
        <v>53</v>
      </c>
      <c r="AD7" s="10">
        <v>22</v>
      </c>
      <c r="AE7" s="10"/>
      <c r="AF7" s="10">
        <v>421</v>
      </c>
      <c r="AG7" s="10">
        <v>475</v>
      </c>
      <c r="AH7" s="10">
        <v>108</v>
      </c>
      <c r="AI7" s="10"/>
      <c r="AJ7" s="10">
        <v>235</v>
      </c>
      <c r="AK7" s="10">
        <v>344</v>
      </c>
      <c r="AL7" s="10">
        <v>93</v>
      </c>
      <c r="AM7" s="10"/>
      <c r="AN7" s="10">
        <v>221</v>
      </c>
      <c r="AO7" s="10">
        <v>189</v>
      </c>
      <c r="AP7" s="10">
        <v>239</v>
      </c>
      <c r="AQ7" s="10">
        <v>111</v>
      </c>
      <c r="AR7" s="10">
        <v>17</v>
      </c>
      <c r="AS7" s="10"/>
      <c r="AT7" s="10">
        <v>971</v>
      </c>
      <c r="AU7" s="10">
        <v>85</v>
      </c>
      <c r="AV7" s="10"/>
      <c r="AW7" s="10">
        <v>532</v>
      </c>
      <c r="AX7" s="10">
        <v>108</v>
      </c>
      <c r="AY7" s="10">
        <v>417</v>
      </c>
    </row>
    <row r="8" spans="2:51" ht="30" customHeight="1">
      <c r="B8" s="11" t="s">
        <v>112</v>
      </c>
      <c r="C8" s="11">
        <v>1076</v>
      </c>
      <c r="D8" s="11">
        <v>529</v>
      </c>
      <c r="E8" s="11">
        <v>542</v>
      </c>
      <c r="F8" s="11"/>
      <c r="G8" s="11">
        <v>100</v>
      </c>
      <c r="H8" s="11">
        <v>205</v>
      </c>
      <c r="I8" s="11">
        <v>184</v>
      </c>
      <c r="J8" s="11">
        <v>206</v>
      </c>
      <c r="K8" s="11">
        <v>158</v>
      </c>
      <c r="L8" s="11">
        <v>223</v>
      </c>
      <c r="M8" s="11"/>
      <c r="N8" s="11">
        <v>293</v>
      </c>
      <c r="O8" s="11">
        <v>254</v>
      </c>
      <c r="P8" s="11">
        <v>259</v>
      </c>
      <c r="Q8" s="11">
        <v>260</v>
      </c>
      <c r="R8" s="11"/>
      <c r="S8" s="11">
        <v>162</v>
      </c>
      <c r="T8" s="11">
        <v>129</v>
      </c>
      <c r="U8" s="11">
        <v>80</v>
      </c>
      <c r="V8" s="11">
        <v>98</v>
      </c>
      <c r="W8" s="11">
        <v>85</v>
      </c>
      <c r="X8" s="11">
        <v>96</v>
      </c>
      <c r="Y8" s="11">
        <v>83</v>
      </c>
      <c r="Z8" s="11">
        <v>42</v>
      </c>
      <c r="AA8" s="11">
        <v>133</v>
      </c>
      <c r="AB8" s="11">
        <v>91</v>
      </c>
      <c r="AC8" s="11">
        <v>54</v>
      </c>
      <c r="AD8" s="11">
        <v>23</v>
      </c>
      <c r="AE8" s="11"/>
      <c r="AF8" s="11">
        <v>411</v>
      </c>
      <c r="AG8" s="11">
        <v>483</v>
      </c>
      <c r="AH8" s="11">
        <v>122</v>
      </c>
      <c r="AI8" s="11"/>
      <c r="AJ8" s="11">
        <v>220</v>
      </c>
      <c r="AK8" s="11">
        <v>363</v>
      </c>
      <c r="AL8" s="11">
        <v>95</v>
      </c>
      <c r="AM8" s="11"/>
      <c r="AN8" s="11">
        <v>222</v>
      </c>
      <c r="AO8" s="11">
        <v>199</v>
      </c>
      <c r="AP8" s="11">
        <v>248</v>
      </c>
      <c r="AQ8" s="11">
        <v>114</v>
      </c>
      <c r="AR8" s="11">
        <v>14</v>
      </c>
      <c r="AS8" s="11"/>
      <c r="AT8" s="11">
        <v>976</v>
      </c>
      <c r="AU8" s="11">
        <v>99</v>
      </c>
      <c r="AV8" s="11"/>
      <c r="AW8" s="11">
        <v>519</v>
      </c>
      <c r="AX8" s="11">
        <v>118</v>
      </c>
      <c r="AY8" s="11">
        <v>439</v>
      </c>
    </row>
    <row r="9" spans="2:51">
      <c r="B9" s="18" t="s">
        <v>133</v>
      </c>
      <c r="C9" s="17">
        <v>8.2950350993759095E-2</v>
      </c>
      <c r="D9" s="17">
        <v>0.103663248051492</v>
      </c>
      <c r="E9" s="17">
        <v>6.1833341369985001E-2</v>
      </c>
      <c r="F9" s="17"/>
      <c r="G9" s="17">
        <v>8.5112050346609097E-2</v>
      </c>
      <c r="H9" s="17">
        <v>0.106536297999192</v>
      </c>
      <c r="I9" s="17">
        <v>9.5516113926001095E-2</v>
      </c>
      <c r="J9" s="17">
        <v>7.3330842522582804E-2</v>
      </c>
      <c r="K9" s="17">
        <v>3.0592325940174699E-2</v>
      </c>
      <c r="L9" s="17">
        <v>9.6065653734939097E-2</v>
      </c>
      <c r="M9" s="17"/>
      <c r="N9" s="17">
        <v>8.8048764638669605E-2</v>
      </c>
      <c r="O9" s="17">
        <v>6.6818819919554406E-2</v>
      </c>
      <c r="P9" s="17">
        <v>0.10208405074827701</v>
      </c>
      <c r="Q9" s="17">
        <v>7.3415269480490403E-2</v>
      </c>
      <c r="R9" s="17"/>
      <c r="S9" s="17">
        <v>0.11856737245765001</v>
      </c>
      <c r="T9" s="17">
        <v>7.5605315888491495E-2</v>
      </c>
      <c r="U9" s="17">
        <v>4.82371516330743E-2</v>
      </c>
      <c r="V9" s="17">
        <v>7.0902192728309998E-2</v>
      </c>
      <c r="W9" s="17">
        <v>7.1357791290901806E-2</v>
      </c>
      <c r="X9" s="17">
        <v>0.11604381778141799</v>
      </c>
      <c r="Y9" s="17">
        <v>0.110464974695034</v>
      </c>
      <c r="Z9" s="17">
        <v>7.96810765635107E-2</v>
      </c>
      <c r="AA9" s="17">
        <v>5.71984199619388E-2</v>
      </c>
      <c r="AB9" s="17">
        <v>0.10415159598355</v>
      </c>
      <c r="AC9" s="17">
        <v>1.8973301744549E-2</v>
      </c>
      <c r="AD9" s="17">
        <v>7.1661320229306297E-2</v>
      </c>
      <c r="AE9" s="17"/>
      <c r="AF9" s="17">
        <v>6.9889187519594304E-2</v>
      </c>
      <c r="AG9" s="17">
        <v>0.11104700630431601</v>
      </c>
      <c r="AH9" s="17">
        <v>3.6626316036614003E-2</v>
      </c>
      <c r="AI9" s="17"/>
      <c r="AJ9" s="17">
        <v>6.8321559501577797E-2</v>
      </c>
      <c r="AK9" s="17">
        <v>0.12705517249068701</v>
      </c>
      <c r="AL9" s="17">
        <v>4.4158833468047602E-2</v>
      </c>
      <c r="AM9" s="17"/>
      <c r="AN9" s="17">
        <v>6.0162790507032299E-2</v>
      </c>
      <c r="AO9" s="17">
        <v>4.0234043491063499E-2</v>
      </c>
      <c r="AP9" s="17">
        <v>0.107874694064419</v>
      </c>
      <c r="AQ9" s="17">
        <v>0.168723439970066</v>
      </c>
      <c r="AR9" s="17">
        <v>9.2109188137883796E-2</v>
      </c>
      <c r="AS9" s="17"/>
      <c r="AT9" s="17">
        <v>7.6473867763279593E-2</v>
      </c>
      <c r="AU9" s="17">
        <v>0.147737666221715</v>
      </c>
      <c r="AV9" s="17"/>
      <c r="AW9" s="17">
        <v>9.5657902095045502E-2</v>
      </c>
      <c r="AX9" s="17">
        <v>0.121173572840612</v>
      </c>
      <c r="AY9" s="17">
        <v>5.7617754373477797E-2</v>
      </c>
    </row>
    <row r="10" spans="2:51">
      <c r="B10" s="18" t="s">
        <v>134</v>
      </c>
      <c r="C10" s="17">
        <v>0.22170827798213999</v>
      </c>
      <c r="D10" s="17">
        <v>0.28148950281105301</v>
      </c>
      <c r="E10" s="17">
        <v>0.16170045348194401</v>
      </c>
      <c r="F10" s="17"/>
      <c r="G10" s="17">
        <v>0.25962439866703202</v>
      </c>
      <c r="H10" s="17">
        <v>0.20124254091011901</v>
      </c>
      <c r="I10" s="17">
        <v>0.281121456071318</v>
      </c>
      <c r="J10" s="17">
        <v>0.21899285771029101</v>
      </c>
      <c r="K10" s="17">
        <v>0.20840750762065999</v>
      </c>
      <c r="L10" s="17">
        <v>0.186267758198288</v>
      </c>
      <c r="M10" s="17"/>
      <c r="N10" s="17">
        <v>0.241483954113627</v>
      </c>
      <c r="O10" s="17">
        <v>0.24460113080523699</v>
      </c>
      <c r="P10" s="17">
        <v>0.21232659183455699</v>
      </c>
      <c r="Q10" s="17">
        <v>0.18883049938395299</v>
      </c>
      <c r="R10" s="17"/>
      <c r="S10" s="17">
        <v>0.29097831794918699</v>
      </c>
      <c r="T10" s="17">
        <v>0.2400519847664</v>
      </c>
      <c r="U10" s="17">
        <v>0.18797193845513899</v>
      </c>
      <c r="V10" s="17">
        <v>0.16127083907001499</v>
      </c>
      <c r="W10" s="17">
        <v>0.18720871673617001</v>
      </c>
      <c r="X10" s="17">
        <v>0.22613394180841501</v>
      </c>
      <c r="Y10" s="17">
        <v>0.21733761976069099</v>
      </c>
      <c r="Z10" s="17">
        <v>0.29590414294641498</v>
      </c>
      <c r="AA10" s="17">
        <v>0.25625201861499602</v>
      </c>
      <c r="AB10" s="17">
        <v>0.20250946687719101</v>
      </c>
      <c r="AC10" s="17">
        <v>0.16603084956223799</v>
      </c>
      <c r="AD10" s="17">
        <v>0</v>
      </c>
      <c r="AE10" s="17"/>
      <c r="AF10" s="17">
        <v>0.15815130699204999</v>
      </c>
      <c r="AG10" s="17">
        <v>0.28449736438541301</v>
      </c>
      <c r="AH10" s="17">
        <v>0.17468568794755401</v>
      </c>
      <c r="AI10" s="17"/>
      <c r="AJ10" s="17">
        <v>0.18249319250688001</v>
      </c>
      <c r="AK10" s="17">
        <v>0.32097162307592197</v>
      </c>
      <c r="AL10" s="17">
        <v>0.29259712728993897</v>
      </c>
      <c r="AM10" s="17"/>
      <c r="AN10" s="17">
        <v>0.19458472070501701</v>
      </c>
      <c r="AO10" s="17">
        <v>0.24272789384931101</v>
      </c>
      <c r="AP10" s="17">
        <v>0.26995912967910701</v>
      </c>
      <c r="AQ10" s="17">
        <v>0.216368223966448</v>
      </c>
      <c r="AR10" s="17">
        <v>0.163999833508023</v>
      </c>
      <c r="AS10" s="17"/>
      <c r="AT10" s="17">
        <v>0.215491823098409</v>
      </c>
      <c r="AU10" s="17">
        <v>0.28501846615443599</v>
      </c>
      <c r="AV10" s="17"/>
      <c r="AW10" s="17">
        <v>0.25299293456546701</v>
      </c>
      <c r="AX10" s="17">
        <v>0.29000103710809599</v>
      </c>
      <c r="AY10" s="17">
        <v>0.166288499904586</v>
      </c>
    </row>
    <row r="11" spans="2:51">
      <c r="B11" s="18" t="s">
        <v>135</v>
      </c>
      <c r="C11" s="17">
        <v>0.33897249266004498</v>
      </c>
      <c r="D11" s="17">
        <v>0.30109854453784402</v>
      </c>
      <c r="E11" s="17">
        <v>0.37706086241818698</v>
      </c>
      <c r="F11" s="17"/>
      <c r="G11" s="17">
        <v>0.293744222066459</v>
      </c>
      <c r="H11" s="17">
        <v>0.342142192063219</v>
      </c>
      <c r="I11" s="17">
        <v>0.31620743770208398</v>
      </c>
      <c r="J11" s="17">
        <v>0.363997530130031</v>
      </c>
      <c r="K11" s="17">
        <v>0.35246875641098002</v>
      </c>
      <c r="L11" s="17">
        <v>0.34251190401071102</v>
      </c>
      <c r="M11" s="17"/>
      <c r="N11" s="17">
        <v>0.30208169173739902</v>
      </c>
      <c r="O11" s="17">
        <v>0.36419232919433803</v>
      </c>
      <c r="P11" s="17">
        <v>0.320806344966379</v>
      </c>
      <c r="Q11" s="17">
        <v>0.369535542799515</v>
      </c>
      <c r="R11" s="17"/>
      <c r="S11" s="17">
        <v>0.30480395843408797</v>
      </c>
      <c r="T11" s="17">
        <v>0.329689502403821</v>
      </c>
      <c r="U11" s="17">
        <v>0.34711539648812101</v>
      </c>
      <c r="V11" s="17">
        <v>0.45156637464690902</v>
      </c>
      <c r="W11" s="17">
        <v>0.32837596180696899</v>
      </c>
      <c r="X11" s="17">
        <v>0.32009333533200102</v>
      </c>
      <c r="Y11" s="17">
        <v>0.24570789165957499</v>
      </c>
      <c r="Z11" s="17">
        <v>0.33833067709825798</v>
      </c>
      <c r="AA11" s="17">
        <v>0.331961839887286</v>
      </c>
      <c r="AB11" s="17">
        <v>0.36558162082148199</v>
      </c>
      <c r="AC11" s="17">
        <v>0.36018686139242301</v>
      </c>
      <c r="AD11" s="17">
        <v>0.46689985405003198</v>
      </c>
      <c r="AE11" s="17"/>
      <c r="AF11" s="17">
        <v>0.32972392593018901</v>
      </c>
      <c r="AG11" s="17">
        <v>0.310851843147808</v>
      </c>
      <c r="AH11" s="17">
        <v>0.49585617050015501</v>
      </c>
      <c r="AI11" s="17"/>
      <c r="AJ11" s="17">
        <v>0.31219889491754499</v>
      </c>
      <c r="AK11" s="17">
        <v>0.32802407363646102</v>
      </c>
      <c r="AL11" s="17">
        <v>0.33953314507319099</v>
      </c>
      <c r="AM11" s="17"/>
      <c r="AN11" s="17">
        <v>0.34799257379290299</v>
      </c>
      <c r="AO11" s="17">
        <v>0.28692952604534699</v>
      </c>
      <c r="AP11" s="17">
        <v>0.30357296960832503</v>
      </c>
      <c r="AQ11" s="17">
        <v>0.36406321017128002</v>
      </c>
      <c r="AR11" s="17">
        <v>0.44038509172562401</v>
      </c>
      <c r="AS11" s="17"/>
      <c r="AT11" s="17">
        <v>0.34378512040472098</v>
      </c>
      <c r="AU11" s="17">
        <v>0.293998746952153</v>
      </c>
      <c r="AV11" s="17"/>
      <c r="AW11" s="17">
        <v>0.316171484095705</v>
      </c>
      <c r="AX11" s="17">
        <v>0.30835708168181097</v>
      </c>
      <c r="AY11" s="17">
        <v>0.37420740118105</v>
      </c>
    </row>
    <row r="12" spans="2:51">
      <c r="B12" s="18" t="s">
        <v>136</v>
      </c>
      <c r="C12" s="17">
        <v>0.17363956436519401</v>
      </c>
      <c r="D12" s="17">
        <v>0.156233788087279</v>
      </c>
      <c r="E12" s="17">
        <v>0.190442625874442</v>
      </c>
      <c r="F12" s="17"/>
      <c r="G12" s="17">
        <v>0.25428814997520899</v>
      </c>
      <c r="H12" s="17">
        <v>0.175998623926621</v>
      </c>
      <c r="I12" s="17">
        <v>0.14087298874118601</v>
      </c>
      <c r="J12" s="17">
        <v>0.151112920764366</v>
      </c>
      <c r="K12" s="17">
        <v>0.191101259711034</v>
      </c>
      <c r="L12" s="17">
        <v>0.17065903876695401</v>
      </c>
      <c r="M12" s="17"/>
      <c r="N12" s="17">
        <v>0.19934749409039201</v>
      </c>
      <c r="O12" s="17">
        <v>0.15676162193153001</v>
      </c>
      <c r="P12" s="17">
        <v>0.17133263025766399</v>
      </c>
      <c r="Q12" s="17">
        <v>0.16346894763304501</v>
      </c>
      <c r="R12" s="17"/>
      <c r="S12" s="17">
        <v>0.12792670675644699</v>
      </c>
      <c r="T12" s="17">
        <v>0.21176651883273201</v>
      </c>
      <c r="U12" s="17">
        <v>0.21865478005150599</v>
      </c>
      <c r="V12" s="17">
        <v>0.16271083284214499</v>
      </c>
      <c r="W12" s="17">
        <v>0.218654806122386</v>
      </c>
      <c r="X12" s="17">
        <v>0.12838932150209301</v>
      </c>
      <c r="Y12" s="17">
        <v>0.18622613316718001</v>
      </c>
      <c r="Z12" s="17">
        <v>0.12111598980197399</v>
      </c>
      <c r="AA12" s="17">
        <v>0.19849201450249901</v>
      </c>
      <c r="AB12" s="17">
        <v>0.16059295656754599</v>
      </c>
      <c r="AC12" s="17">
        <v>0.16064805916384101</v>
      </c>
      <c r="AD12" s="17">
        <v>0.18236916446713</v>
      </c>
      <c r="AE12" s="17"/>
      <c r="AF12" s="17">
        <v>0.19063146776127901</v>
      </c>
      <c r="AG12" s="17">
        <v>0.159027658168921</v>
      </c>
      <c r="AH12" s="17">
        <v>0.12853130461192799</v>
      </c>
      <c r="AI12" s="17"/>
      <c r="AJ12" s="17">
        <v>0.23801739396399299</v>
      </c>
      <c r="AK12" s="17">
        <v>0.122891080286152</v>
      </c>
      <c r="AL12" s="17">
        <v>0.21812721625732601</v>
      </c>
      <c r="AM12" s="17"/>
      <c r="AN12" s="17">
        <v>0.132433902572582</v>
      </c>
      <c r="AO12" s="17">
        <v>0.229787148542444</v>
      </c>
      <c r="AP12" s="17">
        <v>0.17835525318572901</v>
      </c>
      <c r="AQ12" s="17">
        <v>0.14364343263221599</v>
      </c>
      <c r="AR12" s="17">
        <v>0.113510866481152</v>
      </c>
      <c r="AS12" s="17"/>
      <c r="AT12" s="17">
        <v>0.17631237821918899</v>
      </c>
      <c r="AU12" s="17">
        <v>0.14854662606994201</v>
      </c>
      <c r="AV12" s="17"/>
      <c r="AW12" s="17">
        <v>0.18127803047787699</v>
      </c>
      <c r="AX12" s="17">
        <v>0.12760031379587999</v>
      </c>
      <c r="AY12" s="17">
        <v>0.17698757747647501</v>
      </c>
    </row>
    <row r="13" spans="2:51">
      <c r="B13" s="18" t="s">
        <v>137</v>
      </c>
      <c r="C13" s="17">
        <v>0.102905098218386</v>
      </c>
      <c r="D13" s="17">
        <v>0.101646097614807</v>
      </c>
      <c r="E13" s="17">
        <v>0.105067059947114</v>
      </c>
      <c r="F13" s="17"/>
      <c r="G13" s="17">
        <v>4.0247934073150499E-2</v>
      </c>
      <c r="H13" s="17">
        <v>6.5904302457242395E-2</v>
      </c>
      <c r="I13" s="17">
        <v>7.8296637266914298E-2</v>
      </c>
      <c r="J13" s="17">
        <v>0.122543051817764</v>
      </c>
      <c r="K13" s="17">
        <v>0.164632259169228</v>
      </c>
      <c r="L13" s="17">
        <v>0.123397474202038</v>
      </c>
      <c r="M13" s="17"/>
      <c r="N13" s="17">
        <v>0.10659206768813299</v>
      </c>
      <c r="O13" s="17">
        <v>9.2578967130218195E-2</v>
      </c>
      <c r="P13" s="17">
        <v>0.122734409165834</v>
      </c>
      <c r="Q13" s="17">
        <v>8.8565813100727794E-2</v>
      </c>
      <c r="R13" s="17"/>
      <c r="S13" s="17">
        <v>7.8918362110080298E-2</v>
      </c>
      <c r="T13" s="17">
        <v>7.7451673691844095E-2</v>
      </c>
      <c r="U13" s="17">
        <v>9.3764719340899499E-2</v>
      </c>
      <c r="V13" s="17">
        <v>8.8941818562353794E-2</v>
      </c>
      <c r="W13" s="17">
        <v>0.179960643997671</v>
      </c>
      <c r="X13" s="17">
        <v>0.120155747951971</v>
      </c>
      <c r="Y13" s="17">
        <v>9.6700133973581806E-2</v>
      </c>
      <c r="Z13" s="17">
        <v>9.7058289835489697E-2</v>
      </c>
      <c r="AA13" s="17">
        <v>0.109401028821139</v>
      </c>
      <c r="AB13" s="17">
        <v>7.2632034720795199E-2</v>
      </c>
      <c r="AC13" s="17">
        <v>0.13726735908918899</v>
      </c>
      <c r="AD13" s="17">
        <v>0.18332707520355901</v>
      </c>
      <c r="AE13" s="17"/>
      <c r="AF13" s="17">
        <v>0.18215990668270701</v>
      </c>
      <c r="AG13" s="17">
        <v>5.5921230651087103E-2</v>
      </c>
      <c r="AH13" s="17">
        <v>5.9193665719215798E-2</v>
      </c>
      <c r="AI13" s="17"/>
      <c r="AJ13" s="17">
        <v>0.14561866287123201</v>
      </c>
      <c r="AK13" s="17">
        <v>4.2299268790343299E-2</v>
      </c>
      <c r="AL13" s="17">
        <v>4.2288587576054103E-2</v>
      </c>
      <c r="AM13" s="17"/>
      <c r="AN13" s="17">
        <v>0.14739575357006099</v>
      </c>
      <c r="AO13" s="17">
        <v>0.107944623101821</v>
      </c>
      <c r="AP13" s="17">
        <v>8.4771605863350002E-2</v>
      </c>
      <c r="AQ13" s="17">
        <v>5.5674691443292998E-2</v>
      </c>
      <c r="AR13" s="17">
        <v>5.9945451250814803E-2</v>
      </c>
      <c r="AS13" s="17"/>
      <c r="AT13" s="17">
        <v>0.107028825688053</v>
      </c>
      <c r="AU13" s="17">
        <v>5.4974432089581499E-2</v>
      </c>
      <c r="AV13" s="17"/>
      <c r="AW13" s="17">
        <v>0.117098713136676</v>
      </c>
      <c r="AX13" s="17">
        <v>7.6504060965644202E-2</v>
      </c>
      <c r="AY13" s="17">
        <v>9.3206666622693904E-2</v>
      </c>
    </row>
    <row r="14" spans="2:51">
      <c r="B14" s="18" t="s">
        <v>119</v>
      </c>
      <c r="C14" s="17">
        <v>7.9824215780475799E-2</v>
      </c>
      <c r="D14" s="17">
        <v>5.5868818897525499E-2</v>
      </c>
      <c r="E14" s="17">
        <v>0.103895656908328</v>
      </c>
      <c r="F14" s="17"/>
      <c r="G14" s="17">
        <v>6.6983244871540296E-2</v>
      </c>
      <c r="H14" s="17">
        <v>0.108176042643607</v>
      </c>
      <c r="I14" s="17">
        <v>8.7985366292496703E-2</v>
      </c>
      <c r="J14" s="17">
        <v>7.0022797054965599E-2</v>
      </c>
      <c r="K14" s="17">
        <v>5.2797891147923701E-2</v>
      </c>
      <c r="L14" s="17">
        <v>8.1098171087071097E-2</v>
      </c>
      <c r="M14" s="17"/>
      <c r="N14" s="17">
        <v>6.2446027731779201E-2</v>
      </c>
      <c r="O14" s="17">
        <v>7.5047131019121902E-2</v>
      </c>
      <c r="P14" s="17">
        <v>7.0715973027288298E-2</v>
      </c>
      <c r="Q14" s="17">
        <v>0.11618392760227</v>
      </c>
      <c r="R14" s="17"/>
      <c r="S14" s="17">
        <v>7.8805282292547199E-2</v>
      </c>
      <c r="T14" s="17">
        <v>6.5435004416711504E-2</v>
      </c>
      <c r="U14" s="17">
        <v>0.104256014031261</v>
      </c>
      <c r="V14" s="17">
        <v>6.4607942150266398E-2</v>
      </c>
      <c r="W14" s="17">
        <v>1.44420800459022E-2</v>
      </c>
      <c r="X14" s="17">
        <v>8.9183835624100302E-2</v>
      </c>
      <c r="Y14" s="17">
        <v>0.143563246743938</v>
      </c>
      <c r="Z14" s="17">
        <v>6.7909823754352297E-2</v>
      </c>
      <c r="AA14" s="17">
        <v>4.6694678212142099E-2</v>
      </c>
      <c r="AB14" s="17">
        <v>9.4532325029435094E-2</v>
      </c>
      <c r="AC14" s="17">
        <v>0.15689356904776</v>
      </c>
      <c r="AD14" s="17">
        <v>9.5742586049973002E-2</v>
      </c>
      <c r="AE14" s="17"/>
      <c r="AF14" s="17">
        <v>6.9444205114179994E-2</v>
      </c>
      <c r="AG14" s="17">
        <v>7.8654897342454996E-2</v>
      </c>
      <c r="AH14" s="17">
        <v>0.105106855184532</v>
      </c>
      <c r="AI14" s="17"/>
      <c r="AJ14" s="17">
        <v>5.3350296238771903E-2</v>
      </c>
      <c r="AK14" s="17">
        <v>5.8758781720435298E-2</v>
      </c>
      <c r="AL14" s="17">
        <v>6.3295090335442297E-2</v>
      </c>
      <c r="AM14" s="17"/>
      <c r="AN14" s="17">
        <v>0.117430258852404</v>
      </c>
      <c r="AO14" s="17">
        <v>9.2376764970013195E-2</v>
      </c>
      <c r="AP14" s="17">
        <v>5.5466347599070001E-2</v>
      </c>
      <c r="AQ14" s="17">
        <v>5.1527001816697698E-2</v>
      </c>
      <c r="AR14" s="17">
        <v>0.13004956889650299</v>
      </c>
      <c r="AS14" s="17"/>
      <c r="AT14" s="17">
        <v>8.0907984826347507E-2</v>
      </c>
      <c r="AU14" s="17">
        <v>6.9724062512172696E-2</v>
      </c>
      <c r="AV14" s="17"/>
      <c r="AW14" s="17">
        <v>3.6800935629229599E-2</v>
      </c>
      <c r="AX14" s="17">
        <v>7.6363933607956194E-2</v>
      </c>
      <c r="AY14" s="17">
        <v>0.131692100441716</v>
      </c>
    </row>
    <row r="15" spans="2:51">
      <c r="B15" s="18" t="s">
        <v>138</v>
      </c>
      <c r="C15" s="21">
        <v>0.30465862897589902</v>
      </c>
      <c r="D15" s="21">
        <v>0.38515275086254502</v>
      </c>
      <c r="E15" s="21">
        <v>0.22353379485192901</v>
      </c>
      <c r="F15" s="21"/>
      <c r="G15" s="21">
        <v>0.34473644901364098</v>
      </c>
      <c r="H15" s="21">
        <v>0.30777883890931101</v>
      </c>
      <c r="I15" s="21">
        <v>0.37663756999731901</v>
      </c>
      <c r="J15" s="21">
        <v>0.29232370023287402</v>
      </c>
      <c r="K15" s="21">
        <v>0.23899983356083501</v>
      </c>
      <c r="L15" s="21">
        <v>0.28233341193322697</v>
      </c>
      <c r="M15" s="21"/>
      <c r="N15" s="21">
        <v>0.329532718752297</v>
      </c>
      <c r="O15" s="21">
        <v>0.31141995072479201</v>
      </c>
      <c r="P15" s="21">
        <v>0.31441064258283402</v>
      </c>
      <c r="Q15" s="21">
        <v>0.26224576886444301</v>
      </c>
      <c r="R15" s="21"/>
      <c r="S15" s="21">
        <v>0.40954569040683703</v>
      </c>
      <c r="T15" s="21">
        <v>0.315657300654891</v>
      </c>
      <c r="U15" s="21">
        <v>0.236209090088213</v>
      </c>
      <c r="V15" s="21">
        <v>0.23217303179832499</v>
      </c>
      <c r="W15" s="21">
        <v>0.25856650802707198</v>
      </c>
      <c r="X15" s="21">
        <v>0.34217775958983299</v>
      </c>
      <c r="Y15" s="21">
        <v>0.32780259445572502</v>
      </c>
      <c r="Z15" s="21">
        <v>0.37558521950992602</v>
      </c>
      <c r="AA15" s="21">
        <v>0.313450438576935</v>
      </c>
      <c r="AB15" s="21">
        <v>0.30666106286074102</v>
      </c>
      <c r="AC15" s="21">
        <v>0.18500415130678699</v>
      </c>
      <c r="AD15" s="21">
        <v>7.1661320229306297E-2</v>
      </c>
      <c r="AE15" s="21"/>
      <c r="AF15" s="21">
        <v>0.22804049451164499</v>
      </c>
      <c r="AG15" s="21">
        <v>0.39554437068972897</v>
      </c>
      <c r="AH15" s="21">
        <v>0.211312003984168</v>
      </c>
      <c r="AI15" s="21"/>
      <c r="AJ15" s="21">
        <v>0.25081475200845799</v>
      </c>
      <c r="AK15" s="21">
        <v>0.44802679556660902</v>
      </c>
      <c r="AL15" s="21">
        <v>0.33675596075798703</v>
      </c>
      <c r="AM15" s="21"/>
      <c r="AN15" s="21">
        <v>0.25474751121205003</v>
      </c>
      <c r="AO15" s="21">
        <v>0.282961937340375</v>
      </c>
      <c r="AP15" s="21">
        <v>0.37783382374352598</v>
      </c>
      <c r="AQ15" s="21">
        <v>0.38509166393651401</v>
      </c>
      <c r="AR15" s="21">
        <v>0.25610902164590699</v>
      </c>
      <c r="AS15" s="21"/>
      <c r="AT15" s="21">
        <v>0.291965690861689</v>
      </c>
      <c r="AU15" s="21">
        <v>0.43275613237615201</v>
      </c>
      <c r="AV15" s="21"/>
      <c r="AW15" s="21">
        <v>0.348650836660512</v>
      </c>
      <c r="AX15" s="21">
        <v>0.41117460994870902</v>
      </c>
      <c r="AY15" s="21">
        <v>0.22390625427806399</v>
      </c>
    </row>
    <row r="16" spans="2:51">
      <c r="B16" s="18" t="s">
        <v>139</v>
      </c>
      <c r="C16" s="21">
        <v>0.27654466258358001</v>
      </c>
      <c r="D16" s="21">
        <v>0.25787988570208498</v>
      </c>
      <c r="E16" s="21">
        <v>0.29550968582155601</v>
      </c>
      <c r="F16" s="21"/>
      <c r="G16" s="21">
        <v>0.29453608404836001</v>
      </c>
      <c r="H16" s="21">
        <v>0.24190292638386299</v>
      </c>
      <c r="I16" s="21">
        <v>0.219169626008101</v>
      </c>
      <c r="J16" s="21">
        <v>0.27365597258212998</v>
      </c>
      <c r="K16" s="21">
        <v>0.355733518880262</v>
      </c>
      <c r="L16" s="21">
        <v>0.29405651296899199</v>
      </c>
      <c r="M16" s="21"/>
      <c r="N16" s="21">
        <v>0.30593956177852599</v>
      </c>
      <c r="O16" s="21">
        <v>0.249340589061749</v>
      </c>
      <c r="P16" s="21">
        <v>0.29406703942349799</v>
      </c>
      <c r="Q16" s="21">
        <v>0.25203476073377201</v>
      </c>
      <c r="R16" s="21"/>
      <c r="S16" s="21">
        <v>0.20684506886652801</v>
      </c>
      <c r="T16" s="21">
        <v>0.28921819252457598</v>
      </c>
      <c r="U16" s="21">
        <v>0.31241949939240599</v>
      </c>
      <c r="V16" s="21">
        <v>0.25165265140449899</v>
      </c>
      <c r="W16" s="21">
        <v>0.398615450120057</v>
      </c>
      <c r="X16" s="21">
        <v>0.24854506945406499</v>
      </c>
      <c r="Y16" s="21">
        <v>0.28292626714076202</v>
      </c>
      <c r="Z16" s="21">
        <v>0.218174279637463</v>
      </c>
      <c r="AA16" s="21">
        <v>0.30789304332363698</v>
      </c>
      <c r="AB16" s="21">
        <v>0.23322499128834101</v>
      </c>
      <c r="AC16" s="21">
        <v>0.29791541825302997</v>
      </c>
      <c r="AD16" s="21">
        <v>0.36569623967068798</v>
      </c>
      <c r="AE16" s="21"/>
      <c r="AF16" s="21">
        <v>0.37279137444398602</v>
      </c>
      <c r="AG16" s="21">
        <v>0.21494888882000801</v>
      </c>
      <c r="AH16" s="21">
        <v>0.18772497033114399</v>
      </c>
      <c r="AI16" s="21"/>
      <c r="AJ16" s="21">
        <v>0.383636056835226</v>
      </c>
      <c r="AK16" s="21">
        <v>0.16519034907649499</v>
      </c>
      <c r="AL16" s="21">
        <v>0.26041580383337998</v>
      </c>
      <c r="AM16" s="21"/>
      <c r="AN16" s="21">
        <v>0.27982965614264299</v>
      </c>
      <c r="AO16" s="21">
        <v>0.33773177164426499</v>
      </c>
      <c r="AP16" s="21">
        <v>0.26312685904907901</v>
      </c>
      <c r="AQ16" s="21">
        <v>0.199318124075509</v>
      </c>
      <c r="AR16" s="21">
        <v>0.17345631773196599</v>
      </c>
      <c r="AS16" s="21"/>
      <c r="AT16" s="21">
        <v>0.28334120390724199</v>
      </c>
      <c r="AU16" s="21">
        <v>0.20352105815952301</v>
      </c>
      <c r="AV16" s="21"/>
      <c r="AW16" s="21">
        <v>0.29837674361455302</v>
      </c>
      <c r="AX16" s="21">
        <v>0.20410437476152399</v>
      </c>
      <c r="AY16" s="21">
        <v>0.27019424409916898</v>
      </c>
    </row>
    <row r="17" spans="2:51">
      <c r="B17" s="18" t="s">
        <v>140</v>
      </c>
      <c r="C17" s="22">
        <v>2.8113966392319702E-2</v>
      </c>
      <c r="D17" s="22">
        <v>0.12727286516045999</v>
      </c>
      <c r="E17" s="22">
        <v>-7.1975890969626893E-2</v>
      </c>
      <c r="F17" s="22"/>
      <c r="G17" s="22">
        <v>5.0200364965281602E-2</v>
      </c>
      <c r="H17" s="22">
        <v>6.5875912525447097E-2</v>
      </c>
      <c r="I17" s="22">
        <v>0.15746794398921901</v>
      </c>
      <c r="J17" s="22">
        <v>1.86677276507436E-2</v>
      </c>
      <c r="K17" s="22">
        <v>-0.116733685319427</v>
      </c>
      <c r="L17" s="22">
        <v>-1.1723101035765101E-2</v>
      </c>
      <c r="M17" s="22"/>
      <c r="N17" s="22">
        <v>2.35931569737707E-2</v>
      </c>
      <c r="O17" s="22">
        <v>6.2079361663043203E-2</v>
      </c>
      <c r="P17" s="22">
        <v>2.0343603159335501E-2</v>
      </c>
      <c r="Q17" s="22">
        <v>1.0211008130671001E-2</v>
      </c>
      <c r="R17" s="22"/>
      <c r="S17" s="22">
        <v>0.20270062154030899</v>
      </c>
      <c r="T17" s="22">
        <v>2.64391081303148E-2</v>
      </c>
      <c r="U17" s="22">
        <v>-7.6210409304192997E-2</v>
      </c>
      <c r="V17" s="22">
        <v>-1.9479619606173601E-2</v>
      </c>
      <c r="W17" s="22">
        <v>-0.14004894209298599</v>
      </c>
      <c r="X17" s="22">
        <v>9.3632690135768595E-2</v>
      </c>
      <c r="Y17" s="22">
        <v>4.4876327314962397E-2</v>
      </c>
      <c r="Z17" s="22">
        <v>0.15741093987246299</v>
      </c>
      <c r="AA17" s="22">
        <v>5.55739525329746E-3</v>
      </c>
      <c r="AB17" s="22">
        <v>7.3436071572399703E-2</v>
      </c>
      <c r="AC17" s="22">
        <v>-0.112911266946243</v>
      </c>
      <c r="AD17" s="22">
        <v>-0.29403491944138199</v>
      </c>
      <c r="AE17" s="22"/>
      <c r="AF17" s="22">
        <v>-0.14475087993234201</v>
      </c>
      <c r="AG17" s="22">
        <v>0.18059548186972099</v>
      </c>
      <c r="AH17" s="22">
        <v>2.3587033653024201E-2</v>
      </c>
      <c r="AI17" s="22"/>
      <c r="AJ17" s="22">
        <v>-0.13282130482676799</v>
      </c>
      <c r="AK17" s="22">
        <v>0.28283644649011402</v>
      </c>
      <c r="AL17" s="22">
        <v>7.6340156924606897E-2</v>
      </c>
      <c r="AM17" s="22"/>
      <c r="AN17" s="22">
        <v>-2.50821449305932E-2</v>
      </c>
      <c r="AO17" s="22">
        <v>-5.4769834303890201E-2</v>
      </c>
      <c r="AP17" s="22">
        <v>0.11470696469444699</v>
      </c>
      <c r="AQ17" s="22">
        <v>0.18577353986100401</v>
      </c>
      <c r="AR17" s="22">
        <v>8.2652703913940098E-2</v>
      </c>
      <c r="AS17" s="22"/>
      <c r="AT17" s="22">
        <v>8.6244869544465103E-3</v>
      </c>
      <c r="AU17" s="22">
        <v>0.229235074216629</v>
      </c>
      <c r="AV17" s="22"/>
      <c r="AW17" s="22">
        <v>5.0274093045959103E-2</v>
      </c>
      <c r="AX17" s="22">
        <v>0.20707023518718501</v>
      </c>
      <c r="AY17" s="22">
        <v>-4.6287989821105602E-2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706</v>
      </c>
      <c r="E2" s="32"/>
      <c r="F2" s="32"/>
      <c r="G2" s="32"/>
    </row>
    <row r="6" spans="2:7" ht="50.1" customHeight="1">
      <c r="B6" s="20" t="s">
        <v>70</v>
      </c>
      <c r="C6" s="20" t="s">
        <v>704</v>
      </c>
      <c r="D6" s="20" t="s">
        <v>699</v>
      </c>
      <c r="E6" s="20" t="s">
        <v>700</v>
      </c>
      <c r="F6" s="20" t="s">
        <v>705</v>
      </c>
    </row>
    <row r="7" spans="2:7">
      <c r="B7" s="18" t="s">
        <v>133</v>
      </c>
      <c r="C7" s="17">
        <v>0.11282388304765301</v>
      </c>
      <c r="D7" s="17">
        <v>0.12812478128059401</v>
      </c>
      <c r="E7" s="17">
        <v>0.120846052202521</v>
      </c>
      <c r="F7" s="17">
        <v>7.4352256270912298E-2</v>
      </c>
    </row>
    <row r="8" spans="2:7">
      <c r="B8" s="18" t="s">
        <v>134</v>
      </c>
      <c r="C8" s="17">
        <v>0.26080496711746298</v>
      </c>
      <c r="D8" s="17">
        <v>0.31848753098649502</v>
      </c>
      <c r="E8" s="17">
        <v>0.357499659542101</v>
      </c>
      <c r="F8" s="17">
        <v>0.21569335113770799</v>
      </c>
    </row>
    <row r="9" spans="2:7">
      <c r="B9" s="18" t="s">
        <v>135</v>
      </c>
      <c r="C9" s="17">
        <v>0.35003652408226399</v>
      </c>
      <c r="D9" s="17">
        <v>0.30777202313895602</v>
      </c>
      <c r="E9" s="17">
        <v>0.249433464317287</v>
      </c>
      <c r="F9" s="17">
        <v>0.31955205886410698</v>
      </c>
    </row>
    <row r="10" spans="2:7">
      <c r="B10" s="18" t="s">
        <v>136</v>
      </c>
      <c r="C10" s="17">
        <v>0.12614501891250099</v>
      </c>
      <c r="D10" s="17">
        <v>0.13776254528461099</v>
      </c>
      <c r="E10" s="17">
        <v>0.147089394823811</v>
      </c>
      <c r="F10" s="17">
        <v>0.194859872408333</v>
      </c>
    </row>
    <row r="11" spans="2:7">
      <c r="B11" s="18" t="s">
        <v>137</v>
      </c>
      <c r="C11" s="17">
        <v>5.8124273939323498E-2</v>
      </c>
      <c r="D11" s="17">
        <v>5.42168578235213E-2</v>
      </c>
      <c r="E11" s="17">
        <v>6.9194565665577398E-2</v>
      </c>
      <c r="F11" s="17">
        <v>0.11017846019627001</v>
      </c>
    </row>
    <row r="12" spans="2:7">
      <c r="B12" s="18" t="s">
        <v>119</v>
      </c>
      <c r="C12" s="17">
        <v>9.2065332900795105E-2</v>
      </c>
      <c r="D12" s="17">
        <v>5.3636261485822997E-2</v>
      </c>
      <c r="E12" s="17">
        <v>5.5936863448702599E-2</v>
      </c>
      <c r="F12" s="17">
        <v>8.5364001122670105E-2</v>
      </c>
    </row>
    <row r="13" spans="2:7">
      <c r="B13" s="23" t="s">
        <v>138</v>
      </c>
      <c r="C13" s="21">
        <v>0.37362885016511599</v>
      </c>
      <c r="D13" s="21">
        <v>0.44661231226708897</v>
      </c>
      <c r="E13" s="21">
        <v>0.47834571174462098</v>
      </c>
      <c r="F13" s="21">
        <v>0.29004560740862001</v>
      </c>
    </row>
    <row r="14" spans="2:7">
      <c r="B14" s="23" t="s">
        <v>139</v>
      </c>
      <c r="C14" s="21">
        <v>0.184269292851825</v>
      </c>
      <c r="D14" s="21">
        <v>0.191979403108132</v>
      </c>
      <c r="E14" s="21">
        <v>0.216283960489389</v>
      </c>
      <c r="F14" s="21">
        <v>0.305038332604603</v>
      </c>
    </row>
    <row r="15" spans="2:7">
      <c r="B15" s="23" t="s">
        <v>140</v>
      </c>
      <c r="C15" s="22">
        <v>0.18935955731329199</v>
      </c>
      <c r="D15" s="22">
        <v>0.25463290915895698</v>
      </c>
      <c r="E15" s="22">
        <v>0.26206175125523301</v>
      </c>
      <c r="F15" s="22">
        <v>-1.49927251959823E-2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1046</v>
      </c>
      <c r="D7" s="10">
        <v>496</v>
      </c>
      <c r="E7" s="10">
        <v>548</v>
      </c>
      <c r="F7" s="10"/>
      <c r="G7" s="10">
        <v>95</v>
      </c>
      <c r="H7" s="10">
        <v>122</v>
      </c>
      <c r="I7" s="10">
        <v>150</v>
      </c>
      <c r="J7" s="10">
        <v>168</v>
      </c>
      <c r="K7" s="10">
        <v>222</v>
      </c>
      <c r="L7" s="10">
        <v>289</v>
      </c>
      <c r="M7" s="10"/>
      <c r="N7" s="10">
        <v>321</v>
      </c>
      <c r="O7" s="10">
        <v>273</v>
      </c>
      <c r="P7" s="10">
        <v>212</v>
      </c>
      <c r="Q7" s="10">
        <v>237</v>
      </c>
      <c r="R7" s="10"/>
      <c r="S7" s="10">
        <v>124</v>
      </c>
      <c r="T7" s="10">
        <v>153</v>
      </c>
      <c r="U7" s="10">
        <v>98</v>
      </c>
      <c r="V7" s="10">
        <v>85</v>
      </c>
      <c r="W7" s="10">
        <v>70</v>
      </c>
      <c r="X7" s="10">
        <v>82</v>
      </c>
      <c r="Y7" s="10">
        <v>97</v>
      </c>
      <c r="Z7" s="10">
        <v>58</v>
      </c>
      <c r="AA7" s="10">
        <v>118</v>
      </c>
      <c r="AB7" s="10">
        <v>78</v>
      </c>
      <c r="AC7" s="10">
        <v>51</v>
      </c>
      <c r="AD7" s="10">
        <v>32</v>
      </c>
      <c r="AE7" s="10"/>
      <c r="AF7" s="10">
        <v>443</v>
      </c>
      <c r="AG7" s="10">
        <v>439</v>
      </c>
      <c r="AH7" s="10">
        <v>102</v>
      </c>
      <c r="AI7" s="10"/>
      <c r="AJ7" s="10">
        <v>273</v>
      </c>
      <c r="AK7" s="10">
        <v>308</v>
      </c>
      <c r="AL7" s="10">
        <v>101</v>
      </c>
      <c r="AM7" s="10"/>
      <c r="AN7" s="10">
        <v>211</v>
      </c>
      <c r="AO7" s="10">
        <v>184</v>
      </c>
      <c r="AP7" s="10">
        <v>243</v>
      </c>
      <c r="AQ7" s="10">
        <v>113</v>
      </c>
      <c r="AR7" s="10">
        <v>20</v>
      </c>
      <c r="AS7" s="10"/>
      <c r="AT7" s="10">
        <v>970</v>
      </c>
      <c r="AU7" s="10">
        <v>72</v>
      </c>
      <c r="AV7" s="10"/>
      <c r="AW7" s="10">
        <v>502</v>
      </c>
      <c r="AX7" s="10">
        <v>111</v>
      </c>
      <c r="AY7" s="10">
        <v>433</v>
      </c>
    </row>
    <row r="8" spans="2:51" ht="30" customHeight="1">
      <c r="B8" s="11" t="s">
        <v>112</v>
      </c>
      <c r="C8" s="11">
        <v>1039</v>
      </c>
      <c r="D8" s="11">
        <v>507</v>
      </c>
      <c r="E8" s="11">
        <v>529</v>
      </c>
      <c r="F8" s="11"/>
      <c r="G8" s="11">
        <v>112</v>
      </c>
      <c r="H8" s="11">
        <v>152</v>
      </c>
      <c r="I8" s="11">
        <v>169</v>
      </c>
      <c r="J8" s="11">
        <v>163</v>
      </c>
      <c r="K8" s="11">
        <v>182</v>
      </c>
      <c r="L8" s="11">
        <v>261</v>
      </c>
      <c r="M8" s="11"/>
      <c r="N8" s="11">
        <v>292</v>
      </c>
      <c r="O8" s="11">
        <v>250</v>
      </c>
      <c r="P8" s="11">
        <v>243</v>
      </c>
      <c r="Q8" s="11">
        <v>250</v>
      </c>
      <c r="R8" s="11"/>
      <c r="S8" s="11">
        <v>150</v>
      </c>
      <c r="T8" s="11">
        <v>143</v>
      </c>
      <c r="U8" s="11">
        <v>83</v>
      </c>
      <c r="V8" s="11">
        <v>90</v>
      </c>
      <c r="W8" s="11">
        <v>67</v>
      </c>
      <c r="X8" s="11">
        <v>89</v>
      </c>
      <c r="Y8" s="11">
        <v>92</v>
      </c>
      <c r="Z8" s="11">
        <v>51</v>
      </c>
      <c r="AA8" s="11">
        <v>112</v>
      </c>
      <c r="AB8" s="11">
        <v>76</v>
      </c>
      <c r="AC8" s="11">
        <v>50</v>
      </c>
      <c r="AD8" s="11">
        <v>35</v>
      </c>
      <c r="AE8" s="11"/>
      <c r="AF8" s="11">
        <v>426</v>
      </c>
      <c r="AG8" s="11">
        <v>426</v>
      </c>
      <c r="AH8" s="11">
        <v>116</v>
      </c>
      <c r="AI8" s="11"/>
      <c r="AJ8" s="11">
        <v>262</v>
      </c>
      <c r="AK8" s="11">
        <v>310</v>
      </c>
      <c r="AL8" s="11">
        <v>96</v>
      </c>
      <c r="AM8" s="11"/>
      <c r="AN8" s="11">
        <v>203</v>
      </c>
      <c r="AO8" s="11">
        <v>191</v>
      </c>
      <c r="AP8" s="11">
        <v>244</v>
      </c>
      <c r="AQ8" s="11">
        <v>106</v>
      </c>
      <c r="AR8" s="11">
        <v>21</v>
      </c>
      <c r="AS8" s="11"/>
      <c r="AT8" s="11">
        <v>951</v>
      </c>
      <c r="AU8" s="11">
        <v>84</v>
      </c>
      <c r="AV8" s="11"/>
      <c r="AW8" s="11">
        <v>482</v>
      </c>
      <c r="AX8" s="11">
        <v>113</v>
      </c>
      <c r="AY8" s="11">
        <v>444</v>
      </c>
    </row>
    <row r="9" spans="2:51">
      <c r="B9" s="18" t="s">
        <v>133</v>
      </c>
      <c r="C9" s="17">
        <v>0.120846052202521</v>
      </c>
      <c r="D9" s="17">
        <v>0.12802170957006301</v>
      </c>
      <c r="E9" s="17">
        <v>0.114537030574362</v>
      </c>
      <c r="F9" s="17"/>
      <c r="G9" s="17">
        <v>0.104748840522063</v>
      </c>
      <c r="H9" s="17">
        <v>0.14451732371887699</v>
      </c>
      <c r="I9" s="17">
        <v>0.12005582493839</v>
      </c>
      <c r="J9" s="17">
        <v>0.129099967749912</v>
      </c>
      <c r="K9" s="17">
        <v>9.9063772294731497E-2</v>
      </c>
      <c r="L9" s="17">
        <v>0.12450265272410301</v>
      </c>
      <c r="M9" s="17"/>
      <c r="N9" s="17">
        <v>0.12344558762037</v>
      </c>
      <c r="O9" s="17">
        <v>0.14090672329228901</v>
      </c>
      <c r="P9" s="17">
        <v>0.122124045680534</v>
      </c>
      <c r="Q9" s="17">
        <v>9.32757571999875E-2</v>
      </c>
      <c r="R9" s="17"/>
      <c r="S9" s="17">
        <v>0.13506931110932599</v>
      </c>
      <c r="T9" s="17">
        <v>8.2542568366880106E-2</v>
      </c>
      <c r="U9" s="17">
        <v>0.138980316263079</v>
      </c>
      <c r="V9" s="17">
        <v>0.11030817745013299</v>
      </c>
      <c r="W9" s="17">
        <v>0.129929180647545</v>
      </c>
      <c r="X9" s="17">
        <v>0.14290188711274501</v>
      </c>
      <c r="Y9" s="17">
        <v>0.138098663838056</v>
      </c>
      <c r="Z9" s="17">
        <v>9.7933568772776203E-2</v>
      </c>
      <c r="AA9" s="17">
        <v>0.119410372646107</v>
      </c>
      <c r="AB9" s="17">
        <v>0.11100693729766101</v>
      </c>
      <c r="AC9" s="17">
        <v>0.16147812167353701</v>
      </c>
      <c r="AD9" s="17">
        <v>8.34461118590486E-2</v>
      </c>
      <c r="AE9" s="17"/>
      <c r="AF9" s="17">
        <v>0.107491536207378</v>
      </c>
      <c r="AG9" s="17">
        <v>0.13634206839410301</v>
      </c>
      <c r="AH9" s="17">
        <v>0.122867429238787</v>
      </c>
      <c r="AI9" s="17"/>
      <c r="AJ9" s="17">
        <v>0.104996608261741</v>
      </c>
      <c r="AK9" s="17">
        <v>0.176238906311253</v>
      </c>
      <c r="AL9" s="17">
        <v>0.158462726892454</v>
      </c>
      <c r="AM9" s="17"/>
      <c r="AN9" s="17">
        <v>6.8915907944385499E-2</v>
      </c>
      <c r="AO9" s="17">
        <v>0.122742621600681</v>
      </c>
      <c r="AP9" s="17">
        <v>0.155211871987042</v>
      </c>
      <c r="AQ9" s="17">
        <v>0.208747118459018</v>
      </c>
      <c r="AR9" s="17">
        <v>0.25000091228263199</v>
      </c>
      <c r="AS9" s="17"/>
      <c r="AT9" s="17">
        <v>0.115051135887987</v>
      </c>
      <c r="AU9" s="17">
        <v>0.19273894403120101</v>
      </c>
      <c r="AV9" s="17"/>
      <c r="AW9" s="17">
        <v>0.143839908898653</v>
      </c>
      <c r="AX9" s="17">
        <v>0.12956228258011601</v>
      </c>
      <c r="AY9" s="17">
        <v>9.3645108506383495E-2</v>
      </c>
    </row>
    <row r="10" spans="2:51">
      <c r="B10" s="18" t="s">
        <v>134</v>
      </c>
      <c r="C10" s="17">
        <v>0.357499659542101</v>
      </c>
      <c r="D10" s="17">
        <v>0.40466205683712497</v>
      </c>
      <c r="E10" s="17">
        <v>0.309296444080986</v>
      </c>
      <c r="F10" s="17"/>
      <c r="G10" s="17">
        <v>0.43305546029880998</v>
      </c>
      <c r="H10" s="17">
        <v>0.360691149029155</v>
      </c>
      <c r="I10" s="17">
        <v>0.37132165779594201</v>
      </c>
      <c r="J10" s="17">
        <v>0.335068955608538</v>
      </c>
      <c r="K10" s="17">
        <v>0.36049369427486</v>
      </c>
      <c r="L10" s="17">
        <v>0.32603774018090398</v>
      </c>
      <c r="M10" s="17"/>
      <c r="N10" s="17">
        <v>0.418471774780794</v>
      </c>
      <c r="O10" s="17">
        <v>0.34201884861734499</v>
      </c>
      <c r="P10" s="17">
        <v>0.34542191887415302</v>
      </c>
      <c r="Q10" s="17">
        <v>0.31446151512444498</v>
      </c>
      <c r="R10" s="17"/>
      <c r="S10" s="17">
        <v>0.36001987007470299</v>
      </c>
      <c r="T10" s="17">
        <v>0.373252668919897</v>
      </c>
      <c r="U10" s="17">
        <v>0.32412618193158499</v>
      </c>
      <c r="V10" s="17">
        <v>0.36958833249998102</v>
      </c>
      <c r="W10" s="17">
        <v>0.35726739248414802</v>
      </c>
      <c r="X10" s="17">
        <v>0.32466921051784098</v>
      </c>
      <c r="Y10" s="17">
        <v>0.33993433117887301</v>
      </c>
      <c r="Z10" s="17">
        <v>0.37667003914753799</v>
      </c>
      <c r="AA10" s="17">
        <v>0.34628889662476398</v>
      </c>
      <c r="AB10" s="17">
        <v>0.422227987886171</v>
      </c>
      <c r="AC10" s="17">
        <v>0.30109874640828499</v>
      </c>
      <c r="AD10" s="17">
        <v>0.40780027260546697</v>
      </c>
      <c r="AE10" s="17"/>
      <c r="AF10" s="17">
        <v>0.261040492334913</v>
      </c>
      <c r="AG10" s="17">
        <v>0.46691001414812999</v>
      </c>
      <c r="AH10" s="17">
        <v>0.292919844497325</v>
      </c>
      <c r="AI10" s="17"/>
      <c r="AJ10" s="17">
        <v>0.344885803113676</v>
      </c>
      <c r="AK10" s="17">
        <v>0.44084510603006399</v>
      </c>
      <c r="AL10" s="17">
        <v>0.41877645306007999</v>
      </c>
      <c r="AM10" s="17"/>
      <c r="AN10" s="17">
        <v>0.29593382908230098</v>
      </c>
      <c r="AO10" s="17">
        <v>0.32683464697353198</v>
      </c>
      <c r="AP10" s="17">
        <v>0.42084319227197903</v>
      </c>
      <c r="AQ10" s="17">
        <v>0.43114918767236599</v>
      </c>
      <c r="AR10" s="17">
        <v>0.399249089006117</v>
      </c>
      <c r="AS10" s="17"/>
      <c r="AT10" s="17">
        <v>0.36095434570943302</v>
      </c>
      <c r="AU10" s="17">
        <v>0.32373587307372997</v>
      </c>
      <c r="AV10" s="17"/>
      <c r="AW10" s="17">
        <v>0.39999645309771098</v>
      </c>
      <c r="AX10" s="17">
        <v>0.39488731215887202</v>
      </c>
      <c r="AY10" s="17">
        <v>0.30178650617519698</v>
      </c>
    </row>
    <row r="11" spans="2:51">
      <c r="B11" s="18" t="s">
        <v>135</v>
      </c>
      <c r="C11" s="17">
        <v>0.249433464317287</v>
      </c>
      <c r="D11" s="17">
        <v>0.24217638097590699</v>
      </c>
      <c r="E11" s="17">
        <v>0.25755670328433899</v>
      </c>
      <c r="F11" s="17"/>
      <c r="G11" s="17">
        <v>0.226357182602722</v>
      </c>
      <c r="H11" s="17">
        <v>0.220205216033002</v>
      </c>
      <c r="I11" s="17">
        <v>0.22949589606858301</v>
      </c>
      <c r="J11" s="17">
        <v>0.30288727355863998</v>
      </c>
      <c r="K11" s="17">
        <v>0.248549360929569</v>
      </c>
      <c r="L11" s="17">
        <v>0.25660109345413801</v>
      </c>
      <c r="M11" s="17"/>
      <c r="N11" s="17">
        <v>0.22775174487330199</v>
      </c>
      <c r="O11" s="17">
        <v>0.24233207052859199</v>
      </c>
      <c r="P11" s="17">
        <v>0.21111994800971901</v>
      </c>
      <c r="Q11" s="17">
        <v>0.32241471754932699</v>
      </c>
      <c r="R11" s="17"/>
      <c r="S11" s="17">
        <v>0.202571376855574</v>
      </c>
      <c r="T11" s="17">
        <v>0.26288438467451303</v>
      </c>
      <c r="U11" s="17">
        <v>0.25638075328934101</v>
      </c>
      <c r="V11" s="17">
        <v>0.245959335260687</v>
      </c>
      <c r="W11" s="17">
        <v>0.23133058136741</v>
      </c>
      <c r="X11" s="17">
        <v>0.31281858092978398</v>
      </c>
      <c r="Y11" s="17">
        <v>0.28534725837416802</v>
      </c>
      <c r="Z11" s="17">
        <v>0.27996625297939298</v>
      </c>
      <c r="AA11" s="17">
        <v>0.23429251328725301</v>
      </c>
      <c r="AB11" s="17">
        <v>0.26610093640528298</v>
      </c>
      <c r="AC11" s="17">
        <v>0.21660266583943399</v>
      </c>
      <c r="AD11" s="17">
        <v>0.180875654042811</v>
      </c>
      <c r="AE11" s="17"/>
      <c r="AF11" s="17">
        <v>0.28936605326389397</v>
      </c>
      <c r="AG11" s="17">
        <v>0.20415902636799901</v>
      </c>
      <c r="AH11" s="17">
        <v>0.31488363876833603</v>
      </c>
      <c r="AI11" s="17"/>
      <c r="AJ11" s="17">
        <v>0.26014965924910599</v>
      </c>
      <c r="AK11" s="17">
        <v>0.21270366350608999</v>
      </c>
      <c r="AL11" s="17">
        <v>0.17958020465907301</v>
      </c>
      <c r="AM11" s="17"/>
      <c r="AN11" s="17">
        <v>0.30382673753859502</v>
      </c>
      <c r="AO11" s="17">
        <v>0.23265446677327201</v>
      </c>
      <c r="AP11" s="17">
        <v>0.17882816688641801</v>
      </c>
      <c r="AQ11" s="17">
        <v>0.21602404833195599</v>
      </c>
      <c r="AR11" s="17">
        <v>7.0772836882849896E-2</v>
      </c>
      <c r="AS11" s="17"/>
      <c r="AT11" s="17">
        <v>0.25261637636043699</v>
      </c>
      <c r="AU11" s="17">
        <v>0.22616314410334901</v>
      </c>
      <c r="AV11" s="17"/>
      <c r="AW11" s="17">
        <v>0.22924762074264499</v>
      </c>
      <c r="AX11" s="17">
        <v>0.26538749421005298</v>
      </c>
      <c r="AY11" s="17">
        <v>0.26727661861880703</v>
      </c>
    </row>
    <row r="12" spans="2:51">
      <c r="B12" s="18" t="s">
        <v>136</v>
      </c>
      <c r="C12" s="17">
        <v>0.147089394823811</v>
      </c>
      <c r="D12" s="17">
        <v>0.122260067122647</v>
      </c>
      <c r="E12" s="17">
        <v>0.17157033052311901</v>
      </c>
      <c r="F12" s="17"/>
      <c r="G12" s="17">
        <v>0.18254586349981899</v>
      </c>
      <c r="H12" s="17">
        <v>0.145138737803544</v>
      </c>
      <c r="I12" s="17">
        <v>0.15425505180201299</v>
      </c>
      <c r="J12" s="17">
        <v>0.12630518529298801</v>
      </c>
      <c r="K12" s="17">
        <v>0.17050150832411001</v>
      </c>
      <c r="L12" s="17">
        <v>0.124959156012638</v>
      </c>
      <c r="M12" s="17"/>
      <c r="N12" s="17">
        <v>0.151699183908833</v>
      </c>
      <c r="O12" s="17">
        <v>0.14102741342053801</v>
      </c>
      <c r="P12" s="17">
        <v>0.15317616973163001</v>
      </c>
      <c r="Q12" s="17">
        <v>0.13897047084363401</v>
      </c>
      <c r="R12" s="17"/>
      <c r="S12" s="17">
        <v>0.106788554910125</v>
      </c>
      <c r="T12" s="17">
        <v>0.142457104683788</v>
      </c>
      <c r="U12" s="17">
        <v>0.17686387819073601</v>
      </c>
      <c r="V12" s="17">
        <v>0.15300967131969601</v>
      </c>
      <c r="W12" s="17">
        <v>0.19858413383013901</v>
      </c>
      <c r="X12" s="17">
        <v>9.3440701346327398E-2</v>
      </c>
      <c r="Y12" s="17">
        <v>0.12428115994575401</v>
      </c>
      <c r="Z12" s="17">
        <v>0.156667118434238</v>
      </c>
      <c r="AA12" s="17">
        <v>0.21827664338824401</v>
      </c>
      <c r="AB12" s="17">
        <v>0.10093092547386601</v>
      </c>
      <c r="AC12" s="17">
        <v>0.169086991982562</v>
      </c>
      <c r="AD12" s="17">
        <v>0.17738420197971699</v>
      </c>
      <c r="AE12" s="17"/>
      <c r="AF12" s="17">
        <v>0.18360020282030801</v>
      </c>
      <c r="AG12" s="17">
        <v>0.105467273710146</v>
      </c>
      <c r="AH12" s="17">
        <v>0.12500934641446099</v>
      </c>
      <c r="AI12" s="17"/>
      <c r="AJ12" s="17">
        <v>0.16224198738920401</v>
      </c>
      <c r="AK12" s="17">
        <v>0.102425437126043</v>
      </c>
      <c r="AL12" s="17">
        <v>0.12534451983686901</v>
      </c>
      <c r="AM12" s="17"/>
      <c r="AN12" s="17">
        <v>0.17622145937755401</v>
      </c>
      <c r="AO12" s="17">
        <v>0.199326366151964</v>
      </c>
      <c r="AP12" s="17">
        <v>0.13185818231808799</v>
      </c>
      <c r="AQ12" s="17">
        <v>0.109487255967507</v>
      </c>
      <c r="AR12" s="17">
        <v>0.124239241784062</v>
      </c>
      <c r="AS12" s="17"/>
      <c r="AT12" s="17">
        <v>0.14724873665058699</v>
      </c>
      <c r="AU12" s="17">
        <v>0.152836580058169</v>
      </c>
      <c r="AV12" s="17"/>
      <c r="AW12" s="17">
        <v>0.13917118181732599</v>
      </c>
      <c r="AX12" s="17">
        <v>0.116624082319898</v>
      </c>
      <c r="AY12" s="17">
        <v>0.16347884979527399</v>
      </c>
    </row>
    <row r="13" spans="2:51">
      <c r="B13" s="18" t="s">
        <v>137</v>
      </c>
      <c r="C13" s="17">
        <v>6.9194565665577398E-2</v>
      </c>
      <c r="D13" s="17">
        <v>7.0884824579415404E-2</v>
      </c>
      <c r="E13" s="17">
        <v>6.7899418808247097E-2</v>
      </c>
      <c r="F13" s="17"/>
      <c r="G13" s="17">
        <v>2.55750322734393E-2</v>
      </c>
      <c r="H13" s="17">
        <v>6.6318051347474302E-2</v>
      </c>
      <c r="I13" s="17">
        <v>8.3218405990247504E-2</v>
      </c>
      <c r="J13" s="17">
        <v>5.2467708782603401E-2</v>
      </c>
      <c r="K13" s="17">
        <v>6.9429703265064299E-2</v>
      </c>
      <c r="L13" s="17">
        <v>9.0888399585648094E-2</v>
      </c>
      <c r="M13" s="17"/>
      <c r="N13" s="17">
        <v>3.9585505918006698E-2</v>
      </c>
      <c r="O13" s="17">
        <v>8.5110125857926003E-2</v>
      </c>
      <c r="P13" s="17">
        <v>9.62758305264243E-2</v>
      </c>
      <c r="Q13" s="17">
        <v>6.2576767965973001E-2</v>
      </c>
      <c r="R13" s="17"/>
      <c r="S13" s="17">
        <v>8.4544415069326903E-2</v>
      </c>
      <c r="T13" s="17">
        <v>9.5047954648374705E-2</v>
      </c>
      <c r="U13" s="17">
        <v>5.7061921260089403E-2</v>
      </c>
      <c r="V13" s="17">
        <v>5.6186370687253601E-2</v>
      </c>
      <c r="W13" s="17">
        <v>6.6880761190508203E-2</v>
      </c>
      <c r="X13" s="17">
        <v>7.7245618326252097E-2</v>
      </c>
      <c r="Y13" s="17">
        <v>5.2327209339513001E-2</v>
      </c>
      <c r="Z13" s="17">
        <v>7.14578537045997E-2</v>
      </c>
      <c r="AA13" s="17">
        <v>5.7017602413496897E-2</v>
      </c>
      <c r="AB13" s="17">
        <v>2.3104170249335899E-2</v>
      </c>
      <c r="AC13" s="17">
        <v>8.4370635792968607E-2</v>
      </c>
      <c r="AD13" s="17">
        <v>0.103152026404966</v>
      </c>
      <c r="AE13" s="17"/>
      <c r="AF13" s="17">
        <v>9.7828059286985999E-2</v>
      </c>
      <c r="AG13" s="17">
        <v>3.8998139832387202E-2</v>
      </c>
      <c r="AH13" s="17">
        <v>8.7036930438691096E-2</v>
      </c>
      <c r="AI13" s="17"/>
      <c r="AJ13" s="17">
        <v>8.3879080595813796E-2</v>
      </c>
      <c r="AK13" s="17">
        <v>3.3830755997262103E-2</v>
      </c>
      <c r="AL13" s="17">
        <v>6.4005019874896596E-2</v>
      </c>
      <c r="AM13" s="17"/>
      <c r="AN13" s="17">
        <v>8.0472932082090207E-2</v>
      </c>
      <c r="AO13" s="17">
        <v>8.1733847110375096E-2</v>
      </c>
      <c r="AP13" s="17">
        <v>6.2313003563122298E-2</v>
      </c>
      <c r="AQ13" s="17">
        <v>9.4570018850498906E-3</v>
      </c>
      <c r="AR13" s="17">
        <v>4.6611332011859699E-2</v>
      </c>
      <c r="AS13" s="17"/>
      <c r="AT13" s="17">
        <v>6.7772429879964902E-2</v>
      </c>
      <c r="AU13" s="17">
        <v>5.0478210864813099E-2</v>
      </c>
      <c r="AV13" s="17"/>
      <c r="AW13" s="17">
        <v>5.4919073611916697E-2</v>
      </c>
      <c r="AX13" s="17">
        <v>4.5767916714549599E-2</v>
      </c>
      <c r="AY13" s="17">
        <v>9.0688483505898698E-2</v>
      </c>
    </row>
    <row r="14" spans="2:51">
      <c r="B14" s="18" t="s">
        <v>119</v>
      </c>
      <c r="C14" s="17">
        <v>5.5936863448702599E-2</v>
      </c>
      <c r="D14" s="17">
        <v>3.1994960914842399E-2</v>
      </c>
      <c r="E14" s="17">
        <v>7.9140072728948005E-2</v>
      </c>
      <c r="F14" s="17"/>
      <c r="G14" s="17">
        <v>2.7717620803146499E-2</v>
      </c>
      <c r="H14" s="17">
        <v>6.3129522067948293E-2</v>
      </c>
      <c r="I14" s="17">
        <v>4.1653163404824299E-2</v>
      </c>
      <c r="J14" s="17">
        <v>5.4170909007318399E-2</v>
      </c>
      <c r="K14" s="17">
        <v>5.1961960911664898E-2</v>
      </c>
      <c r="L14" s="17">
        <v>7.7010958042569105E-2</v>
      </c>
      <c r="M14" s="17"/>
      <c r="N14" s="17">
        <v>3.9046202898694801E-2</v>
      </c>
      <c r="O14" s="17">
        <v>4.8604818283310501E-2</v>
      </c>
      <c r="P14" s="17">
        <v>7.1882087177539994E-2</v>
      </c>
      <c r="Q14" s="17">
        <v>6.8300771316634201E-2</v>
      </c>
      <c r="R14" s="17"/>
      <c r="S14" s="17">
        <v>0.111006471980944</v>
      </c>
      <c r="T14" s="17">
        <v>4.3815318706547597E-2</v>
      </c>
      <c r="U14" s="17">
        <v>4.6586949065169601E-2</v>
      </c>
      <c r="V14" s="17">
        <v>6.4948112782248699E-2</v>
      </c>
      <c r="W14" s="17">
        <v>1.6007950480249899E-2</v>
      </c>
      <c r="X14" s="17">
        <v>4.89240017670508E-2</v>
      </c>
      <c r="Y14" s="17">
        <v>6.00113773236359E-2</v>
      </c>
      <c r="Z14" s="17">
        <v>1.7305166961454801E-2</v>
      </c>
      <c r="AA14" s="17">
        <v>2.47139716401353E-2</v>
      </c>
      <c r="AB14" s="17">
        <v>7.6629042687683502E-2</v>
      </c>
      <c r="AC14" s="17">
        <v>6.7362838303212894E-2</v>
      </c>
      <c r="AD14" s="17">
        <v>4.73417331079901E-2</v>
      </c>
      <c r="AE14" s="17"/>
      <c r="AF14" s="17">
        <v>6.0673656086521699E-2</v>
      </c>
      <c r="AG14" s="17">
        <v>4.81234775472342E-2</v>
      </c>
      <c r="AH14" s="17">
        <v>5.7282810642399998E-2</v>
      </c>
      <c r="AI14" s="17"/>
      <c r="AJ14" s="17">
        <v>4.3846861390460498E-2</v>
      </c>
      <c r="AK14" s="17">
        <v>3.3956131029287198E-2</v>
      </c>
      <c r="AL14" s="17">
        <v>5.38310756766276E-2</v>
      </c>
      <c r="AM14" s="17"/>
      <c r="AN14" s="17">
        <v>7.4629133975072898E-2</v>
      </c>
      <c r="AO14" s="17">
        <v>3.6708051390175897E-2</v>
      </c>
      <c r="AP14" s="17">
        <v>5.0945582973351403E-2</v>
      </c>
      <c r="AQ14" s="17">
        <v>2.5135387684104098E-2</v>
      </c>
      <c r="AR14" s="17">
        <v>0.109126588032479</v>
      </c>
      <c r="AS14" s="17"/>
      <c r="AT14" s="17">
        <v>5.6356975511591197E-2</v>
      </c>
      <c r="AU14" s="17">
        <v>5.4047247868737401E-2</v>
      </c>
      <c r="AV14" s="17"/>
      <c r="AW14" s="17">
        <v>3.2825761831747999E-2</v>
      </c>
      <c r="AX14" s="17">
        <v>4.7770912016510098E-2</v>
      </c>
      <c r="AY14" s="17">
        <v>8.3124433398439806E-2</v>
      </c>
    </row>
    <row r="15" spans="2:51">
      <c r="B15" s="18" t="s">
        <v>138</v>
      </c>
      <c r="C15" s="21">
        <v>0.47834571174462098</v>
      </c>
      <c r="D15" s="21">
        <v>0.53268376640718795</v>
      </c>
      <c r="E15" s="21">
        <v>0.42383347465534699</v>
      </c>
      <c r="F15" s="21"/>
      <c r="G15" s="21">
        <v>0.53780430082087305</v>
      </c>
      <c r="H15" s="21">
        <v>0.50520847274803204</v>
      </c>
      <c r="I15" s="21">
        <v>0.49137748273433202</v>
      </c>
      <c r="J15" s="21">
        <v>0.46416892335845</v>
      </c>
      <c r="K15" s="21">
        <v>0.45955746656959101</v>
      </c>
      <c r="L15" s="21">
        <v>0.45054039290500703</v>
      </c>
      <c r="M15" s="21"/>
      <c r="N15" s="21">
        <v>0.54191736240116295</v>
      </c>
      <c r="O15" s="21">
        <v>0.48292557190963398</v>
      </c>
      <c r="P15" s="21">
        <v>0.467545964554687</v>
      </c>
      <c r="Q15" s="21">
        <v>0.40773727232443202</v>
      </c>
      <c r="R15" s="21"/>
      <c r="S15" s="21">
        <v>0.49508918118403</v>
      </c>
      <c r="T15" s="21">
        <v>0.45579523728677701</v>
      </c>
      <c r="U15" s="21">
        <v>0.46310649819466398</v>
      </c>
      <c r="V15" s="21">
        <v>0.47989650995011401</v>
      </c>
      <c r="W15" s="21">
        <v>0.48719657313169301</v>
      </c>
      <c r="X15" s="21">
        <v>0.46757109763058602</v>
      </c>
      <c r="Y15" s="21">
        <v>0.47803299501692897</v>
      </c>
      <c r="Z15" s="21">
        <v>0.47460360792031397</v>
      </c>
      <c r="AA15" s="21">
        <v>0.46569926927087102</v>
      </c>
      <c r="AB15" s="21">
        <v>0.53323492518383198</v>
      </c>
      <c r="AC15" s="21">
        <v>0.46257686808182202</v>
      </c>
      <c r="AD15" s="21">
        <v>0.49124638446451602</v>
      </c>
      <c r="AE15" s="21"/>
      <c r="AF15" s="21">
        <v>0.368532028542291</v>
      </c>
      <c r="AG15" s="21">
        <v>0.60325208254223295</v>
      </c>
      <c r="AH15" s="21">
        <v>0.41578727373611202</v>
      </c>
      <c r="AI15" s="21"/>
      <c r="AJ15" s="21">
        <v>0.44988241137541601</v>
      </c>
      <c r="AK15" s="21">
        <v>0.61708401234131705</v>
      </c>
      <c r="AL15" s="21">
        <v>0.57723917995253404</v>
      </c>
      <c r="AM15" s="21"/>
      <c r="AN15" s="21">
        <v>0.36484973702668699</v>
      </c>
      <c r="AO15" s="21">
        <v>0.44957726857421298</v>
      </c>
      <c r="AP15" s="21">
        <v>0.57605506425902098</v>
      </c>
      <c r="AQ15" s="21">
        <v>0.63989630613138404</v>
      </c>
      <c r="AR15" s="21">
        <v>0.64925000128874999</v>
      </c>
      <c r="AS15" s="21"/>
      <c r="AT15" s="21">
        <v>0.47600548159742001</v>
      </c>
      <c r="AU15" s="21">
        <v>0.51647481710493104</v>
      </c>
      <c r="AV15" s="21"/>
      <c r="AW15" s="21">
        <v>0.54383636199636398</v>
      </c>
      <c r="AX15" s="21">
        <v>0.524449594738989</v>
      </c>
      <c r="AY15" s="21">
        <v>0.39543161468158</v>
      </c>
    </row>
    <row r="16" spans="2:51">
      <c r="B16" s="18" t="s">
        <v>139</v>
      </c>
      <c r="C16" s="21">
        <v>0.216283960489389</v>
      </c>
      <c r="D16" s="21">
        <v>0.193144891702062</v>
      </c>
      <c r="E16" s="21">
        <v>0.239469749331366</v>
      </c>
      <c r="F16" s="21"/>
      <c r="G16" s="21">
        <v>0.20812089577325901</v>
      </c>
      <c r="H16" s="21">
        <v>0.21145678915101801</v>
      </c>
      <c r="I16" s="21">
        <v>0.23747345779226001</v>
      </c>
      <c r="J16" s="21">
        <v>0.17877289407559199</v>
      </c>
      <c r="K16" s="21">
        <v>0.23993121158917399</v>
      </c>
      <c r="L16" s="21">
        <v>0.215847555598286</v>
      </c>
      <c r="M16" s="21"/>
      <c r="N16" s="21">
        <v>0.19128468982683999</v>
      </c>
      <c r="O16" s="21">
        <v>0.226137539278464</v>
      </c>
      <c r="P16" s="21">
        <v>0.249452000258054</v>
      </c>
      <c r="Q16" s="21">
        <v>0.20154723880960701</v>
      </c>
      <c r="R16" s="21"/>
      <c r="S16" s="21">
        <v>0.19133296997945201</v>
      </c>
      <c r="T16" s="21">
        <v>0.23750505933216301</v>
      </c>
      <c r="U16" s="21">
        <v>0.23392579945082601</v>
      </c>
      <c r="V16" s="21">
        <v>0.20919604200694999</v>
      </c>
      <c r="W16" s="21">
        <v>0.26546489502064702</v>
      </c>
      <c r="X16" s="21">
        <v>0.17068631967257999</v>
      </c>
      <c r="Y16" s="21">
        <v>0.17660836928526699</v>
      </c>
      <c r="Z16" s="21">
        <v>0.22812497213883801</v>
      </c>
      <c r="AA16" s="21">
        <v>0.275294245801741</v>
      </c>
      <c r="AB16" s="21">
        <v>0.124035095723201</v>
      </c>
      <c r="AC16" s="21">
        <v>0.25345762777553099</v>
      </c>
      <c r="AD16" s="21">
        <v>0.28053622838468301</v>
      </c>
      <c r="AE16" s="21"/>
      <c r="AF16" s="21">
        <v>0.28142826210729399</v>
      </c>
      <c r="AG16" s="21">
        <v>0.14446541354253301</v>
      </c>
      <c r="AH16" s="21">
        <v>0.212046276853152</v>
      </c>
      <c r="AI16" s="21"/>
      <c r="AJ16" s="21">
        <v>0.24612106798501701</v>
      </c>
      <c r="AK16" s="21">
        <v>0.136256193123305</v>
      </c>
      <c r="AL16" s="21">
        <v>0.18934953971176499</v>
      </c>
      <c r="AM16" s="21"/>
      <c r="AN16" s="21">
        <v>0.25669439145964501</v>
      </c>
      <c r="AO16" s="21">
        <v>0.28106021326233899</v>
      </c>
      <c r="AP16" s="21">
        <v>0.19417118588120999</v>
      </c>
      <c r="AQ16" s="21">
        <v>0.11894425785255699</v>
      </c>
      <c r="AR16" s="21">
        <v>0.170850573795921</v>
      </c>
      <c r="AS16" s="21"/>
      <c r="AT16" s="21">
        <v>0.215021166530552</v>
      </c>
      <c r="AU16" s="21">
        <v>0.20331479092298199</v>
      </c>
      <c r="AV16" s="21"/>
      <c r="AW16" s="21">
        <v>0.19409025542924299</v>
      </c>
      <c r="AX16" s="21">
        <v>0.16239199903444801</v>
      </c>
      <c r="AY16" s="21">
        <v>0.25416733330117203</v>
      </c>
    </row>
    <row r="17" spans="2:51">
      <c r="B17" s="18" t="s">
        <v>140</v>
      </c>
      <c r="C17" s="22">
        <v>0.26206175125523301</v>
      </c>
      <c r="D17" s="22">
        <v>0.339538874705126</v>
      </c>
      <c r="E17" s="22">
        <v>0.18436372532398099</v>
      </c>
      <c r="F17" s="22"/>
      <c r="G17" s="22">
        <v>0.32968340504761401</v>
      </c>
      <c r="H17" s="22">
        <v>0.29375168359701398</v>
      </c>
      <c r="I17" s="22">
        <v>0.25390402494207198</v>
      </c>
      <c r="J17" s="22">
        <v>0.28539602928285801</v>
      </c>
      <c r="K17" s="22">
        <v>0.21962625498041699</v>
      </c>
      <c r="L17" s="22">
        <v>0.23469283730672</v>
      </c>
      <c r="M17" s="22"/>
      <c r="N17" s="22">
        <v>0.35063267257432401</v>
      </c>
      <c r="O17" s="22">
        <v>0.25678803263117</v>
      </c>
      <c r="P17" s="22">
        <v>0.218093964296633</v>
      </c>
      <c r="Q17" s="22">
        <v>0.20619003351482601</v>
      </c>
      <c r="R17" s="22"/>
      <c r="S17" s="22">
        <v>0.30375621120457702</v>
      </c>
      <c r="T17" s="22">
        <v>0.218290177954614</v>
      </c>
      <c r="U17" s="22">
        <v>0.22918069874383801</v>
      </c>
      <c r="V17" s="22">
        <v>0.27070046794316399</v>
      </c>
      <c r="W17" s="22">
        <v>0.22173167811104599</v>
      </c>
      <c r="X17" s="22">
        <v>0.296884777958006</v>
      </c>
      <c r="Y17" s="22">
        <v>0.30142462573166201</v>
      </c>
      <c r="Z17" s="22">
        <v>0.246478635781476</v>
      </c>
      <c r="AA17" s="22">
        <v>0.19040502346912999</v>
      </c>
      <c r="AB17" s="22">
        <v>0.40919982946063099</v>
      </c>
      <c r="AC17" s="22">
        <v>0.209119240306291</v>
      </c>
      <c r="AD17" s="22">
        <v>0.21071015607983301</v>
      </c>
      <c r="AE17" s="22"/>
      <c r="AF17" s="22">
        <v>8.7103766434997204E-2</v>
      </c>
      <c r="AG17" s="22">
        <v>0.4587866689997</v>
      </c>
      <c r="AH17" s="22">
        <v>0.20374099688295999</v>
      </c>
      <c r="AI17" s="22"/>
      <c r="AJ17" s="22">
        <v>0.203761343390399</v>
      </c>
      <c r="AK17" s="22">
        <v>0.48082781921801199</v>
      </c>
      <c r="AL17" s="22">
        <v>0.387889640240769</v>
      </c>
      <c r="AM17" s="22"/>
      <c r="AN17" s="22">
        <v>0.108155345567042</v>
      </c>
      <c r="AO17" s="22">
        <v>0.168517055311874</v>
      </c>
      <c r="AP17" s="22">
        <v>0.38188387837781101</v>
      </c>
      <c r="AQ17" s="22">
        <v>0.52095204827882702</v>
      </c>
      <c r="AR17" s="22">
        <v>0.47839942749282799</v>
      </c>
      <c r="AS17" s="22"/>
      <c r="AT17" s="22">
        <v>0.26098431506686798</v>
      </c>
      <c r="AU17" s="22">
        <v>0.31316002618194899</v>
      </c>
      <c r="AV17" s="22"/>
      <c r="AW17" s="22">
        <v>0.34974610656712102</v>
      </c>
      <c r="AX17" s="22">
        <v>0.36205759570454099</v>
      </c>
      <c r="AY17" s="22">
        <v>0.141264281380408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1046</v>
      </c>
      <c r="D7" s="10">
        <v>496</v>
      </c>
      <c r="E7" s="10">
        <v>548</v>
      </c>
      <c r="F7" s="10"/>
      <c r="G7" s="10">
        <v>95</v>
      </c>
      <c r="H7" s="10">
        <v>122</v>
      </c>
      <c r="I7" s="10">
        <v>150</v>
      </c>
      <c r="J7" s="10">
        <v>168</v>
      </c>
      <c r="K7" s="10">
        <v>222</v>
      </c>
      <c r="L7" s="10">
        <v>289</v>
      </c>
      <c r="M7" s="10"/>
      <c r="N7" s="10">
        <v>321</v>
      </c>
      <c r="O7" s="10">
        <v>273</v>
      </c>
      <c r="P7" s="10">
        <v>212</v>
      </c>
      <c r="Q7" s="10">
        <v>237</v>
      </c>
      <c r="R7" s="10"/>
      <c r="S7" s="10">
        <v>124</v>
      </c>
      <c r="T7" s="10">
        <v>153</v>
      </c>
      <c r="U7" s="10">
        <v>98</v>
      </c>
      <c r="V7" s="10">
        <v>85</v>
      </c>
      <c r="W7" s="10">
        <v>70</v>
      </c>
      <c r="X7" s="10">
        <v>82</v>
      </c>
      <c r="Y7" s="10">
        <v>97</v>
      </c>
      <c r="Z7" s="10">
        <v>58</v>
      </c>
      <c r="AA7" s="10">
        <v>118</v>
      </c>
      <c r="AB7" s="10">
        <v>78</v>
      </c>
      <c r="AC7" s="10">
        <v>51</v>
      </c>
      <c r="AD7" s="10">
        <v>32</v>
      </c>
      <c r="AE7" s="10"/>
      <c r="AF7" s="10">
        <v>443</v>
      </c>
      <c r="AG7" s="10">
        <v>439</v>
      </c>
      <c r="AH7" s="10">
        <v>102</v>
      </c>
      <c r="AI7" s="10"/>
      <c r="AJ7" s="10">
        <v>273</v>
      </c>
      <c r="AK7" s="10">
        <v>308</v>
      </c>
      <c r="AL7" s="10">
        <v>101</v>
      </c>
      <c r="AM7" s="10"/>
      <c r="AN7" s="10">
        <v>211</v>
      </c>
      <c r="AO7" s="10">
        <v>184</v>
      </c>
      <c r="AP7" s="10">
        <v>243</v>
      </c>
      <c r="AQ7" s="10">
        <v>113</v>
      </c>
      <c r="AR7" s="10">
        <v>20</v>
      </c>
      <c r="AS7" s="10"/>
      <c r="AT7" s="10">
        <v>970</v>
      </c>
      <c r="AU7" s="10">
        <v>72</v>
      </c>
      <c r="AV7" s="10"/>
      <c r="AW7" s="10">
        <v>502</v>
      </c>
      <c r="AX7" s="10">
        <v>111</v>
      </c>
      <c r="AY7" s="10">
        <v>433</v>
      </c>
    </row>
    <row r="8" spans="2:51" ht="30" customHeight="1">
      <c r="B8" s="11" t="s">
        <v>112</v>
      </c>
      <c r="C8" s="11">
        <v>1039</v>
      </c>
      <c r="D8" s="11">
        <v>507</v>
      </c>
      <c r="E8" s="11">
        <v>529</v>
      </c>
      <c r="F8" s="11"/>
      <c r="G8" s="11">
        <v>112</v>
      </c>
      <c r="H8" s="11">
        <v>152</v>
      </c>
      <c r="I8" s="11">
        <v>169</v>
      </c>
      <c r="J8" s="11">
        <v>163</v>
      </c>
      <c r="K8" s="11">
        <v>182</v>
      </c>
      <c r="L8" s="11">
        <v>261</v>
      </c>
      <c r="M8" s="11"/>
      <c r="N8" s="11">
        <v>292</v>
      </c>
      <c r="O8" s="11">
        <v>250</v>
      </c>
      <c r="P8" s="11">
        <v>243</v>
      </c>
      <c r="Q8" s="11">
        <v>250</v>
      </c>
      <c r="R8" s="11"/>
      <c r="S8" s="11">
        <v>150</v>
      </c>
      <c r="T8" s="11">
        <v>143</v>
      </c>
      <c r="U8" s="11">
        <v>83</v>
      </c>
      <c r="V8" s="11">
        <v>90</v>
      </c>
      <c r="W8" s="11">
        <v>67</v>
      </c>
      <c r="X8" s="11">
        <v>89</v>
      </c>
      <c r="Y8" s="11">
        <v>92</v>
      </c>
      <c r="Z8" s="11">
        <v>51</v>
      </c>
      <c r="AA8" s="11">
        <v>112</v>
      </c>
      <c r="AB8" s="11">
        <v>76</v>
      </c>
      <c r="AC8" s="11">
        <v>50</v>
      </c>
      <c r="AD8" s="11">
        <v>35</v>
      </c>
      <c r="AE8" s="11"/>
      <c r="AF8" s="11">
        <v>426</v>
      </c>
      <c r="AG8" s="11">
        <v>426</v>
      </c>
      <c r="AH8" s="11">
        <v>116</v>
      </c>
      <c r="AI8" s="11"/>
      <c r="AJ8" s="11">
        <v>262</v>
      </c>
      <c r="AK8" s="11">
        <v>310</v>
      </c>
      <c r="AL8" s="11">
        <v>96</v>
      </c>
      <c r="AM8" s="11"/>
      <c r="AN8" s="11">
        <v>203</v>
      </c>
      <c r="AO8" s="11">
        <v>191</v>
      </c>
      <c r="AP8" s="11">
        <v>244</v>
      </c>
      <c r="AQ8" s="11">
        <v>106</v>
      </c>
      <c r="AR8" s="11">
        <v>21</v>
      </c>
      <c r="AS8" s="11"/>
      <c r="AT8" s="11">
        <v>951</v>
      </c>
      <c r="AU8" s="11">
        <v>84</v>
      </c>
      <c r="AV8" s="11"/>
      <c r="AW8" s="11">
        <v>482</v>
      </c>
      <c r="AX8" s="11">
        <v>113</v>
      </c>
      <c r="AY8" s="11">
        <v>444</v>
      </c>
    </row>
    <row r="9" spans="2:51">
      <c r="B9" s="18" t="s">
        <v>133</v>
      </c>
      <c r="C9" s="17">
        <v>0.11282388304765301</v>
      </c>
      <c r="D9" s="17">
        <v>0.13149189891662399</v>
      </c>
      <c r="E9" s="17">
        <v>9.5465365913224701E-2</v>
      </c>
      <c r="F9" s="17"/>
      <c r="G9" s="17">
        <v>9.9647319817553107E-2</v>
      </c>
      <c r="H9" s="17">
        <v>9.0304010432398205E-2</v>
      </c>
      <c r="I9" s="17">
        <v>5.18018719926275E-2</v>
      </c>
      <c r="J9" s="17">
        <v>0.11963059908256</v>
      </c>
      <c r="K9" s="17">
        <v>0.109426741807015</v>
      </c>
      <c r="L9" s="17">
        <v>0.16924230093985199</v>
      </c>
      <c r="M9" s="17"/>
      <c r="N9" s="17">
        <v>9.4980162080207306E-2</v>
      </c>
      <c r="O9" s="17">
        <v>0.115899207374838</v>
      </c>
      <c r="P9" s="17">
        <v>0.12619556271947099</v>
      </c>
      <c r="Q9" s="17">
        <v>0.119196924130353</v>
      </c>
      <c r="R9" s="17"/>
      <c r="S9" s="17">
        <v>8.2951328408367095E-2</v>
      </c>
      <c r="T9" s="17">
        <v>0.11682159299577</v>
      </c>
      <c r="U9" s="17">
        <v>0.106931830613502</v>
      </c>
      <c r="V9" s="17">
        <v>0.10035162856046501</v>
      </c>
      <c r="W9" s="17">
        <v>0.10585223397160599</v>
      </c>
      <c r="X9" s="17">
        <v>0.115731278886423</v>
      </c>
      <c r="Y9" s="17">
        <v>0.105111442202497</v>
      </c>
      <c r="Z9" s="17">
        <v>0.118678381083219</v>
      </c>
      <c r="AA9" s="17">
        <v>0.13729632278540799</v>
      </c>
      <c r="AB9" s="17">
        <v>0.102215806743866</v>
      </c>
      <c r="AC9" s="17">
        <v>0.235912543031643</v>
      </c>
      <c r="AD9" s="17">
        <v>5.7613798019052698E-2</v>
      </c>
      <c r="AE9" s="17"/>
      <c r="AF9" s="17">
        <v>0.15689715633375301</v>
      </c>
      <c r="AG9" s="17">
        <v>8.72288483282493E-2</v>
      </c>
      <c r="AH9" s="17">
        <v>5.2664728463064102E-2</v>
      </c>
      <c r="AI9" s="17"/>
      <c r="AJ9" s="17">
        <v>0.192023731171971</v>
      </c>
      <c r="AK9" s="17">
        <v>7.6825122355530004E-2</v>
      </c>
      <c r="AL9" s="17">
        <v>6.1155141734682603E-2</v>
      </c>
      <c r="AM9" s="17"/>
      <c r="AN9" s="17">
        <v>0.13316599619884401</v>
      </c>
      <c r="AO9" s="17">
        <v>0.12095239500543099</v>
      </c>
      <c r="AP9" s="17">
        <v>9.6694264572795105E-2</v>
      </c>
      <c r="AQ9" s="17">
        <v>6.3572524704921196E-2</v>
      </c>
      <c r="AR9" s="17">
        <v>0.117703125588122</v>
      </c>
      <c r="AS9" s="17"/>
      <c r="AT9" s="17">
        <v>0.116415108953645</v>
      </c>
      <c r="AU9" s="17">
        <v>7.7909986598979603E-2</v>
      </c>
      <c r="AV9" s="17"/>
      <c r="AW9" s="17">
        <v>0.131094707038972</v>
      </c>
      <c r="AX9" s="17">
        <v>0.143023018943533</v>
      </c>
      <c r="AY9" s="17">
        <v>8.5259158914531202E-2</v>
      </c>
    </row>
    <row r="10" spans="2:51">
      <c r="B10" s="18" t="s">
        <v>134</v>
      </c>
      <c r="C10" s="17">
        <v>0.26080496711746298</v>
      </c>
      <c r="D10" s="17">
        <v>0.29954334123488102</v>
      </c>
      <c r="E10" s="17">
        <v>0.222435781191057</v>
      </c>
      <c r="F10" s="17"/>
      <c r="G10" s="17">
        <v>0.189934970652579</v>
      </c>
      <c r="H10" s="17">
        <v>0.283906376609661</v>
      </c>
      <c r="I10" s="17">
        <v>0.29037579243615802</v>
      </c>
      <c r="J10" s="17">
        <v>0.25981321663036899</v>
      </c>
      <c r="K10" s="17">
        <v>0.25740199477467501</v>
      </c>
      <c r="L10" s="17">
        <v>0.261730388947363</v>
      </c>
      <c r="M10" s="17"/>
      <c r="N10" s="17">
        <v>0.29936557666139801</v>
      </c>
      <c r="O10" s="17">
        <v>0.25192578955622602</v>
      </c>
      <c r="P10" s="17">
        <v>0.27912911748188601</v>
      </c>
      <c r="Q10" s="17">
        <v>0.20565493022633499</v>
      </c>
      <c r="R10" s="17"/>
      <c r="S10" s="17">
        <v>0.27872903751432299</v>
      </c>
      <c r="T10" s="17">
        <v>0.243531536744272</v>
      </c>
      <c r="U10" s="17">
        <v>0.240652250804753</v>
      </c>
      <c r="V10" s="17">
        <v>0.31307145508125001</v>
      </c>
      <c r="W10" s="17">
        <v>0.31390610426684301</v>
      </c>
      <c r="X10" s="17">
        <v>0.28099297259821998</v>
      </c>
      <c r="Y10" s="17">
        <v>0.18042751581965899</v>
      </c>
      <c r="Z10" s="17">
        <v>0.34500355436019498</v>
      </c>
      <c r="AA10" s="17">
        <v>0.248775123835105</v>
      </c>
      <c r="AB10" s="17">
        <v>0.16512393422902499</v>
      </c>
      <c r="AC10" s="17">
        <v>0.194006073074529</v>
      </c>
      <c r="AD10" s="17">
        <v>0.44664859415859498</v>
      </c>
      <c r="AE10" s="17"/>
      <c r="AF10" s="17">
        <v>0.28055244558674403</v>
      </c>
      <c r="AG10" s="17">
        <v>0.26061416532751802</v>
      </c>
      <c r="AH10" s="17">
        <v>0.234159362296122</v>
      </c>
      <c r="AI10" s="17"/>
      <c r="AJ10" s="17">
        <v>0.332936220056057</v>
      </c>
      <c r="AK10" s="17">
        <v>0.21859481679892001</v>
      </c>
      <c r="AL10" s="17">
        <v>0.328530354386112</v>
      </c>
      <c r="AM10" s="17"/>
      <c r="AN10" s="17">
        <v>0.239619525371248</v>
      </c>
      <c r="AO10" s="17">
        <v>0.20770534392619</v>
      </c>
      <c r="AP10" s="17">
        <v>0.23286930222173699</v>
      </c>
      <c r="AQ10" s="17">
        <v>0.38699055648310299</v>
      </c>
      <c r="AR10" s="17">
        <v>0.22891989792075901</v>
      </c>
      <c r="AS10" s="17"/>
      <c r="AT10" s="17">
        <v>0.265824514627582</v>
      </c>
      <c r="AU10" s="17">
        <v>0.204337500337129</v>
      </c>
      <c r="AV10" s="17"/>
      <c r="AW10" s="17">
        <v>0.26676991244840298</v>
      </c>
      <c r="AX10" s="17">
        <v>0.32760169441090597</v>
      </c>
      <c r="AY10" s="17">
        <v>0.23724690073190499</v>
      </c>
    </row>
    <row r="11" spans="2:51">
      <c r="B11" s="18" t="s">
        <v>135</v>
      </c>
      <c r="C11" s="17">
        <v>0.35003652408226399</v>
      </c>
      <c r="D11" s="17">
        <v>0.32551145394162001</v>
      </c>
      <c r="E11" s="17">
        <v>0.37517751719460202</v>
      </c>
      <c r="F11" s="17"/>
      <c r="G11" s="17">
        <v>0.36737918056212698</v>
      </c>
      <c r="H11" s="17">
        <v>0.36717905645270499</v>
      </c>
      <c r="I11" s="17">
        <v>0.356910804148179</v>
      </c>
      <c r="J11" s="17">
        <v>0.35530120957193001</v>
      </c>
      <c r="K11" s="17">
        <v>0.38962159122956003</v>
      </c>
      <c r="L11" s="17">
        <v>0.29721216954149499</v>
      </c>
      <c r="M11" s="17"/>
      <c r="N11" s="17">
        <v>0.34995211112536301</v>
      </c>
      <c r="O11" s="17">
        <v>0.30939430031564402</v>
      </c>
      <c r="P11" s="17">
        <v>0.30965485461367698</v>
      </c>
      <c r="Q11" s="17">
        <v>0.42566654358441602</v>
      </c>
      <c r="R11" s="17"/>
      <c r="S11" s="17">
        <v>0.28871911995968502</v>
      </c>
      <c r="T11" s="17">
        <v>0.37675259777690401</v>
      </c>
      <c r="U11" s="17">
        <v>0.36548452399511999</v>
      </c>
      <c r="V11" s="17">
        <v>0.30602529726136601</v>
      </c>
      <c r="W11" s="17">
        <v>0.35356977805245698</v>
      </c>
      <c r="X11" s="17">
        <v>0.39117465892644998</v>
      </c>
      <c r="Y11" s="17">
        <v>0.411578471864115</v>
      </c>
      <c r="Z11" s="17">
        <v>0.271377591735879</v>
      </c>
      <c r="AA11" s="17">
        <v>0.30755963479516302</v>
      </c>
      <c r="AB11" s="17">
        <v>0.48201507744298999</v>
      </c>
      <c r="AC11" s="17">
        <v>0.33048104792878502</v>
      </c>
      <c r="AD11" s="17">
        <v>0.296640327173326</v>
      </c>
      <c r="AE11" s="17"/>
      <c r="AF11" s="17">
        <v>0.34405937465687703</v>
      </c>
      <c r="AG11" s="17">
        <v>0.33821709333695599</v>
      </c>
      <c r="AH11" s="17">
        <v>0.39712687814504399</v>
      </c>
      <c r="AI11" s="17"/>
      <c r="AJ11" s="17">
        <v>0.27179941477914199</v>
      </c>
      <c r="AK11" s="17">
        <v>0.37171322829035702</v>
      </c>
      <c r="AL11" s="17">
        <v>0.33621519185392901</v>
      </c>
      <c r="AM11" s="17"/>
      <c r="AN11" s="17">
        <v>0.35723386610149999</v>
      </c>
      <c r="AO11" s="17">
        <v>0.350640553326723</v>
      </c>
      <c r="AP11" s="17">
        <v>0.37468180467737999</v>
      </c>
      <c r="AQ11" s="17">
        <v>0.32123386883715899</v>
      </c>
      <c r="AR11" s="17">
        <v>0.181503874704357</v>
      </c>
      <c r="AS11" s="17"/>
      <c r="AT11" s="17">
        <v>0.347266820134292</v>
      </c>
      <c r="AU11" s="17">
        <v>0.39940714681454598</v>
      </c>
      <c r="AV11" s="17"/>
      <c r="AW11" s="17">
        <v>0.34076339977668502</v>
      </c>
      <c r="AX11" s="17">
        <v>0.34103971147085299</v>
      </c>
      <c r="AY11" s="17">
        <v>0.36240797379839501</v>
      </c>
    </row>
    <row r="12" spans="2:51">
      <c r="B12" s="18" t="s">
        <v>136</v>
      </c>
      <c r="C12" s="17">
        <v>0.12614501891250099</v>
      </c>
      <c r="D12" s="17">
        <v>0.116254895896542</v>
      </c>
      <c r="E12" s="17">
        <v>0.133997538068889</v>
      </c>
      <c r="F12" s="17"/>
      <c r="G12" s="17">
        <v>0.16002907332695601</v>
      </c>
      <c r="H12" s="17">
        <v>0.123034433575075</v>
      </c>
      <c r="I12" s="17">
        <v>0.12552103603720099</v>
      </c>
      <c r="J12" s="17">
        <v>0.119935495603175</v>
      </c>
      <c r="K12" s="17">
        <v>0.117427986793832</v>
      </c>
      <c r="L12" s="17">
        <v>0.123712061485424</v>
      </c>
      <c r="M12" s="17"/>
      <c r="N12" s="17">
        <v>0.121408008373734</v>
      </c>
      <c r="O12" s="17">
        <v>0.14440037413861601</v>
      </c>
      <c r="P12" s="17">
        <v>0.13596349676877001</v>
      </c>
      <c r="Q12" s="17">
        <v>0.10570166530576899</v>
      </c>
      <c r="R12" s="17"/>
      <c r="S12" s="17">
        <v>0.17126083159515601</v>
      </c>
      <c r="T12" s="17">
        <v>0.11042599532228201</v>
      </c>
      <c r="U12" s="17">
        <v>0.156286531241422</v>
      </c>
      <c r="V12" s="17">
        <v>8.6263142289036296E-2</v>
      </c>
      <c r="W12" s="17">
        <v>0.121884857827671</v>
      </c>
      <c r="X12" s="17">
        <v>1.06591558345022E-2</v>
      </c>
      <c r="Y12" s="17">
        <v>0.15457340683975901</v>
      </c>
      <c r="Z12" s="17">
        <v>0.164599115057837</v>
      </c>
      <c r="AA12" s="17">
        <v>0.17739727246846701</v>
      </c>
      <c r="AB12" s="17">
        <v>0.14100863908648401</v>
      </c>
      <c r="AC12" s="17">
        <v>8.9755822760096596E-2</v>
      </c>
      <c r="AD12" s="17">
        <v>5.4649112374447299E-2</v>
      </c>
      <c r="AE12" s="17"/>
      <c r="AF12" s="17">
        <v>0.10317464968077</v>
      </c>
      <c r="AG12" s="17">
        <v>0.150682719846401</v>
      </c>
      <c r="AH12" s="17">
        <v>0.12046750292102799</v>
      </c>
      <c r="AI12" s="17"/>
      <c r="AJ12" s="17">
        <v>0.12911165242721301</v>
      </c>
      <c r="AK12" s="17">
        <v>0.13242622151120301</v>
      </c>
      <c r="AL12" s="17">
        <v>0.10189315868743599</v>
      </c>
      <c r="AM12" s="17"/>
      <c r="AN12" s="17">
        <v>0.11033648662762301</v>
      </c>
      <c r="AO12" s="17">
        <v>0.15490479160377699</v>
      </c>
      <c r="AP12" s="17">
        <v>0.15550482690327899</v>
      </c>
      <c r="AQ12" s="17">
        <v>0.105483944391493</v>
      </c>
      <c r="AR12" s="17">
        <v>0.220584365826545</v>
      </c>
      <c r="AS12" s="17"/>
      <c r="AT12" s="17">
        <v>0.128786562859389</v>
      </c>
      <c r="AU12" s="17">
        <v>8.6231082470810599E-2</v>
      </c>
      <c r="AV12" s="17"/>
      <c r="AW12" s="17">
        <v>0.13386426068990001</v>
      </c>
      <c r="AX12" s="17">
        <v>9.9358362079304194E-2</v>
      </c>
      <c r="AY12" s="17">
        <v>0.12461097002045</v>
      </c>
    </row>
    <row r="13" spans="2:51">
      <c r="B13" s="18" t="s">
        <v>137</v>
      </c>
      <c r="C13" s="17">
        <v>5.8124273939323498E-2</v>
      </c>
      <c r="D13" s="17">
        <v>7.57599383271544E-2</v>
      </c>
      <c r="E13" s="17">
        <v>4.1498467425352403E-2</v>
      </c>
      <c r="F13" s="17"/>
      <c r="G13" s="17">
        <v>6.16837652410177E-2</v>
      </c>
      <c r="H13" s="17">
        <v>6.5200913983829295E-2</v>
      </c>
      <c r="I13" s="17">
        <v>5.9913553446114098E-2</v>
      </c>
      <c r="J13" s="17">
        <v>6.8207512133278206E-2</v>
      </c>
      <c r="K13" s="17">
        <v>3.9315068340624801E-2</v>
      </c>
      <c r="L13" s="17">
        <v>5.8118891568885701E-2</v>
      </c>
      <c r="M13" s="17"/>
      <c r="N13" s="17">
        <v>8.0655639896267201E-2</v>
      </c>
      <c r="O13" s="17">
        <v>7.8981472894544297E-2</v>
      </c>
      <c r="P13" s="17">
        <v>4.6634004589534102E-2</v>
      </c>
      <c r="Q13" s="17">
        <v>2.29626730048215E-2</v>
      </c>
      <c r="R13" s="17"/>
      <c r="S13" s="17">
        <v>2.7286830121947301E-2</v>
      </c>
      <c r="T13" s="17">
        <v>6.0732500927502403E-2</v>
      </c>
      <c r="U13" s="17">
        <v>8.2408564791325203E-2</v>
      </c>
      <c r="V13" s="17">
        <v>0.100335808227733</v>
      </c>
      <c r="W13" s="17">
        <v>6.3088601589765397E-2</v>
      </c>
      <c r="X13" s="17">
        <v>9.15163393986035E-2</v>
      </c>
      <c r="Y13" s="17">
        <v>7.4669862011369006E-2</v>
      </c>
      <c r="Z13" s="17">
        <v>3.3486643126135397E-2</v>
      </c>
      <c r="AA13" s="17">
        <v>4.7413603774970302E-2</v>
      </c>
      <c r="AB13" s="17">
        <v>2.3561402815469E-2</v>
      </c>
      <c r="AC13" s="17">
        <v>5.0755155770775599E-2</v>
      </c>
      <c r="AD13" s="17">
        <v>3.06072191252479E-2</v>
      </c>
      <c r="AE13" s="17"/>
      <c r="AF13" s="17">
        <v>3.04236807622748E-2</v>
      </c>
      <c r="AG13" s="17">
        <v>8.73818948803297E-2</v>
      </c>
      <c r="AH13" s="17">
        <v>8.7987302970769996E-2</v>
      </c>
      <c r="AI13" s="17"/>
      <c r="AJ13" s="17">
        <v>2.03598044242678E-2</v>
      </c>
      <c r="AK13" s="17">
        <v>0.11163806129005301</v>
      </c>
      <c r="AL13" s="17">
        <v>6.9471078603012201E-2</v>
      </c>
      <c r="AM13" s="17"/>
      <c r="AN13" s="17">
        <v>2.6824770793415002E-2</v>
      </c>
      <c r="AO13" s="17">
        <v>8.8513274699843797E-2</v>
      </c>
      <c r="AP13" s="17">
        <v>6.6150777390836094E-2</v>
      </c>
      <c r="AQ13" s="17">
        <v>8.0410636959666104E-2</v>
      </c>
      <c r="AR13" s="17">
        <v>0.108227439257314</v>
      </c>
      <c r="AS13" s="17"/>
      <c r="AT13" s="17">
        <v>5.4853479133586798E-2</v>
      </c>
      <c r="AU13" s="17">
        <v>7.6243607545169595E-2</v>
      </c>
      <c r="AV13" s="17"/>
      <c r="AW13" s="17">
        <v>6.4693434939861294E-2</v>
      </c>
      <c r="AX13" s="17">
        <v>1.6823407776292602E-2</v>
      </c>
      <c r="AY13" s="17">
        <v>6.1550536718457602E-2</v>
      </c>
    </row>
    <row r="14" spans="2:51">
      <c r="B14" s="18" t="s">
        <v>119</v>
      </c>
      <c r="C14" s="17">
        <v>9.2065332900795105E-2</v>
      </c>
      <c r="D14" s="17">
        <v>5.14384716831775E-2</v>
      </c>
      <c r="E14" s="17">
        <v>0.131425330206875</v>
      </c>
      <c r="F14" s="17"/>
      <c r="G14" s="17">
        <v>0.121325690399767</v>
      </c>
      <c r="H14" s="17">
        <v>7.0375208946331397E-2</v>
      </c>
      <c r="I14" s="17">
        <v>0.115476941939721</v>
      </c>
      <c r="J14" s="17">
        <v>7.7111966978687593E-2</v>
      </c>
      <c r="K14" s="17">
        <v>8.6806617054292601E-2</v>
      </c>
      <c r="L14" s="17">
        <v>8.9984187516981298E-2</v>
      </c>
      <c r="M14" s="17"/>
      <c r="N14" s="17">
        <v>5.3638501863030499E-2</v>
      </c>
      <c r="O14" s="17">
        <v>9.9398855720132406E-2</v>
      </c>
      <c r="P14" s="17">
        <v>0.10242296382666199</v>
      </c>
      <c r="Q14" s="17">
        <v>0.120817263748305</v>
      </c>
      <c r="R14" s="17"/>
      <c r="S14" s="17">
        <v>0.15105285240052199</v>
      </c>
      <c r="T14" s="17">
        <v>9.17357762332697E-2</v>
      </c>
      <c r="U14" s="17">
        <v>4.82362985538786E-2</v>
      </c>
      <c r="V14" s="17">
        <v>9.3952668580149806E-2</v>
      </c>
      <c r="W14" s="17">
        <v>4.16984242916573E-2</v>
      </c>
      <c r="X14" s="17">
        <v>0.109925594355801</v>
      </c>
      <c r="Y14" s="17">
        <v>7.36393012626015E-2</v>
      </c>
      <c r="Z14" s="17">
        <v>6.6854714636733495E-2</v>
      </c>
      <c r="AA14" s="17">
        <v>8.15580423408864E-2</v>
      </c>
      <c r="AB14" s="17">
        <v>8.6075139682165402E-2</v>
      </c>
      <c r="AC14" s="17">
        <v>9.9089357434169897E-2</v>
      </c>
      <c r="AD14" s="17">
        <v>0.113840949149331</v>
      </c>
      <c r="AE14" s="17"/>
      <c r="AF14" s="17">
        <v>8.4892692979580797E-2</v>
      </c>
      <c r="AG14" s="17">
        <v>7.5875278280545799E-2</v>
      </c>
      <c r="AH14" s="17">
        <v>0.10759422520397199</v>
      </c>
      <c r="AI14" s="17"/>
      <c r="AJ14" s="17">
        <v>5.3769177141348601E-2</v>
      </c>
      <c r="AK14" s="17">
        <v>8.8802549753935894E-2</v>
      </c>
      <c r="AL14" s="17">
        <v>0.102735074734828</v>
      </c>
      <c r="AM14" s="17"/>
      <c r="AN14" s="17">
        <v>0.13281935490737101</v>
      </c>
      <c r="AO14" s="17">
        <v>7.7283641438034595E-2</v>
      </c>
      <c r="AP14" s="17">
        <v>7.4099024233972105E-2</v>
      </c>
      <c r="AQ14" s="17">
        <v>4.2308468623657898E-2</v>
      </c>
      <c r="AR14" s="17">
        <v>0.14306129670290299</v>
      </c>
      <c r="AS14" s="17"/>
      <c r="AT14" s="17">
        <v>8.6853514291505299E-2</v>
      </c>
      <c r="AU14" s="17">
        <v>0.15587067623336501</v>
      </c>
      <c r="AV14" s="17"/>
      <c r="AW14" s="17">
        <v>6.2814285106178605E-2</v>
      </c>
      <c r="AX14" s="17">
        <v>7.21538053191116E-2</v>
      </c>
      <c r="AY14" s="17">
        <v>0.12892445981626</v>
      </c>
    </row>
    <row r="15" spans="2:51">
      <c r="B15" s="18" t="s">
        <v>138</v>
      </c>
      <c r="C15" s="21">
        <v>0.37362885016511599</v>
      </c>
      <c r="D15" s="21">
        <v>0.43103524015150602</v>
      </c>
      <c r="E15" s="21">
        <v>0.31790114710428102</v>
      </c>
      <c r="F15" s="21"/>
      <c r="G15" s="21">
        <v>0.28958229047013201</v>
      </c>
      <c r="H15" s="21">
        <v>0.374210387042059</v>
      </c>
      <c r="I15" s="21">
        <v>0.342177664428785</v>
      </c>
      <c r="J15" s="21">
        <v>0.37944381571292901</v>
      </c>
      <c r="K15" s="21">
        <v>0.36682873658169102</v>
      </c>
      <c r="L15" s="21">
        <v>0.43097268988721499</v>
      </c>
      <c r="M15" s="21"/>
      <c r="N15" s="21">
        <v>0.394345738741605</v>
      </c>
      <c r="O15" s="21">
        <v>0.36782499693106302</v>
      </c>
      <c r="P15" s="21">
        <v>0.40532468020135698</v>
      </c>
      <c r="Q15" s="21">
        <v>0.32485185435668801</v>
      </c>
      <c r="R15" s="21"/>
      <c r="S15" s="21">
        <v>0.36168036592268998</v>
      </c>
      <c r="T15" s="21">
        <v>0.36035312974004202</v>
      </c>
      <c r="U15" s="21">
        <v>0.34758408141825398</v>
      </c>
      <c r="V15" s="21">
        <v>0.41342308364171498</v>
      </c>
      <c r="W15" s="21">
        <v>0.41975833823844999</v>
      </c>
      <c r="X15" s="21">
        <v>0.39672425148464302</v>
      </c>
      <c r="Y15" s="21">
        <v>0.28553895802215601</v>
      </c>
      <c r="Z15" s="21">
        <v>0.46368193544341402</v>
      </c>
      <c r="AA15" s="21">
        <v>0.38607144662051301</v>
      </c>
      <c r="AB15" s="21">
        <v>0.26733974097289098</v>
      </c>
      <c r="AC15" s="21">
        <v>0.42991861610617299</v>
      </c>
      <c r="AD15" s="21">
        <v>0.50426239217764801</v>
      </c>
      <c r="AE15" s="21"/>
      <c r="AF15" s="21">
        <v>0.43744960192049698</v>
      </c>
      <c r="AG15" s="21">
        <v>0.34784301365576697</v>
      </c>
      <c r="AH15" s="21">
        <v>0.28682409075918602</v>
      </c>
      <c r="AI15" s="21"/>
      <c r="AJ15" s="21">
        <v>0.52495995122802797</v>
      </c>
      <c r="AK15" s="21">
        <v>0.29541993915444997</v>
      </c>
      <c r="AL15" s="21">
        <v>0.38968549612079501</v>
      </c>
      <c r="AM15" s="21"/>
      <c r="AN15" s="21">
        <v>0.37278552157009198</v>
      </c>
      <c r="AO15" s="21">
        <v>0.32865773893162098</v>
      </c>
      <c r="AP15" s="21">
        <v>0.32956356679453203</v>
      </c>
      <c r="AQ15" s="21">
        <v>0.45056308118802402</v>
      </c>
      <c r="AR15" s="21">
        <v>0.34662302350888202</v>
      </c>
      <c r="AS15" s="21"/>
      <c r="AT15" s="21">
        <v>0.38223962358122698</v>
      </c>
      <c r="AU15" s="21">
        <v>0.28224748693610902</v>
      </c>
      <c r="AV15" s="21"/>
      <c r="AW15" s="21">
        <v>0.397864619487375</v>
      </c>
      <c r="AX15" s="21">
        <v>0.47062471335443901</v>
      </c>
      <c r="AY15" s="21">
        <v>0.32250605964643703</v>
      </c>
    </row>
    <row r="16" spans="2:51">
      <c r="B16" s="18" t="s">
        <v>139</v>
      </c>
      <c r="C16" s="21">
        <v>0.184269292851825</v>
      </c>
      <c r="D16" s="21">
        <v>0.192014834223696</v>
      </c>
      <c r="E16" s="21">
        <v>0.17549600549424099</v>
      </c>
      <c r="F16" s="21"/>
      <c r="G16" s="21">
        <v>0.221712838567973</v>
      </c>
      <c r="H16" s="21">
        <v>0.188235347558904</v>
      </c>
      <c r="I16" s="21">
        <v>0.18543458948331501</v>
      </c>
      <c r="J16" s="21">
        <v>0.18814300773645301</v>
      </c>
      <c r="K16" s="21">
        <v>0.15674305513445699</v>
      </c>
      <c r="L16" s="21">
        <v>0.18183095305430899</v>
      </c>
      <c r="M16" s="21"/>
      <c r="N16" s="21">
        <v>0.20206364827000101</v>
      </c>
      <c r="O16" s="21">
        <v>0.22338184703316</v>
      </c>
      <c r="P16" s="21">
        <v>0.18259750135830399</v>
      </c>
      <c r="Q16" s="21">
        <v>0.12866433831059099</v>
      </c>
      <c r="R16" s="21"/>
      <c r="S16" s="21">
        <v>0.198547661717103</v>
      </c>
      <c r="T16" s="21">
        <v>0.17115849624978499</v>
      </c>
      <c r="U16" s="21">
        <v>0.238695096032747</v>
      </c>
      <c r="V16" s="21">
        <v>0.18659895051677</v>
      </c>
      <c r="W16" s="21">
        <v>0.18497345941743601</v>
      </c>
      <c r="X16" s="21">
        <v>0.102175495233106</v>
      </c>
      <c r="Y16" s="21">
        <v>0.229243268851128</v>
      </c>
      <c r="Z16" s="21">
        <v>0.198085758183973</v>
      </c>
      <c r="AA16" s="21">
        <v>0.22481087624343801</v>
      </c>
      <c r="AB16" s="21">
        <v>0.16457004190195301</v>
      </c>
      <c r="AC16" s="21">
        <v>0.14051097853087199</v>
      </c>
      <c r="AD16" s="21">
        <v>8.5256331499695207E-2</v>
      </c>
      <c r="AE16" s="21"/>
      <c r="AF16" s="21">
        <v>0.133598330443045</v>
      </c>
      <c r="AG16" s="21">
        <v>0.23806461472672999</v>
      </c>
      <c r="AH16" s="21">
        <v>0.20845480589179799</v>
      </c>
      <c r="AI16" s="21"/>
      <c r="AJ16" s="21">
        <v>0.149471456851481</v>
      </c>
      <c r="AK16" s="21">
        <v>0.244064282801257</v>
      </c>
      <c r="AL16" s="21">
        <v>0.171364237290449</v>
      </c>
      <c r="AM16" s="21"/>
      <c r="AN16" s="21">
        <v>0.13716125742103799</v>
      </c>
      <c r="AO16" s="21">
        <v>0.24341806630362101</v>
      </c>
      <c r="AP16" s="21">
        <v>0.22165560429411599</v>
      </c>
      <c r="AQ16" s="21">
        <v>0.18589458135115899</v>
      </c>
      <c r="AR16" s="21">
        <v>0.32881180508385899</v>
      </c>
      <c r="AS16" s="21"/>
      <c r="AT16" s="21">
        <v>0.18364004199297501</v>
      </c>
      <c r="AU16" s="21">
        <v>0.16247469001598</v>
      </c>
      <c r="AV16" s="21"/>
      <c r="AW16" s="21">
        <v>0.198557695629761</v>
      </c>
      <c r="AX16" s="21">
        <v>0.116181769855597</v>
      </c>
      <c r="AY16" s="21">
        <v>0.18616150673890799</v>
      </c>
    </row>
    <row r="17" spans="2:51">
      <c r="B17" s="18" t="s">
        <v>140</v>
      </c>
      <c r="C17" s="22">
        <v>0.18935955731329199</v>
      </c>
      <c r="D17" s="22">
        <v>0.23902040592780899</v>
      </c>
      <c r="E17" s="22">
        <v>0.14240514161004</v>
      </c>
      <c r="F17" s="22"/>
      <c r="G17" s="22">
        <v>6.7869451902158803E-2</v>
      </c>
      <c r="H17" s="22">
        <v>0.185975039483155</v>
      </c>
      <c r="I17" s="22">
        <v>0.15674307494546999</v>
      </c>
      <c r="J17" s="22">
        <v>0.191300807976476</v>
      </c>
      <c r="K17" s="22">
        <v>0.210085681447233</v>
      </c>
      <c r="L17" s="22">
        <v>0.249141736832905</v>
      </c>
      <c r="M17" s="22"/>
      <c r="N17" s="22">
        <v>0.19228209047160399</v>
      </c>
      <c r="O17" s="22">
        <v>0.14444314989790299</v>
      </c>
      <c r="P17" s="22">
        <v>0.22272717884305299</v>
      </c>
      <c r="Q17" s="22">
        <v>0.19618751604609799</v>
      </c>
      <c r="R17" s="22"/>
      <c r="S17" s="22">
        <v>0.16313270420558701</v>
      </c>
      <c r="T17" s="22">
        <v>0.189194633490257</v>
      </c>
      <c r="U17" s="22">
        <v>0.108888985385507</v>
      </c>
      <c r="V17" s="22">
        <v>0.22682413312494501</v>
      </c>
      <c r="W17" s="22">
        <v>0.23478487882101301</v>
      </c>
      <c r="X17" s="22">
        <v>0.29454875625153698</v>
      </c>
      <c r="Y17" s="22">
        <v>5.6295689171027501E-2</v>
      </c>
      <c r="Z17" s="22">
        <v>0.26559617725944201</v>
      </c>
      <c r="AA17" s="22">
        <v>0.161260570377076</v>
      </c>
      <c r="AB17" s="22">
        <v>0.102769699070938</v>
      </c>
      <c r="AC17" s="22">
        <v>0.28940763757530003</v>
      </c>
      <c r="AD17" s="22">
        <v>0.41900606067795299</v>
      </c>
      <c r="AE17" s="22"/>
      <c r="AF17" s="22">
        <v>0.303851271477452</v>
      </c>
      <c r="AG17" s="22">
        <v>0.109778398929037</v>
      </c>
      <c r="AH17" s="22">
        <v>7.8369284867388103E-2</v>
      </c>
      <c r="AI17" s="22"/>
      <c r="AJ17" s="22">
        <v>0.37548849437654702</v>
      </c>
      <c r="AK17" s="22">
        <v>5.1355656353193398E-2</v>
      </c>
      <c r="AL17" s="22">
        <v>0.218321258830346</v>
      </c>
      <c r="AM17" s="22"/>
      <c r="AN17" s="22">
        <v>0.23562426414905399</v>
      </c>
      <c r="AO17" s="22">
        <v>8.5239672627999793E-2</v>
      </c>
      <c r="AP17" s="22">
        <v>0.107907962500417</v>
      </c>
      <c r="AQ17" s="22">
        <v>0.26466849983686502</v>
      </c>
      <c r="AR17" s="22">
        <v>1.7811218425022601E-2</v>
      </c>
      <c r="AS17" s="22"/>
      <c r="AT17" s="22">
        <v>0.198599581588252</v>
      </c>
      <c r="AU17" s="22">
        <v>0.119772796920128</v>
      </c>
      <c r="AV17" s="22"/>
      <c r="AW17" s="22">
        <v>0.19930692385761301</v>
      </c>
      <c r="AX17" s="22">
        <v>0.35444294349884198</v>
      </c>
      <c r="AY17" s="22">
        <v>0.136344552907529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1046</v>
      </c>
      <c r="D7" s="10">
        <v>496</v>
      </c>
      <c r="E7" s="10">
        <v>548</v>
      </c>
      <c r="F7" s="10"/>
      <c r="G7" s="10">
        <v>95</v>
      </c>
      <c r="H7" s="10">
        <v>122</v>
      </c>
      <c r="I7" s="10">
        <v>150</v>
      </c>
      <c r="J7" s="10">
        <v>168</v>
      </c>
      <c r="K7" s="10">
        <v>222</v>
      </c>
      <c r="L7" s="10">
        <v>289</v>
      </c>
      <c r="M7" s="10"/>
      <c r="N7" s="10">
        <v>321</v>
      </c>
      <c r="O7" s="10">
        <v>273</v>
      </c>
      <c r="P7" s="10">
        <v>212</v>
      </c>
      <c r="Q7" s="10">
        <v>237</v>
      </c>
      <c r="R7" s="10"/>
      <c r="S7" s="10">
        <v>124</v>
      </c>
      <c r="T7" s="10">
        <v>153</v>
      </c>
      <c r="U7" s="10">
        <v>98</v>
      </c>
      <c r="V7" s="10">
        <v>85</v>
      </c>
      <c r="W7" s="10">
        <v>70</v>
      </c>
      <c r="X7" s="10">
        <v>82</v>
      </c>
      <c r="Y7" s="10">
        <v>97</v>
      </c>
      <c r="Z7" s="10">
        <v>58</v>
      </c>
      <c r="AA7" s="10">
        <v>118</v>
      </c>
      <c r="AB7" s="10">
        <v>78</v>
      </c>
      <c r="AC7" s="10">
        <v>51</v>
      </c>
      <c r="AD7" s="10">
        <v>32</v>
      </c>
      <c r="AE7" s="10"/>
      <c r="AF7" s="10">
        <v>443</v>
      </c>
      <c r="AG7" s="10">
        <v>439</v>
      </c>
      <c r="AH7" s="10">
        <v>102</v>
      </c>
      <c r="AI7" s="10"/>
      <c r="AJ7" s="10">
        <v>273</v>
      </c>
      <c r="AK7" s="10">
        <v>308</v>
      </c>
      <c r="AL7" s="10">
        <v>101</v>
      </c>
      <c r="AM7" s="10"/>
      <c r="AN7" s="10">
        <v>211</v>
      </c>
      <c r="AO7" s="10">
        <v>184</v>
      </c>
      <c r="AP7" s="10">
        <v>243</v>
      </c>
      <c r="AQ7" s="10">
        <v>113</v>
      </c>
      <c r="AR7" s="10">
        <v>20</v>
      </c>
      <c r="AS7" s="10"/>
      <c r="AT7" s="10">
        <v>970</v>
      </c>
      <c r="AU7" s="10">
        <v>72</v>
      </c>
      <c r="AV7" s="10"/>
      <c r="AW7" s="10">
        <v>502</v>
      </c>
      <c r="AX7" s="10">
        <v>111</v>
      </c>
      <c r="AY7" s="10">
        <v>433</v>
      </c>
    </row>
    <row r="8" spans="2:51" ht="30" customHeight="1">
      <c r="B8" s="11" t="s">
        <v>112</v>
      </c>
      <c r="C8" s="11">
        <v>1039</v>
      </c>
      <c r="D8" s="11">
        <v>507</v>
      </c>
      <c r="E8" s="11">
        <v>529</v>
      </c>
      <c r="F8" s="11"/>
      <c r="G8" s="11">
        <v>112</v>
      </c>
      <c r="H8" s="11">
        <v>152</v>
      </c>
      <c r="I8" s="11">
        <v>169</v>
      </c>
      <c r="J8" s="11">
        <v>163</v>
      </c>
      <c r="K8" s="11">
        <v>182</v>
      </c>
      <c r="L8" s="11">
        <v>261</v>
      </c>
      <c r="M8" s="11"/>
      <c r="N8" s="11">
        <v>292</v>
      </c>
      <c r="O8" s="11">
        <v>250</v>
      </c>
      <c r="P8" s="11">
        <v>243</v>
      </c>
      <c r="Q8" s="11">
        <v>250</v>
      </c>
      <c r="R8" s="11"/>
      <c r="S8" s="11">
        <v>150</v>
      </c>
      <c r="T8" s="11">
        <v>143</v>
      </c>
      <c r="U8" s="11">
        <v>83</v>
      </c>
      <c r="V8" s="11">
        <v>90</v>
      </c>
      <c r="W8" s="11">
        <v>67</v>
      </c>
      <c r="X8" s="11">
        <v>89</v>
      </c>
      <c r="Y8" s="11">
        <v>92</v>
      </c>
      <c r="Z8" s="11">
        <v>51</v>
      </c>
      <c r="AA8" s="11">
        <v>112</v>
      </c>
      <c r="AB8" s="11">
        <v>76</v>
      </c>
      <c r="AC8" s="11">
        <v>50</v>
      </c>
      <c r="AD8" s="11">
        <v>35</v>
      </c>
      <c r="AE8" s="11"/>
      <c r="AF8" s="11">
        <v>426</v>
      </c>
      <c r="AG8" s="11">
        <v>426</v>
      </c>
      <c r="AH8" s="11">
        <v>116</v>
      </c>
      <c r="AI8" s="11"/>
      <c r="AJ8" s="11">
        <v>262</v>
      </c>
      <c r="AK8" s="11">
        <v>310</v>
      </c>
      <c r="AL8" s="11">
        <v>96</v>
      </c>
      <c r="AM8" s="11"/>
      <c r="AN8" s="11">
        <v>203</v>
      </c>
      <c r="AO8" s="11">
        <v>191</v>
      </c>
      <c r="AP8" s="11">
        <v>244</v>
      </c>
      <c r="AQ8" s="11">
        <v>106</v>
      </c>
      <c r="AR8" s="11">
        <v>21</v>
      </c>
      <c r="AS8" s="11"/>
      <c r="AT8" s="11">
        <v>951</v>
      </c>
      <c r="AU8" s="11">
        <v>84</v>
      </c>
      <c r="AV8" s="11"/>
      <c r="AW8" s="11">
        <v>482</v>
      </c>
      <c r="AX8" s="11">
        <v>113</v>
      </c>
      <c r="AY8" s="11">
        <v>444</v>
      </c>
    </row>
    <row r="9" spans="2:51">
      <c r="B9" s="18" t="s">
        <v>133</v>
      </c>
      <c r="C9" s="17">
        <v>0.12812478128059401</v>
      </c>
      <c r="D9" s="17">
        <v>0.17361824558116401</v>
      </c>
      <c r="E9" s="17">
        <v>8.5134090830380094E-2</v>
      </c>
      <c r="F9" s="17"/>
      <c r="G9" s="17">
        <v>0.108016679026747</v>
      </c>
      <c r="H9" s="17">
        <v>0.17662637176931401</v>
      </c>
      <c r="I9" s="17">
        <v>0.13646929193346199</v>
      </c>
      <c r="J9" s="17">
        <v>0.12702821846273099</v>
      </c>
      <c r="K9" s="17">
        <v>0.11066316376761499</v>
      </c>
      <c r="L9" s="17">
        <v>0.11592065800563001</v>
      </c>
      <c r="M9" s="17"/>
      <c r="N9" s="17">
        <v>0.150074941443301</v>
      </c>
      <c r="O9" s="17">
        <v>0.15475987418880399</v>
      </c>
      <c r="P9" s="17">
        <v>0.118518040046354</v>
      </c>
      <c r="Q9" s="17">
        <v>8.7029721454077294E-2</v>
      </c>
      <c r="R9" s="17"/>
      <c r="S9" s="17">
        <v>0.16150854857152699</v>
      </c>
      <c r="T9" s="17">
        <v>0.101211082183222</v>
      </c>
      <c r="U9" s="17">
        <v>8.7939819651968398E-2</v>
      </c>
      <c r="V9" s="17">
        <v>0.102486686184842</v>
      </c>
      <c r="W9" s="17">
        <v>0.109407122568873</v>
      </c>
      <c r="X9" s="17">
        <v>0.169166261811244</v>
      </c>
      <c r="Y9" s="17">
        <v>0.14566209630719201</v>
      </c>
      <c r="Z9" s="17">
        <v>0.15314932082319699</v>
      </c>
      <c r="AA9" s="17">
        <v>9.5571753591900302E-2</v>
      </c>
      <c r="AB9" s="17">
        <v>0.18547689515606999</v>
      </c>
      <c r="AC9" s="17">
        <v>0.12878383876976099</v>
      </c>
      <c r="AD9" s="17">
        <v>8.4710285749036801E-2</v>
      </c>
      <c r="AE9" s="17"/>
      <c r="AF9" s="17">
        <v>0.10766058457153201</v>
      </c>
      <c r="AG9" s="17">
        <v>0.16630839129271599</v>
      </c>
      <c r="AH9" s="17">
        <v>0.118401255842823</v>
      </c>
      <c r="AI9" s="17"/>
      <c r="AJ9" s="17">
        <v>0.14368634587801199</v>
      </c>
      <c r="AK9" s="17">
        <v>0.184469344987571</v>
      </c>
      <c r="AL9" s="17">
        <v>0.12809375275828799</v>
      </c>
      <c r="AM9" s="17"/>
      <c r="AN9" s="17">
        <v>7.9351390567701796E-2</v>
      </c>
      <c r="AO9" s="17">
        <v>0.1061878162261</v>
      </c>
      <c r="AP9" s="17">
        <v>0.14487646199879001</v>
      </c>
      <c r="AQ9" s="17">
        <v>0.229654255442379</v>
      </c>
      <c r="AR9" s="17">
        <v>0.424157604251439</v>
      </c>
      <c r="AS9" s="17"/>
      <c r="AT9" s="17">
        <v>0.12377928165452</v>
      </c>
      <c r="AU9" s="17">
        <v>0.18396186489688099</v>
      </c>
      <c r="AV9" s="17"/>
      <c r="AW9" s="17">
        <v>0.17141096039364101</v>
      </c>
      <c r="AX9" s="17">
        <v>0.16181669978315799</v>
      </c>
      <c r="AY9" s="17">
        <v>7.2499323469958896E-2</v>
      </c>
    </row>
    <row r="10" spans="2:51">
      <c r="B10" s="18" t="s">
        <v>134</v>
      </c>
      <c r="C10" s="17">
        <v>0.31848753098649502</v>
      </c>
      <c r="D10" s="17">
        <v>0.37586960985312901</v>
      </c>
      <c r="E10" s="17">
        <v>0.26030898011452303</v>
      </c>
      <c r="F10" s="17"/>
      <c r="G10" s="17">
        <v>0.36905651447545401</v>
      </c>
      <c r="H10" s="17">
        <v>0.30645597251867901</v>
      </c>
      <c r="I10" s="17">
        <v>0.37428528547479101</v>
      </c>
      <c r="J10" s="17">
        <v>0.27768742079119002</v>
      </c>
      <c r="K10" s="17">
        <v>0.31132875447849701</v>
      </c>
      <c r="L10" s="17">
        <v>0.29809263788562601</v>
      </c>
      <c r="M10" s="17"/>
      <c r="N10" s="17">
        <v>0.38006652506134198</v>
      </c>
      <c r="O10" s="17">
        <v>0.310351639556533</v>
      </c>
      <c r="P10" s="17">
        <v>0.29099620351310401</v>
      </c>
      <c r="Q10" s="17">
        <v>0.28092853380542598</v>
      </c>
      <c r="R10" s="17"/>
      <c r="S10" s="17">
        <v>0.29232706964924798</v>
      </c>
      <c r="T10" s="17">
        <v>0.30864131301391401</v>
      </c>
      <c r="U10" s="17">
        <v>0.29296787531767998</v>
      </c>
      <c r="V10" s="17">
        <v>0.30832095822588701</v>
      </c>
      <c r="W10" s="17">
        <v>0.32407920990790801</v>
      </c>
      <c r="X10" s="17">
        <v>0.33994652649567503</v>
      </c>
      <c r="Y10" s="17">
        <v>0.325737887880379</v>
      </c>
      <c r="Z10" s="17">
        <v>0.37508622917105799</v>
      </c>
      <c r="AA10" s="17">
        <v>0.37329479893939799</v>
      </c>
      <c r="AB10" s="17">
        <v>0.29788199657197001</v>
      </c>
      <c r="AC10" s="17">
        <v>0.29536146139219899</v>
      </c>
      <c r="AD10" s="17">
        <v>0.29384670183316303</v>
      </c>
      <c r="AE10" s="17"/>
      <c r="AF10" s="17">
        <v>0.25126549794040098</v>
      </c>
      <c r="AG10" s="17">
        <v>0.39002310826523301</v>
      </c>
      <c r="AH10" s="17">
        <v>0.254294551754222</v>
      </c>
      <c r="AI10" s="17"/>
      <c r="AJ10" s="17">
        <v>0.29180587681717501</v>
      </c>
      <c r="AK10" s="17">
        <v>0.37438900243698398</v>
      </c>
      <c r="AL10" s="17">
        <v>0.45420156008558599</v>
      </c>
      <c r="AM10" s="17"/>
      <c r="AN10" s="17">
        <v>0.25155229139885099</v>
      </c>
      <c r="AO10" s="17">
        <v>0.275460895591701</v>
      </c>
      <c r="AP10" s="17">
        <v>0.35155782379309403</v>
      </c>
      <c r="AQ10" s="17">
        <v>0.42594535735357197</v>
      </c>
      <c r="AR10" s="17">
        <v>0.30412120550020499</v>
      </c>
      <c r="AS10" s="17"/>
      <c r="AT10" s="17">
        <v>0.32288786850069101</v>
      </c>
      <c r="AU10" s="17">
        <v>0.272001132021229</v>
      </c>
      <c r="AV10" s="17"/>
      <c r="AW10" s="17">
        <v>0.366717542913294</v>
      </c>
      <c r="AX10" s="17">
        <v>0.32845172311667897</v>
      </c>
      <c r="AY10" s="17">
        <v>0.26356005646098002</v>
      </c>
    </row>
    <row r="11" spans="2:51">
      <c r="B11" s="18" t="s">
        <v>135</v>
      </c>
      <c r="C11" s="17">
        <v>0.30777202313895602</v>
      </c>
      <c r="D11" s="17">
        <v>0.25736379010172999</v>
      </c>
      <c r="E11" s="17">
        <v>0.357515870495555</v>
      </c>
      <c r="F11" s="17"/>
      <c r="G11" s="17">
        <v>0.27883369849294698</v>
      </c>
      <c r="H11" s="17">
        <v>0.25331293665322402</v>
      </c>
      <c r="I11" s="17">
        <v>0.26996158455431002</v>
      </c>
      <c r="J11" s="17">
        <v>0.38556259577850799</v>
      </c>
      <c r="K11" s="17">
        <v>0.32816705527260098</v>
      </c>
      <c r="L11" s="17">
        <v>0.31373727076133201</v>
      </c>
      <c r="M11" s="17"/>
      <c r="N11" s="17">
        <v>0.292699287607605</v>
      </c>
      <c r="O11" s="17">
        <v>0.27219153852592798</v>
      </c>
      <c r="P11" s="17">
        <v>0.30518989819550102</v>
      </c>
      <c r="Q11" s="17">
        <v>0.36770312489515899</v>
      </c>
      <c r="R11" s="17"/>
      <c r="S11" s="17">
        <v>0.286370132663679</v>
      </c>
      <c r="T11" s="17">
        <v>0.35981451888843002</v>
      </c>
      <c r="U11" s="17">
        <v>0.35576834383476602</v>
      </c>
      <c r="V11" s="17">
        <v>0.33987026929006903</v>
      </c>
      <c r="W11" s="17">
        <v>0.20622136494750901</v>
      </c>
      <c r="X11" s="17">
        <v>0.27940737496711598</v>
      </c>
      <c r="Y11" s="17">
        <v>0.24633326786901799</v>
      </c>
      <c r="Z11" s="17">
        <v>0.26094695723628197</v>
      </c>
      <c r="AA11" s="17">
        <v>0.31817308423531798</v>
      </c>
      <c r="AB11" s="17">
        <v>0.32548959085842799</v>
      </c>
      <c r="AC11" s="17">
        <v>0.31355654611841499</v>
      </c>
      <c r="AD11" s="17">
        <v>0.405452026141567</v>
      </c>
      <c r="AE11" s="17"/>
      <c r="AF11" s="17">
        <v>0.31910861547021102</v>
      </c>
      <c r="AG11" s="17">
        <v>0.27984291670057299</v>
      </c>
      <c r="AH11" s="17">
        <v>0.38097104843679802</v>
      </c>
      <c r="AI11" s="17"/>
      <c r="AJ11" s="17">
        <v>0.30410405694167097</v>
      </c>
      <c r="AK11" s="17">
        <v>0.28133751584271499</v>
      </c>
      <c r="AL11" s="17">
        <v>0.20673036645433701</v>
      </c>
      <c r="AM11" s="17"/>
      <c r="AN11" s="17">
        <v>0.34468925340326301</v>
      </c>
      <c r="AO11" s="17">
        <v>0.32509576035583898</v>
      </c>
      <c r="AP11" s="17">
        <v>0.300337151747475</v>
      </c>
      <c r="AQ11" s="17">
        <v>0.23762821254428901</v>
      </c>
      <c r="AR11" s="17">
        <v>7.8739021079188606E-2</v>
      </c>
      <c r="AS11" s="17"/>
      <c r="AT11" s="17">
        <v>0.30763979882787801</v>
      </c>
      <c r="AU11" s="17">
        <v>0.32507561855283201</v>
      </c>
      <c r="AV11" s="17"/>
      <c r="AW11" s="17">
        <v>0.27220323783443501</v>
      </c>
      <c r="AX11" s="17">
        <v>0.28149805671716099</v>
      </c>
      <c r="AY11" s="17">
        <v>0.35311932818523301</v>
      </c>
    </row>
    <row r="12" spans="2:51">
      <c r="B12" s="18" t="s">
        <v>136</v>
      </c>
      <c r="C12" s="17">
        <v>0.13776254528461099</v>
      </c>
      <c r="D12" s="17">
        <v>0.106682605860875</v>
      </c>
      <c r="E12" s="17">
        <v>0.16818903170463101</v>
      </c>
      <c r="F12" s="17"/>
      <c r="G12" s="17">
        <v>0.17306945831602699</v>
      </c>
      <c r="H12" s="17">
        <v>0.138330365647479</v>
      </c>
      <c r="I12" s="17">
        <v>0.117375392699822</v>
      </c>
      <c r="J12" s="17">
        <v>0.117659306675921</v>
      </c>
      <c r="K12" s="17">
        <v>0.121069236380627</v>
      </c>
      <c r="L12" s="17">
        <v>0.159581449834756</v>
      </c>
      <c r="M12" s="17"/>
      <c r="N12" s="17">
        <v>0.113208768379397</v>
      </c>
      <c r="O12" s="17">
        <v>0.163691728287406</v>
      </c>
      <c r="P12" s="17">
        <v>0.14458449214799399</v>
      </c>
      <c r="Q12" s="17">
        <v>0.12675616217363</v>
      </c>
      <c r="R12" s="17"/>
      <c r="S12" s="17">
        <v>0.128778496379376</v>
      </c>
      <c r="T12" s="17">
        <v>0.11376825276102399</v>
      </c>
      <c r="U12" s="17">
        <v>0.169979959358563</v>
      </c>
      <c r="V12" s="17">
        <v>0.15257481731408501</v>
      </c>
      <c r="W12" s="17">
        <v>0.217698777089849</v>
      </c>
      <c r="X12" s="17">
        <v>0.110889561863017</v>
      </c>
      <c r="Y12" s="17">
        <v>0.20797664999166299</v>
      </c>
      <c r="Z12" s="17">
        <v>0.111712447247292</v>
      </c>
      <c r="AA12" s="17">
        <v>0.12032806434707199</v>
      </c>
      <c r="AB12" s="17">
        <v>8.1986930315068401E-2</v>
      </c>
      <c r="AC12" s="17">
        <v>0.12567603958760601</v>
      </c>
      <c r="AD12" s="17">
        <v>0.12226648294864099</v>
      </c>
      <c r="AE12" s="17"/>
      <c r="AF12" s="17">
        <v>0.19429321613651299</v>
      </c>
      <c r="AG12" s="17">
        <v>8.9933727653062095E-2</v>
      </c>
      <c r="AH12" s="17">
        <v>9.2885448327715295E-2</v>
      </c>
      <c r="AI12" s="17"/>
      <c r="AJ12" s="17">
        <v>0.15687517011073199</v>
      </c>
      <c r="AK12" s="17">
        <v>0.10356604391584701</v>
      </c>
      <c r="AL12" s="17">
        <v>0.11706120045283799</v>
      </c>
      <c r="AM12" s="17"/>
      <c r="AN12" s="17">
        <v>0.18592451449516101</v>
      </c>
      <c r="AO12" s="17">
        <v>0.190763266606157</v>
      </c>
      <c r="AP12" s="17">
        <v>0.103012623796363</v>
      </c>
      <c r="AQ12" s="17">
        <v>7.2179785090606893E-2</v>
      </c>
      <c r="AR12" s="17">
        <v>8.3855581136688798E-2</v>
      </c>
      <c r="AS12" s="17"/>
      <c r="AT12" s="17">
        <v>0.13995960817924399</v>
      </c>
      <c r="AU12" s="17">
        <v>9.3547239502121099E-2</v>
      </c>
      <c r="AV12" s="17"/>
      <c r="AW12" s="17">
        <v>0.112692150932827</v>
      </c>
      <c r="AX12" s="17">
        <v>0.13736130458373599</v>
      </c>
      <c r="AY12" s="17">
        <v>0.165092547092833</v>
      </c>
    </row>
    <row r="13" spans="2:51">
      <c r="B13" s="18" t="s">
        <v>137</v>
      </c>
      <c r="C13" s="17">
        <v>5.42168578235213E-2</v>
      </c>
      <c r="D13" s="17">
        <v>6.3768353190606003E-2</v>
      </c>
      <c r="E13" s="17">
        <v>4.5318912160629297E-2</v>
      </c>
      <c r="F13" s="17"/>
      <c r="G13" s="17">
        <v>3.5039280271251097E-2</v>
      </c>
      <c r="H13" s="17">
        <v>6.4416777130941405E-2</v>
      </c>
      <c r="I13" s="17">
        <v>5.3347451663873703E-2</v>
      </c>
      <c r="J13" s="17">
        <v>4.5900761135160201E-2</v>
      </c>
      <c r="K13" s="17">
        <v>5.6103455821601797E-2</v>
      </c>
      <c r="L13" s="17">
        <v>6.0963155524657101E-2</v>
      </c>
      <c r="M13" s="17"/>
      <c r="N13" s="17">
        <v>3.2024323782740498E-2</v>
      </c>
      <c r="O13" s="17">
        <v>4.5407069858289101E-2</v>
      </c>
      <c r="P13" s="17">
        <v>8.2754588409209601E-2</v>
      </c>
      <c r="Q13" s="17">
        <v>6.2020859372900597E-2</v>
      </c>
      <c r="R13" s="17"/>
      <c r="S13" s="17">
        <v>2.8052194399658E-2</v>
      </c>
      <c r="T13" s="17">
        <v>7.4252426832067203E-2</v>
      </c>
      <c r="U13" s="17">
        <v>5.6836201580191502E-2</v>
      </c>
      <c r="V13" s="17">
        <v>4.9801958613609497E-2</v>
      </c>
      <c r="W13" s="17">
        <v>0.107779932440183</v>
      </c>
      <c r="X13" s="17">
        <v>6.9469072896091499E-2</v>
      </c>
      <c r="Y13" s="17">
        <v>3.01518500185185E-2</v>
      </c>
      <c r="Z13" s="17">
        <v>6.8317535387798903E-2</v>
      </c>
      <c r="AA13" s="17">
        <v>4.7846088333478802E-2</v>
      </c>
      <c r="AB13" s="17">
        <v>9.7824631428590492E-3</v>
      </c>
      <c r="AC13" s="17">
        <v>9.7247422591715094E-2</v>
      </c>
      <c r="AD13" s="17">
        <v>4.6382770219602201E-2</v>
      </c>
      <c r="AE13" s="17"/>
      <c r="AF13" s="17">
        <v>8.0578102472965096E-2</v>
      </c>
      <c r="AG13" s="17">
        <v>2.4511276462395301E-2</v>
      </c>
      <c r="AH13" s="17">
        <v>7.1555223993254494E-2</v>
      </c>
      <c r="AI13" s="17"/>
      <c r="AJ13" s="17">
        <v>7.5745292094799896E-2</v>
      </c>
      <c r="AK13" s="17">
        <v>2.0557735562822501E-2</v>
      </c>
      <c r="AL13" s="17">
        <v>4.4065402915530599E-2</v>
      </c>
      <c r="AM13" s="17"/>
      <c r="AN13" s="17">
        <v>5.1404534295692798E-2</v>
      </c>
      <c r="AO13" s="17">
        <v>7.9509507069069896E-2</v>
      </c>
      <c r="AP13" s="17">
        <v>4.3384527450015802E-2</v>
      </c>
      <c r="AQ13" s="17">
        <v>9.4570018850498906E-3</v>
      </c>
      <c r="AR13" s="17">
        <v>0</v>
      </c>
      <c r="AS13" s="17"/>
      <c r="AT13" s="17">
        <v>5.5273605102190197E-2</v>
      </c>
      <c r="AU13" s="17">
        <v>3.3017791917689603E-2</v>
      </c>
      <c r="AV13" s="17"/>
      <c r="AW13" s="17">
        <v>4.5903408142104897E-2</v>
      </c>
      <c r="AX13" s="17">
        <v>6.0829227356458598E-2</v>
      </c>
      <c r="AY13" s="17">
        <v>6.1554799910524698E-2</v>
      </c>
    </row>
    <row r="14" spans="2:51">
      <c r="B14" s="18" t="s">
        <v>119</v>
      </c>
      <c r="C14" s="17">
        <v>5.3636261485822997E-2</v>
      </c>
      <c r="D14" s="17">
        <v>2.2697395412495401E-2</v>
      </c>
      <c r="E14" s="17">
        <v>8.3533114694282401E-2</v>
      </c>
      <c r="F14" s="17"/>
      <c r="G14" s="17">
        <v>3.5984369417573998E-2</v>
      </c>
      <c r="H14" s="17">
        <v>6.0857576280362903E-2</v>
      </c>
      <c r="I14" s="17">
        <v>4.8560993673741497E-2</v>
      </c>
      <c r="J14" s="17">
        <v>4.6161697156490197E-2</v>
      </c>
      <c r="K14" s="17">
        <v>7.2668334279058194E-2</v>
      </c>
      <c r="L14" s="17">
        <v>5.1704827987998997E-2</v>
      </c>
      <c r="M14" s="17"/>
      <c r="N14" s="17">
        <v>3.1926153725614401E-2</v>
      </c>
      <c r="O14" s="17">
        <v>5.3598149583039899E-2</v>
      </c>
      <c r="P14" s="17">
        <v>5.7956777687839002E-2</v>
      </c>
      <c r="Q14" s="17">
        <v>7.5561598298807195E-2</v>
      </c>
      <c r="R14" s="17"/>
      <c r="S14" s="17">
        <v>0.102963558336512</v>
      </c>
      <c r="T14" s="17">
        <v>4.2312406321343102E-2</v>
      </c>
      <c r="U14" s="17">
        <v>3.6507800256830501E-2</v>
      </c>
      <c r="V14" s="17">
        <v>4.6945310371507801E-2</v>
      </c>
      <c r="W14" s="17">
        <v>3.4813593045678298E-2</v>
      </c>
      <c r="X14" s="17">
        <v>3.1121201966856301E-2</v>
      </c>
      <c r="Y14" s="17">
        <v>4.4138247933228798E-2</v>
      </c>
      <c r="Z14" s="17">
        <v>3.0787510134372101E-2</v>
      </c>
      <c r="AA14" s="17">
        <v>4.4786210552832703E-2</v>
      </c>
      <c r="AB14" s="17">
        <v>9.9382123955605098E-2</v>
      </c>
      <c r="AC14" s="17">
        <v>3.9374691540303298E-2</v>
      </c>
      <c r="AD14" s="17">
        <v>4.73417331079901E-2</v>
      </c>
      <c r="AE14" s="17"/>
      <c r="AF14" s="17">
        <v>4.7093983408379003E-2</v>
      </c>
      <c r="AG14" s="17">
        <v>4.9380579626021701E-2</v>
      </c>
      <c r="AH14" s="17">
        <v>8.1892471645186898E-2</v>
      </c>
      <c r="AI14" s="17"/>
      <c r="AJ14" s="17">
        <v>2.7783258157611599E-2</v>
      </c>
      <c r="AK14" s="17">
        <v>3.5680357254060803E-2</v>
      </c>
      <c r="AL14" s="17">
        <v>4.9847717333419903E-2</v>
      </c>
      <c r="AM14" s="17"/>
      <c r="AN14" s="17">
        <v>8.7078015839330405E-2</v>
      </c>
      <c r="AO14" s="17">
        <v>2.2982754151133499E-2</v>
      </c>
      <c r="AP14" s="17">
        <v>5.6831411214262002E-2</v>
      </c>
      <c r="AQ14" s="17">
        <v>2.5135387684104098E-2</v>
      </c>
      <c r="AR14" s="17">
        <v>0.109126588032479</v>
      </c>
      <c r="AS14" s="17"/>
      <c r="AT14" s="17">
        <v>5.0459837735476298E-2</v>
      </c>
      <c r="AU14" s="17">
        <v>9.2396353109247001E-2</v>
      </c>
      <c r="AV14" s="17"/>
      <c r="AW14" s="17">
        <v>3.1072699783698601E-2</v>
      </c>
      <c r="AX14" s="17">
        <v>3.00429884428061E-2</v>
      </c>
      <c r="AY14" s="17">
        <v>8.41739448804706E-2</v>
      </c>
    </row>
    <row r="15" spans="2:51">
      <c r="B15" s="18" t="s">
        <v>138</v>
      </c>
      <c r="C15" s="21">
        <v>0.44661231226708897</v>
      </c>
      <c r="D15" s="21">
        <v>0.54948785543429302</v>
      </c>
      <c r="E15" s="21">
        <v>0.34544307094490301</v>
      </c>
      <c r="F15" s="21"/>
      <c r="G15" s="21">
        <v>0.47707319350220101</v>
      </c>
      <c r="H15" s="21">
        <v>0.48308234428799302</v>
      </c>
      <c r="I15" s="21">
        <v>0.51075457740825303</v>
      </c>
      <c r="J15" s="21">
        <v>0.40471563925392101</v>
      </c>
      <c r="K15" s="21">
        <v>0.42199191824611199</v>
      </c>
      <c r="L15" s="21">
        <v>0.41401329589125602</v>
      </c>
      <c r="M15" s="21"/>
      <c r="N15" s="21">
        <v>0.530141466504643</v>
      </c>
      <c r="O15" s="21">
        <v>0.46511151374533699</v>
      </c>
      <c r="P15" s="21">
        <v>0.40951424355945698</v>
      </c>
      <c r="Q15" s="21">
        <v>0.36795825525950299</v>
      </c>
      <c r="R15" s="21"/>
      <c r="S15" s="21">
        <v>0.45383561822077501</v>
      </c>
      <c r="T15" s="21">
        <v>0.40985239519713701</v>
      </c>
      <c r="U15" s="21">
        <v>0.38090769496964899</v>
      </c>
      <c r="V15" s="21">
        <v>0.41080764441072898</v>
      </c>
      <c r="W15" s="21">
        <v>0.43348633247678098</v>
      </c>
      <c r="X15" s="21">
        <v>0.50911278830691897</v>
      </c>
      <c r="Y15" s="21">
        <v>0.47139998418757201</v>
      </c>
      <c r="Z15" s="21">
        <v>0.52823554999425504</v>
      </c>
      <c r="AA15" s="21">
        <v>0.468866552531298</v>
      </c>
      <c r="AB15" s="21">
        <v>0.48335889172803997</v>
      </c>
      <c r="AC15" s="21">
        <v>0.424145300161961</v>
      </c>
      <c r="AD15" s="21">
        <v>0.37855698758220002</v>
      </c>
      <c r="AE15" s="21"/>
      <c r="AF15" s="21">
        <v>0.35892608251193298</v>
      </c>
      <c r="AG15" s="21">
        <v>0.55633149955794803</v>
      </c>
      <c r="AH15" s="21">
        <v>0.37269580759704501</v>
      </c>
      <c r="AI15" s="21"/>
      <c r="AJ15" s="21">
        <v>0.435492222695186</v>
      </c>
      <c r="AK15" s="21">
        <v>0.55885834742455498</v>
      </c>
      <c r="AL15" s="21">
        <v>0.58229531284387404</v>
      </c>
      <c r="AM15" s="21"/>
      <c r="AN15" s="21">
        <v>0.33090368196655301</v>
      </c>
      <c r="AO15" s="21">
        <v>0.38164871181780102</v>
      </c>
      <c r="AP15" s="21">
        <v>0.49643428579188398</v>
      </c>
      <c r="AQ15" s="21">
        <v>0.65559961279595003</v>
      </c>
      <c r="AR15" s="21">
        <v>0.72827880975164405</v>
      </c>
      <c r="AS15" s="21"/>
      <c r="AT15" s="21">
        <v>0.44666715015521202</v>
      </c>
      <c r="AU15" s="21">
        <v>0.45596299691810999</v>
      </c>
      <c r="AV15" s="21"/>
      <c r="AW15" s="21">
        <v>0.53812850330693496</v>
      </c>
      <c r="AX15" s="21">
        <v>0.49026842289983802</v>
      </c>
      <c r="AY15" s="21">
        <v>0.33605937993093898</v>
      </c>
    </row>
    <row r="16" spans="2:51">
      <c r="B16" s="18" t="s">
        <v>139</v>
      </c>
      <c r="C16" s="21">
        <v>0.191979403108132</v>
      </c>
      <c r="D16" s="21">
        <v>0.170450959051481</v>
      </c>
      <c r="E16" s="21">
        <v>0.21350794386526001</v>
      </c>
      <c r="F16" s="21"/>
      <c r="G16" s="21">
        <v>0.20810873858727799</v>
      </c>
      <c r="H16" s="21">
        <v>0.20274714277842101</v>
      </c>
      <c r="I16" s="21">
        <v>0.170722844363695</v>
      </c>
      <c r="J16" s="21">
        <v>0.16356006781108101</v>
      </c>
      <c r="K16" s="21">
        <v>0.177172692202229</v>
      </c>
      <c r="L16" s="21">
        <v>0.220544605359413</v>
      </c>
      <c r="M16" s="21"/>
      <c r="N16" s="21">
        <v>0.14523309216213801</v>
      </c>
      <c r="O16" s="21">
        <v>0.20909879814569499</v>
      </c>
      <c r="P16" s="21">
        <v>0.227339080557203</v>
      </c>
      <c r="Q16" s="21">
        <v>0.188777021546531</v>
      </c>
      <c r="R16" s="21"/>
      <c r="S16" s="21">
        <v>0.156830690779034</v>
      </c>
      <c r="T16" s="21">
        <v>0.18802067959309099</v>
      </c>
      <c r="U16" s="21">
        <v>0.22681616093875501</v>
      </c>
      <c r="V16" s="21">
        <v>0.20237677592769401</v>
      </c>
      <c r="W16" s="21">
        <v>0.325478709530032</v>
      </c>
      <c r="X16" s="21">
        <v>0.18035863475910899</v>
      </c>
      <c r="Y16" s="21">
        <v>0.23812850001018099</v>
      </c>
      <c r="Z16" s="21">
        <v>0.18002998263509101</v>
      </c>
      <c r="AA16" s="21">
        <v>0.168174152680551</v>
      </c>
      <c r="AB16" s="21">
        <v>9.1769393457927506E-2</v>
      </c>
      <c r="AC16" s="21">
        <v>0.22292346217932099</v>
      </c>
      <c r="AD16" s="21">
        <v>0.168649253168243</v>
      </c>
      <c r="AE16" s="21"/>
      <c r="AF16" s="21">
        <v>0.274871318609478</v>
      </c>
      <c r="AG16" s="21">
        <v>0.11444500411545699</v>
      </c>
      <c r="AH16" s="21">
        <v>0.16444067232097001</v>
      </c>
      <c r="AI16" s="21"/>
      <c r="AJ16" s="21">
        <v>0.23262046220553201</v>
      </c>
      <c r="AK16" s="21">
        <v>0.124123779478669</v>
      </c>
      <c r="AL16" s="21">
        <v>0.16112660336836901</v>
      </c>
      <c r="AM16" s="21"/>
      <c r="AN16" s="21">
        <v>0.23732904879085401</v>
      </c>
      <c r="AO16" s="21">
        <v>0.27027277367522701</v>
      </c>
      <c r="AP16" s="21">
        <v>0.146397151246379</v>
      </c>
      <c r="AQ16" s="21">
        <v>8.1636786975656794E-2</v>
      </c>
      <c r="AR16" s="21">
        <v>8.3855581136688798E-2</v>
      </c>
      <c r="AS16" s="21"/>
      <c r="AT16" s="21">
        <v>0.195233213281434</v>
      </c>
      <c r="AU16" s="21">
        <v>0.12656503141981101</v>
      </c>
      <c r="AV16" s="21"/>
      <c r="AW16" s="21">
        <v>0.158595559074932</v>
      </c>
      <c r="AX16" s="21">
        <v>0.19819053194019501</v>
      </c>
      <c r="AY16" s="21">
        <v>0.22664734700335701</v>
      </c>
    </row>
    <row r="17" spans="2:51">
      <c r="B17" s="18" t="s">
        <v>140</v>
      </c>
      <c r="C17" s="22">
        <v>0.25463290915895698</v>
      </c>
      <c r="D17" s="22">
        <v>0.37903689638281202</v>
      </c>
      <c r="E17" s="22">
        <v>0.131935127079643</v>
      </c>
      <c r="F17" s="22"/>
      <c r="G17" s="22">
        <v>0.26896445491492199</v>
      </c>
      <c r="H17" s="22">
        <v>0.28033520150957197</v>
      </c>
      <c r="I17" s="22">
        <v>0.34003173304455803</v>
      </c>
      <c r="J17" s="22">
        <v>0.24115557144284</v>
      </c>
      <c r="K17" s="22">
        <v>0.24481922604388401</v>
      </c>
      <c r="L17" s="22">
        <v>0.19346869053184201</v>
      </c>
      <c r="M17" s="22"/>
      <c r="N17" s="22">
        <v>0.38490837434250602</v>
      </c>
      <c r="O17" s="22">
        <v>0.256012715599643</v>
      </c>
      <c r="P17" s="22">
        <v>0.182175163002254</v>
      </c>
      <c r="Q17" s="22">
        <v>0.17918123371297301</v>
      </c>
      <c r="R17" s="22"/>
      <c r="S17" s="22">
        <v>0.29700492744174101</v>
      </c>
      <c r="T17" s="22">
        <v>0.22183171560404599</v>
      </c>
      <c r="U17" s="22">
        <v>0.15409153403089401</v>
      </c>
      <c r="V17" s="22">
        <v>0.20843086848303499</v>
      </c>
      <c r="W17" s="22">
        <v>0.108007622946749</v>
      </c>
      <c r="X17" s="22">
        <v>0.32875415354781001</v>
      </c>
      <c r="Y17" s="22">
        <v>0.23327148417738999</v>
      </c>
      <c r="Z17" s="22">
        <v>0.34820556735916403</v>
      </c>
      <c r="AA17" s="22">
        <v>0.30069239985074803</v>
      </c>
      <c r="AB17" s="22">
        <v>0.39158949827011202</v>
      </c>
      <c r="AC17" s="22">
        <v>0.20122183798264001</v>
      </c>
      <c r="AD17" s="22">
        <v>0.20990773441395699</v>
      </c>
      <c r="AE17" s="22"/>
      <c r="AF17" s="22">
        <v>8.4054763902454796E-2</v>
      </c>
      <c r="AG17" s="22">
        <v>0.44188649544249098</v>
      </c>
      <c r="AH17" s="22">
        <v>0.208255135276075</v>
      </c>
      <c r="AI17" s="22"/>
      <c r="AJ17" s="22">
        <v>0.202871760489655</v>
      </c>
      <c r="AK17" s="22">
        <v>0.434734567945886</v>
      </c>
      <c r="AL17" s="22">
        <v>0.421168709475505</v>
      </c>
      <c r="AM17" s="22"/>
      <c r="AN17" s="22">
        <v>9.3574633175699307E-2</v>
      </c>
      <c r="AO17" s="22">
        <v>0.111375938142574</v>
      </c>
      <c r="AP17" s="22">
        <v>0.350037134545506</v>
      </c>
      <c r="AQ17" s="22">
        <v>0.57396282582029301</v>
      </c>
      <c r="AR17" s="22">
        <v>0.64442322861495505</v>
      </c>
      <c r="AS17" s="22"/>
      <c r="AT17" s="22">
        <v>0.25143393687377702</v>
      </c>
      <c r="AU17" s="22">
        <v>0.32939796549830003</v>
      </c>
      <c r="AV17" s="22"/>
      <c r="AW17" s="22">
        <v>0.37953294423200301</v>
      </c>
      <c r="AX17" s="22">
        <v>0.29207789095964198</v>
      </c>
      <c r="AY17" s="22">
        <v>0.109412032927582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1046</v>
      </c>
      <c r="D7" s="10">
        <v>496</v>
      </c>
      <c r="E7" s="10">
        <v>548</v>
      </c>
      <c r="F7" s="10"/>
      <c r="G7" s="10">
        <v>95</v>
      </c>
      <c r="H7" s="10">
        <v>122</v>
      </c>
      <c r="I7" s="10">
        <v>150</v>
      </c>
      <c r="J7" s="10">
        <v>168</v>
      </c>
      <c r="K7" s="10">
        <v>222</v>
      </c>
      <c r="L7" s="10">
        <v>289</v>
      </c>
      <c r="M7" s="10"/>
      <c r="N7" s="10">
        <v>321</v>
      </c>
      <c r="O7" s="10">
        <v>273</v>
      </c>
      <c r="P7" s="10">
        <v>212</v>
      </c>
      <c r="Q7" s="10">
        <v>237</v>
      </c>
      <c r="R7" s="10"/>
      <c r="S7" s="10">
        <v>124</v>
      </c>
      <c r="T7" s="10">
        <v>153</v>
      </c>
      <c r="U7" s="10">
        <v>98</v>
      </c>
      <c r="V7" s="10">
        <v>85</v>
      </c>
      <c r="W7" s="10">
        <v>70</v>
      </c>
      <c r="X7" s="10">
        <v>82</v>
      </c>
      <c r="Y7" s="10">
        <v>97</v>
      </c>
      <c r="Z7" s="10">
        <v>58</v>
      </c>
      <c r="AA7" s="10">
        <v>118</v>
      </c>
      <c r="AB7" s="10">
        <v>78</v>
      </c>
      <c r="AC7" s="10">
        <v>51</v>
      </c>
      <c r="AD7" s="10">
        <v>32</v>
      </c>
      <c r="AE7" s="10"/>
      <c r="AF7" s="10">
        <v>443</v>
      </c>
      <c r="AG7" s="10">
        <v>439</v>
      </c>
      <c r="AH7" s="10">
        <v>102</v>
      </c>
      <c r="AI7" s="10"/>
      <c r="AJ7" s="10">
        <v>273</v>
      </c>
      <c r="AK7" s="10">
        <v>308</v>
      </c>
      <c r="AL7" s="10">
        <v>101</v>
      </c>
      <c r="AM7" s="10"/>
      <c r="AN7" s="10">
        <v>211</v>
      </c>
      <c r="AO7" s="10">
        <v>184</v>
      </c>
      <c r="AP7" s="10">
        <v>243</v>
      </c>
      <c r="AQ7" s="10">
        <v>113</v>
      </c>
      <c r="AR7" s="10">
        <v>20</v>
      </c>
      <c r="AS7" s="10"/>
      <c r="AT7" s="10">
        <v>970</v>
      </c>
      <c r="AU7" s="10">
        <v>72</v>
      </c>
      <c r="AV7" s="10"/>
      <c r="AW7" s="10">
        <v>502</v>
      </c>
      <c r="AX7" s="10">
        <v>111</v>
      </c>
      <c r="AY7" s="10">
        <v>433</v>
      </c>
    </row>
    <row r="8" spans="2:51" ht="30" customHeight="1">
      <c r="B8" s="11" t="s">
        <v>112</v>
      </c>
      <c r="C8" s="11">
        <v>1039</v>
      </c>
      <c r="D8" s="11">
        <v>507</v>
      </c>
      <c r="E8" s="11">
        <v>529</v>
      </c>
      <c r="F8" s="11"/>
      <c r="G8" s="11">
        <v>112</v>
      </c>
      <c r="H8" s="11">
        <v>152</v>
      </c>
      <c r="I8" s="11">
        <v>169</v>
      </c>
      <c r="J8" s="11">
        <v>163</v>
      </c>
      <c r="K8" s="11">
        <v>182</v>
      </c>
      <c r="L8" s="11">
        <v>261</v>
      </c>
      <c r="M8" s="11"/>
      <c r="N8" s="11">
        <v>292</v>
      </c>
      <c r="O8" s="11">
        <v>250</v>
      </c>
      <c r="P8" s="11">
        <v>243</v>
      </c>
      <c r="Q8" s="11">
        <v>250</v>
      </c>
      <c r="R8" s="11"/>
      <c r="S8" s="11">
        <v>150</v>
      </c>
      <c r="T8" s="11">
        <v>143</v>
      </c>
      <c r="U8" s="11">
        <v>83</v>
      </c>
      <c r="V8" s="11">
        <v>90</v>
      </c>
      <c r="W8" s="11">
        <v>67</v>
      </c>
      <c r="X8" s="11">
        <v>89</v>
      </c>
      <c r="Y8" s="11">
        <v>92</v>
      </c>
      <c r="Z8" s="11">
        <v>51</v>
      </c>
      <c r="AA8" s="11">
        <v>112</v>
      </c>
      <c r="AB8" s="11">
        <v>76</v>
      </c>
      <c r="AC8" s="11">
        <v>50</v>
      </c>
      <c r="AD8" s="11">
        <v>35</v>
      </c>
      <c r="AE8" s="11"/>
      <c r="AF8" s="11">
        <v>426</v>
      </c>
      <c r="AG8" s="11">
        <v>426</v>
      </c>
      <c r="AH8" s="11">
        <v>116</v>
      </c>
      <c r="AI8" s="11"/>
      <c r="AJ8" s="11">
        <v>262</v>
      </c>
      <c r="AK8" s="11">
        <v>310</v>
      </c>
      <c r="AL8" s="11">
        <v>96</v>
      </c>
      <c r="AM8" s="11"/>
      <c r="AN8" s="11">
        <v>203</v>
      </c>
      <c r="AO8" s="11">
        <v>191</v>
      </c>
      <c r="AP8" s="11">
        <v>244</v>
      </c>
      <c r="AQ8" s="11">
        <v>106</v>
      </c>
      <c r="AR8" s="11">
        <v>21</v>
      </c>
      <c r="AS8" s="11"/>
      <c r="AT8" s="11">
        <v>951</v>
      </c>
      <c r="AU8" s="11">
        <v>84</v>
      </c>
      <c r="AV8" s="11"/>
      <c r="AW8" s="11">
        <v>482</v>
      </c>
      <c r="AX8" s="11">
        <v>113</v>
      </c>
      <c r="AY8" s="11">
        <v>444</v>
      </c>
    </row>
    <row r="9" spans="2:51">
      <c r="B9" s="18" t="s">
        <v>133</v>
      </c>
      <c r="C9" s="17">
        <v>7.4352256270912298E-2</v>
      </c>
      <c r="D9" s="17">
        <v>8.6779978873675695E-2</v>
      </c>
      <c r="E9" s="17">
        <v>6.2792746480625106E-2</v>
      </c>
      <c r="F9" s="17"/>
      <c r="G9" s="17">
        <v>6.6118266877076601E-2</v>
      </c>
      <c r="H9" s="17">
        <v>8.7247836592411296E-2</v>
      </c>
      <c r="I9" s="17">
        <v>8.9103955178961705E-2</v>
      </c>
      <c r="J9" s="17">
        <v>7.2679820729738401E-2</v>
      </c>
      <c r="K9" s="17">
        <v>7.2143355834701897E-2</v>
      </c>
      <c r="L9" s="17">
        <v>6.3412585906216901E-2</v>
      </c>
      <c r="M9" s="17"/>
      <c r="N9" s="17">
        <v>9.8095436952960302E-2</v>
      </c>
      <c r="O9" s="17">
        <v>7.8971071335108695E-2</v>
      </c>
      <c r="P9" s="17">
        <v>5.37890348828063E-2</v>
      </c>
      <c r="Q9" s="17">
        <v>6.3007698033607701E-2</v>
      </c>
      <c r="R9" s="17"/>
      <c r="S9" s="17">
        <v>7.3837766268533597E-2</v>
      </c>
      <c r="T9" s="17">
        <v>3.4963135072373398E-2</v>
      </c>
      <c r="U9" s="17">
        <v>9.1299591794473597E-2</v>
      </c>
      <c r="V9" s="17">
        <v>8.6214761594251205E-2</v>
      </c>
      <c r="W9" s="17">
        <v>8.3438859141034299E-2</v>
      </c>
      <c r="X9" s="17">
        <v>9.1372490054397404E-2</v>
      </c>
      <c r="Y9" s="17">
        <v>0.1091026081757</v>
      </c>
      <c r="Z9" s="17">
        <v>3.8857894405762899E-2</v>
      </c>
      <c r="AA9" s="17">
        <v>8.9166352115097602E-2</v>
      </c>
      <c r="AB9" s="17">
        <v>6.5981638707843404E-2</v>
      </c>
      <c r="AC9" s="17">
        <v>7.9023352641700101E-2</v>
      </c>
      <c r="AD9" s="17">
        <v>3.06072191252479E-2</v>
      </c>
      <c r="AE9" s="17"/>
      <c r="AF9" s="17">
        <v>4.73584392731329E-2</v>
      </c>
      <c r="AG9" s="17">
        <v>0.115050886799012</v>
      </c>
      <c r="AH9" s="17">
        <v>6.0885557523744999E-2</v>
      </c>
      <c r="AI9" s="17"/>
      <c r="AJ9" s="17">
        <v>4.4948040812305502E-2</v>
      </c>
      <c r="AK9" s="17">
        <v>0.133272437812161</v>
      </c>
      <c r="AL9" s="17">
        <v>0.11060476838158401</v>
      </c>
      <c r="AM9" s="17"/>
      <c r="AN9" s="17">
        <v>5.1931120684688498E-2</v>
      </c>
      <c r="AO9" s="17">
        <v>7.3500224653089197E-2</v>
      </c>
      <c r="AP9" s="17">
        <v>9.5164459708202295E-2</v>
      </c>
      <c r="AQ9" s="17">
        <v>8.8593845685342898E-2</v>
      </c>
      <c r="AR9" s="17">
        <v>0.16755650014284301</v>
      </c>
      <c r="AS9" s="17"/>
      <c r="AT9" s="17">
        <v>7.5877058978896003E-2</v>
      </c>
      <c r="AU9" s="17">
        <v>6.0886301999214298E-2</v>
      </c>
      <c r="AV9" s="17"/>
      <c r="AW9" s="17">
        <v>8.7723534221016697E-2</v>
      </c>
      <c r="AX9" s="17">
        <v>6.8730790404275904E-2</v>
      </c>
      <c r="AY9" s="17">
        <v>6.12679458926947E-2</v>
      </c>
    </row>
    <row r="10" spans="2:51">
      <c r="B10" s="18" t="s">
        <v>134</v>
      </c>
      <c r="C10" s="17">
        <v>0.21569335113770799</v>
      </c>
      <c r="D10" s="17">
        <v>0.26670427150422299</v>
      </c>
      <c r="E10" s="17">
        <v>0.167826479423721</v>
      </c>
      <c r="F10" s="17"/>
      <c r="G10" s="17">
        <v>0.241939829568632</v>
      </c>
      <c r="H10" s="17">
        <v>0.235429891974546</v>
      </c>
      <c r="I10" s="17">
        <v>0.24565763307565799</v>
      </c>
      <c r="J10" s="17">
        <v>0.23387742563022801</v>
      </c>
      <c r="K10" s="17">
        <v>0.19969458287238601</v>
      </c>
      <c r="L10" s="17">
        <v>0.173274817703328</v>
      </c>
      <c r="M10" s="17"/>
      <c r="N10" s="17">
        <v>0.232382984749293</v>
      </c>
      <c r="O10" s="17">
        <v>0.217231506046863</v>
      </c>
      <c r="P10" s="17">
        <v>0.237273077400839</v>
      </c>
      <c r="Q10" s="17">
        <v>0.171860009788455</v>
      </c>
      <c r="R10" s="17"/>
      <c r="S10" s="17">
        <v>0.22015863952425299</v>
      </c>
      <c r="T10" s="17">
        <v>0.19091348573104799</v>
      </c>
      <c r="U10" s="17">
        <v>0.203051232914052</v>
      </c>
      <c r="V10" s="17">
        <v>0.19229865862591</v>
      </c>
      <c r="W10" s="17">
        <v>0.25121401686668199</v>
      </c>
      <c r="X10" s="17">
        <v>0.15795987026001199</v>
      </c>
      <c r="Y10" s="17">
        <v>0.21342221171918799</v>
      </c>
      <c r="Z10" s="17">
        <v>0.23456557939040501</v>
      </c>
      <c r="AA10" s="17">
        <v>0.22814348191848099</v>
      </c>
      <c r="AB10" s="17">
        <v>0.25634782111944399</v>
      </c>
      <c r="AC10" s="17">
        <v>0.25006420044942901</v>
      </c>
      <c r="AD10" s="17">
        <v>0.26829992793237301</v>
      </c>
      <c r="AE10" s="17"/>
      <c r="AF10" s="17">
        <v>0.121912518367986</v>
      </c>
      <c r="AG10" s="17">
        <v>0.31621420405008399</v>
      </c>
      <c r="AH10" s="17">
        <v>0.246293166954862</v>
      </c>
      <c r="AI10" s="17"/>
      <c r="AJ10" s="17">
        <v>0.16767241318446399</v>
      </c>
      <c r="AK10" s="17">
        <v>0.31630634849717998</v>
      </c>
      <c r="AL10" s="17">
        <v>0.26428607178286201</v>
      </c>
      <c r="AM10" s="17"/>
      <c r="AN10" s="17">
        <v>0.15574236158041699</v>
      </c>
      <c r="AO10" s="17">
        <v>0.182746246225095</v>
      </c>
      <c r="AP10" s="17">
        <v>0.25300451113549</v>
      </c>
      <c r="AQ10" s="17">
        <v>0.31937111117546602</v>
      </c>
      <c r="AR10" s="17">
        <v>0.28293147343977798</v>
      </c>
      <c r="AS10" s="17"/>
      <c r="AT10" s="17">
        <v>0.216304753645158</v>
      </c>
      <c r="AU10" s="17">
        <v>0.21983925727161799</v>
      </c>
      <c r="AV10" s="17"/>
      <c r="AW10" s="17">
        <v>0.240818851806055</v>
      </c>
      <c r="AX10" s="17">
        <v>0.31227605317238999</v>
      </c>
      <c r="AY10" s="17">
        <v>0.16370992365041301</v>
      </c>
    </row>
    <row r="11" spans="2:51">
      <c r="B11" s="18" t="s">
        <v>135</v>
      </c>
      <c r="C11" s="17">
        <v>0.31955205886410698</v>
      </c>
      <c r="D11" s="17">
        <v>0.29677037302062398</v>
      </c>
      <c r="E11" s="17">
        <v>0.34287961796305799</v>
      </c>
      <c r="F11" s="17"/>
      <c r="G11" s="17">
        <v>0.32694972753229601</v>
      </c>
      <c r="H11" s="17">
        <v>0.33052244841960698</v>
      </c>
      <c r="I11" s="17">
        <v>0.29842291651649799</v>
      </c>
      <c r="J11" s="17">
        <v>0.371066295190287</v>
      </c>
      <c r="K11" s="17">
        <v>0.36546657872500099</v>
      </c>
      <c r="L11" s="17">
        <v>0.25944729845335901</v>
      </c>
      <c r="M11" s="17"/>
      <c r="N11" s="17">
        <v>0.356988174770421</v>
      </c>
      <c r="O11" s="17">
        <v>0.296501403759103</v>
      </c>
      <c r="P11" s="17">
        <v>0.26778526749876602</v>
      </c>
      <c r="Q11" s="17">
        <v>0.34856300605853602</v>
      </c>
      <c r="R11" s="17"/>
      <c r="S11" s="17">
        <v>0.31910744756621701</v>
      </c>
      <c r="T11" s="17">
        <v>0.349466461845517</v>
      </c>
      <c r="U11" s="17">
        <v>0.31423684506824001</v>
      </c>
      <c r="V11" s="17">
        <v>0.29722961624010302</v>
      </c>
      <c r="W11" s="17">
        <v>0.22512675000608401</v>
      </c>
      <c r="X11" s="17">
        <v>0.37686421992810198</v>
      </c>
      <c r="Y11" s="17">
        <v>0.31387933814700197</v>
      </c>
      <c r="Z11" s="17">
        <v>0.29531588800911601</v>
      </c>
      <c r="AA11" s="17">
        <v>0.279009855575515</v>
      </c>
      <c r="AB11" s="17">
        <v>0.419107797597153</v>
      </c>
      <c r="AC11" s="17">
        <v>0.28562235959999199</v>
      </c>
      <c r="AD11" s="17">
        <v>0.31580974538740902</v>
      </c>
      <c r="AE11" s="17"/>
      <c r="AF11" s="17">
        <v>0.30939953298474299</v>
      </c>
      <c r="AG11" s="17">
        <v>0.31907025385162702</v>
      </c>
      <c r="AH11" s="17">
        <v>0.34109202046338999</v>
      </c>
      <c r="AI11" s="17"/>
      <c r="AJ11" s="17">
        <v>0.26507531632249098</v>
      </c>
      <c r="AK11" s="17">
        <v>0.329262933658232</v>
      </c>
      <c r="AL11" s="17">
        <v>0.309586785970562</v>
      </c>
      <c r="AM11" s="17"/>
      <c r="AN11" s="17">
        <v>0.32483439355249499</v>
      </c>
      <c r="AO11" s="17">
        <v>0.33714678879858001</v>
      </c>
      <c r="AP11" s="17">
        <v>0.33964786016561399</v>
      </c>
      <c r="AQ11" s="17">
        <v>0.388805840805859</v>
      </c>
      <c r="AR11" s="17">
        <v>0.19397994674522201</v>
      </c>
      <c r="AS11" s="17"/>
      <c r="AT11" s="17">
        <v>0.31857538588467799</v>
      </c>
      <c r="AU11" s="17">
        <v>0.33709638707591899</v>
      </c>
      <c r="AV11" s="17"/>
      <c r="AW11" s="17">
        <v>0.29312645177827301</v>
      </c>
      <c r="AX11" s="17">
        <v>0.259346045164982</v>
      </c>
      <c r="AY11" s="17">
        <v>0.36364594045869802</v>
      </c>
    </row>
    <row r="12" spans="2:51">
      <c r="B12" s="18" t="s">
        <v>136</v>
      </c>
      <c r="C12" s="17">
        <v>0.194859872408333</v>
      </c>
      <c r="D12" s="17">
        <v>0.17819571174597301</v>
      </c>
      <c r="E12" s="17">
        <v>0.207052125716254</v>
      </c>
      <c r="F12" s="17"/>
      <c r="G12" s="17">
        <v>0.20613927017170799</v>
      </c>
      <c r="H12" s="17">
        <v>0.16291271738149701</v>
      </c>
      <c r="I12" s="17">
        <v>0.20415680980645001</v>
      </c>
      <c r="J12" s="17">
        <v>0.16773892151289299</v>
      </c>
      <c r="K12" s="17">
        <v>0.18232740609943801</v>
      </c>
      <c r="L12" s="17">
        <v>0.22831738940222199</v>
      </c>
      <c r="M12" s="17"/>
      <c r="N12" s="17">
        <v>0.165095755538886</v>
      </c>
      <c r="O12" s="17">
        <v>0.19650686047395999</v>
      </c>
      <c r="P12" s="17">
        <v>0.21802210441707701</v>
      </c>
      <c r="Q12" s="17">
        <v>0.204123956111394</v>
      </c>
      <c r="R12" s="17"/>
      <c r="S12" s="17">
        <v>0.17527911773454799</v>
      </c>
      <c r="T12" s="17">
        <v>0.19181883029548799</v>
      </c>
      <c r="U12" s="17">
        <v>0.21660759712845101</v>
      </c>
      <c r="V12" s="17">
        <v>0.23164507253337999</v>
      </c>
      <c r="W12" s="17">
        <v>0.26704038001085201</v>
      </c>
      <c r="X12" s="17">
        <v>0.14264071921674801</v>
      </c>
      <c r="Y12" s="17">
        <v>0.20092443884674799</v>
      </c>
      <c r="Z12" s="17">
        <v>0.25257016677939298</v>
      </c>
      <c r="AA12" s="17">
        <v>0.21030444059669001</v>
      </c>
      <c r="AB12" s="17">
        <v>0.14593186155072599</v>
      </c>
      <c r="AC12" s="17">
        <v>0.124004909084885</v>
      </c>
      <c r="AD12" s="17">
        <v>0.19678863540224401</v>
      </c>
      <c r="AE12" s="17"/>
      <c r="AF12" s="17">
        <v>0.26223502292217199</v>
      </c>
      <c r="AG12" s="17">
        <v>0.123075557901125</v>
      </c>
      <c r="AH12" s="17">
        <v>0.172225560628948</v>
      </c>
      <c r="AI12" s="17"/>
      <c r="AJ12" s="17">
        <v>0.25728774972559698</v>
      </c>
      <c r="AK12" s="17">
        <v>0.118144360593661</v>
      </c>
      <c r="AL12" s="17">
        <v>0.18840391785204799</v>
      </c>
      <c r="AM12" s="17"/>
      <c r="AN12" s="17">
        <v>0.21638566910110199</v>
      </c>
      <c r="AO12" s="17">
        <v>0.200218426394601</v>
      </c>
      <c r="AP12" s="17">
        <v>0.15230668500018099</v>
      </c>
      <c r="AQ12" s="17">
        <v>0.10968888707270499</v>
      </c>
      <c r="AR12" s="17">
        <v>0.201601179230913</v>
      </c>
      <c r="AS12" s="17"/>
      <c r="AT12" s="17">
        <v>0.198850116151258</v>
      </c>
      <c r="AU12" s="17">
        <v>0.13022440268145899</v>
      </c>
      <c r="AV12" s="17"/>
      <c r="AW12" s="17">
        <v>0.201496880010407</v>
      </c>
      <c r="AX12" s="17">
        <v>0.20554180794640201</v>
      </c>
      <c r="AY12" s="17">
        <v>0.18492046043987501</v>
      </c>
    </row>
    <row r="13" spans="2:51">
      <c r="B13" s="18" t="s">
        <v>137</v>
      </c>
      <c r="C13" s="17">
        <v>0.11017846019627001</v>
      </c>
      <c r="D13" s="17">
        <v>0.125536298786283</v>
      </c>
      <c r="E13" s="17">
        <v>9.5979322813801296E-2</v>
      </c>
      <c r="F13" s="17"/>
      <c r="G13" s="17">
        <v>6.1624342091516598E-2</v>
      </c>
      <c r="H13" s="17">
        <v>0.10026766508200299</v>
      </c>
      <c r="I13" s="17">
        <v>7.0864739913490696E-2</v>
      </c>
      <c r="J13" s="17">
        <v>8.9307705675441801E-2</v>
      </c>
      <c r="K13" s="17">
        <v>9.6570369098116601E-2</v>
      </c>
      <c r="L13" s="17">
        <v>0.18483999381154201</v>
      </c>
      <c r="M13" s="17"/>
      <c r="N13" s="17">
        <v>9.7103496320225094E-2</v>
      </c>
      <c r="O13" s="17">
        <v>0.110355804222024</v>
      </c>
      <c r="P13" s="17">
        <v>0.1407900831909</v>
      </c>
      <c r="Q13" s="17">
        <v>9.7152031420934898E-2</v>
      </c>
      <c r="R13" s="17"/>
      <c r="S13" s="17">
        <v>6.2149501636724801E-2</v>
      </c>
      <c r="T13" s="17">
        <v>0.155284260773498</v>
      </c>
      <c r="U13" s="17">
        <v>0.12180364266702499</v>
      </c>
      <c r="V13" s="17">
        <v>0.10642800830872901</v>
      </c>
      <c r="W13" s="17">
        <v>0.14054222018798401</v>
      </c>
      <c r="X13" s="17">
        <v>0.102020777966862</v>
      </c>
      <c r="Y13" s="17">
        <v>8.5146499495103001E-2</v>
      </c>
      <c r="Z13" s="17">
        <v>9.2094036547633804E-2</v>
      </c>
      <c r="AA13" s="17">
        <v>0.143586959483716</v>
      </c>
      <c r="AB13" s="17">
        <v>4.8941879751129201E-2</v>
      </c>
      <c r="AC13" s="17">
        <v>0.19392233992078001</v>
      </c>
      <c r="AD13" s="17">
        <v>7.4653523003395103E-2</v>
      </c>
      <c r="AE13" s="17"/>
      <c r="AF13" s="17">
        <v>0.17606951936485299</v>
      </c>
      <c r="AG13" s="17">
        <v>5.2580037975900898E-2</v>
      </c>
      <c r="AH13" s="17">
        <v>9.5125836935393698E-2</v>
      </c>
      <c r="AI13" s="17"/>
      <c r="AJ13" s="17">
        <v>0.197600586599327</v>
      </c>
      <c r="AK13" s="17">
        <v>2.9950159904337401E-2</v>
      </c>
      <c r="AL13" s="17">
        <v>5.9468476026788203E-2</v>
      </c>
      <c r="AM13" s="17"/>
      <c r="AN13" s="17">
        <v>0.13557201053301601</v>
      </c>
      <c r="AO13" s="17">
        <v>0.135295640987463</v>
      </c>
      <c r="AP13" s="17">
        <v>8.0620420142894306E-2</v>
      </c>
      <c r="AQ13" s="17">
        <v>5.9410837599620299E-2</v>
      </c>
      <c r="AR13" s="17">
        <v>4.4804312408764597E-2</v>
      </c>
      <c r="AS13" s="17"/>
      <c r="AT13" s="17">
        <v>0.112315761046017</v>
      </c>
      <c r="AU13" s="17">
        <v>7.9604739884396897E-2</v>
      </c>
      <c r="AV13" s="17"/>
      <c r="AW13" s="17">
        <v>0.11839933181689</v>
      </c>
      <c r="AX13" s="17">
        <v>9.2165839296382099E-2</v>
      </c>
      <c r="AY13" s="17">
        <v>0.10585610313567501</v>
      </c>
    </row>
    <row r="14" spans="2:51">
      <c r="B14" s="18" t="s">
        <v>119</v>
      </c>
      <c r="C14" s="17">
        <v>8.5364001122670105E-2</v>
      </c>
      <c r="D14" s="17">
        <v>4.6013366069221802E-2</v>
      </c>
      <c r="E14" s="17">
        <v>0.123469707602542</v>
      </c>
      <c r="F14" s="17"/>
      <c r="G14" s="17">
        <v>9.7228563758770994E-2</v>
      </c>
      <c r="H14" s="17">
        <v>8.3619440549935101E-2</v>
      </c>
      <c r="I14" s="17">
        <v>9.1793945508940794E-2</v>
      </c>
      <c r="J14" s="17">
        <v>6.53298312614118E-2</v>
      </c>
      <c r="K14" s="17">
        <v>8.3797707370356106E-2</v>
      </c>
      <c r="L14" s="17">
        <v>9.0707914723331798E-2</v>
      </c>
      <c r="M14" s="17"/>
      <c r="N14" s="17">
        <v>5.0334151668213603E-2</v>
      </c>
      <c r="O14" s="17">
        <v>0.100433354162941</v>
      </c>
      <c r="P14" s="17">
        <v>8.2340432609611394E-2</v>
      </c>
      <c r="Q14" s="17">
        <v>0.115293298587073</v>
      </c>
      <c r="R14" s="17"/>
      <c r="S14" s="17">
        <v>0.14946752726972201</v>
      </c>
      <c r="T14" s="17">
        <v>7.7553826282076799E-2</v>
      </c>
      <c r="U14" s="17">
        <v>5.30010904277581E-2</v>
      </c>
      <c r="V14" s="17">
        <v>8.6183882697627806E-2</v>
      </c>
      <c r="W14" s="17">
        <v>3.2637773787362601E-2</v>
      </c>
      <c r="X14" s="17">
        <v>0.12914192257387899</v>
      </c>
      <c r="Y14" s="17">
        <v>7.7524903616258398E-2</v>
      </c>
      <c r="Z14" s="17">
        <v>8.6596434867688907E-2</v>
      </c>
      <c r="AA14" s="17">
        <v>4.9788910310500201E-2</v>
      </c>
      <c r="AB14" s="17">
        <v>6.3689001273703902E-2</v>
      </c>
      <c r="AC14" s="17">
        <v>6.7362838303212894E-2</v>
      </c>
      <c r="AD14" s="17">
        <v>0.113840949149331</v>
      </c>
      <c r="AE14" s="17"/>
      <c r="AF14" s="17">
        <v>8.3024967087112905E-2</v>
      </c>
      <c r="AG14" s="17">
        <v>7.4009059422251597E-2</v>
      </c>
      <c r="AH14" s="17">
        <v>8.4377857493661695E-2</v>
      </c>
      <c r="AI14" s="17"/>
      <c r="AJ14" s="17">
        <v>6.7415893355816395E-2</v>
      </c>
      <c r="AK14" s="17">
        <v>7.3063759534428896E-2</v>
      </c>
      <c r="AL14" s="17">
        <v>6.7649979986155795E-2</v>
      </c>
      <c r="AM14" s="17"/>
      <c r="AN14" s="17">
        <v>0.115534444548281</v>
      </c>
      <c r="AO14" s="17">
        <v>7.1092672941171497E-2</v>
      </c>
      <c r="AP14" s="17">
        <v>7.9256063847617506E-2</v>
      </c>
      <c r="AQ14" s="17">
        <v>3.41294776610074E-2</v>
      </c>
      <c r="AR14" s="17">
        <v>0.109126588032479</v>
      </c>
      <c r="AS14" s="17"/>
      <c r="AT14" s="17">
        <v>7.8076924293994002E-2</v>
      </c>
      <c r="AU14" s="17">
        <v>0.172348911087394</v>
      </c>
      <c r="AV14" s="17"/>
      <c r="AW14" s="17">
        <v>5.8434950367358601E-2</v>
      </c>
      <c r="AX14" s="17">
        <v>6.1939464015568602E-2</v>
      </c>
      <c r="AY14" s="17">
        <v>0.120599626422645</v>
      </c>
    </row>
    <row r="15" spans="2:51">
      <c r="B15" s="18" t="s">
        <v>138</v>
      </c>
      <c r="C15" s="21">
        <v>0.29004560740862001</v>
      </c>
      <c r="D15" s="21">
        <v>0.35348425037789799</v>
      </c>
      <c r="E15" s="21">
        <v>0.230619225904346</v>
      </c>
      <c r="F15" s="21"/>
      <c r="G15" s="21">
        <v>0.30805809644570797</v>
      </c>
      <c r="H15" s="21">
        <v>0.32267772856695798</v>
      </c>
      <c r="I15" s="21">
        <v>0.33476158825461999</v>
      </c>
      <c r="J15" s="21">
        <v>0.30655724635996701</v>
      </c>
      <c r="K15" s="21">
        <v>0.271837938707088</v>
      </c>
      <c r="L15" s="21">
        <v>0.23668740360954499</v>
      </c>
      <c r="M15" s="21"/>
      <c r="N15" s="21">
        <v>0.330478421702253</v>
      </c>
      <c r="O15" s="21">
        <v>0.29620257738197098</v>
      </c>
      <c r="P15" s="21">
        <v>0.29106211228364498</v>
      </c>
      <c r="Q15" s="21">
        <v>0.23486770782206301</v>
      </c>
      <c r="R15" s="21"/>
      <c r="S15" s="21">
        <v>0.29399640579278702</v>
      </c>
      <c r="T15" s="21">
        <v>0.225876620803421</v>
      </c>
      <c r="U15" s="21">
        <v>0.29435082470852603</v>
      </c>
      <c r="V15" s="21">
        <v>0.27851342022016101</v>
      </c>
      <c r="W15" s="21">
        <v>0.33465287600771698</v>
      </c>
      <c r="X15" s="21">
        <v>0.249332360314409</v>
      </c>
      <c r="Y15" s="21">
        <v>0.32252481989488901</v>
      </c>
      <c r="Z15" s="21">
        <v>0.27342347379616799</v>
      </c>
      <c r="AA15" s="21">
        <v>0.31730983403357899</v>
      </c>
      <c r="AB15" s="21">
        <v>0.322329459827288</v>
      </c>
      <c r="AC15" s="21">
        <v>0.32908755309112903</v>
      </c>
      <c r="AD15" s="21">
        <v>0.298907147057621</v>
      </c>
      <c r="AE15" s="21"/>
      <c r="AF15" s="21">
        <v>0.16927095764111899</v>
      </c>
      <c r="AG15" s="21">
        <v>0.43126509084909598</v>
      </c>
      <c r="AH15" s="21">
        <v>0.307178724478607</v>
      </c>
      <c r="AI15" s="21"/>
      <c r="AJ15" s="21">
        <v>0.21262045399676899</v>
      </c>
      <c r="AK15" s="21">
        <v>0.44957878630934101</v>
      </c>
      <c r="AL15" s="21">
        <v>0.37489084016444602</v>
      </c>
      <c r="AM15" s="21"/>
      <c r="AN15" s="21">
        <v>0.20767348226510601</v>
      </c>
      <c r="AO15" s="21">
        <v>0.25624647087818497</v>
      </c>
      <c r="AP15" s="21">
        <v>0.34816897084369303</v>
      </c>
      <c r="AQ15" s="21">
        <v>0.40796495686080803</v>
      </c>
      <c r="AR15" s="21">
        <v>0.45048797358262099</v>
      </c>
      <c r="AS15" s="21"/>
      <c r="AT15" s="21">
        <v>0.29218181262405402</v>
      </c>
      <c r="AU15" s="21">
        <v>0.28072555927083198</v>
      </c>
      <c r="AV15" s="21"/>
      <c r="AW15" s="21">
        <v>0.32854238602707198</v>
      </c>
      <c r="AX15" s="21">
        <v>0.38100684357666598</v>
      </c>
      <c r="AY15" s="21">
        <v>0.224977869543107</v>
      </c>
    </row>
    <row r="16" spans="2:51">
      <c r="B16" s="18" t="s">
        <v>139</v>
      </c>
      <c r="C16" s="21">
        <v>0.305038332604603</v>
      </c>
      <c r="D16" s="21">
        <v>0.30373201053225601</v>
      </c>
      <c r="E16" s="21">
        <v>0.30303144853005498</v>
      </c>
      <c r="F16" s="21"/>
      <c r="G16" s="21">
        <v>0.26776361226322498</v>
      </c>
      <c r="H16" s="21">
        <v>0.26318038246350001</v>
      </c>
      <c r="I16" s="21">
        <v>0.27502154971994103</v>
      </c>
      <c r="J16" s="21">
        <v>0.25704662718833499</v>
      </c>
      <c r="K16" s="21">
        <v>0.27889777519755399</v>
      </c>
      <c r="L16" s="21">
        <v>0.413157383213764</v>
      </c>
      <c r="M16" s="21"/>
      <c r="N16" s="21">
        <v>0.26219925185911103</v>
      </c>
      <c r="O16" s="21">
        <v>0.306862664695984</v>
      </c>
      <c r="P16" s="21">
        <v>0.35881218760797701</v>
      </c>
      <c r="Q16" s="21">
        <v>0.30127598753232898</v>
      </c>
      <c r="R16" s="21"/>
      <c r="S16" s="21">
        <v>0.23742861937127299</v>
      </c>
      <c r="T16" s="21">
        <v>0.34710309106898501</v>
      </c>
      <c r="U16" s="21">
        <v>0.33841123979547599</v>
      </c>
      <c r="V16" s="21">
        <v>0.33807308084210802</v>
      </c>
      <c r="W16" s="21">
        <v>0.40758260019883602</v>
      </c>
      <c r="X16" s="21">
        <v>0.24466149718360899</v>
      </c>
      <c r="Y16" s="21">
        <v>0.28607093834185099</v>
      </c>
      <c r="Z16" s="21">
        <v>0.34466420332702702</v>
      </c>
      <c r="AA16" s="21">
        <v>0.35389140008040498</v>
      </c>
      <c r="AB16" s="21">
        <v>0.194873741301855</v>
      </c>
      <c r="AC16" s="21">
        <v>0.31792724900566599</v>
      </c>
      <c r="AD16" s="21">
        <v>0.27144215840563901</v>
      </c>
      <c r="AE16" s="21"/>
      <c r="AF16" s="21">
        <v>0.43830454228702398</v>
      </c>
      <c r="AG16" s="21">
        <v>0.17565559587702601</v>
      </c>
      <c r="AH16" s="21">
        <v>0.26735139756434101</v>
      </c>
      <c r="AI16" s="21"/>
      <c r="AJ16" s="21">
        <v>0.45488833632492398</v>
      </c>
      <c r="AK16" s="21">
        <v>0.14809452049799801</v>
      </c>
      <c r="AL16" s="21">
        <v>0.247872393878836</v>
      </c>
      <c r="AM16" s="21"/>
      <c r="AN16" s="21">
        <v>0.351957679634118</v>
      </c>
      <c r="AO16" s="21">
        <v>0.33551406738206402</v>
      </c>
      <c r="AP16" s="21">
        <v>0.23292710514307599</v>
      </c>
      <c r="AQ16" s="21">
        <v>0.16909972467232601</v>
      </c>
      <c r="AR16" s="21">
        <v>0.24640549163967801</v>
      </c>
      <c r="AS16" s="21"/>
      <c r="AT16" s="21">
        <v>0.31116587719727501</v>
      </c>
      <c r="AU16" s="21">
        <v>0.209829142565856</v>
      </c>
      <c r="AV16" s="21"/>
      <c r="AW16" s="21">
        <v>0.319896211827296</v>
      </c>
      <c r="AX16" s="21">
        <v>0.29770764724278398</v>
      </c>
      <c r="AY16" s="21">
        <v>0.29077656357554998</v>
      </c>
    </row>
    <row r="17" spans="2:51">
      <c r="B17" s="18" t="s">
        <v>140</v>
      </c>
      <c r="C17" s="22">
        <v>-1.49927251959823E-2</v>
      </c>
      <c r="D17" s="22">
        <v>4.9752239845641998E-2</v>
      </c>
      <c r="E17" s="22">
        <v>-7.2412222625708997E-2</v>
      </c>
      <c r="F17" s="22"/>
      <c r="G17" s="22">
        <v>4.0294484182483201E-2</v>
      </c>
      <c r="H17" s="22">
        <v>5.9497346103457797E-2</v>
      </c>
      <c r="I17" s="22">
        <v>5.9740038534678998E-2</v>
      </c>
      <c r="J17" s="22">
        <v>4.9510619171631701E-2</v>
      </c>
      <c r="K17" s="22">
        <v>-7.0598364904657703E-3</v>
      </c>
      <c r="L17" s="22">
        <v>-0.17646997960421901</v>
      </c>
      <c r="M17" s="22"/>
      <c r="N17" s="22">
        <v>6.8279169843142098E-2</v>
      </c>
      <c r="O17" s="22">
        <v>-1.0660087314012801E-2</v>
      </c>
      <c r="P17" s="22">
        <v>-6.7750075324331596E-2</v>
      </c>
      <c r="Q17" s="22">
        <v>-6.6408279710265999E-2</v>
      </c>
      <c r="R17" s="22"/>
      <c r="S17" s="22">
        <v>5.6567786421513798E-2</v>
      </c>
      <c r="T17" s="22">
        <v>-0.121226470265564</v>
      </c>
      <c r="U17" s="22">
        <v>-4.4060415086950397E-2</v>
      </c>
      <c r="V17" s="22">
        <v>-5.95596606219468E-2</v>
      </c>
      <c r="W17" s="22">
        <v>-7.2929724191119705E-2</v>
      </c>
      <c r="X17" s="22">
        <v>4.6708631307996497E-3</v>
      </c>
      <c r="Y17" s="22">
        <v>3.6453881553037297E-2</v>
      </c>
      <c r="Z17" s="22">
        <v>-7.1240729530858707E-2</v>
      </c>
      <c r="AA17" s="22">
        <v>-3.6581566046826497E-2</v>
      </c>
      <c r="AB17" s="22">
        <v>0.127455718525433</v>
      </c>
      <c r="AC17" s="22">
        <v>1.11603040854638E-2</v>
      </c>
      <c r="AD17" s="22">
        <v>2.7464988651981499E-2</v>
      </c>
      <c r="AE17" s="22"/>
      <c r="AF17" s="22">
        <v>-0.26903358464590499</v>
      </c>
      <c r="AG17" s="22">
        <v>0.25560949497206997</v>
      </c>
      <c r="AH17" s="22">
        <v>3.9827326914265798E-2</v>
      </c>
      <c r="AI17" s="22"/>
      <c r="AJ17" s="22">
        <v>-0.24226788232815499</v>
      </c>
      <c r="AK17" s="22">
        <v>0.30148426581134302</v>
      </c>
      <c r="AL17" s="22">
        <v>0.12701844628560999</v>
      </c>
      <c r="AM17" s="22"/>
      <c r="AN17" s="22">
        <v>-0.14428419736901199</v>
      </c>
      <c r="AO17" s="22">
        <v>-7.9267596503879698E-2</v>
      </c>
      <c r="AP17" s="22">
        <v>0.11524186570061699</v>
      </c>
      <c r="AQ17" s="22">
        <v>0.23886523218848299</v>
      </c>
      <c r="AR17" s="22">
        <v>0.20408248194294301</v>
      </c>
      <c r="AS17" s="22"/>
      <c r="AT17" s="22">
        <v>-1.8984064573220799E-2</v>
      </c>
      <c r="AU17" s="22">
        <v>7.0896416704975998E-2</v>
      </c>
      <c r="AV17" s="22"/>
      <c r="AW17" s="22">
        <v>8.6461741997757007E-3</v>
      </c>
      <c r="AX17" s="22">
        <v>8.3299196333881304E-2</v>
      </c>
      <c r="AY17" s="22">
        <v>-6.5798694032442706E-2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707</v>
      </c>
      <c r="E2" s="32"/>
      <c r="F2" s="32"/>
      <c r="G2" s="32"/>
    </row>
    <row r="6" spans="2:7" ht="50.1" customHeight="1">
      <c r="B6" s="20" t="s">
        <v>70</v>
      </c>
      <c r="C6" s="20" t="s">
        <v>699</v>
      </c>
      <c r="D6" s="20" t="s">
        <v>700</v>
      </c>
      <c r="E6" s="20" t="s">
        <v>708</v>
      </c>
      <c r="F6" s="20" t="s">
        <v>709</v>
      </c>
    </row>
    <row r="7" spans="2:7">
      <c r="B7" s="18" t="s">
        <v>133</v>
      </c>
      <c r="C7" s="17">
        <v>0.103104976279462</v>
      </c>
      <c r="D7" s="17">
        <v>0.11569023560107</v>
      </c>
      <c r="E7" s="17">
        <v>7.68422144332854E-2</v>
      </c>
      <c r="F7" s="17">
        <v>7.6156650044356497E-2</v>
      </c>
    </row>
    <row r="8" spans="2:7">
      <c r="B8" s="18" t="s">
        <v>134</v>
      </c>
      <c r="C8" s="17">
        <v>0.33203784937757302</v>
      </c>
      <c r="D8" s="17">
        <v>0.392138686284843</v>
      </c>
      <c r="E8" s="17">
        <v>0.23937286658981899</v>
      </c>
      <c r="F8" s="17">
        <v>0.28045315932225701</v>
      </c>
    </row>
    <row r="9" spans="2:7">
      <c r="B9" s="18" t="s">
        <v>135</v>
      </c>
      <c r="C9" s="17">
        <v>0.32135784192410799</v>
      </c>
      <c r="D9" s="17">
        <v>0.25861890105288399</v>
      </c>
      <c r="E9" s="17">
        <v>0.33663879090754101</v>
      </c>
      <c r="F9" s="17">
        <v>0.31442684168532697</v>
      </c>
    </row>
    <row r="10" spans="2:7">
      <c r="B10" s="18" t="s">
        <v>136</v>
      </c>
      <c r="C10" s="17">
        <v>0.13736548452404099</v>
      </c>
      <c r="D10" s="17">
        <v>0.130457991661905</v>
      </c>
      <c r="E10" s="17">
        <v>0.18542824821930601</v>
      </c>
      <c r="F10" s="17">
        <v>0.17905600597861199</v>
      </c>
    </row>
    <row r="11" spans="2:7">
      <c r="B11" s="18" t="s">
        <v>137</v>
      </c>
      <c r="C11" s="17">
        <v>4.9682887887028002E-2</v>
      </c>
      <c r="D11" s="17">
        <v>6.6205446413381303E-2</v>
      </c>
      <c r="E11" s="17">
        <v>6.4704603828302495E-2</v>
      </c>
      <c r="F11" s="17">
        <v>8.6367489456474003E-2</v>
      </c>
    </row>
    <row r="12" spans="2:7">
      <c r="B12" s="18" t="s">
        <v>119</v>
      </c>
      <c r="C12" s="17">
        <v>5.6450960007788403E-2</v>
      </c>
      <c r="D12" s="17">
        <v>3.6888738985916499E-2</v>
      </c>
      <c r="E12" s="17">
        <v>9.7013276021746003E-2</v>
      </c>
      <c r="F12" s="17">
        <v>6.3539853512973393E-2</v>
      </c>
    </row>
    <row r="13" spans="2:7">
      <c r="B13" s="23" t="s">
        <v>138</v>
      </c>
      <c r="C13" s="21">
        <v>0.43514282565703599</v>
      </c>
      <c r="D13" s="21">
        <v>0.507828921885913</v>
      </c>
      <c r="E13" s="21">
        <v>0.31621508102310403</v>
      </c>
      <c r="F13" s="21">
        <v>0.35660980936661302</v>
      </c>
    </row>
    <row r="14" spans="2:7">
      <c r="B14" s="23" t="s">
        <v>139</v>
      </c>
      <c r="C14" s="21">
        <v>0.187048372411069</v>
      </c>
      <c r="D14" s="21">
        <v>0.19666343807528699</v>
      </c>
      <c r="E14" s="21">
        <v>0.25013285204760899</v>
      </c>
      <c r="F14" s="21">
        <v>0.26542349543508598</v>
      </c>
    </row>
    <row r="15" spans="2:7">
      <c r="B15" s="23" t="s">
        <v>140</v>
      </c>
      <c r="C15" s="22">
        <v>0.24809445324596699</v>
      </c>
      <c r="D15" s="22">
        <v>0.31116548381062598</v>
      </c>
      <c r="E15" s="22">
        <v>6.6082228975495802E-2</v>
      </c>
      <c r="F15" s="22">
        <v>9.1186313931526902E-2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1088</v>
      </c>
      <c r="D7" s="10">
        <v>515</v>
      </c>
      <c r="E7" s="10">
        <v>567</v>
      </c>
      <c r="F7" s="10"/>
      <c r="G7" s="10">
        <v>108</v>
      </c>
      <c r="H7" s="10">
        <v>136</v>
      </c>
      <c r="I7" s="10">
        <v>166</v>
      </c>
      <c r="J7" s="10">
        <v>194</v>
      </c>
      <c r="K7" s="10">
        <v>206</v>
      </c>
      <c r="L7" s="10">
        <v>278</v>
      </c>
      <c r="M7" s="10"/>
      <c r="N7" s="10">
        <v>324</v>
      </c>
      <c r="O7" s="10">
        <v>310</v>
      </c>
      <c r="P7" s="10">
        <v>196</v>
      </c>
      <c r="Q7" s="10">
        <v>254</v>
      </c>
      <c r="R7" s="10"/>
      <c r="S7" s="10">
        <v>113</v>
      </c>
      <c r="T7" s="10">
        <v>178</v>
      </c>
      <c r="U7" s="10">
        <v>111</v>
      </c>
      <c r="V7" s="10">
        <v>103</v>
      </c>
      <c r="W7" s="10">
        <v>74</v>
      </c>
      <c r="X7" s="10">
        <v>104</v>
      </c>
      <c r="Y7" s="10">
        <v>89</v>
      </c>
      <c r="Z7" s="10">
        <v>53</v>
      </c>
      <c r="AA7" s="10">
        <v>107</v>
      </c>
      <c r="AB7" s="10">
        <v>83</v>
      </c>
      <c r="AC7" s="10">
        <v>47</v>
      </c>
      <c r="AD7" s="10">
        <v>26</v>
      </c>
      <c r="AE7" s="10"/>
      <c r="AF7" s="10">
        <v>444</v>
      </c>
      <c r="AG7" s="10">
        <v>449</v>
      </c>
      <c r="AH7" s="10">
        <v>119</v>
      </c>
      <c r="AI7" s="10"/>
      <c r="AJ7" s="10">
        <v>274</v>
      </c>
      <c r="AK7" s="10">
        <v>368</v>
      </c>
      <c r="AL7" s="10">
        <v>64</v>
      </c>
      <c r="AM7" s="10"/>
      <c r="AN7" s="10">
        <v>234</v>
      </c>
      <c r="AO7" s="10">
        <v>178</v>
      </c>
      <c r="AP7" s="10">
        <v>256</v>
      </c>
      <c r="AQ7" s="10">
        <v>116</v>
      </c>
      <c r="AR7" s="10">
        <v>18</v>
      </c>
      <c r="AS7" s="10"/>
      <c r="AT7" s="10">
        <v>985</v>
      </c>
      <c r="AU7" s="10">
        <v>85</v>
      </c>
      <c r="AV7" s="10"/>
      <c r="AW7" s="10">
        <v>535</v>
      </c>
      <c r="AX7" s="10">
        <v>117</v>
      </c>
      <c r="AY7" s="10">
        <v>436</v>
      </c>
    </row>
    <row r="8" spans="2:51" ht="30" customHeight="1">
      <c r="B8" s="11" t="s">
        <v>112</v>
      </c>
      <c r="C8" s="11">
        <v>1078</v>
      </c>
      <c r="D8" s="11">
        <v>522</v>
      </c>
      <c r="E8" s="11">
        <v>550</v>
      </c>
      <c r="F8" s="11"/>
      <c r="G8" s="11">
        <v>121</v>
      </c>
      <c r="H8" s="11">
        <v>165</v>
      </c>
      <c r="I8" s="11">
        <v>188</v>
      </c>
      <c r="J8" s="11">
        <v>186</v>
      </c>
      <c r="K8" s="11">
        <v>172</v>
      </c>
      <c r="L8" s="11">
        <v>247</v>
      </c>
      <c r="M8" s="11"/>
      <c r="N8" s="11">
        <v>295</v>
      </c>
      <c r="O8" s="11">
        <v>286</v>
      </c>
      <c r="P8" s="11">
        <v>228</v>
      </c>
      <c r="Q8" s="11">
        <v>266</v>
      </c>
      <c r="R8" s="11"/>
      <c r="S8" s="11">
        <v>131</v>
      </c>
      <c r="T8" s="11">
        <v>168</v>
      </c>
      <c r="U8" s="11">
        <v>97</v>
      </c>
      <c r="V8" s="11">
        <v>108</v>
      </c>
      <c r="W8" s="11">
        <v>71</v>
      </c>
      <c r="X8" s="11">
        <v>112</v>
      </c>
      <c r="Y8" s="11">
        <v>81</v>
      </c>
      <c r="Z8" s="11">
        <v>48</v>
      </c>
      <c r="AA8" s="11">
        <v>104</v>
      </c>
      <c r="AB8" s="11">
        <v>83</v>
      </c>
      <c r="AC8" s="11">
        <v>45</v>
      </c>
      <c r="AD8" s="11">
        <v>30</v>
      </c>
      <c r="AE8" s="11"/>
      <c r="AF8" s="11">
        <v>423</v>
      </c>
      <c r="AG8" s="11">
        <v>443</v>
      </c>
      <c r="AH8" s="11">
        <v>129</v>
      </c>
      <c r="AI8" s="11"/>
      <c r="AJ8" s="11">
        <v>263</v>
      </c>
      <c r="AK8" s="11">
        <v>378</v>
      </c>
      <c r="AL8" s="11">
        <v>61</v>
      </c>
      <c r="AM8" s="11"/>
      <c r="AN8" s="11">
        <v>233</v>
      </c>
      <c r="AO8" s="11">
        <v>188</v>
      </c>
      <c r="AP8" s="11">
        <v>249</v>
      </c>
      <c r="AQ8" s="11">
        <v>112</v>
      </c>
      <c r="AR8" s="11">
        <v>17</v>
      </c>
      <c r="AS8" s="11"/>
      <c r="AT8" s="11">
        <v>967</v>
      </c>
      <c r="AU8" s="11">
        <v>91</v>
      </c>
      <c r="AV8" s="11"/>
      <c r="AW8" s="11">
        <v>510</v>
      </c>
      <c r="AX8" s="11">
        <v>123</v>
      </c>
      <c r="AY8" s="11">
        <v>446</v>
      </c>
    </row>
    <row r="9" spans="2:51">
      <c r="B9" s="18" t="s">
        <v>133</v>
      </c>
      <c r="C9" s="17">
        <v>0.103104976279462</v>
      </c>
      <c r="D9" s="17">
        <v>0.143338463727537</v>
      </c>
      <c r="E9" s="17">
        <v>6.45281602293684E-2</v>
      </c>
      <c r="F9" s="17"/>
      <c r="G9" s="17">
        <v>0.106124675232515</v>
      </c>
      <c r="H9" s="17">
        <v>0.11124699264004501</v>
      </c>
      <c r="I9" s="17">
        <v>8.1117613574616401E-2</v>
      </c>
      <c r="J9" s="17">
        <v>0.15319955421492601</v>
      </c>
      <c r="K9" s="17">
        <v>0.115567827099296</v>
      </c>
      <c r="L9" s="17">
        <v>6.6555760624717297E-2</v>
      </c>
      <c r="M9" s="17"/>
      <c r="N9" s="17">
        <v>0.13795104736394001</v>
      </c>
      <c r="O9" s="17">
        <v>8.5584056792771396E-2</v>
      </c>
      <c r="P9" s="17">
        <v>0.106168651419469</v>
      </c>
      <c r="Q9" s="17">
        <v>7.7912823680630197E-2</v>
      </c>
      <c r="R9" s="17"/>
      <c r="S9" s="17">
        <v>0.14986849780810399</v>
      </c>
      <c r="T9" s="17">
        <v>9.6963614410201002E-2</v>
      </c>
      <c r="U9" s="17">
        <v>0.11425885570197999</v>
      </c>
      <c r="V9" s="17">
        <v>8.0599952023037005E-2</v>
      </c>
      <c r="W9" s="17">
        <v>0.14733494711167799</v>
      </c>
      <c r="X9" s="17">
        <v>4.0670272141900998E-2</v>
      </c>
      <c r="Y9" s="17">
        <v>5.3676548442297398E-2</v>
      </c>
      <c r="Z9" s="17">
        <v>0.14134809395948</v>
      </c>
      <c r="AA9" s="17">
        <v>9.7143975857765894E-2</v>
      </c>
      <c r="AB9" s="17">
        <v>0.130423886270506</v>
      </c>
      <c r="AC9" s="17">
        <v>0.18530202749025901</v>
      </c>
      <c r="AD9" s="17">
        <v>0</v>
      </c>
      <c r="AE9" s="17"/>
      <c r="AF9" s="17">
        <v>9.0051925301161795E-2</v>
      </c>
      <c r="AG9" s="17">
        <v>0.12729392515208801</v>
      </c>
      <c r="AH9" s="17">
        <v>7.6762957803928694E-2</v>
      </c>
      <c r="AI9" s="17"/>
      <c r="AJ9" s="17">
        <v>0.116198479649561</v>
      </c>
      <c r="AK9" s="17">
        <v>0.116736607221693</v>
      </c>
      <c r="AL9" s="17">
        <v>0.123465411331453</v>
      </c>
      <c r="AM9" s="17"/>
      <c r="AN9" s="17">
        <v>7.6907650066939698E-2</v>
      </c>
      <c r="AO9" s="17">
        <v>0.106114398431741</v>
      </c>
      <c r="AP9" s="17">
        <v>0.13252918799615401</v>
      </c>
      <c r="AQ9" s="17">
        <v>0.107136810277142</v>
      </c>
      <c r="AR9" s="17">
        <v>0.28481123439281097</v>
      </c>
      <c r="AS9" s="17"/>
      <c r="AT9" s="17">
        <v>9.9559844761744301E-2</v>
      </c>
      <c r="AU9" s="17">
        <v>0.14156182372581699</v>
      </c>
      <c r="AV9" s="17"/>
      <c r="AW9" s="17">
        <v>0.14008583949428499</v>
      </c>
      <c r="AX9" s="17">
        <v>0.14630171647367299</v>
      </c>
      <c r="AY9" s="17">
        <v>4.8868872773220301E-2</v>
      </c>
    </row>
    <row r="10" spans="2:51">
      <c r="B10" s="18" t="s">
        <v>134</v>
      </c>
      <c r="C10" s="17">
        <v>0.33203784937757302</v>
      </c>
      <c r="D10" s="17">
        <v>0.38452261551598599</v>
      </c>
      <c r="E10" s="17">
        <v>0.28414730798531501</v>
      </c>
      <c r="F10" s="17"/>
      <c r="G10" s="17">
        <v>0.29476584849267601</v>
      </c>
      <c r="H10" s="17">
        <v>0.28645964009177899</v>
      </c>
      <c r="I10" s="17">
        <v>0.42056975841722499</v>
      </c>
      <c r="J10" s="17">
        <v>0.29770388861207497</v>
      </c>
      <c r="K10" s="17">
        <v>0.30746267017581502</v>
      </c>
      <c r="L10" s="17">
        <v>0.35632516967431899</v>
      </c>
      <c r="M10" s="17"/>
      <c r="N10" s="17">
        <v>0.39603068049704498</v>
      </c>
      <c r="O10" s="17">
        <v>0.36447736311539303</v>
      </c>
      <c r="P10" s="17">
        <v>0.34289575405786099</v>
      </c>
      <c r="Q10" s="17">
        <v>0.21825151785889699</v>
      </c>
      <c r="R10" s="17"/>
      <c r="S10" s="17">
        <v>0.363174220499838</v>
      </c>
      <c r="T10" s="17">
        <v>0.37013705278296499</v>
      </c>
      <c r="U10" s="17">
        <v>0.37185417210548499</v>
      </c>
      <c r="V10" s="17">
        <v>0.24127316002896601</v>
      </c>
      <c r="W10" s="17">
        <v>0.308390320100279</v>
      </c>
      <c r="X10" s="17">
        <v>0.40350709178793598</v>
      </c>
      <c r="Y10" s="17">
        <v>0.323363553784002</v>
      </c>
      <c r="Z10" s="17">
        <v>0.345403846825238</v>
      </c>
      <c r="AA10" s="17">
        <v>0.29115562250863197</v>
      </c>
      <c r="AB10" s="17">
        <v>0.27111586363386803</v>
      </c>
      <c r="AC10" s="17">
        <v>0.24045936194543499</v>
      </c>
      <c r="AD10" s="17">
        <v>0.42096077421146799</v>
      </c>
      <c r="AE10" s="17"/>
      <c r="AF10" s="17">
        <v>0.305192411530534</v>
      </c>
      <c r="AG10" s="17">
        <v>0.35831667603776202</v>
      </c>
      <c r="AH10" s="17">
        <v>0.33130876667166298</v>
      </c>
      <c r="AI10" s="17"/>
      <c r="AJ10" s="17">
        <v>0.41132231061194102</v>
      </c>
      <c r="AK10" s="17">
        <v>0.34363004134148201</v>
      </c>
      <c r="AL10" s="17">
        <v>0.35311951909751399</v>
      </c>
      <c r="AM10" s="17"/>
      <c r="AN10" s="17">
        <v>0.34862347570112001</v>
      </c>
      <c r="AO10" s="17">
        <v>0.23741171456784699</v>
      </c>
      <c r="AP10" s="17">
        <v>0.39714582873416199</v>
      </c>
      <c r="AQ10" s="17">
        <v>0.40995051690905998</v>
      </c>
      <c r="AR10" s="17">
        <v>0.429218719823589</v>
      </c>
      <c r="AS10" s="17"/>
      <c r="AT10" s="17">
        <v>0.32996808667748201</v>
      </c>
      <c r="AU10" s="17">
        <v>0.35843624133249102</v>
      </c>
      <c r="AV10" s="17"/>
      <c r="AW10" s="17">
        <v>0.38802266747014902</v>
      </c>
      <c r="AX10" s="17">
        <v>0.38520348217454697</v>
      </c>
      <c r="AY10" s="17">
        <v>0.25331140762906401</v>
      </c>
    </row>
    <row r="11" spans="2:51">
      <c r="B11" s="18" t="s">
        <v>135</v>
      </c>
      <c r="C11" s="17">
        <v>0.32135784192410799</v>
      </c>
      <c r="D11" s="17">
        <v>0.27692363529861402</v>
      </c>
      <c r="E11" s="17">
        <v>0.36489820841873799</v>
      </c>
      <c r="F11" s="17"/>
      <c r="G11" s="17">
        <v>0.248601956049361</v>
      </c>
      <c r="H11" s="17">
        <v>0.34598604399017202</v>
      </c>
      <c r="I11" s="17">
        <v>0.28314094114695998</v>
      </c>
      <c r="J11" s="17">
        <v>0.30130313503810102</v>
      </c>
      <c r="K11" s="17">
        <v>0.36577183697878402</v>
      </c>
      <c r="L11" s="17">
        <v>0.35382712151092299</v>
      </c>
      <c r="M11" s="17"/>
      <c r="N11" s="17">
        <v>0.28773043059928599</v>
      </c>
      <c r="O11" s="17">
        <v>0.31764933224438602</v>
      </c>
      <c r="P11" s="17">
        <v>0.330003962054223</v>
      </c>
      <c r="Q11" s="17">
        <v>0.35293291692316398</v>
      </c>
      <c r="R11" s="17"/>
      <c r="S11" s="17">
        <v>0.32095017124757902</v>
      </c>
      <c r="T11" s="17">
        <v>0.268288144518811</v>
      </c>
      <c r="U11" s="17">
        <v>0.28986740043107001</v>
      </c>
      <c r="V11" s="17">
        <v>0.42090783554917099</v>
      </c>
      <c r="W11" s="17">
        <v>0.30618472238759697</v>
      </c>
      <c r="X11" s="17">
        <v>0.33129007980118602</v>
      </c>
      <c r="Y11" s="17">
        <v>0.35468653246389298</v>
      </c>
      <c r="Z11" s="17">
        <v>0.26518226192886701</v>
      </c>
      <c r="AA11" s="17">
        <v>0.33204362941134802</v>
      </c>
      <c r="AB11" s="17">
        <v>0.27898911065915799</v>
      </c>
      <c r="AC11" s="17">
        <v>0.316468513151765</v>
      </c>
      <c r="AD11" s="17">
        <v>0.44878561684224699</v>
      </c>
      <c r="AE11" s="17"/>
      <c r="AF11" s="17">
        <v>0.37223801869208201</v>
      </c>
      <c r="AG11" s="17">
        <v>0.28759054828735298</v>
      </c>
      <c r="AH11" s="17">
        <v>0.28354268785992098</v>
      </c>
      <c r="AI11" s="17"/>
      <c r="AJ11" s="17">
        <v>0.326316439362972</v>
      </c>
      <c r="AK11" s="17">
        <v>0.32058107766439198</v>
      </c>
      <c r="AL11" s="17">
        <v>0.209280791173662</v>
      </c>
      <c r="AM11" s="17"/>
      <c r="AN11" s="17">
        <v>0.32832021104769399</v>
      </c>
      <c r="AO11" s="17">
        <v>0.38031947953408002</v>
      </c>
      <c r="AP11" s="17">
        <v>0.27398284824963398</v>
      </c>
      <c r="AQ11" s="17">
        <v>0.282128996999989</v>
      </c>
      <c r="AR11" s="17">
        <v>8.8493934430704399E-2</v>
      </c>
      <c r="AS11" s="17"/>
      <c r="AT11" s="17">
        <v>0.32672114218352599</v>
      </c>
      <c r="AU11" s="17">
        <v>0.25085068565350499</v>
      </c>
      <c r="AV11" s="17"/>
      <c r="AW11" s="17">
        <v>0.27695236096078801</v>
      </c>
      <c r="AX11" s="17">
        <v>0.35554665696271998</v>
      </c>
      <c r="AY11" s="17">
        <v>0.36269174775526303</v>
      </c>
    </row>
    <row r="12" spans="2:51">
      <c r="B12" s="18" t="s">
        <v>136</v>
      </c>
      <c r="C12" s="17">
        <v>0.13736548452404099</v>
      </c>
      <c r="D12" s="17">
        <v>0.119677441788638</v>
      </c>
      <c r="E12" s="17">
        <v>0.15179743311452501</v>
      </c>
      <c r="F12" s="17"/>
      <c r="G12" s="17">
        <v>0.23445918825638901</v>
      </c>
      <c r="H12" s="17">
        <v>0.16664367089748999</v>
      </c>
      <c r="I12" s="17">
        <v>0.119558043483781</v>
      </c>
      <c r="J12" s="17">
        <v>0.13405036264310399</v>
      </c>
      <c r="K12" s="17">
        <v>0.104781992867544</v>
      </c>
      <c r="L12" s="17">
        <v>0.10897849595034299</v>
      </c>
      <c r="M12" s="17"/>
      <c r="N12" s="17">
        <v>0.1180758884516</v>
      </c>
      <c r="O12" s="17">
        <v>0.148980224332358</v>
      </c>
      <c r="P12" s="17">
        <v>0.117666012596578</v>
      </c>
      <c r="Q12" s="17">
        <v>0.165196922633362</v>
      </c>
      <c r="R12" s="17"/>
      <c r="S12" s="17">
        <v>5.9227475711691603E-2</v>
      </c>
      <c r="T12" s="17">
        <v>0.16704289119257601</v>
      </c>
      <c r="U12" s="17">
        <v>0.14757606763190401</v>
      </c>
      <c r="V12" s="17">
        <v>0.15829581455151701</v>
      </c>
      <c r="W12" s="17">
        <v>0.13103316107955301</v>
      </c>
      <c r="X12" s="17">
        <v>0.118159339118672</v>
      </c>
      <c r="Y12" s="17">
        <v>0.16568275504841701</v>
      </c>
      <c r="Z12" s="17">
        <v>0.148267147139512</v>
      </c>
      <c r="AA12" s="17">
        <v>0.186663328852883</v>
      </c>
      <c r="AB12" s="17">
        <v>0.12524603139326801</v>
      </c>
      <c r="AC12" s="17">
        <v>0.13319445644363401</v>
      </c>
      <c r="AD12" s="17">
        <v>6.6225033556305796E-2</v>
      </c>
      <c r="AE12" s="17"/>
      <c r="AF12" s="17">
        <v>0.12481471256934901</v>
      </c>
      <c r="AG12" s="17">
        <v>0.13144684474502899</v>
      </c>
      <c r="AH12" s="17">
        <v>0.16683596189296601</v>
      </c>
      <c r="AI12" s="17"/>
      <c r="AJ12" s="17">
        <v>7.6955457817379794E-2</v>
      </c>
      <c r="AK12" s="17">
        <v>0.14343161768124801</v>
      </c>
      <c r="AL12" s="17">
        <v>0.202638454812788</v>
      </c>
      <c r="AM12" s="17"/>
      <c r="AN12" s="17">
        <v>0.10104179962410099</v>
      </c>
      <c r="AO12" s="17">
        <v>0.18469267302371001</v>
      </c>
      <c r="AP12" s="17">
        <v>0.124107274802661</v>
      </c>
      <c r="AQ12" s="17">
        <v>0.12027699973056501</v>
      </c>
      <c r="AR12" s="17">
        <v>0.131851663879689</v>
      </c>
      <c r="AS12" s="17"/>
      <c r="AT12" s="17">
        <v>0.13515608307549801</v>
      </c>
      <c r="AU12" s="17">
        <v>0.145983402454675</v>
      </c>
      <c r="AV12" s="17"/>
      <c r="AW12" s="17">
        <v>0.125490610124392</v>
      </c>
      <c r="AX12" s="17">
        <v>7.1747224033657894E-2</v>
      </c>
      <c r="AY12" s="17">
        <v>0.16908695832287199</v>
      </c>
    </row>
    <row r="13" spans="2:51">
      <c r="B13" s="18" t="s">
        <v>137</v>
      </c>
      <c r="C13" s="17">
        <v>4.9682887887028002E-2</v>
      </c>
      <c r="D13" s="17">
        <v>4.3852077408030099E-2</v>
      </c>
      <c r="E13" s="17">
        <v>5.40837852356588E-2</v>
      </c>
      <c r="F13" s="17"/>
      <c r="G13" s="17">
        <v>5.77894040376025E-2</v>
      </c>
      <c r="H13" s="17">
        <v>5.3271178105046398E-2</v>
      </c>
      <c r="I13" s="17">
        <v>4.6992592453566497E-2</v>
      </c>
      <c r="J13" s="17">
        <v>3.8428629138208797E-2</v>
      </c>
      <c r="K13" s="17">
        <v>5.0771978082406098E-2</v>
      </c>
      <c r="L13" s="17">
        <v>5.3075390547743899E-2</v>
      </c>
      <c r="M13" s="17"/>
      <c r="N13" s="17">
        <v>2.34559536510646E-2</v>
      </c>
      <c r="O13" s="17">
        <v>4.60608175696633E-2</v>
      </c>
      <c r="P13" s="17">
        <v>3.7535966730934199E-2</v>
      </c>
      <c r="Q13" s="17">
        <v>9.38493514624891E-2</v>
      </c>
      <c r="R13" s="17"/>
      <c r="S13" s="17">
        <v>4.4309110309000803E-2</v>
      </c>
      <c r="T13" s="17">
        <v>3.6038452076617301E-2</v>
      </c>
      <c r="U13" s="17">
        <v>3.1688559956338298E-2</v>
      </c>
      <c r="V13" s="17">
        <v>3.00622225011811E-2</v>
      </c>
      <c r="W13" s="17">
        <v>4.8364305680547399E-2</v>
      </c>
      <c r="X13" s="17">
        <v>6.4433913643239707E-2</v>
      </c>
      <c r="Y13" s="17">
        <v>9.2282965311489398E-2</v>
      </c>
      <c r="Z13" s="17">
        <v>2.10050955899353E-2</v>
      </c>
      <c r="AA13" s="17">
        <v>4.1584731690965202E-2</v>
      </c>
      <c r="AB13" s="17">
        <v>0.100238669292342</v>
      </c>
      <c r="AC13" s="17">
        <v>3.7823024157679699E-2</v>
      </c>
      <c r="AD13" s="17">
        <v>6.4028575389979497E-2</v>
      </c>
      <c r="AE13" s="17"/>
      <c r="AF13" s="17">
        <v>5.15022150802526E-2</v>
      </c>
      <c r="AG13" s="17">
        <v>4.28338026745975E-2</v>
      </c>
      <c r="AH13" s="17">
        <v>7.5178432179315399E-2</v>
      </c>
      <c r="AI13" s="17"/>
      <c r="AJ13" s="17">
        <v>3.3100981555656502E-2</v>
      </c>
      <c r="AK13" s="17">
        <v>4.1612348982004402E-2</v>
      </c>
      <c r="AL13" s="17">
        <v>4.3903849780122302E-2</v>
      </c>
      <c r="AM13" s="17"/>
      <c r="AN13" s="17">
        <v>6.6013732257718893E-2</v>
      </c>
      <c r="AO13" s="17">
        <v>5.4714805802374901E-2</v>
      </c>
      <c r="AP13" s="17">
        <v>1.96912340390148E-2</v>
      </c>
      <c r="AQ13" s="17">
        <v>6.4238368442492894E-2</v>
      </c>
      <c r="AR13" s="17">
        <v>0</v>
      </c>
      <c r="AS13" s="17"/>
      <c r="AT13" s="17">
        <v>4.8815350644422002E-2</v>
      </c>
      <c r="AU13" s="17">
        <v>6.9786324677854297E-2</v>
      </c>
      <c r="AV13" s="17"/>
      <c r="AW13" s="17">
        <v>3.5524859949426398E-2</v>
      </c>
      <c r="AX13" s="17">
        <v>3.4557146053898501E-2</v>
      </c>
      <c r="AY13" s="17">
        <v>7.0056681456338601E-2</v>
      </c>
    </row>
    <row r="14" spans="2:51">
      <c r="B14" s="18" t="s">
        <v>119</v>
      </c>
      <c r="C14" s="17">
        <v>5.6450960007788403E-2</v>
      </c>
      <c r="D14" s="17">
        <v>3.1685766261195097E-2</v>
      </c>
      <c r="E14" s="17">
        <v>8.0545105016395099E-2</v>
      </c>
      <c r="F14" s="17"/>
      <c r="G14" s="17">
        <v>5.8258927931455803E-2</v>
      </c>
      <c r="H14" s="17">
        <v>3.6392474275467601E-2</v>
      </c>
      <c r="I14" s="17">
        <v>4.8621050923850002E-2</v>
      </c>
      <c r="J14" s="17">
        <v>7.5314430353585399E-2</v>
      </c>
      <c r="K14" s="17">
        <v>5.5643694796154899E-2</v>
      </c>
      <c r="L14" s="17">
        <v>6.1238061691953699E-2</v>
      </c>
      <c r="M14" s="17"/>
      <c r="N14" s="17">
        <v>3.6755999437063702E-2</v>
      </c>
      <c r="O14" s="17">
        <v>3.7248205945427798E-2</v>
      </c>
      <c r="P14" s="17">
        <v>6.5729653140934305E-2</v>
      </c>
      <c r="Q14" s="17">
        <v>9.1856467441457201E-2</v>
      </c>
      <c r="R14" s="17"/>
      <c r="S14" s="17">
        <v>6.2470524423786998E-2</v>
      </c>
      <c r="T14" s="17">
        <v>6.152984501883E-2</v>
      </c>
      <c r="U14" s="17">
        <v>4.4754944173222899E-2</v>
      </c>
      <c r="V14" s="17">
        <v>6.8861015346127097E-2</v>
      </c>
      <c r="W14" s="17">
        <v>5.8692543640346699E-2</v>
      </c>
      <c r="X14" s="17">
        <v>4.1939303507065699E-2</v>
      </c>
      <c r="Y14" s="17">
        <v>1.03076449499017E-2</v>
      </c>
      <c r="Z14" s="17">
        <v>7.8793554556967904E-2</v>
      </c>
      <c r="AA14" s="17">
        <v>5.1408711678406799E-2</v>
      </c>
      <c r="AB14" s="17">
        <v>9.3986438750857604E-2</v>
      </c>
      <c r="AC14" s="17">
        <v>8.6752616811227895E-2</v>
      </c>
      <c r="AD14" s="17">
        <v>0</v>
      </c>
      <c r="AE14" s="17"/>
      <c r="AF14" s="17">
        <v>5.62007168266212E-2</v>
      </c>
      <c r="AG14" s="17">
        <v>5.2518203103170097E-2</v>
      </c>
      <c r="AH14" s="17">
        <v>6.6371193592205197E-2</v>
      </c>
      <c r="AI14" s="17"/>
      <c r="AJ14" s="17">
        <v>3.6106331002489798E-2</v>
      </c>
      <c r="AK14" s="17">
        <v>3.4008307109180097E-2</v>
      </c>
      <c r="AL14" s="17">
        <v>6.7591973804460498E-2</v>
      </c>
      <c r="AM14" s="17"/>
      <c r="AN14" s="17">
        <v>7.9093131302427094E-2</v>
      </c>
      <c r="AO14" s="17">
        <v>3.6746928640247901E-2</v>
      </c>
      <c r="AP14" s="17">
        <v>5.2543626178374402E-2</v>
      </c>
      <c r="AQ14" s="17">
        <v>1.6268307640751E-2</v>
      </c>
      <c r="AR14" s="17">
        <v>6.5624447473206199E-2</v>
      </c>
      <c r="AS14" s="17"/>
      <c r="AT14" s="17">
        <v>5.9779492657327502E-2</v>
      </c>
      <c r="AU14" s="17">
        <v>3.3381522155656602E-2</v>
      </c>
      <c r="AV14" s="17"/>
      <c r="AW14" s="17">
        <v>3.3923662000959601E-2</v>
      </c>
      <c r="AX14" s="17">
        <v>6.6437743015035199E-3</v>
      </c>
      <c r="AY14" s="17">
        <v>9.5984332063242403E-2</v>
      </c>
    </row>
    <row r="15" spans="2:51">
      <c r="B15" s="18" t="s">
        <v>138</v>
      </c>
      <c r="C15" s="21">
        <v>0.43514282565703599</v>
      </c>
      <c r="D15" s="21">
        <v>0.52786107924352399</v>
      </c>
      <c r="E15" s="21">
        <v>0.34867546821468298</v>
      </c>
      <c r="F15" s="21"/>
      <c r="G15" s="21">
        <v>0.40089052372519202</v>
      </c>
      <c r="H15" s="21">
        <v>0.39770663273182399</v>
      </c>
      <c r="I15" s="21">
        <v>0.50168737199184199</v>
      </c>
      <c r="J15" s="21">
        <v>0.45090344282700101</v>
      </c>
      <c r="K15" s="21">
        <v>0.42303049727511099</v>
      </c>
      <c r="L15" s="21">
        <v>0.42288093029903601</v>
      </c>
      <c r="M15" s="21"/>
      <c r="N15" s="21">
        <v>0.53398172786098497</v>
      </c>
      <c r="O15" s="21">
        <v>0.45006141990816501</v>
      </c>
      <c r="P15" s="21">
        <v>0.44906440547733001</v>
      </c>
      <c r="Q15" s="21">
        <v>0.29616434153952798</v>
      </c>
      <c r="R15" s="21"/>
      <c r="S15" s="21">
        <v>0.51304271830794201</v>
      </c>
      <c r="T15" s="21">
        <v>0.46710066719316601</v>
      </c>
      <c r="U15" s="21">
        <v>0.48611302780746501</v>
      </c>
      <c r="V15" s="21">
        <v>0.32187311205200297</v>
      </c>
      <c r="W15" s="21">
        <v>0.455725267211956</v>
      </c>
      <c r="X15" s="21">
        <v>0.44417736392983698</v>
      </c>
      <c r="Y15" s="21">
        <v>0.37704010222629902</v>
      </c>
      <c r="Z15" s="21">
        <v>0.48675194078471901</v>
      </c>
      <c r="AA15" s="21">
        <v>0.38829959836639799</v>
      </c>
      <c r="AB15" s="21">
        <v>0.40153974990437502</v>
      </c>
      <c r="AC15" s="21">
        <v>0.42576138943569403</v>
      </c>
      <c r="AD15" s="21">
        <v>0.42096077421146799</v>
      </c>
      <c r="AE15" s="21"/>
      <c r="AF15" s="21">
        <v>0.39524433683169602</v>
      </c>
      <c r="AG15" s="21">
        <v>0.48561060118985</v>
      </c>
      <c r="AH15" s="21">
        <v>0.40807172447559198</v>
      </c>
      <c r="AI15" s="21"/>
      <c r="AJ15" s="21">
        <v>0.527520790261502</v>
      </c>
      <c r="AK15" s="21">
        <v>0.460366648563176</v>
      </c>
      <c r="AL15" s="21">
        <v>0.47658493042896699</v>
      </c>
      <c r="AM15" s="21"/>
      <c r="AN15" s="21">
        <v>0.42553112576805902</v>
      </c>
      <c r="AO15" s="21">
        <v>0.34352611299958802</v>
      </c>
      <c r="AP15" s="21">
        <v>0.52967501673031503</v>
      </c>
      <c r="AQ15" s="21">
        <v>0.51708732718620198</v>
      </c>
      <c r="AR15" s="21">
        <v>0.71402995421640003</v>
      </c>
      <c r="AS15" s="21"/>
      <c r="AT15" s="21">
        <v>0.42952793143922602</v>
      </c>
      <c r="AU15" s="21">
        <v>0.49999806505830802</v>
      </c>
      <c r="AV15" s="21"/>
      <c r="AW15" s="21">
        <v>0.52810850696443301</v>
      </c>
      <c r="AX15" s="21">
        <v>0.53150519864821999</v>
      </c>
      <c r="AY15" s="21">
        <v>0.30218028040228401</v>
      </c>
    </row>
    <row r="16" spans="2:51">
      <c r="B16" s="18" t="s">
        <v>139</v>
      </c>
      <c r="C16" s="21">
        <v>0.187048372411069</v>
      </c>
      <c r="D16" s="21">
        <v>0.163529519196668</v>
      </c>
      <c r="E16" s="21">
        <v>0.205881218350184</v>
      </c>
      <c r="F16" s="21"/>
      <c r="G16" s="21">
        <v>0.29224859229399203</v>
      </c>
      <c r="H16" s="21">
        <v>0.21991484900253699</v>
      </c>
      <c r="I16" s="21">
        <v>0.16655063593734801</v>
      </c>
      <c r="J16" s="21">
        <v>0.17247899178131201</v>
      </c>
      <c r="K16" s="21">
        <v>0.15555397094994999</v>
      </c>
      <c r="L16" s="21">
        <v>0.162053886498087</v>
      </c>
      <c r="M16" s="21"/>
      <c r="N16" s="21">
        <v>0.14153184210266501</v>
      </c>
      <c r="O16" s="21">
        <v>0.19504104190202101</v>
      </c>
      <c r="P16" s="21">
        <v>0.15520197932751301</v>
      </c>
      <c r="Q16" s="21">
        <v>0.25904627409585101</v>
      </c>
      <c r="R16" s="21"/>
      <c r="S16" s="21">
        <v>0.103536586020692</v>
      </c>
      <c r="T16" s="21">
        <v>0.203081343269193</v>
      </c>
      <c r="U16" s="21">
        <v>0.17926462758824199</v>
      </c>
      <c r="V16" s="21">
        <v>0.18835803705269799</v>
      </c>
      <c r="W16" s="21">
        <v>0.17939746676009999</v>
      </c>
      <c r="X16" s="21">
        <v>0.18259325276191099</v>
      </c>
      <c r="Y16" s="21">
        <v>0.257965720359906</v>
      </c>
      <c r="Z16" s="21">
        <v>0.16927224272944699</v>
      </c>
      <c r="AA16" s="21">
        <v>0.228248060543848</v>
      </c>
      <c r="AB16" s="21">
        <v>0.225484700685609</v>
      </c>
      <c r="AC16" s="21">
        <v>0.171017480601313</v>
      </c>
      <c r="AD16" s="21">
        <v>0.13025360894628499</v>
      </c>
      <c r="AE16" s="21"/>
      <c r="AF16" s="21">
        <v>0.176316927649602</v>
      </c>
      <c r="AG16" s="21">
        <v>0.17428064741962601</v>
      </c>
      <c r="AH16" s="21">
        <v>0.24201439407228201</v>
      </c>
      <c r="AI16" s="21"/>
      <c r="AJ16" s="21">
        <v>0.110056439373036</v>
      </c>
      <c r="AK16" s="21">
        <v>0.18504396666325201</v>
      </c>
      <c r="AL16" s="21">
        <v>0.24654230459290999</v>
      </c>
      <c r="AM16" s="21"/>
      <c r="AN16" s="21">
        <v>0.16705553188181901</v>
      </c>
      <c r="AO16" s="21">
        <v>0.23940747882608501</v>
      </c>
      <c r="AP16" s="21">
        <v>0.143798508841676</v>
      </c>
      <c r="AQ16" s="21">
        <v>0.184515368173058</v>
      </c>
      <c r="AR16" s="21">
        <v>0.131851663879689</v>
      </c>
      <c r="AS16" s="21"/>
      <c r="AT16" s="21">
        <v>0.18397143371992</v>
      </c>
      <c r="AU16" s="21">
        <v>0.21576972713253001</v>
      </c>
      <c r="AV16" s="21"/>
      <c r="AW16" s="21">
        <v>0.161015470073819</v>
      </c>
      <c r="AX16" s="21">
        <v>0.106304370087556</v>
      </c>
      <c r="AY16" s="21">
        <v>0.23914363977921099</v>
      </c>
    </row>
    <row r="17" spans="2:51">
      <c r="B17" s="18" t="s">
        <v>140</v>
      </c>
      <c r="C17" s="22">
        <v>0.24809445324596699</v>
      </c>
      <c r="D17" s="22">
        <v>0.36433156004685602</v>
      </c>
      <c r="E17" s="22">
        <v>0.14279424986449901</v>
      </c>
      <c r="F17" s="22"/>
      <c r="G17" s="22">
        <v>0.1086419314312</v>
      </c>
      <c r="H17" s="22">
        <v>0.177791783729287</v>
      </c>
      <c r="I17" s="22">
        <v>0.33513673605449401</v>
      </c>
      <c r="J17" s="22">
        <v>0.27842445104568903</v>
      </c>
      <c r="K17" s="22">
        <v>0.267476526325161</v>
      </c>
      <c r="L17" s="22">
        <v>0.26082704380094901</v>
      </c>
      <c r="M17" s="22"/>
      <c r="N17" s="22">
        <v>0.39244988575832102</v>
      </c>
      <c r="O17" s="22">
        <v>0.25502037800614402</v>
      </c>
      <c r="P17" s="22">
        <v>0.293862426149817</v>
      </c>
      <c r="Q17" s="22">
        <v>3.71180674436766E-2</v>
      </c>
      <c r="R17" s="22"/>
      <c r="S17" s="22">
        <v>0.40950613228725002</v>
      </c>
      <c r="T17" s="22">
        <v>0.26401932392397298</v>
      </c>
      <c r="U17" s="22">
        <v>0.306848400219222</v>
      </c>
      <c r="V17" s="22">
        <v>0.13351507499930501</v>
      </c>
      <c r="W17" s="22">
        <v>0.27632780045185601</v>
      </c>
      <c r="X17" s="22">
        <v>0.26158411116792502</v>
      </c>
      <c r="Y17" s="22">
        <v>0.11907438186639301</v>
      </c>
      <c r="Z17" s="22">
        <v>0.31747969805527199</v>
      </c>
      <c r="AA17" s="22">
        <v>0.16005153782254999</v>
      </c>
      <c r="AB17" s="22">
        <v>0.176055049218765</v>
      </c>
      <c r="AC17" s="22">
        <v>0.25474390883438103</v>
      </c>
      <c r="AD17" s="22">
        <v>0.29070716526518198</v>
      </c>
      <c r="AE17" s="22"/>
      <c r="AF17" s="22">
        <v>0.218927409182094</v>
      </c>
      <c r="AG17" s="22">
        <v>0.31132995377022399</v>
      </c>
      <c r="AH17" s="22">
        <v>0.16605733040331</v>
      </c>
      <c r="AI17" s="22"/>
      <c r="AJ17" s="22">
        <v>0.41746435088846601</v>
      </c>
      <c r="AK17" s="22">
        <v>0.27532268189992298</v>
      </c>
      <c r="AL17" s="22">
        <v>0.230042625836057</v>
      </c>
      <c r="AM17" s="22"/>
      <c r="AN17" s="22">
        <v>0.25847559388623997</v>
      </c>
      <c r="AO17" s="22">
        <v>0.10411863417350301</v>
      </c>
      <c r="AP17" s="22">
        <v>0.38587650788863898</v>
      </c>
      <c r="AQ17" s="22">
        <v>0.33257195901314401</v>
      </c>
      <c r="AR17" s="22">
        <v>0.58217829033671098</v>
      </c>
      <c r="AS17" s="22"/>
      <c r="AT17" s="22">
        <v>0.24555649771930599</v>
      </c>
      <c r="AU17" s="22">
        <v>0.28422833792577901</v>
      </c>
      <c r="AV17" s="22"/>
      <c r="AW17" s="22">
        <v>0.36709303689061501</v>
      </c>
      <c r="AX17" s="22">
        <v>0.42520082856066399</v>
      </c>
      <c r="AY17" s="22">
        <v>6.3036640623073195E-2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157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2150</v>
      </c>
      <c r="D7" s="10">
        <v>1025</v>
      </c>
      <c r="E7" s="10">
        <v>1120</v>
      </c>
      <c r="F7" s="10"/>
      <c r="G7" s="10">
        <v>193</v>
      </c>
      <c r="H7" s="10">
        <v>308</v>
      </c>
      <c r="I7" s="10">
        <v>312</v>
      </c>
      <c r="J7" s="10">
        <v>388</v>
      </c>
      <c r="K7" s="10">
        <v>397</v>
      </c>
      <c r="L7" s="10">
        <v>552</v>
      </c>
      <c r="M7" s="10"/>
      <c r="N7" s="10">
        <v>649</v>
      </c>
      <c r="O7" s="10">
        <v>586</v>
      </c>
      <c r="P7" s="10">
        <v>417</v>
      </c>
      <c r="Q7" s="10">
        <v>483</v>
      </c>
      <c r="R7" s="10"/>
      <c r="S7" s="10">
        <v>260</v>
      </c>
      <c r="T7" s="10">
        <v>286</v>
      </c>
      <c r="U7" s="10">
        <v>215</v>
      </c>
      <c r="V7" s="10">
        <v>192</v>
      </c>
      <c r="W7" s="10">
        <v>167</v>
      </c>
      <c r="X7" s="10">
        <v>168</v>
      </c>
      <c r="Y7" s="10">
        <v>172</v>
      </c>
      <c r="Z7" s="10">
        <v>100</v>
      </c>
      <c r="AA7" s="10">
        <v>242</v>
      </c>
      <c r="AB7" s="10">
        <v>171</v>
      </c>
      <c r="AC7" s="10">
        <v>113</v>
      </c>
      <c r="AD7" s="10">
        <v>64</v>
      </c>
      <c r="AE7" s="10"/>
      <c r="AF7" s="10">
        <v>882</v>
      </c>
      <c r="AG7" s="10">
        <v>920</v>
      </c>
      <c r="AH7" s="10">
        <v>220</v>
      </c>
      <c r="AI7" s="10"/>
      <c r="AJ7" s="10">
        <v>519</v>
      </c>
      <c r="AK7" s="10">
        <v>669</v>
      </c>
      <c r="AL7" s="10">
        <v>183</v>
      </c>
      <c r="AM7" s="10"/>
      <c r="AN7" s="10">
        <v>456</v>
      </c>
      <c r="AO7" s="10">
        <v>348</v>
      </c>
      <c r="AP7" s="10">
        <v>542</v>
      </c>
      <c r="AQ7" s="10">
        <v>227</v>
      </c>
      <c r="AR7" s="10">
        <v>40</v>
      </c>
      <c r="AS7" s="10"/>
      <c r="AT7" s="10">
        <v>1956</v>
      </c>
      <c r="AU7" s="10">
        <v>178</v>
      </c>
      <c r="AV7" s="10"/>
      <c r="AW7" s="10">
        <v>994</v>
      </c>
      <c r="AX7" s="10">
        <v>224</v>
      </c>
      <c r="AY7" s="10">
        <v>932</v>
      </c>
    </row>
    <row r="8" spans="2:51" ht="30" customHeight="1">
      <c r="B8" s="11" t="s">
        <v>112</v>
      </c>
      <c r="C8" s="11">
        <v>2170</v>
      </c>
      <c r="D8" s="11">
        <v>1068</v>
      </c>
      <c r="E8" s="11">
        <v>1097</v>
      </c>
      <c r="F8" s="11"/>
      <c r="G8" s="11">
        <v>226</v>
      </c>
      <c r="H8" s="11">
        <v>382</v>
      </c>
      <c r="I8" s="11">
        <v>353</v>
      </c>
      <c r="J8" s="11">
        <v>384</v>
      </c>
      <c r="K8" s="11">
        <v>325</v>
      </c>
      <c r="L8" s="11">
        <v>499</v>
      </c>
      <c r="M8" s="11"/>
      <c r="N8" s="11">
        <v>601</v>
      </c>
      <c r="O8" s="11">
        <v>548</v>
      </c>
      <c r="P8" s="11">
        <v>491</v>
      </c>
      <c r="Q8" s="11">
        <v>515</v>
      </c>
      <c r="R8" s="11"/>
      <c r="S8" s="11">
        <v>312</v>
      </c>
      <c r="T8" s="11">
        <v>275</v>
      </c>
      <c r="U8" s="11">
        <v>190</v>
      </c>
      <c r="V8" s="11">
        <v>205</v>
      </c>
      <c r="W8" s="11">
        <v>165</v>
      </c>
      <c r="X8" s="11">
        <v>181</v>
      </c>
      <c r="Y8" s="11">
        <v>164</v>
      </c>
      <c r="Z8" s="11">
        <v>90</v>
      </c>
      <c r="AA8" s="11">
        <v>232</v>
      </c>
      <c r="AB8" s="11">
        <v>173</v>
      </c>
      <c r="AC8" s="11">
        <v>113</v>
      </c>
      <c r="AD8" s="11">
        <v>70</v>
      </c>
      <c r="AE8" s="11"/>
      <c r="AF8" s="11">
        <v>859</v>
      </c>
      <c r="AG8" s="11">
        <v>924</v>
      </c>
      <c r="AH8" s="11">
        <v>242</v>
      </c>
      <c r="AI8" s="11"/>
      <c r="AJ8" s="11">
        <v>502</v>
      </c>
      <c r="AK8" s="11">
        <v>701</v>
      </c>
      <c r="AL8" s="11">
        <v>182</v>
      </c>
      <c r="AM8" s="11"/>
      <c r="AN8" s="11">
        <v>462</v>
      </c>
      <c r="AO8" s="11">
        <v>367</v>
      </c>
      <c r="AP8" s="11">
        <v>549</v>
      </c>
      <c r="AQ8" s="11">
        <v>222</v>
      </c>
      <c r="AR8" s="11">
        <v>37</v>
      </c>
      <c r="AS8" s="11"/>
      <c r="AT8" s="11">
        <v>1947</v>
      </c>
      <c r="AU8" s="11">
        <v>205</v>
      </c>
      <c r="AV8" s="11"/>
      <c r="AW8" s="11">
        <v>959</v>
      </c>
      <c r="AX8" s="11">
        <v>239</v>
      </c>
      <c r="AY8" s="11">
        <v>971</v>
      </c>
    </row>
    <row r="9" spans="2:51">
      <c r="B9" s="18" t="s">
        <v>148</v>
      </c>
      <c r="C9" s="17">
        <v>0.419061132010005</v>
      </c>
      <c r="D9" s="17">
        <v>0.49702340178009902</v>
      </c>
      <c r="E9" s="17">
        <v>0.34162985869774398</v>
      </c>
      <c r="F9" s="17"/>
      <c r="G9" s="17">
        <v>0.311797551249685</v>
      </c>
      <c r="H9" s="17">
        <v>0.35224793104037899</v>
      </c>
      <c r="I9" s="17">
        <v>0.42599364900887599</v>
      </c>
      <c r="J9" s="17">
        <v>0.42629242878492102</v>
      </c>
      <c r="K9" s="17">
        <v>0.48701358474142198</v>
      </c>
      <c r="L9" s="17">
        <v>0.46402968848041898</v>
      </c>
      <c r="M9" s="17"/>
      <c r="N9" s="17">
        <v>0.52651148785728896</v>
      </c>
      <c r="O9" s="17">
        <v>0.41723651697074499</v>
      </c>
      <c r="P9" s="17">
        <v>0.362855498811406</v>
      </c>
      <c r="Q9" s="17">
        <v>0.345023850137754</v>
      </c>
      <c r="R9" s="17"/>
      <c r="S9" s="17">
        <v>0.43212134052790202</v>
      </c>
      <c r="T9" s="17">
        <v>0.46361509765563202</v>
      </c>
      <c r="U9" s="17">
        <v>0.41237897910215499</v>
      </c>
      <c r="V9" s="17">
        <v>0.381223879388779</v>
      </c>
      <c r="W9" s="17">
        <v>0.461265881005687</v>
      </c>
      <c r="X9" s="17">
        <v>0.41724557364632098</v>
      </c>
      <c r="Y9" s="17">
        <v>0.38916811660419098</v>
      </c>
      <c r="Z9" s="17">
        <v>0.46034454766859101</v>
      </c>
      <c r="AA9" s="17">
        <v>0.37547168872667402</v>
      </c>
      <c r="AB9" s="17">
        <v>0.45095908860672002</v>
      </c>
      <c r="AC9" s="17">
        <v>0.37062320153539402</v>
      </c>
      <c r="AD9" s="17">
        <v>0.38101095324983397</v>
      </c>
      <c r="AE9" s="17"/>
      <c r="AF9" s="17">
        <v>0.404989985106324</v>
      </c>
      <c r="AG9" s="17">
        <v>0.47301833217905498</v>
      </c>
      <c r="AH9" s="17">
        <v>0.334237263139535</v>
      </c>
      <c r="AI9" s="17"/>
      <c r="AJ9" s="17">
        <v>0.45312675803962699</v>
      </c>
      <c r="AK9" s="17">
        <v>0.39981886531435301</v>
      </c>
      <c r="AL9" s="17">
        <v>0.488155906003925</v>
      </c>
      <c r="AM9" s="17"/>
      <c r="AN9" s="17">
        <v>0.34091202096893303</v>
      </c>
      <c r="AO9" s="17">
        <v>0.37655499260138098</v>
      </c>
      <c r="AP9" s="17">
        <v>0.48547695530895901</v>
      </c>
      <c r="AQ9" s="17">
        <v>0.50215617915282496</v>
      </c>
      <c r="AR9" s="17">
        <v>0.67821838674866997</v>
      </c>
      <c r="AS9" s="17"/>
      <c r="AT9" s="17">
        <v>0.41702270399756503</v>
      </c>
      <c r="AU9" s="17">
        <v>0.42170252558833998</v>
      </c>
      <c r="AV9" s="17"/>
      <c r="AW9" s="17">
        <v>0.56377131064877295</v>
      </c>
      <c r="AX9" s="17">
        <v>0.33609212149324802</v>
      </c>
      <c r="AY9" s="17">
        <v>0.29653394965038099</v>
      </c>
    </row>
    <row r="10" spans="2:51">
      <c r="B10" s="18" t="s">
        <v>149</v>
      </c>
      <c r="C10" s="17">
        <v>0.421972574859103</v>
      </c>
      <c r="D10" s="17">
        <v>0.37072047933083702</v>
      </c>
      <c r="E10" s="17">
        <v>0.47274693008823698</v>
      </c>
      <c r="F10" s="17"/>
      <c r="G10" s="17">
        <v>0.45783313897800898</v>
      </c>
      <c r="H10" s="17">
        <v>0.41037654033287102</v>
      </c>
      <c r="I10" s="17">
        <v>0.42805673720606502</v>
      </c>
      <c r="J10" s="17">
        <v>0.42618154377057899</v>
      </c>
      <c r="K10" s="17">
        <v>0.398162166665251</v>
      </c>
      <c r="L10" s="17">
        <v>0.42254017151572398</v>
      </c>
      <c r="M10" s="17"/>
      <c r="N10" s="17">
        <v>0.38463042761039801</v>
      </c>
      <c r="O10" s="17">
        <v>0.44679457971164599</v>
      </c>
      <c r="P10" s="17">
        <v>0.41840821278872398</v>
      </c>
      <c r="Q10" s="17">
        <v>0.44529408173816298</v>
      </c>
      <c r="R10" s="17"/>
      <c r="S10" s="17">
        <v>0.407608244754458</v>
      </c>
      <c r="T10" s="17">
        <v>0.40712935493341001</v>
      </c>
      <c r="U10" s="17">
        <v>0.433640159566128</v>
      </c>
      <c r="V10" s="17">
        <v>0.38967249611128801</v>
      </c>
      <c r="W10" s="17">
        <v>0.37879115521935602</v>
      </c>
      <c r="X10" s="17">
        <v>0.41955155832383501</v>
      </c>
      <c r="Y10" s="17">
        <v>0.43572675026815499</v>
      </c>
      <c r="Z10" s="17">
        <v>0.42459296756654402</v>
      </c>
      <c r="AA10" s="17">
        <v>0.46108438430200199</v>
      </c>
      <c r="AB10" s="17">
        <v>0.41146610466797501</v>
      </c>
      <c r="AC10" s="17">
        <v>0.44555490393948699</v>
      </c>
      <c r="AD10" s="17">
        <v>0.538237832254991</v>
      </c>
      <c r="AE10" s="17"/>
      <c r="AF10" s="17">
        <v>0.44342702796855299</v>
      </c>
      <c r="AG10" s="17">
        <v>0.39758736815043899</v>
      </c>
      <c r="AH10" s="17">
        <v>0.39152762567853</v>
      </c>
      <c r="AI10" s="17"/>
      <c r="AJ10" s="17">
        <v>0.44098950164610201</v>
      </c>
      <c r="AK10" s="17">
        <v>0.43574077483783002</v>
      </c>
      <c r="AL10" s="17">
        <v>0.43312726322509099</v>
      </c>
      <c r="AM10" s="17"/>
      <c r="AN10" s="17">
        <v>0.44238257505332501</v>
      </c>
      <c r="AO10" s="17">
        <v>0.44921893267947199</v>
      </c>
      <c r="AP10" s="17">
        <v>0.40867872159867802</v>
      </c>
      <c r="AQ10" s="17">
        <v>0.41432496731269403</v>
      </c>
      <c r="AR10" s="17">
        <v>0.28045476631557997</v>
      </c>
      <c r="AS10" s="17"/>
      <c r="AT10" s="17">
        <v>0.42796191418101498</v>
      </c>
      <c r="AU10" s="17">
        <v>0.37372783428730499</v>
      </c>
      <c r="AV10" s="17"/>
      <c r="AW10" s="17">
        <v>0.38290264771426602</v>
      </c>
      <c r="AX10" s="17">
        <v>0.45850338269174301</v>
      </c>
      <c r="AY10" s="17">
        <v>0.45157741240092902</v>
      </c>
    </row>
    <row r="11" spans="2:51" ht="30">
      <c r="B11" s="18" t="s">
        <v>150</v>
      </c>
      <c r="C11" s="17">
        <v>0.116248379017599</v>
      </c>
      <c r="D11" s="17">
        <v>9.7311570388563001E-2</v>
      </c>
      <c r="E11" s="17">
        <v>0.13516246773739901</v>
      </c>
      <c r="F11" s="17"/>
      <c r="G11" s="17">
        <v>0.14216189176119101</v>
      </c>
      <c r="H11" s="17">
        <v>0.17118500088281099</v>
      </c>
      <c r="I11" s="17">
        <v>0.111704917693237</v>
      </c>
      <c r="J11" s="17">
        <v>0.114829402557941</v>
      </c>
      <c r="K11" s="17">
        <v>8.4268507492371594E-2</v>
      </c>
      <c r="L11" s="17">
        <v>8.7633606975587197E-2</v>
      </c>
      <c r="M11" s="17"/>
      <c r="N11" s="17">
        <v>6.1422991146596398E-2</v>
      </c>
      <c r="O11" s="17">
        <v>9.9029764082713703E-2</v>
      </c>
      <c r="P11" s="17">
        <v>0.17843311675082399</v>
      </c>
      <c r="Q11" s="17">
        <v>0.139476302545777</v>
      </c>
      <c r="R11" s="17"/>
      <c r="S11" s="17">
        <v>0.119444920306517</v>
      </c>
      <c r="T11" s="17">
        <v>0.10501613766474401</v>
      </c>
      <c r="U11" s="17">
        <v>0.133198058991745</v>
      </c>
      <c r="V11" s="17">
        <v>0.16914121732690199</v>
      </c>
      <c r="W11" s="17">
        <v>0.117948201741986</v>
      </c>
      <c r="X11" s="17">
        <v>0.108035355693954</v>
      </c>
      <c r="Y11" s="17">
        <v>0.14224707707958301</v>
      </c>
      <c r="Z11" s="17">
        <v>6.2334611440578301E-2</v>
      </c>
      <c r="AA11" s="17">
        <v>9.1696710914535601E-2</v>
      </c>
      <c r="AB11" s="17">
        <v>0.104535147277171</v>
      </c>
      <c r="AC11" s="17">
        <v>0.128804475065004</v>
      </c>
      <c r="AD11" s="17">
        <v>6.0765214147559997E-2</v>
      </c>
      <c r="AE11" s="17"/>
      <c r="AF11" s="17">
        <v>0.12102455655861501</v>
      </c>
      <c r="AG11" s="17">
        <v>9.5417713159523201E-2</v>
      </c>
      <c r="AH11" s="17">
        <v>0.17272818359963699</v>
      </c>
      <c r="AI11" s="17"/>
      <c r="AJ11" s="17">
        <v>8.4075096214391895E-2</v>
      </c>
      <c r="AK11" s="17">
        <v>0.11738859077785301</v>
      </c>
      <c r="AL11" s="17">
        <v>6.4077683166195998E-2</v>
      </c>
      <c r="AM11" s="17"/>
      <c r="AN11" s="17">
        <v>0.16432352398568001</v>
      </c>
      <c r="AO11" s="17">
        <v>0.132095675343434</v>
      </c>
      <c r="AP11" s="17">
        <v>7.1666077921666294E-2</v>
      </c>
      <c r="AQ11" s="17">
        <v>6.0505238538710197E-2</v>
      </c>
      <c r="AR11" s="17">
        <v>4.1326846935749798E-2</v>
      </c>
      <c r="AS11" s="17"/>
      <c r="AT11" s="17">
        <v>0.11480728609568799</v>
      </c>
      <c r="AU11" s="17">
        <v>0.13444386541661399</v>
      </c>
      <c r="AV11" s="17"/>
      <c r="AW11" s="17">
        <v>3.8949262921030903E-2</v>
      </c>
      <c r="AX11" s="17">
        <v>0.15172835970373999</v>
      </c>
      <c r="AY11" s="17">
        <v>0.18387250205028199</v>
      </c>
    </row>
    <row r="12" spans="2:51">
      <c r="B12" s="18" t="s">
        <v>151</v>
      </c>
      <c r="C12" s="17">
        <v>1.3950521395857301E-2</v>
      </c>
      <c r="D12" s="17">
        <v>1.4101701318041299E-2</v>
      </c>
      <c r="E12" s="17">
        <v>1.3862626902276E-2</v>
      </c>
      <c r="F12" s="17"/>
      <c r="G12" s="17">
        <v>4.4028560320113402E-2</v>
      </c>
      <c r="H12" s="17">
        <v>2.88634190269858E-2</v>
      </c>
      <c r="I12" s="17">
        <v>3.2726344354811099E-3</v>
      </c>
      <c r="J12" s="17">
        <v>9.8283913890236992E-3</v>
      </c>
      <c r="K12" s="17">
        <v>5.0226198504143204E-3</v>
      </c>
      <c r="L12" s="17">
        <v>5.4656920091243396E-3</v>
      </c>
      <c r="M12" s="17"/>
      <c r="N12" s="17">
        <v>1.1580375009336201E-2</v>
      </c>
      <c r="O12" s="17">
        <v>1.10678002023445E-2</v>
      </c>
      <c r="P12" s="17">
        <v>1.31301119846695E-2</v>
      </c>
      <c r="Q12" s="17">
        <v>2.0956090307657601E-2</v>
      </c>
      <c r="R12" s="17"/>
      <c r="S12" s="17">
        <v>2.2574035444714501E-2</v>
      </c>
      <c r="T12" s="17">
        <v>4.15025192436589E-3</v>
      </c>
      <c r="U12" s="17">
        <v>9.7729024232242005E-3</v>
      </c>
      <c r="V12" s="17">
        <v>5.36651864474287E-3</v>
      </c>
      <c r="W12" s="17">
        <v>1.8110734146060199E-2</v>
      </c>
      <c r="X12" s="17">
        <v>2.3658279708577399E-2</v>
      </c>
      <c r="Y12" s="17">
        <v>1.66073898877654E-2</v>
      </c>
      <c r="Z12" s="17">
        <v>0</v>
      </c>
      <c r="AA12" s="17">
        <v>2.26548251148007E-2</v>
      </c>
      <c r="AB12" s="17">
        <v>1.3018035770211E-2</v>
      </c>
      <c r="AC12" s="17">
        <v>1.42205661486965E-2</v>
      </c>
      <c r="AD12" s="17">
        <v>0</v>
      </c>
      <c r="AE12" s="17"/>
      <c r="AF12" s="17">
        <v>8.1407779302249197E-3</v>
      </c>
      <c r="AG12" s="17">
        <v>1.48647376502926E-2</v>
      </c>
      <c r="AH12" s="17">
        <v>2.8611825046642801E-2</v>
      </c>
      <c r="AI12" s="17"/>
      <c r="AJ12" s="17">
        <v>6.6703541193933501E-3</v>
      </c>
      <c r="AK12" s="17">
        <v>2.0404394147139501E-2</v>
      </c>
      <c r="AL12" s="17">
        <v>4.7485863057191297E-3</v>
      </c>
      <c r="AM12" s="17"/>
      <c r="AN12" s="17">
        <v>1.44489834751388E-2</v>
      </c>
      <c r="AO12" s="17">
        <v>1.03654028280283E-2</v>
      </c>
      <c r="AP12" s="17">
        <v>1.5983578316390901E-2</v>
      </c>
      <c r="AQ12" s="17">
        <v>6.83438773511502E-3</v>
      </c>
      <c r="AR12" s="17">
        <v>0</v>
      </c>
      <c r="AS12" s="17"/>
      <c r="AT12" s="17">
        <v>1.18959157678909E-2</v>
      </c>
      <c r="AU12" s="17">
        <v>3.4615028572320503E-2</v>
      </c>
      <c r="AV12" s="17"/>
      <c r="AW12" s="17">
        <v>4.89198114681206E-3</v>
      </c>
      <c r="AX12" s="17">
        <v>3.6481771844317799E-2</v>
      </c>
      <c r="AY12" s="17">
        <v>1.7355502884656801E-2</v>
      </c>
    </row>
    <row r="13" spans="2:51">
      <c r="B13" s="18" t="s">
        <v>152</v>
      </c>
      <c r="C13" s="17">
        <v>6.8048795546996298E-3</v>
      </c>
      <c r="D13" s="17">
        <v>9.4202570686498996E-3</v>
      </c>
      <c r="E13" s="17">
        <v>4.2895954565590399E-3</v>
      </c>
      <c r="F13" s="17"/>
      <c r="G13" s="17">
        <v>6.6205388640436097E-3</v>
      </c>
      <c r="H13" s="17">
        <v>0</v>
      </c>
      <c r="I13" s="17">
        <v>2.0311468345882499E-2</v>
      </c>
      <c r="J13" s="17">
        <v>4.4894434476638097E-3</v>
      </c>
      <c r="K13" s="17">
        <v>2.9030993599498899E-3</v>
      </c>
      <c r="L13" s="17">
        <v>6.8552761264674897E-3</v>
      </c>
      <c r="M13" s="17"/>
      <c r="N13" s="17">
        <v>7.34657361362094E-3</v>
      </c>
      <c r="O13" s="17">
        <v>6.3033766132945899E-3</v>
      </c>
      <c r="P13" s="17">
        <v>5.6178150008436203E-3</v>
      </c>
      <c r="Q13" s="17">
        <v>8.0266296664362607E-3</v>
      </c>
      <c r="R13" s="17"/>
      <c r="S13" s="17">
        <v>4.5858339172268597E-3</v>
      </c>
      <c r="T13" s="17">
        <v>1.04380090540739E-2</v>
      </c>
      <c r="U13" s="17">
        <v>0</v>
      </c>
      <c r="V13" s="17">
        <v>1.23375625644709E-2</v>
      </c>
      <c r="W13" s="17">
        <v>1.27913276854254E-2</v>
      </c>
      <c r="X13" s="17">
        <v>8.7845290076250995E-3</v>
      </c>
      <c r="Y13" s="17">
        <v>5.6784612426565599E-3</v>
      </c>
      <c r="Z13" s="17">
        <v>0</v>
      </c>
      <c r="AA13" s="17">
        <v>7.7511380033782797E-3</v>
      </c>
      <c r="AB13" s="17">
        <v>8.6695940728311206E-3</v>
      </c>
      <c r="AC13" s="17">
        <v>0</v>
      </c>
      <c r="AD13" s="17">
        <v>0</v>
      </c>
      <c r="AE13" s="17"/>
      <c r="AF13" s="17">
        <v>4.9244812390523704E-3</v>
      </c>
      <c r="AG13" s="17">
        <v>5.1002555745417602E-3</v>
      </c>
      <c r="AH13" s="17">
        <v>1.41810892234402E-2</v>
      </c>
      <c r="AI13" s="17"/>
      <c r="AJ13" s="17">
        <v>1.6869448378392399E-3</v>
      </c>
      <c r="AK13" s="17">
        <v>1.0754313942201599E-2</v>
      </c>
      <c r="AL13" s="17">
        <v>4.9121206413231498E-3</v>
      </c>
      <c r="AM13" s="17"/>
      <c r="AN13" s="17">
        <v>5.5939056172380599E-3</v>
      </c>
      <c r="AO13" s="17">
        <v>4.08362620915144E-3</v>
      </c>
      <c r="AP13" s="17">
        <v>7.8593182926053294E-3</v>
      </c>
      <c r="AQ13" s="17">
        <v>1.1363152102410399E-2</v>
      </c>
      <c r="AR13" s="17">
        <v>0</v>
      </c>
      <c r="AS13" s="17"/>
      <c r="AT13" s="17">
        <v>6.76449325044265E-3</v>
      </c>
      <c r="AU13" s="17">
        <v>7.7617198096792701E-3</v>
      </c>
      <c r="AV13" s="17"/>
      <c r="AW13" s="17">
        <v>5.6898838570221596E-3</v>
      </c>
      <c r="AX13" s="17">
        <v>6.26626823698635E-3</v>
      </c>
      <c r="AY13" s="17">
        <v>8.0387093758838707E-3</v>
      </c>
    </row>
    <row r="14" spans="2:51">
      <c r="B14" s="18" t="s">
        <v>119</v>
      </c>
      <c r="C14" s="17">
        <v>2.1962513162736501E-2</v>
      </c>
      <c r="D14" s="17">
        <v>1.1422590113809999E-2</v>
      </c>
      <c r="E14" s="17">
        <v>3.2308521117783998E-2</v>
      </c>
      <c r="F14" s="17"/>
      <c r="G14" s="17">
        <v>3.7558318826957801E-2</v>
      </c>
      <c r="H14" s="17">
        <v>3.7327108716953099E-2</v>
      </c>
      <c r="I14" s="17">
        <v>1.06605933104587E-2</v>
      </c>
      <c r="J14" s="17">
        <v>1.83787900498718E-2</v>
      </c>
      <c r="K14" s="17">
        <v>2.2630021890591E-2</v>
      </c>
      <c r="L14" s="17">
        <v>1.3475564892677899E-2</v>
      </c>
      <c r="M14" s="17"/>
      <c r="N14" s="17">
        <v>8.5081447627593301E-3</v>
      </c>
      <c r="O14" s="17">
        <v>1.95679624192561E-2</v>
      </c>
      <c r="P14" s="17">
        <v>2.1555244663532799E-2</v>
      </c>
      <c r="Q14" s="17">
        <v>4.1223045604212298E-2</v>
      </c>
      <c r="R14" s="17"/>
      <c r="S14" s="17">
        <v>1.36656250491821E-2</v>
      </c>
      <c r="T14" s="17">
        <v>9.6511487677741706E-3</v>
      </c>
      <c r="U14" s="17">
        <v>1.10098999167479E-2</v>
      </c>
      <c r="V14" s="17">
        <v>4.22583259638174E-2</v>
      </c>
      <c r="W14" s="17">
        <v>1.1092700201485201E-2</v>
      </c>
      <c r="X14" s="17">
        <v>2.2724703619687901E-2</v>
      </c>
      <c r="Y14" s="17">
        <v>1.0572204917649399E-2</v>
      </c>
      <c r="Z14" s="17">
        <v>5.2727873324286002E-2</v>
      </c>
      <c r="AA14" s="17">
        <v>4.1341252938609303E-2</v>
      </c>
      <c r="AB14" s="17">
        <v>1.1352029605092399E-2</v>
      </c>
      <c r="AC14" s="17">
        <v>4.0796853311419003E-2</v>
      </c>
      <c r="AD14" s="17">
        <v>1.9986000347614601E-2</v>
      </c>
      <c r="AE14" s="17"/>
      <c r="AF14" s="17">
        <v>1.7493171197231101E-2</v>
      </c>
      <c r="AG14" s="17">
        <v>1.40115932861485E-2</v>
      </c>
      <c r="AH14" s="17">
        <v>5.8714013312215499E-2</v>
      </c>
      <c r="AI14" s="17"/>
      <c r="AJ14" s="17">
        <v>1.3451345142646801E-2</v>
      </c>
      <c r="AK14" s="17">
        <v>1.58930609806225E-2</v>
      </c>
      <c r="AL14" s="17">
        <v>4.9784406577451801E-3</v>
      </c>
      <c r="AM14" s="17"/>
      <c r="AN14" s="17">
        <v>3.2338990899685199E-2</v>
      </c>
      <c r="AO14" s="17">
        <v>2.76813703385335E-2</v>
      </c>
      <c r="AP14" s="17">
        <v>1.03353485616997E-2</v>
      </c>
      <c r="AQ14" s="17">
        <v>4.8160751582449297E-3</v>
      </c>
      <c r="AR14" s="17">
        <v>0</v>
      </c>
      <c r="AS14" s="17"/>
      <c r="AT14" s="17">
        <v>2.1547686707398799E-2</v>
      </c>
      <c r="AU14" s="17">
        <v>2.77490263257416E-2</v>
      </c>
      <c r="AV14" s="17"/>
      <c r="AW14" s="17">
        <v>3.7949137120964001E-3</v>
      </c>
      <c r="AX14" s="17">
        <v>1.0928096029964999E-2</v>
      </c>
      <c r="AY14" s="17">
        <v>4.2621923637867098E-2</v>
      </c>
    </row>
    <row r="15" spans="2:51">
      <c r="B15" s="18" t="s">
        <v>153</v>
      </c>
      <c r="C15" s="21">
        <v>0.84103370686910806</v>
      </c>
      <c r="D15" s="21">
        <v>0.86774388111093603</v>
      </c>
      <c r="E15" s="21">
        <v>0.81437678878598097</v>
      </c>
      <c r="F15" s="21"/>
      <c r="G15" s="21">
        <v>0.76963069022769404</v>
      </c>
      <c r="H15" s="21">
        <v>0.76262447137325096</v>
      </c>
      <c r="I15" s="21">
        <v>0.85405038621494</v>
      </c>
      <c r="J15" s="21">
        <v>0.85247397255549995</v>
      </c>
      <c r="K15" s="21">
        <v>0.88517575140667304</v>
      </c>
      <c r="L15" s="21">
        <v>0.88656985999614302</v>
      </c>
      <c r="M15" s="21"/>
      <c r="N15" s="21">
        <v>0.91114191546768697</v>
      </c>
      <c r="O15" s="21">
        <v>0.86403109668239098</v>
      </c>
      <c r="P15" s="21">
        <v>0.78126371160012997</v>
      </c>
      <c r="Q15" s="21">
        <v>0.79031793187591703</v>
      </c>
      <c r="R15" s="21"/>
      <c r="S15" s="21">
        <v>0.83972958528235997</v>
      </c>
      <c r="T15" s="21">
        <v>0.87074445258904198</v>
      </c>
      <c r="U15" s="21">
        <v>0.84601913866828204</v>
      </c>
      <c r="V15" s="21">
        <v>0.77089637550006695</v>
      </c>
      <c r="W15" s="21">
        <v>0.84005703622504302</v>
      </c>
      <c r="X15" s="21">
        <v>0.83679713197015604</v>
      </c>
      <c r="Y15" s="21">
        <v>0.82489486687234603</v>
      </c>
      <c r="Z15" s="21">
        <v>0.88493751523513597</v>
      </c>
      <c r="AA15" s="21">
        <v>0.83655607302867596</v>
      </c>
      <c r="AB15" s="21">
        <v>0.86242519327469502</v>
      </c>
      <c r="AC15" s="21">
        <v>0.81617810547488101</v>
      </c>
      <c r="AD15" s="21">
        <v>0.91924878550482503</v>
      </c>
      <c r="AE15" s="21"/>
      <c r="AF15" s="21">
        <v>0.84841701307487705</v>
      </c>
      <c r="AG15" s="21">
        <v>0.87060570032949403</v>
      </c>
      <c r="AH15" s="21">
        <v>0.725764888818065</v>
      </c>
      <c r="AI15" s="21"/>
      <c r="AJ15" s="21">
        <v>0.89411625968572905</v>
      </c>
      <c r="AK15" s="21">
        <v>0.83555964015218298</v>
      </c>
      <c r="AL15" s="21">
        <v>0.92128316922901698</v>
      </c>
      <c r="AM15" s="21"/>
      <c r="AN15" s="21">
        <v>0.78329459602225704</v>
      </c>
      <c r="AO15" s="21">
        <v>0.82577392528085303</v>
      </c>
      <c r="AP15" s="21">
        <v>0.89415567690763798</v>
      </c>
      <c r="AQ15" s="21">
        <v>0.91648114646551904</v>
      </c>
      <c r="AR15" s="21">
        <v>0.95867315306425005</v>
      </c>
      <c r="AS15" s="21"/>
      <c r="AT15" s="21">
        <v>0.84498461817857995</v>
      </c>
      <c r="AU15" s="21">
        <v>0.79543035987564503</v>
      </c>
      <c r="AV15" s="21"/>
      <c r="AW15" s="21">
        <v>0.94667395836303803</v>
      </c>
      <c r="AX15" s="21">
        <v>0.79459550418499103</v>
      </c>
      <c r="AY15" s="21">
        <v>0.74811136205131001</v>
      </c>
    </row>
    <row r="16" spans="2:51">
      <c r="B16" s="18" t="s">
        <v>154</v>
      </c>
      <c r="C16" s="21">
        <v>2.0755400950556901E-2</v>
      </c>
      <c r="D16" s="21">
        <v>2.3521958386691199E-2</v>
      </c>
      <c r="E16" s="21">
        <v>1.8152222358834999E-2</v>
      </c>
      <c r="F16" s="21"/>
      <c r="G16" s="21">
        <v>5.0649099184156998E-2</v>
      </c>
      <c r="H16" s="21">
        <v>2.88634190269858E-2</v>
      </c>
      <c r="I16" s="21">
        <v>2.3584102781363601E-2</v>
      </c>
      <c r="J16" s="21">
        <v>1.43178348366875E-2</v>
      </c>
      <c r="K16" s="21">
        <v>7.9257192103642099E-3</v>
      </c>
      <c r="L16" s="21">
        <v>1.23209681355918E-2</v>
      </c>
      <c r="M16" s="21"/>
      <c r="N16" s="21">
        <v>1.8926948622957102E-2</v>
      </c>
      <c r="O16" s="21">
        <v>1.7371176815638999E-2</v>
      </c>
      <c r="P16" s="21">
        <v>1.87479269855131E-2</v>
      </c>
      <c r="Q16" s="21">
        <v>2.89827199740939E-2</v>
      </c>
      <c r="R16" s="21"/>
      <c r="S16" s="21">
        <v>2.71598693619413E-2</v>
      </c>
      <c r="T16" s="21">
        <v>1.45882609784398E-2</v>
      </c>
      <c r="U16" s="21">
        <v>9.7729024232242005E-3</v>
      </c>
      <c r="V16" s="21">
        <v>1.7704081209213698E-2</v>
      </c>
      <c r="W16" s="21">
        <v>3.0902061831485601E-2</v>
      </c>
      <c r="X16" s="21">
        <v>3.2442808716202497E-2</v>
      </c>
      <c r="Y16" s="21">
        <v>2.2285851130421998E-2</v>
      </c>
      <c r="Z16" s="21">
        <v>0</v>
      </c>
      <c r="AA16" s="21">
        <v>3.0405963118178999E-2</v>
      </c>
      <c r="AB16" s="21">
        <v>2.1687629843042101E-2</v>
      </c>
      <c r="AC16" s="21">
        <v>1.42205661486965E-2</v>
      </c>
      <c r="AD16" s="21">
        <v>0</v>
      </c>
      <c r="AE16" s="21"/>
      <c r="AF16" s="21">
        <v>1.30652591692773E-2</v>
      </c>
      <c r="AG16" s="21">
        <v>1.9964993224834301E-2</v>
      </c>
      <c r="AH16" s="21">
        <v>4.2792914270082999E-2</v>
      </c>
      <c r="AI16" s="21"/>
      <c r="AJ16" s="21">
        <v>8.3572989572325996E-3</v>
      </c>
      <c r="AK16" s="21">
        <v>3.1158708089341101E-2</v>
      </c>
      <c r="AL16" s="21">
        <v>9.6607069470422795E-3</v>
      </c>
      <c r="AM16" s="21"/>
      <c r="AN16" s="21">
        <v>2.0042889092376899E-2</v>
      </c>
      <c r="AO16" s="21">
        <v>1.44490290371798E-2</v>
      </c>
      <c r="AP16" s="21">
        <v>2.38428966089962E-2</v>
      </c>
      <c r="AQ16" s="21">
        <v>1.8197539837525398E-2</v>
      </c>
      <c r="AR16" s="21">
        <v>0</v>
      </c>
      <c r="AS16" s="21"/>
      <c r="AT16" s="21">
        <v>1.8660409018333501E-2</v>
      </c>
      <c r="AU16" s="21">
        <v>4.2376748381999702E-2</v>
      </c>
      <c r="AV16" s="21"/>
      <c r="AW16" s="21">
        <v>1.05818650038342E-2</v>
      </c>
      <c r="AX16" s="21">
        <v>4.2748040081304103E-2</v>
      </c>
      <c r="AY16" s="21">
        <v>2.5394212260540699E-2</v>
      </c>
    </row>
    <row r="17" spans="2:51">
      <c r="B17" s="18" t="s">
        <v>140</v>
      </c>
      <c r="C17" s="22">
        <v>0.820278305918551</v>
      </c>
      <c r="D17" s="22">
        <v>0.84422192272424401</v>
      </c>
      <c r="E17" s="22">
        <v>0.79622456642714601</v>
      </c>
      <c r="F17" s="22"/>
      <c r="G17" s="22">
        <v>0.71898159104353698</v>
      </c>
      <c r="H17" s="22">
        <v>0.73376105234626499</v>
      </c>
      <c r="I17" s="22">
        <v>0.83046628343357698</v>
      </c>
      <c r="J17" s="22">
        <v>0.83815613771881203</v>
      </c>
      <c r="K17" s="22">
        <v>0.87725003219630904</v>
      </c>
      <c r="L17" s="22">
        <v>0.87424889186055099</v>
      </c>
      <c r="M17" s="22"/>
      <c r="N17" s="22">
        <v>0.89221496684473001</v>
      </c>
      <c r="O17" s="22">
        <v>0.84665991986675204</v>
      </c>
      <c r="P17" s="22">
        <v>0.762515784614617</v>
      </c>
      <c r="Q17" s="22">
        <v>0.76133521190182296</v>
      </c>
      <c r="R17" s="22"/>
      <c r="S17" s="22">
        <v>0.81256971592041805</v>
      </c>
      <c r="T17" s="22">
        <v>0.85615619161060297</v>
      </c>
      <c r="U17" s="22">
        <v>0.83624623624505801</v>
      </c>
      <c r="V17" s="22">
        <v>0.75319229429085299</v>
      </c>
      <c r="W17" s="22">
        <v>0.80915497439355699</v>
      </c>
      <c r="X17" s="22">
        <v>0.80435432325395395</v>
      </c>
      <c r="Y17" s="22">
        <v>0.802609015741924</v>
      </c>
      <c r="Z17" s="22">
        <v>0.88493751523513597</v>
      </c>
      <c r="AA17" s="22">
        <v>0.80615010991049696</v>
      </c>
      <c r="AB17" s="22">
        <v>0.84073756343165296</v>
      </c>
      <c r="AC17" s="22">
        <v>0.80195753932618397</v>
      </c>
      <c r="AD17" s="22">
        <v>0.91924878550482503</v>
      </c>
      <c r="AE17" s="22"/>
      <c r="AF17" s="22">
        <v>0.83535175390560001</v>
      </c>
      <c r="AG17" s="22">
        <v>0.85064070710466</v>
      </c>
      <c r="AH17" s="22">
        <v>0.68297197454798197</v>
      </c>
      <c r="AI17" s="22"/>
      <c r="AJ17" s="22">
        <v>0.88575896072849603</v>
      </c>
      <c r="AK17" s="22">
        <v>0.80440093206284202</v>
      </c>
      <c r="AL17" s="22">
        <v>0.91162246228197397</v>
      </c>
      <c r="AM17" s="22"/>
      <c r="AN17" s="22">
        <v>0.76325170692988098</v>
      </c>
      <c r="AO17" s="22">
        <v>0.81132489624367299</v>
      </c>
      <c r="AP17" s="22">
        <v>0.87031278029864201</v>
      </c>
      <c r="AQ17" s="22">
        <v>0.898283606627994</v>
      </c>
      <c r="AR17" s="22">
        <v>0.95867315306425005</v>
      </c>
      <c r="AS17" s="22"/>
      <c r="AT17" s="22">
        <v>0.82632420916024596</v>
      </c>
      <c r="AU17" s="22">
        <v>0.75305361149364503</v>
      </c>
      <c r="AV17" s="22"/>
      <c r="AW17" s="22">
        <v>0.93609209335920396</v>
      </c>
      <c r="AX17" s="22">
        <v>0.75184746410368697</v>
      </c>
      <c r="AY17" s="22">
        <v>0.72271714979076895</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1088</v>
      </c>
      <c r="D7" s="10">
        <v>515</v>
      </c>
      <c r="E7" s="10">
        <v>567</v>
      </c>
      <c r="F7" s="10"/>
      <c r="G7" s="10">
        <v>108</v>
      </c>
      <c r="H7" s="10">
        <v>136</v>
      </c>
      <c r="I7" s="10">
        <v>166</v>
      </c>
      <c r="J7" s="10">
        <v>194</v>
      </c>
      <c r="K7" s="10">
        <v>206</v>
      </c>
      <c r="L7" s="10">
        <v>278</v>
      </c>
      <c r="M7" s="10"/>
      <c r="N7" s="10">
        <v>324</v>
      </c>
      <c r="O7" s="10">
        <v>310</v>
      </c>
      <c r="P7" s="10">
        <v>196</v>
      </c>
      <c r="Q7" s="10">
        <v>254</v>
      </c>
      <c r="R7" s="10"/>
      <c r="S7" s="10">
        <v>113</v>
      </c>
      <c r="T7" s="10">
        <v>178</v>
      </c>
      <c r="U7" s="10">
        <v>111</v>
      </c>
      <c r="V7" s="10">
        <v>103</v>
      </c>
      <c r="W7" s="10">
        <v>74</v>
      </c>
      <c r="X7" s="10">
        <v>104</v>
      </c>
      <c r="Y7" s="10">
        <v>89</v>
      </c>
      <c r="Z7" s="10">
        <v>53</v>
      </c>
      <c r="AA7" s="10">
        <v>107</v>
      </c>
      <c r="AB7" s="10">
        <v>83</v>
      </c>
      <c r="AC7" s="10">
        <v>47</v>
      </c>
      <c r="AD7" s="10">
        <v>26</v>
      </c>
      <c r="AE7" s="10"/>
      <c r="AF7" s="10">
        <v>444</v>
      </c>
      <c r="AG7" s="10">
        <v>449</v>
      </c>
      <c r="AH7" s="10">
        <v>119</v>
      </c>
      <c r="AI7" s="10"/>
      <c r="AJ7" s="10">
        <v>274</v>
      </c>
      <c r="AK7" s="10">
        <v>368</v>
      </c>
      <c r="AL7" s="10">
        <v>64</v>
      </c>
      <c r="AM7" s="10"/>
      <c r="AN7" s="10">
        <v>234</v>
      </c>
      <c r="AO7" s="10">
        <v>178</v>
      </c>
      <c r="AP7" s="10">
        <v>256</v>
      </c>
      <c r="AQ7" s="10">
        <v>116</v>
      </c>
      <c r="AR7" s="10">
        <v>18</v>
      </c>
      <c r="AS7" s="10"/>
      <c r="AT7" s="10">
        <v>985</v>
      </c>
      <c r="AU7" s="10">
        <v>85</v>
      </c>
      <c r="AV7" s="10"/>
      <c r="AW7" s="10">
        <v>535</v>
      </c>
      <c r="AX7" s="10">
        <v>117</v>
      </c>
      <c r="AY7" s="10">
        <v>436</v>
      </c>
    </row>
    <row r="8" spans="2:51" ht="30" customHeight="1">
      <c r="B8" s="11" t="s">
        <v>112</v>
      </c>
      <c r="C8" s="11">
        <v>1078</v>
      </c>
      <c r="D8" s="11">
        <v>522</v>
      </c>
      <c r="E8" s="11">
        <v>550</v>
      </c>
      <c r="F8" s="11"/>
      <c r="G8" s="11">
        <v>121</v>
      </c>
      <c r="H8" s="11">
        <v>165</v>
      </c>
      <c r="I8" s="11">
        <v>188</v>
      </c>
      <c r="J8" s="11">
        <v>186</v>
      </c>
      <c r="K8" s="11">
        <v>172</v>
      </c>
      <c r="L8" s="11">
        <v>247</v>
      </c>
      <c r="M8" s="11"/>
      <c r="N8" s="11">
        <v>295</v>
      </c>
      <c r="O8" s="11">
        <v>286</v>
      </c>
      <c r="P8" s="11">
        <v>228</v>
      </c>
      <c r="Q8" s="11">
        <v>266</v>
      </c>
      <c r="R8" s="11"/>
      <c r="S8" s="11">
        <v>131</v>
      </c>
      <c r="T8" s="11">
        <v>168</v>
      </c>
      <c r="U8" s="11">
        <v>97</v>
      </c>
      <c r="V8" s="11">
        <v>108</v>
      </c>
      <c r="W8" s="11">
        <v>71</v>
      </c>
      <c r="X8" s="11">
        <v>112</v>
      </c>
      <c r="Y8" s="11">
        <v>81</v>
      </c>
      <c r="Z8" s="11">
        <v>48</v>
      </c>
      <c r="AA8" s="11">
        <v>104</v>
      </c>
      <c r="AB8" s="11">
        <v>83</v>
      </c>
      <c r="AC8" s="11">
        <v>45</v>
      </c>
      <c r="AD8" s="11">
        <v>30</v>
      </c>
      <c r="AE8" s="11"/>
      <c r="AF8" s="11">
        <v>423</v>
      </c>
      <c r="AG8" s="11">
        <v>443</v>
      </c>
      <c r="AH8" s="11">
        <v>129</v>
      </c>
      <c r="AI8" s="11"/>
      <c r="AJ8" s="11">
        <v>263</v>
      </c>
      <c r="AK8" s="11">
        <v>378</v>
      </c>
      <c r="AL8" s="11">
        <v>61</v>
      </c>
      <c r="AM8" s="11"/>
      <c r="AN8" s="11">
        <v>233</v>
      </c>
      <c r="AO8" s="11">
        <v>188</v>
      </c>
      <c r="AP8" s="11">
        <v>249</v>
      </c>
      <c r="AQ8" s="11">
        <v>112</v>
      </c>
      <c r="AR8" s="11">
        <v>17</v>
      </c>
      <c r="AS8" s="11"/>
      <c r="AT8" s="11">
        <v>967</v>
      </c>
      <c r="AU8" s="11">
        <v>91</v>
      </c>
      <c r="AV8" s="11"/>
      <c r="AW8" s="11">
        <v>510</v>
      </c>
      <c r="AX8" s="11">
        <v>123</v>
      </c>
      <c r="AY8" s="11">
        <v>446</v>
      </c>
    </row>
    <row r="9" spans="2:51">
      <c r="B9" s="18" t="s">
        <v>133</v>
      </c>
      <c r="C9" s="17">
        <v>7.68422144332854E-2</v>
      </c>
      <c r="D9" s="17">
        <v>0.106808193303077</v>
      </c>
      <c r="E9" s="17">
        <v>4.9236411594188199E-2</v>
      </c>
      <c r="F9" s="17"/>
      <c r="G9" s="17">
        <v>6.9473659985487199E-2</v>
      </c>
      <c r="H9" s="17">
        <v>9.7068828810945806E-2</v>
      </c>
      <c r="I9" s="17">
        <v>7.2660429515058897E-2</v>
      </c>
      <c r="J9" s="17">
        <v>9.4570909414719004E-2</v>
      </c>
      <c r="K9" s="17">
        <v>6.1646184333563198E-2</v>
      </c>
      <c r="L9" s="17">
        <v>6.7380648827132697E-2</v>
      </c>
      <c r="M9" s="17"/>
      <c r="N9" s="17">
        <v>9.4076537537732999E-2</v>
      </c>
      <c r="O9" s="17">
        <v>5.5496436267635202E-2</v>
      </c>
      <c r="P9" s="17">
        <v>0.102254297969433</v>
      </c>
      <c r="Q9" s="17">
        <v>5.5806825949842799E-2</v>
      </c>
      <c r="R9" s="17"/>
      <c r="S9" s="17">
        <v>0.110666751243141</v>
      </c>
      <c r="T9" s="17">
        <v>3.9542489609213402E-2</v>
      </c>
      <c r="U9" s="17">
        <v>0.123785713249552</v>
      </c>
      <c r="V9" s="17">
        <v>4.6489280996605598E-2</v>
      </c>
      <c r="W9" s="17">
        <v>7.2927556175079997E-2</v>
      </c>
      <c r="X9" s="17">
        <v>6.3633675637608397E-2</v>
      </c>
      <c r="Y9" s="17">
        <v>7.5173613741018594E-2</v>
      </c>
      <c r="Z9" s="17">
        <v>8.5142862338525693E-2</v>
      </c>
      <c r="AA9" s="17">
        <v>8.5494036213156904E-2</v>
      </c>
      <c r="AB9" s="17">
        <v>5.2028747975083799E-2</v>
      </c>
      <c r="AC9" s="17">
        <v>0.15013478683458401</v>
      </c>
      <c r="AD9" s="17">
        <v>7.3225427050525704E-2</v>
      </c>
      <c r="AE9" s="17"/>
      <c r="AF9" s="17">
        <v>7.5920265380395494E-2</v>
      </c>
      <c r="AG9" s="17">
        <v>9.4736834339403095E-2</v>
      </c>
      <c r="AH9" s="17">
        <v>3.3988544434016103E-2</v>
      </c>
      <c r="AI9" s="17"/>
      <c r="AJ9" s="17">
        <v>4.6473659378196801E-2</v>
      </c>
      <c r="AK9" s="17">
        <v>0.106326206603383</v>
      </c>
      <c r="AL9" s="17">
        <v>0.104656895135843</v>
      </c>
      <c r="AM9" s="17"/>
      <c r="AN9" s="17">
        <v>5.57707478714356E-2</v>
      </c>
      <c r="AO9" s="17">
        <v>5.2086356962618E-2</v>
      </c>
      <c r="AP9" s="17">
        <v>0.101085482604566</v>
      </c>
      <c r="AQ9" s="17">
        <v>0.10854446558969</v>
      </c>
      <c r="AR9" s="17">
        <v>0.222752015464317</v>
      </c>
      <c r="AS9" s="17"/>
      <c r="AT9" s="17">
        <v>7.3946753909312699E-2</v>
      </c>
      <c r="AU9" s="17">
        <v>0.10083443093913499</v>
      </c>
      <c r="AV9" s="17"/>
      <c r="AW9" s="17">
        <v>8.4690322765314005E-2</v>
      </c>
      <c r="AX9" s="17">
        <v>0.14385531289221701</v>
      </c>
      <c r="AY9" s="17">
        <v>4.9340453468418401E-2</v>
      </c>
    </row>
    <row r="10" spans="2:51">
      <c r="B10" s="18" t="s">
        <v>134</v>
      </c>
      <c r="C10" s="17">
        <v>0.23937286658981899</v>
      </c>
      <c r="D10" s="17">
        <v>0.28130800683852902</v>
      </c>
      <c r="E10" s="17">
        <v>0.19847373723154901</v>
      </c>
      <c r="F10" s="17"/>
      <c r="G10" s="17">
        <v>0.25363684130557901</v>
      </c>
      <c r="H10" s="17">
        <v>0.227038943241026</v>
      </c>
      <c r="I10" s="17">
        <v>0.29602789763117898</v>
      </c>
      <c r="J10" s="17">
        <v>0.211654956681674</v>
      </c>
      <c r="K10" s="17">
        <v>0.24027623628084899</v>
      </c>
      <c r="L10" s="17">
        <v>0.21780774107792999</v>
      </c>
      <c r="M10" s="17"/>
      <c r="N10" s="17">
        <v>0.25454477388925401</v>
      </c>
      <c r="O10" s="17">
        <v>0.23733856408139201</v>
      </c>
      <c r="P10" s="17">
        <v>0.225402217776042</v>
      </c>
      <c r="Q10" s="17">
        <v>0.23607671634208499</v>
      </c>
      <c r="R10" s="17"/>
      <c r="S10" s="17">
        <v>0.21321180012249899</v>
      </c>
      <c r="T10" s="17">
        <v>0.24025760228708501</v>
      </c>
      <c r="U10" s="17">
        <v>0.22600191020039201</v>
      </c>
      <c r="V10" s="17">
        <v>0.26427917999926298</v>
      </c>
      <c r="W10" s="17">
        <v>0.27671163253266301</v>
      </c>
      <c r="X10" s="17">
        <v>0.232644989961448</v>
      </c>
      <c r="Y10" s="17">
        <v>0.30001424765420898</v>
      </c>
      <c r="Z10" s="17">
        <v>0.171505876741047</v>
      </c>
      <c r="AA10" s="17">
        <v>0.26272682677869302</v>
      </c>
      <c r="AB10" s="17">
        <v>0.21984250502982799</v>
      </c>
      <c r="AC10" s="17">
        <v>0.227297020921021</v>
      </c>
      <c r="AD10" s="17">
        <v>0.17738127762248401</v>
      </c>
      <c r="AE10" s="17"/>
      <c r="AF10" s="17">
        <v>0.234163887820133</v>
      </c>
      <c r="AG10" s="17">
        <v>0.25257380819949898</v>
      </c>
      <c r="AH10" s="17">
        <v>0.25153699947142499</v>
      </c>
      <c r="AI10" s="17"/>
      <c r="AJ10" s="17">
        <v>0.267814848788056</v>
      </c>
      <c r="AK10" s="17">
        <v>0.262798079849277</v>
      </c>
      <c r="AL10" s="17">
        <v>0.22611986928564801</v>
      </c>
      <c r="AM10" s="17"/>
      <c r="AN10" s="17">
        <v>0.212972833983123</v>
      </c>
      <c r="AO10" s="17">
        <v>0.24212916651317601</v>
      </c>
      <c r="AP10" s="17">
        <v>0.25345236417178602</v>
      </c>
      <c r="AQ10" s="17">
        <v>0.31144459581793099</v>
      </c>
      <c r="AR10" s="17">
        <v>9.2386430589875806E-2</v>
      </c>
      <c r="AS10" s="17"/>
      <c r="AT10" s="17">
        <v>0.233297659451002</v>
      </c>
      <c r="AU10" s="17">
        <v>0.33692811766660902</v>
      </c>
      <c r="AV10" s="17"/>
      <c r="AW10" s="17">
        <v>0.24619774289708701</v>
      </c>
      <c r="AX10" s="17">
        <v>0.31183244257189402</v>
      </c>
      <c r="AY10" s="17">
        <v>0.211535651185254</v>
      </c>
    </row>
    <row r="11" spans="2:51">
      <c r="B11" s="18" t="s">
        <v>135</v>
      </c>
      <c r="C11" s="17">
        <v>0.33663879090754101</v>
      </c>
      <c r="D11" s="17">
        <v>0.31000211034732</v>
      </c>
      <c r="E11" s="17">
        <v>0.36549679927711698</v>
      </c>
      <c r="F11" s="17"/>
      <c r="G11" s="17">
        <v>0.23562135738595</v>
      </c>
      <c r="H11" s="17">
        <v>0.354139966593217</v>
      </c>
      <c r="I11" s="17">
        <v>0.31498283856239201</v>
      </c>
      <c r="J11" s="17">
        <v>0.310524249813947</v>
      </c>
      <c r="K11" s="17">
        <v>0.39297848104523603</v>
      </c>
      <c r="L11" s="17">
        <v>0.371391109060695</v>
      </c>
      <c r="M11" s="17"/>
      <c r="N11" s="17">
        <v>0.25387393200821001</v>
      </c>
      <c r="O11" s="17">
        <v>0.37860768719857202</v>
      </c>
      <c r="P11" s="17">
        <v>0.36607337185362698</v>
      </c>
      <c r="Q11" s="17">
        <v>0.36022802832929601</v>
      </c>
      <c r="R11" s="17"/>
      <c r="S11" s="17">
        <v>0.39871204770533197</v>
      </c>
      <c r="T11" s="17">
        <v>0.37311856195980397</v>
      </c>
      <c r="U11" s="17">
        <v>0.29028499868278201</v>
      </c>
      <c r="V11" s="17">
        <v>0.35819130830692902</v>
      </c>
      <c r="W11" s="17">
        <v>0.254159838997354</v>
      </c>
      <c r="X11" s="17">
        <v>0.38469066457485901</v>
      </c>
      <c r="Y11" s="17">
        <v>0.283716942749558</v>
      </c>
      <c r="Z11" s="17">
        <v>0.33205918053733602</v>
      </c>
      <c r="AA11" s="17">
        <v>0.29331302119808</v>
      </c>
      <c r="AB11" s="17">
        <v>0.28428932330878398</v>
      </c>
      <c r="AC11" s="17">
        <v>0.32146382709917098</v>
      </c>
      <c r="AD11" s="17">
        <v>0.416097431223723</v>
      </c>
      <c r="AE11" s="17"/>
      <c r="AF11" s="17">
        <v>0.35632625572644799</v>
      </c>
      <c r="AG11" s="17">
        <v>0.30966962740720699</v>
      </c>
      <c r="AH11" s="17">
        <v>0.37396968151108201</v>
      </c>
      <c r="AI11" s="17"/>
      <c r="AJ11" s="17">
        <v>0.346878511249882</v>
      </c>
      <c r="AK11" s="17">
        <v>0.29881787383353797</v>
      </c>
      <c r="AL11" s="17">
        <v>0.322103664564307</v>
      </c>
      <c r="AM11" s="17"/>
      <c r="AN11" s="17">
        <v>0.36591972614722601</v>
      </c>
      <c r="AO11" s="17">
        <v>0.35537240804415099</v>
      </c>
      <c r="AP11" s="17">
        <v>0.28081935321059698</v>
      </c>
      <c r="AQ11" s="17">
        <v>0.23778601563187299</v>
      </c>
      <c r="AR11" s="17">
        <v>0.31096527938134499</v>
      </c>
      <c r="AS11" s="17"/>
      <c r="AT11" s="17">
        <v>0.340287514843714</v>
      </c>
      <c r="AU11" s="17">
        <v>0.29418997675049202</v>
      </c>
      <c r="AV11" s="17"/>
      <c r="AW11" s="17">
        <v>0.31306566864739199</v>
      </c>
      <c r="AX11" s="17">
        <v>0.26753911592920099</v>
      </c>
      <c r="AY11" s="17">
        <v>0.38270173934060497</v>
      </c>
    </row>
    <row r="12" spans="2:51">
      <c r="B12" s="18" t="s">
        <v>136</v>
      </c>
      <c r="C12" s="17">
        <v>0.18542824821930601</v>
      </c>
      <c r="D12" s="17">
        <v>0.17126028208423699</v>
      </c>
      <c r="E12" s="17">
        <v>0.19767411557412001</v>
      </c>
      <c r="F12" s="17"/>
      <c r="G12" s="17">
        <v>0.230308586868189</v>
      </c>
      <c r="H12" s="17">
        <v>0.19316871422861001</v>
      </c>
      <c r="I12" s="17">
        <v>0.15113805104569</v>
      </c>
      <c r="J12" s="17">
        <v>0.20723144376168801</v>
      </c>
      <c r="K12" s="17">
        <v>0.16679892661682499</v>
      </c>
      <c r="L12" s="17">
        <v>0.18087495436628701</v>
      </c>
      <c r="M12" s="17"/>
      <c r="N12" s="17">
        <v>0.23954117656749399</v>
      </c>
      <c r="O12" s="17">
        <v>0.19970348024055401</v>
      </c>
      <c r="P12" s="17">
        <v>0.13348724879013099</v>
      </c>
      <c r="Q12" s="17">
        <v>0.157152971873606</v>
      </c>
      <c r="R12" s="17"/>
      <c r="S12" s="17">
        <v>0.15876694784301901</v>
      </c>
      <c r="T12" s="17">
        <v>0.18108514133869999</v>
      </c>
      <c r="U12" s="17">
        <v>0.20652760498412701</v>
      </c>
      <c r="V12" s="17">
        <v>0.176600181216615</v>
      </c>
      <c r="W12" s="17">
        <v>0.17813940753649499</v>
      </c>
      <c r="X12" s="17">
        <v>0.19780890045184499</v>
      </c>
      <c r="Y12" s="17">
        <v>0.203924239715599</v>
      </c>
      <c r="Z12" s="17">
        <v>0.17701757137606</v>
      </c>
      <c r="AA12" s="17">
        <v>0.21665672334833699</v>
      </c>
      <c r="AB12" s="17">
        <v>0.19710739600896099</v>
      </c>
      <c r="AC12" s="17">
        <v>0.152742085869569</v>
      </c>
      <c r="AD12" s="17">
        <v>0.13413523272760999</v>
      </c>
      <c r="AE12" s="17"/>
      <c r="AF12" s="17">
        <v>0.173115464478347</v>
      </c>
      <c r="AG12" s="17">
        <v>0.19372005594116301</v>
      </c>
      <c r="AH12" s="17">
        <v>0.15799062613099499</v>
      </c>
      <c r="AI12" s="17"/>
      <c r="AJ12" s="17">
        <v>0.19682950865726601</v>
      </c>
      <c r="AK12" s="17">
        <v>0.180526953392907</v>
      </c>
      <c r="AL12" s="17">
        <v>0.15175333941868599</v>
      </c>
      <c r="AM12" s="17"/>
      <c r="AN12" s="17">
        <v>0.18912862112693299</v>
      </c>
      <c r="AO12" s="17">
        <v>0.17767685055954399</v>
      </c>
      <c r="AP12" s="17">
        <v>0.222100183302712</v>
      </c>
      <c r="AQ12" s="17">
        <v>0.193055268022262</v>
      </c>
      <c r="AR12" s="17">
        <v>0.20189638905226601</v>
      </c>
      <c r="AS12" s="17"/>
      <c r="AT12" s="17">
        <v>0.191187296549509</v>
      </c>
      <c r="AU12" s="17">
        <v>0.13973964610036699</v>
      </c>
      <c r="AV12" s="17"/>
      <c r="AW12" s="17">
        <v>0.229701387444847</v>
      </c>
      <c r="AX12" s="17">
        <v>0.132655632918323</v>
      </c>
      <c r="AY12" s="17">
        <v>0.14938326928100601</v>
      </c>
    </row>
    <row r="13" spans="2:51">
      <c r="B13" s="18" t="s">
        <v>137</v>
      </c>
      <c r="C13" s="17">
        <v>6.4704603828302495E-2</v>
      </c>
      <c r="D13" s="17">
        <v>6.5654512291721104E-2</v>
      </c>
      <c r="E13" s="17">
        <v>6.2317653287664199E-2</v>
      </c>
      <c r="F13" s="17"/>
      <c r="G13" s="17">
        <v>0.110408586753207</v>
      </c>
      <c r="H13" s="17">
        <v>4.86538960169954E-2</v>
      </c>
      <c r="I13" s="17">
        <v>8.2443735337038804E-2</v>
      </c>
      <c r="J13" s="17">
        <v>6.6148498848849296E-2</v>
      </c>
      <c r="K13" s="17">
        <v>3.66506682087279E-2</v>
      </c>
      <c r="L13" s="17">
        <v>5.79503706869803E-2</v>
      </c>
      <c r="M13" s="17"/>
      <c r="N13" s="17">
        <v>8.3980062943539602E-2</v>
      </c>
      <c r="O13" s="17">
        <v>4.1490882382316699E-2</v>
      </c>
      <c r="P13" s="17">
        <v>5.5161837288783599E-2</v>
      </c>
      <c r="Q13" s="17">
        <v>7.3987951017472894E-2</v>
      </c>
      <c r="R13" s="17"/>
      <c r="S13" s="17">
        <v>3.3887874383970798E-2</v>
      </c>
      <c r="T13" s="17">
        <v>7.6315409816148705E-2</v>
      </c>
      <c r="U13" s="17">
        <v>5.85947238974883E-2</v>
      </c>
      <c r="V13" s="17">
        <v>3.8139576241336598E-2</v>
      </c>
      <c r="W13" s="17">
        <v>6.3255590623343294E-2</v>
      </c>
      <c r="X13" s="17">
        <v>5.5921507177994802E-2</v>
      </c>
      <c r="Y13" s="17">
        <v>8.9170006151943398E-2</v>
      </c>
      <c r="Z13" s="17">
        <v>0.107358828920223</v>
      </c>
      <c r="AA13" s="17">
        <v>5.37580942537993E-2</v>
      </c>
      <c r="AB13" s="17">
        <v>0.114175175320905</v>
      </c>
      <c r="AC13" s="17">
        <v>7.6608790603063998E-2</v>
      </c>
      <c r="AD13" s="17">
        <v>3.4767867859149003E-2</v>
      </c>
      <c r="AE13" s="17"/>
      <c r="AF13" s="17">
        <v>5.19893779363527E-2</v>
      </c>
      <c r="AG13" s="17">
        <v>6.4195857889310204E-2</v>
      </c>
      <c r="AH13" s="17">
        <v>0.10008281024302999</v>
      </c>
      <c r="AI13" s="17"/>
      <c r="AJ13" s="17">
        <v>7.7798493761566695E-2</v>
      </c>
      <c r="AK13" s="17">
        <v>6.5938855174488401E-2</v>
      </c>
      <c r="AL13" s="17">
        <v>4.9303599943524901E-2</v>
      </c>
      <c r="AM13" s="17"/>
      <c r="AN13" s="17">
        <v>4.8761289611671303E-2</v>
      </c>
      <c r="AO13" s="17">
        <v>9.3530131442317394E-2</v>
      </c>
      <c r="AP13" s="17">
        <v>4.4883140188269E-2</v>
      </c>
      <c r="AQ13" s="17">
        <v>0.110242349817984</v>
      </c>
      <c r="AR13" s="17">
        <v>0.10637543803898999</v>
      </c>
      <c r="AS13" s="17"/>
      <c r="AT13" s="17">
        <v>6.2615101863874895E-2</v>
      </c>
      <c r="AU13" s="17">
        <v>7.9345677952083193E-2</v>
      </c>
      <c r="AV13" s="17"/>
      <c r="AW13" s="17">
        <v>6.26559582062928E-2</v>
      </c>
      <c r="AX13" s="17">
        <v>8.1421040720401905E-2</v>
      </c>
      <c r="AY13" s="17">
        <v>6.24262636386895E-2</v>
      </c>
    </row>
    <row r="14" spans="2:51">
      <c r="B14" s="18" t="s">
        <v>119</v>
      </c>
      <c r="C14" s="17">
        <v>9.7013276021746003E-2</v>
      </c>
      <c r="D14" s="17">
        <v>6.4966895135116207E-2</v>
      </c>
      <c r="E14" s="17">
        <v>0.12680128303536101</v>
      </c>
      <c r="F14" s="17"/>
      <c r="G14" s="17">
        <v>0.100550967701588</v>
      </c>
      <c r="H14" s="17">
        <v>7.9929651109205302E-2</v>
      </c>
      <c r="I14" s="17">
        <v>8.2747047908640597E-2</v>
      </c>
      <c r="J14" s="17">
        <v>0.109869941479123</v>
      </c>
      <c r="K14" s="17">
        <v>0.101649503514799</v>
      </c>
      <c r="L14" s="17">
        <v>0.10459517598097499</v>
      </c>
      <c r="M14" s="17"/>
      <c r="N14" s="17">
        <v>7.3983517053770001E-2</v>
      </c>
      <c r="O14" s="17">
        <v>8.7362949829529801E-2</v>
      </c>
      <c r="P14" s="17">
        <v>0.117621026321984</v>
      </c>
      <c r="Q14" s="17">
        <v>0.11674750648769799</v>
      </c>
      <c r="R14" s="17"/>
      <c r="S14" s="17">
        <v>8.4754578702039104E-2</v>
      </c>
      <c r="T14" s="17">
        <v>8.9680794989048601E-2</v>
      </c>
      <c r="U14" s="17">
        <v>9.4805048985659196E-2</v>
      </c>
      <c r="V14" s="17">
        <v>0.116300473239251</v>
      </c>
      <c r="W14" s="17">
        <v>0.154805974135066</v>
      </c>
      <c r="X14" s="17">
        <v>6.5300262196243894E-2</v>
      </c>
      <c r="Y14" s="17">
        <v>4.8000949987672799E-2</v>
      </c>
      <c r="Z14" s="17">
        <v>0.12691568008680801</v>
      </c>
      <c r="AA14" s="17">
        <v>8.8051298207933407E-2</v>
      </c>
      <c r="AB14" s="17">
        <v>0.13255685235643799</v>
      </c>
      <c r="AC14" s="17">
        <v>7.1753488672591806E-2</v>
      </c>
      <c r="AD14" s="17">
        <v>0.164392763516509</v>
      </c>
      <c r="AE14" s="17"/>
      <c r="AF14" s="17">
        <v>0.108484748658325</v>
      </c>
      <c r="AG14" s="17">
        <v>8.5103816223418394E-2</v>
      </c>
      <c r="AH14" s="17">
        <v>8.2431338209452198E-2</v>
      </c>
      <c r="AI14" s="17"/>
      <c r="AJ14" s="17">
        <v>6.4204978165033094E-2</v>
      </c>
      <c r="AK14" s="17">
        <v>8.5592031146406802E-2</v>
      </c>
      <c r="AL14" s="17">
        <v>0.14606263165199099</v>
      </c>
      <c r="AM14" s="17"/>
      <c r="AN14" s="17">
        <v>0.12744678125961001</v>
      </c>
      <c r="AO14" s="17">
        <v>7.9205086478193201E-2</v>
      </c>
      <c r="AP14" s="17">
        <v>9.7659476522069702E-2</v>
      </c>
      <c r="AQ14" s="17">
        <v>3.89273051202602E-2</v>
      </c>
      <c r="AR14" s="17">
        <v>6.5624447473206199E-2</v>
      </c>
      <c r="AS14" s="17"/>
      <c r="AT14" s="17">
        <v>9.8665673382587304E-2</v>
      </c>
      <c r="AU14" s="17">
        <v>4.8962150591314202E-2</v>
      </c>
      <c r="AV14" s="17"/>
      <c r="AW14" s="17">
        <v>6.3688920039067204E-2</v>
      </c>
      <c r="AX14" s="17">
        <v>6.2696454967963305E-2</v>
      </c>
      <c r="AY14" s="17">
        <v>0.14461262308602699</v>
      </c>
    </row>
    <row r="15" spans="2:51">
      <c r="B15" s="18" t="s">
        <v>138</v>
      </c>
      <c r="C15" s="21">
        <v>0.31621508102310403</v>
      </c>
      <c r="D15" s="21">
        <v>0.38811620014160603</v>
      </c>
      <c r="E15" s="21">
        <v>0.247710148825737</v>
      </c>
      <c r="F15" s="21"/>
      <c r="G15" s="21">
        <v>0.323110501291067</v>
      </c>
      <c r="H15" s="21">
        <v>0.324107772051972</v>
      </c>
      <c r="I15" s="21">
        <v>0.368688327146238</v>
      </c>
      <c r="J15" s="21">
        <v>0.30622586609639302</v>
      </c>
      <c r="K15" s="21">
        <v>0.30192242061441199</v>
      </c>
      <c r="L15" s="21">
        <v>0.28518838990506301</v>
      </c>
      <c r="M15" s="21"/>
      <c r="N15" s="21">
        <v>0.34862131142698699</v>
      </c>
      <c r="O15" s="21">
        <v>0.29283500034902699</v>
      </c>
      <c r="P15" s="21">
        <v>0.327656515745475</v>
      </c>
      <c r="Q15" s="21">
        <v>0.29188354229192798</v>
      </c>
      <c r="R15" s="21"/>
      <c r="S15" s="21">
        <v>0.32387855136563998</v>
      </c>
      <c r="T15" s="21">
        <v>0.27980009189629901</v>
      </c>
      <c r="U15" s="21">
        <v>0.34978762344994402</v>
      </c>
      <c r="V15" s="21">
        <v>0.31076846099586802</v>
      </c>
      <c r="W15" s="21">
        <v>0.34963918870774302</v>
      </c>
      <c r="X15" s="21">
        <v>0.29627866559905702</v>
      </c>
      <c r="Y15" s="21">
        <v>0.37518786139522697</v>
      </c>
      <c r="Z15" s="21">
        <v>0.25664873907957197</v>
      </c>
      <c r="AA15" s="21">
        <v>0.34822086299185001</v>
      </c>
      <c r="AB15" s="21">
        <v>0.27187125300491199</v>
      </c>
      <c r="AC15" s="21">
        <v>0.37743180775560498</v>
      </c>
      <c r="AD15" s="21">
        <v>0.250606704673009</v>
      </c>
      <c r="AE15" s="21"/>
      <c r="AF15" s="21">
        <v>0.31008415320052801</v>
      </c>
      <c r="AG15" s="21">
        <v>0.34731064253890198</v>
      </c>
      <c r="AH15" s="21">
        <v>0.28552554390544099</v>
      </c>
      <c r="AI15" s="21"/>
      <c r="AJ15" s="21">
        <v>0.31428850816625198</v>
      </c>
      <c r="AK15" s="21">
        <v>0.36912428645265999</v>
      </c>
      <c r="AL15" s="21">
        <v>0.33077676442149101</v>
      </c>
      <c r="AM15" s="21"/>
      <c r="AN15" s="21">
        <v>0.26874358185455899</v>
      </c>
      <c r="AO15" s="21">
        <v>0.29421552347579399</v>
      </c>
      <c r="AP15" s="21">
        <v>0.35453784677635197</v>
      </c>
      <c r="AQ15" s="21">
        <v>0.41998906140762099</v>
      </c>
      <c r="AR15" s="21">
        <v>0.315138446054193</v>
      </c>
      <c r="AS15" s="21"/>
      <c r="AT15" s="21">
        <v>0.30724441336031499</v>
      </c>
      <c r="AU15" s="21">
        <v>0.43776254860574398</v>
      </c>
      <c r="AV15" s="21"/>
      <c r="AW15" s="21">
        <v>0.33088806566240098</v>
      </c>
      <c r="AX15" s="21">
        <v>0.455687755464111</v>
      </c>
      <c r="AY15" s="21">
        <v>0.260876104653673</v>
      </c>
    </row>
    <row r="16" spans="2:51">
      <c r="B16" s="18" t="s">
        <v>139</v>
      </c>
      <c r="C16" s="21">
        <v>0.25013285204760899</v>
      </c>
      <c r="D16" s="21">
        <v>0.236914794375958</v>
      </c>
      <c r="E16" s="21">
        <v>0.25999176886178499</v>
      </c>
      <c r="F16" s="21"/>
      <c r="G16" s="21">
        <v>0.34071717362139498</v>
      </c>
      <c r="H16" s="21">
        <v>0.241822610245606</v>
      </c>
      <c r="I16" s="21">
        <v>0.233581786382729</v>
      </c>
      <c r="J16" s="21">
        <v>0.273379942610537</v>
      </c>
      <c r="K16" s="21">
        <v>0.203449594825553</v>
      </c>
      <c r="L16" s="21">
        <v>0.23882532505326701</v>
      </c>
      <c r="M16" s="21"/>
      <c r="N16" s="21">
        <v>0.32352123951103301</v>
      </c>
      <c r="O16" s="21">
        <v>0.241194362622871</v>
      </c>
      <c r="P16" s="21">
        <v>0.18864908607891501</v>
      </c>
      <c r="Q16" s="21">
        <v>0.23114092289107899</v>
      </c>
      <c r="R16" s="21"/>
      <c r="S16" s="21">
        <v>0.19265482222698899</v>
      </c>
      <c r="T16" s="21">
        <v>0.257400551154849</v>
      </c>
      <c r="U16" s="21">
        <v>0.26512232888161502</v>
      </c>
      <c r="V16" s="21">
        <v>0.21473975745795201</v>
      </c>
      <c r="W16" s="21">
        <v>0.241394998159838</v>
      </c>
      <c r="X16" s="21">
        <v>0.25373040762984</v>
      </c>
      <c r="Y16" s="21">
        <v>0.29309424586754201</v>
      </c>
      <c r="Z16" s="21">
        <v>0.28437640029628303</v>
      </c>
      <c r="AA16" s="21">
        <v>0.27041481760213598</v>
      </c>
      <c r="AB16" s="21">
        <v>0.31128257132986598</v>
      </c>
      <c r="AC16" s="21">
        <v>0.229350876472633</v>
      </c>
      <c r="AD16" s="21">
        <v>0.168903100586759</v>
      </c>
      <c r="AE16" s="21"/>
      <c r="AF16" s="21">
        <v>0.225104842414699</v>
      </c>
      <c r="AG16" s="21">
        <v>0.25791591383047302</v>
      </c>
      <c r="AH16" s="21">
        <v>0.25807343637402502</v>
      </c>
      <c r="AI16" s="21"/>
      <c r="AJ16" s="21">
        <v>0.27462800241883301</v>
      </c>
      <c r="AK16" s="21">
        <v>0.246465808567395</v>
      </c>
      <c r="AL16" s="21">
        <v>0.201056939362211</v>
      </c>
      <c r="AM16" s="21"/>
      <c r="AN16" s="21">
        <v>0.23788991073860399</v>
      </c>
      <c r="AO16" s="21">
        <v>0.271206982001861</v>
      </c>
      <c r="AP16" s="21">
        <v>0.26698332349098097</v>
      </c>
      <c r="AQ16" s="21">
        <v>0.303297617840246</v>
      </c>
      <c r="AR16" s="21">
        <v>0.308271827091256</v>
      </c>
      <c r="AS16" s="21"/>
      <c r="AT16" s="21">
        <v>0.25380239841338398</v>
      </c>
      <c r="AU16" s="21">
        <v>0.21908532405244999</v>
      </c>
      <c r="AV16" s="21"/>
      <c r="AW16" s="21">
        <v>0.29235734565114002</v>
      </c>
      <c r="AX16" s="21">
        <v>0.21407667363872501</v>
      </c>
      <c r="AY16" s="21">
        <v>0.21180953291969501</v>
      </c>
    </row>
    <row r="17" spans="2:51">
      <c r="B17" s="18" t="s">
        <v>140</v>
      </c>
      <c r="C17" s="22">
        <v>6.6082228975495802E-2</v>
      </c>
      <c r="D17" s="22">
        <v>0.151201405765648</v>
      </c>
      <c r="E17" s="22">
        <v>-1.2281620036047301E-2</v>
      </c>
      <c r="F17" s="22"/>
      <c r="G17" s="22">
        <v>-1.7606672330328699E-2</v>
      </c>
      <c r="H17" s="22">
        <v>8.22851618063664E-2</v>
      </c>
      <c r="I17" s="22">
        <v>0.135106540763509</v>
      </c>
      <c r="J17" s="22">
        <v>3.2845923485856098E-2</v>
      </c>
      <c r="K17" s="22">
        <v>9.84728257888592E-2</v>
      </c>
      <c r="L17" s="22">
        <v>4.6363064851795803E-2</v>
      </c>
      <c r="M17" s="22"/>
      <c r="N17" s="22">
        <v>2.5100071915953599E-2</v>
      </c>
      <c r="O17" s="22">
        <v>5.16406377261567E-2</v>
      </c>
      <c r="P17" s="22">
        <v>0.13900742966655999</v>
      </c>
      <c r="Q17" s="22">
        <v>6.0742619400848998E-2</v>
      </c>
      <c r="R17" s="22"/>
      <c r="S17" s="22">
        <v>0.13122372913864999</v>
      </c>
      <c r="T17" s="22">
        <v>2.2399540741450001E-2</v>
      </c>
      <c r="U17" s="22">
        <v>8.4665294568328303E-2</v>
      </c>
      <c r="V17" s="22">
        <v>9.6028703537916899E-2</v>
      </c>
      <c r="W17" s="22">
        <v>0.108244190547905</v>
      </c>
      <c r="X17" s="22">
        <v>4.2548257969216602E-2</v>
      </c>
      <c r="Y17" s="22">
        <v>8.2093615527685307E-2</v>
      </c>
      <c r="Z17" s="22">
        <v>-2.7727661216710799E-2</v>
      </c>
      <c r="AA17" s="22">
        <v>7.7806045389714099E-2</v>
      </c>
      <c r="AB17" s="22">
        <v>-3.9411318324953502E-2</v>
      </c>
      <c r="AC17" s="22">
        <v>0.14808093128297201</v>
      </c>
      <c r="AD17" s="22">
        <v>8.1703604086250201E-2</v>
      </c>
      <c r="AE17" s="22"/>
      <c r="AF17" s="22">
        <v>8.4979310785828904E-2</v>
      </c>
      <c r="AG17" s="22">
        <v>8.9394728708429294E-2</v>
      </c>
      <c r="AH17" s="22">
        <v>2.7452107531415901E-2</v>
      </c>
      <c r="AI17" s="22"/>
      <c r="AJ17" s="22">
        <v>3.9660505747419701E-2</v>
      </c>
      <c r="AK17" s="22">
        <v>0.122658477885265</v>
      </c>
      <c r="AL17" s="22">
        <v>0.12971982505928001</v>
      </c>
      <c r="AM17" s="22"/>
      <c r="AN17" s="22">
        <v>3.0853671115954499E-2</v>
      </c>
      <c r="AO17" s="22">
        <v>2.30085414739328E-2</v>
      </c>
      <c r="AP17" s="22">
        <v>8.7554523285370903E-2</v>
      </c>
      <c r="AQ17" s="22">
        <v>0.116691443567374</v>
      </c>
      <c r="AR17" s="22">
        <v>6.8666189629363302E-3</v>
      </c>
      <c r="AS17" s="22"/>
      <c r="AT17" s="22">
        <v>5.3442014946930801E-2</v>
      </c>
      <c r="AU17" s="22">
        <v>0.218677224553294</v>
      </c>
      <c r="AV17" s="22"/>
      <c r="AW17" s="22">
        <v>3.8530720011260199E-2</v>
      </c>
      <c r="AX17" s="22">
        <v>0.24161108182538599</v>
      </c>
      <c r="AY17" s="22">
        <v>4.9066571733977098E-2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1088</v>
      </c>
      <c r="D7" s="10">
        <v>515</v>
      </c>
      <c r="E7" s="10">
        <v>567</v>
      </c>
      <c r="F7" s="10"/>
      <c r="G7" s="10">
        <v>108</v>
      </c>
      <c r="H7" s="10">
        <v>136</v>
      </c>
      <c r="I7" s="10">
        <v>166</v>
      </c>
      <c r="J7" s="10">
        <v>194</v>
      </c>
      <c r="K7" s="10">
        <v>206</v>
      </c>
      <c r="L7" s="10">
        <v>278</v>
      </c>
      <c r="M7" s="10"/>
      <c r="N7" s="10">
        <v>324</v>
      </c>
      <c r="O7" s="10">
        <v>310</v>
      </c>
      <c r="P7" s="10">
        <v>196</v>
      </c>
      <c r="Q7" s="10">
        <v>254</v>
      </c>
      <c r="R7" s="10"/>
      <c r="S7" s="10">
        <v>113</v>
      </c>
      <c r="T7" s="10">
        <v>178</v>
      </c>
      <c r="U7" s="10">
        <v>111</v>
      </c>
      <c r="V7" s="10">
        <v>103</v>
      </c>
      <c r="W7" s="10">
        <v>74</v>
      </c>
      <c r="X7" s="10">
        <v>104</v>
      </c>
      <c r="Y7" s="10">
        <v>89</v>
      </c>
      <c r="Z7" s="10">
        <v>53</v>
      </c>
      <c r="AA7" s="10">
        <v>107</v>
      </c>
      <c r="AB7" s="10">
        <v>83</v>
      </c>
      <c r="AC7" s="10">
        <v>47</v>
      </c>
      <c r="AD7" s="10">
        <v>26</v>
      </c>
      <c r="AE7" s="10"/>
      <c r="AF7" s="10">
        <v>444</v>
      </c>
      <c r="AG7" s="10">
        <v>449</v>
      </c>
      <c r="AH7" s="10">
        <v>119</v>
      </c>
      <c r="AI7" s="10"/>
      <c r="AJ7" s="10">
        <v>274</v>
      </c>
      <c r="AK7" s="10">
        <v>368</v>
      </c>
      <c r="AL7" s="10">
        <v>64</v>
      </c>
      <c r="AM7" s="10"/>
      <c r="AN7" s="10">
        <v>234</v>
      </c>
      <c r="AO7" s="10">
        <v>178</v>
      </c>
      <c r="AP7" s="10">
        <v>256</v>
      </c>
      <c r="AQ7" s="10">
        <v>116</v>
      </c>
      <c r="AR7" s="10">
        <v>18</v>
      </c>
      <c r="AS7" s="10"/>
      <c r="AT7" s="10">
        <v>985</v>
      </c>
      <c r="AU7" s="10">
        <v>85</v>
      </c>
      <c r="AV7" s="10"/>
      <c r="AW7" s="10">
        <v>535</v>
      </c>
      <c r="AX7" s="10">
        <v>117</v>
      </c>
      <c r="AY7" s="10">
        <v>436</v>
      </c>
    </row>
    <row r="8" spans="2:51" ht="30" customHeight="1">
      <c r="B8" s="11" t="s">
        <v>112</v>
      </c>
      <c r="C8" s="11">
        <v>1078</v>
      </c>
      <c r="D8" s="11">
        <v>522</v>
      </c>
      <c r="E8" s="11">
        <v>550</v>
      </c>
      <c r="F8" s="11"/>
      <c r="G8" s="11">
        <v>121</v>
      </c>
      <c r="H8" s="11">
        <v>165</v>
      </c>
      <c r="I8" s="11">
        <v>188</v>
      </c>
      <c r="J8" s="11">
        <v>186</v>
      </c>
      <c r="K8" s="11">
        <v>172</v>
      </c>
      <c r="L8" s="11">
        <v>247</v>
      </c>
      <c r="M8" s="11"/>
      <c r="N8" s="11">
        <v>295</v>
      </c>
      <c r="O8" s="11">
        <v>286</v>
      </c>
      <c r="P8" s="11">
        <v>228</v>
      </c>
      <c r="Q8" s="11">
        <v>266</v>
      </c>
      <c r="R8" s="11"/>
      <c r="S8" s="11">
        <v>131</v>
      </c>
      <c r="T8" s="11">
        <v>168</v>
      </c>
      <c r="U8" s="11">
        <v>97</v>
      </c>
      <c r="V8" s="11">
        <v>108</v>
      </c>
      <c r="W8" s="11">
        <v>71</v>
      </c>
      <c r="X8" s="11">
        <v>112</v>
      </c>
      <c r="Y8" s="11">
        <v>81</v>
      </c>
      <c r="Z8" s="11">
        <v>48</v>
      </c>
      <c r="AA8" s="11">
        <v>104</v>
      </c>
      <c r="AB8" s="11">
        <v>83</v>
      </c>
      <c r="AC8" s="11">
        <v>45</v>
      </c>
      <c r="AD8" s="11">
        <v>30</v>
      </c>
      <c r="AE8" s="11"/>
      <c r="AF8" s="11">
        <v>423</v>
      </c>
      <c r="AG8" s="11">
        <v>443</v>
      </c>
      <c r="AH8" s="11">
        <v>129</v>
      </c>
      <c r="AI8" s="11"/>
      <c r="AJ8" s="11">
        <v>263</v>
      </c>
      <c r="AK8" s="11">
        <v>378</v>
      </c>
      <c r="AL8" s="11">
        <v>61</v>
      </c>
      <c r="AM8" s="11"/>
      <c r="AN8" s="11">
        <v>233</v>
      </c>
      <c r="AO8" s="11">
        <v>188</v>
      </c>
      <c r="AP8" s="11">
        <v>249</v>
      </c>
      <c r="AQ8" s="11">
        <v>112</v>
      </c>
      <c r="AR8" s="11">
        <v>17</v>
      </c>
      <c r="AS8" s="11"/>
      <c r="AT8" s="11">
        <v>967</v>
      </c>
      <c r="AU8" s="11">
        <v>91</v>
      </c>
      <c r="AV8" s="11"/>
      <c r="AW8" s="11">
        <v>510</v>
      </c>
      <c r="AX8" s="11">
        <v>123</v>
      </c>
      <c r="AY8" s="11">
        <v>446</v>
      </c>
    </row>
    <row r="9" spans="2:51">
      <c r="B9" s="18" t="s">
        <v>133</v>
      </c>
      <c r="C9" s="17">
        <v>7.6156650044356497E-2</v>
      </c>
      <c r="D9" s="17">
        <v>9.2413669270774698E-2</v>
      </c>
      <c r="E9" s="17">
        <v>6.0036233411381597E-2</v>
      </c>
      <c r="F9" s="17"/>
      <c r="G9" s="17">
        <v>6.6675920191982999E-2</v>
      </c>
      <c r="H9" s="17">
        <v>5.47975078280123E-2</v>
      </c>
      <c r="I9" s="17">
        <v>9.0513046699149405E-2</v>
      </c>
      <c r="J9" s="17">
        <v>0.114896110725922</v>
      </c>
      <c r="K9" s="17">
        <v>7.7703557663409403E-2</v>
      </c>
      <c r="L9" s="17">
        <v>5.3905779941487E-2</v>
      </c>
      <c r="M9" s="17"/>
      <c r="N9" s="17">
        <v>0.115043566813796</v>
      </c>
      <c r="O9" s="17">
        <v>5.34484431877097E-2</v>
      </c>
      <c r="P9" s="17">
        <v>7.2444180098172301E-2</v>
      </c>
      <c r="Q9" s="17">
        <v>5.7459115642355903E-2</v>
      </c>
      <c r="R9" s="17"/>
      <c r="S9" s="17">
        <v>7.26377680967982E-2</v>
      </c>
      <c r="T9" s="17">
        <v>7.1394070573003607E-2</v>
      </c>
      <c r="U9" s="17">
        <v>0.111540714348086</v>
      </c>
      <c r="V9" s="17">
        <v>5.1350300679563997E-2</v>
      </c>
      <c r="W9" s="17">
        <v>9.3806428867255806E-2</v>
      </c>
      <c r="X9" s="17">
        <v>7.5062683803556907E-2</v>
      </c>
      <c r="Y9" s="17">
        <v>5.0567377126888899E-2</v>
      </c>
      <c r="Z9" s="17">
        <v>9.2520549110932299E-2</v>
      </c>
      <c r="AA9" s="17">
        <v>7.5594237191644501E-2</v>
      </c>
      <c r="AB9" s="17">
        <v>9.3431003283621999E-2</v>
      </c>
      <c r="AC9" s="17">
        <v>0.11134005113817801</v>
      </c>
      <c r="AD9" s="17">
        <v>0</v>
      </c>
      <c r="AE9" s="17"/>
      <c r="AF9" s="17">
        <v>8.2185916059367203E-2</v>
      </c>
      <c r="AG9" s="17">
        <v>7.6862733902678004E-2</v>
      </c>
      <c r="AH9" s="17">
        <v>9.7092984219616596E-2</v>
      </c>
      <c r="AI9" s="17"/>
      <c r="AJ9" s="17">
        <v>9.1420125804838506E-2</v>
      </c>
      <c r="AK9" s="17">
        <v>8.9308713313743404E-2</v>
      </c>
      <c r="AL9" s="17">
        <v>8.9722877624635794E-2</v>
      </c>
      <c r="AM9" s="17"/>
      <c r="AN9" s="17">
        <v>6.3161564517356605E-2</v>
      </c>
      <c r="AO9" s="17">
        <v>5.9712216248515103E-2</v>
      </c>
      <c r="AP9" s="17">
        <v>6.8463799699586894E-2</v>
      </c>
      <c r="AQ9" s="17">
        <v>0.117645277707594</v>
      </c>
      <c r="AR9" s="17">
        <v>0.33751993370047101</v>
      </c>
      <c r="AS9" s="17"/>
      <c r="AT9" s="17">
        <v>7.2491129893077197E-2</v>
      </c>
      <c r="AU9" s="17">
        <v>9.3797310777399903E-2</v>
      </c>
      <c r="AV9" s="17"/>
      <c r="AW9" s="17">
        <v>8.4129322619131197E-2</v>
      </c>
      <c r="AX9" s="17">
        <v>0.130148302748719</v>
      </c>
      <c r="AY9" s="17">
        <v>5.2112261822162199E-2</v>
      </c>
    </row>
    <row r="10" spans="2:51">
      <c r="B10" s="18" t="s">
        <v>134</v>
      </c>
      <c r="C10" s="17">
        <v>0.28045315932225701</v>
      </c>
      <c r="D10" s="17">
        <v>0.29234816240587302</v>
      </c>
      <c r="E10" s="17">
        <v>0.27216109670238797</v>
      </c>
      <c r="F10" s="17"/>
      <c r="G10" s="17">
        <v>0.31015127674037901</v>
      </c>
      <c r="H10" s="17">
        <v>0.30593286918167101</v>
      </c>
      <c r="I10" s="17">
        <v>0.273171984285284</v>
      </c>
      <c r="J10" s="17">
        <v>0.28466683371117302</v>
      </c>
      <c r="K10" s="17">
        <v>0.24327807416373601</v>
      </c>
      <c r="L10" s="17">
        <v>0.27713442598273802</v>
      </c>
      <c r="M10" s="17"/>
      <c r="N10" s="17">
        <v>0.30489279983612599</v>
      </c>
      <c r="O10" s="17">
        <v>0.30739506162903801</v>
      </c>
      <c r="P10" s="17">
        <v>0.25886931683813702</v>
      </c>
      <c r="Q10" s="17">
        <v>0.24355601400063301</v>
      </c>
      <c r="R10" s="17"/>
      <c r="S10" s="17">
        <v>0.394775332181792</v>
      </c>
      <c r="T10" s="17">
        <v>0.23652725731067401</v>
      </c>
      <c r="U10" s="17">
        <v>0.26062850764767298</v>
      </c>
      <c r="V10" s="17">
        <v>0.22512183099048999</v>
      </c>
      <c r="W10" s="17">
        <v>0.26199019759876802</v>
      </c>
      <c r="X10" s="17">
        <v>0.31967725177808898</v>
      </c>
      <c r="Y10" s="17">
        <v>0.27476777796907098</v>
      </c>
      <c r="Z10" s="17">
        <v>0.36445516671639899</v>
      </c>
      <c r="AA10" s="17">
        <v>0.25635455126540002</v>
      </c>
      <c r="AB10" s="17">
        <v>0.21639630924773101</v>
      </c>
      <c r="AC10" s="17">
        <v>0.25298066340287001</v>
      </c>
      <c r="AD10" s="17">
        <v>0.37103720227655601</v>
      </c>
      <c r="AE10" s="17"/>
      <c r="AF10" s="17">
        <v>0.26989514212424998</v>
      </c>
      <c r="AG10" s="17">
        <v>0.27880367765816</v>
      </c>
      <c r="AH10" s="17">
        <v>0.296322968636477</v>
      </c>
      <c r="AI10" s="17"/>
      <c r="AJ10" s="17">
        <v>0.37573785454641401</v>
      </c>
      <c r="AK10" s="17">
        <v>0.28682750828752701</v>
      </c>
      <c r="AL10" s="17">
        <v>0.224062127705565</v>
      </c>
      <c r="AM10" s="17"/>
      <c r="AN10" s="17">
        <v>0.30462937943199098</v>
      </c>
      <c r="AO10" s="17">
        <v>0.28036252295441599</v>
      </c>
      <c r="AP10" s="17">
        <v>0.27842398699514598</v>
      </c>
      <c r="AQ10" s="17">
        <v>0.30741092081932597</v>
      </c>
      <c r="AR10" s="17">
        <v>0.35738964452162097</v>
      </c>
      <c r="AS10" s="17"/>
      <c r="AT10" s="17">
        <v>0.26949039445017497</v>
      </c>
      <c r="AU10" s="17">
        <v>0.42896737350368802</v>
      </c>
      <c r="AV10" s="17"/>
      <c r="AW10" s="17">
        <v>0.31448428543539197</v>
      </c>
      <c r="AX10" s="17">
        <v>0.33681359257849403</v>
      </c>
      <c r="AY10" s="17">
        <v>0.22595144481416801</v>
      </c>
    </row>
    <row r="11" spans="2:51">
      <c r="B11" s="18" t="s">
        <v>135</v>
      </c>
      <c r="C11" s="17">
        <v>0.31442684168532697</v>
      </c>
      <c r="D11" s="17">
        <v>0.30535560935122902</v>
      </c>
      <c r="E11" s="17">
        <v>0.32638551864643001</v>
      </c>
      <c r="F11" s="17"/>
      <c r="G11" s="17">
        <v>0.21671514608390099</v>
      </c>
      <c r="H11" s="17">
        <v>0.26371598073284003</v>
      </c>
      <c r="I11" s="17">
        <v>0.30217716100799602</v>
      </c>
      <c r="J11" s="17">
        <v>0.30239441228738101</v>
      </c>
      <c r="K11" s="17">
        <v>0.34159409285752801</v>
      </c>
      <c r="L11" s="17">
        <v>0.39551723733941802</v>
      </c>
      <c r="M11" s="17"/>
      <c r="N11" s="17">
        <v>0.27762684922682601</v>
      </c>
      <c r="O11" s="17">
        <v>0.32508692594125599</v>
      </c>
      <c r="P11" s="17">
        <v>0.34348075746352902</v>
      </c>
      <c r="Q11" s="17">
        <v>0.320595915467209</v>
      </c>
      <c r="R11" s="17"/>
      <c r="S11" s="17">
        <v>0.29789325899026903</v>
      </c>
      <c r="T11" s="17">
        <v>0.34278605967141801</v>
      </c>
      <c r="U11" s="17">
        <v>0.32700669298604601</v>
      </c>
      <c r="V11" s="17">
        <v>0.35499294290987399</v>
      </c>
      <c r="W11" s="17">
        <v>0.273623978607901</v>
      </c>
      <c r="X11" s="17">
        <v>0.30235118764007002</v>
      </c>
      <c r="Y11" s="17">
        <v>0.37663323340316401</v>
      </c>
      <c r="Z11" s="17">
        <v>0.27825563296370798</v>
      </c>
      <c r="AA11" s="17">
        <v>0.32029082867344999</v>
      </c>
      <c r="AB11" s="17">
        <v>0.25102431236135903</v>
      </c>
      <c r="AC11" s="17">
        <v>0.28691892412381698</v>
      </c>
      <c r="AD11" s="17">
        <v>0.270502071408108</v>
      </c>
      <c r="AE11" s="17"/>
      <c r="AF11" s="17">
        <v>0.35611160535755698</v>
      </c>
      <c r="AG11" s="17">
        <v>0.28275710894626999</v>
      </c>
      <c r="AH11" s="17">
        <v>0.30459462868444998</v>
      </c>
      <c r="AI11" s="17"/>
      <c r="AJ11" s="17">
        <v>0.345140258630802</v>
      </c>
      <c r="AK11" s="17">
        <v>0.26116051339839902</v>
      </c>
      <c r="AL11" s="17">
        <v>0.38055191642248498</v>
      </c>
      <c r="AM11" s="17"/>
      <c r="AN11" s="17">
        <v>0.343442023113396</v>
      </c>
      <c r="AO11" s="17">
        <v>0.33005006471578702</v>
      </c>
      <c r="AP11" s="17">
        <v>0.26488657538875499</v>
      </c>
      <c r="AQ11" s="17">
        <v>0.28055571910029398</v>
      </c>
      <c r="AR11" s="17">
        <v>0.178179977519455</v>
      </c>
      <c r="AS11" s="17"/>
      <c r="AT11" s="17">
        <v>0.32246861591348502</v>
      </c>
      <c r="AU11" s="17">
        <v>0.21821252598592</v>
      </c>
      <c r="AV11" s="17"/>
      <c r="AW11" s="17">
        <v>0.279549462118095</v>
      </c>
      <c r="AX11" s="17">
        <v>0.27578284346403198</v>
      </c>
      <c r="AY11" s="17">
        <v>0.36499861340307899</v>
      </c>
    </row>
    <row r="12" spans="2:51">
      <c r="B12" s="18" t="s">
        <v>136</v>
      </c>
      <c r="C12" s="17">
        <v>0.17905600597861199</v>
      </c>
      <c r="D12" s="17">
        <v>0.169737927552981</v>
      </c>
      <c r="E12" s="17">
        <v>0.182826068809403</v>
      </c>
      <c r="F12" s="17"/>
      <c r="G12" s="17">
        <v>0.283202566200499</v>
      </c>
      <c r="H12" s="17">
        <v>0.20994515232008901</v>
      </c>
      <c r="I12" s="17">
        <v>0.17290895082931701</v>
      </c>
      <c r="J12" s="17">
        <v>0.12927469527830199</v>
      </c>
      <c r="K12" s="17">
        <v>0.18401899660826301</v>
      </c>
      <c r="L12" s="17">
        <v>0.14615247261890199</v>
      </c>
      <c r="M12" s="17"/>
      <c r="N12" s="17">
        <v>0.16416501803432401</v>
      </c>
      <c r="O12" s="17">
        <v>0.16798876569766599</v>
      </c>
      <c r="P12" s="17">
        <v>0.19593023004514301</v>
      </c>
      <c r="Q12" s="17">
        <v>0.195668119597876</v>
      </c>
      <c r="R12" s="17"/>
      <c r="S12" s="17">
        <v>0.124123386926274</v>
      </c>
      <c r="T12" s="17">
        <v>0.20819096230655801</v>
      </c>
      <c r="U12" s="17">
        <v>0.105960244022233</v>
      </c>
      <c r="V12" s="17">
        <v>0.212744329339635</v>
      </c>
      <c r="W12" s="17">
        <v>0.18943417704531099</v>
      </c>
      <c r="X12" s="17">
        <v>0.181869589607595</v>
      </c>
      <c r="Y12" s="17">
        <v>0.20565924478178599</v>
      </c>
      <c r="Z12" s="17">
        <v>0.14013941289753301</v>
      </c>
      <c r="AA12" s="17">
        <v>0.16565131033483799</v>
      </c>
      <c r="AB12" s="17">
        <v>0.23174616406814499</v>
      </c>
      <c r="AC12" s="17">
        <v>0.16529854580695</v>
      </c>
      <c r="AD12" s="17">
        <v>0.246744705857876</v>
      </c>
      <c r="AE12" s="17"/>
      <c r="AF12" s="17">
        <v>0.14897522491454199</v>
      </c>
      <c r="AG12" s="17">
        <v>0.194153392254511</v>
      </c>
      <c r="AH12" s="17">
        <v>0.18668909912564899</v>
      </c>
      <c r="AI12" s="17"/>
      <c r="AJ12" s="17">
        <v>0.126439307626772</v>
      </c>
      <c r="AK12" s="17">
        <v>0.200576051977676</v>
      </c>
      <c r="AL12" s="17">
        <v>0.145726698353109</v>
      </c>
      <c r="AM12" s="17"/>
      <c r="AN12" s="17">
        <v>0.13948419801859699</v>
      </c>
      <c r="AO12" s="17">
        <v>0.18771649723098499</v>
      </c>
      <c r="AP12" s="17">
        <v>0.22296545596143999</v>
      </c>
      <c r="AQ12" s="17">
        <v>0.13704309723240901</v>
      </c>
      <c r="AR12" s="17">
        <v>4.0214887895679403E-2</v>
      </c>
      <c r="AS12" s="17"/>
      <c r="AT12" s="17">
        <v>0.18797851419863501</v>
      </c>
      <c r="AU12" s="17">
        <v>0.112977270860583</v>
      </c>
      <c r="AV12" s="17"/>
      <c r="AW12" s="17">
        <v>0.18501270697135799</v>
      </c>
      <c r="AX12" s="17">
        <v>0.16358238462165001</v>
      </c>
      <c r="AY12" s="17">
        <v>0.176521209556571</v>
      </c>
    </row>
    <row r="13" spans="2:51">
      <c r="B13" s="18" t="s">
        <v>137</v>
      </c>
      <c r="C13" s="17">
        <v>8.6367489456474003E-2</v>
      </c>
      <c r="D13" s="17">
        <v>0.101431894000795</v>
      </c>
      <c r="E13" s="17">
        <v>7.0822732160125093E-2</v>
      </c>
      <c r="F13" s="17"/>
      <c r="G13" s="17">
        <v>6.7786131297327995E-2</v>
      </c>
      <c r="H13" s="17">
        <v>0.108483477256463</v>
      </c>
      <c r="I13" s="17">
        <v>8.9779737383519603E-2</v>
      </c>
      <c r="J13" s="17">
        <v>9.5390707122989096E-2</v>
      </c>
      <c r="K13" s="17">
        <v>9.20313620434485E-2</v>
      </c>
      <c r="L13" s="17">
        <v>6.74264755731981E-2</v>
      </c>
      <c r="M13" s="17"/>
      <c r="N13" s="17">
        <v>9.0671956813426005E-2</v>
      </c>
      <c r="O13" s="17">
        <v>8.2040207461073197E-2</v>
      </c>
      <c r="P13" s="17">
        <v>4.8994619769222598E-2</v>
      </c>
      <c r="Q13" s="17">
        <v>0.115414538987775</v>
      </c>
      <c r="R13" s="17"/>
      <c r="S13" s="17">
        <v>5.9297760198631803E-2</v>
      </c>
      <c r="T13" s="17">
        <v>6.3748388263341102E-2</v>
      </c>
      <c r="U13" s="17">
        <v>0.123436693839694</v>
      </c>
      <c r="V13" s="17">
        <v>7.4693247357181206E-2</v>
      </c>
      <c r="W13" s="17">
        <v>0.10773682775871</v>
      </c>
      <c r="X13" s="17">
        <v>6.9588296417679704E-2</v>
      </c>
      <c r="Y13" s="17">
        <v>9.2372366719089896E-2</v>
      </c>
      <c r="Z13" s="17">
        <v>0.10362414272149301</v>
      </c>
      <c r="AA13" s="17">
        <v>0.107701339966186</v>
      </c>
      <c r="AB13" s="17">
        <v>0.11175732209993899</v>
      </c>
      <c r="AC13" s="17">
        <v>9.5275435252542007E-2</v>
      </c>
      <c r="AD13" s="17">
        <v>6.4028575389979497E-2</v>
      </c>
      <c r="AE13" s="17"/>
      <c r="AF13" s="17">
        <v>8.2788430528932297E-2</v>
      </c>
      <c r="AG13" s="17">
        <v>0.10681884370837499</v>
      </c>
      <c r="AH13" s="17">
        <v>5.0641148476161198E-2</v>
      </c>
      <c r="AI13" s="17"/>
      <c r="AJ13" s="17">
        <v>2.27176132686066E-2</v>
      </c>
      <c r="AK13" s="17">
        <v>0.104368736028514</v>
      </c>
      <c r="AL13" s="17">
        <v>7.45708242339269E-2</v>
      </c>
      <c r="AM13" s="17"/>
      <c r="AN13" s="17">
        <v>6.1995191696923697E-2</v>
      </c>
      <c r="AO13" s="17">
        <v>8.8042798664337896E-2</v>
      </c>
      <c r="AP13" s="17">
        <v>0.104534544955944</v>
      </c>
      <c r="AQ13" s="17">
        <v>0.13595689264159799</v>
      </c>
      <c r="AR13" s="17">
        <v>8.6695556362774207E-2</v>
      </c>
      <c r="AS13" s="17"/>
      <c r="AT13" s="17">
        <v>8.2863072457210807E-2</v>
      </c>
      <c r="AU13" s="17">
        <v>0.12195209621652101</v>
      </c>
      <c r="AV13" s="17"/>
      <c r="AW13" s="17">
        <v>9.6606593938530702E-2</v>
      </c>
      <c r="AX13" s="17">
        <v>5.33696439527876E-2</v>
      </c>
      <c r="AY13" s="17">
        <v>8.3779650847639497E-2</v>
      </c>
    </row>
    <row r="14" spans="2:51">
      <c r="B14" s="18" t="s">
        <v>119</v>
      </c>
      <c r="C14" s="17">
        <v>6.3539853512973393E-2</v>
      </c>
      <c r="D14" s="17">
        <v>3.8712737418347E-2</v>
      </c>
      <c r="E14" s="17">
        <v>8.7768350270272202E-2</v>
      </c>
      <c r="F14" s="17"/>
      <c r="G14" s="17">
        <v>5.5468959485908999E-2</v>
      </c>
      <c r="H14" s="17">
        <v>5.7125012680924098E-2</v>
      </c>
      <c r="I14" s="17">
        <v>7.1449119794733798E-2</v>
      </c>
      <c r="J14" s="17">
        <v>7.3377240874232502E-2</v>
      </c>
      <c r="K14" s="17">
        <v>6.1373916663616003E-2</v>
      </c>
      <c r="L14" s="17">
        <v>5.9863608544257402E-2</v>
      </c>
      <c r="M14" s="17"/>
      <c r="N14" s="17">
        <v>4.7599809275502197E-2</v>
      </c>
      <c r="O14" s="17">
        <v>6.4040596083256796E-2</v>
      </c>
      <c r="P14" s="17">
        <v>8.0280895785796003E-2</v>
      </c>
      <c r="Q14" s="17">
        <v>6.7306296304151303E-2</v>
      </c>
      <c r="R14" s="17"/>
      <c r="S14" s="17">
        <v>5.1272493606234898E-2</v>
      </c>
      <c r="T14" s="17">
        <v>7.7353261875005602E-2</v>
      </c>
      <c r="U14" s="17">
        <v>7.1427147156269494E-2</v>
      </c>
      <c r="V14" s="17">
        <v>8.1097348723256205E-2</v>
      </c>
      <c r="W14" s="17">
        <v>7.3408390122053593E-2</v>
      </c>
      <c r="X14" s="17">
        <v>5.14509907530089E-2</v>
      </c>
      <c r="Y14" s="17">
        <v>0</v>
      </c>
      <c r="Z14" s="17">
        <v>2.10050955899353E-2</v>
      </c>
      <c r="AA14" s="17">
        <v>7.4407732568481599E-2</v>
      </c>
      <c r="AB14" s="17">
        <v>9.5644888939204295E-2</v>
      </c>
      <c r="AC14" s="17">
        <v>8.8186380275642406E-2</v>
      </c>
      <c r="AD14" s="17">
        <v>4.7687445067480898E-2</v>
      </c>
      <c r="AE14" s="17"/>
      <c r="AF14" s="17">
        <v>6.0043681015351999E-2</v>
      </c>
      <c r="AG14" s="17">
        <v>6.0604243530005701E-2</v>
      </c>
      <c r="AH14" s="17">
        <v>6.4659170857646206E-2</v>
      </c>
      <c r="AI14" s="17"/>
      <c r="AJ14" s="17">
        <v>3.8544840122566502E-2</v>
      </c>
      <c r="AK14" s="17">
        <v>5.7758476994140898E-2</v>
      </c>
      <c r="AL14" s="17">
        <v>8.5365555660277606E-2</v>
      </c>
      <c r="AM14" s="17"/>
      <c r="AN14" s="17">
        <v>8.72876432217356E-2</v>
      </c>
      <c r="AO14" s="17">
        <v>5.4115900185959499E-2</v>
      </c>
      <c r="AP14" s="17">
        <v>6.0725636999127301E-2</v>
      </c>
      <c r="AQ14" s="17">
        <v>2.13880924987793E-2</v>
      </c>
      <c r="AR14" s="17">
        <v>0</v>
      </c>
      <c r="AS14" s="17"/>
      <c r="AT14" s="17">
        <v>6.4708273087416904E-2</v>
      </c>
      <c r="AU14" s="17">
        <v>2.4093422655888101E-2</v>
      </c>
      <c r="AV14" s="17"/>
      <c r="AW14" s="17">
        <v>4.0217628917494003E-2</v>
      </c>
      <c r="AX14" s="17">
        <v>4.0303232634317197E-2</v>
      </c>
      <c r="AY14" s="17">
        <v>9.6636819556380898E-2</v>
      </c>
    </row>
    <row r="15" spans="2:51">
      <c r="B15" s="18" t="s">
        <v>138</v>
      </c>
      <c r="C15" s="21">
        <v>0.35660980936661302</v>
      </c>
      <c r="D15" s="21">
        <v>0.38476183167664801</v>
      </c>
      <c r="E15" s="21">
        <v>0.33219733011377001</v>
      </c>
      <c r="F15" s="21"/>
      <c r="G15" s="21">
        <v>0.376827196932362</v>
      </c>
      <c r="H15" s="21">
        <v>0.36073037700968402</v>
      </c>
      <c r="I15" s="21">
        <v>0.363685030984433</v>
      </c>
      <c r="J15" s="21">
        <v>0.399562944437095</v>
      </c>
      <c r="K15" s="21">
        <v>0.32098163182714501</v>
      </c>
      <c r="L15" s="21">
        <v>0.33104020592422501</v>
      </c>
      <c r="M15" s="21"/>
      <c r="N15" s="21">
        <v>0.41993636664992101</v>
      </c>
      <c r="O15" s="21">
        <v>0.36084350481674698</v>
      </c>
      <c r="P15" s="21">
        <v>0.33131349693631001</v>
      </c>
      <c r="Q15" s="21">
        <v>0.30101512964298899</v>
      </c>
      <c r="R15" s="21"/>
      <c r="S15" s="21">
        <v>0.46741310027859101</v>
      </c>
      <c r="T15" s="21">
        <v>0.30792132788367699</v>
      </c>
      <c r="U15" s="21">
        <v>0.37216922199575903</v>
      </c>
      <c r="V15" s="21">
        <v>0.27647213167005402</v>
      </c>
      <c r="W15" s="21">
        <v>0.355796626466024</v>
      </c>
      <c r="X15" s="21">
        <v>0.394739935581646</v>
      </c>
      <c r="Y15" s="21">
        <v>0.32533515509596</v>
      </c>
      <c r="Z15" s="21">
        <v>0.45697571582733099</v>
      </c>
      <c r="AA15" s="21">
        <v>0.33194878845704401</v>
      </c>
      <c r="AB15" s="21">
        <v>0.30982731253135298</v>
      </c>
      <c r="AC15" s="21">
        <v>0.36432071454104797</v>
      </c>
      <c r="AD15" s="21">
        <v>0.37103720227655601</v>
      </c>
      <c r="AE15" s="21"/>
      <c r="AF15" s="21">
        <v>0.35208105818361701</v>
      </c>
      <c r="AG15" s="21">
        <v>0.355666411560838</v>
      </c>
      <c r="AH15" s="21">
        <v>0.39341595285609399</v>
      </c>
      <c r="AI15" s="21"/>
      <c r="AJ15" s="21">
        <v>0.467157980351253</v>
      </c>
      <c r="AK15" s="21">
        <v>0.37613622160127103</v>
      </c>
      <c r="AL15" s="21">
        <v>0.31378500533020098</v>
      </c>
      <c r="AM15" s="21"/>
      <c r="AN15" s="21">
        <v>0.36779094394934803</v>
      </c>
      <c r="AO15" s="21">
        <v>0.34007473920293102</v>
      </c>
      <c r="AP15" s="21">
        <v>0.34688778669473302</v>
      </c>
      <c r="AQ15" s="21">
        <v>0.42505619852692</v>
      </c>
      <c r="AR15" s="21">
        <v>0.69490957822209198</v>
      </c>
      <c r="AS15" s="21"/>
      <c r="AT15" s="21">
        <v>0.34198152434325202</v>
      </c>
      <c r="AU15" s="21">
        <v>0.52276468428108802</v>
      </c>
      <c r="AV15" s="21"/>
      <c r="AW15" s="21">
        <v>0.39861360805452301</v>
      </c>
      <c r="AX15" s="21">
        <v>0.46696189532721299</v>
      </c>
      <c r="AY15" s="21">
        <v>0.27806370663633001</v>
      </c>
    </row>
    <row r="16" spans="2:51">
      <c r="B16" s="18" t="s">
        <v>139</v>
      </c>
      <c r="C16" s="21">
        <v>0.26542349543508598</v>
      </c>
      <c r="D16" s="21">
        <v>0.271169821553777</v>
      </c>
      <c r="E16" s="21">
        <v>0.25364880096952802</v>
      </c>
      <c r="F16" s="21"/>
      <c r="G16" s="21">
        <v>0.35098869749782702</v>
      </c>
      <c r="H16" s="21">
        <v>0.31842862957655199</v>
      </c>
      <c r="I16" s="21">
        <v>0.26268868821283697</v>
      </c>
      <c r="J16" s="21">
        <v>0.22466540240129099</v>
      </c>
      <c r="K16" s="21">
        <v>0.27605035865171101</v>
      </c>
      <c r="L16" s="21">
        <v>0.21357894819209999</v>
      </c>
      <c r="M16" s="21"/>
      <c r="N16" s="21">
        <v>0.25483697484774998</v>
      </c>
      <c r="O16" s="21">
        <v>0.25002897315873901</v>
      </c>
      <c r="P16" s="21">
        <v>0.24492484981436499</v>
      </c>
      <c r="Q16" s="21">
        <v>0.31108265858565098</v>
      </c>
      <c r="R16" s="21"/>
      <c r="S16" s="21">
        <v>0.18342114712490601</v>
      </c>
      <c r="T16" s="21">
        <v>0.27193935056989899</v>
      </c>
      <c r="U16" s="21">
        <v>0.229396937861926</v>
      </c>
      <c r="V16" s="21">
        <v>0.28743757669681602</v>
      </c>
      <c r="W16" s="21">
        <v>0.29717100480402098</v>
      </c>
      <c r="X16" s="21">
        <v>0.25145788602527502</v>
      </c>
      <c r="Y16" s="21">
        <v>0.29803161150087598</v>
      </c>
      <c r="Z16" s="21">
        <v>0.24376355561902499</v>
      </c>
      <c r="AA16" s="21">
        <v>0.27335265030102401</v>
      </c>
      <c r="AB16" s="21">
        <v>0.34350348616808302</v>
      </c>
      <c r="AC16" s="21">
        <v>0.26057398105949198</v>
      </c>
      <c r="AD16" s="21">
        <v>0.31077328124785603</v>
      </c>
      <c r="AE16" s="21"/>
      <c r="AF16" s="21">
        <v>0.23176365544347399</v>
      </c>
      <c r="AG16" s="21">
        <v>0.30097223596288603</v>
      </c>
      <c r="AH16" s="21">
        <v>0.23733024760181001</v>
      </c>
      <c r="AI16" s="21"/>
      <c r="AJ16" s="21">
        <v>0.14915692089537899</v>
      </c>
      <c r="AK16" s="21">
        <v>0.30494478800618902</v>
      </c>
      <c r="AL16" s="21">
        <v>0.220297522587036</v>
      </c>
      <c r="AM16" s="21"/>
      <c r="AN16" s="21">
        <v>0.20147938971552101</v>
      </c>
      <c r="AO16" s="21">
        <v>0.275759295895322</v>
      </c>
      <c r="AP16" s="21">
        <v>0.32750000091738402</v>
      </c>
      <c r="AQ16" s="21">
        <v>0.27299998987400698</v>
      </c>
      <c r="AR16" s="21">
        <v>0.12691044425845399</v>
      </c>
      <c r="AS16" s="21"/>
      <c r="AT16" s="21">
        <v>0.27084158665584601</v>
      </c>
      <c r="AU16" s="21">
        <v>0.23492936707710399</v>
      </c>
      <c r="AV16" s="21"/>
      <c r="AW16" s="21">
        <v>0.28161930090988802</v>
      </c>
      <c r="AX16" s="21">
        <v>0.21695202857443699</v>
      </c>
      <c r="AY16" s="21">
        <v>0.26030086040421002</v>
      </c>
    </row>
    <row r="17" spans="2:51">
      <c r="B17" s="18" t="s">
        <v>140</v>
      </c>
      <c r="C17" s="22">
        <v>9.1186313931526902E-2</v>
      </c>
      <c r="D17" s="22">
        <v>0.113592010122871</v>
      </c>
      <c r="E17" s="22">
        <v>7.8548529144241597E-2</v>
      </c>
      <c r="F17" s="22"/>
      <c r="G17" s="22">
        <v>2.5838499434535499E-2</v>
      </c>
      <c r="H17" s="22">
        <v>4.2301747433131302E-2</v>
      </c>
      <c r="I17" s="22">
        <v>0.100996342771597</v>
      </c>
      <c r="J17" s="22">
        <v>0.17489754203580399</v>
      </c>
      <c r="K17" s="22">
        <v>4.4931273175433897E-2</v>
      </c>
      <c r="L17" s="22">
        <v>0.117461257732125</v>
      </c>
      <c r="M17" s="22"/>
      <c r="N17" s="22">
        <v>0.16509939180217101</v>
      </c>
      <c r="O17" s="22">
        <v>0.110814531658008</v>
      </c>
      <c r="P17" s="22">
        <v>8.6388647121944398E-2</v>
      </c>
      <c r="Q17" s="22">
        <v>-1.0067528942662E-2</v>
      </c>
      <c r="R17" s="22"/>
      <c r="S17" s="22">
        <v>0.28399195315368497</v>
      </c>
      <c r="T17" s="22">
        <v>3.5981977313777801E-2</v>
      </c>
      <c r="U17" s="22">
        <v>0.142772284133832</v>
      </c>
      <c r="V17" s="22">
        <v>-1.0965445026761901E-2</v>
      </c>
      <c r="W17" s="22">
        <v>5.8625621662002497E-2</v>
      </c>
      <c r="X17" s="22">
        <v>0.143282049556371</v>
      </c>
      <c r="Y17" s="22">
        <v>2.7303543595083898E-2</v>
      </c>
      <c r="Z17" s="22">
        <v>0.213212160208305</v>
      </c>
      <c r="AA17" s="22">
        <v>5.8596138156020001E-2</v>
      </c>
      <c r="AB17" s="22">
        <v>-3.3676173636730103E-2</v>
      </c>
      <c r="AC17" s="22">
        <v>0.103746733481555</v>
      </c>
      <c r="AD17" s="22">
        <v>6.0263921028700297E-2</v>
      </c>
      <c r="AE17" s="22"/>
      <c r="AF17" s="22">
        <v>0.12031740274014301</v>
      </c>
      <c r="AG17" s="22">
        <v>5.4694175597952602E-2</v>
      </c>
      <c r="AH17" s="22">
        <v>0.156085705254283</v>
      </c>
      <c r="AI17" s="22"/>
      <c r="AJ17" s="22">
        <v>0.31800105945587398</v>
      </c>
      <c r="AK17" s="22">
        <v>7.1191433595081594E-2</v>
      </c>
      <c r="AL17" s="22">
        <v>9.3487482743165498E-2</v>
      </c>
      <c r="AM17" s="22"/>
      <c r="AN17" s="22">
        <v>0.16631155423382701</v>
      </c>
      <c r="AO17" s="22">
        <v>6.43154433076083E-2</v>
      </c>
      <c r="AP17" s="22">
        <v>1.9387785777349401E-2</v>
      </c>
      <c r="AQ17" s="22">
        <v>0.152056208652913</v>
      </c>
      <c r="AR17" s="22">
        <v>0.56799913396363799</v>
      </c>
      <c r="AS17" s="22"/>
      <c r="AT17" s="22">
        <v>7.1139937687406105E-2</v>
      </c>
      <c r="AU17" s="22">
        <v>0.28783531720398398</v>
      </c>
      <c r="AV17" s="22"/>
      <c r="AW17" s="22">
        <v>0.116994307144635</v>
      </c>
      <c r="AX17" s="22">
        <v>0.25000986675277598</v>
      </c>
      <c r="AY17" s="22">
        <v>1.77628462321201E-2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1088</v>
      </c>
      <c r="D7" s="10">
        <v>515</v>
      </c>
      <c r="E7" s="10">
        <v>567</v>
      </c>
      <c r="F7" s="10"/>
      <c r="G7" s="10">
        <v>108</v>
      </c>
      <c r="H7" s="10">
        <v>136</v>
      </c>
      <c r="I7" s="10">
        <v>166</v>
      </c>
      <c r="J7" s="10">
        <v>194</v>
      </c>
      <c r="K7" s="10">
        <v>206</v>
      </c>
      <c r="L7" s="10">
        <v>278</v>
      </c>
      <c r="M7" s="10"/>
      <c r="N7" s="10">
        <v>324</v>
      </c>
      <c r="O7" s="10">
        <v>310</v>
      </c>
      <c r="P7" s="10">
        <v>196</v>
      </c>
      <c r="Q7" s="10">
        <v>254</v>
      </c>
      <c r="R7" s="10"/>
      <c r="S7" s="10">
        <v>113</v>
      </c>
      <c r="T7" s="10">
        <v>178</v>
      </c>
      <c r="U7" s="10">
        <v>111</v>
      </c>
      <c r="V7" s="10">
        <v>103</v>
      </c>
      <c r="W7" s="10">
        <v>74</v>
      </c>
      <c r="X7" s="10">
        <v>104</v>
      </c>
      <c r="Y7" s="10">
        <v>89</v>
      </c>
      <c r="Z7" s="10">
        <v>53</v>
      </c>
      <c r="AA7" s="10">
        <v>107</v>
      </c>
      <c r="AB7" s="10">
        <v>83</v>
      </c>
      <c r="AC7" s="10">
        <v>47</v>
      </c>
      <c r="AD7" s="10">
        <v>26</v>
      </c>
      <c r="AE7" s="10"/>
      <c r="AF7" s="10">
        <v>444</v>
      </c>
      <c r="AG7" s="10">
        <v>449</v>
      </c>
      <c r="AH7" s="10">
        <v>119</v>
      </c>
      <c r="AI7" s="10"/>
      <c r="AJ7" s="10">
        <v>274</v>
      </c>
      <c r="AK7" s="10">
        <v>368</v>
      </c>
      <c r="AL7" s="10">
        <v>64</v>
      </c>
      <c r="AM7" s="10"/>
      <c r="AN7" s="10">
        <v>234</v>
      </c>
      <c r="AO7" s="10">
        <v>178</v>
      </c>
      <c r="AP7" s="10">
        <v>256</v>
      </c>
      <c r="AQ7" s="10">
        <v>116</v>
      </c>
      <c r="AR7" s="10">
        <v>18</v>
      </c>
      <c r="AS7" s="10"/>
      <c r="AT7" s="10">
        <v>985</v>
      </c>
      <c r="AU7" s="10">
        <v>85</v>
      </c>
      <c r="AV7" s="10"/>
      <c r="AW7" s="10">
        <v>535</v>
      </c>
      <c r="AX7" s="10">
        <v>117</v>
      </c>
      <c r="AY7" s="10">
        <v>436</v>
      </c>
    </row>
    <row r="8" spans="2:51" ht="30" customHeight="1">
      <c r="B8" s="11" t="s">
        <v>112</v>
      </c>
      <c r="C8" s="11">
        <v>1078</v>
      </c>
      <c r="D8" s="11">
        <v>522</v>
      </c>
      <c r="E8" s="11">
        <v>550</v>
      </c>
      <c r="F8" s="11"/>
      <c r="G8" s="11">
        <v>121</v>
      </c>
      <c r="H8" s="11">
        <v>165</v>
      </c>
      <c r="I8" s="11">
        <v>188</v>
      </c>
      <c r="J8" s="11">
        <v>186</v>
      </c>
      <c r="K8" s="11">
        <v>172</v>
      </c>
      <c r="L8" s="11">
        <v>247</v>
      </c>
      <c r="M8" s="11"/>
      <c r="N8" s="11">
        <v>295</v>
      </c>
      <c r="O8" s="11">
        <v>286</v>
      </c>
      <c r="P8" s="11">
        <v>228</v>
      </c>
      <c r="Q8" s="11">
        <v>266</v>
      </c>
      <c r="R8" s="11"/>
      <c r="S8" s="11">
        <v>131</v>
      </c>
      <c r="T8" s="11">
        <v>168</v>
      </c>
      <c r="U8" s="11">
        <v>97</v>
      </c>
      <c r="V8" s="11">
        <v>108</v>
      </c>
      <c r="W8" s="11">
        <v>71</v>
      </c>
      <c r="X8" s="11">
        <v>112</v>
      </c>
      <c r="Y8" s="11">
        <v>81</v>
      </c>
      <c r="Z8" s="11">
        <v>48</v>
      </c>
      <c r="AA8" s="11">
        <v>104</v>
      </c>
      <c r="AB8" s="11">
        <v>83</v>
      </c>
      <c r="AC8" s="11">
        <v>45</v>
      </c>
      <c r="AD8" s="11">
        <v>30</v>
      </c>
      <c r="AE8" s="11"/>
      <c r="AF8" s="11">
        <v>423</v>
      </c>
      <c r="AG8" s="11">
        <v>443</v>
      </c>
      <c r="AH8" s="11">
        <v>129</v>
      </c>
      <c r="AI8" s="11"/>
      <c r="AJ8" s="11">
        <v>263</v>
      </c>
      <c r="AK8" s="11">
        <v>378</v>
      </c>
      <c r="AL8" s="11">
        <v>61</v>
      </c>
      <c r="AM8" s="11"/>
      <c r="AN8" s="11">
        <v>233</v>
      </c>
      <c r="AO8" s="11">
        <v>188</v>
      </c>
      <c r="AP8" s="11">
        <v>249</v>
      </c>
      <c r="AQ8" s="11">
        <v>112</v>
      </c>
      <c r="AR8" s="11">
        <v>17</v>
      </c>
      <c r="AS8" s="11"/>
      <c r="AT8" s="11">
        <v>967</v>
      </c>
      <c r="AU8" s="11">
        <v>91</v>
      </c>
      <c r="AV8" s="11"/>
      <c r="AW8" s="11">
        <v>510</v>
      </c>
      <c r="AX8" s="11">
        <v>123</v>
      </c>
      <c r="AY8" s="11">
        <v>446</v>
      </c>
    </row>
    <row r="9" spans="2:51">
      <c r="B9" s="18" t="s">
        <v>133</v>
      </c>
      <c r="C9" s="17">
        <v>0.11569023560107</v>
      </c>
      <c r="D9" s="17">
        <v>0.133873086849535</v>
      </c>
      <c r="E9" s="17">
        <v>9.9676158712634397E-2</v>
      </c>
      <c r="F9" s="17"/>
      <c r="G9" s="17">
        <v>0.14021352323231601</v>
      </c>
      <c r="H9" s="17">
        <v>0.132920159208577</v>
      </c>
      <c r="I9" s="17">
        <v>8.7299659545143904E-2</v>
      </c>
      <c r="J9" s="17">
        <v>0.117376489295071</v>
      </c>
      <c r="K9" s="17">
        <v>0.13841281097091801</v>
      </c>
      <c r="L9" s="17">
        <v>9.6705906506025396E-2</v>
      </c>
      <c r="M9" s="17"/>
      <c r="N9" s="17">
        <v>0.139859291959647</v>
      </c>
      <c r="O9" s="17">
        <v>9.5665633516246101E-2</v>
      </c>
      <c r="P9" s="17">
        <v>0.14383473751589701</v>
      </c>
      <c r="Q9" s="17">
        <v>8.0774106668065199E-2</v>
      </c>
      <c r="R9" s="17"/>
      <c r="S9" s="17">
        <v>0.138409799529008</v>
      </c>
      <c r="T9" s="17">
        <v>9.2623344839016505E-2</v>
      </c>
      <c r="U9" s="17">
        <v>0.142281877431161</v>
      </c>
      <c r="V9" s="17">
        <v>0.12583304963512301</v>
      </c>
      <c r="W9" s="17">
        <v>0.15439256224940201</v>
      </c>
      <c r="X9" s="17">
        <v>7.9062124193165606E-2</v>
      </c>
      <c r="Y9" s="17">
        <v>0.127860944306768</v>
      </c>
      <c r="Z9" s="17">
        <v>0.111259324676694</v>
      </c>
      <c r="AA9" s="17">
        <v>0.104745651861991</v>
      </c>
      <c r="AB9" s="17">
        <v>0.112701511024188</v>
      </c>
      <c r="AC9" s="17">
        <v>0.17555249686619601</v>
      </c>
      <c r="AD9" s="17">
        <v>0</v>
      </c>
      <c r="AE9" s="17"/>
      <c r="AF9" s="17">
        <v>0.105746528291841</v>
      </c>
      <c r="AG9" s="17">
        <v>0.124237161228853</v>
      </c>
      <c r="AH9" s="17">
        <v>0.115110915336435</v>
      </c>
      <c r="AI9" s="17"/>
      <c r="AJ9" s="17">
        <v>0.109664483189544</v>
      </c>
      <c r="AK9" s="17">
        <v>0.12784956252466501</v>
      </c>
      <c r="AL9" s="17">
        <v>0.21582311832715101</v>
      </c>
      <c r="AM9" s="17"/>
      <c r="AN9" s="17">
        <v>0.10873933782880101</v>
      </c>
      <c r="AO9" s="17">
        <v>0.12167877059027001</v>
      </c>
      <c r="AP9" s="17">
        <v>0.115772430003383</v>
      </c>
      <c r="AQ9" s="17">
        <v>0.131178075673237</v>
      </c>
      <c r="AR9" s="17">
        <v>0.33952402557375599</v>
      </c>
      <c r="AS9" s="17"/>
      <c r="AT9" s="17">
        <v>0.114230651422341</v>
      </c>
      <c r="AU9" s="17">
        <v>0.13175642678872199</v>
      </c>
      <c r="AV9" s="17"/>
      <c r="AW9" s="17">
        <v>0.134476767266349</v>
      </c>
      <c r="AX9" s="17">
        <v>0.21914375230820901</v>
      </c>
      <c r="AY9" s="17">
        <v>6.5604337437144902E-2</v>
      </c>
    </row>
    <row r="10" spans="2:51">
      <c r="B10" s="18" t="s">
        <v>134</v>
      </c>
      <c r="C10" s="17">
        <v>0.392138686284843</v>
      </c>
      <c r="D10" s="17">
        <v>0.43418692999089897</v>
      </c>
      <c r="E10" s="17">
        <v>0.35288614681855401</v>
      </c>
      <c r="F10" s="17"/>
      <c r="G10" s="17">
        <v>0.38433649968760702</v>
      </c>
      <c r="H10" s="17">
        <v>0.33916151278523599</v>
      </c>
      <c r="I10" s="17">
        <v>0.46747782765918999</v>
      </c>
      <c r="J10" s="17">
        <v>0.37350509350579097</v>
      </c>
      <c r="K10" s="17">
        <v>0.385460213436709</v>
      </c>
      <c r="L10" s="17">
        <v>0.39269158603645898</v>
      </c>
      <c r="M10" s="17"/>
      <c r="N10" s="17">
        <v>0.48186960206962798</v>
      </c>
      <c r="O10" s="17">
        <v>0.38541966146048101</v>
      </c>
      <c r="P10" s="17">
        <v>0.32960696307778498</v>
      </c>
      <c r="Q10" s="17">
        <v>0.35148474775649002</v>
      </c>
      <c r="R10" s="17"/>
      <c r="S10" s="17">
        <v>0.47029153214970998</v>
      </c>
      <c r="T10" s="17">
        <v>0.41291910308211899</v>
      </c>
      <c r="U10" s="17">
        <v>0.40089833432119698</v>
      </c>
      <c r="V10" s="17">
        <v>0.30918906476496</v>
      </c>
      <c r="W10" s="17">
        <v>0.42287803199980201</v>
      </c>
      <c r="X10" s="17">
        <v>0.34477090031438001</v>
      </c>
      <c r="Y10" s="17">
        <v>0.40806488530553803</v>
      </c>
      <c r="Z10" s="17">
        <v>0.42194422223398098</v>
      </c>
      <c r="AA10" s="17">
        <v>0.389176136350947</v>
      </c>
      <c r="AB10" s="17">
        <v>0.29596263016935798</v>
      </c>
      <c r="AC10" s="17">
        <v>0.395937829079193</v>
      </c>
      <c r="AD10" s="17">
        <v>0.48844037498418202</v>
      </c>
      <c r="AE10" s="17"/>
      <c r="AF10" s="17">
        <v>0.34763898739488802</v>
      </c>
      <c r="AG10" s="17">
        <v>0.442573888990479</v>
      </c>
      <c r="AH10" s="17">
        <v>0.36640867940074401</v>
      </c>
      <c r="AI10" s="17"/>
      <c r="AJ10" s="17">
        <v>0.42278827583858902</v>
      </c>
      <c r="AK10" s="17">
        <v>0.46799613584879401</v>
      </c>
      <c r="AL10" s="17">
        <v>0.33829294678343502</v>
      </c>
      <c r="AM10" s="17"/>
      <c r="AN10" s="17">
        <v>0.32276199405696498</v>
      </c>
      <c r="AO10" s="17">
        <v>0.38222604956280098</v>
      </c>
      <c r="AP10" s="17">
        <v>0.47002125104828602</v>
      </c>
      <c r="AQ10" s="17">
        <v>0.464402425994072</v>
      </c>
      <c r="AR10" s="17">
        <v>0.49918547672633901</v>
      </c>
      <c r="AS10" s="17"/>
      <c r="AT10" s="17">
        <v>0.39438401411271501</v>
      </c>
      <c r="AU10" s="17">
        <v>0.37445587796662999</v>
      </c>
      <c r="AV10" s="17"/>
      <c r="AW10" s="17">
        <v>0.45339849741660798</v>
      </c>
      <c r="AX10" s="17">
        <v>0.38488073075317902</v>
      </c>
      <c r="AY10" s="17">
        <v>0.32408371171509898</v>
      </c>
    </row>
    <row r="11" spans="2:51">
      <c r="B11" s="18" t="s">
        <v>135</v>
      </c>
      <c r="C11" s="17">
        <v>0.25861890105288399</v>
      </c>
      <c r="D11" s="17">
        <v>0.24521837755383999</v>
      </c>
      <c r="E11" s="17">
        <v>0.27078329080549401</v>
      </c>
      <c r="F11" s="17"/>
      <c r="G11" s="17">
        <v>0.18177115105681199</v>
      </c>
      <c r="H11" s="17">
        <v>0.23994491072367499</v>
      </c>
      <c r="I11" s="17">
        <v>0.26108912587394101</v>
      </c>
      <c r="J11" s="17">
        <v>0.26543573373805501</v>
      </c>
      <c r="K11" s="17">
        <v>0.27193961581606002</v>
      </c>
      <c r="L11" s="17">
        <v>0.29242632253332201</v>
      </c>
      <c r="M11" s="17"/>
      <c r="N11" s="17">
        <v>0.215338529239813</v>
      </c>
      <c r="O11" s="17">
        <v>0.26146523862015802</v>
      </c>
      <c r="P11" s="17">
        <v>0.27384897872067498</v>
      </c>
      <c r="Q11" s="17">
        <v>0.29439358074466898</v>
      </c>
      <c r="R11" s="17"/>
      <c r="S11" s="17">
        <v>0.246221062402986</v>
      </c>
      <c r="T11" s="17">
        <v>0.24259382682751099</v>
      </c>
      <c r="U11" s="17">
        <v>0.25580720296091303</v>
      </c>
      <c r="V11" s="17">
        <v>0.22465595608495401</v>
      </c>
      <c r="W11" s="17">
        <v>0.19644906008021901</v>
      </c>
      <c r="X11" s="17">
        <v>0.341276227878133</v>
      </c>
      <c r="Y11" s="17">
        <v>0.24687037117065699</v>
      </c>
      <c r="Z11" s="17">
        <v>0.24862107054118801</v>
      </c>
      <c r="AA11" s="17">
        <v>0.24323394223633801</v>
      </c>
      <c r="AB11" s="17">
        <v>0.29859363287042301</v>
      </c>
      <c r="AC11" s="17">
        <v>0.29612382415460298</v>
      </c>
      <c r="AD11" s="17">
        <v>0.30569219840358303</v>
      </c>
      <c r="AE11" s="17"/>
      <c r="AF11" s="17">
        <v>0.293509923503257</v>
      </c>
      <c r="AG11" s="17">
        <v>0.21643846176309001</v>
      </c>
      <c r="AH11" s="17">
        <v>0.29775554347169603</v>
      </c>
      <c r="AI11" s="17"/>
      <c r="AJ11" s="17">
        <v>0.278436521138134</v>
      </c>
      <c r="AK11" s="17">
        <v>0.210033433628766</v>
      </c>
      <c r="AL11" s="17">
        <v>0.158462668841407</v>
      </c>
      <c r="AM11" s="17"/>
      <c r="AN11" s="17">
        <v>0.29947575847794</v>
      </c>
      <c r="AO11" s="17">
        <v>0.25699755414062703</v>
      </c>
      <c r="AP11" s="17">
        <v>0.21106430199325299</v>
      </c>
      <c r="AQ11" s="17">
        <v>0.25305023486335598</v>
      </c>
      <c r="AR11" s="17">
        <v>0.12091525232091201</v>
      </c>
      <c r="AS11" s="17"/>
      <c r="AT11" s="17">
        <v>0.25894288342925798</v>
      </c>
      <c r="AU11" s="17">
        <v>0.25532468173395301</v>
      </c>
      <c r="AV11" s="17"/>
      <c r="AW11" s="17">
        <v>0.22791316765875799</v>
      </c>
      <c r="AX11" s="17">
        <v>0.24209756181275799</v>
      </c>
      <c r="AY11" s="17">
        <v>0.298303751760914</v>
      </c>
    </row>
    <row r="12" spans="2:51">
      <c r="B12" s="18" t="s">
        <v>136</v>
      </c>
      <c r="C12" s="17">
        <v>0.130457991661905</v>
      </c>
      <c r="D12" s="17">
        <v>0.106177006988458</v>
      </c>
      <c r="E12" s="17">
        <v>0.15324630236897999</v>
      </c>
      <c r="F12" s="17"/>
      <c r="G12" s="17">
        <v>0.171729269050901</v>
      </c>
      <c r="H12" s="17">
        <v>0.18194433380258199</v>
      </c>
      <c r="I12" s="17">
        <v>9.4995942536283406E-2</v>
      </c>
      <c r="J12" s="17">
        <v>0.12888482715042901</v>
      </c>
      <c r="K12" s="17">
        <v>9.4172968904726304E-2</v>
      </c>
      <c r="L12" s="17">
        <v>0.129285695013797</v>
      </c>
      <c r="M12" s="17"/>
      <c r="N12" s="17">
        <v>8.9143746208421901E-2</v>
      </c>
      <c r="O12" s="17">
        <v>0.17242275909552399</v>
      </c>
      <c r="P12" s="17">
        <v>0.14555687386322999</v>
      </c>
      <c r="Q12" s="17">
        <v>0.120235620238338</v>
      </c>
      <c r="R12" s="17"/>
      <c r="S12" s="17">
        <v>5.7568854921946598E-2</v>
      </c>
      <c r="T12" s="17">
        <v>0.128631229471633</v>
      </c>
      <c r="U12" s="17">
        <v>0.15875547658811401</v>
      </c>
      <c r="V12" s="17">
        <v>0.221223215660172</v>
      </c>
      <c r="W12" s="17">
        <v>0.15375292367422599</v>
      </c>
      <c r="X12" s="17">
        <v>0.117976620400226</v>
      </c>
      <c r="Y12" s="17">
        <v>0.14558278682200099</v>
      </c>
      <c r="Z12" s="17">
        <v>6.3414256644697894E-2</v>
      </c>
      <c r="AA12" s="17">
        <v>9.9142789311690294E-2</v>
      </c>
      <c r="AB12" s="17">
        <v>0.17692055895077399</v>
      </c>
      <c r="AC12" s="17">
        <v>9.0012163103331502E-2</v>
      </c>
      <c r="AD12" s="17">
        <v>0.13923862209764601</v>
      </c>
      <c r="AE12" s="17"/>
      <c r="AF12" s="17">
        <v>0.13637424359182199</v>
      </c>
      <c r="AG12" s="17">
        <v>0.121844498556921</v>
      </c>
      <c r="AH12" s="17">
        <v>0.140009887008333</v>
      </c>
      <c r="AI12" s="17"/>
      <c r="AJ12" s="17">
        <v>0.109483332658442</v>
      </c>
      <c r="AK12" s="17">
        <v>0.11901905237969999</v>
      </c>
      <c r="AL12" s="17">
        <v>0.15011704730681499</v>
      </c>
      <c r="AM12" s="17"/>
      <c r="AN12" s="17">
        <v>0.12923859857299699</v>
      </c>
      <c r="AO12" s="17">
        <v>0.127044569799454</v>
      </c>
      <c r="AP12" s="17">
        <v>0.140499032396981</v>
      </c>
      <c r="AQ12" s="17">
        <v>6.1458613557868698E-2</v>
      </c>
      <c r="AR12" s="17">
        <v>4.0375245378992203E-2</v>
      </c>
      <c r="AS12" s="17"/>
      <c r="AT12" s="17">
        <v>0.13238045377089599</v>
      </c>
      <c r="AU12" s="17">
        <v>0.10793699001997301</v>
      </c>
      <c r="AV12" s="17"/>
      <c r="AW12" s="17">
        <v>0.12220062708850001</v>
      </c>
      <c r="AX12" s="17">
        <v>9.0967541626337994E-2</v>
      </c>
      <c r="AY12" s="17">
        <v>0.150819056559057</v>
      </c>
    </row>
    <row r="13" spans="2:51">
      <c r="B13" s="18" t="s">
        <v>137</v>
      </c>
      <c r="C13" s="17">
        <v>6.6205446413381303E-2</v>
      </c>
      <c r="D13" s="17">
        <v>5.5640671908632901E-2</v>
      </c>
      <c r="E13" s="17">
        <v>7.4757218734713304E-2</v>
      </c>
      <c r="F13" s="17"/>
      <c r="G13" s="17">
        <v>8.5273205036859701E-2</v>
      </c>
      <c r="H13" s="17">
        <v>8.4394586101693703E-2</v>
      </c>
      <c r="I13" s="17">
        <v>4.7218278336249898E-2</v>
      </c>
      <c r="J13" s="17">
        <v>6.5834185724876301E-2</v>
      </c>
      <c r="K13" s="17">
        <v>5.9605641672571402E-2</v>
      </c>
      <c r="L13" s="17">
        <v>6.4037640434871895E-2</v>
      </c>
      <c r="M13" s="17"/>
      <c r="N13" s="17">
        <v>3.8468028258424998E-2</v>
      </c>
      <c r="O13" s="17">
        <v>4.8449768797316002E-2</v>
      </c>
      <c r="P13" s="17">
        <v>6.8614307572547703E-2</v>
      </c>
      <c r="Q13" s="17">
        <v>0.11501842493089399</v>
      </c>
      <c r="R13" s="17"/>
      <c r="S13" s="17">
        <v>5.1525819449528297E-2</v>
      </c>
      <c r="T13" s="17">
        <v>4.7713939187088203E-2</v>
      </c>
      <c r="U13" s="17">
        <v>3.3965424556461399E-2</v>
      </c>
      <c r="V13" s="17">
        <v>8.8182473779005399E-2</v>
      </c>
      <c r="W13" s="17">
        <v>3.89052488055864E-2</v>
      </c>
      <c r="X13" s="17">
        <v>8.2628023518854704E-2</v>
      </c>
      <c r="Y13" s="17">
        <v>6.2697039458763301E-2</v>
      </c>
      <c r="Z13" s="17">
        <v>0.110837594363993</v>
      </c>
      <c r="AA13" s="17">
        <v>0.114252798479085</v>
      </c>
      <c r="AB13" s="17">
        <v>6.7204912189477606E-2</v>
      </c>
      <c r="AC13" s="17">
        <v>4.2373686796676802E-2</v>
      </c>
      <c r="AD13" s="17">
        <v>6.6628804514588399E-2</v>
      </c>
      <c r="AE13" s="17"/>
      <c r="AF13" s="17">
        <v>7.4188441097084099E-2</v>
      </c>
      <c r="AG13" s="17">
        <v>5.99679627702343E-2</v>
      </c>
      <c r="AH13" s="17">
        <v>6.3439678488201395E-2</v>
      </c>
      <c r="AI13" s="17"/>
      <c r="AJ13" s="17">
        <v>4.5821253815372102E-2</v>
      </c>
      <c r="AK13" s="17">
        <v>6.08062742492489E-2</v>
      </c>
      <c r="AL13" s="17">
        <v>6.6311941027264995E-2</v>
      </c>
      <c r="AM13" s="17"/>
      <c r="AN13" s="17">
        <v>8.1811603560325394E-2</v>
      </c>
      <c r="AO13" s="17">
        <v>6.7030811938574103E-2</v>
      </c>
      <c r="AP13" s="17">
        <v>3.6346192866421198E-2</v>
      </c>
      <c r="AQ13" s="17">
        <v>7.3642342270715394E-2</v>
      </c>
      <c r="AR13" s="17">
        <v>0</v>
      </c>
      <c r="AS13" s="17"/>
      <c r="AT13" s="17">
        <v>6.3237068163516694E-2</v>
      </c>
      <c r="AU13" s="17">
        <v>8.4886495156042394E-2</v>
      </c>
      <c r="AV13" s="17"/>
      <c r="AW13" s="17">
        <v>4.3298228102659701E-2</v>
      </c>
      <c r="AX13" s="17">
        <v>4.4327020409384701E-2</v>
      </c>
      <c r="AY13" s="17">
        <v>9.8452300359277198E-2</v>
      </c>
    </row>
    <row r="14" spans="2:51">
      <c r="B14" s="18" t="s">
        <v>119</v>
      </c>
      <c r="C14" s="17">
        <v>3.6888738985916499E-2</v>
      </c>
      <c r="D14" s="17">
        <v>2.49039267086343E-2</v>
      </c>
      <c r="E14" s="17">
        <v>4.8650882559624901E-2</v>
      </c>
      <c r="F14" s="17"/>
      <c r="G14" s="17">
        <v>3.6676351935503199E-2</v>
      </c>
      <c r="H14" s="17">
        <v>2.16344973782359E-2</v>
      </c>
      <c r="I14" s="17">
        <v>4.1919166049191402E-2</v>
      </c>
      <c r="J14" s="17">
        <v>4.8963670585778003E-2</v>
      </c>
      <c r="K14" s="17">
        <v>5.0408749199016098E-2</v>
      </c>
      <c r="L14" s="17">
        <v>2.4852849475524699E-2</v>
      </c>
      <c r="M14" s="17"/>
      <c r="N14" s="17">
        <v>3.5320802264065101E-2</v>
      </c>
      <c r="O14" s="17">
        <v>3.6576938510274402E-2</v>
      </c>
      <c r="P14" s="17">
        <v>3.8538139249865197E-2</v>
      </c>
      <c r="Q14" s="17">
        <v>3.8093519661543201E-2</v>
      </c>
      <c r="R14" s="17"/>
      <c r="S14" s="17">
        <v>3.5982931546821098E-2</v>
      </c>
      <c r="T14" s="17">
        <v>7.5518556592632693E-2</v>
      </c>
      <c r="U14" s="17">
        <v>8.2916841421533192E-3</v>
      </c>
      <c r="V14" s="17">
        <v>3.0916240075786399E-2</v>
      </c>
      <c r="W14" s="17">
        <v>3.3622173190764701E-2</v>
      </c>
      <c r="X14" s="17">
        <v>3.4286103695240197E-2</v>
      </c>
      <c r="Y14" s="17">
        <v>8.9239729362723692E-3</v>
      </c>
      <c r="Z14" s="17">
        <v>4.3923531539445899E-2</v>
      </c>
      <c r="AA14" s="17">
        <v>4.9448681759948397E-2</v>
      </c>
      <c r="AB14" s="17">
        <v>4.8616754795779302E-2</v>
      </c>
      <c r="AC14" s="17">
        <v>0</v>
      </c>
      <c r="AD14" s="17">
        <v>0</v>
      </c>
      <c r="AE14" s="17"/>
      <c r="AF14" s="17">
        <v>4.2541876121107103E-2</v>
      </c>
      <c r="AG14" s="17">
        <v>3.4938026690422098E-2</v>
      </c>
      <c r="AH14" s="17">
        <v>1.7275296294591E-2</v>
      </c>
      <c r="AI14" s="17"/>
      <c r="AJ14" s="17">
        <v>3.3806133359919298E-2</v>
      </c>
      <c r="AK14" s="17">
        <v>1.42955413688256E-2</v>
      </c>
      <c r="AL14" s="17">
        <v>7.0992277713927202E-2</v>
      </c>
      <c r="AM14" s="17"/>
      <c r="AN14" s="17">
        <v>5.7972707502972801E-2</v>
      </c>
      <c r="AO14" s="17">
        <v>4.5022243968273701E-2</v>
      </c>
      <c r="AP14" s="17">
        <v>2.6296791691676102E-2</v>
      </c>
      <c r="AQ14" s="17">
        <v>1.6268307640751E-2</v>
      </c>
      <c r="AR14" s="17">
        <v>0</v>
      </c>
      <c r="AS14" s="17"/>
      <c r="AT14" s="17">
        <v>3.6824929101274301E-2</v>
      </c>
      <c r="AU14" s="17">
        <v>4.5639528334678998E-2</v>
      </c>
      <c r="AV14" s="17"/>
      <c r="AW14" s="17">
        <v>1.8712712467126101E-2</v>
      </c>
      <c r="AX14" s="17">
        <v>1.8583393090131399E-2</v>
      </c>
      <c r="AY14" s="17">
        <v>6.2736842168508195E-2</v>
      </c>
    </row>
    <row r="15" spans="2:51">
      <c r="B15" s="18" t="s">
        <v>138</v>
      </c>
      <c r="C15" s="21">
        <v>0.507828921885913</v>
      </c>
      <c r="D15" s="21">
        <v>0.56806001684043395</v>
      </c>
      <c r="E15" s="21">
        <v>0.45256230553118798</v>
      </c>
      <c r="F15" s="21"/>
      <c r="G15" s="21">
        <v>0.52455002291992403</v>
      </c>
      <c r="H15" s="21">
        <v>0.47208167199381301</v>
      </c>
      <c r="I15" s="21">
        <v>0.55477748720433395</v>
      </c>
      <c r="J15" s="21">
        <v>0.49088158280086203</v>
      </c>
      <c r="K15" s="21">
        <v>0.52387302440762595</v>
      </c>
      <c r="L15" s="21">
        <v>0.48939749254248399</v>
      </c>
      <c r="M15" s="21"/>
      <c r="N15" s="21">
        <v>0.621728894029275</v>
      </c>
      <c r="O15" s="21">
        <v>0.48108529497672797</v>
      </c>
      <c r="P15" s="21">
        <v>0.47344170059368301</v>
      </c>
      <c r="Q15" s="21">
        <v>0.43225885442455497</v>
      </c>
      <c r="R15" s="21"/>
      <c r="S15" s="21">
        <v>0.60870133167871798</v>
      </c>
      <c r="T15" s="21">
        <v>0.50554244792113501</v>
      </c>
      <c r="U15" s="21">
        <v>0.54318021175235798</v>
      </c>
      <c r="V15" s="21">
        <v>0.43502211440008298</v>
      </c>
      <c r="W15" s="21">
        <v>0.57727059424920402</v>
      </c>
      <c r="X15" s="21">
        <v>0.42383302450754501</v>
      </c>
      <c r="Y15" s="21">
        <v>0.53592582961230595</v>
      </c>
      <c r="Z15" s="21">
        <v>0.53320354691067495</v>
      </c>
      <c r="AA15" s="21">
        <v>0.49392178821293797</v>
      </c>
      <c r="AB15" s="21">
        <v>0.40866414119354599</v>
      </c>
      <c r="AC15" s="21">
        <v>0.57149032594538796</v>
      </c>
      <c r="AD15" s="21">
        <v>0.48844037498418202</v>
      </c>
      <c r="AE15" s="21"/>
      <c r="AF15" s="21">
        <v>0.45338551568673002</v>
      </c>
      <c r="AG15" s="21">
        <v>0.56681105021933298</v>
      </c>
      <c r="AH15" s="21">
        <v>0.48151959473717898</v>
      </c>
      <c r="AI15" s="21"/>
      <c r="AJ15" s="21">
        <v>0.53245275902813305</v>
      </c>
      <c r="AK15" s="21">
        <v>0.59584569837345902</v>
      </c>
      <c r="AL15" s="21">
        <v>0.55411606511058598</v>
      </c>
      <c r="AM15" s="21"/>
      <c r="AN15" s="21">
        <v>0.431501331885765</v>
      </c>
      <c r="AO15" s="21">
        <v>0.50390482015307103</v>
      </c>
      <c r="AP15" s="21">
        <v>0.58579368105166796</v>
      </c>
      <c r="AQ15" s="21">
        <v>0.59558050166730903</v>
      </c>
      <c r="AR15" s="21">
        <v>0.838709502300096</v>
      </c>
      <c r="AS15" s="21"/>
      <c r="AT15" s="21">
        <v>0.50861466553505497</v>
      </c>
      <c r="AU15" s="21">
        <v>0.50621230475535195</v>
      </c>
      <c r="AV15" s="21"/>
      <c r="AW15" s="21">
        <v>0.58787526468295703</v>
      </c>
      <c r="AX15" s="21">
        <v>0.60402448306138801</v>
      </c>
      <c r="AY15" s="21">
        <v>0.38968804915224398</v>
      </c>
    </row>
    <row r="16" spans="2:51">
      <c r="B16" s="18" t="s">
        <v>139</v>
      </c>
      <c r="C16" s="21">
        <v>0.19666343807528699</v>
      </c>
      <c r="D16" s="21">
        <v>0.16181767889709101</v>
      </c>
      <c r="E16" s="21">
        <v>0.22800352110369301</v>
      </c>
      <c r="F16" s="21"/>
      <c r="G16" s="21">
        <v>0.257002474087761</v>
      </c>
      <c r="H16" s="21">
        <v>0.266338919904275</v>
      </c>
      <c r="I16" s="21">
        <v>0.14221422087253299</v>
      </c>
      <c r="J16" s="21">
        <v>0.19471901287530499</v>
      </c>
      <c r="K16" s="21">
        <v>0.153778610577298</v>
      </c>
      <c r="L16" s="21">
        <v>0.193323335448669</v>
      </c>
      <c r="M16" s="21"/>
      <c r="N16" s="21">
        <v>0.12761177446684699</v>
      </c>
      <c r="O16" s="21">
        <v>0.22087252789284001</v>
      </c>
      <c r="P16" s="21">
        <v>0.21417118143577801</v>
      </c>
      <c r="Q16" s="21">
        <v>0.23525404516923201</v>
      </c>
      <c r="R16" s="21"/>
      <c r="S16" s="21">
        <v>0.10909467437147501</v>
      </c>
      <c r="T16" s="21">
        <v>0.17634516865872099</v>
      </c>
      <c r="U16" s="21">
        <v>0.19272090114457599</v>
      </c>
      <c r="V16" s="21">
        <v>0.30940568943917701</v>
      </c>
      <c r="W16" s="21">
        <v>0.19265817247981201</v>
      </c>
      <c r="X16" s="21">
        <v>0.200604643919081</v>
      </c>
      <c r="Y16" s="21">
        <v>0.208279826280764</v>
      </c>
      <c r="Z16" s="21">
        <v>0.17425185100869101</v>
      </c>
      <c r="AA16" s="21">
        <v>0.213395587790775</v>
      </c>
      <c r="AB16" s="21">
        <v>0.24412547114025199</v>
      </c>
      <c r="AC16" s="21">
        <v>0.13238584990000801</v>
      </c>
      <c r="AD16" s="21">
        <v>0.20586742661223401</v>
      </c>
      <c r="AE16" s="21"/>
      <c r="AF16" s="21">
        <v>0.21056268468890699</v>
      </c>
      <c r="AG16" s="21">
        <v>0.18181246132715501</v>
      </c>
      <c r="AH16" s="21">
        <v>0.20344956549653401</v>
      </c>
      <c r="AI16" s="21"/>
      <c r="AJ16" s="21">
        <v>0.15530458647381401</v>
      </c>
      <c r="AK16" s="21">
        <v>0.17982532662894901</v>
      </c>
      <c r="AL16" s="21">
        <v>0.21642898833408</v>
      </c>
      <c r="AM16" s="21"/>
      <c r="AN16" s="21">
        <v>0.21105020213332201</v>
      </c>
      <c r="AO16" s="21">
        <v>0.19407538173802799</v>
      </c>
      <c r="AP16" s="21">
        <v>0.17684522526340299</v>
      </c>
      <c r="AQ16" s="21">
        <v>0.135100955828584</v>
      </c>
      <c r="AR16" s="21">
        <v>4.0375245378992203E-2</v>
      </c>
      <c r="AS16" s="21"/>
      <c r="AT16" s="21">
        <v>0.19561752193441301</v>
      </c>
      <c r="AU16" s="21">
        <v>0.192823485176015</v>
      </c>
      <c r="AV16" s="21"/>
      <c r="AW16" s="21">
        <v>0.16549885519115901</v>
      </c>
      <c r="AX16" s="21">
        <v>0.13529456203572299</v>
      </c>
      <c r="AY16" s="21">
        <v>0.24927135691833399</v>
      </c>
    </row>
    <row r="17" spans="2:51">
      <c r="B17" s="18" t="s">
        <v>140</v>
      </c>
      <c r="C17" s="22">
        <v>0.31116548381062598</v>
      </c>
      <c r="D17" s="22">
        <v>0.40624233794334302</v>
      </c>
      <c r="E17" s="22">
        <v>0.224558784427495</v>
      </c>
      <c r="F17" s="22"/>
      <c r="G17" s="22">
        <v>0.26754754883216297</v>
      </c>
      <c r="H17" s="22">
        <v>0.20574275208953799</v>
      </c>
      <c r="I17" s="22">
        <v>0.41256326633180102</v>
      </c>
      <c r="J17" s="22">
        <v>0.29616256992555701</v>
      </c>
      <c r="K17" s="22">
        <v>0.37009441383032898</v>
      </c>
      <c r="L17" s="22">
        <v>0.29607415709381601</v>
      </c>
      <c r="M17" s="22"/>
      <c r="N17" s="22">
        <v>0.49411711956242799</v>
      </c>
      <c r="O17" s="22">
        <v>0.26021276708388702</v>
      </c>
      <c r="P17" s="22">
        <v>0.259270519157905</v>
      </c>
      <c r="Q17" s="22">
        <v>0.19700480925532299</v>
      </c>
      <c r="R17" s="22"/>
      <c r="S17" s="22">
        <v>0.49960665730724302</v>
      </c>
      <c r="T17" s="22">
        <v>0.32919727926241399</v>
      </c>
      <c r="U17" s="22">
        <v>0.35045931060778202</v>
      </c>
      <c r="V17" s="22">
        <v>0.125616424960906</v>
      </c>
      <c r="W17" s="22">
        <v>0.38461242176939198</v>
      </c>
      <c r="X17" s="22">
        <v>0.223228380588464</v>
      </c>
      <c r="Y17" s="22">
        <v>0.32764600333154198</v>
      </c>
      <c r="Z17" s="22">
        <v>0.358951695901983</v>
      </c>
      <c r="AA17" s="22">
        <v>0.28052620042216297</v>
      </c>
      <c r="AB17" s="22">
        <v>0.16453867005329501</v>
      </c>
      <c r="AC17" s="22">
        <v>0.43910447604538</v>
      </c>
      <c r="AD17" s="22">
        <v>0.28257294837194802</v>
      </c>
      <c r="AE17" s="22"/>
      <c r="AF17" s="22">
        <v>0.24282283099782301</v>
      </c>
      <c r="AG17" s="22">
        <v>0.38499858889217797</v>
      </c>
      <c r="AH17" s="22">
        <v>0.278070029240645</v>
      </c>
      <c r="AI17" s="22"/>
      <c r="AJ17" s="22">
        <v>0.37714817255431898</v>
      </c>
      <c r="AK17" s="22">
        <v>0.41602037174451101</v>
      </c>
      <c r="AL17" s="22">
        <v>0.337687076776505</v>
      </c>
      <c r="AM17" s="22"/>
      <c r="AN17" s="22">
        <v>0.22045112975244299</v>
      </c>
      <c r="AO17" s="22">
        <v>0.30982943841504301</v>
      </c>
      <c r="AP17" s="22">
        <v>0.408948455788266</v>
      </c>
      <c r="AQ17" s="22">
        <v>0.46047954583872502</v>
      </c>
      <c r="AR17" s="22">
        <v>0.79833425692110305</v>
      </c>
      <c r="AS17" s="22"/>
      <c r="AT17" s="22">
        <v>0.31299714360064301</v>
      </c>
      <c r="AU17" s="22">
        <v>0.31338881957933701</v>
      </c>
      <c r="AV17" s="22"/>
      <c r="AW17" s="22">
        <v>0.422376409491797</v>
      </c>
      <c r="AX17" s="22">
        <v>0.46872992102566502</v>
      </c>
      <c r="AY17" s="22">
        <v>0.14041669223391001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710</v>
      </c>
      <c r="E2" s="32"/>
      <c r="F2" s="32"/>
      <c r="G2" s="32"/>
    </row>
    <row r="6" spans="2:7" ht="50.1" customHeight="1">
      <c r="B6" s="20" t="s">
        <v>70</v>
      </c>
      <c r="C6" s="20" t="s">
        <v>699</v>
      </c>
      <c r="D6" s="20" t="s">
        <v>700</v>
      </c>
      <c r="E6" s="20" t="s">
        <v>709</v>
      </c>
      <c r="F6" s="20" t="s">
        <v>708</v>
      </c>
    </row>
    <row r="7" spans="2:7">
      <c r="B7" s="18" t="s">
        <v>133</v>
      </c>
      <c r="C7" s="17">
        <v>0.11551754222052101</v>
      </c>
      <c r="D7" s="17">
        <v>0.13461749719374599</v>
      </c>
      <c r="E7" s="17">
        <v>7.1997679744018397E-2</v>
      </c>
      <c r="F7" s="17">
        <v>8.9721085010981805E-2</v>
      </c>
    </row>
    <row r="8" spans="2:7">
      <c r="B8" s="18" t="s">
        <v>134</v>
      </c>
      <c r="C8" s="17">
        <v>0.339278092849845</v>
      </c>
      <c r="D8" s="17">
        <v>0.4011648059747</v>
      </c>
      <c r="E8" s="17">
        <v>0.30537904263548099</v>
      </c>
      <c r="F8" s="17">
        <v>0.21893789158110599</v>
      </c>
    </row>
    <row r="9" spans="2:7">
      <c r="B9" s="18" t="s">
        <v>135</v>
      </c>
      <c r="C9" s="17">
        <v>0.32770544763864101</v>
      </c>
      <c r="D9" s="17">
        <v>0.232954465961283</v>
      </c>
      <c r="E9" s="17">
        <v>0.312867132579906</v>
      </c>
      <c r="F9" s="17">
        <v>0.323181334245217</v>
      </c>
    </row>
    <row r="10" spans="2:7">
      <c r="B10" s="18" t="s">
        <v>136</v>
      </c>
      <c r="C10" s="17">
        <v>0.12856919639323899</v>
      </c>
      <c r="D10" s="17">
        <v>0.13354515362255501</v>
      </c>
      <c r="E10" s="17">
        <v>0.16221256281597099</v>
      </c>
      <c r="F10" s="17">
        <v>0.20178141153627399</v>
      </c>
    </row>
    <row r="11" spans="2:7">
      <c r="B11" s="18" t="s">
        <v>137</v>
      </c>
      <c r="C11" s="17">
        <v>2.7988822837329098E-2</v>
      </c>
      <c r="D11" s="17">
        <v>5.6467502003310098E-2</v>
      </c>
      <c r="E11" s="17">
        <v>8.1643286491012101E-2</v>
      </c>
      <c r="F11" s="17">
        <v>6.8807733995893294E-2</v>
      </c>
    </row>
    <row r="12" spans="2:7">
      <c r="B12" s="18" t="s">
        <v>119</v>
      </c>
      <c r="C12" s="17">
        <v>6.09408980604247E-2</v>
      </c>
      <c r="D12" s="17">
        <v>4.1250575244405403E-2</v>
      </c>
      <c r="E12" s="17">
        <v>6.5900295733611405E-2</v>
      </c>
      <c r="F12" s="17">
        <v>9.7570543630527307E-2</v>
      </c>
    </row>
    <row r="13" spans="2:7">
      <c r="B13" s="23" t="s">
        <v>138</v>
      </c>
      <c r="C13" s="21">
        <v>0.45479563507036602</v>
      </c>
      <c r="D13" s="21">
        <v>0.53578230316844599</v>
      </c>
      <c r="E13" s="21">
        <v>0.37737672237949899</v>
      </c>
      <c r="F13" s="21">
        <v>0.30865897659208802</v>
      </c>
    </row>
    <row r="14" spans="2:7">
      <c r="B14" s="23" t="s">
        <v>139</v>
      </c>
      <c r="C14" s="21">
        <v>0.156558019230568</v>
      </c>
      <c r="D14" s="21">
        <v>0.190012655625866</v>
      </c>
      <c r="E14" s="21">
        <v>0.24385584930698401</v>
      </c>
      <c r="F14" s="21">
        <v>0.27058914553216701</v>
      </c>
    </row>
    <row r="15" spans="2:7">
      <c r="B15" s="23" t="s">
        <v>140</v>
      </c>
      <c r="C15" s="22">
        <v>0.29823761583979802</v>
      </c>
      <c r="D15" s="22">
        <v>0.34576964754257999</v>
      </c>
      <c r="E15" s="22">
        <v>0.13352087307251601</v>
      </c>
      <c r="F15" s="22">
        <v>3.8069831059921198E-2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1063</v>
      </c>
      <c r="D7" s="10">
        <v>491</v>
      </c>
      <c r="E7" s="10">
        <v>571</v>
      </c>
      <c r="F7" s="10"/>
      <c r="G7" s="10">
        <v>96</v>
      </c>
      <c r="H7" s="10">
        <v>141</v>
      </c>
      <c r="I7" s="10">
        <v>152</v>
      </c>
      <c r="J7" s="10">
        <v>177</v>
      </c>
      <c r="K7" s="10">
        <v>208</v>
      </c>
      <c r="L7" s="10">
        <v>289</v>
      </c>
      <c r="M7" s="10"/>
      <c r="N7" s="10">
        <v>297</v>
      </c>
      <c r="O7" s="10">
        <v>300</v>
      </c>
      <c r="P7" s="10">
        <v>201</v>
      </c>
      <c r="Q7" s="10">
        <v>257</v>
      </c>
      <c r="R7" s="10"/>
      <c r="S7" s="10">
        <v>106</v>
      </c>
      <c r="T7" s="10">
        <v>156</v>
      </c>
      <c r="U7" s="10">
        <v>97</v>
      </c>
      <c r="V7" s="10">
        <v>108</v>
      </c>
      <c r="W7" s="10">
        <v>72</v>
      </c>
      <c r="X7" s="10">
        <v>102</v>
      </c>
      <c r="Y7" s="10">
        <v>79</v>
      </c>
      <c r="Z7" s="10">
        <v>43</v>
      </c>
      <c r="AA7" s="10">
        <v>145</v>
      </c>
      <c r="AB7" s="10">
        <v>84</v>
      </c>
      <c r="AC7" s="10">
        <v>48</v>
      </c>
      <c r="AD7" s="10">
        <v>23</v>
      </c>
      <c r="AE7" s="10"/>
      <c r="AF7" s="10">
        <v>446</v>
      </c>
      <c r="AG7" s="10">
        <v>423</v>
      </c>
      <c r="AH7" s="10">
        <v>123</v>
      </c>
      <c r="AI7" s="10"/>
      <c r="AJ7" s="10">
        <v>262</v>
      </c>
      <c r="AK7" s="10">
        <v>320</v>
      </c>
      <c r="AL7" s="10">
        <v>105</v>
      </c>
      <c r="AM7" s="10"/>
      <c r="AN7" s="10">
        <v>222</v>
      </c>
      <c r="AO7" s="10">
        <v>177</v>
      </c>
      <c r="AP7" s="10">
        <v>273</v>
      </c>
      <c r="AQ7" s="10">
        <v>99</v>
      </c>
      <c r="AR7" s="10">
        <v>20</v>
      </c>
      <c r="AS7" s="10"/>
      <c r="AT7" s="10">
        <v>964</v>
      </c>
      <c r="AU7" s="10">
        <v>94</v>
      </c>
      <c r="AV7" s="10"/>
      <c r="AW7" s="10">
        <v>523</v>
      </c>
      <c r="AX7" s="10">
        <v>112</v>
      </c>
      <c r="AY7" s="10">
        <v>428</v>
      </c>
    </row>
    <row r="8" spans="2:51" ht="30" customHeight="1">
      <c r="B8" s="11" t="s">
        <v>112</v>
      </c>
      <c r="C8" s="11">
        <v>1065</v>
      </c>
      <c r="D8" s="11">
        <v>510</v>
      </c>
      <c r="E8" s="11">
        <v>554</v>
      </c>
      <c r="F8" s="11"/>
      <c r="G8" s="11">
        <v>118</v>
      </c>
      <c r="H8" s="11">
        <v>171</v>
      </c>
      <c r="I8" s="11">
        <v>173</v>
      </c>
      <c r="J8" s="11">
        <v>174</v>
      </c>
      <c r="K8" s="11">
        <v>171</v>
      </c>
      <c r="L8" s="11">
        <v>258</v>
      </c>
      <c r="M8" s="11"/>
      <c r="N8" s="11">
        <v>275</v>
      </c>
      <c r="O8" s="11">
        <v>268</v>
      </c>
      <c r="P8" s="11">
        <v>239</v>
      </c>
      <c r="Q8" s="11">
        <v>275</v>
      </c>
      <c r="R8" s="11"/>
      <c r="S8" s="11">
        <v>131</v>
      </c>
      <c r="T8" s="11">
        <v>147</v>
      </c>
      <c r="U8" s="11">
        <v>84</v>
      </c>
      <c r="V8" s="11">
        <v>115</v>
      </c>
      <c r="W8" s="11">
        <v>66</v>
      </c>
      <c r="X8" s="11">
        <v>108</v>
      </c>
      <c r="Y8" s="11">
        <v>77</v>
      </c>
      <c r="Z8" s="11">
        <v>39</v>
      </c>
      <c r="AA8" s="11">
        <v>135</v>
      </c>
      <c r="AB8" s="11">
        <v>87</v>
      </c>
      <c r="AC8" s="11">
        <v>51</v>
      </c>
      <c r="AD8" s="11">
        <v>24</v>
      </c>
      <c r="AE8" s="11"/>
      <c r="AF8" s="11">
        <v>430</v>
      </c>
      <c r="AG8" s="11">
        <v>413</v>
      </c>
      <c r="AH8" s="11">
        <v>135</v>
      </c>
      <c r="AI8" s="11"/>
      <c r="AJ8" s="11">
        <v>253</v>
      </c>
      <c r="AK8" s="11">
        <v>331</v>
      </c>
      <c r="AL8" s="11">
        <v>103</v>
      </c>
      <c r="AM8" s="11"/>
      <c r="AN8" s="11">
        <v>226</v>
      </c>
      <c r="AO8" s="11">
        <v>183</v>
      </c>
      <c r="AP8" s="11">
        <v>269</v>
      </c>
      <c r="AQ8" s="11">
        <v>101</v>
      </c>
      <c r="AR8" s="11">
        <v>18</v>
      </c>
      <c r="AS8" s="11"/>
      <c r="AT8" s="11">
        <v>950</v>
      </c>
      <c r="AU8" s="11">
        <v>111</v>
      </c>
      <c r="AV8" s="11"/>
      <c r="AW8" s="11">
        <v>505</v>
      </c>
      <c r="AX8" s="11">
        <v>119</v>
      </c>
      <c r="AY8" s="11">
        <v>441</v>
      </c>
    </row>
    <row r="9" spans="2:51">
      <c r="B9" s="18" t="s">
        <v>133</v>
      </c>
      <c r="C9" s="17">
        <v>8.9721085010981805E-2</v>
      </c>
      <c r="D9" s="17">
        <v>0.115152553333064</v>
      </c>
      <c r="E9" s="17">
        <v>6.6468882963166595E-2</v>
      </c>
      <c r="F9" s="17"/>
      <c r="G9" s="17">
        <v>5.3613699230485798E-2</v>
      </c>
      <c r="H9" s="17">
        <v>0.112072615441488</v>
      </c>
      <c r="I9" s="17">
        <v>0.108775377283025</v>
      </c>
      <c r="J9" s="17">
        <v>9.9689926854598307E-2</v>
      </c>
      <c r="K9" s="17">
        <v>0.10305166997858201</v>
      </c>
      <c r="L9" s="17">
        <v>6.3021539096340201E-2</v>
      </c>
      <c r="M9" s="17"/>
      <c r="N9" s="17">
        <v>0.115960693211361</v>
      </c>
      <c r="O9" s="17">
        <v>7.5228935447043399E-2</v>
      </c>
      <c r="P9" s="17">
        <v>8.8629738681181902E-2</v>
      </c>
      <c r="Q9" s="17">
        <v>7.8409892869508696E-2</v>
      </c>
      <c r="R9" s="17"/>
      <c r="S9" s="17">
        <v>0.11226002098372299</v>
      </c>
      <c r="T9" s="17">
        <v>6.2746914082731906E-2</v>
      </c>
      <c r="U9" s="17">
        <v>8.6670836849317298E-2</v>
      </c>
      <c r="V9" s="17">
        <v>0.11703158019297399</v>
      </c>
      <c r="W9" s="17">
        <v>2.7610963915072E-2</v>
      </c>
      <c r="X9" s="17">
        <v>0.11264689005527</v>
      </c>
      <c r="Y9" s="17">
        <v>0.105641587318622</v>
      </c>
      <c r="Z9" s="17">
        <v>0.10593163693298201</v>
      </c>
      <c r="AA9" s="17">
        <v>7.5064806318250799E-2</v>
      </c>
      <c r="AB9" s="17">
        <v>8.85150904807811E-2</v>
      </c>
      <c r="AC9" s="17">
        <v>9.6601884452701695E-2</v>
      </c>
      <c r="AD9" s="17">
        <v>7.4276078599817205E-2</v>
      </c>
      <c r="AE9" s="17"/>
      <c r="AF9" s="17">
        <v>0.103425681393706</v>
      </c>
      <c r="AG9" s="17">
        <v>8.5424901946671405E-2</v>
      </c>
      <c r="AH9" s="17">
        <v>8.9398114761323505E-2</v>
      </c>
      <c r="AI9" s="17"/>
      <c r="AJ9" s="17">
        <v>9.6013803325043695E-2</v>
      </c>
      <c r="AK9" s="17">
        <v>9.20837995422078E-2</v>
      </c>
      <c r="AL9" s="17">
        <v>7.1990822926560005E-2</v>
      </c>
      <c r="AM9" s="17"/>
      <c r="AN9" s="17">
        <v>0.103147138969383</v>
      </c>
      <c r="AO9" s="17">
        <v>4.68897853041364E-2</v>
      </c>
      <c r="AP9" s="17">
        <v>9.2199435620319306E-2</v>
      </c>
      <c r="AQ9" s="17">
        <v>7.0252861789457693E-2</v>
      </c>
      <c r="AR9" s="17">
        <v>0.135948592614763</v>
      </c>
      <c r="AS9" s="17"/>
      <c r="AT9" s="17">
        <v>9.2567458641600306E-2</v>
      </c>
      <c r="AU9" s="17">
        <v>6.9006307917131193E-2</v>
      </c>
      <c r="AV9" s="17"/>
      <c r="AW9" s="17">
        <v>0.100555090493971</v>
      </c>
      <c r="AX9" s="17">
        <v>0.118003456073487</v>
      </c>
      <c r="AY9" s="17">
        <v>6.9697553909473603E-2</v>
      </c>
    </row>
    <row r="10" spans="2:51">
      <c r="B10" s="18" t="s">
        <v>134</v>
      </c>
      <c r="C10" s="17">
        <v>0.21893789158110599</v>
      </c>
      <c r="D10" s="17">
        <v>0.21907401684962599</v>
      </c>
      <c r="E10" s="17">
        <v>0.21734164776111101</v>
      </c>
      <c r="F10" s="17"/>
      <c r="G10" s="17">
        <v>0.20389607562373699</v>
      </c>
      <c r="H10" s="17">
        <v>0.27248296910803799</v>
      </c>
      <c r="I10" s="17">
        <v>0.21768417442041699</v>
      </c>
      <c r="J10" s="17">
        <v>0.286070390137729</v>
      </c>
      <c r="K10" s="17">
        <v>0.14975636365311801</v>
      </c>
      <c r="L10" s="17">
        <v>0.19181081579248899</v>
      </c>
      <c r="M10" s="17"/>
      <c r="N10" s="17">
        <v>0.212917771061269</v>
      </c>
      <c r="O10" s="17">
        <v>0.25329077917941001</v>
      </c>
      <c r="P10" s="17">
        <v>0.200903141639525</v>
      </c>
      <c r="Q10" s="17">
        <v>0.21104051738469001</v>
      </c>
      <c r="R10" s="17"/>
      <c r="S10" s="17">
        <v>0.23303185589620601</v>
      </c>
      <c r="T10" s="17">
        <v>0.21998635513394699</v>
      </c>
      <c r="U10" s="17">
        <v>0.29830622118364097</v>
      </c>
      <c r="V10" s="17">
        <v>0.25551711212179301</v>
      </c>
      <c r="W10" s="17">
        <v>0.245949933847357</v>
      </c>
      <c r="X10" s="17">
        <v>0.188782766242788</v>
      </c>
      <c r="Y10" s="17">
        <v>0.17887505864148701</v>
      </c>
      <c r="Z10" s="17">
        <v>0.20365149099831301</v>
      </c>
      <c r="AA10" s="17">
        <v>0.18763723012479999</v>
      </c>
      <c r="AB10" s="17">
        <v>0.19707021168653199</v>
      </c>
      <c r="AC10" s="17">
        <v>0.198932636291416</v>
      </c>
      <c r="AD10" s="17">
        <v>0.194315899307826</v>
      </c>
      <c r="AE10" s="17"/>
      <c r="AF10" s="17">
        <v>0.19110656429790601</v>
      </c>
      <c r="AG10" s="17">
        <v>0.28373560276176102</v>
      </c>
      <c r="AH10" s="17">
        <v>0.17150299383343201</v>
      </c>
      <c r="AI10" s="17"/>
      <c r="AJ10" s="17">
        <v>0.18899606943337999</v>
      </c>
      <c r="AK10" s="17">
        <v>0.23675284046678899</v>
      </c>
      <c r="AL10" s="17">
        <v>0.24820439977757999</v>
      </c>
      <c r="AM10" s="17"/>
      <c r="AN10" s="17">
        <v>0.179468795881328</v>
      </c>
      <c r="AO10" s="17">
        <v>0.206383551739831</v>
      </c>
      <c r="AP10" s="17">
        <v>0.222877037073414</v>
      </c>
      <c r="AQ10" s="17">
        <v>0.302887332964898</v>
      </c>
      <c r="AR10" s="17">
        <v>0.26339956923527702</v>
      </c>
      <c r="AS10" s="17"/>
      <c r="AT10" s="17">
        <v>0.21679180731099701</v>
      </c>
      <c r="AU10" s="17">
        <v>0.246296576737147</v>
      </c>
      <c r="AV10" s="17"/>
      <c r="AW10" s="17">
        <v>0.23599397389899399</v>
      </c>
      <c r="AX10" s="17">
        <v>0.24603254500003499</v>
      </c>
      <c r="AY10" s="17">
        <v>0.19211238933856301</v>
      </c>
    </row>
    <row r="11" spans="2:51">
      <c r="B11" s="18" t="s">
        <v>135</v>
      </c>
      <c r="C11" s="17">
        <v>0.323181334245217</v>
      </c>
      <c r="D11" s="17">
        <v>0.30464246479566098</v>
      </c>
      <c r="E11" s="17">
        <v>0.34086335199914802</v>
      </c>
      <c r="F11" s="17"/>
      <c r="G11" s="17">
        <v>0.26308986357097702</v>
      </c>
      <c r="H11" s="17">
        <v>0.30715477177491302</v>
      </c>
      <c r="I11" s="17">
        <v>0.25752948075387899</v>
      </c>
      <c r="J11" s="17">
        <v>0.28613511828865201</v>
      </c>
      <c r="K11" s="17">
        <v>0.389105445599013</v>
      </c>
      <c r="L11" s="17">
        <v>0.38652031702422601</v>
      </c>
      <c r="M11" s="17"/>
      <c r="N11" s="17">
        <v>0.30639129473437898</v>
      </c>
      <c r="O11" s="17">
        <v>0.32181546832225799</v>
      </c>
      <c r="P11" s="17">
        <v>0.36392653469504999</v>
      </c>
      <c r="Q11" s="17">
        <v>0.309547109667697</v>
      </c>
      <c r="R11" s="17"/>
      <c r="S11" s="17">
        <v>0.25037683488016299</v>
      </c>
      <c r="T11" s="17">
        <v>0.33774314189590299</v>
      </c>
      <c r="U11" s="17">
        <v>0.29951780287050001</v>
      </c>
      <c r="V11" s="17">
        <v>0.326119911973065</v>
      </c>
      <c r="W11" s="17">
        <v>0.42404984586122602</v>
      </c>
      <c r="X11" s="17">
        <v>0.31021680391186102</v>
      </c>
      <c r="Y11" s="17">
        <v>0.39366866972487802</v>
      </c>
      <c r="Z11" s="17">
        <v>0.20200473878420899</v>
      </c>
      <c r="AA11" s="17">
        <v>0.33386199877987499</v>
      </c>
      <c r="AB11" s="17">
        <v>0.39097599543620198</v>
      </c>
      <c r="AC11" s="17">
        <v>0.28283883680715</v>
      </c>
      <c r="AD11" s="17">
        <v>0.22931241841389099</v>
      </c>
      <c r="AE11" s="17"/>
      <c r="AF11" s="17">
        <v>0.36079327571849401</v>
      </c>
      <c r="AG11" s="17">
        <v>0.30994274345579398</v>
      </c>
      <c r="AH11" s="17">
        <v>0.273266756556313</v>
      </c>
      <c r="AI11" s="17"/>
      <c r="AJ11" s="17">
        <v>0.32206675529789902</v>
      </c>
      <c r="AK11" s="17">
        <v>0.31524995652471799</v>
      </c>
      <c r="AL11" s="17">
        <v>0.36908543927649901</v>
      </c>
      <c r="AM11" s="17"/>
      <c r="AN11" s="17">
        <v>0.40715965041806501</v>
      </c>
      <c r="AO11" s="17">
        <v>0.34780796588690599</v>
      </c>
      <c r="AP11" s="17">
        <v>0.28283092573025598</v>
      </c>
      <c r="AQ11" s="17">
        <v>0.23058533314448501</v>
      </c>
      <c r="AR11" s="17">
        <v>0.227441977696834</v>
      </c>
      <c r="AS11" s="17"/>
      <c r="AT11" s="17">
        <v>0.33024711592476602</v>
      </c>
      <c r="AU11" s="17">
        <v>0.26033396738102599</v>
      </c>
      <c r="AV11" s="17"/>
      <c r="AW11" s="17">
        <v>0.29073175688025199</v>
      </c>
      <c r="AX11" s="17">
        <v>0.36911209123382899</v>
      </c>
      <c r="AY11" s="17">
        <v>0.34794573343823199</v>
      </c>
    </row>
    <row r="12" spans="2:51">
      <c r="B12" s="18" t="s">
        <v>136</v>
      </c>
      <c r="C12" s="17">
        <v>0.20178141153627399</v>
      </c>
      <c r="D12" s="17">
        <v>0.204246621900914</v>
      </c>
      <c r="E12" s="17">
        <v>0.19989106131756201</v>
      </c>
      <c r="F12" s="17"/>
      <c r="G12" s="17">
        <v>0.20402321922900199</v>
      </c>
      <c r="H12" s="17">
        <v>0.21135865049365701</v>
      </c>
      <c r="I12" s="17">
        <v>0.20725564779334699</v>
      </c>
      <c r="J12" s="17">
        <v>0.17506525124168601</v>
      </c>
      <c r="K12" s="17">
        <v>0.16813473481317701</v>
      </c>
      <c r="L12" s="17">
        <v>0.23103458301933</v>
      </c>
      <c r="M12" s="17"/>
      <c r="N12" s="17">
        <v>0.217414349785128</v>
      </c>
      <c r="O12" s="17">
        <v>0.177070403959765</v>
      </c>
      <c r="P12" s="17">
        <v>0.187969253234017</v>
      </c>
      <c r="Q12" s="17">
        <v>0.21528964046517099</v>
      </c>
      <c r="R12" s="17"/>
      <c r="S12" s="17">
        <v>0.21646394969829499</v>
      </c>
      <c r="T12" s="17">
        <v>0.23787367863402201</v>
      </c>
      <c r="U12" s="17">
        <v>0.18962857095270999</v>
      </c>
      <c r="V12" s="17">
        <v>0.189094140426805</v>
      </c>
      <c r="W12" s="17">
        <v>0.19405315252126401</v>
      </c>
      <c r="X12" s="17">
        <v>0.174999770597635</v>
      </c>
      <c r="Y12" s="17">
        <v>0.21133382288602001</v>
      </c>
      <c r="Z12" s="17">
        <v>0.28668165336085299</v>
      </c>
      <c r="AA12" s="17">
        <v>0.221543728422046</v>
      </c>
      <c r="AB12" s="17">
        <v>0.12888299625294899</v>
      </c>
      <c r="AC12" s="17">
        <v>0.17236008611866099</v>
      </c>
      <c r="AD12" s="17">
        <v>0.192960996268352</v>
      </c>
      <c r="AE12" s="17"/>
      <c r="AF12" s="17">
        <v>0.20586171036996501</v>
      </c>
      <c r="AG12" s="17">
        <v>0.18026247735154</v>
      </c>
      <c r="AH12" s="17">
        <v>0.23349462752428099</v>
      </c>
      <c r="AI12" s="17"/>
      <c r="AJ12" s="17">
        <v>0.24006203081972999</v>
      </c>
      <c r="AK12" s="17">
        <v>0.172751784361134</v>
      </c>
      <c r="AL12" s="17">
        <v>0.19621953423029501</v>
      </c>
      <c r="AM12" s="17"/>
      <c r="AN12" s="17">
        <v>0.15818731919240001</v>
      </c>
      <c r="AO12" s="17">
        <v>0.22370215331044699</v>
      </c>
      <c r="AP12" s="17">
        <v>0.211102240008159</v>
      </c>
      <c r="AQ12" s="17">
        <v>0.29806025877144798</v>
      </c>
      <c r="AR12" s="17">
        <v>0.25694962998881798</v>
      </c>
      <c r="AS12" s="17"/>
      <c r="AT12" s="17">
        <v>0.200063959368976</v>
      </c>
      <c r="AU12" s="17">
        <v>0.21713117104699101</v>
      </c>
      <c r="AV12" s="17"/>
      <c r="AW12" s="17">
        <v>0.23293492329356399</v>
      </c>
      <c r="AX12" s="17">
        <v>0.14182090505901601</v>
      </c>
      <c r="AY12" s="17">
        <v>0.18228173062122899</v>
      </c>
    </row>
    <row r="13" spans="2:51">
      <c r="B13" s="18" t="s">
        <v>137</v>
      </c>
      <c r="C13" s="17">
        <v>6.8807733995893294E-2</v>
      </c>
      <c r="D13" s="17">
        <v>9.4264821404851096E-2</v>
      </c>
      <c r="E13" s="17">
        <v>4.5492554435134801E-2</v>
      </c>
      <c r="F13" s="17"/>
      <c r="G13" s="17">
        <v>0.144760997260903</v>
      </c>
      <c r="H13" s="17">
        <v>4.07133697855196E-2</v>
      </c>
      <c r="I13" s="17">
        <v>8.5305375646827802E-2</v>
      </c>
      <c r="J13" s="17">
        <v>6.9989692172641907E-2</v>
      </c>
      <c r="K13" s="17">
        <v>5.7114923842408002E-2</v>
      </c>
      <c r="L13" s="17">
        <v>4.8665025421832799E-2</v>
      </c>
      <c r="M13" s="17"/>
      <c r="N13" s="17">
        <v>9.3800349373974898E-2</v>
      </c>
      <c r="O13" s="17">
        <v>5.7179518905487899E-2</v>
      </c>
      <c r="P13" s="17">
        <v>6.7008480505185597E-2</v>
      </c>
      <c r="Q13" s="17">
        <v>5.3304665808370601E-2</v>
      </c>
      <c r="R13" s="17"/>
      <c r="S13" s="17">
        <v>9.24962018698543E-2</v>
      </c>
      <c r="T13" s="17">
        <v>5.7900287612334102E-2</v>
      </c>
      <c r="U13" s="17">
        <v>5.27651587217145E-2</v>
      </c>
      <c r="V13" s="17">
        <v>6.5022932579607798E-2</v>
      </c>
      <c r="W13" s="17">
        <v>2.91727811693543E-2</v>
      </c>
      <c r="X13" s="17">
        <v>8.2921716931343398E-2</v>
      </c>
      <c r="Y13" s="17">
        <v>5.2489971865126599E-2</v>
      </c>
      <c r="Z13" s="17">
        <v>7.8725120363102002E-2</v>
      </c>
      <c r="AA13" s="17">
        <v>9.24324531207842E-2</v>
      </c>
      <c r="AB13" s="17">
        <v>6.89655589463809E-2</v>
      </c>
      <c r="AC13" s="17">
        <v>4.8737431949305597E-2</v>
      </c>
      <c r="AD13" s="17">
        <v>7.2175348362669797E-2</v>
      </c>
      <c r="AE13" s="17"/>
      <c r="AF13" s="17">
        <v>4.3727358373000798E-2</v>
      </c>
      <c r="AG13" s="17">
        <v>6.9526239104823195E-2</v>
      </c>
      <c r="AH13" s="17">
        <v>8.3417074528229093E-2</v>
      </c>
      <c r="AI13" s="17"/>
      <c r="AJ13" s="17">
        <v>6.83596483603853E-2</v>
      </c>
      <c r="AK13" s="17">
        <v>9.4590007911784998E-2</v>
      </c>
      <c r="AL13" s="17">
        <v>5.2512223243251797E-2</v>
      </c>
      <c r="AM13" s="17"/>
      <c r="AN13" s="17">
        <v>4.0578899518386002E-2</v>
      </c>
      <c r="AO13" s="17">
        <v>7.7272336693906193E-2</v>
      </c>
      <c r="AP13" s="17">
        <v>9.2932792836876804E-2</v>
      </c>
      <c r="AQ13" s="17">
        <v>7.1792038357513105E-2</v>
      </c>
      <c r="AR13" s="17">
        <v>0.116260230464308</v>
      </c>
      <c r="AS13" s="17"/>
      <c r="AT13" s="17">
        <v>6.4306238545811106E-2</v>
      </c>
      <c r="AU13" s="17">
        <v>0.101112407354505</v>
      </c>
      <c r="AV13" s="17"/>
      <c r="AW13" s="17">
        <v>7.8014278438231194E-2</v>
      </c>
      <c r="AX13" s="17">
        <v>4.2933924332318997E-2</v>
      </c>
      <c r="AY13" s="17">
        <v>6.5242795476496099E-2</v>
      </c>
    </row>
    <row r="14" spans="2:51">
      <c r="B14" s="18" t="s">
        <v>119</v>
      </c>
      <c r="C14" s="17">
        <v>9.7570543630527307E-2</v>
      </c>
      <c r="D14" s="17">
        <v>6.2619521715883905E-2</v>
      </c>
      <c r="E14" s="17">
        <v>0.12994250152387801</v>
      </c>
      <c r="F14" s="17"/>
      <c r="G14" s="17">
        <v>0.130616145084894</v>
      </c>
      <c r="H14" s="17">
        <v>5.6217623396383497E-2</v>
      </c>
      <c r="I14" s="17">
        <v>0.123449944102504</v>
      </c>
      <c r="J14" s="17">
        <v>8.3049621304693705E-2</v>
      </c>
      <c r="K14" s="17">
        <v>0.13283686211370199</v>
      </c>
      <c r="L14" s="17">
        <v>7.8947719645782205E-2</v>
      </c>
      <c r="M14" s="17"/>
      <c r="N14" s="17">
        <v>5.3515541833888298E-2</v>
      </c>
      <c r="O14" s="17">
        <v>0.115414894186036</v>
      </c>
      <c r="P14" s="17">
        <v>9.1562851245041196E-2</v>
      </c>
      <c r="Q14" s="17">
        <v>0.13240817380456299</v>
      </c>
      <c r="R14" s="17"/>
      <c r="S14" s="17">
        <v>9.5371136671759199E-2</v>
      </c>
      <c r="T14" s="17">
        <v>8.3749622641062699E-2</v>
      </c>
      <c r="U14" s="17">
        <v>7.3111409422117302E-2</v>
      </c>
      <c r="V14" s="17">
        <v>4.72143227057557E-2</v>
      </c>
      <c r="W14" s="17">
        <v>7.9163322685726498E-2</v>
      </c>
      <c r="X14" s="17">
        <v>0.13043205226110399</v>
      </c>
      <c r="Y14" s="17">
        <v>5.7990889563866603E-2</v>
      </c>
      <c r="Z14" s="17">
        <v>0.123005359560541</v>
      </c>
      <c r="AA14" s="17">
        <v>8.9459783234244597E-2</v>
      </c>
      <c r="AB14" s="17">
        <v>0.125590147197156</v>
      </c>
      <c r="AC14" s="17">
        <v>0.20052912438076601</v>
      </c>
      <c r="AD14" s="17">
        <v>0.236959259047444</v>
      </c>
      <c r="AE14" s="17"/>
      <c r="AF14" s="17">
        <v>9.5085409846927593E-2</v>
      </c>
      <c r="AG14" s="17">
        <v>7.1108035379409601E-2</v>
      </c>
      <c r="AH14" s="17">
        <v>0.148920432796422</v>
      </c>
      <c r="AI14" s="17"/>
      <c r="AJ14" s="17">
        <v>8.4501692763561703E-2</v>
      </c>
      <c r="AK14" s="17">
        <v>8.8571611193366803E-2</v>
      </c>
      <c r="AL14" s="17">
        <v>6.1987580545814797E-2</v>
      </c>
      <c r="AM14" s="17"/>
      <c r="AN14" s="17">
        <v>0.11145819602043899</v>
      </c>
      <c r="AO14" s="17">
        <v>9.7944207064773303E-2</v>
      </c>
      <c r="AP14" s="17">
        <v>9.8057568730975E-2</v>
      </c>
      <c r="AQ14" s="17">
        <v>2.6422174972198498E-2</v>
      </c>
      <c r="AR14" s="17">
        <v>0</v>
      </c>
      <c r="AS14" s="17"/>
      <c r="AT14" s="17">
        <v>9.6023420207849694E-2</v>
      </c>
      <c r="AU14" s="17">
        <v>0.1061195695632</v>
      </c>
      <c r="AV14" s="17"/>
      <c r="AW14" s="17">
        <v>6.1769976994989102E-2</v>
      </c>
      <c r="AX14" s="17">
        <v>8.2097078301314103E-2</v>
      </c>
      <c r="AY14" s="17">
        <v>0.142719797216006</v>
      </c>
    </row>
    <row r="15" spans="2:51">
      <c r="B15" s="18" t="s">
        <v>138</v>
      </c>
      <c r="C15" s="21">
        <v>0.30865897659208802</v>
      </c>
      <c r="D15" s="21">
        <v>0.33422657018268997</v>
      </c>
      <c r="E15" s="21">
        <v>0.28381053072427798</v>
      </c>
      <c r="F15" s="21"/>
      <c r="G15" s="21">
        <v>0.25750977485422299</v>
      </c>
      <c r="H15" s="21">
        <v>0.38455558454952599</v>
      </c>
      <c r="I15" s="21">
        <v>0.32645955170344099</v>
      </c>
      <c r="J15" s="21">
        <v>0.38576031699232699</v>
      </c>
      <c r="K15" s="21">
        <v>0.25280803363170001</v>
      </c>
      <c r="L15" s="21">
        <v>0.25483235488882899</v>
      </c>
      <c r="M15" s="21"/>
      <c r="N15" s="21">
        <v>0.32887846427262901</v>
      </c>
      <c r="O15" s="21">
        <v>0.32851971462645302</v>
      </c>
      <c r="P15" s="21">
        <v>0.28953288032070701</v>
      </c>
      <c r="Q15" s="21">
        <v>0.28945041025419899</v>
      </c>
      <c r="R15" s="21"/>
      <c r="S15" s="21">
        <v>0.34529187687992902</v>
      </c>
      <c r="T15" s="21">
        <v>0.28273326921667902</v>
      </c>
      <c r="U15" s="21">
        <v>0.38497705803295801</v>
      </c>
      <c r="V15" s="21">
        <v>0.372548692314767</v>
      </c>
      <c r="W15" s="21">
        <v>0.27356089776242898</v>
      </c>
      <c r="X15" s="21">
        <v>0.30142965629805801</v>
      </c>
      <c r="Y15" s="21">
        <v>0.284516645960109</v>
      </c>
      <c r="Z15" s="21">
        <v>0.309583127931295</v>
      </c>
      <c r="AA15" s="21">
        <v>0.26270203644305001</v>
      </c>
      <c r="AB15" s="21">
        <v>0.28558530216731298</v>
      </c>
      <c r="AC15" s="21">
        <v>0.29553452074411801</v>
      </c>
      <c r="AD15" s="21">
        <v>0.268591977907644</v>
      </c>
      <c r="AE15" s="21"/>
      <c r="AF15" s="21">
        <v>0.29453224569161301</v>
      </c>
      <c r="AG15" s="21">
        <v>0.36916050470843198</v>
      </c>
      <c r="AH15" s="21">
        <v>0.26090110859475502</v>
      </c>
      <c r="AI15" s="21"/>
      <c r="AJ15" s="21">
        <v>0.28500987275842399</v>
      </c>
      <c r="AK15" s="21">
        <v>0.32883664000899698</v>
      </c>
      <c r="AL15" s="21">
        <v>0.32019522270414003</v>
      </c>
      <c r="AM15" s="21"/>
      <c r="AN15" s="21">
        <v>0.28261593485071101</v>
      </c>
      <c r="AO15" s="21">
        <v>0.25327333704396698</v>
      </c>
      <c r="AP15" s="21">
        <v>0.31507647269373401</v>
      </c>
      <c r="AQ15" s="21">
        <v>0.373140194754356</v>
      </c>
      <c r="AR15" s="21">
        <v>0.39934816185004002</v>
      </c>
      <c r="AS15" s="21"/>
      <c r="AT15" s="21">
        <v>0.309359265952597</v>
      </c>
      <c r="AU15" s="21">
        <v>0.31530288465427903</v>
      </c>
      <c r="AV15" s="21"/>
      <c r="AW15" s="21">
        <v>0.336549064392964</v>
      </c>
      <c r="AX15" s="21">
        <v>0.36403600107352202</v>
      </c>
      <c r="AY15" s="21">
        <v>0.26180994324803702</v>
      </c>
    </row>
    <row r="16" spans="2:51">
      <c r="B16" s="18" t="s">
        <v>139</v>
      </c>
      <c r="C16" s="21">
        <v>0.27058914553216701</v>
      </c>
      <c r="D16" s="21">
        <v>0.29851144330576501</v>
      </c>
      <c r="E16" s="21">
        <v>0.24538361575269599</v>
      </c>
      <c r="F16" s="21"/>
      <c r="G16" s="21">
        <v>0.34878421648990598</v>
      </c>
      <c r="H16" s="21">
        <v>0.25207202027917702</v>
      </c>
      <c r="I16" s="21">
        <v>0.29256102344017498</v>
      </c>
      <c r="J16" s="21">
        <v>0.24505494341432801</v>
      </c>
      <c r="K16" s="21">
        <v>0.22524965865558499</v>
      </c>
      <c r="L16" s="21">
        <v>0.27969960844116198</v>
      </c>
      <c r="M16" s="21"/>
      <c r="N16" s="21">
        <v>0.31121469915910299</v>
      </c>
      <c r="O16" s="21">
        <v>0.23424992286525301</v>
      </c>
      <c r="P16" s="21">
        <v>0.25497773373920202</v>
      </c>
      <c r="Q16" s="21">
        <v>0.26859430627354203</v>
      </c>
      <c r="R16" s="21"/>
      <c r="S16" s="21">
        <v>0.30896015156814899</v>
      </c>
      <c r="T16" s="21">
        <v>0.29577396624635599</v>
      </c>
      <c r="U16" s="21">
        <v>0.24239372967442499</v>
      </c>
      <c r="V16" s="21">
        <v>0.25411707300641301</v>
      </c>
      <c r="W16" s="21">
        <v>0.22322593369061899</v>
      </c>
      <c r="X16" s="21">
        <v>0.25792148752897798</v>
      </c>
      <c r="Y16" s="21">
        <v>0.26382379475114598</v>
      </c>
      <c r="Z16" s="21">
        <v>0.36540677372395503</v>
      </c>
      <c r="AA16" s="21">
        <v>0.31397618154283002</v>
      </c>
      <c r="AB16" s="21">
        <v>0.19784855519933001</v>
      </c>
      <c r="AC16" s="21">
        <v>0.22109751806796599</v>
      </c>
      <c r="AD16" s="21">
        <v>0.26513634463102098</v>
      </c>
      <c r="AE16" s="21"/>
      <c r="AF16" s="21">
        <v>0.24958906874296599</v>
      </c>
      <c r="AG16" s="21">
        <v>0.249788716456364</v>
      </c>
      <c r="AH16" s="21">
        <v>0.31691170205251001</v>
      </c>
      <c r="AI16" s="21"/>
      <c r="AJ16" s="21">
        <v>0.30842167918011498</v>
      </c>
      <c r="AK16" s="21">
        <v>0.26734179227291899</v>
      </c>
      <c r="AL16" s="21">
        <v>0.24873175747354601</v>
      </c>
      <c r="AM16" s="21"/>
      <c r="AN16" s="21">
        <v>0.19876621871078601</v>
      </c>
      <c r="AO16" s="21">
        <v>0.300974490004353</v>
      </c>
      <c r="AP16" s="21">
        <v>0.30403503284503502</v>
      </c>
      <c r="AQ16" s="21">
        <v>0.36985229712896101</v>
      </c>
      <c r="AR16" s="21">
        <v>0.37320986045312499</v>
      </c>
      <c r="AS16" s="21"/>
      <c r="AT16" s="21">
        <v>0.264370197914787</v>
      </c>
      <c r="AU16" s="21">
        <v>0.31824357840149597</v>
      </c>
      <c r="AV16" s="21"/>
      <c r="AW16" s="21">
        <v>0.31094920173179502</v>
      </c>
      <c r="AX16" s="21">
        <v>0.184754829391335</v>
      </c>
      <c r="AY16" s="21">
        <v>0.24752452609772499</v>
      </c>
    </row>
    <row r="17" spans="2:51">
      <c r="B17" s="18" t="s">
        <v>140</v>
      </c>
      <c r="C17" s="22">
        <v>3.8069831059921198E-2</v>
      </c>
      <c r="D17" s="22">
        <v>3.5715126876924699E-2</v>
      </c>
      <c r="E17" s="22">
        <v>3.8426914971581502E-2</v>
      </c>
      <c r="F17" s="22"/>
      <c r="G17" s="22">
        <v>-9.1274441635682393E-2</v>
      </c>
      <c r="H17" s="22">
        <v>0.13248356427034899</v>
      </c>
      <c r="I17" s="22">
        <v>3.3898528263266302E-2</v>
      </c>
      <c r="J17" s="22">
        <v>0.140705373577999</v>
      </c>
      <c r="K17" s="22">
        <v>2.7558374976115099E-2</v>
      </c>
      <c r="L17" s="22">
        <v>-2.4867253552333098E-2</v>
      </c>
      <c r="M17" s="22"/>
      <c r="N17" s="22">
        <v>1.76637651135267E-2</v>
      </c>
      <c r="O17" s="22">
        <v>9.4269791761200802E-2</v>
      </c>
      <c r="P17" s="22">
        <v>3.4555146581504902E-2</v>
      </c>
      <c r="Q17" s="22">
        <v>2.0856103980656699E-2</v>
      </c>
      <c r="R17" s="22"/>
      <c r="S17" s="22">
        <v>3.6331725311780201E-2</v>
      </c>
      <c r="T17" s="22">
        <v>-1.3040697029677001E-2</v>
      </c>
      <c r="U17" s="22">
        <v>0.14258332835853299</v>
      </c>
      <c r="V17" s="22">
        <v>0.118431619308354</v>
      </c>
      <c r="W17" s="22">
        <v>5.0334964071810699E-2</v>
      </c>
      <c r="X17" s="22">
        <v>4.3508168769079501E-2</v>
      </c>
      <c r="Y17" s="22">
        <v>2.0692851208963099E-2</v>
      </c>
      <c r="Z17" s="22">
        <v>-5.5823645792659901E-2</v>
      </c>
      <c r="AA17" s="22">
        <v>-5.1274145099779803E-2</v>
      </c>
      <c r="AB17" s="22">
        <v>8.7736746967983503E-2</v>
      </c>
      <c r="AC17" s="22">
        <v>7.4437002676151207E-2</v>
      </c>
      <c r="AD17" s="22">
        <v>3.4556332766220699E-3</v>
      </c>
      <c r="AE17" s="22"/>
      <c r="AF17" s="22">
        <v>4.4943176948647301E-2</v>
      </c>
      <c r="AG17" s="22">
        <v>0.119371788252069</v>
      </c>
      <c r="AH17" s="22">
        <v>-5.60105934577547E-2</v>
      </c>
      <c r="AI17" s="22"/>
      <c r="AJ17" s="22">
        <v>-2.3411806421691099E-2</v>
      </c>
      <c r="AK17" s="22">
        <v>6.1494847736078197E-2</v>
      </c>
      <c r="AL17" s="22">
        <v>7.1463465230593895E-2</v>
      </c>
      <c r="AM17" s="22"/>
      <c r="AN17" s="22">
        <v>8.3849716139925007E-2</v>
      </c>
      <c r="AO17" s="22">
        <v>-4.7701152960385802E-2</v>
      </c>
      <c r="AP17" s="22">
        <v>1.10414398486982E-2</v>
      </c>
      <c r="AQ17" s="22">
        <v>3.2878976253946598E-3</v>
      </c>
      <c r="AR17" s="22">
        <v>2.6138301396914799E-2</v>
      </c>
      <c r="AS17" s="22"/>
      <c r="AT17" s="22">
        <v>4.49890680378097E-2</v>
      </c>
      <c r="AU17" s="22">
        <v>-2.9406937472169501E-3</v>
      </c>
      <c r="AV17" s="22"/>
      <c r="AW17" s="22">
        <v>2.55998626611691E-2</v>
      </c>
      <c r="AX17" s="22">
        <v>0.17928117168218699</v>
      </c>
      <c r="AY17" s="22">
        <v>1.42854171503113E-2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1063</v>
      </c>
      <c r="D7" s="10">
        <v>491</v>
      </c>
      <c r="E7" s="10">
        <v>571</v>
      </c>
      <c r="F7" s="10"/>
      <c r="G7" s="10">
        <v>96</v>
      </c>
      <c r="H7" s="10">
        <v>141</v>
      </c>
      <c r="I7" s="10">
        <v>152</v>
      </c>
      <c r="J7" s="10">
        <v>177</v>
      </c>
      <c r="K7" s="10">
        <v>208</v>
      </c>
      <c r="L7" s="10">
        <v>289</v>
      </c>
      <c r="M7" s="10"/>
      <c r="N7" s="10">
        <v>297</v>
      </c>
      <c r="O7" s="10">
        <v>300</v>
      </c>
      <c r="P7" s="10">
        <v>201</v>
      </c>
      <c r="Q7" s="10">
        <v>257</v>
      </c>
      <c r="R7" s="10"/>
      <c r="S7" s="10">
        <v>106</v>
      </c>
      <c r="T7" s="10">
        <v>156</v>
      </c>
      <c r="U7" s="10">
        <v>97</v>
      </c>
      <c r="V7" s="10">
        <v>108</v>
      </c>
      <c r="W7" s="10">
        <v>72</v>
      </c>
      <c r="X7" s="10">
        <v>102</v>
      </c>
      <c r="Y7" s="10">
        <v>79</v>
      </c>
      <c r="Z7" s="10">
        <v>43</v>
      </c>
      <c r="AA7" s="10">
        <v>145</v>
      </c>
      <c r="AB7" s="10">
        <v>84</v>
      </c>
      <c r="AC7" s="10">
        <v>48</v>
      </c>
      <c r="AD7" s="10">
        <v>23</v>
      </c>
      <c r="AE7" s="10"/>
      <c r="AF7" s="10">
        <v>446</v>
      </c>
      <c r="AG7" s="10">
        <v>423</v>
      </c>
      <c r="AH7" s="10">
        <v>123</v>
      </c>
      <c r="AI7" s="10"/>
      <c r="AJ7" s="10">
        <v>262</v>
      </c>
      <c r="AK7" s="10">
        <v>320</v>
      </c>
      <c r="AL7" s="10">
        <v>105</v>
      </c>
      <c r="AM7" s="10"/>
      <c r="AN7" s="10">
        <v>222</v>
      </c>
      <c r="AO7" s="10">
        <v>177</v>
      </c>
      <c r="AP7" s="10">
        <v>273</v>
      </c>
      <c r="AQ7" s="10">
        <v>99</v>
      </c>
      <c r="AR7" s="10">
        <v>20</v>
      </c>
      <c r="AS7" s="10"/>
      <c r="AT7" s="10">
        <v>964</v>
      </c>
      <c r="AU7" s="10">
        <v>94</v>
      </c>
      <c r="AV7" s="10"/>
      <c r="AW7" s="10">
        <v>523</v>
      </c>
      <c r="AX7" s="10">
        <v>112</v>
      </c>
      <c r="AY7" s="10">
        <v>428</v>
      </c>
    </row>
    <row r="8" spans="2:51" ht="30" customHeight="1">
      <c r="B8" s="11" t="s">
        <v>112</v>
      </c>
      <c r="C8" s="11">
        <v>1065</v>
      </c>
      <c r="D8" s="11">
        <v>510</v>
      </c>
      <c r="E8" s="11">
        <v>554</v>
      </c>
      <c r="F8" s="11"/>
      <c r="G8" s="11">
        <v>118</v>
      </c>
      <c r="H8" s="11">
        <v>171</v>
      </c>
      <c r="I8" s="11">
        <v>173</v>
      </c>
      <c r="J8" s="11">
        <v>174</v>
      </c>
      <c r="K8" s="11">
        <v>171</v>
      </c>
      <c r="L8" s="11">
        <v>258</v>
      </c>
      <c r="M8" s="11"/>
      <c r="N8" s="11">
        <v>275</v>
      </c>
      <c r="O8" s="11">
        <v>268</v>
      </c>
      <c r="P8" s="11">
        <v>239</v>
      </c>
      <c r="Q8" s="11">
        <v>275</v>
      </c>
      <c r="R8" s="11"/>
      <c r="S8" s="11">
        <v>131</v>
      </c>
      <c r="T8" s="11">
        <v>147</v>
      </c>
      <c r="U8" s="11">
        <v>84</v>
      </c>
      <c r="V8" s="11">
        <v>115</v>
      </c>
      <c r="W8" s="11">
        <v>66</v>
      </c>
      <c r="X8" s="11">
        <v>108</v>
      </c>
      <c r="Y8" s="11">
        <v>77</v>
      </c>
      <c r="Z8" s="11">
        <v>39</v>
      </c>
      <c r="AA8" s="11">
        <v>135</v>
      </c>
      <c r="AB8" s="11">
        <v>87</v>
      </c>
      <c r="AC8" s="11">
        <v>51</v>
      </c>
      <c r="AD8" s="11">
        <v>24</v>
      </c>
      <c r="AE8" s="11"/>
      <c r="AF8" s="11">
        <v>430</v>
      </c>
      <c r="AG8" s="11">
        <v>413</v>
      </c>
      <c r="AH8" s="11">
        <v>135</v>
      </c>
      <c r="AI8" s="11"/>
      <c r="AJ8" s="11">
        <v>253</v>
      </c>
      <c r="AK8" s="11">
        <v>331</v>
      </c>
      <c r="AL8" s="11">
        <v>103</v>
      </c>
      <c r="AM8" s="11"/>
      <c r="AN8" s="11">
        <v>226</v>
      </c>
      <c r="AO8" s="11">
        <v>183</v>
      </c>
      <c r="AP8" s="11">
        <v>269</v>
      </c>
      <c r="AQ8" s="11">
        <v>101</v>
      </c>
      <c r="AR8" s="11">
        <v>18</v>
      </c>
      <c r="AS8" s="11"/>
      <c r="AT8" s="11">
        <v>950</v>
      </c>
      <c r="AU8" s="11">
        <v>111</v>
      </c>
      <c r="AV8" s="11"/>
      <c r="AW8" s="11">
        <v>505</v>
      </c>
      <c r="AX8" s="11">
        <v>119</v>
      </c>
      <c r="AY8" s="11">
        <v>441</v>
      </c>
    </row>
    <row r="9" spans="2:51">
      <c r="B9" s="18" t="s">
        <v>133</v>
      </c>
      <c r="C9" s="17">
        <v>0.13461749719374599</v>
      </c>
      <c r="D9" s="17">
        <v>0.17343513155329299</v>
      </c>
      <c r="E9" s="17">
        <v>9.9121826061744606E-2</v>
      </c>
      <c r="F9" s="17"/>
      <c r="G9" s="17">
        <v>0.17261369209189401</v>
      </c>
      <c r="H9" s="17">
        <v>0.16002868747599699</v>
      </c>
      <c r="I9" s="17">
        <v>0.113906143485058</v>
      </c>
      <c r="J9" s="17">
        <v>0.14095998315014999</v>
      </c>
      <c r="K9" s="17">
        <v>0.118421394166996</v>
      </c>
      <c r="L9" s="17">
        <v>0.12074536902713</v>
      </c>
      <c r="M9" s="17"/>
      <c r="N9" s="17">
        <v>0.20731533093895901</v>
      </c>
      <c r="O9" s="17">
        <v>9.6850374517586504E-2</v>
      </c>
      <c r="P9" s="17">
        <v>0.123014089436466</v>
      </c>
      <c r="Q9" s="17">
        <v>0.113107346846954</v>
      </c>
      <c r="R9" s="17"/>
      <c r="S9" s="17">
        <v>0.17113915239146801</v>
      </c>
      <c r="T9" s="17">
        <v>0.10348532392802</v>
      </c>
      <c r="U9" s="17">
        <v>0.101449454852396</v>
      </c>
      <c r="V9" s="17">
        <v>0.142643423192614</v>
      </c>
      <c r="W9" s="17">
        <v>0.11643885789903</v>
      </c>
      <c r="X9" s="17">
        <v>0.12906978304347</v>
      </c>
      <c r="Y9" s="17">
        <v>0.136507095476014</v>
      </c>
      <c r="Z9" s="17">
        <v>0.171137137722429</v>
      </c>
      <c r="AA9" s="17">
        <v>0.12355003759848</v>
      </c>
      <c r="AB9" s="17">
        <v>0.115368763467475</v>
      </c>
      <c r="AC9" s="17">
        <v>0.17228626936974401</v>
      </c>
      <c r="AD9" s="17">
        <v>0.26709949776347203</v>
      </c>
      <c r="AE9" s="17"/>
      <c r="AF9" s="17">
        <v>0.13460830497585399</v>
      </c>
      <c r="AG9" s="17">
        <v>0.15333333150666001</v>
      </c>
      <c r="AH9" s="17">
        <v>9.4358567052631306E-2</v>
      </c>
      <c r="AI9" s="17"/>
      <c r="AJ9" s="17">
        <v>0.185265212883718</v>
      </c>
      <c r="AK9" s="17">
        <v>0.13577872665502799</v>
      </c>
      <c r="AL9" s="17">
        <v>0.15331069037969899</v>
      </c>
      <c r="AM9" s="17"/>
      <c r="AN9" s="17">
        <v>9.4388796230376201E-2</v>
      </c>
      <c r="AO9" s="17">
        <v>0.106257486854483</v>
      </c>
      <c r="AP9" s="17">
        <v>0.16080435778407801</v>
      </c>
      <c r="AQ9" s="17">
        <v>0.20692464854484199</v>
      </c>
      <c r="AR9" s="17">
        <v>0.16231715038089101</v>
      </c>
      <c r="AS9" s="17"/>
      <c r="AT9" s="17">
        <v>0.13261781647906501</v>
      </c>
      <c r="AU9" s="17">
        <v>0.15726736649110101</v>
      </c>
      <c r="AV9" s="17"/>
      <c r="AW9" s="17">
        <v>0.15816087078890401</v>
      </c>
      <c r="AX9" s="17">
        <v>0.13379970974425801</v>
      </c>
      <c r="AY9" s="17">
        <v>0.107889073543568</v>
      </c>
    </row>
    <row r="10" spans="2:51">
      <c r="B10" s="18" t="s">
        <v>134</v>
      </c>
      <c r="C10" s="17">
        <v>0.4011648059747</v>
      </c>
      <c r="D10" s="17">
        <v>0.38628570874892099</v>
      </c>
      <c r="E10" s="17">
        <v>0.41374002776896002</v>
      </c>
      <c r="F10" s="17"/>
      <c r="G10" s="17">
        <v>0.422013223827157</v>
      </c>
      <c r="H10" s="17">
        <v>0.39402030820258499</v>
      </c>
      <c r="I10" s="17">
        <v>0.41217890733492701</v>
      </c>
      <c r="J10" s="17">
        <v>0.38720646717851298</v>
      </c>
      <c r="K10" s="17">
        <v>0.401233526638893</v>
      </c>
      <c r="L10" s="17">
        <v>0.39834277234502702</v>
      </c>
      <c r="M10" s="17"/>
      <c r="N10" s="17">
        <v>0.41054012686789998</v>
      </c>
      <c r="O10" s="17">
        <v>0.449583768514218</v>
      </c>
      <c r="P10" s="17">
        <v>0.36812835163180102</v>
      </c>
      <c r="Q10" s="17">
        <v>0.36480262354446202</v>
      </c>
      <c r="R10" s="17"/>
      <c r="S10" s="17">
        <v>0.42135194579729601</v>
      </c>
      <c r="T10" s="17">
        <v>0.42169581623917402</v>
      </c>
      <c r="U10" s="17">
        <v>0.37859265951775001</v>
      </c>
      <c r="V10" s="17">
        <v>0.44969122523489202</v>
      </c>
      <c r="W10" s="17">
        <v>0.39558447093400501</v>
      </c>
      <c r="X10" s="17">
        <v>0.40189359819825199</v>
      </c>
      <c r="Y10" s="17">
        <v>0.36289704279611401</v>
      </c>
      <c r="Z10" s="17">
        <v>0.409858148138045</v>
      </c>
      <c r="AA10" s="17">
        <v>0.38147107186636198</v>
      </c>
      <c r="AB10" s="17">
        <v>0.39517587602064502</v>
      </c>
      <c r="AC10" s="17">
        <v>0.367324135581578</v>
      </c>
      <c r="AD10" s="17">
        <v>0.33732582820458701</v>
      </c>
      <c r="AE10" s="17"/>
      <c r="AF10" s="17">
        <v>0.34043362254486398</v>
      </c>
      <c r="AG10" s="17">
        <v>0.45909706676384898</v>
      </c>
      <c r="AH10" s="17">
        <v>0.39392902753536801</v>
      </c>
      <c r="AI10" s="17"/>
      <c r="AJ10" s="17">
        <v>0.36071250131490801</v>
      </c>
      <c r="AK10" s="17">
        <v>0.410408770052545</v>
      </c>
      <c r="AL10" s="17">
        <v>0.37838498869708398</v>
      </c>
      <c r="AM10" s="17"/>
      <c r="AN10" s="17">
        <v>0.28599598492756401</v>
      </c>
      <c r="AO10" s="17">
        <v>0.460283980875975</v>
      </c>
      <c r="AP10" s="17">
        <v>0.43136963296471198</v>
      </c>
      <c r="AQ10" s="17">
        <v>0.517472903736101</v>
      </c>
      <c r="AR10" s="17">
        <v>0.65922226493993996</v>
      </c>
      <c r="AS10" s="17"/>
      <c r="AT10" s="17">
        <v>0.39712968397239001</v>
      </c>
      <c r="AU10" s="17">
        <v>0.42675019537353298</v>
      </c>
      <c r="AV10" s="17"/>
      <c r="AW10" s="17">
        <v>0.457849911140433</v>
      </c>
      <c r="AX10" s="17">
        <v>0.42205363239766402</v>
      </c>
      <c r="AY10" s="17">
        <v>0.33065064685478701</v>
      </c>
    </row>
    <row r="11" spans="2:51">
      <c r="B11" s="18" t="s">
        <v>135</v>
      </c>
      <c r="C11" s="17">
        <v>0.232954465961283</v>
      </c>
      <c r="D11" s="17">
        <v>0.23928689992055399</v>
      </c>
      <c r="E11" s="17">
        <v>0.22756129266529199</v>
      </c>
      <c r="F11" s="17"/>
      <c r="G11" s="17">
        <v>0.14747759076824901</v>
      </c>
      <c r="H11" s="17">
        <v>0.274687675987004</v>
      </c>
      <c r="I11" s="17">
        <v>0.18053248703526401</v>
      </c>
      <c r="J11" s="17">
        <v>0.23692739239774199</v>
      </c>
      <c r="K11" s="17">
        <v>0.240206039723108</v>
      </c>
      <c r="L11" s="17">
        <v>0.27197098248630103</v>
      </c>
      <c r="M11" s="17"/>
      <c r="N11" s="17">
        <v>0.20260595254002201</v>
      </c>
      <c r="O11" s="17">
        <v>0.21356640371982999</v>
      </c>
      <c r="P11" s="17">
        <v>0.24783402158761</v>
      </c>
      <c r="Q11" s="17">
        <v>0.27048392069009902</v>
      </c>
      <c r="R11" s="17"/>
      <c r="S11" s="17">
        <v>0.21890443249935601</v>
      </c>
      <c r="T11" s="17">
        <v>0.257303538771262</v>
      </c>
      <c r="U11" s="17">
        <v>0.25494286527535598</v>
      </c>
      <c r="V11" s="17">
        <v>0.214389302705597</v>
      </c>
      <c r="W11" s="17">
        <v>0.23014683772723701</v>
      </c>
      <c r="X11" s="17">
        <v>0.21296041574882399</v>
      </c>
      <c r="Y11" s="17">
        <v>0.26665067618007499</v>
      </c>
      <c r="Z11" s="17">
        <v>0.179012999452696</v>
      </c>
      <c r="AA11" s="17">
        <v>0.26459541303227901</v>
      </c>
      <c r="AB11" s="17">
        <v>0.22408472485028</v>
      </c>
      <c r="AC11" s="17">
        <v>0.23639195161242299</v>
      </c>
      <c r="AD11" s="17">
        <v>9.4693653230913596E-2</v>
      </c>
      <c r="AE11" s="17"/>
      <c r="AF11" s="17">
        <v>0.26566474481456498</v>
      </c>
      <c r="AG11" s="17">
        <v>0.208680072553385</v>
      </c>
      <c r="AH11" s="17">
        <v>0.24017903883375499</v>
      </c>
      <c r="AI11" s="17"/>
      <c r="AJ11" s="17">
        <v>0.246194523410454</v>
      </c>
      <c r="AK11" s="17">
        <v>0.23566919122487501</v>
      </c>
      <c r="AL11" s="17">
        <v>0.216557717444054</v>
      </c>
      <c r="AM11" s="17"/>
      <c r="AN11" s="17">
        <v>0.31574462574451201</v>
      </c>
      <c r="AO11" s="17">
        <v>0.22726507549862099</v>
      </c>
      <c r="AP11" s="17">
        <v>0.22054765584522601</v>
      </c>
      <c r="AQ11" s="17">
        <v>0.154316868555124</v>
      </c>
      <c r="AR11" s="17">
        <v>0.123107923774321</v>
      </c>
      <c r="AS11" s="17"/>
      <c r="AT11" s="17">
        <v>0.23681864214290699</v>
      </c>
      <c r="AU11" s="17">
        <v>0.19384510613320699</v>
      </c>
      <c r="AV11" s="17"/>
      <c r="AW11" s="17">
        <v>0.20413616050821101</v>
      </c>
      <c r="AX11" s="17">
        <v>0.294851940822275</v>
      </c>
      <c r="AY11" s="17">
        <v>0.24925912676666501</v>
      </c>
    </row>
    <row r="12" spans="2:51">
      <c r="B12" s="18" t="s">
        <v>136</v>
      </c>
      <c r="C12" s="17">
        <v>0.13354515362255501</v>
      </c>
      <c r="D12" s="17">
        <v>0.10939678732826601</v>
      </c>
      <c r="E12" s="17">
        <v>0.156036130298396</v>
      </c>
      <c r="F12" s="17"/>
      <c r="G12" s="17">
        <v>0.16766788767107699</v>
      </c>
      <c r="H12" s="17">
        <v>9.9855600154525506E-2</v>
      </c>
      <c r="I12" s="17">
        <v>0.18480079236835401</v>
      </c>
      <c r="J12" s="17">
        <v>0.13043943064045799</v>
      </c>
      <c r="K12" s="17">
        <v>0.122499577161512</v>
      </c>
      <c r="L12" s="17">
        <v>0.11536951665655901</v>
      </c>
      <c r="M12" s="17"/>
      <c r="N12" s="17">
        <v>0.12717946387944601</v>
      </c>
      <c r="O12" s="17">
        <v>0.15640687359241101</v>
      </c>
      <c r="P12" s="17">
        <v>0.149551041815008</v>
      </c>
      <c r="Q12" s="17">
        <v>0.103807088659015</v>
      </c>
      <c r="R12" s="17"/>
      <c r="S12" s="17">
        <v>0.121205861922156</v>
      </c>
      <c r="T12" s="17">
        <v>0.15832042761889201</v>
      </c>
      <c r="U12" s="17">
        <v>0.158758469609561</v>
      </c>
      <c r="V12" s="17">
        <v>7.0017286619827895E-2</v>
      </c>
      <c r="W12" s="17">
        <v>0.135484198973818</v>
      </c>
      <c r="X12" s="17">
        <v>0.16991097357041099</v>
      </c>
      <c r="Y12" s="17">
        <v>0.17636172177589099</v>
      </c>
      <c r="Z12" s="17">
        <v>0.112582583435307</v>
      </c>
      <c r="AA12" s="17">
        <v>0.114087461963472</v>
      </c>
      <c r="AB12" s="17">
        <v>0.15325959826753899</v>
      </c>
      <c r="AC12" s="17">
        <v>0.100897140622313</v>
      </c>
      <c r="AD12" s="17">
        <v>9.8039547131600402E-2</v>
      </c>
      <c r="AE12" s="17"/>
      <c r="AF12" s="17">
        <v>0.16088234495433501</v>
      </c>
      <c r="AG12" s="17">
        <v>0.10220439960948501</v>
      </c>
      <c r="AH12" s="17">
        <v>9.8343387445388397E-2</v>
      </c>
      <c r="AI12" s="17"/>
      <c r="AJ12" s="17">
        <v>0.12430632912849</v>
      </c>
      <c r="AK12" s="17">
        <v>0.13290332498777099</v>
      </c>
      <c r="AL12" s="17">
        <v>0.117600137158636</v>
      </c>
      <c r="AM12" s="17"/>
      <c r="AN12" s="17">
        <v>0.15246153249354299</v>
      </c>
      <c r="AO12" s="17">
        <v>0.12189275879834401</v>
      </c>
      <c r="AP12" s="17">
        <v>0.110414048927248</v>
      </c>
      <c r="AQ12" s="17">
        <v>8.7667230445864705E-2</v>
      </c>
      <c r="AR12" s="17">
        <v>0</v>
      </c>
      <c r="AS12" s="17"/>
      <c r="AT12" s="17">
        <v>0.13107698794115899</v>
      </c>
      <c r="AU12" s="17">
        <v>0.16016549862336599</v>
      </c>
      <c r="AV12" s="17"/>
      <c r="AW12" s="17">
        <v>0.113345827081527</v>
      </c>
      <c r="AX12" s="17">
        <v>0.124947228251297</v>
      </c>
      <c r="AY12" s="17">
        <v>0.15898347243830299</v>
      </c>
    </row>
    <row r="13" spans="2:51">
      <c r="B13" s="18" t="s">
        <v>137</v>
      </c>
      <c r="C13" s="17">
        <v>5.6467502003310098E-2</v>
      </c>
      <c r="D13" s="17">
        <v>6.0091492464456199E-2</v>
      </c>
      <c r="E13" s="17">
        <v>5.3236318925392601E-2</v>
      </c>
      <c r="F13" s="17"/>
      <c r="G13" s="17">
        <v>5.7982134791899002E-2</v>
      </c>
      <c r="H13" s="17">
        <v>4.47953626121066E-2</v>
      </c>
      <c r="I13" s="17">
        <v>3.7304972821452398E-2</v>
      </c>
      <c r="J13" s="17">
        <v>8.2047710234252696E-2</v>
      </c>
      <c r="K13" s="17">
        <v>7.9648187621771102E-2</v>
      </c>
      <c r="L13" s="17">
        <v>4.3787987679741701E-2</v>
      </c>
      <c r="M13" s="17"/>
      <c r="N13" s="17">
        <v>2.78543858207734E-2</v>
      </c>
      <c r="O13" s="17">
        <v>4.7963067961763702E-2</v>
      </c>
      <c r="P13" s="17">
        <v>5.9181012328133199E-2</v>
      </c>
      <c r="Q13" s="17">
        <v>9.2674196031717906E-2</v>
      </c>
      <c r="R13" s="17"/>
      <c r="S13" s="17">
        <v>5.0135306916464298E-2</v>
      </c>
      <c r="T13" s="17">
        <v>4.6871529722899902E-2</v>
      </c>
      <c r="U13" s="17">
        <v>6.6279717821136799E-2</v>
      </c>
      <c r="V13" s="17">
        <v>8.71628221753004E-2</v>
      </c>
      <c r="W13" s="17">
        <v>8.0341179230694795E-2</v>
      </c>
      <c r="X13" s="17">
        <v>4.0020259611211299E-2</v>
      </c>
      <c r="Y13" s="17">
        <v>1.13242481053031E-2</v>
      </c>
      <c r="Z13" s="17">
        <v>6.4047019431172802E-2</v>
      </c>
      <c r="AA13" s="17">
        <v>5.2857768407453397E-2</v>
      </c>
      <c r="AB13" s="17">
        <v>4.9516025902394102E-2</v>
      </c>
      <c r="AC13" s="17">
        <v>5.4921230031663999E-2</v>
      </c>
      <c r="AD13" s="17">
        <v>0.15963852104804599</v>
      </c>
      <c r="AE13" s="17"/>
      <c r="AF13" s="17">
        <v>5.3689088528494799E-2</v>
      </c>
      <c r="AG13" s="17">
        <v>3.9106843440334299E-2</v>
      </c>
      <c r="AH13" s="17">
        <v>0.119527621316958</v>
      </c>
      <c r="AI13" s="17"/>
      <c r="AJ13" s="17">
        <v>3.8851688472300999E-2</v>
      </c>
      <c r="AK13" s="17">
        <v>5.20263064505238E-2</v>
      </c>
      <c r="AL13" s="17">
        <v>0.113564628018583</v>
      </c>
      <c r="AM13" s="17"/>
      <c r="AN13" s="17">
        <v>9.2250976435450702E-2</v>
      </c>
      <c r="AO13" s="17">
        <v>4.1785809541320697E-2</v>
      </c>
      <c r="AP13" s="17">
        <v>4.12233899939424E-2</v>
      </c>
      <c r="AQ13" s="17">
        <v>1.65049934915374E-2</v>
      </c>
      <c r="AR13" s="17">
        <v>0</v>
      </c>
      <c r="AS13" s="17"/>
      <c r="AT13" s="17">
        <v>6.1776325731122197E-2</v>
      </c>
      <c r="AU13" s="17">
        <v>1.3289933594802201E-2</v>
      </c>
      <c r="AV13" s="17"/>
      <c r="AW13" s="17">
        <v>4.27011041727327E-2</v>
      </c>
      <c r="AX13" s="17">
        <v>1.4586256746338301E-2</v>
      </c>
      <c r="AY13" s="17">
        <v>8.3512640193789206E-2</v>
      </c>
    </row>
    <row r="14" spans="2:51">
      <c r="B14" s="18" t="s">
        <v>119</v>
      </c>
      <c r="C14" s="17">
        <v>4.1250575244405403E-2</v>
      </c>
      <c r="D14" s="17">
        <v>3.1503979984510502E-2</v>
      </c>
      <c r="E14" s="17">
        <v>5.0304404280214703E-2</v>
      </c>
      <c r="F14" s="17"/>
      <c r="G14" s="17">
        <v>3.2245470849723103E-2</v>
      </c>
      <c r="H14" s="17">
        <v>2.66123655677819E-2</v>
      </c>
      <c r="I14" s="17">
        <v>7.1276696954945401E-2</v>
      </c>
      <c r="J14" s="17">
        <v>2.2419016398883499E-2</v>
      </c>
      <c r="K14" s="17">
        <v>3.7991274687718402E-2</v>
      </c>
      <c r="L14" s="17">
        <v>4.9783371805241602E-2</v>
      </c>
      <c r="M14" s="17"/>
      <c r="N14" s="17">
        <v>2.4504739952899299E-2</v>
      </c>
      <c r="O14" s="17">
        <v>3.5629511694190999E-2</v>
      </c>
      <c r="P14" s="17">
        <v>5.2291483200982397E-2</v>
      </c>
      <c r="Q14" s="17">
        <v>5.5124824227751799E-2</v>
      </c>
      <c r="R14" s="17"/>
      <c r="S14" s="17">
        <v>1.7263300473259802E-2</v>
      </c>
      <c r="T14" s="17">
        <v>1.2323363719752E-2</v>
      </c>
      <c r="U14" s="17">
        <v>3.9976832923799201E-2</v>
      </c>
      <c r="V14" s="17">
        <v>3.6095940071768397E-2</v>
      </c>
      <c r="W14" s="17">
        <v>4.20044552352156E-2</v>
      </c>
      <c r="X14" s="17">
        <v>4.61449698278312E-2</v>
      </c>
      <c r="Y14" s="17">
        <v>4.62592156666033E-2</v>
      </c>
      <c r="Z14" s="17">
        <v>6.3362111820349107E-2</v>
      </c>
      <c r="AA14" s="17">
        <v>6.3438247131953701E-2</v>
      </c>
      <c r="AB14" s="17">
        <v>6.2595011491666797E-2</v>
      </c>
      <c r="AC14" s="17">
        <v>6.8179272782278602E-2</v>
      </c>
      <c r="AD14" s="17">
        <v>4.3202952621380998E-2</v>
      </c>
      <c r="AE14" s="17"/>
      <c r="AF14" s="17">
        <v>4.4721894181887198E-2</v>
      </c>
      <c r="AG14" s="17">
        <v>3.7578286126285797E-2</v>
      </c>
      <c r="AH14" s="17">
        <v>5.3662357815898599E-2</v>
      </c>
      <c r="AI14" s="17"/>
      <c r="AJ14" s="17">
        <v>4.4669744790128203E-2</v>
      </c>
      <c r="AK14" s="17">
        <v>3.3213680629257697E-2</v>
      </c>
      <c r="AL14" s="17">
        <v>2.05818383019452E-2</v>
      </c>
      <c r="AM14" s="17"/>
      <c r="AN14" s="17">
        <v>5.9158084168553303E-2</v>
      </c>
      <c r="AO14" s="17">
        <v>4.2514888431256101E-2</v>
      </c>
      <c r="AP14" s="17">
        <v>3.5640914484793701E-2</v>
      </c>
      <c r="AQ14" s="17">
        <v>1.71133552265318E-2</v>
      </c>
      <c r="AR14" s="17">
        <v>5.53526609048475E-2</v>
      </c>
      <c r="AS14" s="17"/>
      <c r="AT14" s="17">
        <v>4.05805437333569E-2</v>
      </c>
      <c r="AU14" s="17">
        <v>4.8681899783989999E-2</v>
      </c>
      <c r="AV14" s="17"/>
      <c r="AW14" s="17">
        <v>2.3806126308192899E-2</v>
      </c>
      <c r="AX14" s="17">
        <v>9.7612320381662808E-3</v>
      </c>
      <c r="AY14" s="17">
        <v>6.9705040202888605E-2</v>
      </c>
    </row>
    <row r="15" spans="2:51">
      <c r="B15" s="18" t="s">
        <v>138</v>
      </c>
      <c r="C15" s="21">
        <v>0.53578230316844599</v>
      </c>
      <c r="D15" s="21">
        <v>0.55972084030221403</v>
      </c>
      <c r="E15" s="21">
        <v>0.51286185383070504</v>
      </c>
      <c r="F15" s="21"/>
      <c r="G15" s="21">
        <v>0.59462691591905203</v>
      </c>
      <c r="H15" s="21">
        <v>0.55404899567858201</v>
      </c>
      <c r="I15" s="21">
        <v>0.52608505081998502</v>
      </c>
      <c r="J15" s="21">
        <v>0.52816645032866305</v>
      </c>
      <c r="K15" s="21">
        <v>0.51965492080589004</v>
      </c>
      <c r="L15" s="21">
        <v>0.51908814137215598</v>
      </c>
      <c r="M15" s="21"/>
      <c r="N15" s="21">
        <v>0.61785545780685902</v>
      </c>
      <c r="O15" s="21">
        <v>0.54643414303180404</v>
      </c>
      <c r="P15" s="21">
        <v>0.49114244106826599</v>
      </c>
      <c r="Q15" s="21">
        <v>0.47790997039141597</v>
      </c>
      <c r="R15" s="21"/>
      <c r="S15" s="21">
        <v>0.592491098188764</v>
      </c>
      <c r="T15" s="21">
        <v>0.52518114016719497</v>
      </c>
      <c r="U15" s="21">
        <v>0.48004211437014699</v>
      </c>
      <c r="V15" s="21">
        <v>0.59233464842750605</v>
      </c>
      <c r="W15" s="21">
        <v>0.51202332883303503</v>
      </c>
      <c r="X15" s="21">
        <v>0.53096338124172304</v>
      </c>
      <c r="Y15" s="21">
        <v>0.49940413827212798</v>
      </c>
      <c r="Z15" s="21">
        <v>0.580995285860475</v>
      </c>
      <c r="AA15" s="21">
        <v>0.50502110946484202</v>
      </c>
      <c r="AB15" s="21">
        <v>0.51054463948812001</v>
      </c>
      <c r="AC15" s="21">
        <v>0.53961040495132195</v>
      </c>
      <c r="AD15" s="21">
        <v>0.60442532596805898</v>
      </c>
      <c r="AE15" s="21"/>
      <c r="AF15" s="21">
        <v>0.475041927520718</v>
      </c>
      <c r="AG15" s="21">
        <v>0.61243039827051005</v>
      </c>
      <c r="AH15" s="21">
        <v>0.48828759458799997</v>
      </c>
      <c r="AI15" s="21"/>
      <c r="AJ15" s="21">
        <v>0.54597771419862595</v>
      </c>
      <c r="AK15" s="21">
        <v>0.54618749670757305</v>
      </c>
      <c r="AL15" s="21">
        <v>0.53169567907678195</v>
      </c>
      <c r="AM15" s="21"/>
      <c r="AN15" s="21">
        <v>0.38038478115794</v>
      </c>
      <c r="AO15" s="21">
        <v>0.56654146773045799</v>
      </c>
      <c r="AP15" s="21">
        <v>0.59217399074878996</v>
      </c>
      <c r="AQ15" s="21">
        <v>0.72439755228094305</v>
      </c>
      <c r="AR15" s="21">
        <v>0.82153941532083097</v>
      </c>
      <c r="AS15" s="21"/>
      <c r="AT15" s="21">
        <v>0.52974750045145502</v>
      </c>
      <c r="AU15" s="21">
        <v>0.58401756186463405</v>
      </c>
      <c r="AV15" s="21"/>
      <c r="AW15" s="21">
        <v>0.616010781929337</v>
      </c>
      <c r="AX15" s="21">
        <v>0.55585334214192295</v>
      </c>
      <c r="AY15" s="21">
        <v>0.43853972039835498</v>
      </c>
    </row>
    <row r="16" spans="2:51">
      <c r="B16" s="18" t="s">
        <v>139</v>
      </c>
      <c r="C16" s="21">
        <v>0.190012655625866</v>
      </c>
      <c r="D16" s="21">
        <v>0.16948827979272199</v>
      </c>
      <c r="E16" s="21">
        <v>0.20927244922378899</v>
      </c>
      <c r="F16" s="21"/>
      <c r="G16" s="21">
        <v>0.225650022462976</v>
      </c>
      <c r="H16" s="21">
        <v>0.144650962766632</v>
      </c>
      <c r="I16" s="21">
        <v>0.22210576518980599</v>
      </c>
      <c r="J16" s="21">
        <v>0.21248714087471099</v>
      </c>
      <c r="K16" s="21">
        <v>0.202147764783284</v>
      </c>
      <c r="L16" s="21">
        <v>0.15915750433630099</v>
      </c>
      <c r="M16" s="21"/>
      <c r="N16" s="21">
        <v>0.15503384970021999</v>
      </c>
      <c r="O16" s="21">
        <v>0.20436994155417401</v>
      </c>
      <c r="P16" s="21">
        <v>0.208732054143142</v>
      </c>
      <c r="Q16" s="21">
        <v>0.196481284690733</v>
      </c>
      <c r="R16" s="21"/>
      <c r="S16" s="21">
        <v>0.17134116883861999</v>
      </c>
      <c r="T16" s="21">
        <v>0.20519195734179199</v>
      </c>
      <c r="U16" s="21">
        <v>0.22503818743069801</v>
      </c>
      <c r="V16" s="21">
        <v>0.157180108795128</v>
      </c>
      <c r="W16" s="21">
        <v>0.215825378204512</v>
      </c>
      <c r="X16" s="21">
        <v>0.20993123318162199</v>
      </c>
      <c r="Y16" s="21">
        <v>0.18768596988119399</v>
      </c>
      <c r="Z16" s="21">
        <v>0.17662960286648</v>
      </c>
      <c r="AA16" s="21">
        <v>0.16694523037092501</v>
      </c>
      <c r="AB16" s="21">
        <v>0.202775624169933</v>
      </c>
      <c r="AC16" s="21">
        <v>0.155818370653977</v>
      </c>
      <c r="AD16" s="21">
        <v>0.257678068179647</v>
      </c>
      <c r="AE16" s="21"/>
      <c r="AF16" s="21">
        <v>0.21457143348283</v>
      </c>
      <c r="AG16" s="21">
        <v>0.14131124304982001</v>
      </c>
      <c r="AH16" s="21">
        <v>0.217871008762347</v>
      </c>
      <c r="AI16" s="21"/>
      <c r="AJ16" s="21">
        <v>0.16315801760079099</v>
      </c>
      <c r="AK16" s="21">
        <v>0.18492963143829499</v>
      </c>
      <c r="AL16" s="21">
        <v>0.23116476517721901</v>
      </c>
      <c r="AM16" s="21"/>
      <c r="AN16" s="21">
        <v>0.24471250892899399</v>
      </c>
      <c r="AO16" s="21">
        <v>0.16367856833966499</v>
      </c>
      <c r="AP16" s="21">
        <v>0.15163743892119</v>
      </c>
      <c r="AQ16" s="21">
        <v>0.104172223937402</v>
      </c>
      <c r="AR16" s="21">
        <v>0</v>
      </c>
      <c r="AS16" s="21"/>
      <c r="AT16" s="21">
        <v>0.19285331367228101</v>
      </c>
      <c r="AU16" s="21">
        <v>0.173455432218168</v>
      </c>
      <c r="AV16" s="21"/>
      <c r="AW16" s="21">
        <v>0.15604693125426</v>
      </c>
      <c r="AX16" s="21">
        <v>0.13953348499763599</v>
      </c>
      <c r="AY16" s="21">
        <v>0.242496112632092</v>
      </c>
    </row>
    <row r="17" spans="2:51">
      <c r="B17" s="18" t="s">
        <v>140</v>
      </c>
      <c r="C17" s="22">
        <v>0.34576964754257999</v>
      </c>
      <c r="D17" s="22">
        <v>0.39023256050949201</v>
      </c>
      <c r="E17" s="22">
        <v>0.30358940460691602</v>
      </c>
      <c r="F17" s="22"/>
      <c r="G17" s="22">
        <v>0.36897689345607598</v>
      </c>
      <c r="H17" s="22">
        <v>0.40939803291194998</v>
      </c>
      <c r="I17" s="22">
        <v>0.30397928563017901</v>
      </c>
      <c r="J17" s="22">
        <v>0.31567930945395201</v>
      </c>
      <c r="K17" s="22">
        <v>0.31750715602260599</v>
      </c>
      <c r="L17" s="22">
        <v>0.35993063703585598</v>
      </c>
      <c r="M17" s="22"/>
      <c r="N17" s="22">
        <v>0.46282160810664003</v>
      </c>
      <c r="O17" s="22">
        <v>0.34206420147763</v>
      </c>
      <c r="P17" s="22">
        <v>0.28241038692512499</v>
      </c>
      <c r="Q17" s="22">
        <v>0.28142868570068302</v>
      </c>
      <c r="R17" s="22"/>
      <c r="S17" s="22">
        <v>0.421149929350144</v>
      </c>
      <c r="T17" s="22">
        <v>0.31998918282540301</v>
      </c>
      <c r="U17" s="22">
        <v>0.25500392693944901</v>
      </c>
      <c r="V17" s="22">
        <v>0.43515453963237799</v>
      </c>
      <c r="W17" s="22">
        <v>0.296197950628522</v>
      </c>
      <c r="X17" s="22">
        <v>0.3210321480601</v>
      </c>
      <c r="Y17" s="22">
        <v>0.31171816839093403</v>
      </c>
      <c r="Z17" s="22">
        <v>0.404365682993994</v>
      </c>
      <c r="AA17" s="22">
        <v>0.33807587909391701</v>
      </c>
      <c r="AB17" s="22">
        <v>0.30776901531818701</v>
      </c>
      <c r="AC17" s="22">
        <v>0.38379203429734499</v>
      </c>
      <c r="AD17" s="22">
        <v>0.34674725778841198</v>
      </c>
      <c r="AE17" s="22"/>
      <c r="AF17" s="22">
        <v>0.26047049403788802</v>
      </c>
      <c r="AG17" s="22">
        <v>0.47111915522068998</v>
      </c>
      <c r="AH17" s="22">
        <v>0.27041658582565298</v>
      </c>
      <c r="AI17" s="22"/>
      <c r="AJ17" s="22">
        <v>0.38281969659783499</v>
      </c>
      <c r="AK17" s="22">
        <v>0.361257865269278</v>
      </c>
      <c r="AL17" s="22">
        <v>0.30053091389956399</v>
      </c>
      <c r="AM17" s="22"/>
      <c r="AN17" s="22">
        <v>0.13567227222894701</v>
      </c>
      <c r="AO17" s="22">
        <v>0.40286289939079301</v>
      </c>
      <c r="AP17" s="22">
        <v>0.44053655182759999</v>
      </c>
      <c r="AQ17" s="22">
        <v>0.62022532834354105</v>
      </c>
      <c r="AR17" s="22">
        <v>0.82153941532083097</v>
      </c>
      <c r="AS17" s="22"/>
      <c r="AT17" s="22">
        <v>0.33689418677917399</v>
      </c>
      <c r="AU17" s="22">
        <v>0.41056212964646599</v>
      </c>
      <c r="AV17" s="22"/>
      <c r="AW17" s="22">
        <v>0.459963850675077</v>
      </c>
      <c r="AX17" s="22">
        <v>0.41631985714428699</v>
      </c>
      <c r="AY17" s="22">
        <v>0.19604360776626201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1063</v>
      </c>
      <c r="D7" s="10">
        <v>491</v>
      </c>
      <c r="E7" s="10">
        <v>571</v>
      </c>
      <c r="F7" s="10"/>
      <c r="G7" s="10">
        <v>96</v>
      </c>
      <c r="H7" s="10">
        <v>141</v>
      </c>
      <c r="I7" s="10">
        <v>152</v>
      </c>
      <c r="J7" s="10">
        <v>177</v>
      </c>
      <c r="K7" s="10">
        <v>208</v>
      </c>
      <c r="L7" s="10">
        <v>289</v>
      </c>
      <c r="M7" s="10"/>
      <c r="N7" s="10">
        <v>297</v>
      </c>
      <c r="O7" s="10">
        <v>300</v>
      </c>
      <c r="P7" s="10">
        <v>201</v>
      </c>
      <c r="Q7" s="10">
        <v>257</v>
      </c>
      <c r="R7" s="10"/>
      <c r="S7" s="10">
        <v>106</v>
      </c>
      <c r="T7" s="10">
        <v>156</v>
      </c>
      <c r="U7" s="10">
        <v>97</v>
      </c>
      <c r="V7" s="10">
        <v>108</v>
      </c>
      <c r="W7" s="10">
        <v>72</v>
      </c>
      <c r="X7" s="10">
        <v>102</v>
      </c>
      <c r="Y7" s="10">
        <v>79</v>
      </c>
      <c r="Z7" s="10">
        <v>43</v>
      </c>
      <c r="AA7" s="10">
        <v>145</v>
      </c>
      <c r="AB7" s="10">
        <v>84</v>
      </c>
      <c r="AC7" s="10">
        <v>48</v>
      </c>
      <c r="AD7" s="10">
        <v>23</v>
      </c>
      <c r="AE7" s="10"/>
      <c r="AF7" s="10">
        <v>446</v>
      </c>
      <c r="AG7" s="10">
        <v>423</v>
      </c>
      <c r="AH7" s="10">
        <v>123</v>
      </c>
      <c r="AI7" s="10"/>
      <c r="AJ7" s="10">
        <v>262</v>
      </c>
      <c r="AK7" s="10">
        <v>320</v>
      </c>
      <c r="AL7" s="10">
        <v>105</v>
      </c>
      <c r="AM7" s="10"/>
      <c r="AN7" s="10">
        <v>222</v>
      </c>
      <c r="AO7" s="10">
        <v>177</v>
      </c>
      <c r="AP7" s="10">
        <v>273</v>
      </c>
      <c r="AQ7" s="10">
        <v>99</v>
      </c>
      <c r="AR7" s="10">
        <v>20</v>
      </c>
      <c r="AS7" s="10"/>
      <c r="AT7" s="10">
        <v>964</v>
      </c>
      <c r="AU7" s="10">
        <v>94</v>
      </c>
      <c r="AV7" s="10"/>
      <c r="AW7" s="10">
        <v>523</v>
      </c>
      <c r="AX7" s="10">
        <v>112</v>
      </c>
      <c r="AY7" s="10">
        <v>428</v>
      </c>
    </row>
    <row r="8" spans="2:51" ht="30" customHeight="1">
      <c r="B8" s="11" t="s">
        <v>112</v>
      </c>
      <c r="C8" s="11">
        <v>1065</v>
      </c>
      <c r="D8" s="11">
        <v>510</v>
      </c>
      <c r="E8" s="11">
        <v>554</v>
      </c>
      <c r="F8" s="11"/>
      <c r="G8" s="11">
        <v>118</v>
      </c>
      <c r="H8" s="11">
        <v>171</v>
      </c>
      <c r="I8" s="11">
        <v>173</v>
      </c>
      <c r="J8" s="11">
        <v>174</v>
      </c>
      <c r="K8" s="11">
        <v>171</v>
      </c>
      <c r="L8" s="11">
        <v>258</v>
      </c>
      <c r="M8" s="11"/>
      <c r="N8" s="11">
        <v>275</v>
      </c>
      <c r="O8" s="11">
        <v>268</v>
      </c>
      <c r="P8" s="11">
        <v>239</v>
      </c>
      <c r="Q8" s="11">
        <v>275</v>
      </c>
      <c r="R8" s="11"/>
      <c r="S8" s="11">
        <v>131</v>
      </c>
      <c r="T8" s="11">
        <v>147</v>
      </c>
      <c r="U8" s="11">
        <v>84</v>
      </c>
      <c r="V8" s="11">
        <v>115</v>
      </c>
      <c r="W8" s="11">
        <v>66</v>
      </c>
      <c r="X8" s="11">
        <v>108</v>
      </c>
      <c r="Y8" s="11">
        <v>77</v>
      </c>
      <c r="Z8" s="11">
        <v>39</v>
      </c>
      <c r="AA8" s="11">
        <v>135</v>
      </c>
      <c r="AB8" s="11">
        <v>87</v>
      </c>
      <c r="AC8" s="11">
        <v>51</v>
      </c>
      <c r="AD8" s="11">
        <v>24</v>
      </c>
      <c r="AE8" s="11"/>
      <c r="AF8" s="11">
        <v>430</v>
      </c>
      <c r="AG8" s="11">
        <v>413</v>
      </c>
      <c r="AH8" s="11">
        <v>135</v>
      </c>
      <c r="AI8" s="11"/>
      <c r="AJ8" s="11">
        <v>253</v>
      </c>
      <c r="AK8" s="11">
        <v>331</v>
      </c>
      <c r="AL8" s="11">
        <v>103</v>
      </c>
      <c r="AM8" s="11"/>
      <c r="AN8" s="11">
        <v>226</v>
      </c>
      <c r="AO8" s="11">
        <v>183</v>
      </c>
      <c r="AP8" s="11">
        <v>269</v>
      </c>
      <c r="AQ8" s="11">
        <v>101</v>
      </c>
      <c r="AR8" s="11">
        <v>18</v>
      </c>
      <c r="AS8" s="11"/>
      <c r="AT8" s="11">
        <v>950</v>
      </c>
      <c r="AU8" s="11">
        <v>111</v>
      </c>
      <c r="AV8" s="11"/>
      <c r="AW8" s="11">
        <v>505</v>
      </c>
      <c r="AX8" s="11">
        <v>119</v>
      </c>
      <c r="AY8" s="11">
        <v>441</v>
      </c>
    </row>
    <row r="9" spans="2:51">
      <c r="B9" s="18" t="s">
        <v>133</v>
      </c>
      <c r="C9" s="17">
        <v>0.11551754222052101</v>
      </c>
      <c r="D9" s="17">
        <v>0.15690815066781</v>
      </c>
      <c r="E9" s="17">
        <v>7.7616316719478398E-2</v>
      </c>
      <c r="F9" s="17"/>
      <c r="G9" s="17">
        <v>0.10262474072552</v>
      </c>
      <c r="H9" s="17">
        <v>0.116161211539572</v>
      </c>
      <c r="I9" s="17">
        <v>0.117004933726336</v>
      </c>
      <c r="J9" s="17">
        <v>0.11764414672585299</v>
      </c>
      <c r="K9" s="17">
        <v>0.124694070898348</v>
      </c>
      <c r="L9" s="17">
        <v>0.112460645948024</v>
      </c>
      <c r="M9" s="17"/>
      <c r="N9" s="17">
        <v>0.15316728721366199</v>
      </c>
      <c r="O9" s="17">
        <v>9.0967594785698602E-2</v>
      </c>
      <c r="P9" s="17">
        <v>0.11816625051176199</v>
      </c>
      <c r="Q9" s="17">
        <v>0.10315012381000301</v>
      </c>
      <c r="R9" s="17"/>
      <c r="S9" s="17">
        <v>0.13375463657971201</v>
      </c>
      <c r="T9" s="17">
        <v>6.2361410585389902E-2</v>
      </c>
      <c r="U9" s="17">
        <v>9.7936107426327093E-2</v>
      </c>
      <c r="V9" s="17">
        <v>0.13650097307765499</v>
      </c>
      <c r="W9" s="17">
        <v>0.152393538065829</v>
      </c>
      <c r="X9" s="17">
        <v>0.15301242008739899</v>
      </c>
      <c r="Y9" s="17">
        <v>0.100667065367551</v>
      </c>
      <c r="Z9" s="17">
        <v>0.116111352927443</v>
      </c>
      <c r="AA9" s="17">
        <v>0.119119364402583</v>
      </c>
      <c r="AB9" s="17">
        <v>0.110618955832349</v>
      </c>
      <c r="AC9" s="17">
        <v>8.1728943127970896E-2</v>
      </c>
      <c r="AD9" s="17">
        <v>0.147820210486279</v>
      </c>
      <c r="AE9" s="17"/>
      <c r="AF9" s="17">
        <v>0.102919861665761</v>
      </c>
      <c r="AG9" s="17">
        <v>0.13370215397328999</v>
      </c>
      <c r="AH9" s="17">
        <v>0.11351290174529199</v>
      </c>
      <c r="AI9" s="17"/>
      <c r="AJ9" s="17">
        <v>0.15992475149983901</v>
      </c>
      <c r="AK9" s="17">
        <v>0.10286380115886599</v>
      </c>
      <c r="AL9" s="17">
        <v>0.14792728268889599</v>
      </c>
      <c r="AM9" s="17"/>
      <c r="AN9" s="17">
        <v>9.3239889136340404E-2</v>
      </c>
      <c r="AO9" s="17">
        <v>0.116542248714071</v>
      </c>
      <c r="AP9" s="17">
        <v>0.120465163557732</v>
      </c>
      <c r="AQ9" s="17">
        <v>0.17318563800819201</v>
      </c>
      <c r="AR9" s="17">
        <v>0.101646823596777</v>
      </c>
      <c r="AS9" s="17"/>
      <c r="AT9" s="17">
        <v>0.119658641427907</v>
      </c>
      <c r="AU9" s="17">
        <v>7.6059920993218094E-2</v>
      </c>
      <c r="AV9" s="17"/>
      <c r="AW9" s="17">
        <v>0.14361160640205201</v>
      </c>
      <c r="AX9" s="17">
        <v>0.136212811799582</v>
      </c>
      <c r="AY9" s="17">
        <v>7.7782167874876199E-2</v>
      </c>
    </row>
    <row r="10" spans="2:51">
      <c r="B10" s="18" t="s">
        <v>134</v>
      </c>
      <c r="C10" s="17">
        <v>0.339278092849845</v>
      </c>
      <c r="D10" s="17">
        <v>0.36723880221376998</v>
      </c>
      <c r="E10" s="17">
        <v>0.31228336335677698</v>
      </c>
      <c r="F10" s="17"/>
      <c r="G10" s="17">
        <v>0.29837131225887198</v>
      </c>
      <c r="H10" s="17">
        <v>0.33580824119818098</v>
      </c>
      <c r="I10" s="17">
        <v>0.33800968462304998</v>
      </c>
      <c r="J10" s="17">
        <v>0.372357940460463</v>
      </c>
      <c r="K10" s="17">
        <v>0.31596297429311598</v>
      </c>
      <c r="L10" s="17">
        <v>0.35434504542268702</v>
      </c>
      <c r="M10" s="17"/>
      <c r="N10" s="17">
        <v>0.40962545349512403</v>
      </c>
      <c r="O10" s="17">
        <v>0.32237054215490302</v>
      </c>
      <c r="P10" s="17">
        <v>0.33399667464626698</v>
      </c>
      <c r="Q10" s="17">
        <v>0.28819680642103701</v>
      </c>
      <c r="R10" s="17"/>
      <c r="S10" s="17">
        <v>0.41169153710068801</v>
      </c>
      <c r="T10" s="17">
        <v>0.36353209255446201</v>
      </c>
      <c r="U10" s="17">
        <v>0.37144876009374</v>
      </c>
      <c r="V10" s="17">
        <v>0.36735919753618002</v>
      </c>
      <c r="W10" s="17">
        <v>0.35404248462625498</v>
      </c>
      <c r="X10" s="17">
        <v>0.27243136228583098</v>
      </c>
      <c r="Y10" s="17">
        <v>0.30623564342384002</v>
      </c>
      <c r="Z10" s="17">
        <v>0.42679961600834598</v>
      </c>
      <c r="AA10" s="17">
        <v>0.27957704056118399</v>
      </c>
      <c r="AB10" s="17">
        <v>0.31357679595451998</v>
      </c>
      <c r="AC10" s="17">
        <v>0.24749202074871501</v>
      </c>
      <c r="AD10" s="17">
        <v>0.397577756014866</v>
      </c>
      <c r="AE10" s="17"/>
      <c r="AF10" s="17">
        <v>0.32999142761098799</v>
      </c>
      <c r="AG10" s="17">
        <v>0.37633205212368698</v>
      </c>
      <c r="AH10" s="17">
        <v>0.28554495289602</v>
      </c>
      <c r="AI10" s="17"/>
      <c r="AJ10" s="17">
        <v>0.35385049961707599</v>
      </c>
      <c r="AK10" s="17">
        <v>0.35297407046611401</v>
      </c>
      <c r="AL10" s="17">
        <v>0.378857292245741</v>
      </c>
      <c r="AM10" s="17"/>
      <c r="AN10" s="17">
        <v>0.219573061828856</v>
      </c>
      <c r="AO10" s="17">
        <v>0.33390839157098001</v>
      </c>
      <c r="AP10" s="17">
        <v>0.39243505936080197</v>
      </c>
      <c r="AQ10" s="17">
        <v>0.46824692212223101</v>
      </c>
      <c r="AR10" s="17">
        <v>0.53978724396024003</v>
      </c>
      <c r="AS10" s="17"/>
      <c r="AT10" s="17">
        <v>0.33470304090817399</v>
      </c>
      <c r="AU10" s="17">
        <v>0.36862140155779</v>
      </c>
      <c r="AV10" s="17"/>
      <c r="AW10" s="17">
        <v>0.381738733589644</v>
      </c>
      <c r="AX10" s="17">
        <v>0.38076274300191398</v>
      </c>
      <c r="AY10" s="17">
        <v>0.27949509309298898</v>
      </c>
    </row>
    <row r="11" spans="2:51">
      <c r="B11" s="18" t="s">
        <v>135</v>
      </c>
      <c r="C11" s="17">
        <v>0.32770544763864101</v>
      </c>
      <c r="D11" s="17">
        <v>0.29666816078109998</v>
      </c>
      <c r="E11" s="17">
        <v>0.356906428205082</v>
      </c>
      <c r="F11" s="17"/>
      <c r="G11" s="17">
        <v>0.42702288219062101</v>
      </c>
      <c r="H11" s="17">
        <v>0.34893261841154799</v>
      </c>
      <c r="I11" s="17">
        <v>0.226805075109832</v>
      </c>
      <c r="J11" s="17">
        <v>0.30949761477455101</v>
      </c>
      <c r="K11" s="17">
        <v>0.34037848518446701</v>
      </c>
      <c r="L11" s="17">
        <v>0.339759023019513</v>
      </c>
      <c r="M11" s="17"/>
      <c r="N11" s="17">
        <v>0.26018254545902603</v>
      </c>
      <c r="O11" s="17">
        <v>0.35158510221774902</v>
      </c>
      <c r="P11" s="17">
        <v>0.34048103442192001</v>
      </c>
      <c r="Q11" s="17">
        <v>0.35826198381077001</v>
      </c>
      <c r="R11" s="17"/>
      <c r="S11" s="17">
        <v>0.284100877276458</v>
      </c>
      <c r="T11" s="17">
        <v>0.333704163018755</v>
      </c>
      <c r="U11" s="17">
        <v>0.29325876218831898</v>
      </c>
      <c r="V11" s="17">
        <v>0.34115500074733601</v>
      </c>
      <c r="W11" s="17">
        <v>0.29169060257727902</v>
      </c>
      <c r="X11" s="17">
        <v>0.35135575211387798</v>
      </c>
      <c r="Y11" s="17">
        <v>0.35266744393977101</v>
      </c>
      <c r="Z11" s="17">
        <v>0.27173972896569898</v>
      </c>
      <c r="AA11" s="17">
        <v>0.39427214448458198</v>
      </c>
      <c r="AB11" s="17">
        <v>0.34562314773789599</v>
      </c>
      <c r="AC11" s="17">
        <v>0.31972984762692702</v>
      </c>
      <c r="AD11" s="17">
        <v>0.16509350220224001</v>
      </c>
      <c r="AE11" s="17"/>
      <c r="AF11" s="17">
        <v>0.329108886607555</v>
      </c>
      <c r="AG11" s="17">
        <v>0.30578741845210899</v>
      </c>
      <c r="AH11" s="17">
        <v>0.36152088684272399</v>
      </c>
      <c r="AI11" s="17"/>
      <c r="AJ11" s="17">
        <v>0.32668576697446</v>
      </c>
      <c r="AK11" s="17">
        <v>0.313421866190222</v>
      </c>
      <c r="AL11" s="17">
        <v>0.259485953462256</v>
      </c>
      <c r="AM11" s="17"/>
      <c r="AN11" s="17">
        <v>0.44722227211924798</v>
      </c>
      <c r="AO11" s="17">
        <v>0.295927192406855</v>
      </c>
      <c r="AP11" s="17">
        <v>0.30423628002846198</v>
      </c>
      <c r="AQ11" s="17">
        <v>0.20389775976413499</v>
      </c>
      <c r="AR11" s="17">
        <v>0.16760192684588199</v>
      </c>
      <c r="AS11" s="17"/>
      <c r="AT11" s="17">
        <v>0.33030655136646803</v>
      </c>
      <c r="AU11" s="17">
        <v>0.31033950562989698</v>
      </c>
      <c r="AV11" s="17"/>
      <c r="AW11" s="17">
        <v>0.27940445189107399</v>
      </c>
      <c r="AX11" s="17">
        <v>0.32877858271941601</v>
      </c>
      <c r="AY11" s="17">
        <v>0.38270376374610399</v>
      </c>
    </row>
    <row r="12" spans="2:51">
      <c r="B12" s="18" t="s">
        <v>136</v>
      </c>
      <c r="C12" s="17">
        <v>0.12856919639323899</v>
      </c>
      <c r="D12" s="17">
        <v>9.8429593839823498E-2</v>
      </c>
      <c r="E12" s="17">
        <v>0.156568443755499</v>
      </c>
      <c r="F12" s="17"/>
      <c r="G12" s="17">
        <v>0.10764047025329999</v>
      </c>
      <c r="H12" s="17">
        <v>0.15209888822508499</v>
      </c>
      <c r="I12" s="17">
        <v>0.17869129689249599</v>
      </c>
      <c r="J12" s="17">
        <v>9.9413178417666503E-2</v>
      </c>
      <c r="K12" s="17">
        <v>8.8353478630314397E-2</v>
      </c>
      <c r="L12" s="17">
        <v>0.13517974825117099</v>
      </c>
      <c r="M12" s="17"/>
      <c r="N12" s="17">
        <v>0.118986610883516</v>
      </c>
      <c r="O12" s="17">
        <v>0.14581293697912501</v>
      </c>
      <c r="P12" s="17">
        <v>0.105768327577558</v>
      </c>
      <c r="Q12" s="17">
        <v>0.13918497182133599</v>
      </c>
      <c r="R12" s="17"/>
      <c r="S12" s="17">
        <v>8.2054032799303706E-2</v>
      </c>
      <c r="T12" s="17">
        <v>0.14586497578600599</v>
      </c>
      <c r="U12" s="17">
        <v>0.185296415824236</v>
      </c>
      <c r="V12" s="17">
        <v>8.9780410602828403E-2</v>
      </c>
      <c r="W12" s="17">
        <v>9.3177942266159802E-2</v>
      </c>
      <c r="X12" s="17">
        <v>0.118059955361767</v>
      </c>
      <c r="Y12" s="17">
        <v>0.18329729623312599</v>
      </c>
      <c r="Z12" s="17">
        <v>0.104781511416392</v>
      </c>
      <c r="AA12" s="17">
        <v>0.135948192580917</v>
      </c>
      <c r="AB12" s="17">
        <v>0.13529116197568</v>
      </c>
      <c r="AC12" s="17">
        <v>0.125746822351749</v>
      </c>
      <c r="AD12" s="17">
        <v>0.21134294858972</v>
      </c>
      <c r="AE12" s="17"/>
      <c r="AF12" s="17">
        <v>0.147466707915897</v>
      </c>
      <c r="AG12" s="17">
        <v>0.11059807104312799</v>
      </c>
      <c r="AH12" s="17">
        <v>0.10622046720817201</v>
      </c>
      <c r="AI12" s="17"/>
      <c r="AJ12" s="17">
        <v>8.7827950181346204E-2</v>
      </c>
      <c r="AK12" s="17">
        <v>0.14676691080461299</v>
      </c>
      <c r="AL12" s="17">
        <v>0.135337189323047</v>
      </c>
      <c r="AM12" s="17"/>
      <c r="AN12" s="17">
        <v>0.14632151687810199</v>
      </c>
      <c r="AO12" s="17">
        <v>0.13801659503282701</v>
      </c>
      <c r="AP12" s="17">
        <v>0.102409502111469</v>
      </c>
      <c r="AQ12" s="17">
        <v>0.110491593033208</v>
      </c>
      <c r="AR12" s="17">
        <v>6.7919104731500798E-2</v>
      </c>
      <c r="AS12" s="17"/>
      <c r="AT12" s="17">
        <v>0.127749509711031</v>
      </c>
      <c r="AU12" s="17">
        <v>0.14086002593554001</v>
      </c>
      <c r="AV12" s="17"/>
      <c r="AW12" s="17">
        <v>0.125244678094899</v>
      </c>
      <c r="AX12" s="17">
        <v>0.104954319688687</v>
      </c>
      <c r="AY12" s="17">
        <v>0.13873907901480501</v>
      </c>
    </row>
    <row r="13" spans="2:51">
      <c r="B13" s="18" t="s">
        <v>137</v>
      </c>
      <c r="C13" s="17">
        <v>2.7988822837329098E-2</v>
      </c>
      <c r="D13" s="17">
        <v>3.3048447634727203E-2</v>
      </c>
      <c r="E13" s="17">
        <v>2.33818589561261E-2</v>
      </c>
      <c r="F13" s="17"/>
      <c r="G13" s="17">
        <v>9.8220327868597593E-3</v>
      </c>
      <c r="H13" s="17">
        <v>0</v>
      </c>
      <c r="I13" s="17">
        <v>2.6099156030302401E-2</v>
      </c>
      <c r="J13" s="17">
        <v>6.0975719940364201E-2</v>
      </c>
      <c r="K13" s="17">
        <v>6.3213074659815502E-2</v>
      </c>
      <c r="L13" s="17">
        <v>1.0577621265317401E-2</v>
      </c>
      <c r="M13" s="17"/>
      <c r="N13" s="17">
        <v>2.41631432479943E-2</v>
      </c>
      <c r="O13" s="17">
        <v>3.4655404634402698E-2</v>
      </c>
      <c r="P13" s="17">
        <v>3.50248937888369E-2</v>
      </c>
      <c r="Q13" s="17">
        <v>2.00950645959883E-2</v>
      </c>
      <c r="R13" s="17"/>
      <c r="S13" s="17">
        <v>2.69362148803746E-2</v>
      </c>
      <c r="T13" s="17">
        <v>4.2618617130757902E-2</v>
      </c>
      <c r="U13" s="17">
        <v>2.4255948075796601E-2</v>
      </c>
      <c r="V13" s="17">
        <v>3.5842939568673099E-2</v>
      </c>
      <c r="W13" s="17">
        <v>6.66909772292609E-2</v>
      </c>
      <c r="X13" s="17">
        <v>0</v>
      </c>
      <c r="Y13" s="17">
        <v>2.0717784141296401E-2</v>
      </c>
      <c r="Z13" s="17">
        <v>1.72056788617709E-2</v>
      </c>
      <c r="AA13" s="17">
        <v>1.3965934444204501E-2</v>
      </c>
      <c r="AB13" s="17">
        <v>3.22949270078879E-2</v>
      </c>
      <c r="AC13" s="17">
        <v>4.8316730000688903E-2</v>
      </c>
      <c r="AD13" s="17">
        <v>0</v>
      </c>
      <c r="AE13" s="17"/>
      <c r="AF13" s="17">
        <v>2.95614721267764E-2</v>
      </c>
      <c r="AG13" s="17">
        <v>2.8991702522355101E-2</v>
      </c>
      <c r="AH13" s="17">
        <v>2.9367539470771201E-2</v>
      </c>
      <c r="AI13" s="17"/>
      <c r="AJ13" s="17">
        <v>1.7738840187459699E-2</v>
      </c>
      <c r="AK13" s="17">
        <v>2.6684920412253298E-2</v>
      </c>
      <c r="AL13" s="17">
        <v>3.6503223983700997E-2</v>
      </c>
      <c r="AM13" s="17"/>
      <c r="AN13" s="17">
        <v>2.92496468533502E-2</v>
      </c>
      <c r="AO13" s="17">
        <v>3.1641664536293197E-2</v>
      </c>
      <c r="AP13" s="17">
        <v>2.5153872115521999E-2</v>
      </c>
      <c r="AQ13" s="17">
        <v>1.7755912100035801E-2</v>
      </c>
      <c r="AR13" s="17">
        <v>0</v>
      </c>
      <c r="AS13" s="17"/>
      <c r="AT13" s="17">
        <v>2.6725693700319401E-2</v>
      </c>
      <c r="AU13" s="17">
        <v>3.99590624682701E-2</v>
      </c>
      <c r="AV13" s="17"/>
      <c r="AW13" s="17">
        <v>2.9318943213060701E-2</v>
      </c>
      <c r="AX13" s="17">
        <v>1.91990368135386E-2</v>
      </c>
      <c r="AY13" s="17">
        <v>2.8835256382002801E-2</v>
      </c>
    </row>
    <row r="14" spans="2:51">
      <c r="B14" s="18" t="s">
        <v>119</v>
      </c>
      <c r="C14" s="17">
        <v>6.09408980604247E-2</v>
      </c>
      <c r="D14" s="17">
        <v>4.7706844862769202E-2</v>
      </c>
      <c r="E14" s="17">
        <v>7.3243589007037493E-2</v>
      </c>
      <c r="F14" s="17"/>
      <c r="G14" s="17">
        <v>5.45185617848278E-2</v>
      </c>
      <c r="H14" s="17">
        <v>4.6999040625614601E-2</v>
      </c>
      <c r="I14" s="17">
        <v>0.113389853617984</v>
      </c>
      <c r="J14" s="17">
        <v>4.0111399681102299E-2</v>
      </c>
      <c r="K14" s="17">
        <v>6.7397916333938698E-2</v>
      </c>
      <c r="L14" s="17">
        <v>4.7677916093287399E-2</v>
      </c>
      <c r="M14" s="17"/>
      <c r="N14" s="17">
        <v>3.3874959700678102E-2</v>
      </c>
      <c r="O14" s="17">
        <v>5.4608419228121298E-2</v>
      </c>
      <c r="P14" s="17">
        <v>6.6562819053655894E-2</v>
      </c>
      <c r="Q14" s="17">
        <v>9.1111049540865005E-2</v>
      </c>
      <c r="R14" s="17"/>
      <c r="S14" s="17">
        <v>6.1462701363463899E-2</v>
      </c>
      <c r="T14" s="17">
        <v>5.1918740924629898E-2</v>
      </c>
      <c r="U14" s="17">
        <v>2.78040063915806E-2</v>
      </c>
      <c r="V14" s="17">
        <v>2.9361478467326899E-2</v>
      </c>
      <c r="W14" s="17">
        <v>4.20044552352156E-2</v>
      </c>
      <c r="X14" s="17">
        <v>0.10514051015112499</v>
      </c>
      <c r="Y14" s="17">
        <v>3.6414766894415397E-2</v>
      </c>
      <c r="Z14" s="17">
        <v>6.3362111820349107E-2</v>
      </c>
      <c r="AA14" s="17">
        <v>5.71173235265292E-2</v>
      </c>
      <c r="AB14" s="17">
        <v>6.2595011491666797E-2</v>
      </c>
      <c r="AC14" s="17">
        <v>0.17698563614394899</v>
      </c>
      <c r="AD14" s="17">
        <v>7.8165582706895706E-2</v>
      </c>
      <c r="AE14" s="17"/>
      <c r="AF14" s="17">
        <v>6.09516440730224E-2</v>
      </c>
      <c r="AG14" s="17">
        <v>4.4588601885431102E-2</v>
      </c>
      <c r="AH14" s="17">
        <v>0.10383325183702</v>
      </c>
      <c r="AI14" s="17"/>
      <c r="AJ14" s="17">
        <v>5.3972191539819303E-2</v>
      </c>
      <c r="AK14" s="17">
        <v>5.7288430967931202E-2</v>
      </c>
      <c r="AL14" s="17">
        <v>4.1889058296359902E-2</v>
      </c>
      <c r="AM14" s="17"/>
      <c r="AN14" s="17">
        <v>6.4393613184103499E-2</v>
      </c>
      <c r="AO14" s="17">
        <v>8.3963907738972998E-2</v>
      </c>
      <c r="AP14" s="17">
        <v>5.5300122826012703E-2</v>
      </c>
      <c r="AQ14" s="17">
        <v>2.6422174972198498E-2</v>
      </c>
      <c r="AR14" s="17">
        <v>0.12304490086559999</v>
      </c>
      <c r="AS14" s="17"/>
      <c r="AT14" s="17">
        <v>6.08565628861008E-2</v>
      </c>
      <c r="AU14" s="17">
        <v>6.4160083415285105E-2</v>
      </c>
      <c r="AV14" s="17"/>
      <c r="AW14" s="17">
        <v>4.0681586809270601E-2</v>
      </c>
      <c r="AX14" s="17">
        <v>3.0092505976861899E-2</v>
      </c>
      <c r="AY14" s="17">
        <v>9.2444639889223607E-2</v>
      </c>
    </row>
    <row r="15" spans="2:51">
      <c r="B15" s="18" t="s">
        <v>138</v>
      </c>
      <c r="C15" s="21">
        <v>0.45479563507036602</v>
      </c>
      <c r="D15" s="21">
        <v>0.52414695288157997</v>
      </c>
      <c r="E15" s="21">
        <v>0.38989968007625497</v>
      </c>
      <c r="F15" s="21"/>
      <c r="G15" s="21">
        <v>0.400996052984392</v>
      </c>
      <c r="H15" s="21">
        <v>0.45196945273775202</v>
      </c>
      <c r="I15" s="21">
        <v>0.455014618349386</v>
      </c>
      <c r="J15" s="21">
        <v>0.49000208718631699</v>
      </c>
      <c r="K15" s="21">
        <v>0.44065704519146398</v>
      </c>
      <c r="L15" s="21">
        <v>0.46680569137071098</v>
      </c>
      <c r="M15" s="21"/>
      <c r="N15" s="21">
        <v>0.56279274070878604</v>
      </c>
      <c r="O15" s="21">
        <v>0.41333813694060201</v>
      </c>
      <c r="P15" s="21">
        <v>0.45216292515802903</v>
      </c>
      <c r="Q15" s="21">
        <v>0.391346930231041</v>
      </c>
      <c r="R15" s="21"/>
      <c r="S15" s="21">
        <v>0.54544617368040005</v>
      </c>
      <c r="T15" s="21">
        <v>0.42589350313985103</v>
      </c>
      <c r="U15" s="21">
        <v>0.46938486752006697</v>
      </c>
      <c r="V15" s="21">
        <v>0.50386017061383603</v>
      </c>
      <c r="W15" s="21">
        <v>0.50643602269208399</v>
      </c>
      <c r="X15" s="21">
        <v>0.42544378237323</v>
      </c>
      <c r="Y15" s="21">
        <v>0.40690270879139101</v>
      </c>
      <c r="Z15" s="21">
        <v>0.54291096893578905</v>
      </c>
      <c r="AA15" s="21">
        <v>0.39869640496376801</v>
      </c>
      <c r="AB15" s="21">
        <v>0.42419575178686902</v>
      </c>
      <c r="AC15" s="21">
        <v>0.32922096387668598</v>
      </c>
      <c r="AD15" s="21">
        <v>0.54539796650114503</v>
      </c>
      <c r="AE15" s="21"/>
      <c r="AF15" s="21">
        <v>0.43291128927674999</v>
      </c>
      <c r="AG15" s="21">
        <v>0.51003420609697703</v>
      </c>
      <c r="AH15" s="21">
        <v>0.39905785464131299</v>
      </c>
      <c r="AI15" s="21"/>
      <c r="AJ15" s="21">
        <v>0.51377525111691502</v>
      </c>
      <c r="AK15" s="21">
        <v>0.45583787162498102</v>
      </c>
      <c r="AL15" s="21">
        <v>0.52678457493463704</v>
      </c>
      <c r="AM15" s="21"/>
      <c r="AN15" s="21">
        <v>0.31281295096519601</v>
      </c>
      <c r="AO15" s="21">
        <v>0.450450640285052</v>
      </c>
      <c r="AP15" s="21">
        <v>0.51290022291853499</v>
      </c>
      <c r="AQ15" s="21">
        <v>0.64143256013042205</v>
      </c>
      <c r="AR15" s="21">
        <v>0.64143406755701704</v>
      </c>
      <c r="AS15" s="21"/>
      <c r="AT15" s="21">
        <v>0.45436168233608099</v>
      </c>
      <c r="AU15" s="21">
        <v>0.44468132255100801</v>
      </c>
      <c r="AV15" s="21"/>
      <c r="AW15" s="21">
        <v>0.525350339991696</v>
      </c>
      <c r="AX15" s="21">
        <v>0.51697555480149604</v>
      </c>
      <c r="AY15" s="21">
        <v>0.357277260967865</v>
      </c>
    </row>
    <row r="16" spans="2:51">
      <c r="B16" s="18" t="s">
        <v>139</v>
      </c>
      <c r="C16" s="21">
        <v>0.156558019230568</v>
      </c>
      <c r="D16" s="21">
        <v>0.131478041474551</v>
      </c>
      <c r="E16" s="21">
        <v>0.17995030271162499</v>
      </c>
      <c r="F16" s="21"/>
      <c r="G16" s="21">
        <v>0.117462503040159</v>
      </c>
      <c r="H16" s="21">
        <v>0.15209888822508499</v>
      </c>
      <c r="I16" s="21">
        <v>0.20479045292279899</v>
      </c>
      <c r="J16" s="21">
        <v>0.160388898358031</v>
      </c>
      <c r="K16" s="21">
        <v>0.15156655329013</v>
      </c>
      <c r="L16" s="21">
        <v>0.14575736951648899</v>
      </c>
      <c r="M16" s="21"/>
      <c r="N16" s="21">
        <v>0.14314975413151099</v>
      </c>
      <c r="O16" s="21">
        <v>0.18046834161352801</v>
      </c>
      <c r="P16" s="21">
        <v>0.14079322136639499</v>
      </c>
      <c r="Q16" s="21">
        <v>0.15928003641732399</v>
      </c>
      <c r="R16" s="21"/>
      <c r="S16" s="21">
        <v>0.10899024767967801</v>
      </c>
      <c r="T16" s="21">
        <v>0.188483592916764</v>
      </c>
      <c r="U16" s="21">
        <v>0.20955236390003301</v>
      </c>
      <c r="V16" s="21">
        <v>0.125623350171501</v>
      </c>
      <c r="W16" s="21">
        <v>0.15986891949542101</v>
      </c>
      <c r="X16" s="21">
        <v>0.118059955361767</v>
      </c>
      <c r="Y16" s="21">
        <v>0.20401508037442201</v>
      </c>
      <c r="Z16" s="21">
        <v>0.121987190278163</v>
      </c>
      <c r="AA16" s="21">
        <v>0.149914127025121</v>
      </c>
      <c r="AB16" s="21">
        <v>0.167586088983568</v>
      </c>
      <c r="AC16" s="21">
        <v>0.17406355235243801</v>
      </c>
      <c r="AD16" s="21">
        <v>0.21134294858972</v>
      </c>
      <c r="AE16" s="21"/>
      <c r="AF16" s="21">
        <v>0.17702818004267301</v>
      </c>
      <c r="AG16" s="21">
        <v>0.13958977356548299</v>
      </c>
      <c r="AH16" s="21">
        <v>0.135588006678943</v>
      </c>
      <c r="AI16" s="21"/>
      <c r="AJ16" s="21">
        <v>0.10556679036880599</v>
      </c>
      <c r="AK16" s="21">
        <v>0.173451831216866</v>
      </c>
      <c r="AL16" s="21">
        <v>0.17184041330674801</v>
      </c>
      <c r="AM16" s="21"/>
      <c r="AN16" s="21">
        <v>0.17557116373145201</v>
      </c>
      <c r="AO16" s="21">
        <v>0.16965825956912001</v>
      </c>
      <c r="AP16" s="21">
        <v>0.12756337422699099</v>
      </c>
      <c r="AQ16" s="21">
        <v>0.12824750513324401</v>
      </c>
      <c r="AR16" s="21">
        <v>6.7919104731500798E-2</v>
      </c>
      <c r="AS16" s="21"/>
      <c r="AT16" s="21">
        <v>0.15447520341135099</v>
      </c>
      <c r="AU16" s="21">
        <v>0.18081908840381</v>
      </c>
      <c r="AV16" s="21"/>
      <c r="AW16" s="21">
        <v>0.15456362130796</v>
      </c>
      <c r="AX16" s="21">
        <v>0.124153356502226</v>
      </c>
      <c r="AY16" s="21">
        <v>0.16757433539680799</v>
      </c>
    </row>
    <row r="17" spans="2:51">
      <c r="B17" s="18" t="s">
        <v>140</v>
      </c>
      <c r="C17" s="22">
        <v>0.29823761583979802</v>
      </c>
      <c r="D17" s="22">
        <v>0.39266891140702898</v>
      </c>
      <c r="E17" s="22">
        <v>0.20994937736463001</v>
      </c>
      <c r="F17" s="22"/>
      <c r="G17" s="22">
        <v>0.28353354994423302</v>
      </c>
      <c r="H17" s="22">
        <v>0.29987056451266703</v>
      </c>
      <c r="I17" s="22">
        <v>0.25022416542658699</v>
      </c>
      <c r="J17" s="22">
        <v>0.329613188828286</v>
      </c>
      <c r="K17" s="22">
        <v>0.28909049190133501</v>
      </c>
      <c r="L17" s="22">
        <v>0.321048321854222</v>
      </c>
      <c r="M17" s="22"/>
      <c r="N17" s="22">
        <v>0.419642986577276</v>
      </c>
      <c r="O17" s="22">
        <v>0.232869795327074</v>
      </c>
      <c r="P17" s="22">
        <v>0.31136970379163398</v>
      </c>
      <c r="Q17" s="22">
        <v>0.23206689381371601</v>
      </c>
      <c r="R17" s="22"/>
      <c r="S17" s="22">
        <v>0.43645592600072203</v>
      </c>
      <c r="T17" s="22">
        <v>0.23740991022308799</v>
      </c>
      <c r="U17" s="22">
        <v>0.25983250362003502</v>
      </c>
      <c r="V17" s="22">
        <v>0.37823682044233398</v>
      </c>
      <c r="W17" s="22">
        <v>0.34656710319666301</v>
      </c>
      <c r="X17" s="22">
        <v>0.307383827011463</v>
      </c>
      <c r="Y17" s="22">
        <v>0.202887628416969</v>
      </c>
      <c r="Z17" s="22">
        <v>0.42092377865762598</v>
      </c>
      <c r="AA17" s="22">
        <v>0.24878227793864599</v>
      </c>
      <c r="AB17" s="22">
        <v>0.256609662803301</v>
      </c>
      <c r="AC17" s="22">
        <v>0.155157411524248</v>
      </c>
      <c r="AD17" s="22">
        <v>0.334055017911425</v>
      </c>
      <c r="AE17" s="22"/>
      <c r="AF17" s="22">
        <v>0.25588310923407698</v>
      </c>
      <c r="AG17" s="22">
        <v>0.370444432531495</v>
      </c>
      <c r="AH17" s="22">
        <v>0.26346984796237</v>
      </c>
      <c r="AI17" s="22"/>
      <c r="AJ17" s="22">
        <v>0.40820846074810901</v>
      </c>
      <c r="AK17" s="22">
        <v>0.28238604040811399</v>
      </c>
      <c r="AL17" s="22">
        <v>0.354944161627889</v>
      </c>
      <c r="AM17" s="22"/>
      <c r="AN17" s="22">
        <v>0.137241787233744</v>
      </c>
      <c r="AO17" s="22">
        <v>0.28079238071593099</v>
      </c>
      <c r="AP17" s="22">
        <v>0.385336848691544</v>
      </c>
      <c r="AQ17" s="22">
        <v>0.51318505499717904</v>
      </c>
      <c r="AR17" s="22">
        <v>0.57351496282551595</v>
      </c>
      <c r="AS17" s="22"/>
      <c r="AT17" s="22">
        <v>0.29988647892473003</v>
      </c>
      <c r="AU17" s="22">
        <v>0.263862234147198</v>
      </c>
      <c r="AV17" s="22"/>
      <c r="AW17" s="22">
        <v>0.37078671868373603</v>
      </c>
      <c r="AX17" s="22">
        <v>0.39282219829927001</v>
      </c>
      <c r="AY17" s="22">
        <v>0.189702925571058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1063</v>
      </c>
      <c r="D7" s="10">
        <v>491</v>
      </c>
      <c r="E7" s="10">
        <v>571</v>
      </c>
      <c r="F7" s="10"/>
      <c r="G7" s="10">
        <v>96</v>
      </c>
      <c r="H7" s="10">
        <v>141</v>
      </c>
      <c r="I7" s="10">
        <v>152</v>
      </c>
      <c r="J7" s="10">
        <v>177</v>
      </c>
      <c r="K7" s="10">
        <v>208</v>
      </c>
      <c r="L7" s="10">
        <v>289</v>
      </c>
      <c r="M7" s="10"/>
      <c r="N7" s="10">
        <v>297</v>
      </c>
      <c r="O7" s="10">
        <v>300</v>
      </c>
      <c r="P7" s="10">
        <v>201</v>
      </c>
      <c r="Q7" s="10">
        <v>257</v>
      </c>
      <c r="R7" s="10"/>
      <c r="S7" s="10">
        <v>106</v>
      </c>
      <c r="T7" s="10">
        <v>156</v>
      </c>
      <c r="U7" s="10">
        <v>97</v>
      </c>
      <c r="V7" s="10">
        <v>108</v>
      </c>
      <c r="W7" s="10">
        <v>72</v>
      </c>
      <c r="X7" s="10">
        <v>102</v>
      </c>
      <c r="Y7" s="10">
        <v>79</v>
      </c>
      <c r="Z7" s="10">
        <v>43</v>
      </c>
      <c r="AA7" s="10">
        <v>145</v>
      </c>
      <c r="AB7" s="10">
        <v>84</v>
      </c>
      <c r="AC7" s="10">
        <v>48</v>
      </c>
      <c r="AD7" s="10">
        <v>23</v>
      </c>
      <c r="AE7" s="10"/>
      <c r="AF7" s="10">
        <v>446</v>
      </c>
      <c r="AG7" s="10">
        <v>423</v>
      </c>
      <c r="AH7" s="10">
        <v>123</v>
      </c>
      <c r="AI7" s="10"/>
      <c r="AJ7" s="10">
        <v>262</v>
      </c>
      <c r="AK7" s="10">
        <v>320</v>
      </c>
      <c r="AL7" s="10">
        <v>105</v>
      </c>
      <c r="AM7" s="10"/>
      <c r="AN7" s="10">
        <v>222</v>
      </c>
      <c r="AO7" s="10">
        <v>177</v>
      </c>
      <c r="AP7" s="10">
        <v>273</v>
      </c>
      <c r="AQ7" s="10">
        <v>99</v>
      </c>
      <c r="AR7" s="10">
        <v>20</v>
      </c>
      <c r="AS7" s="10"/>
      <c r="AT7" s="10">
        <v>964</v>
      </c>
      <c r="AU7" s="10">
        <v>94</v>
      </c>
      <c r="AV7" s="10"/>
      <c r="AW7" s="10">
        <v>523</v>
      </c>
      <c r="AX7" s="10">
        <v>112</v>
      </c>
      <c r="AY7" s="10">
        <v>428</v>
      </c>
    </row>
    <row r="8" spans="2:51" ht="30" customHeight="1">
      <c r="B8" s="11" t="s">
        <v>112</v>
      </c>
      <c r="C8" s="11">
        <v>1065</v>
      </c>
      <c r="D8" s="11">
        <v>510</v>
      </c>
      <c r="E8" s="11">
        <v>554</v>
      </c>
      <c r="F8" s="11"/>
      <c r="G8" s="11">
        <v>118</v>
      </c>
      <c r="H8" s="11">
        <v>171</v>
      </c>
      <c r="I8" s="11">
        <v>173</v>
      </c>
      <c r="J8" s="11">
        <v>174</v>
      </c>
      <c r="K8" s="11">
        <v>171</v>
      </c>
      <c r="L8" s="11">
        <v>258</v>
      </c>
      <c r="M8" s="11"/>
      <c r="N8" s="11">
        <v>275</v>
      </c>
      <c r="O8" s="11">
        <v>268</v>
      </c>
      <c r="P8" s="11">
        <v>239</v>
      </c>
      <c r="Q8" s="11">
        <v>275</v>
      </c>
      <c r="R8" s="11"/>
      <c r="S8" s="11">
        <v>131</v>
      </c>
      <c r="T8" s="11">
        <v>147</v>
      </c>
      <c r="U8" s="11">
        <v>84</v>
      </c>
      <c r="V8" s="11">
        <v>115</v>
      </c>
      <c r="W8" s="11">
        <v>66</v>
      </c>
      <c r="X8" s="11">
        <v>108</v>
      </c>
      <c r="Y8" s="11">
        <v>77</v>
      </c>
      <c r="Z8" s="11">
        <v>39</v>
      </c>
      <c r="AA8" s="11">
        <v>135</v>
      </c>
      <c r="AB8" s="11">
        <v>87</v>
      </c>
      <c r="AC8" s="11">
        <v>51</v>
      </c>
      <c r="AD8" s="11">
        <v>24</v>
      </c>
      <c r="AE8" s="11"/>
      <c r="AF8" s="11">
        <v>430</v>
      </c>
      <c r="AG8" s="11">
        <v>413</v>
      </c>
      <c r="AH8" s="11">
        <v>135</v>
      </c>
      <c r="AI8" s="11"/>
      <c r="AJ8" s="11">
        <v>253</v>
      </c>
      <c r="AK8" s="11">
        <v>331</v>
      </c>
      <c r="AL8" s="11">
        <v>103</v>
      </c>
      <c r="AM8" s="11"/>
      <c r="AN8" s="11">
        <v>226</v>
      </c>
      <c r="AO8" s="11">
        <v>183</v>
      </c>
      <c r="AP8" s="11">
        <v>269</v>
      </c>
      <c r="AQ8" s="11">
        <v>101</v>
      </c>
      <c r="AR8" s="11">
        <v>18</v>
      </c>
      <c r="AS8" s="11"/>
      <c r="AT8" s="11">
        <v>950</v>
      </c>
      <c r="AU8" s="11">
        <v>111</v>
      </c>
      <c r="AV8" s="11"/>
      <c r="AW8" s="11">
        <v>505</v>
      </c>
      <c r="AX8" s="11">
        <v>119</v>
      </c>
      <c r="AY8" s="11">
        <v>441</v>
      </c>
    </row>
    <row r="9" spans="2:51">
      <c r="B9" s="18" t="s">
        <v>133</v>
      </c>
      <c r="C9" s="17">
        <v>7.1997679744018397E-2</v>
      </c>
      <c r="D9" s="17">
        <v>9.0570411105485499E-2</v>
      </c>
      <c r="E9" s="17">
        <v>5.5028669216183802E-2</v>
      </c>
      <c r="F9" s="17"/>
      <c r="G9" s="17">
        <v>9.0007318279308801E-2</v>
      </c>
      <c r="H9" s="17">
        <v>0.114904611890481</v>
      </c>
      <c r="I9" s="17">
        <v>8.5262448065338198E-2</v>
      </c>
      <c r="J9" s="17">
        <v>5.0270972069181401E-2</v>
      </c>
      <c r="K9" s="17">
        <v>6.8575942966498105E-2</v>
      </c>
      <c r="L9" s="17">
        <v>4.32417509369677E-2</v>
      </c>
      <c r="M9" s="17"/>
      <c r="N9" s="17">
        <v>9.39345672196744E-2</v>
      </c>
      <c r="O9" s="17">
        <v>6.2138147521333398E-2</v>
      </c>
      <c r="P9" s="17">
        <v>6.7388768920168096E-2</v>
      </c>
      <c r="Q9" s="17">
        <v>6.5952969603661996E-2</v>
      </c>
      <c r="R9" s="17"/>
      <c r="S9" s="17">
        <v>0.13147991195051301</v>
      </c>
      <c r="T9" s="17">
        <v>6.5103117694946894E-2</v>
      </c>
      <c r="U9" s="17">
        <v>7.4287907855788204E-2</v>
      </c>
      <c r="V9" s="17">
        <v>0.100280611730539</v>
      </c>
      <c r="W9" s="17">
        <v>5.3640937764438498E-2</v>
      </c>
      <c r="X9" s="17">
        <v>5.4054487027142502E-2</v>
      </c>
      <c r="Y9" s="17">
        <v>2.3404386170107799E-2</v>
      </c>
      <c r="Z9" s="17">
        <v>9.9176354047948806E-2</v>
      </c>
      <c r="AA9" s="17">
        <v>5.5888987563666698E-2</v>
      </c>
      <c r="AB9" s="17">
        <v>3.6602847709615E-2</v>
      </c>
      <c r="AC9" s="17">
        <v>9.2425492931624401E-2</v>
      </c>
      <c r="AD9" s="17">
        <v>6.5487714300187003E-2</v>
      </c>
      <c r="AE9" s="17"/>
      <c r="AF9" s="17">
        <v>6.8679981260484496E-2</v>
      </c>
      <c r="AG9" s="17">
        <v>8.8261034442225994E-2</v>
      </c>
      <c r="AH9" s="17">
        <v>3.5243360885684798E-2</v>
      </c>
      <c r="AI9" s="17"/>
      <c r="AJ9" s="17">
        <v>0.121631572608025</v>
      </c>
      <c r="AK9" s="17">
        <v>5.8432402671106901E-2</v>
      </c>
      <c r="AL9" s="17">
        <v>9.2489418126568607E-2</v>
      </c>
      <c r="AM9" s="17"/>
      <c r="AN9" s="17">
        <v>5.7472320216215102E-2</v>
      </c>
      <c r="AO9" s="17">
        <v>4.6808230393489601E-2</v>
      </c>
      <c r="AP9" s="17">
        <v>7.5119146513832502E-2</v>
      </c>
      <c r="AQ9" s="17">
        <v>9.4891206804783995E-2</v>
      </c>
      <c r="AR9" s="17">
        <v>0.16231715038089101</v>
      </c>
      <c r="AS9" s="17"/>
      <c r="AT9" s="17">
        <v>7.0627978000770905E-2</v>
      </c>
      <c r="AU9" s="17">
        <v>8.6684011742133305E-2</v>
      </c>
      <c r="AV9" s="17"/>
      <c r="AW9" s="17">
        <v>6.8261666606988194E-2</v>
      </c>
      <c r="AX9" s="17">
        <v>0.114133415393478</v>
      </c>
      <c r="AY9" s="17">
        <v>6.4918017032482303E-2</v>
      </c>
    </row>
    <row r="10" spans="2:51">
      <c r="B10" s="18" t="s">
        <v>134</v>
      </c>
      <c r="C10" s="17">
        <v>0.30537904263548099</v>
      </c>
      <c r="D10" s="17">
        <v>0.32862104633913097</v>
      </c>
      <c r="E10" s="17">
        <v>0.28454935483105098</v>
      </c>
      <c r="F10" s="17"/>
      <c r="G10" s="17">
        <v>0.32922925421302601</v>
      </c>
      <c r="H10" s="17">
        <v>0.336889710580693</v>
      </c>
      <c r="I10" s="17">
        <v>0.302473782166086</v>
      </c>
      <c r="J10" s="17">
        <v>0.30569527880346897</v>
      </c>
      <c r="K10" s="17">
        <v>0.22009308206837</v>
      </c>
      <c r="L10" s="17">
        <v>0.33189010702121202</v>
      </c>
      <c r="M10" s="17"/>
      <c r="N10" s="17">
        <v>0.34259332486403699</v>
      </c>
      <c r="O10" s="17">
        <v>0.26183900514868302</v>
      </c>
      <c r="P10" s="17">
        <v>0.331209728511206</v>
      </c>
      <c r="Q10" s="17">
        <v>0.28749072401069897</v>
      </c>
      <c r="R10" s="17"/>
      <c r="S10" s="17">
        <v>0.31409211677520199</v>
      </c>
      <c r="T10" s="17">
        <v>0.30790760690629398</v>
      </c>
      <c r="U10" s="17">
        <v>0.29018711155155502</v>
      </c>
      <c r="V10" s="17">
        <v>0.30425795831244001</v>
      </c>
      <c r="W10" s="17">
        <v>0.33458385838725702</v>
      </c>
      <c r="X10" s="17">
        <v>0.29454351107244903</v>
      </c>
      <c r="Y10" s="17">
        <v>0.33064994239568102</v>
      </c>
      <c r="Z10" s="17">
        <v>0.281431220653378</v>
      </c>
      <c r="AA10" s="17">
        <v>0.30014511071630001</v>
      </c>
      <c r="AB10" s="17">
        <v>0.29149725554182099</v>
      </c>
      <c r="AC10" s="17">
        <v>0.231545275687776</v>
      </c>
      <c r="AD10" s="17">
        <v>0.46451846415642301</v>
      </c>
      <c r="AE10" s="17"/>
      <c r="AF10" s="17">
        <v>0.33005552594458198</v>
      </c>
      <c r="AG10" s="17">
        <v>0.275506569776507</v>
      </c>
      <c r="AH10" s="17">
        <v>0.307711012879334</v>
      </c>
      <c r="AI10" s="17"/>
      <c r="AJ10" s="17">
        <v>0.37681447556743702</v>
      </c>
      <c r="AK10" s="17">
        <v>0.27350198989157998</v>
      </c>
      <c r="AL10" s="17">
        <v>0.24145533699863</v>
      </c>
      <c r="AM10" s="17"/>
      <c r="AN10" s="17">
        <v>0.249918427683086</v>
      </c>
      <c r="AO10" s="17">
        <v>0.34104495055316297</v>
      </c>
      <c r="AP10" s="17">
        <v>0.31523304197602797</v>
      </c>
      <c r="AQ10" s="17">
        <v>0.43532614786000101</v>
      </c>
      <c r="AR10" s="17">
        <v>0.42526094875642401</v>
      </c>
      <c r="AS10" s="17"/>
      <c r="AT10" s="17">
        <v>0.309058607759779</v>
      </c>
      <c r="AU10" s="17">
        <v>0.27872625931373801</v>
      </c>
      <c r="AV10" s="17"/>
      <c r="AW10" s="17">
        <v>0.30926138711204298</v>
      </c>
      <c r="AX10" s="17">
        <v>0.33823709566349103</v>
      </c>
      <c r="AY10" s="17">
        <v>0.29207950211086797</v>
      </c>
    </row>
    <row r="11" spans="2:51">
      <c r="B11" s="18" t="s">
        <v>135</v>
      </c>
      <c r="C11" s="17">
        <v>0.312867132579906</v>
      </c>
      <c r="D11" s="17">
        <v>0.26861420741208702</v>
      </c>
      <c r="E11" s="17">
        <v>0.35421113911810698</v>
      </c>
      <c r="F11" s="17"/>
      <c r="G11" s="17">
        <v>0.310188723002502</v>
      </c>
      <c r="H11" s="17">
        <v>0.28906559840972501</v>
      </c>
      <c r="I11" s="17">
        <v>0.230792363310276</v>
      </c>
      <c r="J11" s="17">
        <v>0.30911958143853702</v>
      </c>
      <c r="K11" s="17">
        <v>0.40495363367971099</v>
      </c>
      <c r="L11" s="17">
        <v>0.32637784167406397</v>
      </c>
      <c r="M11" s="17"/>
      <c r="N11" s="17">
        <v>0.27309341833476902</v>
      </c>
      <c r="O11" s="17">
        <v>0.31969974523226902</v>
      </c>
      <c r="P11" s="17">
        <v>0.33775607892591902</v>
      </c>
      <c r="Q11" s="17">
        <v>0.32560313919510803</v>
      </c>
      <c r="R11" s="17"/>
      <c r="S11" s="17">
        <v>0.26535416900120301</v>
      </c>
      <c r="T11" s="17">
        <v>0.32850669927023202</v>
      </c>
      <c r="U11" s="17">
        <v>0.29088012945895803</v>
      </c>
      <c r="V11" s="17">
        <v>0.314865307216395</v>
      </c>
      <c r="W11" s="17">
        <v>0.333741525255074</v>
      </c>
      <c r="X11" s="17">
        <v>0.342187250927878</v>
      </c>
      <c r="Y11" s="17">
        <v>0.35504187202387499</v>
      </c>
      <c r="Z11" s="17">
        <v>0.27125696950570699</v>
      </c>
      <c r="AA11" s="17">
        <v>0.33080469204305002</v>
      </c>
      <c r="AB11" s="17">
        <v>0.35267303991078303</v>
      </c>
      <c r="AC11" s="17">
        <v>0.27986531337829001</v>
      </c>
      <c r="AD11" s="17">
        <v>0.10900665971755499</v>
      </c>
      <c r="AE11" s="17"/>
      <c r="AF11" s="17">
        <v>0.32350484040392602</v>
      </c>
      <c r="AG11" s="17">
        <v>0.29251417125943802</v>
      </c>
      <c r="AH11" s="17">
        <v>0.35713748121268901</v>
      </c>
      <c r="AI11" s="17"/>
      <c r="AJ11" s="17">
        <v>0.32037949402885901</v>
      </c>
      <c r="AK11" s="17">
        <v>0.31784970703700799</v>
      </c>
      <c r="AL11" s="17">
        <v>0.28953329029293001</v>
      </c>
      <c r="AM11" s="17"/>
      <c r="AN11" s="17">
        <v>0.37802046635394199</v>
      </c>
      <c r="AO11" s="17">
        <v>0.32330154153866603</v>
      </c>
      <c r="AP11" s="17">
        <v>0.29295692504481002</v>
      </c>
      <c r="AQ11" s="17">
        <v>0.22387742052161499</v>
      </c>
      <c r="AR11" s="17">
        <v>0.25483879050202302</v>
      </c>
      <c r="AS11" s="17"/>
      <c r="AT11" s="17">
        <v>0.310919601502471</v>
      </c>
      <c r="AU11" s="17">
        <v>0.32683149975113401</v>
      </c>
      <c r="AV11" s="17"/>
      <c r="AW11" s="17">
        <v>0.29376874633169098</v>
      </c>
      <c r="AX11" s="17">
        <v>0.333802315790242</v>
      </c>
      <c r="AY11" s="17">
        <v>0.32908574539987501</v>
      </c>
    </row>
    <row r="12" spans="2:51">
      <c r="B12" s="18" t="s">
        <v>136</v>
      </c>
      <c r="C12" s="17">
        <v>0.16221256281597099</v>
      </c>
      <c r="D12" s="17">
        <v>0.16749465418767401</v>
      </c>
      <c r="E12" s="17">
        <v>0.15577030708627501</v>
      </c>
      <c r="F12" s="17"/>
      <c r="G12" s="17">
        <v>0.12850714306916</v>
      </c>
      <c r="H12" s="17">
        <v>0.188737349943988</v>
      </c>
      <c r="I12" s="17">
        <v>0.17086033788567201</v>
      </c>
      <c r="J12" s="17">
        <v>0.18387831270897101</v>
      </c>
      <c r="K12" s="17">
        <v>0.117771358166138</v>
      </c>
      <c r="L12" s="17">
        <v>0.169104820638834</v>
      </c>
      <c r="M12" s="17"/>
      <c r="N12" s="17">
        <v>0.16140416471272501</v>
      </c>
      <c r="O12" s="17">
        <v>0.18878347097206799</v>
      </c>
      <c r="P12" s="17">
        <v>0.13243432987320899</v>
      </c>
      <c r="Q12" s="17">
        <v>0.155561732118006</v>
      </c>
      <c r="R12" s="17"/>
      <c r="S12" s="17">
        <v>0.111753341882929</v>
      </c>
      <c r="T12" s="17">
        <v>0.174476283412934</v>
      </c>
      <c r="U12" s="17">
        <v>0.20376633583579201</v>
      </c>
      <c r="V12" s="17">
        <v>0.145694917588854</v>
      </c>
      <c r="W12" s="17">
        <v>0.13454929717786199</v>
      </c>
      <c r="X12" s="17">
        <v>0.153642692235331</v>
      </c>
      <c r="Y12" s="17">
        <v>0.172932490204077</v>
      </c>
      <c r="Z12" s="17">
        <v>0.23022462741083599</v>
      </c>
      <c r="AA12" s="17">
        <v>0.20438759496671999</v>
      </c>
      <c r="AB12" s="17">
        <v>0.14791554862990899</v>
      </c>
      <c r="AC12" s="17">
        <v>0.13372249147850901</v>
      </c>
      <c r="AD12" s="17">
        <v>0.140868311782964</v>
      </c>
      <c r="AE12" s="17"/>
      <c r="AF12" s="17">
        <v>0.13699613052197501</v>
      </c>
      <c r="AG12" s="17">
        <v>0.20174855745311901</v>
      </c>
      <c r="AH12" s="17">
        <v>0.13897696185021899</v>
      </c>
      <c r="AI12" s="17"/>
      <c r="AJ12" s="17">
        <v>0.109525529999663</v>
      </c>
      <c r="AK12" s="17">
        <v>0.185065398632001</v>
      </c>
      <c r="AL12" s="17">
        <v>0.21103146091480501</v>
      </c>
      <c r="AM12" s="17"/>
      <c r="AN12" s="17">
        <v>0.15341705111081499</v>
      </c>
      <c r="AO12" s="17">
        <v>0.151575943266364</v>
      </c>
      <c r="AP12" s="17">
        <v>0.15611914842129099</v>
      </c>
      <c r="AQ12" s="17">
        <v>0.173912788419885</v>
      </c>
      <c r="AR12" s="17">
        <v>6.7919104731500798E-2</v>
      </c>
      <c r="AS12" s="17"/>
      <c r="AT12" s="17">
        <v>0.164389351336201</v>
      </c>
      <c r="AU12" s="17">
        <v>0.15020511014957499</v>
      </c>
      <c r="AV12" s="17"/>
      <c r="AW12" s="17">
        <v>0.18693643039331501</v>
      </c>
      <c r="AX12" s="17">
        <v>0.13468155123332101</v>
      </c>
      <c r="AY12" s="17">
        <v>0.141332418751448</v>
      </c>
    </row>
    <row r="13" spans="2:51">
      <c r="B13" s="18" t="s">
        <v>137</v>
      </c>
      <c r="C13" s="17">
        <v>8.1643286491012101E-2</v>
      </c>
      <c r="D13" s="17">
        <v>9.6102251216371004E-2</v>
      </c>
      <c r="E13" s="17">
        <v>6.8481022163791497E-2</v>
      </c>
      <c r="F13" s="17"/>
      <c r="G13" s="17">
        <v>6.4205821442194E-2</v>
      </c>
      <c r="H13" s="17">
        <v>3.1598272422255699E-2</v>
      </c>
      <c r="I13" s="17">
        <v>0.125427120148531</v>
      </c>
      <c r="J13" s="17">
        <v>9.9257844531464398E-2</v>
      </c>
      <c r="K13" s="17">
        <v>0.10423807501283799</v>
      </c>
      <c r="L13" s="17">
        <v>6.6638478871948598E-2</v>
      </c>
      <c r="M13" s="17"/>
      <c r="N13" s="17">
        <v>9.0403307011173301E-2</v>
      </c>
      <c r="O13" s="17">
        <v>9.9030739389118702E-2</v>
      </c>
      <c r="P13" s="17">
        <v>5.7629154648224198E-2</v>
      </c>
      <c r="Q13" s="17">
        <v>7.9381274235433799E-2</v>
      </c>
      <c r="R13" s="17"/>
      <c r="S13" s="17">
        <v>0.113153391897311</v>
      </c>
      <c r="T13" s="17">
        <v>6.7145935273926094E-2</v>
      </c>
      <c r="U13" s="17">
        <v>7.9840247653771707E-2</v>
      </c>
      <c r="V13" s="17">
        <v>8.9984168943517101E-2</v>
      </c>
      <c r="W13" s="17">
        <v>8.2153326214874298E-2</v>
      </c>
      <c r="X13" s="17">
        <v>6.8679807324569297E-2</v>
      </c>
      <c r="Y13" s="17">
        <v>8.5875042519352004E-2</v>
      </c>
      <c r="Z13" s="17">
        <v>3.72895295043821E-2</v>
      </c>
      <c r="AA13" s="17">
        <v>4.6165220398010402E-2</v>
      </c>
      <c r="AB13" s="17">
        <v>0.100410553609893</v>
      </c>
      <c r="AC13" s="17">
        <v>0.130874667591243</v>
      </c>
      <c r="AD13" s="17">
        <v>0.107503860084284</v>
      </c>
      <c r="AE13" s="17"/>
      <c r="AF13" s="17">
        <v>7.7115733659941302E-2</v>
      </c>
      <c r="AG13" s="17">
        <v>8.5003182575704897E-2</v>
      </c>
      <c r="AH13" s="17">
        <v>8.9794523352575401E-2</v>
      </c>
      <c r="AI13" s="17"/>
      <c r="AJ13" s="17">
        <v>1.4335988126210199E-2</v>
      </c>
      <c r="AK13" s="17">
        <v>0.11661520051888</v>
      </c>
      <c r="AL13" s="17">
        <v>0.108760989416872</v>
      </c>
      <c r="AM13" s="17"/>
      <c r="AN13" s="17">
        <v>9.2502563418113498E-2</v>
      </c>
      <c r="AO13" s="17">
        <v>5.9742327473992697E-2</v>
      </c>
      <c r="AP13" s="17">
        <v>9.8921388878908001E-2</v>
      </c>
      <c r="AQ13" s="17">
        <v>4.5570261421516302E-2</v>
      </c>
      <c r="AR13" s="17">
        <v>8.9664005629161297E-2</v>
      </c>
      <c r="AS13" s="17"/>
      <c r="AT13" s="17">
        <v>8.0752293129220096E-2</v>
      </c>
      <c r="AU13" s="17">
        <v>8.3535716575282706E-2</v>
      </c>
      <c r="AV13" s="17"/>
      <c r="AW13" s="17">
        <v>0.101793537489136</v>
      </c>
      <c r="AX13" s="17">
        <v>4.5650350430304902E-2</v>
      </c>
      <c r="AY13" s="17">
        <v>6.8278901965373201E-2</v>
      </c>
    </row>
    <row r="14" spans="2:51">
      <c r="B14" s="18" t="s">
        <v>119</v>
      </c>
      <c r="C14" s="17">
        <v>6.5900295733611405E-2</v>
      </c>
      <c r="D14" s="17">
        <v>4.8597429739251297E-2</v>
      </c>
      <c r="E14" s="17">
        <v>8.1959507584591598E-2</v>
      </c>
      <c r="F14" s="17"/>
      <c r="G14" s="17">
        <v>7.7861739993808604E-2</v>
      </c>
      <c r="H14" s="17">
        <v>3.8804456752857798E-2</v>
      </c>
      <c r="I14" s="17">
        <v>8.5183948424096406E-2</v>
      </c>
      <c r="J14" s="17">
        <v>5.1778010448376099E-2</v>
      </c>
      <c r="K14" s="17">
        <v>8.4367908106444497E-2</v>
      </c>
      <c r="L14" s="17">
        <v>6.2747000856973004E-2</v>
      </c>
      <c r="M14" s="17"/>
      <c r="N14" s="17">
        <v>3.8571217857621298E-2</v>
      </c>
      <c r="O14" s="17">
        <v>6.8508891736528105E-2</v>
      </c>
      <c r="P14" s="17">
        <v>7.3581939121273393E-2</v>
      </c>
      <c r="Q14" s="17">
        <v>8.6010160837091898E-2</v>
      </c>
      <c r="R14" s="17"/>
      <c r="S14" s="17">
        <v>6.4167068492841997E-2</v>
      </c>
      <c r="T14" s="17">
        <v>5.6860357441666898E-2</v>
      </c>
      <c r="U14" s="17">
        <v>6.10382676441346E-2</v>
      </c>
      <c r="V14" s="17">
        <v>4.4917036208255302E-2</v>
      </c>
      <c r="W14" s="17">
        <v>6.13310552004947E-2</v>
      </c>
      <c r="X14" s="17">
        <v>8.68922514126311E-2</v>
      </c>
      <c r="Y14" s="17">
        <v>3.2096266686907099E-2</v>
      </c>
      <c r="Z14" s="17">
        <v>8.0621298877747397E-2</v>
      </c>
      <c r="AA14" s="17">
        <v>6.2608394312252999E-2</v>
      </c>
      <c r="AB14" s="17">
        <v>7.0900754597979607E-2</v>
      </c>
      <c r="AC14" s="17">
        <v>0.13156675893255701</v>
      </c>
      <c r="AD14" s="17">
        <v>0.112614989958587</v>
      </c>
      <c r="AE14" s="17"/>
      <c r="AF14" s="17">
        <v>6.36477882090907E-2</v>
      </c>
      <c r="AG14" s="17">
        <v>5.6966484493005003E-2</v>
      </c>
      <c r="AH14" s="17">
        <v>7.1136659819497405E-2</v>
      </c>
      <c r="AI14" s="17"/>
      <c r="AJ14" s="17">
        <v>5.7312939669805801E-2</v>
      </c>
      <c r="AK14" s="17">
        <v>4.8535301249423499E-2</v>
      </c>
      <c r="AL14" s="17">
        <v>5.6729504250194802E-2</v>
      </c>
      <c r="AM14" s="17"/>
      <c r="AN14" s="17">
        <v>6.8669171217829103E-2</v>
      </c>
      <c r="AO14" s="17">
        <v>7.7527006774324503E-2</v>
      </c>
      <c r="AP14" s="17">
        <v>6.1650349165130999E-2</v>
      </c>
      <c r="AQ14" s="17">
        <v>2.6422174972198498E-2</v>
      </c>
      <c r="AR14" s="17">
        <v>0</v>
      </c>
      <c r="AS14" s="17"/>
      <c r="AT14" s="17">
        <v>6.4252168271558205E-2</v>
      </c>
      <c r="AU14" s="17">
        <v>7.4017402468137303E-2</v>
      </c>
      <c r="AV14" s="17"/>
      <c r="AW14" s="17">
        <v>3.99782320668274E-2</v>
      </c>
      <c r="AX14" s="17">
        <v>3.3495271489163703E-2</v>
      </c>
      <c r="AY14" s="17">
        <v>0.104305414739953</v>
      </c>
    </row>
    <row r="15" spans="2:51">
      <c r="B15" s="18" t="s">
        <v>138</v>
      </c>
      <c r="C15" s="21">
        <v>0.37737672237949899</v>
      </c>
      <c r="D15" s="21">
        <v>0.419191457444617</v>
      </c>
      <c r="E15" s="21">
        <v>0.33957802404723503</v>
      </c>
      <c r="F15" s="21"/>
      <c r="G15" s="21">
        <v>0.41923657249233498</v>
      </c>
      <c r="H15" s="21">
        <v>0.45179432247117401</v>
      </c>
      <c r="I15" s="21">
        <v>0.38773623023142401</v>
      </c>
      <c r="J15" s="21">
        <v>0.35596625087265099</v>
      </c>
      <c r="K15" s="21">
        <v>0.28866902503486802</v>
      </c>
      <c r="L15" s="21">
        <v>0.37513185795817999</v>
      </c>
      <c r="M15" s="21"/>
      <c r="N15" s="21">
        <v>0.43652789208371201</v>
      </c>
      <c r="O15" s="21">
        <v>0.32397715267001598</v>
      </c>
      <c r="P15" s="21">
        <v>0.39859849743137399</v>
      </c>
      <c r="Q15" s="21">
        <v>0.35344369361436101</v>
      </c>
      <c r="R15" s="21"/>
      <c r="S15" s="21">
        <v>0.445572028725715</v>
      </c>
      <c r="T15" s="21">
        <v>0.37301072460124102</v>
      </c>
      <c r="U15" s="21">
        <v>0.364475019407344</v>
      </c>
      <c r="V15" s="21">
        <v>0.404538570042978</v>
      </c>
      <c r="W15" s="21">
        <v>0.38822479615169603</v>
      </c>
      <c r="X15" s="21">
        <v>0.34859799809959102</v>
      </c>
      <c r="Y15" s="21">
        <v>0.354054328565789</v>
      </c>
      <c r="Z15" s="21">
        <v>0.380607574701327</v>
      </c>
      <c r="AA15" s="21">
        <v>0.35603409827996702</v>
      </c>
      <c r="AB15" s="21">
        <v>0.32810010325143601</v>
      </c>
      <c r="AC15" s="21">
        <v>0.323970768619401</v>
      </c>
      <c r="AD15" s="21">
        <v>0.53000617845661002</v>
      </c>
      <c r="AE15" s="21"/>
      <c r="AF15" s="21">
        <v>0.39873550720506701</v>
      </c>
      <c r="AG15" s="21">
        <v>0.363767604218733</v>
      </c>
      <c r="AH15" s="21">
        <v>0.34295437376501903</v>
      </c>
      <c r="AI15" s="21"/>
      <c r="AJ15" s="21">
        <v>0.49844604817546201</v>
      </c>
      <c r="AK15" s="21">
        <v>0.33193439256268698</v>
      </c>
      <c r="AL15" s="21">
        <v>0.333944755125198</v>
      </c>
      <c r="AM15" s="21"/>
      <c r="AN15" s="21">
        <v>0.30739074789930099</v>
      </c>
      <c r="AO15" s="21">
        <v>0.387853180946653</v>
      </c>
      <c r="AP15" s="21">
        <v>0.39035218848985997</v>
      </c>
      <c r="AQ15" s="21">
        <v>0.53021735466478503</v>
      </c>
      <c r="AR15" s="21">
        <v>0.58757809913731496</v>
      </c>
      <c r="AS15" s="21"/>
      <c r="AT15" s="21">
        <v>0.37968658576054998</v>
      </c>
      <c r="AU15" s="21">
        <v>0.36541027105587098</v>
      </c>
      <c r="AV15" s="21"/>
      <c r="AW15" s="21">
        <v>0.377523053719031</v>
      </c>
      <c r="AX15" s="21">
        <v>0.45237051105696902</v>
      </c>
      <c r="AY15" s="21">
        <v>0.35699751914334998</v>
      </c>
    </row>
    <row r="16" spans="2:51">
      <c r="B16" s="18" t="s">
        <v>139</v>
      </c>
      <c r="C16" s="21">
        <v>0.24385584930698401</v>
      </c>
      <c r="D16" s="21">
        <v>0.26359690540404501</v>
      </c>
      <c r="E16" s="21">
        <v>0.22425132925006699</v>
      </c>
      <c r="F16" s="21"/>
      <c r="G16" s="21">
        <v>0.192712964511354</v>
      </c>
      <c r="H16" s="21">
        <v>0.22033562236624399</v>
      </c>
      <c r="I16" s="21">
        <v>0.29628745803420298</v>
      </c>
      <c r="J16" s="21">
        <v>0.283136157240436</v>
      </c>
      <c r="K16" s="21">
        <v>0.22200943317897701</v>
      </c>
      <c r="L16" s="21">
        <v>0.23574329951078299</v>
      </c>
      <c r="M16" s="21"/>
      <c r="N16" s="21">
        <v>0.251807471723898</v>
      </c>
      <c r="O16" s="21">
        <v>0.28781421036118598</v>
      </c>
      <c r="P16" s="21">
        <v>0.19006348452143301</v>
      </c>
      <c r="Q16" s="21">
        <v>0.23494300635344001</v>
      </c>
      <c r="R16" s="21"/>
      <c r="S16" s="21">
        <v>0.22490673378024001</v>
      </c>
      <c r="T16" s="21">
        <v>0.24162221868686001</v>
      </c>
      <c r="U16" s="21">
        <v>0.28360658348956402</v>
      </c>
      <c r="V16" s="21">
        <v>0.23567908653237099</v>
      </c>
      <c r="W16" s="21">
        <v>0.21670262339273599</v>
      </c>
      <c r="X16" s="21">
        <v>0.22232249955989999</v>
      </c>
      <c r="Y16" s="21">
        <v>0.25880753272342899</v>
      </c>
      <c r="Z16" s="21">
        <v>0.26751415691521802</v>
      </c>
      <c r="AA16" s="21">
        <v>0.25055281536473001</v>
      </c>
      <c r="AB16" s="21">
        <v>0.248326102239802</v>
      </c>
      <c r="AC16" s="21">
        <v>0.26459715906975201</v>
      </c>
      <c r="AD16" s="21">
        <v>0.248372171867248</v>
      </c>
      <c r="AE16" s="21"/>
      <c r="AF16" s="21">
        <v>0.21411186418191699</v>
      </c>
      <c r="AG16" s="21">
        <v>0.28675174002882398</v>
      </c>
      <c r="AH16" s="21">
        <v>0.228771485202794</v>
      </c>
      <c r="AI16" s="21"/>
      <c r="AJ16" s="21">
        <v>0.123861518125873</v>
      </c>
      <c r="AK16" s="21">
        <v>0.30168059915088102</v>
      </c>
      <c r="AL16" s="21">
        <v>0.31979245033167703</v>
      </c>
      <c r="AM16" s="21"/>
      <c r="AN16" s="21">
        <v>0.24591961452892799</v>
      </c>
      <c r="AO16" s="21">
        <v>0.211318270740357</v>
      </c>
      <c r="AP16" s="21">
        <v>0.25504053730019899</v>
      </c>
      <c r="AQ16" s="21">
        <v>0.21948304984140099</v>
      </c>
      <c r="AR16" s="21">
        <v>0.157583110360662</v>
      </c>
      <c r="AS16" s="21"/>
      <c r="AT16" s="21">
        <v>0.245141644465421</v>
      </c>
      <c r="AU16" s="21">
        <v>0.23374082672485799</v>
      </c>
      <c r="AV16" s="21"/>
      <c r="AW16" s="21">
        <v>0.28872996788244998</v>
      </c>
      <c r="AX16" s="21">
        <v>0.180331901663626</v>
      </c>
      <c r="AY16" s="21">
        <v>0.20961132071682101</v>
      </c>
    </row>
    <row r="17" spans="2:51">
      <c r="B17" s="18" t="s">
        <v>140</v>
      </c>
      <c r="C17" s="22">
        <v>0.13352087307251601</v>
      </c>
      <c r="D17" s="22">
        <v>0.15559455204057199</v>
      </c>
      <c r="E17" s="22">
        <v>0.11532669479716801</v>
      </c>
      <c r="F17" s="22"/>
      <c r="G17" s="22">
        <v>0.22652360798098001</v>
      </c>
      <c r="H17" s="22">
        <v>0.23145870010493</v>
      </c>
      <c r="I17" s="22">
        <v>9.1448772197220904E-2</v>
      </c>
      <c r="J17" s="22">
        <v>7.2830093632214904E-2</v>
      </c>
      <c r="K17" s="22">
        <v>6.6659591855890807E-2</v>
      </c>
      <c r="L17" s="22">
        <v>0.139388558447397</v>
      </c>
      <c r="M17" s="22"/>
      <c r="N17" s="22">
        <v>0.18472042035981301</v>
      </c>
      <c r="O17" s="22">
        <v>3.61629423088295E-2</v>
      </c>
      <c r="P17" s="22">
        <v>0.208535012909941</v>
      </c>
      <c r="Q17" s="22">
        <v>0.118500687260921</v>
      </c>
      <c r="R17" s="22"/>
      <c r="S17" s="22">
        <v>0.22066529494547499</v>
      </c>
      <c r="T17" s="22">
        <v>0.131388505914381</v>
      </c>
      <c r="U17" s="22">
        <v>8.0868435917780104E-2</v>
      </c>
      <c r="V17" s="22">
        <v>0.16885948351060701</v>
      </c>
      <c r="W17" s="22">
        <v>0.17152217275896001</v>
      </c>
      <c r="X17" s="22">
        <v>0.126275498539691</v>
      </c>
      <c r="Y17" s="22">
        <v>9.5246795842359802E-2</v>
      </c>
      <c r="Z17" s="22">
        <v>0.113093417786109</v>
      </c>
      <c r="AA17" s="22">
        <v>0.10548128291523701</v>
      </c>
      <c r="AB17" s="22">
        <v>7.9774001011634205E-2</v>
      </c>
      <c r="AC17" s="22">
        <v>5.9373609549648702E-2</v>
      </c>
      <c r="AD17" s="22">
        <v>0.281634006589363</v>
      </c>
      <c r="AE17" s="22"/>
      <c r="AF17" s="22">
        <v>0.18462364302315001</v>
      </c>
      <c r="AG17" s="22">
        <v>7.7015864189908995E-2</v>
      </c>
      <c r="AH17" s="22">
        <v>0.114182888562225</v>
      </c>
      <c r="AI17" s="22"/>
      <c r="AJ17" s="22">
        <v>0.37458453004958803</v>
      </c>
      <c r="AK17" s="22">
        <v>3.0253793411805601E-2</v>
      </c>
      <c r="AL17" s="22">
        <v>1.4152304793521199E-2</v>
      </c>
      <c r="AM17" s="22"/>
      <c r="AN17" s="22">
        <v>6.1471133370373097E-2</v>
      </c>
      <c r="AO17" s="22">
        <v>0.176534910206296</v>
      </c>
      <c r="AP17" s="22">
        <v>0.13531165118966201</v>
      </c>
      <c r="AQ17" s="22">
        <v>0.31073430482338399</v>
      </c>
      <c r="AR17" s="22">
        <v>0.42999498877665299</v>
      </c>
      <c r="AS17" s="22"/>
      <c r="AT17" s="22">
        <v>0.13454494129512901</v>
      </c>
      <c r="AU17" s="22">
        <v>0.13166944433101299</v>
      </c>
      <c r="AV17" s="22"/>
      <c r="AW17" s="22">
        <v>8.8793085836581201E-2</v>
      </c>
      <c r="AX17" s="22">
        <v>0.27203860939334301</v>
      </c>
      <c r="AY17" s="22">
        <v>0.147386198426529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711</v>
      </c>
      <c r="E2" s="32"/>
      <c r="F2" s="32"/>
      <c r="G2" s="32"/>
    </row>
    <row r="6" spans="2:7" ht="50.1" customHeight="1">
      <c r="B6" s="20" t="s">
        <v>70</v>
      </c>
      <c r="C6" s="20" t="s">
        <v>712</v>
      </c>
      <c r="D6" s="20" t="s">
        <v>699</v>
      </c>
      <c r="E6" s="20" t="s">
        <v>700</v>
      </c>
      <c r="F6" s="20" t="s">
        <v>713</v>
      </c>
    </row>
    <row r="7" spans="2:7">
      <c r="B7" s="18" t="s">
        <v>133</v>
      </c>
      <c r="C7" s="17">
        <v>0.15940936547794299</v>
      </c>
      <c r="D7" s="17">
        <v>9.6817690790190994E-2</v>
      </c>
      <c r="E7" s="17">
        <v>0.116902821907827</v>
      </c>
      <c r="F7" s="17">
        <v>5.0908883380033E-2</v>
      </c>
    </row>
    <row r="8" spans="2:7">
      <c r="B8" s="18" t="s">
        <v>134</v>
      </c>
      <c r="C8" s="17">
        <v>0.30079605831634898</v>
      </c>
      <c r="D8" s="17">
        <v>0.27265104348984498</v>
      </c>
      <c r="E8" s="17">
        <v>0.33174426466883999</v>
      </c>
      <c r="F8" s="17">
        <v>0.17213661970866101</v>
      </c>
    </row>
    <row r="9" spans="2:7">
      <c r="B9" s="18" t="s">
        <v>135</v>
      </c>
      <c r="C9" s="17">
        <v>0.29565423697569598</v>
      </c>
      <c r="D9" s="17">
        <v>0.344675207996332</v>
      </c>
      <c r="E9" s="17">
        <v>0.253548408936</v>
      </c>
      <c r="F9" s="17">
        <v>0.34320305561587799</v>
      </c>
    </row>
    <row r="10" spans="2:7">
      <c r="B10" s="18" t="s">
        <v>136</v>
      </c>
      <c r="C10" s="17">
        <v>0.11384633375047901</v>
      </c>
      <c r="D10" s="17">
        <v>0.16238166077348101</v>
      </c>
      <c r="E10" s="17">
        <v>0.15965808725535599</v>
      </c>
      <c r="F10" s="17">
        <v>0.226818866193011</v>
      </c>
    </row>
    <row r="11" spans="2:7">
      <c r="B11" s="18" t="s">
        <v>137</v>
      </c>
      <c r="C11" s="17">
        <v>4.0369748964691803E-2</v>
      </c>
      <c r="D11" s="17">
        <v>6.9591180511500803E-2</v>
      </c>
      <c r="E11" s="17">
        <v>0.100206431055068</v>
      </c>
      <c r="F11" s="17">
        <v>0.13241802742829401</v>
      </c>
    </row>
    <row r="12" spans="2:7">
      <c r="B12" s="18" t="s">
        <v>119</v>
      </c>
      <c r="C12" s="17">
        <v>8.9924256514840206E-2</v>
      </c>
      <c r="D12" s="17">
        <v>5.3883216438649698E-2</v>
      </c>
      <c r="E12" s="17">
        <v>3.7939986176908802E-2</v>
      </c>
      <c r="F12" s="17">
        <v>7.4514547674123702E-2</v>
      </c>
    </row>
    <row r="13" spans="2:7">
      <c r="B13" s="23" t="s">
        <v>138</v>
      </c>
      <c r="C13" s="21">
        <v>0.46020542379429202</v>
      </c>
      <c r="D13" s="21">
        <v>0.36946873428003602</v>
      </c>
      <c r="E13" s="21">
        <v>0.44864708657666702</v>
      </c>
      <c r="F13" s="21">
        <v>0.223045503088694</v>
      </c>
    </row>
    <row r="14" spans="2:7">
      <c r="B14" s="23" t="s">
        <v>139</v>
      </c>
      <c r="C14" s="21">
        <v>0.15421608271517101</v>
      </c>
      <c r="D14" s="21">
        <v>0.231972841284982</v>
      </c>
      <c r="E14" s="21">
        <v>0.25986451831042401</v>
      </c>
      <c r="F14" s="21">
        <v>0.35923689362130401</v>
      </c>
    </row>
    <row r="15" spans="2:7">
      <c r="B15" s="23" t="s">
        <v>140</v>
      </c>
      <c r="C15" s="22">
        <v>0.30598934107912101</v>
      </c>
      <c r="D15" s="22">
        <v>0.13749589299505399</v>
      </c>
      <c r="E15" s="22">
        <v>0.18878256826624301</v>
      </c>
      <c r="F15" s="22">
        <v>-0.13619139053261001</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1107</v>
      </c>
      <c r="D7" s="10">
        <v>491</v>
      </c>
      <c r="E7" s="10">
        <v>609</v>
      </c>
      <c r="F7" s="10"/>
      <c r="G7" s="10">
        <v>110</v>
      </c>
      <c r="H7" s="10">
        <v>147</v>
      </c>
      <c r="I7" s="10">
        <v>155</v>
      </c>
      <c r="J7" s="10">
        <v>176</v>
      </c>
      <c r="K7" s="10">
        <v>227</v>
      </c>
      <c r="L7" s="10">
        <v>292</v>
      </c>
      <c r="M7" s="10"/>
      <c r="N7" s="10">
        <v>326</v>
      </c>
      <c r="O7" s="10">
        <v>316</v>
      </c>
      <c r="P7" s="10">
        <v>190</v>
      </c>
      <c r="Q7" s="10">
        <v>267</v>
      </c>
      <c r="R7" s="10"/>
      <c r="S7" s="10">
        <v>110</v>
      </c>
      <c r="T7" s="10">
        <v>151</v>
      </c>
      <c r="U7" s="10">
        <v>105</v>
      </c>
      <c r="V7" s="10">
        <v>94</v>
      </c>
      <c r="W7" s="10">
        <v>83</v>
      </c>
      <c r="X7" s="10">
        <v>82</v>
      </c>
      <c r="Y7" s="10">
        <v>100</v>
      </c>
      <c r="Z7" s="10">
        <v>44</v>
      </c>
      <c r="AA7" s="10">
        <v>144</v>
      </c>
      <c r="AB7" s="10">
        <v>103</v>
      </c>
      <c r="AC7" s="10">
        <v>63</v>
      </c>
      <c r="AD7" s="10">
        <v>28</v>
      </c>
      <c r="AE7" s="10"/>
      <c r="AF7" s="10">
        <v>449</v>
      </c>
      <c r="AG7" s="10">
        <v>459</v>
      </c>
      <c r="AH7" s="10">
        <v>130</v>
      </c>
      <c r="AI7" s="10"/>
      <c r="AJ7" s="10">
        <v>289</v>
      </c>
      <c r="AK7" s="10">
        <v>338</v>
      </c>
      <c r="AL7" s="10">
        <v>79</v>
      </c>
      <c r="AM7" s="10"/>
      <c r="AN7" s="10">
        <v>222</v>
      </c>
      <c r="AO7" s="10">
        <v>196</v>
      </c>
      <c r="AP7" s="10">
        <v>277</v>
      </c>
      <c r="AQ7" s="10">
        <v>102</v>
      </c>
      <c r="AR7" s="10">
        <v>19</v>
      </c>
      <c r="AS7" s="10"/>
      <c r="AT7" s="10">
        <v>1011</v>
      </c>
      <c r="AU7" s="10">
        <v>92</v>
      </c>
      <c r="AV7" s="10"/>
      <c r="AW7" s="10">
        <v>512</v>
      </c>
      <c r="AX7" s="10">
        <v>115</v>
      </c>
      <c r="AY7" s="10">
        <v>480</v>
      </c>
    </row>
    <row r="8" spans="2:51" ht="30" customHeight="1">
      <c r="B8" s="11" t="s">
        <v>112</v>
      </c>
      <c r="C8" s="11">
        <v>1098</v>
      </c>
      <c r="D8" s="11">
        <v>502</v>
      </c>
      <c r="E8" s="11">
        <v>590</v>
      </c>
      <c r="F8" s="11"/>
      <c r="G8" s="11">
        <v>125</v>
      </c>
      <c r="H8" s="11">
        <v>178</v>
      </c>
      <c r="I8" s="11">
        <v>175</v>
      </c>
      <c r="J8" s="11">
        <v>176</v>
      </c>
      <c r="K8" s="11">
        <v>182</v>
      </c>
      <c r="L8" s="11">
        <v>262</v>
      </c>
      <c r="M8" s="11"/>
      <c r="N8" s="11">
        <v>300</v>
      </c>
      <c r="O8" s="11">
        <v>286</v>
      </c>
      <c r="P8" s="11">
        <v>217</v>
      </c>
      <c r="Q8" s="11">
        <v>287</v>
      </c>
      <c r="R8" s="11"/>
      <c r="S8" s="11">
        <v>134</v>
      </c>
      <c r="T8" s="11">
        <v>142</v>
      </c>
      <c r="U8" s="11">
        <v>91</v>
      </c>
      <c r="V8" s="11">
        <v>98</v>
      </c>
      <c r="W8" s="11">
        <v>78</v>
      </c>
      <c r="X8" s="11">
        <v>87</v>
      </c>
      <c r="Y8" s="11">
        <v>99</v>
      </c>
      <c r="Z8" s="11">
        <v>38</v>
      </c>
      <c r="AA8" s="11">
        <v>135</v>
      </c>
      <c r="AB8" s="11">
        <v>104</v>
      </c>
      <c r="AC8" s="11">
        <v>61</v>
      </c>
      <c r="AD8" s="11">
        <v>30</v>
      </c>
      <c r="AE8" s="11"/>
      <c r="AF8" s="11">
        <v>433</v>
      </c>
      <c r="AG8" s="11">
        <v>450</v>
      </c>
      <c r="AH8" s="11">
        <v>138</v>
      </c>
      <c r="AI8" s="11"/>
      <c r="AJ8" s="11">
        <v>272</v>
      </c>
      <c r="AK8" s="11">
        <v>351</v>
      </c>
      <c r="AL8" s="11">
        <v>78</v>
      </c>
      <c r="AM8" s="11"/>
      <c r="AN8" s="11">
        <v>222</v>
      </c>
      <c r="AO8" s="11">
        <v>200</v>
      </c>
      <c r="AP8" s="11">
        <v>272</v>
      </c>
      <c r="AQ8" s="11">
        <v>100</v>
      </c>
      <c r="AR8" s="11">
        <v>18</v>
      </c>
      <c r="AS8" s="11"/>
      <c r="AT8" s="11">
        <v>989</v>
      </c>
      <c r="AU8" s="11">
        <v>105</v>
      </c>
      <c r="AV8" s="11"/>
      <c r="AW8" s="11">
        <v>485</v>
      </c>
      <c r="AX8" s="11">
        <v>124</v>
      </c>
      <c r="AY8" s="11">
        <v>489</v>
      </c>
    </row>
    <row r="9" spans="2:51">
      <c r="B9" s="18" t="s">
        <v>133</v>
      </c>
      <c r="C9" s="17">
        <v>9.6817690790190994E-2</v>
      </c>
      <c r="D9" s="17">
        <v>0.130234858031574</v>
      </c>
      <c r="E9" s="17">
        <v>6.9508473780848803E-2</v>
      </c>
      <c r="F9" s="17"/>
      <c r="G9" s="17">
        <v>9.8267303165290504E-2</v>
      </c>
      <c r="H9" s="17">
        <v>0.150922931762734</v>
      </c>
      <c r="I9" s="17">
        <v>0.119851745975535</v>
      </c>
      <c r="J9" s="17">
        <v>6.1649694841873201E-2</v>
      </c>
      <c r="K9" s="17">
        <v>7.9618270808818004E-2</v>
      </c>
      <c r="L9" s="17">
        <v>7.9502473383018704E-2</v>
      </c>
      <c r="M9" s="17"/>
      <c r="N9" s="17">
        <v>0.11424012884575201</v>
      </c>
      <c r="O9" s="17">
        <v>0.120708364028722</v>
      </c>
      <c r="P9" s="17">
        <v>7.5531448295957204E-2</v>
      </c>
      <c r="Q9" s="17">
        <v>7.0606765306308605E-2</v>
      </c>
      <c r="R9" s="17"/>
      <c r="S9" s="17">
        <v>0.15806381801041</v>
      </c>
      <c r="T9" s="17">
        <v>5.84761283973999E-2</v>
      </c>
      <c r="U9" s="17">
        <v>8.7981096840497999E-2</v>
      </c>
      <c r="V9" s="17">
        <v>0.11821315543361</v>
      </c>
      <c r="W9" s="17">
        <v>6.1626687211410798E-2</v>
      </c>
      <c r="X9" s="17">
        <v>8.9698002290328302E-2</v>
      </c>
      <c r="Y9" s="17">
        <v>0.11029351683807601</v>
      </c>
      <c r="Z9" s="17">
        <v>0.13345159423182601</v>
      </c>
      <c r="AA9" s="17">
        <v>5.86820506772592E-2</v>
      </c>
      <c r="AB9" s="17">
        <v>0.124814334835467</v>
      </c>
      <c r="AC9" s="17">
        <v>7.7769344385841904E-2</v>
      </c>
      <c r="AD9" s="17">
        <v>9.3824269934007304E-2</v>
      </c>
      <c r="AE9" s="17"/>
      <c r="AF9" s="17">
        <v>9.5605910636451394E-2</v>
      </c>
      <c r="AG9" s="17">
        <v>0.117475703650601</v>
      </c>
      <c r="AH9" s="17">
        <v>5.2363998242067097E-2</v>
      </c>
      <c r="AI9" s="17"/>
      <c r="AJ9" s="17">
        <v>9.3218482796890406E-2</v>
      </c>
      <c r="AK9" s="17">
        <v>0.112231597748897</v>
      </c>
      <c r="AL9" s="17">
        <v>0.13302383516416599</v>
      </c>
      <c r="AM9" s="17"/>
      <c r="AN9" s="17">
        <v>6.8102632417393005E-2</v>
      </c>
      <c r="AO9" s="17">
        <v>9.7259215418460401E-2</v>
      </c>
      <c r="AP9" s="17">
        <v>0.12551763613842601</v>
      </c>
      <c r="AQ9" s="17">
        <v>0.13384429087833699</v>
      </c>
      <c r="AR9" s="17">
        <v>0.44467492417644999</v>
      </c>
      <c r="AS9" s="17"/>
      <c r="AT9" s="17">
        <v>9.1246983082455393E-2</v>
      </c>
      <c r="AU9" s="17">
        <v>0.15287420066930199</v>
      </c>
      <c r="AV9" s="17"/>
      <c r="AW9" s="17">
        <v>0.14148459388633</v>
      </c>
      <c r="AX9" s="17">
        <v>8.0872107693513995E-2</v>
      </c>
      <c r="AY9" s="17">
        <v>5.6624780234605397E-2</v>
      </c>
    </row>
    <row r="10" spans="2:51">
      <c r="B10" s="18" t="s">
        <v>134</v>
      </c>
      <c r="C10" s="17">
        <v>0.27265104348984498</v>
      </c>
      <c r="D10" s="17">
        <v>0.32183755331590902</v>
      </c>
      <c r="E10" s="17">
        <v>0.22919396209530901</v>
      </c>
      <c r="F10" s="17"/>
      <c r="G10" s="17">
        <v>0.24846248473770399</v>
      </c>
      <c r="H10" s="17">
        <v>0.22858776213559701</v>
      </c>
      <c r="I10" s="17">
        <v>0.23413575531799799</v>
      </c>
      <c r="J10" s="17">
        <v>0.31576575204847201</v>
      </c>
      <c r="K10" s="17">
        <v>0.25783191556549401</v>
      </c>
      <c r="L10" s="17">
        <v>0.32126277953490101</v>
      </c>
      <c r="M10" s="17"/>
      <c r="N10" s="17">
        <v>0.32959676767646201</v>
      </c>
      <c r="O10" s="17">
        <v>0.25321983840309098</v>
      </c>
      <c r="P10" s="17">
        <v>0.240657101204451</v>
      </c>
      <c r="Q10" s="17">
        <v>0.25666088518552599</v>
      </c>
      <c r="R10" s="17"/>
      <c r="S10" s="17">
        <v>0.320892563108372</v>
      </c>
      <c r="T10" s="17">
        <v>0.25217762842279101</v>
      </c>
      <c r="U10" s="17">
        <v>0.26265685046507597</v>
      </c>
      <c r="V10" s="17">
        <v>0.219553312349001</v>
      </c>
      <c r="W10" s="17">
        <v>0.27188939619487501</v>
      </c>
      <c r="X10" s="17">
        <v>0.31741004102137799</v>
      </c>
      <c r="Y10" s="17">
        <v>0.17026464737539099</v>
      </c>
      <c r="Z10" s="17">
        <v>0.37902055347086899</v>
      </c>
      <c r="AA10" s="17">
        <v>0.30144460216151198</v>
      </c>
      <c r="AB10" s="17">
        <v>0.24351815171358601</v>
      </c>
      <c r="AC10" s="17">
        <v>0.36394091554709301</v>
      </c>
      <c r="AD10" s="17">
        <v>0.21764012299209901</v>
      </c>
      <c r="AE10" s="17"/>
      <c r="AF10" s="17">
        <v>0.26740108993981299</v>
      </c>
      <c r="AG10" s="17">
        <v>0.29772307062818998</v>
      </c>
      <c r="AH10" s="17">
        <v>0.25115619250101601</v>
      </c>
      <c r="AI10" s="17"/>
      <c r="AJ10" s="17">
        <v>0.326671006417945</v>
      </c>
      <c r="AK10" s="17">
        <v>0.26342280323246298</v>
      </c>
      <c r="AL10" s="17">
        <v>0.221502111812895</v>
      </c>
      <c r="AM10" s="17"/>
      <c r="AN10" s="17">
        <v>0.27916183215060902</v>
      </c>
      <c r="AO10" s="17">
        <v>0.254768669994893</v>
      </c>
      <c r="AP10" s="17">
        <v>0.28653375976510598</v>
      </c>
      <c r="AQ10" s="17">
        <v>0.38545640661186997</v>
      </c>
      <c r="AR10" s="17">
        <v>0.243144720942435</v>
      </c>
      <c r="AS10" s="17"/>
      <c r="AT10" s="17">
        <v>0.27817860221229601</v>
      </c>
      <c r="AU10" s="17">
        <v>0.23111784439406699</v>
      </c>
      <c r="AV10" s="17"/>
      <c r="AW10" s="17">
        <v>0.35988047673351098</v>
      </c>
      <c r="AX10" s="17">
        <v>0.239943099775693</v>
      </c>
      <c r="AY10" s="17">
        <v>0.19455776952526299</v>
      </c>
    </row>
    <row r="11" spans="2:51">
      <c r="B11" s="18" t="s">
        <v>135</v>
      </c>
      <c r="C11" s="17">
        <v>0.344675207996332</v>
      </c>
      <c r="D11" s="17">
        <v>0.31580948859922098</v>
      </c>
      <c r="E11" s="17">
        <v>0.36645215441093798</v>
      </c>
      <c r="F11" s="17"/>
      <c r="G11" s="17">
        <v>0.343259453805351</v>
      </c>
      <c r="H11" s="17">
        <v>0.31934491857877001</v>
      </c>
      <c r="I11" s="17">
        <v>0.34148454818725299</v>
      </c>
      <c r="J11" s="17">
        <v>0.35406176136065798</v>
      </c>
      <c r="K11" s="17">
        <v>0.37927107240493302</v>
      </c>
      <c r="L11" s="17">
        <v>0.33437565621291598</v>
      </c>
      <c r="M11" s="17"/>
      <c r="N11" s="17">
        <v>0.34979551288855099</v>
      </c>
      <c r="O11" s="17">
        <v>0.30630449294168599</v>
      </c>
      <c r="P11" s="17">
        <v>0.41942985040566999</v>
      </c>
      <c r="Q11" s="17">
        <v>0.32327389188139399</v>
      </c>
      <c r="R11" s="17"/>
      <c r="S11" s="17">
        <v>0.32533093940483399</v>
      </c>
      <c r="T11" s="17">
        <v>0.45642772975201301</v>
      </c>
      <c r="U11" s="17">
        <v>0.32428600396685098</v>
      </c>
      <c r="V11" s="17">
        <v>0.26648999645653199</v>
      </c>
      <c r="W11" s="17">
        <v>0.33689875157169002</v>
      </c>
      <c r="X11" s="17">
        <v>0.324147673997987</v>
      </c>
      <c r="Y11" s="17">
        <v>0.43626264244347901</v>
      </c>
      <c r="Z11" s="17">
        <v>0.24086264563874599</v>
      </c>
      <c r="AA11" s="17">
        <v>0.27483895179756501</v>
      </c>
      <c r="AB11" s="17">
        <v>0.39158555363804798</v>
      </c>
      <c r="AC11" s="17">
        <v>0.28371838047952702</v>
      </c>
      <c r="AD11" s="17">
        <v>0.40629531470147001</v>
      </c>
      <c r="AE11" s="17"/>
      <c r="AF11" s="17">
        <v>0.33946973090940102</v>
      </c>
      <c r="AG11" s="17">
        <v>0.32648124036037601</v>
      </c>
      <c r="AH11" s="17">
        <v>0.38684067455024401</v>
      </c>
      <c r="AI11" s="17"/>
      <c r="AJ11" s="17">
        <v>0.31659129282217302</v>
      </c>
      <c r="AK11" s="17">
        <v>0.30507802107155102</v>
      </c>
      <c r="AL11" s="17">
        <v>0.384282010492768</v>
      </c>
      <c r="AM11" s="17"/>
      <c r="AN11" s="17">
        <v>0.30251062299681802</v>
      </c>
      <c r="AO11" s="17">
        <v>0.372395602982937</v>
      </c>
      <c r="AP11" s="17">
        <v>0.32307602874267699</v>
      </c>
      <c r="AQ11" s="17">
        <v>0.272649508627958</v>
      </c>
      <c r="AR11" s="17">
        <v>0.25079808008396598</v>
      </c>
      <c r="AS11" s="17"/>
      <c r="AT11" s="17">
        <v>0.34583443241617201</v>
      </c>
      <c r="AU11" s="17">
        <v>0.33040030644762097</v>
      </c>
      <c r="AV11" s="17"/>
      <c r="AW11" s="17">
        <v>0.30581647198962802</v>
      </c>
      <c r="AX11" s="17">
        <v>0.39850467766605302</v>
      </c>
      <c r="AY11" s="17">
        <v>0.36947523351415801</v>
      </c>
    </row>
    <row r="12" spans="2:51">
      <c r="B12" s="18" t="s">
        <v>136</v>
      </c>
      <c r="C12" s="17">
        <v>0.16238166077348101</v>
      </c>
      <c r="D12" s="17">
        <v>0.11288457981424301</v>
      </c>
      <c r="E12" s="17">
        <v>0.206345330160636</v>
      </c>
      <c r="F12" s="17"/>
      <c r="G12" s="17">
        <v>0.186164428273601</v>
      </c>
      <c r="H12" s="17">
        <v>0.17346741134395699</v>
      </c>
      <c r="I12" s="17">
        <v>0.168380152870823</v>
      </c>
      <c r="J12" s="17">
        <v>0.14931221847478901</v>
      </c>
      <c r="K12" s="17">
        <v>0.16591014995231401</v>
      </c>
      <c r="L12" s="17">
        <v>0.14576890971767401</v>
      </c>
      <c r="M12" s="17"/>
      <c r="N12" s="17">
        <v>0.107343973277943</v>
      </c>
      <c r="O12" s="17">
        <v>0.177255065010128</v>
      </c>
      <c r="P12" s="17">
        <v>0.14583207771939899</v>
      </c>
      <c r="Q12" s="17">
        <v>0.218813984087883</v>
      </c>
      <c r="R12" s="17"/>
      <c r="S12" s="17">
        <v>0.102369400086992</v>
      </c>
      <c r="T12" s="17">
        <v>0.106457693951307</v>
      </c>
      <c r="U12" s="17">
        <v>0.22016966129177001</v>
      </c>
      <c r="V12" s="17">
        <v>0.232487090502602</v>
      </c>
      <c r="W12" s="17">
        <v>0.177333958771485</v>
      </c>
      <c r="X12" s="17">
        <v>0.165383247507328</v>
      </c>
      <c r="Y12" s="17">
        <v>0.191572093382533</v>
      </c>
      <c r="Z12" s="17">
        <v>0.16082653461617299</v>
      </c>
      <c r="AA12" s="17">
        <v>0.19836297647829601</v>
      </c>
      <c r="AB12" s="17">
        <v>0.130114424390709</v>
      </c>
      <c r="AC12" s="17">
        <v>0.12853353924848199</v>
      </c>
      <c r="AD12" s="17">
        <v>0.168138407901397</v>
      </c>
      <c r="AE12" s="17"/>
      <c r="AF12" s="17">
        <v>0.17624157576763499</v>
      </c>
      <c r="AG12" s="17">
        <v>0.14422034557396701</v>
      </c>
      <c r="AH12" s="17">
        <v>0.15611128876170599</v>
      </c>
      <c r="AI12" s="17"/>
      <c r="AJ12" s="17">
        <v>0.16862857235613901</v>
      </c>
      <c r="AK12" s="17">
        <v>0.19285387779388499</v>
      </c>
      <c r="AL12" s="17">
        <v>0.155300906296618</v>
      </c>
      <c r="AM12" s="17"/>
      <c r="AN12" s="17">
        <v>0.19936719118569199</v>
      </c>
      <c r="AO12" s="17">
        <v>0.17234547584217699</v>
      </c>
      <c r="AP12" s="17">
        <v>0.13737558169858899</v>
      </c>
      <c r="AQ12" s="17">
        <v>7.6566819310842194E-2</v>
      </c>
      <c r="AR12" s="17">
        <v>0</v>
      </c>
      <c r="AS12" s="17"/>
      <c r="AT12" s="17">
        <v>0.16348534006815399</v>
      </c>
      <c r="AU12" s="17">
        <v>0.158213355221519</v>
      </c>
      <c r="AV12" s="17"/>
      <c r="AW12" s="17">
        <v>0.105300368081905</v>
      </c>
      <c r="AX12" s="17">
        <v>0.189977418619725</v>
      </c>
      <c r="AY12" s="17">
        <v>0.21190889568104401</v>
      </c>
    </row>
    <row r="13" spans="2:51">
      <c r="B13" s="18" t="s">
        <v>137</v>
      </c>
      <c r="C13" s="17">
        <v>6.9591180511500803E-2</v>
      </c>
      <c r="D13" s="17">
        <v>7.9336721712481004E-2</v>
      </c>
      <c r="E13" s="17">
        <v>6.21021135601326E-2</v>
      </c>
      <c r="F13" s="17"/>
      <c r="G13" s="17">
        <v>5.2491855026076603E-2</v>
      </c>
      <c r="H13" s="17">
        <v>7.9834207268760296E-2</v>
      </c>
      <c r="I13" s="17">
        <v>5.9398348371247599E-2</v>
      </c>
      <c r="J13" s="17">
        <v>7.2931803669277595E-2</v>
      </c>
      <c r="K13" s="17">
        <v>7.3113904235146299E-2</v>
      </c>
      <c r="L13" s="17">
        <v>7.29234891381879E-2</v>
      </c>
      <c r="M13" s="17"/>
      <c r="N13" s="17">
        <v>6.5210297304043902E-2</v>
      </c>
      <c r="O13" s="17">
        <v>8.5182751679153304E-2</v>
      </c>
      <c r="P13" s="17">
        <v>7.0393720884560598E-2</v>
      </c>
      <c r="Q13" s="17">
        <v>5.6542883307878003E-2</v>
      </c>
      <c r="R13" s="17"/>
      <c r="S13" s="17">
        <v>1.0899264867865599E-2</v>
      </c>
      <c r="T13" s="17">
        <v>6.2590709363156194E-2</v>
      </c>
      <c r="U13" s="17">
        <v>7.16174916351459E-2</v>
      </c>
      <c r="V13" s="17">
        <v>9.2629233832137406E-2</v>
      </c>
      <c r="W13" s="17">
        <v>3.5115855427402802E-2</v>
      </c>
      <c r="X13" s="17">
        <v>5.1549464012405302E-2</v>
      </c>
      <c r="Y13" s="17">
        <v>8.2332332446132001E-2</v>
      </c>
      <c r="Z13" s="17">
        <v>8.58386720423856E-2</v>
      </c>
      <c r="AA13" s="17">
        <v>0.117081421648619</v>
      </c>
      <c r="AB13" s="17">
        <v>7.7835473744477399E-2</v>
      </c>
      <c r="AC13" s="17">
        <v>7.2644643747242194E-2</v>
      </c>
      <c r="AD13" s="17">
        <v>0.114101884471027</v>
      </c>
      <c r="AE13" s="17"/>
      <c r="AF13" s="17">
        <v>8.0457521499556595E-2</v>
      </c>
      <c r="AG13" s="17">
        <v>6.4265450305439606E-2</v>
      </c>
      <c r="AH13" s="17">
        <v>7.3627893450894905E-2</v>
      </c>
      <c r="AI13" s="17"/>
      <c r="AJ13" s="17">
        <v>4.9535415807571301E-2</v>
      </c>
      <c r="AK13" s="17">
        <v>6.7224900302111396E-2</v>
      </c>
      <c r="AL13" s="17">
        <v>7.8506114026617002E-2</v>
      </c>
      <c r="AM13" s="17"/>
      <c r="AN13" s="17">
        <v>0.10474520805452001</v>
      </c>
      <c r="AO13" s="17">
        <v>7.3227657181434605E-2</v>
      </c>
      <c r="AP13" s="17">
        <v>7.1093823487261995E-2</v>
      </c>
      <c r="AQ13" s="17">
        <v>3.6553680890239797E-2</v>
      </c>
      <c r="AR13" s="17">
        <v>0</v>
      </c>
      <c r="AS13" s="17"/>
      <c r="AT13" s="17">
        <v>7.0378140526191901E-2</v>
      </c>
      <c r="AU13" s="17">
        <v>6.4853984666444195E-2</v>
      </c>
      <c r="AV13" s="17"/>
      <c r="AW13" s="17">
        <v>4.8662946117105303E-2</v>
      </c>
      <c r="AX13" s="17">
        <v>6.0616748302806202E-2</v>
      </c>
      <c r="AY13" s="17">
        <v>9.2607475414374099E-2</v>
      </c>
    </row>
    <row r="14" spans="2:51">
      <c r="B14" s="18" t="s">
        <v>119</v>
      </c>
      <c r="C14" s="17">
        <v>5.3883216438649698E-2</v>
      </c>
      <c r="D14" s="17">
        <v>3.9896798526572901E-2</v>
      </c>
      <c r="E14" s="17">
        <v>6.6397965992135599E-2</v>
      </c>
      <c r="F14" s="17"/>
      <c r="G14" s="17">
        <v>7.1354474991976405E-2</v>
      </c>
      <c r="H14" s="17">
        <v>4.7842768910180897E-2</v>
      </c>
      <c r="I14" s="17">
        <v>7.6749449277142195E-2</v>
      </c>
      <c r="J14" s="17">
        <v>4.6278769604930797E-2</v>
      </c>
      <c r="K14" s="17">
        <v>4.4254687033295298E-2</v>
      </c>
      <c r="L14" s="17">
        <v>4.6166692013302098E-2</v>
      </c>
      <c r="M14" s="17"/>
      <c r="N14" s="17">
        <v>3.38133200072478E-2</v>
      </c>
      <c r="O14" s="17">
        <v>5.7329487937219897E-2</v>
      </c>
      <c r="P14" s="17">
        <v>4.81558014899627E-2</v>
      </c>
      <c r="Q14" s="17">
        <v>7.4101590231010497E-2</v>
      </c>
      <c r="R14" s="17"/>
      <c r="S14" s="17">
        <v>8.2444014521526707E-2</v>
      </c>
      <c r="T14" s="17">
        <v>6.3870110113333697E-2</v>
      </c>
      <c r="U14" s="17">
        <v>3.3288895800660398E-2</v>
      </c>
      <c r="V14" s="17">
        <v>7.0627211426118094E-2</v>
      </c>
      <c r="W14" s="17">
        <v>0.117135350823137</v>
      </c>
      <c r="X14" s="17">
        <v>5.1811571170573001E-2</v>
      </c>
      <c r="Y14" s="17">
        <v>9.2747675143888993E-3</v>
      </c>
      <c r="Z14" s="17">
        <v>0</v>
      </c>
      <c r="AA14" s="17">
        <v>4.9589997236748298E-2</v>
      </c>
      <c r="AB14" s="17">
        <v>3.2132061677713597E-2</v>
      </c>
      <c r="AC14" s="17">
        <v>7.3393176591814005E-2</v>
      </c>
      <c r="AD14" s="17">
        <v>0</v>
      </c>
      <c r="AE14" s="17"/>
      <c r="AF14" s="17">
        <v>4.0824171247142799E-2</v>
      </c>
      <c r="AG14" s="17">
        <v>4.9834189481426601E-2</v>
      </c>
      <c r="AH14" s="17">
        <v>7.9899952494072099E-2</v>
      </c>
      <c r="AI14" s="17"/>
      <c r="AJ14" s="17">
        <v>4.5355229799280999E-2</v>
      </c>
      <c r="AK14" s="17">
        <v>5.9188799851092801E-2</v>
      </c>
      <c r="AL14" s="17">
        <v>2.7385022206934902E-2</v>
      </c>
      <c r="AM14" s="17"/>
      <c r="AN14" s="17">
        <v>4.6112513194967897E-2</v>
      </c>
      <c r="AO14" s="17">
        <v>3.0003378580098099E-2</v>
      </c>
      <c r="AP14" s="17">
        <v>5.6403170167940699E-2</v>
      </c>
      <c r="AQ14" s="17">
        <v>9.4929293680752799E-2</v>
      </c>
      <c r="AR14" s="17">
        <v>6.1382274797149201E-2</v>
      </c>
      <c r="AS14" s="17"/>
      <c r="AT14" s="17">
        <v>5.0876501694730299E-2</v>
      </c>
      <c r="AU14" s="17">
        <v>6.2540308601046396E-2</v>
      </c>
      <c r="AV14" s="17"/>
      <c r="AW14" s="17">
        <v>3.8855143191520301E-2</v>
      </c>
      <c r="AX14" s="17">
        <v>3.00859479422095E-2</v>
      </c>
      <c r="AY14" s="17">
        <v>7.4825845630556095E-2</v>
      </c>
    </row>
    <row r="15" spans="2:51">
      <c r="B15" s="18" t="s">
        <v>138</v>
      </c>
      <c r="C15" s="21">
        <v>0.36946873428003602</v>
      </c>
      <c r="D15" s="21">
        <v>0.45207241134748299</v>
      </c>
      <c r="E15" s="21">
        <v>0.29870243587615802</v>
      </c>
      <c r="F15" s="21"/>
      <c r="G15" s="21">
        <v>0.34672978790299502</v>
      </c>
      <c r="H15" s="21">
        <v>0.37951069389833197</v>
      </c>
      <c r="I15" s="21">
        <v>0.35398750129353401</v>
      </c>
      <c r="J15" s="21">
        <v>0.37741544689034501</v>
      </c>
      <c r="K15" s="21">
        <v>0.33745018637431201</v>
      </c>
      <c r="L15" s="21">
        <v>0.40076525291791998</v>
      </c>
      <c r="M15" s="21"/>
      <c r="N15" s="21">
        <v>0.44383689652221398</v>
      </c>
      <c r="O15" s="21">
        <v>0.37392820243181302</v>
      </c>
      <c r="P15" s="21">
        <v>0.31618854950040798</v>
      </c>
      <c r="Q15" s="21">
        <v>0.32726765049183398</v>
      </c>
      <c r="R15" s="21"/>
      <c r="S15" s="21">
        <v>0.47895638111878203</v>
      </c>
      <c r="T15" s="21">
        <v>0.31065375682018997</v>
      </c>
      <c r="U15" s="21">
        <v>0.35063794730557402</v>
      </c>
      <c r="V15" s="21">
        <v>0.33776646778261099</v>
      </c>
      <c r="W15" s="21">
        <v>0.33351608340628602</v>
      </c>
      <c r="X15" s="21">
        <v>0.40710804331170702</v>
      </c>
      <c r="Y15" s="21">
        <v>0.28055816421346702</v>
      </c>
      <c r="Z15" s="21">
        <v>0.512472147702695</v>
      </c>
      <c r="AA15" s="21">
        <v>0.36012665283877099</v>
      </c>
      <c r="AB15" s="21">
        <v>0.36833248654905199</v>
      </c>
      <c r="AC15" s="21">
        <v>0.441710259932935</v>
      </c>
      <c r="AD15" s="21">
        <v>0.311464392926106</v>
      </c>
      <c r="AE15" s="21"/>
      <c r="AF15" s="21">
        <v>0.36300700057626401</v>
      </c>
      <c r="AG15" s="21">
        <v>0.41519877427878998</v>
      </c>
      <c r="AH15" s="21">
        <v>0.30352019074308301</v>
      </c>
      <c r="AI15" s="21"/>
      <c r="AJ15" s="21">
        <v>0.41988948921483599</v>
      </c>
      <c r="AK15" s="21">
        <v>0.37565440098135999</v>
      </c>
      <c r="AL15" s="21">
        <v>0.35452594697706102</v>
      </c>
      <c r="AM15" s="21"/>
      <c r="AN15" s="21">
        <v>0.34726446456800197</v>
      </c>
      <c r="AO15" s="21">
        <v>0.352027885413354</v>
      </c>
      <c r="AP15" s="21">
        <v>0.41205139590353101</v>
      </c>
      <c r="AQ15" s="21">
        <v>0.51930069749020702</v>
      </c>
      <c r="AR15" s="21">
        <v>0.68781964511888505</v>
      </c>
      <c r="AS15" s="21"/>
      <c r="AT15" s="21">
        <v>0.369425585294752</v>
      </c>
      <c r="AU15" s="21">
        <v>0.38399204506336898</v>
      </c>
      <c r="AV15" s="21"/>
      <c r="AW15" s="21">
        <v>0.50136507061984104</v>
      </c>
      <c r="AX15" s="21">
        <v>0.320815207469206</v>
      </c>
      <c r="AY15" s="21">
        <v>0.25118254975986798</v>
      </c>
    </row>
    <row r="16" spans="2:51">
      <c r="B16" s="18" t="s">
        <v>139</v>
      </c>
      <c r="C16" s="21">
        <v>0.231972841284982</v>
      </c>
      <c r="D16" s="21">
        <v>0.19222130152672401</v>
      </c>
      <c r="E16" s="21">
        <v>0.26844744372076801</v>
      </c>
      <c r="F16" s="21"/>
      <c r="G16" s="21">
        <v>0.238656283299678</v>
      </c>
      <c r="H16" s="21">
        <v>0.25330161861271699</v>
      </c>
      <c r="I16" s="21">
        <v>0.227778501242071</v>
      </c>
      <c r="J16" s="21">
        <v>0.22224402214406699</v>
      </c>
      <c r="K16" s="21">
        <v>0.23902405418746001</v>
      </c>
      <c r="L16" s="21">
        <v>0.218692398855862</v>
      </c>
      <c r="M16" s="21"/>
      <c r="N16" s="21">
        <v>0.172554270581987</v>
      </c>
      <c r="O16" s="21">
        <v>0.26243781668928101</v>
      </c>
      <c r="P16" s="21">
        <v>0.21622579860395899</v>
      </c>
      <c r="Q16" s="21">
        <v>0.27535686739576098</v>
      </c>
      <c r="R16" s="21"/>
      <c r="S16" s="21">
        <v>0.113268664954857</v>
      </c>
      <c r="T16" s="21">
        <v>0.169048403314463</v>
      </c>
      <c r="U16" s="21">
        <v>0.29178715292691498</v>
      </c>
      <c r="V16" s="21">
        <v>0.32511632433473903</v>
      </c>
      <c r="W16" s="21">
        <v>0.212449814198888</v>
      </c>
      <c r="X16" s="21">
        <v>0.21693271151973301</v>
      </c>
      <c r="Y16" s="21">
        <v>0.27390442582866498</v>
      </c>
      <c r="Z16" s="21">
        <v>0.24666520665855901</v>
      </c>
      <c r="AA16" s="21">
        <v>0.31544439812691499</v>
      </c>
      <c r="AB16" s="21">
        <v>0.207949898135186</v>
      </c>
      <c r="AC16" s="21">
        <v>0.20117818299572399</v>
      </c>
      <c r="AD16" s="21">
        <v>0.28224029237242398</v>
      </c>
      <c r="AE16" s="21"/>
      <c r="AF16" s="21">
        <v>0.25669909726719198</v>
      </c>
      <c r="AG16" s="21">
        <v>0.20848579587940699</v>
      </c>
      <c r="AH16" s="21">
        <v>0.22973918221260101</v>
      </c>
      <c r="AI16" s="21"/>
      <c r="AJ16" s="21">
        <v>0.21816398816370999</v>
      </c>
      <c r="AK16" s="21">
        <v>0.260078778095996</v>
      </c>
      <c r="AL16" s="21">
        <v>0.233807020323235</v>
      </c>
      <c r="AM16" s="21"/>
      <c r="AN16" s="21">
        <v>0.30411239924021199</v>
      </c>
      <c r="AO16" s="21">
        <v>0.245573133023611</v>
      </c>
      <c r="AP16" s="21">
        <v>0.208469405185851</v>
      </c>
      <c r="AQ16" s="21">
        <v>0.113120500201082</v>
      </c>
      <c r="AR16" s="21">
        <v>0</v>
      </c>
      <c r="AS16" s="21"/>
      <c r="AT16" s="21">
        <v>0.233863480594346</v>
      </c>
      <c r="AU16" s="21">
        <v>0.22306733988796301</v>
      </c>
      <c r="AV16" s="21"/>
      <c r="AW16" s="21">
        <v>0.15396331419900999</v>
      </c>
      <c r="AX16" s="21">
        <v>0.250594166922531</v>
      </c>
      <c r="AY16" s="21">
        <v>0.30451637109541801</v>
      </c>
    </row>
    <row r="17" spans="2:51">
      <c r="B17" s="18" t="s">
        <v>140</v>
      </c>
      <c r="C17" s="22">
        <v>0.13749589299505399</v>
      </c>
      <c r="D17" s="22">
        <v>0.25985110982075899</v>
      </c>
      <c r="E17" s="22">
        <v>3.02549921553898E-2</v>
      </c>
      <c r="F17" s="22"/>
      <c r="G17" s="22">
        <v>0.10807350460331699</v>
      </c>
      <c r="H17" s="22">
        <v>0.12620907528561401</v>
      </c>
      <c r="I17" s="22">
        <v>0.12620900005146299</v>
      </c>
      <c r="J17" s="22">
        <v>0.15517142474627801</v>
      </c>
      <c r="K17" s="22">
        <v>9.8426132186851797E-2</v>
      </c>
      <c r="L17" s="22">
        <v>0.182072854062058</v>
      </c>
      <c r="M17" s="22"/>
      <c r="N17" s="22">
        <v>0.27128262594022601</v>
      </c>
      <c r="O17" s="22">
        <v>0.11149038574253201</v>
      </c>
      <c r="P17" s="22">
        <v>9.9962750896449099E-2</v>
      </c>
      <c r="Q17" s="22">
        <v>5.1910783096073103E-2</v>
      </c>
      <c r="R17" s="22"/>
      <c r="S17" s="22">
        <v>0.36568771616392498</v>
      </c>
      <c r="T17" s="22">
        <v>0.14160535350572701</v>
      </c>
      <c r="U17" s="22">
        <v>5.8850794378658103E-2</v>
      </c>
      <c r="V17" s="22">
        <v>1.26501434478716E-2</v>
      </c>
      <c r="W17" s="22">
        <v>0.12106626920739801</v>
      </c>
      <c r="X17" s="22">
        <v>0.19017533179197399</v>
      </c>
      <c r="Y17" s="22">
        <v>6.6537383848019301E-3</v>
      </c>
      <c r="Z17" s="22">
        <v>0.26580694104413599</v>
      </c>
      <c r="AA17" s="22">
        <v>4.4682254711855302E-2</v>
      </c>
      <c r="AB17" s="22">
        <v>0.16038258841386599</v>
      </c>
      <c r="AC17" s="22">
        <v>0.24053207693721099</v>
      </c>
      <c r="AD17" s="22">
        <v>2.9224100553681999E-2</v>
      </c>
      <c r="AE17" s="22"/>
      <c r="AF17" s="22">
        <v>0.106307903309073</v>
      </c>
      <c r="AG17" s="22">
        <v>0.20671297839938299</v>
      </c>
      <c r="AH17" s="22">
        <v>7.3781008530482098E-2</v>
      </c>
      <c r="AI17" s="22"/>
      <c r="AJ17" s="22">
        <v>0.20172550105112599</v>
      </c>
      <c r="AK17" s="22">
        <v>0.11557562288536399</v>
      </c>
      <c r="AL17" s="22">
        <v>0.120718926653826</v>
      </c>
      <c r="AM17" s="22"/>
      <c r="AN17" s="22">
        <v>4.3152065327789903E-2</v>
      </c>
      <c r="AO17" s="22">
        <v>0.106454752389742</v>
      </c>
      <c r="AP17" s="22">
        <v>0.20358199071767999</v>
      </c>
      <c r="AQ17" s="22">
        <v>0.40618019728912502</v>
      </c>
      <c r="AR17" s="22">
        <v>0.68781964511888505</v>
      </c>
      <c r="AS17" s="22"/>
      <c r="AT17" s="22">
        <v>0.135562104700406</v>
      </c>
      <c r="AU17" s="22">
        <v>0.160924705175406</v>
      </c>
      <c r="AV17" s="22"/>
      <c r="AW17" s="22">
        <v>0.34740175642083099</v>
      </c>
      <c r="AX17" s="22">
        <v>7.0221040546675398E-2</v>
      </c>
      <c r="AY17" s="22">
        <v>-5.3333821335549703E-2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158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2022</v>
      </c>
      <c r="D7" s="10">
        <v>939</v>
      </c>
      <c r="E7" s="10">
        <v>1076</v>
      </c>
      <c r="F7" s="10"/>
      <c r="G7" s="10">
        <v>181</v>
      </c>
      <c r="H7" s="10">
        <v>280</v>
      </c>
      <c r="I7" s="10">
        <v>278</v>
      </c>
      <c r="J7" s="10">
        <v>353</v>
      </c>
      <c r="K7" s="10">
        <v>422</v>
      </c>
      <c r="L7" s="10">
        <v>508</v>
      </c>
      <c r="M7" s="10"/>
      <c r="N7" s="10">
        <v>584</v>
      </c>
      <c r="O7" s="10">
        <v>577</v>
      </c>
      <c r="P7" s="10">
        <v>386</v>
      </c>
      <c r="Q7" s="10">
        <v>464</v>
      </c>
      <c r="R7" s="10"/>
      <c r="S7" s="10">
        <v>210</v>
      </c>
      <c r="T7" s="10">
        <v>291</v>
      </c>
      <c r="U7" s="10">
        <v>193</v>
      </c>
      <c r="V7" s="10">
        <v>187</v>
      </c>
      <c r="W7" s="10">
        <v>152</v>
      </c>
      <c r="X7" s="10">
        <v>189</v>
      </c>
      <c r="Y7" s="10">
        <v>168</v>
      </c>
      <c r="Z7" s="10">
        <v>91</v>
      </c>
      <c r="AA7" s="10">
        <v>237</v>
      </c>
      <c r="AB7" s="10">
        <v>174</v>
      </c>
      <c r="AC7" s="10">
        <v>80</v>
      </c>
      <c r="AD7" s="10">
        <v>50</v>
      </c>
      <c r="AE7" s="10"/>
      <c r="AF7" s="10">
        <v>868</v>
      </c>
      <c r="AG7" s="10">
        <v>848</v>
      </c>
      <c r="AH7" s="10">
        <v>203</v>
      </c>
      <c r="AI7" s="10"/>
      <c r="AJ7" s="10">
        <v>462</v>
      </c>
      <c r="AK7" s="10">
        <v>627</v>
      </c>
      <c r="AL7" s="10">
        <v>181</v>
      </c>
      <c r="AM7" s="10"/>
      <c r="AN7" s="10">
        <v>428</v>
      </c>
      <c r="AO7" s="10">
        <v>362</v>
      </c>
      <c r="AP7" s="10">
        <v>475</v>
      </c>
      <c r="AQ7" s="10">
        <v>196</v>
      </c>
      <c r="AR7" s="10">
        <v>32</v>
      </c>
      <c r="AS7" s="10"/>
      <c r="AT7" s="10">
        <v>1857</v>
      </c>
      <c r="AU7" s="10">
        <v>159</v>
      </c>
      <c r="AV7" s="10"/>
      <c r="AW7" s="10">
        <v>1097</v>
      </c>
      <c r="AX7" s="10">
        <v>266</v>
      </c>
      <c r="AY7" s="10">
        <v>659</v>
      </c>
    </row>
    <row r="8" spans="2:51" ht="30" customHeight="1">
      <c r="B8" s="11" t="s">
        <v>112</v>
      </c>
      <c r="C8" s="11">
        <v>2011</v>
      </c>
      <c r="D8" s="11">
        <v>960</v>
      </c>
      <c r="E8" s="11">
        <v>1044</v>
      </c>
      <c r="F8" s="11"/>
      <c r="G8" s="11">
        <v>208</v>
      </c>
      <c r="H8" s="11">
        <v>346</v>
      </c>
      <c r="I8" s="11">
        <v>312</v>
      </c>
      <c r="J8" s="11">
        <v>345</v>
      </c>
      <c r="K8" s="11">
        <v>344</v>
      </c>
      <c r="L8" s="11">
        <v>456</v>
      </c>
      <c r="M8" s="11"/>
      <c r="N8" s="11">
        <v>531</v>
      </c>
      <c r="O8" s="11">
        <v>529</v>
      </c>
      <c r="P8" s="11">
        <v>446</v>
      </c>
      <c r="Q8" s="11">
        <v>493</v>
      </c>
      <c r="R8" s="11"/>
      <c r="S8" s="11">
        <v>258</v>
      </c>
      <c r="T8" s="11">
        <v>275</v>
      </c>
      <c r="U8" s="11">
        <v>168</v>
      </c>
      <c r="V8" s="11">
        <v>194</v>
      </c>
      <c r="W8" s="11">
        <v>143</v>
      </c>
      <c r="X8" s="11">
        <v>203</v>
      </c>
      <c r="Y8" s="11">
        <v>156</v>
      </c>
      <c r="Z8" s="11">
        <v>78</v>
      </c>
      <c r="AA8" s="11">
        <v>226</v>
      </c>
      <c r="AB8" s="11">
        <v>174</v>
      </c>
      <c r="AC8" s="11">
        <v>81</v>
      </c>
      <c r="AD8" s="11">
        <v>54</v>
      </c>
      <c r="AE8" s="11"/>
      <c r="AF8" s="11">
        <v>843</v>
      </c>
      <c r="AG8" s="11">
        <v>829</v>
      </c>
      <c r="AH8" s="11">
        <v>224</v>
      </c>
      <c r="AI8" s="11"/>
      <c r="AJ8" s="11">
        <v>436</v>
      </c>
      <c r="AK8" s="11">
        <v>646</v>
      </c>
      <c r="AL8" s="11">
        <v>173</v>
      </c>
      <c r="AM8" s="11"/>
      <c r="AN8" s="11">
        <v>429</v>
      </c>
      <c r="AO8" s="11">
        <v>373</v>
      </c>
      <c r="AP8" s="11">
        <v>471</v>
      </c>
      <c r="AQ8" s="11">
        <v>195</v>
      </c>
      <c r="AR8" s="11">
        <v>29</v>
      </c>
      <c r="AS8" s="11"/>
      <c r="AT8" s="11">
        <v>1819</v>
      </c>
      <c r="AU8" s="11">
        <v>186</v>
      </c>
      <c r="AV8" s="11"/>
      <c r="AW8" s="11">
        <v>1049</v>
      </c>
      <c r="AX8" s="11">
        <v>278</v>
      </c>
      <c r="AY8" s="11">
        <v>685</v>
      </c>
    </row>
    <row r="9" spans="2:51">
      <c r="B9" s="18" t="s">
        <v>159</v>
      </c>
      <c r="C9" s="17">
        <v>0.19949711634138501</v>
      </c>
      <c r="D9" s="17">
        <v>0.24809569908262</v>
      </c>
      <c r="E9" s="17">
        <v>0.15220943398804401</v>
      </c>
      <c r="F9" s="17"/>
      <c r="G9" s="17">
        <v>0.18130406046227199</v>
      </c>
      <c r="H9" s="17">
        <v>0.18548975379589799</v>
      </c>
      <c r="I9" s="17">
        <v>0.233327708936029</v>
      </c>
      <c r="J9" s="17">
        <v>0.20352498301458499</v>
      </c>
      <c r="K9" s="17">
        <v>0.183084177501561</v>
      </c>
      <c r="L9" s="17">
        <v>0.20462351212318</v>
      </c>
      <c r="M9" s="17"/>
      <c r="N9" s="17">
        <v>0.25180696616547699</v>
      </c>
      <c r="O9" s="17">
        <v>0.192300475290233</v>
      </c>
      <c r="P9" s="17">
        <v>0.15607624050719601</v>
      </c>
      <c r="Q9" s="17">
        <v>0.18909996625912001</v>
      </c>
      <c r="R9" s="17"/>
      <c r="S9" s="17">
        <v>0.26111440517907702</v>
      </c>
      <c r="T9" s="17">
        <v>0.16800851124487001</v>
      </c>
      <c r="U9" s="17">
        <v>0.257449190580334</v>
      </c>
      <c r="V9" s="17">
        <v>0.139573574067861</v>
      </c>
      <c r="W9" s="17">
        <v>0.16596212133680199</v>
      </c>
      <c r="X9" s="17">
        <v>0.184907664755455</v>
      </c>
      <c r="Y9" s="17">
        <v>0.20365381706282601</v>
      </c>
      <c r="Z9" s="17">
        <v>0.21999997904698801</v>
      </c>
      <c r="AA9" s="17">
        <v>0.20146962995520901</v>
      </c>
      <c r="AB9" s="17">
        <v>0.16680949017708899</v>
      </c>
      <c r="AC9" s="17">
        <v>0.304233788037028</v>
      </c>
      <c r="AD9" s="17">
        <v>0.143533200290553</v>
      </c>
      <c r="AE9" s="17"/>
      <c r="AF9" s="17">
        <v>0.177192648158911</v>
      </c>
      <c r="AG9" s="17">
        <v>0.24132151158611401</v>
      </c>
      <c r="AH9" s="17">
        <v>9.5878219983777394E-2</v>
      </c>
      <c r="AI9" s="17"/>
      <c r="AJ9" s="17">
        <v>0.19696713057562301</v>
      </c>
      <c r="AK9" s="17">
        <v>0.23841498473825201</v>
      </c>
      <c r="AL9" s="17">
        <v>0.25812020198621199</v>
      </c>
      <c r="AM9" s="17"/>
      <c r="AN9" s="17">
        <v>0.15009682750541301</v>
      </c>
      <c r="AO9" s="17">
        <v>0.189707610704967</v>
      </c>
      <c r="AP9" s="17">
        <v>0.22965231954392001</v>
      </c>
      <c r="AQ9" s="17">
        <v>0.32843787830587001</v>
      </c>
      <c r="AR9" s="17">
        <v>0.38893072532997902</v>
      </c>
      <c r="AS9" s="17"/>
      <c r="AT9" s="17">
        <v>0.192546106221539</v>
      </c>
      <c r="AU9" s="17">
        <v>0.25778771183556898</v>
      </c>
      <c r="AV9" s="17"/>
      <c r="AW9" s="17">
        <v>0.26241359811366799</v>
      </c>
      <c r="AX9" s="17">
        <v>0.143210710182055</v>
      </c>
      <c r="AY9" s="17">
        <v>0.125947662480388</v>
      </c>
    </row>
    <row r="10" spans="2:51">
      <c r="B10" s="18" t="s">
        <v>160</v>
      </c>
      <c r="C10" s="17">
        <v>0.42028195979583499</v>
      </c>
      <c r="D10" s="17">
        <v>0.45915245395374898</v>
      </c>
      <c r="E10" s="17">
        <v>0.384624536633972</v>
      </c>
      <c r="F10" s="17"/>
      <c r="G10" s="17">
        <v>0.43776241720778403</v>
      </c>
      <c r="H10" s="17">
        <v>0.42625655261259598</v>
      </c>
      <c r="I10" s="17">
        <v>0.37508462275363302</v>
      </c>
      <c r="J10" s="17">
        <v>0.39903824078904798</v>
      </c>
      <c r="K10" s="17">
        <v>0.40024704111499299</v>
      </c>
      <c r="L10" s="17">
        <v>0.46988408649917501</v>
      </c>
      <c r="M10" s="17"/>
      <c r="N10" s="17">
        <v>0.49106122931809898</v>
      </c>
      <c r="O10" s="17">
        <v>0.45053163810624802</v>
      </c>
      <c r="P10" s="17">
        <v>0.35983304907221603</v>
      </c>
      <c r="Q10" s="17">
        <v>0.36635156434239702</v>
      </c>
      <c r="R10" s="17"/>
      <c r="S10" s="17">
        <v>0.44796220972266498</v>
      </c>
      <c r="T10" s="17">
        <v>0.38437534087111502</v>
      </c>
      <c r="U10" s="17">
        <v>0.38500707758896602</v>
      </c>
      <c r="V10" s="17">
        <v>0.46976122449691399</v>
      </c>
      <c r="W10" s="17">
        <v>0.39710985021723699</v>
      </c>
      <c r="X10" s="17">
        <v>0.42061190309839303</v>
      </c>
      <c r="Y10" s="17">
        <v>0.45050983976708298</v>
      </c>
      <c r="Z10" s="17">
        <v>0.49060571352247301</v>
      </c>
      <c r="AA10" s="17">
        <v>0.42212405399041197</v>
      </c>
      <c r="AB10" s="17">
        <v>0.43102244352017299</v>
      </c>
      <c r="AC10" s="17">
        <v>0.360762793220815</v>
      </c>
      <c r="AD10" s="17">
        <v>0.320962619786479</v>
      </c>
      <c r="AE10" s="17"/>
      <c r="AF10" s="17">
        <v>0.395899895660835</v>
      </c>
      <c r="AG10" s="17">
        <v>0.45446377943418798</v>
      </c>
      <c r="AH10" s="17">
        <v>0.40690644365635098</v>
      </c>
      <c r="AI10" s="17"/>
      <c r="AJ10" s="17">
        <v>0.47447551673903199</v>
      </c>
      <c r="AK10" s="17">
        <v>0.43120823759024202</v>
      </c>
      <c r="AL10" s="17">
        <v>0.43334583172420299</v>
      </c>
      <c r="AM10" s="17"/>
      <c r="AN10" s="17">
        <v>0.37074811474029101</v>
      </c>
      <c r="AO10" s="17">
        <v>0.41181109764660401</v>
      </c>
      <c r="AP10" s="17">
        <v>0.46221605144130501</v>
      </c>
      <c r="AQ10" s="17">
        <v>0.40070300169745299</v>
      </c>
      <c r="AR10" s="17">
        <v>0.48791907256942801</v>
      </c>
      <c r="AS10" s="17"/>
      <c r="AT10" s="17">
        <v>0.42971965726289901</v>
      </c>
      <c r="AU10" s="17">
        <v>0.340625187421847</v>
      </c>
      <c r="AV10" s="17"/>
      <c r="AW10" s="17">
        <v>0.47496283710471499</v>
      </c>
      <c r="AX10" s="17">
        <v>0.40019190521729803</v>
      </c>
      <c r="AY10" s="17">
        <v>0.344670846664551</v>
      </c>
    </row>
    <row r="11" spans="2:51" ht="30">
      <c r="B11" s="18" t="s">
        <v>161</v>
      </c>
      <c r="C11" s="17">
        <v>0.25582041265273398</v>
      </c>
      <c r="D11" s="17">
        <v>0.208760153603258</v>
      </c>
      <c r="E11" s="17">
        <v>0.30078008542273399</v>
      </c>
      <c r="F11" s="17"/>
      <c r="G11" s="17">
        <v>0.24852593094650499</v>
      </c>
      <c r="H11" s="17">
        <v>0.25251781308554</v>
      </c>
      <c r="I11" s="17">
        <v>0.25727617408341702</v>
      </c>
      <c r="J11" s="17">
        <v>0.268261904601581</v>
      </c>
      <c r="K11" s="17">
        <v>0.31076654390316399</v>
      </c>
      <c r="L11" s="17">
        <v>0.20980131334499399</v>
      </c>
      <c r="M11" s="17"/>
      <c r="N11" s="17">
        <v>0.17830627638584301</v>
      </c>
      <c r="O11" s="17">
        <v>0.225052947883782</v>
      </c>
      <c r="P11" s="17">
        <v>0.32178659672557403</v>
      </c>
      <c r="Q11" s="17">
        <v>0.31081353135211098</v>
      </c>
      <c r="R11" s="17"/>
      <c r="S11" s="17">
        <v>0.199097248131824</v>
      </c>
      <c r="T11" s="17">
        <v>0.327715298549203</v>
      </c>
      <c r="U11" s="17">
        <v>0.19657362623961699</v>
      </c>
      <c r="V11" s="17">
        <v>0.27081551469278697</v>
      </c>
      <c r="W11" s="17">
        <v>0.28616447656954502</v>
      </c>
      <c r="X11" s="17">
        <v>0.28677261935146697</v>
      </c>
      <c r="Y11" s="17">
        <v>0.23516834513615301</v>
      </c>
      <c r="Z11" s="17">
        <v>0.24430806002517599</v>
      </c>
      <c r="AA11" s="17">
        <v>0.23389783608286599</v>
      </c>
      <c r="AB11" s="17">
        <v>0.23994292488577801</v>
      </c>
      <c r="AC11" s="17">
        <v>0.219389657134823</v>
      </c>
      <c r="AD11" s="17">
        <v>0.36812664499057202</v>
      </c>
      <c r="AE11" s="17"/>
      <c r="AF11" s="17">
        <v>0.28569446871917398</v>
      </c>
      <c r="AG11" s="17">
        <v>0.20645220969688799</v>
      </c>
      <c r="AH11" s="17">
        <v>0.32972839209480798</v>
      </c>
      <c r="AI11" s="17"/>
      <c r="AJ11" s="17">
        <v>0.23037266529921299</v>
      </c>
      <c r="AK11" s="17">
        <v>0.23090796977251399</v>
      </c>
      <c r="AL11" s="17">
        <v>0.22488492731196799</v>
      </c>
      <c r="AM11" s="17"/>
      <c r="AN11" s="17">
        <v>0.334937177426674</v>
      </c>
      <c r="AO11" s="17">
        <v>0.25905214830857998</v>
      </c>
      <c r="AP11" s="17">
        <v>0.20169993023096</v>
      </c>
      <c r="AQ11" s="17">
        <v>0.17187886538394201</v>
      </c>
      <c r="AR11" s="17">
        <v>0.12315020210059301</v>
      </c>
      <c r="AS11" s="17"/>
      <c r="AT11" s="17">
        <v>0.25275990618175798</v>
      </c>
      <c r="AU11" s="17">
        <v>0.28861207234255498</v>
      </c>
      <c r="AV11" s="17"/>
      <c r="AW11" s="17">
        <v>0.17628989932987299</v>
      </c>
      <c r="AX11" s="17">
        <v>0.317716924420618</v>
      </c>
      <c r="AY11" s="17">
        <v>0.35254355564824702</v>
      </c>
    </row>
    <row r="12" spans="2:51">
      <c r="B12" s="18" t="s">
        <v>162</v>
      </c>
      <c r="C12" s="17">
        <v>6.3906450619692398E-2</v>
      </c>
      <c r="D12" s="17">
        <v>4.8856425753880203E-2</v>
      </c>
      <c r="E12" s="17">
        <v>7.8168222243852503E-2</v>
      </c>
      <c r="F12" s="17"/>
      <c r="G12" s="17">
        <v>7.2451945488601802E-2</v>
      </c>
      <c r="H12" s="17">
        <v>7.7326760728580995E-2</v>
      </c>
      <c r="I12" s="17">
        <v>7.0253225630762001E-2</v>
      </c>
      <c r="J12" s="17">
        <v>4.61534607862637E-2</v>
      </c>
      <c r="K12" s="17">
        <v>5.5897854781751702E-2</v>
      </c>
      <c r="L12" s="17">
        <v>6.4940021938442394E-2</v>
      </c>
      <c r="M12" s="17"/>
      <c r="N12" s="17">
        <v>4.4078400128645001E-2</v>
      </c>
      <c r="O12" s="17">
        <v>6.6987074524410495E-2</v>
      </c>
      <c r="P12" s="17">
        <v>8.1211246463070694E-2</v>
      </c>
      <c r="Q12" s="17">
        <v>6.7748089912035306E-2</v>
      </c>
      <c r="R12" s="17"/>
      <c r="S12" s="17">
        <v>4.1895072690978301E-2</v>
      </c>
      <c r="T12" s="17">
        <v>6.15101244838843E-2</v>
      </c>
      <c r="U12" s="17">
        <v>9.5086506127384299E-2</v>
      </c>
      <c r="V12" s="17">
        <v>7.38410495557386E-2</v>
      </c>
      <c r="W12" s="17">
        <v>6.7325015221069998E-2</v>
      </c>
      <c r="X12" s="17">
        <v>7.4620843841114906E-2</v>
      </c>
      <c r="Y12" s="17">
        <v>5.2320469778711E-2</v>
      </c>
      <c r="Z12" s="17">
        <v>2.3438957042348201E-2</v>
      </c>
      <c r="AA12" s="17">
        <v>7.0493031145588206E-2</v>
      </c>
      <c r="AB12" s="17">
        <v>7.8002830534473405E-2</v>
      </c>
      <c r="AC12" s="17">
        <v>5.9593951528165399E-2</v>
      </c>
      <c r="AD12" s="17">
        <v>2.40850181386091E-2</v>
      </c>
      <c r="AE12" s="17"/>
      <c r="AF12" s="17">
        <v>7.5439651024365104E-2</v>
      </c>
      <c r="AG12" s="17">
        <v>5.3018107529126703E-2</v>
      </c>
      <c r="AH12" s="17">
        <v>6.5434204703227999E-2</v>
      </c>
      <c r="AI12" s="17"/>
      <c r="AJ12" s="17">
        <v>6.0408487186324702E-2</v>
      </c>
      <c r="AK12" s="17">
        <v>5.8578543910275602E-2</v>
      </c>
      <c r="AL12" s="17">
        <v>6.0810129339862899E-2</v>
      </c>
      <c r="AM12" s="17"/>
      <c r="AN12" s="17">
        <v>7.55874848450237E-2</v>
      </c>
      <c r="AO12" s="17">
        <v>7.4577748858004098E-2</v>
      </c>
      <c r="AP12" s="17">
        <v>5.3188715105252103E-2</v>
      </c>
      <c r="AQ12" s="17">
        <v>6.4677146237697894E-2</v>
      </c>
      <c r="AR12" s="17">
        <v>0</v>
      </c>
      <c r="AS12" s="17"/>
      <c r="AT12" s="17">
        <v>6.2944424602428301E-2</v>
      </c>
      <c r="AU12" s="17">
        <v>6.5681613798853206E-2</v>
      </c>
      <c r="AV12" s="17"/>
      <c r="AW12" s="17">
        <v>5.61195223798822E-2</v>
      </c>
      <c r="AX12" s="17">
        <v>8.3873031238920301E-2</v>
      </c>
      <c r="AY12" s="17">
        <v>6.7738196157224206E-2</v>
      </c>
    </row>
    <row r="13" spans="2:51">
      <c r="B13" s="18" t="s">
        <v>163</v>
      </c>
      <c r="C13" s="17">
        <v>1.2678900432245999E-2</v>
      </c>
      <c r="D13" s="17">
        <v>9.13687220009907E-3</v>
      </c>
      <c r="E13" s="17">
        <v>1.6020051172521199E-2</v>
      </c>
      <c r="F13" s="17"/>
      <c r="G13" s="17">
        <v>2.1591396695765298E-2</v>
      </c>
      <c r="H13" s="17">
        <v>1.8345256750567199E-2</v>
      </c>
      <c r="I13" s="17">
        <v>1.1183915131511899E-2</v>
      </c>
      <c r="J13" s="17">
        <v>1.49811113988969E-2</v>
      </c>
      <c r="K13" s="17">
        <v>7.4407256166772202E-3</v>
      </c>
      <c r="L13" s="17">
        <v>7.5352634929341097E-3</v>
      </c>
      <c r="M13" s="17"/>
      <c r="N13" s="17">
        <v>1.1569963083449999E-2</v>
      </c>
      <c r="O13" s="17">
        <v>6.7455336115995702E-3</v>
      </c>
      <c r="P13" s="17">
        <v>2.0816681995112499E-2</v>
      </c>
      <c r="Q13" s="17">
        <v>1.31586655740392E-2</v>
      </c>
      <c r="R13" s="17"/>
      <c r="S13" s="17">
        <v>1.1274254671443801E-2</v>
      </c>
      <c r="T13" s="17">
        <v>1.34737367264739E-2</v>
      </c>
      <c r="U13" s="17">
        <v>0</v>
      </c>
      <c r="V13" s="17">
        <v>0</v>
      </c>
      <c r="W13" s="17">
        <v>3.7144938384940797E-2</v>
      </c>
      <c r="X13" s="17">
        <v>4.7273279137586303E-3</v>
      </c>
      <c r="Y13" s="17">
        <v>1.41687459619203E-2</v>
      </c>
      <c r="Z13" s="17">
        <v>0</v>
      </c>
      <c r="AA13" s="17">
        <v>1.4249986132983301E-2</v>
      </c>
      <c r="AB13" s="17">
        <v>2.50911693407294E-2</v>
      </c>
      <c r="AC13" s="17">
        <v>0</v>
      </c>
      <c r="AD13" s="17">
        <v>5.1810191986948098E-2</v>
      </c>
      <c r="AE13" s="17"/>
      <c r="AF13" s="17">
        <v>8.5293555668678397E-3</v>
      </c>
      <c r="AG13" s="17">
        <v>8.6916531299195202E-3</v>
      </c>
      <c r="AH13" s="17">
        <v>3.6182982912045102E-2</v>
      </c>
      <c r="AI13" s="17"/>
      <c r="AJ13" s="17">
        <v>8.9068718073431596E-3</v>
      </c>
      <c r="AK13" s="17">
        <v>9.0745412229933601E-3</v>
      </c>
      <c r="AL13" s="17">
        <v>0</v>
      </c>
      <c r="AM13" s="17"/>
      <c r="AN13" s="17">
        <v>2.01617800802853E-2</v>
      </c>
      <c r="AO13" s="17">
        <v>8.6507949311016696E-3</v>
      </c>
      <c r="AP13" s="17">
        <v>1.2684541551954301E-2</v>
      </c>
      <c r="AQ13" s="17">
        <v>1.66607504454407E-2</v>
      </c>
      <c r="AR13" s="17">
        <v>0</v>
      </c>
      <c r="AS13" s="17"/>
      <c r="AT13" s="17">
        <v>1.07513799367742E-2</v>
      </c>
      <c r="AU13" s="17">
        <v>3.1911548404491098E-2</v>
      </c>
      <c r="AV13" s="17"/>
      <c r="AW13" s="17">
        <v>1.00334780959994E-2</v>
      </c>
      <c r="AX13" s="17">
        <v>1.2499524269514801E-2</v>
      </c>
      <c r="AY13" s="17">
        <v>1.6803736377528401E-2</v>
      </c>
    </row>
    <row r="14" spans="2:51">
      <c r="B14" s="18" t="s">
        <v>119</v>
      </c>
      <c r="C14" s="17">
        <v>4.7815160158107599E-2</v>
      </c>
      <c r="D14" s="17">
        <v>2.5998395406392701E-2</v>
      </c>
      <c r="E14" s="17">
        <v>6.8197670538875196E-2</v>
      </c>
      <c r="F14" s="17"/>
      <c r="G14" s="17">
        <v>3.8364249199072803E-2</v>
      </c>
      <c r="H14" s="17">
        <v>4.0063863026817498E-2</v>
      </c>
      <c r="I14" s="17">
        <v>5.2874353464648E-2</v>
      </c>
      <c r="J14" s="17">
        <v>6.8040299409624999E-2</v>
      </c>
      <c r="K14" s="17">
        <v>4.2563657081852703E-2</v>
      </c>
      <c r="L14" s="17">
        <v>4.3215802601274202E-2</v>
      </c>
      <c r="M14" s="17"/>
      <c r="N14" s="17">
        <v>2.3177164918485999E-2</v>
      </c>
      <c r="O14" s="17">
        <v>5.83823305837275E-2</v>
      </c>
      <c r="P14" s="17">
        <v>6.0276185236831398E-2</v>
      </c>
      <c r="Q14" s="17">
        <v>5.2828182560297102E-2</v>
      </c>
      <c r="R14" s="17"/>
      <c r="S14" s="17">
        <v>3.8656809604012299E-2</v>
      </c>
      <c r="T14" s="17">
        <v>4.4916988124453001E-2</v>
      </c>
      <c r="U14" s="17">
        <v>6.5883599463697901E-2</v>
      </c>
      <c r="V14" s="17">
        <v>4.6008637186699203E-2</v>
      </c>
      <c r="W14" s="17">
        <v>4.62935982704046E-2</v>
      </c>
      <c r="X14" s="17">
        <v>2.83596410398116E-2</v>
      </c>
      <c r="Y14" s="17">
        <v>4.4178782293307503E-2</v>
      </c>
      <c r="Z14" s="17">
        <v>2.1647290363014202E-2</v>
      </c>
      <c r="AA14" s="17">
        <v>5.7765462692942103E-2</v>
      </c>
      <c r="AB14" s="17">
        <v>5.9131141541757103E-2</v>
      </c>
      <c r="AC14" s="17">
        <v>5.6019810079168703E-2</v>
      </c>
      <c r="AD14" s="17">
        <v>9.1482324806838503E-2</v>
      </c>
      <c r="AE14" s="17"/>
      <c r="AF14" s="17">
        <v>5.7243980869846098E-2</v>
      </c>
      <c r="AG14" s="17">
        <v>3.6052738623764798E-2</v>
      </c>
      <c r="AH14" s="17">
        <v>6.5869756649790098E-2</v>
      </c>
      <c r="AI14" s="17"/>
      <c r="AJ14" s="17">
        <v>2.8869328392464901E-2</v>
      </c>
      <c r="AK14" s="17">
        <v>3.1815722765722497E-2</v>
      </c>
      <c r="AL14" s="17">
        <v>2.2838909637754298E-2</v>
      </c>
      <c r="AM14" s="17"/>
      <c r="AN14" s="17">
        <v>4.84686154023133E-2</v>
      </c>
      <c r="AO14" s="17">
        <v>5.6200599550744197E-2</v>
      </c>
      <c r="AP14" s="17">
        <v>4.05584421266083E-2</v>
      </c>
      <c r="AQ14" s="17">
        <v>1.7642357929597001E-2</v>
      </c>
      <c r="AR14" s="17">
        <v>0</v>
      </c>
      <c r="AS14" s="17"/>
      <c r="AT14" s="17">
        <v>5.1278525794601702E-2</v>
      </c>
      <c r="AU14" s="17">
        <v>1.53818661966852E-2</v>
      </c>
      <c r="AV14" s="17"/>
      <c r="AW14" s="17">
        <v>2.01806649758631E-2</v>
      </c>
      <c r="AX14" s="17">
        <v>4.2507904671594203E-2</v>
      </c>
      <c r="AY14" s="17">
        <v>9.2296002672061603E-2</v>
      </c>
    </row>
    <row r="15" spans="2:51">
      <c r="B15" s="18" t="s">
        <v>164</v>
      </c>
      <c r="C15" s="21">
        <v>0.61977907613722005</v>
      </c>
      <c r="D15" s="21">
        <v>0.70724815303637001</v>
      </c>
      <c r="E15" s="21">
        <v>0.53683397062201699</v>
      </c>
      <c r="F15" s="21"/>
      <c r="G15" s="21">
        <v>0.61906647767005496</v>
      </c>
      <c r="H15" s="21">
        <v>0.61174630640849403</v>
      </c>
      <c r="I15" s="21">
        <v>0.60841233168966102</v>
      </c>
      <c r="J15" s="21">
        <v>0.60256322380363303</v>
      </c>
      <c r="K15" s="21">
        <v>0.58333121861655401</v>
      </c>
      <c r="L15" s="21">
        <v>0.67450759862235499</v>
      </c>
      <c r="M15" s="21"/>
      <c r="N15" s="21">
        <v>0.74286819548357597</v>
      </c>
      <c r="O15" s="21">
        <v>0.64283211339648005</v>
      </c>
      <c r="P15" s="21">
        <v>0.51590928957941196</v>
      </c>
      <c r="Q15" s="21">
        <v>0.55545153060151697</v>
      </c>
      <c r="R15" s="21"/>
      <c r="S15" s="21">
        <v>0.70907661490174101</v>
      </c>
      <c r="T15" s="21">
        <v>0.55238385211598595</v>
      </c>
      <c r="U15" s="21">
        <v>0.64245626816930101</v>
      </c>
      <c r="V15" s="21">
        <v>0.60933479856477601</v>
      </c>
      <c r="W15" s="21">
        <v>0.56307197155403899</v>
      </c>
      <c r="X15" s="21">
        <v>0.60551956785384697</v>
      </c>
      <c r="Y15" s="21">
        <v>0.65416365682990796</v>
      </c>
      <c r="Z15" s="21">
        <v>0.71060569256946204</v>
      </c>
      <c r="AA15" s="21">
        <v>0.62359368394561998</v>
      </c>
      <c r="AB15" s="21">
        <v>0.59783193369726195</v>
      </c>
      <c r="AC15" s="21">
        <v>0.664996581257843</v>
      </c>
      <c r="AD15" s="21">
        <v>0.464495820077032</v>
      </c>
      <c r="AE15" s="21"/>
      <c r="AF15" s="21">
        <v>0.57309254381974695</v>
      </c>
      <c r="AG15" s="21">
        <v>0.69578529102030096</v>
      </c>
      <c r="AH15" s="21">
        <v>0.50278466364012897</v>
      </c>
      <c r="AI15" s="21"/>
      <c r="AJ15" s="21">
        <v>0.67144264731465497</v>
      </c>
      <c r="AK15" s="21">
        <v>0.66962322232849503</v>
      </c>
      <c r="AL15" s="21">
        <v>0.69146603371041504</v>
      </c>
      <c r="AM15" s="21"/>
      <c r="AN15" s="21">
        <v>0.52084494224570399</v>
      </c>
      <c r="AO15" s="21">
        <v>0.60151870835157095</v>
      </c>
      <c r="AP15" s="21">
        <v>0.69186837098522502</v>
      </c>
      <c r="AQ15" s="21">
        <v>0.729140880003323</v>
      </c>
      <c r="AR15" s="21">
        <v>0.87684979789940698</v>
      </c>
      <c r="AS15" s="21"/>
      <c r="AT15" s="21">
        <v>0.62226576348443796</v>
      </c>
      <c r="AU15" s="21">
        <v>0.59841289925741603</v>
      </c>
      <c r="AV15" s="21"/>
      <c r="AW15" s="21">
        <v>0.73737643521838303</v>
      </c>
      <c r="AX15" s="21">
        <v>0.54340261539935297</v>
      </c>
      <c r="AY15" s="21">
        <v>0.47061850914493902</v>
      </c>
    </row>
    <row r="16" spans="2:51">
      <c r="B16" s="18" t="s">
        <v>165</v>
      </c>
      <c r="C16" s="21">
        <v>7.6585351051938394E-2</v>
      </c>
      <c r="D16" s="21">
        <v>5.79932979539792E-2</v>
      </c>
      <c r="E16" s="21">
        <v>9.4188273416373799E-2</v>
      </c>
      <c r="F16" s="21"/>
      <c r="G16" s="21">
        <v>9.4043342184367107E-2</v>
      </c>
      <c r="H16" s="21">
        <v>9.5672017479148094E-2</v>
      </c>
      <c r="I16" s="21">
        <v>8.1437140762273902E-2</v>
      </c>
      <c r="J16" s="21">
        <v>6.1134572185160697E-2</v>
      </c>
      <c r="K16" s="21">
        <v>6.3338580398428906E-2</v>
      </c>
      <c r="L16" s="21">
        <v>7.2475285431376504E-2</v>
      </c>
      <c r="M16" s="21"/>
      <c r="N16" s="21">
        <v>5.5648363212095098E-2</v>
      </c>
      <c r="O16" s="21">
        <v>7.373260813601E-2</v>
      </c>
      <c r="P16" s="21">
        <v>0.102027928458183</v>
      </c>
      <c r="Q16" s="21">
        <v>8.0906755486074497E-2</v>
      </c>
      <c r="R16" s="21"/>
      <c r="S16" s="21">
        <v>5.3169327362422102E-2</v>
      </c>
      <c r="T16" s="21">
        <v>7.4983861210358202E-2</v>
      </c>
      <c r="U16" s="21">
        <v>9.5086506127384299E-2</v>
      </c>
      <c r="V16" s="21">
        <v>7.38410495557386E-2</v>
      </c>
      <c r="W16" s="21">
        <v>0.104469953606011</v>
      </c>
      <c r="X16" s="21">
        <v>7.9348171754873506E-2</v>
      </c>
      <c r="Y16" s="21">
        <v>6.6489215740631297E-2</v>
      </c>
      <c r="Z16" s="21">
        <v>2.3438957042348201E-2</v>
      </c>
      <c r="AA16" s="21">
        <v>8.4743017278571503E-2</v>
      </c>
      <c r="AB16" s="21">
        <v>0.103093999875203</v>
      </c>
      <c r="AC16" s="21">
        <v>5.9593951528165399E-2</v>
      </c>
      <c r="AD16" s="21">
        <v>7.5895210125557194E-2</v>
      </c>
      <c r="AE16" s="21"/>
      <c r="AF16" s="21">
        <v>8.3969006591233006E-2</v>
      </c>
      <c r="AG16" s="21">
        <v>6.1709760659046202E-2</v>
      </c>
      <c r="AH16" s="21">
        <v>0.101617187615273</v>
      </c>
      <c r="AI16" s="21"/>
      <c r="AJ16" s="21">
        <v>6.9315358993667794E-2</v>
      </c>
      <c r="AK16" s="21">
        <v>6.7653085133268995E-2</v>
      </c>
      <c r="AL16" s="21">
        <v>6.0810129339862899E-2</v>
      </c>
      <c r="AM16" s="21"/>
      <c r="AN16" s="21">
        <v>9.5749264925308997E-2</v>
      </c>
      <c r="AO16" s="21">
        <v>8.3228543789105797E-2</v>
      </c>
      <c r="AP16" s="21">
        <v>6.5873256657206294E-2</v>
      </c>
      <c r="AQ16" s="21">
        <v>8.1337896683138594E-2</v>
      </c>
      <c r="AR16" s="21">
        <v>0</v>
      </c>
      <c r="AS16" s="21"/>
      <c r="AT16" s="21">
        <v>7.3695804539202506E-2</v>
      </c>
      <c r="AU16" s="21">
        <v>9.7593162203344297E-2</v>
      </c>
      <c r="AV16" s="21"/>
      <c r="AW16" s="21">
        <v>6.6153000475881504E-2</v>
      </c>
      <c r="AX16" s="21">
        <v>9.6372555508435098E-2</v>
      </c>
      <c r="AY16" s="21">
        <v>8.4541932534752604E-2</v>
      </c>
    </row>
    <row r="17" spans="2:51">
      <c r="B17" s="18" t="s">
        <v>140</v>
      </c>
      <c r="C17" s="22">
        <v>0.54319372508528097</v>
      </c>
      <c r="D17" s="22">
        <v>0.64925485508239</v>
      </c>
      <c r="E17" s="22">
        <v>0.44264569720564301</v>
      </c>
      <c r="F17" s="22"/>
      <c r="G17" s="22">
        <v>0.52502313548568802</v>
      </c>
      <c r="H17" s="22">
        <v>0.51607428892934604</v>
      </c>
      <c r="I17" s="22">
        <v>0.52697519092738698</v>
      </c>
      <c r="J17" s="22">
        <v>0.54142865161847298</v>
      </c>
      <c r="K17" s="22">
        <v>0.51999263821812602</v>
      </c>
      <c r="L17" s="22">
        <v>0.60203231319097805</v>
      </c>
      <c r="M17" s="22"/>
      <c r="N17" s="22">
        <v>0.68721983227148098</v>
      </c>
      <c r="O17" s="22">
        <v>0.56909950526047004</v>
      </c>
      <c r="P17" s="22">
        <v>0.41388136112122897</v>
      </c>
      <c r="Q17" s="22">
        <v>0.47454477511544202</v>
      </c>
      <c r="R17" s="22"/>
      <c r="S17" s="22">
        <v>0.65590728753931904</v>
      </c>
      <c r="T17" s="22">
        <v>0.47739999090562701</v>
      </c>
      <c r="U17" s="22">
        <v>0.54736976204191601</v>
      </c>
      <c r="V17" s="22">
        <v>0.53549374900903701</v>
      </c>
      <c r="W17" s="22">
        <v>0.45860201794802802</v>
      </c>
      <c r="X17" s="22">
        <v>0.52617139609897401</v>
      </c>
      <c r="Y17" s="22">
        <v>0.58767444108927702</v>
      </c>
      <c r="Z17" s="22">
        <v>0.68716673552711405</v>
      </c>
      <c r="AA17" s="22">
        <v>0.53885066666704895</v>
      </c>
      <c r="AB17" s="22">
        <v>0.494737933822059</v>
      </c>
      <c r="AC17" s="22">
        <v>0.60540262972967696</v>
      </c>
      <c r="AD17" s="22">
        <v>0.388600609951475</v>
      </c>
      <c r="AE17" s="22"/>
      <c r="AF17" s="22">
        <v>0.48912353722851398</v>
      </c>
      <c r="AG17" s="22">
        <v>0.63407553036125497</v>
      </c>
      <c r="AH17" s="22">
        <v>0.40116747602485597</v>
      </c>
      <c r="AI17" s="22"/>
      <c r="AJ17" s="22">
        <v>0.60212728832098705</v>
      </c>
      <c r="AK17" s="22">
        <v>0.60197013719522596</v>
      </c>
      <c r="AL17" s="22">
        <v>0.63065590437055197</v>
      </c>
      <c r="AM17" s="22"/>
      <c r="AN17" s="22">
        <v>0.42509567732039499</v>
      </c>
      <c r="AO17" s="22">
        <v>0.51829016456246502</v>
      </c>
      <c r="AP17" s="22">
        <v>0.62599511432801902</v>
      </c>
      <c r="AQ17" s="22">
        <v>0.64780298332018404</v>
      </c>
      <c r="AR17" s="22">
        <v>0.87684979789940698</v>
      </c>
      <c r="AS17" s="22"/>
      <c r="AT17" s="22">
        <v>0.54856995894523597</v>
      </c>
      <c r="AU17" s="22">
        <v>0.50081973705407101</v>
      </c>
      <c r="AV17" s="22"/>
      <c r="AW17" s="22">
        <v>0.67122343474250101</v>
      </c>
      <c r="AX17" s="22">
        <v>0.44703005989091799</v>
      </c>
      <c r="AY17" s="22">
        <v>0.38607657661018602</v>
      </c>
    </row>
    <row r="18" spans="2:51">
      <c r="B18" t="s">
        <v>17</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1107</v>
      </c>
      <c r="D7" s="10">
        <v>491</v>
      </c>
      <c r="E7" s="10">
        <v>609</v>
      </c>
      <c r="F7" s="10"/>
      <c r="G7" s="10">
        <v>110</v>
      </c>
      <c r="H7" s="10">
        <v>147</v>
      </c>
      <c r="I7" s="10">
        <v>155</v>
      </c>
      <c r="J7" s="10">
        <v>176</v>
      </c>
      <c r="K7" s="10">
        <v>227</v>
      </c>
      <c r="L7" s="10">
        <v>292</v>
      </c>
      <c r="M7" s="10"/>
      <c r="N7" s="10">
        <v>326</v>
      </c>
      <c r="O7" s="10">
        <v>316</v>
      </c>
      <c r="P7" s="10">
        <v>190</v>
      </c>
      <c r="Q7" s="10">
        <v>267</v>
      </c>
      <c r="R7" s="10"/>
      <c r="S7" s="10">
        <v>110</v>
      </c>
      <c r="T7" s="10">
        <v>151</v>
      </c>
      <c r="U7" s="10">
        <v>105</v>
      </c>
      <c r="V7" s="10">
        <v>94</v>
      </c>
      <c r="W7" s="10">
        <v>83</v>
      </c>
      <c r="X7" s="10">
        <v>82</v>
      </c>
      <c r="Y7" s="10">
        <v>100</v>
      </c>
      <c r="Z7" s="10">
        <v>44</v>
      </c>
      <c r="AA7" s="10">
        <v>144</v>
      </c>
      <c r="AB7" s="10">
        <v>103</v>
      </c>
      <c r="AC7" s="10">
        <v>63</v>
      </c>
      <c r="AD7" s="10">
        <v>28</v>
      </c>
      <c r="AE7" s="10"/>
      <c r="AF7" s="10">
        <v>449</v>
      </c>
      <c r="AG7" s="10">
        <v>459</v>
      </c>
      <c r="AH7" s="10">
        <v>130</v>
      </c>
      <c r="AI7" s="10"/>
      <c r="AJ7" s="10">
        <v>289</v>
      </c>
      <c r="AK7" s="10">
        <v>338</v>
      </c>
      <c r="AL7" s="10">
        <v>79</v>
      </c>
      <c r="AM7" s="10"/>
      <c r="AN7" s="10">
        <v>222</v>
      </c>
      <c r="AO7" s="10">
        <v>196</v>
      </c>
      <c r="AP7" s="10">
        <v>277</v>
      </c>
      <c r="AQ7" s="10">
        <v>102</v>
      </c>
      <c r="AR7" s="10">
        <v>19</v>
      </c>
      <c r="AS7" s="10"/>
      <c r="AT7" s="10">
        <v>1011</v>
      </c>
      <c r="AU7" s="10">
        <v>92</v>
      </c>
      <c r="AV7" s="10"/>
      <c r="AW7" s="10">
        <v>512</v>
      </c>
      <c r="AX7" s="10">
        <v>115</v>
      </c>
      <c r="AY7" s="10">
        <v>480</v>
      </c>
    </row>
    <row r="8" spans="2:51" ht="30" customHeight="1">
      <c r="B8" s="11" t="s">
        <v>112</v>
      </c>
      <c r="C8" s="11">
        <v>1098</v>
      </c>
      <c r="D8" s="11">
        <v>502</v>
      </c>
      <c r="E8" s="11">
        <v>590</v>
      </c>
      <c r="F8" s="11"/>
      <c r="G8" s="11">
        <v>125</v>
      </c>
      <c r="H8" s="11">
        <v>178</v>
      </c>
      <c r="I8" s="11">
        <v>175</v>
      </c>
      <c r="J8" s="11">
        <v>176</v>
      </c>
      <c r="K8" s="11">
        <v>182</v>
      </c>
      <c r="L8" s="11">
        <v>262</v>
      </c>
      <c r="M8" s="11"/>
      <c r="N8" s="11">
        <v>300</v>
      </c>
      <c r="O8" s="11">
        <v>286</v>
      </c>
      <c r="P8" s="11">
        <v>217</v>
      </c>
      <c r="Q8" s="11">
        <v>287</v>
      </c>
      <c r="R8" s="11"/>
      <c r="S8" s="11">
        <v>134</v>
      </c>
      <c r="T8" s="11">
        <v>142</v>
      </c>
      <c r="U8" s="11">
        <v>91</v>
      </c>
      <c r="V8" s="11">
        <v>98</v>
      </c>
      <c r="W8" s="11">
        <v>78</v>
      </c>
      <c r="X8" s="11">
        <v>87</v>
      </c>
      <c r="Y8" s="11">
        <v>99</v>
      </c>
      <c r="Z8" s="11">
        <v>38</v>
      </c>
      <c r="AA8" s="11">
        <v>135</v>
      </c>
      <c r="AB8" s="11">
        <v>104</v>
      </c>
      <c r="AC8" s="11">
        <v>61</v>
      </c>
      <c r="AD8" s="11">
        <v>30</v>
      </c>
      <c r="AE8" s="11"/>
      <c r="AF8" s="11">
        <v>433</v>
      </c>
      <c r="AG8" s="11">
        <v>450</v>
      </c>
      <c r="AH8" s="11">
        <v>138</v>
      </c>
      <c r="AI8" s="11"/>
      <c r="AJ8" s="11">
        <v>272</v>
      </c>
      <c r="AK8" s="11">
        <v>351</v>
      </c>
      <c r="AL8" s="11">
        <v>78</v>
      </c>
      <c r="AM8" s="11"/>
      <c r="AN8" s="11">
        <v>222</v>
      </c>
      <c r="AO8" s="11">
        <v>200</v>
      </c>
      <c r="AP8" s="11">
        <v>272</v>
      </c>
      <c r="AQ8" s="11">
        <v>100</v>
      </c>
      <c r="AR8" s="11">
        <v>18</v>
      </c>
      <c r="AS8" s="11"/>
      <c r="AT8" s="11">
        <v>989</v>
      </c>
      <c r="AU8" s="11">
        <v>105</v>
      </c>
      <c r="AV8" s="11"/>
      <c r="AW8" s="11">
        <v>485</v>
      </c>
      <c r="AX8" s="11">
        <v>124</v>
      </c>
      <c r="AY8" s="11">
        <v>489</v>
      </c>
    </row>
    <row r="9" spans="2:51">
      <c r="B9" s="18" t="s">
        <v>133</v>
      </c>
      <c r="C9" s="17">
        <v>5.0908883380033E-2</v>
      </c>
      <c r="D9" s="17">
        <v>7.2489435457543799E-2</v>
      </c>
      <c r="E9" s="17">
        <v>3.3139335479405202E-2</v>
      </c>
      <c r="F9" s="17"/>
      <c r="G9" s="17">
        <v>8.6216279889504199E-2</v>
      </c>
      <c r="H9" s="17">
        <v>0.103786888813355</v>
      </c>
      <c r="I9" s="17">
        <v>3.9236567531556202E-2</v>
      </c>
      <c r="J9" s="17">
        <v>2.8991897937783499E-2</v>
      </c>
      <c r="K9" s="17">
        <v>3.2524360374472601E-2</v>
      </c>
      <c r="L9" s="17">
        <v>3.3303344773014901E-2</v>
      </c>
      <c r="M9" s="17"/>
      <c r="N9" s="17">
        <v>5.8291728634637698E-2</v>
      </c>
      <c r="O9" s="17">
        <v>4.1489153151058097E-2</v>
      </c>
      <c r="P9" s="17">
        <v>5.7933679301431E-2</v>
      </c>
      <c r="Q9" s="17">
        <v>4.86304863226674E-2</v>
      </c>
      <c r="R9" s="17"/>
      <c r="S9" s="17">
        <v>0.10906832057729</v>
      </c>
      <c r="T9" s="17">
        <v>2.4666054586949801E-2</v>
      </c>
      <c r="U9" s="17">
        <v>4.2929949550246899E-2</v>
      </c>
      <c r="V9" s="17">
        <v>3.8800612473321297E-2</v>
      </c>
      <c r="W9" s="17">
        <v>5.1587211608968099E-2</v>
      </c>
      <c r="X9" s="17">
        <v>1.97487316145076E-2</v>
      </c>
      <c r="Y9" s="17">
        <v>5.5721076401849499E-2</v>
      </c>
      <c r="Z9" s="17">
        <v>0.12686787659013599</v>
      </c>
      <c r="AA9" s="17">
        <v>3.49186924575762E-2</v>
      </c>
      <c r="AB9" s="17">
        <v>5.4339391538539901E-2</v>
      </c>
      <c r="AC9" s="17">
        <v>2.9367271658566198E-2</v>
      </c>
      <c r="AD9" s="17">
        <v>5.7701831495901898E-2</v>
      </c>
      <c r="AE9" s="17"/>
      <c r="AF9" s="17">
        <v>5.3775700011532597E-2</v>
      </c>
      <c r="AG9" s="17">
        <v>6.3077228467292606E-2</v>
      </c>
      <c r="AH9" s="17">
        <v>1.5216287957814101E-2</v>
      </c>
      <c r="AI9" s="17"/>
      <c r="AJ9" s="17">
        <v>5.3735451180664702E-2</v>
      </c>
      <c r="AK9" s="17">
        <v>5.7505322616129298E-2</v>
      </c>
      <c r="AL9" s="17">
        <v>7.6466926631222606E-2</v>
      </c>
      <c r="AM9" s="17"/>
      <c r="AN9" s="17">
        <v>2.5439584903770199E-2</v>
      </c>
      <c r="AO9" s="17">
        <v>8.0253106529262597E-2</v>
      </c>
      <c r="AP9" s="17">
        <v>5.3530089586641599E-2</v>
      </c>
      <c r="AQ9" s="17">
        <v>6.0111775330458798E-2</v>
      </c>
      <c r="AR9" s="17">
        <v>0.24004177789919801</v>
      </c>
      <c r="AS9" s="17"/>
      <c r="AT9" s="17">
        <v>5.20376744286234E-2</v>
      </c>
      <c r="AU9" s="17">
        <v>4.2245075583711399E-2</v>
      </c>
      <c r="AV9" s="17"/>
      <c r="AW9" s="17">
        <v>6.4152490158809805E-2</v>
      </c>
      <c r="AX9" s="17">
        <v>6.7149035290302597E-2</v>
      </c>
      <c r="AY9" s="17">
        <v>3.3656848632647701E-2</v>
      </c>
    </row>
    <row r="10" spans="2:51">
      <c r="B10" s="18" t="s">
        <v>134</v>
      </c>
      <c r="C10" s="17">
        <v>0.17213661970866101</v>
      </c>
      <c r="D10" s="17">
        <v>0.18685320996473501</v>
      </c>
      <c r="E10" s="17">
        <v>0.15844885721854801</v>
      </c>
      <c r="F10" s="17"/>
      <c r="G10" s="17">
        <v>0.192931856989284</v>
      </c>
      <c r="H10" s="17">
        <v>0.17111813512051699</v>
      </c>
      <c r="I10" s="17">
        <v>0.20682961600469199</v>
      </c>
      <c r="J10" s="17">
        <v>0.164447749001808</v>
      </c>
      <c r="K10" s="17">
        <v>0.115190377451845</v>
      </c>
      <c r="L10" s="17">
        <v>0.18445863089786299</v>
      </c>
      <c r="M10" s="17"/>
      <c r="N10" s="17">
        <v>0.172251071592743</v>
      </c>
      <c r="O10" s="17">
        <v>0.222832085603451</v>
      </c>
      <c r="P10" s="17">
        <v>0.15449931812207199</v>
      </c>
      <c r="Q10" s="17">
        <v>0.13933496095718301</v>
      </c>
      <c r="R10" s="17"/>
      <c r="S10" s="17">
        <v>0.23873065944132599</v>
      </c>
      <c r="T10" s="17">
        <v>0.16372168632489401</v>
      </c>
      <c r="U10" s="17">
        <v>0.13322951351462101</v>
      </c>
      <c r="V10" s="17">
        <v>0.10708183521539701</v>
      </c>
      <c r="W10" s="17">
        <v>0.162921792107004</v>
      </c>
      <c r="X10" s="17">
        <v>0.213447173788154</v>
      </c>
      <c r="Y10" s="17">
        <v>0.16006830803334501</v>
      </c>
      <c r="Z10" s="17">
        <v>0.152767955456723</v>
      </c>
      <c r="AA10" s="17">
        <v>0.16699446452931399</v>
      </c>
      <c r="AB10" s="17">
        <v>0.19487094720002901</v>
      </c>
      <c r="AC10" s="17">
        <v>0.21806064931883701</v>
      </c>
      <c r="AD10" s="17">
        <v>6.6109153521870606E-2</v>
      </c>
      <c r="AE10" s="17"/>
      <c r="AF10" s="17">
        <v>0.149054293052685</v>
      </c>
      <c r="AG10" s="17">
        <v>0.21177715917525</v>
      </c>
      <c r="AH10" s="17">
        <v>0.14190760298948499</v>
      </c>
      <c r="AI10" s="17"/>
      <c r="AJ10" s="17">
        <v>0.192878505476344</v>
      </c>
      <c r="AK10" s="17">
        <v>0.20041966112159801</v>
      </c>
      <c r="AL10" s="17">
        <v>0.15447206437841701</v>
      </c>
      <c r="AM10" s="17"/>
      <c r="AN10" s="17">
        <v>0.1585474694772</v>
      </c>
      <c r="AO10" s="17">
        <v>0.182494869736476</v>
      </c>
      <c r="AP10" s="17">
        <v>0.18892569634251899</v>
      </c>
      <c r="AQ10" s="17">
        <v>0.261278830318391</v>
      </c>
      <c r="AR10" s="17">
        <v>0.16692211250024799</v>
      </c>
      <c r="AS10" s="17"/>
      <c r="AT10" s="17">
        <v>0.16178583251763401</v>
      </c>
      <c r="AU10" s="17">
        <v>0.27599732976408597</v>
      </c>
      <c r="AV10" s="17"/>
      <c r="AW10" s="17">
        <v>0.16955195470075299</v>
      </c>
      <c r="AX10" s="17">
        <v>0.20215156919915001</v>
      </c>
      <c r="AY10" s="17">
        <v>0.16706035256681201</v>
      </c>
    </row>
    <row r="11" spans="2:51">
      <c r="B11" s="18" t="s">
        <v>135</v>
      </c>
      <c r="C11" s="17">
        <v>0.34320305561587799</v>
      </c>
      <c r="D11" s="17">
        <v>0.31930317427490901</v>
      </c>
      <c r="E11" s="17">
        <v>0.36430293455526003</v>
      </c>
      <c r="F11" s="17"/>
      <c r="G11" s="17">
        <v>0.34854941940334799</v>
      </c>
      <c r="H11" s="17">
        <v>0.26982148773569498</v>
      </c>
      <c r="I11" s="17">
        <v>0.33988020600832503</v>
      </c>
      <c r="J11" s="17">
        <v>0.35653481850984697</v>
      </c>
      <c r="K11" s="17">
        <v>0.32104995962900001</v>
      </c>
      <c r="L11" s="17">
        <v>0.39918899437289301</v>
      </c>
      <c r="M11" s="17"/>
      <c r="N11" s="17">
        <v>0.34127410744377201</v>
      </c>
      <c r="O11" s="17">
        <v>0.29083262427724199</v>
      </c>
      <c r="P11" s="17">
        <v>0.36018942762926598</v>
      </c>
      <c r="Q11" s="17">
        <v>0.39372334984889701</v>
      </c>
      <c r="R11" s="17"/>
      <c r="S11" s="17">
        <v>0.31782344483096803</v>
      </c>
      <c r="T11" s="17">
        <v>0.33691734215291402</v>
      </c>
      <c r="U11" s="17">
        <v>0.27732118037298698</v>
      </c>
      <c r="V11" s="17">
        <v>0.34414974658184899</v>
      </c>
      <c r="W11" s="17">
        <v>0.37206766574637201</v>
      </c>
      <c r="X11" s="17">
        <v>0.370321517470864</v>
      </c>
      <c r="Y11" s="17">
        <v>0.37057776559596201</v>
      </c>
      <c r="Z11" s="17">
        <v>0.29648284096152899</v>
      </c>
      <c r="AA11" s="17">
        <v>0.36473787608745301</v>
      </c>
      <c r="AB11" s="17">
        <v>0.36276009366242301</v>
      </c>
      <c r="AC11" s="17">
        <v>0.374018799936985</v>
      </c>
      <c r="AD11" s="17">
        <v>0.27352971013990302</v>
      </c>
      <c r="AE11" s="17"/>
      <c r="AF11" s="17">
        <v>0.35931388192493402</v>
      </c>
      <c r="AG11" s="17">
        <v>0.296867566262982</v>
      </c>
      <c r="AH11" s="17">
        <v>0.37774622597722501</v>
      </c>
      <c r="AI11" s="17"/>
      <c r="AJ11" s="17">
        <v>0.39857872082924101</v>
      </c>
      <c r="AK11" s="17">
        <v>0.26557831443763402</v>
      </c>
      <c r="AL11" s="17">
        <v>0.33940846282910397</v>
      </c>
      <c r="AM11" s="17"/>
      <c r="AN11" s="17">
        <v>0.33959484794156902</v>
      </c>
      <c r="AO11" s="17">
        <v>0.35572018761045399</v>
      </c>
      <c r="AP11" s="17">
        <v>0.29937795544359502</v>
      </c>
      <c r="AQ11" s="17">
        <v>0.29014756149673698</v>
      </c>
      <c r="AR11" s="17">
        <v>0.44470975592805101</v>
      </c>
      <c r="AS11" s="17"/>
      <c r="AT11" s="17">
        <v>0.33940256572505301</v>
      </c>
      <c r="AU11" s="17">
        <v>0.38589898714706999</v>
      </c>
      <c r="AV11" s="17"/>
      <c r="AW11" s="17">
        <v>0.31218424892524499</v>
      </c>
      <c r="AX11" s="17">
        <v>0.40642823472207301</v>
      </c>
      <c r="AY11" s="17">
        <v>0.35784574345491599</v>
      </c>
    </row>
    <row r="12" spans="2:51">
      <c r="B12" s="18" t="s">
        <v>136</v>
      </c>
      <c r="C12" s="17">
        <v>0.226818866193011</v>
      </c>
      <c r="D12" s="17">
        <v>0.21471751752152399</v>
      </c>
      <c r="E12" s="17">
        <v>0.23629600210059701</v>
      </c>
      <c r="F12" s="17"/>
      <c r="G12" s="17">
        <v>0.18021394474913799</v>
      </c>
      <c r="H12" s="17">
        <v>0.26376596115738699</v>
      </c>
      <c r="I12" s="17">
        <v>0.217414885654272</v>
      </c>
      <c r="J12" s="17">
        <v>0.212574923239814</v>
      </c>
      <c r="K12" s="17">
        <v>0.29099689437424398</v>
      </c>
      <c r="L12" s="17">
        <v>0.19524323996015999</v>
      </c>
      <c r="M12" s="17"/>
      <c r="N12" s="17">
        <v>0.19954295321528001</v>
      </c>
      <c r="O12" s="17">
        <v>0.21508774208787901</v>
      </c>
      <c r="P12" s="17">
        <v>0.25911900292225498</v>
      </c>
      <c r="Q12" s="17">
        <v>0.24035362130841501</v>
      </c>
      <c r="R12" s="17"/>
      <c r="S12" s="17">
        <v>0.177142129734354</v>
      </c>
      <c r="T12" s="17">
        <v>0.20036369067043899</v>
      </c>
      <c r="U12" s="17">
        <v>0.31304817516656502</v>
      </c>
      <c r="V12" s="17">
        <v>0.266985440868098</v>
      </c>
      <c r="W12" s="17">
        <v>0.21610803804906001</v>
      </c>
      <c r="X12" s="17">
        <v>0.20776018589707801</v>
      </c>
      <c r="Y12" s="17">
        <v>0.24018623061146299</v>
      </c>
      <c r="Z12" s="17">
        <v>0.19015184116047601</v>
      </c>
      <c r="AA12" s="17">
        <v>0.27112271182451397</v>
      </c>
      <c r="AB12" s="17">
        <v>0.202915875699099</v>
      </c>
      <c r="AC12" s="17">
        <v>0.16615751488899</v>
      </c>
      <c r="AD12" s="17">
        <v>0.27407642412274003</v>
      </c>
      <c r="AE12" s="17"/>
      <c r="AF12" s="17">
        <v>0.24297651296872499</v>
      </c>
      <c r="AG12" s="17">
        <v>0.211527910989494</v>
      </c>
      <c r="AH12" s="17">
        <v>0.24280151972797701</v>
      </c>
      <c r="AI12" s="17"/>
      <c r="AJ12" s="17">
        <v>0.22547605679111499</v>
      </c>
      <c r="AK12" s="17">
        <v>0.21462674493570799</v>
      </c>
      <c r="AL12" s="17">
        <v>0.23103678498209301</v>
      </c>
      <c r="AM12" s="17"/>
      <c r="AN12" s="17">
        <v>0.26024078442850102</v>
      </c>
      <c r="AO12" s="17">
        <v>0.19629703903274301</v>
      </c>
      <c r="AP12" s="17">
        <v>0.211837313791441</v>
      </c>
      <c r="AQ12" s="17">
        <v>0.16928645104055501</v>
      </c>
      <c r="AR12" s="17">
        <v>4.2355025825188602E-2</v>
      </c>
      <c r="AS12" s="17"/>
      <c r="AT12" s="17">
        <v>0.23991587056891001</v>
      </c>
      <c r="AU12" s="17">
        <v>0.101979394368579</v>
      </c>
      <c r="AV12" s="17"/>
      <c r="AW12" s="17">
        <v>0.231079397601332</v>
      </c>
      <c r="AX12" s="17">
        <v>0.225991567948472</v>
      </c>
      <c r="AY12" s="17">
        <v>0.222808593190846</v>
      </c>
    </row>
    <row r="13" spans="2:51">
      <c r="B13" s="18" t="s">
        <v>137</v>
      </c>
      <c r="C13" s="17">
        <v>0.13241802742829401</v>
      </c>
      <c r="D13" s="17">
        <v>0.147174854323358</v>
      </c>
      <c r="E13" s="17">
        <v>0.11963959293340901</v>
      </c>
      <c r="F13" s="17"/>
      <c r="G13" s="17">
        <v>0.11481905077935201</v>
      </c>
      <c r="H13" s="17">
        <v>0.102735027277345</v>
      </c>
      <c r="I13" s="17">
        <v>0.123829656173296</v>
      </c>
      <c r="J13" s="17">
        <v>0.14868910581619199</v>
      </c>
      <c r="K13" s="17">
        <v>0.16936988202398401</v>
      </c>
      <c r="L13" s="17">
        <v>0.130172477671572</v>
      </c>
      <c r="M13" s="17"/>
      <c r="N13" s="17">
        <v>0.15620628682416399</v>
      </c>
      <c r="O13" s="17">
        <v>0.14541932778766101</v>
      </c>
      <c r="P13" s="17">
        <v>0.10527546643898</v>
      </c>
      <c r="Q13" s="17">
        <v>0.10629359311452601</v>
      </c>
      <c r="R13" s="17"/>
      <c r="S13" s="17">
        <v>7.0918991660582201E-2</v>
      </c>
      <c r="T13" s="17">
        <v>0.18363171480342999</v>
      </c>
      <c r="U13" s="17">
        <v>0.168005668395972</v>
      </c>
      <c r="V13" s="17">
        <v>0.17082341769609799</v>
      </c>
      <c r="W13" s="17">
        <v>0.103810436707149</v>
      </c>
      <c r="X13" s="17">
        <v>0.14043650170393501</v>
      </c>
      <c r="Y13" s="17">
        <v>0.106572938217929</v>
      </c>
      <c r="Z13" s="17">
        <v>0.130819727452511</v>
      </c>
      <c r="AA13" s="17">
        <v>9.0688319545729396E-2</v>
      </c>
      <c r="AB13" s="17">
        <v>0.14049948957274799</v>
      </c>
      <c r="AC13" s="17">
        <v>0.12587889029736599</v>
      </c>
      <c r="AD13" s="17">
        <v>0.240238129866781</v>
      </c>
      <c r="AE13" s="17"/>
      <c r="AF13" s="17">
        <v>0.124305394166124</v>
      </c>
      <c r="AG13" s="17">
        <v>0.15040547231417101</v>
      </c>
      <c r="AH13" s="17">
        <v>0.113549249093437</v>
      </c>
      <c r="AI13" s="17"/>
      <c r="AJ13" s="17">
        <v>8.0675445633611301E-2</v>
      </c>
      <c r="AK13" s="17">
        <v>0.18770070564963301</v>
      </c>
      <c r="AL13" s="17">
        <v>0.13992493931997399</v>
      </c>
      <c r="AM13" s="17"/>
      <c r="AN13" s="17">
        <v>0.150329136894573</v>
      </c>
      <c r="AO13" s="17">
        <v>0.127788794039669</v>
      </c>
      <c r="AP13" s="17">
        <v>0.14922017249781</v>
      </c>
      <c r="AQ13" s="17">
        <v>0.1191734121042</v>
      </c>
      <c r="AR13" s="17">
        <v>0</v>
      </c>
      <c r="AS13" s="17"/>
      <c r="AT13" s="17">
        <v>0.13407348351700299</v>
      </c>
      <c r="AU13" s="17">
        <v>0.121918836706119</v>
      </c>
      <c r="AV13" s="17"/>
      <c r="AW13" s="17">
        <v>0.144835786148482</v>
      </c>
      <c r="AX13" s="17">
        <v>8.3754103417035305E-2</v>
      </c>
      <c r="AY13" s="17">
        <v>0.13249790231300401</v>
      </c>
    </row>
    <row r="14" spans="2:51">
      <c r="B14" s="18" t="s">
        <v>119</v>
      </c>
      <c r="C14" s="17">
        <v>7.4514547674123702E-2</v>
      </c>
      <c r="D14" s="17">
        <v>5.9461808457930303E-2</v>
      </c>
      <c r="E14" s="17">
        <v>8.8173277712781703E-2</v>
      </c>
      <c r="F14" s="17"/>
      <c r="G14" s="17">
        <v>7.7269448189374201E-2</v>
      </c>
      <c r="H14" s="17">
        <v>8.8772499895699797E-2</v>
      </c>
      <c r="I14" s="17">
        <v>7.2809068627858894E-2</v>
      </c>
      <c r="J14" s="17">
        <v>8.8761505494555998E-2</v>
      </c>
      <c r="K14" s="17">
        <v>7.0868526146455099E-2</v>
      </c>
      <c r="L14" s="17">
        <v>5.7633312324497601E-2</v>
      </c>
      <c r="M14" s="17"/>
      <c r="N14" s="17">
        <v>7.2433852289403203E-2</v>
      </c>
      <c r="O14" s="17">
        <v>8.4339067092708997E-2</v>
      </c>
      <c r="P14" s="17">
        <v>6.2983105585995902E-2</v>
      </c>
      <c r="Q14" s="17">
        <v>7.1663988448311802E-2</v>
      </c>
      <c r="R14" s="17"/>
      <c r="S14" s="17">
        <v>8.6316453755480194E-2</v>
      </c>
      <c r="T14" s="17">
        <v>9.0699511461373103E-2</v>
      </c>
      <c r="U14" s="17">
        <v>6.5465512999608899E-2</v>
      </c>
      <c r="V14" s="17">
        <v>7.2158947165236201E-2</v>
      </c>
      <c r="W14" s="17">
        <v>9.3504855781446697E-2</v>
      </c>
      <c r="X14" s="17">
        <v>4.8285889525461298E-2</v>
      </c>
      <c r="Y14" s="17">
        <v>6.6873681139451899E-2</v>
      </c>
      <c r="Z14" s="17">
        <v>0.102909758378626</v>
      </c>
      <c r="AA14" s="17">
        <v>7.1537935555414503E-2</v>
      </c>
      <c r="AB14" s="17">
        <v>4.46142023271607E-2</v>
      </c>
      <c r="AC14" s="17">
        <v>8.6516873899255706E-2</v>
      </c>
      <c r="AD14" s="17">
        <v>8.83447508528033E-2</v>
      </c>
      <c r="AE14" s="17"/>
      <c r="AF14" s="17">
        <v>7.0574217875999296E-2</v>
      </c>
      <c r="AG14" s="17">
        <v>6.6344662790810499E-2</v>
      </c>
      <c r="AH14" s="17">
        <v>0.108779114254062</v>
      </c>
      <c r="AI14" s="17"/>
      <c r="AJ14" s="17">
        <v>4.8655820089024297E-2</v>
      </c>
      <c r="AK14" s="17">
        <v>7.4169251239297601E-2</v>
      </c>
      <c r="AL14" s="17">
        <v>5.8690821859188801E-2</v>
      </c>
      <c r="AM14" s="17"/>
      <c r="AN14" s="17">
        <v>6.5848176354387805E-2</v>
      </c>
      <c r="AO14" s="17">
        <v>5.7446003051395703E-2</v>
      </c>
      <c r="AP14" s="17">
        <v>9.7108772337992894E-2</v>
      </c>
      <c r="AQ14" s="17">
        <v>0.100001969709658</v>
      </c>
      <c r="AR14" s="17">
        <v>0.105971327847314</v>
      </c>
      <c r="AS14" s="17"/>
      <c r="AT14" s="17">
        <v>7.2784573242776998E-2</v>
      </c>
      <c r="AU14" s="17">
        <v>7.1960376430434403E-2</v>
      </c>
      <c r="AV14" s="17"/>
      <c r="AW14" s="17">
        <v>7.8196122465377396E-2</v>
      </c>
      <c r="AX14" s="17">
        <v>1.45254894229678E-2</v>
      </c>
      <c r="AY14" s="17">
        <v>8.6130559841774701E-2</v>
      </c>
    </row>
    <row r="15" spans="2:51">
      <c r="B15" s="18" t="s">
        <v>138</v>
      </c>
      <c r="C15" s="21">
        <v>0.223045503088694</v>
      </c>
      <c r="D15" s="21">
        <v>0.25934264542227897</v>
      </c>
      <c r="E15" s="21">
        <v>0.19158819269795299</v>
      </c>
      <c r="F15" s="21"/>
      <c r="G15" s="21">
        <v>0.27914813687878798</v>
      </c>
      <c r="H15" s="21">
        <v>0.27490502393387201</v>
      </c>
      <c r="I15" s="21">
        <v>0.24606618353624801</v>
      </c>
      <c r="J15" s="21">
        <v>0.19343964693959201</v>
      </c>
      <c r="K15" s="21">
        <v>0.147714737826317</v>
      </c>
      <c r="L15" s="21">
        <v>0.21776197567087799</v>
      </c>
      <c r="M15" s="21"/>
      <c r="N15" s="21">
        <v>0.230542800227381</v>
      </c>
      <c r="O15" s="21">
        <v>0.26432123875450902</v>
      </c>
      <c r="P15" s="21">
        <v>0.21243299742350299</v>
      </c>
      <c r="Q15" s="21">
        <v>0.18796544727985101</v>
      </c>
      <c r="R15" s="21"/>
      <c r="S15" s="21">
        <v>0.34779898001861598</v>
      </c>
      <c r="T15" s="21">
        <v>0.18838774091184399</v>
      </c>
      <c r="U15" s="21">
        <v>0.17615946306486799</v>
      </c>
      <c r="V15" s="21">
        <v>0.145882447688719</v>
      </c>
      <c r="W15" s="21">
        <v>0.21450900371597201</v>
      </c>
      <c r="X15" s="21">
        <v>0.233195905402662</v>
      </c>
      <c r="Y15" s="21">
        <v>0.21578938443519499</v>
      </c>
      <c r="Z15" s="21">
        <v>0.27963583204685899</v>
      </c>
      <c r="AA15" s="21">
        <v>0.20191315698689</v>
      </c>
      <c r="AB15" s="21">
        <v>0.24921033873856899</v>
      </c>
      <c r="AC15" s="21">
        <v>0.24742792097740299</v>
      </c>
      <c r="AD15" s="21">
        <v>0.123810985017772</v>
      </c>
      <c r="AE15" s="21"/>
      <c r="AF15" s="21">
        <v>0.20282999306421701</v>
      </c>
      <c r="AG15" s="21">
        <v>0.274854387642542</v>
      </c>
      <c r="AH15" s="21">
        <v>0.15712389094729901</v>
      </c>
      <c r="AI15" s="21"/>
      <c r="AJ15" s="21">
        <v>0.246613956657008</v>
      </c>
      <c r="AK15" s="21">
        <v>0.25792498373772699</v>
      </c>
      <c r="AL15" s="21">
        <v>0.23093899100963999</v>
      </c>
      <c r="AM15" s="21"/>
      <c r="AN15" s="21">
        <v>0.18398705438096999</v>
      </c>
      <c r="AO15" s="21">
        <v>0.26274797626573798</v>
      </c>
      <c r="AP15" s="21">
        <v>0.24245578592916101</v>
      </c>
      <c r="AQ15" s="21">
        <v>0.32139060564885003</v>
      </c>
      <c r="AR15" s="21">
        <v>0.40696389039944703</v>
      </c>
      <c r="AS15" s="21"/>
      <c r="AT15" s="21">
        <v>0.21382350694625701</v>
      </c>
      <c r="AU15" s="21">
        <v>0.31824240534779702</v>
      </c>
      <c r="AV15" s="21"/>
      <c r="AW15" s="21">
        <v>0.23370444485956299</v>
      </c>
      <c r="AX15" s="21">
        <v>0.26930060448945198</v>
      </c>
      <c r="AY15" s="21">
        <v>0.20071720119945999</v>
      </c>
    </row>
    <row r="16" spans="2:51">
      <c r="B16" s="18" t="s">
        <v>139</v>
      </c>
      <c r="C16" s="21">
        <v>0.35923689362130401</v>
      </c>
      <c r="D16" s="21">
        <v>0.36189237184488199</v>
      </c>
      <c r="E16" s="21">
        <v>0.35593559503400501</v>
      </c>
      <c r="F16" s="21"/>
      <c r="G16" s="21">
        <v>0.29503299552848999</v>
      </c>
      <c r="H16" s="21">
        <v>0.366500988434733</v>
      </c>
      <c r="I16" s="21">
        <v>0.34124454182756803</v>
      </c>
      <c r="J16" s="21">
        <v>0.36126402905600602</v>
      </c>
      <c r="K16" s="21">
        <v>0.46036677639822798</v>
      </c>
      <c r="L16" s="21">
        <v>0.32541571763173099</v>
      </c>
      <c r="M16" s="21"/>
      <c r="N16" s="21">
        <v>0.35574924003944403</v>
      </c>
      <c r="O16" s="21">
        <v>0.36050706987553999</v>
      </c>
      <c r="P16" s="21">
        <v>0.36439446936123498</v>
      </c>
      <c r="Q16" s="21">
        <v>0.346647214422941</v>
      </c>
      <c r="R16" s="21"/>
      <c r="S16" s="21">
        <v>0.248061121394936</v>
      </c>
      <c r="T16" s="21">
        <v>0.38399540547386901</v>
      </c>
      <c r="U16" s="21">
        <v>0.481053843562536</v>
      </c>
      <c r="V16" s="21">
        <v>0.43780885856419599</v>
      </c>
      <c r="W16" s="21">
        <v>0.31991847475620899</v>
      </c>
      <c r="X16" s="21">
        <v>0.34819668760101302</v>
      </c>
      <c r="Y16" s="21">
        <v>0.34675916882939201</v>
      </c>
      <c r="Z16" s="21">
        <v>0.32097156861298598</v>
      </c>
      <c r="AA16" s="21">
        <v>0.36181103137024301</v>
      </c>
      <c r="AB16" s="21">
        <v>0.34341536527184802</v>
      </c>
      <c r="AC16" s="21">
        <v>0.29203640518635599</v>
      </c>
      <c r="AD16" s="21">
        <v>0.51431455398952097</v>
      </c>
      <c r="AE16" s="21"/>
      <c r="AF16" s="21">
        <v>0.36728190713484898</v>
      </c>
      <c r="AG16" s="21">
        <v>0.36193338330366498</v>
      </c>
      <c r="AH16" s="21">
        <v>0.35635076882141398</v>
      </c>
      <c r="AI16" s="21"/>
      <c r="AJ16" s="21">
        <v>0.306151502424726</v>
      </c>
      <c r="AK16" s="21">
        <v>0.40232745058534097</v>
      </c>
      <c r="AL16" s="21">
        <v>0.37096172430206797</v>
      </c>
      <c r="AM16" s="21"/>
      <c r="AN16" s="21">
        <v>0.41056992132307402</v>
      </c>
      <c r="AO16" s="21">
        <v>0.32408583307241201</v>
      </c>
      <c r="AP16" s="21">
        <v>0.361057486289251</v>
      </c>
      <c r="AQ16" s="21">
        <v>0.28845986314475502</v>
      </c>
      <c r="AR16" s="21">
        <v>4.2355025825188602E-2</v>
      </c>
      <c r="AS16" s="21"/>
      <c r="AT16" s="21">
        <v>0.373989354085913</v>
      </c>
      <c r="AU16" s="21">
        <v>0.223898231074698</v>
      </c>
      <c r="AV16" s="21"/>
      <c r="AW16" s="21">
        <v>0.37591518374981497</v>
      </c>
      <c r="AX16" s="21">
        <v>0.30974567136550701</v>
      </c>
      <c r="AY16" s="21">
        <v>0.35530649550385002</v>
      </c>
    </row>
    <row r="17" spans="2:51">
      <c r="B17" s="18" t="s">
        <v>140</v>
      </c>
      <c r="C17" s="22">
        <v>-0.13619139053261001</v>
      </c>
      <c r="D17" s="22">
        <v>-0.102549726422604</v>
      </c>
      <c r="E17" s="22">
        <v>-0.164347402336052</v>
      </c>
      <c r="F17" s="22"/>
      <c r="G17" s="22">
        <v>-1.58848586497027E-2</v>
      </c>
      <c r="H17" s="22">
        <v>-9.1595964500860799E-2</v>
      </c>
      <c r="I17" s="22">
        <v>-9.5178358291320098E-2</v>
      </c>
      <c r="J17" s="22">
        <v>-0.16782438211641401</v>
      </c>
      <c r="K17" s="22">
        <v>-0.31265203857190998</v>
      </c>
      <c r="L17" s="22">
        <v>-0.10765374196085301</v>
      </c>
      <c r="M17" s="22"/>
      <c r="N17" s="22">
        <v>-0.125206439812063</v>
      </c>
      <c r="O17" s="22">
        <v>-9.6185831121031296E-2</v>
      </c>
      <c r="P17" s="22">
        <v>-0.15196147193773199</v>
      </c>
      <c r="Q17" s="22">
        <v>-0.15868176714309001</v>
      </c>
      <c r="R17" s="22"/>
      <c r="S17" s="22">
        <v>9.9737858623680495E-2</v>
      </c>
      <c r="T17" s="22">
        <v>-0.195607664562025</v>
      </c>
      <c r="U17" s="22">
        <v>-0.30489438049766798</v>
      </c>
      <c r="V17" s="22">
        <v>-0.29192641087547799</v>
      </c>
      <c r="W17" s="22">
        <v>-0.105409471040237</v>
      </c>
      <c r="X17" s="22">
        <v>-0.115000782198351</v>
      </c>
      <c r="Y17" s="22">
        <v>-0.13096978439419699</v>
      </c>
      <c r="Z17" s="22">
        <v>-4.1335736566127698E-2</v>
      </c>
      <c r="AA17" s="22">
        <v>-0.15989787438335301</v>
      </c>
      <c r="AB17" s="22">
        <v>-9.4205026533278696E-2</v>
      </c>
      <c r="AC17" s="22">
        <v>-4.4608484208952602E-2</v>
      </c>
      <c r="AD17" s="22">
        <v>-0.39050356897174898</v>
      </c>
      <c r="AE17" s="22"/>
      <c r="AF17" s="22">
        <v>-0.164451914070632</v>
      </c>
      <c r="AG17" s="22">
        <v>-8.7078995661122094E-2</v>
      </c>
      <c r="AH17" s="22">
        <v>-0.199226877874115</v>
      </c>
      <c r="AI17" s="22"/>
      <c r="AJ17" s="22">
        <v>-5.9537545767718102E-2</v>
      </c>
      <c r="AK17" s="22">
        <v>-0.14440246684761299</v>
      </c>
      <c r="AL17" s="22">
        <v>-0.14002273329242801</v>
      </c>
      <c r="AM17" s="22"/>
      <c r="AN17" s="22">
        <v>-0.226582866942104</v>
      </c>
      <c r="AO17" s="22">
        <v>-6.1337856806673398E-2</v>
      </c>
      <c r="AP17" s="22">
        <v>-0.118601700360091</v>
      </c>
      <c r="AQ17" s="22">
        <v>3.2930742504095403E-2</v>
      </c>
      <c r="AR17" s="22">
        <v>0.36460886457425801</v>
      </c>
      <c r="AS17" s="22"/>
      <c r="AT17" s="22">
        <v>-0.16016584713965601</v>
      </c>
      <c r="AU17" s="22">
        <v>9.4344174273098394E-2</v>
      </c>
      <c r="AV17" s="22"/>
      <c r="AW17" s="22">
        <v>-0.14221073889025199</v>
      </c>
      <c r="AX17" s="22">
        <v>-4.0445066876055299E-2</v>
      </c>
      <c r="AY17" s="22">
        <v>-0.15458929430439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1107</v>
      </c>
      <c r="D7" s="10">
        <v>491</v>
      </c>
      <c r="E7" s="10">
        <v>609</v>
      </c>
      <c r="F7" s="10"/>
      <c r="G7" s="10">
        <v>110</v>
      </c>
      <c r="H7" s="10">
        <v>147</v>
      </c>
      <c r="I7" s="10">
        <v>155</v>
      </c>
      <c r="J7" s="10">
        <v>176</v>
      </c>
      <c r="K7" s="10">
        <v>227</v>
      </c>
      <c r="L7" s="10">
        <v>292</v>
      </c>
      <c r="M7" s="10"/>
      <c r="N7" s="10">
        <v>326</v>
      </c>
      <c r="O7" s="10">
        <v>316</v>
      </c>
      <c r="P7" s="10">
        <v>190</v>
      </c>
      <c r="Q7" s="10">
        <v>267</v>
      </c>
      <c r="R7" s="10"/>
      <c r="S7" s="10">
        <v>110</v>
      </c>
      <c r="T7" s="10">
        <v>151</v>
      </c>
      <c r="U7" s="10">
        <v>105</v>
      </c>
      <c r="V7" s="10">
        <v>94</v>
      </c>
      <c r="W7" s="10">
        <v>83</v>
      </c>
      <c r="X7" s="10">
        <v>82</v>
      </c>
      <c r="Y7" s="10">
        <v>100</v>
      </c>
      <c r="Z7" s="10">
        <v>44</v>
      </c>
      <c r="AA7" s="10">
        <v>144</v>
      </c>
      <c r="AB7" s="10">
        <v>103</v>
      </c>
      <c r="AC7" s="10">
        <v>63</v>
      </c>
      <c r="AD7" s="10">
        <v>28</v>
      </c>
      <c r="AE7" s="10"/>
      <c r="AF7" s="10">
        <v>449</v>
      </c>
      <c r="AG7" s="10">
        <v>459</v>
      </c>
      <c r="AH7" s="10">
        <v>130</v>
      </c>
      <c r="AI7" s="10"/>
      <c r="AJ7" s="10">
        <v>289</v>
      </c>
      <c r="AK7" s="10">
        <v>338</v>
      </c>
      <c r="AL7" s="10">
        <v>79</v>
      </c>
      <c r="AM7" s="10"/>
      <c r="AN7" s="10">
        <v>222</v>
      </c>
      <c r="AO7" s="10">
        <v>196</v>
      </c>
      <c r="AP7" s="10">
        <v>277</v>
      </c>
      <c r="AQ7" s="10">
        <v>102</v>
      </c>
      <c r="AR7" s="10">
        <v>19</v>
      </c>
      <c r="AS7" s="10"/>
      <c r="AT7" s="10">
        <v>1011</v>
      </c>
      <c r="AU7" s="10">
        <v>92</v>
      </c>
      <c r="AV7" s="10"/>
      <c r="AW7" s="10">
        <v>512</v>
      </c>
      <c r="AX7" s="10">
        <v>115</v>
      </c>
      <c r="AY7" s="10">
        <v>480</v>
      </c>
    </row>
    <row r="8" spans="2:51" ht="30" customHeight="1">
      <c r="B8" s="11" t="s">
        <v>112</v>
      </c>
      <c r="C8" s="11">
        <v>1098</v>
      </c>
      <c r="D8" s="11">
        <v>502</v>
      </c>
      <c r="E8" s="11">
        <v>590</v>
      </c>
      <c r="F8" s="11"/>
      <c r="G8" s="11">
        <v>125</v>
      </c>
      <c r="H8" s="11">
        <v>178</v>
      </c>
      <c r="I8" s="11">
        <v>175</v>
      </c>
      <c r="J8" s="11">
        <v>176</v>
      </c>
      <c r="K8" s="11">
        <v>182</v>
      </c>
      <c r="L8" s="11">
        <v>262</v>
      </c>
      <c r="M8" s="11"/>
      <c r="N8" s="11">
        <v>300</v>
      </c>
      <c r="O8" s="11">
        <v>286</v>
      </c>
      <c r="P8" s="11">
        <v>217</v>
      </c>
      <c r="Q8" s="11">
        <v>287</v>
      </c>
      <c r="R8" s="11"/>
      <c r="S8" s="11">
        <v>134</v>
      </c>
      <c r="T8" s="11">
        <v>142</v>
      </c>
      <c r="U8" s="11">
        <v>91</v>
      </c>
      <c r="V8" s="11">
        <v>98</v>
      </c>
      <c r="W8" s="11">
        <v>78</v>
      </c>
      <c r="X8" s="11">
        <v>87</v>
      </c>
      <c r="Y8" s="11">
        <v>99</v>
      </c>
      <c r="Z8" s="11">
        <v>38</v>
      </c>
      <c r="AA8" s="11">
        <v>135</v>
      </c>
      <c r="AB8" s="11">
        <v>104</v>
      </c>
      <c r="AC8" s="11">
        <v>61</v>
      </c>
      <c r="AD8" s="11">
        <v>30</v>
      </c>
      <c r="AE8" s="11"/>
      <c r="AF8" s="11">
        <v>433</v>
      </c>
      <c r="AG8" s="11">
        <v>450</v>
      </c>
      <c r="AH8" s="11">
        <v>138</v>
      </c>
      <c r="AI8" s="11"/>
      <c r="AJ8" s="11">
        <v>272</v>
      </c>
      <c r="AK8" s="11">
        <v>351</v>
      </c>
      <c r="AL8" s="11">
        <v>78</v>
      </c>
      <c r="AM8" s="11"/>
      <c r="AN8" s="11">
        <v>222</v>
      </c>
      <c r="AO8" s="11">
        <v>200</v>
      </c>
      <c r="AP8" s="11">
        <v>272</v>
      </c>
      <c r="AQ8" s="11">
        <v>100</v>
      </c>
      <c r="AR8" s="11">
        <v>18</v>
      </c>
      <c r="AS8" s="11"/>
      <c r="AT8" s="11">
        <v>989</v>
      </c>
      <c r="AU8" s="11">
        <v>105</v>
      </c>
      <c r="AV8" s="11"/>
      <c r="AW8" s="11">
        <v>485</v>
      </c>
      <c r="AX8" s="11">
        <v>124</v>
      </c>
      <c r="AY8" s="11">
        <v>489</v>
      </c>
    </row>
    <row r="9" spans="2:51">
      <c r="B9" s="18" t="s">
        <v>133</v>
      </c>
      <c r="C9" s="17">
        <v>0.15940936547794299</v>
      </c>
      <c r="D9" s="17">
        <v>0.20888042562385201</v>
      </c>
      <c r="E9" s="17">
        <v>0.119165328116466</v>
      </c>
      <c r="F9" s="17"/>
      <c r="G9" s="17">
        <v>0.14874920681739801</v>
      </c>
      <c r="H9" s="17">
        <v>0.13864673711813999</v>
      </c>
      <c r="I9" s="17">
        <v>0.153897291902651</v>
      </c>
      <c r="J9" s="17">
        <v>0.14382407570873099</v>
      </c>
      <c r="K9" s="17">
        <v>0.21635792427261599</v>
      </c>
      <c r="L9" s="17">
        <v>0.153175897697094</v>
      </c>
      <c r="M9" s="17"/>
      <c r="N9" s="17">
        <v>0.185314268629165</v>
      </c>
      <c r="O9" s="17">
        <v>0.165742766923625</v>
      </c>
      <c r="P9" s="17">
        <v>0.160011606099809</v>
      </c>
      <c r="Q9" s="17">
        <v>0.123882604011471</v>
      </c>
      <c r="R9" s="17"/>
      <c r="S9" s="17">
        <v>0.16178399047268599</v>
      </c>
      <c r="T9" s="17">
        <v>0.155054136301707</v>
      </c>
      <c r="U9" s="17">
        <v>0.18471027417743299</v>
      </c>
      <c r="V9" s="17">
        <v>0.18766740580051799</v>
      </c>
      <c r="W9" s="17">
        <v>0.16666992344267501</v>
      </c>
      <c r="X9" s="17">
        <v>0.16822454885492999</v>
      </c>
      <c r="Y9" s="17">
        <v>0.16023693473852699</v>
      </c>
      <c r="Z9" s="17">
        <v>0.21262901608889201</v>
      </c>
      <c r="AA9" s="17">
        <v>0.12678353577252199</v>
      </c>
      <c r="AB9" s="17">
        <v>0.10332551855300701</v>
      </c>
      <c r="AC9" s="17">
        <v>0.17589602540027799</v>
      </c>
      <c r="AD9" s="17">
        <v>0.191374867020078</v>
      </c>
      <c r="AE9" s="17"/>
      <c r="AF9" s="17">
        <v>0.15465052264709001</v>
      </c>
      <c r="AG9" s="17">
        <v>0.19699817415402801</v>
      </c>
      <c r="AH9" s="17">
        <v>6.5938863308489803E-2</v>
      </c>
      <c r="AI9" s="17"/>
      <c r="AJ9" s="17">
        <v>0.101460698577845</v>
      </c>
      <c r="AK9" s="17">
        <v>0.20404030542108501</v>
      </c>
      <c r="AL9" s="17">
        <v>0.23250975592675899</v>
      </c>
      <c r="AM9" s="17"/>
      <c r="AN9" s="17">
        <v>0.16159020366562801</v>
      </c>
      <c r="AO9" s="17">
        <v>0.11481273785502</v>
      </c>
      <c r="AP9" s="17">
        <v>0.18767428814102399</v>
      </c>
      <c r="AQ9" s="17">
        <v>0.20746954537896001</v>
      </c>
      <c r="AR9" s="17">
        <v>0.24258324689072</v>
      </c>
      <c r="AS9" s="17"/>
      <c r="AT9" s="17">
        <v>0.16509764905728799</v>
      </c>
      <c r="AU9" s="17">
        <v>0.112038495577439</v>
      </c>
      <c r="AV9" s="17"/>
      <c r="AW9" s="17">
        <v>0.210526343348445</v>
      </c>
      <c r="AX9" s="17">
        <v>0.102499199832309</v>
      </c>
      <c r="AY9" s="17">
        <v>0.12324934364239699</v>
      </c>
    </row>
    <row r="10" spans="2:51">
      <c r="B10" s="18" t="s">
        <v>134</v>
      </c>
      <c r="C10" s="17">
        <v>0.30079605831634898</v>
      </c>
      <c r="D10" s="17">
        <v>0.278287230120292</v>
      </c>
      <c r="E10" s="17">
        <v>0.31669956864584298</v>
      </c>
      <c r="F10" s="17"/>
      <c r="G10" s="17">
        <v>0.40286776037018501</v>
      </c>
      <c r="H10" s="17">
        <v>0.32937187122207301</v>
      </c>
      <c r="I10" s="17">
        <v>0.34293933509749502</v>
      </c>
      <c r="J10" s="17">
        <v>0.26544083817980502</v>
      </c>
      <c r="K10" s="17">
        <v>0.23821300262887199</v>
      </c>
      <c r="L10" s="17">
        <v>0.27158415468411201</v>
      </c>
      <c r="M10" s="17"/>
      <c r="N10" s="17">
        <v>0.32465565064915097</v>
      </c>
      <c r="O10" s="17">
        <v>0.28436151330118697</v>
      </c>
      <c r="P10" s="17">
        <v>0.28104282203624198</v>
      </c>
      <c r="Q10" s="17">
        <v>0.30056840240085397</v>
      </c>
      <c r="R10" s="17"/>
      <c r="S10" s="17">
        <v>0.32495556380748197</v>
      </c>
      <c r="T10" s="17">
        <v>0.33024556399006599</v>
      </c>
      <c r="U10" s="17">
        <v>0.29260677308601102</v>
      </c>
      <c r="V10" s="17">
        <v>0.31083725558154401</v>
      </c>
      <c r="W10" s="17">
        <v>0.293015618384669</v>
      </c>
      <c r="X10" s="17">
        <v>0.36785174342219601</v>
      </c>
      <c r="Y10" s="17">
        <v>0.265476373820137</v>
      </c>
      <c r="Z10" s="17">
        <v>0.22690481231706899</v>
      </c>
      <c r="AA10" s="17">
        <v>0.34423654967941802</v>
      </c>
      <c r="AB10" s="17">
        <v>0.24415063568772299</v>
      </c>
      <c r="AC10" s="17">
        <v>0.22868783284803901</v>
      </c>
      <c r="AD10" s="17">
        <v>0.23237526670000899</v>
      </c>
      <c r="AE10" s="17"/>
      <c r="AF10" s="17">
        <v>0.272533107833141</v>
      </c>
      <c r="AG10" s="17">
        <v>0.29208276716474402</v>
      </c>
      <c r="AH10" s="17">
        <v>0.375858016447848</v>
      </c>
      <c r="AI10" s="17"/>
      <c r="AJ10" s="17">
        <v>0.30433836742048098</v>
      </c>
      <c r="AK10" s="17">
        <v>0.29917420687367902</v>
      </c>
      <c r="AL10" s="17">
        <v>0.28267049944453698</v>
      </c>
      <c r="AM10" s="17"/>
      <c r="AN10" s="17">
        <v>0.24002824749027901</v>
      </c>
      <c r="AO10" s="17">
        <v>0.38127041016458002</v>
      </c>
      <c r="AP10" s="17">
        <v>0.30755434394845299</v>
      </c>
      <c r="AQ10" s="17">
        <v>0.269199524390004</v>
      </c>
      <c r="AR10" s="17">
        <v>0.25226048646683702</v>
      </c>
      <c r="AS10" s="17"/>
      <c r="AT10" s="17">
        <v>0.288953361018771</v>
      </c>
      <c r="AU10" s="17">
        <v>0.41318230616753299</v>
      </c>
      <c r="AV10" s="17"/>
      <c r="AW10" s="17">
        <v>0.28705808970381502</v>
      </c>
      <c r="AX10" s="17">
        <v>0.33746760304508999</v>
      </c>
      <c r="AY10" s="17">
        <v>0.30507533378746998</v>
      </c>
    </row>
    <row r="11" spans="2:51">
      <c r="B11" s="18" t="s">
        <v>135</v>
      </c>
      <c r="C11" s="17">
        <v>0.29565423697569598</v>
      </c>
      <c r="D11" s="17">
        <v>0.287186566334523</v>
      </c>
      <c r="E11" s="17">
        <v>0.30308130864670202</v>
      </c>
      <c r="F11" s="17"/>
      <c r="G11" s="17">
        <v>0.22628299805358401</v>
      </c>
      <c r="H11" s="17">
        <v>0.26931060786522598</v>
      </c>
      <c r="I11" s="17">
        <v>0.24770782056369101</v>
      </c>
      <c r="J11" s="17">
        <v>0.347953971165611</v>
      </c>
      <c r="K11" s="17">
        <v>0.30417774243430301</v>
      </c>
      <c r="L11" s="17">
        <v>0.33776872762844401</v>
      </c>
      <c r="M11" s="17"/>
      <c r="N11" s="17">
        <v>0.30498590679475301</v>
      </c>
      <c r="O11" s="17">
        <v>0.27151190751808302</v>
      </c>
      <c r="P11" s="17">
        <v>0.33469029561223601</v>
      </c>
      <c r="Q11" s="17">
        <v>0.28827479696466202</v>
      </c>
      <c r="R11" s="17"/>
      <c r="S11" s="17">
        <v>0.27806488313905298</v>
      </c>
      <c r="T11" s="17">
        <v>0.29559687452109501</v>
      </c>
      <c r="U11" s="17">
        <v>0.25223379264896201</v>
      </c>
      <c r="V11" s="17">
        <v>0.245787513332622</v>
      </c>
      <c r="W11" s="17">
        <v>0.27518856612703901</v>
      </c>
      <c r="X11" s="17">
        <v>0.33936204101989598</v>
      </c>
      <c r="Y11" s="17">
        <v>0.30155810548953899</v>
      </c>
      <c r="Z11" s="17">
        <v>0.29372569935787302</v>
      </c>
      <c r="AA11" s="17">
        <v>0.26696776526622601</v>
      </c>
      <c r="AB11" s="17">
        <v>0.39698247778658102</v>
      </c>
      <c r="AC11" s="17">
        <v>0.31496907539788599</v>
      </c>
      <c r="AD11" s="17">
        <v>0.31668208109401502</v>
      </c>
      <c r="AE11" s="17"/>
      <c r="AF11" s="17">
        <v>0.31482609719788501</v>
      </c>
      <c r="AG11" s="17">
        <v>0.284568311358879</v>
      </c>
      <c r="AH11" s="17">
        <v>0.27226273174460403</v>
      </c>
      <c r="AI11" s="17"/>
      <c r="AJ11" s="17">
        <v>0.31551121835485701</v>
      </c>
      <c r="AK11" s="17">
        <v>0.25599312248446998</v>
      </c>
      <c r="AL11" s="17">
        <v>0.297359561145836</v>
      </c>
      <c r="AM11" s="17"/>
      <c r="AN11" s="17">
        <v>0.30940713189020902</v>
      </c>
      <c r="AO11" s="17">
        <v>0.29845172205620202</v>
      </c>
      <c r="AP11" s="17">
        <v>0.28713499257585001</v>
      </c>
      <c r="AQ11" s="17">
        <v>0.22857440285486599</v>
      </c>
      <c r="AR11" s="17">
        <v>0.35032826975748699</v>
      </c>
      <c r="AS11" s="17"/>
      <c r="AT11" s="17">
        <v>0.29531753790854398</v>
      </c>
      <c r="AU11" s="17">
        <v>0.30397839938144799</v>
      </c>
      <c r="AV11" s="17"/>
      <c r="AW11" s="17">
        <v>0.28842356582301698</v>
      </c>
      <c r="AX11" s="17">
        <v>0.32844683038386902</v>
      </c>
      <c r="AY11" s="17">
        <v>0.29447388648010497</v>
      </c>
    </row>
    <row r="12" spans="2:51">
      <c r="B12" s="18" t="s">
        <v>136</v>
      </c>
      <c r="C12" s="17">
        <v>0.11384633375047901</v>
      </c>
      <c r="D12" s="17">
        <v>0.120044116724197</v>
      </c>
      <c r="E12" s="17">
        <v>0.109883184900723</v>
      </c>
      <c r="F12" s="17"/>
      <c r="G12" s="17">
        <v>8.8783882351326698E-2</v>
      </c>
      <c r="H12" s="17">
        <v>0.112343728623137</v>
      </c>
      <c r="I12" s="17">
        <v>0.12476660351857199</v>
      </c>
      <c r="J12" s="17">
        <v>0.12039761119457799</v>
      </c>
      <c r="K12" s="17">
        <v>0.118642273968057</v>
      </c>
      <c r="L12" s="17">
        <v>0.111865085753046</v>
      </c>
      <c r="M12" s="17"/>
      <c r="N12" s="17">
        <v>8.1701311487342707E-2</v>
      </c>
      <c r="O12" s="17">
        <v>0.154225561574626</v>
      </c>
      <c r="P12" s="17">
        <v>8.2775544617953098E-2</v>
      </c>
      <c r="Q12" s="17">
        <v>0.13079828646534999</v>
      </c>
      <c r="R12" s="17"/>
      <c r="S12" s="17">
        <v>0.109655720578993</v>
      </c>
      <c r="T12" s="17">
        <v>8.8419598295152696E-2</v>
      </c>
      <c r="U12" s="17">
        <v>0.13222393696176399</v>
      </c>
      <c r="V12" s="17">
        <v>0.120124855442388</v>
      </c>
      <c r="W12" s="17">
        <v>8.5048179921101294E-2</v>
      </c>
      <c r="X12" s="17">
        <v>5.5960260294841399E-2</v>
      </c>
      <c r="Y12" s="17">
        <v>0.17513274028721401</v>
      </c>
      <c r="Z12" s="17">
        <v>0.12538557691475199</v>
      </c>
      <c r="AA12" s="17">
        <v>0.131684146155891</v>
      </c>
      <c r="AB12" s="17">
        <v>0.103656746635817</v>
      </c>
      <c r="AC12" s="17">
        <v>0.13898274287395601</v>
      </c>
      <c r="AD12" s="17">
        <v>0.106387422547552</v>
      </c>
      <c r="AE12" s="17"/>
      <c r="AF12" s="17">
        <v>0.124436084459876</v>
      </c>
      <c r="AG12" s="17">
        <v>0.118775723045652</v>
      </c>
      <c r="AH12" s="17">
        <v>9.7663217360392601E-2</v>
      </c>
      <c r="AI12" s="17"/>
      <c r="AJ12" s="17">
        <v>0.139479979623121</v>
      </c>
      <c r="AK12" s="17">
        <v>0.129096239020214</v>
      </c>
      <c r="AL12" s="17">
        <v>0.12727466707961299</v>
      </c>
      <c r="AM12" s="17"/>
      <c r="AN12" s="17">
        <v>0.136140950695462</v>
      </c>
      <c r="AO12" s="17">
        <v>9.5909697899872096E-2</v>
      </c>
      <c r="AP12" s="17">
        <v>0.10565617511860199</v>
      </c>
      <c r="AQ12" s="17">
        <v>0.13189400288181799</v>
      </c>
      <c r="AR12" s="17">
        <v>9.3445722087807007E-2</v>
      </c>
      <c r="AS12" s="17"/>
      <c r="AT12" s="17">
        <v>0.121112201685719</v>
      </c>
      <c r="AU12" s="17">
        <v>4.9907326456611001E-2</v>
      </c>
      <c r="AV12" s="17"/>
      <c r="AW12" s="17">
        <v>0.10593385073295</v>
      </c>
      <c r="AX12" s="17">
        <v>0.133682046725693</v>
      </c>
      <c r="AY12" s="17">
        <v>0.11663809550740099</v>
      </c>
    </row>
    <row r="13" spans="2:51">
      <c r="B13" s="18" t="s">
        <v>137</v>
      </c>
      <c r="C13" s="17">
        <v>4.0369748964691803E-2</v>
      </c>
      <c r="D13" s="17">
        <v>3.65999983968349E-2</v>
      </c>
      <c r="E13" s="17">
        <v>4.4039829361621402E-2</v>
      </c>
      <c r="F13" s="17"/>
      <c r="G13" s="17">
        <v>4.8543377807803802E-2</v>
      </c>
      <c r="H13" s="17">
        <v>4.95651505135149E-2</v>
      </c>
      <c r="I13" s="17">
        <v>3.17285913719225E-2</v>
      </c>
      <c r="J13" s="17">
        <v>3.9968969005262901E-2</v>
      </c>
      <c r="K13" s="17">
        <v>4.28193599002707E-2</v>
      </c>
      <c r="L13" s="17">
        <v>3.4534761619603602E-2</v>
      </c>
      <c r="M13" s="17"/>
      <c r="N13" s="17">
        <v>4.2087378134606897E-2</v>
      </c>
      <c r="O13" s="17">
        <v>2.8366864815232502E-2</v>
      </c>
      <c r="P13" s="17">
        <v>2.5463202560896601E-2</v>
      </c>
      <c r="Q13" s="17">
        <v>6.2919772889749398E-2</v>
      </c>
      <c r="R13" s="17"/>
      <c r="S13" s="17">
        <v>8.4408213968821706E-3</v>
      </c>
      <c r="T13" s="17">
        <v>3.15854834371301E-2</v>
      </c>
      <c r="U13" s="17">
        <v>7.9551297817071806E-2</v>
      </c>
      <c r="V13" s="17">
        <v>3.54837230237149E-2</v>
      </c>
      <c r="W13" s="17">
        <v>2.5079533111196099E-2</v>
      </c>
      <c r="X13" s="17">
        <v>1.97487316145076E-2</v>
      </c>
      <c r="Y13" s="17">
        <v>4.5476250830510399E-2</v>
      </c>
      <c r="Z13" s="17">
        <v>4.2205857313114797E-2</v>
      </c>
      <c r="AA13" s="17">
        <v>5.48167269352774E-2</v>
      </c>
      <c r="AB13" s="17">
        <v>6.30319672558151E-2</v>
      </c>
      <c r="AC13" s="17">
        <v>3.7162825735640302E-2</v>
      </c>
      <c r="AD13" s="17">
        <v>6.4835611785541994E-2</v>
      </c>
      <c r="AE13" s="17"/>
      <c r="AF13" s="17">
        <v>4.1058784276783299E-2</v>
      </c>
      <c r="AG13" s="17">
        <v>3.78775960461133E-2</v>
      </c>
      <c r="AH13" s="17">
        <v>4.3385304598948099E-2</v>
      </c>
      <c r="AI13" s="17"/>
      <c r="AJ13" s="17">
        <v>5.8725557062860798E-2</v>
      </c>
      <c r="AK13" s="17">
        <v>3.3964014317592703E-2</v>
      </c>
      <c r="AL13" s="17">
        <v>1.25184833880041E-2</v>
      </c>
      <c r="AM13" s="17"/>
      <c r="AN13" s="17">
        <v>7.0966933268141505E-2</v>
      </c>
      <c r="AO13" s="17">
        <v>4.38328853607311E-2</v>
      </c>
      <c r="AP13" s="17">
        <v>1.94998839292903E-2</v>
      </c>
      <c r="AQ13" s="17">
        <v>4.5985772924156801E-2</v>
      </c>
      <c r="AR13" s="17">
        <v>0</v>
      </c>
      <c r="AS13" s="17"/>
      <c r="AT13" s="17">
        <v>4.1535837156824698E-2</v>
      </c>
      <c r="AU13" s="17">
        <v>3.0952688335452502E-2</v>
      </c>
      <c r="AV13" s="17"/>
      <c r="AW13" s="17">
        <v>2.4481142587167E-2</v>
      </c>
      <c r="AX13" s="17">
        <v>5.6317747180007198E-2</v>
      </c>
      <c r="AY13" s="17">
        <v>5.2052353029508197E-2</v>
      </c>
    </row>
    <row r="14" spans="2:51">
      <c r="B14" s="18" t="s">
        <v>119</v>
      </c>
      <c r="C14" s="17">
        <v>8.9924256514840206E-2</v>
      </c>
      <c r="D14" s="17">
        <v>6.90016628003014E-2</v>
      </c>
      <c r="E14" s="17">
        <v>0.107130780328644</v>
      </c>
      <c r="F14" s="17"/>
      <c r="G14" s="17">
        <v>8.4772774599702297E-2</v>
      </c>
      <c r="H14" s="17">
        <v>0.100761904657909</v>
      </c>
      <c r="I14" s="17">
        <v>9.8960357545667496E-2</v>
      </c>
      <c r="J14" s="17">
        <v>8.2414534746012499E-2</v>
      </c>
      <c r="K14" s="17">
        <v>7.9789696795880299E-2</v>
      </c>
      <c r="L14" s="17">
        <v>9.1071372617699806E-2</v>
      </c>
      <c r="M14" s="17"/>
      <c r="N14" s="17">
        <v>6.1255484304981303E-2</v>
      </c>
      <c r="O14" s="17">
        <v>9.5791385867247406E-2</v>
      </c>
      <c r="P14" s="17">
        <v>0.116016529072863</v>
      </c>
      <c r="Q14" s="17">
        <v>9.3556137267914202E-2</v>
      </c>
      <c r="R14" s="17"/>
      <c r="S14" s="17">
        <v>0.117099020604904</v>
      </c>
      <c r="T14" s="17">
        <v>9.9098343454849094E-2</v>
      </c>
      <c r="U14" s="17">
        <v>5.8673925308758701E-2</v>
      </c>
      <c r="V14" s="17">
        <v>0.10009924681921301</v>
      </c>
      <c r="W14" s="17">
        <v>0.154998179013319</v>
      </c>
      <c r="X14" s="17">
        <v>4.8852674793628502E-2</v>
      </c>
      <c r="Y14" s="17">
        <v>5.2119594834071997E-2</v>
      </c>
      <c r="Z14" s="17">
        <v>9.9149038008298801E-2</v>
      </c>
      <c r="AA14" s="17">
        <v>7.5511276190664695E-2</v>
      </c>
      <c r="AB14" s="17">
        <v>8.8852654081057594E-2</v>
      </c>
      <c r="AC14" s="17">
        <v>0.104301497744201</v>
      </c>
      <c r="AD14" s="17">
        <v>8.83447508528033E-2</v>
      </c>
      <c r="AE14" s="17"/>
      <c r="AF14" s="17">
        <v>9.2495403585224303E-2</v>
      </c>
      <c r="AG14" s="17">
        <v>6.9697428230583794E-2</v>
      </c>
      <c r="AH14" s="17">
        <v>0.144891866539718</v>
      </c>
      <c r="AI14" s="17"/>
      <c r="AJ14" s="17">
        <v>8.0484178960836497E-2</v>
      </c>
      <c r="AK14" s="17">
        <v>7.7732111882959601E-2</v>
      </c>
      <c r="AL14" s="17">
        <v>4.7667033015250701E-2</v>
      </c>
      <c r="AM14" s="17"/>
      <c r="AN14" s="17">
        <v>8.1866532990279406E-2</v>
      </c>
      <c r="AO14" s="17">
        <v>6.5722546663594505E-2</v>
      </c>
      <c r="AP14" s="17">
        <v>9.2480316286780898E-2</v>
      </c>
      <c r="AQ14" s="17">
        <v>0.116876751570196</v>
      </c>
      <c r="AR14" s="17">
        <v>6.1382274797149201E-2</v>
      </c>
      <c r="AS14" s="17"/>
      <c r="AT14" s="17">
        <v>8.7983413172853298E-2</v>
      </c>
      <c r="AU14" s="17">
        <v>8.9940784081516206E-2</v>
      </c>
      <c r="AV14" s="17"/>
      <c r="AW14" s="17">
        <v>8.3577007804606696E-2</v>
      </c>
      <c r="AX14" s="17">
        <v>4.1586572833031903E-2</v>
      </c>
      <c r="AY14" s="17">
        <v>0.10851098755312</v>
      </c>
    </row>
    <row r="15" spans="2:51">
      <c r="B15" s="18" t="s">
        <v>138</v>
      </c>
      <c r="C15" s="21">
        <v>0.46020542379429202</v>
      </c>
      <c r="D15" s="21">
        <v>0.487167655744144</v>
      </c>
      <c r="E15" s="21">
        <v>0.435864896762309</v>
      </c>
      <c r="F15" s="21"/>
      <c r="G15" s="21">
        <v>0.55161696718758302</v>
      </c>
      <c r="H15" s="21">
        <v>0.46801860834021303</v>
      </c>
      <c r="I15" s="21">
        <v>0.49683662700014602</v>
      </c>
      <c r="J15" s="21">
        <v>0.40926491388853597</v>
      </c>
      <c r="K15" s="21">
        <v>0.45457092690148798</v>
      </c>
      <c r="L15" s="21">
        <v>0.42476005238120601</v>
      </c>
      <c r="M15" s="21"/>
      <c r="N15" s="21">
        <v>0.50996991927831603</v>
      </c>
      <c r="O15" s="21">
        <v>0.45010428022481203</v>
      </c>
      <c r="P15" s="21">
        <v>0.441054428136051</v>
      </c>
      <c r="Q15" s="21">
        <v>0.42445100641232397</v>
      </c>
      <c r="R15" s="21"/>
      <c r="S15" s="21">
        <v>0.48673955428016802</v>
      </c>
      <c r="T15" s="21">
        <v>0.48529970029177399</v>
      </c>
      <c r="U15" s="21">
        <v>0.47731704726344398</v>
      </c>
      <c r="V15" s="21">
        <v>0.49850466138206201</v>
      </c>
      <c r="W15" s="21">
        <v>0.459685541827345</v>
      </c>
      <c r="X15" s="21">
        <v>0.53607629227712605</v>
      </c>
      <c r="Y15" s="21">
        <v>0.42571330855866402</v>
      </c>
      <c r="Z15" s="21">
        <v>0.439533828405961</v>
      </c>
      <c r="AA15" s="21">
        <v>0.47102008545194002</v>
      </c>
      <c r="AB15" s="21">
        <v>0.34747615424072897</v>
      </c>
      <c r="AC15" s="21">
        <v>0.404583858248316</v>
      </c>
      <c r="AD15" s="21">
        <v>0.42375013372008702</v>
      </c>
      <c r="AE15" s="21"/>
      <c r="AF15" s="21">
        <v>0.427183630480231</v>
      </c>
      <c r="AG15" s="21">
        <v>0.489080941318771</v>
      </c>
      <c r="AH15" s="21">
        <v>0.44179687975633802</v>
      </c>
      <c r="AI15" s="21"/>
      <c r="AJ15" s="21">
        <v>0.40579906599832499</v>
      </c>
      <c r="AK15" s="21">
        <v>0.50321451229476399</v>
      </c>
      <c r="AL15" s="21">
        <v>0.51518025537129697</v>
      </c>
      <c r="AM15" s="21"/>
      <c r="AN15" s="21">
        <v>0.401618451155908</v>
      </c>
      <c r="AO15" s="21">
        <v>0.49608314801960102</v>
      </c>
      <c r="AP15" s="21">
        <v>0.49522863208947698</v>
      </c>
      <c r="AQ15" s="21">
        <v>0.476669069768964</v>
      </c>
      <c r="AR15" s="21">
        <v>0.49484373335755599</v>
      </c>
      <c r="AS15" s="21"/>
      <c r="AT15" s="21">
        <v>0.45405101007605903</v>
      </c>
      <c r="AU15" s="21">
        <v>0.52522080174497199</v>
      </c>
      <c r="AV15" s="21"/>
      <c r="AW15" s="21">
        <v>0.49758443305226002</v>
      </c>
      <c r="AX15" s="21">
        <v>0.43996680287739898</v>
      </c>
      <c r="AY15" s="21">
        <v>0.42832467742986602</v>
      </c>
    </row>
    <row r="16" spans="2:51">
      <c r="B16" s="18" t="s">
        <v>139</v>
      </c>
      <c r="C16" s="21">
        <v>0.15421608271517101</v>
      </c>
      <c r="D16" s="21">
        <v>0.15664411512103199</v>
      </c>
      <c r="E16" s="21">
        <v>0.153923014262344</v>
      </c>
      <c r="F16" s="21"/>
      <c r="G16" s="21">
        <v>0.13732726015912999</v>
      </c>
      <c r="H16" s="21">
        <v>0.161908879136652</v>
      </c>
      <c r="I16" s="21">
        <v>0.15649519489049499</v>
      </c>
      <c r="J16" s="21">
        <v>0.16036658019984101</v>
      </c>
      <c r="K16" s="21">
        <v>0.16146163386832799</v>
      </c>
      <c r="L16" s="21">
        <v>0.14639984737264999</v>
      </c>
      <c r="M16" s="21"/>
      <c r="N16" s="21">
        <v>0.12378868962195</v>
      </c>
      <c r="O16" s="21">
        <v>0.18259242638985801</v>
      </c>
      <c r="P16" s="21">
        <v>0.10823874717885</v>
      </c>
      <c r="Q16" s="21">
        <v>0.1937180593551</v>
      </c>
      <c r="R16" s="21"/>
      <c r="S16" s="21">
        <v>0.11809654197587501</v>
      </c>
      <c r="T16" s="21">
        <v>0.120005081732283</v>
      </c>
      <c r="U16" s="21">
        <v>0.211775234778836</v>
      </c>
      <c r="V16" s="21">
        <v>0.15560857846610299</v>
      </c>
      <c r="W16" s="21">
        <v>0.110127713032297</v>
      </c>
      <c r="X16" s="21">
        <v>7.5708991909349002E-2</v>
      </c>
      <c r="Y16" s="21">
        <v>0.220608991117725</v>
      </c>
      <c r="Z16" s="21">
        <v>0.16759143422786699</v>
      </c>
      <c r="AA16" s="21">
        <v>0.186500873091169</v>
      </c>
      <c r="AB16" s="21">
        <v>0.16668871389163201</v>
      </c>
      <c r="AC16" s="21">
        <v>0.17614556860959599</v>
      </c>
      <c r="AD16" s="21">
        <v>0.17122303433309399</v>
      </c>
      <c r="AE16" s="21"/>
      <c r="AF16" s="21">
        <v>0.16549486873666</v>
      </c>
      <c r="AG16" s="21">
        <v>0.156653319091765</v>
      </c>
      <c r="AH16" s="21">
        <v>0.14104852195934101</v>
      </c>
      <c r="AI16" s="21"/>
      <c r="AJ16" s="21">
        <v>0.19820553668598201</v>
      </c>
      <c r="AK16" s="21">
        <v>0.16306025333780599</v>
      </c>
      <c r="AL16" s="21">
        <v>0.13979315046761701</v>
      </c>
      <c r="AM16" s="21"/>
      <c r="AN16" s="21">
        <v>0.20710788396360399</v>
      </c>
      <c r="AO16" s="21">
        <v>0.13974258326060299</v>
      </c>
      <c r="AP16" s="21">
        <v>0.12515605904789201</v>
      </c>
      <c r="AQ16" s="21">
        <v>0.177879775805974</v>
      </c>
      <c r="AR16" s="21">
        <v>9.3445722087807007E-2</v>
      </c>
      <c r="AS16" s="21"/>
      <c r="AT16" s="21">
        <v>0.162648038842543</v>
      </c>
      <c r="AU16" s="21">
        <v>8.0860014792063603E-2</v>
      </c>
      <c r="AV16" s="21"/>
      <c r="AW16" s="21">
        <v>0.130414993320117</v>
      </c>
      <c r="AX16" s="21">
        <v>0.18999979390569999</v>
      </c>
      <c r="AY16" s="21">
        <v>0.16869044853691001</v>
      </c>
    </row>
    <row r="17" spans="2:51">
      <c r="B17" s="18" t="s">
        <v>140</v>
      </c>
      <c r="C17" s="22">
        <v>0.30598934107912101</v>
      </c>
      <c r="D17" s="22">
        <v>0.33052354062311201</v>
      </c>
      <c r="E17" s="22">
        <v>0.28194188249996499</v>
      </c>
      <c r="F17" s="22"/>
      <c r="G17" s="22">
        <v>0.41428970702845203</v>
      </c>
      <c r="H17" s="22">
        <v>0.306109729203561</v>
      </c>
      <c r="I17" s="22">
        <v>0.34034143210965201</v>
      </c>
      <c r="J17" s="22">
        <v>0.24889833368869499</v>
      </c>
      <c r="K17" s="22">
        <v>0.29310929303316002</v>
      </c>
      <c r="L17" s="22">
        <v>0.27836020500855602</v>
      </c>
      <c r="M17" s="22"/>
      <c r="N17" s="22">
        <v>0.38618122965636598</v>
      </c>
      <c r="O17" s="22">
        <v>0.26751185383495402</v>
      </c>
      <c r="P17" s="22">
        <v>0.33281568095720099</v>
      </c>
      <c r="Q17" s="22">
        <v>0.230732947057225</v>
      </c>
      <c r="R17" s="22"/>
      <c r="S17" s="22">
        <v>0.36864301230429303</v>
      </c>
      <c r="T17" s="22">
        <v>0.36529461855949102</v>
      </c>
      <c r="U17" s="22">
        <v>0.26554181248460801</v>
      </c>
      <c r="V17" s="22">
        <v>0.34289608291596002</v>
      </c>
      <c r="W17" s="22">
        <v>0.34955782879504699</v>
      </c>
      <c r="X17" s="22">
        <v>0.46036730036777701</v>
      </c>
      <c r="Y17" s="22">
        <v>0.20510431744093899</v>
      </c>
      <c r="Z17" s="22">
        <v>0.27194239417809402</v>
      </c>
      <c r="AA17" s="22">
        <v>0.28451921236077099</v>
      </c>
      <c r="AB17" s="22">
        <v>0.180787440349097</v>
      </c>
      <c r="AC17" s="22">
        <v>0.22843828963872101</v>
      </c>
      <c r="AD17" s="22">
        <v>0.25252709938699303</v>
      </c>
      <c r="AE17" s="22"/>
      <c r="AF17" s="22">
        <v>0.26168876174357097</v>
      </c>
      <c r="AG17" s="22">
        <v>0.332427622227006</v>
      </c>
      <c r="AH17" s="22">
        <v>0.30074835779699699</v>
      </c>
      <c r="AI17" s="22"/>
      <c r="AJ17" s="22">
        <v>0.20759352931234301</v>
      </c>
      <c r="AK17" s="22">
        <v>0.340154258956958</v>
      </c>
      <c r="AL17" s="22">
        <v>0.37538710490367999</v>
      </c>
      <c r="AM17" s="22"/>
      <c r="AN17" s="22">
        <v>0.194510567192304</v>
      </c>
      <c r="AO17" s="22">
        <v>0.356340564758997</v>
      </c>
      <c r="AP17" s="22">
        <v>0.37007257304158497</v>
      </c>
      <c r="AQ17" s="22">
        <v>0.29878929396298898</v>
      </c>
      <c r="AR17" s="22">
        <v>0.401398011269749</v>
      </c>
      <c r="AS17" s="22"/>
      <c r="AT17" s="22">
        <v>0.29140297123351599</v>
      </c>
      <c r="AU17" s="22">
        <v>0.44436078695290798</v>
      </c>
      <c r="AV17" s="22"/>
      <c r="AW17" s="22">
        <v>0.367169439732143</v>
      </c>
      <c r="AX17" s="22">
        <v>0.24996700897169799</v>
      </c>
      <c r="AY17" s="22">
        <v>0.25963422889295701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1107</v>
      </c>
      <c r="D7" s="10">
        <v>491</v>
      </c>
      <c r="E7" s="10">
        <v>609</v>
      </c>
      <c r="F7" s="10"/>
      <c r="G7" s="10">
        <v>110</v>
      </c>
      <c r="H7" s="10">
        <v>147</v>
      </c>
      <c r="I7" s="10">
        <v>155</v>
      </c>
      <c r="J7" s="10">
        <v>176</v>
      </c>
      <c r="K7" s="10">
        <v>227</v>
      </c>
      <c r="L7" s="10">
        <v>292</v>
      </c>
      <c r="M7" s="10"/>
      <c r="N7" s="10">
        <v>326</v>
      </c>
      <c r="O7" s="10">
        <v>316</v>
      </c>
      <c r="P7" s="10">
        <v>190</v>
      </c>
      <c r="Q7" s="10">
        <v>267</v>
      </c>
      <c r="R7" s="10"/>
      <c r="S7" s="10">
        <v>110</v>
      </c>
      <c r="T7" s="10">
        <v>151</v>
      </c>
      <c r="U7" s="10">
        <v>105</v>
      </c>
      <c r="V7" s="10">
        <v>94</v>
      </c>
      <c r="W7" s="10">
        <v>83</v>
      </c>
      <c r="X7" s="10">
        <v>82</v>
      </c>
      <c r="Y7" s="10">
        <v>100</v>
      </c>
      <c r="Z7" s="10">
        <v>44</v>
      </c>
      <c r="AA7" s="10">
        <v>144</v>
      </c>
      <c r="AB7" s="10">
        <v>103</v>
      </c>
      <c r="AC7" s="10">
        <v>63</v>
      </c>
      <c r="AD7" s="10">
        <v>28</v>
      </c>
      <c r="AE7" s="10"/>
      <c r="AF7" s="10">
        <v>449</v>
      </c>
      <c r="AG7" s="10">
        <v>459</v>
      </c>
      <c r="AH7" s="10">
        <v>130</v>
      </c>
      <c r="AI7" s="10"/>
      <c r="AJ7" s="10">
        <v>289</v>
      </c>
      <c r="AK7" s="10">
        <v>338</v>
      </c>
      <c r="AL7" s="10">
        <v>79</v>
      </c>
      <c r="AM7" s="10"/>
      <c r="AN7" s="10">
        <v>222</v>
      </c>
      <c r="AO7" s="10">
        <v>196</v>
      </c>
      <c r="AP7" s="10">
        <v>277</v>
      </c>
      <c r="AQ7" s="10">
        <v>102</v>
      </c>
      <c r="AR7" s="10">
        <v>19</v>
      </c>
      <c r="AS7" s="10"/>
      <c r="AT7" s="10">
        <v>1011</v>
      </c>
      <c r="AU7" s="10">
        <v>92</v>
      </c>
      <c r="AV7" s="10"/>
      <c r="AW7" s="10">
        <v>512</v>
      </c>
      <c r="AX7" s="10">
        <v>115</v>
      </c>
      <c r="AY7" s="10">
        <v>480</v>
      </c>
    </row>
    <row r="8" spans="2:51" ht="30" customHeight="1">
      <c r="B8" s="11" t="s">
        <v>112</v>
      </c>
      <c r="C8" s="11">
        <v>1098</v>
      </c>
      <c r="D8" s="11">
        <v>502</v>
      </c>
      <c r="E8" s="11">
        <v>590</v>
      </c>
      <c r="F8" s="11"/>
      <c r="G8" s="11">
        <v>125</v>
      </c>
      <c r="H8" s="11">
        <v>178</v>
      </c>
      <c r="I8" s="11">
        <v>175</v>
      </c>
      <c r="J8" s="11">
        <v>176</v>
      </c>
      <c r="K8" s="11">
        <v>182</v>
      </c>
      <c r="L8" s="11">
        <v>262</v>
      </c>
      <c r="M8" s="11"/>
      <c r="N8" s="11">
        <v>300</v>
      </c>
      <c r="O8" s="11">
        <v>286</v>
      </c>
      <c r="P8" s="11">
        <v>217</v>
      </c>
      <c r="Q8" s="11">
        <v>287</v>
      </c>
      <c r="R8" s="11"/>
      <c r="S8" s="11">
        <v>134</v>
      </c>
      <c r="T8" s="11">
        <v>142</v>
      </c>
      <c r="U8" s="11">
        <v>91</v>
      </c>
      <c r="V8" s="11">
        <v>98</v>
      </c>
      <c r="W8" s="11">
        <v>78</v>
      </c>
      <c r="X8" s="11">
        <v>87</v>
      </c>
      <c r="Y8" s="11">
        <v>99</v>
      </c>
      <c r="Z8" s="11">
        <v>38</v>
      </c>
      <c r="AA8" s="11">
        <v>135</v>
      </c>
      <c r="AB8" s="11">
        <v>104</v>
      </c>
      <c r="AC8" s="11">
        <v>61</v>
      </c>
      <c r="AD8" s="11">
        <v>30</v>
      </c>
      <c r="AE8" s="11"/>
      <c r="AF8" s="11">
        <v>433</v>
      </c>
      <c r="AG8" s="11">
        <v>450</v>
      </c>
      <c r="AH8" s="11">
        <v>138</v>
      </c>
      <c r="AI8" s="11"/>
      <c r="AJ8" s="11">
        <v>272</v>
      </c>
      <c r="AK8" s="11">
        <v>351</v>
      </c>
      <c r="AL8" s="11">
        <v>78</v>
      </c>
      <c r="AM8" s="11"/>
      <c r="AN8" s="11">
        <v>222</v>
      </c>
      <c r="AO8" s="11">
        <v>200</v>
      </c>
      <c r="AP8" s="11">
        <v>272</v>
      </c>
      <c r="AQ8" s="11">
        <v>100</v>
      </c>
      <c r="AR8" s="11">
        <v>18</v>
      </c>
      <c r="AS8" s="11"/>
      <c r="AT8" s="11">
        <v>989</v>
      </c>
      <c r="AU8" s="11">
        <v>105</v>
      </c>
      <c r="AV8" s="11"/>
      <c r="AW8" s="11">
        <v>485</v>
      </c>
      <c r="AX8" s="11">
        <v>124</v>
      </c>
      <c r="AY8" s="11">
        <v>489</v>
      </c>
    </row>
    <row r="9" spans="2:51">
      <c r="B9" s="18" t="s">
        <v>133</v>
      </c>
      <c r="C9" s="17">
        <v>0.116902821907827</v>
      </c>
      <c r="D9" s="17">
        <v>0.14797834322996201</v>
      </c>
      <c r="E9" s="17">
        <v>9.1815987740514499E-2</v>
      </c>
      <c r="F9" s="17"/>
      <c r="G9" s="17">
        <v>0.14362730442635799</v>
      </c>
      <c r="H9" s="17">
        <v>0.149757397838685</v>
      </c>
      <c r="I9" s="17">
        <v>0.125899799697368</v>
      </c>
      <c r="J9" s="17">
        <v>9.7363404778010199E-2</v>
      </c>
      <c r="K9" s="17">
        <v>7.5580207736182903E-2</v>
      </c>
      <c r="L9" s="17">
        <v>0.117578016594155</v>
      </c>
      <c r="M9" s="17"/>
      <c r="N9" s="17">
        <v>0.132977685450994</v>
      </c>
      <c r="O9" s="17">
        <v>0.104028845111224</v>
      </c>
      <c r="P9" s="17">
        <v>9.1805443054227595E-2</v>
      </c>
      <c r="Q9" s="17">
        <v>0.12918556093685399</v>
      </c>
      <c r="R9" s="17"/>
      <c r="S9" s="17">
        <v>0.14680259771172199</v>
      </c>
      <c r="T9" s="17">
        <v>7.2016727635329597E-2</v>
      </c>
      <c r="U9" s="17">
        <v>0.125763807070844</v>
      </c>
      <c r="V9" s="17">
        <v>0.10365732442047899</v>
      </c>
      <c r="W9" s="17">
        <v>0.11825797990897299</v>
      </c>
      <c r="X9" s="17">
        <v>0.108568980318373</v>
      </c>
      <c r="Y9" s="17">
        <v>0.12896187864846301</v>
      </c>
      <c r="Z9" s="17">
        <v>0.19206278301571</v>
      </c>
      <c r="AA9" s="17">
        <v>8.3715916303969698E-2</v>
      </c>
      <c r="AB9" s="17">
        <v>0.146628558603006</v>
      </c>
      <c r="AC9" s="17">
        <v>0.13632322765364399</v>
      </c>
      <c r="AD9" s="17">
        <v>0.102694219776353</v>
      </c>
      <c r="AE9" s="17"/>
      <c r="AF9" s="17">
        <v>0.106770308725188</v>
      </c>
      <c r="AG9" s="17">
        <v>0.156458870432058</v>
      </c>
      <c r="AH9" s="17">
        <v>4.6751880841496701E-2</v>
      </c>
      <c r="AI9" s="17"/>
      <c r="AJ9" s="17">
        <v>0.102177824264259</v>
      </c>
      <c r="AK9" s="17">
        <v>0.13425754731426301</v>
      </c>
      <c r="AL9" s="17">
        <v>0.13605487814096801</v>
      </c>
      <c r="AM9" s="17"/>
      <c r="AN9" s="17">
        <v>0.11013028265586999</v>
      </c>
      <c r="AO9" s="17">
        <v>0.11978082731533</v>
      </c>
      <c r="AP9" s="17">
        <v>0.112140905776385</v>
      </c>
      <c r="AQ9" s="17">
        <v>0.18887283012221701</v>
      </c>
      <c r="AR9" s="17">
        <v>0.45945873033538998</v>
      </c>
      <c r="AS9" s="17"/>
      <c r="AT9" s="17">
        <v>0.116634439652036</v>
      </c>
      <c r="AU9" s="17">
        <v>0.117754629835765</v>
      </c>
      <c r="AV9" s="17"/>
      <c r="AW9" s="17">
        <v>0.15530161146537999</v>
      </c>
      <c r="AX9" s="17">
        <v>0.115505113153098</v>
      </c>
      <c r="AY9" s="17">
        <v>7.9218054663011406E-2</v>
      </c>
    </row>
    <row r="10" spans="2:51">
      <c r="B10" s="18" t="s">
        <v>134</v>
      </c>
      <c r="C10" s="17">
        <v>0.33174426466883999</v>
      </c>
      <c r="D10" s="17">
        <v>0.32360156927242301</v>
      </c>
      <c r="E10" s="17">
        <v>0.337583427502122</v>
      </c>
      <c r="F10" s="17"/>
      <c r="G10" s="17">
        <v>0.31006983937371901</v>
      </c>
      <c r="H10" s="17">
        <v>0.32149547831533998</v>
      </c>
      <c r="I10" s="17">
        <v>0.33117633329643598</v>
      </c>
      <c r="J10" s="17">
        <v>0.35117761441692402</v>
      </c>
      <c r="K10" s="17">
        <v>0.29338404777864702</v>
      </c>
      <c r="L10" s="17">
        <v>0.36309262733720798</v>
      </c>
      <c r="M10" s="17"/>
      <c r="N10" s="17">
        <v>0.414457239781307</v>
      </c>
      <c r="O10" s="17">
        <v>0.346235704642336</v>
      </c>
      <c r="P10" s="17">
        <v>0.29944056383892298</v>
      </c>
      <c r="Q10" s="17">
        <v>0.25027864630682201</v>
      </c>
      <c r="R10" s="17"/>
      <c r="S10" s="17">
        <v>0.44257540078611901</v>
      </c>
      <c r="T10" s="17">
        <v>0.36301887686668799</v>
      </c>
      <c r="U10" s="17">
        <v>0.28435773604625098</v>
      </c>
      <c r="V10" s="17">
        <v>0.231957799264876</v>
      </c>
      <c r="W10" s="17">
        <v>0.29873407413191999</v>
      </c>
      <c r="X10" s="17">
        <v>0.31375613536553898</v>
      </c>
      <c r="Y10" s="17">
        <v>0.28876494636730499</v>
      </c>
      <c r="Z10" s="17">
        <v>0.26073085720442901</v>
      </c>
      <c r="AA10" s="17">
        <v>0.36505093721744503</v>
      </c>
      <c r="AB10" s="17">
        <v>0.36415848509884502</v>
      </c>
      <c r="AC10" s="17">
        <v>0.30724455243291598</v>
      </c>
      <c r="AD10" s="17">
        <v>0.31747853567957401</v>
      </c>
      <c r="AE10" s="17"/>
      <c r="AF10" s="17">
        <v>0.28052048696278198</v>
      </c>
      <c r="AG10" s="17">
        <v>0.38741155547073702</v>
      </c>
      <c r="AH10" s="17">
        <v>0.32665324084853897</v>
      </c>
      <c r="AI10" s="17"/>
      <c r="AJ10" s="17">
        <v>0.35079265273237997</v>
      </c>
      <c r="AK10" s="17">
        <v>0.33882804806232802</v>
      </c>
      <c r="AL10" s="17">
        <v>0.325044653292135</v>
      </c>
      <c r="AM10" s="17"/>
      <c r="AN10" s="17">
        <v>0.26078466818665103</v>
      </c>
      <c r="AO10" s="17">
        <v>0.30947068830699898</v>
      </c>
      <c r="AP10" s="17">
        <v>0.41567406367012</v>
      </c>
      <c r="AQ10" s="17">
        <v>0.45318785577287501</v>
      </c>
      <c r="AR10" s="17">
        <v>0.39444894321708301</v>
      </c>
      <c r="AS10" s="17"/>
      <c r="AT10" s="17">
        <v>0.32363016586260701</v>
      </c>
      <c r="AU10" s="17">
        <v>0.42068194035275502</v>
      </c>
      <c r="AV10" s="17"/>
      <c r="AW10" s="17">
        <v>0.41273648223019399</v>
      </c>
      <c r="AX10" s="17">
        <v>0.34156669318965799</v>
      </c>
      <c r="AY10" s="17">
        <v>0.249008840317059</v>
      </c>
    </row>
    <row r="11" spans="2:51">
      <c r="B11" s="18" t="s">
        <v>135</v>
      </c>
      <c r="C11" s="17">
        <v>0.253548408936</v>
      </c>
      <c r="D11" s="17">
        <v>0.25694559912232401</v>
      </c>
      <c r="E11" s="17">
        <v>0.252023294534372</v>
      </c>
      <c r="F11" s="17"/>
      <c r="G11" s="17">
        <v>0.21706534921275999</v>
      </c>
      <c r="H11" s="17">
        <v>0.21736212597931101</v>
      </c>
      <c r="I11" s="17">
        <v>0.20981329981499899</v>
      </c>
      <c r="J11" s="17">
        <v>0.274131952798011</v>
      </c>
      <c r="K11" s="17">
        <v>0.29106707806869297</v>
      </c>
      <c r="L11" s="17">
        <v>0.28490532147981201</v>
      </c>
      <c r="M11" s="17"/>
      <c r="N11" s="17">
        <v>0.23810446778876901</v>
      </c>
      <c r="O11" s="17">
        <v>0.238517268862007</v>
      </c>
      <c r="P11" s="17">
        <v>0.32798378588372901</v>
      </c>
      <c r="Q11" s="17">
        <v>0.23501301246341499</v>
      </c>
      <c r="R11" s="17"/>
      <c r="S11" s="17">
        <v>0.17899055308589601</v>
      </c>
      <c r="T11" s="17">
        <v>0.234966073219014</v>
      </c>
      <c r="U11" s="17">
        <v>0.261107046416096</v>
      </c>
      <c r="V11" s="17">
        <v>0.291294694530353</v>
      </c>
      <c r="W11" s="17">
        <v>0.33493543296290601</v>
      </c>
      <c r="X11" s="17">
        <v>0.27327295242451799</v>
      </c>
      <c r="Y11" s="17">
        <v>0.25613106559280402</v>
      </c>
      <c r="Z11" s="17">
        <v>0.27173881801335997</v>
      </c>
      <c r="AA11" s="17">
        <v>0.24765447965764301</v>
      </c>
      <c r="AB11" s="17">
        <v>0.23814575002959301</v>
      </c>
      <c r="AC11" s="17">
        <v>0.245173419934862</v>
      </c>
      <c r="AD11" s="17">
        <v>0.32440720308521398</v>
      </c>
      <c r="AE11" s="17"/>
      <c r="AF11" s="17">
        <v>0.28979044309820301</v>
      </c>
      <c r="AG11" s="17">
        <v>0.21386518614814701</v>
      </c>
      <c r="AH11" s="17">
        <v>0.275330594858057</v>
      </c>
      <c r="AI11" s="17"/>
      <c r="AJ11" s="17">
        <v>0.283388735169397</v>
      </c>
      <c r="AK11" s="17">
        <v>0.21684102623245399</v>
      </c>
      <c r="AL11" s="17">
        <v>0.26671674029918202</v>
      </c>
      <c r="AM11" s="17"/>
      <c r="AN11" s="17">
        <v>0.26128571838988701</v>
      </c>
      <c r="AO11" s="17">
        <v>0.28878226668631402</v>
      </c>
      <c r="AP11" s="17">
        <v>0.19418049822903899</v>
      </c>
      <c r="AQ11" s="17">
        <v>0.17306709626551101</v>
      </c>
      <c r="AR11" s="17">
        <v>4.2355025825188602E-2</v>
      </c>
      <c r="AS11" s="17"/>
      <c r="AT11" s="17">
        <v>0.26301453299262101</v>
      </c>
      <c r="AU11" s="17">
        <v>0.174268168848354</v>
      </c>
      <c r="AV11" s="17"/>
      <c r="AW11" s="17">
        <v>0.22108390046168699</v>
      </c>
      <c r="AX11" s="17">
        <v>0.249550230537777</v>
      </c>
      <c r="AY11" s="17">
        <v>0.28672717755091098</v>
      </c>
    </row>
    <row r="12" spans="2:51">
      <c r="B12" s="18" t="s">
        <v>136</v>
      </c>
      <c r="C12" s="17">
        <v>0.15965808725535599</v>
      </c>
      <c r="D12" s="17">
        <v>0.13658091568980499</v>
      </c>
      <c r="E12" s="17">
        <v>0.17791408549249699</v>
      </c>
      <c r="F12" s="17"/>
      <c r="G12" s="17">
        <v>0.19154244461882799</v>
      </c>
      <c r="H12" s="17">
        <v>0.144656623994666</v>
      </c>
      <c r="I12" s="17">
        <v>0.16114507744662099</v>
      </c>
      <c r="J12" s="17">
        <v>0.14142131492145099</v>
      </c>
      <c r="K12" s="17">
        <v>0.173928815168989</v>
      </c>
      <c r="L12" s="17">
        <v>0.15590283030943999</v>
      </c>
      <c r="M12" s="17"/>
      <c r="N12" s="17">
        <v>0.100197479262046</v>
      </c>
      <c r="O12" s="17">
        <v>0.17087268835076599</v>
      </c>
      <c r="P12" s="17">
        <v>0.162650891728188</v>
      </c>
      <c r="Q12" s="17">
        <v>0.20909544149231701</v>
      </c>
      <c r="R12" s="17"/>
      <c r="S12" s="17">
        <v>0.123159094611859</v>
      </c>
      <c r="T12" s="17">
        <v>0.152251115849558</v>
      </c>
      <c r="U12" s="17">
        <v>0.17607880042367899</v>
      </c>
      <c r="V12" s="17">
        <v>0.183216785239527</v>
      </c>
      <c r="W12" s="17">
        <v>0.114387237531355</v>
      </c>
      <c r="X12" s="17">
        <v>0.21562009027346299</v>
      </c>
      <c r="Y12" s="17">
        <v>0.17738253263835099</v>
      </c>
      <c r="Z12" s="17">
        <v>0.14059990338967099</v>
      </c>
      <c r="AA12" s="17">
        <v>0.178565508122522</v>
      </c>
      <c r="AB12" s="17">
        <v>0.111417748221184</v>
      </c>
      <c r="AC12" s="17">
        <v>0.20858247009898701</v>
      </c>
      <c r="AD12" s="17">
        <v>0.13527010396293801</v>
      </c>
      <c r="AE12" s="17"/>
      <c r="AF12" s="17">
        <v>0.18879787901019399</v>
      </c>
      <c r="AG12" s="17">
        <v>0.11803737154496</v>
      </c>
      <c r="AH12" s="17">
        <v>0.172715034453156</v>
      </c>
      <c r="AI12" s="17"/>
      <c r="AJ12" s="17">
        <v>0.15493643364073301</v>
      </c>
      <c r="AK12" s="17">
        <v>0.17101317250794901</v>
      </c>
      <c r="AL12" s="17">
        <v>0.14360876041651699</v>
      </c>
      <c r="AM12" s="17"/>
      <c r="AN12" s="17">
        <v>0.22323375526779099</v>
      </c>
      <c r="AO12" s="17">
        <v>0.14956344403310701</v>
      </c>
      <c r="AP12" s="17">
        <v>0.14557443172867501</v>
      </c>
      <c r="AQ12" s="17">
        <v>6.3437450378686505E-2</v>
      </c>
      <c r="AR12" s="17">
        <v>4.2355025825188602E-2</v>
      </c>
      <c r="AS12" s="17"/>
      <c r="AT12" s="17">
        <v>0.16321906047339199</v>
      </c>
      <c r="AU12" s="17">
        <v>0.121877943942198</v>
      </c>
      <c r="AV12" s="17"/>
      <c r="AW12" s="17">
        <v>0.103896030813572</v>
      </c>
      <c r="AX12" s="17">
        <v>0.20366365351153201</v>
      </c>
      <c r="AY12" s="17">
        <v>0.20370319451049501</v>
      </c>
    </row>
    <row r="13" spans="2:51">
      <c r="B13" s="18" t="s">
        <v>137</v>
      </c>
      <c r="C13" s="17">
        <v>0.100206431055068</v>
      </c>
      <c r="D13" s="17">
        <v>0.10479713905657299</v>
      </c>
      <c r="E13" s="17">
        <v>9.5616241134541202E-2</v>
      </c>
      <c r="F13" s="17"/>
      <c r="G13" s="17">
        <v>0.112138782610014</v>
      </c>
      <c r="H13" s="17">
        <v>0.11997291020470199</v>
      </c>
      <c r="I13" s="17">
        <v>0.10807064877986999</v>
      </c>
      <c r="J13" s="17">
        <v>8.3922543313689701E-2</v>
      </c>
      <c r="K13" s="17">
        <v>0.14228688848166901</v>
      </c>
      <c r="L13" s="17">
        <v>5.7495712497724998E-2</v>
      </c>
      <c r="M13" s="17"/>
      <c r="N13" s="17">
        <v>8.6479455768443306E-2</v>
      </c>
      <c r="O13" s="17">
        <v>0.106913325633996</v>
      </c>
      <c r="P13" s="17">
        <v>7.2447235631923901E-2</v>
      </c>
      <c r="Q13" s="17">
        <v>0.12823392787808299</v>
      </c>
      <c r="R13" s="17"/>
      <c r="S13" s="17">
        <v>5.2601486768474197E-2</v>
      </c>
      <c r="T13" s="17">
        <v>0.13495836473999201</v>
      </c>
      <c r="U13" s="17">
        <v>0.11922479362956601</v>
      </c>
      <c r="V13" s="17">
        <v>0.146433745290312</v>
      </c>
      <c r="W13" s="17">
        <v>6.6608174557081498E-2</v>
      </c>
      <c r="X13" s="17">
        <v>7.2732214344627802E-2</v>
      </c>
      <c r="Y13" s="17">
        <v>0.13220516825325099</v>
      </c>
      <c r="Z13" s="17">
        <v>0.13486763837683</v>
      </c>
      <c r="AA13" s="17">
        <v>8.9239922689134998E-2</v>
      </c>
      <c r="AB13" s="17">
        <v>0.113368410926503</v>
      </c>
      <c r="AC13" s="17">
        <v>5.0411248468059097E-2</v>
      </c>
      <c r="AD13" s="17">
        <v>6.2448106000019203E-2</v>
      </c>
      <c r="AE13" s="17"/>
      <c r="AF13" s="17">
        <v>0.10239520072773001</v>
      </c>
      <c r="AG13" s="17">
        <v>9.2643428320378196E-2</v>
      </c>
      <c r="AH13" s="17">
        <v>0.109812242313499</v>
      </c>
      <c r="AI13" s="17"/>
      <c r="AJ13" s="17">
        <v>8.6922837290283203E-2</v>
      </c>
      <c r="AK13" s="17">
        <v>9.6708202342808094E-2</v>
      </c>
      <c r="AL13" s="17">
        <v>0.101979010251372</v>
      </c>
      <c r="AM13" s="17"/>
      <c r="AN13" s="17">
        <v>0.120248763266291</v>
      </c>
      <c r="AO13" s="17">
        <v>0.100743456253298</v>
      </c>
      <c r="AP13" s="17">
        <v>8.3958594495113295E-2</v>
      </c>
      <c r="AQ13" s="17">
        <v>7.0623791020328994E-2</v>
      </c>
      <c r="AR13" s="17">
        <v>0</v>
      </c>
      <c r="AS13" s="17"/>
      <c r="AT13" s="17">
        <v>9.8480396798216005E-2</v>
      </c>
      <c r="AU13" s="17">
        <v>0.111707735125534</v>
      </c>
      <c r="AV13" s="17"/>
      <c r="AW13" s="17">
        <v>7.95953865346333E-2</v>
      </c>
      <c r="AX13" s="17">
        <v>7.5186630520731199E-2</v>
      </c>
      <c r="AY13" s="17">
        <v>0.126990975453253</v>
      </c>
    </row>
    <row r="14" spans="2:51">
      <c r="B14" s="18" t="s">
        <v>119</v>
      </c>
      <c r="C14" s="17">
        <v>3.7939986176908802E-2</v>
      </c>
      <c r="D14" s="17">
        <v>3.00964336289129E-2</v>
      </c>
      <c r="E14" s="17">
        <v>4.5046963595952602E-2</v>
      </c>
      <c r="F14" s="17"/>
      <c r="G14" s="17">
        <v>2.5556279758322299E-2</v>
      </c>
      <c r="H14" s="17">
        <v>4.6755463667295001E-2</v>
      </c>
      <c r="I14" s="17">
        <v>6.3894840964706295E-2</v>
      </c>
      <c r="J14" s="17">
        <v>5.1983169771915E-2</v>
      </c>
      <c r="K14" s="17">
        <v>2.3752962765819501E-2</v>
      </c>
      <c r="L14" s="17">
        <v>2.1025491781660102E-2</v>
      </c>
      <c r="M14" s="17"/>
      <c r="N14" s="17">
        <v>2.7783671948439899E-2</v>
      </c>
      <c r="O14" s="17">
        <v>3.34321673996704E-2</v>
      </c>
      <c r="P14" s="17">
        <v>4.5672079863008801E-2</v>
      </c>
      <c r="Q14" s="17">
        <v>4.8193410922508798E-2</v>
      </c>
      <c r="R14" s="17"/>
      <c r="S14" s="17">
        <v>5.5870867035929597E-2</v>
      </c>
      <c r="T14" s="17">
        <v>4.2788841689417503E-2</v>
      </c>
      <c r="U14" s="17">
        <v>3.3467816413562598E-2</v>
      </c>
      <c r="V14" s="17">
        <v>4.3439651254452601E-2</v>
      </c>
      <c r="W14" s="17">
        <v>6.7077100907765197E-2</v>
      </c>
      <c r="X14" s="17">
        <v>1.60496272734789E-2</v>
      </c>
      <c r="Y14" s="17">
        <v>1.6554408499827301E-2</v>
      </c>
      <c r="Z14" s="17">
        <v>0</v>
      </c>
      <c r="AA14" s="17">
        <v>3.5773236009284698E-2</v>
      </c>
      <c r="AB14" s="17">
        <v>2.6281047120869899E-2</v>
      </c>
      <c r="AC14" s="17">
        <v>5.2265081411531002E-2</v>
      </c>
      <c r="AD14" s="17">
        <v>5.7701831495901898E-2</v>
      </c>
      <c r="AE14" s="17"/>
      <c r="AF14" s="17">
        <v>3.17256814759031E-2</v>
      </c>
      <c r="AG14" s="17">
        <v>3.1583588083720103E-2</v>
      </c>
      <c r="AH14" s="17">
        <v>6.8737006685252205E-2</v>
      </c>
      <c r="AI14" s="17"/>
      <c r="AJ14" s="17">
        <v>2.1781516902948099E-2</v>
      </c>
      <c r="AK14" s="17">
        <v>4.2352003540197698E-2</v>
      </c>
      <c r="AL14" s="17">
        <v>2.6595957599826001E-2</v>
      </c>
      <c r="AM14" s="17"/>
      <c r="AN14" s="17">
        <v>2.4316812233509E-2</v>
      </c>
      <c r="AO14" s="17">
        <v>3.1659317404952703E-2</v>
      </c>
      <c r="AP14" s="17">
        <v>4.8471506100667999E-2</v>
      </c>
      <c r="AQ14" s="17">
        <v>5.0810976440381399E-2</v>
      </c>
      <c r="AR14" s="17">
        <v>6.1382274797149201E-2</v>
      </c>
      <c r="AS14" s="17"/>
      <c r="AT14" s="17">
        <v>3.5021404221127803E-2</v>
      </c>
      <c r="AU14" s="17">
        <v>5.3709581895394098E-2</v>
      </c>
      <c r="AV14" s="17"/>
      <c r="AW14" s="17">
        <v>2.7386588494534798E-2</v>
      </c>
      <c r="AX14" s="17">
        <v>1.4527679087204801E-2</v>
      </c>
      <c r="AY14" s="17">
        <v>5.4351757505270798E-2</v>
      </c>
    </row>
    <row r="15" spans="2:51">
      <c r="B15" s="18" t="s">
        <v>138</v>
      </c>
      <c r="C15" s="21">
        <v>0.44864708657666702</v>
      </c>
      <c r="D15" s="21">
        <v>0.47157991250238501</v>
      </c>
      <c r="E15" s="21">
        <v>0.42939941524263697</v>
      </c>
      <c r="F15" s="21"/>
      <c r="G15" s="21">
        <v>0.45369714380007597</v>
      </c>
      <c r="H15" s="21">
        <v>0.471252876154025</v>
      </c>
      <c r="I15" s="21">
        <v>0.45707613299380301</v>
      </c>
      <c r="J15" s="21">
        <v>0.448541019194934</v>
      </c>
      <c r="K15" s="21">
        <v>0.36896425551482998</v>
      </c>
      <c r="L15" s="21">
        <v>0.480670643931363</v>
      </c>
      <c r="M15" s="21"/>
      <c r="N15" s="21">
        <v>0.54743492523230197</v>
      </c>
      <c r="O15" s="21">
        <v>0.45026454975356001</v>
      </c>
      <c r="P15" s="21">
        <v>0.39124600689314998</v>
      </c>
      <c r="Q15" s="21">
        <v>0.37946420724367602</v>
      </c>
      <c r="R15" s="21"/>
      <c r="S15" s="21">
        <v>0.589377998497841</v>
      </c>
      <c r="T15" s="21">
        <v>0.435035604502018</v>
      </c>
      <c r="U15" s="21">
        <v>0.41012154311709598</v>
      </c>
      <c r="V15" s="21">
        <v>0.33561512368535501</v>
      </c>
      <c r="W15" s="21">
        <v>0.41699205404089301</v>
      </c>
      <c r="X15" s="21">
        <v>0.42232511568391201</v>
      </c>
      <c r="Y15" s="21">
        <v>0.41772682501576702</v>
      </c>
      <c r="Z15" s="21">
        <v>0.45279364022013902</v>
      </c>
      <c r="AA15" s="21">
        <v>0.44876685352141499</v>
      </c>
      <c r="AB15" s="21">
        <v>0.51078704370185002</v>
      </c>
      <c r="AC15" s="21">
        <v>0.44356778008656</v>
      </c>
      <c r="AD15" s="21">
        <v>0.42017275545592703</v>
      </c>
      <c r="AE15" s="21"/>
      <c r="AF15" s="21">
        <v>0.38729079568796998</v>
      </c>
      <c r="AG15" s="21">
        <v>0.543870425902795</v>
      </c>
      <c r="AH15" s="21">
        <v>0.37340512169003598</v>
      </c>
      <c r="AI15" s="21"/>
      <c r="AJ15" s="21">
        <v>0.452970476996639</v>
      </c>
      <c r="AK15" s="21">
        <v>0.47308559537659101</v>
      </c>
      <c r="AL15" s="21">
        <v>0.461099531433103</v>
      </c>
      <c r="AM15" s="21"/>
      <c r="AN15" s="21">
        <v>0.37091495084252202</v>
      </c>
      <c r="AO15" s="21">
        <v>0.42925151562232899</v>
      </c>
      <c r="AP15" s="21">
        <v>0.52781496944650497</v>
      </c>
      <c r="AQ15" s="21">
        <v>0.64206068589509202</v>
      </c>
      <c r="AR15" s="21">
        <v>0.85390767355247399</v>
      </c>
      <c r="AS15" s="21"/>
      <c r="AT15" s="21">
        <v>0.44026460551464303</v>
      </c>
      <c r="AU15" s="21">
        <v>0.53843657018851998</v>
      </c>
      <c r="AV15" s="21"/>
      <c r="AW15" s="21">
        <v>0.56803809369557301</v>
      </c>
      <c r="AX15" s="21">
        <v>0.45707180634275502</v>
      </c>
      <c r="AY15" s="21">
        <v>0.32822689498007002</v>
      </c>
    </row>
    <row r="16" spans="2:51">
      <c r="B16" s="18" t="s">
        <v>139</v>
      </c>
      <c r="C16" s="21">
        <v>0.25986451831042401</v>
      </c>
      <c r="D16" s="21">
        <v>0.241378054746378</v>
      </c>
      <c r="E16" s="21">
        <v>0.27353032662703802</v>
      </c>
      <c r="F16" s="21"/>
      <c r="G16" s="21">
        <v>0.303681227228841</v>
      </c>
      <c r="H16" s="21">
        <v>0.26462953419936802</v>
      </c>
      <c r="I16" s="21">
        <v>0.26921572622649098</v>
      </c>
      <c r="J16" s="21">
        <v>0.22534385823514</v>
      </c>
      <c r="K16" s="21">
        <v>0.31621570365065799</v>
      </c>
      <c r="L16" s="21">
        <v>0.213398542807165</v>
      </c>
      <c r="M16" s="21"/>
      <c r="N16" s="21">
        <v>0.18667693503048999</v>
      </c>
      <c r="O16" s="21">
        <v>0.27778601398476199</v>
      </c>
      <c r="P16" s="21">
        <v>0.23509812736011201</v>
      </c>
      <c r="Q16" s="21">
        <v>0.33732936937039998</v>
      </c>
      <c r="R16" s="21"/>
      <c r="S16" s="21">
        <v>0.17576058138033299</v>
      </c>
      <c r="T16" s="21">
        <v>0.28720948058955098</v>
      </c>
      <c r="U16" s="21">
        <v>0.29530359405324502</v>
      </c>
      <c r="V16" s="21">
        <v>0.329650530529839</v>
      </c>
      <c r="W16" s="21">
        <v>0.180995412088436</v>
      </c>
      <c r="X16" s="21">
        <v>0.28835230461809003</v>
      </c>
      <c r="Y16" s="21">
        <v>0.30958770089160198</v>
      </c>
      <c r="Z16" s="21">
        <v>0.27546754176650101</v>
      </c>
      <c r="AA16" s="21">
        <v>0.26780543081165697</v>
      </c>
      <c r="AB16" s="21">
        <v>0.22478615914768599</v>
      </c>
      <c r="AC16" s="21">
        <v>0.25899371856704601</v>
      </c>
      <c r="AD16" s="21">
        <v>0.197718209962958</v>
      </c>
      <c r="AE16" s="21"/>
      <c r="AF16" s="21">
        <v>0.29119307973792402</v>
      </c>
      <c r="AG16" s="21">
        <v>0.210680799865338</v>
      </c>
      <c r="AH16" s="21">
        <v>0.28252727676665501</v>
      </c>
      <c r="AI16" s="21"/>
      <c r="AJ16" s="21">
        <v>0.241859270931016</v>
      </c>
      <c r="AK16" s="21">
        <v>0.26772137485075698</v>
      </c>
      <c r="AL16" s="21">
        <v>0.245587770667889</v>
      </c>
      <c r="AM16" s="21"/>
      <c r="AN16" s="21">
        <v>0.34348251853408301</v>
      </c>
      <c r="AO16" s="21">
        <v>0.25030690028640501</v>
      </c>
      <c r="AP16" s="21">
        <v>0.22953302622378799</v>
      </c>
      <c r="AQ16" s="21">
        <v>0.13406124139901601</v>
      </c>
      <c r="AR16" s="21">
        <v>4.2355025825188602E-2</v>
      </c>
      <c r="AS16" s="21"/>
      <c r="AT16" s="21">
        <v>0.26169945727160798</v>
      </c>
      <c r="AU16" s="21">
        <v>0.233585679067732</v>
      </c>
      <c r="AV16" s="21"/>
      <c r="AW16" s="21">
        <v>0.18349141734820501</v>
      </c>
      <c r="AX16" s="21">
        <v>0.27885028403226297</v>
      </c>
      <c r="AY16" s="21">
        <v>0.33069416996374901</v>
      </c>
    </row>
    <row r="17" spans="2:51">
      <c r="B17" s="18" t="s">
        <v>140</v>
      </c>
      <c r="C17" s="22">
        <v>0.18878256826624301</v>
      </c>
      <c r="D17" s="22">
        <v>0.23020185775600599</v>
      </c>
      <c r="E17" s="22">
        <v>0.15586908861559901</v>
      </c>
      <c r="F17" s="22"/>
      <c r="G17" s="22">
        <v>0.150015916571235</v>
      </c>
      <c r="H17" s="22">
        <v>0.20662334195465701</v>
      </c>
      <c r="I17" s="22">
        <v>0.187860406767313</v>
      </c>
      <c r="J17" s="22">
        <v>0.223197160959794</v>
      </c>
      <c r="K17" s="22">
        <v>5.2748551864171399E-2</v>
      </c>
      <c r="L17" s="22">
        <v>0.26727210112419802</v>
      </c>
      <c r="M17" s="22"/>
      <c r="N17" s="22">
        <v>0.36075799020181198</v>
      </c>
      <c r="O17" s="22">
        <v>0.17247853576879801</v>
      </c>
      <c r="P17" s="22">
        <v>0.15614787953303799</v>
      </c>
      <c r="Q17" s="22">
        <v>4.2134837873275703E-2</v>
      </c>
      <c r="R17" s="22"/>
      <c r="S17" s="22">
        <v>0.41361741711750899</v>
      </c>
      <c r="T17" s="22">
        <v>0.14782612391246699</v>
      </c>
      <c r="U17" s="22">
        <v>0.11481794906385</v>
      </c>
      <c r="V17" s="22">
        <v>5.9645931555164502E-3</v>
      </c>
      <c r="W17" s="22">
        <v>0.23599664195245601</v>
      </c>
      <c r="X17" s="22">
        <v>0.13397281106582201</v>
      </c>
      <c r="Y17" s="22">
        <v>0.108139124124166</v>
      </c>
      <c r="Z17" s="22">
        <v>0.177326098453638</v>
      </c>
      <c r="AA17" s="22">
        <v>0.18096142270975801</v>
      </c>
      <c r="AB17" s="22">
        <v>0.286000884554164</v>
      </c>
      <c r="AC17" s="22">
        <v>0.184574061519514</v>
      </c>
      <c r="AD17" s="22">
        <v>0.222454545492969</v>
      </c>
      <c r="AE17" s="22"/>
      <c r="AF17" s="22">
        <v>9.6097715950046306E-2</v>
      </c>
      <c r="AG17" s="22">
        <v>0.333189626037456</v>
      </c>
      <c r="AH17" s="22">
        <v>9.0877844923380996E-2</v>
      </c>
      <c r="AI17" s="22"/>
      <c r="AJ17" s="22">
        <v>0.211111206065622</v>
      </c>
      <c r="AK17" s="22">
        <v>0.205364220525834</v>
      </c>
      <c r="AL17" s="22">
        <v>0.215511760765214</v>
      </c>
      <c r="AM17" s="22"/>
      <c r="AN17" s="22">
        <v>2.7432432308439399E-2</v>
      </c>
      <c r="AO17" s="22">
        <v>0.17894461533592501</v>
      </c>
      <c r="AP17" s="22">
        <v>0.29828194322271701</v>
      </c>
      <c r="AQ17" s="22">
        <v>0.50799944449607604</v>
      </c>
      <c r="AR17" s="22">
        <v>0.81155264772728497</v>
      </c>
      <c r="AS17" s="22"/>
      <c r="AT17" s="22">
        <v>0.17856514824303399</v>
      </c>
      <c r="AU17" s="22">
        <v>0.304850891120788</v>
      </c>
      <c r="AV17" s="22"/>
      <c r="AW17" s="22">
        <v>0.384546676347369</v>
      </c>
      <c r="AX17" s="22">
        <v>0.17822152231049199</v>
      </c>
      <c r="AY17" s="22">
        <v>-2.46727498367866E-3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714</v>
      </c>
      <c r="E2" s="32"/>
      <c r="F2" s="32"/>
      <c r="G2" s="32"/>
    </row>
    <row r="6" spans="2:7" ht="50.1" customHeight="1">
      <c r="B6" s="20" t="s">
        <v>70</v>
      </c>
      <c r="C6" s="20" t="s">
        <v>712</v>
      </c>
      <c r="D6" s="20" t="s">
        <v>699</v>
      </c>
      <c r="E6" s="20" t="s">
        <v>700</v>
      </c>
      <c r="F6" s="20" t="s">
        <v>713</v>
      </c>
    </row>
    <row r="7" spans="2:7">
      <c r="B7" s="18" t="s">
        <v>133</v>
      </c>
      <c r="C7" s="17">
        <v>0.134023923828373</v>
      </c>
      <c r="D7" s="17">
        <v>8.88667523620289E-2</v>
      </c>
      <c r="E7" s="17">
        <v>9.9456300650614504E-2</v>
      </c>
      <c r="F7" s="17">
        <v>4.8182219329644803E-2</v>
      </c>
    </row>
    <row r="8" spans="2:7">
      <c r="B8" s="18" t="s">
        <v>134</v>
      </c>
      <c r="C8" s="17">
        <v>0.28397737281934898</v>
      </c>
      <c r="D8" s="17">
        <v>0.29880412113576499</v>
      </c>
      <c r="E8" s="17">
        <v>0.34026922550119598</v>
      </c>
      <c r="F8" s="17">
        <v>0.208317007943122</v>
      </c>
    </row>
    <row r="9" spans="2:7">
      <c r="B9" s="18" t="s">
        <v>135</v>
      </c>
      <c r="C9" s="17">
        <v>0.324302918535118</v>
      </c>
      <c r="D9" s="17">
        <v>0.36166607194638101</v>
      </c>
      <c r="E9" s="17">
        <v>0.27310430633334298</v>
      </c>
      <c r="F9" s="17">
        <v>0.31684225093531798</v>
      </c>
    </row>
    <row r="10" spans="2:7">
      <c r="B10" s="18" t="s">
        <v>136</v>
      </c>
      <c r="C10" s="17">
        <v>0.11186848733217999</v>
      </c>
      <c r="D10" s="17">
        <v>0.12986037907588599</v>
      </c>
      <c r="E10" s="17">
        <v>0.14854506948781099</v>
      </c>
      <c r="F10" s="17">
        <v>0.20705863506074301</v>
      </c>
    </row>
    <row r="11" spans="2:7">
      <c r="B11" s="18" t="s">
        <v>137</v>
      </c>
      <c r="C11" s="17">
        <v>4.7942783074444599E-2</v>
      </c>
      <c r="D11" s="17">
        <v>5.90513573335412E-2</v>
      </c>
      <c r="E11" s="17">
        <v>9.0174728234429596E-2</v>
      </c>
      <c r="F11" s="17">
        <v>0.13486570507480999</v>
      </c>
    </row>
    <row r="12" spans="2:7">
      <c r="B12" s="18" t="s">
        <v>119</v>
      </c>
      <c r="C12" s="17">
        <v>9.7884514410535403E-2</v>
      </c>
      <c r="D12" s="17">
        <v>6.1751318146397498E-2</v>
      </c>
      <c r="E12" s="17">
        <v>4.8450369792605003E-2</v>
      </c>
      <c r="F12" s="17">
        <v>8.4734181656361596E-2</v>
      </c>
    </row>
    <row r="13" spans="2:7">
      <c r="B13" s="23" t="s">
        <v>138</v>
      </c>
      <c r="C13" s="21">
        <v>0.41800129664772201</v>
      </c>
      <c r="D13" s="21">
        <v>0.387670873497794</v>
      </c>
      <c r="E13" s="21">
        <v>0.43972552615181099</v>
      </c>
      <c r="F13" s="21">
        <v>0.25649922727276703</v>
      </c>
    </row>
    <row r="14" spans="2:7">
      <c r="B14" s="23" t="s">
        <v>139</v>
      </c>
      <c r="C14" s="21">
        <v>0.15981127040662399</v>
      </c>
      <c r="D14" s="21">
        <v>0.18891173640942799</v>
      </c>
      <c r="E14" s="21">
        <v>0.238719797722241</v>
      </c>
      <c r="F14" s="21">
        <v>0.34192434013555301</v>
      </c>
    </row>
    <row r="15" spans="2:7">
      <c r="B15" s="23" t="s">
        <v>140</v>
      </c>
      <c r="C15" s="22">
        <v>0.25819002624109699</v>
      </c>
      <c r="D15" s="22">
        <v>0.19875913708836601</v>
      </c>
      <c r="E15" s="22">
        <v>0.20100572842957001</v>
      </c>
      <c r="F15" s="22">
        <v>-8.5425112862785604E-2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1048</v>
      </c>
      <c r="D7" s="10">
        <v>510</v>
      </c>
      <c r="E7" s="10">
        <v>534</v>
      </c>
      <c r="F7" s="10"/>
      <c r="G7" s="10">
        <v>100</v>
      </c>
      <c r="H7" s="10">
        <v>172</v>
      </c>
      <c r="I7" s="10">
        <v>145</v>
      </c>
      <c r="J7" s="10">
        <v>168</v>
      </c>
      <c r="K7" s="10">
        <v>192</v>
      </c>
      <c r="L7" s="10">
        <v>271</v>
      </c>
      <c r="M7" s="10"/>
      <c r="N7" s="10">
        <v>270</v>
      </c>
      <c r="O7" s="10">
        <v>327</v>
      </c>
      <c r="P7" s="10">
        <v>191</v>
      </c>
      <c r="Q7" s="10">
        <v>254</v>
      </c>
      <c r="R7" s="10"/>
      <c r="S7" s="10">
        <v>107</v>
      </c>
      <c r="T7" s="10">
        <v>164</v>
      </c>
      <c r="U7" s="10">
        <v>99</v>
      </c>
      <c r="V7" s="10">
        <v>97</v>
      </c>
      <c r="W7" s="10">
        <v>78</v>
      </c>
      <c r="X7" s="10">
        <v>94</v>
      </c>
      <c r="Y7" s="10">
        <v>88</v>
      </c>
      <c r="Z7" s="10">
        <v>49</v>
      </c>
      <c r="AA7" s="10">
        <v>107</v>
      </c>
      <c r="AB7" s="10">
        <v>83</v>
      </c>
      <c r="AC7" s="10">
        <v>49</v>
      </c>
      <c r="AD7" s="10">
        <v>33</v>
      </c>
      <c r="AE7" s="10"/>
      <c r="AF7" s="10">
        <v>437</v>
      </c>
      <c r="AG7" s="10">
        <v>426</v>
      </c>
      <c r="AH7" s="10">
        <v>117</v>
      </c>
      <c r="AI7" s="10"/>
      <c r="AJ7" s="10">
        <v>240</v>
      </c>
      <c r="AK7" s="10">
        <v>331</v>
      </c>
      <c r="AL7" s="10">
        <v>79</v>
      </c>
      <c r="AM7" s="10"/>
      <c r="AN7" s="10">
        <v>235</v>
      </c>
      <c r="AO7" s="10">
        <v>171</v>
      </c>
      <c r="AP7" s="10">
        <v>234</v>
      </c>
      <c r="AQ7" s="10">
        <v>102</v>
      </c>
      <c r="AR7" s="10">
        <v>21</v>
      </c>
      <c r="AS7" s="10"/>
      <c r="AT7" s="10">
        <v>956</v>
      </c>
      <c r="AU7" s="10">
        <v>83</v>
      </c>
      <c r="AV7" s="10"/>
      <c r="AW7" s="10">
        <v>483</v>
      </c>
      <c r="AX7" s="10">
        <v>107</v>
      </c>
      <c r="AY7" s="10">
        <v>458</v>
      </c>
    </row>
    <row r="8" spans="2:51" ht="30" customHeight="1">
      <c r="B8" s="11" t="s">
        <v>112</v>
      </c>
      <c r="C8" s="11">
        <v>1058</v>
      </c>
      <c r="D8" s="11">
        <v>531</v>
      </c>
      <c r="E8" s="11">
        <v>523</v>
      </c>
      <c r="F8" s="11"/>
      <c r="G8" s="11">
        <v>117</v>
      </c>
      <c r="H8" s="11">
        <v>211</v>
      </c>
      <c r="I8" s="11">
        <v>166</v>
      </c>
      <c r="J8" s="11">
        <v>165</v>
      </c>
      <c r="K8" s="11">
        <v>157</v>
      </c>
      <c r="L8" s="11">
        <v>241</v>
      </c>
      <c r="M8" s="11"/>
      <c r="N8" s="11">
        <v>247</v>
      </c>
      <c r="O8" s="11">
        <v>308</v>
      </c>
      <c r="P8" s="11">
        <v>224</v>
      </c>
      <c r="Q8" s="11">
        <v>274</v>
      </c>
      <c r="R8" s="11"/>
      <c r="S8" s="11">
        <v>133</v>
      </c>
      <c r="T8" s="11">
        <v>154</v>
      </c>
      <c r="U8" s="11">
        <v>90</v>
      </c>
      <c r="V8" s="11">
        <v>102</v>
      </c>
      <c r="W8" s="11">
        <v>77</v>
      </c>
      <c r="X8" s="11">
        <v>100</v>
      </c>
      <c r="Y8" s="11">
        <v>88</v>
      </c>
      <c r="Z8" s="11">
        <v>42</v>
      </c>
      <c r="AA8" s="11">
        <v>105</v>
      </c>
      <c r="AB8" s="11">
        <v>82</v>
      </c>
      <c r="AC8" s="11">
        <v>50</v>
      </c>
      <c r="AD8" s="11">
        <v>35</v>
      </c>
      <c r="AE8" s="11"/>
      <c r="AF8" s="11">
        <v>423</v>
      </c>
      <c r="AG8" s="11">
        <v>430</v>
      </c>
      <c r="AH8" s="11">
        <v>127</v>
      </c>
      <c r="AI8" s="11"/>
      <c r="AJ8" s="11">
        <v>230</v>
      </c>
      <c r="AK8" s="11">
        <v>348</v>
      </c>
      <c r="AL8" s="11">
        <v>81</v>
      </c>
      <c r="AM8" s="11"/>
      <c r="AN8" s="11">
        <v>233</v>
      </c>
      <c r="AO8" s="11">
        <v>182</v>
      </c>
      <c r="AP8" s="11">
        <v>247</v>
      </c>
      <c r="AQ8" s="11">
        <v>98</v>
      </c>
      <c r="AR8" s="11">
        <v>20</v>
      </c>
      <c r="AS8" s="11"/>
      <c r="AT8" s="11">
        <v>948</v>
      </c>
      <c r="AU8" s="11">
        <v>101</v>
      </c>
      <c r="AV8" s="11"/>
      <c r="AW8" s="11">
        <v>471</v>
      </c>
      <c r="AX8" s="11">
        <v>112</v>
      </c>
      <c r="AY8" s="11">
        <v>475</v>
      </c>
    </row>
    <row r="9" spans="2:51">
      <c r="B9" s="18" t="s">
        <v>133</v>
      </c>
      <c r="C9" s="17">
        <v>4.8182219329644803E-2</v>
      </c>
      <c r="D9" s="17">
        <v>5.7050149406360801E-2</v>
      </c>
      <c r="E9" s="17">
        <v>3.9539756068385903E-2</v>
      </c>
      <c r="F9" s="17"/>
      <c r="G9" s="17">
        <v>2.0299887309468599E-2</v>
      </c>
      <c r="H9" s="17">
        <v>6.6341382377306607E-2</v>
      </c>
      <c r="I9" s="17">
        <v>5.5913978918730102E-2</v>
      </c>
      <c r="J9" s="17">
        <v>3.78362736076562E-2</v>
      </c>
      <c r="K9" s="17">
        <v>3.4736440533494603E-2</v>
      </c>
      <c r="L9" s="17">
        <v>5.62811760171835E-2</v>
      </c>
      <c r="M9" s="17"/>
      <c r="N9" s="17">
        <v>4.6608561609193203E-2</v>
      </c>
      <c r="O9" s="17">
        <v>4.0554126547116799E-2</v>
      </c>
      <c r="P9" s="17">
        <v>7.23226994109884E-2</v>
      </c>
      <c r="Q9" s="17">
        <v>3.94566046580146E-2</v>
      </c>
      <c r="R9" s="17"/>
      <c r="S9" s="17">
        <v>7.4004425225485906E-2</v>
      </c>
      <c r="T9" s="17">
        <v>4.1473661354950501E-2</v>
      </c>
      <c r="U9" s="17">
        <v>2.44955463156806E-2</v>
      </c>
      <c r="V9" s="17">
        <v>2.98741106072253E-2</v>
      </c>
      <c r="W9" s="17">
        <v>1.1086310380241901E-2</v>
      </c>
      <c r="X9" s="17">
        <v>8.3511217103412902E-2</v>
      </c>
      <c r="Y9" s="17">
        <v>5.9959207659114E-2</v>
      </c>
      <c r="Z9" s="17">
        <v>4.7389090890676902E-2</v>
      </c>
      <c r="AA9" s="17">
        <v>4.7809053805868099E-2</v>
      </c>
      <c r="AB9" s="17">
        <v>3.6482418683484001E-2</v>
      </c>
      <c r="AC9" s="17">
        <v>5.7823199411340898E-2</v>
      </c>
      <c r="AD9" s="17">
        <v>6.16268927472974E-2</v>
      </c>
      <c r="AE9" s="17"/>
      <c r="AF9" s="17">
        <v>4.2376671904365101E-2</v>
      </c>
      <c r="AG9" s="17">
        <v>5.8337888802176101E-2</v>
      </c>
      <c r="AH9" s="17">
        <v>3.92570097261392E-2</v>
      </c>
      <c r="AI9" s="17"/>
      <c r="AJ9" s="17">
        <v>5.7708966559513498E-2</v>
      </c>
      <c r="AK9" s="17">
        <v>4.33585323561834E-2</v>
      </c>
      <c r="AL9" s="17">
        <v>0.11996783390664199</v>
      </c>
      <c r="AM9" s="17"/>
      <c r="AN9" s="17">
        <v>5.0072549105250698E-2</v>
      </c>
      <c r="AO9" s="17">
        <v>3.8888408186370502E-2</v>
      </c>
      <c r="AP9" s="17">
        <v>5.3406513299027597E-2</v>
      </c>
      <c r="AQ9" s="17">
        <v>4.0807127518492303E-2</v>
      </c>
      <c r="AR9" s="17">
        <v>0.196160074480838</v>
      </c>
      <c r="AS9" s="17"/>
      <c r="AT9" s="17">
        <v>4.6410901471350199E-2</v>
      </c>
      <c r="AU9" s="17">
        <v>6.9469090831698097E-2</v>
      </c>
      <c r="AV9" s="17"/>
      <c r="AW9" s="17">
        <v>5.2181975794750299E-2</v>
      </c>
      <c r="AX9" s="17">
        <v>9.0398620065198901E-2</v>
      </c>
      <c r="AY9" s="17">
        <v>3.4261484869134697E-2</v>
      </c>
    </row>
    <row r="10" spans="2:51">
      <c r="B10" s="18" t="s">
        <v>134</v>
      </c>
      <c r="C10" s="17">
        <v>0.208317007943122</v>
      </c>
      <c r="D10" s="17">
        <v>0.22626279289939999</v>
      </c>
      <c r="E10" s="17">
        <v>0.19165949747783101</v>
      </c>
      <c r="F10" s="17"/>
      <c r="G10" s="17">
        <v>0.25280498452809103</v>
      </c>
      <c r="H10" s="17">
        <v>0.21578241114660801</v>
      </c>
      <c r="I10" s="17">
        <v>0.201696522864735</v>
      </c>
      <c r="J10" s="17">
        <v>0.16445808842014401</v>
      </c>
      <c r="K10" s="17">
        <v>0.147460637269308</v>
      </c>
      <c r="L10" s="17">
        <v>0.25447216581251503</v>
      </c>
      <c r="M10" s="17"/>
      <c r="N10" s="17">
        <v>0.19499540479180899</v>
      </c>
      <c r="O10" s="17">
        <v>0.21143257120984299</v>
      </c>
      <c r="P10" s="17">
        <v>0.21267713905395599</v>
      </c>
      <c r="Q10" s="17">
        <v>0.21765798683423701</v>
      </c>
      <c r="R10" s="17"/>
      <c r="S10" s="17">
        <v>0.24227206685991201</v>
      </c>
      <c r="T10" s="17">
        <v>0.24876081424952301</v>
      </c>
      <c r="U10" s="17">
        <v>0.21339724022474299</v>
      </c>
      <c r="V10" s="17">
        <v>0.15795474807691601</v>
      </c>
      <c r="W10" s="17">
        <v>0.19584214728188101</v>
      </c>
      <c r="X10" s="17">
        <v>0.14121366288196299</v>
      </c>
      <c r="Y10" s="17">
        <v>0.263444120951488</v>
      </c>
      <c r="Z10" s="17">
        <v>0.26248502675046698</v>
      </c>
      <c r="AA10" s="17">
        <v>0.25277314197865902</v>
      </c>
      <c r="AB10" s="17">
        <v>0.191201826145346</v>
      </c>
      <c r="AC10" s="17">
        <v>0.10492210649115501</v>
      </c>
      <c r="AD10" s="17">
        <v>0.106017546618301</v>
      </c>
      <c r="AE10" s="17"/>
      <c r="AF10" s="17">
        <v>0.236002391909059</v>
      </c>
      <c r="AG10" s="17">
        <v>0.20356253856359899</v>
      </c>
      <c r="AH10" s="17">
        <v>0.17794062157306501</v>
      </c>
      <c r="AI10" s="17"/>
      <c r="AJ10" s="17">
        <v>0.30951560108360199</v>
      </c>
      <c r="AK10" s="17">
        <v>0.21669236162502101</v>
      </c>
      <c r="AL10" s="17">
        <v>0.174611284783945</v>
      </c>
      <c r="AM10" s="17"/>
      <c r="AN10" s="17">
        <v>0.23129565431962901</v>
      </c>
      <c r="AO10" s="17">
        <v>0.23394915798497101</v>
      </c>
      <c r="AP10" s="17">
        <v>0.16049344545080699</v>
      </c>
      <c r="AQ10" s="17">
        <v>0.18165248345556201</v>
      </c>
      <c r="AR10" s="17">
        <v>0.26611605974640201</v>
      </c>
      <c r="AS10" s="17"/>
      <c r="AT10" s="17">
        <v>0.19976904730313</v>
      </c>
      <c r="AU10" s="17">
        <v>0.26889735794309899</v>
      </c>
      <c r="AV10" s="17"/>
      <c r="AW10" s="17">
        <v>0.192627165961053</v>
      </c>
      <c r="AX10" s="17">
        <v>0.29411841091142099</v>
      </c>
      <c r="AY10" s="17">
        <v>0.20367699361448399</v>
      </c>
    </row>
    <row r="11" spans="2:51">
      <c r="B11" s="18" t="s">
        <v>135</v>
      </c>
      <c r="C11" s="17">
        <v>0.31684225093531798</v>
      </c>
      <c r="D11" s="17">
        <v>0.317490258035034</v>
      </c>
      <c r="E11" s="17">
        <v>0.31485873648327201</v>
      </c>
      <c r="F11" s="17"/>
      <c r="G11" s="17">
        <v>0.25027526994635502</v>
      </c>
      <c r="H11" s="17">
        <v>0.30185495003236401</v>
      </c>
      <c r="I11" s="17">
        <v>0.34520541532322002</v>
      </c>
      <c r="J11" s="17">
        <v>0.26775919098440298</v>
      </c>
      <c r="K11" s="17">
        <v>0.36199226697118397</v>
      </c>
      <c r="L11" s="17">
        <v>0.34682882339514098</v>
      </c>
      <c r="M11" s="17"/>
      <c r="N11" s="17">
        <v>0.34115842437538402</v>
      </c>
      <c r="O11" s="17">
        <v>0.31663295933098701</v>
      </c>
      <c r="P11" s="17">
        <v>0.31504024475953601</v>
      </c>
      <c r="Q11" s="17">
        <v>0.286492329368427</v>
      </c>
      <c r="R11" s="17"/>
      <c r="S11" s="17">
        <v>0.32605089724303898</v>
      </c>
      <c r="T11" s="17">
        <v>0.28026667892625501</v>
      </c>
      <c r="U11" s="17">
        <v>0.32715613885818001</v>
      </c>
      <c r="V11" s="17">
        <v>0.26074028061886201</v>
      </c>
      <c r="W11" s="17">
        <v>0.38584111816738598</v>
      </c>
      <c r="X11" s="17">
        <v>0.36151569226659702</v>
      </c>
      <c r="Y11" s="17">
        <v>0.25190393767104902</v>
      </c>
      <c r="Z11" s="17">
        <v>0.30225613011159402</v>
      </c>
      <c r="AA11" s="17">
        <v>0.29815483292800998</v>
      </c>
      <c r="AB11" s="17">
        <v>0.37116184301153499</v>
      </c>
      <c r="AC11" s="17">
        <v>0.32928885274964098</v>
      </c>
      <c r="AD11" s="17">
        <v>0.39152397463166899</v>
      </c>
      <c r="AE11" s="17"/>
      <c r="AF11" s="17">
        <v>0.32302042164013101</v>
      </c>
      <c r="AG11" s="17">
        <v>0.30703516415399101</v>
      </c>
      <c r="AH11" s="17">
        <v>0.33587967609549602</v>
      </c>
      <c r="AI11" s="17"/>
      <c r="AJ11" s="17">
        <v>0.34378552757637998</v>
      </c>
      <c r="AK11" s="17">
        <v>0.30838224847218898</v>
      </c>
      <c r="AL11" s="17">
        <v>0.237416155054473</v>
      </c>
      <c r="AM11" s="17"/>
      <c r="AN11" s="17">
        <v>0.29755636465999102</v>
      </c>
      <c r="AO11" s="17">
        <v>0.34365094367833898</v>
      </c>
      <c r="AP11" s="17">
        <v>0.30718339053250698</v>
      </c>
      <c r="AQ11" s="17">
        <v>0.298839519583255</v>
      </c>
      <c r="AR11" s="17">
        <v>0.17247638278784699</v>
      </c>
      <c r="AS11" s="17"/>
      <c r="AT11" s="17">
        <v>0.316732970627152</v>
      </c>
      <c r="AU11" s="17">
        <v>0.30401577842238903</v>
      </c>
      <c r="AV11" s="17"/>
      <c r="AW11" s="17">
        <v>0.31416360814600103</v>
      </c>
      <c r="AX11" s="17">
        <v>0.35334315092521301</v>
      </c>
      <c r="AY11" s="17">
        <v>0.31090023499827002</v>
      </c>
    </row>
    <row r="12" spans="2:51">
      <c r="B12" s="18" t="s">
        <v>136</v>
      </c>
      <c r="C12" s="17">
        <v>0.20705863506074301</v>
      </c>
      <c r="D12" s="17">
        <v>0.19610528718864001</v>
      </c>
      <c r="E12" s="17">
        <v>0.21800327710929199</v>
      </c>
      <c r="F12" s="17"/>
      <c r="G12" s="17">
        <v>0.25701802958577902</v>
      </c>
      <c r="H12" s="17">
        <v>0.19488970304163</v>
      </c>
      <c r="I12" s="17">
        <v>0.17918105613316501</v>
      </c>
      <c r="J12" s="17">
        <v>0.261171662879639</v>
      </c>
      <c r="K12" s="17">
        <v>0.21388806270524699</v>
      </c>
      <c r="L12" s="17">
        <v>0.171262561662132</v>
      </c>
      <c r="M12" s="17"/>
      <c r="N12" s="17">
        <v>0.22540735794396999</v>
      </c>
      <c r="O12" s="17">
        <v>0.22598758831042501</v>
      </c>
      <c r="P12" s="17">
        <v>0.17499497541240699</v>
      </c>
      <c r="Q12" s="17">
        <v>0.199829748558145</v>
      </c>
      <c r="R12" s="17"/>
      <c r="S12" s="17">
        <v>0.23761974759864399</v>
      </c>
      <c r="T12" s="17">
        <v>0.226903777509607</v>
      </c>
      <c r="U12" s="17">
        <v>0.18663623851775599</v>
      </c>
      <c r="V12" s="17">
        <v>0.26377402046649401</v>
      </c>
      <c r="W12" s="17">
        <v>0.19449163067990599</v>
      </c>
      <c r="X12" s="17">
        <v>0.16983997066540499</v>
      </c>
      <c r="Y12" s="17">
        <v>0.202613629451806</v>
      </c>
      <c r="Z12" s="17">
        <v>0.240719099988008</v>
      </c>
      <c r="AA12" s="17">
        <v>0.19664962737604</v>
      </c>
      <c r="AB12" s="17">
        <v>0.14319355494170199</v>
      </c>
      <c r="AC12" s="17">
        <v>0.22363855619315501</v>
      </c>
      <c r="AD12" s="17">
        <v>0.15190355008029699</v>
      </c>
      <c r="AE12" s="17"/>
      <c r="AF12" s="17">
        <v>0.187837037865065</v>
      </c>
      <c r="AG12" s="17">
        <v>0.218528989577355</v>
      </c>
      <c r="AH12" s="17">
        <v>0.19871064808105199</v>
      </c>
      <c r="AI12" s="17"/>
      <c r="AJ12" s="17">
        <v>0.16129780291574999</v>
      </c>
      <c r="AK12" s="17">
        <v>0.22311354656059801</v>
      </c>
      <c r="AL12" s="17">
        <v>0.20941717954230199</v>
      </c>
      <c r="AM12" s="17"/>
      <c r="AN12" s="17">
        <v>0.219516947097814</v>
      </c>
      <c r="AO12" s="17">
        <v>0.16820786275211899</v>
      </c>
      <c r="AP12" s="17">
        <v>0.22698591550070099</v>
      </c>
      <c r="AQ12" s="17">
        <v>0.27031537644364101</v>
      </c>
      <c r="AR12" s="17">
        <v>0.15758763327179801</v>
      </c>
      <c r="AS12" s="17"/>
      <c r="AT12" s="17">
        <v>0.20567507057295401</v>
      </c>
      <c r="AU12" s="17">
        <v>0.22835781820363901</v>
      </c>
      <c r="AV12" s="17"/>
      <c r="AW12" s="17">
        <v>0.21436446924237901</v>
      </c>
      <c r="AX12" s="17">
        <v>0.13030094423277</v>
      </c>
      <c r="AY12" s="17">
        <v>0.21789285014905199</v>
      </c>
    </row>
    <row r="13" spans="2:51">
      <c r="B13" s="18" t="s">
        <v>137</v>
      </c>
      <c r="C13" s="17">
        <v>0.13486570507480999</v>
      </c>
      <c r="D13" s="17">
        <v>0.14734807603446601</v>
      </c>
      <c r="E13" s="17">
        <v>0.12320408905171901</v>
      </c>
      <c r="F13" s="17"/>
      <c r="G13" s="17">
        <v>0.13994615954720999</v>
      </c>
      <c r="H13" s="17">
        <v>0.15481391297226599</v>
      </c>
      <c r="I13" s="17">
        <v>0.100393361863616</v>
      </c>
      <c r="J13" s="17">
        <v>0.155259321513325</v>
      </c>
      <c r="K13" s="17">
        <v>0.14555750908638401</v>
      </c>
      <c r="L13" s="17">
        <v>0.11781949097951699</v>
      </c>
      <c r="M13" s="17"/>
      <c r="N13" s="17">
        <v>0.14059211601725699</v>
      </c>
      <c r="O13" s="17">
        <v>0.127501662256538</v>
      </c>
      <c r="P13" s="17">
        <v>0.14189856085583599</v>
      </c>
      <c r="Q13" s="17">
        <v>0.13508162657700901</v>
      </c>
      <c r="R13" s="17"/>
      <c r="S13" s="17">
        <v>2.8773563912835799E-2</v>
      </c>
      <c r="T13" s="17">
        <v>0.14033370595485101</v>
      </c>
      <c r="U13" s="17">
        <v>0.14705386058193201</v>
      </c>
      <c r="V13" s="17">
        <v>0.18917765693045599</v>
      </c>
      <c r="W13" s="17">
        <v>0.12806699490064399</v>
      </c>
      <c r="X13" s="17">
        <v>0.168539342863127</v>
      </c>
      <c r="Y13" s="17">
        <v>0.16067916236374699</v>
      </c>
      <c r="Z13" s="17">
        <v>8.6049726912829499E-2</v>
      </c>
      <c r="AA13" s="17">
        <v>0.12326872625867601</v>
      </c>
      <c r="AB13" s="17">
        <v>0.13219877001409</v>
      </c>
      <c r="AC13" s="17">
        <v>0.176141126041644</v>
      </c>
      <c r="AD13" s="17">
        <v>0.21920374961918199</v>
      </c>
      <c r="AE13" s="17"/>
      <c r="AF13" s="17">
        <v>0.130238756144859</v>
      </c>
      <c r="AG13" s="17">
        <v>0.136435596519804</v>
      </c>
      <c r="AH13" s="17">
        <v>0.142719731249739</v>
      </c>
      <c r="AI13" s="17"/>
      <c r="AJ13" s="17">
        <v>6.7098170214661496E-2</v>
      </c>
      <c r="AK13" s="17">
        <v>0.131821625070735</v>
      </c>
      <c r="AL13" s="17">
        <v>0.17794728629347401</v>
      </c>
      <c r="AM13" s="17"/>
      <c r="AN13" s="17">
        <v>9.7481575289014397E-2</v>
      </c>
      <c r="AO13" s="17">
        <v>0.13942967720511501</v>
      </c>
      <c r="AP13" s="17">
        <v>0.157811054051268</v>
      </c>
      <c r="AQ13" s="17">
        <v>0.143720135283154</v>
      </c>
      <c r="AR13" s="17">
        <v>0.15202254629416201</v>
      </c>
      <c r="AS13" s="17"/>
      <c r="AT13" s="17">
        <v>0.14008600330045801</v>
      </c>
      <c r="AU13" s="17">
        <v>9.8548757806766599E-2</v>
      </c>
      <c r="AV13" s="17"/>
      <c r="AW13" s="17">
        <v>0.17284877248831701</v>
      </c>
      <c r="AX13" s="17">
        <v>7.0577119506431002E-2</v>
      </c>
      <c r="AY13" s="17">
        <v>0.112298314230246</v>
      </c>
    </row>
    <row r="14" spans="2:51">
      <c r="B14" s="18" t="s">
        <v>119</v>
      </c>
      <c r="C14" s="17">
        <v>8.4734181656361596E-2</v>
      </c>
      <c r="D14" s="17">
        <v>5.5743436436099698E-2</v>
      </c>
      <c r="E14" s="17">
        <v>0.1127346438095</v>
      </c>
      <c r="F14" s="17"/>
      <c r="G14" s="17">
        <v>7.9655669083097194E-2</v>
      </c>
      <c r="H14" s="17">
        <v>6.63176404298257E-2</v>
      </c>
      <c r="I14" s="17">
        <v>0.117609664896534</v>
      </c>
      <c r="J14" s="17">
        <v>0.113515462594833</v>
      </c>
      <c r="K14" s="17">
        <v>9.6365083434382201E-2</v>
      </c>
      <c r="L14" s="17">
        <v>5.33357821335117E-2</v>
      </c>
      <c r="M14" s="17"/>
      <c r="N14" s="17">
        <v>5.12381352623862E-2</v>
      </c>
      <c r="O14" s="17">
        <v>7.7891092345089202E-2</v>
      </c>
      <c r="P14" s="17">
        <v>8.3066380507275897E-2</v>
      </c>
      <c r="Q14" s="17">
        <v>0.121481704004167</v>
      </c>
      <c r="R14" s="17"/>
      <c r="S14" s="17">
        <v>9.1279299160083704E-2</v>
      </c>
      <c r="T14" s="17">
        <v>6.2261362004811797E-2</v>
      </c>
      <c r="U14" s="17">
        <v>0.101260975501709</v>
      </c>
      <c r="V14" s="17">
        <v>9.8479183300045806E-2</v>
      </c>
      <c r="W14" s="17">
        <v>8.4671798589941602E-2</v>
      </c>
      <c r="X14" s="17">
        <v>7.5380114219495295E-2</v>
      </c>
      <c r="Y14" s="17">
        <v>6.1399941902795699E-2</v>
      </c>
      <c r="Z14" s="17">
        <v>6.1100925346425E-2</v>
      </c>
      <c r="AA14" s="17">
        <v>8.1344617652746795E-2</v>
      </c>
      <c r="AB14" s="17">
        <v>0.12576158720384301</v>
      </c>
      <c r="AC14" s="17">
        <v>0.10818615911306299</v>
      </c>
      <c r="AD14" s="17">
        <v>6.9724286303252905E-2</v>
      </c>
      <c r="AE14" s="17"/>
      <c r="AF14" s="17">
        <v>8.0524720536521793E-2</v>
      </c>
      <c r="AG14" s="17">
        <v>7.6099822383074001E-2</v>
      </c>
      <c r="AH14" s="17">
        <v>0.105492313274509</v>
      </c>
      <c r="AI14" s="17"/>
      <c r="AJ14" s="17">
        <v>6.0593931650092199E-2</v>
      </c>
      <c r="AK14" s="17">
        <v>7.6631685915274098E-2</v>
      </c>
      <c r="AL14" s="17">
        <v>8.0640260419164098E-2</v>
      </c>
      <c r="AM14" s="17"/>
      <c r="AN14" s="17">
        <v>0.10407690952830199</v>
      </c>
      <c r="AO14" s="17">
        <v>7.5873950193085002E-2</v>
      </c>
      <c r="AP14" s="17">
        <v>9.4119681165690305E-2</v>
      </c>
      <c r="AQ14" s="17">
        <v>6.4665357715895003E-2</v>
      </c>
      <c r="AR14" s="17">
        <v>5.5637303418952698E-2</v>
      </c>
      <c r="AS14" s="17"/>
      <c r="AT14" s="17">
        <v>9.1326006724955305E-2</v>
      </c>
      <c r="AU14" s="17">
        <v>3.0711196792408201E-2</v>
      </c>
      <c r="AV14" s="17"/>
      <c r="AW14" s="17">
        <v>5.3814008367499798E-2</v>
      </c>
      <c r="AX14" s="17">
        <v>6.1261754358965602E-2</v>
      </c>
      <c r="AY14" s="17">
        <v>0.120970122138813</v>
      </c>
    </row>
    <row r="15" spans="2:51">
      <c r="B15" s="18" t="s">
        <v>138</v>
      </c>
      <c r="C15" s="21">
        <v>0.25649922727276703</v>
      </c>
      <c r="D15" s="21">
        <v>0.28331294230576098</v>
      </c>
      <c r="E15" s="21">
        <v>0.23119925354621701</v>
      </c>
      <c r="F15" s="21"/>
      <c r="G15" s="21">
        <v>0.27310487183755899</v>
      </c>
      <c r="H15" s="21">
        <v>0.28212379352391398</v>
      </c>
      <c r="I15" s="21">
        <v>0.25761050178346501</v>
      </c>
      <c r="J15" s="21">
        <v>0.20229436202779999</v>
      </c>
      <c r="K15" s="21">
        <v>0.182197077802803</v>
      </c>
      <c r="L15" s="21">
        <v>0.31075334182969799</v>
      </c>
      <c r="M15" s="21"/>
      <c r="N15" s="21">
        <v>0.24160396640100201</v>
      </c>
      <c r="O15" s="21">
        <v>0.25198669775695998</v>
      </c>
      <c r="P15" s="21">
        <v>0.28499983846494498</v>
      </c>
      <c r="Q15" s="21">
        <v>0.25711459149225202</v>
      </c>
      <c r="R15" s="21"/>
      <c r="S15" s="21">
        <v>0.31627649208539799</v>
      </c>
      <c r="T15" s="21">
        <v>0.29023447560447402</v>
      </c>
      <c r="U15" s="21">
        <v>0.23789278654042301</v>
      </c>
      <c r="V15" s="21">
        <v>0.18782885868414201</v>
      </c>
      <c r="W15" s="21">
        <v>0.20692845766212301</v>
      </c>
      <c r="X15" s="21">
        <v>0.22472487998537599</v>
      </c>
      <c r="Y15" s="21">
        <v>0.323403328610602</v>
      </c>
      <c r="Z15" s="21">
        <v>0.30987411764114398</v>
      </c>
      <c r="AA15" s="21">
        <v>0.300582195784527</v>
      </c>
      <c r="AB15" s="21">
        <v>0.22768424482883001</v>
      </c>
      <c r="AC15" s="21">
        <v>0.162745305902496</v>
      </c>
      <c r="AD15" s="21">
        <v>0.167644439365598</v>
      </c>
      <c r="AE15" s="21"/>
      <c r="AF15" s="21">
        <v>0.27837906381342398</v>
      </c>
      <c r="AG15" s="21">
        <v>0.26190042736577501</v>
      </c>
      <c r="AH15" s="21">
        <v>0.217197631299204</v>
      </c>
      <c r="AI15" s="21"/>
      <c r="AJ15" s="21">
        <v>0.36722456764311601</v>
      </c>
      <c r="AK15" s="21">
        <v>0.26005089398120401</v>
      </c>
      <c r="AL15" s="21">
        <v>0.29457911869058701</v>
      </c>
      <c r="AM15" s="21"/>
      <c r="AN15" s="21">
        <v>0.28136820342488</v>
      </c>
      <c r="AO15" s="21">
        <v>0.27283756617134203</v>
      </c>
      <c r="AP15" s="21">
        <v>0.213899958749835</v>
      </c>
      <c r="AQ15" s="21">
        <v>0.22245961097405501</v>
      </c>
      <c r="AR15" s="21">
        <v>0.46227613422724001</v>
      </c>
      <c r="AS15" s="21"/>
      <c r="AT15" s="21">
        <v>0.24617994877447999</v>
      </c>
      <c r="AU15" s="21">
        <v>0.33836644877479699</v>
      </c>
      <c r="AV15" s="21"/>
      <c r="AW15" s="21">
        <v>0.24480914175580301</v>
      </c>
      <c r="AX15" s="21">
        <v>0.38451703097661999</v>
      </c>
      <c r="AY15" s="21">
        <v>0.23793847848361899</v>
      </c>
    </row>
    <row r="16" spans="2:51">
      <c r="B16" s="18" t="s">
        <v>139</v>
      </c>
      <c r="C16" s="21">
        <v>0.34192434013555301</v>
      </c>
      <c r="D16" s="21">
        <v>0.34345336322310599</v>
      </c>
      <c r="E16" s="21">
        <v>0.34120736616101099</v>
      </c>
      <c r="F16" s="21"/>
      <c r="G16" s="21">
        <v>0.39696418913298898</v>
      </c>
      <c r="H16" s="21">
        <v>0.34970361601389599</v>
      </c>
      <c r="I16" s="21">
        <v>0.27957441799678101</v>
      </c>
      <c r="J16" s="21">
        <v>0.416430984392964</v>
      </c>
      <c r="K16" s="21">
        <v>0.359445571791631</v>
      </c>
      <c r="L16" s="21">
        <v>0.28908205264164899</v>
      </c>
      <c r="M16" s="21"/>
      <c r="N16" s="21">
        <v>0.36599947396122701</v>
      </c>
      <c r="O16" s="21">
        <v>0.35348925056696301</v>
      </c>
      <c r="P16" s="21">
        <v>0.31689353626824301</v>
      </c>
      <c r="Q16" s="21">
        <v>0.33491137513515501</v>
      </c>
      <c r="R16" s="21"/>
      <c r="S16" s="21">
        <v>0.26639331151147999</v>
      </c>
      <c r="T16" s="21">
        <v>0.367237483464459</v>
      </c>
      <c r="U16" s="21">
        <v>0.333690099099688</v>
      </c>
      <c r="V16" s="21">
        <v>0.45295167739695003</v>
      </c>
      <c r="W16" s="21">
        <v>0.32255862558054998</v>
      </c>
      <c r="X16" s="21">
        <v>0.33837931352853201</v>
      </c>
      <c r="Y16" s="21">
        <v>0.36329279181555302</v>
      </c>
      <c r="Z16" s="21">
        <v>0.32676882690083697</v>
      </c>
      <c r="AA16" s="21">
        <v>0.31991835363471599</v>
      </c>
      <c r="AB16" s="21">
        <v>0.27539232495579202</v>
      </c>
      <c r="AC16" s="21">
        <v>0.39977968223479998</v>
      </c>
      <c r="AD16" s="21">
        <v>0.37110729969947998</v>
      </c>
      <c r="AE16" s="21"/>
      <c r="AF16" s="21">
        <v>0.31807579400992297</v>
      </c>
      <c r="AG16" s="21">
        <v>0.35496458609715997</v>
      </c>
      <c r="AH16" s="21">
        <v>0.34143037933079101</v>
      </c>
      <c r="AI16" s="21"/>
      <c r="AJ16" s="21">
        <v>0.22839597313041199</v>
      </c>
      <c r="AK16" s="21">
        <v>0.35493517163133298</v>
      </c>
      <c r="AL16" s="21">
        <v>0.387364465835776</v>
      </c>
      <c r="AM16" s="21"/>
      <c r="AN16" s="21">
        <v>0.31699852238682802</v>
      </c>
      <c r="AO16" s="21">
        <v>0.30763753995723497</v>
      </c>
      <c r="AP16" s="21">
        <v>0.38479696955196802</v>
      </c>
      <c r="AQ16" s="21">
        <v>0.41403551172679598</v>
      </c>
      <c r="AR16" s="21">
        <v>0.30961017956595999</v>
      </c>
      <c r="AS16" s="21"/>
      <c r="AT16" s="21">
        <v>0.34576107387341198</v>
      </c>
      <c r="AU16" s="21">
        <v>0.32690657601040501</v>
      </c>
      <c r="AV16" s="21"/>
      <c r="AW16" s="21">
        <v>0.38721324173069599</v>
      </c>
      <c r="AX16" s="21">
        <v>0.200878063739201</v>
      </c>
      <c r="AY16" s="21">
        <v>0.33019116437929802</v>
      </c>
    </row>
    <row r="17" spans="2:51">
      <c r="B17" s="18" t="s">
        <v>140</v>
      </c>
      <c r="C17" s="22">
        <v>-8.5425112862785604E-2</v>
      </c>
      <c r="D17" s="22">
        <v>-6.0140420917345498E-2</v>
      </c>
      <c r="E17" s="22">
        <v>-0.110008112614793</v>
      </c>
      <c r="F17" s="22"/>
      <c r="G17" s="22">
        <v>-0.12385931729543</v>
      </c>
      <c r="H17" s="22">
        <v>-6.75798224899814E-2</v>
      </c>
      <c r="I17" s="22">
        <v>-2.1963916213316E-2</v>
      </c>
      <c r="J17" s="22">
        <v>-0.21413662236516401</v>
      </c>
      <c r="K17" s="22">
        <v>-0.177248493988828</v>
      </c>
      <c r="L17" s="22">
        <v>2.16712891880496E-2</v>
      </c>
      <c r="M17" s="22"/>
      <c r="N17" s="22">
        <v>-0.12439550756022499</v>
      </c>
      <c r="O17" s="22">
        <v>-0.10150255281000301</v>
      </c>
      <c r="P17" s="22">
        <v>-3.1893697803298801E-2</v>
      </c>
      <c r="Q17" s="22">
        <v>-7.7796783642903197E-2</v>
      </c>
      <c r="R17" s="22"/>
      <c r="S17" s="22">
        <v>4.9883180573917801E-2</v>
      </c>
      <c r="T17" s="22">
        <v>-7.7003007859984901E-2</v>
      </c>
      <c r="U17" s="22">
        <v>-9.5797312559265199E-2</v>
      </c>
      <c r="V17" s="22">
        <v>-0.26512281871280802</v>
      </c>
      <c r="W17" s="22">
        <v>-0.11563016791842699</v>
      </c>
      <c r="X17" s="22">
        <v>-0.11365443354315501</v>
      </c>
      <c r="Y17" s="22">
        <v>-3.9889463204951202E-2</v>
      </c>
      <c r="Z17" s="22">
        <v>-1.6894709259693701E-2</v>
      </c>
      <c r="AA17" s="22">
        <v>-1.93361578501897E-2</v>
      </c>
      <c r="AB17" s="22">
        <v>-4.77080801269614E-2</v>
      </c>
      <c r="AC17" s="22">
        <v>-0.23703437633230401</v>
      </c>
      <c r="AD17" s="22">
        <v>-0.203462860333881</v>
      </c>
      <c r="AE17" s="22"/>
      <c r="AF17" s="22">
        <v>-3.9696730196499698E-2</v>
      </c>
      <c r="AG17" s="22">
        <v>-9.3064158731384503E-2</v>
      </c>
      <c r="AH17" s="22">
        <v>-0.124232748031587</v>
      </c>
      <c r="AI17" s="22"/>
      <c r="AJ17" s="22">
        <v>0.13882859451270399</v>
      </c>
      <c r="AK17" s="22">
        <v>-9.4884277650128995E-2</v>
      </c>
      <c r="AL17" s="22">
        <v>-9.2785347145188907E-2</v>
      </c>
      <c r="AM17" s="22"/>
      <c r="AN17" s="22">
        <v>-3.5630318961948099E-2</v>
      </c>
      <c r="AO17" s="22">
        <v>-3.4799973785893001E-2</v>
      </c>
      <c r="AP17" s="22">
        <v>-0.17089701080213399</v>
      </c>
      <c r="AQ17" s="22">
        <v>-0.191575900752741</v>
      </c>
      <c r="AR17" s="22">
        <v>0.15266595466128</v>
      </c>
      <c r="AS17" s="22"/>
      <c r="AT17" s="22">
        <v>-9.9581125098931994E-2</v>
      </c>
      <c r="AU17" s="22">
        <v>1.1459872764392099E-2</v>
      </c>
      <c r="AV17" s="22"/>
      <c r="AW17" s="22">
        <v>-0.14240409997489301</v>
      </c>
      <c r="AX17" s="22">
        <v>0.18363896723741899</v>
      </c>
      <c r="AY17" s="22">
        <v>-9.2252685895679407E-2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499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1048</v>
      </c>
      <c r="D7" s="10">
        <v>510</v>
      </c>
      <c r="E7" s="10">
        <v>534</v>
      </c>
      <c r="F7" s="10"/>
      <c r="G7" s="10">
        <v>100</v>
      </c>
      <c r="H7" s="10">
        <v>172</v>
      </c>
      <c r="I7" s="10">
        <v>145</v>
      </c>
      <c r="J7" s="10">
        <v>168</v>
      </c>
      <c r="K7" s="10">
        <v>192</v>
      </c>
      <c r="L7" s="10">
        <v>271</v>
      </c>
      <c r="M7" s="10"/>
      <c r="N7" s="10">
        <v>270</v>
      </c>
      <c r="O7" s="10">
        <v>327</v>
      </c>
      <c r="P7" s="10">
        <v>191</v>
      </c>
      <c r="Q7" s="10">
        <v>254</v>
      </c>
      <c r="R7" s="10"/>
      <c r="S7" s="10">
        <v>107</v>
      </c>
      <c r="T7" s="10">
        <v>164</v>
      </c>
      <c r="U7" s="10">
        <v>99</v>
      </c>
      <c r="V7" s="10">
        <v>97</v>
      </c>
      <c r="W7" s="10">
        <v>78</v>
      </c>
      <c r="X7" s="10">
        <v>94</v>
      </c>
      <c r="Y7" s="10">
        <v>88</v>
      </c>
      <c r="Z7" s="10">
        <v>49</v>
      </c>
      <c r="AA7" s="10">
        <v>107</v>
      </c>
      <c r="AB7" s="10">
        <v>83</v>
      </c>
      <c r="AC7" s="10">
        <v>49</v>
      </c>
      <c r="AD7" s="10">
        <v>33</v>
      </c>
      <c r="AE7" s="10"/>
      <c r="AF7" s="10">
        <v>437</v>
      </c>
      <c r="AG7" s="10">
        <v>426</v>
      </c>
      <c r="AH7" s="10">
        <v>117</v>
      </c>
      <c r="AI7" s="10"/>
      <c r="AJ7" s="10">
        <v>240</v>
      </c>
      <c r="AK7" s="10">
        <v>331</v>
      </c>
      <c r="AL7" s="10">
        <v>79</v>
      </c>
      <c r="AM7" s="10"/>
      <c r="AN7" s="10">
        <v>235</v>
      </c>
      <c r="AO7" s="10">
        <v>171</v>
      </c>
      <c r="AP7" s="10">
        <v>234</v>
      </c>
      <c r="AQ7" s="10">
        <v>102</v>
      </c>
      <c r="AR7" s="10">
        <v>21</v>
      </c>
      <c r="AS7" s="10"/>
      <c r="AT7" s="10">
        <v>956</v>
      </c>
      <c r="AU7" s="10">
        <v>83</v>
      </c>
      <c r="AV7" s="10"/>
      <c r="AW7" s="10">
        <v>483</v>
      </c>
      <c r="AX7" s="10">
        <v>107</v>
      </c>
      <c r="AY7" s="10">
        <v>458</v>
      </c>
    </row>
    <row r="8" spans="2:51" ht="30" customHeight="1">
      <c r="B8" s="11" t="s">
        <v>112</v>
      </c>
      <c r="C8" s="11">
        <v>1058</v>
      </c>
      <c r="D8" s="11">
        <v>531</v>
      </c>
      <c r="E8" s="11">
        <v>523</v>
      </c>
      <c r="F8" s="11"/>
      <c r="G8" s="11">
        <v>117</v>
      </c>
      <c r="H8" s="11">
        <v>211</v>
      </c>
      <c r="I8" s="11">
        <v>166</v>
      </c>
      <c r="J8" s="11">
        <v>165</v>
      </c>
      <c r="K8" s="11">
        <v>157</v>
      </c>
      <c r="L8" s="11">
        <v>241</v>
      </c>
      <c r="M8" s="11"/>
      <c r="N8" s="11">
        <v>247</v>
      </c>
      <c r="O8" s="11">
        <v>308</v>
      </c>
      <c r="P8" s="11">
        <v>224</v>
      </c>
      <c r="Q8" s="11">
        <v>274</v>
      </c>
      <c r="R8" s="11"/>
      <c r="S8" s="11">
        <v>133</v>
      </c>
      <c r="T8" s="11">
        <v>154</v>
      </c>
      <c r="U8" s="11">
        <v>90</v>
      </c>
      <c r="V8" s="11">
        <v>102</v>
      </c>
      <c r="W8" s="11">
        <v>77</v>
      </c>
      <c r="X8" s="11">
        <v>100</v>
      </c>
      <c r="Y8" s="11">
        <v>88</v>
      </c>
      <c r="Z8" s="11">
        <v>42</v>
      </c>
      <c r="AA8" s="11">
        <v>105</v>
      </c>
      <c r="AB8" s="11">
        <v>82</v>
      </c>
      <c r="AC8" s="11">
        <v>50</v>
      </c>
      <c r="AD8" s="11">
        <v>35</v>
      </c>
      <c r="AE8" s="11"/>
      <c r="AF8" s="11">
        <v>423</v>
      </c>
      <c r="AG8" s="11">
        <v>430</v>
      </c>
      <c r="AH8" s="11">
        <v>127</v>
      </c>
      <c r="AI8" s="11"/>
      <c r="AJ8" s="11">
        <v>230</v>
      </c>
      <c r="AK8" s="11">
        <v>348</v>
      </c>
      <c r="AL8" s="11">
        <v>81</v>
      </c>
      <c r="AM8" s="11"/>
      <c r="AN8" s="11">
        <v>233</v>
      </c>
      <c r="AO8" s="11">
        <v>182</v>
      </c>
      <c r="AP8" s="11">
        <v>247</v>
      </c>
      <c r="AQ8" s="11">
        <v>98</v>
      </c>
      <c r="AR8" s="11">
        <v>20</v>
      </c>
      <c r="AS8" s="11"/>
      <c r="AT8" s="11">
        <v>948</v>
      </c>
      <c r="AU8" s="11">
        <v>101</v>
      </c>
      <c r="AV8" s="11"/>
      <c r="AW8" s="11">
        <v>471</v>
      </c>
      <c r="AX8" s="11">
        <v>112</v>
      </c>
      <c r="AY8" s="11">
        <v>475</v>
      </c>
    </row>
    <row r="9" spans="2:51">
      <c r="B9" s="18" t="s">
        <v>133</v>
      </c>
      <c r="C9" s="17">
        <v>8.88667523620289E-2</v>
      </c>
      <c r="D9" s="17">
        <v>0.10967236689151801</v>
      </c>
      <c r="E9" s="17">
        <v>6.6435820995853198E-2</v>
      </c>
      <c r="F9" s="17"/>
      <c r="G9" s="17">
        <v>5.2655129563082097E-2</v>
      </c>
      <c r="H9" s="17">
        <v>0.10410406782843799</v>
      </c>
      <c r="I9" s="17">
        <v>7.02944593411612E-2</v>
      </c>
      <c r="J9" s="17">
        <v>7.0921536429414303E-2</v>
      </c>
      <c r="K9" s="17">
        <v>8.0404956441229095E-2</v>
      </c>
      <c r="L9" s="17">
        <v>0.123654324197241</v>
      </c>
      <c r="M9" s="17"/>
      <c r="N9" s="17">
        <v>0.123883952241646</v>
      </c>
      <c r="O9" s="17">
        <v>7.7064343889018894E-2</v>
      </c>
      <c r="P9" s="17">
        <v>0.105948246848957</v>
      </c>
      <c r="Q9" s="17">
        <v>5.5359477860307503E-2</v>
      </c>
      <c r="R9" s="17"/>
      <c r="S9" s="17">
        <v>9.2096090427945004E-2</v>
      </c>
      <c r="T9" s="17">
        <v>7.5480014596602599E-2</v>
      </c>
      <c r="U9" s="17">
        <v>5.8283099355777003E-2</v>
      </c>
      <c r="V9" s="17">
        <v>8.7502987225259204E-2</v>
      </c>
      <c r="W9" s="17">
        <v>6.5348697477131706E-2</v>
      </c>
      <c r="X9" s="17">
        <v>0.13286824728130101</v>
      </c>
      <c r="Y9" s="17">
        <v>9.4840020310481998E-2</v>
      </c>
      <c r="Z9" s="17">
        <v>0.10717871334908299</v>
      </c>
      <c r="AA9" s="17">
        <v>9.0878546825351306E-2</v>
      </c>
      <c r="AB9" s="17">
        <v>9.9302278516068196E-2</v>
      </c>
      <c r="AC9" s="17">
        <v>0.104483403867822</v>
      </c>
      <c r="AD9" s="17">
        <v>5.4455656844108198E-2</v>
      </c>
      <c r="AE9" s="17"/>
      <c r="AF9" s="17">
        <v>7.5354791784671901E-2</v>
      </c>
      <c r="AG9" s="17">
        <v>0.11638037295114199</v>
      </c>
      <c r="AH9" s="17">
        <v>5.3427911672558698E-2</v>
      </c>
      <c r="AI9" s="17"/>
      <c r="AJ9" s="17">
        <v>9.6881489780249602E-2</v>
      </c>
      <c r="AK9" s="17">
        <v>9.2472006054093503E-2</v>
      </c>
      <c r="AL9" s="17">
        <v>0.18892275063708</v>
      </c>
      <c r="AM9" s="17"/>
      <c r="AN9" s="17">
        <v>8.8006912516739103E-2</v>
      </c>
      <c r="AO9" s="17">
        <v>5.98379611164244E-2</v>
      </c>
      <c r="AP9" s="17">
        <v>0.104058411656528</v>
      </c>
      <c r="AQ9" s="17">
        <v>9.82032598166932E-2</v>
      </c>
      <c r="AR9" s="17">
        <v>0.24152926218916199</v>
      </c>
      <c r="AS9" s="17"/>
      <c r="AT9" s="17">
        <v>8.96109135970167E-2</v>
      </c>
      <c r="AU9" s="17">
        <v>9.0334834351492393E-2</v>
      </c>
      <c r="AV9" s="17"/>
      <c r="AW9" s="17">
        <v>0.14171404894039799</v>
      </c>
      <c r="AX9" s="17">
        <v>8.05996400017127E-2</v>
      </c>
      <c r="AY9" s="17">
        <v>3.8336633660485099E-2</v>
      </c>
    </row>
    <row r="10" spans="2:51">
      <c r="B10" s="18" t="s">
        <v>134</v>
      </c>
      <c r="C10" s="17">
        <v>0.29880412113576499</v>
      </c>
      <c r="D10" s="17">
        <v>0.33259929258746102</v>
      </c>
      <c r="E10" s="17">
        <v>0.26500132179013097</v>
      </c>
      <c r="F10" s="17"/>
      <c r="G10" s="17">
        <v>0.33347979440685999</v>
      </c>
      <c r="H10" s="17">
        <v>0.31969142097421199</v>
      </c>
      <c r="I10" s="17">
        <v>0.32069135568860802</v>
      </c>
      <c r="J10" s="17">
        <v>0.277675097616634</v>
      </c>
      <c r="K10" s="17">
        <v>0.21362984145203001</v>
      </c>
      <c r="L10" s="17">
        <v>0.31854558246710701</v>
      </c>
      <c r="M10" s="17"/>
      <c r="N10" s="17">
        <v>0.34299266371842801</v>
      </c>
      <c r="O10" s="17">
        <v>0.31151325791578899</v>
      </c>
      <c r="P10" s="17">
        <v>0.246568252457217</v>
      </c>
      <c r="Q10" s="17">
        <v>0.29082123266759902</v>
      </c>
      <c r="R10" s="17"/>
      <c r="S10" s="17">
        <v>0.36303253270160502</v>
      </c>
      <c r="T10" s="17">
        <v>0.31921010027178998</v>
      </c>
      <c r="U10" s="17">
        <v>0.30825444814293901</v>
      </c>
      <c r="V10" s="17">
        <v>0.23801884231491699</v>
      </c>
      <c r="W10" s="17">
        <v>0.27610661032050898</v>
      </c>
      <c r="X10" s="17">
        <v>0.221881915744538</v>
      </c>
      <c r="Y10" s="17">
        <v>0.36779475000981798</v>
      </c>
      <c r="Z10" s="17">
        <v>0.31516200498980301</v>
      </c>
      <c r="AA10" s="17">
        <v>0.29701697787011799</v>
      </c>
      <c r="AB10" s="17">
        <v>0.29296386511820199</v>
      </c>
      <c r="AC10" s="17">
        <v>0.29463516998517197</v>
      </c>
      <c r="AD10" s="17">
        <v>0.219193168710309</v>
      </c>
      <c r="AE10" s="17"/>
      <c r="AF10" s="17">
        <v>0.28626536674021202</v>
      </c>
      <c r="AG10" s="17">
        <v>0.33547415563637201</v>
      </c>
      <c r="AH10" s="17">
        <v>0.24918749553983299</v>
      </c>
      <c r="AI10" s="17"/>
      <c r="AJ10" s="17">
        <v>0.30910367745767198</v>
      </c>
      <c r="AK10" s="17">
        <v>0.34615905150235698</v>
      </c>
      <c r="AL10" s="17">
        <v>0.331934917503519</v>
      </c>
      <c r="AM10" s="17"/>
      <c r="AN10" s="17">
        <v>0.23667797921731101</v>
      </c>
      <c r="AO10" s="17">
        <v>0.281466641966649</v>
      </c>
      <c r="AP10" s="17">
        <v>0.305923829160894</v>
      </c>
      <c r="AQ10" s="17">
        <v>0.41091174957653298</v>
      </c>
      <c r="AR10" s="17">
        <v>0.44161945838156602</v>
      </c>
      <c r="AS10" s="17"/>
      <c r="AT10" s="17">
        <v>0.28923176031562298</v>
      </c>
      <c r="AU10" s="17">
        <v>0.37471111305326299</v>
      </c>
      <c r="AV10" s="17"/>
      <c r="AW10" s="17">
        <v>0.33157250726916498</v>
      </c>
      <c r="AX10" s="17">
        <v>0.40514886967431102</v>
      </c>
      <c r="AY10" s="17">
        <v>0.241202820559446</v>
      </c>
    </row>
    <row r="11" spans="2:51">
      <c r="B11" s="18" t="s">
        <v>135</v>
      </c>
      <c r="C11" s="17">
        <v>0.36166607194638101</v>
      </c>
      <c r="D11" s="17">
        <v>0.35120615474675498</v>
      </c>
      <c r="E11" s="17">
        <v>0.37500223207514499</v>
      </c>
      <c r="F11" s="17"/>
      <c r="G11" s="17">
        <v>0.29547544408632098</v>
      </c>
      <c r="H11" s="17">
        <v>0.36201221818295498</v>
      </c>
      <c r="I11" s="17">
        <v>0.30530053907696603</v>
      </c>
      <c r="J11" s="17">
        <v>0.33185762443468902</v>
      </c>
      <c r="K11" s="17">
        <v>0.41242642358611797</v>
      </c>
      <c r="L11" s="17">
        <v>0.41964878573551301</v>
      </c>
      <c r="M11" s="17"/>
      <c r="N11" s="17">
        <v>0.33742537153463698</v>
      </c>
      <c r="O11" s="17">
        <v>0.34773495185040298</v>
      </c>
      <c r="P11" s="17">
        <v>0.40491047827568599</v>
      </c>
      <c r="Q11" s="17">
        <v>0.35634507973325202</v>
      </c>
      <c r="R11" s="17"/>
      <c r="S11" s="17">
        <v>0.37540399448218398</v>
      </c>
      <c r="T11" s="17">
        <v>0.39602044143051401</v>
      </c>
      <c r="U11" s="17">
        <v>0.41908780992506001</v>
      </c>
      <c r="V11" s="17">
        <v>0.38249455565100499</v>
      </c>
      <c r="W11" s="17">
        <v>0.38961597005658199</v>
      </c>
      <c r="X11" s="17">
        <v>0.36724687829001401</v>
      </c>
      <c r="Y11" s="17">
        <v>0.29932330278715702</v>
      </c>
      <c r="Z11" s="17">
        <v>0.30119201551255498</v>
      </c>
      <c r="AA11" s="17">
        <v>0.38972613648541499</v>
      </c>
      <c r="AB11" s="17">
        <v>0.293310020800164</v>
      </c>
      <c r="AC11" s="17">
        <v>0.29583465816406301</v>
      </c>
      <c r="AD11" s="17">
        <v>0.27301428360243801</v>
      </c>
      <c r="AE11" s="17"/>
      <c r="AF11" s="17">
        <v>0.38549513940749103</v>
      </c>
      <c r="AG11" s="17">
        <v>0.32912755373873298</v>
      </c>
      <c r="AH11" s="17">
        <v>0.41084728885786198</v>
      </c>
      <c r="AI11" s="17"/>
      <c r="AJ11" s="17">
        <v>0.40565186374261802</v>
      </c>
      <c r="AK11" s="17">
        <v>0.30821164076108998</v>
      </c>
      <c r="AL11" s="17">
        <v>0.31593043423253198</v>
      </c>
      <c r="AM11" s="17"/>
      <c r="AN11" s="17">
        <v>0.41702365570958599</v>
      </c>
      <c r="AO11" s="17">
        <v>0.38435440513185398</v>
      </c>
      <c r="AP11" s="17">
        <v>0.34255040977337298</v>
      </c>
      <c r="AQ11" s="17">
        <v>0.27270536831375802</v>
      </c>
      <c r="AR11" s="17">
        <v>0.17138564671148801</v>
      </c>
      <c r="AS11" s="17"/>
      <c r="AT11" s="17">
        <v>0.369793158830101</v>
      </c>
      <c r="AU11" s="17">
        <v>0.27340745837779401</v>
      </c>
      <c r="AV11" s="17"/>
      <c r="AW11" s="17">
        <v>0.323996700982144</v>
      </c>
      <c r="AX11" s="17">
        <v>0.32164617317737298</v>
      </c>
      <c r="AY11" s="17">
        <v>0.40850374415555601</v>
      </c>
    </row>
    <row r="12" spans="2:51">
      <c r="B12" s="18" t="s">
        <v>136</v>
      </c>
      <c r="C12" s="17">
        <v>0.12986037907588599</v>
      </c>
      <c r="D12" s="17">
        <v>0.110320373753537</v>
      </c>
      <c r="E12" s="17">
        <v>0.14687196311406001</v>
      </c>
      <c r="F12" s="17"/>
      <c r="G12" s="17">
        <v>0.193759969536201</v>
      </c>
      <c r="H12" s="17">
        <v>8.2186194589986605E-2</v>
      </c>
      <c r="I12" s="17">
        <v>0.170015660792355</v>
      </c>
      <c r="J12" s="17">
        <v>0.17665087724672399</v>
      </c>
      <c r="K12" s="17">
        <v>0.13737034410055499</v>
      </c>
      <c r="L12" s="17">
        <v>7.6021438757169602E-2</v>
      </c>
      <c r="M12" s="17"/>
      <c r="N12" s="17">
        <v>0.117770332169279</v>
      </c>
      <c r="O12" s="17">
        <v>0.16357572210336099</v>
      </c>
      <c r="P12" s="17">
        <v>0.123845699621462</v>
      </c>
      <c r="Q12" s="17">
        <v>0.110516844622415</v>
      </c>
      <c r="R12" s="17"/>
      <c r="S12" s="17">
        <v>9.0262788353481796E-2</v>
      </c>
      <c r="T12" s="17">
        <v>0.121188521135616</v>
      </c>
      <c r="U12" s="17">
        <v>0.106983055587425</v>
      </c>
      <c r="V12" s="17">
        <v>0.174688005197593</v>
      </c>
      <c r="W12" s="17">
        <v>0.17333755461323999</v>
      </c>
      <c r="X12" s="17">
        <v>0.13848477580329099</v>
      </c>
      <c r="Y12" s="17">
        <v>0.112849108852873</v>
      </c>
      <c r="Z12" s="17">
        <v>0.17849071081789</v>
      </c>
      <c r="AA12" s="17">
        <v>8.7731443504481393E-2</v>
      </c>
      <c r="AB12" s="17">
        <v>0.150382308416666</v>
      </c>
      <c r="AC12" s="17">
        <v>0.15956888182989401</v>
      </c>
      <c r="AD12" s="17">
        <v>0.144485075113891</v>
      </c>
      <c r="AE12" s="17"/>
      <c r="AF12" s="17">
        <v>0.122177210293605</v>
      </c>
      <c r="AG12" s="17">
        <v>0.125404139139311</v>
      </c>
      <c r="AH12" s="17">
        <v>0.12959973447731199</v>
      </c>
      <c r="AI12" s="17"/>
      <c r="AJ12" s="17">
        <v>0.11577102255256699</v>
      </c>
      <c r="AK12" s="17">
        <v>0.13347740105921199</v>
      </c>
      <c r="AL12" s="17">
        <v>6.0225070223285597E-2</v>
      </c>
      <c r="AM12" s="17"/>
      <c r="AN12" s="17">
        <v>0.110775898351279</v>
      </c>
      <c r="AO12" s="17">
        <v>0.144556415771361</v>
      </c>
      <c r="AP12" s="17">
        <v>0.13008842519632499</v>
      </c>
      <c r="AQ12" s="17">
        <v>0.110096901485186</v>
      </c>
      <c r="AR12" s="17">
        <v>8.9828329298831694E-2</v>
      </c>
      <c r="AS12" s="17"/>
      <c r="AT12" s="17">
        <v>0.12803609464334001</v>
      </c>
      <c r="AU12" s="17">
        <v>0.159439949688293</v>
      </c>
      <c r="AV12" s="17"/>
      <c r="AW12" s="17">
        <v>0.108931770279466</v>
      </c>
      <c r="AX12" s="17">
        <v>9.40280193342342E-2</v>
      </c>
      <c r="AY12" s="17">
        <v>0.159087298880463</v>
      </c>
    </row>
    <row r="13" spans="2:51">
      <c r="B13" s="18" t="s">
        <v>137</v>
      </c>
      <c r="C13" s="17">
        <v>5.90513573335412E-2</v>
      </c>
      <c r="D13" s="17">
        <v>5.4016053346489998E-2</v>
      </c>
      <c r="E13" s="17">
        <v>6.4607424313246897E-2</v>
      </c>
      <c r="F13" s="17"/>
      <c r="G13" s="17">
        <v>8.3987285981751494E-2</v>
      </c>
      <c r="H13" s="17">
        <v>7.5443596258694096E-2</v>
      </c>
      <c r="I13" s="17">
        <v>3.05592412797033E-2</v>
      </c>
      <c r="J13" s="17">
        <v>7.1095302653466697E-2</v>
      </c>
      <c r="K13" s="17">
        <v>7.5225203348616904E-2</v>
      </c>
      <c r="L13" s="17">
        <v>3.3547418865633102E-2</v>
      </c>
      <c r="M13" s="17"/>
      <c r="N13" s="17">
        <v>3.5497268631484398E-2</v>
      </c>
      <c r="O13" s="17">
        <v>4.5219498232089199E-2</v>
      </c>
      <c r="P13" s="17">
        <v>7.5830422097105499E-2</v>
      </c>
      <c r="Q13" s="17">
        <v>8.3360366273766001E-2</v>
      </c>
      <c r="R13" s="17"/>
      <c r="S13" s="17">
        <v>3.0481847698323301E-2</v>
      </c>
      <c r="T13" s="17">
        <v>5.5746953338804202E-2</v>
      </c>
      <c r="U13" s="17">
        <v>5.1578452396559997E-2</v>
      </c>
      <c r="V13" s="17">
        <v>4.1683773872478097E-2</v>
      </c>
      <c r="W13" s="17">
        <v>6.0602146603529299E-2</v>
      </c>
      <c r="X13" s="17">
        <v>9.0158026126960097E-2</v>
      </c>
      <c r="Y13" s="17">
        <v>9.2667488305410495E-2</v>
      </c>
      <c r="Z13" s="17">
        <v>5.2399556848012598E-2</v>
      </c>
      <c r="AA13" s="17">
        <v>3.3895203037951398E-2</v>
      </c>
      <c r="AB13" s="17">
        <v>5.6698739671477101E-2</v>
      </c>
      <c r="AC13" s="17">
        <v>5.3673456017798098E-2</v>
      </c>
      <c r="AD13" s="17">
        <v>0.172800360269249</v>
      </c>
      <c r="AE13" s="17"/>
      <c r="AF13" s="17">
        <v>6.9834493774200895E-2</v>
      </c>
      <c r="AG13" s="17">
        <v>3.66718808696887E-2</v>
      </c>
      <c r="AH13" s="17">
        <v>8.5614503732300201E-2</v>
      </c>
      <c r="AI13" s="17"/>
      <c r="AJ13" s="17">
        <v>3.8432104571880503E-2</v>
      </c>
      <c r="AK13" s="17">
        <v>4.8638683546359703E-2</v>
      </c>
      <c r="AL13" s="17">
        <v>7.51952208977371E-2</v>
      </c>
      <c r="AM13" s="17"/>
      <c r="AN13" s="17">
        <v>6.4662878216950798E-2</v>
      </c>
      <c r="AO13" s="17">
        <v>8.2074996828295305E-2</v>
      </c>
      <c r="AP13" s="17">
        <v>4.2658261879487902E-2</v>
      </c>
      <c r="AQ13" s="17">
        <v>6.1789877835737098E-2</v>
      </c>
      <c r="AR13" s="17">
        <v>0</v>
      </c>
      <c r="AS13" s="17"/>
      <c r="AT13" s="17">
        <v>5.8343812948631599E-2</v>
      </c>
      <c r="AU13" s="17">
        <v>6.4923881934473904E-2</v>
      </c>
      <c r="AV13" s="17"/>
      <c r="AW13" s="17">
        <v>5.7843007300153702E-2</v>
      </c>
      <c r="AX13" s="17">
        <v>4.98081153446817E-2</v>
      </c>
      <c r="AY13" s="17">
        <v>6.2429574494082998E-2</v>
      </c>
    </row>
    <row r="14" spans="2:51">
      <c r="B14" s="18" t="s">
        <v>119</v>
      </c>
      <c r="C14" s="17">
        <v>6.1751318146397498E-2</v>
      </c>
      <c r="D14" s="17">
        <v>4.2185758674240098E-2</v>
      </c>
      <c r="E14" s="17">
        <v>8.2081237711564503E-2</v>
      </c>
      <c r="F14" s="17"/>
      <c r="G14" s="17">
        <v>4.0642376425783701E-2</v>
      </c>
      <c r="H14" s="17">
        <v>5.6562502165714797E-2</v>
      </c>
      <c r="I14" s="17">
        <v>0.103138743821206</v>
      </c>
      <c r="J14" s="17">
        <v>7.1799561619072402E-2</v>
      </c>
      <c r="K14" s="17">
        <v>8.0943231071450003E-2</v>
      </c>
      <c r="L14" s="17">
        <v>2.85824499773361E-2</v>
      </c>
      <c r="M14" s="17"/>
      <c r="N14" s="17">
        <v>4.2430411704525398E-2</v>
      </c>
      <c r="O14" s="17">
        <v>5.4892226009339198E-2</v>
      </c>
      <c r="P14" s="17">
        <v>4.28969006995727E-2</v>
      </c>
      <c r="Q14" s="17">
        <v>0.10359699884266001</v>
      </c>
      <c r="R14" s="17"/>
      <c r="S14" s="17">
        <v>4.8722746336460898E-2</v>
      </c>
      <c r="T14" s="17">
        <v>3.2353969226674002E-2</v>
      </c>
      <c r="U14" s="17">
        <v>5.5813134592238703E-2</v>
      </c>
      <c r="V14" s="17">
        <v>7.5611835738748398E-2</v>
      </c>
      <c r="W14" s="17">
        <v>3.49890209290089E-2</v>
      </c>
      <c r="X14" s="17">
        <v>4.93601567538954E-2</v>
      </c>
      <c r="Y14" s="17">
        <v>3.2525329734258902E-2</v>
      </c>
      <c r="Z14" s="17">
        <v>4.5576998482655902E-2</v>
      </c>
      <c r="AA14" s="17">
        <v>0.100751692276683</v>
      </c>
      <c r="AB14" s="17">
        <v>0.107342787477422</v>
      </c>
      <c r="AC14" s="17">
        <v>9.18044301352514E-2</v>
      </c>
      <c r="AD14" s="17">
        <v>0.13605145546000499</v>
      </c>
      <c r="AE14" s="17"/>
      <c r="AF14" s="17">
        <v>6.08729979998196E-2</v>
      </c>
      <c r="AG14" s="17">
        <v>5.6941897664753903E-2</v>
      </c>
      <c r="AH14" s="17">
        <v>7.1323065720134499E-2</v>
      </c>
      <c r="AI14" s="17"/>
      <c r="AJ14" s="17">
        <v>3.4159841895012102E-2</v>
      </c>
      <c r="AK14" s="17">
        <v>7.1041217076887E-2</v>
      </c>
      <c r="AL14" s="17">
        <v>2.7791606505846601E-2</v>
      </c>
      <c r="AM14" s="17"/>
      <c r="AN14" s="17">
        <v>8.2852675988134006E-2</v>
      </c>
      <c r="AO14" s="17">
        <v>4.7709579185416302E-2</v>
      </c>
      <c r="AP14" s="17">
        <v>7.4720662333392501E-2</v>
      </c>
      <c r="AQ14" s="17">
        <v>4.6292842972092803E-2</v>
      </c>
      <c r="AR14" s="17">
        <v>5.5637303418952698E-2</v>
      </c>
      <c r="AS14" s="17"/>
      <c r="AT14" s="17">
        <v>6.4984259665287897E-2</v>
      </c>
      <c r="AU14" s="17">
        <v>3.7182762594683699E-2</v>
      </c>
      <c r="AV14" s="17"/>
      <c r="AW14" s="17">
        <v>3.5941965228672997E-2</v>
      </c>
      <c r="AX14" s="17">
        <v>4.8769182467687203E-2</v>
      </c>
      <c r="AY14" s="17">
        <v>9.0439928249966703E-2</v>
      </c>
    </row>
    <row r="15" spans="2:51">
      <c r="B15" s="18" t="s">
        <v>138</v>
      </c>
      <c r="C15" s="21">
        <v>0.387670873497794</v>
      </c>
      <c r="D15" s="21">
        <v>0.44227165947897901</v>
      </c>
      <c r="E15" s="21">
        <v>0.33143714278598402</v>
      </c>
      <c r="F15" s="21"/>
      <c r="G15" s="21">
        <v>0.38613492396994198</v>
      </c>
      <c r="H15" s="21">
        <v>0.423795488802649</v>
      </c>
      <c r="I15" s="21">
        <v>0.39098581502976898</v>
      </c>
      <c r="J15" s="21">
        <v>0.34859663404604802</v>
      </c>
      <c r="K15" s="21">
        <v>0.29403479789325998</v>
      </c>
      <c r="L15" s="21">
        <v>0.442199906664349</v>
      </c>
      <c r="M15" s="21"/>
      <c r="N15" s="21">
        <v>0.46687661596007402</v>
      </c>
      <c r="O15" s="21">
        <v>0.38857760180480799</v>
      </c>
      <c r="P15" s="21">
        <v>0.35251649930617401</v>
      </c>
      <c r="Q15" s="21">
        <v>0.346180710527906</v>
      </c>
      <c r="R15" s="21"/>
      <c r="S15" s="21">
        <v>0.45512862312954999</v>
      </c>
      <c r="T15" s="21">
        <v>0.39469011486839201</v>
      </c>
      <c r="U15" s="21">
        <v>0.36653754749871598</v>
      </c>
      <c r="V15" s="21">
        <v>0.325521829540176</v>
      </c>
      <c r="W15" s="21">
        <v>0.34145530779764</v>
      </c>
      <c r="X15" s="21">
        <v>0.354750163025839</v>
      </c>
      <c r="Y15" s="21">
        <v>0.46263477032029998</v>
      </c>
      <c r="Z15" s="21">
        <v>0.42234071833888598</v>
      </c>
      <c r="AA15" s="21">
        <v>0.38789552469546901</v>
      </c>
      <c r="AB15" s="21">
        <v>0.39226614363426998</v>
      </c>
      <c r="AC15" s="21">
        <v>0.39911857385299399</v>
      </c>
      <c r="AD15" s="21">
        <v>0.273648825554417</v>
      </c>
      <c r="AE15" s="21"/>
      <c r="AF15" s="21">
        <v>0.36162015852488399</v>
      </c>
      <c r="AG15" s="21">
        <v>0.45185452858751302</v>
      </c>
      <c r="AH15" s="21">
        <v>0.302615407212391</v>
      </c>
      <c r="AI15" s="21"/>
      <c r="AJ15" s="21">
        <v>0.405985167237922</v>
      </c>
      <c r="AK15" s="21">
        <v>0.43863105755644999</v>
      </c>
      <c r="AL15" s="21">
        <v>0.52085766814059897</v>
      </c>
      <c r="AM15" s="21"/>
      <c r="AN15" s="21">
        <v>0.32468489173405002</v>
      </c>
      <c r="AO15" s="21">
        <v>0.34130460308307298</v>
      </c>
      <c r="AP15" s="21">
        <v>0.40998224081742102</v>
      </c>
      <c r="AQ15" s="21">
        <v>0.50911500939322596</v>
      </c>
      <c r="AR15" s="21">
        <v>0.68314872057072795</v>
      </c>
      <c r="AS15" s="21"/>
      <c r="AT15" s="21">
        <v>0.37884267391263998</v>
      </c>
      <c r="AU15" s="21">
        <v>0.46504594740475502</v>
      </c>
      <c r="AV15" s="21"/>
      <c r="AW15" s="21">
        <v>0.473286556209563</v>
      </c>
      <c r="AX15" s="21">
        <v>0.48574850967602401</v>
      </c>
      <c r="AY15" s="21">
        <v>0.27953945421993098</v>
      </c>
    </row>
    <row r="16" spans="2:51">
      <c r="B16" s="18" t="s">
        <v>139</v>
      </c>
      <c r="C16" s="21">
        <v>0.18891173640942799</v>
      </c>
      <c r="D16" s="21">
        <v>0.16433642710002699</v>
      </c>
      <c r="E16" s="21">
        <v>0.21147938742730699</v>
      </c>
      <c r="F16" s="21"/>
      <c r="G16" s="21">
        <v>0.27774725551795298</v>
      </c>
      <c r="H16" s="21">
        <v>0.15762979084868101</v>
      </c>
      <c r="I16" s="21">
        <v>0.200574902072058</v>
      </c>
      <c r="J16" s="21">
        <v>0.24774617990018999</v>
      </c>
      <c r="K16" s="21">
        <v>0.212595547449172</v>
      </c>
      <c r="L16" s="21">
        <v>0.109568857622803</v>
      </c>
      <c r="M16" s="21"/>
      <c r="N16" s="21">
        <v>0.15326760080076399</v>
      </c>
      <c r="O16" s="21">
        <v>0.20879522033545</v>
      </c>
      <c r="P16" s="21">
        <v>0.19967612171856799</v>
      </c>
      <c r="Q16" s="21">
        <v>0.19387721089618101</v>
      </c>
      <c r="R16" s="21"/>
      <c r="S16" s="21">
        <v>0.12074463605180499</v>
      </c>
      <c r="T16" s="21">
        <v>0.17693547447442001</v>
      </c>
      <c r="U16" s="21">
        <v>0.158561507983985</v>
      </c>
      <c r="V16" s="21">
        <v>0.21637177907007099</v>
      </c>
      <c r="W16" s="21">
        <v>0.23393970121676899</v>
      </c>
      <c r="X16" s="21">
        <v>0.22864280193025099</v>
      </c>
      <c r="Y16" s="21">
        <v>0.20551659715828399</v>
      </c>
      <c r="Z16" s="21">
        <v>0.23089026766590301</v>
      </c>
      <c r="AA16" s="21">
        <v>0.12162664654243301</v>
      </c>
      <c r="AB16" s="21">
        <v>0.20708104808814401</v>
      </c>
      <c r="AC16" s="21">
        <v>0.213242337847692</v>
      </c>
      <c r="AD16" s="21">
        <v>0.31728543538314002</v>
      </c>
      <c r="AE16" s="21"/>
      <c r="AF16" s="21">
        <v>0.19201170406780599</v>
      </c>
      <c r="AG16" s="21">
        <v>0.16207602000900001</v>
      </c>
      <c r="AH16" s="21">
        <v>0.215214238209612</v>
      </c>
      <c r="AI16" s="21"/>
      <c r="AJ16" s="21">
        <v>0.154203127124448</v>
      </c>
      <c r="AK16" s="21">
        <v>0.18211608460557199</v>
      </c>
      <c r="AL16" s="21">
        <v>0.135420291121023</v>
      </c>
      <c r="AM16" s="21"/>
      <c r="AN16" s="21">
        <v>0.17543877656823001</v>
      </c>
      <c r="AO16" s="21">
        <v>0.226631412599657</v>
      </c>
      <c r="AP16" s="21">
        <v>0.172746687075813</v>
      </c>
      <c r="AQ16" s="21">
        <v>0.171886779320923</v>
      </c>
      <c r="AR16" s="21">
        <v>8.9828329298831694E-2</v>
      </c>
      <c r="AS16" s="21"/>
      <c r="AT16" s="21">
        <v>0.18637990759197101</v>
      </c>
      <c r="AU16" s="21">
        <v>0.22436383162276699</v>
      </c>
      <c r="AV16" s="21"/>
      <c r="AW16" s="21">
        <v>0.16677477757962</v>
      </c>
      <c r="AX16" s="21">
        <v>0.14383613467891601</v>
      </c>
      <c r="AY16" s="21">
        <v>0.22151687337454601</v>
      </c>
    </row>
    <row r="17" spans="2:51">
      <c r="B17" s="18" t="s">
        <v>140</v>
      </c>
      <c r="C17" s="22">
        <v>0.19875913708836601</v>
      </c>
      <c r="D17" s="22">
        <v>0.27793523237895201</v>
      </c>
      <c r="E17" s="22">
        <v>0.119957755358677</v>
      </c>
      <c r="F17" s="22"/>
      <c r="G17" s="22">
        <v>0.10838766845198999</v>
      </c>
      <c r="H17" s="22">
        <v>0.26616569795396799</v>
      </c>
      <c r="I17" s="22">
        <v>0.19041091295771101</v>
      </c>
      <c r="J17" s="22">
        <v>0.100850454145858</v>
      </c>
      <c r="K17" s="22">
        <v>8.1439250444087397E-2</v>
      </c>
      <c r="L17" s="22">
        <v>0.332631049041546</v>
      </c>
      <c r="M17" s="22"/>
      <c r="N17" s="22">
        <v>0.31360901515931</v>
      </c>
      <c r="O17" s="22">
        <v>0.17978238146935799</v>
      </c>
      <c r="P17" s="22">
        <v>0.15284037758760599</v>
      </c>
      <c r="Q17" s="22">
        <v>0.15230349963172499</v>
      </c>
      <c r="R17" s="22"/>
      <c r="S17" s="22">
        <v>0.33438398707774503</v>
      </c>
      <c r="T17" s="22">
        <v>0.21775464039397199</v>
      </c>
      <c r="U17" s="22">
        <v>0.20797603951473101</v>
      </c>
      <c r="V17" s="22">
        <v>0.10915005047010599</v>
      </c>
      <c r="W17" s="22">
        <v>0.107515606580871</v>
      </c>
      <c r="X17" s="22">
        <v>0.12610736109558801</v>
      </c>
      <c r="Y17" s="22">
        <v>0.25711817316201602</v>
      </c>
      <c r="Z17" s="22">
        <v>0.191450450672984</v>
      </c>
      <c r="AA17" s="22">
        <v>0.26626887815303701</v>
      </c>
      <c r="AB17" s="22">
        <v>0.185185095546127</v>
      </c>
      <c r="AC17" s="22">
        <v>0.18587623600530201</v>
      </c>
      <c r="AD17" s="22">
        <v>-4.3636609828723E-2</v>
      </c>
      <c r="AE17" s="22"/>
      <c r="AF17" s="22">
        <v>0.16960845445707801</v>
      </c>
      <c r="AG17" s="22">
        <v>0.289778508578514</v>
      </c>
      <c r="AH17" s="22">
        <v>8.7401169002779597E-2</v>
      </c>
      <c r="AI17" s="22"/>
      <c r="AJ17" s="22">
        <v>0.25178204011347399</v>
      </c>
      <c r="AK17" s="22">
        <v>0.256514972950878</v>
      </c>
      <c r="AL17" s="22">
        <v>0.38543737701957598</v>
      </c>
      <c r="AM17" s="22"/>
      <c r="AN17" s="22">
        <v>0.14924611516582001</v>
      </c>
      <c r="AO17" s="22">
        <v>0.114673190483416</v>
      </c>
      <c r="AP17" s="22">
        <v>0.23723555374160801</v>
      </c>
      <c r="AQ17" s="22">
        <v>0.33722823007230301</v>
      </c>
      <c r="AR17" s="22">
        <v>0.59332039127189595</v>
      </c>
      <c r="AS17" s="22"/>
      <c r="AT17" s="22">
        <v>0.192462766320669</v>
      </c>
      <c r="AU17" s="22">
        <v>0.240682115781988</v>
      </c>
      <c r="AV17" s="22"/>
      <c r="AW17" s="22">
        <v>0.306511778629943</v>
      </c>
      <c r="AX17" s="22">
        <v>0.34191237499710803</v>
      </c>
      <c r="AY17" s="22">
        <v>5.8022580845384898E-2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1048</v>
      </c>
      <c r="D7" s="10">
        <v>510</v>
      </c>
      <c r="E7" s="10">
        <v>534</v>
      </c>
      <c r="F7" s="10"/>
      <c r="G7" s="10">
        <v>100</v>
      </c>
      <c r="H7" s="10">
        <v>172</v>
      </c>
      <c r="I7" s="10">
        <v>145</v>
      </c>
      <c r="J7" s="10">
        <v>168</v>
      </c>
      <c r="K7" s="10">
        <v>192</v>
      </c>
      <c r="L7" s="10">
        <v>271</v>
      </c>
      <c r="M7" s="10"/>
      <c r="N7" s="10">
        <v>270</v>
      </c>
      <c r="O7" s="10">
        <v>327</v>
      </c>
      <c r="P7" s="10">
        <v>191</v>
      </c>
      <c r="Q7" s="10">
        <v>254</v>
      </c>
      <c r="R7" s="10"/>
      <c r="S7" s="10">
        <v>107</v>
      </c>
      <c r="T7" s="10">
        <v>164</v>
      </c>
      <c r="U7" s="10">
        <v>99</v>
      </c>
      <c r="V7" s="10">
        <v>97</v>
      </c>
      <c r="W7" s="10">
        <v>78</v>
      </c>
      <c r="X7" s="10">
        <v>94</v>
      </c>
      <c r="Y7" s="10">
        <v>88</v>
      </c>
      <c r="Z7" s="10">
        <v>49</v>
      </c>
      <c r="AA7" s="10">
        <v>107</v>
      </c>
      <c r="AB7" s="10">
        <v>83</v>
      </c>
      <c r="AC7" s="10">
        <v>49</v>
      </c>
      <c r="AD7" s="10">
        <v>33</v>
      </c>
      <c r="AE7" s="10"/>
      <c r="AF7" s="10">
        <v>437</v>
      </c>
      <c r="AG7" s="10">
        <v>426</v>
      </c>
      <c r="AH7" s="10">
        <v>117</v>
      </c>
      <c r="AI7" s="10"/>
      <c r="AJ7" s="10">
        <v>240</v>
      </c>
      <c r="AK7" s="10">
        <v>331</v>
      </c>
      <c r="AL7" s="10">
        <v>79</v>
      </c>
      <c r="AM7" s="10"/>
      <c r="AN7" s="10">
        <v>235</v>
      </c>
      <c r="AO7" s="10">
        <v>171</v>
      </c>
      <c r="AP7" s="10">
        <v>234</v>
      </c>
      <c r="AQ7" s="10">
        <v>102</v>
      </c>
      <c r="AR7" s="10">
        <v>21</v>
      </c>
      <c r="AS7" s="10"/>
      <c r="AT7" s="10">
        <v>956</v>
      </c>
      <c r="AU7" s="10">
        <v>83</v>
      </c>
      <c r="AV7" s="10"/>
      <c r="AW7" s="10">
        <v>483</v>
      </c>
      <c r="AX7" s="10">
        <v>107</v>
      </c>
      <c r="AY7" s="10">
        <v>458</v>
      </c>
    </row>
    <row r="8" spans="2:51" ht="30" customHeight="1">
      <c r="B8" s="11" t="s">
        <v>112</v>
      </c>
      <c r="C8" s="11">
        <v>1058</v>
      </c>
      <c r="D8" s="11">
        <v>531</v>
      </c>
      <c r="E8" s="11">
        <v>523</v>
      </c>
      <c r="F8" s="11"/>
      <c r="G8" s="11">
        <v>117</v>
      </c>
      <c r="H8" s="11">
        <v>211</v>
      </c>
      <c r="I8" s="11">
        <v>166</v>
      </c>
      <c r="J8" s="11">
        <v>165</v>
      </c>
      <c r="K8" s="11">
        <v>157</v>
      </c>
      <c r="L8" s="11">
        <v>241</v>
      </c>
      <c r="M8" s="11"/>
      <c r="N8" s="11">
        <v>247</v>
      </c>
      <c r="O8" s="11">
        <v>308</v>
      </c>
      <c r="P8" s="11">
        <v>224</v>
      </c>
      <c r="Q8" s="11">
        <v>274</v>
      </c>
      <c r="R8" s="11"/>
      <c r="S8" s="11">
        <v>133</v>
      </c>
      <c r="T8" s="11">
        <v>154</v>
      </c>
      <c r="U8" s="11">
        <v>90</v>
      </c>
      <c r="V8" s="11">
        <v>102</v>
      </c>
      <c r="W8" s="11">
        <v>77</v>
      </c>
      <c r="X8" s="11">
        <v>100</v>
      </c>
      <c r="Y8" s="11">
        <v>88</v>
      </c>
      <c r="Z8" s="11">
        <v>42</v>
      </c>
      <c r="AA8" s="11">
        <v>105</v>
      </c>
      <c r="AB8" s="11">
        <v>82</v>
      </c>
      <c r="AC8" s="11">
        <v>50</v>
      </c>
      <c r="AD8" s="11">
        <v>35</v>
      </c>
      <c r="AE8" s="11"/>
      <c r="AF8" s="11">
        <v>423</v>
      </c>
      <c r="AG8" s="11">
        <v>430</v>
      </c>
      <c r="AH8" s="11">
        <v>127</v>
      </c>
      <c r="AI8" s="11"/>
      <c r="AJ8" s="11">
        <v>230</v>
      </c>
      <c r="AK8" s="11">
        <v>348</v>
      </c>
      <c r="AL8" s="11">
        <v>81</v>
      </c>
      <c r="AM8" s="11"/>
      <c r="AN8" s="11">
        <v>233</v>
      </c>
      <c r="AO8" s="11">
        <v>182</v>
      </c>
      <c r="AP8" s="11">
        <v>247</v>
      </c>
      <c r="AQ8" s="11">
        <v>98</v>
      </c>
      <c r="AR8" s="11">
        <v>20</v>
      </c>
      <c r="AS8" s="11"/>
      <c r="AT8" s="11">
        <v>948</v>
      </c>
      <c r="AU8" s="11">
        <v>101</v>
      </c>
      <c r="AV8" s="11"/>
      <c r="AW8" s="11">
        <v>471</v>
      </c>
      <c r="AX8" s="11">
        <v>112</v>
      </c>
      <c r="AY8" s="11">
        <v>475</v>
      </c>
    </row>
    <row r="9" spans="2:51">
      <c r="B9" s="18" t="s">
        <v>133</v>
      </c>
      <c r="C9" s="17">
        <v>9.9456300650614504E-2</v>
      </c>
      <c r="D9" s="17">
        <v>0.110086742048543</v>
      </c>
      <c r="E9" s="17">
        <v>8.9409215234374298E-2</v>
      </c>
      <c r="F9" s="17"/>
      <c r="G9" s="17">
        <v>0.123651251544556</v>
      </c>
      <c r="H9" s="17">
        <v>0.105366943511605</v>
      </c>
      <c r="I9" s="17">
        <v>0.10617293044993199</v>
      </c>
      <c r="J9" s="17">
        <v>7.4498792285857596E-2</v>
      </c>
      <c r="K9" s="17">
        <v>7.15713362544486E-2</v>
      </c>
      <c r="L9" s="17">
        <v>0.113191557278327</v>
      </c>
      <c r="M9" s="17"/>
      <c r="N9" s="17">
        <v>0.138962336631092</v>
      </c>
      <c r="O9" s="17">
        <v>9.2091293857736997E-2</v>
      </c>
      <c r="P9" s="17">
        <v>9.6814161218164801E-2</v>
      </c>
      <c r="Q9" s="17">
        <v>7.6388007960646306E-2</v>
      </c>
      <c r="R9" s="17"/>
      <c r="S9" s="17">
        <v>9.6062262001736398E-2</v>
      </c>
      <c r="T9" s="17">
        <v>0.112581348322098</v>
      </c>
      <c r="U9" s="17">
        <v>8.0134510305884199E-2</v>
      </c>
      <c r="V9" s="17">
        <v>3.8757783300355897E-2</v>
      </c>
      <c r="W9" s="17">
        <v>3.85453723206651E-2</v>
      </c>
      <c r="X9" s="17">
        <v>0.191853239093387</v>
      </c>
      <c r="Y9" s="17">
        <v>0.139073248733845</v>
      </c>
      <c r="Z9" s="17">
        <v>0.110886373095712</v>
      </c>
      <c r="AA9" s="17">
        <v>9.5319485687359401E-2</v>
      </c>
      <c r="AB9" s="17">
        <v>8.0865667703885494E-2</v>
      </c>
      <c r="AC9" s="17">
        <v>8.2176219997935104E-2</v>
      </c>
      <c r="AD9" s="17">
        <v>0.121176040429472</v>
      </c>
      <c r="AE9" s="17"/>
      <c r="AF9" s="17">
        <v>9.1878812630415405E-2</v>
      </c>
      <c r="AG9" s="17">
        <v>0.11283114318750199</v>
      </c>
      <c r="AH9" s="17">
        <v>3.95226987688828E-2</v>
      </c>
      <c r="AI9" s="17"/>
      <c r="AJ9" s="17">
        <v>0.126245779775986</v>
      </c>
      <c r="AK9" s="17">
        <v>9.7333944627722796E-2</v>
      </c>
      <c r="AL9" s="17">
        <v>0.171231414631968</v>
      </c>
      <c r="AM9" s="17"/>
      <c r="AN9" s="17">
        <v>7.7546186279719001E-2</v>
      </c>
      <c r="AO9" s="17">
        <v>0.116168753811417</v>
      </c>
      <c r="AP9" s="17">
        <v>9.6335230193541802E-2</v>
      </c>
      <c r="AQ9" s="17">
        <v>0.132208334098287</v>
      </c>
      <c r="AR9" s="17">
        <v>0.293884193088642</v>
      </c>
      <c r="AS9" s="17"/>
      <c r="AT9" s="17">
        <v>9.8326397939152502E-2</v>
      </c>
      <c r="AU9" s="17">
        <v>0.103775647448957</v>
      </c>
      <c r="AV9" s="17"/>
      <c r="AW9" s="17">
        <v>0.142128693543491</v>
      </c>
      <c r="AX9" s="17">
        <v>0.10446097244655</v>
      </c>
      <c r="AY9" s="17">
        <v>5.5902371059347603E-2</v>
      </c>
    </row>
    <row r="10" spans="2:51">
      <c r="B10" s="18" t="s">
        <v>134</v>
      </c>
      <c r="C10" s="17">
        <v>0.34026922550119598</v>
      </c>
      <c r="D10" s="17">
        <v>0.37096980057242601</v>
      </c>
      <c r="E10" s="17">
        <v>0.30794714069802498</v>
      </c>
      <c r="F10" s="17"/>
      <c r="G10" s="17">
        <v>0.29844180880015198</v>
      </c>
      <c r="H10" s="17">
        <v>0.41029938531197402</v>
      </c>
      <c r="I10" s="17">
        <v>0.28489299237162802</v>
      </c>
      <c r="J10" s="17">
        <v>0.32569914825730001</v>
      </c>
      <c r="K10" s="17">
        <v>0.30363155919593399</v>
      </c>
      <c r="L10" s="17">
        <v>0.37125622361678401</v>
      </c>
      <c r="M10" s="17"/>
      <c r="N10" s="17">
        <v>0.40371768642948203</v>
      </c>
      <c r="O10" s="17">
        <v>0.38111512343263398</v>
      </c>
      <c r="P10" s="17">
        <v>0.29813429149645199</v>
      </c>
      <c r="Q10" s="17">
        <v>0.271384676879799</v>
      </c>
      <c r="R10" s="17"/>
      <c r="S10" s="17">
        <v>0.40350389109740598</v>
      </c>
      <c r="T10" s="17">
        <v>0.38400826330925097</v>
      </c>
      <c r="U10" s="17">
        <v>0.29224473312793697</v>
      </c>
      <c r="V10" s="17">
        <v>0.29536914262578501</v>
      </c>
      <c r="W10" s="17">
        <v>0.34927424210281999</v>
      </c>
      <c r="X10" s="17">
        <v>0.35355309449269001</v>
      </c>
      <c r="Y10" s="17">
        <v>0.32073671492410599</v>
      </c>
      <c r="Z10" s="17">
        <v>0.47963685688586899</v>
      </c>
      <c r="AA10" s="17">
        <v>0.32545117744000102</v>
      </c>
      <c r="AB10" s="17">
        <v>0.30533479988089801</v>
      </c>
      <c r="AC10" s="17">
        <v>0.26568918165296801</v>
      </c>
      <c r="AD10" s="17">
        <v>0.21846385446986</v>
      </c>
      <c r="AE10" s="17"/>
      <c r="AF10" s="17">
        <v>0.3291702822509</v>
      </c>
      <c r="AG10" s="17">
        <v>0.39973657055946099</v>
      </c>
      <c r="AH10" s="17">
        <v>0.25942696149355898</v>
      </c>
      <c r="AI10" s="17"/>
      <c r="AJ10" s="17">
        <v>0.36363967147204801</v>
      </c>
      <c r="AK10" s="17">
        <v>0.41049107483768599</v>
      </c>
      <c r="AL10" s="17">
        <v>0.36051573235318102</v>
      </c>
      <c r="AM10" s="17"/>
      <c r="AN10" s="17">
        <v>0.254213392399394</v>
      </c>
      <c r="AO10" s="17">
        <v>0.327486646963003</v>
      </c>
      <c r="AP10" s="17">
        <v>0.38743203894933498</v>
      </c>
      <c r="AQ10" s="17">
        <v>0.43919384567873099</v>
      </c>
      <c r="AR10" s="17">
        <v>0.34802440072712498</v>
      </c>
      <c r="AS10" s="17"/>
      <c r="AT10" s="17">
        <v>0.33779870367570503</v>
      </c>
      <c r="AU10" s="17">
        <v>0.37373281101625799</v>
      </c>
      <c r="AV10" s="17"/>
      <c r="AW10" s="17">
        <v>0.38884364186049097</v>
      </c>
      <c r="AX10" s="17">
        <v>0.45155064561515001</v>
      </c>
      <c r="AY10" s="17">
        <v>0.265808835507654</v>
      </c>
    </row>
    <row r="11" spans="2:51">
      <c r="B11" s="18" t="s">
        <v>135</v>
      </c>
      <c r="C11" s="17">
        <v>0.27310430633334298</v>
      </c>
      <c r="D11" s="17">
        <v>0.26118463031369699</v>
      </c>
      <c r="E11" s="17">
        <v>0.28725771783777498</v>
      </c>
      <c r="F11" s="17"/>
      <c r="G11" s="17">
        <v>0.28144447045592402</v>
      </c>
      <c r="H11" s="17">
        <v>0.20541014752081799</v>
      </c>
      <c r="I11" s="17">
        <v>0.29965388040860602</v>
      </c>
      <c r="J11" s="17">
        <v>0.25155536702331499</v>
      </c>
      <c r="K11" s="17">
        <v>0.296412149236289</v>
      </c>
      <c r="L11" s="17">
        <v>0.30955751765516198</v>
      </c>
      <c r="M11" s="17"/>
      <c r="N11" s="17">
        <v>0.23468870577946199</v>
      </c>
      <c r="O11" s="17">
        <v>0.24790706610614499</v>
      </c>
      <c r="P11" s="17">
        <v>0.30240361598467902</v>
      </c>
      <c r="Q11" s="17">
        <v>0.31124518784521299</v>
      </c>
      <c r="R11" s="17"/>
      <c r="S11" s="17">
        <v>0.301420183996643</v>
      </c>
      <c r="T11" s="17">
        <v>0.22538587195158699</v>
      </c>
      <c r="U11" s="17">
        <v>0.33078686100253502</v>
      </c>
      <c r="V11" s="17">
        <v>0.30586795931176303</v>
      </c>
      <c r="W11" s="17">
        <v>0.31374793373217702</v>
      </c>
      <c r="X11" s="17">
        <v>0.252987914005259</v>
      </c>
      <c r="Y11" s="17">
        <v>0.27639999206460603</v>
      </c>
      <c r="Z11" s="17">
        <v>0.16894321124509801</v>
      </c>
      <c r="AA11" s="17">
        <v>0.25621473144812601</v>
      </c>
      <c r="AB11" s="17">
        <v>0.24562102349246701</v>
      </c>
      <c r="AC11" s="17">
        <v>0.34926438210741401</v>
      </c>
      <c r="AD11" s="17">
        <v>0.22148490708163801</v>
      </c>
      <c r="AE11" s="17"/>
      <c r="AF11" s="17">
        <v>0.281122240116911</v>
      </c>
      <c r="AG11" s="17">
        <v>0.24913247154460899</v>
      </c>
      <c r="AH11" s="17">
        <v>0.31729055911360199</v>
      </c>
      <c r="AI11" s="17"/>
      <c r="AJ11" s="17">
        <v>0.28960795960639402</v>
      </c>
      <c r="AK11" s="17">
        <v>0.21241306137757099</v>
      </c>
      <c r="AL11" s="17">
        <v>0.25086902682381901</v>
      </c>
      <c r="AM11" s="17"/>
      <c r="AN11" s="17">
        <v>0.33666842794292201</v>
      </c>
      <c r="AO11" s="17">
        <v>0.26631262307139503</v>
      </c>
      <c r="AP11" s="17">
        <v>0.22364629377130599</v>
      </c>
      <c r="AQ11" s="17">
        <v>0.188262014682163</v>
      </c>
      <c r="AR11" s="17">
        <v>0.16595778013341</v>
      </c>
      <c r="AS11" s="17"/>
      <c r="AT11" s="17">
        <v>0.27258891896931597</v>
      </c>
      <c r="AU11" s="17">
        <v>0.279773068723637</v>
      </c>
      <c r="AV11" s="17"/>
      <c r="AW11" s="17">
        <v>0.225387657267518</v>
      </c>
      <c r="AX11" s="17">
        <v>0.26967298114232302</v>
      </c>
      <c r="AY11" s="17">
        <v>0.32129649768227703</v>
      </c>
    </row>
    <row r="12" spans="2:51">
      <c r="B12" s="18" t="s">
        <v>136</v>
      </c>
      <c r="C12" s="17">
        <v>0.14854506948781099</v>
      </c>
      <c r="D12" s="17">
        <v>0.131192982956265</v>
      </c>
      <c r="E12" s="17">
        <v>0.16727916454</v>
      </c>
      <c r="F12" s="17"/>
      <c r="G12" s="17">
        <v>0.15215797222118899</v>
      </c>
      <c r="H12" s="17">
        <v>0.12703277264118501</v>
      </c>
      <c r="I12" s="17">
        <v>0.193539069481341</v>
      </c>
      <c r="J12" s="17">
        <v>0.17954385444266099</v>
      </c>
      <c r="K12" s="17">
        <v>0.14764315967633501</v>
      </c>
      <c r="L12" s="17">
        <v>0.11392444266153</v>
      </c>
      <c r="M12" s="17"/>
      <c r="N12" s="17">
        <v>0.13602190428663599</v>
      </c>
      <c r="O12" s="17">
        <v>0.14929707288189001</v>
      </c>
      <c r="P12" s="17">
        <v>0.163753762428403</v>
      </c>
      <c r="Q12" s="17">
        <v>0.14260613591219501</v>
      </c>
      <c r="R12" s="17"/>
      <c r="S12" s="17">
        <v>0.115151741944168</v>
      </c>
      <c r="T12" s="17">
        <v>0.14949507195113201</v>
      </c>
      <c r="U12" s="17">
        <v>0.18410171794840799</v>
      </c>
      <c r="V12" s="17">
        <v>0.199160716346929</v>
      </c>
      <c r="W12" s="17">
        <v>0.171474130911867</v>
      </c>
      <c r="X12" s="17">
        <v>6.34057446546894E-2</v>
      </c>
      <c r="Y12" s="17">
        <v>0.118246698729166</v>
      </c>
      <c r="Z12" s="17">
        <v>0.14186386089032399</v>
      </c>
      <c r="AA12" s="17">
        <v>0.17620827324791899</v>
      </c>
      <c r="AB12" s="17">
        <v>0.21693339282469701</v>
      </c>
      <c r="AC12" s="17">
        <v>0.13086185680630499</v>
      </c>
      <c r="AD12" s="17">
        <v>8.9343535164838297E-2</v>
      </c>
      <c r="AE12" s="17"/>
      <c r="AF12" s="17">
        <v>0.15505141702092101</v>
      </c>
      <c r="AG12" s="17">
        <v>0.11933160447711499</v>
      </c>
      <c r="AH12" s="17">
        <v>0.207116972918372</v>
      </c>
      <c r="AI12" s="17"/>
      <c r="AJ12" s="17">
        <v>0.12548775322971001</v>
      </c>
      <c r="AK12" s="17">
        <v>0.15852071045459101</v>
      </c>
      <c r="AL12" s="17">
        <v>7.0331428508829799E-2</v>
      </c>
      <c r="AM12" s="17"/>
      <c r="AN12" s="17">
        <v>0.183745783094654</v>
      </c>
      <c r="AO12" s="17">
        <v>0.149332799128468</v>
      </c>
      <c r="AP12" s="17">
        <v>0.13621255225383599</v>
      </c>
      <c r="AQ12" s="17">
        <v>0.114675726863858</v>
      </c>
      <c r="AR12" s="17">
        <v>0.13649632263187</v>
      </c>
      <c r="AS12" s="17"/>
      <c r="AT12" s="17">
        <v>0.15182934852030899</v>
      </c>
      <c r="AU12" s="17">
        <v>0.120280483710915</v>
      </c>
      <c r="AV12" s="17"/>
      <c r="AW12" s="17">
        <v>0.130227795427899</v>
      </c>
      <c r="AX12" s="17">
        <v>8.8773996449584905E-2</v>
      </c>
      <c r="AY12" s="17">
        <v>0.18082038424289801</v>
      </c>
    </row>
    <row r="13" spans="2:51">
      <c r="B13" s="18" t="s">
        <v>137</v>
      </c>
      <c r="C13" s="17">
        <v>9.0174728234429596E-2</v>
      </c>
      <c r="D13" s="17">
        <v>9.1890033791600295E-2</v>
      </c>
      <c r="E13" s="17">
        <v>8.7378410892865105E-2</v>
      </c>
      <c r="F13" s="17"/>
      <c r="G13" s="17">
        <v>0.102229213024319</v>
      </c>
      <c r="H13" s="17">
        <v>9.8060994641135907E-2</v>
      </c>
      <c r="I13" s="17">
        <v>5.35852739375818E-2</v>
      </c>
      <c r="J13" s="17">
        <v>9.8129586479068706E-2</v>
      </c>
      <c r="K13" s="17">
        <v>0.122600740524413</v>
      </c>
      <c r="L13" s="17">
        <v>7.6152758128033293E-2</v>
      </c>
      <c r="M13" s="17"/>
      <c r="N13" s="17">
        <v>5.9073998642020703E-2</v>
      </c>
      <c r="O13" s="17">
        <v>9.1190077111869897E-2</v>
      </c>
      <c r="P13" s="17">
        <v>8.6477362469062097E-2</v>
      </c>
      <c r="Q13" s="17">
        <v>0.12199408592800801</v>
      </c>
      <c r="R13" s="17"/>
      <c r="S13" s="17">
        <v>3.78719373892017E-2</v>
      </c>
      <c r="T13" s="17">
        <v>0.106780611303603</v>
      </c>
      <c r="U13" s="17">
        <v>9.1840432318007106E-2</v>
      </c>
      <c r="V13" s="17">
        <v>7.3097508669956193E-2</v>
      </c>
      <c r="W13" s="17">
        <v>9.0856748360053793E-2</v>
      </c>
      <c r="X13" s="17">
        <v>9.6550310229148797E-2</v>
      </c>
      <c r="Y13" s="17">
        <v>0.120904491289734</v>
      </c>
      <c r="Z13" s="17">
        <v>5.3092699400341101E-2</v>
      </c>
      <c r="AA13" s="17">
        <v>9.0156971523971702E-2</v>
      </c>
      <c r="AB13" s="17">
        <v>7.5040720763697499E-2</v>
      </c>
      <c r="AC13" s="17">
        <v>0.10713618745489401</v>
      </c>
      <c r="AD13" s="17">
        <v>0.221394533982775</v>
      </c>
      <c r="AE13" s="17"/>
      <c r="AF13" s="17">
        <v>0.103624927079219</v>
      </c>
      <c r="AG13" s="17">
        <v>7.3155012673545794E-2</v>
      </c>
      <c r="AH13" s="17">
        <v>0.107486146994626</v>
      </c>
      <c r="AI13" s="17"/>
      <c r="AJ13" s="17">
        <v>8.2234943736530106E-2</v>
      </c>
      <c r="AK13" s="17">
        <v>6.10677892473208E-2</v>
      </c>
      <c r="AL13" s="17">
        <v>0.13150175334417799</v>
      </c>
      <c r="AM13" s="17"/>
      <c r="AN13" s="17">
        <v>8.7480401625197907E-2</v>
      </c>
      <c r="AO13" s="17">
        <v>9.4031587643350206E-2</v>
      </c>
      <c r="AP13" s="17">
        <v>9.3712007219350205E-2</v>
      </c>
      <c r="AQ13" s="17">
        <v>8.6994401224814999E-2</v>
      </c>
      <c r="AR13" s="17">
        <v>0</v>
      </c>
      <c r="AS13" s="17"/>
      <c r="AT13" s="17">
        <v>8.9022249295699102E-2</v>
      </c>
      <c r="AU13" s="17">
        <v>9.9814947008224894E-2</v>
      </c>
      <c r="AV13" s="17"/>
      <c r="AW13" s="17">
        <v>8.1019102839472307E-2</v>
      </c>
      <c r="AX13" s="17">
        <v>4.1919242589708E-2</v>
      </c>
      <c r="AY13" s="17">
        <v>0.110638536559324</v>
      </c>
    </row>
    <row r="14" spans="2:51">
      <c r="B14" s="18" t="s">
        <v>119</v>
      </c>
      <c r="C14" s="17">
        <v>4.8450369792605003E-2</v>
      </c>
      <c r="D14" s="17">
        <v>3.4675810317468997E-2</v>
      </c>
      <c r="E14" s="17">
        <v>6.0728350796960998E-2</v>
      </c>
      <c r="F14" s="17"/>
      <c r="G14" s="17">
        <v>4.2075283953858497E-2</v>
      </c>
      <c r="H14" s="17">
        <v>5.3829756373282703E-2</v>
      </c>
      <c r="I14" s="17">
        <v>6.2155853350910797E-2</v>
      </c>
      <c r="J14" s="17">
        <v>7.0573251511799107E-2</v>
      </c>
      <c r="K14" s="17">
        <v>5.81410551125809E-2</v>
      </c>
      <c r="L14" s="17">
        <v>1.5917500660163699E-2</v>
      </c>
      <c r="M14" s="17"/>
      <c r="N14" s="17">
        <v>2.75353682313072E-2</v>
      </c>
      <c r="O14" s="17">
        <v>3.8399366609723297E-2</v>
      </c>
      <c r="P14" s="17">
        <v>5.2416806403238501E-2</v>
      </c>
      <c r="Q14" s="17">
        <v>7.63819054741387E-2</v>
      </c>
      <c r="R14" s="17"/>
      <c r="S14" s="17">
        <v>4.5989983570845598E-2</v>
      </c>
      <c r="T14" s="17">
        <v>2.1748833162328798E-2</v>
      </c>
      <c r="U14" s="17">
        <v>2.08917452972293E-2</v>
      </c>
      <c r="V14" s="17">
        <v>8.7746889745211401E-2</v>
      </c>
      <c r="W14" s="17">
        <v>3.6101572572416599E-2</v>
      </c>
      <c r="X14" s="17">
        <v>4.1649697524825301E-2</v>
      </c>
      <c r="Y14" s="17">
        <v>2.46388542585417E-2</v>
      </c>
      <c r="Z14" s="17">
        <v>4.5576998482655902E-2</v>
      </c>
      <c r="AA14" s="17">
        <v>5.6649360652621897E-2</v>
      </c>
      <c r="AB14" s="17">
        <v>7.6204395334354497E-2</v>
      </c>
      <c r="AC14" s="17">
        <v>6.48721719804842E-2</v>
      </c>
      <c r="AD14" s="17">
        <v>0.12813712887141601</v>
      </c>
      <c r="AE14" s="17"/>
      <c r="AF14" s="17">
        <v>3.9152320901632502E-2</v>
      </c>
      <c r="AG14" s="17">
        <v>4.5813197557767499E-2</v>
      </c>
      <c r="AH14" s="17">
        <v>6.9156660710958606E-2</v>
      </c>
      <c r="AI14" s="17"/>
      <c r="AJ14" s="17">
        <v>1.2783892179331799E-2</v>
      </c>
      <c r="AK14" s="17">
        <v>6.01734194551087E-2</v>
      </c>
      <c r="AL14" s="17">
        <v>1.5550644338024999E-2</v>
      </c>
      <c r="AM14" s="17"/>
      <c r="AN14" s="17">
        <v>6.0345808658112197E-2</v>
      </c>
      <c r="AO14" s="17">
        <v>4.6667589382366301E-2</v>
      </c>
      <c r="AP14" s="17">
        <v>6.2661877612630798E-2</v>
      </c>
      <c r="AQ14" s="17">
        <v>3.8665677452146101E-2</v>
      </c>
      <c r="AR14" s="17">
        <v>5.5637303418952698E-2</v>
      </c>
      <c r="AS14" s="17"/>
      <c r="AT14" s="17">
        <v>5.04343815998178E-2</v>
      </c>
      <c r="AU14" s="17">
        <v>2.26230420920084E-2</v>
      </c>
      <c r="AV14" s="17"/>
      <c r="AW14" s="17">
        <v>3.2393109061128501E-2</v>
      </c>
      <c r="AX14" s="17">
        <v>4.3622161756685103E-2</v>
      </c>
      <c r="AY14" s="17">
        <v>6.5533374948498202E-2</v>
      </c>
    </row>
    <row r="15" spans="2:51">
      <c r="B15" s="18" t="s">
        <v>138</v>
      </c>
      <c r="C15" s="21">
        <v>0.43972552615181099</v>
      </c>
      <c r="D15" s="21">
        <v>0.48105654262096897</v>
      </c>
      <c r="E15" s="21">
        <v>0.39735635593239899</v>
      </c>
      <c r="F15" s="21"/>
      <c r="G15" s="21">
        <v>0.422093060344709</v>
      </c>
      <c r="H15" s="21">
        <v>0.51566632882357899</v>
      </c>
      <c r="I15" s="21">
        <v>0.39106592282156</v>
      </c>
      <c r="J15" s="21">
        <v>0.40019794054315699</v>
      </c>
      <c r="K15" s="21">
        <v>0.37520289545038299</v>
      </c>
      <c r="L15" s="21">
        <v>0.48444778089511098</v>
      </c>
      <c r="M15" s="21"/>
      <c r="N15" s="21">
        <v>0.54268002306057395</v>
      </c>
      <c r="O15" s="21">
        <v>0.473206417290371</v>
      </c>
      <c r="P15" s="21">
        <v>0.39494845271461698</v>
      </c>
      <c r="Q15" s="21">
        <v>0.34777268484044499</v>
      </c>
      <c r="R15" s="21"/>
      <c r="S15" s="21">
        <v>0.49956615309914199</v>
      </c>
      <c r="T15" s="21">
        <v>0.49658961163134901</v>
      </c>
      <c r="U15" s="21">
        <v>0.37237924343382101</v>
      </c>
      <c r="V15" s="21">
        <v>0.33412692592614102</v>
      </c>
      <c r="W15" s="21">
        <v>0.387819614423486</v>
      </c>
      <c r="X15" s="21">
        <v>0.54540633358607704</v>
      </c>
      <c r="Y15" s="21">
        <v>0.45980996365795102</v>
      </c>
      <c r="Z15" s="21">
        <v>0.59052322998158102</v>
      </c>
      <c r="AA15" s="21">
        <v>0.420770663127361</v>
      </c>
      <c r="AB15" s="21">
        <v>0.38620046758478299</v>
      </c>
      <c r="AC15" s="21">
        <v>0.34786540165090302</v>
      </c>
      <c r="AD15" s="21">
        <v>0.33963989489933299</v>
      </c>
      <c r="AE15" s="21"/>
      <c r="AF15" s="21">
        <v>0.42104909488131598</v>
      </c>
      <c r="AG15" s="21">
        <v>0.51256771374696197</v>
      </c>
      <c r="AH15" s="21">
        <v>0.29894966026244202</v>
      </c>
      <c r="AI15" s="21"/>
      <c r="AJ15" s="21">
        <v>0.48988545124803401</v>
      </c>
      <c r="AK15" s="21">
        <v>0.50782501946540803</v>
      </c>
      <c r="AL15" s="21">
        <v>0.53174714698514802</v>
      </c>
      <c r="AM15" s="21"/>
      <c r="AN15" s="21">
        <v>0.33175957867911299</v>
      </c>
      <c r="AO15" s="21">
        <v>0.44365540077442001</v>
      </c>
      <c r="AP15" s="21">
        <v>0.48376726914287699</v>
      </c>
      <c r="AQ15" s="21">
        <v>0.57140217977701802</v>
      </c>
      <c r="AR15" s="21">
        <v>0.64190859381576704</v>
      </c>
      <c r="AS15" s="21"/>
      <c r="AT15" s="21">
        <v>0.43612510161485801</v>
      </c>
      <c r="AU15" s="21">
        <v>0.477508458465215</v>
      </c>
      <c r="AV15" s="21"/>
      <c r="AW15" s="21">
        <v>0.53097233540398203</v>
      </c>
      <c r="AX15" s="21">
        <v>0.55601161806169896</v>
      </c>
      <c r="AY15" s="21">
        <v>0.32171120656700197</v>
      </c>
    </row>
    <row r="16" spans="2:51">
      <c r="B16" s="18" t="s">
        <v>139</v>
      </c>
      <c r="C16" s="21">
        <v>0.238719797722241</v>
      </c>
      <c r="D16" s="21">
        <v>0.22308301674786499</v>
      </c>
      <c r="E16" s="21">
        <v>0.25465757543286499</v>
      </c>
      <c r="F16" s="21"/>
      <c r="G16" s="21">
        <v>0.25438718524550902</v>
      </c>
      <c r="H16" s="21">
        <v>0.22509376728232</v>
      </c>
      <c r="I16" s="21">
        <v>0.247124343418923</v>
      </c>
      <c r="J16" s="21">
        <v>0.27767344092172902</v>
      </c>
      <c r="K16" s="21">
        <v>0.27024390020074801</v>
      </c>
      <c r="L16" s="21">
        <v>0.190077200789564</v>
      </c>
      <c r="M16" s="21"/>
      <c r="N16" s="21">
        <v>0.195095902928656</v>
      </c>
      <c r="O16" s="21">
        <v>0.24048714999376</v>
      </c>
      <c r="P16" s="21">
        <v>0.25023112489746502</v>
      </c>
      <c r="Q16" s="21">
        <v>0.26460022184020299</v>
      </c>
      <c r="R16" s="21"/>
      <c r="S16" s="21">
        <v>0.15302367933336999</v>
      </c>
      <c r="T16" s="21">
        <v>0.25627568325473599</v>
      </c>
      <c r="U16" s="21">
        <v>0.275942150266415</v>
      </c>
      <c r="V16" s="21">
        <v>0.27225822501688501</v>
      </c>
      <c r="W16" s="21">
        <v>0.262330879271921</v>
      </c>
      <c r="X16" s="21">
        <v>0.15995605488383799</v>
      </c>
      <c r="Y16" s="21">
        <v>0.23915119001890101</v>
      </c>
      <c r="Z16" s="21">
        <v>0.19495656029066499</v>
      </c>
      <c r="AA16" s="21">
        <v>0.266365244771891</v>
      </c>
      <c r="AB16" s="21">
        <v>0.29197411358839498</v>
      </c>
      <c r="AC16" s="21">
        <v>0.237998044261199</v>
      </c>
      <c r="AD16" s="21">
        <v>0.31073806914761298</v>
      </c>
      <c r="AE16" s="21"/>
      <c r="AF16" s="21">
        <v>0.25867634410014101</v>
      </c>
      <c r="AG16" s="21">
        <v>0.19248661715066101</v>
      </c>
      <c r="AH16" s="21">
        <v>0.314603119912997</v>
      </c>
      <c r="AI16" s="21"/>
      <c r="AJ16" s="21">
        <v>0.20772269696624099</v>
      </c>
      <c r="AK16" s="21">
        <v>0.21958849970191199</v>
      </c>
      <c r="AL16" s="21">
        <v>0.201833181853007</v>
      </c>
      <c r="AM16" s="21"/>
      <c r="AN16" s="21">
        <v>0.27122618471985199</v>
      </c>
      <c r="AO16" s="21">
        <v>0.24336438677181799</v>
      </c>
      <c r="AP16" s="21">
        <v>0.22992455947318699</v>
      </c>
      <c r="AQ16" s="21">
        <v>0.20167012808867299</v>
      </c>
      <c r="AR16" s="21">
        <v>0.13649632263187</v>
      </c>
      <c r="AS16" s="21"/>
      <c r="AT16" s="21">
        <v>0.24085159781600801</v>
      </c>
      <c r="AU16" s="21">
        <v>0.22009543071914001</v>
      </c>
      <c r="AV16" s="21"/>
      <c r="AW16" s="21">
        <v>0.211246898267371</v>
      </c>
      <c r="AX16" s="21">
        <v>0.130693239039293</v>
      </c>
      <c r="AY16" s="21">
        <v>0.29145892080222202</v>
      </c>
    </row>
    <row r="17" spans="2:51">
      <c r="B17" s="18" t="s">
        <v>140</v>
      </c>
      <c r="C17" s="22">
        <v>0.20100572842957001</v>
      </c>
      <c r="D17" s="22">
        <v>0.25797352587310401</v>
      </c>
      <c r="E17" s="22">
        <v>0.14269878049953399</v>
      </c>
      <c r="F17" s="22"/>
      <c r="G17" s="22">
        <v>0.16770587509920001</v>
      </c>
      <c r="H17" s="22">
        <v>0.29057256154125899</v>
      </c>
      <c r="I17" s="22">
        <v>0.14394157940263699</v>
      </c>
      <c r="J17" s="22">
        <v>0.122524499621428</v>
      </c>
      <c r="K17" s="22">
        <v>0.10495899524963501</v>
      </c>
      <c r="L17" s="22">
        <v>0.29437058010554701</v>
      </c>
      <c r="M17" s="22"/>
      <c r="N17" s="22">
        <v>0.34758412013191797</v>
      </c>
      <c r="O17" s="22">
        <v>0.23271926729661099</v>
      </c>
      <c r="P17" s="22">
        <v>0.14471732781715199</v>
      </c>
      <c r="Q17" s="22">
        <v>8.31724630002421E-2</v>
      </c>
      <c r="R17" s="22"/>
      <c r="S17" s="22">
        <v>0.34654247376577202</v>
      </c>
      <c r="T17" s="22">
        <v>0.240313928376613</v>
      </c>
      <c r="U17" s="22">
        <v>9.6437093167405799E-2</v>
      </c>
      <c r="V17" s="22">
        <v>6.1868700909255302E-2</v>
      </c>
      <c r="W17" s="22">
        <v>0.125488735151565</v>
      </c>
      <c r="X17" s="22">
        <v>0.38545027870223902</v>
      </c>
      <c r="Y17" s="22">
        <v>0.22065877363905001</v>
      </c>
      <c r="Z17" s="22">
        <v>0.39556666969091597</v>
      </c>
      <c r="AA17" s="22">
        <v>0.154405418355469</v>
      </c>
      <c r="AB17" s="22">
        <v>9.4226353996388706E-2</v>
      </c>
      <c r="AC17" s="22">
        <v>0.109867357389704</v>
      </c>
      <c r="AD17" s="22">
        <v>2.89018257517193E-2</v>
      </c>
      <c r="AE17" s="22"/>
      <c r="AF17" s="22">
        <v>0.162372750781175</v>
      </c>
      <c r="AG17" s="22">
        <v>0.32008109659630102</v>
      </c>
      <c r="AH17" s="22">
        <v>-1.56534596505555E-2</v>
      </c>
      <c r="AI17" s="22"/>
      <c r="AJ17" s="22">
        <v>0.28216275428179299</v>
      </c>
      <c r="AK17" s="22">
        <v>0.28823651976349701</v>
      </c>
      <c r="AL17" s="22">
        <v>0.329913965132141</v>
      </c>
      <c r="AM17" s="22"/>
      <c r="AN17" s="22">
        <v>6.0533393959260898E-2</v>
      </c>
      <c r="AO17" s="22">
        <v>0.20029101400260199</v>
      </c>
      <c r="AP17" s="22">
        <v>0.25384270966969003</v>
      </c>
      <c r="AQ17" s="22">
        <v>0.369732051688345</v>
      </c>
      <c r="AR17" s="22">
        <v>0.50541227118389698</v>
      </c>
      <c r="AS17" s="22"/>
      <c r="AT17" s="22">
        <v>0.19527350379885</v>
      </c>
      <c r="AU17" s="22">
        <v>0.257413027746075</v>
      </c>
      <c r="AV17" s="22"/>
      <c r="AW17" s="22">
        <v>0.319725437136611</v>
      </c>
      <c r="AX17" s="22">
        <v>0.42531837902240599</v>
      </c>
      <c r="AY17" s="22">
        <v>3.0252285764779601E-2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1048</v>
      </c>
      <c r="D7" s="10">
        <v>510</v>
      </c>
      <c r="E7" s="10">
        <v>534</v>
      </c>
      <c r="F7" s="10"/>
      <c r="G7" s="10">
        <v>100</v>
      </c>
      <c r="H7" s="10">
        <v>172</v>
      </c>
      <c r="I7" s="10">
        <v>145</v>
      </c>
      <c r="J7" s="10">
        <v>168</v>
      </c>
      <c r="K7" s="10">
        <v>192</v>
      </c>
      <c r="L7" s="10">
        <v>271</v>
      </c>
      <c r="M7" s="10"/>
      <c r="N7" s="10">
        <v>270</v>
      </c>
      <c r="O7" s="10">
        <v>327</v>
      </c>
      <c r="P7" s="10">
        <v>191</v>
      </c>
      <c r="Q7" s="10">
        <v>254</v>
      </c>
      <c r="R7" s="10"/>
      <c r="S7" s="10">
        <v>107</v>
      </c>
      <c r="T7" s="10">
        <v>164</v>
      </c>
      <c r="U7" s="10">
        <v>99</v>
      </c>
      <c r="V7" s="10">
        <v>97</v>
      </c>
      <c r="W7" s="10">
        <v>78</v>
      </c>
      <c r="X7" s="10">
        <v>94</v>
      </c>
      <c r="Y7" s="10">
        <v>88</v>
      </c>
      <c r="Z7" s="10">
        <v>49</v>
      </c>
      <c r="AA7" s="10">
        <v>107</v>
      </c>
      <c r="AB7" s="10">
        <v>83</v>
      </c>
      <c r="AC7" s="10">
        <v>49</v>
      </c>
      <c r="AD7" s="10">
        <v>33</v>
      </c>
      <c r="AE7" s="10"/>
      <c r="AF7" s="10">
        <v>437</v>
      </c>
      <c r="AG7" s="10">
        <v>426</v>
      </c>
      <c r="AH7" s="10">
        <v>117</v>
      </c>
      <c r="AI7" s="10"/>
      <c r="AJ7" s="10">
        <v>240</v>
      </c>
      <c r="AK7" s="10">
        <v>331</v>
      </c>
      <c r="AL7" s="10">
        <v>79</v>
      </c>
      <c r="AM7" s="10"/>
      <c r="AN7" s="10">
        <v>235</v>
      </c>
      <c r="AO7" s="10">
        <v>171</v>
      </c>
      <c r="AP7" s="10">
        <v>234</v>
      </c>
      <c r="AQ7" s="10">
        <v>102</v>
      </c>
      <c r="AR7" s="10">
        <v>21</v>
      </c>
      <c r="AS7" s="10"/>
      <c r="AT7" s="10">
        <v>956</v>
      </c>
      <c r="AU7" s="10">
        <v>83</v>
      </c>
      <c r="AV7" s="10"/>
      <c r="AW7" s="10">
        <v>483</v>
      </c>
      <c r="AX7" s="10">
        <v>107</v>
      </c>
      <c r="AY7" s="10">
        <v>458</v>
      </c>
    </row>
    <row r="8" spans="2:51" ht="30" customHeight="1">
      <c r="B8" s="11" t="s">
        <v>112</v>
      </c>
      <c r="C8" s="11">
        <v>1058</v>
      </c>
      <c r="D8" s="11">
        <v>531</v>
      </c>
      <c r="E8" s="11">
        <v>523</v>
      </c>
      <c r="F8" s="11"/>
      <c r="G8" s="11">
        <v>117</v>
      </c>
      <c r="H8" s="11">
        <v>211</v>
      </c>
      <c r="I8" s="11">
        <v>166</v>
      </c>
      <c r="J8" s="11">
        <v>165</v>
      </c>
      <c r="K8" s="11">
        <v>157</v>
      </c>
      <c r="L8" s="11">
        <v>241</v>
      </c>
      <c r="M8" s="11"/>
      <c r="N8" s="11">
        <v>247</v>
      </c>
      <c r="O8" s="11">
        <v>308</v>
      </c>
      <c r="P8" s="11">
        <v>224</v>
      </c>
      <c r="Q8" s="11">
        <v>274</v>
      </c>
      <c r="R8" s="11"/>
      <c r="S8" s="11">
        <v>133</v>
      </c>
      <c r="T8" s="11">
        <v>154</v>
      </c>
      <c r="U8" s="11">
        <v>90</v>
      </c>
      <c r="V8" s="11">
        <v>102</v>
      </c>
      <c r="W8" s="11">
        <v>77</v>
      </c>
      <c r="X8" s="11">
        <v>100</v>
      </c>
      <c r="Y8" s="11">
        <v>88</v>
      </c>
      <c r="Z8" s="11">
        <v>42</v>
      </c>
      <c r="AA8" s="11">
        <v>105</v>
      </c>
      <c r="AB8" s="11">
        <v>82</v>
      </c>
      <c r="AC8" s="11">
        <v>50</v>
      </c>
      <c r="AD8" s="11">
        <v>35</v>
      </c>
      <c r="AE8" s="11"/>
      <c r="AF8" s="11">
        <v>423</v>
      </c>
      <c r="AG8" s="11">
        <v>430</v>
      </c>
      <c r="AH8" s="11">
        <v>127</v>
      </c>
      <c r="AI8" s="11"/>
      <c r="AJ8" s="11">
        <v>230</v>
      </c>
      <c r="AK8" s="11">
        <v>348</v>
      </c>
      <c r="AL8" s="11">
        <v>81</v>
      </c>
      <c r="AM8" s="11"/>
      <c r="AN8" s="11">
        <v>233</v>
      </c>
      <c r="AO8" s="11">
        <v>182</v>
      </c>
      <c r="AP8" s="11">
        <v>247</v>
      </c>
      <c r="AQ8" s="11">
        <v>98</v>
      </c>
      <c r="AR8" s="11">
        <v>20</v>
      </c>
      <c r="AS8" s="11"/>
      <c r="AT8" s="11">
        <v>948</v>
      </c>
      <c r="AU8" s="11">
        <v>101</v>
      </c>
      <c r="AV8" s="11"/>
      <c r="AW8" s="11">
        <v>471</v>
      </c>
      <c r="AX8" s="11">
        <v>112</v>
      </c>
      <c r="AY8" s="11">
        <v>475</v>
      </c>
    </row>
    <row r="9" spans="2:51">
      <c r="B9" s="18" t="s">
        <v>133</v>
      </c>
      <c r="C9" s="17">
        <v>0.134023923828373</v>
      </c>
      <c r="D9" s="17">
        <v>0.177698187433627</v>
      </c>
      <c r="E9" s="17">
        <v>8.89529838956164E-2</v>
      </c>
      <c r="F9" s="17"/>
      <c r="G9" s="17">
        <v>0.16933873626881699</v>
      </c>
      <c r="H9" s="17">
        <v>0.13980150966319099</v>
      </c>
      <c r="I9" s="17">
        <v>0.111313801039927</v>
      </c>
      <c r="J9" s="17">
        <v>0.13878420248161</v>
      </c>
      <c r="K9" s="17">
        <v>0.16342139125182201</v>
      </c>
      <c r="L9" s="17">
        <v>0.105187241977537</v>
      </c>
      <c r="M9" s="17"/>
      <c r="N9" s="17">
        <v>0.11019656586242001</v>
      </c>
      <c r="O9" s="17">
        <v>0.13802509701253601</v>
      </c>
      <c r="P9" s="17">
        <v>0.15868195040775299</v>
      </c>
      <c r="Q9" s="17">
        <v>0.13078769615987801</v>
      </c>
      <c r="R9" s="17"/>
      <c r="S9" s="17">
        <v>0.143620939445815</v>
      </c>
      <c r="T9" s="17">
        <v>0.172751121774783</v>
      </c>
      <c r="U9" s="17">
        <v>0.111065600406289</v>
      </c>
      <c r="V9" s="17">
        <v>0.11670664754700399</v>
      </c>
      <c r="W9" s="17">
        <v>0.15117128654069001</v>
      </c>
      <c r="X9" s="17">
        <v>0.18148922676992299</v>
      </c>
      <c r="Y9" s="17">
        <v>0.10881818276062</v>
      </c>
      <c r="Z9" s="17">
        <v>6.7874393839531894E-2</v>
      </c>
      <c r="AA9" s="17">
        <v>8.5999070049014303E-2</v>
      </c>
      <c r="AB9" s="17">
        <v>9.1071263876215197E-2</v>
      </c>
      <c r="AC9" s="17">
        <v>0.19508666535357599</v>
      </c>
      <c r="AD9" s="17">
        <v>0.16362272620587301</v>
      </c>
      <c r="AE9" s="17"/>
      <c r="AF9" s="17">
        <v>0.13270668487805701</v>
      </c>
      <c r="AG9" s="17">
        <v>0.14109123091498499</v>
      </c>
      <c r="AH9" s="17">
        <v>0.10816566784487899</v>
      </c>
      <c r="AI9" s="17"/>
      <c r="AJ9" s="17">
        <v>9.0721940289623298E-2</v>
      </c>
      <c r="AK9" s="17">
        <v>0.16449786216935999</v>
      </c>
      <c r="AL9" s="17">
        <v>0.205511807835492</v>
      </c>
      <c r="AM9" s="17"/>
      <c r="AN9" s="17">
        <v>8.4707369958991002E-2</v>
      </c>
      <c r="AO9" s="17">
        <v>0.15735480500312901</v>
      </c>
      <c r="AP9" s="17">
        <v>0.151881038697118</v>
      </c>
      <c r="AQ9" s="17">
        <v>0.172811691046653</v>
      </c>
      <c r="AR9" s="17">
        <v>0.17209217987073899</v>
      </c>
      <c r="AS9" s="17"/>
      <c r="AT9" s="17">
        <v>0.131891882326059</v>
      </c>
      <c r="AU9" s="17">
        <v>0.15751242489238601</v>
      </c>
      <c r="AV9" s="17"/>
      <c r="AW9" s="17">
        <v>0.17425902267919</v>
      </c>
      <c r="AX9" s="17">
        <v>0.15342823383609799</v>
      </c>
      <c r="AY9" s="17">
        <v>8.9496793166986402E-2</v>
      </c>
    </row>
    <row r="10" spans="2:51">
      <c r="B10" s="18" t="s">
        <v>134</v>
      </c>
      <c r="C10" s="17">
        <v>0.28397737281934898</v>
      </c>
      <c r="D10" s="17">
        <v>0.26241655769941402</v>
      </c>
      <c r="E10" s="17">
        <v>0.30602896722310702</v>
      </c>
      <c r="F10" s="17"/>
      <c r="G10" s="17">
        <v>0.32111484479306801</v>
      </c>
      <c r="H10" s="17">
        <v>0.28064359826306001</v>
      </c>
      <c r="I10" s="17">
        <v>0.29230165462804503</v>
      </c>
      <c r="J10" s="17">
        <v>0.26911593426327601</v>
      </c>
      <c r="K10" s="17">
        <v>0.25883415064515197</v>
      </c>
      <c r="L10" s="17">
        <v>0.28973085080352501</v>
      </c>
      <c r="M10" s="17"/>
      <c r="N10" s="17">
        <v>0.31893861984795002</v>
      </c>
      <c r="O10" s="17">
        <v>0.32135873913118201</v>
      </c>
      <c r="P10" s="17">
        <v>0.24833949906008701</v>
      </c>
      <c r="Q10" s="17">
        <v>0.24161698261856801</v>
      </c>
      <c r="R10" s="17"/>
      <c r="S10" s="17">
        <v>0.284903028843072</v>
      </c>
      <c r="T10" s="17">
        <v>0.30518396680614401</v>
      </c>
      <c r="U10" s="17">
        <v>0.35461853328562598</v>
      </c>
      <c r="V10" s="17">
        <v>0.29488588920869102</v>
      </c>
      <c r="W10" s="17">
        <v>0.30878681042387601</v>
      </c>
      <c r="X10" s="17">
        <v>0.27470558695396002</v>
      </c>
      <c r="Y10" s="17">
        <v>0.285362214923566</v>
      </c>
      <c r="Z10" s="17">
        <v>0.34816718193985602</v>
      </c>
      <c r="AA10" s="17">
        <v>0.27029087068168001</v>
      </c>
      <c r="AB10" s="17">
        <v>0.218475178511671</v>
      </c>
      <c r="AC10" s="17">
        <v>0.208975187839988</v>
      </c>
      <c r="AD10" s="17">
        <v>0.16685706525719801</v>
      </c>
      <c r="AE10" s="17"/>
      <c r="AF10" s="17">
        <v>0.284368375404568</v>
      </c>
      <c r="AG10" s="17">
        <v>0.290380875777556</v>
      </c>
      <c r="AH10" s="17">
        <v>0.252831340922686</v>
      </c>
      <c r="AI10" s="17"/>
      <c r="AJ10" s="17">
        <v>0.29600734225207698</v>
      </c>
      <c r="AK10" s="17">
        <v>0.28661042021066302</v>
      </c>
      <c r="AL10" s="17">
        <v>0.27827356176328799</v>
      </c>
      <c r="AM10" s="17"/>
      <c r="AN10" s="17">
        <v>0.29532150336463497</v>
      </c>
      <c r="AO10" s="17">
        <v>0.27404602172503401</v>
      </c>
      <c r="AP10" s="17">
        <v>0.30839261646666899</v>
      </c>
      <c r="AQ10" s="17">
        <v>0.33829257400252399</v>
      </c>
      <c r="AR10" s="17">
        <v>0.241384711020488</v>
      </c>
      <c r="AS10" s="17"/>
      <c r="AT10" s="17">
        <v>0.286633289075163</v>
      </c>
      <c r="AU10" s="17">
        <v>0.27455604046825099</v>
      </c>
      <c r="AV10" s="17"/>
      <c r="AW10" s="17">
        <v>0.30191621860391099</v>
      </c>
      <c r="AX10" s="17">
        <v>0.30724895078755099</v>
      </c>
      <c r="AY10" s="17">
        <v>0.26067947328698599</v>
      </c>
    </row>
    <row r="11" spans="2:51">
      <c r="B11" s="18" t="s">
        <v>135</v>
      </c>
      <c r="C11" s="17">
        <v>0.324302918535118</v>
      </c>
      <c r="D11" s="17">
        <v>0.32792649554751402</v>
      </c>
      <c r="E11" s="17">
        <v>0.32132689209440801</v>
      </c>
      <c r="F11" s="17"/>
      <c r="G11" s="17">
        <v>0.234823468126932</v>
      </c>
      <c r="H11" s="17">
        <v>0.33708201722324299</v>
      </c>
      <c r="I11" s="17">
        <v>0.36597744127819198</v>
      </c>
      <c r="J11" s="17">
        <v>0.299959400250355</v>
      </c>
      <c r="K11" s="17">
        <v>0.33423586601058702</v>
      </c>
      <c r="L11" s="17">
        <v>0.33785763473635599</v>
      </c>
      <c r="M11" s="17"/>
      <c r="N11" s="17">
        <v>0.36551724726601897</v>
      </c>
      <c r="O11" s="17">
        <v>0.29658581206971502</v>
      </c>
      <c r="P11" s="17">
        <v>0.32659451570012898</v>
      </c>
      <c r="Q11" s="17">
        <v>0.31330322050444798</v>
      </c>
      <c r="R11" s="17"/>
      <c r="S11" s="17">
        <v>0.28225624041708502</v>
      </c>
      <c r="T11" s="17">
        <v>0.340432170085751</v>
      </c>
      <c r="U11" s="17">
        <v>0.29996919739390099</v>
      </c>
      <c r="V11" s="17">
        <v>0.30433346186877602</v>
      </c>
      <c r="W11" s="17">
        <v>0.32290475429870702</v>
      </c>
      <c r="X11" s="17">
        <v>0.31788266417486299</v>
      </c>
      <c r="Y11" s="17">
        <v>0.33001392933043799</v>
      </c>
      <c r="Z11" s="17">
        <v>0.35784065294271999</v>
      </c>
      <c r="AA11" s="17">
        <v>0.385959858826734</v>
      </c>
      <c r="AB11" s="17">
        <v>0.30378362384482399</v>
      </c>
      <c r="AC11" s="17">
        <v>0.32026340460780001</v>
      </c>
      <c r="AD11" s="17">
        <v>0.37067930089221302</v>
      </c>
      <c r="AE11" s="17"/>
      <c r="AF11" s="17">
        <v>0.32098081891870001</v>
      </c>
      <c r="AG11" s="17">
        <v>0.30744167497445601</v>
      </c>
      <c r="AH11" s="17">
        <v>0.41517452737448901</v>
      </c>
      <c r="AI11" s="17"/>
      <c r="AJ11" s="17">
        <v>0.357031730145212</v>
      </c>
      <c r="AK11" s="17">
        <v>0.31166707015189099</v>
      </c>
      <c r="AL11" s="17">
        <v>0.25124804904874598</v>
      </c>
      <c r="AM11" s="17"/>
      <c r="AN11" s="17">
        <v>0.342392895091159</v>
      </c>
      <c r="AO11" s="17">
        <v>0.34039487512820399</v>
      </c>
      <c r="AP11" s="17">
        <v>0.30483519788486502</v>
      </c>
      <c r="AQ11" s="17">
        <v>0.26536990775984798</v>
      </c>
      <c r="AR11" s="17">
        <v>0.33654136221361902</v>
      </c>
      <c r="AS11" s="17"/>
      <c r="AT11" s="17">
        <v>0.32176820187588701</v>
      </c>
      <c r="AU11" s="17">
        <v>0.326172714317289</v>
      </c>
      <c r="AV11" s="17"/>
      <c r="AW11" s="17">
        <v>0.31035567145086601</v>
      </c>
      <c r="AX11" s="17">
        <v>0.31787245235206302</v>
      </c>
      <c r="AY11" s="17">
        <v>0.33966823462543899</v>
      </c>
    </row>
    <row r="12" spans="2:51">
      <c r="B12" s="18" t="s">
        <v>136</v>
      </c>
      <c r="C12" s="17">
        <v>0.11186848733217999</v>
      </c>
      <c r="D12" s="17">
        <v>0.11427282894947401</v>
      </c>
      <c r="E12" s="17">
        <v>0.11026712781974</v>
      </c>
      <c r="F12" s="17"/>
      <c r="G12" s="17">
        <v>0.13796132430715499</v>
      </c>
      <c r="H12" s="17">
        <v>0.12516105183888099</v>
      </c>
      <c r="I12" s="17">
        <v>0.107096030326046</v>
      </c>
      <c r="J12" s="17">
        <v>9.0371691699083198E-2</v>
      </c>
      <c r="K12" s="17">
        <v>9.1439663992174403E-2</v>
      </c>
      <c r="L12" s="17">
        <v>0.118936503725489</v>
      </c>
      <c r="M12" s="17"/>
      <c r="N12" s="17">
        <v>0.10277648397387699</v>
      </c>
      <c r="O12" s="17">
        <v>0.113656351803615</v>
      </c>
      <c r="P12" s="17">
        <v>0.129820494099639</v>
      </c>
      <c r="Q12" s="17">
        <v>0.105739481062089</v>
      </c>
      <c r="R12" s="17"/>
      <c r="S12" s="17">
        <v>0.148826549461614</v>
      </c>
      <c r="T12" s="17">
        <v>0.107652519518742</v>
      </c>
      <c r="U12" s="17">
        <v>9.8556041972872002E-2</v>
      </c>
      <c r="V12" s="17">
        <v>0.11756384249795</v>
      </c>
      <c r="W12" s="17">
        <v>9.9380706352705503E-2</v>
      </c>
      <c r="X12" s="17">
        <v>5.5590281580196903E-2</v>
      </c>
      <c r="Y12" s="17">
        <v>0.15537666701150901</v>
      </c>
      <c r="Z12" s="17">
        <v>8.7284701775562898E-2</v>
      </c>
      <c r="AA12" s="17">
        <v>9.5441185702037495E-2</v>
      </c>
      <c r="AB12" s="17">
        <v>0.165593465834348</v>
      </c>
      <c r="AC12" s="17">
        <v>0.138108475751552</v>
      </c>
      <c r="AD12" s="17">
        <v>0</v>
      </c>
      <c r="AE12" s="17"/>
      <c r="AF12" s="17">
        <v>0.1131613743658</v>
      </c>
      <c r="AG12" s="17">
        <v>0.12508542385278401</v>
      </c>
      <c r="AH12" s="17">
        <v>7.6418288892443897E-2</v>
      </c>
      <c r="AI12" s="17"/>
      <c r="AJ12" s="17">
        <v>0.127488813965182</v>
      </c>
      <c r="AK12" s="17">
        <v>0.111897221788954</v>
      </c>
      <c r="AL12" s="17">
        <v>0.14121238972619299</v>
      </c>
      <c r="AM12" s="17"/>
      <c r="AN12" s="17">
        <v>9.8629477192872197E-2</v>
      </c>
      <c r="AO12" s="17">
        <v>8.5378583803534497E-2</v>
      </c>
      <c r="AP12" s="17">
        <v>8.87971560458366E-2</v>
      </c>
      <c r="AQ12" s="17">
        <v>0.119259722492705</v>
      </c>
      <c r="AR12" s="17">
        <v>3.9981963258806E-2</v>
      </c>
      <c r="AS12" s="17"/>
      <c r="AT12" s="17">
        <v>0.109641027955296</v>
      </c>
      <c r="AU12" s="17">
        <v>0.133707178042487</v>
      </c>
      <c r="AV12" s="17"/>
      <c r="AW12" s="17">
        <v>0.102482087545106</v>
      </c>
      <c r="AX12" s="17">
        <v>0.116313724314522</v>
      </c>
      <c r="AY12" s="17">
        <v>0.120141779135865</v>
      </c>
    </row>
    <row r="13" spans="2:51">
      <c r="B13" s="18" t="s">
        <v>137</v>
      </c>
      <c r="C13" s="17">
        <v>4.7942783074444599E-2</v>
      </c>
      <c r="D13" s="17">
        <v>4.1367879029056302E-2</v>
      </c>
      <c r="E13" s="17">
        <v>5.4978707348186703E-2</v>
      </c>
      <c r="F13" s="17"/>
      <c r="G13" s="17">
        <v>2.5322243956103399E-2</v>
      </c>
      <c r="H13" s="17">
        <v>5.7644016476470099E-2</v>
      </c>
      <c r="I13" s="17">
        <v>1.3985480212640599E-2</v>
      </c>
      <c r="J13" s="17">
        <v>7.4260266152905097E-2</v>
      </c>
      <c r="K13" s="17">
        <v>3.83186544707705E-2</v>
      </c>
      <c r="L13" s="17">
        <v>6.2043721935242498E-2</v>
      </c>
      <c r="M13" s="17"/>
      <c r="N13" s="17">
        <v>5.1917378923962303E-2</v>
      </c>
      <c r="O13" s="17">
        <v>3.5653433273780899E-2</v>
      </c>
      <c r="P13" s="17">
        <v>5.1765619565604402E-2</v>
      </c>
      <c r="Q13" s="17">
        <v>5.6062864240529801E-2</v>
      </c>
      <c r="R13" s="17"/>
      <c r="S13" s="17">
        <v>1.9876978997811601E-2</v>
      </c>
      <c r="T13" s="17">
        <v>3.1979588677590501E-2</v>
      </c>
      <c r="U13" s="17">
        <v>5.3304893625923298E-2</v>
      </c>
      <c r="V13" s="17">
        <v>3.2750169100743402E-2</v>
      </c>
      <c r="W13" s="17">
        <v>2.48371552144349E-2</v>
      </c>
      <c r="X13" s="17">
        <v>6.3977552590541206E-2</v>
      </c>
      <c r="Y13" s="17">
        <v>7.9347968985676795E-2</v>
      </c>
      <c r="Z13" s="17">
        <v>7.8485971320240003E-2</v>
      </c>
      <c r="AA13" s="17">
        <v>5.4610365242708001E-2</v>
      </c>
      <c r="AB13" s="17">
        <v>4.7051355128801597E-2</v>
      </c>
      <c r="AC13" s="17">
        <v>5.0321457352079699E-2</v>
      </c>
      <c r="AD13" s="17">
        <v>0.124419292293109</v>
      </c>
      <c r="AE13" s="17"/>
      <c r="AF13" s="17">
        <v>4.91890012698269E-2</v>
      </c>
      <c r="AG13" s="17">
        <v>5.6044202038934399E-2</v>
      </c>
      <c r="AH13" s="17">
        <v>3.7371840430143098E-2</v>
      </c>
      <c r="AI13" s="17"/>
      <c r="AJ13" s="17">
        <v>5.7840451652176397E-2</v>
      </c>
      <c r="AK13" s="17">
        <v>2.86851360109435E-2</v>
      </c>
      <c r="AL13" s="17">
        <v>6.4403465959396305E-2</v>
      </c>
      <c r="AM13" s="17"/>
      <c r="AN13" s="17">
        <v>5.2164849614526297E-2</v>
      </c>
      <c r="AO13" s="17">
        <v>5.91989707651552E-2</v>
      </c>
      <c r="AP13" s="17">
        <v>5.32780981181619E-2</v>
      </c>
      <c r="AQ13" s="17">
        <v>4.8779854806393803E-2</v>
      </c>
      <c r="AR13" s="17">
        <v>0.15436248021739499</v>
      </c>
      <c r="AS13" s="17"/>
      <c r="AT13" s="17">
        <v>5.2359222301697601E-2</v>
      </c>
      <c r="AU13" s="17">
        <v>1.0905705010959801E-2</v>
      </c>
      <c r="AV13" s="17"/>
      <c r="AW13" s="17">
        <v>5.0609910048057101E-2</v>
      </c>
      <c r="AX13" s="17">
        <v>4.5405322337474803E-2</v>
      </c>
      <c r="AY13" s="17">
        <v>4.5892263640622197E-2</v>
      </c>
    </row>
    <row r="14" spans="2:51">
      <c r="B14" s="18" t="s">
        <v>119</v>
      </c>
      <c r="C14" s="17">
        <v>9.7884514410535403E-2</v>
      </c>
      <c r="D14" s="17">
        <v>7.6318051340914794E-2</v>
      </c>
      <c r="E14" s="17">
        <v>0.118445321618941</v>
      </c>
      <c r="F14" s="17"/>
      <c r="G14" s="17">
        <v>0.111439382547925</v>
      </c>
      <c r="H14" s="17">
        <v>5.96678065351555E-2</v>
      </c>
      <c r="I14" s="17">
        <v>0.10932559251515001</v>
      </c>
      <c r="J14" s="17">
        <v>0.12750850515277201</v>
      </c>
      <c r="K14" s="17">
        <v>0.113750273629494</v>
      </c>
      <c r="L14" s="17">
        <v>8.6244046821849593E-2</v>
      </c>
      <c r="M14" s="17"/>
      <c r="N14" s="17">
        <v>5.0653704125770901E-2</v>
      </c>
      <c r="O14" s="17">
        <v>9.4720566709171006E-2</v>
      </c>
      <c r="P14" s="17">
        <v>8.4797921166787499E-2</v>
      </c>
      <c r="Q14" s="17">
        <v>0.152489755414487</v>
      </c>
      <c r="R14" s="17"/>
      <c r="S14" s="17">
        <v>0.120516262834602</v>
      </c>
      <c r="T14" s="17">
        <v>4.2000633136988999E-2</v>
      </c>
      <c r="U14" s="17">
        <v>8.2485733315388804E-2</v>
      </c>
      <c r="V14" s="17">
        <v>0.13375998977683601</v>
      </c>
      <c r="W14" s="17">
        <v>9.2919287169586695E-2</v>
      </c>
      <c r="X14" s="17">
        <v>0.106354687930516</v>
      </c>
      <c r="Y14" s="17">
        <v>4.10810369881894E-2</v>
      </c>
      <c r="Z14" s="17">
        <v>6.0347098182088901E-2</v>
      </c>
      <c r="AA14" s="17">
        <v>0.107698649497826</v>
      </c>
      <c r="AB14" s="17">
        <v>0.17402511280414101</v>
      </c>
      <c r="AC14" s="17">
        <v>8.7244809095004802E-2</v>
      </c>
      <c r="AD14" s="17">
        <v>0.174421615351607</v>
      </c>
      <c r="AE14" s="17"/>
      <c r="AF14" s="17">
        <v>9.95937451630486E-2</v>
      </c>
      <c r="AG14" s="17">
        <v>7.9956592441285806E-2</v>
      </c>
      <c r="AH14" s="17">
        <v>0.11003833453535899</v>
      </c>
      <c r="AI14" s="17"/>
      <c r="AJ14" s="17">
        <v>7.0909721695729205E-2</v>
      </c>
      <c r="AK14" s="17">
        <v>9.6642289668189094E-2</v>
      </c>
      <c r="AL14" s="17">
        <v>5.9350725666884298E-2</v>
      </c>
      <c r="AM14" s="17"/>
      <c r="AN14" s="17">
        <v>0.12678390477781701</v>
      </c>
      <c r="AO14" s="17">
        <v>8.3626743574943402E-2</v>
      </c>
      <c r="AP14" s="17">
        <v>9.2815892787350002E-2</v>
      </c>
      <c r="AQ14" s="17">
        <v>5.5486249891876498E-2</v>
      </c>
      <c r="AR14" s="17">
        <v>5.5637303418952698E-2</v>
      </c>
      <c r="AS14" s="17"/>
      <c r="AT14" s="17">
        <v>9.7706376465897707E-2</v>
      </c>
      <c r="AU14" s="17">
        <v>9.7145937268628302E-2</v>
      </c>
      <c r="AV14" s="17"/>
      <c r="AW14" s="17">
        <v>6.0377089672868797E-2</v>
      </c>
      <c r="AX14" s="17">
        <v>5.9731316372291197E-2</v>
      </c>
      <c r="AY14" s="17">
        <v>0.14412145614410199</v>
      </c>
    </row>
    <row r="15" spans="2:51">
      <c r="B15" s="18" t="s">
        <v>138</v>
      </c>
      <c r="C15" s="21">
        <v>0.41800129664772201</v>
      </c>
      <c r="D15" s="21">
        <v>0.440114745133041</v>
      </c>
      <c r="E15" s="21">
        <v>0.39498195111872297</v>
      </c>
      <c r="F15" s="21"/>
      <c r="G15" s="21">
        <v>0.49045358106188502</v>
      </c>
      <c r="H15" s="21">
        <v>0.42044510792625001</v>
      </c>
      <c r="I15" s="21">
        <v>0.40361545566797202</v>
      </c>
      <c r="J15" s="21">
        <v>0.40790013674488601</v>
      </c>
      <c r="K15" s="21">
        <v>0.42225554189697501</v>
      </c>
      <c r="L15" s="21">
        <v>0.39491809278106199</v>
      </c>
      <c r="M15" s="21"/>
      <c r="N15" s="21">
        <v>0.42913518571037101</v>
      </c>
      <c r="O15" s="21">
        <v>0.45938383614371803</v>
      </c>
      <c r="P15" s="21">
        <v>0.40702144946783902</v>
      </c>
      <c r="Q15" s="21">
        <v>0.37240467877844702</v>
      </c>
      <c r="R15" s="21"/>
      <c r="S15" s="21">
        <v>0.428523968288888</v>
      </c>
      <c r="T15" s="21">
        <v>0.47793508858092798</v>
      </c>
      <c r="U15" s="21">
        <v>0.46568413369191503</v>
      </c>
      <c r="V15" s="21">
        <v>0.41159253675569502</v>
      </c>
      <c r="W15" s="21">
        <v>0.45995809696456602</v>
      </c>
      <c r="X15" s="21">
        <v>0.45619481372388299</v>
      </c>
      <c r="Y15" s="21">
        <v>0.394180397684186</v>
      </c>
      <c r="Z15" s="21">
        <v>0.416041575779388</v>
      </c>
      <c r="AA15" s="21">
        <v>0.35628994073069398</v>
      </c>
      <c r="AB15" s="21">
        <v>0.30954644238788598</v>
      </c>
      <c r="AC15" s="21">
        <v>0.40406185319356303</v>
      </c>
      <c r="AD15" s="21">
        <v>0.33047979146307099</v>
      </c>
      <c r="AE15" s="21"/>
      <c r="AF15" s="21">
        <v>0.41707506028262498</v>
      </c>
      <c r="AG15" s="21">
        <v>0.43147210669254099</v>
      </c>
      <c r="AH15" s="21">
        <v>0.36099700876756502</v>
      </c>
      <c r="AI15" s="21"/>
      <c r="AJ15" s="21">
        <v>0.38672928254170102</v>
      </c>
      <c r="AK15" s="21">
        <v>0.45110828238002298</v>
      </c>
      <c r="AL15" s="21">
        <v>0.48378536959877999</v>
      </c>
      <c r="AM15" s="21"/>
      <c r="AN15" s="21">
        <v>0.380028873323626</v>
      </c>
      <c r="AO15" s="21">
        <v>0.43140082672816299</v>
      </c>
      <c r="AP15" s="21">
        <v>0.46027365516378699</v>
      </c>
      <c r="AQ15" s="21">
        <v>0.51110426504917705</v>
      </c>
      <c r="AR15" s="21">
        <v>0.41347689089122702</v>
      </c>
      <c r="AS15" s="21"/>
      <c r="AT15" s="21">
        <v>0.41852517140122197</v>
      </c>
      <c r="AU15" s="21">
        <v>0.43206846536063598</v>
      </c>
      <c r="AV15" s="21"/>
      <c r="AW15" s="21">
        <v>0.47617524128310201</v>
      </c>
      <c r="AX15" s="21">
        <v>0.46067718462364798</v>
      </c>
      <c r="AY15" s="21">
        <v>0.35017626645397198</v>
      </c>
    </row>
    <row r="16" spans="2:51">
      <c r="B16" s="18" t="s">
        <v>139</v>
      </c>
      <c r="C16" s="21">
        <v>0.15981127040662399</v>
      </c>
      <c r="D16" s="21">
        <v>0.15564070797853</v>
      </c>
      <c r="E16" s="21">
        <v>0.16524583516792701</v>
      </c>
      <c r="F16" s="21"/>
      <c r="G16" s="21">
        <v>0.16328356826325799</v>
      </c>
      <c r="H16" s="21">
        <v>0.18280506831535101</v>
      </c>
      <c r="I16" s="21">
        <v>0.121081510538687</v>
      </c>
      <c r="J16" s="21">
        <v>0.164631957851988</v>
      </c>
      <c r="K16" s="21">
        <v>0.129758318462945</v>
      </c>
      <c r="L16" s="21">
        <v>0.18098022566073199</v>
      </c>
      <c r="M16" s="21"/>
      <c r="N16" s="21">
        <v>0.15469386289783901</v>
      </c>
      <c r="O16" s="21">
        <v>0.14930978507739601</v>
      </c>
      <c r="P16" s="21">
        <v>0.18158611366524399</v>
      </c>
      <c r="Q16" s="21">
        <v>0.161802345302619</v>
      </c>
      <c r="R16" s="21"/>
      <c r="S16" s="21">
        <v>0.16870352845942499</v>
      </c>
      <c r="T16" s="21">
        <v>0.13963210819633201</v>
      </c>
      <c r="U16" s="21">
        <v>0.15186093559879499</v>
      </c>
      <c r="V16" s="21">
        <v>0.15031401159869301</v>
      </c>
      <c r="W16" s="21">
        <v>0.12421786156714</v>
      </c>
      <c r="X16" s="21">
        <v>0.119567834170738</v>
      </c>
      <c r="Y16" s="21">
        <v>0.23472463599718599</v>
      </c>
      <c r="Z16" s="21">
        <v>0.16577067309580301</v>
      </c>
      <c r="AA16" s="21">
        <v>0.15005155094474601</v>
      </c>
      <c r="AB16" s="21">
        <v>0.21264482096314999</v>
      </c>
      <c r="AC16" s="21">
        <v>0.18842993310363201</v>
      </c>
      <c r="AD16" s="21">
        <v>0.124419292293109</v>
      </c>
      <c r="AE16" s="21"/>
      <c r="AF16" s="21">
        <v>0.16235037563562699</v>
      </c>
      <c r="AG16" s="21">
        <v>0.18112962589171799</v>
      </c>
      <c r="AH16" s="21">
        <v>0.113790129322587</v>
      </c>
      <c r="AI16" s="21"/>
      <c r="AJ16" s="21">
        <v>0.18532926561735799</v>
      </c>
      <c r="AK16" s="21">
        <v>0.140582357799897</v>
      </c>
      <c r="AL16" s="21">
        <v>0.20561585568558999</v>
      </c>
      <c r="AM16" s="21"/>
      <c r="AN16" s="21">
        <v>0.15079432680739799</v>
      </c>
      <c r="AO16" s="21">
        <v>0.14457755456869001</v>
      </c>
      <c r="AP16" s="21">
        <v>0.14207525416399799</v>
      </c>
      <c r="AQ16" s="21">
        <v>0.16803957729909899</v>
      </c>
      <c r="AR16" s="21">
        <v>0.194344443476201</v>
      </c>
      <c r="AS16" s="21"/>
      <c r="AT16" s="21">
        <v>0.16200025025699299</v>
      </c>
      <c r="AU16" s="21">
        <v>0.14461288305344699</v>
      </c>
      <c r="AV16" s="21"/>
      <c r="AW16" s="21">
        <v>0.153091997593163</v>
      </c>
      <c r="AX16" s="21">
        <v>0.16171904665199699</v>
      </c>
      <c r="AY16" s="21">
        <v>0.16603404277648701</v>
      </c>
    </row>
    <row r="17" spans="2:51">
      <c r="B17" s="18" t="s">
        <v>140</v>
      </c>
      <c r="C17" s="22">
        <v>0.25819002624109699</v>
      </c>
      <c r="D17" s="22">
        <v>0.28447403715451097</v>
      </c>
      <c r="E17" s="22">
        <v>0.22973611595079599</v>
      </c>
      <c r="F17" s="22"/>
      <c r="G17" s="22">
        <v>0.32717001279862701</v>
      </c>
      <c r="H17" s="22">
        <v>0.237640039610899</v>
      </c>
      <c r="I17" s="22">
        <v>0.28253394512928498</v>
      </c>
      <c r="J17" s="22">
        <v>0.24326817889289701</v>
      </c>
      <c r="K17" s="22">
        <v>0.29249722343403001</v>
      </c>
      <c r="L17" s="22">
        <v>0.21393786712033</v>
      </c>
      <c r="M17" s="22"/>
      <c r="N17" s="22">
        <v>0.27444132281253197</v>
      </c>
      <c r="O17" s="22">
        <v>0.31007405106632202</v>
      </c>
      <c r="P17" s="22">
        <v>0.225435335802595</v>
      </c>
      <c r="Q17" s="22">
        <v>0.21060233347582799</v>
      </c>
      <c r="R17" s="22"/>
      <c r="S17" s="22">
        <v>0.25982043982946201</v>
      </c>
      <c r="T17" s="22">
        <v>0.338302980384595</v>
      </c>
      <c r="U17" s="22">
        <v>0.31382319809311998</v>
      </c>
      <c r="V17" s="22">
        <v>0.26127852515700201</v>
      </c>
      <c r="W17" s="22">
        <v>0.33574023539742498</v>
      </c>
      <c r="X17" s="22">
        <v>0.33662697955314502</v>
      </c>
      <c r="Y17" s="22">
        <v>0.15945576168700001</v>
      </c>
      <c r="Z17" s="22">
        <v>0.25027090268358498</v>
      </c>
      <c r="AA17" s="22">
        <v>0.20623838978594899</v>
      </c>
      <c r="AB17" s="22">
        <v>9.6901621424736406E-2</v>
      </c>
      <c r="AC17" s="22">
        <v>0.21563192008993201</v>
      </c>
      <c r="AD17" s="22">
        <v>0.206060499169961</v>
      </c>
      <c r="AE17" s="22"/>
      <c r="AF17" s="22">
        <v>0.25472468464699799</v>
      </c>
      <c r="AG17" s="22">
        <v>0.250342480800823</v>
      </c>
      <c r="AH17" s="22">
        <v>0.24720687944497799</v>
      </c>
      <c r="AI17" s="22"/>
      <c r="AJ17" s="22">
        <v>0.20140001692434201</v>
      </c>
      <c r="AK17" s="22">
        <v>0.31052592458012501</v>
      </c>
      <c r="AL17" s="22">
        <v>0.27816951391319</v>
      </c>
      <c r="AM17" s="22"/>
      <c r="AN17" s="22">
        <v>0.22923454651622699</v>
      </c>
      <c r="AO17" s="22">
        <v>0.28682327215947301</v>
      </c>
      <c r="AP17" s="22">
        <v>0.31819840099978802</v>
      </c>
      <c r="AQ17" s="22">
        <v>0.34306468775007698</v>
      </c>
      <c r="AR17" s="22">
        <v>0.21913244741502699</v>
      </c>
      <c r="AS17" s="22"/>
      <c r="AT17" s="22">
        <v>0.25652492114422898</v>
      </c>
      <c r="AU17" s="22">
        <v>0.28745558230718898</v>
      </c>
      <c r="AV17" s="22"/>
      <c r="AW17" s="22">
        <v>0.32308324368993901</v>
      </c>
      <c r="AX17" s="22">
        <v>0.29895813797165099</v>
      </c>
      <c r="AY17" s="22">
        <v>0.18414222367748501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715</v>
      </c>
      <c r="E2" s="32"/>
      <c r="F2" s="32"/>
      <c r="G2" s="32"/>
    </row>
    <row r="6" spans="2:7" ht="50.1" customHeight="1">
      <c r="B6" s="20" t="s">
        <v>70</v>
      </c>
      <c r="C6" s="20" t="s">
        <v>716</v>
      </c>
      <c r="D6" s="20" t="s">
        <v>699</v>
      </c>
      <c r="E6" s="20" t="s">
        <v>700</v>
      </c>
      <c r="F6" s="20" t="s">
        <v>717</v>
      </c>
    </row>
    <row r="7" spans="2:7">
      <c r="B7" s="18" t="s">
        <v>133</v>
      </c>
      <c r="C7" s="17">
        <v>0.15817842608181301</v>
      </c>
      <c r="D7" s="17">
        <v>0.168668647252393</v>
      </c>
      <c r="E7" s="17">
        <v>0.140909667947093</v>
      </c>
      <c r="F7" s="17">
        <v>6.2155946008204503E-2</v>
      </c>
    </row>
    <row r="8" spans="2:7">
      <c r="B8" s="18" t="s">
        <v>134</v>
      </c>
      <c r="C8" s="17">
        <v>0.438738790294883</v>
      </c>
      <c r="D8" s="17">
        <v>0.40166034915776999</v>
      </c>
      <c r="E8" s="17">
        <v>0.41195787517847798</v>
      </c>
      <c r="F8" s="17">
        <v>0.15803818657551899</v>
      </c>
    </row>
    <row r="9" spans="2:7">
      <c r="B9" s="18" t="s">
        <v>135</v>
      </c>
      <c r="C9" s="17">
        <v>0.24766992880206301</v>
      </c>
      <c r="D9" s="17">
        <v>0.27978966385589199</v>
      </c>
      <c r="E9" s="17">
        <v>0.25753125052118597</v>
      </c>
      <c r="F9" s="17">
        <v>0.27200518455433598</v>
      </c>
    </row>
    <row r="10" spans="2:7">
      <c r="B10" s="18" t="s">
        <v>136</v>
      </c>
      <c r="C10" s="17">
        <v>5.9645441772393497E-2</v>
      </c>
      <c r="D10" s="17">
        <v>5.86755696893747E-2</v>
      </c>
      <c r="E10" s="17">
        <v>0.105667229567039</v>
      </c>
      <c r="F10" s="17">
        <v>0.27396502824340702</v>
      </c>
    </row>
    <row r="11" spans="2:7">
      <c r="B11" s="18" t="s">
        <v>137</v>
      </c>
      <c r="C11" s="17">
        <v>1.8761455376769501E-2</v>
      </c>
      <c r="D11" s="17">
        <v>2.8962248793463499E-2</v>
      </c>
      <c r="E11" s="17">
        <v>4.5542555112338103E-2</v>
      </c>
      <c r="F11" s="17">
        <v>0.13056265884068199</v>
      </c>
    </row>
    <row r="12" spans="2:7">
      <c r="B12" s="18" t="s">
        <v>119</v>
      </c>
      <c r="C12" s="17">
        <v>7.7005957672078296E-2</v>
      </c>
      <c r="D12" s="17">
        <v>6.2243521251106701E-2</v>
      </c>
      <c r="E12" s="17">
        <v>3.8391421673866701E-2</v>
      </c>
      <c r="F12" s="17">
        <v>0.103272995777851</v>
      </c>
    </row>
    <row r="13" spans="2:7">
      <c r="B13" s="23" t="s">
        <v>138</v>
      </c>
      <c r="C13" s="21">
        <v>0.59691721637669604</v>
      </c>
      <c r="D13" s="21">
        <v>0.57032899641016299</v>
      </c>
      <c r="E13" s="21">
        <v>0.55286754312556996</v>
      </c>
      <c r="F13" s="21">
        <v>0.220194132583724</v>
      </c>
    </row>
    <row r="14" spans="2:7">
      <c r="B14" s="23" t="s">
        <v>139</v>
      </c>
      <c r="C14" s="21">
        <v>7.8406897149163005E-2</v>
      </c>
      <c r="D14" s="21">
        <v>8.7637818482838206E-2</v>
      </c>
      <c r="E14" s="21">
        <v>0.15120978467937701</v>
      </c>
      <c r="F14" s="21">
        <v>0.40452768708408898</v>
      </c>
    </row>
    <row r="15" spans="2:7">
      <c r="B15" s="23" t="s">
        <v>140</v>
      </c>
      <c r="C15" s="22">
        <v>0.51851031922753299</v>
      </c>
      <c r="D15" s="22">
        <v>0.48269117792732502</v>
      </c>
      <c r="E15" s="22">
        <v>0.401657758446193</v>
      </c>
      <c r="F15" s="22">
        <v>-0.18433355450036501</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1068</v>
      </c>
      <c r="D7" s="10">
        <v>494</v>
      </c>
      <c r="E7" s="10">
        <v>571</v>
      </c>
      <c r="F7" s="10"/>
      <c r="G7" s="10">
        <v>95</v>
      </c>
      <c r="H7" s="10">
        <v>143</v>
      </c>
      <c r="I7" s="10">
        <v>153</v>
      </c>
      <c r="J7" s="10">
        <v>187</v>
      </c>
      <c r="K7" s="10">
        <v>219</v>
      </c>
      <c r="L7" s="10">
        <v>271</v>
      </c>
      <c r="M7" s="10"/>
      <c r="N7" s="10">
        <v>304</v>
      </c>
      <c r="O7" s="10">
        <v>282</v>
      </c>
      <c r="P7" s="10">
        <v>212</v>
      </c>
      <c r="Q7" s="10">
        <v>264</v>
      </c>
      <c r="R7" s="10"/>
      <c r="S7" s="10">
        <v>121</v>
      </c>
      <c r="T7" s="10">
        <v>162</v>
      </c>
      <c r="U7" s="10">
        <v>100</v>
      </c>
      <c r="V7" s="10">
        <v>102</v>
      </c>
      <c r="W7" s="10">
        <v>91</v>
      </c>
      <c r="X7" s="10">
        <v>75</v>
      </c>
      <c r="Y7" s="10">
        <v>70</v>
      </c>
      <c r="Z7" s="10">
        <v>60</v>
      </c>
      <c r="AA7" s="10">
        <v>123</v>
      </c>
      <c r="AB7" s="10">
        <v>88</v>
      </c>
      <c r="AC7" s="10">
        <v>49</v>
      </c>
      <c r="AD7" s="10">
        <v>27</v>
      </c>
      <c r="AE7" s="10"/>
      <c r="AF7" s="10">
        <v>483</v>
      </c>
      <c r="AG7" s="10">
        <v>409</v>
      </c>
      <c r="AH7" s="10">
        <v>107</v>
      </c>
      <c r="AI7" s="10"/>
      <c r="AJ7" s="10">
        <v>244</v>
      </c>
      <c r="AK7" s="10">
        <v>329</v>
      </c>
      <c r="AL7" s="10">
        <v>93</v>
      </c>
      <c r="AM7" s="10"/>
      <c r="AN7" s="10">
        <v>240</v>
      </c>
      <c r="AO7" s="10">
        <v>170</v>
      </c>
      <c r="AP7" s="10">
        <v>249</v>
      </c>
      <c r="AQ7" s="10">
        <v>101</v>
      </c>
      <c r="AR7" s="10">
        <v>16</v>
      </c>
      <c r="AS7" s="10"/>
      <c r="AT7" s="10">
        <v>978</v>
      </c>
      <c r="AU7" s="10">
        <v>85</v>
      </c>
      <c r="AV7" s="10"/>
      <c r="AW7" s="10">
        <v>523</v>
      </c>
      <c r="AX7" s="10">
        <v>110</v>
      </c>
      <c r="AY7" s="10">
        <v>435</v>
      </c>
    </row>
    <row r="8" spans="2:51" ht="30" customHeight="1">
      <c r="B8" s="11" t="s">
        <v>112</v>
      </c>
      <c r="C8" s="11">
        <v>1070</v>
      </c>
      <c r="D8" s="11">
        <v>507</v>
      </c>
      <c r="E8" s="11">
        <v>560</v>
      </c>
      <c r="F8" s="11"/>
      <c r="G8" s="11">
        <v>113</v>
      </c>
      <c r="H8" s="11">
        <v>176</v>
      </c>
      <c r="I8" s="11">
        <v>173</v>
      </c>
      <c r="J8" s="11">
        <v>182</v>
      </c>
      <c r="K8" s="11">
        <v>181</v>
      </c>
      <c r="L8" s="11">
        <v>244</v>
      </c>
      <c r="M8" s="11"/>
      <c r="N8" s="11">
        <v>278</v>
      </c>
      <c r="O8" s="11">
        <v>256</v>
      </c>
      <c r="P8" s="11">
        <v>246</v>
      </c>
      <c r="Q8" s="11">
        <v>283</v>
      </c>
      <c r="R8" s="11"/>
      <c r="S8" s="11">
        <v>145</v>
      </c>
      <c r="T8" s="11">
        <v>151</v>
      </c>
      <c r="U8" s="11">
        <v>88</v>
      </c>
      <c r="V8" s="11">
        <v>108</v>
      </c>
      <c r="W8" s="11">
        <v>87</v>
      </c>
      <c r="X8" s="11">
        <v>80</v>
      </c>
      <c r="Y8" s="11">
        <v>69</v>
      </c>
      <c r="Z8" s="11">
        <v>52</v>
      </c>
      <c r="AA8" s="11">
        <v>119</v>
      </c>
      <c r="AB8" s="11">
        <v>90</v>
      </c>
      <c r="AC8" s="11">
        <v>51</v>
      </c>
      <c r="AD8" s="11">
        <v>28</v>
      </c>
      <c r="AE8" s="11"/>
      <c r="AF8" s="11">
        <v>467</v>
      </c>
      <c r="AG8" s="11">
        <v>406</v>
      </c>
      <c r="AH8" s="11">
        <v>117</v>
      </c>
      <c r="AI8" s="11"/>
      <c r="AJ8" s="11">
        <v>232</v>
      </c>
      <c r="AK8" s="11">
        <v>338</v>
      </c>
      <c r="AL8" s="11">
        <v>92</v>
      </c>
      <c r="AM8" s="11"/>
      <c r="AN8" s="11">
        <v>239</v>
      </c>
      <c r="AO8" s="11">
        <v>174</v>
      </c>
      <c r="AP8" s="11">
        <v>253</v>
      </c>
      <c r="AQ8" s="11">
        <v>98</v>
      </c>
      <c r="AR8" s="11">
        <v>16</v>
      </c>
      <c r="AS8" s="11"/>
      <c r="AT8" s="11">
        <v>968</v>
      </c>
      <c r="AU8" s="11">
        <v>96</v>
      </c>
      <c r="AV8" s="11"/>
      <c r="AW8" s="11">
        <v>502</v>
      </c>
      <c r="AX8" s="11">
        <v>117</v>
      </c>
      <c r="AY8" s="11">
        <v>451</v>
      </c>
    </row>
    <row r="9" spans="2:51">
      <c r="B9" s="18" t="s">
        <v>133</v>
      </c>
      <c r="C9" s="17">
        <v>0.168668647252393</v>
      </c>
      <c r="D9" s="17">
        <v>0.18901893237358999</v>
      </c>
      <c r="E9" s="17">
        <v>0.149592029917542</v>
      </c>
      <c r="F9" s="17"/>
      <c r="G9" s="17">
        <v>0.19581210748220301</v>
      </c>
      <c r="H9" s="17">
        <v>0.175628946802836</v>
      </c>
      <c r="I9" s="17">
        <v>0.175855082251164</v>
      </c>
      <c r="J9" s="17">
        <v>0.16522008689179399</v>
      </c>
      <c r="K9" s="17">
        <v>0.188348942623111</v>
      </c>
      <c r="L9" s="17">
        <v>0.133882082571327</v>
      </c>
      <c r="M9" s="17"/>
      <c r="N9" s="17">
        <v>0.22572220647530999</v>
      </c>
      <c r="O9" s="17">
        <v>0.16249845271907201</v>
      </c>
      <c r="P9" s="17">
        <v>0.14771421442278901</v>
      </c>
      <c r="Q9" s="17">
        <v>0.13436128241529</v>
      </c>
      <c r="R9" s="17"/>
      <c r="S9" s="17">
        <v>0.22359617688080899</v>
      </c>
      <c r="T9" s="17">
        <v>0.14187687676060401</v>
      </c>
      <c r="U9" s="17">
        <v>0.121663029336599</v>
      </c>
      <c r="V9" s="17">
        <v>0.16582992542388</v>
      </c>
      <c r="W9" s="17">
        <v>0.17087685193902499</v>
      </c>
      <c r="X9" s="17">
        <v>9.65455272937389E-2</v>
      </c>
      <c r="Y9" s="17">
        <v>0.17177781590380301</v>
      </c>
      <c r="Z9" s="17">
        <v>0.27300212875494401</v>
      </c>
      <c r="AA9" s="17">
        <v>0.18553359770103101</v>
      </c>
      <c r="AB9" s="17">
        <v>0.175978107588914</v>
      </c>
      <c r="AC9" s="17">
        <v>0.14932223339438899</v>
      </c>
      <c r="AD9" s="17">
        <v>0.124565384226882</v>
      </c>
      <c r="AE9" s="17"/>
      <c r="AF9" s="17">
        <v>0.15896921399032601</v>
      </c>
      <c r="AG9" s="17">
        <v>0.20969843971302299</v>
      </c>
      <c r="AH9" s="17">
        <v>9.1277880023747093E-2</v>
      </c>
      <c r="AI9" s="17"/>
      <c r="AJ9" s="17">
        <v>0.15364692211849401</v>
      </c>
      <c r="AK9" s="17">
        <v>0.18115951591187801</v>
      </c>
      <c r="AL9" s="17">
        <v>0.25065971068949899</v>
      </c>
      <c r="AM9" s="17"/>
      <c r="AN9" s="17">
        <v>0.122720483397264</v>
      </c>
      <c r="AO9" s="17">
        <v>0.17137764713751</v>
      </c>
      <c r="AP9" s="17">
        <v>0.181922829570516</v>
      </c>
      <c r="AQ9" s="17">
        <v>0.20974876886615801</v>
      </c>
      <c r="AR9" s="17">
        <v>0.31413582763678899</v>
      </c>
      <c r="AS9" s="17"/>
      <c r="AT9" s="17">
        <v>0.16596438130764199</v>
      </c>
      <c r="AU9" s="17">
        <v>0.19173676274983001</v>
      </c>
      <c r="AV9" s="17"/>
      <c r="AW9" s="17">
        <v>0.234523015541198</v>
      </c>
      <c r="AX9" s="17">
        <v>9.3907995317966897E-2</v>
      </c>
      <c r="AY9" s="17">
        <v>0.114680228250907</v>
      </c>
    </row>
    <row r="10" spans="2:51">
      <c r="B10" s="18" t="s">
        <v>134</v>
      </c>
      <c r="C10" s="17">
        <v>0.40166034915776999</v>
      </c>
      <c r="D10" s="17">
        <v>0.40614758551818603</v>
      </c>
      <c r="E10" s="17">
        <v>0.39793957817819098</v>
      </c>
      <c r="F10" s="17"/>
      <c r="G10" s="17">
        <v>0.32964558441924302</v>
      </c>
      <c r="H10" s="17">
        <v>0.40561909204569002</v>
      </c>
      <c r="I10" s="17">
        <v>0.45205787277314302</v>
      </c>
      <c r="J10" s="17">
        <v>0.36315705323071401</v>
      </c>
      <c r="K10" s="17">
        <v>0.37214024505356103</v>
      </c>
      <c r="L10" s="17">
        <v>0.44717929977826398</v>
      </c>
      <c r="M10" s="17"/>
      <c r="N10" s="17">
        <v>0.47524830352538</v>
      </c>
      <c r="O10" s="17">
        <v>0.39171086039430603</v>
      </c>
      <c r="P10" s="17">
        <v>0.384588069649758</v>
      </c>
      <c r="Q10" s="17">
        <v>0.34967829191126198</v>
      </c>
      <c r="R10" s="17"/>
      <c r="S10" s="17">
        <v>0.29926890559635</v>
      </c>
      <c r="T10" s="17">
        <v>0.37556989458006601</v>
      </c>
      <c r="U10" s="17">
        <v>0.533578703389471</v>
      </c>
      <c r="V10" s="17">
        <v>0.40870971363778802</v>
      </c>
      <c r="W10" s="17">
        <v>0.35546537910001302</v>
      </c>
      <c r="X10" s="17">
        <v>0.58367538793808904</v>
      </c>
      <c r="Y10" s="17">
        <v>0.43654568334804</v>
      </c>
      <c r="Z10" s="17">
        <v>0.35520922146720901</v>
      </c>
      <c r="AA10" s="17">
        <v>0.38641778801208398</v>
      </c>
      <c r="AB10" s="17">
        <v>0.40996601138230798</v>
      </c>
      <c r="AC10" s="17">
        <v>0.39255423568765302</v>
      </c>
      <c r="AD10" s="17">
        <v>0.311000464518699</v>
      </c>
      <c r="AE10" s="17"/>
      <c r="AF10" s="17">
        <v>0.40624734724469402</v>
      </c>
      <c r="AG10" s="17">
        <v>0.40744203990628503</v>
      </c>
      <c r="AH10" s="17">
        <v>0.39728637746565698</v>
      </c>
      <c r="AI10" s="17"/>
      <c r="AJ10" s="17">
        <v>0.43011119322409203</v>
      </c>
      <c r="AK10" s="17">
        <v>0.448527097082215</v>
      </c>
      <c r="AL10" s="17">
        <v>0.42734900696395201</v>
      </c>
      <c r="AM10" s="17"/>
      <c r="AN10" s="17">
        <v>0.34074373180375001</v>
      </c>
      <c r="AO10" s="17">
        <v>0.39412971069450498</v>
      </c>
      <c r="AP10" s="17">
        <v>0.43205312572240501</v>
      </c>
      <c r="AQ10" s="17">
        <v>0.58600688437699799</v>
      </c>
      <c r="AR10" s="17">
        <v>0.33876395104197998</v>
      </c>
      <c r="AS10" s="17"/>
      <c r="AT10" s="17">
        <v>0.41042395222233302</v>
      </c>
      <c r="AU10" s="17">
        <v>0.32206875405077701</v>
      </c>
      <c r="AV10" s="17"/>
      <c r="AW10" s="17">
        <v>0.46393329483954099</v>
      </c>
      <c r="AX10" s="17">
        <v>0.48057889550291999</v>
      </c>
      <c r="AY10" s="17">
        <v>0.31196277827824898</v>
      </c>
    </row>
    <row r="11" spans="2:51">
      <c r="B11" s="18" t="s">
        <v>135</v>
      </c>
      <c r="C11" s="17">
        <v>0.27978966385589199</v>
      </c>
      <c r="D11" s="17">
        <v>0.246742107972555</v>
      </c>
      <c r="E11" s="17">
        <v>0.30915542949020502</v>
      </c>
      <c r="F11" s="17"/>
      <c r="G11" s="17">
        <v>0.33323728842323702</v>
      </c>
      <c r="H11" s="17">
        <v>0.233005699470334</v>
      </c>
      <c r="I11" s="17">
        <v>0.21258684583028101</v>
      </c>
      <c r="J11" s="17">
        <v>0.32201741289941199</v>
      </c>
      <c r="K11" s="17">
        <v>0.296382902837805</v>
      </c>
      <c r="L11" s="17">
        <v>0.29249537727950897</v>
      </c>
      <c r="M11" s="17"/>
      <c r="N11" s="17">
        <v>0.196211560842489</v>
      </c>
      <c r="O11" s="17">
        <v>0.28622956464487898</v>
      </c>
      <c r="P11" s="17">
        <v>0.33931367161258202</v>
      </c>
      <c r="Q11" s="17">
        <v>0.30659394787884398</v>
      </c>
      <c r="R11" s="17"/>
      <c r="S11" s="17">
        <v>0.29114292728172603</v>
      </c>
      <c r="T11" s="17">
        <v>0.34143459230371698</v>
      </c>
      <c r="U11" s="17">
        <v>0.20676583287657299</v>
      </c>
      <c r="V11" s="17">
        <v>0.29604574706695402</v>
      </c>
      <c r="W11" s="17">
        <v>0.34053687068681099</v>
      </c>
      <c r="X11" s="17">
        <v>0.27153490895571503</v>
      </c>
      <c r="Y11" s="17">
        <v>0.236905055185405</v>
      </c>
      <c r="Z11" s="17">
        <v>0.27250578455041402</v>
      </c>
      <c r="AA11" s="17">
        <v>0.23168982580772099</v>
      </c>
      <c r="AB11" s="17">
        <v>0.28593735656000502</v>
      </c>
      <c r="AC11" s="17">
        <v>0.21360573943379099</v>
      </c>
      <c r="AD11" s="17">
        <v>0.31397005211854401</v>
      </c>
      <c r="AE11" s="17"/>
      <c r="AF11" s="17">
        <v>0.282887697754312</v>
      </c>
      <c r="AG11" s="17">
        <v>0.247939559706219</v>
      </c>
      <c r="AH11" s="17">
        <v>0.29846791753957702</v>
      </c>
      <c r="AI11" s="17"/>
      <c r="AJ11" s="17">
        <v>0.27623507454537199</v>
      </c>
      <c r="AK11" s="17">
        <v>0.23918408449196199</v>
      </c>
      <c r="AL11" s="17">
        <v>0.220623333591313</v>
      </c>
      <c r="AM11" s="17"/>
      <c r="AN11" s="17">
        <v>0.36439054539981902</v>
      </c>
      <c r="AO11" s="17">
        <v>0.30668197443739198</v>
      </c>
      <c r="AP11" s="17">
        <v>0.24769558650249501</v>
      </c>
      <c r="AQ11" s="17">
        <v>0.11461211552084</v>
      </c>
      <c r="AR11" s="17">
        <v>0.28414785094196199</v>
      </c>
      <c r="AS11" s="17"/>
      <c r="AT11" s="17">
        <v>0.27531040736811602</v>
      </c>
      <c r="AU11" s="17">
        <v>0.31294226885648202</v>
      </c>
      <c r="AV11" s="17"/>
      <c r="AW11" s="17">
        <v>0.20822494549604301</v>
      </c>
      <c r="AX11" s="17">
        <v>0.30985590637707999</v>
      </c>
      <c r="AY11" s="17">
        <v>0.35167858260854401</v>
      </c>
    </row>
    <row r="12" spans="2:51">
      <c r="B12" s="18" t="s">
        <v>136</v>
      </c>
      <c r="C12" s="17">
        <v>5.86755696893747E-2</v>
      </c>
      <c r="D12" s="17">
        <v>7.3132926052166605E-2</v>
      </c>
      <c r="E12" s="17">
        <v>4.5931748933364901E-2</v>
      </c>
      <c r="F12" s="17"/>
      <c r="G12" s="17">
        <v>8.2580612481846699E-2</v>
      </c>
      <c r="H12" s="17">
        <v>6.5847962091708595E-2</v>
      </c>
      <c r="I12" s="17">
        <v>6.4503392071812202E-2</v>
      </c>
      <c r="J12" s="17">
        <v>3.5918115975589103E-2</v>
      </c>
      <c r="K12" s="17">
        <v>6.5915960287619604E-2</v>
      </c>
      <c r="L12" s="17">
        <v>4.9898208136184903E-2</v>
      </c>
      <c r="M12" s="17"/>
      <c r="N12" s="17">
        <v>3.1350715349666103E-2</v>
      </c>
      <c r="O12" s="17">
        <v>6.2679349983496793E-2</v>
      </c>
      <c r="P12" s="17">
        <v>5.6887648310487898E-2</v>
      </c>
      <c r="Q12" s="17">
        <v>8.4730904623151596E-2</v>
      </c>
      <c r="R12" s="17"/>
      <c r="S12" s="17">
        <v>8.5087370184142905E-2</v>
      </c>
      <c r="T12" s="17">
        <v>7.8194811188111099E-2</v>
      </c>
      <c r="U12" s="17">
        <v>7.0041107826728899E-2</v>
      </c>
      <c r="V12" s="17">
        <v>5.2064189028657802E-2</v>
      </c>
      <c r="W12" s="17">
        <v>8.2736748710131203E-2</v>
      </c>
      <c r="X12" s="17">
        <v>1.0290186980827501E-2</v>
      </c>
      <c r="Y12" s="17">
        <v>8.2676868564349901E-2</v>
      </c>
      <c r="Z12" s="17">
        <v>4.8371247749162703E-2</v>
      </c>
      <c r="AA12" s="17">
        <v>4.3047409647942098E-2</v>
      </c>
      <c r="AB12" s="17">
        <v>1.05916324475185E-2</v>
      </c>
      <c r="AC12" s="17">
        <v>4.3506214612338702E-2</v>
      </c>
      <c r="AD12" s="17">
        <v>7.80645669449299E-2</v>
      </c>
      <c r="AE12" s="17"/>
      <c r="AF12" s="17">
        <v>5.4474966207627602E-2</v>
      </c>
      <c r="AG12" s="17">
        <v>5.8337904721177399E-2</v>
      </c>
      <c r="AH12" s="17">
        <v>9.9288666869916303E-2</v>
      </c>
      <c r="AI12" s="17"/>
      <c r="AJ12" s="17">
        <v>5.4169315171538002E-2</v>
      </c>
      <c r="AK12" s="17">
        <v>5.3936111805802697E-2</v>
      </c>
      <c r="AL12" s="17">
        <v>4.5435206796321799E-2</v>
      </c>
      <c r="AM12" s="17"/>
      <c r="AN12" s="17">
        <v>6.6231482639792699E-2</v>
      </c>
      <c r="AO12" s="17">
        <v>7.1967641687704295E-2</v>
      </c>
      <c r="AP12" s="17">
        <v>4.9340128117351098E-2</v>
      </c>
      <c r="AQ12" s="17">
        <v>2.51386223309739E-2</v>
      </c>
      <c r="AR12" s="17">
        <v>6.2952370379268693E-2</v>
      </c>
      <c r="AS12" s="17"/>
      <c r="AT12" s="17">
        <v>5.5060576342210801E-2</v>
      </c>
      <c r="AU12" s="17">
        <v>9.7967569198090299E-2</v>
      </c>
      <c r="AV12" s="17"/>
      <c r="AW12" s="17">
        <v>4.9294773249216398E-2</v>
      </c>
      <c r="AX12" s="17">
        <v>5.7847013572673599E-2</v>
      </c>
      <c r="AY12" s="17">
        <v>6.9330874203404794E-2</v>
      </c>
    </row>
    <row r="13" spans="2:51">
      <c r="B13" s="18" t="s">
        <v>137</v>
      </c>
      <c r="C13" s="17">
        <v>2.8962248793463499E-2</v>
      </c>
      <c r="D13" s="17">
        <v>3.8243478923842403E-2</v>
      </c>
      <c r="E13" s="17">
        <v>2.0731126332612801E-2</v>
      </c>
      <c r="F13" s="17"/>
      <c r="G13" s="17">
        <v>0</v>
      </c>
      <c r="H13" s="17">
        <v>5.5502902160132699E-2</v>
      </c>
      <c r="I13" s="17">
        <v>1.5959031940600998E-2</v>
      </c>
      <c r="J13" s="17">
        <v>4.8215659573430901E-2</v>
      </c>
      <c r="K13" s="17">
        <v>3.1559553169144501E-2</v>
      </c>
      <c r="L13" s="17">
        <v>1.6215525088808001E-2</v>
      </c>
      <c r="M13" s="17"/>
      <c r="N13" s="17">
        <v>2.3486910350928501E-2</v>
      </c>
      <c r="O13" s="17">
        <v>3.2027790499025897E-2</v>
      </c>
      <c r="P13" s="17">
        <v>2.3071553189121699E-2</v>
      </c>
      <c r="Q13" s="17">
        <v>3.7336036447881998E-2</v>
      </c>
      <c r="R13" s="17"/>
      <c r="S13" s="17">
        <v>3.6285648874733199E-2</v>
      </c>
      <c r="T13" s="17">
        <v>2.7721566562051499E-2</v>
      </c>
      <c r="U13" s="17">
        <v>1.51231032778595E-2</v>
      </c>
      <c r="V13" s="17">
        <v>4.4295300172754598E-2</v>
      </c>
      <c r="W13" s="17">
        <v>2.4964797350794099E-2</v>
      </c>
      <c r="X13" s="17">
        <v>1.65357101506159E-2</v>
      </c>
      <c r="Y13" s="17">
        <v>3.0210870929428799E-2</v>
      </c>
      <c r="Z13" s="17">
        <v>0</v>
      </c>
      <c r="AA13" s="17">
        <v>4.9953849737646598E-2</v>
      </c>
      <c r="AB13" s="17">
        <v>2.1273329076050802E-2</v>
      </c>
      <c r="AC13" s="17">
        <v>1.9918030433549401E-2</v>
      </c>
      <c r="AD13" s="17">
        <v>3.2943286784643998E-2</v>
      </c>
      <c r="AE13" s="17"/>
      <c r="AF13" s="17">
        <v>3.0915985921340799E-2</v>
      </c>
      <c r="AG13" s="17">
        <v>2.1269094995302999E-2</v>
      </c>
      <c r="AH13" s="17">
        <v>5.9803097711681998E-2</v>
      </c>
      <c r="AI13" s="17"/>
      <c r="AJ13" s="17">
        <v>2.1868783742871E-2</v>
      </c>
      <c r="AK13" s="17">
        <v>3.1659408962475301E-2</v>
      </c>
      <c r="AL13" s="17">
        <v>2.9110947292926698E-2</v>
      </c>
      <c r="AM13" s="17"/>
      <c r="AN13" s="17">
        <v>4.37164494604807E-2</v>
      </c>
      <c r="AO13" s="17">
        <v>1.5287655207332501E-2</v>
      </c>
      <c r="AP13" s="17">
        <v>2.2617918817899402E-2</v>
      </c>
      <c r="AQ13" s="17">
        <v>1.72850164842379E-2</v>
      </c>
      <c r="AR13" s="17">
        <v>0</v>
      </c>
      <c r="AS13" s="17"/>
      <c r="AT13" s="17">
        <v>2.9895605066063698E-2</v>
      </c>
      <c r="AU13" s="17">
        <v>2.1017680718317999E-2</v>
      </c>
      <c r="AV13" s="17"/>
      <c r="AW13" s="17">
        <v>2.04863551991591E-2</v>
      </c>
      <c r="AX13" s="17">
        <v>1.97165474312711E-2</v>
      </c>
      <c r="AY13" s="17">
        <v>4.0784506817819498E-2</v>
      </c>
    </row>
    <row r="14" spans="2:51">
      <c r="B14" s="18" t="s">
        <v>119</v>
      </c>
      <c r="C14" s="17">
        <v>6.2243521251106701E-2</v>
      </c>
      <c r="D14" s="17">
        <v>4.6714969159660003E-2</v>
      </c>
      <c r="E14" s="17">
        <v>7.66500871480848E-2</v>
      </c>
      <c r="F14" s="17"/>
      <c r="G14" s="17">
        <v>5.87244071934706E-2</v>
      </c>
      <c r="H14" s="17">
        <v>6.4395397429299797E-2</v>
      </c>
      <c r="I14" s="17">
        <v>7.90377751329992E-2</v>
      </c>
      <c r="J14" s="17">
        <v>6.5471671429060005E-2</v>
      </c>
      <c r="K14" s="17">
        <v>4.5652396028758598E-2</v>
      </c>
      <c r="L14" s="17">
        <v>6.0329507145906902E-2</v>
      </c>
      <c r="M14" s="17"/>
      <c r="N14" s="17">
        <v>4.7980303456225497E-2</v>
      </c>
      <c r="O14" s="17">
        <v>6.4853981759220497E-2</v>
      </c>
      <c r="P14" s="17">
        <v>4.8424842815260702E-2</v>
      </c>
      <c r="Q14" s="17">
        <v>8.7299536723570506E-2</v>
      </c>
      <c r="R14" s="17"/>
      <c r="S14" s="17">
        <v>6.4618971182238902E-2</v>
      </c>
      <c r="T14" s="17">
        <v>3.52022586054501E-2</v>
      </c>
      <c r="U14" s="17">
        <v>5.2828223292767998E-2</v>
      </c>
      <c r="V14" s="17">
        <v>3.3055124669964901E-2</v>
      </c>
      <c r="W14" s="17">
        <v>2.54193522132256E-2</v>
      </c>
      <c r="X14" s="17">
        <v>2.1418278681014299E-2</v>
      </c>
      <c r="Y14" s="17">
        <v>4.1883706068973403E-2</v>
      </c>
      <c r="Z14" s="17">
        <v>5.0911617478270603E-2</v>
      </c>
      <c r="AA14" s="17">
        <v>0.103357529093575</v>
      </c>
      <c r="AB14" s="17">
        <v>9.6253562945203902E-2</v>
      </c>
      <c r="AC14" s="17">
        <v>0.18109354643827899</v>
      </c>
      <c r="AD14" s="17">
        <v>0.139456245406301</v>
      </c>
      <c r="AE14" s="17"/>
      <c r="AF14" s="17">
        <v>6.65047888817005E-2</v>
      </c>
      <c r="AG14" s="17">
        <v>5.5312960957992902E-2</v>
      </c>
      <c r="AH14" s="17">
        <v>5.3876060389421297E-2</v>
      </c>
      <c r="AI14" s="17"/>
      <c r="AJ14" s="17">
        <v>6.3968711197633005E-2</v>
      </c>
      <c r="AK14" s="17">
        <v>4.5533781745667898E-2</v>
      </c>
      <c r="AL14" s="17">
        <v>2.6821794665988399E-2</v>
      </c>
      <c r="AM14" s="17"/>
      <c r="AN14" s="17">
        <v>6.2197307298893799E-2</v>
      </c>
      <c r="AO14" s="17">
        <v>4.0555370835555798E-2</v>
      </c>
      <c r="AP14" s="17">
        <v>6.6370411269334295E-2</v>
      </c>
      <c r="AQ14" s="17">
        <v>4.72085924207922E-2</v>
      </c>
      <c r="AR14" s="17">
        <v>0</v>
      </c>
      <c r="AS14" s="17"/>
      <c r="AT14" s="17">
        <v>6.3345077693635204E-2</v>
      </c>
      <c r="AU14" s="17">
        <v>5.4266964426503597E-2</v>
      </c>
      <c r="AV14" s="17"/>
      <c r="AW14" s="17">
        <v>2.3537615674842E-2</v>
      </c>
      <c r="AX14" s="17">
        <v>3.8093641798089099E-2</v>
      </c>
      <c r="AY14" s="17">
        <v>0.111563029841075</v>
      </c>
    </row>
    <row r="15" spans="2:51">
      <c r="B15" s="18" t="s">
        <v>138</v>
      </c>
      <c r="C15" s="21">
        <v>0.57032899641016299</v>
      </c>
      <c r="D15" s="21">
        <v>0.59516651789177599</v>
      </c>
      <c r="E15" s="21">
        <v>0.54753160809573298</v>
      </c>
      <c r="F15" s="21"/>
      <c r="G15" s="21">
        <v>0.52545769190144598</v>
      </c>
      <c r="H15" s="21">
        <v>0.58124803884852505</v>
      </c>
      <c r="I15" s="21">
        <v>0.627912955024307</v>
      </c>
      <c r="J15" s="21">
        <v>0.52837714012250803</v>
      </c>
      <c r="K15" s="21">
        <v>0.560489187676672</v>
      </c>
      <c r="L15" s="21">
        <v>0.58106138234959104</v>
      </c>
      <c r="M15" s="21"/>
      <c r="N15" s="21">
        <v>0.70097051000068999</v>
      </c>
      <c r="O15" s="21">
        <v>0.55420931311337795</v>
      </c>
      <c r="P15" s="21">
        <v>0.53230228407254798</v>
      </c>
      <c r="Q15" s="21">
        <v>0.48403957432655198</v>
      </c>
      <c r="R15" s="21"/>
      <c r="S15" s="21">
        <v>0.52286508247715902</v>
      </c>
      <c r="T15" s="21">
        <v>0.51744677134066996</v>
      </c>
      <c r="U15" s="21">
        <v>0.65524173272607</v>
      </c>
      <c r="V15" s="21">
        <v>0.57453963906166905</v>
      </c>
      <c r="W15" s="21">
        <v>0.52634223103903799</v>
      </c>
      <c r="X15" s="21">
        <v>0.68022091523182704</v>
      </c>
      <c r="Y15" s="21">
        <v>0.60832349925184304</v>
      </c>
      <c r="Z15" s="21">
        <v>0.62821135022215202</v>
      </c>
      <c r="AA15" s="21">
        <v>0.57195138571311599</v>
      </c>
      <c r="AB15" s="21">
        <v>0.58594411897122201</v>
      </c>
      <c r="AC15" s="21">
        <v>0.54187646908204201</v>
      </c>
      <c r="AD15" s="21">
        <v>0.43556584874558202</v>
      </c>
      <c r="AE15" s="21"/>
      <c r="AF15" s="21">
        <v>0.56521656123501995</v>
      </c>
      <c r="AG15" s="21">
        <v>0.61714047961930796</v>
      </c>
      <c r="AH15" s="21">
        <v>0.48856425748940402</v>
      </c>
      <c r="AI15" s="21"/>
      <c r="AJ15" s="21">
        <v>0.58375811534258604</v>
      </c>
      <c r="AK15" s="21">
        <v>0.62968661299409301</v>
      </c>
      <c r="AL15" s="21">
        <v>0.67800871765345005</v>
      </c>
      <c r="AM15" s="21"/>
      <c r="AN15" s="21">
        <v>0.463464215201014</v>
      </c>
      <c r="AO15" s="21">
        <v>0.565507357832015</v>
      </c>
      <c r="AP15" s="21">
        <v>0.61397595529292004</v>
      </c>
      <c r="AQ15" s="21">
        <v>0.795755653243156</v>
      </c>
      <c r="AR15" s="21">
        <v>0.65289977867876903</v>
      </c>
      <c r="AS15" s="21"/>
      <c r="AT15" s="21">
        <v>0.57638833352997498</v>
      </c>
      <c r="AU15" s="21">
        <v>0.51380551680060604</v>
      </c>
      <c r="AV15" s="21"/>
      <c r="AW15" s="21">
        <v>0.69845631038073897</v>
      </c>
      <c r="AX15" s="21">
        <v>0.574486890820887</v>
      </c>
      <c r="AY15" s="21">
        <v>0.42664300652915599</v>
      </c>
    </row>
    <row r="16" spans="2:51">
      <c r="B16" s="18" t="s">
        <v>139</v>
      </c>
      <c r="C16" s="21">
        <v>8.7637818482838206E-2</v>
      </c>
      <c r="D16" s="21">
        <v>0.11137640497600899</v>
      </c>
      <c r="E16" s="21">
        <v>6.6662875265977695E-2</v>
      </c>
      <c r="F16" s="21"/>
      <c r="G16" s="21">
        <v>8.2580612481846699E-2</v>
      </c>
      <c r="H16" s="21">
        <v>0.121350864251841</v>
      </c>
      <c r="I16" s="21">
        <v>8.04624240124132E-2</v>
      </c>
      <c r="J16" s="21">
        <v>8.4133775549019907E-2</v>
      </c>
      <c r="K16" s="21">
        <v>9.7475513456764099E-2</v>
      </c>
      <c r="L16" s="21">
        <v>6.6113733224992893E-2</v>
      </c>
      <c r="M16" s="21"/>
      <c r="N16" s="21">
        <v>5.4837625700594701E-2</v>
      </c>
      <c r="O16" s="21">
        <v>9.47071404825226E-2</v>
      </c>
      <c r="P16" s="21">
        <v>7.9959201499609597E-2</v>
      </c>
      <c r="Q16" s="21">
        <v>0.122066941071034</v>
      </c>
      <c r="R16" s="21"/>
      <c r="S16" s="21">
        <v>0.121373019058876</v>
      </c>
      <c r="T16" s="21">
        <v>0.10591637775016299</v>
      </c>
      <c r="U16" s="21">
        <v>8.5164211104588397E-2</v>
      </c>
      <c r="V16" s="21">
        <v>9.6359489201412393E-2</v>
      </c>
      <c r="W16" s="21">
        <v>0.107701546060925</v>
      </c>
      <c r="X16" s="21">
        <v>2.6825897131443399E-2</v>
      </c>
      <c r="Y16" s="21">
        <v>0.112887739493779</v>
      </c>
      <c r="Z16" s="21">
        <v>4.8371247749162703E-2</v>
      </c>
      <c r="AA16" s="21">
        <v>9.30012593855888E-2</v>
      </c>
      <c r="AB16" s="21">
        <v>3.1864961523569303E-2</v>
      </c>
      <c r="AC16" s="21">
        <v>6.3424245045888103E-2</v>
      </c>
      <c r="AD16" s="21">
        <v>0.111007853729574</v>
      </c>
      <c r="AE16" s="21"/>
      <c r="AF16" s="21">
        <v>8.5390952128968398E-2</v>
      </c>
      <c r="AG16" s="21">
        <v>7.9606999716480498E-2</v>
      </c>
      <c r="AH16" s="21">
        <v>0.15909176458159799</v>
      </c>
      <c r="AI16" s="21"/>
      <c r="AJ16" s="21">
        <v>7.6038098914409005E-2</v>
      </c>
      <c r="AK16" s="21">
        <v>8.5595520768277894E-2</v>
      </c>
      <c r="AL16" s="21">
        <v>7.4546154089248501E-2</v>
      </c>
      <c r="AM16" s="21"/>
      <c r="AN16" s="21">
        <v>0.109947932100273</v>
      </c>
      <c r="AO16" s="21">
        <v>8.7255296895036694E-2</v>
      </c>
      <c r="AP16" s="21">
        <v>7.19580469352505E-2</v>
      </c>
      <c r="AQ16" s="21">
        <v>4.2423638815211898E-2</v>
      </c>
      <c r="AR16" s="21">
        <v>6.2952370379268693E-2</v>
      </c>
      <c r="AS16" s="21"/>
      <c r="AT16" s="21">
        <v>8.4956181408274503E-2</v>
      </c>
      <c r="AU16" s="21">
        <v>0.11898524991640801</v>
      </c>
      <c r="AV16" s="21"/>
      <c r="AW16" s="21">
        <v>6.9781128448375501E-2</v>
      </c>
      <c r="AX16" s="21">
        <v>7.7563561003944695E-2</v>
      </c>
      <c r="AY16" s="21">
        <v>0.11011538102122399</v>
      </c>
    </row>
    <row r="17" spans="2:51">
      <c r="B17" s="18" t="s">
        <v>140</v>
      </c>
      <c r="C17" s="22">
        <v>0.48269117792732502</v>
      </c>
      <c r="D17" s="22">
        <v>0.48379011291576701</v>
      </c>
      <c r="E17" s="22">
        <v>0.48086873282975501</v>
      </c>
      <c r="F17" s="22"/>
      <c r="G17" s="22">
        <v>0.44287707941959897</v>
      </c>
      <c r="H17" s="22">
        <v>0.459897174596684</v>
      </c>
      <c r="I17" s="22">
        <v>0.547450531011894</v>
      </c>
      <c r="J17" s="22">
        <v>0.44424336457348801</v>
      </c>
      <c r="K17" s="22">
        <v>0.46301367421990802</v>
      </c>
      <c r="L17" s="22">
        <v>0.51494764912459801</v>
      </c>
      <c r="M17" s="22"/>
      <c r="N17" s="22">
        <v>0.64613288430009597</v>
      </c>
      <c r="O17" s="22">
        <v>0.45950217263085602</v>
      </c>
      <c r="P17" s="22">
        <v>0.45234308257293798</v>
      </c>
      <c r="Q17" s="22">
        <v>0.36197263325551898</v>
      </c>
      <c r="R17" s="22"/>
      <c r="S17" s="22">
        <v>0.40149206341828297</v>
      </c>
      <c r="T17" s="22">
        <v>0.41153039359050803</v>
      </c>
      <c r="U17" s="22">
        <v>0.57007752162148195</v>
      </c>
      <c r="V17" s="22">
        <v>0.47818014986025598</v>
      </c>
      <c r="W17" s="22">
        <v>0.41864068497811302</v>
      </c>
      <c r="X17" s="22">
        <v>0.65339501810038403</v>
      </c>
      <c r="Y17" s="22">
        <v>0.49543575975806398</v>
      </c>
      <c r="Z17" s="22">
        <v>0.57984010247299</v>
      </c>
      <c r="AA17" s="22">
        <v>0.47895012632752698</v>
      </c>
      <c r="AB17" s="22">
        <v>0.55407915744765202</v>
      </c>
      <c r="AC17" s="22">
        <v>0.47845222403615401</v>
      </c>
      <c r="AD17" s="22">
        <v>0.32455799501600802</v>
      </c>
      <c r="AE17" s="22"/>
      <c r="AF17" s="22">
        <v>0.47982560910605099</v>
      </c>
      <c r="AG17" s="22">
        <v>0.53753347990282696</v>
      </c>
      <c r="AH17" s="22">
        <v>0.329472492907805</v>
      </c>
      <c r="AI17" s="22"/>
      <c r="AJ17" s="22">
        <v>0.50772001642817699</v>
      </c>
      <c r="AK17" s="22">
        <v>0.54409109222581498</v>
      </c>
      <c r="AL17" s="22">
        <v>0.60346256356420203</v>
      </c>
      <c r="AM17" s="22"/>
      <c r="AN17" s="22">
        <v>0.35351628310074101</v>
      </c>
      <c r="AO17" s="22">
        <v>0.47825206093697797</v>
      </c>
      <c r="AP17" s="22">
        <v>0.54201790835767005</v>
      </c>
      <c r="AQ17" s="22">
        <v>0.75333201442794395</v>
      </c>
      <c r="AR17" s="22">
        <v>0.58994740829949999</v>
      </c>
      <c r="AS17" s="22"/>
      <c r="AT17" s="22">
        <v>0.49143215212169999</v>
      </c>
      <c r="AU17" s="22">
        <v>0.39482026688419802</v>
      </c>
      <c r="AV17" s="22"/>
      <c r="AW17" s="22">
        <v>0.62867518193236305</v>
      </c>
      <c r="AX17" s="22">
        <v>0.49692332981694198</v>
      </c>
      <c r="AY17" s="22">
        <v>0.31652762550793201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370"/>
  <sheetViews>
    <sheetView showGridLines="0" workbookViewId="0"/>
  </sheetViews>
  <sheetFormatPr defaultColWidth="10.85546875" defaultRowHeight="15"/>
  <cols>
    <col min="4" max="4" width="100.7109375" customWidth="1"/>
    <col min="5" max="5" width="20.7109375" customWidth="1"/>
    <col min="6" max="6" width="12.28515625" customWidth="1"/>
  </cols>
  <sheetData>
    <row r="2" spans="3:6" ht="39.950000000000003" customHeight="1">
      <c r="D2" s="1" t="s">
        <v>11</v>
      </c>
    </row>
    <row r="6" spans="3:6">
      <c r="D6" s="8" t="str">
        <f>HYPERLINK("#'Full Results'!A1", "Full Results")</f>
        <v>Full Results</v>
      </c>
    </row>
    <row r="8" spans="3:6">
      <c r="D8" s="6" t="s">
        <v>12</v>
      </c>
      <c r="E8" s="6" t="s">
        <v>13</v>
      </c>
      <c r="F8" s="6" t="s">
        <v>14</v>
      </c>
    </row>
    <row r="9" spans="3:6">
      <c r="C9">
        <v>1</v>
      </c>
      <c r="D9" s="8" t="str">
        <f>HYPERLINK("#'Table 1'!A1", " Would you say that the quality of people in the UK’s lives is better or worse than it was 50 years ago?")</f>
        <v xml:space="preserve"> Would you say that the quality of people in the UK’s lives is better or worse than it was 50 years ago?</v>
      </c>
      <c r="E9" s="14" t="str">
        <f>HYPERLINK("#'Full Results'!A11", "11")</f>
        <v>11</v>
      </c>
      <c r="F9" t="s">
        <v>15</v>
      </c>
    </row>
    <row r="10" spans="3:6">
      <c r="C10">
        <v>2</v>
      </c>
      <c r="D10" s="8" t="str">
        <f>HYPERLINK("#'Table 2'!A1", " Which of the following comes closest to your view on the future?")</f>
        <v xml:space="preserve"> Which of the following comes closest to your view on the future?</v>
      </c>
      <c r="E10" s="14" t="str">
        <f>HYPERLINK("#'Full Results'!A20", "20")</f>
        <v>20</v>
      </c>
      <c r="F10" t="s">
        <v>15</v>
      </c>
    </row>
    <row r="11" spans="3:6">
      <c r="C11">
        <v>3</v>
      </c>
      <c r="D11" s="8" t="str">
        <f>HYPERLINK("#'Table 3'!A1", " Which of the following comes closest to your view?")</f>
        <v xml:space="preserve"> Which of the following comes closest to your view?</v>
      </c>
      <c r="E11" s="14" t="str">
        <f>HYPERLINK("#'Full Results'!A27", "27")</f>
        <v>27</v>
      </c>
      <c r="F11" t="s">
        <v>15</v>
      </c>
    </row>
    <row r="12" spans="3:6">
      <c r="C12">
        <v>4</v>
      </c>
      <c r="D12" s="8" t="str">
        <f>HYPERLINK("#'Table 4'!A1", " Which of the following comes closest to your view?")</f>
        <v xml:space="preserve"> Which of the following comes closest to your view?</v>
      </c>
      <c r="E12" s="14" t="str">
        <f>HYPERLINK("#'Full Results'!A34", "34")</f>
        <v>34</v>
      </c>
      <c r="F12" t="s">
        <v>15</v>
      </c>
    </row>
    <row r="13" spans="3:6">
      <c r="C13">
        <v>5</v>
      </c>
      <c r="D13" s="8" t="str">
        <f>HYPERLINK("#'Table 5'!A1", " Which of the following comes closest to your view?")</f>
        <v xml:space="preserve"> Which of the following comes closest to your view?</v>
      </c>
      <c r="E13" s="14" t="str">
        <f>HYPERLINK("#'Full Results'!A41", "41")</f>
        <v>41</v>
      </c>
      <c r="F13" t="s">
        <v>15</v>
      </c>
    </row>
    <row r="14" spans="3:6">
      <c r="C14">
        <v>6</v>
      </c>
      <c r="D14" s="8" t="str">
        <f>HYPERLINK("#'Table 6'!A1", "Grid Summary: Do you agree or disagree with the following?")</f>
        <v>Grid Summary: Do you agree or disagree with the following?</v>
      </c>
      <c r="E14" s="7"/>
      <c r="F14" t="s">
        <v>15</v>
      </c>
    </row>
    <row r="15" spans="3:6">
      <c r="C15">
        <v>7</v>
      </c>
      <c r="D15" s="8" t="str">
        <f>HYPERLINK("#'Table 7'!A1", "Do you agree or disagree with the following?: There are too many problems now to worry about the future")</f>
        <v>Do you agree or disagree with the following?: There are too many problems now to worry about the future</v>
      </c>
      <c r="E15" s="14" t="str">
        <f>HYPERLINK("#'Full Results'!A48", "48")</f>
        <v>48</v>
      </c>
      <c r="F15" t="s">
        <v>15</v>
      </c>
    </row>
    <row r="16" spans="3:6">
      <c r="C16">
        <v>8</v>
      </c>
      <c r="D16" s="8" t="str">
        <f>HYPERLINK("#'Table 8'!A1", "Do you agree or disagree with the following?: There are too many problems in our own country to worry about problems in other countries")</f>
        <v>Do you agree or disagree with the following?: There are too many problems in our own country to worry about problems in other countries</v>
      </c>
      <c r="E16" s="14" t="str">
        <f>HYPERLINK("#'Full Results'!A60", "60")</f>
        <v>60</v>
      </c>
      <c r="F16" t="s">
        <v>15</v>
      </c>
    </row>
    <row r="17" spans="3:6">
      <c r="C17">
        <v>9</v>
      </c>
      <c r="D17" s="8" t="str">
        <f>HYPERLINK("#'Table 9'!A1", "Do you agree or disagree with the following?: The actions we take as a country now will not have much impact on people in the future")</f>
        <v>Do you agree or disagree with the following?: The actions we take as a country now will not have much impact on people in the future</v>
      </c>
      <c r="E17" s="14" t="str">
        <f>HYPERLINK("#'Full Results'!A72", "72")</f>
        <v>72</v>
      </c>
      <c r="F17" t="s">
        <v>15</v>
      </c>
    </row>
    <row r="18" spans="3:6">
      <c r="C18">
        <v>10</v>
      </c>
      <c r="D18" s="8" t="str">
        <f>HYPERLINK("#'Table 10'!A1", " Which of the following comes closest to your view?")</f>
        <v xml:space="preserve"> Which of the following comes closest to your view?</v>
      </c>
      <c r="E18" s="14" t="str">
        <f>HYPERLINK("#'Full Results'!A84", "84")</f>
        <v>84</v>
      </c>
      <c r="F18" t="s">
        <v>15</v>
      </c>
    </row>
    <row r="19" spans="3:6">
      <c r="C19">
        <v>11</v>
      </c>
      <c r="D19" s="8" t="str">
        <f>HYPERLINK("#'Table 11'!A1", " Which of the following comes closest to your view?")</f>
        <v xml:space="preserve"> Which of the following comes closest to your view?</v>
      </c>
      <c r="E19" s="14" t="str">
        <f>HYPERLINK("#'Full Results'!A91", "91")</f>
        <v>91</v>
      </c>
      <c r="F19" t="s">
        <v>15</v>
      </c>
    </row>
    <row r="20" spans="3:6">
      <c r="C20">
        <v>12</v>
      </c>
      <c r="D20" s="8" t="str">
        <f>HYPERLINK("#'Table 12'!A1", " How important, if at all, do you think it is for the UK to support Research &amp; Development?")</f>
        <v xml:space="preserve"> How important, if at all, do you think it is for the UK to support Research &amp; Development?</v>
      </c>
      <c r="E20" s="14" t="str">
        <f>HYPERLINK("#'Full Results'!A98", "98")</f>
        <v>98</v>
      </c>
      <c r="F20" t="s">
        <v>16</v>
      </c>
    </row>
    <row r="21" spans="3:6">
      <c r="C21">
        <v>13</v>
      </c>
      <c r="D21" s="8" t="str">
        <f>HYPERLINK("#'Table 13'!A1", " How important, if at all, do you think it is for the UK to support science?")</f>
        <v xml:space="preserve"> How important, if at all, do you think it is for the UK to support science?</v>
      </c>
      <c r="E21" s="14" t="str">
        <f>HYPERLINK("#'Full Results'!A110", "110")</f>
        <v>110</v>
      </c>
      <c r="F21" t="s">
        <v>16</v>
      </c>
    </row>
    <row r="22" spans="3:6">
      <c r="C22">
        <v>14</v>
      </c>
      <c r="D22" s="8" t="str">
        <f>HYPERLINK("#'Table 14'!A1", " How important, if at all, do you think it is for the UK to support new discoveries?")</f>
        <v xml:space="preserve"> How important, if at all, do you think it is for the UK to support new discoveries?</v>
      </c>
      <c r="E22" s="14" t="str">
        <f>HYPERLINK("#'Full Results'!A122", "122")</f>
        <v>122</v>
      </c>
      <c r="F22" t="s">
        <v>16</v>
      </c>
    </row>
    <row r="23" spans="3:6">
      <c r="C23">
        <v>15</v>
      </c>
      <c r="D23" s="8" t="str">
        <f>HYPERLINK("#'Table 15'!A1", " How important, if at all, do you think it is for the UK to support innovation?")</f>
        <v xml:space="preserve"> How important, if at all, do you think it is for the UK to support innovation?</v>
      </c>
      <c r="E23" s="14" t="str">
        <f>HYPERLINK("#'Full Results'!A134", "134")</f>
        <v>134</v>
      </c>
      <c r="F23" t="s">
        <v>16</v>
      </c>
    </row>
    <row r="24" spans="3:6">
      <c r="C24">
        <v>16</v>
      </c>
      <c r="D24" s="8" t="str">
        <f>HYPERLINK("#'Table 16'!A1", " Imagine you saw the following headline in a national newspaper:UK to renew focus on Research &amp; Development by doubling investment Overall would you support or oppose this announcement?")</f>
        <v xml:space="preserve"> Imagine you saw the following headline in a national newspaper:UK to renew focus on Research &amp; Development by doubling investment Overall would you support or oppose this announcement?</v>
      </c>
      <c r="E24" s="14" t="str">
        <f>HYPERLINK("#'Full Results'!A146", "146")</f>
        <v>146</v>
      </c>
      <c r="F24" t="s">
        <v>17</v>
      </c>
    </row>
    <row r="25" spans="3:6">
      <c r="C25">
        <v>17</v>
      </c>
      <c r="D25" s="8" t="str">
        <f>HYPERLINK("#'Table 17'!A1", "Which of the following would you use to describe the headline you just saw?Select any which apply")</f>
        <v>Which of the following would you use to describe the headline you just saw?Select any which apply</v>
      </c>
      <c r="E25" s="14" t="str">
        <f>HYPERLINK("#'Full Results'!A158", "158")</f>
        <v>158</v>
      </c>
      <c r="F25" t="s">
        <v>17</v>
      </c>
    </row>
    <row r="26" spans="3:6">
      <c r="C26">
        <v>18</v>
      </c>
      <c r="D26" s="8" t="str">
        <f>HYPERLINK("#'Table 18'!A1", "Grid Summary: Do you agree or disagree with the following?")</f>
        <v>Grid Summary: Do you agree or disagree with the following?</v>
      </c>
      <c r="E26" s="7"/>
      <c r="F26" t="s">
        <v>17</v>
      </c>
    </row>
    <row r="27" spans="3:6">
      <c r="C27">
        <v>19</v>
      </c>
      <c r="D27" s="8" t="str">
        <f>HYPERLINK("#'Table 19'!A1", "Do you agree or disagree with the following?: The Government should be investing more in Research &amp; Development")</f>
        <v>Do you agree or disagree with the following?: The Government should be investing more in Research &amp; Development</v>
      </c>
      <c r="E27" s="14" t="str">
        <f>HYPERLINK("#'Full Results'!A176", "176")</f>
        <v>176</v>
      </c>
      <c r="F27" t="s">
        <v>17</v>
      </c>
    </row>
    <row r="28" spans="3:6">
      <c r="C28">
        <v>20</v>
      </c>
      <c r="D28" s="8" t="str">
        <f>HYPERLINK("#'Table 20'!A1", "Do you agree or disagree with the following?: The UK should lead the world in Research &amp; Development")</f>
        <v>Do you agree or disagree with the following?: The UK should lead the world in Research &amp; Development</v>
      </c>
      <c r="E28" s="14" t="str">
        <f>HYPERLINK("#'Full Results'!A188", "188")</f>
        <v>188</v>
      </c>
      <c r="F28" t="s">
        <v>17</v>
      </c>
    </row>
    <row r="29" spans="3:6">
      <c r="C29">
        <v>21</v>
      </c>
      <c r="D29" s="8" t="str">
        <f>HYPERLINK("#'Table 21'!A1", "Do you agree or disagree with the following?: Research &amp; Development has a positive impact on my life")</f>
        <v>Do you agree or disagree with the following?: Research &amp; Development has a positive impact on my life</v>
      </c>
      <c r="E29" s="14" t="str">
        <f>HYPERLINK("#'Full Results'!A200", "200")</f>
        <v>200</v>
      </c>
      <c r="F29" t="s">
        <v>17</v>
      </c>
    </row>
    <row r="30" spans="3:6">
      <c r="C30">
        <v>22</v>
      </c>
      <c r="D30" s="8" t="str">
        <f>HYPERLINK("#'Table 22'!A1", " Imagine you saw the following headline in a national newspaper:UK to renew focus on science by doubling investment Overall would you support or oppose this announcement?")</f>
        <v xml:space="preserve"> Imagine you saw the following headline in a national newspaper:UK to renew focus on science by doubling investment Overall would you support or oppose this announcement?</v>
      </c>
      <c r="E30" s="14" t="str">
        <f>HYPERLINK("#'Full Results'!A212", "212")</f>
        <v>212</v>
      </c>
      <c r="F30" t="s">
        <v>18</v>
      </c>
    </row>
    <row r="31" spans="3:6">
      <c r="C31">
        <v>23</v>
      </c>
      <c r="D31" s="8" t="str">
        <f>HYPERLINK("#'Table 23'!A1", "Which of the following would you use to describe the headline you just saw?Select any which apply")</f>
        <v>Which of the following would you use to describe the headline you just saw?Select any which apply</v>
      </c>
      <c r="E31" s="14" t="str">
        <f>HYPERLINK("#'Full Results'!A224", "224")</f>
        <v>224</v>
      </c>
      <c r="F31" t="s">
        <v>18</v>
      </c>
    </row>
    <row r="32" spans="3:6">
      <c r="C32">
        <v>24</v>
      </c>
      <c r="D32" s="8" t="str">
        <f>HYPERLINK("#'Table 24'!A1", "Grid Summary: Do you agree or disagree with the following?")</f>
        <v>Grid Summary: Do you agree or disagree with the following?</v>
      </c>
      <c r="E32" s="7"/>
      <c r="F32" t="s">
        <v>18</v>
      </c>
    </row>
    <row r="33" spans="3:6">
      <c r="C33">
        <v>25</v>
      </c>
      <c r="D33" s="8" t="str">
        <f>HYPERLINK("#'Table 25'!A1", "Do you agree or disagree with the following?: The Government should be investing more in science")</f>
        <v>Do you agree or disagree with the following?: The Government should be investing more in science</v>
      </c>
      <c r="E33" s="14" t="str">
        <f>HYPERLINK("#'Full Results'!A242", "242")</f>
        <v>242</v>
      </c>
      <c r="F33" t="s">
        <v>18</v>
      </c>
    </row>
    <row r="34" spans="3:6">
      <c r="C34">
        <v>26</v>
      </c>
      <c r="D34" s="8" t="str">
        <f>HYPERLINK("#'Table 26'!A1", "Do you agree or disagree with the following?: The UK should lead the world in science")</f>
        <v>Do you agree or disagree with the following?: The UK should lead the world in science</v>
      </c>
      <c r="E34" s="14" t="str">
        <f>HYPERLINK("#'Full Results'!A254", "254")</f>
        <v>254</v>
      </c>
      <c r="F34" t="s">
        <v>18</v>
      </c>
    </row>
    <row r="35" spans="3:6">
      <c r="C35">
        <v>27</v>
      </c>
      <c r="D35" s="8" t="str">
        <f>HYPERLINK("#'Table 27'!A1", "Do you agree or disagree with the following?: Science has a positive impact on my life")</f>
        <v>Do you agree or disagree with the following?: Science has a positive impact on my life</v>
      </c>
      <c r="E35" s="14" t="str">
        <f>HYPERLINK("#'Full Results'!A266", "266")</f>
        <v>266</v>
      </c>
      <c r="F35" t="s">
        <v>18</v>
      </c>
    </row>
    <row r="36" spans="3:6">
      <c r="C36">
        <v>28</v>
      </c>
      <c r="D36" s="8" t="str">
        <f>HYPERLINK("#'Table 28'!A1", " Imagine you saw the following headline in a national newspaper:UK to renew focus on new discoveries by doubling investment Overall would you support or oppose this announcement?")</f>
        <v xml:space="preserve"> Imagine you saw the following headline in a national newspaper:UK to renew focus on new discoveries by doubling investment Overall would you support or oppose this announcement?</v>
      </c>
      <c r="E36" s="14" t="str">
        <f>HYPERLINK("#'Full Results'!A278", "278")</f>
        <v>278</v>
      </c>
      <c r="F36" t="s">
        <v>19</v>
      </c>
    </row>
    <row r="37" spans="3:6">
      <c r="C37">
        <v>29</v>
      </c>
      <c r="D37" s="8" t="str">
        <f>HYPERLINK("#'Table 29'!A1", "Which of the following would you use to describe the headline you just saw?Select any which apply")</f>
        <v>Which of the following would you use to describe the headline you just saw?Select any which apply</v>
      </c>
      <c r="E37" s="14" t="str">
        <f>HYPERLINK("#'Full Results'!A290", "290")</f>
        <v>290</v>
      </c>
      <c r="F37" t="s">
        <v>19</v>
      </c>
    </row>
    <row r="38" spans="3:6">
      <c r="C38">
        <v>30</v>
      </c>
      <c r="D38" s="8" t="str">
        <f>HYPERLINK("#'Table 30'!A1", "Grid Summary: Do you agree or disagree with the following?")</f>
        <v>Grid Summary: Do you agree or disagree with the following?</v>
      </c>
      <c r="E38" s="7"/>
      <c r="F38" t="s">
        <v>19</v>
      </c>
    </row>
    <row r="39" spans="3:6">
      <c r="C39">
        <v>31</v>
      </c>
      <c r="D39" s="8" t="str">
        <f>HYPERLINK("#'Table 31'!A1", "Do you agree or disagree with the following?: The Government should be investing more in new discoveries")</f>
        <v>Do you agree or disagree with the following?: The Government should be investing more in new discoveries</v>
      </c>
      <c r="E39" s="14" t="str">
        <f>HYPERLINK("#'Full Results'!A308", "308")</f>
        <v>308</v>
      </c>
      <c r="F39" t="s">
        <v>19</v>
      </c>
    </row>
    <row r="40" spans="3:6">
      <c r="C40">
        <v>32</v>
      </c>
      <c r="D40" s="8" t="str">
        <f>HYPERLINK("#'Table 32'!A1", "Do you agree or disagree with the following?: The UK should lead the world in new discoveries")</f>
        <v>Do you agree or disagree with the following?: The UK should lead the world in new discoveries</v>
      </c>
      <c r="E40" s="14" t="str">
        <f>HYPERLINK("#'Full Results'!A320", "320")</f>
        <v>320</v>
      </c>
      <c r="F40" t="s">
        <v>19</v>
      </c>
    </row>
    <row r="41" spans="3:6">
      <c r="C41">
        <v>33</v>
      </c>
      <c r="D41" s="8" t="str">
        <f>HYPERLINK("#'Table 33'!A1", "Do you agree or disagree with the following?: New discoveries have a positive impact on my life")</f>
        <v>Do you agree or disagree with the following?: New discoveries have a positive impact on my life</v>
      </c>
      <c r="E41" s="14" t="str">
        <f>HYPERLINK("#'Full Results'!A332", "332")</f>
        <v>332</v>
      </c>
      <c r="F41" t="s">
        <v>19</v>
      </c>
    </row>
    <row r="42" spans="3:6">
      <c r="C42">
        <v>34</v>
      </c>
      <c r="D42" s="8" t="str">
        <f>HYPERLINK("#'Table 34'!A1", " Imagine you saw the following headline in a national newspaper:UK to renew focus on innovation by doubling investment Overall would you support or oppose this announcement?")</f>
        <v xml:space="preserve"> Imagine you saw the following headline in a national newspaper:UK to renew focus on innovation by doubling investment Overall would you support or oppose this announcement?</v>
      </c>
      <c r="E42" s="14" t="str">
        <f>HYPERLINK("#'Full Results'!A344", "344")</f>
        <v>344</v>
      </c>
      <c r="F42" t="s">
        <v>20</v>
      </c>
    </row>
    <row r="43" spans="3:6">
      <c r="C43">
        <v>35</v>
      </c>
      <c r="D43" s="8" t="str">
        <f>HYPERLINK("#'Table 35'!A1", "Which of the following would you use to describe the headline you just saw?Select any which apply")</f>
        <v>Which of the following would you use to describe the headline you just saw?Select any which apply</v>
      </c>
      <c r="E43" s="14" t="str">
        <f>HYPERLINK("#'Full Results'!A356", "356")</f>
        <v>356</v>
      </c>
      <c r="F43" t="s">
        <v>20</v>
      </c>
    </row>
    <row r="44" spans="3:6">
      <c r="C44">
        <v>36</v>
      </c>
      <c r="D44" s="8" t="str">
        <f>HYPERLINK("#'Table 36'!A1", "Grid Summary: Do you agree or disagree with the following?")</f>
        <v>Grid Summary: Do you agree or disagree with the following?</v>
      </c>
      <c r="E44" s="7"/>
      <c r="F44" t="s">
        <v>20</v>
      </c>
    </row>
    <row r="45" spans="3:6">
      <c r="C45">
        <v>37</v>
      </c>
      <c r="D45" s="8" t="str">
        <f>HYPERLINK("#'Table 37'!A1", "Do you agree or disagree with the following?: The Government should be investing more in innovation")</f>
        <v>Do you agree or disagree with the following?: The Government should be investing more in innovation</v>
      </c>
      <c r="E45" s="14" t="str">
        <f>HYPERLINK("#'Full Results'!A374", "374")</f>
        <v>374</v>
      </c>
      <c r="F45" t="s">
        <v>20</v>
      </c>
    </row>
    <row r="46" spans="3:6">
      <c r="C46">
        <v>38</v>
      </c>
      <c r="D46" s="8" t="str">
        <f>HYPERLINK("#'Table 38'!A1", "Do you agree or disagree with the following?: The UK should lead the world in innovation")</f>
        <v>Do you agree or disagree with the following?: The UK should lead the world in innovation</v>
      </c>
      <c r="E46" s="14" t="str">
        <f>HYPERLINK("#'Full Results'!A386", "386")</f>
        <v>386</v>
      </c>
      <c r="F46" t="s">
        <v>20</v>
      </c>
    </row>
    <row r="47" spans="3:6">
      <c r="C47">
        <v>39</v>
      </c>
      <c r="D47" s="8" t="str">
        <f>HYPERLINK("#'Table 39'!A1", "Do you agree or disagree with the following?: Innovation has a positive impact on my life")</f>
        <v>Do you agree or disagree with the following?: Innovation has a positive impact on my life</v>
      </c>
      <c r="E47" s="14" t="str">
        <f>HYPERLINK("#'Full Results'!A398", "398")</f>
        <v>398</v>
      </c>
      <c r="F47" t="s">
        <v>20</v>
      </c>
    </row>
    <row r="48" spans="3:6">
      <c r="C48">
        <v>40</v>
      </c>
      <c r="D48" s="8" t="str">
        <f>HYPERLINK("#'Table 40'!A1", " How familiar, if at all, are you with the term “R&amp;D”?")</f>
        <v xml:space="preserve"> How familiar, if at all, are you with the term “R&amp;D”?</v>
      </c>
      <c r="E48" s="14" t="str">
        <f>HYPERLINK("#'Full Results'!A410", "410")</f>
        <v>410</v>
      </c>
      <c r="F48" t="s">
        <v>15</v>
      </c>
    </row>
    <row r="49" spans="3:6">
      <c r="C49">
        <v>41</v>
      </c>
      <c r="D49" s="8" t="str">
        <f>HYPERLINK("#'Table 41'!A1", " “R&amp;D” stands for Research &amp; Development. Have you heard of this phrase before?")</f>
        <v xml:space="preserve"> “R&amp;D” stands for Research &amp; Development. Have you heard of this phrase before?</v>
      </c>
      <c r="E49" s="14" t="str">
        <f>HYPERLINK("#'Full Results'!A417", "417")</f>
        <v>417</v>
      </c>
      <c r="F49" t="s">
        <v>15</v>
      </c>
    </row>
    <row r="50" spans="3:6">
      <c r="C50">
        <v>42</v>
      </c>
      <c r="D50" s="8" t="str">
        <f>HYPERLINK("#'Table 42'!A1", "As far as you remember, where have you encountered the phrase “Research &amp; Development” or R&amp;D before?Select any which apply")</f>
        <v>As far as you remember, where have you encountered the phrase “Research &amp; Development” or R&amp;D before?Select any which apply</v>
      </c>
      <c r="E50" s="14" t="str">
        <f>HYPERLINK("#'Full Results'!A423", "423")</f>
        <v>423</v>
      </c>
      <c r="F50" t="s">
        <v>21</v>
      </c>
    </row>
    <row r="51" spans="3:6">
      <c r="C51">
        <v>43</v>
      </c>
      <c r="D51" s="8" t="str">
        <f>HYPERLINK("#'Table 43'!A1", "You said that you have encountered the phrase “Research &amp; Development” in your place of work. Specifically, how have you encountered the phrase here?Select any which apply")</f>
        <v>You said that you have encountered the phrase “Research &amp; Development” in your place of work. Specifically, how have you encountered the phrase here?Select any which apply</v>
      </c>
      <c r="E51" s="14" t="str">
        <f>HYPERLINK("#'Full Results'!A433", "433")</f>
        <v>433</v>
      </c>
      <c r="F51" t="s">
        <v>22</v>
      </c>
    </row>
    <row r="52" spans="3:6">
      <c r="C52">
        <v>44</v>
      </c>
      <c r="D52" s="8" t="str">
        <f>HYPERLINK("#'Table 44'!A1", " Is Research &amp; Development something that you associate with your own local area?")</f>
        <v xml:space="preserve"> Is Research &amp; Development something that you associate with your own local area?</v>
      </c>
      <c r="E52" s="14" t="str">
        <f>HYPERLINK("#'Full Results'!A442", "442")</f>
        <v>442</v>
      </c>
      <c r="F52" t="s">
        <v>15</v>
      </c>
    </row>
    <row r="53" spans="3:6">
      <c r="C53">
        <v>45</v>
      </c>
      <c r="D53" s="8" t="str">
        <f>HYPERLINK("#'Table 45'!A1", " Is Research &amp; Development something that you associate with London?")</f>
        <v xml:space="preserve"> Is Research &amp; Development something that you associate with London?</v>
      </c>
      <c r="E53" s="14" t="str">
        <f>HYPERLINK("#'Full Results'!A450", "450")</f>
        <v>450</v>
      </c>
      <c r="F53" t="s">
        <v>23</v>
      </c>
    </row>
    <row r="54" spans="3:6">
      <c r="C54">
        <v>46</v>
      </c>
      <c r="D54" s="8" t="str">
        <f>HYPERLINK("#'Table 46'!A1", " Is Research &amp; Development something that you associate with the South East?")</f>
        <v xml:space="preserve"> Is Research &amp; Development something that you associate with the South East?</v>
      </c>
      <c r="E54" s="14" t="str">
        <f>HYPERLINK("#'Full Results'!A458", "458")</f>
        <v>458</v>
      </c>
      <c r="F54" t="s">
        <v>24</v>
      </c>
    </row>
    <row r="55" spans="3:6">
      <c r="C55">
        <v>47</v>
      </c>
      <c r="D55" s="8" t="str">
        <f>HYPERLINK("#'Table 47'!A1", " Is Research &amp; Development something that you associate with the South West?")</f>
        <v xml:space="preserve"> Is Research &amp; Development something that you associate with the South West?</v>
      </c>
      <c r="E55" s="14" t="str">
        <f>HYPERLINK("#'Full Results'!A466", "466")</f>
        <v>466</v>
      </c>
      <c r="F55" t="s">
        <v>25</v>
      </c>
    </row>
    <row r="56" spans="3:6">
      <c r="C56">
        <v>48</v>
      </c>
      <c r="D56" s="8" t="str">
        <f>HYPERLINK("#'Table 48'!A1", " Is Research &amp; Development something that you associate with the East Midlands?")</f>
        <v xml:space="preserve"> Is Research &amp; Development something that you associate with the East Midlands?</v>
      </c>
      <c r="E56" s="14" t="str">
        <f>HYPERLINK("#'Full Results'!A474", "474")</f>
        <v>474</v>
      </c>
      <c r="F56" t="s">
        <v>26</v>
      </c>
    </row>
    <row r="57" spans="3:6">
      <c r="C57">
        <v>49</v>
      </c>
      <c r="D57" s="8" t="str">
        <f>HYPERLINK("#'Table 49'!A1", " Is Research &amp; Development something that you associate with the West Midlands?")</f>
        <v xml:space="preserve"> Is Research &amp; Development something that you associate with the West Midlands?</v>
      </c>
      <c r="E57" s="14" t="str">
        <f>HYPERLINK("#'Full Results'!A482", "482")</f>
        <v>482</v>
      </c>
      <c r="F57" t="s">
        <v>27</v>
      </c>
    </row>
    <row r="58" spans="3:6">
      <c r="C58">
        <v>50</v>
      </c>
      <c r="D58" s="8" t="str">
        <f>HYPERLINK("#'Table 50'!A1", " Is Research &amp; Development something that you associate with the East of England?")</f>
        <v xml:space="preserve"> Is Research &amp; Development something that you associate with the East of England?</v>
      </c>
      <c r="E58" s="14" t="str">
        <f>HYPERLINK("#'Full Results'!A490", "490")</f>
        <v>490</v>
      </c>
      <c r="F58" t="s">
        <v>28</v>
      </c>
    </row>
    <row r="59" spans="3:6">
      <c r="C59">
        <v>51</v>
      </c>
      <c r="D59" s="8" t="str">
        <f>HYPERLINK("#'Table 51'!A1", " Is Research &amp; Development something that you associate with Yorkshire and the Humber?")</f>
        <v xml:space="preserve"> Is Research &amp; Development something that you associate with Yorkshire and the Humber?</v>
      </c>
      <c r="E59" s="14" t="str">
        <f>HYPERLINK("#'Full Results'!A498", "498")</f>
        <v>498</v>
      </c>
      <c r="F59" t="s">
        <v>29</v>
      </c>
    </row>
    <row r="60" spans="3:6">
      <c r="C60">
        <v>52</v>
      </c>
      <c r="D60" s="8" t="str">
        <f>HYPERLINK("#'Table 52'!A1", " Is Research &amp; Development something that you associate with the North East?")</f>
        <v xml:space="preserve"> Is Research &amp; Development something that you associate with the North East?</v>
      </c>
      <c r="E60" s="14" t="str">
        <f>HYPERLINK("#'Full Results'!A506", "506")</f>
        <v>506</v>
      </c>
      <c r="F60" t="s">
        <v>30</v>
      </c>
    </row>
    <row r="61" spans="3:6">
      <c r="C61">
        <v>53</v>
      </c>
      <c r="D61" s="8" t="str">
        <f>HYPERLINK("#'Table 53'!A1", " Is Research &amp; Development something that you associate with the North West?")</f>
        <v xml:space="preserve"> Is Research &amp; Development something that you associate with the North West?</v>
      </c>
      <c r="E61" s="14" t="str">
        <f>HYPERLINK("#'Full Results'!A514", "514")</f>
        <v>514</v>
      </c>
      <c r="F61" t="s">
        <v>31</v>
      </c>
    </row>
    <row r="62" spans="3:6">
      <c r="C62">
        <v>54</v>
      </c>
      <c r="D62" s="8" t="str">
        <f>HYPERLINK("#'Table 54'!A1", " Is Research &amp; Development something that you associate with Scotland?")</f>
        <v xml:space="preserve"> Is Research &amp; Development something that you associate with Scotland?</v>
      </c>
      <c r="E62" s="14" t="str">
        <f>HYPERLINK("#'Full Results'!A522", "522")</f>
        <v>522</v>
      </c>
      <c r="F62" t="s">
        <v>32</v>
      </c>
    </row>
    <row r="63" spans="3:6">
      <c r="C63">
        <v>55</v>
      </c>
      <c r="D63" s="8" t="str">
        <f>HYPERLINK("#'Table 55'!A1", " Is Research &amp; Development something that you associate with Northern Ireland?")</f>
        <v xml:space="preserve"> Is Research &amp; Development something that you associate with Northern Ireland?</v>
      </c>
      <c r="E63" s="14" t="str">
        <f>HYPERLINK("#'Full Results'!A530", "530")</f>
        <v>530</v>
      </c>
      <c r="F63" t="s">
        <v>33</v>
      </c>
    </row>
    <row r="64" spans="3:6">
      <c r="C64">
        <v>56</v>
      </c>
      <c r="D64" s="8" t="str">
        <f>HYPERLINK("#'Table 56'!A1", " Is Research &amp; Development something that you associate with Wales?")</f>
        <v xml:space="preserve"> Is Research &amp; Development something that you associate with Wales?</v>
      </c>
      <c r="E64" s="14" t="str">
        <f>HYPERLINK("#'Full Results'!A538", "538")</f>
        <v>538</v>
      </c>
      <c r="F64" t="s">
        <v>34</v>
      </c>
    </row>
    <row r="65" spans="3:6">
      <c r="C65">
        <v>57</v>
      </c>
      <c r="D65" s="8" t="str">
        <f>HYPERLINK("#'Table 57'!A1", "You said that you associate R&amp;D with your local area. Why do you say this?Select any which apply")</f>
        <v>You said that you associate R&amp;D with your local area. Why do you say this?Select any which apply</v>
      </c>
      <c r="E65" s="14" t="str">
        <f>HYPERLINK("#'Full Results'!A546", "546")</f>
        <v>546</v>
      </c>
      <c r="F65" t="s">
        <v>35</v>
      </c>
    </row>
    <row r="66" spans="3:6">
      <c r="C66">
        <v>58</v>
      </c>
      <c r="D66" s="8" t="str">
        <f>HYPERLINK("#'Table 58'!A1", "You said that you associate R&amp;D with London. Why do you say this?Select any which apply")</f>
        <v>You said that you associate R&amp;D with London. Why do you say this?Select any which apply</v>
      </c>
      <c r="E66" s="14" t="str">
        <f>HYPERLINK("#'Full Results'!A558", "558")</f>
        <v>558</v>
      </c>
      <c r="F66" t="s">
        <v>36</v>
      </c>
    </row>
    <row r="67" spans="3:6">
      <c r="C67">
        <v>59</v>
      </c>
      <c r="D67" s="8" t="str">
        <f>HYPERLINK("#'Table 59'!A1", "You said that you associate R&amp;D with the South East. Why do you say this?Select any which apply")</f>
        <v>You said that you associate R&amp;D with the South East. Why do you say this?Select any which apply</v>
      </c>
      <c r="E67" s="14" t="str">
        <f>HYPERLINK("#'Full Results'!A570", "570")</f>
        <v>570</v>
      </c>
      <c r="F67" t="s">
        <v>37</v>
      </c>
    </row>
    <row r="68" spans="3:6">
      <c r="C68">
        <v>60</v>
      </c>
      <c r="D68" s="8" t="str">
        <f>HYPERLINK("#'Table 60'!A1", "You said that you associate R&amp;D with the South West. Why do you say this?Select any which apply")</f>
        <v>You said that you associate R&amp;D with the South West. Why do you say this?Select any which apply</v>
      </c>
      <c r="E68" s="14" t="str">
        <f>HYPERLINK("#'Full Results'!A582", "582")</f>
        <v>582</v>
      </c>
      <c r="F68" t="s">
        <v>38</v>
      </c>
    </row>
    <row r="69" spans="3:6">
      <c r="C69">
        <v>61</v>
      </c>
      <c r="D69" s="8" t="str">
        <f>HYPERLINK("#'Table 61'!A1", "You said that you associate R&amp;D with the East Midlands. Why do you say this?Select any which apply")</f>
        <v>You said that you associate R&amp;D with the East Midlands. Why do you say this?Select any which apply</v>
      </c>
      <c r="E69" s="14" t="str">
        <f>HYPERLINK("#'Full Results'!A594", "594")</f>
        <v>594</v>
      </c>
      <c r="F69" t="s">
        <v>39</v>
      </c>
    </row>
    <row r="70" spans="3:6">
      <c r="C70">
        <v>62</v>
      </c>
      <c r="D70" s="8" t="str">
        <f>HYPERLINK("#'Table 62'!A1", "You said that you associate R&amp;D with the West Midlands. Why do you say this?Select any which apply")</f>
        <v>You said that you associate R&amp;D with the West Midlands. Why do you say this?Select any which apply</v>
      </c>
      <c r="E70" s="14" t="str">
        <f>HYPERLINK("#'Full Results'!A606", "606")</f>
        <v>606</v>
      </c>
      <c r="F70" t="s">
        <v>40</v>
      </c>
    </row>
    <row r="71" spans="3:6">
      <c r="C71">
        <v>63</v>
      </c>
      <c r="D71" s="8" t="str">
        <f>HYPERLINK("#'Table 63'!A1", "You said that you associate R&amp;D with the East of England. Why do you say this?Select any which apply")</f>
        <v>You said that you associate R&amp;D with the East of England. Why do you say this?Select any which apply</v>
      </c>
      <c r="E71" s="14" t="str">
        <f>HYPERLINK("#'Full Results'!A618", "618")</f>
        <v>618</v>
      </c>
      <c r="F71" t="s">
        <v>41</v>
      </c>
    </row>
    <row r="72" spans="3:6">
      <c r="C72">
        <v>64</v>
      </c>
      <c r="D72" s="8" t="str">
        <f>HYPERLINK("#'Table 64'!A1", "You said that you associate R&amp;D with Yorkshire and the Humber. Why do you say this?Select any which apply")</f>
        <v>You said that you associate R&amp;D with Yorkshire and the Humber. Why do you say this?Select any which apply</v>
      </c>
      <c r="E72" s="14" t="str">
        <f>HYPERLINK("#'Full Results'!A630", "630")</f>
        <v>630</v>
      </c>
      <c r="F72" t="s">
        <v>42</v>
      </c>
    </row>
    <row r="73" spans="3:6">
      <c r="C73">
        <v>65</v>
      </c>
      <c r="D73" s="8" t="str">
        <f>HYPERLINK("#'Table 65'!A1", "You said that you associate R&amp;D with the North East. Why do you say this?Select any which apply")</f>
        <v>You said that you associate R&amp;D with the North East. Why do you say this?Select any which apply</v>
      </c>
      <c r="E73" s="14" t="str">
        <f>HYPERLINK("#'Full Results'!A642", "642")</f>
        <v>642</v>
      </c>
      <c r="F73" t="s">
        <v>43</v>
      </c>
    </row>
    <row r="74" spans="3:6">
      <c r="C74">
        <v>66</v>
      </c>
      <c r="D74" s="8" t="str">
        <f>HYPERLINK("#'Table 66'!A1", "You said that you associate R&amp;D with the North West. Why do you say this?Select any which apply")</f>
        <v>You said that you associate R&amp;D with the North West. Why do you say this?Select any which apply</v>
      </c>
      <c r="E74" s="14" t="str">
        <f>HYPERLINK("#'Full Results'!A654", "654")</f>
        <v>654</v>
      </c>
      <c r="F74" t="s">
        <v>44</v>
      </c>
    </row>
    <row r="75" spans="3:6">
      <c r="C75">
        <v>67</v>
      </c>
      <c r="D75" s="8" t="str">
        <f>HYPERLINK("#'Table 67'!A1", "You said that you associate R&amp;D with Scotland. Why do you say this?Select any which apply")</f>
        <v>You said that you associate R&amp;D with Scotland. Why do you say this?Select any which apply</v>
      </c>
      <c r="E75" s="14" t="str">
        <f>HYPERLINK("#'Full Results'!A666", "666")</f>
        <v>666</v>
      </c>
      <c r="F75" t="s">
        <v>45</v>
      </c>
    </row>
    <row r="76" spans="3:6">
      <c r="C76">
        <v>68</v>
      </c>
      <c r="D76" s="8" t="str">
        <f>HYPERLINK("#'Table 68'!A1", "You said that you associate R&amp;D with Northern Ireland. Why do you say this?Select any which apply")</f>
        <v>You said that you associate R&amp;D with Northern Ireland. Why do you say this?Select any which apply</v>
      </c>
      <c r="E76" s="14" t="str">
        <f>HYPERLINK("#'Full Results'!A677", "677")</f>
        <v>677</v>
      </c>
      <c r="F76" t="s">
        <v>46</v>
      </c>
    </row>
    <row r="77" spans="3:6">
      <c r="C77">
        <v>69</v>
      </c>
      <c r="D77" s="8" t="str">
        <f>HYPERLINK("#'Table 69'!A1", "You said that you associate R&amp;D with Wales. Why do you say this?Select any which apply")</f>
        <v>You said that you associate R&amp;D with Wales. Why do you say this?Select any which apply</v>
      </c>
      <c r="E77" s="14" t="str">
        <f>HYPERLINK("#'Full Results'!A689", "689")</f>
        <v>689</v>
      </c>
      <c r="F77" t="s">
        <v>47</v>
      </c>
    </row>
    <row r="78" spans="3:6">
      <c r="C78">
        <v>70</v>
      </c>
      <c r="D78" s="8" t="str">
        <f>HYPERLINK("#'Table 70'!A1", "Which of the following, if any, have you done in the last six months?Select all that apply")</f>
        <v>Which of the following, if any, have you done in the last six months?Select all that apply</v>
      </c>
      <c r="E78" s="14" t="str">
        <f>HYPERLINK("#'Full Results'!A701", "701")</f>
        <v>701</v>
      </c>
      <c r="F78" t="s">
        <v>15</v>
      </c>
    </row>
    <row r="79" spans="3:6">
      <c r="C79">
        <v>71</v>
      </c>
      <c r="D79" s="8" t="str">
        <f>HYPERLINK("#'Table 71'!A1", "Grid Summary: Do you agree or disagree with the following?")</f>
        <v>Grid Summary: Do you agree or disagree with the following?</v>
      </c>
      <c r="E79" s="7"/>
      <c r="F79" t="s">
        <v>15</v>
      </c>
    </row>
    <row r="80" spans="3:6">
      <c r="C80">
        <v>72</v>
      </c>
      <c r="D80" s="8" t="str">
        <f>HYPERLINK("#'Table 72'!A1", "Do you agree or disagree with the following?: Research and development in the UK benefits some people more than others")</f>
        <v>Do you agree or disagree with the following?: Research and development in the UK benefits some people more than others</v>
      </c>
      <c r="E80" s="14" t="str">
        <f>HYPERLINK("#'Full Results'!A719", "719")</f>
        <v>719</v>
      </c>
      <c r="F80" t="s">
        <v>15</v>
      </c>
    </row>
    <row r="81" spans="3:6">
      <c r="C81">
        <v>73</v>
      </c>
      <c r="D81" s="8" t="str">
        <f>HYPERLINK("#'Table 73'!A1", "Do you agree or disagree with the following?: Research and development has improved my life")</f>
        <v>Do you agree or disagree with the following?: Research and development has improved my life</v>
      </c>
      <c r="E81" s="14" t="str">
        <f>HYPERLINK("#'Full Results'!A731", "731")</f>
        <v>731</v>
      </c>
      <c r="F81" t="s">
        <v>15</v>
      </c>
    </row>
    <row r="82" spans="3:6">
      <c r="C82">
        <v>74</v>
      </c>
      <c r="D82" s="8" t="str">
        <f>HYPERLINK("#'Table 74'!A1", "Do you agree or disagree with the following?: I am interested in hearing about the results of new research")</f>
        <v>Do you agree or disagree with the following?: I am interested in hearing about the results of new research</v>
      </c>
      <c r="E82" s="14" t="str">
        <f>HYPERLINK("#'Full Results'!A743", "743")</f>
        <v>743</v>
      </c>
      <c r="F82" t="s">
        <v>15</v>
      </c>
    </row>
    <row r="83" spans="3:6">
      <c r="C83">
        <v>75</v>
      </c>
      <c r="D83" s="8" t="str">
        <f>HYPERLINK("#'Table 75'!A1", "Do you agree or disagree with the following?: I am excited by new products and technologies")</f>
        <v>Do you agree or disagree with the following?: I am excited by new products and technologies</v>
      </c>
      <c r="E83" s="14" t="str">
        <f>HYPERLINK("#'Full Results'!A755", "755")</f>
        <v>755</v>
      </c>
      <c r="F83" t="s">
        <v>15</v>
      </c>
    </row>
    <row r="84" spans="3:6">
      <c r="C84">
        <v>76</v>
      </c>
      <c r="D84" s="8" t="str">
        <f>HYPERLINK("#'Table 76'!A1", "Do you agree or disagree with the following?: I don’t really know what a researcher does")</f>
        <v>Do you agree or disagree with the following?: I don’t really know what a researcher does</v>
      </c>
      <c r="E84" s="14" t="str">
        <f>HYPERLINK("#'Full Results'!A767", "767")</f>
        <v>767</v>
      </c>
      <c r="F84" t="s">
        <v>15</v>
      </c>
    </row>
    <row r="85" spans="3:6">
      <c r="C85">
        <v>77</v>
      </c>
      <c r="D85" s="8" t="str">
        <f>HYPERLINK("#'Table 77'!A1", "Do you agree or disagree with the following?: I don’t really know what a scientist does")</f>
        <v>Do you agree or disagree with the following?: I don’t really know what a scientist does</v>
      </c>
      <c r="E85" s="14" t="str">
        <f>HYPERLINK("#'Full Results'!A779", "779")</f>
        <v>779</v>
      </c>
      <c r="F85" t="s">
        <v>15</v>
      </c>
    </row>
    <row r="86" spans="3:6">
      <c r="C86">
        <v>78</v>
      </c>
      <c r="D86" s="8" t="str">
        <f>HYPERLINK("#'Table 78'!A1", "Do you agree or disagree with the following?: Research and development does not always lead to good outcomes")</f>
        <v>Do you agree or disagree with the following?: Research and development does not always lead to good outcomes</v>
      </c>
      <c r="E86" s="14" t="str">
        <f>HYPERLINK("#'Full Results'!A791", "791")</f>
        <v>791</v>
      </c>
      <c r="F86" t="s">
        <v>15</v>
      </c>
    </row>
    <row r="87" spans="3:6">
      <c r="C87">
        <v>79</v>
      </c>
      <c r="D87" s="8" t="str">
        <f>HYPERLINK("#'Table 79'!A1", "Do you agree or disagree with the following?: Research and development should not be funded by taxpayers")</f>
        <v>Do you agree or disagree with the following?: Research and development should not be funded by taxpayers</v>
      </c>
      <c r="E87" s="14" t="str">
        <f>HYPERLINK("#'Full Results'!A803", "803")</f>
        <v>803</v>
      </c>
      <c r="F87" t="s">
        <v>15</v>
      </c>
    </row>
    <row r="88" spans="3:6">
      <c r="C88">
        <v>80</v>
      </c>
      <c r="D88" s="8" t="str">
        <f>HYPERLINK("#'Table 80'!A1", "You said that Research and Development in the UK benefits some people more than others. In your view, who does Research and Development in the UK benefit, if anyone?Please select all that apply")</f>
        <v>You said that Research and Development in the UK benefits some people more than others. In your view, who does Research and Development in the UK benefit, if anyone?Please select all that apply</v>
      </c>
      <c r="E88" s="14" t="str">
        <f>HYPERLINK("#'Full Results'!A815", "815")</f>
        <v>815</v>
      </c>
      <c r="F88" t="s">
        <v>48</v>
      </c>
    </row>
    <row r="89" spans="3:6">
      <c r="C89">
        <v>81</v>
      </c>
      <c r="D89" s="8" t="str">
        <f>HYPERLINK("#'Table 81'!A1", " How much would you say that you know about Research &amp; Development?")</f>
        <v xml:space="preserve"> How much would you say that you know about Research &amp; Development?</v>
      </c>
      <c r="E89" s="14" t="str">
        <f>HYPERLINK("#'Full Results'!A838", "838")</f>
        <v>838</v>
      </c>
      <c r="F89" t="s">
        <v>15</v>
      </c>
    </row>
    <row r="90" spans="3:6">
      <c r="C90">
        <v>82</v>
      </c>
      <c r="D90" s="8" t="str">
        <f>HYPERLINK("#'Table 82'!A1", " Which of the following comes closest to your view?")</f>
        <v xml:space="preserve"> Which of the following comes closest to your view?</v>
      </c>
      <c r="E90" s="14" t="str">
        <f>HYPERLINK("#'Full Results'!A845", "845")</f>
        <v>845</v>
      </c>
      <c r="F90" t="s">
        <v>15</v>
      </c>
    </row>
    <row r="91" spans="3:6">
      <c r="C91">
        <v>83</v>
      </c>
      <c r="D91" s="8" t="str">
        <f>HYPERLINK("#'Table 83'!A1", "Grid Summary: Do you agree or disagree with the following?")</f>
        <v>Grid Summary: Do you agree or disagree with the following?</v>
      </c>
      <c r="E91" s="7"/>
      <c r="F91" t="s">
        <v>15</v>
      </c>
    </row>
    <row r="92" spans="3:6">
      <c r="C92">
        <v>84</v>
      </c>
      <c r="D92" s="8" t="str">
        <f>HYPERLINK("#'Table 84'!A1", "Do you agree or disagree with the following?: I go out of my way to find out about new discoveries and inventions")</f>
        <v>Do you agree or disagree with the following?: I go out of my way to find out about new discoveries and inventions</v>
      </c>
      <c r="E92" s="14" t="str">
        <f>HYPERLINK("#'Full Results'!A852", "852")</f>
        <v>852</v>
      </c>
      <c r="F92" t="s">
        <v>15</v>
      </c>
    </row>
    <row r="93" spans="3:6">
      <c r="C93">
        <v>85</v>
      </c>
      <c r="D93" s="8" t="str">
        <f>HYPERLINK("#'Table 85'!A1", "Do you agree or disagree with the following?: New discoveries and inventions make our lives better")</f>
        <v>Do you agree or disagree with the following?: New discoveries and inventions make our lives better</v>
      </c>
      <c r="E93" s="14" t="str">
        <f>HYPERLINK("#'Full Results'!A864", "864")</f>
        <v>864</v>
      </c>
      <c r="F93" t="s">
        <v>15</v>
      </c>
    </row>
    <row r="94" spans="3:6">
      <c r="C94">
        <v>86</v>
      </c>
      <c r="D94" s="8" t="str">
        <f>HYPERLINK("#'Table 86'!A1", "Do you agree or disagree with the following?: I talk about new discoveries and inventions with my friends and family")</f>
        <v>Do you agree or disagree with the following?: I talk about new discoveries and inventions with my friends and family</v>
      </c>
      <c r="E94" s="14" t="str">
        <f>HYPERLINK("#'Full Results'!A876", "876")</f>
        <v>876</v>
      </c>
      <c r="F94" t="s">
        <v>15</v>
      </c>
    </row>
    <row r="95" spans="3:6">
      <c r="C95">
        <v>87</v>
      </c>
      <c r="D95" s="8" t="str">
        <f>HYPERLINK("#'Table 87'!A1", "Do you agree or disagree with the following?: We place too much emphasis on facts, rather than on feelings")</f>
        <v>Do you agree or disagree with the following?: We place too much emphasis on facts, rather than on feelings</v>
      </c>
      <c r="E95" s="14" t="str">
        <f>HYPERLINK("#'Full Results'!A888", "888")</f>
        <v>888</v>
      </c>
      <c r="F95" t="s">
        <v>15</v>
      </c>
    </row>
    <row r="96" spans="3:6">
      <c r="C96">
        <v>88</v>
      </c>
      <c r="D96" s="8" t="str">
        <f>HYPERLINK("#'Table 88'!A1", " Which of the following comes closest to your view?")</f>
        <v xml:space="preserve"> Which of the following comes closest to your view?</v>
      </c>
      <c r="E96" s="14" t="str">
        <f>HYPERLINK("#'Full Results'!A900", "900")</f>
        <v>900</v>
      </c>
      <c r="F96" t="s">
        <v>15</v>
      </c>
    </row>
    <row r="97" spans="3:6">
      <c r="C97">
        <v>89</v>
      </c>
      <c r="D97" s="8" t="str">
        <f>HYPERLINK("#'Table 89'!A1", " Which of the following comes closest to your view?")</f>
        <v xml:space="preserve"> Which of the following comes closest to your view?</v>
      </c>
      <c r="E97" s="14" t="str">
        <f>HYPERLINK("#'Full Results'!A908", "908")</f>
        <v>908</v>
      </c>
      <c r="F97" t="s">
        <v>15</v>
      </c>
    </row>
    <row r="98" spans="3:6">
      <c r="C98">
        <v>90</v>
      </c>
      <c r="D98" s="8" t="str">
        <f>HYPERLINK("#'Table 90'!A1", " The Government invests public money in Research &amp; Development (R&amp;D) each year.  Some argue that the UK should invest LESS public money in R&amp;D because there are more pressing issues that the Government should be investing in Overall, is this a st...")</f>
        <v xml:space="preserve"> The Government invests public money in Research &amp; Development (R&amp;D) each year.  Some argue that the UK should invest LESS public money in R&amp;D because there are more pressing issues that the Government should be investing in Overall, is this a st...</v>
      </c>
      <c r="E98" s="14" t="str">
        <f>HYPERLINK("#'Full Results'!A915", "915")</f>
        <v>915</v>
      </c>
      <c r="F98" t="s">
        <v>16</v>
      </c>
    </row>
    <row r="99" spans="3:6">
      <c r="C99">
        <v>91</v>
      </c>
      <c r="D99" s="8" t="str">
        <f>HYPERLINK("#'Table 91'!A1", " The Government invests public money in Research &amp; Development (R&amp;D) each year.  Some argue that the UK should invest LESS public money in R&amp;D because it's too much of a risk because R&amp;D doesn't always succeed Overall, is this a strong or weak ar...")</f>
        <v xml:space="preserve"> The Government invests public money in Research &amp; Development (R&amp;D) each year.  Some argue that the UK should invest LESS public money in R&amp;D because it's too much of a risk because R&amp;D doesn't always succeed Overall, is this a strong or weak ar...</v>
      </c>
      <c r="E99" s="14" t="str">
        <f>HYPERLINK("#'Full Results'!A924", "924")</f>
        <v>924</v>
      </c>
      <c r="F99" t="s">
        <v>16</v>
      </c>
    </row>
    <row r="100" spans="3:6">
      <c r="C100">
        <v>92</v>
      </c>
      <c r="D100" s="8" t="str">
        <f>HYPERLINK("#'Table 92'!A1", " The Government invests public money in Research &amp; Development (R&amp;D) each year.  Some argue that the UK should invest LESS public money in R&amp;D because the investment would not be equally distributed around the UK Overall, is this a strong or weak...")</f>
        <v xml:space="preserve"> The Government invests public money in Research &amp; Development (R&amp;D) each year.  Some argue that the UK should invest LESS public money in R&amp;D because the investment would not be equally distributed around the UK Overall, is this a strong or weak...</v>
      </c>
      <c r="E100" s="14" t="str">
        <f>HYPERLINK("#'Full Results'!A933", "933")</f>
        <v>933</v>
      </c>
      <c r="F100" t="s">
        <v>16</v>
      </c>
    </row>
    <row r="101" spans="3:6">
      <c r="C101">
        <v>93</v>
      </c>
      <c r="D101" s="8" t="str">
        <f>HYPERLINK("#'Table 93'!A1", " The Government invests public money in Research &amp; Development (R&amp;D) each year.  Some argue that the UK should invest LESS public money in R&amp;D because the investment does not benefit ordinary people Overall, is this a strong or weak argument?")</f>
        <v xml:space="preserve"> The Government invests public money in Research &amp; Development (R&amp;D) each year.  Some argue that the UK should invest LESS public money in R&amp;D because the investment does not benefit ordinary people Overall, is this a strong or weak argument?</v>
      </c>
      <c r="E101" s="14" t="str">
        <f>HYPERLINK("#'Full Results'!A942", "942")</f>
        <v>942</v>
      </c>
      <c r="F101" t="s">
        <v>16</v>
      </c>
    </row>
    <row r="102" spans="3:6">
      <c r="C102">
        <v>94</v>
      </c>
      <c r="D102" s="8" t="str">
        <f>HYPERLINK("#'Table 94'!A1", " The Government invests public money in Research &amp; Development (R&amp;D) each year.  Some argue that the UK should invest MORE public money in R&amp;D because the investment will create jobs and opportunities for people and businesses Overall, is this a ...")</f>
        <v xml:space="preserve"> The Government invests public money in Research &amp; Development (R&amp;D) each year.  Some argue that the UK should invest MORE public money in R&amp;D because the investment will create jobs and opportunities for people and businesses Overall, is this a ...</v>
      </c>
      <c r="E102" s="14" t="str">
        <f>HYPERLINK("#'Full Results'!A951", "951")</f>
        <v>951</v>
      </c>
      <c r="F102" t="s">
        <v>16</v>
      </c>
    </row>
    <row r="103" spans="3:6">
      <c r="C103">
        <v>95</v>
      </c>
      <c r="D103" s="8" t="str">
        <f>HYPERLINK("#'Table 95'!A1", " The Government invests public money in Research &amp; Development (R&amp;D) each year.  Some argue that the UK should invest MORE public money in R&amp;D because we need to invest now so we’re ready to solve problems in the future Overall, is this a strong ...")</f>
        <v xml:space="preserve"> The Government invests public money in Research &amp; Development (R&amp;D) each year.  Some argue that the UK should invest MORE public money in R&amp;D because we need to invest now so we’re ready to solve problems in the future Overall, is this a strong ...</v>
      </c>
      <c r="E103" s="14" t="str">
        <f>HYPERLINK("#'Full Results'!A960", "960")</f>
        <v>960</v>
      </c>
      <c r="F103" t="s">
        <v>16</v>
      </c>
    </row>
    <row r="104" spans="3:6">
      <c r="C104">
        <v>96</v>
      </c>
      <c r="D104" s="8" t="str">
        <f>HYPERLINK("#'Table 96'!A1", " The Government invests public money in Research &amp; Development (R&amp;D) each year.  Some argue that the UK should invest MORE public money in R&amp;D because investing in R&amp;D improves our lives Overall, is this a strong or weak argument?")</f>
        <v xml:space="preserve"> The Government invests public money in Research &amp; Development (R&amp;D) each year.  Some argue that the UK should invest MORE public money in R&amp;D because investing in R&amp;D improves our lives Overall, is this a strong or weak argument?</v>
      </c>
      <c r="E104" s="14" t="str">
        <f>HYPERLINK("#'Full Results'!A969", "969")</f>
        <v>969</v>
      </c>
      <c r="F104" t="s">
        <v>16</v>
      </c>
    </row>
    <row r="105" spans="3:6">
      <c r="C105">
        <v>97</v>
      </c>
      <c r="D105" s="8" t="str">
        <f>HYPERLINK("#'Table 97'!A1", " The Government invests public money in Research &amp; Development (R&amp;D) each year.  Some argue that the UK should invest MORE public money in R&amp;D because the UK has always been the home of new discoveries Overall, is this a strong or weak argument?")</f>
        <v xml:space="preserve"> The Government invests public money in Research &amp; Development (R&amp;D) each year.  Some argue that the UK should invest MORE public money in R&amp;D because the UK has always been the home of new discoveries Overall, is this a strong or weak argument?</v>
      </c>
      <c r="E105" s="14" t="str">
        <f>HYPERLINK("#'Full Results'!A978", "978")</f>
        <v>978</v>
      </c>
      <c r="F105" t="s">
        <v>16</v>
      </c>
    </row>
    <row r="106" spans="3:6">
      <c r="C106">
        <v>98</v>
      </c>
      <c r="D106" s="8" t="str">
        <f>HYPERLINK("#'Table 98'!A1", " Taking into account all the arguments you have heard, would you prefer the Government to increase, decrease or keep at the same level the amount of public money it invests in Research &amp; Development?")</f>
        <v xml:space="preserve"> Taking into account all the arguments you have heard, would you prefer the Government to increase, decrease or keep at the same level the amount of public money it invests in Research &amp; Development?</v>
      </c>
      <c r="E106" s="14" t="str">
        <f>HYPERLINK("#'Full Results'!A987", "987")</f>
        <v>987</v>
      </c>
      <c r="F106" t="s">
        <v>15</v>
      </c>
    </row>
    <row r="107" spans="3:6">
      <c r="C107">
        <v>99</v>
      </c>
      <c r="D107" s="8" t="str">
        <f>HYPERLINK("#'Table 99'!A1", " The UK has a long history of solving problems with R&amp;D, we should build on this legacy. Overall, is this a strong or weak argument for investing more in R&amp;D?")</f>
        <v xml:space="preserve"> The UK has a long history of solving problems with R&amp;D, we should build on this legacy. Overall, is this a strong or weak argument for investing more in R&amp;D?</v>
      </c>
      <c r="E107" s="14" t="str">
        <f>HYPERLINK("#'Full Results'!A994", "994")</f>
        <v>994</v>
      </c>
      <c r="F107" t="s">
        <v>16</v>
      </c>
    </row>
    <row r="108" spans="3:6">
      <c r="C108">
        <v>100</v>
      </c>
      <c r="D108" s="8" t="str">
        <f>HYPERLINK("#'Table 100'!A1", " Investing in R&amp;D will help create a better future for us and the next generation. Overall, is this a strong or weak argument for investing more in R&amp;D?")</f>
        <v xml:space="preserve"> Investing in R&amp;D will help create a better future for us and the next generation. Overall, is this a strong or weak argument for investing more in R&amp;D?</v>
      </c>
      <c r="E108" s="14" t="str">
        <f>HYPERLINK("#'Full Results'!A1003", "1003")</f>
        <v>1003</v>
      </c>
      <c r="F108" t="s">
        <v>16</v>
      </c>
    </row>
    <row r="109" spans="3:6">
      <c r="C109">
        <v>101</v>
      </c>
      <c r="D109" s="8" t="str">
        <f>HYPERLINK("#'Table 101'!A1", " Investing in R&amp;D will help us to solve the problems we’re facing today. Overall, is this a strong or weak argument for investing more in R&amp;D?")</f>
        <v xml:space="preserve"> Investing in R&amp;D will help us to solve the problems we’re facing today. Overall, is this a strong or weak argument for investing more in R&amp;D?</v>
      </c>
      <c r="E109" s="14" t="str">
        <f>HYPERLINK("#'Full Results'!A1012", "1012")</f>
        <v>1012</v>
      </c>
      <c r="F109" t="s">
        <v>16</v>
      </c>
    </row>
    <row r="110" spans="3:6">
      <c r="C110">
        <v>102</v>
      </c>
      <c r="D110" s="8" t="str">
        <f>HYPERLINK("#'Table 102'!A1", " Investing in R&amp;D will help us be ready for the unexpected, and whatever problems lie around the corner. Overall, is this a strong or weak argument for investing more in R&amp;D?")</f>
        <v xml:space="preserve"> Investing in R&amp;D will help us be ready for the unexpected, and whatever problems lie around the corner. Overall, is this a strong or weak argument for investing more in R&amp;D?</v>
      </c>
      <c r="E110" s="14" t="str">
        <f>HYPERLINK("#'Full Results'!A1021", "1021")</f>
        <v>1021</v>
      </c>
      <c r="F110" t="s">
        <v>16</v>
      </c>
    </row>
    <row r="111" spans="3:6">
      <c r="C111">
        <v>103</v>
      </c>
      <c r="D111" s="8" t="str">
        <f>HYPERLINK("#'Table 103'!A1", " Investing in R&amp;D helps address the issues that matter to the UK. Overall, is this a strong or weak argument for investing more in R&amp;D?")</f>
        <v xml:space="preserve"> Investing in R&amp;D helps address the issues that matter to the UK. Overall, is this a strong or weak argument for investing more in R&amp;D?</v>
      </c>
      <c r="E111" s="14" t="str">
        <f>HYPERLINK("#'Full Results'!A1030", "1030")</f>
        <v>1030</v>
      </c>
      <c r="F111" t="s">
        <v>16</v>
      </c>
    </row>
    <row r="112" spans="3:6">
      <c r="C112">
        <v>104</v>
      </c>
      <c r="D112" s="8" t="str">
        <f>HYPERLINK("#'Table 104'!A1", " Investing in R&amp;D helps address the issues that matter to the world. Overall, is this a strong or weak argument for investing more in R&amp;D?")</f>
        <v xml:space="preserve"> Investing in R&amp;D helps address the issues that matter to the world. Overall, is this a strong or weak argument for investing more in R&amp;D?</v>
      </c>
      <c r="E112" s="14" t="str">
        <f>HYPERLINK("#'Full Results'!A1039", "1039")</f>
        <v>1039</v>
      </c>
      <c r="F112" t="s">
        <v>16</v>
      </c>
    </row>
    <row r="113" spans="3:6">
      <c r="C113">
        <v>105</v>
      </c>
      <c r="D113" s="8" t="str">
        <f>HYPERLINK("#'Table 105'!A1", " The UK should be leading the world in R&amp;D. Overall, is this a strong or weak argument for investing more in R&amp;D?")</f>
        <v xml:space="preserve"> The UK should be leading the world in R&amp;D. Overall, is this a strong or weak argument for investing more in R&amp;D?</v>
      </c>
      <c r="E113" s="14" t="str">
        <f>HYPERLINK("#'Full Results'!A1048", "1048")</f>
        <v>1048</v>
      </c>
      <c r="F113" t="s">
        <v>16</v>
      </c>
    </row>
    <row r="114" spans="3:6">
      <c r="C114">
        <v>106</v>
      </c>
      <c r="D114" s="8" t="str">
        <f>HYPERLINK("#'Table 106'!A1", " The UK shouldn’t be falling behind other countries on R&amp;D. Overall, is this a strong or weak argument for investing more in R&amp;D?")</f>
        <v xml:space="preserve"> The UK shouldn’t be falling behind other countries on R&amp;D. Overall, is this a strong or weak argument for investing more in R&amp;D?</v>
      </c>
      <c r="E114" s="14" t="str">
        <f>HYPERLINK("#'Full Results'!A1057", "1057")</f>
        <v>1057</v>
      </c>
      <c r="F114" t="s">
        <v>16</v>
      </c>
    </row>
    <row r="115" spans="3:6">
      <c r="C115">
        <v>107</v>
      </c>
      <c r="D115" s="8" t="str">
        <f>HYPERLINK("#'Table 107'!A1", " Investing in R&amp;D creates so many exciting possibilities, like a cancer-free world or travelling to Mars. Overall, is this a strong or weak argument for investing more in R&amp;D?")</f>
        <v xml:space="preserve"> Investing in R&amp;D creates so many exciting possibilities, like a cancer-free world or travelling to Mars. Overall, is this a strong or weak argument for investing more in R&amp;D?</v>
      </c>
      <c r="E115" s="14" t="str">
        <f>HYPERLINK("#'Full Results'!A1066", "1066")</f>
        <v>1066</v>
      </c>
      <c r="F115" t="s">
        <v>16</v>
      </c>
    </row>
    <row r="116" spans="3:6">
      <c r="C116">
        <v>108</v>
      </c>
      <c r="D116" s="8" t="str">
        <f>HYPERLINK("#'Table 108'!A1", " Investing in R&amp;D is essential if we want to solve problems. Overall, is this a strong or weak argument for investing more in R&amp;D?")</f>
        <v xml:space="preserve"> Investing in R&amp;D is essential if we want to solve problems. Overall, is this a strong or weak argument for investing more in R&amp;D?</v>
      </c>
      <c r="E116" s="14" t="str">
        <f>HYPERLINK("#'Full Results'!A1075", "1075")</f>
        <v>1075</v>
      </c>
      <c r="F116" t="s">
        <v>16</v>
      </c>
    </row>
    <row r="117" spans="3:6">
      <c r="C117">
        <v>109</v>
      </c>
      <c r="D117" s="8" t="str">
        <f>HYPERLINK("#'Table 109'!A1", " Every £1 invested in R&amp;D pays back 25p to society every year, forever. Overall, is this a strong or weak argument for investing more in R&amp;D?")</f>
        <v xml:space="preserve"> Every £1 invested in R&amp;D pays back 25p to society every year, forever. Overall, is this a strong or weak argument for investing more in R&amp;D?</v>
      </c>
      <c r="E117" s="14" t="str">
        <f>HYPERLINK("#'Full Results'!A1084", "1084")</f>
        <v>1084</v>
      </c>
      <c r="F117" t="s">
        <v>16</v>
      </c>
    </row>
    <row r="118" spans="3:6">
      <c r="C118">
        <v>110</v>
      </c>
      <c r="D118" s="8" t="str">
        <f>HYPERLINK("#'Table 110'!A1", " R&amp;D makes the economy stronger. Overall, is this a strong or weak argument for investing more in R&amp;D?")</f>
        <v xml:space="preserve"> R&amp;D makes the economy stronger. Overall, is this a strong or weak argument for investing more in R&amp;D?</v>
      </c>
      <c r="E118" s="14" t="str">
        <f>HYPERLINK("#'Full Results'!A1093", "1093")</f>
        <v>1093</v>
      </c>
      <c r="F118" t="s">
        <v>16</v>
      </c>
    </row>
    <row r="119" spans="3:6">
      <c r="C119">
        <v>111</v>
      </c>
      <c r="D119" s="8" t="str">
        <f>HYPERLINK("#'Table 111'!A1", " Taking into account all the arguments you have heard, would you prefer the Government to increase, decrease or keep at the same level the amount of public money it invests in Research &amp; Development?")</f>
        <v xml:space="preserve"> Taking into account all the arguments you have heard, would you prefer the Government to increase, decrease or keep at the same level the amount of public money it invests in Research &amp; Development?</v>
      </c>
      <c r="E119" s="14" t="str">
        <f>HYPERLINK("#'Full Results'!A1102", "1102")</f>
        <v>1102</v>
      </c>
      <c r="F119" t="s">
        <v>15</v>
      </c>
    </row>
    <row r="120" spans="3:6">
      <c r="C120">
        <v>112</v>
      </c>
      <c r="D120" s="8" t="str">
        <f>HYPERLINK("#'Table 112'!A1", " Some have said that climate change and damage to the environment is a top issue in the UK, while others say there are more important concerns. In your view, how important is climate change and damage to the environment?")</f>
        <v xml:space="preserve"> Some have said that climate change and damage to the environment is a top issue in the UK, while others say there are more important concerns. In your view, how important is climate change and damage to the environment?</v>
      </c>
      <c r="E120" s="14" t="str">
        <f>HYPERLINK("#'Full Results'!A1109", "1109")</f>
        <v>1109</v>
      </c>
      <c r="F120" t="s">
        <v>16</v>
      </c>
    </row>
    <row r="121" spans="3:6">
      <c r="C121">
        <v>113</v>
      </c>
      <c r="D121" s="8" t="str">
        <f>HYPERLINK("#'Table 113'!A1", " Some have said that the rising cost of living is a top issue in the UK, while others say there are more important concerns. In your view, how important is the rising cost of living?")</f>
        <v xml:space="preserve"> Some have said that the rising cost of living is a top issue in the UK, while others say there are more important concerns. In your view, how important is the rising cost of living?</v>
      </c>
      <c r="E121" s="14" t="str">
        <f>HYPERLINK("#'Full Results'!A1118", "1118")</f>
        <v>1118</v>
      </c>
      <c r="F121" t="s">
        <v>16</v>
      </c>
    </row>
    <row r="122" spans="3:6">
      <c r="C122">
        <v>114</v>
      </c>
      <c r="D122" s="8" t="str">
        <f>HYPERLINK("#'Table 114'!A1", " Some have said that the quality of the NHS and availability of healthcare is a top issue in the UK, while others say there are more important concerns. In your view, how important is the quality of the NHS and availability of healthcare?")</f>
        <v xml:space="preserve"> Some have said that the quality of the NHS and availability of healthcare is a top issue in the UK, while others say there are more important concerns. In your view, how important is the quality of the NHS and availability of healthcare?</v>
      </c>
      <c r="E122" s="14" t="str">
        <f>HYPERLINK("#'Full Results'!A1127", "1127")</f>
        <v>1127</v>
      </c>
      <c r="F122" t="s">
        <v>16</v>
      </c>
    </row>
    <row r="123" spans="3:6">
      <c r="C123">
        <v>115</v>
      </c>
      <c r="D123" s="8" t="str">
        <f>HYPERLINK("#'Table 115'!A1", " Some have said that the availability of reliable and well-paid jobs is a top issue in the UK, while others say there are more important concerns. In your view, how important is the availability of reliable and well-paid jobs?")</f>
        <v xml:space="preserve"> Some have said that the availability of reliable and well-paid jobs is a top issue in the UK, while others say there are more important concerns. In your view, how important is the availability of reliable and well-paid jobs?</v>
      </c>
      <c r="E123" s="14" t="str">
        <f>HYPERLINK("#'Full Results'!A1136", "1136")</f>
        <v>1136</v>
      </c>
      <c r="F123" t="s">
        <v>16</v>
      </c>
    </row>
    <row r="124" spans="3:6">
      <c r="C124">
        <v>116</v>
      </c>
      <c r="D124" s="8" t="str">
        <f>HYPERLINK("#'Table 116'!A1", " Some have said that the inequality between London and other parts of the country is a top issue in the UK, while others say there are more important concerns. In your view, how important is the inequality between London and other parts of the co...")</f>
        <v xml:space="preserve"> Some have said that the inequality between London and other parts of the country is a top issue in the UK, while others say there are more important concerns. In your view, how important is the inequality between London and other parts of the co...</v>
      </c>
      <c r="E124" s="14" t="str">
        <f>HYPERLINK("#'Full Results'!A1145", "1145")</f>
        <v>1145</v>
      </c>
      <c r="F124" t="s">
        <v>16</v>
      </c>
    </row>
    <row r="125" spans="3:6">
      <c r="C125">
        <v>117</v>
      </c>
      <c r="D125" s="8" t="str">
        <f>HYPERLINK("#'Table 117'!A1", " Some have said that the ability of the UK to defend itself as a nation is a top issue in the UK, while others say there are more important concerns. In your view, how important is the ability of the UK to defend itself as a nation?")</f>
        <v xml:space="preserve"> Some have said that the ability of the UK to defend itself as a nation is a top issue in the UK, while others say there are more important concerns. In your view, how important is the ability of the UK to defend itself as a nation?</v>
      </c>
      <c r="E125" s="14" t="str">
        <f>HYPERLINK("#'Full Results'!A1154", "1154")</f>
        <v>1154</v>
      </c>
      <c r="F125" t="s">
        <v>16</v>
      </c>
    </row>
    <row r="126" spans="3:6">
      <c r="C126">
        <v>118</v>
      </c>
      <c r="D126" s="8" t="str">
        <f>HYPERLINK("#'Table 118'!A1", " Some have said that the increasing rate of mental ill-health is a top issue in the UK, while others say there are more important concerns. In your view, how important is the increasing rate of mental ill-health?")</f>
        <v xml:space="preserve"> Some have said that the increasing rate of mental ill-health is a top issue in the UK, while others say there are more important concerns. In your view, how important is the increasing rate of mental ill-health?</v>
      </c>
      <c r="E126" s="14" t="str">
        <f>HYPERLINK("#'Full Results'!A1163", "1163")</f>
        <v>1163</v>
      </c>
      <c r="F126" t="s">
        <v>16</v>
      </c>
    </row>
    <row r="127" spans="3:6">
      <c r="C127">
        <v>119</v>
      </c>
      <c r="D127" s="8" t="str">
        <f>HYPERLINK("#'Table 119'!A1", " Some have said that the lack of available housing is a top issue in the UK, while others say there are more important concerns. In your view, how important is the lack of available housing?")</f>
        <v xml:space="preserve"> Some have said that the lack of available housing is a top issue in the UK, while others say there are more important concerns. In your view, how important is the lack of available housing?</v>
      </c>
      <c r="E127" s="14" t="str">
        <f>HYPERLINK("#'Full Results'!A1172", "1172")</f>
        <v>1172</v>
      </c>
      <c r="F127" t="s">
        <v>16</v>
      </c>
    </row>
    <row r="128" spans="3:6">
      <c r="C128">
        <v>120</v>
      </c>
      <c r="D128" s="8" t="str">
        <f>HYPERLINK("#'Table 120'!A1", " Which of the following comes closest to your view? To address climate change and damage to the environment, it would be better for the Government to...")</f>
        <v xml:space="preserve"> Which of the following comes closest to your view? To address climate change and damage to the environment, it would be better for the Government to...</v>
      </c>
      <c r="E128" s="14" t="str">
        <f>HYPERLINK("#'Full Results'!A1181", "1181")</f>
        <v>1181</v>
      </c>
      <c r="F128" t="s">
        <v>49</v>
      </c>
    </row>
    <row r="129" spans="3:6">
      <c r="C129">
        <v>121</v>
      </c>
      <c r="D129" s="8" t="str">
        <f>HYPERLINK("#'Table 121'!A1", " Would you be more or less supportive of the Government spending on R&amp;D if you knew it was going towards research to address climate change and damage to the environment?")</f>
        <v xml:space="preserve"> Would you be more or less supportive of the Government spending on R&amp;D if you knew it was going towards research to address climate change and damage to the environment?</v>
      </c>
      <c r="E129" s="14" t="str">
        <f>HYPERLINK("#'Full Results'!A1186", "1186")</f>
        <v>1186</v>
      </c>
      <c r="F129" t="s">
        <v>49</v>
      </c>
    </row>
    <row r="130" spans="3:6">
      <c r="C130">
        <v>122</v>
      </c>
      <c r="D130" s="8" t="str">
        <f>HYPERLINK("#'Table 122'!A1", " Which of the following comes closest to your view? To address the rising cost of living, it would be better for the Government to...")</f>
        <v xml:space="preserve"> Which of the following comes closest to your view? To address the rising cost of living, it would be better for the Government to...</v>
      </c>
      <c r="E130" s="14" t="str">
        <f>HYPERLINK("#'Full Results'!A1195", "1195")</f>
        <v>1195</v>
      </c>
      <c r="F130" t="s">
        <v>50</v>
      </c>
    </row>
    <row r="131" spans="3:6">
      <c r="C131">
        <v>123</v>
      </c>
      <c r="D131" s="8" t="str">
        <f>HYPERLINK("#'Table 123'!A1", " Would you be more or less supportive of the Government spending on R&amp;D if you knew it was going towards research to address the rising cost of living?")</f>
        <v xml:space="preserve"> Would you be more or less supportive of the Government spending on R&amp;D if you knew it was going towards research to address the rising cost of living?</v>
      </c>
      <c r="E131" s="14" t="str">
        <f>HYPERLINK("#'Full Results'!A1200", "1200")</f>
        <v>1200</v>
      </c>
      <c r="F131" t="s">
        <v>50</v>
      </c>
    </row>
    <row r="132" spans="3:6">
      <c r="C132">
        <v>124</v>
      </c>
      <c r="D132" s="8" t="str">
        <f>HYPERLINK("#'Table 124'!A1", " Which of the following comes closest to your view? To address the quality of the NHS and availability of healthcare, it would be better for the Government to...")</f>
        <v xml:space="preserve"> Which of the following comes closest to your view? To address the quality of the NHS and availability of healthcare, it would be better for the Government to...</v>
      </c>
      <c r="E132" s="14" t="str">
        <f>HYPERLINK("#'Full Results'!A1209", "1209")</f>
        <v>1209</v>
      </c>
      <c r="F132" t="s">
        <v>51</v>
      </c>
    </row>
    <row r="133" spans="3:6">
      <c r="C133">
        <v>125</v>
      </c>
      <c r="D133" s="8" t="str">
        <f>HYPERLINK("#'Table 125'!A1", " Would you be more or less supportive of the Government spending on R&amp;D if you knew it was going towards research to address the quality of the NHS and availability of healthcare?")</f>
        <v xml:space="preserve"> Would you be more or less supportive of the Government spending on R&amp;D if you knew it was going towards research to address the quality of the NHS and availability of healthcare?</v>
      </c>
      <c r="E133" s="14" t="str">
        <f>HYPERLINK("#'Full Results'!A1214", "1214")</f>
        <v>1214</v>
      </c>
      <c r="F133" t="s">
        <v>51</v>
      </c>
    </row>
    <row r="134" spans="3:6">
      <c r="C134">
        <v>126</v>
      </c>
      <c r="D134" s="8" t="str">
        <f>HYPERLINK("#'Table 126'!A1", " Which of the following comes closest to your view? To address the availability of reliable and well-paid jobs, it would be better for the Government to...")</f>
        <v xml:space="preserve"> Which of the following comes closest to your view? To address the availability of reliable and well-paid jobs, it would be better for the Government to...</v>
      </c>
      <c r="E134" s="14" t="str">
        <f>HYPERLINK("#'Full Results'!A1223", "1223")</f>
        <v>1223</v>
      </c>
      <c r="F134" t="s">
        <v>52</v>
      </c>
    </row>
    <row r="135" spans="3:6">
      <c r="C135">
        <v>127</v>
      </c>
      <c r="D135" s="8" t="str">
        <f>HYPERLINK("#'Table 127'!A1", " Would you be more or less supportive of the Government spending on R&amp;D if you knew it was going towards research to address the availability of reliable and well-paid jobs?")</f>
        <v xml:space="preserve"> Would you be more or less supportive of the Government spending on R&amp;D if you knew it was going towards research to address the availability of reliable and well-paid jobs?</v>
      </c>
      <c r="E135" s="14" t="str">
        <f>HYPERLINK("#'Full Results'!A1228", "1228")</f>
        <v>1228</v>
      </c>
      <c r="F135" t="s">
        <v>52</v>
      </c>
    </row>
    <row r="136" spans="3:6">
      <c r="C136">
        <v>128</v>
      </c>
      <c r="D136" s="8" t="str">
        <f>HYPERLINK("#'Table 128'!A1", " Which of the following comes closest to your view? To address the inequality between London and other parts of the country, it would be better for the Government to...")</f>
        <v xml:space="preserve"> Which of the following comes closest to your view? To address the inequality between London and other parts of the country, it would be better for the Government to...</v>
      </c>
      <c r="E136" s="14" t="str">
        <f>HYPERLINK("#'Full Results'!A1237", "1237")</f>
        <v>1237</v>
      </c>
      <c r="F136" t="s">
        <v>53</v>
      </c>
    </row>
    <row r="137" spans="3:6">
      <c r="C137">
        <v>129</v>
      </c>
      <c r="D137" s="26" t="str">
        <f>HYPERLINK("#'Table 129'!A1", " Would you be more or less supportive of the Government spending on R&amp;D if you knew it was going towards research to address the the inequality between London and other parts of the country?")</f>
        <v xml:space="preserve"> Would you be more or less supportive of the Government spending on R&amp;D if you knew it was going towards research to address the the inequality between London and other parts of the country?</v>
      </c>
      <c r="E137" s="14" t="str">
        <f>HYPERLINK("#'Full Results'!A1242", "1242")</f>
        <v>1242</v>
      </c>
      <c r="F137" t="s">
        <v>53</v>
      </c>
    </row>
    <row r="138" spans="3:6">
      <c r="C138">
        <v>130</v>
      </c>
      <c r="D138" s="8" t="str">
        <f>HYPERLINK("#'Table 130'!A1", " Which of the following comes closest to your view? To address the ability of the UK to defend itself as a nation, it would be better for the Government to...")</f>
        <v xml:space="preserve"> Which of the following comes closest to your view? To address the ability of the UK to defend itself as a nation, it would be better for the Government to...</v>
      </c>
      <c r="E138" s="14" t="str">
        <f>HYPERLINK("#'Full Results'!A1251", "1251")</f>
        <v>1251</v>
      </c>
      <c r="F138" t="s">
        <v>54</v>
      </c>
    </row>
    <row r="139" spans="3:6">
      <c r="C139">
        <v>131</v>
      </c>
      <c r="D139" s="8" t="str">
        <f>HYPERLINK("#'Table 131'!A1", " Would you be more or less supportive of the Government spending on R&amp;D if you knew it was going towards research to address the ability of the UK to defend itself as a nation?")</f>
        <v xml:space="preserve"> Would you be more or less supportive of the Government spending on R&amp;D if you knew it was going towards research to address the ability of the UK to defend itself as a nation?</v>
      </c>
      <c r="E139" s="14" t="str">
        <f>HYPERLINK("#'Full Results'!A1256", "1256")</f>
        <v>1256</v>
      </c>
      <c r="F139" t="s">
        <v>54</v>
      </c>
    </row>
    <row r="140" spans="3:6">
      <c r="C140">
        <v>132</v>
      </c>
      <c r="D140" s="8" t="str">
        <f>HYPERLINK("#'Table 132'!A1", " Which of the following comes closest to your view? To address increasing rates of mental ill-health, it would be better for the Government to...")</f>
        <v xml:space="preserve"> Which of the following comes closest to your view? To address increasing rates of mental ill-health, it would be better for the Government to...</v>
      </c>
      <c r="E140" s="14" t="str">
        <f>HYPERLINK("#'Full Results'!A1265", "1265")</f>
        <v>1265</v>
      </c>
      <c r="F140" t="s">
        <v>55</v>
      </c>
    </row>
    <row r="141" spans="3:6">
      <c r="C141">
        <v>133</v>
      </c>
      <c r="D141" s="8" t="str">
        <f>HYPERLINK("#'Table 133'!A1", " Would you be more or less supportive of the Government spending on R&amp;D if you knew it was going towards research to address increasing rates of mental ill-health?")</f>
        <v xml:space="preserve"> Would you be more or less supportive of the Government spending on R&amp;D if you knew it was going towards research to address increasing rates of mental ill-health?</v>
      </c>
      <c r="E141" s="14" t="str">
        <f>HYPERLINK("#'Full Results'!A1270", "1270")</f>
        <v>1270</v>
      </c>
      <c r="F141" t="s">
        <v>55</v>
      </c>
    </row>
    <row r="142" spans="3:6">
      <c r="C142">
        <v>134</v>
      </c>
      <c r="D142" s="8" t="str">
        <f>HYPERLINK("#'Table 134'!A1", " Which of the following comes closest to your view? To address the lack of available housing, it would be better for the Government to...")</f>
        <v xml:space="preserve"> Which of the following comes closest to your view? To address the lack of available housing, it would be better for the Government to...</v>
      </c>
      <c r="E142" s="14" t="str">
        <f>HYPERLINK("#'Full Results'!A1279", "1279")</f>
        <v>1279</v>
      </c>
      <c r="F142" t="s">
        <v>56</v>
      </c>
    </row>
    <row r="143" spans="3:6">
      <c r="C143">
        <v>135</v>
      </c>
      <c r="D143" s="8" t="str">
        <f>HYPERLINK("#'Table 135'!A1", " Would you be more or less supportive of the Government spending on R&amp;D if you knew it was going towards research to address the lack of available housing?")</f>
        <v xml:space="preserve"> Would you be more or less supportive of the Government spending on R&amp;D if you knew it was going towards research to address the lack of available housing?</v>
      </c>
      <c r="E143" s="14" t="str">
        <f>HYPERLINK("#'Full Results'!A1284", "1284")</f>
        <v>1284</v>
      </c>
      <c r="F143" t="s">
        <v>56</v>
      </c>
    </row>
    <row r="144" spans="3:6">
      <c r="C144">
        <v>136</v>
      </c>
      <c r="D144" s="8" t="str">
        <f>HYPERLINK("#'Table 136'!A1", " Imagine a political party was to run a campaign to cut the Government R&amp;D target from £22bn to £11bn, and spend the money on subsidising people's travel or energy bills Would you support or oppose this proposal?")</f>
        <v xml:space="preserve"> Imagine a political party was to run a campaign to cut the Government R&amp;D target from £22bn to £11bn, and spend the money on subsidising people's travel or energy bills Would you support or oppose this proposal?</v>
      </c>
      <c r="E144" s="14" t="str">
        <f>HYPERLINK("#'Full Results'!A1293", "1293")</f>
        <v>1293</v>
      </c>
      <c r="F144" t="s">
        <v>16</v>
      </c>
    </row>
    <row r="145" spans="3:6">
      <c r="C145">
        <v>137</v>
      </c>
      <c r="D145" s="8" t="str">
        <f>HYPERLINK("#'Table 137'!A1", " Imagine a political party was to run a campaign to cut the Government R&amp;D target from £22bn to £11bn, and spend the money on recruiting more doctors and nurses Would you support or oppose this proposal?")</f>
        <v xml:space="preserve"> Imagine a political party was to run a campaign to cut the Government R&amp;D target from £22bn to £11bn, and spend the money on recruiting more doctors and nurses Would you support or oppose this proposal?</v>
      </c>
      <c r="E145" s="14" t="str">
        <f>HYPERLINK("#'Full Results'!A1305", "1305")</f>
        <v>1305</v>
      </c>
      <c r="F145" t="s">
        <v>16</v>
      </c>
    </row>
    <row r="146" spans="3:6">
      <c r="C146">
        <v>138</v>
      </c>
      <c r="D146" s="8" t="str">
        <f>HYPERLINK("#'Table 138'!A1", " Imagine a political party was to run a campaign to cut the Government R&amp;D target from £22bn to £11bn, and spend the money on building more wind turbines Would you support or oppose this proposal?")</f>
        <v xml:space="preserve"> Imagine a political party was to run a campaign to cut the Government R&amp;D target from £22bn to £11bn, and spend the money on building more wind turbines Would you support or oppose this proposal?</v>
      </c>
      <c r="E146" s="14" t="str">
        <f>HYPERLINK("#'Full Results'!A1317", "1317")</f>
        <v>1317</v>
      </c>
      <c r="F146" t="s">
        <v>16</v>
      </c>
    </row>
    <row r="147" spans="3:6">
      <c r="C147">
        <v>139</v>
      </c>
      <c r="D147" s="8" t="str">
        <f>HYPERLINK("#'Table 139'!A1", " Imagine a political party was to run a campaign to cut the Government R&amp;D target from £22bn to £11bn, and spend the money on incentives for employers to hire more people Would you support or oppose this proposal?")</f>
        <v xml:space="preserve"> Imagine a political party was to run a campaign to cut the Government R&amp;D target from £22bn to £11bn, and spend the money on incentives for employers to hire more people Would you support or oppose this proposal?</v>
      </c>
      <c r="E147" s="14" t="str">
        <f>HYPERLINK("#'Full Results'!A1329", "1329")</f>
        <v>1329</v>
      </c>
      <c r="F147" t="s">
        <v>16</v>
      </c>
    </row>
    <row r="148" spans="3:6">
      <c r="C148">
        <v>140</v>
      </c>
      <c r="D148" s="8" t="str">
        <f>HYPERLINK("#'Table 140'!A1", " Imagine a political party was to run a campaign to cut the Government R&amp;D target from £22bn to £11bn, and spend the money on local improvement projects Would you support or oppose this proposal?")</f>
        <v xml:space="preserve"> Imagine a political party was to run a campaign to cut the Government R&amp;D target from £22bn to £11bn, and spend the money on local improvement projects Would you support or oppose this proposal?</v>
      </c>
      <c r="E148" s="14" t="str">
        <f>HYPERLINK("#'Full Results'!A1341", "1341")</f>
        <v>1341</v>
      </c>
      <c r="F148" t="s">
        <v>16</v>
      </c>
    </row>
    <row r="149" spans="3:6">
      <c r="C149">
        <v>141</v>
      </c>
      <c r="D149" s="8" t="str">
        <f>HYPERLINK("#'Table 141'!A1", " Imagine a political party was to run a campaign to cut the Government R&amp;D target from £22bn to £11bn, and spend the money on military equipment Would you support or oppose this proposal?")</f>
        <v xml:space="preserve"> Imagine a political party was to run a campaign to cut the Government R&amp;D target from £22bn to £11bn, and spend the money on military equipment Would you support or oppose this proposal?</v>
      </c>
      <c r="E149" s="14" t="str">
        <f>HYPERLINK("#'Full Results'!A1353", "1353")</f>
        <v>1353</v>
      </c>
      <c r="F149" t="s">
        <v>16</v>
      </c>
    </row>
    <row r="150" spans="3:6">
      <c r="C150">
        <v>142</v>
      </c>
      <c r="D150" s="8" t="str">
        <f>HYPERLINK("#'Table 142'!A1", " Imagine a political party was to run a campaign to cut the Government R&amp;D target from £22bn to £11bn, and spend the money on funding mental health services Would you support or oppose this proposal?")</f>
        <v xml:space="preserve"> Imagine a political party was to run a campaign to cut the Government R&amp;D target from £22bn to £11bn, and spend the money on funding mental health services Would you support or oppose this proposal?</v>
      </c>
      <c r="E150" s="14" t="str">
        <f>HYPERLINK("#'Full Results'!A1365", "1365")</f>
        <v>1365</v>
      </c>
      <c r="F150" t="s">
        <v>16</v>
      </c>
    </row>
    <row r="151" spans="3:6">
      <c r="C151">
        <v>143</v>
      </c>
      <c r="D151" s="8" t="str">
        <f>HYPERLINK("#'Table 143'!A1", " Imagine a political party was to run a campaign to cut the Government R&amp;D target from £22bn to £11bn, and spend the money on supporting first time buyers Would you support or oppose this proposal?")</f>
        <v xml:space="preserve"> Imagine a political party was to run a campaign to cut the Government R&amp;D target from £22bn to £11bn, and spend the money on supporting first time buyers Would you support or oppose this proposal?</v>
      </c>
      <c r="E151" s="14" t="str">
        <f>HYPERLINK("#'Full Results'!A1377", "1377")</f>
        <v>1377</v>
      </c>
      <c r="F151" t="s">
        <v>16</v>
      </c>
    </row>
    <row r="152" spans="3:6">
      <c r="C152">
        <v>144</v>
      </c>
      <c r="D152" s="8" t="str">
        <f>HYPERLINK("#'Table 144'!A1", " Imagine a political party was to run a campaign to cut the Government R&amp;D target from £22bn to £11bn Would you support or oppose this proposal?")</f>
        <v xml:space="preserve"> Imagine a political party was to run a campaign to cut the Government R&amp;D target from £22bn to £11bn Would you support or oppose this proposal?</v>
      </c>
      <c r="E152" s="14" t="str">
        <f>HYPERLINK("#'Full Results'!A1389", "1389")</f>
        <v>1389</v>
      </c>
      <c r="F152" t="s">
        <v>16</v>
      </c>
    </row>
    <row r="153" spans="3:6">
      <c r="C153">
        <v>145</v>
      </c>
      <c r="D153" s="8" t="str">
        <f>HYPERLINK("#'Table 145'!A1", " Imagine a political party was to run a campaign to increase the Government R&amp;D target from £22bn to £30bn, and focus the new research on understanding who is worst affected by cost of living increases and solutions to help them Would you support...")</f>
        <v xml:space="preserve"> Imagine a political party was to run a campaign to increase the Government R&amp;D target from £22bn to £30bn, and focus the new research on understanding who is worst affected by cost of living increases and solutions to help them Would you support...</v>
      </c>
      <c r="E153" s="14" t="str">
        <f>HYPERLINK("#'Full Results'!A1401", "1401")</f>
        <v>1401</v>
      </c>
      <c r="F153" t="s">
        <v>16</v>
      </c>
    </row>
    <row r="154" spans="3:6">
      <c r="C154">
        <v>146</v>
      </c>
      <c r="D154" s="8" t="str">
        <f>HYPERLINK("#'Table 146'!A1", " Imagine a political party was to run a campaign to increase the Government R&amp;D target from £22bn to £30bn, and focus the new research on new ways of generating clean electricity Would you support or oppose this proposal?")</f>
        <v xml:space="preserve"> Imagine a political party was to run a campaign to increase the Government R&amp;D target from £22bn to £30bn, and focus the new research on new ways of generating clean electricity Would you support or oppose this proposal?</v>
      </c>
      <c r="E154" s="14" t="str">
        <f>HYPERLINK("#'Full Results'!A1413", "1413")</f>
        <v>1413</v>
      </c>
      <c r="F154" t="s">
        <v>16</v>
      </c>
    </row>
    <row r="155" spans="3:6">
      <c r="C155">
        <v>147</v>
      </c>
      <c r="D155" s="8" t="str">
        <f>HYPERLINK("#'Table 147'!A1", " Imagine a political party was to run a campaign to increase the Government R&amp;D target from £22bn to £30bn, and focus the new research on developing new medicines and vaccines  Would you support or oppose this proposal?")</f>
        <v xml:space="preserve"> Imagine a political party was to run a campaign to increase the Government R&amp;D target from £22bn to £30bn, and focus the new research on developing new medicines and vaccines  Would you support or oppose this proposal?</v>
      </c>
      <c r="E155" s="14" t="str">
        <f>HYPERLINK("#'Full Results'!A1425", "1425")</f>
        <v>1425</v>
      </c>
      <c r="F155" t="s">
        <v>16</v>
      </c>
    </row>
    <row r="156" spans="3:6">
      <c r="C156">
        <v>148</v>
      </c>
      <c r="D156" s="8" t="str">
        <f>HYPERLINK("#'Table 148'!A1", " Imagine a political party was to run a campaign to increase the Government R&amp;D target from £22bn to £30bn, and focus the new research on creating new industries and products, which will lead to new jobs  Would you support or oppose this proposal?")</f>
        <v xml:space="preserve"> Imagine a political party was to run a campaign to increase the Government R&amp;D target from £22bn to £30bn, and focus the new research on creating new industries and products, which will lead to new jobs  Would you support or oppose this proposal?</v>
      </c>
      <c r="E156" s="14" t="str">
        <f>HYPERLINK("#'Full Results'!A1437", "1437")</f>
        <v>1437</v>
      </c>
      <c r="F156" t="s">
        <v>16</v>
      </c>
    </row>
    <row r="157" spans="3:6">
      <c r="C157">
        <v>149</v>
      </c>
      <c r="D157" s="8" t="str">
        <f>HYPERLINK("#'Table 149'!A1", " Imagine a political party was to run a campaign to increase the Government R&amp;D target from £22bn to £30bn, and focus the new research on understanding how best to improve regional equality  Would you support or oppose this proposal?")</f>
        <v xml:space="preserve"> Imagine a political party was to run a campaign to increase the Government R&amp;D target from £22bn to £30bn, and focus the new research on understanding how best to improve regional equality  Would you support or oppose this proposal?</v>
      </c>
      <c r="E157" s="14" t="str">
        <f>HYPERLINK("#'Full Results'!A1449", "1449")</f>
        <v>1449</v>
      </c>
      <c r="F157" t="s">
        <v>16</v>
      </c>
    </row>
    <row r="158" spans="3:6">
      <c r="C158">
        <v>150</v>
      </c>
      <c r="D158" s="8" t="str">
        <f>HYPERLINK("#'Table 150'!A1", " Imagine a political party was to run a campaign to increase the Government R&amp;D target from £22bn to £30bn, and focus the new research on creating new and better security and military technologies  Would you support or oppose this proposal?")</f>
        <v xml:space="preserve"> Imagine a political party was to run a campaign to increase the Government R&amp;D target from £22bn to £30bn, and focus the new research on creating new and better security and military technologies  Would you support or oppose this proposal?</v>
      </c>
      <c r="E158" s="14" t="str">
        <f>HYPERLINK("#'Full Results'!A1461", "1461")</f>
        <v>1461</v>
      </c>
      <c r="F158" t="s">
        <v>16</v>
      </c>
    </row>
    <row r="159" spans="3:6">
      <c r="C159">
        <v>151</v>
      </c>
      <c r="D159" s="8" t="str">
        <f>HYPERLINK("#'Table 151'!A1", " Imagine a political party was to run a campaign to increase the Government R&amp;D target from £22bn to £30bn, and focus the new research on working out how to prevent mental illness Would you support or oppose this proposal?")</f>
        <v xml:space="preserve"> Imagine a political party was to run a campaign to increase the Government R&amp;D target from £22bn to £30bn, and focus the new research on working out how to prevent mental illness Would you support or oppose this proposal?</v>
      </c>
      <c r="E159" s="14" t="str">
        <f>HYPERLINK("#'Full Results'!A1473", "1473")</f>
        <v>1473</v>
      </c>
      <c r="F159" t="s">
        <v>16</v>
      </c>
    </row>
    <row r="160" spans="3:6">
      <c r="C160">
        <v>152</v>
      </c>
      <c r="D160" s="8" t="str">
        <f>HYPERLINK("#'Table 152'!A1", " Imagine a political party was to run a campaign to increase the Government R&amp;D target from £22bn to £30bn, and focus the new research on working out how to build houses faster and more cheaply Would you support or oppose this proposal?")</f>
        <v xml:space="preserve"> Imagine a political party was to run a campaign to increase the Government R&amp;D target from £22bn to £30bn, and focus the new research on working out how to build houses faster and more cheaply Would you support or oppose this proposal?</v>
      </c>
      <c r="E160" s="14" t="str">
        <f>HYPERLINK("#'Full Results'!A1485", "1485")</f>
        <v>1485</v>
      </c>
      <c r="F160" t="s">
        <v>16</v>
      </c>
    </row>
    <row r="161" spans="3:6">
      <c r="C161">
        <v>153</v>
      </c>
      <c r="D161" s="8" t="str">
        <f>HYPERLINK("#'Table 153'!A1", " Imagine a political party was to run a campaign to increase the Government R&amp;D target from £22bn to £30bn Would you support or oppose this proposal?")</f>
        <v xml:space="preserve"> Imagine a political party was to run a campaign to increase the Government R&amp;D target from £22bn to £30bn Would you support or oppose this proposal?</v>
      </c>
      <c r="E161" s="14" t="str">
        <f>HYPERLINK("#'Full Results'!A1497", "1497")</f>
        <v>1497</v>
      </c>
      <c r="F161" t="s">
        <v>16</v>
      </c>
    </row>
    <row r="162" spans="3:6">
      <c r="C162">
        <v>154</v>
      </c>
      <c r="D162" s="8" t="str">
        <f>HYPERLINK("#'Table 154'!A1", " Which of the following comes closest to your view?")</f>
        <v xml:space="preserve"> Which of the following comes closest to your view?</v>
      </c>
      <c r="E162" s="14" t="str">
        <f>HYPERLINK("#'Full Results'!A1509", "1509")</f>
        <v>1509</v>
      </c>
      <c r="F162" t="s">
        <v>15</v>
      </c>
    </row>
    <row r="163" spans="3:6">
      <c r="C163">
        <v>155</v>
      </c>
      <c r="D163" s="8" t="str">
        <f>HYPERLINK("#'Table 155'!A1", "Grid Summary: Imagine you saw the following headline in a national newspaperIt’s time to boost our investment in R&amp;D and make Britain a science superpower The article is written by the Prime Minister Do you agree or disagree with the following?")</f>
        <v>Grid Summary: Imagine you saw the following headline in a national newspaperIt’s time to boost our investment in R&amp;D and make Britain a science superpower The article is written by the Prime Minister Do you agree or disagree with the following?</v>
      </c>
      <c r="E163" s="7"/>
      <c r="F163" t="s">
        <v>16</v>
      </c>
    </row>
    <row r="164" spans="3:6">
      <c r="C164">
        <v>156</v>
      </c>
      <c r="D164" s="8" t="str">
        <f>HYPERLINK("#'Table 156'!A1", "Imagine you saw the following headline in a national newspaperIt’s time to boost our investment in R&amp;D and make Britain a science superpower The article is written by the Prime Minister Do you agree or disagree with the following?: I agree with t...")</f>
        <v>Imagine you saw the following headline in a national newspaperIt’s time to boost our investment in R&amp;D and make Britain a science superpower The article is written by the Prime Minister Do you agree or disagree with the following?: I agree with t...</v>
      </c>
      <c r="E164" s="14" t="str">
        <f>HYPERLINK("#'Full Results'!A1515", "1515")</f>
        <v>1515</v>
      </c>
      <c r="F164" t="s">
        <v>16</v>
      </c>
    </row>
    <row r="165" spans="3:6">
      <c r="C165">
        <v>157</v>
      </c>
      <c r="D165" s="8" t="str">
        <f>HYPERLINK("#'Table 157'!A1", "Imagine you saw the following headline in a national newspaperIt’s time to boost our investment in R&amp;D and make Britain a science superpower The article is written by the Prime Minister Do you agree or disagree with the following?: I would be int...")</f>
        <v>Imagine you saw the following headline in a national newspaperIt’s time to boost our investment in R&amp;D and make Britain a science superpower The article is written by the Prime Minister Do you agree or disagree with the following?: I would be int...</v>
      </c>
      <c r="E165" s="14" t="str">
        <f>HYPERLINK("#'Full Results'!A1527", "1527")</f>
        <v>1527</v>
      </c>
      <c r="F165" t="s">
        <v>16</v>
      </c>
    </row>
    <row r="166" spans="3:6">
      <c r="C166">
        <v>158</v>
      </c>
      <c r="D166" s="8" t="str">
        <f>HYPERLINK("#'Table 158'!A1", "Imagine you saw the following headline in a national newspaperIt’s time to boost our investment in R&amp;D and make Britain a science superpower The article is written by the Prime Minister Do you agree or disagree with the following?: I trust the Pr...")</f>
        <v>Imagine you saw the following headline in a national newspaperIt’s time to boost our investment in R&amp;D and make Britain a science superpower The article is written by the Prime Minister Do you agree or disagree with the following?: I trust the Pr...</v>
      </c>
      <c r="E166" s="14" t="str">
        <f>HYPERLINK("#'Full Results'!A1539", "1539")</f>
        <v>1539</v>
      </c>
      <c r="F166" t="s">
        <v>16</v>
      </c>
    </row>
    <row r="167" spans="3:6">
      <c r="C167">
        <v>159</v>
      </c>
      <c r="D167" s="8" t="str">
        <f>HYPERLINK("#'Table 159'!A1", "Imagine you saw the following headline in a national newspaperIt’s time to boost our investment in R&amp;D and make Britain a science superpower The article is written by the Prime Minister Do you agree or disagree with the following?: The Prime Mini...")</f>
        <v>Imagine you saw the following headline in a national newspaperIt’s time to boost our investment in R&amp;D and make Britain a science superpower The article is written by the Prime Minister Do you agree or disagree with the following?: The Prime Mini...</v>
      </c>
      <c r="E167" s="14" t="str">
        <f>HYPERLINK("#'Full Results'!A1551", "1551")</f>
        <v>1551</v>
      </c>
      <c r="F167" t="s">
        <v>16</v>
      </c>
    </row>
    <row r="168" spans="3:6">
      <c r="C168">
        <v>160</v>
      </c>
      <c r="D168" s="8" t="str">
        <f>HYPERLINK("#'Table 160'!A1", "Grid Summary: Imagine you saw the following headline in a national newspaperIt’s time to boost our investment in R&amp;D and make Britain a world leader in research The article is written by the Prime Minister Do you agree or disagree with the follow...")</f>
        <v>Grid Summary: Imagine you saw the following headline in a national newspaperIt’s time to boost our investment in R&amp;D and make Britain a world leader in research The article is written by the Prime Minister Do you agree or disagree with the follow...</v>
      </c>
      <c r="E168" s="7"/>
      <c r="F168" t="s">
        <v>16</v>
      </c>
    </row>
    <row r="169" spans="3:6">
      <c r="C169">
        <v>161</v>
      </c>
      <c r="D169" s="8" t="str">
        <f>HYPERLINK("#'Table 161'!A1", "Imagine you saw the following headline in a national newspaperIt’s time to boost our investment in R&amp;D and make Britain a world leader in research The article is written by the Prime Minister Do you agree or disagree with the following?: I agree ...")</f>
        <v>Imagine you saw the following headline in a national newspaperIt’s time to boost our investment in R&amp;D and make Britain a world leader in research The article is written by the Prime Minister Do you agree or disagree with the following?: I agree ...</v>
      </c>
      <c r="E169" s="14" t="str">
        <f>HYPERLINK("#'Full Results'!A1563", "1563")</f>
        <v>1563</v>
      </c>
      <c r="F169" t="s">
        <v>16</v>
      </c>
    </row>
    <row r="170" spans="3:6">
      <c r="C170">
        <v>162</v>
      </c>
      <c r="D170" s="8" t="str">
        <f>HYPERLINK("#'Table 162'!A1", "Imagine you saw the following headline in a national newspaperIt’s time to boost our investment in R&amp;D and make Britain a world leader in research The article is written by the Prime Minister Do you agree or disagree with the following?: I trust ...")</f>
        <v>Imagine you saw the following headline in a national newspaperIt’s time to boost our investment in R&amp;D and make Britain a world leader in research The article is written by the Prime Minister Do you agree or disagree with the following?: I trust ...</v>
      </c>
      <c r="E170" s="14" t="str">
        <f>HYPERLINK("#'Full Results'!A1575", "1575")</f>
        <v>1575</v>
      </c>
      <c r="F170" t="s">
        <v>16</v>
      </c>
    </row>
    <row r="171" spans="3:6">
      <c r="C171">
        <v>163</v>
      </c>
      <c r="D171" s="8" t="str">
        <f>HYPERLINK("#'Table 163'!A1", "Imagine you saw the following headline in a national newspaperIt’s time to boost our investment in R&amp;D and make Britain a world leader in research The article is written by the Prime Minister Do you agree or disagree with the following?: The Prim...")</f>
        <v>Imagine you saw the following headline in a national newspaperIt’s time to boost our investment in R&amp;D and make Britain a world leader in research The article is written by the Prime Minister Do you agree or disagree with the following?: The Prim...</v>
      </c>
      <c r="E171" s="14" t="str">
        <f>HYPERLINK("#'Full Results'!A1587", "1587")</f>
        <v>1587</v>
      </c>
      <c r="F171" t="s">
        <v>16</v>
      </c>
    </row>
    <row r="172" spans="3:6">
      <c r="C172">
        <v>164</v>
      </c>
      <c r="D172" s="8" t="str">
        <f>HYPERLINK("#'Table 164'!A1", "Imagine you saw the following headline in a national newspaperIt’s time to boost our investment in R&amp;D and make Britain a world leader in research The article is written by the Prime Minister Do you agree or disagree with the following?: I would ...")</f>
        <v>Imagine you saw the following headline in a national newspaperIt’s time to boost our investment in R&amp;D and make Britain a world leader in research The article is written by the Prime Minister Do you agree or disagree with the following?: I would ...</v>
      </c>
      <c r="E172" s="14" t="str">
        <f>HYPERLINK("#'Full Results'!A1599", "1599")</f>
        <v>1599</v>
      </c>
      <c r="F172" t="s">
        <v>16</v>
      </c>
    </row>
    <row r="173" spans="3:6">
      <c r="C173">
        <v>165</v>
      </c>
      <c r="D173" s="8" t="str">
        <f>HYPERLINK("#'Table 165'!A1", "Grid Summary: Imagine you saw the following headline in a national newspaperIt’s time to boost our investment in R&amp;D and make Britain a science superpower The article is written by the Leader of the Opposition Do you agree or disagree with the fo...")</f>
        <v>Grid Summary: Imagine you saw the following headline in a national newspaperIt’s time to boost our investment in R&amp;D and make Britain a science superpower The article is written by the Leader of the Opposition Do you agree or disagree with the fo...</v>
      </c>
      <c r="E173" s="7"/>
      <c r="F173" t="s">
        <v>16</v>
      </c>
    </row>
    <row r="174" spans="3:6">
      <c r="C174">
        <v>166</v>
      </c>
      <c r="D174" s="8" t="str">
        <f>HYPERLINK("#'Table 166'!A1", "Imagine you saw the following headline in a national newspaperIt’s time to boost our investment in R&amp;D and make Britain a science superpower The article is written by the Leader of the Opposition Do you agree or disagree with the following?: I wo...")</f>
        <v>Imagine you saw the following headline in a national newspaperIt’s time to boost our investment in R&amp;D and make Britain a science superpower The article is written by the Leader of the Opposition Do you agree or disagree with the following?: I wo...</v>
      </c>
      <c r="E174" s="14" t="str">
        <f>HYPERLINK("#'Full Results'!A1611", "1611")</f>
        <v>1611</v>
      </c>
      <c r="F174" t="s">
        <v>16</v>
      </c>
    </row>
    <row r="175" spans="3:6">
      <c r="C175">
        <v>167</v>
      </c>
      <c r="D175" s="8" t="str">
        <f>HYPERLINK("#'Table 167'!A1", "Imagine you saw the following headline in a national newspaperIt’s time to boost our investment in R&amp;D and make Britain a science superpower The article is written by the Leader of the Opposition Do you agree or disagree with the following?: The ...")</f>
        <v>Imagine you saw the following headline in a national newspaperIt’s time to boost our investment in R&amp;D and make Britain a science superpower The article is written by the Leader of the Opposition Do you agree or disagree with the following?: The ...</v>
      </c>
      <c r="E175" s="14" t="str">
        <f>HYPERLINK("#'Full Results'!A1623", "1623")</f>
        <v>1623</v>
      </c>
      <c r="F175" t="s">
        <v>16</v>
      </c>
    </row>
    <row r="176" spans="3:6">
      <c r="C176">
        <v>168</v>
      </c>
      <c r="D176" s="8" t="str">
        <f>HYPERLINK("#'Table 168'!A1", "Imagine you saw the following headline in a national newspaperIt’s time to boost our investment in R&amp;D and make Britain a science superpower The article is written by the Leader of the Opposition Do you agree or disagree with the following?: I ag...")</f>
        <v>Imagine you saw the following headline in a national newspaperIt’s time to boost our investment in R&amp;D and make Britain a science superpower The article is written by the Leader of the Opposition Do you agree or disagree with the following?: I ag...</v>
      </c>
      <c r="E176" s="14" t="str">
        <f>HYPERLINK("#'Full Results'!A1635", "1635")</f>
        <v>1635</v>
      </c>
      <c r="F176" t="s">
        <v>16</v>
      </c>
    </row>
    <row r="177" spans="3:6">
      <c r="C177">
        <v>169</v>
      </c>
      <c r="D177" s="8" t="str">
        <f>HYPERLINK("#'Table 169'!A1", "Imagine you saw the following headline in a national newspaperIt’s time to boost our investment in R&amp;D and make Britain a science superpower The article is written by the Leader of the Opposition Do you agree or disagree with the following?: I tr...")</f>
        <v>Imagine you saw the following headline in a national newspaperIt’s time to boost our investment in R&amp;D and make Britain a science superpower The article is written by the Leader of the Opposition Do you agree or disagree with the following?: I tr...</v>
      </c>
      <c r="E177" s="14" t="str">
        <f>HYPERLINK("#'Full Results'!A1647", "1647")</f>
        <v>1647</v>
      </c>
      <c r="F177" t="s">
        <v>16</v>
      </c>
    </row>
    <row r="178" spans="3:6">
      <c r="C178">
        <v>170</v>
      </c>
      <c r="D178" s="8" t="str">
        <f>HYPERLINK("#'Table 170'!A1", "Grid Summary: Imagine you saw the following headline in a national newspaperIt’s time to boost our investment in R&amp;D and make Britain a world leader in research The article is written by the Leader of the Opposition Do you agree or disagree with ...")</f>
        <v>Grid Summary: Imagine you saw the following headline in a national newspaperIt’s time to boost our investment in R&amp;D and make Britain a world leader in research The article is written by the Leader of the Opposition Do you agree or disagree with ...</v>
      </c>
      <c r="E178" s="7"/>
      <c r="F178" t="s">
        <v>16</v>
      </c>
    </row>
    <row r="179" spans="3:6">
      <c r="C179">
        <v>171</v>
      </c>
      <c r="D179" s="8" t="str">
        <f>HYPERLINK("#'Table 171'!A1", "Imagine you saw the following headline in a national newspaperIt’s time to boost our investment in R&amp;D and make Britain a world leader in research The article is written by the Leader of the Opposition Do you agree or disagree with the following?...")</f>
        <v>Imagine you saw the following headline in a national newspaperIt’s time to boost our investment in R&amp;D and make Britain a world leader in research The article is written by the Leader of the Opposition Do you agree or disagree with the following?...</v>
      </c>
      <c r="E179" s="14" t="str">
        <f>HYPERLINK("#'Full Results'!A1659", "1659")</f>
        <v>1659</v>
      </c>
      <c r="F179" t="s">
        <v>16</v>
      </c>
    </row>
    <row r="180" spans="3:6">
      <c r="C180">
        <v>172</v>
      </c>
      <c r="D180" s="8" t="str">
        <f>HYPERLINK("#'Table 172'!A1", "Imagine you saw the following headline in a national newspaperIt’s time to boost our investment in R&amp;D and make Britain a world leader in research The article is written by the Leader of the Opposition Do you agree or disagree with the following?...")</f>
        <v>Imagine you saw the following headline in a national newspaperIt’s time to boost our investment in R&amp;D and make Britain a world leader in research The article is written by the Leader of the Opposition Do you agree or disagree with the following?...</v>
      </c>
      <c r="E180" s="14" t="str">
        <f>HYPERLINK("#'Full Results'!A1671", "1671")</f>
        <v>1671</v>
      </c>
      <c r="F180" t="s">
        <v>16</v>
      </c>
    </row>
    <row r="181" spans="3:6">
      <c r="C181">
        <v>173</v>
      </c>
      <c r="D181" s="8" t="str">
        <f>HYPERLINK("#'Table 173'!A1", "Imagine you saw the following headline in a national newspaperIt’s time to boost our investment in R&amp;D and make Britain a world leader in research The article is written by the Leader of the Opposition Do you agree or disagree with the following?...")</f>
        <v>Imagine you saw the following headline in a national newspaperIt’s time to boost our investment in R&amp;D and make Britain a world leader in research The article is written by the Leader of the Opposition Do you agree or disagree with the following?...</v>
      </c>
      <c r="E181" s="14" t="str">
        <f>HYPERLINK("#'Full Results'!A1683", "1683")</f>
        <v>1683</v>
      </c>
      <c r="F181" t="s">
        <v>16</v>
      </c>
    </row>
    <row r="182" spans="3:6">
      <c r="C182">
        <v>174</v>
      </c>
      <c r="D182" s="8" t="str">
        <f>HYPERLINK("#'Table 174'!A1", "Imagine you saw the following headline in a national newspaperIt’s time to boost our investment in R&amp;D and make Britain a world leader in research The article is written by the Leader of the Opposition Do you agree or disagree with the following?...")</f>
        <v>Imagine you saw the following headline in a national newspaperIt’s time to boost our investment in R&amp;D and make Britain a world leader in research The article is written by the Leader of the Opposition Do you agree or disagree with the following?...</v>
      </c>
      <c r="E182" s="14" t="str">
        <f>HYPERLINK("#'Full Results'!A1695", "1695")</f>
        <v>1695</v>
      </c>
      <c r="F182" t="s">
        <v>16</v>
      </c>
    </row>
    <row r="183" spans="3:6">
      <c r="C183">
        <v>175</v>
      </c>
      <c r="D183" s="8" t="str">
        <f>HYPERLINK("#'Table 175'!A1", "Grid Summary: Imagine you saw the following headline in a national newspaperIt’s time to boost our investment in R&amp;D and make Britain a science superpower The article is written by the Government Minister for Science, Research and Innovation Do y...")</f>
        <v>Grid Summary: Imagine you saw the following headline in a national newspaperIt’s time to boost our investment in R&amp;D and make Britain a science superpower The article is written by the Government Minister for Science, Research and Innovation Do y...</v>
      </c>
      <c r="E183" s="7"/>
      <c r="F183" t="s">
        <v>16</v>
      </c>
    </row>
    <row r="184" spans="3:6">
      <c r="C184">
        <v>176</v>
      </c>
      <c r="D184" s="8" t="str">
        <f>HYPERLINK("#'Table 176'!A1", "Imagine you saw the following headline in a national newspaperIt’s time to boost our investment in R&amp;D and make Britain a science superpower The article is written by the Government Minister for Science, Research and Innovation Do you agree or di...")</f>
        <v>Imagine you saw the following headline in a national newspaperIt’s time to boost our investment in R&amp;D and make Britain a science superpower The article is written by the Government Minister for Science, Research and Innovation Do you agree or di...</v>
      </c>
      <c r="E184" s="14" t="str">
        <f>HYPERLINK("#'Full Results'!A1707", "1707")</f>
        <v>1707</v>
      </c>
      <c r="F184" t="s">
        <v>16</v>
      </c>
    </row>
    <row r="185" spans="3:6">
      <c r="C185">
        <v>177</v>
      </c>
      <c r="D185" s="8" t="str">
        <f>HYPERLINK("#'Table 177'!A1", "Imagine you saw the following headline in a national newspaperIt’s time to boost our investment in R&amp;D and make Britain a science superpower The article is written by the Government Minister for Science, Research and Innovation Do you agree or di...")</f>
        <v>Imagine you saw the following headline in a national newspaperIt’s time to boost our investment in R&amp;D and make Britain a science superpower The article is written by the Government Minister for Science, Research and Innovation Do you agree or di...</v>
      </c>
      <c r="E185" s="14" t="str">
        <f>HYPERLINK("#'Full Results'!A1719", "1719")</f>
        <v>1719</v>
      </c>
      <c r="F185" t="s">
        <v>16</v>
      </c>
    </row>
    <row r="186" spans="3:6">
      <c r="C186">
        <v>178</v>
      </c>
      <c r="D186" s="8" t="str">
        <f>HYPERLINK("#'Table 178'!A1", "Imagine you saw the following headline in a national newspaperIt’s time to boost our investment in R&amp;D and make Britain a science superpower The article is written by the Government Minister for Science, Research and Innovation Do you agree or di...")</f>
        <v>Imagine you saw the following headline in a national newspaperIt’s time to boost our investment in R&amp;D and make Britain a science superpower The article is written by the Government Minister for Science, Research and Innovation Do you agree or di...</v>
      </c>
      <c r="E186" s="14" t="str">
        <f>HYPERLINK("#'Full Results'!A1731", "1731")</f>
        <v>1731</v>
      </c>
      <c r="F186" t="s">
        <v>16</v>
      </c>
    </row>
    <row r="187" spans="3:6">
      <c r="C187">
        <v>179</v>
      </c>
      <c r="D187" s="8" t="str">
        <f>HYPERLINK("#'Table 179'!A1", "Imagine you saw the following headline in a national newspaperIt’s time to boost our investment in R&amp;D and make Britain a science superpower The article is written by the Government Minister for Science, Research and Innovation Do you agree or di...")</f>
        <v>Imagine you saw the following headline in a national newspaperIt’s time to boost our investment in R&amp;D and make Britain a science superpower The article is written by the Government Minister for Science, Research and Innovation Do you agree or di...</v>
      </c>
      <c r="E187" s="14" t="str">
        <f>HYPERLINK("#'Full Results'!A1743", "1743")</f>
        <v>1743</v>
      </c>
      <c r="F187" t="s">
        <v>16</v>
      </c>
    </row>
    <row r="188" spans="3:6">
      <c r="C188">
        <v>180</v>
      </c>
      <c r="D188" s="8" t="str">
        <f>HYPERLINK("#'Table 180'!A1", "Grid Summary: Imagine you saw the following headline in a national newspaperIt’s time to boost our investment in R&amp;D and make Britain a world leader in research The article is written by the Government Minister for Science, Research and Innovatio...")</f>
        <v>Grid Summary: Imagine you saw the following headline in a national newspaperIt’s time to boost our investment in R&amp;D and make Britain a world leader in research The article is written by the Government Minister for Science, Research and Innovatio...</v>
      </c>
      <c r="E188" s="7"/>
      <c r="F188" t="s">
        <v>16</v>
      </c>
    </row>
    <row r="189" spans="3:6">
      <c r="C189">
        <v>181</v>
      </c>
      <c r="D189" s="8" t="str">
        <f>HYPERLINK("#'Table 181'!A1", "Imagine you saw the following headline in a national newspaperIt’s time to boost our investment in R&amp;D and make Britain a world leader in research The article is written by the Government Minister for Science, Research and Innovation Do you agree...")</f>
        <v>Imagine you saw the following headline in a national newspaperIt’s time to boost our investment in R&amp;D and make Britain a world leader in research The article is written by the Government Minister for Science, Research and Innovation Do you agree...</v>
      </c>
      <c r="E189" s="14" t="str">
        <f>HYPERLINK("#'Full Results'!A1755", "1755")</f>
        <v>1755</v>
      </c>
      <c r="F189" t="s">
        <v>16</v>
      </c>
    </row>
    <row r="190" spans="3:6">
      <c r="C190">
        <v>182</v>
      </c>
      <c r="D190" s="8" t="str">
        <f>HYPERLINK("#'Table 182'!A1", "Imagine you saw the following headline in a national newspaperIt’s time to boost our investment in R&amp;D and make Britain a world leader in research The article is written by the Government Minister for Science, Research and Innovation Do you agree...")</f>
        <v>Imagine you saw the following headline in a national newspaperIt’s time to boost our investment in R&amp;D and make Britain a world leader in research The article is written by the Government Minister for Science, Research and Innovation Do you agree...</v>
      </c>
      <c r="E190" s="14" t="str">
        <f>HYPERLINK("#'Full Results'!A1767", "1767")</f>
        <v>1767</v>
      </c>
      <c r="F190" t="s">
        <v>16</v>
      </c>
    </row>
    <row r="191" spans="3:6">
      <c r="C191">
        <v>183</v>
      </c>
      <c r="D191" s="8" t="str">
        <f>HYPERLINK("#'Table 183'!A1", "Imagine you saw the following headline in a national newspaperIt’s time to boost our investment in R&amp;D and make Britain a world leader in research The article is written by the Government Minister for Science, Research and Innovation Do you agree...")</f>
        <v>Imagine you saw the following headline in a national newspaperIt’s time to boost our investment in R&amp;D and make Britain a world leader in research The article is written by the Government Minister for Science, Research and Innovation Do you agree...</v>
      </c>
      <c r="E191" s="14" t="str">
        <f>HYPERLINK("#'Full Results'!A1779", "1779")</f>
        <v>1779</v>
      </c>
      <c r="F191" t="s">
        <v>16</v>
      </c>
    </row>
    <row r="192" spans="3:6">
      <c r="C192">
        <v>184</v>
      </c>
      <c r="D192" s="8" t="str">
        <f>HYPERLINK("#'Table 184'!A1", "Imagine you saw the following headline in a national newspaperIt’s time to boost our investment in R&amp;D and make Britain a world leader in research The article is written by the Government Minister for Science, Research and Innovation Do you agree...")</f>
        <v>Imagine you saw the following headline in a national newspaperIt’s time to boost our investment in R&amp;D and make Britain a world leader in research The article is written by the Government Minister for Science, Research and Innovation Do you agree...</v>
      </c>
      <c r="E192" s="14" t="str">
        <f>HYPERLINK("#'Full Results'!A1791", "1791")</f>
        <v>1791</v>
      </c>
      <c r="F192" t="s">
        <v>16</v>
      </c>
    </row>
    <row r="193" spans="3:6">
      <c r="C193">
        <v>185</v>
      </c>
      <c r="D193" s="8" t="str">
        <f>HYPERLINK("#'Table 185'!A1", "Grid Summary: Imagine you saw the following headline in a national newspaperIt’s time to boost our investment in R&amp;D and make Britain a science superpower The article is written by your Local MP Do you agree or disagree with the following?")</f>
        <v>Grid Summary: Imagine you saw the following headline in a national newspaperIt’s time to boost our investment in R&amp;D and make Britain a science superpower The article is written by your Local MP Do you agree or disagree with the following?</v>
      </c>
      <c r="E193" s="7"/>
      <c r="F193" t="s">
        <v>16</v>
      </c>
    </row>
    <row r="194" spans="3:6">
      <c r="C194">
        <v>186</v>
      </c>
      <c r="D194" s="8" t="str">
        <f>HYPERLINK("#'Table 186'!A1", "Imagine you saw the following headline in a national newspaperIt’s time to boost our investment in R&amp;D and make Britain a science superpower The article is written by your Local MP Do you agree or disagree with the following?: I agree with the op...")</f>
        <v>Imagine you saw the following headline in a national newspaperIt’s time to boost our investment in R&amp;D and make Britain a science superpower The article is written by your Local MP Do you agree or disagree with the following?: I agree with the op...</v>
      </c>
      <c r="E194" s="14" t="str">
        <f>HYPERLINK("#'Full Results'!A1803", "1803")</f>
        <v>1803</v>
      </c>
      <c r="F194" t="s">
        <v>16</v>
      </c>
    </row>
    <row r="195" spans="3:6">
      <c r="C195">
        <v>187</v>
      </c>
      <c r="D195" s="8" t="str">
        <f>HYPERLINK("#'Table 187'!A1", "Imagine you saw the following headline in a national newspaperIt’s time to boost our investment in R&amp;D and make Britain a science superpower The article is written by your Local MP Do you agree or disagree with the following?: I trust my local MP...")</f>
        <v>Imagine you saw the following headline in a national newspaperIt’s time to boost our investment in R&amp;D and make Britain a science superpower The article is written by your Local MP Do you agree or disagree with the following?: I trust my local MP...</v>
      </c>
      <c r="E195" s="14" t="str">
        <f>HYPERLINK("#'Full Results'!A1815", "1815")</f>
        <v>1815</v>
      </c>
      <c r="F195" t="s">
        <v>16</v>
      </c>
    </row>
    <row r="196" spans="3:6">
      <c r="C196">
        <v>188</v>
      </c>
      <c r="D196" s="8" t="str">
        <f>HYPERLINK("#'Table 188'!A1", "Imagine you saw the following headline in a national newspaperIt’s time to boost our investment in R&amp;D and make Britain a science superpower The article is written by your Local MP Do you agree or disagree with the following?: My local MP is not ...")</f>
        <v>Imagine you saw the following headline in a national newspaperIt’s time to boost our investment in R&amp;D and make Britain a science superpower The article is written by your Local MP Do you agree or disagree with the following?: My local MP is not ...</v>
      </c>
      <c r="E196" s="14" t="str">
        <f>HYPERLINK("#'Full Results'!A1827", "1827")</f>
        <v>1827</v>
      </c>
      <c r="F196" t="s">
        <v>16</v>
      </c>
    </row>
    <row r="197" spans="3:6">
      <c r="C197">
        <v>189</v>
      </c>
      <c r="D197" s="8" t="str">
        <f>HYPERLINK("#'Table 189'!A1", "Imagine you saw the following headline in a national newspaperIt’s time to boost our investment in R&amp;D and make Britain a science superpower The article is written by your Local MP Do you agree or disagree with the following?: I would be interest...")</f>
        <v>Imagine you saw the following headline in a national newspaperIt’s time to boost our investment in R&amp;D and make Britain a science superpower The article is written by your Local MP Do you agree or disagree with the following?: I would be interest...</v>
      </c>
      <c r="E197" s="14" t="str">
        <f>HYPERLINK("#'Full Results'!A1839", "1839")</f>
        <v>1839</v>
      </c>
      <c r="F197" t="s">
        <v>16</v>
      </c>
    </row>
    <row r="198" spans="3:6">
      <c r="C198">
        <v>190</v>
      </c>
      <c r="D198" s="8" t="str">
        <f>HYPERLINK("#'Table 190'!A1", "Grid Summary: Imagine you saw the following headline in a national newspaperIt’s time to boost our investment in R&amp;D and make Britain a world leader in research The article is written by your Local MP Do you agree or disagree with the following?")</f>
        <v>Grid Summary: Imagine you saw the following headline in a national newspaperIt’s time to boost our investment in R&amp;D and make Britain a world leader in research The article is written by your Local MP Do you agree or disagree with the following?</v>
      </c>
      <c r="E198" s="7"/>
      <c r="F198" t="s">
        <v>16</v>
      </c>
    </row>
    <row r="199" spans="3:6">
      <c r="C199">
        <v>191</v>
      </c>
      <c r="D199" s="8" t="str">
        <f>HYPERLINK("#'Table 191'!A1", "Imagine you saw the following headline in a national newspaperIt’s time to boost our investment in R&amp;D and make Britain a world leader in research The article is written by your Local MP Do you agree or disagree with the following?: I trust my lo...")</f>
        <v>Imagine you saw the following headline in a national newspaperIt’s time to boost our investment in R&amp;D and make Britain a world leader in research The article is written by your Local MP Do you agree or disagree with the following?: I trust my lo...</v>
      </c>
      <c r="E199" s="14" t="str">
        <f>HYPERLINK("#'Full Results'!A1851", "1851")</f>
        <v>1851</v>
      </c>
      <c r="F199" t="s">
        <v>16</v>
      </c>
    </row>
    <row r="200" spans="3:6">
      <c r="C200">
        <v>192</v>
      </c>
      <c r="D200" s="8" t="str">
        <f>HYPERLINK("#'Table 192'!A1", "Imagine you saw the following headline in a national newspaperIt’s time to boost our investment in R&amp;D and make Britain a world leader in research The article is written by your Local MP Do you agree or disagree with the following?: I agree with ...")</f>
        <v>Imagine you saw the following headline in a national newspaperIt’s time to boost our investment in R&amp;D and make Britain a world leader in research The article is written by your Local MP Do you agree or disagree with the following?: I agree with ...</v>
      </c>
      <c r="E200" s="14" t="str">
        <f>HYPERLINK("#'Full Results'!A1863", "1863")</f>
        <v>1863</v>
      </c>
      <c r="F200" t="s">
        <v>16</v>
      </c>
    </row>
    <row r="201" spans="3:6">
      <c r="C201">
        <v>193</v>
      </c>
      <c r="D201" s="8" t="str">
        <f>HYPERLINK("#'Table 193'!A1", "Imagine you saw the following headline in a national newspaperIt’s time to boost our investment in R&amp;D and make Britain a world leader in research The article is written by your Local MP Do you agree or disagree with the following?: I would be in...")</f>
        <v>Imagine you saw the following headline in a national newspaperIt’s time to boost our investment in R&amp;D and make Britain a world leader in research The article is written by your Local MP Do you agree or disagree with the following?: I would be in...</v>
      </c>
      <c r="E201" s="14" t="str">
        <f>HYPERLINK("#'Full Results'!A1875", "1875")</f>
        <v>1875</v>
      </c>
      <c r="F201" t="s">
        <v>16</v>
      </c>
    </row>
    <row r="202" spans="3:6">
      <c r="C202">
        <v>194</v>
      </c>
      <c r="D202" s="8" t="str">
        <f>HYPERLINK("#'Table 194'!A1", "Imagine you saw the following headline in a national newspaperIt’s time to boost our investment in R&amp;D and make Britain a world leader in research The article is written by your Local MP Do you agree or disagree with the following?: My local MP i...")</f>
        <v>Imagine you saw the following headline in a national newspaperIt’s time to boost our investment in R&amp;D and make Britain a world leader in research The article is written by your Local MP Do you agree or disagree with the following?: My local MP i...</v>
      </c>
      <c r="E202" s="14" t="str">
        <f>HYPERLINK("#'Full Results'!A1887", "1887")</f>
        <v>1887</v>
      </c>
      <c r="F202" t="s">
        <v>16</v>
      </c>
    </row>
    <row r="203" spans="3:6">
      <c r="C203">
        <v>195</v>
      </c>
      <c r="D203" s="8" t="str">
        <f>HYPERLINK("#'Table 195'!A1", "Grid Summary: Imagine you saw the following headline in a national newspaperIt’s time to boost our investment in R&amp;D, to develop new treatments The article is written by the Academy of Medical Sciences Do you agree or disagree with the following?")</f>
        <v>Grid Summary: Imagine you saw the following headline in a national newspaperIt’s time to boost our investment in R&amp;D, to develop new treatments The article is written by the Academy of Medical Sciences Do you agree or disagree with the following?</v>
      </c>
      <c r="E203" s="7"/>
      <c r="F203" t="s">
        <v>16</v>
      </c>
    </row>
    <row r="204" spans="3:6">
      <c r="C204">
        <v>196</v>
      </c>
      <c r="D204" s="8" t="str">
        <f>HYPERLINK("#'Table 196'!A1", "Imagine you saw the following headline in a national newspaperIt’s time to boost our investment in R&amp;D, to develop new treatments The article is written by the Academy of Medical Sciences Do you agree or disagree with the following?: I agree with...")</f>
        <v>Imagine you saw the following headline in a national newspaperIt’s time to boost our investment in R&amp;D, to develop new treatments The article is written by the Academy of Medical Sciences Do you agree or disagree with the following?: I agree with...</v>
      </c>
      <c r="E204" s="14" t="str">
        <f>HYPERLINK("#'Full Results'!A1899", "1899")</f>
        <v>1899</v>
      </c>
      <c r="F204" t="s">
        <v>16</v>
      </c>
    </row>
    <row r="205" spans="3:6">
      <c r="C205">
        <v>197</v>
      </c>
      <c r="D205" s="8" t="str">
        <f>HYPERLINK("#'Table 197'!A1", "Imagine you saw the following headline in a national newspaperIt’s time to boost our investment in R&amp;D, to develop new treatments The article is written by the Academy of Medical Sciences Do you agree or disagree with the following?: I would be i...")</f>
        <v>Imagine you saw the following headline in a national newspaperIt’s time to boost our investment in R&amp;D, to develop new treatments The article is written by the Academy of Medical Sciences Do you agree or disagree with the following?: I would be i...</v>
      </c>
      <c r="E205" s="14" t="str">
        <f>HYPERLINK("#'Full Results'!A1911", "1911")</f>
        <v>1911</v>
      </c>
      <c r="F205" t="s">
        <v>16</v>
      </c>
    </row>
    <row r="206" spans="3:6">
      <c r="C206">
        <v>198</v>
      </c>
      <c r="D206" s="8" t="str">
        <f>HYPERLINK("#'Table 198'!A1", "Imagine you saw the following headline in a national newspaperIt’s time to boost our investment in R&amp;D, to develop new treatments The article is written by the Academy of Medical Sciences Do you agree or disagree with the following?: I trust the ...")</f>
        <v>Imagine you saw the following headline in a national newspaperIt’s time to boost our investment in R&amp;D, to develop new treatments The article is written by the Academy of Medical Sciences Do you agree or disagree with the following?: I trust the ...</v>
      </c>
      <c r="E206" s="14" t="str">
        <f>HYPERLINK("#'Full Results'!A1923", "1923")</f>
        <v>1923</v>
      </c>
      <c r="F206" t="s">
        <v>16</v>
      </c>
    </row>
    <row r="207" spans="3:6">
      <c r="C207">
        <v>199</v>
      </c>
      <c r="D207" s="8" t="str">
        <f>HYPERLINK("#'Table 199'!A1", "Imagine you saw the following headline in a national newspaperIt’s time to boost our investment in R&amp;D, to develop new treatments The article is written by the Academy of Medical Sciences Do you agree or disagree with the following?: The Academy ...")</f>
        <v>Imagine you saw the following headline in a national newspaperIt’s time to boost our investment in R&amp;D, to develop new treatments The article is written by the Academy of Medical Sciences Do you agree or disagree with the following?: The Academy ...</v>
      </c>
      <c r="E207" s="14" t="str">
        <f>HYPERLINK("#'Full Results'!A1935", "1935")</f>
        <v>1935</v>
      </c>
      <c r="F207" t="s">
        <v>16</v>
      </c>
    </row>
    <row r="208" spans="3:6">
      <c r="C208">
        <v>200</v>
      </c>
      <c r="D208" s="8" t="str">
        <f>HYPERLINK("#'Table 200'!A1", "Grid Summary: Imagine you saw the following headline in a national newspaperIt’s time to boost our investment in R&amp;D, to develop new treatments The article is written by UK-based company AstraZeneca Do you agree or disagree with the following?")</f>
        <v>Grid Summary: Imagine you saw the following headline in a national newspaperIt’s time to boost our investment in R&amp;D, to develop new treatments The article is written by UK-based company AstraZeneca Do you agree or disagree with the following?</v>
      </c>
      <c r="E208" s="7"/>
      <c r="F208" t="s">
        <v>16</v>
      </c>
    </row>
    <row r="209" spans="3:6">
      <c r="C209">
        <v>201</v>
      </c>
      <c r="D209" s="8" t="str">
        <f>HYPERLINK("#'Table 201'!A1", "Imagine you saw the following headline in a national newspaperIt’s time to boost our investment in R&amp;D, to develop new treatments The article is written by UK-based company AstraZeneca Do you agree or disagree with the following?: I would be inte...")</f>
        <v>Imagine you saw the following headline in a national newspaperIt’s time to boost our investment in R&amp;D, to develop new treatments The article is written by UK-based company AstraZeneca Do you agree or disagree with the following?: I would be inte...</v>
      </c>
      <c r="E209" s="14" t="str">
        <f>HYPERLINK("#'Full Results'!A1947", "1947")</f>
        <v>1947</v>
      </c>
      <c r="F209" t="s">
        <v>16</v>
      </c>
    </row>
    <row r="210" spans="3:6">
      <c r="C210">
        <v>202</v>
      </c>
      <c r="D210" s="8" t="str">
        <f>HYPERLINK("#'Table 202'!A1", "Imagine you saw the following headline in a national newspaperIt’s time to boost our investment in R&amp;D, to develop new treatments The article is written by UK-based company AstraZeneca Do you agree or disagree with the following?: I trust UK-base...")</f>
        <v>Imagine you saw the following headline in a national newspaperIt’s time to boost our investment in R&amp;D, to develop new treatments The article is written by UK-based company AstraZeneca Do you agree or disagree with the following?: I trust UK-base...</v>
      </c>
      <c r="E210" s="14" t="str">
        <f>HYPERLINK("#'Full Results'!A1959", "1959")</f>
        <v>1959</v>
      </c>
      <c r="F210" t="s">
        <v>16</v>
      </c>
    </row>
    <row r="211" spans="3:6">
      <c r="C211">
        <v>203</v>
      </c>
      <c r="D211" s="8" t="str">
        <f>HYPERLINK("#'Table 203'!A1", "Imagine you saw the following headline in a national newspaperIt’s time to boost our investment in R&amp;D, to develop new treatments The article is written by UK-based company AstraZeneca Do you agree or disagree with the following?: I agree with th...")</f>
        <v>Imagine you saw the following headline in a national newspaperIt’s time to boost our investment in R&amp;D, to develop new treatments The article is written by UK-based company AstraZeneca Do you agree or disagree with the following?: I agree with th...</v>
      </c>
      <c r="E211" s="14" t="str">
        <f>HYPERLINK("#'Full Results'!A1971", "1971")</f>
        <v>1971</v>
      </c>
      <c r="F211" t="s">
        <v>16</v>
      </c>
    </row>
    <row r="212" spans="3:6">
      <c r="C212">
        <v>204</v>
      </c>
      <c r="D212" s="8" t="str">
        <f>HYPERLINK("#'Table 204'!A1", "Imagine you saw the following headline in a national newspaperIt’s time to boost our investment in R&amp;D, to develop new treatments The article is written by UK-based company AstraZeneca Do you agree or disagree with the following?: UK-based compan...")</f>
        <v>Imagine you saw the following headline in a national newspaperIt’s time to boost our investment in R&amp;D, to develop new treatments The article is written by UK-based company AstraZeneca Do you agree or disagree with the following?: UK-based compan...</v>
      </c>
      <c r="E212" s="14" t="str">
        <f>HYPERLINK("#'Full Results'!A1983", "1983")</f>
        <v>1983</v>
      </c>
      <c r="F212" t="s">
        <v>16</v>
      </c>
    </row>
    <row r="213" spans="3:6">
      <c r="C213">
        <v>205</v>
      </c>
      <c r="D213" s="8" t="str">
        <f>HYPERLINK("#'Table 205'!A1", "Grid Summary: Imagine you saw the following headline in a national newspaperIt’s time to boost our investment in R&amp;D, to develop new treatments The article is written by US-based company Pfizer Do you agree or disagree with the following?")</f>
        <v>Grid Summary: Imagine you saw the following headline in a national newspaperIt’s time to boost our investment in R&amp;D, to develop new treatments The article is written by US-based company Pfizer Do you agree or disagree with the following?</v>
      </c>
      <c r="E213" s="7"/>
      <c r="F213" t="s">
        <v>16</v>
      </c>
    </row>
    <row r="214" spans="3:6">
      <c r="C214">
        <v>206</v>
      </c>
      <c r="D214" s="8" t="str">
        <f>HYPERLINK("#'Table 206'!A1", "Imagine you saw the following headline in a national newspaperIt’s time to boost our investment in R&amp;D, to develop new treatments The article is written by US-based company Pfizer Do you agree or disagree with the following?: I would be intereste...")</f>
        <v>Imagine you saw the following headline in a national newspaperIt’s time to boost our investment in R&amp;D, to develop new treatments The article is written by US-based company Pfizer Do you agree or disagree with the following?: I would be intereste...</v>
      </c>
      <c r="E214" s="14" t="str">
        <f>HYPERLINK("#'Full Results'!A1995", "1995")</f>
        <v>1995</v>
      </c>
      <c r="F214" t="s">
        <v>16</v>
      </c>
    </row>
    <row r="215" spans="3:6">
      <c r="C215">
        <v>207</v>
      </c>
      <c r="D215" s="8" t="str">
        <f>HYPERLINK("#'Table 207'!A1", "Imagine you saw the following headline in a national newspaperIt’s time to boost our investment in R&amp;D, to develop new treatments The article is written by US-based company Pfizer Do you agree or disagree with the following?: US-based company Pfi...")</f>
        <v>Imagine you saw the following headline in a national newspaperIt’s time to boost our investment in R&amp;D, to develop new treatments The article is written by US-based company Pfizer Do you agree or disagree with the following?: US-based company Pfi...</v>
      </c>
      <c r="E215" s="14" t="str">
        <f>HYPERLINK("#'Full Results'!A2007", "2007")</f>
        <v>2007</v>
      </c>
      <c r="F215" t="s">
        <v>16</v>
      </c>
    </row>
    <row r="216" spans="3:6">
      <c r="C216">
        <v>208</v>
      </c>
      <c r="D216" s="8" t="str">
        <f>HYPERLINK("#'Table 208'!A1", "Imagine you saw the following headline in a national newspaperIt’s time to boost our investment in R&amp;D, to develop new treatments The article is written by US-based company Pfizer Do you agree or disagree with the following?: I agree with the opi...")</f>
        <v>Imagine you saw the following headline in a national newspaperIt’s time to boost our investment in R&amp;D, to develop new treatments The article is written by US-based company Pfizer Do you agree or disagree with the following?: I agree with the opi...</v>
      </c>
      <c r="E216" s="14" t="str">
        <f>HYPERLINK("#'Full Results'!A2019", "2019")</f>
        <v>2019</v>
      </c>
      <c r="F216" t="s">
        <v>16</v>
      </c>
    </row>
    <row r="217" spans="3:6">
      <c r="C217">
        <v>209</v>
      </c>
      <c r="D217" s="8" t="str">
        <f>HYPERLINK("#'Table 209'!A1", "Imagine you saw the following headline in a national newspaperIt’s time to boost our investment in R&amp;D, to develop new treatments The article is written by US-based company Pfizer Do you agree or disagree with the following?: I trust US-based com...")</f>
        <v>Imagine you saw the following headline in a national newspaperIt’s time to boost our investment in R&amp;D, to develop new treatments The article is written by US-based company Pfizer Do you agree or disagree with the following?: I trust US-based com...</v>
      </c>
      <c r="E217" s="14" t="str">
        <f>HYPERLINK("#'Full Results'!A2031", "2031")</f>
        <v>2031</v>
      </c>
      <c r="F217" t="s">
        <v>16</v>
      </c>
    </row>
    <row r="218" spans="3:6">
      <c r="C218">
        <v>210</v>
      </c>
      <c r="D218" s="8" t="str">
        <f>HYPERLINK("#'Table 210'!A1", "Grid Summary: Imagine you saw the following headline in a national newspaperIt’s time to boost our investment in R&amp;D, to develop new treatments The article is written by a patient who survived thanks to new medication Do you agree or disagree wit...")</f>
        <v>Grid Summary: Imagine you saw the following headline in a national newspaperIt’s time to boost our investment in R&amp;D, to develop new treatments The article is written by a patient who survived thanks to new medication Do you agree or disagree wit...</v>
      </c>
      <c r="E218" s="7"/>
      <c r="F218" t="s">
        <v>16</v>
      </c>
    </row>
    <row r="219" spans="3:6">
      <c r="C219">
        <v>211</v>
      </c>
      <c r="D219" s="8" t="str">
        <f>HYPERLINK("#'Table 211'!A1", "Imagine you saw the following headline in a national newspaperIt’s time to boost our investment in R&amp;D, to develop new treatments The article is written by a patient who survived thanks to new medication Do you agree or disagree with the followin...")</f>
        <v>Imagine you saw the following headline in a national newspaperIt’s time to boost our investment in R&amp;D, to develop new treatments The article is written by a patient who survived thanks to new medication Do you agree or disagree with the followin...</v>
      </c>
      <c r="E219" s="14" t="str">
        <f>HYPERLINK("#'Full Results'!A2043", "2043")</f>
        <v>2043</v>
      </c>
      <c r="F219" t="s">
        <v>16</v>
      </c>
    </row>
    <row r="220" spans="3:6">
      <c r="C220">
        <v>212</v>
      </c>
      <c r="D220" s="8" t="str">
        <f>HYPERLINK("#'Table 212'!A1", "Imagine you saw the following headline in a national newspaperIt’s time to boost our investment in R&amp;D, to develop new treatments The article is written by a patient who survived thanks to new medication Do you agree or disagree with the followin...")</f>
        <v>Imagine you saw the following headline in a national newspaperIt’s time to boost our investment in R&amp;D, to develop new treatments The article is written by a patient who survived thanks to new medication Do you agree or disagree with the followin...</v>
      </c>
      <c r="E220" s="14" t="str">
        <f>HYPERLINK("#'Full Results'!A2055", "2055")</f>
        <v>2055</v>
      </c>
      <c r="F220" t="s">
        <v>16</v>
      </c>
    </row>
    <row r="221" spans="3:6">
      <c r="C221">
        <v>213</v>
      </c>
      <c r="D221" s="8" t="str">
        <f>HYPERLINK("#'Table 213'!A1", "Imagine you saw the following headline in a national newspaperIt’s time to boost our investment in R&amp;D, to develop new treatments The article is written by a patient who survived thanks to new medication Do you agree or disagree with the followin...")</f>
        <v>Imagine you saw the following headline in a national newspaperIt’s time to boost our investment in R&amp;D, to develop new treatments The article is written by a patient who survived thanks to new medication Do you agree or disagree with the followin...</v>
      </c>
      <c r="E221" s="14" t="str">
        <f>HYPERLINK("#'Full Results'!A2067", "2067")</f>
        <v>2067</v>
      </c>
      <c r="F221" t="s">
        <v>16</v>
      </c>
    </row>
    <row r="222" spans="3:6">
      <c r="C222">
        <v>214</v>
      </c>
      <c r="D222" s="8" t="str">
        <f>HYPERLINK("#'Table 214'!A1", "Imagine you saw the following headline in a national newspaperIt’s time to boost our investment in R&amp;D, to develop new treatments The article is written by a patient who survived thanks to new medication Do you agree or disagree with the followin...")</f>
        <v>Imagine you saw the following headline in a national newspaperIt’s time to boost our investment in R&amp;D, to develop new treatments The article is written by a patient who survived thanks to new medication Do you agree or disagree with the followin...</v>
      </c>
      <c r="E222" s="14" t="str">
        <f>HYPERLINK("#'Full Results'!A2079", "2079")</f>
        <v>2079</v>
      </c>
      <c r="F222" t="s">
        <v>16</v>
      </c>
    </row>
    <row r="223" spans="3:6">
      <c r="C223">
        <v>215</v>
      </c>
      <c r="D223" s="8" t="str">
        <f>HYPERLINK("#'Table 215'!A1", "Grid Summary: Imagine you saw the following headline in a national newspaperIt’s time to boost our investment in R&amp;D, to develop new treatments The article is written by Cancer Research UK Do you agree or disagree with the following?")</f>
        <v>Grid Summary: Imagine you saw the following headline in a national newspaperIt’s time to boost our investment in R&amp;D, to develop new treatments The article is written by Cancer Research UK Do you agree or disagree with the following?</v>
      </c>
      <c r="E223" s="7"/>
      <c r="F223" t="s">
        <v>16</v>
      </c>
    </row>
    <row r="224" spans="3:6">
      <c r="C224">
        <v>216</v>
      </c>
      <c r="D224" s="8" t="str">
        <f>HYPERLINK("#'Table 216'!A1", "Imagine you saw the following headline in a national newspaperIt’s time to boost our investment in R&amp;D, to develop new treatments The article is written by Cancer Research UK Do you agree or disagree with the following?: I agree with the opinion ...")</f>
        <v>Imagine you saw the following headline in a national newspaperIt’s time to boost our investment in R&amp;D, to develop new treatments The article is written by Cancer Research UK Do you agree or disagree with the following?: I agree with the opinion ...</v>
      </c>
      <c r="E224" s="14" t="str">
        <f>HYPERLINK("#'Full Results'!A2091", "2091")</f>
        <v>2091</v>
      </c>
      <c r="F224" t="s">
        <v>16</v>
      </c>
    </row>
    <row r="225" spans="3:6">
      <c r="C225">
        <v>217</v>
      </c>
      <c r="D225" s="8" t="str">
        <f>HYPERLINK("#'Table 217'!A1", "Imagine you saw the following headline in a national newspaperIt’s time to boost our investment in R&amp;D, to develop new treatments The article is written by Cancer Research UK Do you agree or disagree with the following?: Cancer Research UK is not...")</f>
        <v>Imagine you saw the following headline in a national newspaperIt’s time to boost our investment in R&amp;D, to develop new treatments The article is written by Cancer Research UK Do you agree or disagree with the following?: Cancer Research UK is not...</v>
      </c>
      <c r="E225" s="14" t="str">
        <f>HYPERLINK("#'Full Results'!A2103", "2103")</f>
        <v>2103</v>
      </c>
      <c r="F225" t="s">
        <v>16</v>
      </c>
    </row>
    <row r="226" spans="3:6">
      <c r="C226">
        <v>218</v>
      </c>
      <c r="D226" s="8" t="str">
        <f>HYPERLINK("#'Table 218'!A1", "Imagine you saw the following headline in a national newspaperIt’s time to boost our investment in R&amp;D, to develop new treatments The article is written by Cancer Research UK Do you agree or disagree with the following?: I would be interested in ...")</f>
        <v>Imagine you saw the following headline in a national newspaperIt’s time to boost our investment in R&amp;D, to develop new treatments The article is written by Cancer Research UK Do you agree or disagree with the following?: I would be interested in ...</v>
      </c>
      <c r="E226" s="14" t="str">
        <f>HYPERLINK("#'Full Results'!A2115", "2115")</f>
        <v>2115</v>
      </c>
      <c r="F226" t="s">
        <v>16</v>
      </c>
    </row>
    <row r="227" spans="3:6">
      <c r="C227">
        <v>219</v>
      </c>
      <c r="D227" s="8" t="str">
        <f>HYPERLINK("#'Table 219'!A1", "Imagine you saw the following headline in a national newspaperIt’s time to boost our investment in R&amp;D, to develop new treatments The article is written by Cancer Research UK Do you agree or disagree with the following?: I trust Cancer Research U...")</f>
        <v>Imagine you saw the following headline in a national newspaperIt’s time to boost our investment in R&amp;D, to develop new treatments The article is written by Cancer Research UK Do you agree or disagree with the following?: I trust Cancer Research U...</v>
      </c>
      <c r="E227" s="14" t="str">
        <f>HYPERLINK("#'Full Results'!A2127", "2127")</f>
        <v>2127</v>
      </c>
      <c r="F227" t="s">
        <v>16</v>
      </c>
    </row>
    <row r="228" spans="3:6">
      <c r="C228">
        <v>220</v>
      </c>
      <c r="D228" s="8" t="str">
        <f>HYPERLINK("#'Table 220'!A1", "Grid Summary: Imagine you saw the following headline in a national newspaperIt’s time to boost our investment in R&amp;D, to develop new treatments The article is written by Help for Heroes Do you agree or disagree with the following?")</f>
        <v>Grid Summary: Imagine you saw the following headline in a national newspaperIt’s time to boost our investment in R&amp;D, to develop new treatments The article is written by Help for Heroes Do you agree or disagree with the following?</v>
      </c>
      <c r="E228" s="7"/>
      <c r="F228" t="s">
        <v>16</v>
      </c>
    </row>
    <row r="229" spans="3:6">
      <c r="C229">
        <v>221</v>
      </c>
      <c r="D229" s="8" t="str">
        <f>HYPERLINK("#'Table 221'!A1", "Imagine you saw the following headline in a national newspaperIt’s time to boost our investment in R&amp;D, to develop new treatments The article is written by Help for Heroes Do you agree or disagree with the following?: I would be interested in rea...")</f>
        <v>Imagine you saw the following headline in a national newspaperIt’s time to boost our investment in R&amp;D, to develop new treatments The article is written by Help for Heroes Do you agree or disagree with the following?: I would be interested in rea...</v>
      </c>
      <c r="E229" s="14" t="str">
        <f>HYPERLINK("#'Full Results'!A2139", "2139")</f>
        <v>2139</v>
      </c>
      <c r="F229" t="s">
        <v>16</v>
      </c>
    </row>
    <row r="230" spans="3:6">
      <c r="C230">
        <v>222</v>
      </c>
      <c r="D230" s="8" t="str">
        <f>HYPERLINK("#'Table 222'!A1", "Imagine you saw the following headline in a national newspaperIt’s time to boost our investment in R&amp;D, to develop new treatments The article is written by Help for Heroes Do you agree or disagree with the following?: I agree with the opinion exp...")</f>
        <v>Imagine you saw the following headline in a national newspaperIt’s time to boost our investment in R&amp;D, to develop new treatments The article is written by Help for Heroes Do you agree or disagree with the following?: I agree with the opinion exp...</v>
      </c>
      <c r="E230" s="14" t="str">
        <f>HYPERLINK("#'Full Results'!A2151", "2151")</f>
        <v>2151</v>
      </c>
      <c r="F230" t="s">
        <v>16</v>
      </c>
    </row>
    <row r="231" spans="3:6">
      <c r="C231">
        <v>223</v>
      </c>
      <c r="D231" s="8" t="str">
        <f>HYPERLINK("#'Table 223'!A1", "Imagine you saw the following headline in a national newspaperIt’s time to boost our investment in R&amp;D, to develop new treatments The article is written by Help for Heroes Do you agree or disagree with the following?: I trust Help for Heroes to w...")</f>
        <v>Imagine you saw the following headline in a national newspaperIt’s time to boost our investment in R&amp;D, to develop new treatments The article is written by Help for Heroes Do you agree or disagree with the following?: I trust Help for Heroes to w...</v>
      </c>
      <c r="E231" s="14" t="str">
        <f>HYPERLINK("#'Full Results'!A2163", "2163")</f>
        <v>2163</v>
      </c>
      <c r="F231" t="s">
        <v>16</v>
      </c>
    </row>
    <row r="232" spans="3:6">
      <c r="C232">
        <v>224</v>
      </c>
      <c r="D232" s="8" t="str">
        <f>HYPERLINK("#'Table 224'!A1", "Imagine you saw the following headline in a national newspaperIt’s time to boost our investment in R&amp;D, to develop new treatments The article is written by Help for Heroes Do you agree or disagree with the following?: Help for Heroes is not a rel...")</f>
        <v>Imagine you saw the following headline in a national newspaperIt’s time to boost our investment in R&amp;D, to develop new treatments The article is written by Help for Heroes Do you agree or disagree with the following?: Help for Heroes is not a rel...</v>
      </c>
      <c r="E232" s="14" t="str">
        <f>HYPERLINK("#'Full Results'!A2175", "2175")</f>
        <v>2175</v>
      </c>
      <c r="F232" t="s">
        <v>16</v>
      </c>
    </row>
    <row r="233" spans="3:6">
      <c r="C233">
        <v>225</v>
      </c>
      <c r="D233" s="8" t="str">
        <f>HYPERLINK("#'Table 225'!A1", "Grid Summary: Imagine you saw the following headline in a national newspaperIt’s time to boost our investment in R&amp;D, to develop new treatments The article is written by Dr Michael Mosley Do you agree or disagree with the following?")</f>
        <v>Grid Summary: Imagine you saw the following headline in a national newspaperIt’s time to boost our investment in R&amp;D, to develop new treatments The article is written by Dr Michael Mosley Do you agree or disagree with the following?</v>
      </c>
      <c r="E233" s="7"/>
      <c r="F233" t="s">
        <v>16</v>
      </c>
    </row>
    <row r="234" spans="3:6">
      <c r="C234">
        <v>226</v>
      </c>
      <c r="D234" s="8" t="str">
        <f>HYPERLINK("#'Table 226'!A1", "Imagine you saw the following headline in a national newspaperIt’s time to boost our investment in R&amp;D, to develop new treatments The article is written by Dr Michael Mosley Do you agree or disagree with the following?: I would be interested in r...")</f>
        <v>Imagine you saw the following headline in a national newspaperIt’s time to boost our investment in R&amp;D, to develop new treatments The article is written by Dr Michael Mosley Do you agree or disagree with the following?: I would be interested in r...</v>
      </c>
      <c r="E234" s="14" t="str">
        <f>HYPERLINK("#'Full Results'!A2187", "2187")</f>
        <v>2187</v>
      </c>
      <c r="F234" t="s">
        <v>16</v>
      </c>
    </row>
    <row r="235" spans="3:6">
      <c r="C235">
        <v>227</v>
      </c>
      <c r="D235" s="8" t="str">
        <f>HYPERLINK("#'Table 227'!A1", "Imagine you saw the following headline in a national newspaperIt’s time to boost our investment in R&amp;D, to develop new treatments The article is written by Dr Michael Mosley Do you agree or disagree with the following?: I trust Dr Michael Mosley ...")</f>
        <v>Imagine you saw the following headline in a national newspaperIt’s time to boost our investment in R&amp;D, to develop new treatments The article is written by Dr Michael Mosley Do you agree or disagree with the following?: I trust Dr Michael Mosley ...</v>
      </c>
      <c r="E235" s="14" t="str">
        <f>HYPERLINK("#'Full Results'!A2199", "2199")</f>
        <v>2199</v>
      </c>
      <c r="F235" t="s">
        <v>16</v>
      </c>
    </row>
    <row r="236" spans="3:6">
      <c r="C236">
        <v>228</v>
      </c>
      <c r="D236" s="8" t="str">
        <f>HYPERLINK("#'Table 228'!A1", "Imagine you saw the following headline in a national newspaperIt’s time to boost our investment in R&amp;D, to develop new treatments The article is written by Dr Michael Mosley Do you agree or disagree with the following?: Dr Michael Mosley is not a...")</f>
        <v>Imagine you saw the following headline in a national newspaperIt’s time to boost our investment in R&amp;D, to develop new treatments The article is written by Dr Michael Mosley Do you agree or disagree with the following?: Dr Michael Mosley is not a...</v>
      </c>
      <c r="E236" s="14" t="str">
        <f>HYPERLINK("#'Full Results'!A2211", "2211")</f>
        <v>2211</v>
      </c>
      <c r="F236" t="s">
        <v>16</v>
      </c>
    </row>
    <row r="237" spans="3:6">
      <c r="C237">
        <v>229</v>
      </c>
      <c r="D237" s="8" t="str">
        <f>HYPERLINK("#'Table 229'!A1", "Imagine you saw the following headline in a national newspaperIt’s time to boost our investment in R&amp;D, to develop new treatments The article is written by Dr Michael Mosley Do you agree or disagree with the following?: I agree with the opinion e...")</f>
        <v>Imagine you saw the following headline in a national newspaperIt’s time to boost our investment in R&amp;D, to develop new treatments The article is written by Dr Michael Mosley Do you agree or disagree with the following?: I agree with the opinion e...</v>
      </c>
      <c r="E237" s="14" t="str">
        <f>HYPERLINK("#'Full Results'!A2223", "2223")</f>
        <v>2223</v>
      </c>
      <c r="F237" t="s">
        <v>16</v>
      </c>
    </row>
    <row r="238" spans="3:6">
      <c r="C238">
        <v>230</v>
      </c>
      <c r="D238" s="8" t="str">
        <f>HYPERLINK("#'Table 230'!A1", "Grid Summary: Imagine you saw the following headline in a national newspaperIt’s time to boost our investment in R&amp;D, to develop new treatments The article is written by Professor Chris Whitty Do you agree or disagree with the following?")</f>
        <v>Grid Summary: Imagine you saw the following headline in a national newspaperIt’s time to boost our investment in R&amp;D, to develop new treatments The article is written by Professor Chris Whitty Do you agree or disagree with the following?</v>
      </c>
      <c r="E238" s="7"/>
      <c r="F238" t="s">
        <v>16</v>
      </c>
    </row>
    <row r="239" spans="3:6">
      <c r="C239">
        <v>231</v>
      </c>
      <c r="D239" s="8" t="str">
        <f>HYPERLINK("#'Table 231'!A1", "Imagine you saw the following headline in a national newspaperIt’s time to boost our investment in R&amp;D, to develop new treatments The article is written by Professor Chris Whitty Do you agree or disagree with the following?: I agree with the opin...")</f>
        <v>Imagine you saw the following headline in a national newspaperIt’s time to boost our investment in R&amp;D, to develop new treatments The article is written by Professor Chris Whitty Do you agree or disagree with the following?: I agree with the opin...</v>
      </c>
      <c r="E239" s="14" t="str">
        <f>HYPERLINK("#'Full Results'!A2235", "2235")</f>
        <v>2235</v>
      </c>
      <c r="F239" t="s">
        <v>16</v>
      </c>
    </row>
    <row r="240" spans="3:6">
      <c r="C240">
        <v>232</v>
      </c>
      <c r="D240" s="8" t="str">
        <f>HYPERLINK("#'Table 232'!A1", "Imagine you saw the following headline in a national newspaperIt’s time to boost our investment in R&amp;D, to develop new treatments The article is written by Professor Chris Whitty Do you agree or disagree with the following?: Professor Chris Whitt...")</f>
        <v>Imagine you saw the following headline in a national newspaperIt’s time to boost our investment in R&amp;D, to develop new treatments The article is written by Professor Chris Whitty Do you agree or disagree with the following?: Professor Chris Whitt...</v>
      </c>
      <c r="E240" s="14" t="str">
        <f>HYPERLINK("#'Full Results'!A2247", "2247")</f>
        <v>2247</v>
      </c>
      <c r="F240" t="s">
        <v>16</v>
      </c>
    </row>
    <row r="241" spans="3:6">
      <c r="C241">
        <v>233</v>
      </c>
      <c r="D241" s="8" t="str">
        <f>HYPERLINK("#'Table 233'!A1", "Imagine you saw the following headline in a national newspaperIt’s time to boost our investment in R&amp;D, to develop new treatments The article is written by Professor Chris Whitty Do you agree or disagree with the following?: I trust Professor Chr...")</f>
        <v>Imagine you saw the following headline in a national newspaperIt’s time to boost our investment in R&amp;D, to develop new treatments The article is written by Professor Chris Whitty Do you agree or disagree with the following?: I trust Professor Chr...</v>
      </c>
      <c r="E241" s="14" t="str">
        <f>HYPERLINK("#'Full Results'!A2259", "2259")</f>
        <v>2259</v>
      </c>
      <c r="F241" t="s">
        <v>16</v>
      </c>
    </row>
    <row r="242" spans="3:6">
      <c r="C242">
        <v>234</v>
      </c>
      <c r="D242" s="8" t="str">
        <f>HYPERLINK("#'Table 234'!A1", "Imagine you saw the following headline in a national newspaperIt’s time to boost our investment in R&amp;D, to develop new treatments The article is written by Professor Chris Whitty Do you agree or disagree with the following?: I would be interested...")</f>
        <v>Imagine you saw the following headline in a national newspaperIt’s time to boost our investment in R&amp;D, to develop new treatments The article is written by Professor Chris Whitty Do you agree or disagree with the following?: I would be interested...</v>
      </c>
      <c r="E242" s="14" t="str">
        <f>HYPERLINK("#'Full Results'!A2271", "2271")</f>
        <v>2271</v>
      </c>
      <c r="F242" t="s">
        <v>16</v>
      </c>
    </row>
    <row r="243" spans="3:6">
      <c r="C243">
        <v>235</v>
      </c>
      <c r="D243" s="8" t="str">
        <f>HYPERLINK("#'Table 235'!A1", "Grid Summary: Imagine you saw the following headline in a national newspaperIt’s time to boost our investment in R&amp;D, to grow the UK economy The article is written by the London School of Economics Do you agree or disagree with the following?")</f>
        <v>Grid Summary: Imagine you saw the following headline in a national newspaperIt’s time to boost our investment in R&amp;D, to grow the UK economy The article is written by the London School of Economics Do you agree or disagree with the following?</v>
      </c>
      <c r="E243" s="7"/>
      <c r="F243" t="s">
        <v>16</v>
      </c>
    </row>
    <row r="244" spans="3:6">
      <c r="C244">
        <v>236</v>
      </c>
      <c r="D244" s="8" t="str">
        <f>HYPERLINK("#'Table 236'!A1", "Imagine you saw the following headline in a national newspaperIt’s time to boost our investment in R&amp;D, to grow the UK economy The article is written by the London School of Economics Do you agree or disagree with the following?: I agree with the...")</f>
        <v>Imagine you saw the following headline in a national newspaperIt’s time to boost our investment in R&amp;D, to grow the UK economy The article is written by the London School of Economics Do you agree or disagree with the following?: I agree with the...</v>
      </c>
      <c r="E244" s="14" t="str">
        <f>HYPERLINK("#'Full Results'!A2283", "2283")</f>
        <v>2283</v>
      </c>
      <c r="F244" t="s">
        <v>16</v>
      </c>
    </row>
    <row r="245" spans="3:6">
      <c r="C245">
        <v>237</v>
      </c>
      <c r="D245" s="8" t="str">
        <f>HYPERLINK("#'Table 237'!A1", "Imagine you saw the following headline in a national newspaperIt’s time to boost our investment in R&amp;D, to grow the UK economy The article is written by the London School of Economics Do you agree or disagree with the following?: I would be inter...")</f>
        <v>Imagine you saw the following headline in a national newspaperIt’s time to boost our investment in R&amp;D, to grow the UK economy The article is written by the London School of Economics Do you agree or disagree with the following?: I would be inter...</v>
      </c>
      <c r="E245" s="14" t="str">
        <f>HYPERLINK("#'Full Results'!A2295", "2295")</f>
        <v>2295</v>
      </c>
      <c r="F245" t="s">
        <v>16</v>
      </c>
    </row>
    <row r="246" spans="3:6">
      <c r="C246">
        <v>238</v>
      </c>
      <c r="D246" s="8" t="str">
        <f>HYPERLINK("#'Table 238'!A1", "Imagine you saw the following headline in a national newspaperIt’s time to boost our investment in R&amp;D, to grow the UK economy The article is written by the London School of Economics Do you agree or disagree with the following?: I trust the Lond...")</f>
        <v>Imagine you saw the following headline in a national newspaperIt’s time to boost our investment in R&amp;D, to grow the UK economy The article is written by the London School of Economics Do you agree or disagree with the following?: I trust the Lond...</v>
      </c>
      <c r="E246" s="14" t="str">
        <f>HYPERLINK("#'Full Results'!A2307", "2307")</f>
        <v>2307</v>
      </c>
      <c r="F246" t="s">
        <v>16</v>
      </c>
    </row>
    <row r="247" spans="3:6">
      <c r="C247">
        <v>239</v>
      </c>
      <c r="D247" s="8" t="str">
        <f>HYPERLINK("#'Table 239'!A1", "Imagine you saw the following headline in a national newspaperIt’s time to boost our investment in R&amp;D, to grow the UK economy The article is written by the London School of Economics Do you agree or disagree with the following?: The London Schoo...")</f>
        <v>Imagine you saw the following headline in a national newspaperIt’s time to boost our investment in R&amp;D, to grow the UK economy The article is written by the London School of Economics Do you agree or disagree with the following?: The London Schoo...</v>
      </c>
      <c r="E247" s="14" t="str">
        <f>HYPERLINK("#'Full Results'!A2319", "2319")</f>
        <v>2319</v>
      </c>
      <c r="F247" t="s">
        <v>16</v>
      </c>
    </row>
    <row r="248" spans="3:6">
      <c r="C248">
        <v>240</v>
      </c>
      <c r="D248" s="8" t="str">
        <f>HYPERLINK("#'Table 240'!A1", "Grid Summary: Imagine you saw the following headline in a national newspaperIt’s time to boost our investment in R&amp;D, to grow the UK economy The article is written by UK-based company Rolls Royce Do you agree or disagree with the following?")</f>
        <v>Grid Summary: Imagine you saw the following headline in a national newspaperIt’s time to boost our investment in R&amp;D, to grow the UK economy The article is written by UK-based company Rolls Royce Do you agree or disagree with the following?</v>
      </c>
      <c r="E248" s="7"/>
      <c r="F248" t="s">
        <v>16</v>
      </c>
    </row>
    <row r="249" spans="3:6">
      <c r="C249">
        <v>241</v>
      </c>
      <c r="D249" s="8" t="str">
        <f>HYPERLINK("#'Table 241'!A1", "Imagine you saw the following headline in a national newspaperIt’s time to boost our investment in R&amp;D, to grow the UK economy The article is written by UK-based company Rolls Royce Do you agree or disagree with the following?: I agree with the o...")</f>
        <v>Imagine you saw the following headline in a national newspaperIt’s time to boost our investment in R&amp;D, to grow the UK economy The article is written by UK-based company Rolls Royce Do you agree or disagree with the following?: I agree with the o...</v>
      </c>
      <c r="E249" s="14" t="str">
        <f>HYPERLINK("#'Full Results'!A2331", "2331")</f>
        <v>2331</v>
      </c>
      <c r="F249" t="s">
        <v>16</v>
      </c>
    </row>
    <row r="250" spans="3:6">
      <c r="C250">
        <v>242</v>
      </c>
      <c r="D250" s="8" t="str">
        <f>HYPERLINK("#'Table 242'!A1", "Imagine you saw the following headline in a national newspaperIt’s time to boost our investment in R&amp;D, to grow the UK economy The article is written by UK-based company Rolls Royce Do you agree or disagree with the following?: UK-based company R...")</f>
        <v>Imagine you saw the following headline in a national newspaperIt’s time to boost our investment in R&amp;D, to grow the UK economy The article is written by UK-based company Rolls Royce Do you agree or disagree with the following?: UK-based company R...</v>
      </c>
      <c r="E250" s="14" t="str">
        <f>HYPERLINK("#'Full Results'!A2343", "2343")</f>
        <v>2343</v>
      </c>
      <c r="F250" t="s">
        <v>16</v>
      </c>
    </row>
    <row r="251" spans="3:6">
      <c r="C251">
        <v>243</v>
      </c>
      <c r="D251" s="8" t="str">
        <f>HYPERLINK("#'Table 243'!A1", "Imagine you saw the following headline in a national newspaperIt’s time to boost our investment in R&amp;D, to grow the UK economy The article is written by UK-based company Rolls Royce Do you agree or disagree with the following?: I would be interes...")</f>
        <v>Imagine you saw the following headline in a national newspaperIt’s time to boost our investment in R&amp;D, to grow the UK economy The article is written by UK-based company Rolls Royce Do you agree or disagree with the following?: I would be interes...</v>
      </c>
      <c r="E251" s="14" t="str">
        <f>HYPERLINK("#'Full Results'!A2355", "2355")</f>
        <v>2355</v>
      </c>
      <c r="F251" t="s">
        <v>16</v>
      </c>
    </row>
    <row r="252" spans="3:6">
      <c r="C252">
        <v>244</v>
      </c>
      <c r="D252" s="8" t="str">
        <f>HYPERLINK("#'Table 244'!A1", "Imagine you saw the following headline in a national newspaperIt’s time to boost our investment in R&amp;D, to grow the UK economy The article is written by UK-based company Rolls Royce Do you agree or disagree with the following?: I trust UK-based c...")</f>
        <v>Imagine you saw the following headline in a national newspaperIt’s time to boost our investment in R&amp;D, to grow the UK economy The article is written by UK-based company Rolls Royce Do you agree or disagree with the following?: I trust UK-based c...</v>
      </c>
      <c r="E252" s="14" t="str">
        <f>HYPERLINK("#'Full Results'!A2367", "2367")</f>
        <v>2367</v>
      </c>
      <c r="F252" t="s">
        <v>16</v>
      </c>
    </row>
    <row r="253" spans="3:6">
      <c r="C253">
        <v>245</v>
      </c>
      <c r="D253" s="8" t="str">
        <f>HYPERLINK("#'Table 245'!A1", "Grid Summary: Imagine you saw the following headline in a national newspaperIt’s time to boost our investment in R&amp;D, to grow the UK economy The article is written by German-based company Siemens Do you agree or disagree with the following?")</f>
        <v>Grid Summary: Imagine you saw the following headline in a national newspaperIt’s time to boost our investment in R&amp;D, to grow the UK economy The article is written by German-based company Siemens Do you agree or disagree with the following?</v>
      </c>
      <c r="E253" s="7"/>
      <c r="F253" t="s">
        <v>16</v>
      </c>
    </row>
    <row r="254" spans="3:6">
      <c r="C254">
        <v>246</v>
      </c>
      <c r="D254" s="8" t="str">
        <f>HYPERLINK("#'Table 246'!A1", "Imagine you saw the following headline in a national newspaperIt’s time to boost our investment in R&amp;D, to grow the UK economy The article is written by German-based company Siemens Do you agree or disagree with the following?: German-based compa...")</f>
        <v>Imagine you saw the following headline in a national newspaperIt’s time to boost our investment in R&amp;D, to grow the UK economy The article is written by German-based company Siemens Do you agree or disagree with the following?: German-based compa...</v>
      </c>
      <c r="E254" s="14" t="str">
        <f>HYPERLINK("#'Full Results'!A2379", "2379")</f>
        <v>2379</v>
      </c>
      <c r="F254" t="s">
        <v>16</v>
      </c>
    </row>
    <row r="255" spans="3:6">
      <c r="C255">
        <v>247</v>
      </c>
      <c r="D255" s="8" t="str">
        <f>HYPERLINK("#'Table 247'!A1", "Imagine you saw the following headline in a national newspaperIt’s time to boost our investment in R&amp;D, to grow the UK economy The article is written by German-based company Siemens Do you agree or disagree with the following?: I would be interes...")</f>
        <v>Imagine you saw the following headline in a national newspaperIt’s time to boost our investment in R&amp;D, to grow the UK economy The article is written by German-based company Siemens Do you agree or disagree with the following?: I would be interes...</v>
      </c>
      <c r="E255" s="14" t="str">
        <f>HYPERLINK("#'Full Results'!A2391", "2391")</f>
        <v>2391</v>
      </c>
      <c r="F255" t="s">
        <v>16</v>
      </c>
    </row>
    <row r="256" spans="3:6">
      <c r="C256">
        <v>248</v>
      </c>
      <c r="D256" s="8" t="str">
        <f>HYPERLINK("#'Table 248'!A1", "Imagine you saw the following headline in a national newspaperIt’s time to boost our investment in R&amp;D, to grow the UK economy The article is written by German-based company Siemens Do you agree or disagree with the following?: I agree with the o...")</f>
        <v>Imagine you saw the following headline in a national newspaperIt’s time to boost our investment in R&amp;D, to grow the UK economy The article is written by German-based company Siemens Do you agree or disagree with the following?: I agree with the o...</v>
      </c>
      <c r="E256" s="14" t="str">
        <f>HYPERLINK("#'Full Results'!A2403", "2403")</f>
        <v>2403</v>
      </c>
      <c r="F256" t="s">
        <v>16</v>
      </c>
    </row>
    <row r="257" spans="3:6">
      <c r="C257">
        <v>249</v>
      </c>
      <c r="D257" s="8" t="str">
        <f>HYPERLINK("#'Table 249'!A1", "Imagine you saw the following headline in a national newspaperIt’s time to boost our investment in R&amp;D, to grow the UK economy The article is written by German-based company Siemens Do you agree or disagree with the following?: I trust German-bas...")</f>
        <v>Imagine you saw the following headline in a national newspaperIt’s time to boost our investment in R&amp;D, to grow the UK economy The article is written by German-based company Siemens Do you agree or disagree with the following?: I trust German-bas...</v>
      </c>
      <c r="E257" s="14" t="str">
        <f>HYPERLINK("#'Full Results'!A2415", "2415")</f>
        <v>2415</v>
      </c>
      <c r="F257" t="s">
        <v>16</v>
      </c>
    </row>
    <row r="258" spans="3:6">
      <c r="C258">
        <v>250</v>
      </c>
      <c r="D258" s="8" t="str">
        <f>HYPERLINK("#'Table 250'!A1", "Grid Summary: Imagine you saw the following headline in a national newspaperIt’s time to boost our investment in R&amp;D, to grow the UK economy The article is written by a group of business owners from your local area Do you agree or disagree with t...")</f>
        <v>Grid Summary: Imagine you saw the following headline in a national newspaperIt’s time to boost our investment in R&amp;D, to grow the UK economy The article is written by a group of business owners from your local area Do you agree or disagree with t...</v>
      </c>
      <c r="E258" s="7"/>
      <c r="F258" t="s">
        <v>16</v>
      </c>
    </row>
    <row r="259" spans="3:6">
      <c r="C259">
        <v>251</v>
      </c>
      <c r="D259" s="8" t="str">
        <f>HYPERLINK("#'Table 251'!A1", "Imagine you saw the following headline in a national newspaperIt’s time to boost our investment in R&amp;D, to grow the UK economy The article is written by a group of business owners from your local area Do you agree or disagree with the following?:...")</f>
        <v>Imagine you saw the following headline in a national newspaperIt’s time to boost our investment in R&amp;D, to grow the UK economy The article is written by a group of business owners from your local area Do you agree or disagree with the following?:...</v>
      </c>
      <c r="E259" s="14" t="str">
        <f>HYPERLINK("#'Full Results'!A2427", "2427")</f>
        <v>2427</v>
      </c>
      <c r="F259" t="s">
        <v>16</v>
      </c>
    </row>
    <row r="260" spans="3:6">
      <c r="C260">
        <v>252</v>
      </c>
      <c r="D260" s="8" t="str">
        <f>HYPERLINK("#'Table 252'!A1", "Imagine you saw the following headline in a national newspaperIt’s time to boost our investment in R&amp;D, to grow the UK economy The article is written by a group of business owners from your local area Do you agree or disagree with the following?:...")</f>
        <v>Imagine you saw the following headline in a national newspaperIt’s time to boost our investment in R&amp;D, to grow the UK economy The article is written by a group of business owners from your local area Do you agree or disagree with the following?:...</v>
      </c>
      <c r="E260" s="14" t="str">
        <f>HYPERLINK("#'Full Results'!A2439", "2439")</f>
        <v>2439</v>
      </c>
      <c r="F260" t="s">
        <v>16</v>
      </c>
    </row>
    <row r="261" spans="3:6">
      <c r="C261">
        <v>253</v>
      </c>
      <c r="D261" s="8" t="str">
        <f>HYPERLINK("#'Table 253'!A1", "Imagine you saw the following headline in a national newspaperIt’s time to boost our investment in R&amp;D, to grow the UK economy The article is written by a group of business owners from your local area Do you agree or disagree with the following?:...")</f>
        <v>Imagine you saw the following headline in a national newspaperIt’s time to boost our investment in R&amp;D, to grow the UK economy The article is written by a group of business owners from your local area Do you agree or disagree with the following?:...</v>
      </c>
      <c r="E261" s="14" t="str">
        <f>HYPERLINK("#'Full Results'!A2451", "2451")</f>
        <v>2451</v>
      </c>
      <c r="F261" t="s">
        <v>16</v>
      </c>
    </row>
    <row r="262" spans="3:6">
      <c r="C262">
        <v>254</v>
      </c>
      <c r="D262" s="8" t="str">
        <f>HYPERLINK("#'Table 254'!A1", "Imagine you saw the following headline in a national newspaperIt’s time to boost our investment in R&amp;D, to grow the UK economy The article is written by a group of business owners from your local area Do you agree or disagree with the following?:...")</f>
        <v>Imagine you saw the following headline in a national newspaperIt’s time to boost our investment in R&amp;D, to grow the UK economy The article is written by a group of business owners from your local area Do you agree or disagree with the following?:...</v>
      </c>
      <c r="E262" s="14" t="str">
        <f>HYPERLINK("#'Full Results'!A2463", "2463")</f>
        <v>2463</v>
      </c>
      <c r="F262" t="s">
        <v>16</v>
      </c>
    </row>
    <row r="263" spans="3:6">
      <c r="C263">
        <v>255</v>
      </c>
      <c r="D263" s="8" t="str">
        <f>HYPERLINK("#'Table 255'!A1", "Grid Summary: Imagine you saw the following headline in a national newspaperIt’s time to boost our investment in R&amp;D, to grow the UK economy The article is written by Nesta, an innovation think-tank Do you agree or disagree with the following?")</f>
        <v>Grid Summary: Imagine you saw the following headline in a national newspaperIt’s time to boost our investment in R&amp;D, to grow the UK economy The article is written by Nesta, an innovation think-tank Do you agree or disagree with the following?</v>
      </c>
      <c r="E263" s="7"/>
      <c r="F263" t="s">
        <v>16</v>
      </c>
    </row>
    <row r="264" spans="3:6">
      <c r="C264">
        <v>256</v>
      </c>
      <c r="D264" s="8" t="str">
        <f>HYPERLINK("#'Table 256'!A1", "Imagine you saw the following headline in a national newspaperIt’s time to boost our investment in R&amp;D, to grow the UK economy The article is written by Nesta, an innovation think-tank Do you agree or disagree with the following?: I trust Nesta t...")</f>
        <v>Imagine you saw the following headline in a national newspaperIt’s time to boost our investment in R&amp;D, to grow the UK economy The article is written by Nesta, an innovation think-tank Do you agree or disagree with the following?: I trust Nesta t...</v>
      </c>
      <c r="E264" s="14" t="str">
        <f>HYPERLINK("#'Full Results'!A2475", "2475")</f>
        <v>2475</v>
      </c>
      <c r="F264" t="s">
        <v>16</v>
      </c>
    </row>
    <row r="265" spans="3:6">
      <c r="C265">
        <v>257</v>
      </c>
      <c r="D265" s="8" t="str">
        <f>HYPERLINK("#'Table 257'!A1", "Imagine you saw the following headline in a national newspaperIt’s time to boost our investment in R&amp;D, to grow the UK economy The article is written by Nesta, an innovation think-tank Do you agree or disagree with the following?: I would be inte...")</f>
        <v>Imagine you saw the following headline in a national newspaperIt’s time to boost our investment in R&amp;D, to grow the UK economy The article is written by Nesta, an innovation think-tank Do you agree or disagree with the following?: I would be inte...</v>
      </c>
      <c r="E265" s="14" t="str">
        <f>HYPERLINK("#'Full Results'!A2487", "2487")</f>
        <v>2487</v>
      </c>
      <c r="F265" t="s">
        <v>16</v>
      </c>
    </row>
    <row r="266" spans="3:6">
      <c r="C266">
        <v>258</v>
      </c>
      <c r="D266" s="8" t="str">
        <f>HYPERLINK("#'Table 258'!A1", "Imagine you saw the following headline in a national newspaperIt’s time to boost our investment in R&amp;D, to grow the UK economy The article is written by Nesta, an innovation think-tank Do you agree or disagree with the following?: I agree with th...")</f>
        <v>Imagine you saw the following headline in a national newspaperIt’s time to boost our investment in R&amp;D, to grow the UK economy The article is written by Nesta, an innovation think-tank Do you agree or disagree with the following?: I agree with th...</v>
      </c>
      <c r="E266" s="14" t="str">
        <f>HYPERLINK("#'Full Results'!A2499", "2499")</f>
        <v>2499</v>
      </c>
      <c r="F266" t="s">
        <v>16</v>
      </c>
    </row>
    <row r="267" spans="3:6">
      <c r="C267">
        <v>259</v>
      </c>
      <c r="D267" s="8" t="str">
        <f>HYPERLINK("#'Table 259'!A1", "Imagine you saw the following headline in a national newspaperIt’s time to boost our investment in R&amp;D, to grow the UK economy The article is written by Nesta, an innovation think-tank Do you agree or disagree with the following?: Nesta is not a ...")</f>
        <v>Imagine you saw the following headline in a national newspaperIt’s time to boost our investment in R&amp;D, to grow the UK economy The article is written by Nesta, an innovation think-tank Do you agree or disagree with the following?: Nesta is not a ...</v>
      </c>
      <c r="E267" s="14" t="str">
        <f>HYPERLINK("#'Full Results'!A2511", "2511")</f>
        <v>2511</v>
      </c>
      <c r="F267" t="s">
        <v>16</v>
      </c>
    </row>
    <row r="268" spans="3:6">
      <c r="C268">
        <v>260</v>
      </c>
      <c r="D268" s="8" t="str">
        <f>HYPERLINK("#'Table 260'!A1", "Grid Summary: Imagine you saw the following headline in a national newspaperIt’s time to boost our investment in R&amp;D, to grow the UK economy The article is written by a trade union Do you agree or disagree with the following?")</f>
        <v>Grid Summary: Imagine you saw the following headline in a national newspaperIt’s time to boost our investment in R&amp;D, to grow the UK economy The article is written by a trade union Do you agree or disagree with the following?</v>
      </c>
      <c r="E268" s="7"/>
      <c r="F268" t="s">
        <v>16</v>
      </c>
    </row>
    <row r="269" spans="3:6">
      <c r="C269">
        <v>261</v>
      </c>
      <c r="D269" s="8" t="str">
        <f>HYPERLINK("#'Table 261'!A1", "Imagine you saw the following headline in a national newspaperIt’s time to boost our investment in R&amp;D, to grow the UK economy The article is written by a trade union Do you agree or disagree with the following?: I trust a trade union to write fa...")</f>
        <v>Imagine you saw the following headline in a national newspaperIt’s time to boost our investment in R&amp;D, to grow the UK economy The article is written by a trade union Do you agree or disagree with the following?: I trust a trade union to write fa...</v>
      </c>
      <c r="E269" s="14" t="str">
        <f>HYPERLINK("#'Full Results'!A2523", "2523")</f>
        <v>2523</v>
      </c>
      <c r="F269" t="s">
        <v>16</v>
      </c>
    </row>
    <row r="270" spans="3:6">
      <c r="C270">
        <v>262</v>
      </c>
      <c r="D270" s="8" t="str">
        <f>HYPERLINK("#'Table 262'!A1", "Imagine you saw the following headline in a national newspaperIt’s time to boost our investment in R&amp;D, to grow the UK economy The article is written by a trade union Do you agree or disagree with the following?: I would be interested in reading ...")</f>
        <v>Imagine you saw the following headline in a national newspaperIt’s time to boost our investment in R&amp;D, to grow the UK economy The article is written by a trade union Do you agree or disagree with the following?: I would be interested in reading ...</v>
      </c>
      <c r="E270" s="14" t="str">
        <f>HYPERLINK("#'Full Results'!A2535", "2535")</f>
        <v>2535</v>
      </c>
      <c r="F270" t="s">
        <v>16</v>
      </c>
    </row>
    <row r="271" spans="3:6">
      <c r="C271">
        <v>263</v>
      </c>
      <c r="D271" s="8" t="str">
        <f>HYPERLINK("#'Table 263'!A1", "Imagine you saw the following headline in a national newspaperIt’s time to boost our investment in R&amp;D, to grow the UK economy The article is written by a trade union Do you agree or disagree with the following?: A trade union is not a reliable s...")</f>
        <v>Imagine you saw the following headline in a national newspaperIt’s time to boost our investment in R&amp;D, to grow the UK economy The article is written by a trade union Do you agree or disagree with the following?: A trade union is not a reliable s...</v>
      </c>
      <c r="E271" s="14" t="str">
        <f>HYPERLINK("#'Full Results'!A2547", "2547")</f>
        <v>2547</v>
      </c>
      <c r="F271" t="s">
        <v>16</v>
      </c>
    </row>
    <row r="272" spans="3:6">
      <c r="C272">
        <v>264</v>
      </c>
      <c r="D272" s="8" t="str">
        <f>HYPERLINK("#'Table 264'!A1", "Imagine you saw the following headline in a national newspaperIt’s time to boost our investment in R&amp;D, to grow the UK economy The article is written by a trade union Do you agree or disagree with the following?: I agree with the opinion expresse...")</f>
        <v>Imagine you saw the following headline in a national newspaperIt’s time to boost our investment in R&amp;D, to grow the UK economy The article is written by a trade union Do you agree or disagree with the following?: I agree with the opinion expresse...</v>
      </c>
      <c r="E272" s="14" t="str">
        <f>HYPERLINK("#'Full Results'!A2559", "2559")</f>
        <v>2559</v>
      </c>
      <c r="F272" t="s">
        <v>16</v>
      </c>
    </row>
    <row r="273" spans="3:6">
      <c r="C273">
        <v>265</v>
      </c>
      <c r="D273" s="8" t="str">
        <f>HYPERLINK("#'Table 265'!A1", "Grid Summary: Imagine you saw the following headline in a national newspaperIt’s time to boost our investment in R&amp;D, to grow the UK economy The article is written by Martin Lewis Do you agree or disagree with the following?")</f>
        <v>Grid Summary: Imagine you saw the following headline in a national newspaperIt’s time to boost our investment in R&amp;D, to grow the UK economy The article is written by Martin Lewis Do you agree or disagree with the following?</v>
      </c>
      <c r="E273" s="7"/>
      <c r="F273" t="s">
        <v>16</v>
      </c>
    </row>
    <row r="274" spans="3:6">
      <c r="C274">
        <v>266</v>
      </c>
      <c r="D274" s="8" t="str">
        <f>HYPERLINK("#'Table 266'!A1", "Imagine you saw the following headline in a national newspaperIt’s time to boost our investment in R&amp;D, to grow the UK economy The article is written by Martin Lewis Do you agree or disagree with the following?: I trust Martin Lewis to write fair...")</f>
        <v>Imagine you saw the following headline in a national newspaperIt’s time to boost our investment in R&amp;D, to grow the UK economy The article is written by Martin Lewis Do you agree or disagree with the following?: I trust Martin Lewis to write fair...</v>
      </c>
      <c r="E274" s="14" t="str">
        <f>HYPERLINK("#'Full Results'!A2571", "2571")</f>
        <v>2571</v>
      </c>
      <c r="F274" t="s">
        <v>16</v>
      </c>
    </row>
    <row r="275" spans="3:6">
      <c r="C275">
        <v>267</v>
      </c>
      <c r="D275" s="8" t="str">
        <f>HYPERLINK("#'Table 267'!A1", "Imagine you saw the following headline in a national newspaperIt’s time to boost our investment in R&amp;D, to grow the UK economy The article is written by Martin Lewis Do you agree or disagree with the following?: Martin Lewis is not a reliable sou...")</f>
        <v>Imagine you saw the following headline in a national newspaperIt’s time to boost our investment in R&amp;D, to grow the UK economy The article is written by Martin Lewis Do you agree or disagree with the following?: Martin Lewis is not a reliable sou...</v>
      </c>
      <c r="E275" s="14" t="str">
        <f>HYPERLINK("#'Full Results'!A2583", "2583")</f>
        <v>2583</v>
      </c>
      <c r="F275" t="s">
        <v>16</v>
      </c>
    </row>
    <row r="276" spans="3:6">
      <c r="C276">
        <v>268</v>
      </c>
      <c r="D276" s="8" t="str">
        <f>HYPERLINK("#'Table 268'!A1", "Imagine you saw the following headline in a national newspaperIt’s time to boost our investment in R&amp;D, to grow the UK economy The article is written by Martin Lewis Do you agree or disagree with the following?: I agree with the opinion expressed...")</f>
        <v>Imagine you saw the following headline in a national newspaperIt’s time to boost our investment in R&amp;D, to grow the UK economy The article is written by Martin Lewis Do you agree or disagree with the following?: I agree with the opinion expressed...</v>
      </c>
      <c r="E276" s="14" t="str">
        <f>HYPERLINK("#'Full Results'!A2595", "2595")</f>
        <v>2595</v>
      </c>
      <c r="F276" t="s">
        <v>16</v>
      </c>
    </row>
    <row r="277" spans="3:6">
      <c r="C277">
        <v>269</v>
      </c>
      <c r="D277" s="8" t="str">
        <f>HYPERLINK("#'Table 269'!A1", "Imagine you saw the following headline in a national newspaperIt’s time to boost our investment in R&amp;D, to grow the UK economy The article is written by Martin Lewis Do you agree or disagree with the following?: I would be interested in reading t...")</f>
        <v>Imagine you saw the following headline in a national newspaperIt’s time to boost our investment in R&amp;D, to grow the UK economy The article is written by Martin Lewis Do you agree or disagree with the following?: I would be interested in reading t...</v>
      </c>
      <c r="E277" s="14" t="str">
        <f>HYPERLINK("#'Full Results'!A2607", "2607")</f>
        <v>2607</v>
      </c>
      <c r="F277" t="s">
        <v>16</v>
      </c>
    </row>
    <row r="278" spans="3:6">
      <c r="C278">
        <v>270</v>
      </c>
      <c r="D278" s="8" t="str">
        <f>HYPERLINK("#'Table 270'!A1", "Grid Summary: Imagine you saw the following headline in a national newspaperIt’s time to boost our investment in R&amp;D, to grow the UK economy The article is written by Andrew Bailey, governor of the Bank of England Do you agree or disagree with th...")</f>
        <v>Grid Summary: Imagine you saw the following headline in a national newspaperIt’s time to boost our investment in R&amp;D, to grow the UK economy The article is written by Andrew Bailey, governor of the Bank of England Do you agree or disagree with th...</v>
      </c>
      <c r="E278" s="7"/>
      <c r="F278" t="s">
        <v>16</v>
      </c>
    </row>
    <row r="279" spans="3:6">
      <c r="C279">
        <v>271</v>
      </c>
      <c r="D279" s="8" t="str">
        <f>HYPERLINK("#'Table 271'!A1", "Imagine you saw the following headline in a national newspaperIt’s time to boost our investment in R&amp;D, to grow the UK economy The article is written by Andrew Bailey, governor of the Bank of England Do you agree or disagree with the following?: ...")</f>
        <v>Imagine you saw the following headline in a national newspaperIt’s time to boost our investment in R&amp;D, to grow the UK economy The article is written by Andrew Bailey, governor of the Bank of England Do you agree or disagree with the following?: ...</v>
      </c>
      <c r="E279" s="14" t="str">
        <f>HYPERLINK("#'Full Results'!A2619", "2619")</f>
        <v>2619</v>
      </c>
      <c r="F279" t="s">
        <v>16</v>
      </c>
    </row>
    <row r="280" spans="3:6">
      <c r="C280">
        <v>272</v>
      </c>
      <c r="D280" s="8" t="str">
        <f>HYPERLINK("#'Table 272'!A1", "Imagine you saw the following headline in a national newspaperIt’s time to boost our investment in R&amp;D, to grow the UK economy The article is written by Andrew Bailey, governor of the Bank of England Do you agree or disagree with the following?: ...")</f>
        <v>Imagine you saw the following headline in a national newspaperIt’s time to boost our investment in R&amp;D, to grow the UK economy The article is written by Andrew Bailey, governor of the Bank of England Do you agree or disagree with the following?: ...</v>
      </c>
      <c r="E280" s="14" t="str">
        <f>HYPERLINK("#'Full Results'!A2631", "2631")</f>
        <v>2631</v>
      </c>
      <c r="F280" t="s">
        <v>16</v>
      </c>
    </row>
    <row r="281" spans="3:6">
      <c r="C281">
        <v>273</v>
      </c>
      <c r="D281" s="8" t="str">
        <f>HYPERLINK("#'Table 273'!A1", "Imagine you saw the following headline in a national newspaperIt’s time to boost our investment in R&amp;D, to grow the UK economy The article is written by Andrew Bailey, governor of the Bank of England Do you agree or disagree with the following?: ...")</f>
        <v>Imagine you saw the following headline in a national newspaperIt’s time to boost our investment in R&amp;D, to grow the UK economy The article is written by Andrew Bailey, governor of the Bank of England Do you agree or disagree with the following?: ...</v>
      </c>
      <c r="E281" s="14" t="str">
        <f>HYPERLINK("#'Full Results'!A2643", "2643")</f>
        <v>2643</v>
      </c>
      <c r="F281" t="s">
        <v>16</v>
      </c>
    </row>
    <row r="282" spans="3:6">
      <c r="C282">
        <v>274</v>
      </c>
      <c r="D282" s="8" t="str">
        <f>HYPERLINK("#'Table 274'!A1", "Imagine you saw the following headline in a national newspaperIt’s time to boost our investment in R&amp;D, to grow the UK economy The article is written by Andrew Bailey, governor of the Bank of England Do you agree or disagree with the following?: ...")</f>
        <v>Imagine you saw the following headline in a national newspaperIt’s time to boost our investment in R&amp;D, to grow the UK economy The article is written by Andrew Bailey, governor of the Bank of England Do you agree or disagree with the following?: ...</v>
      </c>
      <c r="E282" s="14" t="str">
        <f>HYPERLINK("#'Full Results'!A2655", "2655")</f>
        <v>2655</v>
      </c>
      <c r="F282" t="s">
        <v>16</v>
      </c>
    </row>
    <row r="283" spans="3:6">
      <c r="C283">
        <v>275</v>
      </c>
      <c r="D283" s="8" t="str">
        <f>HYPERLINK("#'Table 275'!A1", "Grid Summary: Imagine you saw the following headline in a national newspaperIt’s time to boost our investment in R&amp;D, to protect the environment and the planet The article is written by the British Antarctic Survey Do you agree or disagree with t...")</f>
        <v>Grid Summary: Imagine you saw the following headline in a national newspaperIt’s time to boost our investment in R&amp;D, to protect the environment and the planet The article is written by the British Antarctic Survey Do you agree or disagree with t...</v>
      </c>
      <c r="E283" s="7"/>
      <c r="F283" t="s">
        <v>16</v>
      </c>
    </row>
    <row r="284" spans="3:6">
      <c r="C284">
        <v>276</v>
      </c>
      <c r="D284" s="8" t="str">
        <f>HYPERLINK("#'Table 276'!A1", "Imagine you saw the following headline in a national newspaperIt’s time to boost our investment in R&amp;D, to protect the environment and the planet The article is written by the British Antarctic Survey Do you agree or disagree with the following?:...")</f>
        <v>Imagine you saw the following headline in a national newspaperIt’s time to boost our investment in R&amp;D, to protect the environment and the planet The article is written by the British Antarctic Survey Do you agree or disagree with the following?:...</v>
      </c>
      <c r="E284" s="14" t="str">
        <f>HYPERLINK("#'Full Results'!A2667", "2667")</f>
        <v>2667</v>
      </c>
      <c r="F284" t="s">
        <v>16</v>
      </c>
    </row>
    <row r="285" spans="3:6">
      <c r="C285">
        <v>277</v>
      </c>
      <c r="D285" s="8" t="str">
        <f>HYPERLINK("#'Table 277'!A1", "Imagine you saw the following headline in a national newspaperIt’s time to boost our investment in R&amp;D, to protect the environment and the planet The article is written by the British Antarctic Survey Do you agree or disagree with the following?:...")</f>
        <v>Imagine you saw the following headline in a national newspaperIt’s time to boost our investment in R&amp;D, to protect the environment and the planet The article is written by the British Antarctic Survey Do you agree or disagree with the following?:...</v>
      </c>
      <c r="E285" s="14" t="str">
        <f>HYPERLINK("#'Full Results'!A2679", "2679")</f>
        <v>2679</v>
      </c>
      <c r="F285" t="s">
        <v>16</v>
      </c>
    </row>
    <row r="286" spans="3:6">
      <c r="C286">
        <v>278</v>
      </c>
      <c r="D286" s="8" t="str">
        <f>HYPERLINK("#'Table 278'!A1", "Imagine you saw the following headline in a national newspaperIt’s time to boost our investment in R&amp;D, to protect the environment and the planet The article is written by the British Antarctic Survey Do you agree or disagree with the following?:...")</f>
        <v>Imagine you saw the following headline in a national newspaperIt’s time to boost our investment in R&amp;D, to protect the environment and the planet The article is written by the British Antarctic Survey Do you agree or disagree with the following?:...</v>
      </c>
      <c r="E286" s="14" t="str">
        <f>HYPERLINK("#'Full Results'!A2691", "2691")</f>
        <v>2691</v>
      </c>
      <c r="F286" t="s">
        <v>16</v>
      </c>
    </row>
    <row r="287" spans="3:6">
      <c r="C287">
        <v>279</v>
      </c>
      <c r="D287" s="8" t="str">
        <f>HYPERLINK("#'Table 279'!A1", "Imagine you saw the following headline in a national newspaperIt’s time to boost our investment in R&amp;D, to protect the environment and the planet The article is written by the British Antarctic Survey Do you agree or disagree with the following?:...")</f>
        <v>Imagine you saw the following headline in a national newspaperIt’s time to boost our investment in R&amp;D, to protect the environment and the planet The article is written by the British Antarctic Survey Do you agree or disagree with the following?:...</v>
      </c>
      <c r="E287" s="14" t="str">
        <f>HYPERLINK("#'Full Results'!A2703", "2703")</f>
        <v>2703</v>
      </c>
      <c r="F287" t="s">
        <v>16</v>
      </c>
    </row>
    <row r="288" spans="3:6">
      <c r="C288">
        <v>280</v>
      </c>
      <c r="D288" s="8" t="str">
        <f>HYPERLINK("#'Table 280'!A1", "Grid Summary: Imagine you saw the following headline in a national newspaperIt’s time to boost our investment in R&amp;D, to protect the environment and the planet The article is written by UK-based company Octopus Energy Do you agree or disagree wit...")</f>
        <v>Grid Summary: Imagine you saw the following headline in a national newspaperIt’s time to boost our investment in R&amp;D, to protect the environment and the planet The article is written by UK-based company Octopus Energy Do you agree or disagree wit...</v>
      </c>
      <c r="E288" s="7"/>
      <c r="F288" t="s">
        <v>16</v>
      </c>
    </row>
    <row r="289" spans="3:6">
      <c r="C289">
        <v>281</v>
      </c>
      <c r="D289" s="8" t="str">
        <f>HYPERLINK("#'Table 281'!A1", "Imagine you saw the following headline in a national newspaperIt’s time to boost our investment in R&amp;D, to protect the environment and the planet The article is written by UK-based company Octopus Energy Do you agree or disagree with the followin...")</f>
        <v>Imagine you saw the following headline in a national newspaperIt’s time to boost our investment in R&amp;D, to protect the environment and the planet The article is written by UK-based company Octopus Energy Do you agree or disagree with the followin...</v>
      </c>
      <c r="E289" s="14" t="str">
        <f>HYPERLINK("#'Full Results'!A2715", "2715")</f>
        <v>2715</v>
      </c>
      <c r="F289" t="s">
        <v>16</v>
      </c>
    </row>
    <row r="290" spans="3:6">
      <c r="C290">
        <v>282</v>
      </c>
      <c r="D290" s="8" t="str">
        <f>HYPERLINK("#'Table 282'!A1", "Imagine you saw the following headline in a national newspaperIt’s time to boost our investment in R&amp;D, to protect the environment and the planet The article is written by UK-based company Octopus Energy Do you agree or disagree with the followin...")</f>
        <v>Imagine you saw the following headline in a national newspaperIt’s time to boost our investment in R&amp;D, to protect the environment and the planet The article is written by UK-based company Octopus Energy Do you agree or disagree with the followin...</v>
      </c>
      <c r="E290" s="14" t="str">
        <f>HYPERLINK("#'Full Results'!A2727", "2727")</f>
        <v>2727</v>
      </c>
      <c r="F290" t="s">
        <v>16</v>
      </c>
    </row>
    <row r="291" spans="3:6">
      <c r="C291">
        <v>283</v>
      </c>
      <c r="D291" s="8" t="str">
        <f>HYPERLINK("#'Table 283'!A1", "Imagine you saw the following headline in a national newspaperIt’s time to boost our investment in R&amp;D, to protect the environment and the planet The article is written by UK-based company Octopus Energy Do you agree or disagree with the followin...")</f>
        <v>Imagine you saw the following headline in a national newspaperIt’s time to boost our investment in R&amp;D, to protect the environment and the planet The article is written by UK-based company Octopus Energy Do you agree or disagree with the followin...</v>
      </c>
      <c r="E291" s="14" t="str">
        <f>HYPERLINK("#'Full Results'!A2739", "2739")</f>
        <v>2739</v>
      </c>
      <c r="F291" t="s">
        <v>16</v>
      </c>
    </row>
    <row r="292" spans="3:6">
      <c r="C292">
        <v>284</v>
      </c>
      <c r="D292" s="8" t="str">
        <f>HYPERLINK("#'Table 284'!A1", "Imagine you saw the following headline in a national newspaperIt’s time to boost our investment in R&amp;D, to protect the environment and the planet The article is written by UK-based company Octopus Energy Do you agree or disagree with the followin...")</f>
        <v>Imagine you saw the following headline in a national newspaperIt’s time to boost our investment in R&amp;D, to protect the environment and the planet The article is written by UK-based company Octopus Energy Do you agree or disagree with the followin...</v>
      </c>
      <c r="E292" s="14" t="str">
        <f>HYPERLINK("#'Full Results'!A2751", "2751")</f>
        <v>2751</v>
      </c>
      <c r="F292" t="s">
        <v>16</v>
      </c>
    </row>
    <row r="293" spans="3:6">
      <c r="C293">
        <v>285</v>
      </c>
      <c r="D293" s="8" t="str">
        <f>HYPERLINK("#'Table 285'!A1", "Grid Summary: Imagine you saw the following headline in a national newspaperIt’s time to boost our investment in R&amp;D, to protect the environment and the planet The article is written by US-based company Tesla Do you agree or disagree with the fol...")</f>
        <v>Grid Summary: Imagine you saw the following headline in a national newspaperIt’s time to boost our investment in R&amp;D, to protect the environment and the planet The article is written by US-based company Tesla Do you agree or disagree with the fol...</v>
      </c>
      <c r="E293" s="7"/>
      <c r="F293" t="s">
        <v>16</v>
      </c>
    </row>
    <row r="294" spans="3:6">
      <c r="C294">
        <v>286</v>
      </c>
      <c r="D294" s="8" t="str">
        <f>HYPERLINK("#'Table 286'!A1", "Imagine you saw the following headline in a national newspaperIt’s time to boost our investment in R&amp;D, to protect the environment and the planet The article is written by US-based company Tesla Do you agree or disagree with the following?: I wou...")</f>
        <v>Imagine you saw the following headline in a national newspaperIt’s time to boost our investment in R&amp;D, to protect the environment and the planet The article is written by US-based company Tesla Do you agree or disagree with the following?: I wou...</v>
      </c>
      <c r="E294" s="14" t="str">
        <f>HYPERLINK("#'Full Results'!A2763", "2763")</f>
        <v>2763</v>
      </c>
      <c r="F294" t="s">
        <v>16</v>
      </c>
    </row>
    <row r="295" spans="3:6">
      <c r="C295">
        <v>287</v>
      </c>
      <c r="D295" s="8" t="str">
        <f>HYPERLINK("#'Table 287'!A1", "Imagine you saw the following headline in a national newspaperIt’s time to boost our investment in R&amp;D, to protect the environment and the planet The article is written by US-based company Tesla Do you agree or disagree with the following?: I tru...")</f>
        <v>Imagine you saw the following headline in a national newspaperIt’s time to boost our investment in R&amp;D, to protect the environment and the planet The article is written by US-based company Tesla Do you agree or disagree with the following?: I tru...</v>
      </c>
      <c r="E295" s="14" t="str">
        <f>HYPERLINK("#'Full Results'!A2775", "2775")</f>
        <v>2775</v>
      </c>
      <c r="F295" t="s">
        <v>16</v>
      </c>
    </row>
    <row r="296" spans="3:6">
      <c r="C296">
        <v>288</v>
      </c>
      <c r="D296" s="8" t="str">
        <f>HYPERLINK("#'Table 288'!A1", "Imagine you saw the following headline in a national newspaperIt’s time to boost our investment in R&amp;D, to protect the environment and the planet The article is written by US-based company Tesla Do you agree or disagree with the following?: US-ba...")</f>
        <v>Imagine you saw the following headline in a national newspaperIt’s time to boost our investment in R&amp;D, to protect the environment and the planet The article is written by US-based company Tesla Do you agree or disagree with the following?: US-ba...</v>
      </c>
      <c r="E296" s="14" t="str">
        <f>HYPERLINK("#'Full Results'!A2787", "2787")</f>
        <v>2787</v>
      </c>
      <c r="F296" t="s">
        <v>16</v>
      </c>
    </row>
    <row r="297" spans="3:6">
      <c r="C297">
        <v>289</v>
      </c>
      <c r="D297" s="8" t="str">
        <f>HYPERLINK("#'Table 289'!A1", "Imagine you saw the following headline in a national newspaperIt’s time to boost our investment in R&amp;D, to protect the environment and the planet The article is written by US-based company Tesla Do you agree or disagree with the following?: I agr...")</f>
        <v>Imagine you saw the following headline in a national newspaperIt’s time to boost our investment in R&amp;D, to protect the environment and the planet The article is written by US-based company Tesla Do you agree or disagree with the following?: I agr...</v>
      </c>
      <c r="E297" s="14" t="str">
        <f>HYPERLINK("#'Full Results'!A2799", "2799")</f>
        <v>2799</v>
      </c>
      <c r="F297" t="s">
        <v>16</v>
      </c>
    </row>
    <row r="298" spans="3:6">
      <c r="C298">
        <v>290</v>
      </c>
      <c r="D298" s="8" t="str">
        <f>HYPERLINK("#'Table 290'!A1", "Grid Summary: Imagine you saw the following headline in a national newspaperIt’s time to boost our investment in R&amp;D, to protect the environment and the planet The article is written by a conservation group in your local area Do you agree or disa...")</f>
        <v>Grid Summary: Imagine you saw the following headline in a national newspaperIt’s time to boost our investment in R&amp;D, to protect the environment and the planet The article is written by a conservation group in your local area Do you agree or disa...</v>
      </c>
      <c r="E298" s="7"/>
      <c r="F298" t="s">
        <v>16</v>
      </c>
    </row>
    <row r="299" spans="3:6">
      <c r="C299">
        <v>291</v>
      </c>
      <c r="D299" s="8" t="str">
        <f>HYPERLINK("#'Table 291'!A1", "Imagine you saw the following headline in a national newspaperIt’s time to boost our investment in R&amp;D, to protect the environment and the planet The article is written by a conservation group in your local area Do you agree or disagree with the ...")</f>
        <v>Imagine you saw the following headline in a national newspaperIt’s time to boost our investment in R&amp;D, to protect the environment and the planet The article is written by a conservation group in your local area Do you agree or disagree with the ...</v>
      </c>
      <c r="E299" s="14" t="str">
        <f>HYPERLINK("#'Full Results'!A2811", "2811")</f>
        <v>2811</v>
      </c>
      <c r="F299" t="s">
        <v>16</v>
      </c>
    </row>
    <row r="300" spans="3:6">
      <c r="C300">
        <v>292</v>
      </c>
      <c r="D300" s="8" t="str">
        <f>HYPERLINK("#'Table 292'!A1", "Imagine you saw the following headline in a national newspaperIt’s time to boost our investment in R&amp;D, to protect the environment and the planet The article is written by a conservation group in your local area Do you agree or disagree with the ...")</f>
        <v>Imagine you saw the following headline in a national newspaperIt’s time to boost our investment in R&amp;D, to protect the environment and the planet The article is written by a conservation group in your local area Do you agree or disagree with the ...</v>
      </c>
      <c r="E300" s="14" t="str">
        <f>HYPERLINK("#'Full Results'!A2823", "2823")</f>
        <v>2823</v>
      </c>
      <c r="F300" t="s">
        <v>16</v>
      </c>
    </row>
    <row r="301" spans="3:6">
      <c r="C301">
        <v>293</v>
      </c>
      <c r="D301" s="8" t="str">
        <f>HYPERLINK("#'Table 293'!A1", "Imagine you saw the following headline in a national newspaperIt’s time to boost our investment in R&amp;D, to protect the environment and the planet The article is written by a conservation group in your local area Do you agree or disagree with the ...")</f>
        <v>Imagine you saw the following headline in a national newspaperIt’s time to boost our investment in R&amp;D, to protect the environment and the planet The article is written by a conservation group in your local area Do you agree or disagree with the ...</v>
      </c>
      <c r="E301" s="14" t="str">
        <f>HYPERLINK("#'Full Results'!A2835", "2835")</f>
        <v>2835</v>
      </c>
      <c r="F301" t="s">
        <v>16</v>
      </c>
    </row>
    <row r="302" spans="3:6">
      <c r="C302">
        <v>294</v>
      </c>
      <c r="D302" s="8" t="str">
        <f>HYPERLINK("#'Table 294'!A1", "Imagine you saw the following headline in a national newspaperIt’s time to boost our investment in R&amp;D, to protect the environment and the planet The article is written by a conservation group in your local area Do you agree or disagree with the ...")</f>
        <v>Imagine you saw the following headline in a national newspaperIt’s time to boost our investment in R&amp;D, to protect the environment and the planet The article is written by a conservation group in your local area Do you agree or disagree with the ...</v>
      </c>
      <c r="E302" s="14" t="str">
        <f>HYPERLINK("#'Full Results'!A2847", "2847")</f>
        <v>2847</v>
      </c>
      <c r="F302" t="s">
        <v>16</v>
      </c>
    </row>
    <row r="303" spans="3:6">
      <c r="C303">
        <v>295</v>
      </c>
      <c r="D303" s="8" t="str">
        <f>HYPERLINK("#'Table 295'!A1", "Grid Summary: Imagine you saw the following headline in a national newspaperIt’s time to boost our investment in R&amp;D, to protect the environment and the planet The article is written by the Wellcome Trust Do you agree or disagree with the following?")</f>
        <v>Grid Summary: Imagine you saw the following headline in a national newspaperIt’s time to boost our investment in R&amp;D, to protect the environment and the planet The article is written by the Wellcome Trust Do you agree or disagree with the following?</v>
      </c>
      <c r="E303" s="7"/>
      <c r="F303" t="s">
        <v>16</v>
      </c>
    </row>
    <row r="304" spans="3:6">
      <c r="C304">
        <v>296</v>
      </c>
      <c r="D304" s="8" t="str">
        <f>HYPERLINK("#'Table 296'!A1", "Imagine you saw the following headline in a national newspaperIt’s time to boost our investment in R&amp;D, to protect the environment and the planet The article is written by the Wellcome Trust Do you agree or disagree with the following?: I agree w...")</f>
        <v>Imagine you saw the following headline in a national newspaperIt’s time to boost our investment in R&amp;D, to protect the environment and the planet The article is written by the Wellcome Trust Do you agree or disagree with the following?: I agree w...</v>
      </c>
      <c r="E304" s="14" t="str">
        <f>HYPERLINK("#'Full Results'!A2859", "2859")</f>
        <v>2859</v>
      </c>
      <c r="F304" t="s">
        <v>16</v>
      </c>
    </row>
    <row r="305" spans="3:6">
      <c r="C305">
        <v>297</v>
      </c>
      <c r="D305" s="8" t="str">
        <f>HYPERLINK("#'Table 297'!A1", "Imagine you saw the following headline in a national newspaperIt’s time to boost our investment in R&amp;D, to protect the environment and the planet The article is written by the Wellcome Trust Do you agree or disagree with the following?: I would b...")</f>
        <v>Imagine you saw the following headline in a national newspaperIt’s time to boost our investment in R&amp;D, to protect the environment and the planet The article is written by the Wellcome Trust Do you agree or disagree with the following?: I would b...</v>
      </c>
      <c r="E305" s="14" t="str">
        <f>HYPERLINK("#'Full Results'!A2871", "2871")</f>
        <v>2871</v>
      </c>
      <c r="F305" t="s">
        <v>16</v>
      </c>
    </row>
    <row r="306" spans="3:6">
      <c r="C306">
        <v>298</v>
      </c>
      <c r="D306" s="8" t="str">
        <f>HYPERLINK("#'Table 298'!A1", "Imagine you saw the following headline in a national newspaperIt’s time to boost our investment in R&amp;D, to protect the environment and the planet The article is written by the Wellcome Trust Do you agree or disagree with the following?: The Wellc...")</f>
        <v>Imagine you saw the following headline in a national newspaperIt’s time to boost our investment in R&amp;D, to protect the environment and the planet The article is written by the Wellcome Trust Do you agree or disagree with the following?: The Wellc...</v>
      </c>
      <c r="E306" s="14" t="str">
        <f>HYPERLINK("#'Full Results'!A2883", "2883")</f>
        <v>2883</v>
      </c>
      <c r="F306" t="s">
        <v>16</v>
      </c>
    </row>
    <row r="307" spans="3:6">
      <c r="C307">
        <v>299</v>
      </c>
      <c r="D307" s="8" t="str">
        <f>HYPERLINK("#'Table 299'!A1", "Imagine you saw the following headline in a national newspaperIt’s time to boost our investment in R&amp;D, to protect the environment and the planet The article is written by the Wellcome Trust Do you agree or disagree with the following?: I trust t...")</f>
        <v>Imagine you saw the following headline in a national newspaperIt’s time to boost our investment in R&amp;D, to protect the environment and the planet The article is written by the Wellcome Trust Do you agree or disagree with the following?: I trust t...</v>
      </c>
      <c r="E307" s="14" t="str">
        <f>HYPERLINK("#'Full Results'!A2895", "2895")</f>
        <v>2895</v>
      </c>
      <c r="F307" t="s">
        <v>16</v>
      </c>
    </row>
    <row r="308" spans="3:6">
      <c r="C308">
        <v>300</v>
      </c>
      <c r="D308" s="8" t="str">
        <f>HYPERLINK("#'Table 300'!A1", "Grid Summary: Imagine you saw the following headline in a national newspaperIt’s time to boost our investment in R&amp;D, to protect the environment and the planet The article is written by WWF (the World Wide Fund for Nature) Do you agree or disagre...")</f>
        <v>Grid Summary: Imagine you saw the following headline in a national newspaperIt’s time to boost our investment in R&amp;D, to protect the environment and the planet The article is written by WWF (the World Wide Fund for Nature) Do you agree or disagre...</v>
      </c>
      <c r="E308" s="7"/>
      <c r="F308" t="s">
        <v>16</v>
      </c>
    </row>
    <row r="309" spans="3:6">
      <c r="C309">
        <v>301</v>
      </c>
      <c r="D309" s="8" t="str">
        <f>HYPERLINK("#'Table 301'!A1", "Imagine you saw the following headline in a national newspaperIt’s time to boost our investment in R&amp;D, to protect the environment and the planet The article is written by WWF (the World Wide Fund for Nature) Do you agree or disagree with the fol...")</f>
        <v>Imagine you saw the following headline in a national newspaperIt’s time to boost our investment in R&amp;D, to protect the environment and the planet The article is written by WWF (the World Wide Fund for Nature) Do you agree or disagree with the fol...</v>
      </c>
      <c r="E309" s="14" t="str">
        <f>HYPERLINK("#'Full Results'!A2907", "2907")</f>
        <v>2907</v>
      </c>
      <c r="F309" t="s">
        <v>16</v>
      </c>
    </row>
    <row r="310" spans="3:6">
      <c r="C310">
        <v>302</v>
      </c>
      <c r="D310" s="8" t="str">
        <f>HYPERLINK("#'Table 302'!A1", "Imagine you saw the following headline in a national newspaperIt’s time to boost our investment in R&amp;D, to protect the environment and the planet The article is written by WWF (the World Wide Fund for Nature) Do you agree or disagree with the fol...")</f>
        <v>Imagine you saw the following headline in a national newspaperIt’s time to boost our investment in R&amp;D, to protect the environment and the planet The article is written by WWF (the World Wide Fund for Nature) Do you agree or disagree with the fol...</v>
      </c>
      <c r="E310" s="14" t="str">
        <f>HYPERLINK("#'Full Results'!A2919", "2919")</f>
        <v>2919</v>
      </c>
      <c r="F310" t="s">
        <v>16</v>
      </c>
    </row>
    <row r="311" spans="3:6">
      <c r="C311">
        <v>303</v>
      </c>
      <c r="D311" s="8" t="str">
        <f>HYPERLINK("#'Table 303'!A1", "Imagine you saw the following headline in a national newspaperIt’s time to boost our investment in R&amp;D, to protect the environment and the planet The article is written by WWF (the World Wide Fund for Nature) Do you agree or disagree with the fol...")</f>
        <v>Imagine you saw the following headline in a national newspaperIt’s time to boost our investment in R&amp;D, to protect the environment and the planet The article is written by WWF (the World Wide Fund for Nature) Do you agree or disagree with the fol...</v>
      </c>
      <c r="E311" s="14" t="str">
        <f>HYPERLINK("#'Full Results'!A2931", "2931")</f>
        <v>2931</v>
      </c>
      <c r="F311" t="s">
        <v>16</v>
      </c>
    </row>
    <row r="312" spans="3:6">
      <c r="C312">
        <v>304</v>
      </c>
      <c r="D312" s="8" t="str">
        <f>HYPERLINK("#'Table 304'!A1", "Imagine you saw the following headline in a national newspaperIt’s time to boost our investment in R&amp;D, to protect the environment and the planet The article is written by WWF (the World Wide Fund for Nature) Do you agree or disagree with the fol...")</f>
        <v>Imagine you saw the following headline in a national newspaperIt’s time to boost our investment in R&amp;D, to protect the environment and the planet The article is written by WWF (the World Wide Fund for Nature) Do you agree or disagree with the fol...</v>
      </c>
      <c r="E312" s="14" t="str">
        <f>HYPERLINK("#'Full Results'!A2943", "2943")</f>
        <v>2943</v>
      </c>
      <c r="F312" t="s">
        <v>16</v>
      </c>
    </row>
    <row r="313" spans="3:6">
      <c r="C313">
        <v>305</v>
      </c>
      <c r="D313" s="8" t="str">
        <f>HYPERLINK("#'Table 305'!A1", "Grid Summary: Imagine you saw the following headline in a national newspaperIt’s time to boost our investment in R&amp;D, to protect the environment and the planet The article is written by David Attenborough Do you agree or disagree with the following?")</f>
        <v>Grid Summary: Imagine you saw the following headline in a national newspaperIt’s time to boost our investment in R&amp;D, to protect the environment and the planet The article is written by David Attenborough Do you agree or disagree with the following?</v>
      </c>
      <c r="E313" s="7"/>
      <c r="F313" t="s">
        <v>16</v>
      </c>
    </row>
    <row r="314" spans="3:6">
      <c r="C314">
        <v>306</v>
      </c>
      <c r="D314" s="8" t="str">
        <f>HYPERLINK("#'Table 306'!A1", "Imagine you saw the following headline in a national newspaperIt’s time to boost our investment in R&amp;D, to protect the environment and the planet The article is written by David Attenborough Do you agree or disagree with the following?: I trust D...")</f>
        <v>Imagine you saw the following headline in a national newspaperIt’s time to boost our investment in R&amp;D, to protect the environment and the planet The article is written by David Attenborough Do you agree or disagree with the following?: I trust D...</v>
      </c>
      <c r="E314" s="14" t="str">
        <f>HYPERLINK("#'Full Results'!A2955", "2955")</f>
        <v>2955</v>
      </c>
      <c r="F314" t="s">
        <v>16</v>
      </c>
    </row>
    <row r="315" spans="3:6">
      <c r="C315">
        <v>307</v>
      </c>
      <c r="D315" s="8" t="str">
        <f>HYPERLINK("#'Table 307'!A1", "Imagine you saw the following headline in a national newspaperIt’s time to boost our investment in R&amp;D, to protect the environment and the planet The article is written by David Attenborough Do you agree or disagree with the following?: I agree w...")</f>
        <v>Imagine you saw the following headline in a national newspaperIt’s time to boost our investment in R&amp;D, to protect the environment and the planet The article is written by David Attenborough Do you agree or disagree with the following?: I agree w...</v>
      </c>
      <c r="E315" s="14" t="str">
        <f>HYPERLINK("#'Full Results'!A2967", "2967")</f>
        <v>2967</v>
      </c>
      <c r="F315" t="s">
        <v>16</v>
      </c>
    </row>
    <row r="316" spans="3:6">
      <c r="C316">
        <v>308</v>
      </c>
      <c r="D316" s="8" t="str">
        <f>HYPERLINK("#'Table 308'!A1", "Imagine you saw the following headline in a national newspaperIt’s time to boost our investment in R&amp;D, to protect the environment and the planet The article is written by David Attenborough Do you agree or disagree with the following?: I would b...")</f>
        <v>Imagine you saw the following headline in a national newspaperIt’s time to boost our investment in R&amp;D, to protect the environment and the planet The article is written by David Attenborough Do you agree or disagree with the following?: I would b...</v>
      </c>
      <c r="E316" s="14" t="str">
        <f>HYPERLINK("#'Full Results'!A2979", "2979")</f>
        <v>2979</v>
      </c>
      <c r="F316" t="s">
        <v>16</v>
      </c>
    </row>
    <row r="317" spans="3:6">
      <c r="C317">
        <v>309</v>
      </c>
      <c r="D317" s="8" t="str">
        <f>HYPERLINK("#'Table 309'!A1", "Imagine you saw the following headline in a national newspaperIt’s time to boost our investment in R&amp;D, to protect the environment and the planet The article is written by David Attenborough Do you agree or disagree with the following?: David Att...")</f>
        <v>Imagine you saw the following headline in a national newspaperIt’s time to boost our investment in R&amp;D, to protect the environment and the planet The article is written by David Attenborough Do you agree or disagree with the following?: David Att...</v>
      </c>
      <c r="E317" s="14" t="str">
        <f>HYPERLINK("#'Full Results'!A2991", "2991")</f>
        <v>2991</v>
      </c>
      <c r="F317" t="s">
        <v>16</v>
      </c>
    </row>
    <row r="318" spans="3:6">
      <c r="C318">
        <v>310</v>
      </c>
      <c r="D318" s="8" t="str">
        <f>HYPERLINK("#'Table 310'!A1", "Grid Summary: Imagine you saw the following headline in a national newspaperIt’s time to boost our investment in R&amp;D, to protect the environment and the planet The article is written by Professor Duncan Wingham, of the Natural Environment Researc...")</f>
        <v>Grid Summary: Imagine you saw the following headline in a national newspaperIt’s time to boost our investment in R&amp;D, to protect the environment and the planet The article is written by Professor Duncan Wingham, of the Natural Environment Researc...</v>
      </c>
      <c r="E318" s="7"/>
      <c r="F318" t="s">
        <v>16</v>
      </c>
    </row>
    <row r="319" spans="3:6">
      <c r="C319">
        <v>311</v>
      </c>
      <c r="D319" s="8" t="str">
        <f>HYPERLINK("#'Table 311'!A1", "Imagine you saw the following headline in a national newspaperIt’s time to boost our investment in R&amp;D, to protect the environment and the planet The article is written by Professor Duncan Wingham, of the Natural Environment Research Council Do y...")</f>
        <v>Imagine you saw the following headline in a national newspaperIt’s time to boost our investment in R&amp;D, to protect the environment and the planet The article is written by Professor Duncan Wingham, of the Natural Environment Research Council Do y...</v>
      </c>
      <c r="E319" s="14" t="str">
        <f>HYPERLINK("#'Full Results'!A3003", "3003")</f>
        <v>3003</v>
      </c>
      <c r="F319" t="s">
        <v>16</v>
      </c>
    </row>
    <row r="320" spans="3:6">
      <c r="C320">
        <v>312</v>
      </c>
      <c r="D320" s="8" t="str">
        <f>HYPERLINK("#'Table 312'!A1", "Imagine you saw the following headline in a national newspaperIt’s time to boost our investment in R&amp;D, to protect the environment and the planet The article is written by Professor Duncan Wingham, of the Natural Environment Research Council Do y...")</f>
        <v>Imagine you saw the following headline in a national newspaperIt’s time to boost our investment in R&amp;D, to protect the environment and the planet The article is written by Professor Duncan Wingham, of the Natural Environment Research Council Do y...</v>
      </c>
      <c r="E320" s="14" t="str">
        <f>HYPERLINK("#'Full Results'!A3015", "3015")</f>
        <v>3015</v>
      </c>
      <c r="F320" t="s">
        <v>16</v>
      </c>
    </row>
    <row r="321" spans="3:6">
      <c r="C321">
        <v>313</v>
      </c>
      <c r="D321" s="8" t="str">
        <f>HYPERLINK("#'Table 313'!A1", "Imagine you saw the following headline in a national newspaperIt’s time to boost our investment in R&amp;D, to protect the environment and the planet The article is written by Professor Duncan Wingham, of the Natural Environment Research Council Do y...")</f>
        <v>Imagine you saw the following headline in a national newspaperIt’s time to boost our investment in R&amp;D, to protect the environment and the planet The article is written by Professor Duncan Wingham, of the Natural Environment Research Council Do y...</v>
      </c>
      <c r="E321" s="14" t="str">
        <f>HYPERLINK("#'Full Results'!A3027", "3027")</f>
        <v>3027</v>
      </c>
      <c r="F321" t="s">
        <v>16</v>
      </c>
    </row>
    <row r="322" spans="3:6">
      <c r="C322">
        <v>314</v>
      </c>
      <c r="D322" s="8" t="str">
        <f>HYPERLINK("#'Table 314'!A1", "Imagine you saw the following headline in a national newspaperIt’s time to boost our investment in R&amp;D, to protect the environment and the planet The article is written by Professor Duncan Wingham, of the Natural Environment Research Council Do y...")</f>
        <v>Imagine you saw the following headline in a national newspaperIt’s time to boost our investment in R&amp;D, to protect the environment and the planet The article is written by Professor Duncan Wingham, of the Natural Environment Research Council Do y...</v>
      </c>
      <c r="E322" s="14" t="str">
        <f>HYPERLINK("#'Full Results'!A3039", "3039")</f>
        <v>3039</v>
      </c>
      <c r="F322" t="s">
        <v>16</v>
      </c>
    </row>
    <row r="323" spans="3:6">
      <c r="C323">
        <v>315</v>
      </c>
      <c r="D323" s="8" t="str">
        <f>HYPERLINK("#'Table 315'!A1", " Imagine a group of people who work in research were planning to campaign for the Government to invest more in Research &amp; Development.  Some argue that they are too involved in the issue to campaign for this as their jobs rely on this investment,...")</f>
        <v xml:space="preserve"> Imagine a group of people who work in research were planning to campaign for the Government to invest more in Research &amp; Development.  Some argue that they are too involved in the issue to campaign for this as their jobs rely on this investment,...</v>
      </c>
      <c r="E323" s="14" t="str">
        <f>HYPERLINK("#'Full Results'!A3051", "3051")</f>
        <v>3051</v>
      </c>
      <c r="F323" t="s">
        <v>15</v>
      </c>
    </row>
    <row r="324" spans="3:6">
      <c r="C324">
        <v>316</v>
      </c>
      <c r="D324" s="8" t="str">
        <f>HYPERLINK("#'Table 316'!A1", " Imagine a group of businesses were planning to campaign for the Government to invest more in Research &amp; Development.  Some argue that they are too involved in the issue to campaign for this as they would profit off the results of R&amp;D, so they mi...")</f>
        <v xml:space="preserve"> Imagine a group of businesses were planning to campaign for the Government to invest more in Research &amp; Development.  Some argue that they are too involved in the issue to campaign for this as they would profit off the results of R&amp;D, so they mi...</v>
      </c>
      <c r="E324" s="14" t="str">
        <f>HYPERLINK("#'Full Results'!A3057", "3057")</f>
        <v>3057</v>
      </c>
      <c r="F324" t="s">
        <v>15</v>
      </c>
    </row>
    <row r="325" spans="3:6">
      <c r="C325">
        <v>317</v>
      </c>
      <c r="D325" s="8" t="str">
        <f>HYPERLINK("#'Table 317'!A1", "Grid Summary: Do you agree or disagree with the following?")</f>
        <v>Grid Summary: Do you agree or disagree with the following?</v>
      </c>
      <c r="E325" s="7"/>
      <c r="F325" t="s">
        <v>15</v>
      </c>
    </row>
    <row r="326" spans="3:6">
      <c r="C326">
        <v>318</v>
      </c>
      <c r="D326" s="8" t="str">
        <f>HYPERLINK("#'Table 318'!A1", "Do you agree or disagree with the following?: I trust researchers to be honest about how much money the Government should invest in R&amp;D")</f>
        <v>Do you agree or disagree with the following?: I trust researchers to be honest about how much money the Government should invest in R&amp;D</v>
      </c>
      <c r="E326" s="14" t="str">
        <f>HYPERLINK("#'Full Results'!A3063", "3063")</f>
        <v>3063</v>
      </c>
      <c r="F326" t="s">
        <v>15</v>
      </c>
    </row>
    <row r="327" spans="3:6">
      <c r="C327">
        <v>319</v>
      </c>
      <c r="D327" s="8" t="str">
        <f>HYPERLINK("#'Table 319'!A1", "Do you agree or disagree with the following?: I trust universities to be honest about how much money the Government should invest in R&amp;D")</f>
        <v>Do you agree or disagree with the following?: I trust universities to be honest about how much money the Government should invest in R&amp;D</v>
      </c>
      <c r="E327" s="14" t="str">
        <f>HYPERLINK("#'Full Results'!A3075", "3075")</f>
        <v>3075</v>
      </c>
      <c r="F327" t="s">
        <v>15</v>
      </c>
    </row>
    <row r="328" spans="3:6">
      <c r="C328">
        <v>320</v>
      </c>
      <c r="D328" s="8" t="str">
        <f>HYPERLINK("#'Table 320'!A1", "Do you agree or disagree with the following?: I trust businesses to be honest about how much money the Government should invest in R&amp;D")</f>
        <v>Do you agree or disagree with the following?: I trust businesses to be honest about how much money the Government should invest in R&amp;D</v>
      </c>
      <c r="E328" s="14" t="str">
        <f>HYPERLINK("#'Full Results'!A3087", "3087")</f>
        <v>3087</v>
      </c>
      <c r="F328" t="s">
        <v>15</v>
      </c>
    </row>
    <row r="329" spans="3:6">
      <c r="C329">
        <v>321</v>
      </c>
      <c r="D329" s="8" t="str">
        <f>HYPERLINK("#'Table 321'!A1", "Do you agree or disagree with the following?: I trust research charities to be honest about how much money the Government should invest in R&amp;D")</f>
        <v>Do you agree or disagree with the following?: I trust research charities to be honest about how much money the Government should invest in R&amp;D</v>
      </c>
      <c r="E329" s="14" t="str">
        <f>HYPERLINK("#'Full Results'!A3099", "3099")</f>
        <v>3099</v>
      </c>
      <c r="F329" t="s">
        <v>15</v>
      </c>
    </row>
    <row r="330" spans="3:6">
      <c r="C330">
        <v>322</v>
      </c>
      <c r="D330" s="8" t="str">
        <f>HYPERLINK("#'Table 322'!A1", "Do you agree or disagree with the following?: I trust politicians to be honest about how much money the Government should invest in R&amp;D")</f>
        <v>Do you agree or disagree with the following?: I trust politicians to be honest about how much money the Government should invest in R&amp;D</v>
      </c>
      <c r="E330" s="14" t="str">
        <f>HYPERLINK("#'Full Results'!A3111", "3111")</f>
        <v>3111</v>
      </c>
      <c r="F330" t="s">
        <v>15</v>
      </c>
    </row>
    <row r="331" spans="3:6">
      <c r="C331">
        <v>323</v>
      </c>
      <c r="D331" s="8" t="str">
        <f>HYPERLINK("#'Table 323'!A1", " You said you live in London. How important is it to you that London carries out a lot of Research &amp; Development?")</f>
        <v xml:space="preserve"> You said you live in London. How important is it to you that London carries out a lot of Research &amp; Development?</v>
      </c>
      <c r="E331" s="14" t="str">
        <f>HYPERLINK("#'Full Results'!A3123", "3123")</f>
        <v>3123</v>
      </c>
      <c r="F331" t="s">
        <v>23</v>
      </c>
    </row>
    <row r="332" spans="3:6">
      <c r="C332">
        <v>324</v>
      </c>
      <c r="D332" s="8" t="str">
        <f>HYPERLINK("#'Table 324'!A1", " You said you live in the South East. How important is it to you that the South East carries out a lot of Research &amp; Development?")</f>
        <v xml:space="preserve"> You said you live in the South East. How important is it to you that the South East carries out a lot of Research &amp; Development?</v>
      </c>
      <c r="E332" s="14" t="str">
        <f>HYPERLINK("#'Full Results'!A3130", "3130")</f>
        <v>3130</v>
      </c>
      <c r="F332" t="s">
        <v>24</v>
      </c>
    </row>
    <row r="333" spans="3:6">
      <c r="C333">
        <v>325</v>
      </c>
      <c r="D333" s="8" t="str">
        <f>HYPERLINK("#'Table 325'!A1", " You said you live in the South West. How important is it to you that the South West carries out a lot of Research &amp; Development?")</f>
        <v xml:space="preserve"> You said you live in the South West. How important is it to you that the South West carries out a lot of Research &amp; Development?</v>
      </c>
      <c r="E333" s="14" t="str">
        <f>HYPERLINK("#'Full Results'!A3137", "3137")</f>
        <v>3137</v>
      </c>
      <c r="F333" t="s">
        <v>25</v>
      </c>
    </row>
    <row r="334" spans="3:6">
      <c r="C334">
        <v>326</v>
      </c>
      <c r="D334" s="8" t="str">
        <f>HYPERLINK("#'Table 326'!A1", " You said you live in the East of England. How important is it to you that the East of England carries out a lot of Research &amp; Development?")</f>
        <v xml:space="preserve"> You said you live in the East of England. How important is it to you that the East of England carries out a lot of Research &amp; Development?</v>
      </c>
      <c r="E334" s="14" t="str">
        <f>HYPERLINK("#'Full Results'!A3144", "3144")</f>
        <v>3144</v>
      </c>
      <c r="F334" t="s">
        <v>28</v>
      </c>
    </row>
    <row r="335" spans="3:6">
      <c r="C335">
        <v>327</v>
      </c>
      <c r="D335" s="8" t="str">
        <f>HYPERLINK("#'Table 327'!A1", " You said you live in the East Midlands. How important is it to you that the East Midlands carries out a lot of Research &amp; Development?")</f>
        <v xml:space="preserve"> You said you live in the East Midlands. How important is it to you that the East Midlands carries out a lot of Research &amp; Development?</v>
      </c>
      <c r="E335" s="14" t="str">
        <f>HYPERLINK("#'Full Results'!A3151", "3151")</f>
        <v>3151</v>
      </c>
      <c r="F335" t="s">
        <v>26</v>
      </c>
    </row>
    <row r="336" spans="3:6">
      <c r="C336">
        <v>328</v>
      </c>
      <c r="D336" s="8" t="str">
        <f>HYPERLINK("#'Table 328'!A1", " You said you live in the West Midlands. How important is it to you that the West Midlands carries out a lot of Research &amp; Development?")</f>
        <v xml:space="preserve"> You said you live in the West Midlands. How important is it to you that the West Midlands carries out a lot of Research &amp; Development?</v>
      </c>
      <c r="E336" s="14" t="str">
        <f>HYPERLINK("#'Full Results'!A3158", "3158")</f>
        <v>3158</v>
      </c>
      <c r="F336" t="s">
        <v>27</v>
      </c>
    </row>
    <row r="337" spans="3:6">
      <c r="C337">
        <v>329</v>
      </c>
      <c r="D337" s="8" t="str">
        <f>HYPERLINK("#'Table 329'!A1", " You said you live in Yorkshire and the Humber. How important is it to you that Yorkshire and the Humber carries out a lot of Research &amp; Development?")</f>
        <v xml:space="preserve"> You said you live in Yorkshire and the Humber. How important is it to you that Yorkshire and the Humber carries out a lot of Research &amp; Development?</v>
      </c>
      <c r="E337" s="14" t="str">
        <f>HYPERLINK("#'Full Results'!A3165", "3165")</f>
        <v>3165</v>
      </c>
      <c r="F337" t="s">
        <v>29</v>
      </c>
    </row>
    <row r="338" spans="3:6">
      <c r="C338">
        <v>330</v>
      </c>
      <c r="D338" s="8" t="str">
        <f>HYPERLINK("#'Table 330'!A1", " You said you live in the North East. How important is it to you that the North East carries out a lot of Research &amp; Development?")</f>
        <v xml:space="preserve"> You said you live in the North East. How important is it to you that the North East carries out a lot of Research &amp; Development?</v>
      </c>
      <c r="E338" s="14" t="str">
        <f>HYPERLINK("#'Full Results'!A3172", "3172")</f>
        <v>3172</v>
      </c>
      <c r="F338" t="s">
        <v>30</v>
      </c>
    </row>
    <row r="339" spans="3:6">
      <c r="C339">
        <v>331</v>
      </c>
      <c r="D339" s="8" t="str">
        <f>HYPERLINK("#'Table 331'!A1", " You said you live in the North West. How important is it to you that the North West carries out a lot of Research &amp; Development?")</f>
        <v xml:space="preserve"> You said you live in the North West. How important is it to you that the North West carries out a lot of Research &amp; Development?</v>
      </c>
      <c r="E339" s="14" t="str">
        <f>HYPERLINK("#'Full Results'!A3179", "3179")</f>
        <v>3179</v>
      </c>
      <c r="F339" t="s">
        <v>31</v>
      </c>
    </row>
    <row r="340" spans="3:6">
      <c r="C340">
        <v>332</v>
      </c>
      <c r="D340" s="8" t="str">
        <f>HYPERLINK("#'Table 332'!A1", " You said you live in Scotland. How important is it to you that Scotland carries out a lot of Research &amp; Development?")</f>
        <v xml:space="preserve"> You said you live in Scotland. How important is it to you that Scotland carries out a lot of Research &amp; Development?</v>
      </c>
      <c r="E340" s="14" t="str">
        <f>HYPERLINK("#'Full Results'!A3186", "3186")</f>
        <v>3186</v>
      </c>
      <c r="F340" t="s">
        <v>32</v>
      </c>
    </row>
    <row r="341" spans="3:6">
      <c r="C341">
        <v>333</v>
      </c>
      <c r="D341" s="8" t="str">
        <f>HYPERLINK("#'Table 333'!A1", " You said you live in Wales. How important is it to you that Wales carries out a lot of Research &amp; Development?")</f>
        <v xml:space="preserve"> You said you live in Wales. How important is it to you that Wales carries out a lot of Research &amp; Development?</v>
      </c>
      <c r="E341" s="14" t="str">
        <f>HYPERLINK("#'Full Results'!A3193", "3193")</f>
        <v>3193</v>
      </c>
      <c r="F341" t="s">
        <v>34</v>
      </c>
    </row>
    <row r="342" spans="3:6">
      <c r="C342">
        <v>334</v>
      </c>
      <c r="D342" s="8" t="str">
        <f>HYPERLINK("#'Table 334'!A1", " You said you live in Northern Ireland. How important is it to you that Northern Ireland carries out a lot of Research &amp; Development?")</f>
        <v xml:space="preserve"> You said you live in Northern Ireland. How important is it to you that Northern Ireland carries out a lot of Research &amp; Development?</v>
      </c>
      <c r="E342" s="14" t="str">
        <f>HYPERLINK("#'Full Results'!A3200", "3200")</f>
        <v>3200</v>
      </c>
      <c r="F342" t="s">
        <v>33</v>
      </c>
    </row>
    <row r="343" spans="3:6">
      <c r="C343">
        <v>335</v>
      </c>
      <c r="D343" s="8" t="str">
        <f>HYPERLINK("#'Table 335'!A1", "You said it is at least somewhat important to you that your region carries out a lot of Research &amp; Development. In your view, what are the benefits to your region of carrying out a lot of Research &amp; Development?Select all that apply")</f>
        <v>You said it is at least somewhat important to you that your region carries out a lot of Research &amp; Development. In your view, what are the benefits to your region of carrying out a lot of Research &amp; Development?Select all that apply</v>
      </c>
      <c r="E343" s="14" t="str">
        <f>HYPERLINK("#'Full Results'!A3207", "3207")</f>
        <v>3207</v>
      </c>
      <c r="F343" t="s">
        <v>57</v>
      </c>
    </row>
    <row r="344" spans="3:6">
      <c r="C344">
        <v>336</v>
      </c>
      <c r="D344" s="8" t="str">
        <f>HYPERLINK("#'Table 336'!A1", "Grid Summary: Do you agree or disagree with the following?")</f>
        <v>Grid Summary: Do you agree or disagree with the following?</v>
      </c>
      <c r="E344" s="7"/>
      <c r="F344" t="s">
        <v>15</v>
      </c>
    </row>
    <row r="345" spans="3:6">
      <c r="C345">
        <v>337</v>
      </c>
      <c r="D345" s="8" t="str">
        <f>HYPERLINK("#'Table 337'!A1", "Do you agree or disagree with the following?: I know hardly anything about the research being done in my area")</f>
        <v>Do you agree or disagree with the following?: I know hardly anything about the research being done in my area</v>
      </c>
      <c r="E345" s="14" t="str">
        <f>HYPERLINK("#'Full Results'!A3219", "3219")</f>
        <v>3219</v>
      </c>
      <c r="F345" t="s">
        <v>15</v>
      </c>
    </row>
    <row r="346" spans="3:6">
      <c r="C346">
        <v>338</v>
      </c>
      <c r="D346" s="8" t="str">
        <f>HYPERLINK("#'Table 338'!A1", "Do you agree or disagree with the following?: I would like to hear more about research being done in my area")</f>
        <v>Do you agree or disagree with the following?: I would like to hear more about research being done in my area</v>
      </c>
      <c r="E346" s="14" t="str">
        <f>HYPERLINK("#'Full Results'!A3231", "3231")</f>
        <v>3231</v>
      </c>
      <c r="F346" t="s">
        <v>15</v>
      </c>
    </row>
    <row r="347" spans="3:6">
      <c r="C347">
        <v>339</v>
      </c>
      <c r="D347" s="8" t="str">
        <f>HYPERLINK("#'Table 339'!A1", "Do you agree or disagree with the following?: My area is well-known for research")</f>
        <v>Do you agree or disagree with the following?: My area is well-known for research</v>
      </c>
      <c r="E347" s="14" t="str">
        <f>HYPERLINK("#'Full Results'!A3243", "3243")</f>
        <v>3243</v>
      </c>
      <c r="F347" t="s">
        <v>15</v>
      </c>
    </row>
    <row r="348" spans="3:6">
      <c r="C348">
        <v>340</v>
      </c>
      <c r="D348" s="8" t="str">
        <f>HYPERLINK("#'Table 340'!A1", "Do you agree or disagree with the following?: I would trust people who work in R&amp;D in my area to talk about its benefits")</f>
        <v>Do you agree or disagree with the following?: I would trust people who work in R&amp;D in my area to talk about its benefits</v>
      </c>
      <c r="E348" s="14" t="str">
        <f>HYPERLINK("#'Full Results'!A3255", "3255")</f>
        <v>3255</v>
      </c>
      <c r="F348" t="s">
        <v>15</v>
      </c>
    </row>
    <row r="349" spans="3:6">
      <c r="C349">
        <v>341</v>
      </c>
      <c r="D349" s="8" t="str">
        <f>HYPERLINK("#'Table 341'!A1", "Which of the following, if any, would you personally be interested in seeing, attending or taking part in to learn more about the research being carried out in your area?Select any which apply")</f>
        <v>Which of the following, if any, would you personally be interested in seeing, attending or taking part in to learn more about the research being carried out in your area?Select any which apply</v>
      </c>
      <c r="E349" s="14" t="str">
        <f>HYPERLINK("#'Full Results'!A3267", "3267")</f>
        <v>3267</v>
      </c>
      <c r="F349" t="s">
        <v>15</v>
      </c>
    </row>
    <row r="350" spans="3:6">
      <c r="C350">
        <v>342</v>
      </c>
      <c r="D350" s="8" t="str">
        <f>HYPERLINK("#'Table 342'!A1", " Are you aware of any examples of past or present R&amp;D that’s happening in your local area, such as new discoveries or inventions?")</f>
        <v xml:space="preserve"> Are you aware of any examples of past or present R&amp;D that’s happening in your local area, such as new discoveries or inventions?</v>
      </c>
      <c r="E350" s="14" t="str">
        <f>HYPERLINK("#'Full Results'!A3280", "3280")</f>
        <v>3280</v>
      </c>
      <c r="F350" t="s">
        <v>15</v>
      </c>
    </row>
    <row r="351" spans="3:6">
      <c r="C351">
        <v>343</v>
      </c>
      <c r="D351" s="8" t="str">
        <f>HYPERLINK("#'Table 343'!A1", "Grid Summary: Do you agree or disagree with the following?")</f>
        <v>Grid Summary: Do you agree or disagree with the following?</v>
      </c>
      <c r="E351" s="7"/>
      <c r="F351" t="s">
        <v>16</v>
      </c>
    </row>
    <row r="352" spans="3:6">
      <c r="C352">
        <v>344</v>
      </c>
      <c r="D352" s="8" t="str">
        <f>HYPERLINK("#'Table 344'!A1", "Do you agree or disagree with the following?: The UK should be a world-leader in R&amp;D")</f>
        <v>Do you agree or disagree with the following?: The UK should be a world-leader in R&amp;D</v>
      </c>
      <c r="E352" s="14" t="str">
        <f>HYPERLINK("#'Full Results'!A3287", "3287")</f>
        <v>3287</v>
      </c>
      <c r="F352" t="s">
        <v>16</v>
      </c>
    </row>
    <row r="353" spans="3:6">
      <c r="C353">
        <v>345</v>
      </c>
      <c r="D353" s="8" t="str">
        <f>HYPERLINK("#'Table 345'!A1", "Do you agree or disagree with the following?: It is important to me that the UK invests more in R&amp;D than similar countries")</f>
        <v>Do you agree or disagree with the following?: It is important to me that the UK invests more in R&amp;D than similar countries</v>
      </c>
      <c r="E353" s="14" t="str">
        <f>HYPERLINK("#'Full Results'!A3299", "3299")</f>
        <v>3299</v>
      </c>
      <c r="F353" t="s">
        <v>16</v>
      </c>
    </row>
    <row r="354" spans="3:6">
      <c r="C354">
        <v>346</v>
      </c>
      <c r="D354" s="8" t="str">
        <f>HYPERLINK("#'Table 346'!A1", "Do you agree or disagree with the following?: R&amp;D is not a competition between countries")</f>
        <v>Do you agree or disagree with the following?: R&amp;D is not a competition between countries</v>
      </c>
      <c r="E354" s="14" t="str">
        <f>HYPERLINK("#'Full Results'!A3311", "3311")</f>
        <v>3311</v>
      </c>
      <c r="F354" t="s">
        <v>16</v>
      </c>
    </row>
    <row r="355" spans="3:6">
      <c r="C355">
        <v>347</v>
      </c>
      <c r="D355" s="8" t="str">
        <f>HYPERLINK("#'Table 347'!A1", "Do you agree or disagree with the following?: There is no need for the UK to invest in R&amp;D because we will benefit from R&amp;D carried out by other countries")</f>
        <v>Do you agree or disagree with the following?: There is no need for the UK to invest in R&amp;D because we will benefit from R&amp;D carried out by other countries</v>
      </c>
      <c r="E355" s="14" t="str">
        <f>HYPERLINK("#'Full Results'!A3323", "3323")</f>
        <v>3323</v>
      </c>
      <c r="F355" t="s">
        <v>16</v>
      </c>
    </row>
    <row r="356" spans="3:6">
      <c r="C356">
        <v>348</v>
      </c>
      <c r="D356" s="8" t="str">
        <f>HYPERLINK("#'Table 348'!A1", "Grid Summary: The UK invests less in R&amp;D than France and Germany. Do you agree or disagree with the following?")</f>
        <v>Grid Summary: The UK invests less in R&amp;D than France and Germany. Do you agree or disagree with the following?</v>
      </c>
      <c r="E356" s="7"/>
      <c r="F356" t="s">
        <v>16</v>
      </c>
    </row>
    <row r="357" spans="3:6">
      <c r="C357">
        <v>349</v>
      </c>
      <c r="D357" s="8" t="str">
        <f>HYPERLINK("#'Table 349'!A1", "The UK invests less in R&amp;D than France and Germany. Do you agree or disagree with the following?: There is no need for the UK to invest in R&amp;D because we will benefit from R&amp;D carried out by other countries")</f>
        <v>The UK invests less in R&amp;D than France and Germany. Do you agree or disagree with the following?: There is no need for the UK to invest in R&amp;D because we will benefit from R&amp;D carried out by other countries</v>
      </c>
      <c r="E357" s="14" t="str">
        <f>HYPERLINK("#'Full Results'!A3335", "3335")</f>
        <v>3335</v>
      </c>
      <c r="F357" t="s">
        <v>16</v>
      </c>
    </row>
    <row r="358" spans="3:6">
      <c r="C358">
        <v>350</v>
      </c>
      <c r="D358" s="8" t="str">
        <f>HYPERLINK("#'Table 350'!A1", "The UK invests less in R&amp;D than France and Germany. Do you agree or disagree with the following?: The UK should be a world-leader in R&amp;D")</f>
        <v>The UK invests less in R&amp;D than France and Germany. Do you agree or disagree with the following?: The UK should be a world-leader in R&amp;D</v>
      </c>
      <c r="E358" s="14" t="str">
        <f>HYPERLINK("#'Full Results'!A3347", "3347")</f>
        <v>3347</v>
      </c>
      <c r="F358" t="s">
        <v>16</v>
      </c>
    </row>
    <row r="359" spans="3:6">
      <c r="C359">
        <v>351</v>
      </c>
      <c r="D359" s="8" t="str">
        <f>HYPERLINK("#'Table 351'!A1", "The UK invests less in R&amp;D than France and Germany. Do you agree or disagree with the following?: It is important to me that the UK invests more in R&amp;D than similar countries")</f>
        <v>The UK invests less in R&amp;D than France and Germany. Do you agree or disagree with the following?: It is important to me that the UK invests more in R&amp;D than similar countries</v>
      </c>
      <c r="E359" s="14" t="str">
        <f>HYPERLINK("#'Full Results'!A3359", "3359")</f>
        <v>3359</v>
      </c>
      <c r="F359" t="s">
        <v>16</v>
      </c>
    </row>
    <row r="360" spans="3:6">
      <c r="C360">
        <v>352</v>
      </c>
      <c r="D360" s="8" t="str">
        <f>HYPERLINK("#'Table 352'!A1", "The UK invests less in R&amp;D than France and Germany. Do you agree or disagree with the following?: R&amp;D is not a competition between countries")</f>
        <v>The UK invests less in R&amp;D than France and Germany. Do you agree or disagree with the following?: R&amp;D is not a competition between countries</v>
      </c>
      <c r="E360" s="14" t="str">
        <f>HYPERLINK("#'Full Results'!A3371", "3371")</f>
        <v>3371</v>
      </c>
      <c r="F360" t="s">
        <v>16</v>
      </c>
    </row>
    <row r="361" spans="3:6">
      <c r="C361">
        <v>353</v>
      </c>
      <c r="D361" s="8" t="str">
        <f>HYPERLINK("#'Table 353'!A1", "Grid Summary: Do you agree or disagree with the following?")</f>
        <v>Grid Summary: Do you agree or disagree with the following?</v>
      </c>
      <c r="E361" s="7"/>
      <c r="F361" t="s">
        <v>58</v>
      </c>
    </row>
    <row r="362" spans="3:6">
      <c r="C362">
        <v>354</v>
      </c>
      <c r="D362" s="8" t="str">
        <f>HYPERLINK("#'Table 354'!A1", "Do you agree or disagree with the following?: Falling behind France and Germany means that the UK will be worse off in the future")</f>
        <v>Do you agree or disagree with the following?: Falling behind France and Germany means that the UK will be worse off in the future</v>
      </c>
      <c r="E362" s="14" t="str">
        <f>HYPERLINK("#'Full Results'!A3383", "3383")</f>
        <v>3383</v>
      </c>
      <c r="F362" t="s">
        <v>58</v>
      </c>
    </row>
    <row r="363" spans="3:6">
      <c r="C363">
        <v>355</v>
      </c>
      <c r="D363" s="8" t="str">
        <f>HYPERLINK("#'Table 355'!A1", "Do you agree or disagree with the following?: The UK should invest more in R&amp;D to catch up with countries like France and Germany")</f>
        <v>Do you agree or disagree with the following?: The UK should invest more in R&amp;D to catch up with countries like France and Germany</v>
      </c>
      <c r="E363" s="14" t="str">
        <f>HYPERLINK("#'Full Results'!A3395", "3395")</f>
        <v>3395</v>
      </c>
      <c r="F363" t="s">
        <v>58</v>
      </c>
    </row>
    <row r="364" spans="3:6">
      <c r="C364">
        <v>356</v>
      </c>
      <c r="D364" s="8" t="str">
        <f>HYPERLINK("#'Table 356'!A1", "Do you agree or disagree with the following?: I feel disappointed that the UK invests less in R&amp;D than France and Germany")</f>
        <v>Do you agree or disagree with the following?: I feel disappointed that the UK invests less in R&amp;D than France and Germany</v>
      </c>
      <c r="E364" s="14" t="str">
        <f>HYPERLINK("#'Full Results'!A3407", "3407")</f>
        <v>3407</v>
      </c>
      <c r="F364" t="s">
        <v>58</v>
      </c>
    </row>
    <row r="365" spans="3:6">
      <c r="C365">
        <v>357</v>
      </c>
      <c r="D365" s="8" t="str">
        <f>HYPERLINK("#'Table 357'!A1", "Do you agree or disagree with the following?: It does not matter that the UK invests less in R&amp;D than France and Germany")</f>
        <v>Do you agree or disagree with the following?: It does not matter that the UK invests less in R&amp;D than France and Germany</v>
      </c>
      <c r="E365" s="14" t="str">
        <f>HYPERLINK("#'Full Results'!A3419", "3419")</f>
        <v>3419</v>
      </c>
      <c r="F365" t="s">
        <v>58</v>
      </c>
    </row>
    <row r="366" spans="3:6">
      <c r="C366">
        <v>358</v>
      </c>
      <c r="D366" s="8" t="str">
        <f>HYPERLINK("#'Table 358'!A1", "Grid Summary: The UK invests less in R&amp;D than France and Germany. Do you agree or disagree with the following?")</f>
        <v>Grid Summary: The UK invests less in R&amp;D than France and Germany. Do you agree or disagree with the following?</v>
      </c>
      <c r="E366" s="7"/>
      <c r="F366" t="s">
        <v>59</v>
      </c>
    </row>
    <row r="367" spans="3:6">
      <c r="C367">
        <v>359</v>
      </c>
      <c r="D367" s="8" t="str">
        <f>HYPERLINK("#'Table 359'!A1", "The UK invests less in R&amp;D than France and Germany. Do you agree or disagree with the following?: Falling behind France and Germany means that the UK will be worse off in the future")</f>
        <v>The UK invests less in R&amp;D than France and Germany. Do you agree or disagree with the following?: Falling behind France and Germany means that the UK will be worse off in the future</v>
      </c>
      <c r="E367" s="14" t="str">
        <f>HYPERLINK("#'Full Results'!A3431", "3431")</f>
        <v>3431</v>
      </c>
      <c r="F367" t="s">
        <v>59</v>
      </c>
    </row>
    <row r="368" spans="3:6">
      <c r="C368">
        <v>360</v>
      </c>
      <c r="D368" s="8" t="str">
        <f>HYPERLINK("#'Table 360'!A1", "The UK invests less in R&amp;D than France and Germany. Do you agree or disagree with the following?: It does not matter that the UK invests less in R&amp;D than France and Germany")</f>
        <v>The UK invests less in R&amp;D than France and Germany. Do you agree or disagree with the following?: It does not matter that the UK invests less in R&amp;D than France and Germany</v>
      </c>
      <c r="E368" s="14" t="str">
        <f>HYPERLINK("#'Full Results'!A3443", "3443")</f>
        <v>3443</v>
      </c>
      <c r="F368" t="s">
        <v>59</v>
      </c>
    </row>
    <row r="369" spans="3:6">
      <c r="C369">
        <v>361</v>
      </c>
      <c r="D369" s="8" t="str">
        <f>HYPERLINK("#'Table 361'!A1", "The UK invests less in R&amp;D than France and Germany. Do you agree or disagree with the following?: I feel disappointed that the UK invests less in R&amp;D than France and Germany")</f>
        <v>The UK invests less in R&amp;D than France and Germany. Do you agree or disagree with the following?: I feel disappointed that the UK invests less in R&amp;D than France and Germany</v>
      </c>
      <c r="E369" s="14" t="str">
        <f>HYPERLINK("#'Full Results'!A3455", "3455")</f>
        <v>3455</v>
      </c>
      <c r="F369" t="s">
        <v>59</v>
      </c>
    </row>
    <row r="370" spans="3:6">
      <c r="C370">
        <v>362</v>
      </c>
      <c r="D370" s="8" t="str">
        <f>HYPERLINK("#'Table 362'!A1", "The UK invests less in R&amp;D than France and Germany. Do you agree or disagree with the following?: The UK should invest more in R&amp;D to catch up with countries like France and Germany")</f>
        <v>The UK invests less in R&amp;D than France and Germany. Do you agree or disagree with the following?: The UK should invest more in R&amp;D to catch up with countries like France and Germany</v>
      </c>
      <c r="E370" s="14" t="str">
        <f>HYPERLINK("#'Full Results'!A3467", "3467")</f>
        <v>3467</v>
      </c>
      <c r="F370" t="s">
        <v>59</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Y28"/>
  <sheetViews>
    <sheetView showGridLines="0" workbookViewId="0">
      <pane xSplit="2" topLeftCell="C1" activePane="topRight" state="frozen"/>
      <selection pane="topRight" activeCell="B24" sqref="B2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2022</v>
      </c>
      <c r="D7" s="10">
        <v>939</v>
      </c>
      <c r="E7" s="10">
        <v>1076</v>
      </c>
      <c r="F7" s="10"/>
      <c r="G7" s="10">
        <v>181</v>
      </c>
      <c r="H7" s="10">
        <v>280</v>
      </c>
      <c r="I7" s="10">
        <v>278</v>
      </c>
      <c r="J7" s="10">
        <v>353</v>
      </c>
      <c r="K7" s="10">
        <v>422</v>
      </c>
      <c r="L7" s="10">
        <v>508</v>
      </c>
      <c r="M7" s="10"/>
      <c r="N7" s="10">
        <v>584</v>
      </c>
      <c r="O7" s="10">
        <v>577</v>
      </c>
      <c r="P7" s="10">
        <v>386</v>
      </c>
      <c r="Q7" s="10">
        <v>464</v>
      </c>
      <c r="R7" s="10"/>
      <c r="S7" s="10">
        <v>210</v>
      </c>
      <c r="T7" s="10">
        <v>291</v>
      </c>
      <c r="U7" s="10">
        <v>193</v>
      </c>
      <c r="V7" s="10">
        <v>187</v>
      </c>
      <c r="W7" s="10">
        <v>152</v>
      </c>
      <c r="X7" s="10">
        <v>189</v>
      </c>
      <c r="Y7" s="10">
        <v>168</v>
      </c>
      <c r="Z7" s="10">
        <v>91</v>
      </c>
      <c r="AA7" s="10">
        <v>237</v>
      </c>
      <c r="AB7" s="10">
        <v>174</v>
      </c>
      <c r="AC7" s="10">
        <v>80</v>
      </c>
      <c r="AD7" s="10">
        <v>50</v>
      </c>
      <c r="AE7" s="10"/>
      <c r="AF7" s="10">
        <v>868</v>
      </c>
      <c r="AG7" s="10">
        <v>848</v>
      </c>
      <c r="AH7" s="10">
        <v>203</v>
      </c>
      <c r="AI7" s="10"/>
      <c r="AJ7" s="10">
        <v>462</v>
      </c>
      <c r="AK7" s="10">
        <v>627</v>
      </c>
      <c r="AL7" s="10">
        <v>181</v>
      </c>
      <c r="AM7" s="10"/>
      <c r="AN7" s="10">
        <v>428</v>
      </c>
      <c r="AO7" s="10">
        <v>362</v>
      </c>
      <c r="AP7" s="10">
        <v>475</v>
      </c>
      <c r="AQ7" s="10">
        <v>196</v>
      </c>
      <c r="AR7" s="10">
        <v>32</v>
      </c>
      <c r="AS7" s="10"/>
      <c r="AT7" s="10">
        <v>1857</v>
      </c>
      <c r="AU7" s="10">
        <v>159</v>
      </c>
      <c r="AV7" s="10"/>
      <c r="AW7" s="10">
        <v>1097</v>
      </c>
      <c r="AX7" s="10">
        <v>266</v>
      </c>
      <c r="AY7" s="10">
        <v>659</v>
      </c>
    </row>
    <row r="8" spans="2:51" ht="30" customHeight="1">
      <c r="B8" s="11" t="s">
        <v>112</v>
      </c>
      <c r="C8" s="11">
        <v>2011</v>
      </c>
      <c r="D8" s="11">
        <v>960</v>
      </c>
      <c r="E8" s="11">
        <v>1044</v>
      </c>
      <c r="F8" s="11"/>
      <c r="G8" s="11">
        <v>208</v>
      </c>
      <c r="H8" s="11">
        <v>346</v>
      </c>
      <c r="I8" s="11">
        <v>312</v>
      </c>
      <c r="J8" s="11">
        <v>345</v>
      </c>
      <c r="K8" s="11">
        <v>344</v>
      </c>
      <c r="L8" s="11">
        <v>456</v>
      </c>
      <c r="M8" s="11"/>
      <c r="N8" s="11">
        <v>531</v>
      </c>
      <c r="O8" s="11">
        <v>529</v>
      </c>
      <c r="P8" s="11">
        <v>446</v>
      </c>
      <c r="Q8" s="11">
        <v>493</v>
      </c>
      <c r="R8" s="11"/>
      <c r="S8" s="11">
        <v>258</v>
      </c>
      <c r="T8" s="11">
        <v>275</v>
      </c>
      <c r="U8" s="11">
        <v>168</v>
      </c>
      <c r="V8" s="11">
        <v>194</v>
      </c>
      <c r="W8" s="11">
        <v>143</v>
      </c>
      <c r="X8" s="11">
        <v>203</v>
      </c>
      <c r="Y8" s="11">
        <v>156</v>
      </c>
      <c r="Z8" s="11">
        <v>78</v>
      </c>
      <c r="AA8" s="11">
        <v>226</v>
      </c>
      <c r="AB8" s="11">
        <v>174</v>
      </c>
      <c r="AC8" s="11">
        <v>81</v>
      </c>
      <c r="AD8" s="11">
        <v>54</v>
      </c>
      <c r="AE8" s="11"/>
      <c r="AF8" s="11">
        <v>843</v>
      </c>
      <c r="AG8" s="11">
        <v>829</v>
      </c>
      <c r="AH8" s="11">
        <v>224</v>
      </c>
      <c r="AI8" s="11"/>
      <c r="AJ8" s="11">
        <v>436</v>
      </c>
      <c r="AK8" s="11">
        <v>646</v>
      </c>
      <c r="AL8" s="11">
        <v>173</v>
      </c>
      <c r="AM8" s="11"/>
      <c r="AN8" s="11">
        <v>429</v>
      </c>
      <c r="AO8" s="11">
        <v>373</v>
      </c>
      <c r="AP8" s="11">
        <v>471</v>
      </c>
      <c r="AQ8" s="11">
        <v>195</v>
      </c>
      <c r="AR8" s="11">
        <v>29</v>
      </c>
      <c r="AS8" s="11"/>
      <c r="AT8" s="11">
        <v>1819</v>
      </c>
      <c r="AU8" s="11">
        <v>186</v>
      </c>
      <c r="AV8" s="11"/>
      <c r="AW8" s="11">
        <v>1049</v>
      </c>
      <c r="AX8" s="11">
        <v>278</v>
      </c>
      <c r="AY8" s="11">
        <v>685</v>
      </c>
    </row>
    <row r="9" spans="2:51">
      <c r="B9" s="18" t="s">
        <v>167</v>
      </c>
      <c r="C9" s="17">
        <v>0.307455164617704</v>
      </c>
      <c r="D9" s="17">
        <v>0.35297401741053602</v>
      </c>
      <c r="E9" s="17">
        <v>0.26565635629251</v>
      </c>
      <c r="F9" s="17"/>
      <c r="G9" s="17">
        <v>0.32693490086335902</v>
      </c>
      <c r="H9" s="17">
        <v>0.31092793829336401</v>
      </c>
      <c r="I9" s="17">
        <v>0.359998239607973</v>
      </c>
      <c r="J9" s="17">
        <v>0.26511582855511201</v>
      </c>
      <c r="K9" s="17">
        <v>0.291785738782604</v>
      </c>
      <c r="L9" s="17">
        <v>0.30379911324101</v>
      </c>
      <c r="M9" s="17"/>
      <c r="N9" s="17">
        <v>0.364723622053303</v>
      </c>
      <c r="O9" s="17">
        <v>0.31490656511139498</v>
      </c>
      <c r="P9" s="17">
        <v>0.29399911010971203</v>
      </c>
      <c r="Q9" s="17">
        <v>0.24972784275349799</v>
      </c>
      <c r="R9" s="17"/>
      <c r="S9" s="17">
        <v>0.31705948271812201</v>
      </c>
      <c r="T9" s="17">
        <v>0.32639689326590698</v>
      </c>
      <c r="U9" s="17">
        <v>0.33336210220333201</v>
      </c>
      <c r="V9" s="17">
        <v>0.30787908214142701</v>
      </c>
      <c r="W9" s="17">
        <v>0.29367019804739303</v>
      </c>
      <c r="X9" s="17">
        <v>0.24160697407471499</v>
      </c>
      <c r="Y9" s="17">
        <v>0.336767720730132</v>
      </c>
      <c r="Z9" s="17">
        <v>0.22830062415782501</v>
      </c>
      <c r="AA9" s="17">
        <v>0.32555118847486703</v>
      </c>
      <c r="AB9" s="17">
        <v>0.32371307884581801</v>
      </c>
      <c r="AC9" s="17">
        <v>0.31753807773817</v>
      </c>
      <c r="AD9" s="17">
        <v>0.25396868254732102</v>
      </c>
      <c r="AE9" s="17"/>
      <c r="AF9" s="17">
        <v>0.28797290519915902</v>
      </c>
      <c r="AG9" s="17">
        <v>0.31896932930822203</v>
      </c>
      <c r="AH9" s="17">
        <v>0.31539357465245299</v>
      </c>
      <c r="AI9" s="17"/>
      <c r="AJ9" s="17">
        <v>0.33765068771086898</v>
      </c>
      <c r="AK9" s="17">
        <v>0.31934298011470502</v>
      </c>
      <c r="AL9" s="17">
        <v>0.340920708438882</v>
      </c>
      <c r="AM9" s="17"/>
      <c r="AN9" s="17">
        <v>0.25603104090206802</v>
      </c>
      <c r="AO9" s="17">
        <v>0.32779394984145199</v>
      </c>
      <c r="AP9" s="17">
        <v>0.30765742653752198</v>
      </c>
      <c r="AQ9" s="17">
        <v>0.39057380004005599</v>
      </c>
      <c r="AR9" s="17">
        <v>0.27109399790744199</v>
      </c>
      <c r="AS9" s="17"/>
      <c r="AT9" s="17">
        <v>0.30376165841265101</v>
      </c>
      <c r="AU9" s="17">
        <v>0.34215887948149798</v>
      </c>
      <c r="AV9" s="17"/>
      <c r="AW9" s="17">
        <v>0.376403502039174</v>
      </c>
      <c r="AX9" s="17">
        <v>0.25600036618145</v>
      </c>
      <c r="AY9" s="17">
        <v>0.222707399204635</v>
      </c>
    </row>
    <row r="10" spans="2:51">
      <c r="B10" s="18" t="s">
        <v>168</v>
      </c>
      <c r="C10" s="17">
        <v>0.270363229118327</v>
      </c>
      <c r="D10" s="17">
        <v>0.31043689047457501</v>
      </c>
      <c r="E10" s="17">
        <v>0.232362632062483</v>
      </c>
      <c r="F10" s="17"/>
      <c r="G10" s="17">
        <v>0.266011009513551</v>
      </c>
      <c r="H10" s="17">
        <v>0.24872835089991699</v>
      </c>
      <c r="I10" s="17">
        <v>0.28214817192449199</v>
      </c>
      <c r="J10" s="17">
        <v>0.26283352992415898</v>
      </c>
      <c r="K10" s="17">
        <v>0.22603633995831099</v>
      </c>
      <c r="L10" s="17">
        <v>0.319848178345499</v>
      </c>
      <c r="M10" s="17"/>
      <c r="N10" s="17">
        <v>0.32386368325697501</v>
      </c>
      <c r="O10" s="17">
        <v>0.26855416862527998</v>
      </c>
      <c r="P10" s="17">
        <v>0.23560643732259001</v>
      </c>
      <c r="Q10" s="17">
        <v>0.248183078543501</v>
      </c>
      <c r="R10" s="17"/>
      <c r="S10" s="17">
        <v>0.31665109333938302</v>
      </c>
      <c r="T10" s="17">
        <v>0.250972059069134</v>
      </c>
      <c r="U10" s="17">
        <v>0.243692835126402</v>
      </c>
      <c r="V10" s="17">
        <v>0.24800732372611101</v>
      </c>
      <c r="W10" s="17">
        <v>0.2483592315258</v>
      </c>
      <c r="X10" s="17">
        <v>0.25910601220209101</v>
      </c>
      <c r="Y10" s="17">
        <v>0.302244558839665</v>
      </c>
      <c r="Z10" s="17">
        <v>0.30050313166591502</v>
      </c>
      <c r="AA10" s="17">
        <v>0.26508137858952502</v>
      </c>
      <c r="AB10" s="17">
        <v>0.29994305793569398</v>
      </c>
      <c r="AC10" s="17">
        <v>0.28173433940520798</v>
      </c>
      <c r="AD10" s="17">
        <v>0.18671103805964601</v>
      </c>
      <c r="AE10" s="17"/>
      <c r="AF10" s="17">
        <v>0.252648446255127</v>
      </c>
      <c r="AG10" s="17">
        <v>0.30002453230204001</v>
      </c>
      <c r="AH10" s="17">
        <v>0.224898753333753</v>
      </c>
      <c r="AI10" s="17"/>
      <c r="AJ10" s="17">
        <v>0.25739114494312099</v>
      </c>
      <c r="AK10" s="17">
        <v>0.30758769528389401</v>
      </c>
      <c r="AL10" s="17">
        <v>0.29341101104762102</v>
      </c>
      <c r="AM10" s="17"/>
      <c r="AN10" s="17">
        <v>0.209901959567562</v>
      </c>
      <c r="AO10" s="17">
        <v>0.26201762811600998</v>
      </c>
      <c r="AP10" s="17">
        <v>0.31017988565897098</v>
      </c>
      <c r="AQ10" s="17">
        <v>0.34174460969320097</v>
      </c>
      <c r="AR10" s="17">
        <v>0.34898050050567803</v>
      </c>
      <c r="AS10" s="17"/>
      <c r="AT10" s="17">
        <v>0.26440226877056799</v>
      </c>
      <c r="AU10" s="17">
        <v>0.32110311525856999</v>
      </c>
      <c r="AV10" s="17"/>
      <c r="AW10" s="17">
        <v>0.32912773042211302</v>
      </c>
      <c r="AX10" s="17">
        <v>0.203849465299801</v>
      </c>
      <c r="AY10" s="17">
        <v>0.207320409679667</v>
      </c>
    </row>
    <row r="11" spans="2:51">
      <c r="B11" s="18" t="s">
        <v>169</v>
      </c>
      <c r="C11" s="17">
        <v>0.26419542998918299</v>
      </c>
      <c r="D11" s="17">
        <v>0.32843582737099503</v>
      </c>
      <c r="E11" s="17">
        <v>0.202867442438325</v>
      </c>
      <c r="F11" s="17"/>
      <c r="G11" s="17">
        <v>0.25684330180187398</v>
      </c>
      <c r="H11" s="17">
        <v>0.28406481713466097</v>
      </c>
      <c r="I11" s="17">
        <v>0.249621103079884</v>
      </c>
      <c r="J11" s="17">
        <v>0.24490694146130301</v>
      </c>
      <c r="K11" s="17">
        <v>0.24688182773789399</v>
      </c>
      <c r="L11" s="17">
        <v>0.29010485284585802</v>
      </c>
      <c r="M11" s="17"/>
      <c r="N11" s="17">
        <v>0.33206424560270598</v>
      </c>
      <c r="O11" s="17">
        <v>0.26244469671673898</v>
      </c>
      <c r="P11" s="17">
        <v>0.21543494112919101</v>
      </c>
      <c r="Q11" s="17">
        <v>0.23426525154168401</v>
      </c>
      <c r="R11" s="17"/>
      <c r="S11" s="17">
        <v>0.297785047157475</v>
      </c>
      <c r="T11" s="17">
        <v>0.218429698545411</v>
      </c>
      <c r="U11" s="17">
        <v>0.31627581065157401</v>
      </c>
      <c r="V11" s="17">
        <v>0.26794390789127698</v>
      </c>
      <c r="W11" s="17">
        <v>0.25065805936430002</v>
      </c>
      <c r="X11" s="17">
        <v>0.24054691559327601</v>
      </c>
      <c r="Y11" s="17">
        <v>0.24564989547195901</v>
      </c>
      <c r="Z11" s="17">
        <v>0.30826394888123798</v>
      </c>
      <c r="AA11" s="17">
        <v>0.29271042902535999</v>
      </c>
      <c r="AB11" s="17">
        <v>0.23640357732099199</v>
      </c>
      <c r="AC11" s="17">
        <v>0.281940057747674</v>
      </c>
      <c r="AD11" s="17">
        <v>0.21945666153781401</v>
      </c>
      <c r="AE11" s="17"/>
      <c r="AF11" s="17">
        <v>0.247720314048549</v>
      </c>
      <c r="AG11" s="17">
        <v>0.27887413554233398</v>
      </c>
      <c r="AH11" s="17">
        <v>0.25506529150227802</v>
      </c>
      <c r="AI11" s="17"/>
      <c r="AJ11" s="17">
        <v>0.27010075981303699</v>
      </c>
      <c r="AK11" s="17">
        <v>0.27453161459506098</v>
      </c>
      <c r="AL11" s="17">
        <v>0.32917556377361601</v>
      </c>
      <c r="AM11" s="17"/>
      <c r="AN11" s="17">
        <v>0.18194053831177201</v>
      </c>
      <c r="AO11" s="17">
        <v>0.28996515507689202</v>
      </c>
      <c r="AP11" s="17">
        <v>0.28136471726523299</v>
      </c>
      <c r="AQ11" s="17">
        <v>0.33317055893960401</v>
      </c>
      <c r="AR11" s="17">
        <v>0.40774997469732899</v>
      </c>
      <c r="AS11" s="17"/>
      <c r="AT11" s="17">
        <v>0.27082890605127702</v>
      </c>
      <c r="AU11" s="17">
        <v>0.198051266214023</v>
      </c>
      <c r="AV11" s="17"/>
      <c r="AW11" s="17">
        <v>0.34648848310500802</v>
      </c>
      <c r="AX11" s="17">
        <v>0.20477137742472401</v>
      </c>
      <c r="AY11" s="17">
        <v>0.16223828435670901</v>
      </c>
    </row>
    <row r="12" spans="2:51">
      <c r="B12" s="18" t="s">
        <v>170</v>
      </c>
      <c r="C12" s="17">
        <v>0.23582438868005301</v>
      </c>
      <c r="D12" s="17">
        <v>0.30141729374364201</v>
      </c>
      <c r="E12" s="17">
        <v>0.17509144581003999</v>
      </c>
      <c r="F12" s="17"/>
      <c r="G12" s="17">
        <v>0.28482268818133899</v>
      </c>
      <c r="H12" s="17">
        <v>0.206022915208845</v>
      </c>
      <c r="I12" s="17">
        <v>0.25047862685738698</v>
      </c>
      <c r="J12" s="17">
        <v>0.21594733576167099</v>
      </c>
      <c r="K12" s="17">
        <v>0.210889660500862</v>
      </c>
      <c r="L12" s="17">
        <v>0.25986729834484901</v>
      </c>
      <c r="M12" s="17"/>
      <c r="N12" s="17">
        <v>0.30056447669173098</v>
      </c>
      <c r="O12" s="17">
        <v>0.25519707640108702</v>
      </c>
      <c r="P12" s="17">
        <v>0.20756084064246699</v>
      </c>
      <c r="Q12" s="17">
        <v>0.17030063296238501</v>
      </c>
      <c r="R12" s="17"/>
      <c r="S12" s="17">
        <v>0.268298567277449</v>
      </c>
      <c r="T12" s="17">
        <v>0.20793161102830801</v>
      </c>
      <c r="U12" s="17">
        <v>0.244380368250213</v>
      </c>
      <c r="V12" s="17">
        <v>0.21524537139236299</v>
      </c>
      <c r="W12" s="17">
        <v>0.235320822919692</v>
      </c>
      <c r="X12" s="17">
        <v>0.21855029285986</v>
      </c>
      <c r="Y12" s="17">
        <v>0.23807999361952401</v>
      </c>
      <c r="Z12" s="17">
        <v>0.27336766372860999</v>
      </c>
      <c r="AA12" s="17">
        <v>0.268968225794949</v>
      </c>
      <c r="AB12" s="17">
        <v>0.21323185105141401</v>
      </c>
      <c r="AC12" s="17">
        <v>0.223880408383373</v>
      </c>
      <c r="AD12" s="17">
        <v>0.22776006569198101</v>
      </c>
      <c r="AE12" s="17"/>
      <c r="AF12" s="17">
        <v>0.21468416023748699</v>
      </c>
      <c r="AG12" s="17">
        <v>0.25560096166270702</v>
      </c>
      <c r="AH12" s="17">
        <v>0.19485290359723201</v>
      </c>
      <c r="AI12" s="17"/>
      <c r="AJ12" s="17">
        <v>0.29779131026823302</v>
      </c>
      <c r="AK12" s="17">
        <v>0.25934196472822901</v>
      </c>
      <c r="AL12" s="17">
        <v>0.26509266583352897</v>
      </c>
      <c r="AM12" s="17"/>
      <c r="AN12" s="17">
        <v>0.16467605667136601</v>
      </c>
      <c r="AO12" s="17">
        <v>0.248093995652543</v>
      </c>
      <c r="AP12" s="17">
        <v>0.28048566012815501</v>
      </c>
      <c r="AQ12" s="17">
        <v>0.29433023619296</v>
      </c>
      <c r="AR12" s="17">
        <v>0.35606171226593503</v>
      </c>
      <c r="AS12" s="17"/>
      <c r="AT12" s="17">
        <v>0.236274137915196</v>
      </c>
      <c r="AU12" s="17">
        <v>0.23204515408346499</v>
      </c>
      <c r="AV12" s="17"/>
      <c r="AW12" s="17">
        <v>0.30717513348426201</v>
      </c>
      <c r="AX12" s="17">
        <v>0.19051684596736701</v>
      </c>
      <c r="AY12" s="17">
        <v>0.14490423631037999</v>
      </c>
    </row>
    <row r="13" spans="2:51">
      <c r="B13" s="18" t="s">
        <v>171</v>
      </c>
      <c r="C13" s="17">
        <v>0.20905581347375199</v>
      </c>
      <c r="D13" s="17">
        <v>0.242937420188546</v>
      </c>
      <c r="E13" s="17">
        <v>0.17732426694967299</v>
      </c>
      <c r="F13" s="17"/>
      <c r="G13" s="17">
        <v>0.24296728993105399</v>
      </c>
      <c r="H13" s="17">
        <v>0.162772701165388</v>
      </c>
      <c r="I13" s="17">
        <v>0.153475710618412</v>
      </c>
      <c r="J13" s="17">
        <v>0.21825491123719701</v>
      </c>
      <c r="K13" s="17">
        <v>0.182872705164596</v>
      </c>
      <c r="L13" s="17">
        <v>0.27953266405601102</v>
      </c>
      <c r="M13" s="17"/>
      <c r="N13" s="17">
        <v>0.232390245493065</v>
      </c>
      <c r="O13" s="17">
        <v>0.21527405085930701</v>
      </c>
      <c r="P13" s="17">
        <v>0.16527815617401201</v>
      </c>
      <c r="Q13" s="17">
        <v>0.21525225630376299</v>
      </c>
      <c r="R13" s="17"/>
      <c r="S13" s="17">
        <v>0.22204011694950199</v>
      </c>
      <c r="T13" s="17">
        <v>0.17876950403855199</v>
      </c>
      <c r="U13" s="17">
        <v>0.28445108771546801</v>
      </c>
      <c r="V13" s="17">
        <v>0.15964991509739099</v>
      </c>
      <c r="W13" s="17">
        <v>0.226912862219662</v>
      </c>
      <c r="X13" s="17">
        <v>0.23257973972785401</v>
      </c>
      <c r="Y13" s="17">
        <v>0.191138477253946</v>
      </c>
      <c r="Z13" s="17">
        <v>0.27762391293316002</v>
      </c>
      <c r="AA13" s="17">
        <v>0.18617197660964399</v>
      </c>
      <c r="AB13" s="17">
        <v>0.174793475710838</v>
      </c>
      <c r="AC13" s="17">
        <v>0.33516900273727901</v>
      </c>
      <c r="AD13" s="17">
        <v>7.8864822119608102E-2</v>
      </c>
      <c r="AE13" s="17"/>
      <c r="AF13" s="17">
        <v>0.20964682118703901</v>
      </c>
      <c r="AG13" s="17">
        <v>0.22158630617976299</v>
      </c>
      <c r="AH13" s="17">
        <v>0.15946386991873501</v>
      </c>
      <c r="AI13" s="17"/>
      <c r="AJ13" s="17">
        <v>0.24223997869259001</v>
      </c>
      <c r="AK13" s="17">
        <v>0.21562680246993801</v>
      </c>
      <c r="AL13" s="17">
        <v>0.23305358716271099</v>
      </c>
      <c r="AM13" s="17"/>
      <c r="AN13" s="17">
        <v>0.19231072601707</v>
      </c>
      <c r="AO13" s="17">
        <v>0.21191973952193399</v>
      </c>
      <c r="AP13" s="17">
        <v>0.23594499335632399</v>
      </c>
      <c r="AQ13" s="17">
        <v>0.20590940440210101</v>
      </c>
      <c r="AR13" s="17">
        <v>0.30682127601021197</v>
      </c>
      <c r="AS13" s="17"/>
      <c r="AT13" s="17">
        <v>0.206856496723797</v>
      </c>
      <c r="AU13" s="17">
        <v>0.236854629498359</v>
      </c>
      <c r="AV13" s="17"/>
      <c r="AW13" s="17">
        <v>0.25581232877048699</v>
      </c>
      <c r="AX13" s="17">
        <v>0.16083007987449299</v>
      </c>
      <c r="AY13" s="17">
        <v>0.15699091046267399</v>
      </c>
    </row>
    <row r="14" spans="2:51">
      <c r="B14" s="18" t="s">
        <v>172</v>
      </c>
      <c r="C14" s="17">
        <v>0.15123722907206799</v>
      </c>
      <c r="D14" s="17">
        <v>0.14208042377687699</v>
      </c>
      <c r="E14" s="17">
        <v>0.16064532298276701</v>
      </c>
      <c r="F14" s="17"/>
      <c r="G14" s="17">
        <v>0.26696107546904102</v>
      </c>
      <c r="H14" s="17">
        <v>0.193355661029362</v>
      </c>
      <c r="I14" s="17">
        <v>0.13685077307906601</v>
      </c>
      <c r="J14" s="17">
        <v>0.115387437978294</v>
      </c>
      <c r="K14" s="17">
        <v>0.12794823189684601</v>
      </c>
      <c r="L14" s="17">
        <v>0.120895699864548</v>
      </c>
      <c r="M14" s="17"/>
      <c r="N14" s="17">
        <v>0.13045188751396999</v>
      </c>
      <c r="O14" s="17">
        <v>0.163080033735858</v>
      </c>
      <c r="P14" s="17">
        <v>0.15896035003623299</v>
      </c>
      <c r="Q14" s="17">
        <v>0.15289195202623601</v>
      </c>
      <c r="R14" s="17"/>
      <c r="S14" s="17">
        <v>0.13540818327583801</v>
      </c>
      <c r="T14" s="17">
        <v>0.19740401673796801</v>
      </c>
      <c r="U14" s="17">
        <v>0.15399795076926401</v>
      </c>
      <c r="V14" s="17">
        <v>0.134794594190774</v>
      </c>
      <c r="W14" s="17">
        <v>0.17856435090338599</v>
      </c>
      <c r="X14" s="17">
        <v>0.14456570593006299</v>
      </c>
      <c r="Y14" s="17">
        <v>0.124703649379901</v>
      </c>
      <c r="Z14" s="17">
        <v>0.102805007933138</v>
      </c>
      <c r="AA14" s="17">
        <v>0.12757511015808001</v>
      </c>
      <c r="AB14" s="17">
        <v>0.15964883605830099</v>
      </c>
      <c r="AC14" s="17">
        <v>9.9514798878678007E-2</v>
      </c>
      <c r="AD14" s="17">
        <v>0.29051260043714999</v>
      </c>
      <c r="AE14" s="17"/>
      <c r="AF14" s="17">
        <v>0.15455016128962201</v>
      </c>
      <c r="AG14" s="17">
        <v>0.13282027158596099</v>
      </c>
      <c r="AH14" s="17">
        <v>0.154282515065259</v>
      </c>
      <c r="AI14" s="17"/>
      <c r="AJ14" s="17">
        <v>0.122692885823738</v>
      </c>
      <c r="AK14" s="17">
        <v>0.15275989023561701</v>
      </c>
      <c r="AL14" s="17">
        <v>0.156264429789713</v>
      </c>
      <c r="AM14" s="17"/>
      <c r="AN14" s="17">
        <v>0.12958523982029899</v>
      </c>
      <c r="AO14" s="17">
        <v>0.166371085886451</v>
      </c>
      <c r="AP14" s="17">
        <v>0.141955962483164</v>
      </c>
      <c r="AQ14" s="17">
        <v>0.142659308584723</v>
      </c>
      <c r="AR14" s="17">
        <v>2.6631744669695302E-2</v>
      </c>
      <c r="AS14" s="17"/>
      <c r="AT14" s="17">
        <v>0.15306379745194501</v>
      </c>
      <c r="AU14" s="17">
        <v>0.13284720455101001</v>
      </c>
      <c r="AV14" s="17"/>
      <c r="AW14" s="17">
        <v>0.140784761867084</v>
      </c>
      <c r="AX14" s="17">
        <v>0.17334251397271699</v>
      </c>
      <c r="AY14" s="17">
        <v>0.15828471541920799</v>
      </c>
    </row>
    <row r="15" spans="2:51">
      <c r="B15" s="18" t="s">
        <v>173</v>
      </c>
      <c r="C15" s="17">
        <v>0.105341252418924</v>
      </c>
      <c r="D15" s="17">
        <v>0.11952935705921899</v>
      </c>
      <c r="E15" s="17">
        <v>9.2973423793865903E-2</v>
      </c>
      <c r="F15" s="17"/>
      <c r="G15" s="17">
        <v>0.120271574833241</v>
      </c>
      <c r="H15" s="17">
        <v>8.7148060638125496E-2</v>
      </c>
      <c r="I15" s="17">
        <v>9.0321980086010306E-2</v>
      </c>
      <c r="J15" s="17">
        <v>0.13346919250591199</v>
      </c>
      <c r="K15" s="17">
        <v>9.2522881811025207E-2</v>
      </c>
      <c r="L15" s="17">
        <v>0.11099704021755</v>
      </c>
      <c r="M15" s="17"/>
      <c r="N15" s="17">
        <v>0.121686061287562</v>
      </c>
      <c r="O15" s="17">
        <v>0.100601283500989</v>
      </c>
      <c r="P15" s="17">
        <v>7.8727199024172995E-2</v>
      </c>
      <c r="Q15" s="17">
        <v>0.119279758440215</v>
      </c>
      <c r="R15" s="17"/>
      <c r="S15" s="17">
        <v>0.12365081148511201</v>
      </c>
      <c r="T15" s="17">
        <v>8.5306070812177198E-2</v>
      </c>
      <c r="U15" s="17">
        <v>0.110599663701534</v>
      </c>
      <c r="V15" s="17">
        <v>9.9136113252421706E-2</v>
      </c>
      <c r="W15" s="17">
        <v>4.5213330979102899E-2</v>
      </c>
      <c r="X15" s="17">
        <v>0.121951204728334</v>
      </c>
      <c r="Y15" s="17">
        <v>0.12743936265071501</v>
      </c>
      <c r="Z15" s="17">
        <v>0.11061348356179</v>
      </c>
      <c r="AA15" s="17">
        <v>0.126557135991689</v>
      </c>
      <c r="AB15" s="17">
        <v>9.8615615734279599E-2</v>
      </c>
      <c r="AC15" s="17">
        <v>0.10246395077326501</v>
      </c>
      <c r="AD15" s="17">
        <v>8.8515104402325295E-2</v>
      </c>
      <c r="AE15" s="17"/>
      <c r="AF15" s="17">
        <v>9.8808878686790197E-2</v>
      </c>
      <c r="AG15" s="17">
        <v>0.121163593471871</v>
      </c>
      <c r="AH15" s="17">
        <v>6.8028183838527198E-2</v>
      </c>
      <c r="AI15" s="17"/>
      <c r="AJ15" s="17">
        <v>0.109180627065187</v>
      </c>
      <c r="AK15" s="17">
        <v>0.10129635748848</v>
      </c>
      <c r="AL15" s="17">
        <v>0.100443519079654</v>
      </c>
      <c r="AM15" s="17"/>
      <c r="AN15" s="17">
        <v>9.0362412643211307E-2</v>
      </c>
      <c r="AO15" s="17">
        <v>0.118039316767068</v>
      </c>
      <c r="AP15" s="17">
        <v>9.3621275426868295E-2</v>
      </c>
      <c r="AQ15" s="17">
        <v>0.13409258021575499</v>
      </c>
      <c r="AR15" s="17">
        <v>0.21262022083254001</v>
      </c>
      <c r="AS15" s="17"/>
      <c r="AT15" s="17">
        <v>0.10445902207779199</v>
      </c>
      <c r="AU15" s="17">
        <v>0.117138677736941</v>
      </c>
      <c r="AV15" s="17"/>
      <c r="AW15" s="17">
        <v>0.113029718083535</v>
      </c>
      <c r="AX15" s="17">
        <v>0.10155823191066</v>
      </c>
      <c r="AY15" s="17">
        <v>9.5098402156128706E-2</v>
      </c>
    </row>
    <row r="16" spans="2:51">
      <c r="B16" s="18" t="s">
        <v>174</v>
      </c>
      <c r="C16" s="17">
        <v>8.8223539588071304E-2</v>
      </c>
      <c r="D16" s="17">
        <v>6.7247012876010703E-2</v>
      </c>
      <c r="E16" s="17">
        <v>0.10809589016542499</v>
      </c>
      <c r="F16" s="17"/>
      <c r="G16" s="17">
        <v>9.8324645060842E-2</v>
      </c>
      <c r="H16" s="17">
        <v>0.11566242721849899</v>
      </c>
      <c r="I16" s="17">
        <v>8.0585771539630299E-2</v>
      </c>
      <c r="J16" s="17">
        <v>6.8545647890678699E-2</v>
      </c>
      <c r="K16" s="17">
        <v>9.4125798468580296E-2</v>
      </c>
      <c r="L16" s="17">
        <v>7.8438577059167999E-2</v>
      </c>
      <c r="M16" s="17"/>
      <c r="N16" s="17">
        <v>5.0339834958110598E-2</v>
      </c>
      <c r="O16" s="17">
        <v>8.2078000694622302E-2</v>
      </c>
      <c r="P16" s="17">
        <v>0.104958710703406</v>
      </c>
      <c r="Q16" s="17">
        <v>0.122455663400239</v>
      </c>
      <c r="R16" s="17"/>
      <c r="S16" s="17">
        <v>6.7120492596033907E-2</v>
      </c>
      <c r="T16" s="17">
        <v>0.119812535965161</v>
      </c>
      <c r="U16" s="17">
        <v>8.4547051215820707E-2</v>
      </c>
      <c r="V16" s="17">
        <v>8.2548332440286795E-2</v>
      </c>
      <c r="W16" s="17">
        <v>0.120158840136665</v>
      </c>
      <c r="X16" s="17">
        <v>7.70222215601645E-2</v>
      </c>
      <c r="Y16" s="17">
        <v>6.4377336527836906E-2</v>
      </c>
      <c r="Z16" s="17">
        <v>1.0111184792743901E-2</v>
      </c>
      <c r="AA16" s="17">
        <v>0.107647489332135</v>
      </c>
      <c r="AB16" s="17">
        <v>7.7593552945410399E-2</v>
      </c>
      <c r="AC16" s="17">
        <v>7.5036948710796803E-2</v>
      </c>
      <c r="AD16" s="17">
        <v>0.1717095687115</v>
      </c>
      <c r="AE16" s="17"/>
      <c r="AF16" s="17">
        <v>9.2693216730155195E-2</v>
      </c>
      <c r="AG16" s="17">
        <v>7.7079270911608905E-2</v>
      </c>
      <c r="AH16" s="17">
        <v>0.109774161337009</v>
      </c>
      <c r="AI16" s="17"/>
      <c r="AJ16" s="17">
        <v>7.8654520903935904E-2</v>
      </c>
      <c r="AK16" s="17">
        <v>9.2007440879185706E-2</v>
      </c>
      <c r="AL16" s="17">
        <v>7.0703427169600694E-2</v>
      </c>
      <c r="AM16" s="17"/>
      <c r="AN16" s="17">
        <v>0.104761061747321</v>
      </c>
      <c r="AO16" s="17">
        <v>0.10106693260091699</v>
      </c>
      <c r="AP16" s="17">
        <v>6.7182290821042906E-2</v>
      </c>
      <c r="AQ16" s="17">
        <v>5.2265020024282099E-2</v>
      </c>
      <c r="AR16" s="17">
        <v>6.5127104065768798E-2</v>
      </c>
      <c r="AS16" s="17"/>
      <c r="AT16" s="17">
        <v>8.5970543458843696E-2</v>
      </c>
      <c r="AU16" s="17">
        <v>0.112912106308689</v>
      </c>
      <c r="AV16" s="17"/>
      <c r="AW16" s="17">
        <v>6.2508269586979595E-2</v>
      </c>
      <c r="AX16" s="17">
        <v>0.113966736105719</v>
      </c>
      <c r="AY16" s="17">
        <v>0.11717464376164299</v>
      </c>
    </row>
    <row r="17" spans="2:51">
      <c r="B17" s="18" t="s">
        <v>175</v>
      </c>
      <c r="C17" s="17">
        <v>7.7436397269568996E-2</v>
      </c>
      <c r="D17" s="17">
        <v>7.0529214405412793E-2</v>
      </c>
      <c r="E17" s="17">
        <v>8.4294751595579101E-2</v>
      </c>
      <c r="F17" s="17"/>
      <c r="G17" s="17">
        <v>8.3713590844873301E-2</v>
      </c>
      <c r="H17" s="17">
        <v>8.6238773190711895E-2</v>
      </c>
      <c r="I17" s="17">
        <v>7.3684478941674597E-2</v>
      </c>
      <c r="J17" s="17">
        <v>7.8569138898499299E-2</v>
      </c>
      <c r="K17" s="17">
        <v>9.0807023827418495E-2</v>
      </c>
      <c r="L17" s="17">
        <v>5.9508260838863701E-2</v>
      </c>
      <c r="M17" s="17"/>
      <c r="N17" s="17">
        <v>4.1285004170828601E-2</v>
      </c>
      <c r="O17" s="17">
        <v>7.7435260390557703E-2</v>
      </c>
      <c r="P17" s="17">
        <v>9.2308681693567596E-2</v>
      </c>
      <c r="Q17" s="17">
        <v>0.104659520758373</v>
      </c>
      <c r="R17" s="17"/>
      <c r="S17" s="17">
        <v>5.3349223156981498E-2</v>
      </c>
      <c r="T17" s="17">
        <v>9.0135003279391002E-2</v>
      </c>
      <c r="U17" s="17">
        <v>8.2613868698763401E-2</v>
      </c>
      <c r="V17" s="17">
        <v>6.9293575626945506E-2</v>
      </c>
      <c r="W17" s="17">
        <v>0.111576221222263</v>
      </c>
      <c r="X17" s="17">
        <v>8.4005561386638894E-2</v>
      </c>
      <c r="Y17" s="17">
        <v>4.76957769265203E-2</v>
      </c>
      <c r="Z17" s="17">
        <v>6.6066665814705897E-2</v>
      </c>
      <c r="AA17" s="17">
        <v>4.6110272748845202E-2</v>
      </c>
      <c r="AB17" s="17">
        <v>0.121290807287027</v>
      </c>
      <c r="AC17" s="17">
        <v>8.7223088309820895E-2</v>
      </c>
      <c r="AD17" s="17">
        <v>0.10287979265694699</v>
      </c>
      <c r="AE17" s="17"/>
      <c r="AF17" s="17">
        <v>7.6935421578280705E-2</v>
      </c>
      <c r="AG17" s="17">
        <v>7.1756467287195397E-2</v>
      </c>
      <c r="AH17" s="17">
        <v>9.7056196437478495E-2</v>
      </c>
      <c r="AI17" s="17"/>
      <c r="AJ17" s="17">
        <v>8.1294316046140597E-2</v>
      </c>
      <c r="AK17" s="17">
        <v>5.89996582622083E-2</v>
      </c>
      <c r="AL17" s="17">
        <v>6.3757710963768394E-2</v>
      </c>
      <c r="AM17" s="17"/>
      <c r="AN17" s="17">
        <v>0.101853690389336</v>
      </c>
      <c r="AO17" s="17">
        <v>8.5114151981298597E-2</v>
      </c>
      <c r="AP17" s="17">
        <v>5.3145208536403102E-2</v>
      </c>
      <c r="AQ17" s="17">
        <v>5.5423270266921898E-2</v>
      </c>
      <c r="AR17" s="17">
        <v>0</v>
      </c>
      <c r="AS17" s="17"/>
      <c r="AT17" s="17">
        <v>7.4185390842993207E-2</v>
      </c>
      <c r="AU17" s="17">
        <v>0.111561001415555</v>
      </c>
      <c r="AV17" s="17"/>
      <c r="AW17" s="17">
        <v>6.9923651122938593E-2</v>
      </c>
      <c r="AX17" s="17">
        <v>8.9976036782502294E-2</v>
      </c>
      <c r="AY17" s="17">
        <v>8.3859557310314997E-2</v>
      </c>
    </row>
    <row r="18" spans="2:51">
      <c r="B18" s="18" t="s">
        <v>176</v>
      </c>
      <c r="C18" s="17">
        <v>5.0618796817852897E-2</v>
      </c>
      <c r="D18" s="17">
        <v>4.1988140326371402E-2</v>
      </c>
      <c r="E18" s="17">
        <v>5.8888298959984202E-2</v>
      </c>
      <c r="F18" s="17"/>
      <c r="G18" s="17">
        <v>5.5501404956346E-2</v>
      </c>
      <c r="H18" s="17">
        <v>4.75990002689533E-2</v>
      </c>
      <c r="I18" s="17">
        <v>6.81717973386817E-2</v>
      </c>
      <c r="J18" s="17">
        <v>4.0916759613321099E-2</v>
      </c>
      <c r="K18" s="17">
        <v>6.3154787698606094E-2</v>
      </c>
      <c r="L18" s="17">
        <v>3.6546583864884602E-2</v>
      </c>
      <c r="M18" s="17"/>
      <c r="N18" s="17">
        <v>3.6850200815224603E-2</v>
      </c>
      <c r="O18" s="17">
        <v>5.1831098838292698E-2</v>
      </c>
      <c r="P18" s="17">
        <v>4.7469726549543102E-2</v>
      </c>
      <c r="Q18" s="17">
        <v>6.6472226917873398E-2</v>
      </c>
      <c r="R18" s="17"/>
      <c r="S18" s="17">
        <v>4.4668424953385799E-2</v>
      </c>
      <c r="T18" s="17">
        <v>5.30974874678092E-2</v>
      </c>
      <c r="U18" s="17">
        <v>5.5992450848113003E-2</v>
      </c>
      <c r="V18" s="17">
        <v>4.9907902877741099E-2</v>
      </c>
      <c r="W18" s="17">
        <v>6.3215285800709398E-2</v>
      </c>
      <c r="X18" s="17">
        <v>2.0310389659992899E-2</v>
      </c>
      <c r="Y18" s="17">
        <v>3.1052777699181699E-2</v>
      </c>
      <c r="Z18" s="17">
        <v>5.3782893641424898E-2</v>
      </c>
      <c r="AA18" s="17">
        <v>6.2353255552370299E-2</v>
      </c>
      <c r="AB18" s="17">
        <v>6.4771581273695797E-2</v>
      </c>
      <c r="AC18" s="17">
        <v>3.3833645135521499E-2</v>
      </c>
      <c r="AD18" s="17">
        <v>0.114983813496257</v>
      </c>
      <c r="AE18" s="17"/>
      <c r="AF18" s="17">
        <v>5.8291079013387398E-2</v>
      </c>
      <c r="AG18" s="17">
        <v>3.7645963398834699E-2</v>
      </c>
      <c r="AH18" s="17">
        <v>5.7449909905671899E-2</v>
      </c>
      <c r="AI18" s="17"/>
      <c r="AJ18" s="17">
        <v>5.46890428974754E-2</v>
      </c>
      <c r="AK18" s="17">
        <v>4.3608751507884999E-2</v>
      </c>
      <c r="AL18" s="17">
        <v>2.0813767612541698E-2</v>
      </c>
      <c r="AM18" s="17"/>
      <c r="AN18" s="17">
        <v>7.5912680807272898E-2</v>
      </c>
      <c r="AO18" s="17">
        <v>5.0712911809570202E-2</v>
      </c>
      <c r="AP18" s="17">
        <v>5.2858430890312502E-2</v>
      </c>
      <c r="AQ18" s="17">
        <v>3.0308295424696999E-2</v>
      </c>
      <c r="AR18" s="17">
        <v>0</v>
      </c>
      <c r="AS18" s="17"/>
      <c r="AT18" s="17">
        <v>4.9143867962941699E-2</v>
      </c>
      <c r="AU18" s="17">
        <v>6.65665066268952E-2</v>
      </c>
      <c r="AV18" s="17"/>
      <c r="AW18" s="17">
        <v>3.87336782138617E-2</v>
      </c>
      <c r="AX18" s="17">
        <v>6.0990346239112501E-2</v>
      </c>
      <c r="AY18" s="17">
        <v>6.4618395747069304E-2</v>
      </c>
    </row>
    <row r="19" spans="2:51">
      <c r="B19" s="18" t="s">
        <v>177</v>
      </c>
      <c r="C19" s="17">
        <v>3.5641429340934498E-2</v>
      </c>
      <c r="D19" s="17">
        <v>3.3168915553019498E-2</v>
      </c>
      <c r="E19" s="17">
        <v>3.7285592687865202E-2</v>
      </c>
      <c r="F19" s="17"/>
      <c r="G19" s="17">
        <v>6.3149156638190707E-2</v>
      </c>
      <c r="H19" s="17">
        <v>4.8994335649545903E-2</v>
      </c>
      <c r="I19" s="17">
        <v>1.39870842162335E-2</v>
      </c>
      <c r="J19" s="17">
        <v>3.3865087796666402E-2</v>
      </c>
      <c r="K19" s="17">
        <v>4.2884401324937003E-2</v>
      </c>
      <c r="L19" s="17">
        <v>2.3631695181753901E-2</v>
      </c>
      <c r="M19" s="17"/>
      <c r="N19" s="17">
        <v>3.5792555444642001E-2</v>
      </c>
      <c r="O19" s="17">
        <v>4.0531053170302901E-2</v>
      </c>
      <c r="P19" s="17">
        <v>4.0368646483479202E-2</v>
      </c>
      <c r="Q19" s="17">
        <v>2.6770882867892299E-2</v>
      </c>
      <c r="R19" s="17"/>
      <c r="S19" s="17">
        <v>3.7396826125873403E-2</v>
      </c>
      <c r="T19" s="17">
        <v>2.5229641988847099E-2</v>
      </c>
      <c r="U19" s="17">
        <v>6.4519340693952399E-3</v>
      </c>
      <c r="V19" s="17">
        <v>3.1191216313232101E-2</v>
      </c>
      <c r="W19" s="17">
        <v>4.7284278482403803E-2</v>
      </c>
      <c r="X19" s="17">
        <v>2.1067853851989501E-2</v>
      </c>
      <c r="Y19" s="17">
        <v>5.2834307175989199E-2</v>
      </c>
      <c r="Z19" s="17">
        <v>5.5586146533354502E-2</v>
      </c>
      <c r="AA19" s="17">
        <v>7.4586130923335797E-2</v>
      </c>
      <c r="AB19" s="17">
        <v>2.9406383877644E-2</v>
      </c>
      <c r="AC19" s="17">
        <v>2.9010660405062401E-2</v>
      </c>
      <c r="AD19" s="17">
        <v>0</v>
      </c>
      <c r="AE19" s="17"/>
      <c r="AF19" s="17">
        <v>3.4386970268748797E-2</v>
      </c>
      <c r="AG19" s="17">
        <v>3.7915240168510798E-2</v>
      </c>
      <c r="AH19" s="17">
        <v>2.8949246764358099E-2</v>
      </c>
      <c r="AI19" s="17"/>
      <c r="AJ19" s="17">
        <v>4.2158530604412103E-2</v>
      </c>
      <c r="AK19" s="17">
        <v>4.13844269379533E-2</v>
      </c>
      <c r="AL19" s="17">
        <v>3.6741240289702201E-2</v>
      </c>
      <c r="AM19" s="17"/>
      <c r="AN19" s="17">
        <v>2.9872204782319799E-2</v>
      </c>
      <c r="AO19" s="17">
        <v>4.5627743074018103E-2</v>
      </c>
      <c r="AP19" s="17">
        <v>4.8371331112835599E-2</v>
      </c>
      <c r="AQ19" s="17">
        <v>1.81590874522706E-2</v>
      </c>
      <c r="AR19" s="17">
        <v>5.8361330627074E-2</v>
      </c>
      <c r="AS19" s="17"/>
      <c r="AT19" s="17">
        <v>3.6807484757334301E-2</v>
      </c>
      <c r="AU19" s="17">
        <v>2.5309646446489701E-2</v>
      </c>
      <c r="AV19" s="17"/>
      <c r="AW19" s="17">
        <v>3.8382339539049098E-2</v>
      </c>
      <c r="AX19" s="17">
        <v>2.8434585737266999E-2</v>
      </c>
      <c r="AY19" s="17">
        <v>3.4365210141193203E-2</v>
      </c>
    </row>
    <row r="20" spans="2:51">
      <c r="B20" s="18" t="s">
        <v>178</v>
      </c>
      <c r="C20" s="17">
        <v>3.5453110160523597E-2</v>
      </c>
      <c r="D20" s="17">
        <v>3.0316329061111699E-2</v>
      </c>
      <c r="E20" s="17">
        <v>4.0409585458451303E-2</v>
      </c>
      <c r="F20" s="17"/>
      <c r="G20" s="17">
        <v>7.7186657976744497E-2</v>
      </c>
      <c r="H20" s="17">
        <v>4.2328642171764998E-2</v>
      </c>
      <c r="I20" s="17">
        <v>4.6417150830687003E-2</v>
      </c>
      <c r="J20" s="17">
        <v>3.8994996327588898E-2</v>
      </c>
      <c r="K20" s="17">
        <v>1.4326221441562099E-2</v>
      </c>
      <c r="L20" s="17">
        <v>1.6904915200680298E-2</v>
      </c>
      <c r="M20" s="17"/>
      <c r="N20" s="17">
        <v>2.3536577952003101E-2</v>
      </c>
      <c r="O20" s="17">
        <v>4.0872151255136498E-2</v>
      </c>
      <c r="P20" s="17">
        <v>5.2540638900284001E-2</v>
      </c>
      <c r="Q20" s="17">
        <v>2.5443446720532999E-2</v>
      </c>
      <c r="R20" s="17"/>
      <c r="S20" s="17">
        <v>2.74853407060472E-2</v>
      </c>
      <c r="T20" s="17">
        <v>2.5251322138348499E-2</v>
      </c>
      <c r="U20" s="17">
        <v>1.4701766036052199E-2</v>
      </c>
      <c r="V20" s="17">
        <v>2.5166639699682199E-2</v>
      </c>
      <c r="W20" s="17">
        <v>3.4076636411823701E-2</v>
      </c>
      <c r="X20" s="17">
        <v>6.5049310662678494E-2</v>
      </c>
      <c r="Y20" s="17">
        <v>2.5755049050053502E-2</v>
      </c>
      <c r="Z20" s="17">
        <v>2.3339677493765199E-2</v>
      </c>
      <c r="AA20" s="17">
        <v>3.4334641008158501E-2</v>
      </c>
      <c r="AB20" s="17">
        <v>4.1542675176610797E-2</v>
      </c>
      <c r="AC20" s="17">
        <v>6.4747437051965506E-2</v>
      </c>
      <c r="AD20" s="17">
        <v>0.105868972090955</v>
      </c>
      <c r="AE20" s="17"/>
      <c r="AF20" s="17">
        <v>3.7398599630341298E-2</v>
      </c>
      <c r="AG20" s="17">
        <v>2.9493505139501199E-2</v>
      </c>
      <c r="AH20" s="17">
        <v>2.4454510825227899E-2</v>
      </c>
      <c r="AI20" s="17"/>
      <c r="AJ20" s="17">
        <v>2.0729733307276801E-2</v>
      </c>
      <c r="AK20" s="17">
        <v>4.2517399551238101E-2</v>
      </c>
      <c r="AL20" s="17">
        <v>9.1969599130496196E-3</v>
      </c>
      <c r="AM20" s="17"/>
      <c r="AN20" s="17">
        <v>2.8476152287155599E-2</v>
      </c>
      <c r="AO20" s="17">
        <v>4.5466171821882201E-2</v>
      </c>
      <c r="AP20" s="17">
        <v>4.3735411037988899E-2</v>
      </c>
      <c r="AQ20" s="17">
        <v>2.6012021184624201E-2</v>
      </c>
      <c r="AR20" s="17">
        <v>5.48840464401633E-2</v>
      </c>
      <c r="AS20" s="17"/>
      <c r="AT20" s="17">
        <v>3.5495666325563599E-2</v>
      </c>
      <c r="AU20" s="17">
        <v>3.1623516588962099E-2</v>
      </c>
      <c r="AV20" s="17"/>
      <c r="AW20" s="17">
        <v>2.51428813971693E-2</v>
      </c>
      <c r="AX20" s="17">
        <v>5.9784185225812997E-2</v>
      </c>
      <c r="AY20" s="17">
        <v>4.1380236089867697E-2</v>
      </c>
    </row>
    <row r="21" spans="2:51">
      <c r="B21" s="18" t="s">
        <v>179</v>
      </c>
      <c r="C21" s="17">
        <v>2.8077688135724699E-2</v>
      </c>
      <c r="D21" s="17">
        <v>2.4520426516188701E-2</v>
      </c>
      <c r="E21" s="17">
        <v>3.15330244062038E-2</v>
      </c>
      <c r="F21" s="17"/>
      <c r="G21" s="17">
        <v>6.3283205429440201E-2</v>
      </c>
      <c r="H21" s="17">
        <v>3.6536137136177503E-2</v>
      </c>
      <c r="I21" s="17">
        <v>2.1001757407083099E-2</v>
      </c>
      <c r="J21" s="17">
        <v>2.90825347634713E-2</v>
      </c>
      <c r="K21" s="17">
        <v>1.29459503908603E-2</v>
      </c>
      <c r="L21" s="17">
        <v>2.1059248687225699E-2</v>
      </c>
      <c r="M21" s="17"/>
      <c r="N21" s="17">
        <v>2.15171581651772E-2</v>
      </c>
      <c r="O21" s="17">
        <v>2.17541090504909E-2</v>
      </c>
      <c r="P21" s="17">
        <v>3.6580355836830003E-2</v>
      </c>
      <c r="Q21" s="17">
        <v>3.4863201274475501E-2</v>
      </c>
      <c r="R21" s="17"/>
      <c r="S21" s="17">
        <v>1.5224936920870499E-2</v>
      </c>
      <c r="T21" s="17">
        <v>2.21685932559888E-2</v>
      </c>
      <c r="U21" s="17">
        <v>3.35615421386464E-2</v>
      </c>
      <c r="V21" s="17">
        <v>1.6482880285767099E-2</v>
      </c>
      <c r="W21" s="17">
        <v>3.6880533924976699E-2</v>
      </c>
      <c r="X21" s="17">
        <v>4.3875556979045403E-2</v>
      </c>
      <c r="Y21" s="17">
        <v>1.2228951824248199E-2</v>
      </c>
      <c r="Z21" s="17">
        <v>1.88327995232535E-2</v>
      </c>
      <c r="AA21" s="17">
        <v>2.4953700782671999E-2</v>
      </c>
      <c r="AB21" s="17">
        <v>5.3563340587531399E-2</v>
      </c>
      <c r="AC21" s="17">
        <v>2.3185711514009302E-2</v>
      </c>
      <c r="AD21" s="17">
        <v>5.8430819565204198E-2</v>
      </c>
      <c r="AE21" s="17"/>
      <c r="AF21" s="17">
        <v>2.8205868020188901E-2</v>
      </c>
      <c r="AG21" s="17">
        <v>2.30424592851333E-2</v>
      </c>
      <c r="AH21" s="17">
        <v>3.6592989175386101E-2</v>
      </c>
      <c r="AI21" s="17"/>
      <c r="AJ21" s="17">
        <v>1.6870069266745599E-2</v>
      </c>
      <c r="AK21" s="17">
        <v>2.90712786300171E-2</v>
      </c>
      <c r="AL21" s="17">
        <v>4.5046395953876701E-3</v>
      </c>
      <c r="AM21" s="17"/>
      <c r="AN21" s="17">
        <v>3.7426004970413901E-2</v>
      </c>
      <c r="AO21" s="17">
        <v>2.5756541716329798E-2</v>
      </c>
      <c r="AP21" s="17">
        <v>3.3764938316146798E-2</v>
      </c>
      <c r="AQ21" s="17">
        <v>2.63625868089097E-2</v>
      </c>
      <c r="AR21" s="17">
        <v>0</v>
      </c>
      <c r="AS21" s="17"/>
      <c r="AT21" s="17">
        <v>2.7994887714801499E-2</v>
      </c>
      <c r="AU21" s="17">
        <v>2.5252196098492798E-2</v>
      </c>
      <c r="AV21" s="17"/>
      <c r="AW21" s="17">
        <v>2.08188546304552E-2</v>
      </c>
      <c r="AX21" s="17">
        <v>3.9140205215744003E-2</v>
      </c>
      <c r="AY21" s="17">
        <v>3.4710846144183599E-2</v>
      </c>
    </row>
    <row r="22" spans="2:51">
      <c r="B22" s="18" t="s">
        <v>180</v>
      </c>
      <c r="C22" s="17">
        <v>2.78502552196273E-2</v>
      </c>
      <c r="D22" s="17">
        <v>3.3908617192164002E-2</v>
      </c>
      <c r="E22" s="17">
        <v>2.24577189125847E-2</v>
      </c>
      <c r="F22" s="17"/>
      <c r="G22" s="17">
        <v>2.7323907745473799E-2</v>
      </c>
      <c r="H22" s="17">
        <v>2.5696909266257301E-2</v>
      </c>
      <c r="I22" s="17">
        <v>3.65836725312556E-2</v>
      </c>
      <c r="J22" s="17">
        <v>2.8914361267849801E-2</v>
      </c>
      <c r="K22" s="17">
        <v>3.3827343145982298E-2</v>
      </c>
      <c r="L22" s="17">
        <v>1.84327064805185E-2</v>
      </c>
      <c r="M22" s="17"/>
      <c r="N22" s="17">
        <v>2.40703518320881E-2</v>
      </c>
      <c r="O22" s="17">
        <v>2.32997351533521E-2</v>
      </c>
      <c r="P22" s="17">
        <v>3.4462402018294799E-2</v>
      </c>
      <c r="Q22" s="17">
        <v>3.1446841937548098E-2</v>
      </c>
      <c r="R22" s="17"/>
      <c r="S22" s="17">
        <v>2.1802002570404998E-2</v>
      </c>
      <c r="T22" s="17">
        <v>3.3525501883720499E-2</v>
      </c>
      <c r="U22" s="17">
        <v>4.41069949620271E-2</v>
      </c>
      <c r="V22" s="17">
        <v>2.10638280686729E-2</v>
      </c>
      <c r="W22" s="17">
        <v>1.89988938299025E-2</v>
      </c>
      <c r="X22" s="17">
        <v>1.6855638302576401E-2</v>
      </c>
      <c r="Y22" s="17">
        <v>1.7332073217580901E-2</v>
      </c>
      <c r="Z22" s="17">
        <v>0</v>
      </c>
      <c r="AA22" s="17">
        <v>3.0543180527587501E-2</v>
      </c>
      <c r="AB22" s="17">
        <v>5.0525775881609003E-2</v>
      </c>
      <c r="AC22" s="17">
        <v>1.20528973718794E-2</v>
      </c>
      <c r="AD22" s="17">
        <v>7.6038656618084399E-2</v>
      </c>
      <c r="AE22" s="17"/>
      <c r="AF22" s="17">
        <v>2.7096820024168002E-2</v>
      </c>
      <c r="AG22" s="17">
        <v>2.81950332248854E-2</v>
      </c>
      <c r="AH22" s="17">
        <v>3.4107186634478599E-2</v>
      </c>
      <c r="AI22" s="17"/>
      <c r="AJ22" s="17">
        <v>2.13087733665181E-2</v>
      </c>
      <c r="AK22" s="17">
        <v>3.3669896279078203E-2</v>
      </c>
      <c r="AL22" s="17">
        <v>2.2704345959914E-2</v>
      </c>
      <c r="AM22" s="17"/>
      <c r="AN22" s="17">
        <v>2.9578255521585901E-2</v>
      </c>
      <c r="AO22" s="17">
        <v>2.2927201613615399E-2</v>
      </c>
      <c r="AP22" s="17">
        <v>2.4727923635741299E-2</v>
      </c>
      <c r="AQ22" s="17">
        <v>2.1014699882306399E-2</v>
      </c>
      <c r="AR22" s="17">
        <v>6.5127104065768798E-2</v>
      </c>
      <c r="AS22" s="17"/>
      <c r="AT22" s="17">
        <v>2.5239568951174698E-2</v>
      </c>
      <c r="AU22" s="17">
        <v>5.4220713036905697E-2</v>
      </c>
      <c r="AV22" s="17"/>
      <c r="AW22" s="17">
        <v>2.4169205732154999E-2</v>
      </c>
      <c r="AX22" s="17">
        <v>3.7646949014314902E-2</v>
      </c>
      <c r="AY22" s="17">
        <v>2.9516422580376699E-2</v>
      </c>
    </row>
    <row r="23" spans="2:51">
      <c r="B23" s="18" t="s">
        <v>119</v>
      </c>
      <c r="C23" s="19">
        <v>0.133912333344094</v>
      </c>
      <c r="D23" s="19">
        <v>8.8849256677373603E-2</v>
      </c>
      <c r="E23" s="19">
        <v>0.17534108358686101</v>
      </c>
      <c r="F23" s="19"/>
      <c r="G23" s="19">
        <v>8.7654587758606503E-2</v>
      </c>
      <c r="H23" s="19">
        <v>0.13039429586337101</v>
      </c>
      <c r="I23" s="19">
        <v>0.122251139746424</v>
      </c>
      <c r="J23" s="19">
        <v>0.16532955848421199</v>
      </c>
      <c r="K23" s="19">
        <v>0.16815316359600899</v>
      </c>
      <c r="L23" s="19">
        <v>0.116112108736609</v>
      </c>
      <c r="M23" s="19"/>
      <c r="N23" s="19">
        <v>0.111963875541777</v>
      </c>
      <c r="O23" s="19">
        <v>0.12623509778484099</v>
      </c>
      <c r="P23" s="19">
        <v>0.14940063053925901</v>
      </c>
      <c r="Q23" s="19">
        <v>0.151375549932348</v>
      </c>
      <c r="R23" s="19"/>
      <c r="S23" s="19">
        <v>0.139387549647005</v>
      </c>
      <c r="T23" s="19">
        <v>0.13596348581620599</v>
      </c>
      <c r="U23" s="19">
        <v>0.117382150686083</v>
      </c>
      <c r="V23" s="19">
        <v>0.15298928244148699</v>
      </c>
      <c r="W23" s="19">
        <v>0.126208832773789</v>
      </c>
      <c r="X23" s="19">
        <v>0.16662280795446499</v>
      </c>
      <c r="Y23" s="19">
        <v>0.12809830393895899</v>
      </c>
      <c r="Z23" s="19">
        <v>9.7007919337314896E-2</v>
      </c>
      <c r="AA23" s="19">
        <v>0.139092976776621</v>
      </c>
      <c r="AB23" s="19">
        <v>0.12924745911980301</v>
      </c>
      <c r="AC23" s="19">
        <v>0.113081468697398</v>
      </c>
      <c r="AD23" s="19">
        <v>7.2073910721643097E-2</v>
      </c>
      <c r="AE23" s="19"/>
      <c r="AF23" s="19">
        <v>0.13341020362044401</v>
      </c>
      <c r="AG23" s="19">
        <v>0.12323108529057999</v>
      </c>
      <c r="AH23" s="19">
        <v>0.18793144201457199</v>
      </c>
      <c r="AI23" s="19"/>
      <c r="AJ23" s="19">
        <v>8.4637748675654198E-2</v>
      </c>
      <c r="AK23" s="19">
        <v>0.116928758419984</v>
      </c>
      <c r="AL23" s="19">
        <v>0.120329770905877</v>
      </c>
      <c r="AM23" s="19"/>
      <c r="AN23" s="19">
        <v>0.18480808991231201</v>
      </c>
      <c r="AO23" s="19">
        <v>0.122890528293921</v>
      </c>
      <c r="AP23" s="19">
        <v>0.11395266193219999</v>
      </c>
      <c r="AQ23" s="19">
        <v>8.9883654677017505E-2</v>
      </c>
      <c r="AR23" s="19">
        <v>7.0230009190048598E-2</v>
      </c>
      <c r="AS23" s="19"/>
      <c r="AT23" s="19">
        <v>0.13649902137720499</v>
      </c>
      <c r="AU23" s="19">
        <v>0.107806674202423</v>
      </c>
      <c r="AV23" s="19"/>
      <c r="AW23" s="19">
        <v>8.1994791109901502E-2</v>
      </c>
      <c r="AX23" s="19">
        <v>0.14201781943084199</v>
      </c>
      <c r="AY23" s="19">
        <v>0.21015009513688701</v>
      </c>
    </row>
    <row r="24" spans="2:51">
      <c r="B24" t="s">
        <v>17</v>
      </c>
    </row>
    <row r="25" spans="2:51">
      <c r="B25" t="s">
        <v>666</v>
      </c>
    </row>
    <row r="26" spans="2:51">
      <c r="B26" t="s">
        <v>667</v>
      </c>
    </row>
    <row r="28" spans="2:51">
      <c r="B2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1068</v>
      </c>
      <c r="D7" s="10">
        <v>494</v>
      </c>
      <c r="E7" s="10">
        <v>571</v>
      </c>
      <c r="F7" s="10"/>
      <c r="G7" s="10">
        <v>95</v>
      </c>
      <c r="H7" s="10">
        <v>143</v>
      </c>
      <c r="I7" s="10">
        <v>153</v>
      </c>
      <c r="J7" s="10">
        <v>187</v>
      </c>
      <c r="K7" s="10">
        <v>219</v>
      </c>
      <c r="L7" s="10">
        <v>271</v>
      </c>
      <c r="M7" s="10"/>
      <c r="N7" s="10">
        <v>304</v>
      </c>
      <c r="O7" s="10">
        <v>282</v>
      </c>
      <c r="P7" s="10">
        <v>212</v>
      </c>
      <c r="Q7" s="10">
        <v>264</v>
      </c>
      <c r="R7" s="10"/>
      <c r="S7" s="10">
        <v>121</v>
      </c>
      <c r="T7" s="10">
        <v>162</v>
      </c>
      <c r="U7" s="10">
        <v>100</v>
      </c>
      <c r="V7" s="10">
        <v>102</v>
      </c>
      <c r="W7" s="10">
        <v>91</v>
      </c>
      <c r="X7" s="10">
        <v>75</v>
      </c>
      <c r="Y7" s="10">
        <v>70</v>
      </c>
      <c r="Z7" s="10">
        <v>60</v>
      </c>
      <c r="AA7" s="10">
        <v>123</v>
      </c>
      <c r="AB7" s="10">
        <v>88</v>
      </c>
      <c r="AC7" s="10">
        <v>49</v>
      </c>
      <c r="AD7" s="10">
        <v>27</v>
      </c>
      <c r="AE7" s="10"/>
      <c r="AF7" s="10">
        <v>483</v>
      </c>
      <c r="AG7" s="10">
        <v>409</v>
      </c>
      <c r="AH7" s="10">
        <v>107</v>
      </c>
      <c r="AI7" s="10"/>
      <c r="AJ7" s="10">
        <v>244</v>
      </c>
      <c r="AK7" s="10">
        <v>329</v>
      </c>
      <c r="AL7" s="10">
        <v>93</v>
      </c>
      <c r="AM7" s="10"/>
      <c r="AN7" s="10">
        <v>240</v>
      </c>
      <c r="AO7" s="10">
        <v>170</v>
      </c>
      <c r="AP7" s="10">
        <v>249</v>
      </c>
      <c r="AQ7" s="10">
        <v>101</v>
      </c>
      <c r="AR7" s="10">
        <v>16</v>
      </c>
      <c r="AS7" s="10"/>
      <c r="AT7" s="10">
        <v>978</v>
      </c>
      <c r="AU7" s="10">
        <v>85</v>
      </c>
      <c r="AV7" s="10"/>
      <c r="AW7" s="10">
        <v>523</v>
      </c>
      <c r="AX7" s="10">
        <v>110</v>
      </c>
      <c r="AY7" s="10">
        <v>435</v>
      </c>
    </row>
    <row r="8" spans="2:51" ht="30" customHeight="1">
      <c r="B8" s="11" t="s">
        <v>112</v>
      </c>
      <c r="C8" s="11">
        <v>1070</v>
      </c>
      <c r="D8" s="11">
        <v>507</v>
      </c>
      <c r="E8" s="11">
        <v>560</v>
      </c>
      <c r="F8" s="11"/>
      <c r="G8" s="11">
        <v>113</v>
      </c>
      <c r="H8" s="11">
        <v>176</v>
      </c>
      <c r="I8" s="11">
        <v>173</v>
      </c>
      <c r="J8" s="11">
        <v>182</v>
      </c>
      <c r="K8" s="11">
        <v>181</v>
      </c>
      <c r="L8" s="11">
        <v>244</v>
      </c>
      <c r="M8" s="11"/>
      <c r="N8" s="11">
        <v>278</v>
      </c>
      <c r="O8" s="11">
        <v>256</v>
      </c>
      <c r="P8" s="11">
        <v>246</v>
      </c>
      <c r="Q8" s="11">
        <v>283</v>
      </c>
      <c r="R8" s="11"/>
      <c r="S8" s="11">
        <v>145</v>
      </c>
      <c r="T8" s="11">
        <v>151</v>
      </c>
      <c r="U8" s="11">
        <v>88</v>
      </c>
      <c r="V8" s="11">
        <v>108</v>
      </c>
      <c r="W8" s="11">
        <v>87</v>
      </c>
      <c r="X8" s="11">
        <v>80</v>
      </c>
      <c r="Y8" s="11">
        <v>69</v>
      </c>
      <c r="Z8" s="11">
        <v>52</v>
      </c>
      <c r="AA8" s="11">
        <v>119</v>
      </c>
      <c r="AB8" s="11">
        <v>90</v>
      </c>
      <c r="AC8" s="11">
        <v>51</v>
      </c>
      <c r="AD8" s="11">
        <v>28</v>
      </c>
      <c r="AE8" s="11"/>
      <c r="AF8" s="11">
        <v>467</v>
      </c>
      <c r="AG8" s="11">
        <v>406</v>
      </c>
      <c r="AH8" s="11">
        <v>117</v>
      </c>
      <c r="AI8" s="11"/>
      <c r="AJ8" s="11">
        <v>232</v>
      </c>
      <c r="AK8" s="11">
        <v>338</v>
      </c>
      <c r="AL8" s="11">
        <v>92</v>
      </c>
      <c r="AM8" s="11"/>
      <c r="AN8" s="11">
        <v>239</v>
      </c>
      <c r="AO8" s="11">
        <v>174</v>
      </c>
      <c r="AP8" s="11">
        <v>253</v>
      </c>
      <c r="AQ8" s="11">
        <v>98</v>
      </c>
      <c r="AR8" s="11">
        <v>16</v>
      </c>
      <c r="AS8" s="11"/>
      <c r="AT8" s="11">
        <v>968</v>
      </c>
      <c r="AU8" s="11">
        <v>96</v>
      </c>
      <c r="AV8" s="11"/>
      <c r="AW8" s="11">
        <v>502</v>
      </c>
      <c r="AX8" s="11">
        <v>117</v>
      </c>
      <c r="AY8" s="11">
        <v>451</v>
      </c>
    </row>
    <row r="9" spans="2:51">
      <c r="B9" s="18" t="s">
        <v>133</v>
      </c>
      <c r="C9" s="17">
        <v>0.140909667947093</v>
      </c>
      <c r="D9" s="17">
        <v>0.14542885105129499</v>
      </c>
      <c r="E9" s="17">
        <v>0.13762914911816701</v>
      </c>
      <c r="F9" s="17"/>
      <c r="G9" s="17">
        <v>0.198028485192346</v>
      </c>
      <c r="H9" s="17">
        <v>0.162457712624513</v>
      </c>
      <c r="I9" s="17">
        <v>0.141569757754577</v>
      </c>
      <c r="J9" s="17">
        <v>0.11813125684919699</v>
      </c>
      <c r="K9" s="17">
        <v>0.14567576479921701</v>
      </c>
      <c r="L9" s="17">
        <v>0.11189701722965301</v>
      </c>
      <c r="M9" s="17"/>
      <c r="N9" s="17">
        <v>0.16355110175542401</v>
      </c>
      <c r="O9" s="17">
        <v>0.13991299025543699</v>
      </c>
      <c r="P9" s="17">
        <v>0.15961555296223601</v>
      </c>
      <c r="Q9" s="17">
        <v>0.103320987757322</v>
      </c>
      <c r="R9" s="17"/>
      <c r="S9" s="17">
        <v>0.193374170779641</v>
      </c>
      <c r="T9" s="17">
        <v>0.13000592400046401</v>
      </c>
      <c r="U9" s="17">
        <v>0.12819840451421499</v>
      </c>
      <c r="V9" s="17">
        <v>0.12601867160233701</v>
      </c>
      <c r="W9" s="17">
        <v>0.114567255781779</v>
      </c>
      <c r="X9" s="17">
        <v>0.10604719398460601</v>
      </c>
      <c r="Y9" s="17">
        <v>0.13515947343392401</v>
      </c>
      <c r="Z9" s="17">
        <v>0.196538917633796</v>
      </c>
      <c r="AA9" s="17">
        <v>0.155134837851612</v>
      </c>
      <c r="AB9" s="17">
        <v>0.163644451883943</v>
      </c>
      <c r="AC9" s="17">
        <v>6.3491058952655693E-2</v>
      </c>
      <c r="AD9" s="17">
        <v>0.124565384226882</v>
      </c>
      <c r="AE9" s="17"/>
      <c r="AF9" s="17">
        <v>0.14253418921529301</v>
      </c>
      <c r="AG9" s="17">
        <v>0.14236435052056901</v>
      </c>
      <c r="AH9" s="17">
        <v>0.12838173810728501</v>
      </c>
      <c r="AI9" s="17"/>
      <c r="AJ9" s="17">
        <v>0.12760271380486399</v>
      </c>
      <c r="AK9" s="17">
        <v>0.14219335984827799</v>
      </c>
      <c r="AL9" s="17">
        <v>0.18881746529538401</v>
      </c>
      <c r="AM9" s="17"/>
      <c r="AN9" s="17">
        <v>0.12937336533698801</v>
      </c>
      <c r="AO9" s="17">
        <v>0.13084937863926699</v>
      </c>
      <c r="AP9" s="17">
        <v>0.141463033927412</v>
      </c>
      <c r="AQ9" s="17">
        <v>0.21838663491969201</v>
      </c>
      <c r="AR9" s="17">
        <v>0.19159770222613801</v>
      </c>
      <c r="AS9" s="17"/>
      <c r="AT9" s="17">
        <v>0.14223919758386799</v>
      </c>
      <c r="AU9" s="17">
        <v>0.13456358032919399</v>
      </c>
      <c r="AV9" s="17"/>
      <c r="AW9" s="17">
        <v>0.185489760993645</v>
      </c>
      <c r="AX9" s="17">
        <v>9.0170304248794506E-2</v>
      </c>
      <c r="AY9" s="17">
        <v>0.10439584706352401</v>
      </c>
    </row>
    <row r="10" spans="2:51">
      <c r="B10" s="18" t="s">
        <v>134</v>
      </c>
      <c r="C10" s="17">
        <v>0.41195787517847798</v>
      </c>
      <c r="D10" s="17">
        <v>0.42971983043869499</v>
      </c>
      <c r="E10" s="17">
        <v>0.39611154439742202</v>
      </c>
      <c r="F10" s="17"/>
      <c r="G10" s="17">
        <v>0.37519177796742498</v>
      </c>
      <c r="H10" s="17">
        <v>0.35967265150616501</v>
      </c>
      <c r="I10" s="17">
        <v>0.47226001944843998</v>
      </c>
      <c r="J10" s="17">
        <v>0.41852606607070503</v>
      </c>
      <c r="K10" s="17">
        <v>0.41415625154904101</v>
      </c>
      <c r="L10" s="17">
        <v>0.417261981134261</v>
      </c>
      <c r="M10" s="17"/>
      <c r="N10" s="17">
        <v>0.50017515616658503</v>
      </c>
      <c r="O10" s="17">
        <v>0.38636746474373501</v>
      </c>
      <c r="P10" s="17">
        <v>0.36285303162962701</v>
      </c>
      <c r="Q10" s="17">
        <v>0.38858188188790699</v>
      </c>
      <c r="R10" s="17"/>
      <c r="S10" s="17">
        <v>0.33508991499197699</v>
      </c>
      <c r="T10" s="17">
        <v>0.42819464109551097</v>
      </c>
      <c r="U10" s="17">
        <v>0.388934064253256</v>
      </c>
      <c r="V10" s="17">
        <v>0.51393251833563602</v>
      </c>
      <c r="W10" s="17">
        <v>0.38939047075979499</v>
      </c>
      <c r="X10" s="17">
        <v>0.47672343575415499</v>
      </c>
      <c r="Y10" s="17">
        <v>0.40435008197671302</v>
      </c>
      <c r="Z10" s="17">
        <v>0.43375556285322697</v>
      </c>
      <c r="AA10" s="17">
        <v>0.43271844895776601</v>
      </c>
      <c r="AB10" s="17">
        <v>0.34301336236670998</v>
      </c>
      <c r="AC10" s="17">
        <v>0.42776226728714101</v>
      </c>
      <c r="AD10" s="17">
        <v>0.368969567279197</v>
      </c>
      <c r="AE10" s="17"/>
      <c r="AF10" s="17">
        <v>0.39295086650601702</v>
      </c>
      <c r="AG10" s="17">
        <v>0.45760520406085398</v>
      </c>
      <c r="AH10" s="17">
        <v>0.359184162266588</v>
      </c>
      <c r="AI10" s="17"/>
      <c r="AJ10" s="17">
        <v>0.45370188243133502</v>
      </c>
      <c r="AK10" s="17">
        <v>0.47105706603596598</v>
      </c>
      <c r="AL10" s="17">
        <v>0.39375082940137202</v>
      </c>
      <c r="AM10" s="17"/>
      <c r="AN10" s="17">
        <v>0.36122790456293702</v>
      </c>
      <c r="AO10" s="17">
        <v>0.39924175064988598</v>
      </c>
      <c r="AP10" s="17">
        <v>0.42163469626106398</v>
      </c>
      <c r="AQ10" s="17">
        <v>0.50303884460252801</v>
      </c>
      <c r="AR10" s="17">
        <v>0.52598069883263399</v>
      </c>
      <c r="AS10" s="17"/>
      <c r="AT10" s="17">
        <v>0.41071863663616398</v>
      </c>
      <c r="AU10" s="17">
        <v>0.39509317702095997</v>
      </c>
      <c r="AV10" s="17"/>
      <c r="AW10" s="17">
        <v>0.48067032664064702</v>
      </c>
      <c r="AX10" s="17">
        <v>0.42130930021027202</v>
      </c>
      <c r="AY10" s="17">
        <v>0.33306205688437301</v>
      </c>
    </row>
    <row r="11" spans="2:51">
      <c r="B11" s="18" t="s">
        <v>135</v>
      </c>
      <c r="C11" s="17">
        <v>0.25753125052118597</v>
      </c>
      <c r="D11" s="17">
        <v>0.23304888741531299</v>
      </c>
      <c r="E11" s="17">
        <v>0.27756214519600902</v>
      </c>
      <c r="F11" s="17"/>
      <c r="G11" s="17">
        <v>0.21336027468792401</v>
      </c>
      <c r="H11" s="17">
        <v>0.31066247116620399</v>
      </c>
      <c r="I11" s="17">
        <v>0.17629090425738</v>
      </c>
      <c r="J11" s="17">
        <v>0.28311001173637201</v>
      </c>
      <c r="K11" s="17">
        <v>0.23643362555011899</v>
      </c>
      <c r="L11" s="17">
        <v>0.29410182863331602</v>
      </c>
      <c r="M11" s="17"/>
      <c r="N11" s="17">
        <v>0.19723596692381401</v>
      </c>
      <c r="O11" s="17">
        <v>0.28355892563098101</v>
      </c>
      <c r="P11" s="17">
        <v>0.257118358341825</v>
      </c>
      <c r="Q11" s="17">
        <v>0.295788851029467</v>
      </c>
      <c r="R11" s="17"/>
      <c r="S11" s="17">
        <v>0.22137105205813401</v>
      </c>
      <c r="T11" s="17">
        <v>0.23334384472598099</v>
      </c>
      <c r="U11" s="17">
        <v>0.32916906092547998</v>
      </c>
      <c r="V11" s="17">
        <v>0.20719667074534701</v>
      </c>
      <c r="W11" s="17">
        <v>0.28767621487293199</v>
      </c>
      <c r="X11" s="17">
        <v>0.30810381810406001</v>
      </c>
      <c r="Y11" s="17">
        <v>0.37203424039044503</v>
      </c>
      <c r="Z11" s="17">
        <v>0.19052644311092301</v>
      </c>
      <c r="AA11" s="17">
        <v>0.21120119576427099</v>
      </c>
      <c r="AB11" s="17">
        <v>0.2926940052982</v>
      </c>
      <c r="AC11" s="17">
        <v>0.223558280955162</v>
      </c>
      <c r="AD11" s="17">
        <v>0.29587311608113998</v>
      </c>
      <c r="AE11" s="17"/>
      <c r="AF11" s="17">
        <v>0.266338865272852</v>
      </c>
      <c r="AG11" s="17">
        <v>0.239932350334044</v>
      </c>
      <c r="AH11" s="17">
        <v>0.28913000088610002</v>
      </c>
      <c r="AI11" s="17"/>
      <c r="AJ11" s="17">
        <v>0.23617580753790501</v>
      </c>
      <c r="AK11" s="17">
        <v>0.24423192559086601</v>
      </c>
      <c r="AL11" s="17">
        <v>0.225178555722332</v>
      </c>
      <c r="AM11" s="17"/>
      <c r="AN11" s="17">
        <v>0.29207716035502901</v>
      </c>
      <c r="AO11" s="17">
        <v>0.27823957525970699</v>
      </c>
      <c r="AP11" s="17">
        <v>0.23989439949386701</v>
      </c>
      <c r="AQ11" s="17">
        <v>0.21835474750386299</v>
      </c>
      <c r="AR11" s="17">
        <v>0.15061243977032099</v>
      </c>
      <c r="AS11" s="17"/>
      <c r="AT11" s="17">
        <v>0.259787217451109</v>
      </c>
      <c r="AU11" s="17">
        <v>0.24768255192868299</v>
      </c>
      <c r="AV11" s="17"/>
      <c r="AW11" s="17">
        <v>0.203434275503938</v>
      </c>
      <c r="AX11" s="17">
        <v>0.29004230878211801</v>
      </c>
      <c r="AY11" s="17">
        <v>0.30934621401944301</v>
      </c>
    </row>
    <row r="12" spans="2:51">
      <c r="B12" s="18" t="s">
        <v>136</v>
      </c>
      <c r="C12" s="17">
        <v>0.105667229567039</v>
      </c>
      <c r="D12" s="17">
        <v>0.109983730395229</v>
      </c>
      <c r="E12" s="17">
        <v>0.10236794306735</v>
      </c>
      <c r="F12" s="17"/>
      <c r="G12" s="17">
        <v>0.15869231652799301</v>
      </c>
      <c r="H12" s="17">
        <v>0.103978277929795</v>
      </c>
      <c r="I12" s="17">
        <v>0.109053112364541</v>
      </c>
      <c r="J12" s="17">
        <v>8.6599704985599102E-2</v>
      </c>
      <c r="K12" s="17">
        <v>9.1705280443642304E-2</v>
      </c>
      <c r="L12" s="17">
        <v>0.104509846104894</v>
      </c>
      <c r="M12" s="17"/>
      <c r="N12" s="17">
        <v>9.5379537262601996E-2</v>
      </c>
      <c r="O12" s="17">
        <v>0.115370324706533</v>
      </c>
      <c r="P12" s="17">
        <v>0.12138856475699</v>
      </c>
      <c r="Q12" s="17">
        <v>9.18313535636439E-2</v>
      </c>
      <c r="R12" s="17"/>
      <c r="S12" s="17">
        <v>0.133929873444009</v>
      </c>
      <c r="T12" s="17">
        <v>0.130653720295514</v>
      </c>
      <c r="U12" s="17">
        <v>7.9084080103393406E-2</v>
      </c>
      <c r="V12" s="17">
        <v>9.0699690927199594E-2</v>
      </c>
      <c r="W12" s="17">
        <v>0.17849526884814201</v>
      </c>
      <c r="X12" s="17">
        <v>8.7707273476164999E-2</v>
      </c>
      <c r="Y12" s="17">
        <v>3.6384663634322897E-2</v>
      </c>
      <c r="Z12" s="17">
        <v>0.117218648976502</v>
      </c>
      <c r="AA12" s="17">
        <v>9.1285348760502705E-2</v>
      </c>
      <c r="AB12" s="17">
        <v>7.5439475021355298E-2</v>
      </c>
      <c r="AC12" s="17">
        <v>0.15987109838656399</v>
      </c>
      <c r="AD12" s="17">
        <v>0</v>
      </c>
      <c r="AE12" s="17"/>
      <c r="AF12" s="17">
        <v>9.8274730083096298E-2</v>
      </c>
      <c r="AG12" s="17">
        <v>9.9967612711117204E-2</v>
      </c>
      <c r="AH12" s="17">
        <v>0.10764998177745</v>
      </c>
      <c r="AI12" s="17"/>
      <c r="AJ12" s="17">
        <v>9.9311168087949098E-2</v>
      </c>
      <c r="AK12" s="17">
        <v>9.5505442489512093E-2</v>
      </c>
      <c r="AL12" s="17">
        <v>0.12860843839594999</v>
      </c>
      <c r="AM12" s="17"/>
      <c r="AN12" s="17">
        <v>0.103755609764509</v>
      </c>
      <c r="AO12" s="17">
        <v>0.12684713949822901</v>
      </c>
      <c r="AP12" s="17">
        <v>0.106577011347175</v>
      </c>
      <c r="AQ12" s="17">
        <v>5.3079000543462401E-2</v>
      </c>
      <c r="AR12" s="17">
        <v>0.13180915917090699</v>
      </c>
      <c r="AS12" s="17"/>
      <c r="AT12" s="17">
        <v>0.101274641944258</v>
      </c>
      <c r="AU12" s="17">
        <v>0.155125397287737</v>
      </c>
      <c r="AV12" s="17"/>
      <c r="AW12" s="17">
        <v>9.0048718256401206E-2</v>
      </c>
      <c r="AX12" s="17">
        <v>0.11466668750027199</v>
      </c>
      <c r="AY12" s="17">
        <v>0.120726834196368</v>
      </c>
    </row>
    <row r="13" spans="2:51">
      <c r="B13" s="18" t="s">
        <v>137</v>
      </c>
      <c r="C13" s="17">
        <v>4.5542555112338103E-2</v>
      </c>
      <c r="D13" s="17">
        <v>5.5741285721114801E-2</v>
      </c>
      <c r="E13" s="17">
        <v>3.6576421148899703E-2</v>
      </c>
      <c r="F13" s="17"/>
      <c r="G13" s="17">
        <v>4.4499525386920903E-2</v>
      </c>
      <c r="H13" s="17">
        <v>3.55165622212789E-2</v>
      </c>
      <c r="I13" s="17">
        <v>3.3534857195590601E-2</v>
      </c>
      <c r="J13" s="17">
        <v>5.6005930475176102E-2</v>
      </c>
      <c r="K13" s="17">
        <v>8.2225762802763003E-2</v>
      </c>
      <c r="L13" s="17">
        <v>2.6651132873972201E-2</v>
      </c>
      <c r="M13" s="17"/>
      <c r="N13" s="17">
        <v>2.4701000698141601E-2</v>
      </c>
      <c r="O13" s="17">
        <v>4.1912312376112398E-2</v>
      </c>
      <c r="P13" s="17">
        <v>4.9774926830594098E-2</v>
      </c>
      <c r="Q13" s="17">
        <v>6.6615696488604798E-2</v>
      </c>
      <c r="R13" s="17"/>
      <c r="S13" s="17">
        <v>7.7410824406688394E-2</v>
      </c>
      <c r="T13" s="17">
        <v>3.4783318467367701E-2</v>
      </c>
      <c r="U13" s="17">
        <v>4.06635075102608E-2</v>
      </c>
      <c r="V13" s="17">
        <v>2.9097323719515001E-2</v>
      </c>
      <c r="W13" s="17">
        <v>1.0831230261407299E-2</v>
      </c>
      <c r="X13" s="17">
        <v>0</v>
      </c>
      <c r="Y13" s="17">
        <v>5.2071540564594503E-2</v>
      </c>
      <c r="Z13" s="17">
        <v>4.9437983783484199E-2</v>
      </c>
      <c r="AA13" s="17">
        <v>5.3549474470959202E-2</v>
      </c>
      <c r="AB13" s="17">
        <v>8.6462868485463695E-2</v>
      </c>
      <c r="AC13" s="17">
        <v>4.3011695189129097E-2</v>
      </c>
      <c r="AD13" s="17">
        <v>7.113568700648E-2</v>
      </c>
      <c r="AE13" s="17"/>
      <c r="AF13" s="17">
        <v>4.9563635548014698E-2</v>
      </c>
      <c r="AG13" s="17">
        <v>3.3577555454633999E-2</v>
      </c>
      <c r="AH13" s="17">
        <v>7.7225450443403107E-2</v>
      </c>
      <c r="AI13" s="17"/>
      <c r="AJ13" s="17">
        <v>4.6214277773811999E-2</v>
      </c>
      <c r="AK13" s="17">
        <v>1.9394798903189299E-2</v>
      </c>
      <c r="AL13" s="17">
        <v>3.6822916518973701E-2</v>
      </c>
      <c r="AM13" s="17"/>
      <c r="AN13" s="17">
        <v>7.3397954614650304E-2</v>
      </c>
      <c r="AO13" s="17">
        <v>2.8360988041441999E-2</v>
      </c>
      <c r="AP13" s="17">
        <v>5.1794887162400299E-2</v>
      </c>
      <c r="AQ13" s="17">
        <v>0</v>
      </c>
      <c r="AR13" s="17">
        <v>0</v>
      </c>
      <c r="AS13" s="17"/>
      <c r="AT13" s="17">
        <v>4.8034632616197198E-2</v>
      </c>
      <c r="AU13" s="17">
        <v>2.27449103093759E-2</v>
      </c>
      <c r="AV13" s="17"/>
      <c r="AW13" s="17">
        <v>2.8517346048436799E-2</v>
      </c>
      <c r="AX13" s="17">
        <v>4.7641365117876297E-2</v>
      </c>
      <c r="AY13" s="17">
        <v>6.3950326032780697E-2</v>
      </c>
    </row>
    <row r="14" spans="2:51">
      <c r="B14" s="18" t="s">
        <v>119</v>
      </c>
      <c r="C14" s="17">
        <v>3.8391421673866701E-2</v>
      </c>
      <c r="D14" s="17">
        <v>2.6077414978352899E-2</v>
      </c>
      <c r="E14" s="17">
        <v>4.97527970721513E-2</v>
      </c>
      <c r="F14" s="17"/>
      <c r="G14" s="17">
        <v>1.0227620237390701E-2</v>
      </c>
      <c r="H14" s="17">
        <v>2.7712324552044899E-2</v>
      </c>
      <c r="I14" s="17">
        <v>6.7291348979471796E-2</v>
      </c>
      <c r="J14" s="17">
        <v>3.7627029882950698E-2</v>
      </c>
      <c r="K14" s="17">
        <v>2.98033148552183E-2</v>
      </c>
      <c r="L14" s="17">
        <v>4.5578194023904499E-2</v>
      </c>
      <c r="M14" s="17"/>
      <c r="N14" s="17">
        <v>1.8957237193434E-2</v>
      </c>
      <c r="O14" s="17">
        <v>3.2877982287201797E-2</v>
      </c>
      <c r="P14" s="17">
        <v>4.92495654787279E-2</v>
      </c>
      <c r="Q14" s="17">
        <v>5.3861229273054097E-2</v>
      </c>
      <c r="R14" s="17"/>
      <c r="S14" s="17">
        <v>3.8824164319550103E-2</v>
      </c>
      <c r="T14" s="17">
        <v>4.3018551415162802E-2</v>
      </c>
      <c r="U14" s="17">
        <v>3.3950882693395502E-2</v>
      </c>
      <c r="V14" s="17">
        <v>3.3055124669964901E-2</v>
      </c>
      <c r="W14" s="17">
        <v>1.9039559475944799E-2</v>
      </c>
      <c r="X14" s="17">
        <v>2.1418278681014299E-2</v>
      </c>
      <c r="Y14" s="17">
        <v>0</v>
      </c>
      <c r="Z14" s="17">
        <v>1.25224436420684E-2</v>
      </c>
      <c r="AA14" s="17">
        <v>5.6110694194890301E-2</v>
      </c>
      <c r="AB14" s="17">
        <v>3.8745836944327303E-2</v>
      </c>
      <c r="AC14" s="17">
        <v>8.2305599229347201E-2</v>
      </c>
      <c r="AD14" s="17">
        <v>0.139456245406301</v>
      </c>
      <c r="AE14" s="17"/>
      <c r="AF14" s="17">
        <v>5.0337713374725902E-2</v>
      </c>
      <c r="AG14" s="17">
        <v>2.65529269187816E-2</v>
      </c>
      <c r="AH14" s="17">
        <v>3.8428666519173801E-2</v>
      </c>
      <c r="AI14" s="17"/>
      <c r="AJ14" s="17">
        <v>3.69941503641356E-2</v>
      </c>
      <c r="AK14" s="17">
        <v>2.76174071321891E-2</v>
      </c>
      <c r="AL14" s="17">
        <v>2.6821794665988399E-2</v>
      </c>
      <c r="AM14" s="17"/>
      <c r="AN14" s="17">
        <v>4.01680053658868E-2</v>
      </c>
      <c r="AO14" s="17">
        <v>3.6461167911467703E-2</v>
      </c>
      <c r="AP14" s="17">
        <v>3.86359718080811E-2</v>
      </c>
      <c r="AQ14" s="17">
        <v>7.14077243045341E-3</v>
      </c>
      <c r="AR14" s="17">
        <v>0</v>
      </c>
      <c r="AS14" s="17"/>
      <c r="AT14" s="17">
        <v>3.7945673768403798E-2</v>
      </c>
      <c r="AU14" s="17">
        <v>4.4790383124051002E-2</v>
      </c>
      <c r="AV14" s="17"/>
      <c r="AW14" s="17">
        <v>1.18395725569317E-2</v>
      </c>
      <c r="AX14" s="17">
        <v>3.6170034140667398E-2</v>
      </c>
      <c r="AY14" s="17">
        <v>6.8518721803511207E-2</v>
      </c>
    </row>
    <row r="15" spans="2:51">
      <c r="B15" s="18" t="s">
        <v>138</v>
      </c>
      <c r="C15" s="21">
        <v>0.55286754312556996</v>
      </c>
      <c r="D15" s="21">
        <v>0.57514868148998999</v>
      </c>
      <c r="E15" s="21">
        <v>0.53374069351558995</v>
      </c>
      <c r="F15" s="21"/>
      <c r="G15" s="21">
        <v>0.57322026315977104</v>
      </c>
      <c r="H15" s="21">
        <v>0.52213036413067804</v>
      </c>
      <c r="I15" s="21">
        <v>0.61382977720301801</v>
      </c>
      <c r="J15" s="21">
        <v>0.53665732291990198</v>
      </c>
      <c r="K15" s="21">
        <v>0.55983201634825797</v>
      </c>
      <c r="L15" s="21">
        <v>0.529158998363914</v>
      </c>
      <c r="M15" s="21"/>
      <c r="N15" s="21">
        <v>0.66372625792200901</v>
      </c>
      <c r="O15" s="21">
        <v>0.52628045499917198</v>
      </c>
      <c r="P15" s="21">
        <v>0.52246858459186296</v>
      </c>
      <c r="Q15" s="21">
        <v>0.49190286964523</v>
      </c>
      <c r="R15" s="21"/>
      <c r="S15" s="21">
        <v>0.52846408577161796</v>
      </c>
      <c r="T15" s="21">
        <v>0.55820056509597504</v>
      </c>
      <c r="U15" s="21">
        <v>0.51713246876747099</v>
      </c>
      <c r="V15" s="21">
        <v>0.63995118993797395</v>
      </c>
      <c r="W15" s="21">
        <v>0.503957726541574</v>
      </c>
      <c r="X15" s="21">
        <v>0.58277062973876104</v>
      </c>
      <c r="Y15" s="21">
        <v>0.53950955541063705</v>
      </c>
      <c r="Z15" s="21">
        <v>0.63029448048702197</v>
      </c>
      <c r="AA15" s="21">
        <v>0.58785328680937698</v>
      </c>
      <c r="AB15" s="21">
        <v>0.50665781425065304</v>
      </c>
      <c r="AC15" s="21">
        <v>0.49125332623979701</v>
      </c>
      <c r="AD15" s="21">
        <v>0.49353495150608001</v>
      </c>
      <c r="AE15" s="21"/>
      <c r="AF15" s="21">
        <v>0.535485055721311</v>
      </c>
      <c r="AG15" s="21">
        <v>0.59996955458142298</v>
      </c>
      <c r="AH15" s="21">
        <v>0.48756590037387298</v>
      </c>
      <c r="AI15" s="21"/>
      <c r="AJ15" s="21">
        <v>0.58130459623619901</v>
      </c>
      <c r="AK15" s="21">
        <v>0.61325042588424294</v>
      </c>
      <c r="AL15" s="21">
        <v>0.58256829469675697</v>
      </c>
      <c r="AM15" s="21"/>
      <c r="AN15" s="21">
        <v>0.49060126989992497</v>
      </c>
      <c r="AO15" s="21">
        <v>0.53009112928915403</v>
      </c>
      <c r="AP15" s="21">
        <v>0.56309773018847598</v>
      </c>
      <c r="AQ15" s="21">
        <v>0.72142547952222102</v>
      </c>
      <c r="AR15" s="21">
        <v>0.71757840105877202</v>
      </c>
      <c r="AS15" s="21"/>
      <c r="AT15" s="21">
        <v>0.55295783422003197</v>
      </c>
      <c r="AU15" s="21">
        <v>0.52965675735015405</v>
      </c>
      <c r="AV15" s="21"/>
      <c r="AW15" s="21">
        <v>0.66616008763429202</v>
      </c>
      <c r="AX15" s="21">
        <v>0.51147960445906604</v>
      </c>
      <c r="AY15" s="21">
        <v>0.43745790394789702</v>
      </c>
    </row>
    <row r="16" spans="2:51">
      <c r="B16" s="18" t="s">
        <v>139</v>
      </c>
      <c r="C16" s="21">
        <v>0.15120978467937701</v>
      </c>
      <c r="D16" s="21">
        <v>0.16572501611634399</v>
      </c>
      <c r="E16" s="21">
        <v>0.13894436421625</v>
      </c>
      <c r="F16" s="21"/>
      <c r="G16" s="21">
        <v>0.20319184191491399</v>
      </c>
      <c r="H16" s="21">
        <v>0.139494840151073</v>
      </c>
      <c r="I16" s="21">
        <v>0.14258796956013101</v>
      </c>
      <c r="J16" s="21">
        <v>0.14260563546077501</v>
      </c>
      <c r="K16" s="21">
        <v>0.17393104324640499</v>
      </c>
      <c r="L16" s="21">
        <v>0.131160978978866</v>
      </c>
      <c r="M16" s="21"/>
      <c r="N16" s="21">
        <v>0.120080537960744</v>
      </c>
      <c r="O16" s="21">
        <v>0.157282637082645</v>
      </c>
      <c r="P16" s="21">
        <v>0.17116349158758401</v>
      </c>
      <c r="Q16" s="21">
        <v>0.15844705005224899</v>
      </c>
      <c r="R16" s="21"/>
      <c r="S16" s="21">
        <v>0.21134069785069801</v>
      </c>
      <c r="T16" s="21">
        <v>0.16543703876288199</v>
      </c>
      <c r="U16" s="21">
        <v>0.11974758761365401</v>
      </c>
      <c r="V16" s="21">
        <v>0.11979701464671499</v>
      </c>
      <c r="W16" s="21">
        <v>0.18932649910954899</v>
      </c>
      <c r="X16" s="21">
        <v>8.7707273476164999E-2</v>
      </c>
      <c r="Y16" s="21">
        <v>8.8456204198917407E-2</v>
      </c>
      <c r="Z16" s="21">
        <v>0.16665663275998599</v>
      </c>
      <c r="AA16" s="21">
        <v>0.14483482323146199</v>
      </c>
      <c r="AB16" s="21">
        <v>0.16190234350681901</v>
      </c>
      <c r="AC16" s="21">
        <v>0.202882793575694</v>
      </c>
      <c r="AD16" s="21">
        <v>7.113568700648E-2</v>
      </c>
      <c r="AE16" s="21"/>
      <c r="AF16" s="21">
        <v>0.147838365631111</v>
      </c>
      <c r="AG16" s="21">
        <v>0.13354516816575099</v>
      </c>
      <c r="AH16" s="21">
        <v>0.18487543222085301</v>
      </c>
      <c r="AI16" s="21"/>
      <c r="AJ16" s="21">
        <v>0.145525445861761</v>
      </c>
      <c r="AK16" s="21">
        <v>0.114900241392701</v>
      </c>
      <c r="AL16" s="21">
        <v>0.165431354914923</v>
      </c>
      <c r="AM16" s="21"/>
      <c r="AN16" s="21">
        <v>0.177153564379159</v>
      </c>
      <c r="AO16" s="21">
        <v>0.155208127539671</v>
      </c>
      <c r="AP16" s="21">
        <v>0.158371898509576</v>
      </c>
      <c r="AQ16" s="21">
        <v>5.3079000543462401E-2</v>
      </c>
      <c r="AR16" s="21">
        <v>0.13180915917090699</v>
      </c>
      <c r="AS16" s="21"/>
      <c r="AT16" s="21">
        <v>0.14930927456045601</v>
      </c>
      <c r="AU16" s="21">
        <v>0.177870307597113</v>
      </c>
      <c r="AV16" s="21"/>
      <c r="AW16" s="21">
        <v>0.118566064304838</v>
      </c>
      <c r="AX16" s="21">
        <v>0.16230805261814801</v>
      </c>
      <c r="AY16" s="21">
        <v>0.18467716022914901</v>
      </c>
    </row>
    <row r="17" spans="2:51">
      <c r="B17" s="18" t="s">
        <v>140</v>
      </c>
      <c r="C17" s="22">
        <v>0.401657758446193</v>
      </c>
      <c r="D17" s="22">
        <v>0.409423665373646</v>
      </c>
      <c r="E17" s="22">
        <v>0.39479632929934</v>
      </c>
      <c r="F17" s="22"/>
      <c r="G17" s="22">
        <v>0.37002842124485702</v>
      </c>
      <c r="H17" s="22">
        <v>0.38263552397960399</v>
      </c>
      <c r="I17" s="22">
        <v>0.47124180764288698</v>
      </c>
      <c r="J17" s="22">
        <v>0.394051687459127</v>
      </c>
      <c r="K17" s="22">
        <v>0.38590097310185301</v>
      </c>
      <c r="L17" s="22">
        <v>0.39799801938504797</v>
      </c>
      <c r="M17" s="22"/>
      <c r="N17" s="22">
        <v>0.54364571996126498</v>
      </c>
      <c r="O17" s="22">
        <v>0.36899781791652703</v>
      </c>
      <c r="P17" s="22">
        <v>0.35130509300427898</v>
      </c>
      <c r="Q17" s="22">
        <v>0.33345581959298098</v>
      </c>
      <c r="R17" s="22"/>
      <c r="S17" s="22">
        <v>0.31712338792091999</v>
      </c>
      <c r="T17" s="22">
        <v>0.39276352633309303</v>
      </c>
      <c r="U17" s="22">
        <v>0.39738488115381598</v>
      </c>
      <c r="V17" s="22">
        <v>0.52015417529125896</v>
      </c>
      <c r="W17" s="22">
        <v>0.31463122743202498</v>
      </c>
      <c r="X17" s="22">
        <v>0.49506335626259601</v>
      </c>
      <c r="Y17" s="22">
        <v>0.45105335121172002</v>
      </c>
      <c r="Z17" s="22">
        <v>0.46363784772703598</v>
      </c>
      <c r="AA17" s="22">
        <v>0.44301846357791502</v>
      </c>
      <c r="AB17" s="22">
        <v>0.344755470743834</v>
      </c>
      <c r="AC17" s="22">
        <v>0.28837053266410401</v>
      </c>
      <c r="AD17" s="22">
        <v>0.42239926449960002</v>
      </c>
      <c r="AE17" s="22"/>
      <c r="AF17" s="22">
        <v>0.38764669009019997</v>
      </c>
      <c r="AG17" s="22">
        <v>0.46642438641567202</v>
      </c>
      <c r="AH17" s="22">
        <v>0.30269046815301998</v>
      </c>
      <c r="AI17" s="22"/>
      <c r="AJ17" s="22">
        <v>0.43577915037443699</v>
      </c>
      <c r="AK17" s="22">
        <v>0.498350184491542</v>
      </c>
      <c r="AL17" s="22">
        <v>0.41713693978183303</v>
      </c>
      <c r="AM17" s="22"/>
      <c r="AN17" s="22">
        <v>0.31344770552076601</v>
      </c>
      <c r="AO17" s="22">
        <v>0.37488300174948203</v>
      </c>
      <c r="AP17" s="22">
        <v>0.40472583167890003</v>
      </c>
      <c r="AQ17" s="22">
        <v>0.66834647897875799</v>
      </c>
      <c r="AR17" s="22">
        <v>0.58576924188786506</v>
      </c>
      <c r="AS17" s="22"/>
      <c r="AT17" s="22">
        <v>0.40364855965957602</v>
      </c>
      <c r="AU17" s="22">
        <v>0.35178644975304102</v>
      </c>
      <c r="AV17" s="22"/>
      <c r="AW17" s="22">
        <v>0.54759402332945495</v>
      </c>
      <c r="AX17" s="22">
        <v>0.34917155184091803</v>
      </c>
      <c r="AY17" s="22">
        <v>0.25278074371874798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1068</v>
      </c>
      <c r="D7" s="10">
        <v>494</v>
      </c>
      <c r="E7" s="10">
        <v>571</v>
      </c>
      <c r="F7" s="10"/>
      <c r="G7" s="10">
        <v>95</v>
      </c>
      <c r="H7" s="10">
        <v>143</v>
      </c>
      <c r="I7" s="10">
        <v>153</v>
      </c>
      <c r="J7" s="10">
        <v>187</v>
      </c>
      <c r="K7" s="10">
        <v>219</v>
      </c>
      <c r="L7" s="10">
        <v>271</v>
      </c>
      <c r="M7" s="10"/>
      <c r="N7" s="10">
        <v>304</v>
      </c>
      <c r="O7" s="10">
        <v>282</v>
      </c>
      <c r="P7" s="10">
        <v>212</v>
      </c>
      <c r="Q7" s="10">
        <v>264</v>
      </c>
      <c r="R7" s="10"/>
      <c r="S7" s="10">
        <v>121</v>
      </c>
      <c r="T7" s="10">
        <v>162</v>
      </c>
      <c r="U7" s="10">
        <v>100</v>
      </c>
      <c r="V7" s="10">
        <v>102</v>
      </c>
      <c r="W7" s="10">
        <v>91</v>
      </c>
      <c r="X7" s="10">
        <v>75</v>
      </c>
      <c r="Y7" s="10">
        <v>70</v>
      </c>
      <c r="Z7" s="10">
        <v>60</v>
      </c>
      <c r="AA7" s="10">
        <v>123</v>
      </c>
      <c r="AB7" s="10">
        <v>88</v>
      </c>
      <c r="AC7" s="10">
        <v>49</v>
      </c>
      <c r="AD7" s="10">
        <v>27</v>
      </c>
      <c r="AE7" s="10"/>
      <c r="AF7" s="10">
        <v>483</v>
      </c>
      <c r="AG7" s="10">
        <v>409</v>
      </c>
      <c r="AH7" s="10">
        <v>107</v>
      </c>
      <c r="AI7" s="10"/>
      <c r="AJ7" s="10">
        <v>244</v>
      </c>
      <c r="AK7" s="10">
        <v>329</v>
      </c>
      <c r="AL7" s="10">
        <v>93</v>
      </c>
      <c r="AM7" s="10"/>
      <c r="AN7" s="10">
        <v>240</v>
      </c>
      <c r="AO7" s="10">
        <v>170</v>
      </c>
      <c r="AP7" s="10">
        <v>249</v>
      </c>
      <c r="AQ7" s="10">
        <v>101</v>
      </c>
      <c r="AR7" s="10">
        <v>16</v>
      </c>
      <c r="AS7" s="10"/>
      <c r="AT7" s="10">
        <v>978</v>
      </c>
      <c r="AU7" s="10">
        <v>85</v>
      </c>
      <c r="AV7" s="10"/>
      <c r="AW7" s="10">
        <v>523</v>
      </c>
      <c r="AX7" s="10">
        <v>110</v>
      </c>
      <c r="AY7" s="10">
        <v>435</v>
      </c>
    </row>
    <row r="8" spans="2:51" ht="30" customHeight="1">
      <c r="B8" s="11" t="s">
        <v>112</v>
      </c>
      <c r="C8" s="11">
        <v>1070</v>
      </c>
      <c r="D8" s="11">
        <v>507</v>
      </c>
      <c r="E8" s="11">
        <v>560</v>
      </c>
      <c r="F8" s="11"/>
      <c r="G8" s="11">
        <v>113</v>
      </c>
      <c r="H8" s="11">
        <v>176</v>
      </c>
      <c r="I8" s="11">
        <v>173</v>
      </c>
      <c r="J8" s="11">
        <v>182</v>
      </c>
      <c r="K8" s="11">
        <v>181</v>
      </c>
      <c r="L8" s="11">
        <v>244</v>
      </c>
      <c r="M8" s="11"/>
      <c r="N8" s="11">
        <v>278</v>
      </c>
      <c r="O8" s="11">
        <v>256</v>
      </c>
      <c r="P8" s="11">
        <v>246</v>
      </c>
      <c r="Q8" s="11">
        <v>283</v>
      </c>
      <c r="R8" s="11"/>
      <c r="S8" s="11">
        <v>145</v>
      </c>
      <c r="T8" s="11">
        <v>151</v>
      </c>
      <c r="U8" s="11">
        <v>88</v>
      </c>
      <c r="V8" s="11">
        <v>108</v>
      </c>
      <c r="W8" s="11">
        <v>87</v>
      </c>
      <c r="X8" s="11">
        <v>80</v>
      </c>
      <c r="Y8" s="11">
        <v>69</v>
      </c>
      <c r="Z8" s="11">
        <v>52</v>
      </c>
      <c r="AA8" s="11">
        <v>119</v>
      </c>
      <c r="AB8" s="11">
        <v>90</v>
      </c>
      <c r="AC8" s="11">
        <v>51</v>
      </c>
      <c r="AD8" s="11">
        <v>28</v>
      </c>
      <c r="AE8" s="11"/>
      <c r="AF8" s="11">
        <v>467</v>
      </c>
      <c r="AG8" s="11">
        <v>406</v>
      </c>
      <c r="AH8" s="11">
        <v>117</v>
      </c>
      <c r="AI8" s="11"/>
      <c r="AJ8" s="11">
        <v>232</v>
      </c>
      <c r="AK8" s="11">
        <v>338</v>
      </c>
      <c r="AL8" s="11">
        <v>92</v>
      </c>
      <c r="AM8" s="11"/>
      <c r="AN8" s="11">
        <v>239</v>
      </c>
      <c r="AO8" s="11">
        <v>174</v>
      </c>
      <c r="AP8" s="11">
        <v>253</v>
      </c>
      <c r="AQ8" s="11">
        <v>98</v>
      </c>
      <c r="AR8" s="11">
        <v>16</v>
      </c>
      <c r="AS8" s="11"/>
      <c r="AT8" s="11">
        <v>968</v>
      </c>
      <c r="AU8" s="11">
        <v>96</v>
      </c>
      <c r="AV8" s="11"/>
      <c r="AW8" s="11">
        <v>502</v>
      </c>
      <c r="AX8" s="11">
        <v>117</v>
      </c>
      <c r="AY8" s="11">
        <v>451</v>
      </c>
    </row>
    <row r="9" spans="2:51">
      <c r="B9" s="18" t="s">
        <v>133</v>
      </c>
      <c r="C9" s="17">
        <v>0.15817842608181301</v>
      </c>
      <c r="D9" s="17">
        <v>0.17377796806975401</v>
      </c>
      <c r="E9" s="17">
        <v>0.14333990022722001</v>
      </c>
      <c r="F9" s="17"/>
      <c r="G9" s="17">
        <v>0.18167601485270399</v>
      </c>
      <c r="H9" s="17">
        <v>0.159817517992557</v>
      </c>
      <c r="I9" s="17">
        <v>0.25729605118709897</v>
      </c>
      <c r="J9" s="17">
        <v>0.15065882201480699</v>
      </c>
      <c r="K9" s="17">
        <v>0.13437478766312699</v>
      </c>
      <c r="L9" s="17">
        <v>9.8995383196443798E-2</v>
      </c>
      <c r="M9" s="17"/>
      <c r="N9" s="17">
        <v>0.22019736733852599</v>
      </c>
      <c r="O9" s="17">
        <v>0.15046151549985001</v>
      </c>
      <c r="P9" s="17">
        <v>0.15122079585834799</v>
      </c>
      <c r="Q9" s="17">
        <v>0.11393873522396999</v>
      </c>
      <c r="R9" s="17"/>
      <c r="S9" s="17">
        <v>0.209598828293937</v>
      </c>
      <c r="T9" s="17">
        <v>0.183597030692042</v>
      </c>
      <c r="U9" s="17">
        <v>0.143951507191487</v>
      </c>
      <c r="V9" s="17">
        <v>0.103897927925084</v>
      </c>
      <c r="W9" s="17">
        <v>0.144414368214142</v>
      </c>
      <c r="X9" s="17">
        <v>9.1394792724803997E-2</v>
      </c>
      <c r="Y9" s="17">
        <v>0.20943995098483301</v>
      </c>
      <c r="Z9" s="17">
        <v>0.23391880132745899</v>
      </c>
      <c r="AA9" s="17">
        <v>0.16804565566464499</v>
      </c>
      <c r="AB9" s="17">
        <v>0.118683770963895</v>
      </c>
      <c r="AC9" s="17">
        <v>0.13437607480941199</v>
      </c>
      <c r="AD9" s="17">
        <v>0.103397864508181</v>
      </c>
      <c r="AE9" s="17"/>
      <c r="AF9" s="17">
        <v>0.16274656076361599</v>
      </c>
      <c r="AG9" s="17">
        <v>0.17373616671028899</v>
      </c>
      <c r="AH9" s="17">
        <v>0.125208751280767</v>
      </c>
      <c r="AI9" s="17"/>
      <c r="AJ9" s="17">
        <v>0.17011340017322699</v>
      </c>
      <c r="AK9" s="17">
        <v>0.15673710490522599</v>
      </c>
      <c r="AL9" s="17">
        <v>0.24726176718359499</v>
      </c>
      <c r="AM9" s="17"/>
      <c r="AN9" s="17">
        <v>0.105799012054747</v>
      </c>
      <c r="AO9" s="17">
        <v>0.16892145609366899</v>
      </c>
      <c r="AP9" s="17">
        <v>0.17252260593372901</v>
      </c>
      <c r="AQ9" s="17">
        <v>0.21440694861628201</v>
      </c>
      <c r="AR9" s="17">
        <v>0.27223250549719202</v>
      </c>
      <c r="AS9" s="17"/>
      <c r="AT9" s="17">
        <v>0.16283549241649301</v>
      </c>
      <c r="AU9" s="17">
        <v>0.119220055771994</v>
      </c>
      <c r="AV9" s="17"/>
      <c r="AW9" s="17">
        <v>0.21801622688255501</v>
      </c>
      <c r="AX9" s="17">
        <v>0.11706452119086801</v>
      </c>
      <c r="AY9" s="17">
        <v>0.102195762805336</v>
      </c>
    </row>
    <row r="10" spans="2:51">
      <c r="B10" s="18" t="s">
        <v>134</v>
      </c>
      <c r="C10" s="17">
        <v>0.438738790294883</v>
      </c>
      <c r="D10" s="17">
        <v>0.42701874851900501</v>
      </c>
      <c r="E10" s="17">
        <v>0.449894323145271</v>
      </c>
      <c r="F10" s="17"/>
      <c r="G10" s="17">
        <v>0.469585042627923</v>
      </c>
      <c r="H10" s="17">
        <v>0.436950600241158</v>
      </c>
      <c r="I10" s="17">
        <v>0.41213661964180198</v>
      </c>
      <c r="J10" s="17">
        <v>0.35758690175058</v>
      </c>
      <c r="K10" s="17">
        <v>0.41100162542691898</v>
      </c>
      <c r="L10" s="17">
        <v>0.52592099071002396</v>
      </c>
      <c r="M10" s="17"/>
      <c r="N10" s="17">
        <v>0.42667748786265902</v>
      </c>
      <c r="O10" s="17">
        <v>0.44688630922531603</v>
      </c>
      <c r="P10" s="17">
        <v>0.403332196779425</v>
      </c>
      <c r="Q10" s="17">
        <v>0.46139342760833701</v>
      </c>
      <c r="R10" s="17"/>
      <c r="S10" s="17">
        <v>0.34745276485167698</v>
      </c>
      <c r="T10" s="17">
        <v>0.37883274819379198</v>
      </c>
      <c r="U10" s="17">
        <v>0.498900503213419</v>
      </c>
      <c r="V10" s="17">
        <v>0.49606449651173701</v>
      </c>
      <c r="W10" s="17">
        <v>0.42766570122526099</v>
      </c>
      <c r="X10" s="17">
        <v>0.58315186832732702</v>
      </c>
      <c r="Y10" s="17">
        <v>0.42030512242922402</v>
      </c>
      <c r="Z10" s="17">
        <v>0.44416006623790599</v>
      </c>
      <c r="AA10" s="17">
        <v>0.41791665184759003</v>
      </c>
      <c r="AB10" s="17">
        <v>0.49834598024767501</v>
      </c>
      <c r="AC10" s="17">
        <v>0.44116180391647303</v>
      </c>
      <c r="AD10" s="17">
        <v>0.37515309316760398</v>
      </c>
      <c r="AE10" s="17"/>
      <c r="AF10" s="17">
        <v>0.41270339355295699</v>
      </c>
      <c r="AG10" s="17">
        <v>0.47577336103808399</v>
      </c>
      <c r="AH10" s="17">
        <v>0.41647088602995402</v>
      </c>
      <c r="AI10" s="17"/>
      <c r="AJ10" s="17">
        <v>0.37984668396752702</v>
      </c>
      <c r="AK10" s="17">
        <v>0.51182207782867495</v>
      </c>
      <c r="AL10" s="17">
        <v>0.50051825385382198</v>
      </c>
      <c r="AM10" s="17"/>
      <c r="AN10" s="17">
        <v>0.45277255360344498</v>
      </c>
      <c r="AO10" s="17">
        <v>0.43870196774116699</v>
      </c>
      <c r="AP10" s="17">
        <v>0.42317004044856199</v>
      </c>
      <c r="AQ10" s="17">
        <v>0.480598328246224</v>
      </c>
      <c r="AR10" s="17">
        <v>0.380667273181577</v>
      </c>
      <c r="AS10" s="17"/>
      <c r="AT10" s="17">
        <v>0.44191077228628201</v>
      </c>
      <c r="AU10" s="17">
        <v>0.40469731736575698</v>
      </c>
      <c r="AV10" s="17"/>
      <c r="AW10" s="17">
        <v>0.45202094138559401</v>
      </c>
      <c r="AX10" s="17">
        <v>0.45276513445953698</v>
      </c>
      <c r="AY10" s="17">
        <v>0.42033208767404201</v>
      </c>
    </row>
    <row r="11" spans="2:51">
      <c r="B11" s="18" t="s">
        <v>135</v>
      </c>
      <c r="C11" s="17">
        <v>0.24766992880206301</v>
      </c>
      <c r="D11" s="17">
        <v>0.25318375327304998</v>
      </c>
      <c r="E11" s="17">
        <v>0.244101864205231</v>
      </c>
      <c r="F11" s="17"/>
      <c r="G11" s="17">
        <v>0.153965898476362</v>
      </c>
      <c r="H11" s="17">
        <v>0.252424428279024</v>
      </c>
      <c r="I11" s="17">
        <v>0.18030545390337099</v>
      </c>
      <c r="J11" s="17">
        <v>0.33590674899175199</v>
      </c>
      <c r="K11" s="17">
        <v>0.29093229318712699</v>
      </c>
      <c r="L11" s="17">
        <v>0.23745184864902999</v>
      </c>
      <c r="M11" s="17"/>
      <c r="N11" s="17">
        <v>0.225240379905285</v>
      </c>
      <c r="O11" s="17">
        <v>0.24670682290344101</v>
      </c>
      <c r="P11" s="17">
        <v>0.30890724139417702</v>
      </c>
      <c r="Q11" s="17">
        <v>0.2228099296403</v>
      </c>
      <c r="R11" s="17"/>
      <c r="S11" s="17">
        <v>0.29990087804974103</v>
      </c>
      <c r="T11" s="17">
        <v>0.22682227546932701</v>
      </c>
      <c r="U11" s="17">
        <v>0.20927527403187901</v>
      </c>
      <c r="V11" s="17">
        <v>0.31941565680940998</v>
      </c>
      <c r="W11" s="17">
        <v>0.28303152736312698</v>
      </c>
      <c r="X11" s="17">
        <v>0.238808381894034</v>
      </c>
      <c r="Y11" s="17">
        <v>0.27684486564927802</v>
      </c>
      <c r="Z11" s="17">
        <v>0.227559896650668</v>
      </c>
      <c r="AA11" s="17">
        <v>0.232006069021606</v>
      </c>
      <c r="AB11" s="17">
        <v>0.14295558020369101</v>
      </c>
      <c r="AC11" s="17">
        <v>0.209220433473088</v>
      </c>
      <c r="AD11" s="17">
        <v>0.28655304484526101</v>
      </c>
      <c r="AE11" s="17"/>
      <c r="AF11" s="17">
        <v>0.26397745088608499</v>
      </c>
      <c r="AG11" s="17">
        <v>0.23012562649471999</v>
      </c>
      <c r="AH11" s="17">
        <v>0.25612285289965703</v>
      </c>
      <c r="AI11" s="17"/>
      <c r="AJ11" s="17">
        <v>0.29335719962342699</v>
      </c>
      <c r="AK11" s="17">
        <v>0.20613033525135299</v>
      </c>
      <c r="AL11" s="17">
        <v>0.16792166676630499</v>
      </c>
      <c r="AM11" s="17"/>
      <c r="AN11" s="17">
        <v>0.25680943672119799</v>
      </c>
      <c r="AO11" s="17">
        <v>0.26628800982634898</v>
      </c>
      <c r="AP11" s="17">
        <v>0.24810572467070099</v>
      </c>
      <c r="AQ11" s="17">
        <v>0.23428398663255601</v>
      </c>
      <c r="AR11" s="17">
        <v>0.34710022132123097</v>
      </c>
      <c r="AS11" s="17"/>
      <c r="AT11" s="17">
        <v>0.24440093218884501</v>
      </c>
      <c r="AU11" s="17">
        <v>0.27948414720998399</v>
      </c>
      <c r="AV11" s="17"/>
      <c r="AW11" s="17">
        <v>0.23893814859293999</v>
      </c>
      <c r="AX11" s="17">
        <v>0.26308625203042202</v>
      </c>
      <c r="AY11" s="17">
        <v>0.253406781891241</v>
      </c>
    </row>
    <row r="12" spans="2:51">
      <c r="B12" s="18" t="s">
        <v>136</v>
      </c>
      <c r="C12" s="17">
        <v>5.9645441772393497E-2</v>
      </c>
      <c r="D12" s="17">
        <v>6.0542648198246E-2</v>
      </c>
      <c r="E12" s="17">
        <v>5.7036774506469802E-2</v>
      </c>
      <c r="F12" s="17"/>
      <c r="G12" s="17">
        <v>0.121733788042382</v>
      </c>
      <c r="H12" s="17">
        <v>6.1797442240984699E-2</v>
      </c>
      <c r="I12" s="17">
        <v>6.3115402939795603E-2</v>
      </c>
      <c r="J12" s="17">
        <v>5.1294703157755299E-2</v>
      </c>
      <c r="K12" s="17">
        <v>5.2264556959374597E-2</v>
      </c>
      <c r="L12" s="17">
        <v>3.85470459734489E-2</v>
      </c>
      <c r="M12" s="17"/>
      <c r="N12" s="17">
        <v>4.43805146903948E-2</v>
      </c>
      <c r="O12" s="17">
        <v>6.3128796810990595E-2</v>
      </c>
      <c r="P12" s="17">
        <v>6.3728624940884396E-2</v>
      </c>
      <c r="Q12" s="17">
        <v>6.9252559479673695E-2</v>
      </c>
      <c r="R12" s="17"/>
      <c r="S12" s="17">
        <v>4.5387889552262202E-2</v>
      </c>
      <c r="T12" s="17">
        <v>0.104994405878808</v>
      </c>
      <c r="U12" s="17">
        <v>7.5593824804540896E-2</v>
      </c>
      <c r="V12" s="17">
        <v>3.0943122906279399E-2</v>
      </c>
      <c r="W12" s="17">
        <v>3.5725398787313602E-2</v>
      </c>
      <c r="X12" s="17">
        <v>4.1970786172801297E-2</v>
      </c>
      <c r="Y12" s="17">
        <v>5.1858694160377403E-2</v>
      </c>
      <c r="Z12" s="17">
        <v>3.0679051931567902E-2</v>
      </c>
      <c r="AA12" s="17">
        <v>4.5428464860830103E-2</v>
      </c>
      <c r="AB12" s="17">
        <v>0.10457206631122801</v>
      </c>
      <c r="AC12" s="17">
        <v>6.0494043426440297E-2</v>
      </c>
      <c r="AD12" s="17">
        <v>6.2496465288009798E-2</v>
      </c>
      <c r="AE12" s="17"/>
      <c r="AF12" s="17">
        <v>5.9720627951629301E-2</v>
      </c>
      <c r="AG12" s="17">
        <v>4.4627556098282499E-2</v>
      </c>
      <c r="AH12" s="17">
        <v>8.0080609492714394E-2</v>
      </c>
      <c r="AI12" s="17"/>
      <c r="AJ12" s="17">
        <v>6.5463489176536202E-2</v>
      </c>
      <c r="AK12" s="17">
        <v>5.6607003667958497E-2</v>
      </c>
      <c r="AL12" s="17">
        <v>3.5217758410472297E-2</v>
      </c>
      <c r="AM12" s="17"/>
      <c r="AN12" s="17">
        <v>6.5125052789617999E-2</v>
      </c>
      <c r="AO12" s="17">
        <v>5.4205407261745497E-2</v>
      </c>
      <c r="AP12" s="17">
        <v>5.9279153362711903E-2</v>
      </c>
      <c r="AQ12" s="17">
        <v>2.80589954904981E-2</v>
      </c>
      <c r="AR12" s="17">
        <v>0</v>
      </c>
      <c r="AS12" s="17"/>
      <c r="AT12" s="17">
        <v>5.1164661879032597E-2</v>
      </c>
      <c r="AU12" s="17">
        <v>0.13549517792474899</v>
      </c>
      <c r="AV12" s="17"/>
      <c r="AW12" s="17">
        <v>3.0529351252658599E-2</v>
      </c>
      <c r="AX12" s="17">
        <v>0.100425511434537</v>
      </c>
      <c r="AY12" s="17">
        <v>8.1519560283277004E-2</v>
      </c>
    </row>
    <row r="13" spans="2:51">
      <c r="B13" s="18" t="s">
        <v>137</v>
      </c>
      <c r="C13" s="17">
        <v>1.8761455376769501E-2</v>
      </c>
      <c r="D13" s="17">
        <v>2.4046998867245099E-2</v>
      </c>
      <c r="E13" s="17">
        <v>1.4086942851543899E-2</v>
      </c>
      <c r="F13" s="17"/>
      <c r="G13" s="17">
        <v>9.6903264676808498E-3</v>
      </c>
      <c r="H13" s="17">
        <v>2.6029871802323301E-2</v>
      </c>
      <c r="I13" s="17">
        <v>8.8569453635213308E-3</v>
      </c>
      <c r="J13" s="17">
        <v>2.6241210815659301E-2</v>
      </c>
      <c r="K13" s="17">
        <v>2.5845745285212999E-2</v>
      </c>
      <c r="L13" s="17">
        <v>1.3914039260099599E-2</v>
      </c>
      <c r="M13" s="17"/>
      <c r="N13" s="17">
        <v>2.1545117142808601E-2</v>
      </c>
      <c r="O13" s="17">
        <v>1.58066185093346E-2</v>
      </c>
      <c r="P13" s="17">
        <v>1.2023766740162201E-2</v>
      </c>
      <c r="Q13" s="17">
        <v>2.4993265605572201E-2</v>
      </c>
      <c r="R13" s="17"/>
      <c r="S13" s="17">
        <v>2.4787398533945602E-2</v>
      </c>
      <c r="T13" s="17">
        <v>2.0940701807770301E-2</v>
      </c>
      <c r="U13" s="17">
        <v>1.7279715624864099E-2</v>
      </c>
      <c r="V13" s="17">
        <v>9.5132539444010896E-3</v>
      </c>
      <c r="W13" s="17">
        <v>2.1998866352813898E-2</v>
      </c>
      <c r="X13" s="17">
        <v>1.21182246186732E-2</v>
      </c>
      <c r="Y13" s="17">
        <v>1.3020399303199599E-2</v>
      </c>
      <c r="Z13" s="17">
        <v>0</v>
      </c>
      <c r="AA13" s="17">
        <v>3.1664245211017197E-2</v>
      </c>
      <c r="AB13" s="17">
        <v>2.5125523655879198E-2</v>
      </c>
      <c r="AC13" s="17">
        <v>0</v>
      </c>
      <c r="AD13" s="17">
        <v>3.2943286784643998E-2</v>
      </c>
      <c r="AE13" s="17"/>
      <c r="AF13" s="17">
        <v>2.0979138910413302E-2</v>
      </c>
      <c r="AG13" s="17">
        <v>8.5469617874273408E-3</v>
      </c>
      <c r="AH13" s="17">
        <v>4.1008490827417497E-2</v>
      </c>
      <c r="AI13" s="17"/>
      <c r="AJ13" s="17">
        <v>2.1423775407342499E-2</v>
      </c>
      <c r="AK13" s="17">
        <v>5.0784183149628903E-3</v>
      </c>
      <c r="AL13" s="17">
        <v>1.6103033750221998E-2</v>
      </c>
      <c r="AM13" s="17"/>
      <c r="AN13" s="17">
        <v>3.5074878812171598E-2</v>
      </c>
      <c r="AO13" s="17">
        <v>6.2916145604418302E-3</v>
      </c>
      <c r="AP13" s="17">
        <v>1.0033779093207899E-2</v>
      </c>
      <c r="AQ13" s="17">
        <v>9.9206243421165394E-3</v>
      </c>
      <c r="AR13" s="17">
        <v>0</v>
      </c>
      <c r="AS13" s="17"/>
      <c r="AT13" s="17">
        <v>2.0719514457231601E-2</v>
      </c>
      <c r="AU13" s="17">
        <v>0</v>
      </c>
      <c r="AV13" s="17"/>
      <c r="AW13" s="17">
        <v>1.62449462834383E-2</v>
      </c>
      <c r="AX13" s="17">
        <v>8.3376610439619102E-3</v>
      </c>
      <c r="AY13" s="17">
        <v>2.4254927618772799E-2</v>
      </c>
    </row>
    <row r="14" spans="2:51">
      <c r="B14" s="18" t="s">
        <v>119</v>
      </c>
      <c r="C14" s="17">
        <v>7.7005957672078296E-2</v>
      </c>
      <c r="D14" s="17">
        <v>6.1429883072699802E-2</v>
      </c>
      <c r="E14" s="17">
        <v>9.1540195064264598E-2</v>
      </c>
      <c r="F14" s="17"/>
      <c r="G14" s="17">
        <v>6.3348929532948905E-2</v>
      </c>
      <c r="H14" s="17">
        <v>6.2980139443952907E-2</v>
      </c>
      <c r="I14" s="17">
        <v>7.8289526964410494E-2</v>
      </c>
      <c r="J14" s="17">
        <v>7.8311613269446301E-2</v>
      </c>
      <c r="K14" s="17">
        <v>8.5580991478239804E-2</v>
      </c>
      <c r="L14" s="17">
        <v>8.5170692210953802E-2</v>
      </c>
      <c r="M14" s="17"/>
      <c r="N14" s="17">
        <v>6.1959133060326403E-2</v>
      </c>
      <c r="O14" s="17">
        <v>7.7009937051067401E-2</v>
      </c>
      <c r="P14" s="17">
        <v>6.07873742870031E-2</v>
      </c>
      <c r="Q14" s="17">
        <v>0.107612082442147</v>
      </c>
      <c r="R14" s="17"/>
      <c r="S14" s="17">
        <v>7.2872240718436995E-2</v>
      </c>
      <c r="T14" s="17">
        <v>8.4812837958260501E-2</v>
      </c>
      <c r="U14" s="17">
        <v>5.49991751338108E-2</v>
      </c>
      <c r="V14" s="17">
        <v>4.0165541903088402E-2</v>
      </c>
      <c r="W14" s="17">
        <v>8.7164138057343105E-2</v>
      </c>
      <c r="X14" s="17">
        <v>3.2555946262361302E-2</v>
      </c>
      <c r="Y14" s="17">
        <v>2.8530967473087501E-2</v>
      </c>
      <c r="Z14" s="17">
        <v>6.3682183852398794E-2</v>
      </c>
      <c r="AA14" s="17">
        <v>0.10493891339431199</v>
      </c>
      <c r="AB14" s="17">
        <v>0.110317078617631</v>
      </c>
      <c r="AC14" s="17">
        <v>0.15474764437458599</v>
      </c>
      <c r="AD14" s="17">
        <v>0.139456245406301</v>
      </c>
      <c r="AE14" s="17"/>
      <c r="AF14" s="17">
        <v>7.9872827935298693E-2</v>
      </c>
      <c r="AG14" s="17">
        <v>6.7190327871196998E-2</v>
      </c>
      <c r="AH14" s="17">
        <v>8.1108409469490897E-2</v>
      </c>
      <c r="AI14" s="17"/>
      <c r="AJ14" s="17">
        <v>6.9795451651940899E-2</v>
      </c>
      <c r="AK14" s="17">
        <v>6.3625060031824901E-2</v>
      </c>
      <c r="AL14" s="17">
        <v>3.2977520035583699E-2</v>
      </c>
      <c r="AM14" s="17"/>
      <c r="AN14" s="17">
        <v>8.4419066018820293E-2</v>
      </c>
      <c r="AO14" s="17">
        <v>6.5591544516628006E-2</v>
      </c>
      <c r="AP14" s="17">
        <v>8.6888696491087894E-2</v>
      </c>
      <c r="AQ14" s="17">
        <v>3.2731116672323202E-2</v>
      </c>
      <c r="AR14" s="17">
        <v>0</v>
      </c>
      <c r="AS14" s="17"/>
      <c r="AT14" s="17">
        <v>7.8968626772115205E-2</v>
      </c>
      <c r="AU14" s="17">
        <v>6.1103301727515401E-2</v>
      </c>
      <c r="AV14" s="17"/>
      <c r="AW14" s="17">
        <v>4.4250385602813802E-2</v>
      </c>
      <c r="AX14" s="17">
        <v>5.8320919840674099E-2</v>
      </c>
      <c r="AY14" s="17">
        <v>0.118290879727332</v>
      </c>
    </row>
    <row r="15" spans="2:51">
      <c r="B15" s="18" t="s">
        <v>138</v>
      </c>
      <c r="C15" s="21">
        <v>0.59691721637669604</v>
      </c>
      <c r="D15" s="21">
        <v>0.60079671658875899</v>
      </c>
      <c r="E15" s="21">
        <v>0.59323422337249099</v>
      </c>
      <c r="F15" s="21"/>
      <c r="G15" s="21">
        <v>0.65126105748062701</v>
      </c>
      <c r="H15" s="21">
        <v>0.59676811823371501</v>
      </c>
      <c r="I15" s="21">
        <v>0.66943267082890201</v>
      </c>
      <c r="J15" s="21">
        <v>0.50824572376538801</v>
      </c>
      <c r="K15" s="21">
        <v>0.54537641309004503</v>
      </c>
      <c r="L15" s="21">
        <v>0.62491637390646804</v>
      </c>
      <c r="M15" s="21"/>
      <c r="N15" s="21">
        <v>0.64687485520118504</v>
      </c>
      <c r="O15" s="21">
        <v>0.59734782472516601</v>
      </c>
      <c r="P15" s="21">
        <v>0.55455299263777402</v>
      </c>
      <c r="Q15" s="21">
        <v>0.57533216283230704</v>
      </c>
      <c r="R15" s="21"/>
      <c r="S15" s="21">
        <v>0.55705159314561403</v>
      </c>
      <c r="T15" s="21">
        <v>0.56242977888583401</v>
      </c>
      <c r="U15" s="21">
        <v>0.64285201040490603</v>
      </c>
      <c r="V15" s="21">
        <v>0.59996242443682102</v>
      </c>
      <c r="W15" s="21">
        <v>0.57208006943940304</v>
      </c>
      <c r="X15" s="21">
        <v>0.67454666105213101</v>
      </c>
      <c r="Y15" s="21">
        <v>0.62974507341405705</v>
      </c>
      <c r="Z15" s="21">
        <v>0.67807886756536495</v>
      </c>
      <c r="AA15" s="21">
        <v>0.58596230751223499</v>
      </c>
      <c r="AB15" s="21">
        <v>0.61702975121157</v>
      </c>
      <c r="AC15" s="21">
        <v>0.57553787872588502</v>
      </c>
      <c r="AD15" s="21">
        <v>0.47855095767578498</v>
      </c>
      <c r="AE15" s="21"/>
      <c r="AF15" s="21">
        <v>0.57544995431657298</v>
      </c>
      <c r="AG15" s="21">
        <v>0.64950952774837301</v>
      </c>
      <c r="AH15" s="21">
        <v>0.541679637310721</v>
      </c>
      <c r="AI15" s="21"/>
      <c r="AJ15" s="21">
        <v>0.54996008414075404</v>
      </c>
      <c r="AK15" s="21">
        <v>0.66855918273390003</v>
      </c>
      <c r="AL15" s="21">
        <v>0.74778002103741703</v>
      </c>
      <c r="AM15" s="21"/>
      <c r="AN15" s="21">
        <v>0.55857156565819199</v>
      </c>
      <c r="AO15" s="21">
        <v>0.60762342383483603</v>
      </c>
      <c r="AP15" s="21">
        <v>0.59569264638229202</v>
      </c>
      <c r="AQ15" s="21">
        <v>0.69500527686250602</v>
      </c>
      <c r="AR15" s="21">
        <v>0.65289977867876903</v>
      </c>
      <c r="AS15" s="21"/>
      <c r="AT15" s="21">
        <v>0.60474626470277504</v>
      </c>
      <c r="AU15" s="21">
        <v>0.523917373137751</v>
      </c>
      <c r="AV15" s="21"/>
      <c r="AW15" s="21">
        <v>0.67003716826814896</v>
      </c>
      <c r="AX15" s="21">
        <v>0.569829655650405</v>
      </c>
      <c r="AY15" s="21">
        <v>0.522527850479377</v>
      </c>
    </row>
    <row r="16" spans="2:51">
      <c r="B16" s="18" t="s">
        <v>139</v>
      </c>
      <c r="C16" s="21">
        <v>7.8406897149163005E-2</v>
      </c>
      <c r="D16" s="21">
        <v>8.4589647065491005E-2</v>
      </c>
      <c r="E16" s="21">
        <v>7.1123717358013705E-2</v>
      </c>
      <c r="F16" s="21"/>
      <c r="G16" s="21">
        <v>0.131424114510063</v>
      </c>
      <c r="H16" s="21">
        <v>8.7827314043308E-2</v>
      </c>
      <c r="I16" s="21">
        <v>7.1972348303317002E-2</v>
      </c>
      <c r="J16" s="21">
        <v>7.7535913973414597E-2</v>
      </c>
      <c r="K16" s="21">
        <v>7.8110302244587607E-2</v>
      </c>
      <c r="L16" s="21">
        <v>5.2461085233548602E-2</v>
      </c>
      <c r="M16" s="21"/>
      <c r="N16" s="21">
        <v>6.5925631833203394E-2</v>
      </c>
      <c r="O16" s="21">
        <v>7.8935415320325206E-2</v>
      </c>
      <c r="P16" s="21">
        <v>7.5752391681046596E-2</v>
      </c>
      <c r="Q16" s="21">
        <v>9.4245825085245899E-2</v>
      </c>
      <c r="R16" s="21"/>
      <c r="S16" s="21">
        <v>7.0175288086207904E-2</v>
      </c>
      <c r="T16" s="21">
        <v>0.12593510768657901</v>
      </c>
      <c r="U16" s="21">
        <v>9.2873540429404905E-2</v>
      </c>
      <c r="V16" s="21">
        <v>4.04563768506805E-2</v>
      </c>
      <c r="W16" s="21">
        <v>5.7724265140127497E-2</v>
      </c>
      <c r="X16" s="21">
        <v>5.4089010791474497E-2</v>
      </c>
      <c r="Y16" s="21">
        <v>6.4879093463577106E-2</v>
      </c>
      <c r="Z16" s="21">
        <v>3.0679051931567902E-2</v>
      </c>
      <c r="AA16" s="21">
        <v>7.7092710071847301E-2</v>
      </c>
      <c r="AB16" s="21">
        <v>0.12969758996710801</v>
      </c>
      <c r="AC16" s="21">
        <v>6.0494043426440297E-2</v>
      </c>
      <c r="AD16" s="21">
        <v>9.5439752072653802E-2</v>
      </c>
      <c r="AE16" s="21"/>
      <c r="AF16" s="21">
        <v>8.0699766862042596E-2</v>
      </c>
      <c r="AG16" s="21">
        <v>5.3174517885709802E-2</v>
      </c>
      <c r="AH16" s="21">
        <v>0.121089100320132</v>
      </c>
      <c r="AI16" s="21"/>
      <c r="AJ16" s="21">
        <v>8.6887264583878701E-2</v>
      </c>
      <c r="AK16" s="21">
        <v>6.1685421982921297E-2</v>
      </c>
      <c r="AL16" s="21">
        <v>5.1320792160694399E-2</v>
      </c>
      <c r="AM16" s="21"/>
      <c r="AN16" s="21">
        <v>0.10019993160179</v>
      </c>
      <c r="AO16" s="21">
        <v>6.04970218221874E-2</v>
      </c>
      <c r="AP16" s="21">
        <v>6.9312932455919699E-2</v>
      </c>
      <c r="AQ16" s="21">
        <v>3.7979619832614699E-2</v>
      </c>
      <c r="AR16" s="21">
        <v>0</v>
      </c>
      <c r="AS16" s="21"/>
      <c r="AT16" s="21">
        <v>7.1884176336264205E-2</v>
      </c>
      <c r="AU16" s="21">
        <v>0.13549517792474899</v>
      </c>
      <c r="AV16" s="21"/>
      <c r="AW16" s="21">
        <v>4.6774297536096902E-2</v>
      </c>
      <c r="AX16" s="21">
        <v>0.108763172478499</v>
      </c>
      <c r="AY16" s="21">
        <v>0.10577448790205</v>
      </c>
    </row>
    <row r="17" spans="2:51">
      <c r="B17" s="18" t="s">
        <v>140</v>
      </c>
      <c r="C17" s="22">
        <v>0.51851031922753299</v>
      </c>
      <c r="D17" s="22">
        <v>0.516207069523268</v>
      </c>
      <c r="E17" s="22">
        <v>0.52211050601447695</v>
      </c>
      <c r="F17" s="22"/>
      <c r="G17" s="22">
        <v>0.51983694297056404</v>
      </c>
      <c r="H17" s="22">
        <v>0.50894080419040699</v>
      </c>
      <c r="I17" s="22">
        <v>0.59746032252558501</v>
      </c>
      <c r="J17" s="22">
        <v>0.43070980979197299</v>
      </c>
      <c r="K17" s="22">
        <v>0.46726611084545799</v>
      </c>
      <c r="L17" s="22">
        <v>0.57245528867291895</v>
      </c>
      <c r="M17" s="22"/>
      <c r="N17" s="22">
        <v>0.58094922336798105</v>
      </c>
      <c r="O17" s="22">
        <v>0.51841240940484101</v>
      </c>
      <c r="P17" s="22">
        <v>0.478800600956727</v>
      </c>
      <c r="Q17" s="22">
        <v>0.481086337747061</v>
      </c>
      <c r="R17" s="22"/>
      <c r="S17" s="22">
        <v>0.48687630505940599</v>
      </c>
      <c r="T17" s="22">
        <v>0.436494671199255</v>
      </c>
      <c r="U17" s="22">
        <v>0.54997846997550104</v>
      </c>
      <c r="V17" s="22">
        <v>0.55950604758614098</v>
      </c>
      <c r="W17" s="22">
        <v>0.51435580429927497</v>
      </c>
      <c r="X17" s="22">
        <v>0.62045765026065602</v>
      </c>
      <c r="Y17" s="22">
        <v>0.56486597995048005</v>
      </c>
      <c r="Z17" s="22">
        <v>0.647399815633797</v>
      </c>
      <c r="AA17" s="22">
        <v>0.50886959744038796</v>
      </c>
      <c r="AB17" s="22">
        <v>0.48733216124446199</v>
      </c>
      <c r="AC17" s="22">
        <v>0.51504383529944497</v>
      </c>
      <c r="AD17" s="22">
        <v>0.383111205603131</v>
      </c>
      <c r="AE17" s="22"/>
      <c r="AF17" s="22">
        <v>0.49475018745453098</v>
      </c>
      <c r="AG17" s="22">
        <v>0.59633500986266297</v>
      </c>
      <c r="AH17" s="22">
        <v>0.42059053699058901</v>
      </c>
      <c r="AI17" s="22"/>
      <c r="AJ17" s="22">
        <v>0.46307281955687501</v>
      </c>
      <c r="AK17" s="22">
        <v>0.60687376075097899</v>
      </c>
      <c r="AL17" s="22">
        <v>0.69645922887672296</v>
      </c>
      <c r="AM17" s="22"/>
      <c r="AN17" s="22">
        <v>0.45837163405640202</v>
      </c>
      <c r="AO17" s="22">
        <v>0.54712640201264795</v>
      </c>
      <c r="AP17" s="22">
        <v>0.52637971392637195</v>
      </c>
      <c r="AQ17" s="22">
        <v>0.65702565702989102</v>
      </c>
      <c r="AR17" s="22">
        <v>0.65289977867876903</v>
      </c>
      <c r="AS17" s="22"/>
      <c r="AT17" s="22">
        <v>0.53286208836651106</v>
      </c>
      <c r="AU17" s="22">
        <v>0.38842219521300198</v>
      </c>
      <c r="AV17" s="22"/>
      <c r="AW17" s="22">
        <v>0.623262870732052</v>
      </c>
      <c r="AX17" s="22">
        <v>0.46106648317190602</v>
      </c>
      <c r="AY17" s="22">
        <v>0.41675336257732698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1068</v>
      </c>
      <c r="D7" s="10">
        <v>494</v>
      </c>
      <c r="E7" s="10">
        <v>571</v>
      </c>
      <c r="F7" s="10"/>
      <c r="G7" s="10">
        <v>95</v>
      </c>
      <c r="H7" s="10">
        <v>143</v>
      </c>
      <c r="I7" s="10">
        <v>153</v>
      </c>
      <c r="J7" s="10">
        <v>187</v>
      </c>
      <c r="K7" s="10">
        <v>219</v>
      </c>
      <c r="L7" s="10">
        <v>271</v>
      </c>
      <c r="M7" s="10"/>
      <c r="N7" s="10">
        <v>304</v>
      </c>
      <c r="O7" s="10">
        <v>282</v>
      </c>
      <c r="P7" s="10">
        <v>212</v>
      </c>
      <c r="Q7" s="10">
        <v>264</v>
      </c>
      <c r="R7" s="10"/>
      <c r="S7" s="10">
        <v>121</v>
      </c>
      <c r="T7" s="10">
        <v>162</v>
      </c>
      <c r="U7" s="10">
        <v>100</v>
      </c>
      <c r="V7" s="10">
        <v>102</v>
      </c>
      <c r="W7" s="10">
        <v>91</v>
      </c>
      <c r="X7" s="10">
        <v>75</v>
      </c>
      <c r="Y7" s="10">
        <v>70</v>
      </c>
      <c r="Z7" s="10">
        <v>60</v>
      </c>
      <c r="AA7" s="10">
        <v>123</v>
      </c>
      <c r="AB7" s="10">
        <v>88</v>
      </c>
      <c r="AC7" s="10">
        <v>49</v>
      </c>
      <c r="AD7" s="10">
        <v>27</v>
      </c>
      <c r="AE7" s="10"/>
      <c r="AF7" s="10">
        <v>483</v>
      </c>
      <c r="AG7" s="10">
        <v>409</v>
      </c>
      <c r="AH7" s="10">
        <v>107</v>
      </c>
      <c r="AI7" s="10"/>
      <c r="AJ7" s="10">
        <v>244</v>
      </c>
      <c r="AK7" s="10">
        <v>329</v>
      </c>
      <c r="AL7" s="10">
        <v>93</v>
      </c>
      <c r="AM7" s="10"/>
      <c r="AN7" s="10">
        <v>240</v>
      </c>
      <c r="AO7" s="10">
        <v>170</v>
      </c>
      <c r="AP7" s="10">
        <v>249</v>
      </c>
      <c r="AQ7" s="10">
        <v>101</v>
      </c>
      <c r="AR7" s="10">
        <v>16</v>
      </c>
      <c r="AS7" s="10"/>
      <c r="AT7" s="10">
        <v>978</v>
      </c>
      <c r="AU7" s="10">
        <v>85</v>
      </c>
      <c r="AV7" s="10"/>
      <c r="AW7" s="10">
        <v>523</v>
      </c>
      <c r="AX7" s="10">
        <v>110</v>
      </c>
      <c r="AY7" s="10">
        <v>435</v>
      </c>
    </row>
    <row r="8" spans="2:51" ht="30" customHeight="1">
      <c r="B8" s="11" t="s">
        <v>112</v>
      </c>
      <c r="C8" s="11">
        <v>1070</v>
      </c>
      <c r="D8" s="11">
        <v>507</v>
      </c>
      <c r="E8" s="11">
        <v>560</v>
      </c>
      <c r="F8" s="11"/>
      <c r="G8" s="11">
        <v>113</v>
      </c>
      <c r="H8" s="11">
        <v>176</v>
      </c>
      <c r="I8" s="11">
        <v>173</v>
      </c>
      <c r="J8" s="11">
        <v>182</v>
      </c>
      <c r="K8" s="11">
        <v>181</v>
      </c>
      <c r="L8" s="11">
        <v>244</v>
      </c>
      <c r="M8" s="11"/>
      <c r="N8" s="11">
        <v>278</v>
      </c>
      <c r="O8" s="11">
        <v>256</v>
      </c>
      <c r="P8" s="11">
        <v>246</v>
      </c>
      <c r="Q8" s="11">
        <v>283</v>
      </c>
      <c r="R8" s="11"/>
      <c r="S8" s="11">
        <v>145</v>
      </c>
      <c r="T8" s="11">
        <v>151</v>
      </c>
      <c r="U8" s="11">
        <v>88</v>
      </c>
      <c r="V8" s="11">
        <v>108</v>
      </c>
      <c r="W8" s="11">
        <v>87</v>
      </c>
      <c r="X8" s="11">
        <v>80</v>
      </c>
      <c r="Y8" s="11">
        <v>69</v>
      </c>
      <c r="Z8" s="11">
        <v>52</v>
      </c>
      <c r="AA8" s="11">
        <v>119</v>
      </c>
      <c r="AB8" s="11">
        <v>90</v>
      </c>
      <c r="AC8" s="11">
        <v>51</v>
      </c>
      <c r="AD8" s="11">
        <v>28</v>
      </c>
      <c r="AE8" s="11"/>
      <c r="AF8" s="11">
        <v>467</v>
      </c>
      <c r="AG8" s="11">
        <v>406</v>
      </c>
      <c r="AH8" s="11">
        <v>117</v>
      </c>
      <c r="AI8" s="11"/>
      <c r="AJ8" s="11">
        <v>232</v>
      </c>
      <c r="AK8" s="11">
        <v>338</v>
      </c>
      <c r="AL8" s="11">
        <v>92</v>
      </c>
      <c r="AM8" s="11"/>
      <c r="AN8" s="11">
        <v>239</v>
      </c>
      <c r="AO8" s="11">
        <v>174</v>
      </c>
      <c r="AP8" s="11">
        <v>253</v>
      </c>
      <c r="AQ8" s="11">
        <v>98</v>
      </c>
      <c r="AR8" s="11">
        <v>16</v>
      </c>
      <c r="AS8" s="11"/>
      <c r="AT8" s="11">
        <v>968</v>
      </c>
      <c r="AU8" s="11">
        <v>96</v>
      </c>
      <c r="AV8" s="11"/>
      <c r="AW8" s="11">
        <v>502</v>
      </c>
      <c r="AX8" s="11">
        <v>117</v>
      </c>
      <c r="AY8" s="11">
        <v>451</v>
      </c>
    </row>
    <row r="9" spans="2:51">
      <c r="B9" s="18" t="s">
        <v>133</v>
      </c>
      <c r="C9" s="17">
        <v>6.2155946008204503E-2</v>
      </c>
      <c r="D9" s="17">
        <v>9.1683955836217607E-2</v>
      </c>
      <c r="E9" s="17">
        <v>3.5796828672547E-2</v>
      </c>
      <c r="F9" s="17"/>
      <c r="G9" s="17">
        <v>7.8189533819889898E-2</v>
      </c>
      <c r="H9" s="17">
        <v>0.108679084047401</v>
      </c>
      <c r="I9" s="17">
        <v>7.3868910491276002E-2</v>
      </c>
      <c r="J9" s="17">
        <v>7.9081547850774606E-2</v>
      </c>
      <c r="K9" s="17">
        <v>2.9667536701201199E-2</v>
      </c>
      <c r="L9" s="17">
        <v>2.4430511089000701E-2</v>
      </c>
      <c r="M9" s="17"/>
      <c r="N9" s="17">
        <v>5.79310254285079E-2</v>
      </c>
      <c r="O9" s="17">
        <v>3.7841846519962301E-2</v>
      </c>
      <c r="P9" s="17">
        <v>9.2481487707903001E-2</v>
      </c>
      <c r="Q9" s="17">
        <v>6.3320685586697997E-2</v>
      </c>
      <c r="R9" s="17"/>
      <c r="S9" s="17">
        <v>8.0760209521764298E-2</v>
      </c>
      <c r="T9" s="17">
        <v>7.5623405642974206E-2</v>
      </c>
      <c r="U9" s="17">
        <v>5.4606719866911603E-2</v>
      </c>
      <c r="V9" s="17">
        <v>3.1114356509335299E-2</v>
      </c>
      <c r="W9" s="17">
        <v>9.2331218203780804E-2</v>
      </c>
      <c r="X9" s="17">
        <v>5.8932871968960902E-2</v>
      </c>
      <c r="Y9" s="17">
        <v>4.3281023249062502E-2</v>
      </c>
      <c r="Z9" s="17">
        <v>4.8630047788212297E-2</v>
      </c>
      <c r="AA9" s="17">
        <v>7.1292313134061105E-2</v>
      </c>
      <c r="AB9" s="17">
        <v>4.8518403716076797E-2</v>
      </c>
      <c r="AC9" s="17">
        <v>7.8239496645575904E-2</v>
      </c>
      <c r="AD9" s="17">
        <v>0</v>
      </c>
      <c r="AE9" s="17"/>
      <c r="AF9" s="17">
        <v>7.0031359450598393E-2</v>
      </c>
      <c r="AG9" s="17">
        <v>6.0138892221893198E-2</v>
      </c>
      <c r="AH9" s="17">
        <v>4.3925027812658897E-2</v>
      </c>
      <c r="AI9" s="17"/>
      <c r="AJ9" s="17">
        <v>6.6414397860013297E-2</v>
      </c>
      <c r="AK9" s="17">
        <v>5.6213832390969901E-2</v>
      </c>
      <c r="AL9" s="17">
        <v>8.8943829317655695E-2</v>
      </c>
      <c r="AM9" s="17"/>
      <c r="AN9" s="17">
        <v>5.3365714505777199E-2</v>
      </c>
      <c r="AO9" s="17">
        <v>3.5064057407979202E-2</v>
      </c>
      <c r="AP9" s="17">
        <v>6.7153721076039494E-2</v>
      </c>
      <c r="AQ9" s="17">
        <v>8.8632574641087994E-2</v>
      </c>
      <c r="AR9" s="17">
        <v>9.2328882843111304E-2</v>
      </c>
      <c r="AS9" s="17"/>
      <c r="AT9" s="17">
        <v>6.1315684634039802E-2</v>
      </c>
      <c r="AU9" s="17">
        <v>7.3708897659798295E-2</v>
      </c>
      <c r="AV9" s="17"/>
      <c r="AW9" s="17">
        <v>7.1503089104205497E-2</v>
      </c>
      <c r="AX9" s="17">
        <v>8.7552923974127603E-2</v>
      </c>
      <c r="AY9" s="17">
        <v>4.5192057655560697E-2</v>
      </c>
    </row>
    <row r="10" spans="2:51">
      <c r="B10" s="18" t="s">
        <v>134</v>
      </c>
      <c r="C10" s="17">
        <v>0.15803818657551899</v>
      </c>
      <c r="D10" s="17">
        <v>0.17576583020770101</v>
      </c>
      <c r="E10" s="17">
        <v>0.14076645221727499</v>
      </c>
      <c r="F10" s="17"/>
      <c r="G10" s="17">
        <v>0.23169805945594399</v>
      </c>
      <c r="H10" s="17">
        <v>0.189836345064929</v>
      </c>
      <c r="I10" s="17">
        <v>0.18699410857698701</v>
      </c>
      <c r="J10" s="17">
        <v>0.12423056132272001</v>
      </c>
      <c r="K10" s="17">
        <v>0.151071547101786</v>
      </c>
      <c r="L10" s="17">
        <v>0.110839348292174</v>
      </c>
      <c r="M10" s="17"/>
      <c r="N10" s="17">
        <v>0.17282254599389599</v>
      </c>
      <c r="O10" s="17">
        <v>0.137715833735888</v>
      </c>
      <c r="P10" s="17">
        <v>0.16355781501281899</v>
      </c>
      <c r="Q10" s="17">
        <v>0.16068766357425199</v>
      </c>
      <c r="R10" s="17"/>
      <c r="S10" s="17">
        <v>0.19822147620529301</v>
      </c>
      <c r="T10" s="17">
        <v>0.12419363151247401</v>
      </c>
      <c r="U10" s="17">
        <v>0.178318579374624</v>
      </c>
      <c r="V10" s="17">
        <v>0.13543394339665099</v>
      </c>
      <c r="W10" s="17">
        <v>0.169569877409214</v>
      </c>
      <c r="X10" s="17">
        <v>0.21486007988403699</v>
      </c>
      <c r="Y10" s="17">
        <v>0.280015695458109</v>
      </c>
      <c r="Z10" s="17">
        <v>7.4203395744068104E-2</v>
      </c>
      <c r="AA10" s="17">
        <v>0.14640765340980999</v>
      </c>
      <c r="AB10" s="17">
        <v>0.13781676888484301</v>
      </c>
      <c r="AC10" s="17">
        <v>6.2177412577284798E-2</v>
      </c>
      <c r="AD10" s="17">
        <v>0.10409759988443699</v>
      </c>
      <c r="AE10" s="17"/>
      <c r="AF10" s="17">
        <v>0.13633737890960901</v>
      </c>
      <c r="AG10" s="17">
        <v>0.17504376001230401</v>
      </c>
      <c r="AH10" s="17">
        <v>0.17961940990317901</v>
      </c>
      <c r="AI10" s="17"/>
      <c r="AJ10" s="17">
        <v>0.18983431248768301</v>
      </c>
      <c r="AK10" s="17">
        <v>0.17175294812522299</v>
      </c>
      <c r="AL10" s="17">
        <v>0.102197524441256</v>
      </c>
      <c r="AM10" s="17"/>
      <c r="AN10" s="17">
        <v>0.16942040303855099</v>
      </c>
      <c r="AO10" s="17">
        <v>0.14440197098728999</v>
      </c>
      <c r="AP10" s="17">
        <v>0.17812419844820199</v>
      </c>
      <c r="AQ10" s="17">
        <v>0.17815366478400299</v>
      </c>
      <c r="AR10" s="17">
        <v>0.13436624313739001</v>
      </c>
      <c r="AS10" s="17"/>
      <c r="AT10" s="17">
        <v>0.14217980236819999</v>
      </c>
      <c r="AU10" s="17">
        <v>0.29483536958159501</v>
      </c>
      <c r="AV10" s="17"/>
      <c r="AW10" s="17">
        <v>0.144568302523403</v>
      </c>
      <c r="AX10" s="17">
        <v>0.28475783170823898</v>
      </c>
      <c r="AY10" s="17">
        <v>0.14029905133180201</v>
      </c>
    </row>
    <row r="11" spans="2:51">
      <c r="B11" s="18" t="s">
        <v>135</v>
      </c>
      <c r="C11" s="17">
        <v>0.27200518455433598</v>
      </c>
      <c r="D11" s="17">
        <v>0.27959503646280198</v>
      </c>
      <c r="E11" s="17">
        <v>0.26669840587987897</v>
      </c>
      <c r="F11" s="17"/>
      <c r="G11" s="17">
        <v>0.22156409672740501</v>
      </c>
      <c r="H11" s="17">
        <v>0.28970547329983598</v>
      </c>
      <c r="I11" s="17">
        <v>0.22491091756429399</v>
      </c>
      <c r="J11" s="17">
        <v>0.35472349677817699</v>
      </c>
      <c r="K11" s="17">
        <v>0.27384771130687502</v>
      </c>
      <c r="L11" s="17">
        <v>0.25293705818192203</v>
      </c>
      <c r="M11" s="17"/>
      <c r="N11" s="17">
        <v>0.225810558379828</v>
      </c>
      <c r="O11" s="17">
        <v>0.27600655967062299</v>
      </c>
      <c r="P11" s="17">
        <v>0.33656682739796001</v>
      </c>
      <c r="Q11" s="17">
        <v>0.259784499662576</v>
      </c>
      <c r="R11" s="17"/>
      <c r="S11" s="17">
        <v>0.23952749417864999</v>
      </c>
      <c r="T11" s="17">
        <v>0.28583615717581301</v>
      </c>
      <c r="U11" s="17">
        <v>0.271545600212734</v>
      </c>
      <c r="V11" s="17">
        <v>0.328761007602765</v>
      </c>
      <c r="W11" s="17">
        <v>0.295700721861828</v>
      </c>
      <c r="X11" s="17">
        <v>0.29888280384457</v>
      </c>
      <c r="Y11" s="17">
        <v>0.338392218337142</v>
      </c>
      <c r="Z11" s="17">
        <v>0.19146033623740999</v>
      </c>
      <c r="AA11" s="17">
        <v>0.18384530626140499</v>
      </c>
      <c r="AB11" s="17">
        <v>0.25094614810064703</v>
      </c>
      <c r="AC11" s="17">
        <v>0.268631093196603</v>
      </c>
      <c r="AD11" s="17">
        <v>0.43198956789446602</v>
      </c>
      <c r="AE11" s="17"/>
      <c r="AF11" s="17">
        <v>0.29083907203289899</v>
      </c>
      <c r="AG11" s="17">
        <v>0.23636553840682201</v>
      </c>
      <c r="AH11" s="17">
        <v>0.35578557503516001</v>
      </c>
      <c r="AI11" s="17"/>
      <c r="AJ11" s="17">
        <v>0.28942380242661703</v>
      </c>
      <c r="AK11" s="17">
        <v>0.244595219080115</v>
      </c>
      <c r="AL11" s="17">
        <v>0.238813647037357</v>
      </c>
      <c r="AM11" s="17"/>
      <c r="AN11" s="17">
        <v>0.30611948744392797</v>
      </c>
      <c r="AO11" s="17">
        <v>0.28246351215780302</v>
      </c>
      <c r="AP11" s="17">
        <v>0.24782779489551701</v>
      </c>
      <c r="AQ11" s="17">
        <v>0.20787603763579299</v>
      </c>
      <c r="AR11" s="17">
        <v>0.20547062841042699</v>
      </c>
      <c r="AS11" s="17"/>
      <c r="AT11" s="17">
        <v>0.27789842935760201</v>
      </c>
      <c r="AU11" s="17">
        <v>0.22628893346782</v>
      </c>
      <c r="AV11" s="17"/>
      <c r="AW11" s="17">
        <v>0.228167781339213</v>
      </c>
      <c r="AX11" s="17">
        <v>0.30008065022144198</v>
      </c>
      <c r="AY11" s="17">
        <v>0.313546456869775</v>
      </c>
    </row>
    <row r="12" spans="2:51">
      <c r="B12" s="18" t="s">
        <v>136</v>
      </c>
      <c r="C12" s="17">
        <v>0.27396502824340702</v>
      </c>
      <c r="D12" s="17">
        <v>0.24169891336053101</v>
      </c>
      <c r="E12" s="17">
        <v>0.30113257846466002</v>
      </c>
      <c r="F12" s="17"/>
      <c r="G12" s="17">
        <v>0.23817127294377599</v>
      </c>
      <c r="H12" s="17">
        <v>0.22765311431509</v>
      </c>
      <c r="I12" s="17">
        <v>0.25977187644244198</v>
      </c>
      <c r="J12" s="17">
        <v>0.26263493657652298</v>
      </c>
      <c r="K12" s="17">
        <v>0.25910419579169702</v>
      </c>
      <c r="L12" s="17">
        <v>0.35353266568976999</v>
      </c>
      <c r="M12" s="17"/>
      <c r="N12" s="17">
        <v>0.272964590678966</v>
      </c>
      <c r="O12" s="17">
        <v>0.29812068424282301</v>
      </c>
      <c r="P12" s="17">
        <v>0.25655808149961901</v>
      </c>
      <c r="Q12" s="17">
        <v>0.26681931361641298</v>
      </c>
      <c r="R12" s="17"/>
      <c r="S12" s="17">
        <v>0.24024270763102201</v>
      </c>
      <c r="T12" s="17">
        <v>0.28782904363936501</v>
      </c>
      <c r="U12" s="17">
        <v>0.28708970478757101</v>
      </c>
      <c r="V12" s="17">
        <v>0.31260914309982302</v>
      </c>
      <c r="W12" s="17">
        <v>0.22844835360379501</v>
      </c>
      <c r="X12" s="17">
        <v>0.30345246127060599</v>
      </c>
      <c r="Y12" s="17">
        <v>0.163474675644742</v>
      </c>
      <c r="Z12" s="17">
        <v>0.386857111001293</v>
      </c>
      <c r="AA12" s="17">
        <v>0.29738875823080801</v>
      </c>
      <c r="AB12" s="17">
        <v>0.29974519224356999</v>
      </c>
      <c r="AC12" s="17">
        <v>0.27008136190604498</v>
      </c>
      <c r="AD12" s="17">
        <v>0.12737877024997499</v>
      </c>
      <c r="AE12" s="17"/>
      <c r="AF12" s="17">
        <v>0.28662851010208901</v>
      </c>
      <c r="AG12" s="17">
        <v>0.25570908517555802</v>
      </c>
      <c r="AH12" s="17">
        <v>0.25477251251585498</v>
      </c>
      <c r="AI12" s="17"/>
      <c r="AJ12" s="17">
        <v>0.238129882726414</v>
      </c>
      <c r="AK12" s="17">
        <v>0.31399833765402602</v>
      </c>
      <c r="AL12" s="17">
        <v>0.32201682322388703</v>
      </c>
      <c r="AM12" s="17"/>
      <c r="AN12" s="17">
        <v>0.24282157717781899</v>
      </c>
      <c r="AO12" s="17">
        <v>0.31515536364026903</v>
      </c>
      <c r="AP12" s="17">
        <v>0.26984831833225198</v>
      </c>
      <c r="AQ12" s="17">
        <v>0.315881190457449</v>
      </c>
      <c r="AR12" s="17">
        <v>0.30388839905199899</v>
      </c>
      <c r="AS12" s="17"/>
      <c r="AT12" s="17">
        <v>0.27686975534512198</v>
      </c>
      <c r="AU12" s="17">
        <v>0.25169383325070899</v>
      </c>
      <c r="AV12" s="17"/>
      <c r="AW12" s="17">
        <v>0.30929242252821199</v>
      </c>
      <c r="AX12" s="17">
        <v>0.19337115804879601</v>
      </c>
      <c r="AY12" s="17">
        <v>0.25546135746306597</v>
      </c>
    </row>
    <row r="13" spans="2:51">
      <c r="B13" s="18" t="s">
        <v>137</v>
      </c>
      <c r="C13" s="17">
        <v>0.13056265884068199</v>
      </c>
      <c r="D13" s="17">
        <v>0.129859725710117</v>
      </c>
      <c r="E13" s="17">
        <v>0.13194753043326801</v>
      </c>
      <c r="F13" s="17"/>
      <c r="G13" s="17">
        <v>0.13932011450325801</v>
      </c>
      <c r="H13" s="17">
        <v>0.121402694190638</v>
      </c>
      <c r="I13" s="17">
        <v>0.15746154496565101</v>
      </c>
      <c r="J13" s="17">
        <v>9.1968321098834502E-2</v>
      </c>
      <c r="K13" s="17">
        <v>0.16107021886843001</v>
      </c>
      <c r="L13" s="17">
        <v>0.120120035298245</v>
      </c>
      <c r="M13" s="17"/>
      <c r="N13" s="17">
        <v>0.18371126985222899</v>
      </c>
      <c r="O13" s="17">
        <v>0.140913659707776</v>
      </c>
      <c r="P13" s="17">
        <v>8.2417789641412401E-2</v>
      </c>
      <c r="Q13" s="17">
        <v>0.10906648509280099</v>
      </c>
      <c r="R13" s="17"/>
      <c r="S13" s="17">
        <v>0.116786331411549</v>
      </c>
      <c r="T13" s="17">
        <v>0.114650487499956</v>
      </c>
      <c r="U13" s="17">
        <v>0.141123561222227</v>
      </c>
      <c r="V13" s="17">
        <v>0.12155827775853</v>
      </c>
      <c r="W13" s="17">
        <v>0.112006436491734</v>
      </c>
      <c r="X13" s="17">
        <v>9.1315836769464503E-2</v>
      </c>
      <c r="Y13" s="17">
        <v>0.14956031838693301</v>
      </c>
      <c r="Z13" s="17">
        <v>0.20357796152463201</v>
      </c>
      <c r="AA13" s="17">
        <v>0.167922244810952</v>
      </c>
      <c r="AB13" s="17">
        <v>0.12550486882381101</v>
      </c>
      <c r="AC13" s="17">
        <v>0.127495625831302</v>
      </c>
      <c r="AD13" s="17">
        <v>0.13879745271853799</v>
      </c>
      <c r="AE13" s="17"/>
      <c r="AF13" s="17">
        <v>0.105702962456185</v>
      </c>
      <c r="AG13" s="17">
        <v>0.17718813506155101</v>
      </c>
      <c r="AH13" s="17">
        <v>8.2929993749518593E-2</v>
      </c>
      <c r="AI13" s="17"/>
      <c r="AJ13" s="17">
        <v>0.114418813494297</v>
      </c>
      <c r="AK13" s="17">
        <v>0.13701351216020499</v>
      </c>
      <c r="AL13" s="17">
        <v>0.19547047669181999</v>
      </c>
      <c r="AM13" s="17"/>
      <c r="AN13" s="17">
        <v>0.102821696025372</v>
      </c>
      <c r="AO13" s="17">
        <v>0.14367434557879499</v>
      </c>
      <c r="AP13" s="17">
        <v>0.12432268748945199</v>
      </c>
      <c r="AQ13" s="17">
        <v>0.154955093304768</v>
      </c>
      <c r="AR13" s="17">
        <v>0.215489164851802</v>
      </c>
      <c r="AS13" s="17"/>
      <c r="AT13" s="17">
        <v>0.13602805424916301</v>
      </c>
      <c r="AU13" s="17">
        <v>6.9546705009999293E-2</v>
      </c>
      <c r="AV13" s="17"/>
      <c r="AW13" s="17">
        <v>0.180519501490472</v>
      </c>
      <c r="AX13" s="17">
        <v>6.1220403938960798E-2</v>
      </c>
      <c r="AY13" s="17">
        <v>9.2869391838236295E-2</v>
      </c>
    </row>
    <row r="14" spans="2:51">
      <c r="B14" s="18" t="s">
        <v>119</v>
      </c>
      <c r="C14" s="17">
        <v>0.103272995777851</v>
      </c>
      <c r="D14" s="17">
        <v>8.1396538422632295E-2</v>
      </c>
      <c r="E14" s="17">
        <v>0.12365820433237</v>
      </c>
      <c r="F14" s="17"/>
      <c r="G14" s="17">
        <v>9.1056922549726194E-2</v>
      </c>
      <c r="H14" s="17">
        <v>6.2723289082105504E-2</v>
      </c>
      <c r="I14" s="17">
        <v>9.6992641959351103E-2</v>
      </c>
      <c r="J14" s="17">
        <v>8.7361136372972298E-2</v>
      </c>
      <c r="K14" s="17">
        <v>0.125238790230011</v>
      </c>
      <c r="L14" s="17">
        <v>0.13814038144888899</v>
      </c>
      <c r="M14" s="17"/>
      <c r="N14" s="17">
        <v>8.6760009666574406E-2</v>
      </c>
      <c r="O14" s="17">
        <v>0.109401416122928</v>
      </c>
      <c r="P14" s="17">
        <v>6.8417998740287103E-2</v>
      </c>
      <c r="Q14" s="17">
        <v>0.14032135246725999</v>
      </c>
      <c r="R14" s="17"/>
      <c r="S14" s="17">
        <v>0.124461781051722</v>
      </c>
      <c r="T14" s="17">
        <v>0.111867274529418</v>
      </c>
      <c r="U14" s="17">
        <v>6.7315834535932401E-2</v>
      </c>
      <c r="V14" s="17">
        <v>7.0523271632895596E-2</v>
      </c>
      <c r="W14" s="17">
        <v>0.10194339242964701</v>
      </c>
      <c r="X14" s="17">
        <v>3.2555946262361302E-2</v>
      </c>
      <c r="Y14" s="17">
        <v>2.5276068924012001E-2</v>
      </c>
      <c r="Z14" s="17">
        <v>9.5271147704384607E-2</v>
      </c>
      <c r="AA14" s="17">
        <v>0.13314372415296399</v>
      </c>
      <c r="AB14" s="17">
        <v>0.137468618231052</v>
      </c>
      <c r="AC14" s="17">
        <v>0.19337500984319</v>
      </c>
      <c r="AD14" s="17">
        <v>0.19773660925258499</v>
      </c>
      <c r="AE14" s="17"/>
      <c r="AF14" s="17">
        <v>0.11046071704862</v>
      </c>
      <c r="AG14" s="17">
        <v>9.5554589121871605E-2</v>
      </c>
      <c r="AH14" s="17">
        <v>8.2967480983628494E-2</v>
      </c>
      <c r="AI14" s="17"/>
      <c r="AJ14" s="17">
        <v>0.101778791004975</v>
      </c>
      <c r="AK14" s="17">
        <v>7.6426150589462297E-2</v>
      </c>
      <c r="AL14" s="17">
        <v>5.2557699288023299E-2</v>
      </c>
      <c r="AM14" s="17"/>
      <c r="AN14" s="17">
        <v>0.125451121808552</v>
      </c>
      <c r="AO14" s="17">
        <v>7.9240750227863796E-2</v>
      </c>
      <c r="AP14" s="17">
        <v>0.11272327975853701</v>
      </c>
      <c r="AQ14" s="17">
        <v>5.4501439176900097E-2</v>
      </c>
      <c r="AR14" s="17">
        <v>4.84566817052711E-2</v>
      </c>
      <c r="AS14" s="17"/>
      <c r="AT14" s="17">
        <v>0.105708274045874</v>
      </c>
      <c r="AU14" s="17">
        <v>8.3926261030078705E-2</v>
      </c>
      <c r="AV14" s="17"/>
      <c r="AW14" s="17">
        <v>6.5948903014495103E-2</v>
      </c>
      <c r="AX14" s="17">
        <v>7.3017032108434798E-2</v>
      </c>
      <c r="AY14" s="17">
        <v>0.15263168484156001</v>
      </c>
    </row>
    <row r="15" spans="2:51">
      <c r="B15" s="18" t="s">
        <v>138</v>
      </c>
      <c r="C15" s="21">
        <v>0.220194132583724</v>
      </c>
      <c r="D15" s="21">
        <v>0.267449786043918</v>
      </c>
      <c r="E15" s="21">
        <v>0.17656328088982201</v>
      </c>
      <c r="F15" s="21"/>
      <c r="G15" s="21">
        <v>0.30988759327583398</v>
      </c>
      <c r="H15" s="21">
        <v>0.29851542911232998</v>
      </c>
      <c r="I15" s="21">
        <v>0.26086301906826298</v>
      </c>
      <c r="J15" s="21">
        <v>0.20331210917349399</v>
      </c>
      <c r="K15" s="21">
        <v>0.18073908380298701</v>
      </c>
      <c r="L15" s="21">
        <v>0.135269859381175</v>
      </c>
      <c r="M15" s="21"/>
      <c r="N15" s="21">
        <v>0.23075357142240299</v>
      </c>
      <c r="O15" s="21">
        <v>0.175557680255851</v>
      </c>
      <c r="P15" s="21">
        <v>0.25603930272072201</v>
      </c>
      <c r="Q15" s="21">
        <v>0.22400834916095</v>
      </c>
      <c r="R15" s="21"/>
      <c r="S15" s="21">
        <v>0.278981685727058</v>
      </c>
      <c r="T15" s="21">
        <v>0.19981703715544799</v>
      </c>
      <c r="U15" s="21">
        <v>0.23292529924153499</v>
      </c>
      <c r="V15" s="21">
        <v>0.16654829990598599</v>
      </c>
      <c r="W15" s="21">
        <v>0.26190109561299502</v>
      </c>
      <c r="X15" s="21">
        <v>0.27379295185299801</v>
      </c>
      <c r="Y15" s="21">
        <v>0.32329671870717103</v>
      </c>
      <c r="Z15" s="21">
        <v>0.12283344353228</v>
      </c>
      <c r="AA15" s="21">
        <v>0.217699966543872</v>
      </c>
      <c r="AB15" s="21">
        <v>0.186335172600919</v>
      </c>
      <c r="AC15" s="21">
        <v>0.14041690922286101</v>
      </c>
      <c r="AD15" s="21">
        <v>0.10409759988443699</v>
      </c>
      <c r="AE15" s="21"/>
      <c r="AF15" s="21">
        <v>0.206368738360208</v>
      </c>
      <c r="AG15" s="21">
        <v>0.23518265223419699</v>
      </c>
      <c r="AH15" s="21">
        <v>0.22354443771583801</v>
      </c>
      <c r="AI15" s="21"/>
      <c r="AJ15" s="21">
        <v>0.25624871034769597</v>
      </c>
      <c r="AK15" s="21">
        <v>0.22796678051619301</v>
      </c>
      <c r="AL15" s="21">
        <v>0.191141353758912</v>
      </c>
      <c r="AM15" s="21"/>
      <c r="AN15" s="21">
        <v>0.22278611754432801</v>
      </c>
      <c r="AO15" s="21">
        <v>0.17946602839526901</v>
      </c>
      <c r="AP15" s="21">
        <v>0.24527791952424199</v>
      </c>
      <c r="AQ15" s="21">
        <v>0.266786239425091</v>
      </c>
      <c r="AR15" s="21">
        <v>0.22669512598050101</v>
      </c>
      <c r="AS15" s="21"/>
      <c r="AT15" s="21">
        <v>0.20349548700223999</v>
      </c>
      <c r="AU15" s="21">
        <v>0.368544267241394</v>
      </c>
      <c r="AV15" s="21"/>
      <c r="AW15" s="21">
        <v>0.21607139162760799</v>
      </c>
      <c r="AX15" s="21">
        <v>0.37231075568236699</v>
      </c>
      <c r="AY15" s="21">
        <v>0.18549110898736201</v>
      </c>
    </row>
    <row r="16" spans="2:51">
      <c r="B16" s="18" t="s">
        <v>139</v>
      </c>
      <c r="C16" s="21">
        <v>0.40452768708408898</v>
      </c>
      <c r="D16" s="21">
        <v>0.37155863907064701</v>
      </c>
      <c r="E16" s="21">
        <v>0.43308010889792897</v>
      </c>
      <c r="F16" s="21"/>
      <c r="G16" s="21">
        <v>0.37749138744703398</v>
      </c>
      <c r="H16" s="21">
        <v>0.34905580850572898</v>
      </c>
      <c r="I16" s="21">
        <v>0.417233421408092</v>
      </c>
      <c r="J16" s="21">
        <v>0.354603257675357</v>
      </c>
      <c r="K16" s="21">
        <v>0.420174414660127</v>
      </c>
      <c r="L16" s="21">
        <v>0.47365270098801499</v>
      </c>
      <c r="M16" s="21"/>
      <c r="N16" s="21">
        <v>0.45667586053119402</v>
      </c>
      <c r="O16" s="21">
        <v>0.43903434395059898</v>
      </c>
      <c r="P16" s="21">
        <v>0.338975871141031</v>
      </c>
      <c r="Q16" s="21">
        <v>0.37588579870921401</v>
      </c>
      <c r="R16" s="21"/>
      <c r="S16" s="21">
        <v>0.35702903904257099</v>
      </c>
      <c r="T16" s="21">
        <v>0.402479531139321</v>
      </c>
      <c r="U16" s="21">
        <v>0.42821326600979798</v>
      </c>
      <c r="V16" s="21">
        <v>0.43416742085835303</v>
      </c>
      <c r="W16" s="21">
        <v>0.34045479009552898</v>
      </c>
      <c r="X16" s="21">
        <v>0.39476829804007102</v>
      </c>
      <c r="Y16" s="21">
        <v>0.31303499403167501</v>
      </c>
      <c r="Z16" s="21">
        <v>0.59043507252592498</v>
      </c>
      <c r="AA16" s="21">
        <v>0.46531100304175999</v>
      </c>
      <c r="AB16" s="21">
        <v>0.425250061067381</v>
      </c>
      <c r="AC16" s="21">
        <v>0.39757698773734701</v>
      </c>
      <c r="AD16" s="21">
        <v>0.26617622296851301</v>
      </c>
      <c r="AE16" s="21"/>
      <c r="AF16" s="21">
        <v>0.392331472558273</v>
      </c>
      <c r="AG16" s="21">
        <v>0.43289722023711003</v>
      </c>
      <c r="AH16" s="21">
        <v>0.33770250626537401</v>
      </c>
      <c r="AI16" s="21"/>
      <c r="AJ16" s="21">
        <v>0.352548696220711</v>
      </c>
      <c r="AK16" s="21">
        <v>0.45101184981422998</v>
      </c>
      <c r="AL16" s="21">
        <v>0.51748729991570797</v>
      </c>
      <c r="AM16" s="21"/>
      <c r="AN16" s="21">
        <v>0.34564327320319099</v>
      </c>
      <c r="AO16" s="21">
        <v>0.45882970921906302</v>
      </c>
      <c r="AP16" s="21">
        <v>0.394171005821704</v>
      </c>
      <c r="AQ16" s="21">
        <v>0.47083628376221698</v>
      </c>
      <c r="AR16" s="21">
        <v>0.51937756390380097</v>
      </c>
      <c r="AS16" s="21"/>
      <c r="AT16" s="21">
        <v>0.41289780959428501</v>
      </c>
      <c r="AU16" s="21">
        <v>0.32124053826070798</v>
      </c>
      <c r="AV16" s="21"/>
      <c r="AW16" s="21">
        <v>0.48981192401868401</v>
      </c>
      <c r="AX16" s="21">
        <v>0.25459156198775601</v>
      </c>
      <c r="AY16" s="21">
        <v>0.34833074930130198</v>
      </c>
    </row>
    <row r="17" spans="2:51">
      <c r="B17" s="18" t="s">
        <v>140</v>
      </c>
      <c r="C17" s="22">
        <v>-0.18433355450036501</v>
      </c>
      <c r="D17" s="22">
        <v>-0.104108853026729</v>
      </c>
      <c r="E17" s="22">
        <v>-0.25651682800810699</v>
      </c>
      <c r="F17" s="22"/>
      <c r="G17" s="22">
        <v>-6.7603794171200104E-2</v>
      </c>
      <c r="H17" s="22">
        <v>-5.0540379393398602E-2</v>
      </c>
      <c r="I17" s="22">
        <v>-0.15637040233982899</v>
      </c>
      <c r="J17" s="22">
        <v>-0.15129114850186301</v>
      </c>
      <c r="K17" s="22">
        <v>-0.23943533085714</v>
      </c>
      <c r="L17" s="22">
        <v>-0.33838284160684001</v>
      </c>
      <c r="M17" s="22"/>
      <c r="N17" s="22">
        <v>-0.225922289108791</v>
      </c>
      <c r="O17" s="22">
        <v>-0.26347666369474798</v>
      </c>
      <c r="P17" s="22">
        <v>-8.2936568420308901E-2</v>
      </c>
      <c r="Q17" s="22">
        <v>-0.15187744954826399</v>
      </c>
      <c r="R17" s="22"/>
      <c r="S17" s="22">
        <v>-7.8047353315513199E-2</v>
      </c>
      <c r="T17" s="22">
        <v>-0.20266249398387301</v>
      </c>
      <c r="U17" s="22">
        <v>-0.19528796676826299</v>
      </c>
      <c r="V17" s="22">
        <v>-0.26761912095236601</v>
      </c>
      <c r="W17" s="22">
        <v>-7.8553694482534395E-2</v>
      </c>
      <c r="X17" s="22">
        <v>-0.12097534618707299</v>
      </c>
      <c r="Y17" s="22">
        <v>1.02617246754964E-2</v>
      </c>
      <c r="Z17" s="22">
        <v>-0.46760162899364499</v>
      </c>
      <c r="AA17" s="22">
        <v>-0.24761103649788799</v>
      </c>
      <c r="AB17" s="22">
        <v>-0.238914888466462</v>
      </c>
      <c r="AC17" s="22">
        <v>-0.25716007851448602</v>
      </c>
      <c r="AD17" s="22">
        <v>-0.162078623084076</v>
      </c>
      <c r="AE17" s="22"/>
      <c r="AF17" s="22">
        <v>-0.185962734198066</v>
      </c>
      <c r="AG17" s="22">
        <v>-0.19771456800291201</v>
      </c>
      <c r="AH17" s="22">
        <v>-0.114158068549535</v>
      </c>
      <c r="AI17" s="22"/>
      <c r="AJ17" s="22">
        <v>-9.6299985873015206E-2</v>
      </c>
      <c r="AK17" s="22">
        <v>-0.223045069298038</v>
      </c>
      <c r="AL17" s="22">
        <v>-0.32634594615679602</v>
      </c>
      <c r="AM17" s="22"/>
      <c r="AN17" s="22">
        <v>-0.122857155658863</v>
      </c>
      <c r="AO17" s="22">
        <v>-0.27936368082379398</v>
      </c>
      <c r="AP17" s="22">
        <v>-0.14889308629746201</v>
      </c>
      <c r="AQ17" s="22">
        <v>-0.20405004433712601</v>
      </c>
      <c r="AR17" s="22">
        <v>-0.29268243792330001</v>
      </c>
      <c r="AS17" s="22"/>
      <c r="AT17" s="22">
        <v>-0.209402322592046</v>
      </c>
      <c r="AU17" s="22">
        <v>4.73037289806858E-2</v>
      </c>
      <c r="AV17" s="22"/>
      <c r="AW17" s="22">
        <v>-0.27374053239107599</v>
      </c>
      <c r="AX17" s="22">
        <v>0.11771919369460999</v>
      </c>
      <c r="AY17" s="22">
        <v>-0.16283964031393999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718</v>
      </c>
      <c r="E2" s="32"/>
      <c r="F2" s="32"/>
      <c r="G2" s="32"/>
    </row>
    <row r="6" spans="2:7" ht="50.1" customHeight="1">
      <c r="B6" s="20" t="s">
        <v>70</v>
      </c>
      <c r="C6" s="20" t="s">
        <v>699</v>
      </c>
      <c r="D6" s="20" t="s">
        <v>700</v>
      </c>
      <c r="E6" s="20" t="s">
        <v>719</v>
      </c>
      <c r="F6" s="20" t="s">
        <v>720</v>
      </c>
    </row>
    <row r="7" spans="2:7">
      <c r="B7" s="18" t="s">
        <v>133</v>
      </c>
      <c r="C7" s="17">
        <v>0.13578476922263299</v>
      </c>
      <c r="D7" s="17">
        <v>0.137114230777656</v>
      </c>
      <c r="E7" s="17">
        <v>0.10854773303323501</v>
      </c>
      <c r="F7" s="17">
        <v>8.2645298094922395E-2</v>
      </c>
    </row>
    <row r="8" spans="2:7">
      <c r="B8" s="18" t="s">
        <v>134</v>
      </c>
      <c r="C8" s="17">
        <v>0.40880005498911698</v>
      </c>
      <c r="D8" s="17">
        <v>0.400855608505373</v>
      </c>
      <c r="E8" s="17">
        <v>0.371557987276603</v>
      </c>
      <c r="F8" s="17">
        <v>0.19317272779824299</v>
      </c>
    </row>
    <row r="9" spans="2:7">
      <c r="B9" s="18" t="s">
        <v>135</v>
      </c>
      <c r="C9" s="17">
        <v>0.27614092396046602</v>
      </c>
      <c r="D9" s="17">
        <v>0.245027232386549</v>
      </c>
      <c r="E9" s="17">
        <v>0.25710714953693098</v>
      </c>
      <c r="F9" s="17">
        <v>0.29532958525708197</v>
      </c>
    </row>
    <row r="10" spans="2:7">
      <c r="B10" s="18" t="s">
        <v>136</v>
      </c>
      <c r="C10" s="17">
        <v>7.5867995444526506E-2</v>
      </c>
      <c r="D10" s="17">
        <v>0.114100730727506</v>
      </c>
      <c r="E10" s="17">
        <v>0.11885428769414701</v>
      </c>
      <c r="F10" s="17">
        <v>0.24041313709623799</v>
      </c>
    </row>
    <row r="11" spans="2:7">
      <c r="B11" s="18" t="s">
        <v>137</v>
      </c>
      <c r="C11" s="17">
        <v>4.6290505328767301E-2</v>
      </c>
      <c r="D11" s="17">
        <v>6.1269096713258198E-2</v>
      </c>
      <c r="E11" s="17">
        <v>8.4379687699509306E-2</v>
      </c>
      <c r="F11" s="17">
        <v>0.11219973866985899</v>
      </c>
    </row>
    <row r="12" spans="2:7">
      <c r="B12" s="18" t="s">
        <v>119</v>
      </c>
      <c r="C12" s="17">
        <v>5.7115751054490398E-2</v>
      </c>
      <c r="D12" s="17">
        <v>4.1633100889657701E-2</v>
      </c>
      <c r="E12" s="17">
        <v>5.9553154759574997E-2</v>
      </c>
      <c r="F12" s="17">
        <v>7.6239513083655105E-2</v>
      </c>
    </row>
    <row r="13" spans="2:7">
      <c r="B13" s="23" t="s">
        <v>138</v>
      </c>
      <c r="C13" s="21">
        <v>0.54458482421175003</v>
      </c>
      <c r="D13" s="21">
        <v>0.53796983928302899</v>
      </c>
      <c r="E13" s="21">
        <v>0.480105720309838</v>
      </c>
      <c r="F13" s="21">
        <v>0.27581802589316501</v>
      </c>
    </row>
    <row r="14" spans="2:7">
      <c r="B14" s="23" t="s">
        <v>139</v>
      </c>
      <c r="C14" s="21">
        <v>0.122158500773294</v>
      </c>
      <c r="D14" s="21">
        <v>0.17536982744076399</v>
      </c>
      <c r="E14" s="21">
        <v>0.20323397539365601</v>
      </c>
      <c r="F14" s="21">
        <v>0.35261287576609801</v>
      </c>
    </row>
    <row r="15" spans="2:7">
      <c r="B15" s="23" t="s">
        <v>140</v>
      </c>
      <c r="C15" s="22">
        <v>0.42242632343845599</v>
      </c>
      <c r="D15" s="22">
        <v>0.36260001184226398</v>
      </c>
      <c r="E15" s="22">
        <v>0.27687174491618199</v>
      </c>
      <c r="F15" s="22">
        <v>-7.6794849872932405E-2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1098</v>
      </c>
      <c r="D7" s="10">
        <v>503</v>
      </c>
      <c r="E7" s="10">
        <v>593</v>
      </c>
      <c r="F7" s="10"/>
      <c r="G7" s="10">
        <v>102</v>
      </c>
      <c r="H7" s="10">
        <v>157</v>
      </c>
      <c r="I7" s="10">
        <v>152</v>
      </c>
      <c r="J7" s="10">
        <v>166</v>
      </c>
      <c r="K7" s="10">
        <v>206</v>
      </c>
      <c r="L7" s="10">
        <v>315</v>
      </c>
      <c r="M7" s="10"/>
      <c r="N7" s="10">
        <v>312</v>
      </c>
      <c r="O7" s="10">
        <v>308</v>
      </c>
      <c r="P7" s="10">
        <v>206</v>
      </c>
      <c r="Q7" s="10">
        <v>263</v>
      </c>
      <c r="R7" s="10"/>
      <c r="S7" s="10">
        <v>96</v>
      </c>
      <c r="T7" s="10">
        <v>165</v>
      </c>
      <c r="U7" s="10">
        <v>112</v>
      </c>
      <c r="V7" s="10">
        <v>94</v>
      </c>
      <c r="W7" s="10">
        <v>89</v>
      </c>
      <c r="X7" s="10">
        <v>81</v>
      </c>
      <c r="Y7" s="10">
        <v>109</v>
      </c>
      <c r="Z7" s="10">
        <v>34</v>
      </c>
      <c r="AA7" s="10">
        <v>128</v>
      </c>
      <c r="AB7" s="10">
        <v>97</v>
      </c>
      <c r="AC7" s="10">
        <v>52</v>
      </c>
      <c r="AD7" s="10">
        <v>41</v>
      </c>
      <c r="AE7" s="10"/>
      <c r="AF7" s="10">
        <v>441</v>
      </c>
      <c r="AG7" s="10">
        <v>455</v>
      </c>
      <c r="AH7" s="10">
        <v>131</v>
      </c>
      <c r="AI7" s="10"/>
      <c r="AJ7" s="10">
        <v>289</v>
      </c>
      <c r="AK7" s="10">
        <v>313</v>
      </c>
      <c r="AL7" s="10">
        <v>77</v>
      </c>
      <c r="AM7" s="10"/>
      <c r="AN7" s="10">
        <v>233</v>
      </c>
      <c r="AO7" s="10">
        <v>187</v>
      </c>
      <c r="AP7" s="10">
        <v>254</v>
      </c>
      <c r="AQ7" s="10">
        <v>121</v>
      </c>
      <c r="AR7" s="10">
        <v>14</v>
      </c>
      <c r="AS7" s="10"/>
      <c r="AT7" s="10">
        <v>1005</v>
      </c>
      <c r="AU7" s="10">
        <v>82</v>
      </c>
      <c r="AV7" s="10"/>
      <c r="AW7" s="10">
        <v>516</v>
      </c>
      <c r="AX7" s="10">
        <v>119</v>
      </c>
      <c r="AY7" s="10">
        <v>463</v>
      </c>
    </row>
    <row r="8" spans="2:51" ht="30" customHeight="1">
      <c r="B8" s="11" t="s">
        <v>112</v>
      </c>
      <c r="C8" s="11">
        <v>1099</v>
      </c>
      <c r="D8" s="11">
        <v>516</v>
      </c>
      <c r="E8" s="11">
        <v>581</v>
      </c>
      <c r="F8" s="11"/>
      <c r="G8" s="11">
        <v>120</v>
      </c>
      <c r="H8" s="11">
        <v>190</v>
      </c>
      <c r="I8" s="11">
        <v>174</v>
      </c>
      <c r="J8" s="11">
        <v>164</v>
      </c>
      <c r="K8" s="11">
        <v>168</v>
      </c>
      <c r="L8" s="11">
        <v>282</v>
      </c>
      <c r="M8" s="11"/>
      <c r="N8" s="11">
        <v>286</v>
      </c>
      <c r="O8" s="11">
        <v>284</v>
      </c>
      <c r="P8" s="11">
        <v>237</v>
      </c>
      <c r="Q8" s="11">
        <v>281</v>
      </c>
      <c r="R8" s="11"/>
      <c r="S8" s="11">
        <v>121</v>
      </c>
      <c r="T8" s="11">
        <v>160</v>
      </c>
      <c r="U8" s="11">
        <v>101</v>
      </c>
      <c r="V8" s="11">
        <v>98</v>
      </c>
      <c r="W8" s="11">
        <v>85</v>
      </c>
      <c r="X8" s="11">
        <v>87</v>
      </c>
      <c r="Y8" s="11">
        <v>103</v>
      </c>
      <c r="Z8" s="11">
        <v>28</v>
      </c>
      <c r="AA8" s="11">
        <v>125</v>
      </c>
      <c r="AB8" s="11">
        <v>94</v>
      </c>
      <c r="AC8" s="11">
        <v>53</v>
      </c>
      <c r="AD8" s="11">
        <v>43</v>
      </c>
      <c r="AE8" s="11"/>
      <c r="AF8" s="11">
        <v>428</v>
      </c>
      <c r="AG8" s="11">
        <v>449</v>
      </c>
      <c r="AH8" s="11">
        <v>140</v>
      </c>
      <c r="AI8" s="11"/>
      <c r="AJ8" s="11">
        <v>279</v>
      </c>
      <c r="AK8" s="11">
        <v>326</v>
      </c>
      <c r="AL8" s="11">
        <v>76</v>
      </c>
      <c r="AM8" s="11"/>
      <c r="AN8" s="11">
        <v>231</v>
      </c>
      <c r="AO8" s="11">
        <v>199</v>
      </c>
      <c r="AP8" s="11">
        <v>253</v>
      </c>
      <c r="AQ8" s="11">
        <v>122</v>
      </c>
      <c r="AR8" s="11">
        <v>11</v>
      </c>
      <c r="AS8" s="11"/>
      <c r="AT8" s="11">
        <v>991</v>
      </c>
      <c r="AU8" s="11">
        <v>97</v>
      </c>
      <c r="AV8" s="11"/>
      <c r="AW8" s="11">
        <v>497</v>
      </c>
      <c r="AX8" s="11">
        <v>122</v>
      </c>
      <c r="AY8" s="11">
        <v>481</v>
      </c>
    </row>
    <row r="9" spans="2:51">
      <c r="B9" s="18" t="s">
        <v>133</v>
      </c>
      <c r="C9" s="17">
        <v>0.137114230777656</v>
      </c>
      <c r="D9" s="17">
        <v>0.14126592342347</v>
      </c>
      <c r="E9" s="17">
        <v>0.13385676044879499</v>
      </c>
      <c r="F9" s="17"/>
      <c r="G9" s="17">
        <v>9.6031506081007106E-2</v>
      </c>
      <c r="H9" s="17">
        <v>0.12052883390147701</v>
      </c>
      <c r="I9" s="17">
        <v>0.15135540177808199</v>
      </c>
      <c r="J9" s="17">
        <v>0.120473071648107</v>
      </c>
      <c r="K9" s="17">
        <v>0.17321845580640299</v>
      </c>
      <c r="L9" s="17">
        <v>0.14515020308179299</v>
      </c>
      <c r="M9" s="17"/>
      <c r="N9" s="17">
        <v>0.193341819281903</v>
      </c>
      <c r="O9" s="17">
        <v>0.105964160353287</v>
      </c>
      <c r="P9" s="17">
        <v>0.137691809630578</v>
      </c>
      <c r="Q9" s="17">
        <v>0.110042676515357</v>
      </c>
      <c r="R9" s="17"/>
      <c r="S9" s="17">
        <v>0.13268198488532201</v>
      </c>
      <c r="T9" s="17">
        <v>0.15717041668196</v>
      </c>
      <c r="U9" s="17">
        <v>0.110037752926847</v>
      </c>
      <c r="V9" s="17">
        <v>0.14363907395262299</v>
      </c>
      <c r="W9" s="17">
        <v>0.123540331685594</v>
      </c>
      <c r="X9" s="17">
        <v>0.15151762156924001</v>
      </c>
      <c r="Y9" s="17">
        <v>0.130396171158248</v>
      </c>
      <c r="Z9" s="17">
        <v>7.1218406077879701E-2</v>
      </c>
      <c r="AA9" s="17">
        <v>0.13785356943632701</v>
      </c>
      <c r="AB9" s="17">
        <v>9.3984369784418903E-2</v>
      </c>
      <c r="AC9" s="17">
        <v>0.238618318542868</v>
      </c>
      <c r="AD9" s="17">
        <v>0.14850921388292401</v>
      </c>
      <c r="AE9" s="17"/>
      <c r="AF9" s="17">
        <v>0.14524377807496799</v>
      </c>
      <c r="AG9" s="17">
        <v>0.14996643572923901</v>
      </c>
      <c r="AH9" s="17">
        <v>0.107250718822439</v>
      </c>
      <c r="AI9" s="17"/>
      <c r="AJ9" s="17">
        <v>0.17215950615269299</v>
      </c>
      <c r="AK9" s="17">
        <v>0.16542588937172101</v>
      </c>
      <c r="AL9" s="17">
        <v>0.17478587418039501</v>
      </c>
      <c r="AM9" s="17"/>
      <c r="AN9" s="17">
        <v>0.115158422625204</v>
      </c>
      <c r="AO9" s="17">
        <v>0.110773136920205</v>
      </c>
      <c r="AP9" s="17">
        <v>0.18273574509166399</v>
      </c>
      <c r="AQ9" s="17">
        <v>0.19370160898118199</v>
      </c>
      <c r="AR9" s="17">
        <v>0.338856496654384</v>
      </c>
      <c r="AS9" s="17"/>
      <c r="AT9" s="17">
        <v>0.144061530399724</v>
      </c>
      <c r="AU9" s="17">
        <v>6.9900710340416505E-2</v>
      </c>
      <c r="AV9" s="17"/>
      <c r="AW9" s="17">
        <v>0.14786112948749</v>
      </c>
      <c r="AX9" s="17">
        <v>0.233255981559533</v>
      </c>
      <c r="AY9" s="17">
        <v>0.101624805104264</v>
      </c>
    </row>
    <row r="10" spans="2:51">
      <c r="B10" s="18" t="s">
        <v>134</v>
      </c>
      <c r="C10" s="17">
        <v>0.400855608505373</v>
      </c>
      <c r="D10" s="17">
        <v>0.407992552297264</v>
      </c>
      <c r="E10" s="17">
        <v>0.39576879726368602</v>
      </c>
      <c r="F10" s="17"/>
      <c r="G10" s="17">
        <v>0.44126930816751297</v>
      </c>
      <c r="H10" s="17">
        <v>0.28298244735300798</v>
      </c>
      <c r="I10" s="17">
        <v>0.391852625325943</v>
      </c>
      <c r="J10" s="17">
        <v>0.41039590525175501</v>
      </c>
      <c r="K10" s="17">
        <v>0.38396435968171699</v>
      </c>
      <c r="L10" s="17">
        <v>0.473378855975847</v>
      </c>
      <c r="M10" s="17"/>
      <c r="N10" s="17">
        <v>0.493711482477309</v>
      </c>
      <c r="O10" s="17">
        <v>0.43981864541244298</v>
      </c>
      <c r="P10" s="17">
        <v>0.319950159551322</v>
      </c>
      <c r="Q10" s="17">
        <v>0.32721743778562701</v>
      </c>
      <c r="R10" s="17"/>
      <c r="S10" s="17">
        <v>0.43891515938486497</v>
      </c>
      <c r="T10" s="17">
        <v>0.386500385363649</v>
      </c>
      <c r="U10" s="17">
        <v>0.37799098418876997</v>
      </c>
      <c r="V10" s="17">
        <v>0.40426368723136602</v>
      </c>
      <c r="W10" s="17">
        <v>0.42500066066127501</v>
      </c>
      <c r="X10" s="17">
        <v>0.316577389607337</v>
      </c>
      <c r="Y10" s="17">
        <v>0.394925041355493</v>
      </c>
      <c r="Z10" s="17">
        <v>0.45599796732455899</v>
      </c>
      <c r="AA10" s="17">
        <v>0.43029456939952498</v>
      </c>
      <c r="AB10" s="17">
        <v>0.37861853426207898</v>
      </c>
      <c r="AC10" s="17">
        <v>0.33902173480226</v>
      </c>
      <c r="AD10" s="17">
        <v>0.53203868480971805</v>
      </c>
      <c r="AE10" s="17"/>
      <c r="AF10" s="17">
        <v>0.363796303429616</v>
      </c>
      <c r="AG10" s="17">
        <v>0.47368251638325098</v>
      </c>
      <c r="AH10" s="17">
        <v>0.281519197285796</v>
      </c>
      <c r="AI10" s="17"/>
      <c r="AJ10" s="17">
        <v>0.42885655894515701</v>
      </c>
      <c r="AK10" s="17">
        <v>0.42453814689955899</v>
      </c>
      <c r="AL10" s="17">
        <v>0.35682314812317201</v>
      </c>
      <c r="AM10" s="17"/>
      <c r="AN10" s="17">
        <v>0.34087906140417301</v>
      </c>
      <c r="AO10" s="17">
        <v>0.35792172808276501</v>
      </c>
      <c r="AP10" s="17">
        <v>0.45699643438661602</v>
      </c>
      <c r="AQ10" s="17">
        <v>0.40994795348448299</v>
      </c>
      <c r="AR10" s="17">
        <v>0.38674758171316898</v>
      </c>
      <c r="AS10" s="17"/>
      <c r="AT10" s="17">
        <v>0.39612918806026798</v>
      </c>
      <c r="AU10" s="17">
        <v>0.428499540546187</v>
      </c>
      <c r="AV10" s="17"/>
      <c r="AW10" s="17">
        <v>0.46504837052508302</v>
      </c>
      <c r="AX10" s="17">
        <v>0.41297550390321303</v>
      </c>
      <c r="AY10" s="17">
        <v>0.33145664209227998</v>
      </c>
    </row>
    <row r="11" spans="2:51">
      <c r="B11" s="18" t="s">
        <v>135</v>
      </c>
      <c r="C11" s="17">
        <v>0.245027232386549</v>
      </c>
      <c r="D11" s="17">
        <v>0.243528483801251</v>
      </c>
      <c r="E11" s="17">
        <v>0.24711790772551301</v>
      </c>
      <c r="F11" s="17"/>
      <c r="G11" s="17">
        <v>0.226388531973019</v>
      </c>
      <c r="H11" s="17">
        <v>0.31547835969174198</v>
      </c>
      <c r="I11" s="17">
        <v>0.202532167517705</v>
      </c>
      <c r="J11" s="17">
        <v>0.26169769994446501</v>
      </c>
      <c r="K11" s="17">
        <v>0.21553435385908901</v>
      </c>
      <c r="L11" s="17">
        <v>0.23958635180546101</v>
      </c>
      <c r="M11" s="17"/>
      <c r="N11" s="17">
        <v>0.16509441371907299</v>
      </c>
      <c r="O11" s="17">
        <v>0.23888019656765799</v>
      </c>
      <c r="P11" s="17">
        <v>0.29018224940209097</v>
      </c>
      <c r="Q11" s="17">
        <v>0.29549194142213397</v>
      </c>
      <c r="R11" s="17"/>
      <c r="S11" s="17">
        <v>0.18977081339926399</v>
      </c>
      <c r="T11" s="17">
        <v>0.24296174921973401</v>
      </c>
      <c r="U11" s="17">
        <v>0.263190068467612</v>
      </c>
      <c r="V11" s="17">
        <v>0.28265551073124401</v>
      </c>
      <c r="W11" s="17">
        <v>0.30171244658027901</v>
      </c>
      <c r="X11" s="17">
        <v>0.202797799822303</v>
      </c>
      <c r="Y11" s="17">
        <v>0.28082653241163302</v>
      </c>
      <c r="Z11" s="17">
        <v>0.24631025534603801</v>
      </c>
      <c r="AA11" s="17">
        <v>0.22384729066040501</v>
      </c>
      <c r="AB11" s="17">
        <v>0.28798235926087101</v>
      </c>
      <c r="AC11" s="17">
        <v>0.22749469598285199</v>
      </c>
      <c r="AD11" s="17">
        <v>0.15640380263590201</v>
      </c>
      <c r="AE11" s="17"/>
      <c r="AF11" s="17">
        <v>0.28227852932375003</v>
      </c>
      <c r="AG11" s="17">
        <v>0.20294450023414001</v>
      </c>
      <c r="AH11" s="17">
        <v>0.258425317396346</v>
      </c>
      <c r="AI11" s="17"/>
      <c r="AJ11" s="17">
        <v>0.23491788635580099</v>
      </c>
      <c r="AK11" s="17">
        <v>0.200711405046749</v>
      </c>
      <c r="AL11" s="17">
        <v>0.253618590025462</v>
      </c>
      <c r="AM11" s="17"/>
      <c r="AN11" s="17">
        <v>0.263420895906192</v>
      </c>
      <c r="AO11" s="17">
        <v>0.294704591682871</v>
      </c>
      <c r="AP11" s="17">
        <v>0.17097745287457899</v>
      </c>
      <c r="AQ11" s="17">
        <v>0.21911627397087199</v>
      </c>
      <c r="AR11" s="17">
        <v>0.27439592163244703</v>
      </c>
      <c r="AS11" s="17"/>
      <c r="AT11" s="17">
        <v>0.23990702201544101</v>
      </c>
      <c r="AU11" s="17">
        <v>0.31084803547921203</v>
      </c>
      <c r="AV11" s="17"/>
      <c r="AW11" s="17">
        <v>0.19652761115953399</v>
      </c>
      <c r="AX11" s="17">
        <v>0.212169771903577</v>
      </c>
      <c r="AY11" s="17">
        <v>0.30347174431964302</v>
      </c>
    </row>
    <row r="12" spans="2:51">
      <c r="B12" s="18" t="s">
        <v>136</v>
      </c>
      <c r="C12" s="17">
        <v>0.114100730727506</v>
      </c>
      <c r="D12" s="17">
        <v>0.101759415286669</v>
      </c>
      <c r="E12" s="17">
        <v>0.122298331610879</v>
      </c>
      <c r="F12" s="17"/>
      <c r="G12" s="17">
        <v>0.147150735081264</v>
      </c>
      <c r="H12" s="17">
        <v>0.147939663414411</v>
      </c>
      <c r="I12" s="17">
        <v>0.126914465432966</v>
      </c>
      <c r="J12" s="17">
        <v>8.6754743885355506E-2</v>
      </c>
      <c r="K12" s="17">
        <v>0.11282447396494</v>
      </c>
      <c r="L12" s="17">
        <v>8.5857758073703799E-2</v>
      </c>
      <c r="M12" s="17"/>
      <c r="N12" s="17">
        <v>9.1084485730309694E-2</v>
      </c>
      <c r="O12" s="17">
        <v>0.112832760327365</v>
      </c>
      <c r="P12" s="17">
        <v>0.139460424754039</v>
      </c>
      <c r="Q12" s="17">
        <v>0.12158052477222001</v>
      </c>
      <c r="R12" s="17"/>
      <c r="S12" s="17">
        <v>0.14529839609555401</v>
      </c>
      <c r="T12" s="17">
        <v>8.9063871645488304E-2</v>
      </c>
      <c r="U12" s="17">
        <v>0.14712292050485901</v>
      </c>
      <c r="V12" s="17">
        <v>0.14447628041062299</v>
      </c>
      <c r="W12" s="17">
        <v>3.1725672956899501E-2</v>
      </c>
      <c r="X12" s="17">
        <v>0.161788214557327</v>
      </c>
      <c r="Y12" s="17">
        <v>0.115824260480444</v>
      </c>
      <c r="Z12" s="17">
        <v>0.109513484062152</v>
      </c>
      <c r="AA12" s="17">
        <v>7.4715552889522904E-2</v>
      </c>
      <c r="AB12" s="17">
        <v>0.12743866373843801</v>
      </c>
      <c r="AC12" s="17">
        <v>0.13457824231414001</v>
      </c>
      <c r="AD12" s="17">
        <v>9.8261387118813603E-2</v>
      </c>
      <c r="AE12" s="17"/>
      <c r="AF12" s="17">
        <v>0.112513112423983</v>
      </c>
      <c r="AG12" s="17">
        <v>9.4211074952915502E-2</v>
      </c>
      <c r="AH12" s="17">
        <v>0.15833893293908699</v>
      </c>
      <c r="AI12" s="17"/>
      <c r="AJ12" s="17">
        <v>0.108096738127912</v>
      </c>
      <c r="AK12" s="17">
        <v>0.107800400857965</v>
      </c>
      <c r="AL12" s="17">
        <v>0.109149560961795</v>
      </c>
      <c r="AM12" s="17"/>
      <c r="AN12" s="17">
        <v>0.12506285139221701</v>
      </c>
      <c r="AO12" s="17">
        <v>0.106486367553221</v>
      </c>
      <c r="AP12" s="17">
        <v>0.122832091146893</v>
      </c>
      <c r="AQ12" s="17">
        <v>9.3855286195006299E-2</v>
      </c>
      <c r="AR12" s="17">
        <v>0</v>
      </c>
      <c r="AS12" s="17"/>
      <c r="AT12" s="17">
        <v>0.11613231677936101</v>
      </c>
      <c r="AU12" s="17">
        <v>9.5205457042552899E-2</v>
      </c>
      <c r="AV12" s="17"/>
      <c r="AW12" s="17">
        <v>0.10804641671458701</v>
      </c>
      <c r="AX12" s="17">
        <v>8.1117833196703307E-2</v>
      </c>
      <c r="AY12" s="17">
        <v>0.12872197830786999</v>
      </c>
    </row>
    <row r="13" spans="2:51">
      <c r="B13" s="18" t="s">
        <v>137</v>
      </c>
      <c r="C13" s="17">
        <v>6.1269096713258198E-2</v>
      </c>
      <c r="D13" s="17">
        <v>6.4627301193828507E-2</v>
      </c>
      <c r="E13" s="17">
        <v>5.8480037011295602E-2</v>
      </c>
      <c r="F13" s="17"/>
      <c r="G13" s="17">
        <v>4.7716396801268803E-2</v>
      </c>
      <c r="H13" s="17">
        <v>9.2128156019291599E-2</v>
      </c>
      <c r="I13" s="17">
        <v>7.4853595832300501E-2</v>
      </c>
      <c r="J13" s="17">
        <v>6.5968322258791096E-2</v>
      </c>
      <c r="K13" s="17">
        <v>8.49007150235742E-2</v>
      </c>
      <c r="L13" s="17">
        <v>2.09418102210376E-2</v>
      </c>
      <c r="M13" s="17"/>
      <c r="N13" s="17">
        <v>2.73397866395674E-2</v>
      </c>
      <c r="O13" s="17">
        <v>7.2333582253173198E-2</v>
      </c>
      <c r="P13" s="17">
        <v>6.3142994313584694E-2</v>
      </c>
      <c r="Q13" s="17">
        <v>8.5222829407423498E-2</v>
      </c>
      <c r="R13" s="17"/>
      <c r="S13" s="17">
        <v>4.4141834879299E-2</v>
      </c>
      <c r="T13" s="17">
        <v>8.1460149008116906E-2</v>
      </c>
      <c r="U13" s="17">
        <v>4.3500238540362703E-2</v>
      </c>
      <c r="V13" s="17">
        <v>1.21134549174477E-2</v>
      </c>
      <c r="W13" s="17">
        <v>7.5517125131223703E-2</v>
      </c>
      <c r="X13" s="17">
        <v>0.102381765991156</v>
      </c>
      <c r="Y13" s="17">
        <v>3.8512025997207801E-2</v>
      </c>
      <c r="Z13" s="17">
        <v>5.5906525218254302E-2</v>
      </c>
      <c r="AA13" s="17">
        <v>9.2517367538785394E-2</v>
      </c>
      <c r="AB13" s="17">
        <v>6.4184195233461902E-2</v>
      </c>
      <c r="AC13" s="17">
        <v>6.0287008357880402E-2</v>
      </c>
      <c r="AD13" s="17">
        <v>3.8642908180041603E-2</v>
      </c>
      <c r="AE13" s="17"/>
      <c r="AF13" s="17">
        <v>7.3550538111621197E-2</v>
      </c>
      <c r="AG13" s="17">
        <v>3.5696975199496897E-2</v>
      </c>
      <c r="AH13" s="17">
        <v>0.11033291994752301</v>
      </c>
      <c r="AI13" s="17"/>
      <c r="AJ13" s="17">
        <v>2.6587393555166299E-2</v>
      </c>
      <c r="AK13" s="17">
        <v>5.3535166281823601E-2</v>
      </c>
      <c r="AL13" s="17">
        <v>4.5496965893556701E-2</v>
      </c>
      <c r="AM13" s="17"/>
      <c r="AN13" s="17">
        <v>9.6456724172184899E-2</v>
      </c>
      <c r="AO13" s="17">
        <v>7.8290981395853998E-2</v>
      </c>
      <c r="AP13" s="17">
        <v>3.1236011799624999E-2</v>
      </c>
      <c r="AQ13" s="17">
        <v>4.9000689260034799E-2</v>
      </c>
      <c r="AR13" s="17">
        <v>0</v>
      </c>
      <c r="AS13" s="17"/>
      <c r="AT13" s="17">
        <v>6.2340932656902701E-2</v>
      </c>
      <c r="AU13" s="17">
        <v>4.6993319312845901E-2</v>
      </c>
      <c r="AV13" s="17"/>
      <c r="AW13" s="17">
        <v>5.4477046104775301E-2</v>
      </c>
      <c r="AX13" s="17">
        <v>4.3010062882306702E-2</v>
      </c>
      <c r="AY13" s="17">
        <v>7.2917994536699907E-2</v>
      </c>
    </row>
    <row r="14" spans="2:51">
      <c r="B14" s="18" t="s">
        <v>119</v>
      </c>
      <c r="C14" s="17">
        <v>4.1633100889657701E-2</v>
      </c>
      <c r="D14" s="17">
        <v>4.0826323997518101E-2</v>
      </c>
      <c r="E14" s="17">
        <v>4.2478165939831503E-2</v>
      </c>
      <c r="F14" s="17"/>
      <c r="G14" s="17">
        <v>4.1443521895927198E-2</v>
      </c>
      <c r="H14" s="17">
        <v>4.0942539620070099E-2</v>
      </c>
      <c r="I14" s="17">
        <v>5.2491744113003502E-2</v>
      </c>
      <c r="J14" s="17">
        <v>5.4710257011526403E-2</v>
      </c>
      <c r="K14" s="17">
        <v>2.9557641664276799E-2</v>
      </c>
      <c r="L14" s="17">
        <v>3.5085020842157602E-2</v>
      </c>
      <c r="M14" s="17"/>
      <c r="N14" s="17">
        <v>2.9428012151838299E-2</v>
      </c>
      <c r="O14" s="17">
        <v>3.0170655086074E-2</v>
      </c>
      <c r="P14" s="17">
        <v>4.9572362348385197E-2</v>
      </c>
      <c r="Q14" s="17">
        <v>6.0444590097238501E-2</v>
      </c>
      <c r="R14" s="17"/>
      <c r="S14" s="17">
        <v>4.9191811355696398E-2</v>
      </c>
      <c r="T14" s="17">
        <v>4.28434280810513E-2</v>
      </c>
      <c r="U14" s="17">
        <v>5.8158035371550003E-2</v>
      </c>
      <c r="V14" s="17">
        <v>1.2851992756696001E-2</v>
      </c>
      <c r="W14" s="17">
        <v>4.2503762984729403E-2</v>
      </c>
      <c r="X14" s="17">
        <v>6.4937208452636397E-2</v>
      </c>
      <c r="Y14" s="17">
        <v>3.9515968596973698E-2</v>
      </c>
      <c r="Z14" s="17">
        <v>6.1053361971117999E-2</v>
      </c>
      <c r="AA14" s="17">
        <v>4.07716500754347E-2</v>
      </c>
      <c r="AB14" s="17">
        <v>4.7791877720730701E-2</v>
      </c>
      <c r="AC14" s="17">
        <v>0</v>
      </c>
      <c r="AD14" s="17">
        <v>2.6144003372601698E-2</v>
      </c>
      <c r="AE14" s="17"/>
      <c r="AF14" s="17">
        <v>2.2617738636061601E-2</v>
      </c>
      <c r="AG14" s="17">
        <v>4.3498497500956503E-2</v>
      </c>
      <c r="AH14" s="17">
        <v>8.4132913608809201E-2</v>
      </c>
      <c r="AI14" s="17"/>
      <c r="AJ14" s="17">
        <v>2.9381916863271299E-2</v>
      </c>
      <c r="AK14" s="17">
        <v>4.7988991542182897E-2</v>
      </c>
      <c r="AL14" s="17">
        <v>6.0125860815619298E-2</v>
      </c>
      <c r="AM14" s="17"/>
      <c r="AN14" s="17">
        <v>5.9022044500029298E-2</v>
      </c>
      <c r="AO14" s="17">
        <v>5.1823194365084001E-2</v>
      </c>
      <c r="AP14" s="17">
        <v>3.5222264700622702E-2</v>
      </c>
      <c r="AQ14" s="17">
        <v>3.4378188108422601E-2</v>
      </c>
      <c r="AR14" s="17">
        <v>0</v>
      </c>
      <c r="AS14" s="17"/>
      <c r="AT14" s="17">
        <v>4.1429010088303499E-2</v>
      </c>
      <c r="AU14" s="17">
        <v>4.8552937278786297E-2</v>
      </c>
      <c r="AV14" s="17"/>
      <c r="AW14" s="17">
        <v>2.80394260085307E-2</v>
      </c>
      <c r="AX14" s="17">
        <v>1.74708465546668E-2</v>
      </c>
      <c r="AY14" s="17">
        <v>6.1806835639243898E-2</v>
      </c>
    </row>
    <row r="15" spans="2:51">
      <c r="B15" s="18" t="s">
        <v>138</v>
      </c>
      <c r="C15" s="21">
        <v>0.53796983928302899</v>
      </c>
      <c r="D15" s="21">
        <v>0.54925847572073405</v>
      </c>
      <c r="E15" s="21">
        <v>0.52962555771248099</v>
      </c>
      <c r="F15" s="21"/>
      <c r="G15" s="21">
        <v>0.53730081424852005</v>
      </c>
      <c r="H15" s="21">
        <v>0.40351128125448499</v>
      </c>
      <c r="I15" s="21">
        <v>0.54320802710402505</v>
      </c>
      <c r="J15" s="21">
        <v>0.53086897689986201</v>
      </c>
      <c r="K15" s="21">
        <v>0.55718281548811999</v>
      </c>
      <c r="L15" s="21">
        <v>0.61852905905764</v>
      </c>
      <c r="M15" s="21"/>
      <c r="N15" s="21">
        <v>0.68705330175921198</v>
      </c>
      <c r="O15" s="21">
        <v>0.54578280576573002</v>
      </c>
      <c r="P15" s="21">
        <v>0.45764196918189898</v>
      </c>
      <c r="Q15" s="21">
        <v>0.43726011430098399</v>
      </c>
      <c r="R15" s="21"/>
      <c r="S15" s="21">
        <v>0.57159714427018704</v>
      </c>
      <c r="T15" s="21">
        <v>0.54367080204561002</v>
      </c>
      <c r="U15" s="21">
        <v>0.48802873711561701</v>
      </c>
      <c r="V15" s="21">
        <v>0.54790276118398995</v>
      </c>
      <c r="W15" s="21">
        <v>0.54854099234686904</v>
      </c>
      <c r="X15" s="21">
        <v>0.46809501117657698</v>
      </c>
      <c r="Y15" s="21">
        <v>0.52532121251374098</v>
      </c>
      <c r="Z15" s="21">
        <v>0.52721637340243799</v>
      </c>
      <c r="AA15" s="21">
        <v>0.56814813883585202</v>
      </c>
      <c r="AB15" s="21">
        <v>0.47260290404649802</v>
      </c>
      <c r="AC15" s="21">
        <v>0.57764005334512802</v>
      </c>
      <c r="AD15" s="21">
        <v>0.68054789869264098</v>
      </c>
      <c r="AE15" s="21"/>
      <c r="AF15" s="21">
        <v>0.50904008150458402</v>
      </c>
      <c r="AG15" s="21">
        <v>0.62364895211249105</v>
      </c>
      <c r="AH15" s="21">
        <v>0.38876991610823503</v>
      </c>
      <c r="AI15" s="21"/>
      <c r="AJ15" s="21">
        <v>0.60101606509784899</v>
      </c>
      <c r="AK15" s="21">
        <v>0.58996403627128002</v>
      </c>
      <c r="AL15" s="21">
        <v>0.53160902230356699</v>
      </c>
      <c r="AM15" s="21"/>
      <c r="AN15" s="21">
        <v>0.45603748402937699</v>
      </c>
      <c r="AO15" s="21">
        <v>0.46869486500296997</v>
      </c>
      <c r="AP15" s="21">
        <v>0.63973217947827998</v>
      </c>
      <c r="AQ15" s="21">
        <v>0.60364956246566503</v>
      </c>
      <c r="AR15" s="21">
        <v>0.72560407836755303</v>
      </c>
      <c r="AS15" s="21"/>
      <c r="AT15" s="21">
        <v>0.540190718459992</v>
      </c>
      <c r="AU15" s="21">
        <v>0.498400250886603</v>
      </c>
      <c r="AV15" s="21"/>
      <c r="AW15" s="21">
        <v>0.61290950001257305</v>
      </c>
      <c r="AX15" s="21">
        <v>0.646231485462746</v>
      </c>
      <c r="AY15" s="21">
        <v>0.43308144719654301</v>
      </c>
    </row>
    <row r="16" spans="2:51">
      <c r="B16" s="18" t="s">
        <v>139</v>
      </c>
      <c r="C16" s="21">
        <v>0.17536982744076399</v>
      </c>
      <c r="D16" s="21">
        <v>0.16638671648049699</v>
      </c>
      <c r="E16" s="21">
        <v>0.180778368622175</v>
      </c>
      <c r="F16" s="21"/>
      <c r="G16" s="21">
        <v>0.19486713188253299</v>
      </c>
      <c r="H16" s="21">
        <v>0.24006781943370201</v>
      </c>
      <c r="I16" s="21">
        <v>0.201768061265266</v>
      </c>
      <c r="J16" s="21">
        <v>0.15272306614414599</v>
      </c>
      <c r="K16" s="21">
        <v>0.19772518898851399</v>
      </c>
      <c r="L16" s="21">
        <v>0.10679956829474101</v>
      </c>
      <c r="M16" s="21"/>
      <c r="N16" s="21">
        <v>0.118424272369877</v>
      </c>
      <c r="O16" s="21">
        <v>0.18516634258053899</v>
      </c>
      <c r="P16" s="21">
        <v>0.202603419067624</v>
      </c>
      <c r="Q16" s="21">
        <v>0.20680335417964299</v>
      </c>
      <c r="R16" s="21"/>
      <c r="S16" s="21">
        <v>0.18944023097485299</v>
      </c>
      <c r="T16" s="21">
        <v>0.170524020653605</v>
      </c>
      <c r="U16" s="21">
        <v>0.19062315904522101</v>
      </c>
      <c r="V16" s="21">
        <v>0.15658973532807099</v>
      </c>
      <c r="W16" s="21">
        <v>0.107242798088123</v>
      </c>
      <c r="X16" s="21">
        <v>0.26416998054848301</v>
      </c>
      <c r="Y16" s="21">
        <v>0.15433628647765199</v>
      </c>
      <c r="Z16" s="21">
        <v>0.16542000928040601</v>
      </c>
      <c r="AA16" s="21">
        <v>0.16723292042830801</v>
      </c>
      <c r="AB16" s="21">
        <v>0.19162285897190001</v>
      </c>
      <c r="AC16" s="21">
        <v>0.19486525067202101</v>
      </c>
      <c r="AD16" s="21">
        <v>0.13690429529885501</v>
      </c>
      <c r="AE16" s="21"/>
      <c r="AF16" s="21">
        <v>0.186063650535604</v>
      </c>
      <c r="AG16" s="21">
        <v>0.129908050152412</v>
      </c>
      <c r="AH16" s="21">
        <v>0.26867185288661</v>
      </c>
      <c r="AI16" s="21"/>
      <c r="AJ16" s="21">
        <v>0.134684131683078</v>
      </c>
      <c r="AK16" s="21">
        <v>0.161335567139788</v>
      </c>
      <c r="AL16" s="21">
        <v>0.15464652685535199</v>
      </c>
      <c r="AM16" s="21"/>
      <c r="AN16" s="21">
        <v>0.22151957556440199</v>
      </c>
      <c r="AO16" s="21">
        <v>0.18477734894907499</v>
      </c>
      <c r="AP16" s="21">
        <v>0.15406810294651799</v>
      </c>
      <c r="AQ16" s="21">
        <v>0.142855975455041</v>
      </c>
      <c r="AR16" s="21">
        <v>0</v>
      </c>
      <c r="AS16" s="21"/>
      <c r="AT16" s="21">
        <v>0.178473249436264</v>
      </c>
      <c r="AU16" s="21">
        <v>0.14219877635539899</v>
      </c>
      <c r="AV16" s="21"/>
      <c r="AW16" s="21">
        <v>0.162523462819362</v>
      </c>
      <c r="AX16" s="21">
        <v>0.12412789607900999</v>
      </c>
      <c r="AY16" s="21">
        <v>0.20163997284457</v>
      </c>
    </row>
    <row r="17" spans="2:51">
      <c r="B17" s="18" t="s">
        <v>140</v>
      </c>
      <c r="C17" s="22">
        <v>0.36260001184226398</v>
      </c>
      <c r="D17" s="22">
        <v>0.38287175924023698</v>
      </c>
      <c r="E17" s="22">
        <v>0.34884718909030599</v>
      </c>
      <c r="F17" s="22"/>
      <c r="G17" s="22">
        <v>0.34243368236598698</v>
      </c>
      <c r="H17" s="22">
        <v>0.16344346182078301</v>
      </c>
      <c r="I17" s="22">
        <v>0.34143996583875902</v>
      </c>
      <c r="J17" s="22">
        <v>0.37814591075571502</v>
      </c>
      <c r="K17" s="22">
        <v>0.359457626499605</v>
      </c>
      <c r="L17" s="22">
        <v>0.51172949076289798</v>
      </c>
      <c r="M17" s="22"/>
      <c r="N17" s="22">
        <v>0.56862902938933502</v>
      </c>
      <c r="O17" s="22">
        <v>0.36061646318519103</v>
      </c>
      <c r="P17" s="22">
        <v>0.25503855011427501</v>
      </c>
      <c r="Q17" s="22">
        <v>0.230456760121341</v>
      </c>
      <c r="R17" s="22"/>
      <c r="S17" s="22">
        <v>0.38215691329533402</v>
      </c>
      <c r="T17" s="22">
        <v>0.37314678139200502</v>
      </c>
      <c r="U17" s="22">
        <v>0.29740557807039503</v>
      </c>
      <c r="V17" s="22">
        <v>0.39131302585591898</v>
      </c>
      <c r="W17" s="22">
        <v>0.441298194258746</v>
      </c>
      <c r="X17" s="22">
        <v>0.203925030628094</v>
      </c>
      <c r="Y17" s="22">
        <v>0.37098492603609001</v>
      </c>
      <c r="Z17" s="22">
        <v>0.36179636412203198</v>
      </c>
      <c r="AA17" s="22">
        <v>0.40091521840754402</v>
      </c>
      <c r="AB17" s="22">
        <v>0.28098004507459801</v>
      </c>
      <c r="AC17" s="22">
        <v>0.38277480267310698</v>
      </c>
      <c r="AD17" s="22">
        <v>0.54364360339378603</v>
      </c>
      <c r="AE17" s="22"/>
      <c r="AF17" s="22">
        <v>0.32297643096897999</v>
      </c>
      <c r="AG17" s="22">
        <v>0.49374090196007803</v>
      </c>
      <c r="AH17" s="22">
        <v>0.120098063221625</v>
      </c>
      <c r="AI17" s="22"/>
      <c r="AJ17" s="22">
        <v>0.46633193341477103</v>
      </c>
      <c r="AK17" s="22">
        <v>0.428628469131492</v>
      </c>
      <c r="AL17" s="22">
        <v>0.37696249544821497</v>
      </c>
      <c r="AM17" s="22"/>
      <c r="AN17" s="22">
        <v>0.234517908464975</v>
      </c>
      <c r="AO17" s="22">
        <v>0.28391751605389498</v>
      </c>
      <c r="AP17" s="22">
        <v>0.48566407653176202</v>
      </c>
      <c r="AQ17" s="22">
        <v>0.46079358701062301</v>
      </c>
      <c r="AR17" s="22">
        <v>0.72560407836755303</v>
      </c>
      <c r="AS17" s="22"/>
      <c r="AT17" s="22">
        <v>0.36171746902372798</v>
      </c>
      <c r="AU17" s="22">
        <v>0.35620147453120399</v>
      </c>
      <c r="AV17" s="22"/>
      <c r="AW17" s="22">
        <v>0.45038603719321102</v>
      </c>
      <c r="AX17" s="22">
        <v>0.52210358938373602</v>
      </c>
      <c r="AY17" s="22">
        <v>0.23144147435197299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1098</v>
      </c>
      <c r="D7" s="10">
        <v>503</v>
      </c>
      <c r="E7" s="10">
        <v>593</v>
      </c>
      <c r="F7" s="10"/>
      <c r="G7" s="10">
        <v>102</v>
      </c>
      <c r="H7" s="10">
        <v>157</v>
      </c>
      <c r="I7" s="10">
        <v>152</v>
      </c>
      <c r="J7" s="10">
        <v>166</v>
      </c>
      <c r="K7" s="10">
        <v>206</v>
      </c>
      <c r="L7" s="10">
        <v>315</v>
      </c>
      <c r="M7" s="10"/>
      <c r="N7" s="10">
        <v>312</v>
      </c>
      <c r="O7" s="10">
        <v>308</v>
      </c>
      <c r="P7" s="10">
        <v>206</v>
      </c>
      <c r="Q7" s="10">
        <v>263</v>
      </c>
      <c r="R7" s="10"/>
      <c r="S7" s="10">
        <v>96</v>
      </c>
      <c r="T7" s="10">
        <v>165</v>
      </c>
      <c r="U7" s="10">
        <v>112</v>
      </c>
      <c r="V7" s="10">
        <v>94</v>
      </c>
      <c r="W7" s="10">
        <v>89</v>
      </c>
      <c r="X7" s="10">
        <v>81</v>
      </c>
      <c r="Y7" s="10">
        <v>109</v>
      </c>
      <c r="Z7" s="10">
        <v>34</v>
      </c>
      <c r="AA7" s="10">
        <v>128</v>
      </c>
      <c r="AB7" s="10">
        <v>97</v>
      </c>
      <c r="AC7" s="10">
        <v>52</v>
      </c>
      <c r="AD7" s="10">
        <v>41</v>
      </c>
      <c r="AE7" s="10"/>
      <c r="AF7" s="10">
        <v>441</v>
      </c>
      <c r="AG7" s="10">
        <v>455</v>
      </c>
      <c r="AH7" s="10">
        <v>131</v>
      </c>
      <c r="AI7" s="10"/>
      <c r="AJ7" s="10">
        <v>289</v>
      </c>
      <c r="AK7" s="10">
        <v>313</v>
      </c>
      <c r="AL7" s="10">
        <v>77</v>
      </c>
      <c r="AM7" s="10"/>
      <c r="AN7" s="10">
        <v>233</v>
      </c>
      <c r="AO7" s="10">
        <v>187</v>
      </c>
      <c r="AP7" s="10">
        <v>254</v>
      </c>
      <c r="AQ7" s="10">
        <v>121</v>
      </c>
      <c r="AR7" s="10">
        <v>14</v>
      </c>
      <c r="AS7" s="10"/>
      <c r="AT7" s="10">
        <v>1005</v>
      </c>
      <c r="AU7" s="10">
        <v>82</v>
      </c>
      <c r="AV7" s="10"/>
      <c r="AW7" s="10">
        <v>516</v>
      </c>
      <c r="AX7" s="10">
        <v>119</v>
      </c>
      <c r="AY7" s="10">
        <v>463</v>
      </c>
    </row>
    <row r="8" spans="2:51" ht="30" customHeight="1">
      <c r="B8" s="11" t="s">
        <v>112</v>
      </c>
      <c r="C8" s="11">
        <v>1099</v>
      </c>
      <c r="D8" s="11">
        <v>516</v>
      </c>
      <c r="E8" s="11">
        <v>581</v>
      </c>
      <c r="F8" s="11"/>
      <c r="G8" s="11">
        <v>120</v>
      </c>
      <c r="H8" s="11">
        <v>190</v>
      </c>
      <c r="I8" s="11">
        <v>174</v>
      </c>
      <c r="J8" s="11">
        <v>164</v>
      </c>
      <c r="K8" s="11">
        <v>168</v>
      </c>
      <c r="L8" s="11">
        <v>282</v>
      </c>
      <c r="M8" s="11"/>
      <c r="N8" s="11">
        <v>286</v>
      </c>
      <c r="O8" s="11">
        <v>284</v>
      </c>
      <c r="P8" s="11">
        <v>237</v>
      </c>
      <c r="Q8" s="11">
        <v>281</v>
      </c>
      <c r="R8" s="11"/>
      <c r="S8" s="11">
        <v>121</v>
      </c>
      <c r="T8" s="11">
        <v>160</v>
      </c>
      <c r="U8" s="11">
        <v>101</v>
      </c>
      <c r="V8" s="11">
        <v>98</v>
      </c>
      <c r="W8" s="11">
        <v>85</v>
      </c>
      <c r="X8" s="11">
        <v>87</v>
      </c>
      <c r="Y8" s="11">
        <v>103</v>
      </c>
      <c r="Z8" s="11">
        <v>28</v>
      </c>
      <c r="AA8" s="11">
        <v>125</v>
      </c>
      <c r="AB8" s="11">
        <v>94</v>
      </c>
      <c r="AC8" s="11">
        <v>53</v>
      </c>
      <c r="AD8" s="11">
        <v>43</v>
      </c>
      <c r="AE8" s="11"/>
      <c r="AF8" s="11">
        <v>428</v>
      </c>
      <c r="AG8" s="11">
        <v>449</v>
      </c>
      <c r="AH8" s="11">
        <v>140</v>
      </c>
      <c r="AI8" s="11"/>
      <c r="AJ8" s="11">
        <v>279</v>
      </c>
      <c r="AK8" s="11">
        <v>326</v>
      </c>
      <c r="AL8" s="11">
        <v>76</v>
      </c>
      <c r="AM8" s="11"/>
      <c r="AN8" s="11">
        <v>231</v>
      </c>
      <c r="AO8" s="11">
        <v>199</v>
      </c>
      <c r="AP8" s="11">
        <v>253</v>
      </c>
      <c r="AQ8" s="11">
        <v>122</v>
      </c>
      <c r="AR8" s="11">
        <v>11</v>
      </c>
      <c r="AS8" s="11"/>
      <c r="AT8" s="11">
        <v>991</v>
      </c>
      <c r="AU8" s="11">
        <v>97</v>
      </c>
      <c r="AV8" s="11"/>
      <c r="AW8" s="11">
        <v>497</v>
      </c>
      <c r="AX8" s="11">
        <v>122</v>
      </c>
      <c r="AY8" s="11">
        <v>481</v>
      </c>
    </row>
    <row r="9" spans="2:51">
      <c r="B9" s="18" t="s">
        <v>133</v>
      </c>
      <c r="C9" s="17">
        <v>0.10854773303323501</v>
      </c>
      <c r="D9" s="17">
        <v>0.124960530777319</v>
      </c>
      <c r="E9" s="17">
        <v>9.4323668027599297E-2</v>
      </c>
      <c r="F9" s="17"/>
      <c r="G9" s="17">
        <v>0.10595732010945599</v>
      </c>
      <c r="H9" s="17">
        <v>7.2496666822687905E-2</v>
      </c>
      <c r="I9" s="17">
        <v>6.1783420811296702E-2</v>
      </c>
      <c r="J9" s="17">
        <v>8.7727068274182501E-2</v>
      </c>
      <c r="K9" s="17">
        <v>0.137354720975358</v>
      </c>
      <c r="L9" s="17">
        <v>0.157809583582118</v>
      </c>
      <c r="M9" s="17"/>
      <c r="N9" s="17">
        <v>0.113658902372202</v>
      </c>
      <c r="O9" s="17">
        <v>0.10393714651604601</v>
      </c>
      <c r="P9" s="17">
        <v>0.136559514833858</v>
      </c>
      <c r="Q9" s="17">
        <v>8.5214808721131297E-2</v>
      </c>
      <c r="R9" s="17"/>
      <c r="S9" s="17">
        <v>0.120132393451007</v>
      </c>
      <c r="T9" s="17">
        <v>0.1077722111574</v>
      </c>
      <c r="U9" s="17">
        <v>8.3167846375466703E-2</v>
      </c>
      <c r="V9" s="17">
        <v>0.16487178234025901</v>
      </c>
      <c r="W9" s="17">
        <v>0.101751299913435</v>
      </c>
      <c r="X9" s="17">
        <v>9.5290373410653897E-2</v>
      </c>
      <c r="Y9" s="17">
        <v>9.2942825921820696E-2</v>
      </c>
      <c r="Z9" s="17">
        <v>0.12605040732513001</v>
      </c>
      <c r="AA9" s="17">
        <v>0.109506702203297</v>
      </c>
      <c r="AB9" s="17">
        <v>0.124152572191884</v>
      </c>
      <c r="AC9" s="17">
        <v>9.1376922857775295E-2</v>
      </c>
      <c r="AD9" s="17">
        <v>6.1595944983944897E-2</v>
      </c>
      <c r="AE9" s="17"/>
      <c r="AF9" s="17">
        <v>0.13336224826465101</v>
      </c>
      <c r="AG9" s="17">
        <v>0.108910506932286</v>
      </c>
      <c r="AH9" s="17">
        <v>4.6322460540911999E-2</v>
      </c>
      <c r="AI9" s="17"/>
      <c r="AJ9" s="17">
        <v>0.172365608724285</v>
      </c>
      <c r="AK9" s="17">
        <v>0.11025111852943199</v>
      </c>
      <c r="AL9" s="17">
        <v>0.11756820051698701</v>
      </c>
      <c r="AM9" s="17"/>
      <c r="AN9" s="17">
        <v>0.108713914936187</v>
      </c>
      <c r="AO9" s="17">
        <v>0.14071973070215901</v>
      </c>
      <c r="AP9" s="17">
        <v>0.100581919485775</v>
      </c>
      <c r="AQ9" s="17">
        <v>9.7120848576923102E-2</v>
      </c>
      <c r="AR9" s="17">
        <v>0.189976792151719</v>
      </c>
      <c r="AS9" s="17"/>
      <c r="AT9" s="17">
        <v>0.116035243756152</v>
      </c>
      <c r="AU9" s="17">
        <v>2.5503298929112801E-2</v>
      </c>
      <c r="AV9" s="17"/>
      <c r="AW9" s="17">
        <v>0.123054082594495</v>
      </c>
      <c r="AX9" s="17">
        <v>0.12884643818737401</v>
      </c>
      <c r="AY9" s="17">
        <v>8.8410968272198701E-2</v>
      </c>
    </row>
    <row r="10" spans="2:51">
      <c r="B10" s="18" t="s">
        <v>134</v>
      </c>
      <c r="C10" s="17">
        <v>0.371557987276603</v>
      </c>
      <c r="D10" s="17">
        <v>0.36202435043832998</v>
      </c>
      <c r="E10" s="17">
        <v>0.38117007787950102</v>
      </c>
      <c r="F10" s="17"/>
      <c r="G10" s="17">
        <v>0.387568311353571</v>
      </c>
      <c r="H10" s="17">
        <v>0.264114441928327</v>
      </c>
      <c r="I10" s="17">
        <v>0.351620120215836</v>
      </c>
      <c r="J10" s="17">
        <v>0.39957044821087101</v>
      </c>
      <c r="K10" s="17">
        <v>0.31435353551377698</v>
      </c>
      <c r="L10" s="17">
        <v>0.46757708136161003</v>
      </c>
      <c r="M10" s="17"/>
      <c r="N10" s="17">
        <v>0.416370550013202</v>
      </c>
      <c r="O10" s="17">
        <v>0.41119718003164701</v>
      </c>
      <c r="P10" s="17">
        <v>0.33554335976052502</v>
      </c>
      <c r="Q10" s="17">
        <v>0.319018117079304</v>
      </c>
      <c r="R10" s="17"/>
      <c r="S10" s="17">
        <v>0.43714105846981599</v>
      </c>
      <c r="T10" s="17">
        <v>0.36348408868275101</v>
      </c>
      <c r="U10" s="17">
        <v>0.43808291979001501</v>
      </c>
      <c r="V10" s="17">
        <v>0.46157167755898698</v>
      </c>
      <c r="W10" s="17">
        <v>0.41510995831126501</v>
      </c>
      <c r="X10" s="17">
        <v>0.29083721264531298</v>
      </c>
      <c r="Y10" s="17">
        <v>0.33633144090753597</v>
      </c>
      <c r="Z10" s="17">
        <v>0.26045728168036197</v>
      </c>
      <c r="AA10" s="17">
        <v>0.30884507686436602</v>
      </c>
      <c r="AB10" s="17">
        <v>0.29176430803360998</v>
      </c>
      <c r="AC10" s="17">
        <v>0.41576244765937498</v>
      </c>
      <c r="AD10" s="17">
        <v>0.39347752838508399</v>
      </c>
      <c r="AE10" s="17"/>
      <c r="AF10" s="17">
        <v>0.37733123218718601</v>
      </c>
      <c r="AG10" s="17">
        <v>0.39903178787834997</v>
      </c>
      <c r="AH10" s="17">
        <v>0.26051363098320701</v>
      </c>
      <c r="AI10" s="17"/>
      <c r="AJ10" s="17">
        <v>0.45074962414680397</v>
      </c>
      <c r="AK10" s="17">
        <v>0.36942581943915198</v>
      </c>
      <c r="AL10" s="17">
        <v>0.40844343450660298</v>
      </c>
      <c r="AM10" s="17"/>
      <c r="AN10" s="17">
        <v>0.37445437770072298</v>
      </c>
      <c r="AO10" s="17">
        <v>0.32285939280285297</v>
      </c>
      <c r="AP10" s="17">
        <v>0.35215965145514699</v>
      </c>
      <c r="AQ10" s="17">
        <v>0.39939065627312997</v>
      </c>
      <c r="AR10" s="17">
        <v>0.32669261356113</v>
      </c>
      <c r="AS10" s="17"/>
      <c r="AT10" s="17">
        <v>0.37133961132190102</v>
      </c>
      <c r="AU10" s="17">
        <v>0.37463730234147002</v>
      </c>
      <c r="AV10" s="17"/>
      <c r="AW10" s="17">
        <v>0.38349913506473399</v>
      </c>
      <c r="AX10" s="17">
        <v>0.44773451643412798</v>
      </c>
      <c r="AY10" s="17">
        <v>0.33989866455276802</v>
      </c>
    </row>
    <row r="11" spans="2:51">
      <c r="B11" s="18" t="s">
        <v>135</v>
      </c>
      <c r="C11" s="17">
        <v>0.25710714953693098</v>
      </c>
      <c r="D11" s="17">
        <v>0.251759814563003</v>
      </c>
      <c r="E11" s="17">
        <v>0.25954394402870101</v>
      </c>
      <c r="F11" s="17"/>
      <c r="G11" s="17">
        <v>0.212821180264888</v>
      </c>
      <c r="H11" s="17">
        <v>0.33351779203333198</v>
      </c>
      <c r="I11" s="17">
        <v>0.23082570333701999</v>
      </c>
      <c r="J11" s="17">
        <v>0.27927142143140898</v>
      </c>
      <c r="K11" s="17">
        <v>0.264581218678481</v>
      </c>
      <c r="L11" s="17">
        <v>0.22327106594745799</v>
      </c>
      <c r="M11" s="17"/>
      <c r="N11" s="17">
        <v>0.23114617549269301</v>
      </c>
      <c r="O11" s="17">
        <v>0.25043249045486599</v>
      </c>
      <c r="P11" s="17">
        <v>0.23381713133794099</v>
      </c>
      <c r="Q11" s="17">
        <v>0.30552462118819301</v>
      </c>
      <c r="R11" s="17"/>
      <c r="S11" s="17">
        <v>0.17230644816159399</v>
      </c>
      <c r="T11" s="17">
        <v>0.26560358183757499</v>
      </c>
      <c r="U11" s="17">
        <v>0.32067545111325901</v>
      </c>
      <c r="V11" s="17">
        <v>0.20246899919627301</v>
      </c>
      <c r="W11" s="17">
        <v>0.23463828830553801</v>
      </c>
      <c r="X11" s="17">
        <v>0.24042210713530801</v>
      </c>
      <c r="Y11" s="17">
        <v>0.27827922536676702</v>
      </c>
      <c r="Z11" s="17">
        <v>0.279469632547442</v>
      </c>
      <c r="AA11" s="17">
        <v>0.31473794872144201</v>
      </c>
      <c r="AB11" s="17">
        <v>0.24666553934944599</v>
      </c>
      <c r="AC11" s="17">
        <v>0.21717719478713099</v>
      </c>
      <c r="AD11" s="17">
        <v>0.35428273568095398</v>
      </c>
      <c r="AE11" s="17"/>
      <c r="AF11" s="17">
        <v>0.242031216814481</v>
      </c>
      <c r="AG11" s="17">
        <v>0.25729109644217601</v>
      </c>
      <c r="AH11" s="17">
        <v>0.314607234841632</v>
      </c>
      <c r="AI11" s="17"/>
      <c r="AJ11" s="17">
        <v>0.21009486861372201</v>
      </c>
      <c r="AK11" s="17">
        <v>0.28688025356762797</v>
      </c>
      <c r="AL11" s="17">
        <v>0.26148633881514699</v>
      </c>
      <c r="AM11" s="17"/>
      <c r="AN11" s="17">
        <v>0.26349751821897299</v>
      </c>
      <c r="AO11" s="17">
        <v>0.21864025031852</v>
      </c>
      <c r="AP11" s="17">
        <v>0.28359272463187601</v>
      </c>
      <c r="AQ11" s="17">
        <v>0.25772859339168003</v>
      </c>
      <c r="AR11" s="17">
        <v>0.28891711576228801</v>
      </c>
      <c r="AS11" s="17"/>
      <c r="AT11" s="17">
        <v>0.25098723212287499</v>
      </c>
      <c r="AU11" s="17">
        <v>0.32651577587729302</v>
      </c>
      <c r="AV11" s="17"/>
      <c r="AW11" s="17">
        <v>0.230573439028705</v>
      </c>
      <c r="AX11" s="17">
        <v>0.225386827351235</v>
      </c>
      <c r="AY11" s="17">
        <v>0.292567751711864</v>
      </c>
    </row>
    <row r="12" spans="2:51">
      <c r="B12" s="18" t="s">
        <v>136</v>
      </c>
      <c r="C12" s="17">
        <v>0.11885428769414701</v>
      </c>
      <c r="D12" s="17">
        <v>0.135388818084514</v>
      </c>
      <c r="E12" s="17">
        <v>0.104554233451599</v>
      </c>
      <c r="F12" s="17"/>
      <c r="G12" s="17">
        <v>0.142748420056279</v>
      </c>
      <c r="H12" s="17">
        <v>0.142126350100303</v>
      </c>
      <c r="I12" s="17">
        <v>0.201791279001799</v>
      </c>
      <c r="J12" s="17">
        <v>7.2730090148341905E-2</v>
      </c>
      <c r="K12" s="17">
        <v>0.11960512516463501</v>
      </c>
      <c r="L12" s="17">
        <v>6.8015989913596406E-2</v>
      </c>
      <c r="M12" s="17"/>
      <c r="N12" s="17">
        <v>0.12165464238370099</v>
      </c>
      <c r="O12" s="17">
        <v>9.4543764709439995E-2</v>
      </c>
      <c r="P12" s="17">
        <v>0.120978065348698</v>
      </c>
      <c r="Q12" s="17">
        <v>0.13433676427382399</v>
      </c>
      <c r="R12" s="17"/>
      <c r="S12" s="17">
        <v>7.6594512043353699E-2</v>
      </c>
      <c r="T12" s="17">
        <v>8.7432260653049806E-2</v>
      </c>
      <c r="U12" s="17">
        <v>5.7423621772660603E-2</v>
      </c>
      <c r="V12" s="17">
        <v>7.08006499185104E-2</v>
      </c>
      <c r="W12" s="17">
        <v>0.109025488434475</v>
      </c>
      <c r="X12" s="17">
        <v>0.17830389958036499</v>
      </c>
      <c r="Y12" s="17">
        <v>0.18719644415370901</v>
      </c>
      <c r="Z12" s="17">
        <v>0.107774599620022</v>
      </c>
      <c r="AA12" s="17">
        <v>0.146434298119133</v>
      </c>
      <c r="AB12" s="17">
        <v>0.18921389379158501</v>
      </c>
      <c r="AC12" s="17">
        <v>0.114223220617631</v>
      </c>
      <c r="AD12" s="17">
        <v>0.122177010399156</v>
      </c>
      <c r="AE12" s="17"/>
      <c r="AF12" s="17">
        <v>0.107027653944705</v>
      </c>
      <c r="AG12" s="17">
        <v>0.117339055117106</v>
      </c>
      <c r="AH12" s="17">
        <v>0.14062599229473699</v>
      </c>
      <c r="AI12" s="17"/>
      <c r="AJ12" s="17">
        <v>8.3036151697688507E-2</v>
      </c>
      <c r="AK12" s="17">
        <v>0.12110281991182401</v>
      </c>
      <c r="AL12" s="17">
        <v>0.122838171178362</v>
      </c>
      <c r="AM12" s="17"/>
      <c r="AN12" s="17">
        <v>6.9272969540463594E-2</v>
      </c>
      <c r="AO12" s="17">
        <v>0.14281815995722599</v>
      </c>
      <c r="AP12" s="17">
        <v>0.12940880771440899</v>
      </c>
      <c r="AQ12" s="17">
        <v>0.16007831319462201</v>
      </c>
      <c r="AR12" s="17">
        <v>0.19441347852486299</v>
      </c>
      <c r="AS12" s="17"/>
      <c r="AT12" s="17">
        <v>0.118366151617203</v>
      </c>
      <c r="AU12" s="17">
        <v>0.13764113207898901</v>
      </c>
      <c r="AV12" s="17"/>
      <c r="AW12" s="17">
        <v>0.12821315092048699</v>
      </c>
      <c r="AX12" s="17">
        <v>0.101159906978617</v>
      </c>
      <c r="AY12" s="17">
        <v>0.113672617493478</v>
      </c>
    </row>
    <row r="13" spans="2:51">
      <c r="B13" s="18" t="s">
        <v>137</v>
      </c>
      <c r="C13" s="17">
        <v>8.4379687699509306E-2</v>
      </c>
      <c r="D13" s="17">
        <v>7.8045435037504607E-2</v>
      </c>
      <c r="E13" s="17">
        <v>9.0261410881518803E-2</v>
      </c>
      <c r="F13" s="17"/>
      <c r="G13" s="17">
        <v>9.3412514791057305E-2</v>
      </c>
      <c r="H13" s="17">
        <v>0.14634252629937</v>
      </c>
      <c r="I13" s="17">
        <v>9.1130265125360696E-2</v>
      </c>
      <c r="J13" s="17">
        <v>9.3137360658256105E-2</v>
      </c>
      <c r="K13" s="17">
        <v>8.8831444142573296E-2</v>
      </c>
      <c r="L13" s="17">
        <v>2.6720018166889799E-2</v>
      </c>
      <c r="M13" s="17"/>
      <c r="N13" s="17">
        <v>7.0818328649773596E-2</v>
      </c>
      <c r="O13" s="17">
        <v>8.6413542810058905E-2</v>
      </c>
      <c r="P13" s="17">
        <v>0.10546974032036199</v>
      </c>
      <c r="Q13" s="17">
        <v>8.1428796665297898E-2</v>
      </c>
      <c r="R13" s="17"/>
      <c r="S13" s="17">
        <v>0.115213773198088</v>
      </c>
      <c r="T13" s="17">
        <v>9.3822393013888297E-2</v>
      </c>
      <c r="U13" s="17">
        <v>5.9509026521128799E-2</v>
      </c>
      <c r="V13" s="17">
        <v>6.9009589992291204E-2</v>
      </c>
      <c r="W13" s="17">
        <v>9.9179050282921302E-2</v>
      </c>
      <c r="X13" s="17">
        <v>8.6731397572039501E-2</v>
      </c>
      <c r="Y13" s="17">
        <v>8.3072017589971694E-2</v>
      </c>
      <c r="Z13" s="17">
        <v>0.110030550643244</v>
      </c>
      <c r="AA13" s="17">
        <v>7.5905041052187705E-2</v>
      </c>
      <c r="AB13" s="17">
        <v>9.2748923096865901E-2</v>
      </c>
      <c r="AC13" s="17">
        <v>9.6946576694061995E-2</v>
      </c>
      <c r="AD13" s="17">
        <v>0</v>
      </c>
      <c r="AE13" s="17"/>
      <c r="AF13" s="17">
        <v>9.6114509842713997E-2</v>
      </c>
      <c r="AG13" s="17">
        <v>5.2599016668287597E-2</v>
      </c>
      <c r="AH13" s="17">
        <v>0.145870469913602</v>
      </c>
      <c r="AI13" s="17"/>
      <c r="AJ13" s="17">
        <v>2.94934023929662E-2</v>
      </c>
      <c r="AK13" s="17">
        <v>5.7634957170201499E-2</v>
      </c>
      <c r="AL13" s="17">
        <v>4.65448241266051E-2</v>
      </c>
      <c r="AM13" s="17"/>
      <c r="AN13" s="17">
        <v>7.9198200590060094E-2</v>
      </c>
      <c r="AO13" s="17">
        <v>0.108400633736199</v>
      </c>
      <c r="AP13" s="17">
        <v>8.8754931995333394E-2</v>
      </c>
      <c r="AQ13" s="17">
        <v>4.9559324605387499E-2</v>
      </c>
      <c r="AR13" s="17">
        <v>0</v>
      </c>
      <c r="AS13" s="17"/>
      <c r="AT13" s="17">
        <v>8.1630159226797006E-2</v>
      </c>
      <c r="AU13" s="17">
        <v>0.100601113239719</v>
      </c>
      <c r="AV13" s="17"/>
      <c r="AW13" s="17">
        <v>9.1083900180050595E-2</v>
      </c>
      <c r="AX13" s="17">
        <v>5.7219394229738499E-2</v>
      </c>
      <c r="AY13" s="17">
        <v>8.4341792023591003E-2</v>
      </c>
    </row>
    <row r="14" spans="2:51">
      <c r="B14" s="18" t="s">
        <v>119</v>
      </c>
      <c r="C14" s="17">
        <v>5.9553154759574997E-2</v>
      </c>
      <c r="D14" s="17">
        <v>4.7821051099330103E-2</v>
      </c>
      <c r="E14" s="17">
        <v>7.0146665731080304E-2</v>
      </c>
      <c r="F14" s="17"/>
      <c r="G14" s="17">
        <v>5.74922534247485E-2</v>
      </c>
      <c r="H14" s="17">
        <v>4.14022228159798E-2</v>
      </c>
      <c r="I14" s="17">
        <v>6.2849211508687899E-2</v>
      </c>
      <c r="J14" s="17">
        <v>6.7563611276940105E-2</v>
      </c>
      <c r="K14" s="17">
        <v>7.5273955525175504E-2</v>
      </c>
      <c r="L14" s="17">
        <v>5.6606261028328102E-2</v>
      </c>
      <c r="M14" s="17"/>
      <c r="N14" s="17">
        <v>4.6351401088428099E-2</v>
      </c>
      <c r="O14" s="17">
        <v>5.3475875477941498E-2</v>
      </c>
      <c r="P14" s="17">
        <v>6.7632188398616497E-2</v>
      </c>
      <c r="Q14" s="17">
        <v>7.4476892072250306E-2</v>
      </c>
      <c r="R14" s="17"/>
      <c r="S14" s="17">
        <v>7.8611814676140895E-2</v>
      </c>
      <c r="T14" s="17">
        <v>8.1885464655335999E-2</v>
      </c>
      <c r="U14" s="17">
        <v>4.1141134427469798E-2</v>
      </c>
      <c r="V14" s="17">
        <v>3.1277300993679799E-2</v>
      </c>
      <c r="W14" s="17">
        <v>4.02959147523664E-2</v>
      </c>
      <c r="X14" s="17">
        <v>0.108415009656321</v>
      </c>
      <c r="Y14" s="17">
        <v>2.2178046060196299E-2</v>
      </c>
      <c r="Z14" s="17">
        <v>0.1162175281838</v>
      </c>
      <c r="AA14" s="17">
        <v>4.45709330395734E-2</v>
      </c>
      <c r="AB14" s="17">
        <v>5.5454763536609497E-2</v>
      </c>
      <c r="AC14" s="17">
        <v>6.4513637384026795E-2</v>
      </c>
      <c r="AD14" s="17">
        <v>6.8466780550860903E-2</v>
      </c>
      <c r="AE14" s="17"/>
      <c r="AF14" s="17">
        <v>4.41331389462623E-2</v>
      </c>
      <c r="AG14" s="17">
        <v>6.4828536961794497E-2</v>
      </c>
      <c r="AH14" s="17">
        <v>9.2060211425910796E-2</v>
      </c>
      <c r="AI14" s="17"/>
      <c r="AJ14" s="17">
        <v>5.4260344424533702E-2</v>
      </c>
      <c r="AK14" s="17">
        <v>5.4705031381762699E-2</v>
      </c>
      <c r="AL14" s="17">
        <v>4.3119030856296502E-2</v>
      </c>
      <c r="AM14" s="17"/>
      <c r="AN14" s="17">
        <v>0.104863019013593</v>
      </c>
      <c r="AO14" s="17">
        <v>6.6561832483042996E-2</v>
      </c>
      <c r="AP14" s="17">
        <v>4.5501964717459403E-2</v>
      </c>
      <c r="AQ14" s="17">
        <v>3.6122263958257302E-2</v>
      </c>
      <c r="AR14" s="17">
        <v>0</v>
      </c>
      <c r="AS14" s="17"/>
      <c r="AT14" s="17">
        <v>6.1641601955072997E-2</v>
      </c>
      <c r="AU14" s="17">
        <v>3.51013775334168E-2</v>
      </c>
      <c r="AV14" s="17"/>
      <c r="AW14" s="17">
        <v>4.3576292211527902E-2</v>
      </c>
      <c r="AX14" s="17">
        <v>3.9652916818907702E-2</v>
      </c>
      <c r="AY14" s="17">
        <v>8.1108205946099798E-2</v>
      </c>
    </row>
    <row r="15" spans="2:51">
      <c r="B15" s="18" t="s">
        <v>138</v>
      </c>
      <c r="C15" s="21">
        <v>0.480105720309838</v>
      </c>
      <c r="D15" s="21">
        <v>0.48698488121564798</v>
      </c>
      <c r="E15" s="21">
        <v>0.47549374590710097</v>
      </c>
      <c r="F15" s="21"/>
      <c r="G15" s="21">
        <v>0.49352563146302703</v>
      </c>
      <c r="H15" s="21">
        <v>0.33661110875101502</v>
      </c>
      <c r="I15" s="21">
        <v>0.413403541027133</v>
      </c>
      <c r="J15" s="21">
        <v>0.48729751648505298</v>
      </c>
      <c r="K15" s="21">
        <v>0.45170825648913498</v>
      </c>
      <c r="L15" s="21">
        <v>0.62538666494372697</v>
      </c>
      <c r="M15" s="21"/>
      <c r="N15" s="21">
        <v>0.530029452385404</v>
      </c>
      <c r="O15" s="21">
        <v>0.51513432654769298</v>
      </c>
      <c r="P15" s="21">
        <v>0.47210287459438299</v>
      </c>
      <c r="Q15" s="21">
        <v>0.40423292580043502</v>
      </c>
      <c r="R15" s="21"/>
      <c r="S15" s="21">
        <v>0.557273451920823</v>
      </c>
      <c r="T15" s="21">
        <v>0.47125629984015099</v>
      </c>
      <c r="U15" s="21">
        <v>0.52125076616548205</v>
      </c>
      <c r="V15" s="21">
        <v>0.62644345989924599</v>
      </c>
      <c r="W15" s="21">
        <v>0.51686125822469997</v>
      </c>
      <c r="X15" s="21">
        <v>0.38612758605596598</v>
      </c>
      <c r="Y15" s="21">
        <v>0.42927426682935599</v>
      </c>
      <c r="Z15" s="21">
        <v>0.38650768900549198</v>
      </c>
      <c r="AA15" s="21">
        <v>0.41835177906766302</v>
      </c>
      <c r="AB15" s="21">
        <v>0.415916880225495</v>
      </c>
      <c r="AC15" s="21">
        <v>0.50713937051714997</v>
      </c>
      <c r="AD15" s="21">
        <v>0.45507347336902898</v>
      </c>
      <c r="AE15" s="21"/>
      <c r="AF15" s="21">
        <v>0.51069348045183705</v>
      </c>
      <c r="AG15" s="21">
        <v>0.50794229481063702</v>
      </c>
      <c r="AH15" s="21">
        <v>0.306836091524119</v>
      </c>
      <c r="AI15" s="21"/>
      <c r="AJ15" s="21">
        <v>0.62311523287109005</v>
      </c>
      <c r="AK15" s="21">
        <v>0.47967693796858402</v>
      </c>
      <c r="AL15" s="21">
        <v>0.52601163502359005</v>
      </c>
      <c r="AM15" s="21"/>
      <c r="AN15" s="21">
        <v>0.48316829263691002</v>
      </c>
      <c r="AO15" s="21">
        <v>0.46357912350501201</v>
      </c>
      <c r="AP15" s="21">
        <v>0.45274157094092199</v>
      </c>
      <c r="AQ15" s="21">
        <v>0.49651150485005302</v>
      </c>
      <c r="AR15" s="21">
        <v>0.51666940571284903</v>
      </c>
      <c r="AS15" s="21"/>
      <c r="AT15" s="21">
        <v>0.48737485507805201</v>
      </c>
      <c r="AU15" s="21">
        <v>0.40014060127058199</v>
      </c>
      <c r="AV15" s="21"/>
      <c r="AW15" s="21">
        <v>0.506553217659229</v>
      </c>
      <c r="AX15" s="21">
        <v>0.57658095462150205</v>
      </c>
      <c r="AY15" s="21">
        <v>0.42830963282496698</v>
      </c>
    </row>
    <row r="16" spans="2:51">
      <c r="B16" s="18" t="s">
        <v>139</v>
      </c>
      <c r="C16" s="21">
        <v>0.20323397539365601</v>
      </c>
      <c r="D16" s="21">
        <v>0.213434253122018</v>
      </c>
      <c r="E16" s="21">
        <v>0.19481564433311799</v>
      </c>
      <c r="F16" s="21"/>
      <c r="G16" s="21">
        <v>0.236160934847337</v>
      </c>
      <c r="H16" s="21">
        <v>0.288468876399673</v>
      </c>
      <c r="I16" s="21">
        <v>0.29292154412715998</v>
      </c>
      <c r="J16" s="21">
        <v>0.16586745080659801</v>
      </c>
      <c r="K16" s="21">
        <v>0.208436569307209</v>
      </c>
      <c r="L16" s="21">
        <v>9.4736008080486198E-2</v>
      </c>
      <c r="M16" s="21"/>
      <c r="N16" s="21">
        <v>0.19247297103347399</v>
      </c>
      <c r="O16" s="21">
        <v>0.18095730751949901</v>
      </c>
      <c r="P16" s="21">
        <v>0.22644780566906</v>
      </c>
      <c r="Q16" s="21">
        <v>0.215765560939122</v>
      </c>
      <c r="R16" s="21"/>
      <c r="S16" s="21">
        <v>0.191808285241442</v>
      </c>
      <c r="T16" s="21">
        <v>0.18125465366693799</v>
      </c>
      <c r="U16" s="21">
        <v>0.11693264829378899</v>
      </c>
      <c r="V16" s="21">
        <v>0.13981023991080199</v>
      </c>
      <c r="W16" s="21">
        <v>0.208204538717397</v>
      </c>
      <c r="X16" s="21">
        <v>0.26503529715240498</v>
      </c>
      <c r="Y16" s="21">
        <v>0.27026846174368002</v>
      </c>
      <c r="Z16" s="21">
        <v>0.217805150263265</v>
      </c>
      <c r="AA16" s="21">
        <v>0.22233933917132101</v>
      </c>
      <c r="AB16" s="21">
        <v>0.28196281688844999</v>
      </c>
      <c r="AC16" s="21">
        <v>0.211169797311693</v>
      </c>
      <c r="AD16" s="21">
        <v>0.122177010399156</v>
      </c>
      <c r="AE16" s="21"/>
      <c r="AF16" s="21">
        <v>0.20314216378741901</v>
      </c>
      <c r="AG16" s="21">
        <v>0.169938071785393</v>
      </c>
      <c r="AH16" s="21">
        <v>0.28649646220833902</v>
      </c>
      <c r="AI16" s="21"/>
      <c r="AJ16" s="21">
        <v>0.112529554090655</v>
      </c>
      <c r="AK16" s="21">
        <v>0.17873777708202601</v>
      </c>
      <c r="AL16" s="21">
        <v>0.169382995304967</v>
      </c>
      <c r="AM16" s="21"/>
      <c r="AN16" s="21">
        <v>0.14847117013052399</v>
      </c>
      <c r="AO16" s="21">
        <v>0.25121879369342498</v>
      </c>
      <c r="AP16" s="21">
        <v>0.21816373970974201</v>
      </c>
      <c r="AQ16" s="21">
        <v>0.20963763780000999</v>
      </c>
      <c r="AR16" s="21">
        <v>0.19441347852486299</v>
      </c>
      <c r="AS16" s="21"/>
      <c r="AT16" s="21">
        <v>0.19999631084399999</v>
      </c>
      <c r="AU16" s="21">
        <v>0.238242245318708</v>
      </c>
      <c r="AV16" s="21"/>
      <c r="AW16" s="21">
        <v>0.21929705110053799</v>
      </c>
      <c r="AX16" s="21">
        <v>0.158379301208355</v>
      </c>
      <c r="AY16" s="21">
        <v>0.198014409517069</v>
      </c>
    </row>
    <row r="17" spans="2:51">
      <c r="B17" s="18" t="s">
        <v>140</v>
      </c>
      <c r="C17" s="22">
        <v>0.27687174491618199</v>
      </c>
      <c r="D17" s="22">
        <v>0.27355062809363001</v>
      </c>
      <c r="E17" s="22">
        <v>0.28067810157398199</v>
      </c>
      <c r="F17" s="22"/>
      <c r="G17" s="22">
        <v>0.25736469661569</v>
      </c>
      <c r="H17" s="22">
        <v>4.81422323513419E-2</v>
      </c>
      <c r="I17" s="22">
        <v>0.12048199689997301</v>
      </c>
      <c r="J17" s="22">
        <v>0.321430065678455</v>
      </c>
      <c r="K17" s="22">
        <v>0.24327168718192599</v>
      </c>
      <c r="L17" s="22">
        <v>0.53065065686324098</v>
      </c>
      <c r="M17" s="22"/>
      <c r="N17" s="22">
        <v>0.33755648135193</v>
      </c>
      <c r="O17" s="22">
        <v>0.33417701902819402</v>
      </c>
      <c r="P17" s="22">
        <v>0.24565506892532299</v>
      </c>
      <c r="Q17" s="22">
        <v>0.18846736486131399</v>
      </c>
      <c r="R17" s="22"/>
      <c r="S17" s="22">
        <v>0.365465166679381</v>
      </c>
      <c r="T17" s="22">
        <v>0.290001646173213</v>
      </c>
      <c r="U17" s="22">
        <v>0.40431811787169197</v>
      </c>
      <c r="V17" s="22">
        <v>0.486633219988445</v>
      </c>
      <c r="W17" s="22">
        <v>0.308656719507303</v>
      </c>
      <c r="X17" s="22">
        <v>0.121092288903562</v>
      </c>
      <c r="Y17" s="22">
        <v>0.15900580508567599</v>
      </c>
      <c r="Z17" s="22">
        <v>0.16870253874222699</v>
      </c>
      <c r="AA17" s="22">
        <v>0.19601243989634301</v>
      </c>
      <c r="AB17" s="22">
        <v>0.13395406333704399</v>
      </c>
      <c r="AC17" s="22">
        <v>0.29596957320545703</v>
      </c>
      <c r="AD17" s="22">
        <v>0.33289646296987302</v>
      </c>
      <c r="AE17" s="22"/>
      <c r="AF17" s="22">
        <v>0.30755131666441798</v>
      </c>
      <c r="AG17" s="22">
        <v>0.33800422302524402</v>
      </c>
      <c r="AH17" s="22">
        <v>2.0339629315779501E-2</v>
      </c>
      <c r="AI17" s="22"/>
      <c r="AJ17" s="22">
        <v>0.51058567878043504</v>
      </c>
      <c r="AK17" s="22">
        <v>0.30093916088655798</v>
      </c>
      <c r="AL17" s="22">
        <v>0.35662863971862302</v>
      </c>
      <c r="AM17" s="22"/>
      <c r="AN17" s="22">
        <v>0.334697122506386</v>
      </c>
      <c r="AO17" s="22">
        <v>0.21236032981158801</v>
      </c>
      <c r="AP17" s="22">
        <v>0.23457783123117901</v>
      </c>
      <c r="AQ17" s="22">
        <v>0.28687386705004397</v>
      </c>
      <c r="AR17" s="22">
        <v>0.32225592718798701</v>
      </c>
      <c r="AS17" s="22"/>
      <c r="AT17" s="22">
        <v>0.28737854423405201</v>
      </c>
      <c r="AU17" s="22">
        <v>0.16189835595187399</v>
      </c>
      <c r="AV17" s="22"/>
      <c r="AW17" s="22">
        <v>0.28725616655869102</v>
      </c>
      <c r="AX17" s="22">
        <v>0.41820165341314702</v>
      </c>
      <c r="AY17" s="22">
        <v>0.23029522330789801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1098</v>
      </c>
      <c r="D7" s="10">
        <v>503</v>
      </c>
      <c r="E7" s="10">
        <v>593</v>
      </c>
      <c r="F7" s="10"/>
      <c r="G7" s="10">
        <v>102</v>
      </c>
      <c r="H7" s="10">
        <v>157</v>
      </c>
      <c r="I7" s="10">
        <v>152</v>
      </c>
      <c r="J7" s="10">
        <v>166</v>
      </c>
      <c r="K7" s="10">
        <v>206</v>
      </c>
      <c r="L7" s="10">
        <v>315</v>
      </c>
      <c r="M7" s="10"/>
      <c r="N7" s="10">
        <v>312</v>
      </c>
      <c r="O7" s="10">
        <v>308</v>
      </c>
      <c r="P7" s="10">
        <v>206</v>
      </c>
      <c r="Q7" s="10">
        <v>263</v>
      </c>
      <c r="R7" s="10"/>
      <c r="S7" s="10">
        <v>96</v>
      </c>
      <c r="T7" s="10">
        <v>165</v>
      </c>
      <c r="U7" s="10">
        <v>112</v>
      </c>
      <c r="V7" s="10">
        <v>94</v>
      </c>
      <c r="W7" s="10">
        <v>89</v>
      </c>
      <c r="X7" s="10">
        <v>81</v>
      </c>
      <c r="Y7" s="10">
        <v>109</v>
      </c>
      <c r="Z7" s="10">
        <v>34</v>
      </c>
      <c r="AA7" s="10">
        <v>128</v>
      </c>
      <c r="AB7" s="10">
        <v>97</v>
      </c>
      <c r="AC7" s="10">
        <v>52</v>
      </c>
      <c r="AD7" s="10">
        <v>41</v>
      </c>
      <c r="AE7" s="10"/>
      <c r="AF7" s="10">
        <v>441</v>
      </c>
      <c r="AG7" s="10">
        <v>455</v>
      </c>
      <c r="AH7" s="10">
        <v>131</v>
      </c>
      <c r="AI7" s="10"/>
      <c r="AJ7" s="10">
        <v>289</v>
      </c>
      <c r="AK7" s="10">
        <v>313</v>
      </c>
      <c r="AL7" s="10">
        <v>77</v>
      </c>
      <c r="AM7" s="10"/>
      <c r="AN7" s="10">
        <v>233</v>
      </c>
      <c r="AO7" s="10">
        <v>187</v>
      </c>
      <c r="AP7" s="10">
        <v>254</v>
      </c>
      <c r="AQ7" s="10">
        <v>121</v>
      </c>
      <c r="AR7" s="10">
        <v>14</v>
      </c>
      <c r="AS7" s="10"/>
      <c r="AT7" s="10">
        <v>1005</v>
      </c>
      <c r="AU7" s="10">
        <v>82</v>
      </c>
      <c r="AV7" s="10"/>
      <c r="AW7" s="10">
        <v>516</v>
      </c>
      <c r="AX7" s="10">
        <v>119</v>
      </c>
      <c r="AY7" s="10">
        <v>463</v>
      </c>
    </row>
    <row r="8" spans="2:51" ht="30" customHeight="1">
      <c r="B8" s="11" t="s">
        <v>112</v>
      </c>
      <c r="C8" s="11">
        <v>1099</v>
      </c>
      <c r="D8" s="11">
        <v>516</v>
      </c>
      <c r="E8" s="11">
        <v>581</v>
      </c>
      <c r="F8" s="11"/>
      <c r="G8" s="11">
        <v>120</v>
      </c>
      <c r="H8" s="11">
        <v>190</v>
      </c>
      <c r="I8" s="11">
        <v>174</v>
      </c>
      <c r="J8" s="11">
        <v>164</v>
      </c>
      <c r="K8" s="11">
        <v>168</v>
      </c>
      <c r="L8" s="11">
        <v>282</v>
      </c>
      <c r="M8" s="11"/>
      <c r="N8" s="11">
        <v>286</v>
      </c>
      <c r="O8" s="11">
        <v>284</v>
      </c>
      <c r="P8" s="11">
        <v>237</v>
      </c>
      <c r="Q8" s="11">
        <v>281</v>
      </c>
      <c r="R8" s="11"/>
      <c r="S8" s="11">
        <v>121</v>
      </c>
      <c r="T8" s="11">
        <v>160</v>
      </c>
      <c r="U8" s="11">
        <v>101</v>
      </c>
      <c r="V8" s="11">
        <v>98</v>
      </c>
      <c r="W8" s="11">
        <v>85</v>
      </c>
      <c r="X8" s="11">
        <v>87</v>
      </c>
      <c r="Y8" s="11">
        <v>103</v>
      </c>
      <c r="Z8" s="11">
        <v>28</v>
      </c>
      <c r="AA8" s="11">
        <v>125</v>
      </c>
      <c r="AB8" s="11">
        <v>94</v>
      </c>
      <c r="AC8" s="11">
        <v>53</v>
      </c>
      <c r="AD8" s="11">
        <v>43</v>
      </c>
      <c r="AE8" s="11"/>
      <c r="AF8" s="11">
        <v>428</v>
      </c>
      <c r="AG8" s="11">
        <v>449</v>
      </c>
      <c r="AH8" s="11">
        <v>140</v>
      </c>
      <c r="AI8" s="11"/>
      <c r="AJ8" s="11">
        <v>279</v>
      </c>
      <c r="AK8" s="11">
        <v>326</v>
      </c>
      <c r="AL8" s="11">
        <v>76</v>
      </c>
      <c r="AM8" s="11"/>
      <c r="AN8" s="11">
        <v>231</v>
      </c>
      <c r="AO8" s="11">
        <v>199</v>
      </c>
      <c r="AP8" s="11">
        <v>253</v>
      </c>
      <c r="AQ8" s="11">
        <v>122</v>
      </c>
      <c r="AR8" s="11">
        <v>11</v>
      </c>
      <c r="AS8" s="11"/>
      <c r="AT8" s="11">
        <v>991</v>
      </c>
      <c r="AU8" s="11">
        <v>97</v>
      </c>
      <c r="AV8" s="11"/>
      <c r="AW8" s="11">
        <v>497</v>
      </c>
      <c r="AX8" s="11">
        <v>122</v>
      </c>
      <c r="AY8" s="11">
        <v>481</v>
      </c>
    </row>
    <row r="9" spans="2:51">
      <c r="B9" s="18" t="s">
        <v>133</v>
      </c>
      <c r="C9" s="17">
        <v>0.13578476922263299</v>
      </c>
      <c r="D9" s="17">
        <v>0.16141078625591301</v>
      </c>
      <c r="E9" s="17">
        <v>0.113471464198644</v>
      </c>
      <c r="F9" s="17"/>
      <c r="G9" s="17">
        <v>0.158231155675079</v>
      </c>
      <c r="H9" s="17">
        <v>8.8560140328414305E-2</v>
      </c>
      <c r="I9" s="17">
        <v>0.101185531574903</v>
      </c>
      <c r="J9" s="17">
        <v>0.110841101762558</v>
      </c>
      <c r="K9" s="17">
        <v>0.18853154146759499</v>
      </c>
      <c r="L9" s="17">
        <v>0.16246999365173101</v>
      </c>
      <c r="M9" s="17"/>
      <c r="N9" s="17">
        <v>0.14774567491447099</v>
      </c>
      <c r="O9" s="17">
        <v>0.12589341149141101</v>
      </c>
      <c r="P9" s="17">
        <v>0.15499948566081301</v>
      </c>
      <c r="Q9" s="17">
        <v>0.122415898037441</v>
      </c>
      <c r="R9" s="17"/>
      <c r="S9" s="17">
        <v>0.14540600092728301</v>
      </c>
      <c r="T9" s="17">
        <v>0.10964239077879</v>
      </c>
      <c r="U9" s="17">
        <v>0.16204387490449201</v>
      </c>
      <c r="V9" s="17">
        <v>0.17575188695760199</v>
      </c>
      <c r="W9" s="17">
        <v>0.14770562067291099</v>
      </c>
      <c r="X9" s="17">
        <v>0.109906481407382</v>
      </c>
      <c r="Y9" s="17">
        <v>0.15080371462429501</v>
      </c>
      <c r="Z9" s="17">
        <v>0.15508019890209901</v>
      </c>
      <c r="AA9" s="17">
        <v>0.13492198466777</v>
      </c>
      <c r="AB9" s="17">
        <v>0.114191364849948</v>
      </c>
      <c r="AC9" s="17">
        <v>0.149011358489885</v>
      </c>
      <c r="AD9" s="17">
        <v>6.7308051935840302E-2</v>
      </c>
      <c r="AE9" s="17"/>
      <c r="AF9" s="17">
        <v>0.16072097795015899</v>
      </c>
      <c r="AG9" s="17">
        <v>0.136118211600078</v>
      </c>
      <c r="AH9" s="17">
        <v>6.6305266727423498E-2</v>
      </c>
      <c r="AI9" s="17"/>
      <c r="AJ9" s="17">
        <v>0.18664887970521701</v>
      </c>
      <c r="AK9" s="17">
        <v>0.121610450804882</v>
      </c>
      <c r="AL9" s="17">
        <v>0.15820619222059701</v>
      </c>
      <c r="AM9" s="17"/>
      <c r="AN9" s="17">
        <v>0.14397128679576901</v>
      </c>
      <c r="AO9" s="17">
        <v>0.120462151818313</v>
      </c>
      <c r="AP9" s="17">
        <v>0.17856779909786</v>
      </c>
      <c r="AQ9" s="17">
        <v>9.7122317096207306E-2</v>
      </c>
      <c r="AR9" s="17">
        <v>0.260432056843521</v>
      </c>
      <c r="AS9" s="17"/>
      <c r="AT9" s="17">
        <v>0.14402914468907099</v>
      </c>
      <c r="AU9" s="17">
        <v>5.0141146552884597E-2</v>
      </c>
      <c r="AV9" s="17"/>
      <c r="AW9" s="17">
        <v>0.15855901260105301</v>
      </c>
      <c r="AX9" s="17">
        <v>0.18174302499666001</v>
      </c>
      <c r="AY9" s="17">
        <v>0.100597163472151</v>
      </c>
    </row>
    <row r="10" spans="2:51">
      <c r="B10" s="18" t="s">
        <v>134</v>
      </c>
      <c r="C10" s="17">
        <v>0.40880005498911698</v>
      </c>
      <c r="D10" s="17">
        <v>0.42377686493458699</v>
      </c>
      <c r="E10" s="17">
        <v>0.39522489829198998</v>
      </c>
      <c r="F10" s="17"/>
      <c r="G10" s="17">
        <v>0.41595734996906197</v>
      </c>
      <c r="H10" s="17">
        <v>0.33238251996065699</v>
      </c>
      <c r="I10" s="17">
        <v>0.44449216251759599</v>
      </c>
      <c r="J10" s="17">
        <v>0.41588450845011299</v>
      </c>
      <c r="K10" s="17">
        <v>0.30782688494893201</v>
      </c>
      <c r="L10" s="17">
        <v>0.49157527513139598</v>
      </c>
      <c r="M10" s="17"/>
      <c r="N10" s="17">
        <v>0.49631464475029402</v>
      </c>
      <c r="O10" s="17">
        <v>0.46350244234127402</v>
      </c>
      <c r="P10" s="17">
        <v>0.34255357141217901</v>
      </c>
      <c r="Q10" s="17">
        <v>0.31780629256293702</v>
      </c>
      <c r="R10" s="17"/>
      <c r="S10" s="17">
        <v>0.47937500853718601</v>
      </c>
      <c r="T10" s="17">
        <v>0.46438750702064302</v>
      </c>
      <c r="U10" s="17">
        <v>0.34007287038703199</v>
      </c>
      <c r="V10" s="17">
        <v>0.42680789975897199</v>
      </c>
      <c r="W10" s="17">
        <v>0.37594264434707603</v>
      </c>
      <c r="X10" s="17">
        <v>0.30343105355778999</v>
      </c>
      <c r="Y10" s="17">
        <v>0.366969831841163</v>
      </c>
      <c r="Z10" s="17">
        <v>0.48611830757520402</v>
      </c>
      <c r="AA10" s="17">
        <v>0.39969234589624802</v>
      </c>
      <c r="AB10" s="17">
        <v>0.408661006672148</v>
      </c>
      <c r="AC10" s="17">
        <v>0.416375411497032</v>
      </c>
      <c r="AD10" s="17">
        <v>0.46982580798316398</v>
      </c>
      <c r="AE10" s="17"/>
      <c r="AF10" s="17">
        <v>0.36393330795716899</v>
      </c>
      <c r="AG10" s="17">
        <v>0.49303097064015</v>
      </c>
      <c r="AH10" s="17">
        <v>0.298340831312087</v>
      </c>
      <c r="AI10" s="17"/>
      <c r="AJ10" s="17">
        <v>0.45800772911229598</v>
      </c>
      <c r="AK10" s="17">
        <v>0.46329745676594802</v>
      </c>
      <c r="AL10" s="17">
        <v>0.43478199322605998</v>
      </c>
      <c r="AM10" s="17"/>
      <c r="AN10" s="17">
        <v>0.32196993940933</v>
      </c>
      <c r="AO10" s="17">
        <v>0.36298471419946199</v>
      </c>
      <c r="AP10" s="17">
        <v>0.42222407277206198</v>
      </c>
      <c r="AQ10" s="17">
        <v>0.56127154543481395</v>
      </c>
      <c r="AR10" s="17">
        <v>0.50864685043069802</v>
      </c>
      <c r="AS10" s="17"/>
      <c r="AT10" s="17">
        <v>0.40343916625753801</v>
      </c>
      <c r="AU10" s="17">
        <v>0.443546757832812</v>
      </c>
      <c r="AV10" s="17"/>
      <c r="AW10" s="17">
        <v>0.46107287949185199</v>
      </c>
      <c r="AX10" s="17">
        <v>0.38807247004474599</v>
      </c>
      <c r="AY10" s="17">
        <v>0.36004843228187799</v>
      </c>
    </row>
    <row r="11" spans="2:51">
      <c r="B11" s="18" t="s">
        <v>135</v>
      </c>
      <c r="C11" s="17">
        <v>0.27614092396046602</v>
      </c>
      <c r="D11" s="17">
        <v>0.25882200698729502</v>
      </c>
      <c r="E11" s="17">
        <v>0.29081545078637799</v>
      </c>
      <c r="F11" s="17"/>
      <c r="G11" s="17">
        <v>0.22214795666433301</v>
      </c>
      <c r="H11" s="17">
        <v>0.34335740976260098</v>
      </c>
      <c r="I11" s="17">
        <v>0.260870666700323</v>
      </c>
      <c r="J11" s="17">
        <v>0.29446990395391798</v>
      </c>
      <c r="K11" s="17">
        <v>0.31688037002467401</v>
      </c>
      <c r="L11" s="17">
        <v>0.22819705124706499</v>
      </c>
      <c r="M11" s="17"/>
      <c r="N11" s="17">
        <v>0.23599441863842199</v>
      </c>
      <c r="O11" s="17">
        <v>0.23538411072782101</v>
      </c>
      <c r="P11" s="17">
        <v>0.294923449793832</v>
      </c>
      <c r="Q11" s="17">
        <v>0.33337334855303302</v>
      </c>
      <c r="R11" s="17"/>
      <c r="S11" s="17">
        <v>0.172134260921393</v>
      </c>
      <c r="T11" s="17">
        <v>0.24919011642465</v>
      </c>
      <c r="U11" s="17">
        <v>0.35038235299301301</v>
      </c>
      <c r="V11" s="17">
        <v>0.25056449017168603</v>
      </c>
      <c r="W11" s="17">
        <v>0.32363846335420199</v>
      </c>
      <c r="X11" s="17">
        <v>0.268835133814322</v>
      </c>
      <c r="Y11" s="17">
        <v>0.32571147205050099</v>
      </c>
      <c r="Z11" s="17">
        <v>0.178012884411165</v>
      </c>
      <c r="AA11" s="17">
        <v>0.27054475496675601</v>
      </c>
      <c r="AB11" s="17">
        <v>0.304964571269773</v>
      </c>
      <c r="AC11" s="17">
        <v>0.270567574593232</v>
      </c>
      <c r="AD11" s="17">
        <v>0.377282085354811</v>
      </c>
      <c r="AE11" s="17"/>
      <c r="AF11" s="17">
        <v>0.31351980940989199</v>
      </c>
      <c r="AG11" s="17">
        <v>0.224436780833977</v>
      </c>
      <c r="AH11" s="17">
        <v>0.322077622262608</v>
      </c>
      <c r="AI11" s="17"/>
      <c r="AJ11" s="17">
        <v>0.23907471253333201</v>
      </c>
      <c r="AK11" s="17">
        <v>0.243481514866769</v>
      </c>
      <c r="AL11" s="17">
        <v>0.22082744298405199</v>
      </c>
      <c r="AM11" s="17"/>
      <c r="AN11" s="17">
        <v>0.30360328422348098</v>
      </c>
      <c r="AO11" s="17">
        <v>0.29208619171454903</v>
      </c>
      <c r="AP11" s="17">
        <v>0.26735145362945201</v>
      </c>
      <c r="AQ11" s="17">
        <v>0.20165589171936399</v>
      </c>
      <c r="AR11" s="17">
        <v>0.17293810044017699</v>
      </c>
      <c r="AS11" s="17"/>
      <c r="AT11" s="17">
        <v>0.275493072754457</v>
      </c>
      <c r="AU11" s="17">
        <v>0.29374891450071899</v>
      </c>
      <c r="AV11" s="17"/>
      <c r="AW11" s="17">
        <v>0.23385586627053501</v>
      </c>
      <c r="AX11" s="17">
        <v>0.30969643307389699</v>
      </c>
      <c r="AY11" s="17">
        <v>0.31131934773834702</v>
      </c>
    </row>
    <row r="12" spans="2:51">
      <c r="B12" s="18" t="s">
        <v>136</v>
      </c>
      <c r="C12" s="17">
        <v>7.5867995444526506E-2</v>
      </c>
      <c r="D12" s="17">
        <v>6.7374261561362003E-2</v>
      </c>
      <c r="E12" s="17">
        <v>8.3639143010655004E-2</v>
      </c>
      <c r="F12" s="17"/>
      <c r="G12" s="17">
        <v>9.2555577660015195E-2</v>
      </c>
      <c r="H12" s="17">
        <v>9.7660152367916794E-2</v>
      </c>
      <c r="I12" s="17">
        <v>7.5356601021367306E-2</v>
      </c>
      <c r="J12" s="17">
        <v>7.3779046909217896E-2</v>
      </c>
      <c r="K12" s="17">
        <v>7.6101171466921705E-2</v>
      </c>
      <c r="L12" s="17">
        <v>5.5405556842031398E-2</v>
      </c>
      <c r="M12" s="17"/>
      <c r="N12" s="17">
        <v>5.10875960216194E-2</v>
      </c>
      <c r="O12" s="17">
        <v>7.7412431603090706E-2</v>
      </c>
      <c r="P12" s="17">
        <v>8.1747394795798206E-2</v>
      </c>
      <c r="Q12" s="17">
        <v>9.7304883774331302E-2</v>
      </c>
      <c r="R12" s="17"/>
      <c r="S12" s="17">
        <v>7.1834145445105593E-2</v>
      </c>
      <c r="T12" s="17">
        <v>6.7603550365427895E-2</v>
      </c>
      <c r="U12" s="17">
        <v>4.4430515836094503E-2</v>
      </c>
      <c r="V12" s="17">
        <v>6.1586538375473801E-2</v>
      </c>
      <c r="W12" s="17">
        <v>5.8932411278325603E-2</v>
      </c>
      <c r="X12" s="17">
        <v>0.14216084359928799</v>
      </c>
      <c r="Y12" s="17">
        <v>9.1069551085805694E-2</v>
      </c>
      <c r="Z12" s="17">
        <v>7.0268902944077005E-2</v>
      </c>
      <c r="AA12" s="17">
        <v>9.8085232750460799E-2</v>
      </c>
      <c r="AB12" s="17">
        <v>7.3952222611615895E-2</v>
      </c>
      <c r="AC12" s="17">
        <v>5.2593916527847798E-2</v>
      </c>
      <c r="AD12" s="17">
        <v>5.9440051353583198E-2</v>
      </c>
      <c r="AE12" s="17"/>
      <c r="AF12" s="17">
        <v>6.6480253815446394E-2</v>
      </c>
      <c r="AG12" s="17">
        <v>7.1740414158931898E-2</v>
      </c>
      <c r="AH12" s="17">
        <v>0.10113670185050699</v>
      </c>
      <c r="AI12" s="17"/>
      <c r="AJ12" s="17">
        <v>5.8822884551982202E-2</v>
      </c>
      <c r="AK12" s="17">
        <v>7.3313366268428506E-2</v>
      </c>
      <c r="AL12" s="17">
        <v>6.0027942078640803E-2</v>
      </c>
      <c r="AM12" s="17"/>
      <c r="AN12" s="17">
        <v>8.5761781505753004E-2</v>
      </c>
      <c r="AO12" s="17">
        <v>0.114178248033644</v>
      </c>
      <c r="AP12" s="17">
        <v>5.4765758093083101E-2</v>
      </c>
      <c r="AQ12" s="17">
        <v>5.6290112858244E-2</v>
      </c>
      <c r="AR12" s="17">
        <v>5.7982992285604003E-2</v>
      </c>
      <c r="AS12" s="17"/>
      <c r="AT12" s="17">
        <v>7.5908039370764402E-2</v>
      </c>
      <c r="AU12" s="17">
        <v>8.4258626288597899E-2</v>
      </c>
      <c r="AV12" s="17"/>
      <c r="AW12" s="17">
        <v>7.1220588974712604E-2</v>
      </c>
      <c r="AX12" s="17">
        <v>3.53810097125144E-2</v>
      </c>
      <c r="AY12" s="17">
        <v>9.0938958163275505E-2</v>
      </c>
    </row>
    <row r="13" spans="2:51">
      <c r="B13" s="18" t="s">
        <v>137</v>
      </c>
      <c r="C13" s="17">
        <v>4.6290505328767301E-2</v>
      </c>
      <c r="D13" s="17">
        <v>4.1637898196899802E-2</v>
      </c>
      <c r="E13" s="17">
        <v>5.0561999567286499E-2</v>
      </c>
      <c r="F13" s="17"/>
      <c r="G13" s="17">
        <v>4.4679728948556603E-2</v>
      </c>
      <c r="H13" s="17">
        <v>8.2222457288849304E-2</v>
      </c>
      <c r="I13" s="17">
        <v>6.7096774831043302E-2</v>
      </c>
      <c r="J13" s="17">
        <v>4.4250813734009797E-2</v>
      </c>
      <c r="K13" s="17">
        <v>5.2354329848213997E-2</v>
      </c>
      <c r="L13" s="17">
        <v>7.3920648219261004E-3</v>
      </c>
      <c r="M13" s="17"/>
      <c r="N13" s="17">
        <v>2.8822107139222598E-2</v>
      </c>
      <c r="O13" s="17">
        <v>5.33375555404779E-2</v>
      </c>
      <c r="P13" s="17">
        <v>5.3783816441434401E-2</v>
      </c>
      <c r="Q13" s="17">
        <v>5.2300978284019299E-2</v>
      </c>
      <c r="R13" s="17"/>
      <c r="S13" s="17">
        <v>6.1082580613895002E-2</v>
      </c>
      <c r="T13" s="17">
        <v>4.3991565511080202E-2</v>
      </c>
      <c r="U13" s="17">
        <v>5.19664171713487E-2</v>
      </c>
      <c r="V13" s="17">
        <v>5.2883550879139901E-2</v>
      </c>
      <c r="W13" s="17">
        <v>3.1860006930546803E-2</v>
      </c>
      <c r="X13" s="17">
        <v>5.75502499491524E-2</v>
      </c>
      <c r="Y13" s="17">
        <v>3.3479003354551298E-2</v>
      </c>
      <c r="Z13" s="17">
        <v>5.56877049202045E-2</v>
      </c>
      <c r="AA13" s="17">
        <v>3.6641495877989899E-2</v>
      </c>
      <c r="AB13" s="17">
        <v>4.3186831669235301E-2</v>
      </c>
      <c r="AC13" s="17">
        <v>8.7201289985391797E-2</v>
      </c>
      <c r="AD13" s="17">
        <v>0</v>
      </c>
      <c r="AE13" s="17"/>
      <c r="AF13" s="17">
        <v>5.5800789212202002E-2</v>
      </c>
      <c r="AG13" s="17">
        <v>1.8011035699723E-2</v>
      </c>
      <c r="AH13" s="17">
        <v>0.115053142085786</v>
      </c>
      <c r="AI13" s="17"/>
      <c r="AJ13" s="17">
        <v>1.53584117989584E-2</v>
      </c>
      <c r="AK13" s="17">
        <v>4.0012344023378603E-2</v>
      </c>
      <c r="AL13" s="17">
        <v>3.2688499169691902E-2</v>
      </c>
      <c r="AM13" s="17"/>
      <c r="AN13" s="17">
        <v>5.6362541955954602E-2</v>
      </c>
      <c r="AO13" s="17">
        <v>5.1747748944401803E-2</v>
      </c>
      <c r="AP13" s="17">
        <v>3.40266594222789E-2</v>
      </c>
      <c r="AQ13" s="17">
        <v>4.0034750869458E-2</v>
      </c>
      <c r="AR13" s="17">
        <v>0</v>
      </c>
      <c r="AS13" s="17"/>
      <c r="AT13" s="17">
        <v>4.35703458444772E-2</v>
      </c>
      <c r="AU13" s="17">
        <v>6.9115793158826794E-2</v>
      </c>
      <c r="AV13" s="17"/>
      <c r="AW13" s="17">
        <v>3.2940098535163498E-2</v>
      </c>
      <c r="AX13" s="17">
        <v>4.2411028075501102E-2</v>
      </c>
      <c r="AY13" s="17">
        <v>6.1068329059626801E-2</v>
      </c>
    </row>
    <row r="14" spans="2:51">
      <c r="B14" s="18" t="s">
        <v>119</v>
      </c>
      <c r="C14" s="17">
        <v>5.7115751054490398E-2</v>
      </c>
      <c r="D14" s="17">
        <v>4.6978182063942601E-2</v>
      </c>
      <c r="E14" s="17">
        <v>6.6287044145047394E-2</v>
      </c>
      <c r="F14" s="17"/>
      <c r="G14" s="17">
        <v>6.6428231082955105E-2</v>
      </c>
      <c r="H14" s="17">
        <v>5.5817320291561702E-2</v>
      </c>
      <c r="I14" s="17">
        <v>5.0998263354768002E-2</v>
      </c>
      <c r="J14" s="17">
        <v>6.0774625190183201E-2</v>
      </c>
      <c r="K14" s="17">
        <v>5.8305702243662397E-2</v>
      </c>
      <c r="L14" s="17">
        <v>5.4960058305850899E-2</v>
      </c>
      <c r="M14" s="17"/>
      <c r="N14" s="17">
        <v>4.0035558535971502E-2</v>
      </c>
      <c r="O14" s="17">
        <v>4.4470048295925102E-2</v>
      </c>
      <c r="P14" s="17">
        <v>7.1992281895943394E-2</v>
      </c>
      <c r="Q14" s="17">
        <v>7.6798598788238401E-2</v>
      </c>
      <c r="R14" s="17"/>
      <c r="S14" s="17">
        <v>7.0168003555138095E-2</v>
      </c>
      <c r="T14" s="17">
        <v>6.5184869899408304E-2</v>
      </c>
      <c r="U14" s="17">
        <v>5.1103968708020399E-2</v>
      </c>
      <c r="V14" s="17">
        <v>3.2405633857125901E-2</v>
      </c>
      <c r="W14" s="17">
        <v>6.19208534169381E-2</v>
      </c>
      <c r="X14" s="17">
        <v>0.118116237672065</v>
      </c>
      <c r="Y14" s="17">
        <v>3.1966427043684603E-2</v>
      </c>
      <c r="Z14" s="17">
        <v>5.4832001247250503E-2</v>
      </c>
      <c r="AA14" s="17">
        <v>6.01141858407764E-2</v>
      </c>
      <c r="AB14" s="17">
        <v>5.5044002927280497E-2</v>
      </c>
      <c r="AC14" s="17">
        <v>2.4250448906611499E-2</v>
      </c>
      <c r="AD14" s="17">
        <v>2.6144003372601698E-2</v>
      </c>
      <c r="AE14" s="17"/>
      <c r="AF14" s="17">
        <v>3.9544861655131699E-2</v>
      </c>
      <c r="AG14" s="17">
        <v>5.66625870671391E-2</v>
      </c>
      <c r="AH14" s="17">
        <v>9.7086435761588194E-2</v>
      </c>
      <c r="AI14" s="17"/>
      <c r="AJ14" s="17">
        <v>4.20873822982138E-2</v>
      </c>
      <c r="AK14" s="17">
        <v>5.8284867270593198E-2</v>
      </c>
      <c r="AL14" s="17">
        <v>9.3467930320957904E-2</v>
      </c>
      <c r="AM14" s="17"/>
      <c r="AN14" s="17">
        <v>8.8331166109712297E-2</v>
      </c>
      <c r="AO14" s="17">
        <v>5.8540945289629699E-2</v>
      </c>
      <c r="AP14" s="17">
        <v>4.3064256985264102E-2</v>
      </c>
      <c r="AQ14" s="17">
        <v>4.3625382021912698E-2</v>
      </c>
      <c r="AR14" s="17">
        <v>0</v>
      </c>
      <c r="AS14" s="17"/>
      <c r="AT14" s="17">
        <v>5.7560231083692702E-2</v>
      </c>
      <c r="AU14" s="17">
        <v>5.9188761666159703E-2</v>
      </c>
      <c r="AV14" s="17"/>
      <c r="AW14" s="17">
        <v>4.2351554126682997E-2</v>
      </c>
      <c r="AX14" s="17">
        <v>4.2696034096681101E-2</v>
      </c>
      <c r="AY14" s="17">
        <v>7.6027769284721797E-2</v>
      </c>
    </row>
    <row r="15" spans="2:51">
      <c r="B15" s="18" t="s">
        <v>138</v>
      </c>
      <c r="C15" s="21">
        <v>0.54458482421175003</v>
      </c>
      <c r="D15" s="21">
        <v>0.58518765119049998</v>
      </c>
      <c r="E15" s="21">
        <v>0.50869636249063299</v>
      </c>
      <c r="F15" s="21"/>
      <c r="G15" s="21">
        <v>0.57418850564414003</v>
      </c>
      <c r="H15" s="21">
        <v>0.42094266028907201</v>
      </c>
      <c r="I15" s="21">
        <v>0.545677694092498</v>
      </c>
      <c r="J15" s="21">
        <v>0.52672561021267095</v>
      </c>
      <c r="K15" s="21">
        <v>0.496358426416528</v>
      </c>
      <c r="L15" s="21">
        <v>0.65404526878312697</v>
      </c>
      <c r="M15" s="21"/>
      <c r="N15" s="21">
        <v>0.64406031966476496</v>
      </c>
      <c r="O15" s="21">
        <v>0.589395853832686</v>
      </c>
      <c r="P15" s="21">
        <v>0.49755305707299202</v>
      </c>
      <c r="Q15" s="21">
        <v>0.44022219060037798</v>
      </c>
      <c r="R15" s="21"/>
      <c r="S15" s="21">
        <v>0.62478100946446902</v>
      </c>
      <c r="T15" s="21">
        <v>0.57402989779943403</v>
      </c>
      <c r="U15" s="21">
        <v>0.50211674529152395</v>
      </c>
      <c r="V15" s="21">
        <v>0.60255978671657395</v>
      </c>
      <c r="W15" s="21">
        <v>0.52364826501998696</v>
      </c>
      <c r="X15" s="21">
        <v>0.413337534965172</v>
      </c>
      <c r="Y15" s="21">
        <v>0.51777354646545803</v>
      </c>
      <c r="Z15" s="21">
        <v>0.64119850647730303</v>
      </c>
      <c r="AA15" s="21">
        <v>0.53461433056401697</v>
      </c>
      <c r="AB15" s="21">
        <v>0.52285237152209496</v>
      </c>
      <c r="AC15" s="21">
        <v>0.56538676998691695</v>
      </c>
      <c r="AD15" s="21">
        <v>0.53713385991900398</v>
      </c>
      <c r="AE15" s="21"/>
      <c r="AF15" s="21">
        <v>0.52465428590732799</v>
      </c>
      <c r="AG15" s="21">
        <v>0.62914918224022898</v>
      </c>
      <c r="AH15" s="21">
        <v>0.36464609803950998</v>
      </c>
      <c r="AI15" s="21"/>
      <c r="AJ15" s="21">
        <v>0.64465660881751397</v>
      </c>
      <c r="AK15" s="21">
        <v>0.58490790757083</v>
      </c>
      <c r="AL15" s="21">
        <v>0.59298818544665799</v>
      </c>
      <c r="AM15" s="21"/>
      <c r="AN15" s="21">
        <v>0.46594122620509898</v>
      </c>
      <c r="AO15" s="21">
        <v>0.48344686601777498</v>
      </c>
      <c r="AP15" s="21">
        <v>0.600791871869922</v>
      </c>
      <c r="AQ15" s="21">
        <v>0.65839386253102095</v>
      </c>
      <c r="AR15" s="21">
        <v>0.76907890727421901</v>
      </c>
      <c r="AS15" s="21"/>
      <c r="AT15" s="21">
        <v>0.54746831094660897</v>
      </c>
      <c r="AU15" s="21">
        <v>0.49368790438569599</v>
      </c>
      <c r="AV15" s="21"/>
      <c r="AW15" s="21">
        <v>0.61963189209290603</v>
      </c>
      <c r="AX15" s="21">
        <v>0.56981549504140605</v>
      </c>
      <c r="AY15" s="21">
        <v>0.46064559575402902</v>
      </c>
    </row>
    <row r="16" spans="2:51">
      <c r="B16" s="18" t="s">
        <v>139</v>
      </c>
      <c r="C16" s="21">
        <v>0.122158500773294</v>
      </c>
      <c r="D16" s="21">
        <v>0.10901215975826201</v>
      </c>
      <c r="E16" s="21">
        <v>0.134201142577942</v>
      </c>
      <c r="F16" s="21"/>
      <c r="G16" s="21">
        <v>0.137235306608572</v>
      </c>
      <c r="H16" s="21">
        <v>0.179882609656766</v>
      </c>
      <c r="I16" s="21">
        <v>0.142453375852411</v>
      </c>
      <c r="J16" s="21">
        <v>0.118029860643228</v>
      </c>
      <c r="K16" s="21">
        <v>0.128455501315136</v>
      </c>
      <c r="L16" s="21">
        <v>6.2797621663957498E-2</v>
      </c>
      <c r="M16" s="21"/>
      <c r="N16" s="21">
        <v>7.9909703160842005E-2</v>
      </c>
      <c r="O16" s="21">
        <v>0.130749987143569</v>
      </c>
      <c r="P16" s="21">
        <v>0.135531211237233</v>
      </c>
      <c r="Q16" s="21">
        <v>0.149605862058351</v>
      </c>
      <c r="R16" s="21"/>
      <c r="S16" s="21">
        <v>0.13291672605900101</v>
      </c>
      <c r="T16" s="21">
        <v>0.111595115876508</v>
      </c>
      <c r="U16" s="21">
        <v>9.63969330074433E-2</v>
      </c>
      <c r="V16" s="21">
        <v>0.11447008925461399</v>
      </c>
      <c r="W16" s="21">
        <v>9.0792418208872405E-2</v>
      </c>
      <c r="X16" s="21">
        <v>0.19971109354844099</v>
      </c>
      <c r="Y16" s="21">
        <v>0.12454855444035701</v>
      </c>
      <c r="Z16" s="21">
        <v>0.12595660786428201</v>
      </c>
      <c r="AA16" s="21">
        <v>0.134726728628451</v>
      </c>
      <c r="AB16" s="21">
        <v>0.117139054280851</v>
      </c>
      <c r="AC16" s="21">
        <v>0.13979520651324001</v>
      </c>
      <c r="AD16" s="21">
        <v>5.9440051353583198E-2</v>
      </c>
      <c r="AE16" s="21"/>
      <c r="AF16" s="21">
        <v>0.122281043027648</v>
      </c>
      <c r="AG16" s="21">
        <v>8.9751449858654894E-2</v>
      </c>
      <c r="AH16" s="21">
        <v>0.21618984393629301</v>
      </c>
      <c r="AI16" s="21"/>
      <c r="AJ16" s="21">
        <v>7.4181296350940604E-2</v>
      </c>
      <c r="AK16" s="21">
        <v>0.11332571029180701</v>
      </c>
      <c r="AL16" s="21">
        <v>9.2716441248332795E-2</v>
      </c>
      <c r="AM16" s="21"/>
      <c r="AN16" s="21">
        <v>0.142124323461708</v>
      </c>
      <c r="AO16" s="21">
        <v>0.165925996978045</v>
      </c>
      <c r="AP16" s="21">
        <v>8.8792417515362099E-2</v>
      </c>
      <c r="AQ16" s="21">
        <v>9.6324863727702006E-2</v>
      </c>
      <c r="AR16" s="21">
        <v>5.7982992285604003E-2</v>
      </c>
      <c r="AS16" s="21"/>
      <c r="AT16" s="21">
        <v>0.119478385215242</v>
      </c>
      <c r="AU16" s="21">
        <v>0.153374419447425</v>
      </c>
      <c r="AV16" s="21"/>
      <c r="AW16" s="21">
        <v>0.104160687509876</v>
      </c>
      <c r="AX16" s="21">
        <v>7.7792037788015606E-2</v>
      </c>
      <c r="AY16" s="21">
        <v>0.15200728722290199</v>
      </c>
    </row>
    <row r="17" spans="2:51">
      <c r="B17" s="18" t="s">
        <v>140</v>
      </c>
      <c r="C17" s="22">
        <v>0.42242632343845599</v>
      </c>
      <c r="D17" s="22">
        <v>0.47617549143223797</v>
      </c>
      <c r="E17" s="22">
        <v>0.37449521991269202</v>
      </c>
      <c r="F17" s="22"/>
      <c r="G17" s="22">
        <v>0.43695319903556901</v>
      </c>
      <c r="H17" s="22">
        <v>0.24106005063230601</v>
      </c>
      <c r="I17" s="22">
        <v>0.40322431824008798</v>
      </c>
      <c r="J17" s="22">
        <v>0.40869574956944299</v>
      </c>
      <c r="K17" s="22">
        <v>0.367902925101392</v>
      </c>
      <c r="L17" s="22">
        <v>0.591247647119169</v>
      </c>
      <c r="M17" s="22"/>
      <c r="N17" s="22">
        <v>0.56415061650392295</v>
      </c>
      <c r="O17" s="22">
        <v>0.458645866689117</v>
      </c>
      <c r="P17" s="22">
        <v>0.36202184583575903</v>
      </c>
      <c r="Q17" s="22">
        <v>0.29061632854202701</v>
      </c>
      <c r="R17" s="22"/>
      <c r="S17" s="22">
        <v>0.49186428340546801</v>
      </c>
      <c r="T17" s="22">
        <v>0.46243478192292597</v>
      </c>
      <c r="U17" s="22">
        <v>0.40571981228407999</v>
      </c>
      <c r="V17" s="22">
        <v>0.48808969746196001</v>
      </c>
      <c r="W17" s="22">
        <v>0.432855846811115</v>
      </c>
      <c r="X17" s="22">
        <v>0.21362644141673101</v>
      </c>
      <c r="Y17" s="22">
        <v>0.39322499202510097</v>
      </c>
      <c r="Z17" s="22">
        <v>0.51524189861302205</v>
      </c>
      <c r="AA17" s="22">
        <v>0.39988760193556599</v>
      </c>
      <c r="AB17" s="22">
        <v>0.40571331724124399</v>
      </c>
      <c r="AC17" s="22">
        <v>0.42559156347367799</v>
      </c>
      <c r="AD17" s="22">
        <v>0.47769380856542099</v>
      </c>
      <c r="AE17" s="22"/>
      <c r="AF17" s="22">
        <v>0.40237324287967902</v>
      </c>
      <c r="AG17" s="22">
        <v>0.53939773238157396</v>
      </c>
      <c r="AH17" s="22">
        <v>0.148456254103217</v>
      </c>
      <c r="AI17" s="22"/>
      <c r="AJ17" s="22">
        <v>0.57047531246657301</v>
      </c>
      <c r="AK17" s="22">
        <v>0.47158219727902301</v>
      </c>
      <c r="AL17" s="22">
        <v>0.50027174419832499</v>
      </c>
      <c r="AM17" s="22"/>
      <c r="AN17" s="22">
        <v>0.32381690274339098</v>
      </c>
      <c r="AO17" s="22">
        <v>0.31752086903972998</v>
      </c>
      <c r="AP17" s="22">
        <v>0.51199945435455996</v>
      </c>
      <c r="AQ17" s="22">
        <v>0.56206899880331895</v>
      </c>
      <c r="AR17" s="22">
        <v>0.71109591498861502</v>
      </c>
      <c r="AS17" s="22"/>
      <c r="AT17" s="22">
        <v>0.42798992573136801</v>
      </c>
      <c r="AU17" s="22">
        <v>0.34031348493827202</v>
      </c>
      <c r="AV17" s="22"/>
      <c r="AW17" s="22">
        <v>0.51547120458302997</v>
      </c>
      <c r="AX17" s="22">
        <v>0.49202345725338997</v>
      </c>
      <c r="AY17" s="22">
        <v>0.308638308531127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1098</v>
      </c>
      <c r="D7" s="10">
        <v>503</v>
      </c>
      <c r="E7" s="10">
        <v>593</v>
      </c>
      <c r="F7" s="10"/>
      <c r="G7" s="10">
        <v>102</v>
      </c>
      <c r="H7" s="10">
        <v>157</v>
      </c>
      <c r="I7" s="10">
        <v>152</v>
      </c>
      <c r="J7" s="10">
        <v>166</v>
      </c>
      <c r="K7" s="10">
        <v>206</v>
      </c>
      <c r="L7" s="10">
        <v>315</v>
      </c>
      <c r="M7" s="10"/>
      <c r="N7" s="10">
        <v>312</v>
      </c>
      <c r="O7" s="10">
        <v>308</v>
      </c>
      <c r="P7" s="10">
        <v>206</v>
      </c>
      <c r="Q7" s="10">
        <v>263</v>
      </c>
      <c r="R7" s="10"/>
      <c r="S7" s="10">
        <v>96</v>
      </c>
      <c r="T7" s="10">
        <v>165</v>
      </c>
      <c r="U7" s="10">
        <v>112</v>
      </c>
      <c r="V7" s="10">
        <v>94</v>
      </c>
      <c r="W7" s="10">
        <v>89</v>
      </c>
      <c r="X7" s="10">
        <v>81</v>
      </c>
      <c r="Y7" s="10">
        <v>109</v>
      </c>
      <c r="Z7" s="10">
        <v>34</v>
      </c>
      <c r="AA7" s="10">
        <v>128</v>
      </c>
      <c r="AB7" s="10">
        <v>97</v>
      </c>
      <c r="AC7" s="10">
        <v>52</v>
      </c>
      <c r="AD7" s="10">
        <v>41</v>
      </c>
      <c r="AE7" s="10"/>
      <c r="AF7" s="10">
        <v>441</v>
      </c>
      <c r="AG7" s="10">
        <v>455</v>
      </c>
      <c r="AH7" s="10">
        <v>131</v>
      </c>
      <c r="AI7" s="10"/>
      <c r="AJ7" s="10">
        <v>289</v>
      </c>
      <c r="AK7" s="10">
        <v>313</v>
      </c>
      <c r="AL7" s="10">
        <v>77</v>
      </c>
      <c r="AM7" s="10"/>
      <c r="AN7" s="10">
        <v>233</v>
      </c>
      <c r="AO7" s="10">
        <v>187</v>
      </c>
      <c r="AP7" s="10">
        <v>254</v>
      </c>
      <c r="AQ7" s="10">
        <v>121</v>
      </c>
      <c r="AR7" s="10">
        <v>14</v>
      </c>
      <c r="AS7" s="10"/>
      <c r="AT7" s="10">
        <v>1005</v>
      </c>
      <c r="AU7" s="10">
        <v>82</v>
      </c>
      <c r="AV7" s="10"/>
      <c r="AW7" s="10">
        <v>516</v>
      </c>
      <c r="AX7" s="10">
        <v>119</v>
      </c>
      <c r="AY7" s="10">
        <v>463</v>
      </c>
    </row>
    <row r="8" spans="2:51" ht="30" customHeight="1">
      <c r="B8" s="11" t="s">
        <v>112</v>
      </c>
      <c r="C8" s="11">
        <v>1099</v>
      </c>
      <c r="D8" s="11">
        <v>516</v>
      </c>
      <c r="E8" s="11">
        <v>581</v>
      </c>
      <c r="F8" s="11"/>
      <c r="G8" s="11">
        <v>120</v>
      </c>
      <c r="H8" s="11">
        <v>190</v>
      </c>
      <c r="I8" s="11">
        <v>174</v>
      </c>
      <c r="J8" s="11">
        <v>164</v>
      </c>
      <c r="K8" s="11">
        <v>168</v>
      </c>
      <c r="L8" s="11">
        <v>282</v>
      </c>
      <c r="M8" s="11"/>
      <c r="N8" s="11">
        <v>286</v>
      </c>
      <c r="O8" s="11">
        <v>284</v>
      </c>
      <c r="P8" s="11">
        <v>237</v>
      </c>
      <c r="Q8" s="11">
        <v>281</v>
      </c>
      <c r="R8" s="11"/>
      <c r="S8" s="11">
        <v>121</v>
      </c>
      <c r="T8" s="11">
        <v>160</v>
      </c>
      <c r="U8" s="11">
        <v>101</v>
      </c>
      <c r="V8" s="11">
        <v>98</v>
      </c>
      <c r="W8" s="11">
        <v>85</v>
      </c>
      <c r="X8" s="11">
        <v>87</v>
      </c>
      <c r="Y8" s="11">
        <v>103</v>
      </c>
      <c r="Z8" s="11">
        <v>28</v>
      </c>
      <c r="AA8" s="11">
        <v>125</v>
      </c>
      <c r="AB8" s="11">
        <v>94</v>
      </c>
      <c r="AC8" s="11">
        <v>53</v>
      </c>
      <c r="AD8" s="11">
        <v>43</v>
      </c>
      <c r="AE8" s="11"/>
      <c r="AF8" s="11">
        <v>428</v>
      </c>
      <c r="AG8" s="11">
        <v>449</v>
      </c>
      <c r="AH8" s="11">
        <v>140</v>
      </c>
      <c r="AI8" s="11"/>
      <c r="AJ8" s="11">
        <v>279</v>
      </c>
      <c r="AK8" s="11">
        <v>326</v>
      </c>
      <c r="AL8" s="11">
        <v>76</v>
      </c>
      <c r="AM8" s="11"/>
      <c r="AN8" s="11">
        <v>231</v>
      </c>
      <c r="AO8" s="11">
        <v>199</v>
      </c>
      <c r="AP8" s="11">
        <v>253</v>
      </c>
      <c r="AQ8" s="11">
        <v>122</v>
      </c>
      <c r="AR8" s="11">
        <v>11</v>
      </c>
      <c r="AS8" s="11"/>
      <c r="AT8" s="11">
        <v>991</v>
      </c>
      <c r="AU8" s="11">
        <v>97</v>
      </c>
      <c r="AV8" s="11"/>
      <c r="AW8" s="11">
        <v>497</v>
      </c>
      <c r="AX8" s="11">
        <v>122</v>
      </c>
      <c r="AY8" s="11">
        <v>481</v>
      </c>
    </row>
    <row r="9" spans="2:51">
      <c r="B9" s="18" t="s">
        <v>133</v>
      </c>
      <c r="C9" s="17">
        <v>8.2645298094922395E-2</v>
      </c>
      <c r="D9" s="17">
        <v>8.8956906580999903E-2</v>
      </c>
      <c r="E9" s="17">
        <v>7.7302412055968397E-2</v>
      </c>
      <c r="F9" s="17"/>
      <c r="G9" s="17">
        <v>9.1837092918768307E-2</v>
      </c>
      <c r="H9" s="17">
        <v>0.13609184008061601</v>
      </c>
      <c r="I9" s="17">
        <v>9.2189605835394497E-2</v>
      </c>
      <c r="J9" s="17">
        <v>7.3076493097603404E-2</v>
      </c>
      <c r="K9" s="17">
        <v>7.9830939053583599E-2</v>
      </c>
      <c r="L9" s="17">
        <v>4.3944698030606202E-2</v>
      </c>
      <c r="M9" s="17"/>
      <c r="N9" s="17">
        <v>8.9111822446459404E-2</v>
      </c>
      <c r="O9" s="17">
        <v>0.10001630558636</v>
      </c>
      <c r="P9" s="17">
        <v>7.7667700547176602E-2</v>
      </c>
      <c r="Q9" s="17">
        <v>6.0473404006797599E-2</v>
      </c>
      <c r="R9" s="17"/>
      <c r="S9" s="17">
        <v>0.10036661697940399</v>
      </c>
      <c r="T9" s="17">
        <v>0.105045529826921</v>
      </c>
      <c r="U9" s="17">
        <v>3.9499142216995402E-2</v>
      </c>
      <c r="V9" s="17">
        <v>6.5397876757628204E-2</v>
      </c>
      <c r="W9" s="17">
        <v>0.122838862026953</v>
      </c>
      <c r="X9" s="17">
        <v>7.9209985412283995E-2</v>
      </c>
      <c r="Y9" s="17">
        <v>4.8594995872918302E-2</v>
      </c>
      <c r="Z9" s="17">
        <v>7.2121596254461004E-2</v>
      </c>
      <c r="AA9" s="17">
        <v>0.111237187932336</v>
      </c>
      <c r="AB9" s="17">
        <v>9.9282946038154102E-2</v>
      </c>
      <c r="AC9" s="17">
        <v>5.1561830012307602E-2</v>
      </c>
      <c r="AD9" s="17">
        <v>2.5672342246354899E-2</v>
      </c>
      <c r="AE9" s="17"/>
      <c r="AF9" s="17">
        <v>7.75701361393452E-2</v>
      </c>
      <c r="AG9" s="17">
        <v>8.7799324985293206E-2</v>
      </c>
      <c r="AH9" s="17">
        <v>9.8924043517059898E-2</v>
      </c>
      <c r="AI9" s="17"/>
      <c r="AJ9" s="17">
        <v>6.8712923153154498E-2</v>
      </c>
      <c r="AK9" s="17">
        <v>9.8306711934660701E-2</v>
      </c>
      <c r="AL9" s="17">
        <v>2.85072609324134E-2</v>
      </c>
      <c r="AM9" s="17"/>
      <c r="AN9" s="17">
        <v>6.31552928430264E-2</v>
      </c>
      <c r="AO9" s="17">
        <v>0.104094076366316</v>
      </c>
      <c r="AP9" s="17">
        <v>0.114312286981474</v>
      </c>
      <c r="AQ9" s="17">
        <v>0.123038813262125</v>
      </c>
      <c r="AR9" s="17">
        <v>7.8424439810862598E-2</v>
      </c>
      <c r="AS9" s="17"/>
      <c r="AT9" s="17">
        <v>8.5111972808711994E-2</v>
      </c>
      <c r="AU9" s="17">
        <v>3.3276947795767703E-2</v>
      </c>
      <c r="AV9" s="17"/>
      <c r="AW9" s="17">
        <v>8.2293420452529201E-2</v>
      </c>
      <c r="AX9" s="17">
        <v>0.113345310984971</v>
      </c>
      <c r="AY9" s="17">
        <v>7.5222051938338502E-2</v>
      </c>
    </row>
    <row r="10" spans="2:51">
      <c r="B10" s="18" t="s">
        <v>134</v>
      </c>
      <c r="C10" s="17">
        <v>0.19317272779824299</v>
      </c>
      <c r="D10" s="17">
        <v>0.21198182283693301</v>
      </c>
      <c r="E10" s="17">
        <v>0.177085531976726</v>
      </c>
      <c r="F10" s="17"/>
      <c r="G10" s="17">
        <v>0.20347075817322999</v>
      </c>
      <c r="H10" s="17">
        <v>0.205450907547329</v>
      </c>
      <c r="I10" s="17">
        <v>0.27381770025935698</v>
      </c>
      <c r="J10" s="17">
        <v>0.16428952531299101</v>
      </c>
      <c r="K10" s="17">
        <v>0.219855635382285</v>
      </c>
      <c r="L10" s="17">
        <v>0.131459535351099</v>
      </c>
      <c r="M10" s="17"/>
      <c r="N10" s="17">
        <v>0.18920452636808199</v>
      </c>
      <c r="O10" s="17">
        <v>0.21740220862462101</v>
      </c>
      <c r="P10" s="17">
        <v>0.183812261596211</v>
      </c>
      <c r="Q10" s="17">
        <v>0.18271737618379999</v>
      </c>
      <c r="R10" s="17"/>
      <c r="S10" s="17">
        <v>0.25929100197897498</v>
      </c>
      <c r="T10" s="17">
        <v>0.19693885530192501</v>
      </c>
      <c r="U10" s="17">
        <v>0.15781087807942201</v>
      </c>
      <c r="V10" s="17">
        <v>0.14602005953503799</v>
      </c>
      <c r="W10" s="17">
        <v>0.23004006507356201</v>
      </c>
      <c r="X10" s="17">
        <v>0.23051740529689499</v>
      </c>
      <c r="Y10" s="17">
        <v>0.23974471146523901</v>
      </c>
      <c r="Z10" s="17">
        <v>0.104023180048437</v>
      </c>
      <c r="AA10" s="17">
        <v>0.18646423622158501</v>
      </c>
      <c r="AB10" s="17">
        <v>0.154265018969028</v>
      </c>
      <c r="AC10" s="17">
        <v>9.9887461600835101E-2</v>
      </c>
      <c r="AD10" s="17">
        <v>0.20234071146145099</v>
      </c>
      <c r="AE10" s="17"/>
      <c r="AF10" s="17">
        <v>0.16331970477642199</v>
      </c>
      <c r="AG10" s="17">
        <v>0.222764462879426</v>
      </c>
      <c r="AH10" s="17">
        <v>0.16907209971067599</v>
      </c>
      <c r="AI10" s="17"/>
      <c r="AJ10" s="17">
        <v>0.18036448864644999</v>
      </c>
      <c r="AK10" s="17">
        <v>0.24893721748637099</v>
      </c>
      <c r="AL10" s="17">
        <v>0.19692459082451599</v>
      </c>
      <c r="AM10" s="17"/>
      <c r="AN10" s="17">
        <v>0.14448171173746899</v>
      </c>
      <c r="AO10" s="17">
        <v>0.20352235214638001</v>
      </c>
      <c r="AP10" s="17">
        <v>0.21709488524121001</v>
      </c>
      <c r="AQ10" s="17">
        <v>0.17492388216898699</v>
      </c>
      <c r="AR10" s="17">
        <v>0.32662878395876899</v>
      </c>
      <c r="AS10" s="17"/>
      <c r="AT10" s="17">
        <v>0.183808555838087</v>
      </c>
      <c r="AU10" s="17">
        <v>0.27985057684735798</v>
      </c>
      <c r="AV10" s="17"/>
      <c r="AW10" s="17">
        <v>0.18039675731277799</v>
      </c>
      <c r="AX10" s="17">
        <v>0.25421052799456301</v>
      </c>
      <c r="AY10" s="17">
        <v>0.19089129136501501</v>
      </c>
    </row>
    <row r="11" spans="2:51">
      <c r="B11" s="18" t="s">
        <v>135</v>
      </c>
      <c r="C11" s="17">
        <v>0.29532958525708197</v>
      </c>
      <c r="D11" s="17">
        <v>0.29022287109145201</v>
      </c>
      <c r="E11" s="17">
        <v>0.29922922116352302</v>
      </c>
      <c r="F11" s="17"/>
      <c r="G11" s="17">
        <v>0.29588123963610402</v>
      </c>
      <c r="H11" s="17">
        <v>0.30337327191293201</v>
      </c>
      <c r="I11" s="17">
        <v>0.32899484786308703</v>
      </c>
      <c r="J11" s="17">
        <v>0.32907492387467302</v>
      </c>
      <c r="K11" s="17">
        <v>0.28008942763601302</v>
      </c>
      <c r="L11" s="17">
        <v>0.25833927238025001</v>
      </c>
      <c r="M11" s="17"/>
      <c r="N11" s="17">
        <v>0.27297832088211499</v>
      </c>
      <c r="O11" s="17">
        <v>0.264845570733722</v>
      </c>
      <c r="P11" s="17">
        <v>0.30698665755973897</v>
      </c>
      <c r="Q11" s="17">
        <v>0.33986298182797903</v>
      </c>
      <c r="R11" s="17"/>
      <c r="S11" s="17">
        <v>0.22258419792512499</v>
      </c>
      <c r="T11" s="17">
        <v>0.29499084719419799</v>
      </c>
      <c r="U11" s="17">
        <v>0.27663317991832198</v>
      </c>
      <c r="V11" s="17">
        <v>0.28114982055939097</v>
      </c>
      <c r="W11" s="17">
        <v>0.24554817338773499</v>
      </c>
      <c r="X11" s="17">
        <v>0.334245689253792</v>
      </c>
      <c r="Y11" s="17">
        <v>0.31931356229126101</v>
      </c>
      <c r="Z11" s="17">
        <v>0.44470911082827302</v>
      </c>
      <c r="AA11" s="17">
        <v>0.30910198029636698</v>
      </c>
      <c r="AB11" s="17">
        <v>0.273338486025341</v>
      </c>
      <c r="AC11" s="17">
        <v>0.25101006373797102</v>
      </c>
      <c r="AD11" s="17">
        <v>0.50194391868185295</v>
      </c>
      <c r="AE11" s="17"/>
      <c r="AF11" s="17">
        <v>0.29702393127798599</v>
      </c>
      <c r="AG11" s="17">
        <v>0.28587719853467503</v>
      </c>
      <c r="AH11" s="17">
        <v>0.33350312568973101</v>
      </c>
      <c r="AI11" s="17"/>
      <c r="AJ11" s="17">
        <v>0.27507786385661398</v>
      </c>
      <c r="AK11" s="17">
        <v>0.259219028576753</v>
      </c>
      <c r="AL11" s="17">
        <v>0.29584838190473101</v>
      </c>
      <c r="AM11" s="17"/>
      <c r="AN11" s="17">
        <v>0.31192880147719798</v>
      </c>
      <c r="AO11" s="17">
        <v>0.25991234133357799</v>
      </c>
      <c r="AP11" s="17">
        <v>0.28221908030464599</v>
      </c>
      <c r="AQ11" s="17">
        <v>0.31380000031433403</v>
      </c>
      <c r="AR11" s="17">
        <v>0.27280302359660102</v>
      </c>
      <c r="AS11" s="17"/>
      <c r="AT11" s="17">
        <v>0.29366433099497202</v>
      </c>
      <c r="AU11" s="17">
        <v>0.33328331013032098</v>
      </c>
      <c r="AV11" s="17"/>
      <c r="AW11" s="17">
        <v>0.26078671503826401</v>
      </c>
      <c r="AX11" s="17">
        <v>0.32834845679395103</v>
      </c>
      <c r="AY11" s="17">
        <v>0.32264478729672202</v>
      </c>
    </row>
    <row r="12" spans="2:51">
      <c r="B12" s="18" t="s">
        <v>136</v>
      </c>
      <c r="C12" s="17">
        <v>0.24041313709623799</v>
      </c>
      <c r="D12" s="17">
        <v>0.238748077921903</v>
      </c>
      <c r="E12" s="17">
        <v>0.241079425141522</v>
      </c>
      <c r="F12" s="17"/>
      <c r="G12" s="17">
        <v>0.23913028373697701</v>
      </c>
      <c r="H12" s="17">
        <v>0.18041154379899099</v>
      </c>
      <c r="I12" s="17">
        <v>0.152976741408856</v>
      </c>
      <c r="J12" s="17">
        <v>0.22384275338131401</v>
      </c>
      <c r="K12" s="17">
        <v>0.237091495337755</v>
      </c>
      <c r="L12" s="17">
        <v>0.34718549621689698</v>
      </c>
      <c r="M12" s="17"/>
      <c r="N12" s="17">
        <v>0.26660448795601999</v>
      </c>
      <c r="O12" s="17">
        <v>0.240382398740003</v>
      </c>
      <c r="P12" s="17">
        <v>0.22497559518351401</v>
      </c>
      <c r="Q12" s="17">
        <v>0.22241365666051399</v>
      </c>
      <c r="R12" s="17"/>
      <c r="S12" s="17">
        <v>0.21050667601418699</v>
      </c>
      <c r="T12" s="17">
        <v>0.21611639117855699</v>
      </c>
      <c r="U12" s="17">
        <v>0.30913918535686102</v>
      </c>
      <c r="V12" s="17">
        <v>0.32531896591547899</v>
      </c>
      <c r="W12" s="17">
        <v>0.25443720570025502</v>
      </c>
      <c r="X12" s="17">
        <v>0.118128651888597</v>
      </c>
      <c r="Y12" s="17">
        <v>0.21952048187288001</v>
      </c>
      <c r="Z12" s="17">
        <v>0.15380122421836701</v>
      </c>
      <c r="AA12" s="17">
        <v>0.23184960659478199</v>
      </c>
      <c r="AB12" s="17">
        <v>0.28965441808202103</v>
      </c>
      <c r="AC12" s="17">
        <v>0.33041627628563203</v>
      </c>
      <c r="AD12" s="17">
        <v>0.193153939555052</v>
      </c>
      <c r="AE12" s="17"/>
      <c r="AF12" s="17">
        <v>0.27879447848855299</v>
      </c>
      <c r="AG12" s="17">
        <v>0.22221780256731399</v>
      </c>
      <c r="AH12" s="17">
        <v>0.167387128213593</v>
      </c>
      <c r="AI12" s="17"/>
      <c r="AJ12" s="17">
        <v>0.29753936353271299</v>
      </c>
      <c r="AK12" s="17">
        <v>0.22435140873751699</v>
      </c>
      <c r="AL12" s="17">
        <v>0.20240292148730499</v>
      </c>
      <c r="AM12" s="17"/>
      <c r="AN12" s="17">
        <v>0.255794561924724</v>
      </c>
      <c r="AO12" s="17">
        <v>0.21271573018165299</v>
      </c>
      <c r="AP12" s="17">
        <v>0.23943589649986199</v>
      </c>
      <c r="AQ12" s="17">
        <v>0.248218939138941</v>
      </c>
      <c r="AR12" s="17">
        <v>7.0455264691801897E-2</v>
      </c>
      <c r="AS12" s="17"/>
      <c r="AT12" s="17">
        <v>0.24568552628356799</v>
      </c>
      <c r="AU12" s="17">
        <v>0.18696108709099901</v>
      </c>
      <c r="AV12" s="17"/>
      <c r="AW12" s="17">
        <v>0.283733213582745</v>
      </c>
      <c r="AX12" s="17">
        <v>0.20073107865442399</v>
      </c>
      <c r="AY12" s="17">
        <v>0.20571926742978899</v>
      </c>
    </row>
    <row r="13" spans="2:51">
      <c r="B13" s="18" t="s">
        <v>137</v>
      </c>
      <c r="C13" s="17">
        <v>0.11219973866985899</v>
      </c>
      <c r="D13" s="17">
        <v>0.11244612860264699</v>
      </c>
      <c r="E13" s="17">
        <v>0.112329615998067</v>
      </c>
      <c r="F13" s="17"/>
      <c r="G13" s="17">
        <v>8.0738730721932397E-2</v>
      </c>
      <c r="H13" s="17">
        <v>0.109628976493455</v>
      </c>
      <c r="I13" s="17">
        <v>7.0974831732501201E-2</v>
      </c>
      <c r="J13" s="17">
        <v>0.127550565489816</v>
      </c>
      <c r="K13" s="17">
        <v>0.107088381142974</v>
      </c>
      <c r="L13" s="17">
        <v>0.146989026564286</v>
      </c>
      <c r="M13" s="17"/>
      <c r="N13" s="17">
        <v>0.12083724967887299</v>
      </c>
      <c r="O13" s="17">
        <v>0.12046063472254601</v>
      </c>
      <c r="P13" s="17">
        <v>0.11669012612131301</v>
      </c>
      <c r="Q13" s="17">
        <v>9.2228485571868302E-2</v>
      </c>
      <c r="R13" s="17"/>
      <c r="S13" s="17">
        <v>0.10392741900178901</v>
      </c>
      <c r="T13" s="17">
        <v>0.10425579551262</v>
      </c>
      <c r="U13" s="17">
        <v>0.13757262054120001</v>
      </c>
      <c r="V13" s="17">
        <v>0.14699076500931399</v>
      </c>
      <c r="W13" s="17">
        <v>9.2807165461473898E-2</v>
      </c>
      <c r="X13" s="17">
        <v>0.103083414965492</v>
      </c>
      <c r="Y13" s="17">
        <v>0.12591748432380501</v>
      </c>
      <c r="Z13" s="17">
        <v>0.10912736046666301</v>
      </c>
      <c r="AA13" s="17">
        <v>0.10003676483644</v>
      </c>
      <c r="AB13" s="17">
        <v>9.9563893221374003E-2</v>
      </c>
      <c r="AC13" s="17">
        <v>0.18464442224534799</v>
      </c>
      <c r="AD13" s="17">
        <v>2.6646078567165599E-2</v>
      </c>
      <c r="AE13" s="17"/>
      <c r="AF13" s="17">
        <v>0.134330306087736</v>
      </c>
      <c r="AG13" s="17">
        <v>9.8516746383733894E-2</v>
      </c>
      <c r="AH13" s="17">
        <v>0.107650884171508</v>
      </c>
      <c r="AI13" s="17"/>
      <c r="AJ13" s="17">
        <v>0.12431907460286699</v>
      </c>
      <c r="AK13" s="17">
        <v>9.4789603976786999E-2</v>
      </c>
      <c r="AL13" s="17">
        <v>0.149084376928527</v>
      </c>
      <c r="AM13" s="17"/>
      <c r="AN13" s="17">
        <v>0.119103269754847</v>
      </c>
      <c r="AO13" s="17">
        <v>0.12774050175618401</v>
      </c>
      <c r="AP13" s="17">
        <v>9.5604323370732699E-2</v>
      </c>
      <c r="AQ13" s="17">
        <v>6.9587570671217097E-2</v>
      </c>
      <c r="AR13" s="17">
        <v>0.25168848794196502</v>
      </c>
      <c r="AS13" s="17"/>
      <c r="AT13" s="17">
        <v>0.11528900479950401</v>
      </c>
      <c r="AU13" s="17">
        <v>9.3573968989894396E-2</v>
      </c>
      <c r="AV13" s="17"/>
      <c r="AW13" s="17">
        <v>0.141193120671018</v>
      </c>
      <c r="AX13" s="17">
        <v>6.4173035630300204E-2</v>
      </c>
      <c r="AY13" s="17">
        <v>9.4424960461511595E-2</v>
      </c>
    </row>
    <row r="14" spans="2:51">
      <c r="B14" s="18" t="s">
        <v>119</v>
      </c>
      <c r="C14" s="17">
        <v>7.6239513083655105E-2</v>
      </c>
      <c r="D14" s="17">
        <v>5.7644192966065003E-2</v>
      </c>
      <c r="E14" s="17">
        <v>9.2973793664193505E-2</v>
      </c>
      <c r="F14" s="17"/>
      <c r="G14" s="17">
        <v>8.8941894812988004E-2</v>
      </c>
      <c r="H14" s="17">
        <v>6.50434601666771E-2</v>
      </c>
      <c r="I14" s="17">
        <v>8.1046272900804295E-2</v>
      </c>
      <c r="J14" s="17">
        <v>8.2165738843602495E-2</v>
      </c>
      <c r="K14" s="17">
        <v>7.6044121447390201E-2</v>
      </c>
      <c r="L14" s="17">
        <v>7.2081971456861793E-2</v>
      </c>
      <c r="M14" s="17"/>
      <c r="N14" s="17">
        <v>6.1263592668449399E-2</v>
      </c>
      <c r="O14" s="17">
        <v>5.6892881592748003E-2</v>
      </c>
      <c r="P14" s="17">
        <v>8.9867658992046198E-2</v>
      </c>
      <c r="Q14" s="17">
        <v>0.10230409574904099</v>
      </c>
      <c r="R14" s="17"/>
      <c r="S14" s="17">
        <v>0.10332408810052</v>
      </c>
      <c r="T14" s="17">
        <v>8.2652580985778906E-2</v>
      </c>
      <c r="U14" s="17">
        <v>7.9344993887199594E-2</v>
      </c>
      <c r="V14" s="17">
        <v>3.5122512223150902E-2</v>
      </c>
      <c r="W14" s="17">
        <v>5.4328528350021402E-2</v>
      </c>
      <c r="X14" s="17">
        <v>0.13481485318294001</v>
      </c>
      <c r="Y14" s="17">
        <v>4.6908764173896299E-2</v>
      </c>
      <c r="Z14" s="17">
        <v>0.1162175281838</v>
      </c>
      <c r="AA14" s="17">
        <v>6.1310224118489298E-2</v>
      </c>
      <c r="AB14" s="17">
        <v>8.3895237664082203E-2</v>
      </c>
      <c r="AC14" s="17">
        <v>8.2479946117906502E-2</v>
      </c>
      <c r="AD14" s="17">
        <v>5.0243009488124102E-2</v>
      </c>
      <c r="AE14" s="17"/>
      <c r="AF14" s="17">
        <v>4.8961443229957297E-2</v>
      </c>
      <c r="AG14" s="17">
        <v>8.2824464649558893E-2</v>
      </c>
      <c r="AH14" s="17">
        <v>0.123462718697431</v>
      </c>
      <c r="AI14" s="17"/>
      <c r="AJ14" s="17">
        <v>5.3986286208202498E-2</v>
      </c>
      <c r="AK14" s="17">
        <v>7.4396029287910698E-2</v>
      </c>
      <c r="AL14" s="17">
        <v>0.127232467922508</v>
      </c>
      <c r="AM14" s="17"/>
      <c r="AN14" s="17">
        <v>0.105536362262735</v>
      </c>
      <c r="AO14" s="17">
        <v>9.2014998215889501E-2</v>
      </c>
      <c r="AP14" s="17">
        <v>5.1333527602075497E-2</v>
      </c>
      <c r="AQ14" s="17">
        <v>7.0430794444395997E-2</v>
      </c>
      <c r="AR14" s="17">
        <v>0</v>
      </c>
      <c r="AS14" s="17"/>
      <c r="AT14" s="17">
        <v>7.6440609275156807E-2</v>
      </c>
      <c r="AU14" s="17">
        <v>7.3054109145659005E-2</v>
      </c>
      <c r="AV14" s="17"/>
      <c r="AW14" s="17">
        <v>5.1596772942665799E-2</v>
      </c>
      <c r="AX14" s="17">
        <v>3.9191589941790998E-2</v>
      </c>
      <c r="AY14" s="17">
        <v>0.111097641508624</v>
      </c>
    </row>
    <row r="15" spans="2:51">
      <c r="B15" s="18" t="s">
        <v>138</v>
      </c>
      <c r="C15" s="21">
        <v>0.27581802589316501</v>
      </c>
      <c r="D15" s="21">
        <v>0.30093872941793298</v>
      </c>
      <c r="E15" s="21">
        <v>0.25438794403269399</v>
      </c>
      <c r="F15" s="21"/>
      <c r="G15" s="21">
        <v>0.29530785109199897</v>
      </c>
      <c r="H15" s="21">
        <v>0.34154274762794501</v>
      </c>
      <c r="I15" s="21">
        <v>0.36600730609475202</v>
      </c>
      <c r="J15" s="21">
        <v>0.23736601841059499</v>
      </c>
      <c r="K15" s="21">
        <v>0.29968657443586799</v>
      </c>
      <c r="L15" s="21">
        <v>0.17540423338170499</v>
      </c>
      <c r="M15" s="21"/>
      <c r="N15" s="21">
        <v>0.27831634881454198</v>
      </c>
      <c r="O15" s="21">
        <v>0.317418514210981</v>
      </c>
      <c r="P15" s="21">
        <v>0.26147996214338798</v>
      </c>
      <c r="Q15" s="21">
        <v>0.24319078019059701</v>
      </c>
      <c r="R15" s="21"/>
      <c r="S15" s="21">
        <v>0.359657618958379</v>
      </c>
      <c r="T15" s="21">
        <v>0.30198438512884501</v>
      </c>
      <c r="U15" s="21">
        <v>0.197310020296418</v>
      </c>
      <c r="V15" s="21">
        <v>0.211417936292666</v>
      </c>
      <c r="W15" s="21">
        <v>0.35287892710051499</v>
      </c>
      <c r="X15" s="21">
        <v>0.30972739070917898</v>
      </c>
      <c r="Y15" s="21">
        <v>0.288339707338157</v>
      </c>
      <c r="Z15" s="21">
        <v>0.17614477630289799</v>
      </c>
      <c r="AA15" s="21">
        <v>0.29770142415392098</v>
      </c>
      <c r="AB15" s="21">
        <v>0.25354796500718202</v>
      </c>
      <c r="AC15" s="21">
        <v>0.15144929161314299</v>
      </c>
      <c r="AD15" s="21">
        <v>0.228013053707806</v>
      </c>
      <c r="AE15" s="21"/>
      <c r="AF15" s="21">
        <v>0.24088984091576701</v>
      </c>
      <c r="AG15" s="21">
        <v>0.310563787864719</v>
      </c>
      <c r="AH15" s="21">
        <v>0.26799614322773602</v>
      </c>
      <c r="AI15" s="21"/>
      <c r="AJ15" s="21">
        <v>0.24907741179960399</v>
      </c>
      <c r="AK15" s="21">
        <v>0.34724392942103099</v>
      </c>
      <c r="AL15" s="21">
        <v>0.22543185175692901</v>
      </c>
      <c r="AM15" s="21"/>
      <c r="AN15" s="21">
        <v>0.207637004580496</v>
      </c>
      <c r="AO15" s="21">
        <v>0.30761642851269599</v>
      </c>
      <c r="AP15" s="21">
        <v>0.33140717222268401</v>
      </c>
      <c r="AQ15" s="21">
        <v>0.29796269543111198</v>
      </c>
      <c r="AR15" s="21">
        <v>0.40505322376963199</v>
      </c>
      <c r="AS15" s="21"/>
      <c r="AT15" s="21">
        <v>0.268920528646799</v>
      </c>
      <c r="AU15" s="21">
        <v>0.31312752464312599</v>
      </c>
      <c r="AV15" s="21"/>
      <c r="AW15" s="21">
        <v>0.26269017776530701</v>
      </c>
      <c r="AX15" s="21">
        <v>0.36755583897953398</v>
      </c>
      <c r="AY15" s="21">
        <v>0.26611334330335401</v>
      </c>
    </row>
    <row r="16" spans="2:51">
      <c r="B16" s="18" t="s">
        <v>139</v>
      </c>
      <c r="C16" s="21">
        <v>0.35261287576609801</v>
      </c>
      <c r="D16" s="21">
        <v>0.35119420652455002</v>
      </c>
      <c r="E16" s="21">
        <v>0.35340904113958899</v>
      </c>
      <c r="F16" s="21"/>
      <c r="G16" s="21">
        <v>0.31986901445890897</v>
      </c>
      <c r="H16" s="21">
        <v>0.29004052029244598</v>
      </c>
      <c r="I16" s="21">
        <v>0.223951573141357</v>
      </c>
      <c r="J16" s="21">
        <v>0.35139331887113001</v>
      </c>
      <c r="K16" s="21">
        <v>0.34417987648072901</v>
      </c>
      <c r="L16" s="21">
        <v>0.49417452278118301</v>
      </c>
      <c r="M16" s="21"/>
      <c r="N16" s="21">
        <v>0.38744173763489398</v>
      </c>
      <c r="O16" s="21">
        <v>0.36084303346254898</v>
      </c>
      <c r="P16" s="21">
        <v>0.34166572130482697</v>
      </c>
      <c r="Q16" s="21">
        <v>0.31464214223238302</v>
      </c>
      <c r="R16" s="21"/>
      <c r="S16" s="21">
        <v>0.31443409501597602</v>
      </c>
      <c r="T16" s="21">
        <v>0.32037218669117701</v>
      </c>
      <c r="U16" s="21">
        <v>0.44671180589805998</v>
      </c>
      <c r="V16" s="21">
        <v>0.472309730924792</v>
      </c>
      <c r="W16" s="21">
        <v>0.34724437116172802</v>
      </c>
      <c r="X16" s="21">
        <v>0.22121206685408901</v>
      </c>
      <c r="Y16" s="21">
        <v>0.34543796619668599</v>
      </c>
      <c r="Z16" s="21">
        <v>0.26292858468503</v>
      </c>
      <c r="AA16" s="21">
        <v>0.33188637143122202</v>
      </c>
      <c r="AB16" s="21">
        <v>0.38921831130339501</v>
      </c>
      <c r="AC16" s="21">
        <v>0.51506069853098002</v>
      </c>
      <c r="AD16" s="21">
        <v>0.219800018122217</v>
      </c>
      <c r="AE16" s="21"/>
      <c r="AF16" s="21">
        <v>0.41312478457628898</v>
      </c>
      <c r="AG16" s="21">
        <v>0.32073454895104803</v>
      </c>
      <c r="AH16" s="21">
        <v>0.275038012385102</v>
      </c>
      <c r="AI16" s="21"/>
      <c r="AJ16" s="21">
        <v>0.42185843813557899</v>
      </c>
      <c r="AK16" s="21">
        <v>0.31914101271430501</v>
      </c>
      <c r="AL16" s="21">
        <v>0.35148729841583098</v>
      </c>
      <c r="AM16" s="21"/>
      <c r="AN16" s="21">
        <v>0.37489783167957103</v>
      </c>
      <c r="AO16" s="21">
        <v>0.34045623193783697</v>
      </c>
      <c r="AP16" s="21">
        <v>0.33504021987059501</v>
      </c>
      <c r="AQ16" s="21">
        <v>0.31780650981015801</v>
      </c>
      <c r="AR16" s="21">
        <v>0.32214375263376699</v>
      </c>
      <c r="AS16" s="21"/>
      <c r="AT16" s="21">
        <v>0.36097453108307198</v>
      </c>
      <c r="AU16" s="21">
        <v>0.28053505608089402</v>
      </c>
      <c r="AV16" s="21"/>
      <c r="AW16" s="21">
        <v>0.42492633425376303</v>
      </c>
      <c r="AX16" s="21">
        <v>0.26490411428472399</v>
      </c>
      <c r="AY16" s="21">
        <v>0.30014422789130102</v>
      </c>
    </row>
    <row r="17" spans="2:51">
      <c r="B17" s="18" t="s">
        <v>140</v>
      </c>
      <c r="C17" s="22">
        <v>-7.6794849872932405E-2</v>
      </c>
      <c r="D17" s="22">
        <v>-5.0255477106616903E-2</v>
      </c>
      <c r="E17" s="22">
        <v>-9.9021097106895106E-2</v>
      </c>
      <c r="F17" s="22"/>
      <c r="G17" s="22">
        <v>-2.4561163366910301E-2</v>
      </c>
      <c r="H17" s="22">
        <v>5.1502227335499397E-2</v>
      </c>
      <c r="I17" s="22">
        <v>0.14205573295339499</v>
      </c>
      <c r="J17" s="22">
        <v>-0.114027300460535</v>
      </c>
      <c r="K17" s="22">
        <v>-4.44933020448606E-2</v>
      </c>
      <c r="L17" s="22">
        <v>-0.31877028939947799</v>
      </c>
      <c r="M17" s="22"/>
      <c r="N17" s="22">
        <v>-0.109125388820352</v>
      </c>
      <c r="O17" s="22">
        <v>-4.3424519251567803E-2</v>
      </c>
      <c r="P17" s="22">
        <v>-8.0185759161438802E-2</v>
      </c>
      <c r="Q17" s="22">
        <v>-7.1451362041785302E-2</v>
      </c>
      <c r="R17" s="22"/>
      <c r="S17" s="22">
        <v>4.5223523942402803E-2</v>
      </c>
      <c r="T17" s="22">
        <v>-1.8387801562331899E-2</v>
      </c>
      <c r="U17" s="22">
        <v>-0.249401785601643</v>
      </c>
      <c r="V17" s="22">
        <v>-0.26089179463212597</v>
      </c>
      <c r="W17" s="22">
        <v>5.6345559387864803E-3</v>
      </c>
      <c r="X17" s="22">
        <v>8.8515323855089395E-2</v>
      </c>
      <c r="Y17" s="22">
        <v>-5.7098258858528803E-2</v>
      </c>
      <c r="Z17" s="22">
        <v>-8.6783808382132205E-2</v>
      </c>
      <c r="AA17" s="22">
        <v>-3.4184947277301099E-2</v>
      </c>
      <c r="AB17" s="22">
        <v>-0.135670346296212</v>
      </c>
      <c r="AC17" s="22">
        <v>-0.363611406917837</v>
      </c>
      <c r="AD17" s="22">
        <v>8.2130355855883404E-3</v>
      </c>
      <c r="AE17" s="22"/>
      <c r="AF17" s="22">
        <v>-0.172234943660522</v>
      </c>
      <c r="AG17" s="22">
        <v>-1.0170761086328599E-2</v>
      </c>
      <c r="AH17" s="22">
        <v>-7.0418691573654896E-3</v>
      </c>
      <c r="AI17" s="22"/>
      <c r="AJ17" s="22">
        <v>-0.172781026335975</v>
      </c>
      <c r="AK17" s="22">
        <v>2.8102916706726901E-2</v>
      </c>
      <c r="AL17" s="22">
        <v>-0.126055446658902</v>
      </c>
      <c r="AM17" s="22"/>
      <c r="AN17" s="22">
        <v>-0.167260827099075</v>
      </c>
      <c r="AO17" s="22">
        <v>-3.28398034251405E-2</v>
      </c>
      <c r="AP17" s="22">
        <v>-3.6330476479112801E-3</v>
      </c>
      <c r="AQ17" s="22">
        <v>-1.9843814379046001E-2</v>
      </c>
      <c r="AR17" s="22">
        <v>8.2909471135864804E-2</v>
      </c>
      <c r="AS17" s="22"/>
      <c r="AT17" s="22">
        <v>-9.2054002436273596E-2</v>
      </c>
      <c r="AU17" s="22">
        <v>3.2592468562232198E-2</v>
      </c>
      <c r="AV17" s="22"/>
      <c r="AW17" s="22">
        <v>-0.16223615648845499</v>
      </c>
      <c r="AX17" s="22">
        <v>0.10265172469481</v>
      </c>
      <c r="AY17" s="22">
        <v>-3.4030884587947501E-2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721</v>
      </c>
      <c r="E2" s="32"/>
      <c r="F2" s="32"/>
      <c r="G2" s="32"/>
    </row>
    <row r="6" spans="2:7" ht="50.1" customHeight="1">
      <c r="B6" s="20" t="s">
        <v>70</v>
      </c>
      <c r="C6" s="20" t="s">
        <v>699</v>
      </c>
      <c r="D6" s="20" t="s">
        <v>700</v>
      </c>
      <c r="E6" s="20" t="s">
        <v>722</v>
      </c>
      <c r="F6" s="20" t="s">
        <v>723</v>
      </c>
    </row>
    <row r="7" spans="2:7">
      <c r="B7" s="18" t="s">
        <v>133</v>
      </c>
      <c r="C7" s="17">
        <v>0.10671195323021899</v>
      </c>
      <c r="D7" s="17">
        <v>0.117480678817578</v>
      </c>
      <c r="E7" s="17">
        <v>7.28017298073102E-2</v>
      </c>
      <c r="F7" s="17">
        <v>0.106359508780852</v>
      </c>
    </row>
    <row r="8" spans="2:7">
      <c r="B8" s="18" t="s">
        <v>134</v>
      </c>
      <c r="C8" s="17">
        <v>0.39014373846253497</v>
      </c>
      <c r="D8" s="17">
        <v>0.38207944290735801</v>
      </c>
      <c r="E8" s="17">
        <v>0.26573991255768398</v>
      </c>
      <c r="F8" s="17">
        <v>0.18351019907751701</v>
      </c>
    </row>
    <row r="9" spans="2:7">
      <c r="B9" s="18" t="s">
        <v>135</v>
      </c>
      <c r="C9" s="17">
        <v>0.284760909938157</v>
      </c>
      <c r="D9" s="17">
        <v>0.25654095879641298</v>
      </c>
      <c r="E9" s="17">
        <v>0.30638009854682202</v>
      </c>
      <c r="F9" s="17">
        <v>0.32207793047483302</v>
      </c>
    </row>
    <row r="10" spans="2:7">
      <c r="B10" s="18" t="s">
        <v>136</v>
      </c>
      <c r="C10" s="17">
        <v>0.102909897122925</v>
      </c>
      <c r="D10" s="17">
        <v>0.11557835192040899</v>
      </c>
      <c r="E10" s="17">
        <v>0.17465376168553501</v>
      </c>
      <c r="F10" s="17">
        <v>0.239487030838089</v>
      </c>
    </row>
    <row r="11" spans="2:7">
      <c r="B11" s="18" t="s">
        <v>137</v>
      </c>
      <c r="C11" s="17">
        <v>5.1495817606926599E-2</v>
      </c>
      <c r="D11" s="17">
        <v>7.9904129028267198E-2</v>
      </c>
      <c r="E11" s="17">
        <v>0.11068767231415499</v>
      </c>
      <c r="F11" s="17">
        <v>7.2120023860407306E-2</v>
      </c>
    </row>
    <row r="12" spans="2:7">
      <c r="B12" s="18" t="s">
        <v>119</v>
      </c>
      <c r="C12" s="17">
        <v>6.3977683639236199E-2</v>
      </c>
      <c r="D12" s="17">
        <v>4.8416438529974001E-2</v>
      </c>
      <c r="E12" s="17">
        <v>6.9736825088493798E-2</v>
      </c>
      <c r="F12" s="17">
        <v>7.6445306968301596E-2</v>
      </c>
    </row>
    <row r="13" spans="2:7">
      <c r="B13" s="23" t="s">
        <v>138</v>
      </c>
      <c r="C13" s="21">
        <v>0.49685569169275401</v>
      </c>
      <c r="D13" s="21">
        <v>0.49956012172493602</v>
      </c>
      <c r="E13" s="21">
        <v>0.33854164236499501</v>
      </c>
      <c r="F13" s="21">
        <v>0.28986970785836902</v>
      </c>
    </row>
    <row r="14" spans="2:7">
      <c r="B14" s="23" t="s">
        <v>139</v>
      </c>
      <c r="C14" s="21">
        <v>0.15440571472985201</v>
      </c>
      <c r="D14" s="21">
        <v>0.19548248094867601</v>
      </c>
      <c r="E14" s="21">
        <v>0.28534143399968998</v>
      </c>
      <c r="F14" s="21">
        <v>0.31160705469849598</v>
      </c>
    </row>
    <row r="15" spans="2:7">
      <c r="B15" s="23" t="s">
        <v>140</v>
      </c>
      <c r="C15" s="22">
        <v>0.34244997696290203</v>
      </c>
      <c r="D15" s="22">
        <v>0.30407764077625998</v>
      </c>
      <c r="E15" s="22">
        <v>5.3200208365304903E-2</v>
      </c>
      <c r="F15" s="22">
        <v>-2.1737346840127202E-2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1062</v>
      </c>
      <c r="D7" s="10">
        <v>461</v>
      </c>
      <c r="E7" s="10">
        <v>596</v>
      </c>
      <c r="F7" s="10"/>
      <c r="G7" s="10">
        <v>94</v>
      </c>
      <c r="H7" s="10">
        <v>151</v>
      </c>
      <c r="I7" s="10">
        <v>164</v>
      </c>
      <c r="J7" s="10">
        <v>182</v>
      </c>
      <c r="K7" s="10">
        <v>213</v>
      </c>
      <c r="L7" s="10">
        <v>258</v>
      </c>
      <c r="M7" s="10"/>
      <c r="N7" s="10">
        <v>319</v>
      </c>
      <c r="O7" s="10">
        <v>313</v>
      </c>
      <c r="P7" s="10">
        <v>194</v>
      </c>
      <c r="Q7" s="10">
        <v>229</v>
      </c>
      <c r="R7" s="10"/>
      <c r="S7" s="10">
        <v>111</v>
      </c>
      <c r="T7" s="10">
        <v>170</v>
      </c>
      <c r="U7" s="10">
        <v>108</v>
      </c>
      <c r="V7" s="10">
        <v>99</v>
      </c>
      <c r="W7" s="10">
        <v>76</v>
      </c>
      <c r="X7" s="10">
        <v>85</v>
      </c>
      <c r="Y7" s="10">
        <v>90</v>
      </c>
      <c r="Z7" s="10">
        <v>43</v>
      </c>
      <c r="AA7" s="10">
        <v>123</v>
      </c>
      <c r="AB7" s="10">
        <v>80</v>
      </c>
      <c r="AC7" s="10">
        <v>54</v>
      </c>
      <c r="AD7" s="10">
        <v>23</v>
      </c>
      <c r="AE7" s="10"/>
      <c r="AF7" s="10">
        <v>430</v>
      </c>
      <c r="AG7" s="10">
        <v>447</v>
      </c>
      <c r="AH7" s="10">
        <v>123</v>
      </c>
      <c r="AI7" s="10"/>
      <c r="AJ7" s="10">
        <v>257</v>
      </c>
      <c r="AK7" s="10">
        <v>334</v>
      </c>
      <c r="AL7" s="10">
        <v>97</v>
      </c>
      <c r="AM7" s="10"/>
      <c r="AN7" s="10">
        <v>226</v>
      </c>
      <c r="AO7" s="10">
        <v>168</v>
      </c>
      <c r="AP7" s="10">
        <v>263</v>
      </c>
      <c r="AQ7" s="10">
        <v>130</v>
      </c>
      <c r="AR7" s="10">
        <v>13</v>
      </c>
      <c r="AS7" s="10"/>
      <c r="AT7" s="10">
        <v>943</v>
      </c>
      <c r="AU7" s="10">
        <v>113</v>
      </c>
      <c r="AV7" s="10"/>
      <c r="AW7" s="10">
        <v>511</v>
      </c>
      <c r="AX7" s="10">
        <v>118</v>
      </c>
      <c r="AY7" s="10">
        <v>433</v>
      </c>
    </row>
    <row r="8" spans="2:51" ht="30" customHeight="1">
      <c r="B8" s="11" t="s">
        <v>112</v>
      </c>
      <c r="C8" s="11">
        <v>1055</v>
      </c>
      <c r="D8" s="11">
        <v>473</v>
      </c>
      <c r="E8" s="11">
        <v>578</v>
      </c>
      <c r="F8" s="11"/>
      <c r="G8" s="11">
        <v>105</v>
      </c>
      <c r="H8" s="11">
        <v>188</v>
      </c>
      <c r="I8" s="11">
        <v>180</v>
      </c>
      <c r="J8" s="11">
        <v>178</v>
      </c>
      <c r="K8" s="11">
        <v>173</v>
      </c>
      <c r="L8" s="11">
        <v>232</v>
      </c>
      <c r="M8" s="11"/>
      <c r="N8" s="11">
        <v>291</v>
      </c>
      <c r="O8" s="11">
        <v>291</v>
      </c>
      <c r="P8" s="11">
        <v>226</v>
      </c>
      <c r="Q8" s="11">
        <v>241</v>
      </c>
      <c r="R8" s="11"/>
      <c r="S8" s="11">
        <v>136</v>
      </c>
      <c r="T8" s="11">
        <v>162</v>
      </c>
      <c r="U8" s="11">
        <v>92</v>
      </c>
      <c r="V8" s="11">
        <v>102</v>
      </c>
      <c r="W8" s="11">
        <v>73</v>
      </c>
      <c r="X8" s="11">
        <v>93</v>
      </c>
      <c r="Y8" s="11">
        <v>87</v>
      </c>
      <c r="Z8" s="11">
        <v>38</v>
      </c>
      <c r="AA8" s="11">
        <v>116</v>
      </c>
      <c r="AB8" s="11">
        <v>78</v>
      </c>
      <c r="AC8" s="11">
        <v>52</v>
      </c>
      <c r="AD8" s="11">
        <v>25</v>
      </c>
      <c r="AE8" s="11"/>
      <c r="AF8" s="11">
        <v>409</v>
      </c>
      <c r="AG8" s="11">
        <v>446</v>
      </c>
      <c r="AH8" s="11">
        <v>131</v>
      </c>
      <c r="AI8" s="11"/>
      <c r="AJ8" s="11">
        <v>242</v>
      </c>
      <c r="AK8" s="11">
        <v>344</v>
      </c>
      <c r="AL8" s="11">
        <v>94</v>
      </c>
      <c r="AM8" s="11"/>
      <c r="AN8" s="11">
        <v>225</v>
      </c>
      <c r="AO8" s="11">
        <v>174</v>
      </c>
      <c r="AP8" s="11">
        <v>265</v>
      </c>
      <c r="AQ8" s="11">
        <v>122</v>
      </c>
      <c r="AR8" s="11">
        <v>13</v>
      </c>
      <c r="AS8" s="11"/>
      <c r="AT8" s="11">
        <v>922</v>
      </c>
      <c r="AU8" s="11">
        <v>127</v>
      </c>
      <c r="AV8" s="11"/>
      <c r="AW8" s="11">
        <v>486</v>
      </c>
      <c r="AX8" s="11">
        <v>127</v>
      </c>
      <c r="AY8" s="11">
        <v>442</v>
      </c>
    </row>
    <row r="9" spans="2:51">
      <c r="B9" s="18" t="s">
        <v>133</v>
      </c>
      <c r="C9" s="17">
        <v>0.117480678817578</v>
      </c>
      <c r="D9" s="17">
        <v>0.13417684297290799</v>
      </c>
      <c r="E9" s="17">
        <v>0.104799744777046</v>
      </c>
      <c r="F9" s="17"/>
      <c r="G9" s="17">
        <v>0.14431748326723701</v>
      </c>
      <c r="H9" s="17">
        <v>0.11786133337905499</v>
      </c>
      <c r="I9" s="17">
        <v>7.4828577361891302E-2</v>
      </c>
      <c r="J9" s="17">
        <v>0.121640459345739</v>
      </c>
      <c r="K9" s="17">
        <v>0.11540808009268699</v>
      </c>
      <c r="L9" s="17">
        <v>0.13650434187785601</v>
      </c>
      <c r="M9" s="17"/>
      <c r="N9" s="17">
        <v>0.147852346744062</v>
      </c>
      <c r="O9" s="17">
        <v>0.11331416476956099</v>
      </c>
      <c r="P9" s="17">
        <v>0.10180171935511199</v>
      </c>
      <c r="Q9" s="17">
        <v>0.103670854064024</v>
      </c>
      <c r="R9" s="17"/>
      <c r="S9" s="17">
        <v>0.16307051150986701</v>
      </c>
      <c r="T9" s="17">
        <v>0.10237561271782999</v>
      </c>
      <c r="U9" s="17">
        <v>0.13847146125693099</v>
      </c>
      <c r="V9" s="17">
        <v>9.6543095903478204E-2</v>
      </c>
      <c r="W9" s="17">
        <v>0.133224571990575</v>
      </c>
      <c r="X9" s="17">
        <v>0.108562873053948</v>
      </c>
      <c r="Y9" s="17">
        <v>5.1564833242917198E-2</v>
      </c>
      <c r="Z9" s="17">
        <v>0.112665122814837</v>
      </c>
      <c r="AA9" s="17">
        <v>0.105566997797176</v>
      </c>
      <c r="AB9" s="17">
        <v>0.11882998167320501</v>
      </c>
      <c r="AC9" s="17">
        <v>0.178942936553559</v>
      </c>
      <c r="AD9" s="17">
        <v>0.123386802061273</v>
      </c>
      <c r="AE9" s="17"/>
      <c r="AF9" s="17">
        <v>0.110812319245708</v>
      </c>
      <c r="AG9" s="17">
        <v>0.11813175966664</v>
      </c>
      <c r="AH9" s="17">
        <v>0.105770337620193</v>
      </c>
      <c r="AI9" s="17"/>
      <c r="AJ9" s="17">
        <v>0.142651665378002</v>
      </c>
      <c r="AK9" s="17">
        <v>0.124621080506152</v>
      </c>
      <c r="AL9" s="17">
        <v>0.184224331086591</v>
      </c>
      <c r="AM9" s="17"/>
      <c r="AN9" s="17">
        <v>7.3636453120583895E-2</v>
      </c>
      <c r="AO9" s="17">
        <v>0.107741901278454</v>
      </c>
      <c r="AP9" s="17">
        <v>0.13191007360278201</v>
      </c>
      <c r="AQ9" s="17">
        <v>0.157693517973921</v>
      </c>
      <c r="AR9" s="17">
        <v>0.207449163345891</v>
      </c>
      <c r="AS9" s="17"/>
      <c r="AT9" s="17">
        <v>0.11346314871421299</v>
      </c>
      <c r="AU9" s="17">
        <v>0.14133455702598899</v>
      </c>
      <c r="AV9" s="17"/>
      <c r="AW9" s="17">
        <v>0.14211281941398499</v>
      </c>
      <c r="AX9" s="17">
        <v>0.15344007737170501</v>
      </c>
      <c r="AY9" s="17">
        <v>8.00520169512077E-2</v>
      </c>
    </row>
    <row r="10" spans="2:51">
      <c r="B10" s="18" t="s">
        <v>134</v>
      </c>
      <c r="C10" s="17">
        <v>0.38207944290735801</v>
      </c>
      <c r="D10" s="17">
        <v>0.36940776304372802</v>
      </c>
      <c r="E10" s="17">
        <v>0.388874378056138</v>
      </c>
      <c r="F10" s="17"/>
      <c r="G10" s="17">
        <v>0.29870314997854902</v>
      </c>
      <c r="H10" s="17">
        <v>0.40294895967565902</v>
      </c>
      <c r="I10" s="17">
        <v>0.33408224025368799</v>
      </c>
      <c r="J10" s="17">
        <v>0.37411341701970902</v>
      </c>
      <c r="K10" s="17">
        <v>0.379311297724788</v>
      </c>
      <c r="L10" s="17">
        <v>0.44851879665868</v>
      </c>
      <c r="M10" s="17"/>
      <c r="N10" s="17">
        <v>0.41649103697963002</v>
      </c>
      <c r="O10" s="17">
        <v>0.42373820927348099</v>
      </c>
      <c r="P10" s="17">
        <v>0.36983517385583498</v>
      </c>
      <c r="Q10" s="17">
        <v>0.30405337721967302</v>
      </c>
      <c r="R10" s="17"/>
      <c r="S10" s="17">
        <v>0.35430897433659803</v>
      </c>
      <c r="T10" s="17">
        <v>0.41278680011448798</v>
      </c>
      <c r="U10" s="17">
        <v>0.35513472819217001</v>
      </c>
      <c r="V10" s="17">
        <v>0.30799951527828201</v>
      </c>
      <c r="W10" s="17">
        <v>0.32739457109079401</v>
      </c>
      <c r="X10" s="17">
        <v>0.385330361722658</v>
      </c>
      <c r="Y10" s="17">
        <v>0.50459228387420596</v>
      </c>
      <c r="Z10" s="17">
        <v>0.29585180984170201</v>
      </c>
      <c r="AA10" s="17">
        <v>0.386952646260314</v>
      </c>
      <c r="AB10" s="17">
        <v>0.45339455960825698</v>
      </c>
      <c r="AC10" s="17">
        <v>0.41961998399693701</v>
      </c>
      <c r="AD10" s="17">
        <v>0.26298386796738898</v>
      </c>
      <c r="AE10" s="17"/>
      <c r="AF10" s="17">
        <v>0.36700355241362498</v>
      </c>
      <c r="AG10" s="17">
        <v>0.45233895085432302</v>
      </c>
      <c r="AH10" s="17">
        <v>0.25743114562542102</v>
      </c>
      <c r="AI10" s="17"/>
      <c r="AJ10" s="17">
        <v>0.38603722202094498</v>
      </c>
      <c r="AK10" s="17">
        <v>0.44287183131714303</v>
      </c>
      <c r="AL10" s="17">
        <v>0.39363569296753698</v>
      </c>
      <c r="AM10" s="17"/>
      <c r="AN10" s="17">
        <v>0.323964783087135</v>
      </c>
      <c r="AO10" s="17">
        <v>0.37277979174950698</v>
      </c>
      <c r="AP10" s="17">
        <v>0.42640161202919102</v>
      </c>
      <c r="AQ10" s="17">
        <v>0.50658133793924598</v>
      </c>
      <c r="AR10" s="17">
        <v>0.452278539797486</v>
      </c>
      <c r="AS10" s="17"/>
      <c r="AT10" s="17">
        <v>0.38142208120445598</v>
      </c>
      <c r="AU10" s="17">
        <v>0.40722447444148402</v>
      </c>
      <c r="AV10" s="17"/>
      <c r="AW10" s="17">
        <v>0.44399620424719199</v>
      </c>
      <c r="AX10" s="17">
        <v>0.37670913833291603</v>
      </c>
      <c r="AY10" s="17">
        <v>0.31548070497263597</v>
      </c>
    </row>
    <row r="11" spans="2:51">
      <c r="B11" s="18" t="s">
        <v>135</v>
      </c>
      <c r="C11" s="17">
        <v>0.25654095879641298</v>
      </c>
      <c r="D11" s="17">
        <v>0.26255614668063698</v>
      </c>
      <c r="E11" s="17">
        <v>0.25215050554628099</v>
      </c>
      <c r="F11" s="17"/>
      <c r="G11" s="17">
        <v>0.28689214328562201</v>
      </c>
      <c r="H11" s="17">
        <v>0.23047466173574499</v>
      </c>
      <c r="I11" s="17">
        <v>0.28847535057537199</v>
      </c>
      <c r="J11" s="17">
        <v>0.26389864003350899</v>
      </c>
      <c r="K11" s="17">
        <v>0.246265544162905</v>
      </c>
      <c r="L11" s="17">
        <v>0.24110341107081801</v>
      </c>
      <c r="M11" s="17"/>
      <c r="N11" s="17">
        <v>0.22492511700308801</v>
      </c>
      <c r="O11" s="17">
        <v>0.25446378639836398</v>
      </c>
      <c r="P11" s="17">
        <v>0.27312892859812798</v>
      </c>
      <c r="Q11" s="17">
        <v>0.28877832369503798</v>
      </c>
      <c r="R11" s="17"/>
      <c r="S11" s="17">
        <v>0.241794539106166</v>
      </c>
      <c r="T11" s="17">
        <v>0.237029406136507</v>
      </c>
      <c r="U11" s="17">
        <v>0.259471887348241</v>
      </c>
      <c r="V11" s="17">
        <v>0.28018644965414302</v>
      </c>
      <c r="W11" s="17">
        <v>0.30223411974115499</v>
      </c>
      <c r="X11" s="17">
        <v>0.28615248480135402</v>
      </c>
      <c r="Y11" s="17">
        <v>0.248765590794983</v>
      </c>
      <c r="Z11" s="17">
        <v>0.26171680951917298</v>
      </c>
      <c r="AA11" s="17">
        <v>0.285609222963006</v>
      </c>
      <c r="AB11" s="17">
        <v>0.16565252513450801</v>
      </c>
      <c r="AC11" s="17">
        <v>0.22960741377819799</v>
      </c>
      <c r="AD11" s="17">
        <v>0.33898268240062901</v>
      </c>
      <c r="AE11" s="17"/>
      <c r="AF11" s="17">
        <v>0.275313856807549</v>
      </c>
      <c r="AG11" s="17">
        <v>0.227030416318902</v>
      </c>
      <c r="AH11" s="17">
        <v>0.29344632134062698</v>
      </c>
      <c r="AI11" s="17"/>
      <c r="AJ11" s="17">
        <v>0.25258377695552597</v>
      </c>
      <c r="AK11" s="17">
        <v>0.23885616598478099</v>
      </c>
      <c r="AL11" s="17">
        <v>0.233301834210703</v>
      </c>
      <c r="AM11" s="17"/>
      <c r="AN11" s="17">
        <v>0.29036839363663502</v>
      </c>
      <c r="AO11" s="17">
        <v>0.28548951042339898</v>
      </c>
      <c r="AP11" s="17">
        <v>0.24583667302081799</v>
      </c>
      <c r="AQ11" s="17">
        <v>0.16050129464919599</v>
      </c>
      <c r="AR11" s="17">
        <v>0.20322601482302199</v>
      </c>
      <c r="AS11" s="17"/>
      <c r="AT11" s="17">
        <v>0.26175030209021699</v>
      </c>
      <c r="AU11" s="17">
        <v>0.232343566258393</v>
      </c>
      <c r="AV11" s="17"/>
      <c r="AW11" s="17">
        <v>0.219851813327854</v>
      </c>
      <c r="AX11" s="17">
        <v>0.26923216076401402</v>
      </c>
      <c r="AY11" s="17">
        <v>0.293275256334245</v>
      </c>
    </row>
    <row r="12" spans="2:51">
      <c r="B12" s="18" t="s">
        <v>136</v>
      </c>
      <c r="C12" s="17">
        <v>0.11557835192040899</v>
      </c>
      <c r="D12" s="17">
        <v>0.114688366963103</v>
      </c>
      <c r="E12" s="17">
        <v>0.117281272964538</v>
      </c>
      <c r="F12" s="17"/>
      <c r="G12" s="17">
        <v>0.15609767065692801</v>
      </c>
      <c r="H12" s="17">
        <v>0.10057912346081201</v>
      </c>
      <c r="I12" s="17">
        <v>0.134285594016611</v>
      </c>
      <c r="J12" s="17">
        <v>0.11562854923277199</v>
      </c>
      <c r="K12" s="17">
        <v>0.10599279245012901</v>
      </c>
      <c r="L12" s="17">
        <v>0.10191033419389101</v>
      </c>
      <c r="M12" s="17"/>
      <c r="N12" s="17">
        <v>0.118697894614299</v>
      </c>
      <c r="O12" s="17">
        <v>0.102792682011008</v>
      </c>
      <c r="P12" s="17">
        <v>0.132497678221382</v>
      </c>
      <c r="Q12" s="17">
        <v>0.10240259461638999</v>
      </c>
      <c r="R12" s="17"/>
      <c r="S12" s="17">
        <v>0.11793884404680199</v>
      </c>
      <c r="T12" s="17">
        <v>0.101017688174884</v>
      </c>
      <c r="U12" s="17">
        <v>0.108993552690407</v>
      </c>
      <c r="V12" s="17">
        <v>0.167287708029146</v>
      </c>
      <c r="W12" s="17">
        <v>0.122858191671589</v>
      </c>
      <c r="X12" s="17">
        <v>0.117772047566917</v>
      </c>
      <c r="Y12" s="17">
        <v>6.7820643113629106E-2</v>
      </c>
      <c r="Z12" s="17">
        <v>0.205118336668275</v>
      </c>
      <c r="AA12" s="17">
        <v>9.4836115252546899E-2</v>
      </c>
      <c r="AB12" s="17">
        <v>0.15416634238488799</v>
      </c>
      <c r="AC12" s="17">
        <v>8.6961301813481301E-2</v>
      </c>
      <c r="AD12" s="17">
        <v>4.3366941542143503E-2</v>
      </c>
      <c r="AE12" s="17"/>
      <c r="AF12" s="17">
        <v>0.112397313634723</v>
      </c>
      <c r="AG12" s="17">
        <v>0.10271665099999799</v>
      </c>
      <c r="AH12" s="17">
        <v>0.117473910407659</v>
      </c>
      <c r="AI12" s="17"/>
      <c r="AJ12" s="17">
        <v>9.4177125476645002E-2</v>
      </c>
      <c r="AK12" s="17">
        <v>9.6322288105146606E-2</v>
      </c>
      <c r="AL12" s="17">
        <v>0.109516461522675</v>
      </c>
      <c r="AM12" s="17"/>
      <c r="AN12" s="17">
        <v>0.125395074083749</v>
      </c>
      <c r="AO12" s="17">
        <v>0.15369762984191199</v>
      </c>
      <c r="AP12" s="17">
        <v>0.104171341685938</v>
      </c>
      <c r="AQ12" s="17">
        <v>8.5320052527493598E-2</v>
      </c>
      <c r="AR12" s="17">
        <v>0.137046282033601</v>
      </c>
      <c r="AS12" s="17"/>
      <c r="AT12" s="17">
        <v>0.112312092329012</v>
      </c>
      <c r="AU12" s="17">
        <v>0.13269923282161999</v>
      </c>
      <c r="AV12" s="17"/>
      <c r="AW12" s="17">
        <v>0.106500928465159</v>
      </c>
      <c r="AX12" s="17">
        <v>0.104175940225957</v>
      </c>
      <c r="AY12" s="17">
        <v>0.12884076653871901</v>
      </c>
    </row>
    <row r="13" spans="2:51">
      <c r="B13" s="18" t="s">
        <v>137</v>
      </c>
      <c r="C13" s="17">
        <v>7.9904129028267198E-2</v>
      </c>
      <c r="D13" s="17">
        <v>8.8171791272493999E-2</v>
      </c>
      <c r="E13" s="17">
        <v>7.3807896136486306E-2</v>
      </c>
      <c r="F13" s="17"/>
      <c r="G13" s="17">
        <v>9.5551817352217003E-2</v>
      </c>
      <c r="H13" s="17">
        <v>0.111070451810862</v>
      </c>
      <c r="I13" s="17">
        <v>9.7005976526657295E-2</v>
      </c>
      <c r="J13" s="17">
        <v>7.8252619764084999E-2</v>
      </c>
      <c r="K13" s="17">
        <v>9.6435606253417197E-2</v>
      </c>
      <c r="L13" s="17">
        <v>2.3121563595286401E-2</v>
      </c>
      <c r="M13" s="17"/>
      <c r="N13" s="17">
        <v>5.52543981147431E-2</v>
      </c>
      <c r="O13" s="17">
        <v>6.3708373706173396E-2</v>
      </c>
      <c r="P13" s="17">
        <v>7.2628975249345806E-2</v>
      </c>
      <c r="Q13" s="17">
        <v>0.13437749125599799</v>
      </c>
      <c r="R13" s="17"/>
      <c r="S13" s="17">
        <v>5.8374920999959799E-2</v>
      </c>
      <c r="T13" s="17">
        <v>0.112017259581682</v>
      </c>
      <c r="U13" s="17">
        <v>5.4137457711836201E-2</v>
      </c>
      <c r="V13" s="17">
        <v>0.11000054607689599</v>
      </c>
      <c r="W13" s="17">
        <v>9.6933321263292099E-2</v>
      </c>
      <c r="X13" s="17">
        <v>9.3559710870019602E-2</v>
      </c>
      <c r="Y13" s="17">
        <v>7.2248873242429901E-2</v>
      </c>
      <c r="Z13" s="17">
        <v>6.5722599766337306E-2</v>
      </c>
      <c r="AA13" s="17">
        <v>5.5941697122924398E-2</v>
      </c>
      <c r="AB13" s="17">
        <v>6.4721548180753E-2</v>
      </c>
      <c r="AC13" s="17">
        <v>4.3728289793509803E-2</v>
      </c>
      <c r="AD13" s="17">
        <v>0.14446509086002099</v>
      </c>
      <c r="AE13" s="17"/>
      <c r="AF13" s="17">
        <v>9.1667359245941701E-2</v>
      </c>
      <c r="AG13" s="17">
        <v>5.9782325667629997E-2</v>
      </c>
      <c r="AH13" s="17">
        <v>0.12900060806450001</v>
      </c>
      <c r="AI13" s="17"/>
      <c r="AJ13" s="17">
        <v>8.4475314225649301E-2</v>
      </c>
      <c r="AK13" s="17">
        <v>5.9685638331872203E-2</v>
      </c>
      <c r="AL13" s="17">
        <v>3.1094651940940101E-2</v>
      </c>
      <c r="AM13" s="17"/>
      <c r="AN13" s="17">
        <v>0.11705451744039599</v>
      </c>
      <c r="AO13" s="17">
        <v>5.3235300706902897E-2</v>
      </c>
      <c r="AP13" s="17">
        <v>5.6280940040064002E-2</v>
      </c>
      <c r="AQ13" s="17">
        <v>2.90597109995482E-2</v>
      </c>
      <c r="AR13" s="17">
        <v>0</v>
      </c>
      <c r="AS13" s="17"/>
      <c r="AT13" s="17">
        <v>8.3515565184415594E-2</v>
      </c>
      <c r="AU13" s="17">
        <v>5.1335568900358099E-2</v>
      </c>
      <c r="AV13" s="17"/>
      <c r="AW13" s="17">
        <v>5.1788740677284499E-2</v>
      </c>
      <c r="AX13" s="17">
        <v>7.3516835592915303E-2</v>
      </c>
      <c r="AY13" s="17">
        <v>0.11267864047163</v>
      </c>
    </row>
    <row r="14" spans="2:51">
      <c r="B14" s="18" t="s">
        <v>119</v>
      </c>
      <c r="C14" s="17">
        <v>4.8416438529974001E-2</v>
      </c>
      <c r="D14" s="17">
        <v>3.09990890671289E-2</v>
      </c>
      <c r="E14" s="17">
        <v>6.3086202519510998E-2</v>
      </c>
      <c r="F14" s="17"/>
      <c r="G14" s="17">
        <v>1.84377354594474E-2</v>
      </c>
      <c r="H14" s="17">
        <v>3.7065469937865803E-2</v>
      </c>
      <c r="I14" s="17">
        <v>7.1322261265780298E-2</v>
      </c>
      <c r="J14" s="17">
        <v>4.6466314604186702E-2</v>
      </c>
      <c r="K14" s="17">
        <v>5.6586679316072502E-2</v>
      </c>
      <c r="L14" s="17">
        <v>4.8841552603469E-2</v>
      </c>
      <c r="M14" s="17"/>
      <c r="N14" s="17">
        <v>3.6779206544179002E-2</v>
      </c>
      <c r="O14" s="17">
        <v>4.1982783841412401E-2</v>
      </c>
      <c r="P14" s="17">
        <v>5.0107524720197097E-2</v>
      </c>
      <c r="Q14" s="17">
        <v>6.6717359148876401E-2</v>
      </c>
      <c r="R14" s="17"/>
      <c r="S14" s="17">
        <v>6.4512210000607001E-2</v>
      </c>
      <c r="T14" s="17">
        <v>3.4773233274608302E-2</v>
      </c>
      <c r="U14" s="17">
        <v>8.3790912800414993E-2</v>
      </c>
      <c r="V14" s="17">
        <v>3.7982685058054903E-2</v>
      </c>
      <c r="W14" s="17">
        <v>1.7355224242594301E-2</v>
      </c>
      <c r="X14" s="17">
        <v>8.6225219851025006E-3</v>
      </c>
      <c r="Y14" s="17">
        <v>5.5007775731834199E-2</v>
      </c>
      <c r="Z14" s="17">
        <v>5.8925321389674601E-2</v>
      </c>
      <c r="AA14" s="17">
        <v>7.1093320604033297E-2</v>
      </c>
      <c r="AB14" s="17">
        <v>4.3235043018389097E-2</v>
      </c>
      <c r="AC14" s="17">
        <v>4.11400740643144E-2</v>
      </c>
      <c r="AD14" s="17">
        <v>8.6814615168544898E-2</v>
      </c>
      <c r="AE14" s="17"/>
      <c r="AF14" s="17">
        <v>4.28055986524533E-2</v>
      </c>
      <c r="AG14" s="17">
        <v>3.9999896492507098E-2</v>
      </c>
      <c r="AH14" s="17">
        <v>9.68776769415991E-2</v>
      </c>
      <c r="AI14" s="17"/>
      <c r="AJ14" s="17">
        <v>4.0074895943231999E-2</v>
      </c>
      <c r="AK14" s="17">
        <v>3.7642995754904998E-2</v>
      </c>
      <c r="AL14" s="17">
        <v>4.8227028271552799E-2</v>
      </c>
      <c r="AM14" s="17"/>
      <c r="AN14" s="17">
        <v>6.9580778631501597E-2</v>
      </c>
      <c r="AO14" s="17">
        <v>2.7055865999825301E-2</v>
      </c>
      <c r="AP14" s="17">
        <v>3.5399359621206897E-2</v>
      </c>
      <c r="AQ14" s="17">
        <v>6.0844085910595397E-2</v>
      </c>
      <c r="AR14" s="17">
        <v>0</v>
      </c>
      <c r="AS14" s="17"/>
      <c r="AT14" s="17">
        <v>4.7536810477686202E-2</v>
      </c>
      <c r="AU14" s="17">
        <v>3.5062600552155702E-2</v>
      </c>
      <c r="AV14" s="17"/>
      <c r="AW14" s="17">
        <v>3.5749493868525502E-2</v>
      </c>
      <c r="AX14" s="17">
        <v>2.2925847712493699E-2</v>
      </c>
      <c r="AY14" s="17">
        <v>6.9672614731562194E-2</v>
      </c>
    </row>
    <row r="15" spans="2:51">
      <c r="B15" s="18" t="s">
        <v>138</v>
      </c>
      <c r="C15" s="21">
        <v>0.49956012172493602</v>
      </c>
      <c r="D15" s="21">
        <v>0.50358460601663702</v>
      </c>
      <c r="E15" s="21">
        <v>0.49367412283318401</v>
      </c>
      <c r="F15" s="21"/>
      <c r="G15" s="21">
        <v>0.443020633245786</v>
      </c>
      <c r="H15" s="21">
        <v>0.52081029305471505</v>
      </c>
      <c r="I15" s="21">
        <v>0.40891081761557901</v>
      </c>
      <c r="J15" s="21">
        <v>0.49575387636544799</v>
      </c>
      <c r="K15" s="21">
        <v>0.49471937781747599</v>
      </c>
      <c r="L15" s="21">
        <v>0.58502313853653598</v>
      </c>
      <c r="M15" s="21"/>
      <c r="N15" s="21">
        <v>0.56434338372369197</v>
      </c>
      <c r="O15" s="21">
        <v>0.53705237404304196</v>
      </c>
      <c r="P15" s="21">
        <v>0.47163689321094698</v>
      </c>
      <c r="Q15" s="21">
        <v>0.407724231283697</v>
      </c>
      <c r="R15" s="21"/>
      <c r="S15" s="21">
        <v>0.51737948584646498</v>
      </c>
      <c r="T15" s="21">
        <v>0.51516241283231801</v>
      </c>
      <c r="U15" s="21">
        <v>0.49360618944910101</v>
      </c>
      <c r="V15" s="21">
        <v>0.40454261118175999</v>
      </c>
      <c r="W15" s="21">
        <v>0.46061914308136997</v>
      </c>
      <c r="X15" s="21">
        <v>0.49389323477660602</v>
      </c>
      <c r="Y15" s="21">
        <v>0.55615711711712401</v>
      </c>
      <c r="Z15" s="21">
        <v>0.40851693265653999</v>
      </c>
      <c r="AA15" s="21">
        <v>0.49251964405748999</v>
      </c>
      <c r="AB15" s="21">
        <v>0.57222454128146105</v>
      </c>
      <c r="AC15" s="21">
        <v>0.59856292055049598</v>
      </c>
      <c r="AD15" s="21">
        <v>0.38637067002866099</v>
      </c>
      <c r="AE15" s="21"/>
      <c r="AF15" s="21">
        <v>0.47781587165933298</v>
      </c>
      <c r="AG15" s="21">
        <v>0.57047071052096299</v>
      </c>
      <c r="AH15" s="21">
        <v>0.36320148324561402</v>
      </c>
      <c r="AI15" s="21"/>
      <c r="AJ15" s="21">
        <v>0.52868888739894704</v>
      </c>
      <c r="AK15" s="21">
        <v>0.56749291182329498</v>
      </c>
      <c r="AL15" s="21">
        <v>0.57786002405412795</v>
      </c>
      <c r="AM15" s="21"/>
      <c r="AN15" s="21">
        <v>0.39760123620771898</v>
      </c>
      <c r="AO15" s="21">
        <v>0.48052169302796099</v>
      </c>
      <c r="AP15" s="21">
        <v>0.55831168563197298</v>
      </c>
      <c r="AQ15" s="21">
        <v>0.66427485591316704</v>
      </c>
      <c r="AR15" s="21">
        <v>0.65972770314337803</v>
      </c>
      <c r="AS15" s="21"/>
      <c r="AT15" s="21">
        <v>0.49488522991866901</v>
      </c>
      <c r="AU15" s="21">
        <v>0.54855903146747398</v>
      </c>
      <c r="AV15" s="21"/>
      <c r="AW15" s="21">
        <v>0.58610902366117701</v>
      </c>
      <c r="AX15" s="21">
        <v>0.53014921570462004</v>
      </c>
      <c r="AY15" s="21">
        <v>0.39553272192384398</v>
      </c>
    </row>
    <row r="16" spans="2:51">
      <c r="B16" s="18" t="s">
        <v>139</v>
      </c>
      <c r="C16" s="21">
        <v>0.19548248094867601</v>
      </c>
      <c r="D16" s="21">
        <v>0.202860158235597</v>
      </c>
      <c r="E16" s="21">
        <v>0.191089169101024</v>
      </c>
      <c r="F16" s="21"/>
      <c r="G16" s="21">
        <v>0.25164948800914499</v>
      </c>
      <c r="H16" s="21">
        <v>0.211649575271674</v>
      </c>
      <c r="I16" s="21">
        <v>0.23129157054326899</v>
      </c>
      <c r="J16" s="21">
        <v>0.19388116899685701</v>
      </c>
      <c r="K16" s="21">
        <v>0.20242839870354601</v>
      </c>
      <c r="L16" s="21">
        <v>0.125031897789177</v>
      </c>
      <c r="M16" s="21"/>
      <c r="N16" s="21">
        <v>0.173952292729042</v>
      </c>
      <c r="O16" s="21">
        <v>0.16650105571718099</v>
      </c>
      <c r="P16" s="21">
        <v>0.205126653470728</v>
      </c>
      <c r="Q16" s="21">
        <v>0.236780085872389</v>
      </c>
      <c r="R16" s="21"/>
      <c r="S16" s="21">
        <v>0.17631376504676199</v>
      </c>
      <c r="T16" s="21">
        <v>0.21303494775656701</v>
      </c>
      <c r="U16" s="21">
        <v>0.16313101040224301</v>
      </c>
      <c r="V16" s="21">
        <v>0.27728825410604202</v>
      </c>
      <c r="W16" s="21">
        <v>0.219791512934881</v>
      </c>
      <c r="X16" s="21">
        <v>0.211331758436937</v>
      </c>
      <c r="Y16" s="21">
        <v>0.14006951635605899</v>
      </c>
      <c r="Z16" s="21">
        <v>0.27084093643461199</v>
      </c>
      <c r="AA16" s="21">
        <v>0.150777812375471</v>
      </c>
      <c r="AB16" s="21">
        <v>0.21888789056564101</v>
      </c>
      <c r="AC16" s="21">
        <v>0.13068959160699101</v>
      </c>
      <c r="AD16" s="21">
        <v>0.18783203240216401</v>
      </c>
      <c r="AE16" s="21"/>
      <c r="AF16" s="21">
        <v>0.20406467288066499</v>
      </c>
      <c r="AG16" s="21">
        <v>0.162498976667628</v>
      </c>
      <c r="AH16" s="21">
        <v>0.24647451847216001</v>
      </c>
      <c r="AI16" s="21"/>
      <c r="AJ16" s="21">
        <v>0.178652439702294</v>
      </c>
      <c r="AK16" s="21">
        <v>0.156007926437019</v>
      </c>
      <c r="AL16" s="21">
        <v>0.14061111346361599</v>
      </c>
      <c r="AM16" s="21"/>
      <c r="AN16" s="21">
        <v>0.242449591524145</v>
      </c>
      <c r="AO16" s="21">
        <v>0.20693293054881501</v>
      </c>
      <c r="AP16" s="21">
        <v>0.16045228172600201</v>
      </c>
      <c r="AQ16" s="21">
        <v>0.114379763527042</v>
      </c>
      <c r="AR16" s="21">
        <v>0.137046282033601</v>
      </c>
      <c r="AS16" s="21"/>
      <c r="AT16" s="21">
        <v>0.19582765751342701</v>
      </c>
      <c r="AU16" s="21">
        <v>0.184034801721978</v>
      </c>
      <c r="AV16" s="21"/>
      <c r="AW16" s="21">
        <v>0.158289669142443</v>
      </c>
      <c r="AX16" s="21">
        <v>0.177692775818872</v>
      </c>
      <c r="AY16" s="21">
        <v>0.24151940701034899</v>
      </c>
    </row>
    <row r="17" spans="2:51">
      <c r="B17" s="18" t="s">
        <v>140</v>
      </c>
      <c r="C17" s="22">
        <v>0.30407764077625998</v>
      </c>
      <c r="D17" s="22">
        <v>0.30072444778104002</v>
      </c>
      <c r="E17" s="22">
        <v>0.30258495373215999</v>
      </c>
      <c r="F17" s="22"/>
      <c r="G17" s="22">
        <v>0.191371145236641</v>
      </c>
      <c r="H17" s="22">
        <v>0.30916071778304099</v>
      </c>
      <c r="I17" s="22">
        <v>0.17761924707231</v>
      </c>
      <c r="J17" s="22">
        <v>0.30187270736859101</v>
      </c>
      <c r="K17" s="22">
        <v>0.29229097911392998</v>
      </c>
      <c r="L17" s="22">
        <v>0.45999124074735898</v>
      </c>
      <c r="M17" s="22"/>
      <c r="N17" s="22">
        <v>0.39039109099465003</v>
      </c>
      <c r="O17" s="22">
        <v>0.37055131832586102</v>
      </c>
      <c r="P17" s="22">
        <v>0.26651023974021898</v>
      </c>
      <c r="Q17" s="22">
        <v>0.17094414541130801</v>
      </c>
      <c r="R17" s="22"/>
      <c r="S17" s="22">
        <v>0.34106572079970399</v>
      </c>
      <c r="T17" s="22">
        <v>0.302127465075751</v>
      </c>
      <c r="U17" s="22">
        <v>0.33047517904685803</v>
      </c>
      <c r="V17" s="22">
        <v>0.127254357075718</v>
      </c>
      <c r="W17" s="22">
        <v>0.240827630146488</v>
      </c>
      <c r="X17" s="22">
        <v>0.28256147633966899</v>
      </c>
      <c r="Y17" s="22">
        <v>0.41608760076106499</v>
      </c>
      <c r="Z17" s="22">
        <v>0.137675996221927</v>
      </c>
      <c r="AA17" s="22">
        <v>0.34174183168201799</v>
      </c>
      <c r="AB17" s="22">
        <v>0.35333665071581999</v>
      </c>
      <c r="AC17" s="22">
        <v>0.46787332894350497</v>
      </c>
      <c r="AD17" s="22">
        <v>0.19853863762649701</v>
      </c>
      <c r="AE17" s="22"/>
      <c r="AF17" s="22">
        <v>0.27375119877866799</v>
      </c>
      <c r="AG17" s="22">
        <v>0.40797173385333602</v>
      </c>
      <c r="AH17" s="22">
        <v>0.116726964773454</v>
      </c>
      <c r="AI17" s="22"/>
      <c r="AJ17" s="22">
        <v>0.35003644769665299</v>
      </c>
      <c r="AK17" s="22">
        <v>0.41148498538627698</v>
      </c>
      <c r="AL17" s="22">
        <v>0.43724891059051302</v>
      </c>
      <c r="AM17" s="22"/>
      <c r="AN17" s="22">
        <v>0.15515164468357401</v>
      </c>
      <c r="AO17" s="22">
        <v>0.27358876247914599</v>
      </c>
      <c r="AP17" s="22">
        <v>0.39785940390597002</v>
      </c>
      <c r="AQ17" s="22">
        <v>0.549895092386125</v>
      </c>
      <c r="AR17" s="22">
        <v>0.522681421109777</v>
      </c>
      <c r="AS17" s="22"/>
      <c r="AT17" s="22">
        <v>0.299057572405242</v>
      </c>
      <c r="AU17" s="22">
        <v>0.36452422974549598</v>
      </c>
      <c r="AV17" s="22"/>
      <c r="AW17" s="22">
        <v>0.42781935451873399</v>
      </c>
      <c r="AX17" s="22">
        <v>0.35245643988574799</v>
      </c>
      <c r="AY17" s="22">
        <v>0.15401331491349499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F22"/>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6" width="20.7109375" customWidth="1"/>
  </cols>
  <sheetData>
    <row r="2" spans="2:6" ht="39.950000000000003" customHeight="1">
      <c r="D2" s="31" t="s">
        <v>668</v>
      </c>
      <c r="E2" s="32"/>
      <c r="F2" s="32"/>
    </row>
    <row r="6" spans="2:6" ht="50.1" customHeight="1">
      <c r="B6" s="20" t="s">
        <v>70</v>
      </c>
      <c r="C6" s="20" t="s">
        <v>672</v>
      </c>
      <c r="D6" s="20" t="s">
        <v>673</v>
      </c>
      <c r="E6" s="20" t="s">
        <v>674</v>
      </c>
    </row>
    <row r="7" spans="2:6">
      <c r="B7" s="18" t="s">
        <v>133</v>
      </c>
      <c r="C7" s="17">
        <v>0.19564968898190799</v>
      </c>
      <c r="D7" s="17">
        <v>0.14645860505224501</v>
      </c>
      <c r="E7" s="17">
        <v>0.203650347389601</v>
      </c>
    </row>
    <row r="8" spans="2:6">
      <c r="B8" s="18" t="s">
        <v>134</v>
      </c>
      <c r="C8" s="17">
        <v>0.45112847373215098</v>
      </c>
      <c r="D8" s="17">
        <v>0.39899892002044501</v>
      </c>
      <c r="E8" s="17">
        <v>0.360636245935193</v>
      </c>
    </row>
    <row r="9" spans="2:6">
      <c r="B9" s="18" t="s">
        <v>135</v>
      </c>
      <c r="C9" s="17">
        <v>0.24538342138627001</v>
      </c>
      <c r="D9" s="17">
        <v>0.328037521957318</v>
      </c>
      <c r="E9" s="17">
        <v>0.31940402181662297</v>
      </c>
    </row>
    <row r="10" spans="2:6">
      <c r="B10" s="18" t="s">
        <v>136</v>
      </c>
      <c r="C10" s="17">
        <v>5.53544010189174E-2</v>
      </c>
      <c r="D10" s="17">
        <v>5.2751322259781699E-2</v>
      </c>
      <c r="E10" s="17">
        <v>6.3298074008384206E-2</v>
      </c>
    </row>
    <row r="11" spans="2:6">
      <c r="B11" s="18" t="s">
        <v>137</v>
      </c>
      <c r="C11" s="17">
        <v>1.1407930159954199E-2</v>
      </c>
      <c r="D11" s="17">
        <v>1.9108581357537499E-2</v>
      </c>
      <c r="E11" s="17">
        <v>1.73247747528209E-2</v>
      </c>
    </row>
    <row r="12" spans="2:6">
      <c r="B12" s="18" t="s">
        <v>119</v>
      </c>
      <c r="C12" s="17">
        <v>4.1076084720799703E-2</v>
      </c>
      <c r="D12" s="17">
        <v>5.4645049352672899E-2</v>
      </c>
      <c r="E12" s="17">
        <v>3.5686536097377798E-2</v>
      </c>
    </row>
    <row r="13" spans="2:6">
      <c r="B13" s="23" t="s">
        <v>138</v>
      </c>
      <c r="C13" s="21">
        <v>0.64677816271405897</v>
      </c>
      <c r="D13" s="21">
        <v>0.54545752507268996</v>
      </c>
      <c r="E13" s="21">
        <v>0.56428659332479403</v>
      </c>
    </row>
    <row r="14" spans="2:6">
      <c r="B14" s="23" t="s">
        <v>139</v>
      </c>
      <c r="C14" s="21">
        <v>6.6762331178871606E-2</v>
      </c>
      <c r="D14" s="21">
        <v>7.1859903617319199E-2</v>
      </c>
      <c r="E14" s="21">
        <v>8.0622848761205096E-2</v>
      </c>
    </row>
    <row r="15" spans="2:6">
      <c r="B15" s="23" t="s">
        <v>140</v>
      </c>
      <c r="C15" s="22">
        <v>0.58001583153518799</v>
      </c>
      <c r="D15" s="22">
        <v>0.47359762145537099</v>
      </c>
      <c r="E15" s="22">
        <v>0.48366374456358902</v>
      </c>
    </row>
    <row r="16" spans="2:6">
      <c r="B16" t="s">
        <v>17</v>
      </c>
      <c r="C16" s="16"/>
      <c r="D16" s="16"/>
      <c r="E16" s="16"/>
    </row>
    <row r="17" spans="2:2">
      <c r="B17" t="s">
        <v>666</v>
      </c>
    </row>
    <row r="18" spans="2:2">
      <c r="B18" t="s">
        <v>667</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1062</v>
      </c>
      <c r="D7" s="10">
        <v>461</v>
      </c>
      <c r="E7" s="10">
        <v>596</v>
      </c>
      <c r="F7" s="10"/>
      <c r="G7" s="10">
        <v>94</v>
      </c>
      <c r="H7" s="10">
        <v>151</v>
      </c>
      <c r="I7" s="10">
        <v>164</v>
      </c>
      <c r="J7" s="10">
        <v>182</v>
      </c>
      <c r="K7" s="10">
        <v>213</v>
      </c>
      <c r="L7" s="10">
        <v>258</v>
      </c>
      <c r="M7" s="10"/>
      <c r="N7" s="10">
        <v>319</v>
      </c>
      <c r="O7" s="10">
        <v>313</v>
      </c>
      <c r="P7" s="10">
        <v>194</v>
      </c>
      <c r="Q7" s="10">
        <v>229</v>
      </c>
      <c r="R7" s="10"/>
      <c r="S7" s="10">
        <v>111</v>
      </c>
      <c r="T7" s="10">
        <v>170</v>
      </c>
      <c r="U7" s="10">
        <v>108</v>
      </c>
      <c r="V7" s="10">
        <v>99</v>
      </c>
      <c r="W7" s="10">
        <v>76</v>
      </c>
      <c r="X7" s="10">
        <v>85</v>
      </c>
      <c r="Y7" s="10">
        <v>90</v>
      </c>
      <c r="Z7" s="10">
        <v>43</v>
      </c>
      <c r="AA7" s="10">
        <v>123</v>
      </c>
      <c r="AB7" s="10">
        <v>80</v>
      </c>
      <c r="AC7" s="10">
        <v>54</v>
      </c>
      <c r="AD7" s="10">
        <v>23</v>
      </c>
      <c r="AE7" s="10"/>
      <c r="AF7" s="10">
        <v>430</v>
      </c>
      <c r="AG7" s="10">
        <v>447</v>
      </c>
      <c r="AH7" s="10">
        <v>123</v>
      </c>
      <c r="AI7" s="10"/>
      <c r="AJ7" s="10">
        <v>257</v>
      </c>
      <c r="AK7" s="10">
        <v>334</v>
      </c>
      <c r="AL7" s="10">
        <v>97</v>
      </c>
      <c r="AM7" s="10"/>
      <c r="AN7" s="10">
        <v>226</v>
      </c>
      <c r="AO7" s="10">
        <v>168</v>
      </c>
      <c r="AP7" s="10">
        <v>263</v>
      </c>
      <c r="AQ7" s="10">
        <v>130</v>
      </c>
      <c r="AR7" s="10">
        <v>13</v>
      </c>
      <c r="AS7" s="10"/>
      <c r="AT7" s="10">
        <v>943</v>
      </c>
      <c r="AU7" s="10">
        <v>113</v>
      </c>
      <c r="AV7" s="10"/>
      <c r="AW7" s="10">
        <v>511</v>
      </c>
      <c r="AX7" s="10">
        <v>118</v>
      </c>
      <c r="AY7" s="10">
        <v>433</v>
      </c>
    </row>
    <row r="8" spans="2:51" ht="30" customHeight="1">
      <c r="B8" s="11" t="s">
        <v>112</v>
      </c>
      <c r="C8" s="11">
        <v>1055</v>
      </c>
      <c r="D8" s="11">
        <v>473</v>
      </c>
      <c r="E8" s="11">
        <v>578</v>
      </c>
      <c r="F8" s="11"/>
      <c r="G8" s="11">
        <v>105</v>
      </c>
      <c r="H8" s="11">
        <v>188</v>
      </c>
      <c r="I8" s="11">
        <v>180</v>
      </c>
      <c r="J8" s="11">
        <v>178</v>
      </c>
      <c r="K8" s="11">
        <v>173</v>
      </c>
      <c r="L8" s="11">
        <v>232</v>
      </c>
      <c r="M8" s="11"/>
      <c r="N8" s="11">
        <v>291</v>
      </c>
      <c r="O8" s="11">
        <v>291</v>
      </c>
      <c r="P8" s="11">
        <v>226</v>
      </c>
      <c r="Q8" s="11">
        <v>241</v>
      </c>
      <c r="R8" s="11"/>
      <c r="S8" s="11">
        <v>136</v>
      </c>
      <c r="T8" s="11">
        <v>162</v>
      </c>
      <c r="U8" s="11">
        <v>92</v>
      </c>
      <c r="V8" s="11">
        <v>102</v>
      </c>
      <c r="W8" s="11">
        <v>73</v>
      </c>
      <c r="X8" s="11">
        <v>93</v>
      </c>
      <c r="Y8" s="11">
        <v>87</v>
      </c>
      <c r="Z8" s="11">
        <v>38</v>
      </c>
      <c r="AA8" s="11">
        <v>116</v>
      </c>
      <c r="AB8" s="11">
        <v>78</v>
      </c>
      <c r="AC8" s="11">
        <v>52</v>
      </c>
      <c r="AD8" s="11">
        <v>25</v>
      </c>
      <c r="AE8" s="11"/>
      <c r="AF8" s="11">
        <v>409</v>
      </c>
      <c r="AG8" s="11">
        <v>446</v>
      </c>
      <c r="AH8" s="11">
        <v>131</v>
      </c>
      <c r="AI8" s="11"/>
      <c r="AJ8" s="11">
        <v>242</v>
      </c>
      <c r="AK8" s="11">
        <v>344</v>
      </c>
      <c r="AL8" s="11">
        <v>94</v>
      </c>
      <c r="AM8" s="11"/>
      <c r="AN8" s="11">
        <v>225</v>
      </c>
      <c r="AO8" s="11">
        <v>174</v>
      </c>
      <c r="AP8" s="11">
        <v>265</v>
      </c>
      <c r="AQ8" s="11">
        <v>122</v>
      </c>
      <c r="AR8" s="11">
        <v>13</v>
      </c>
      <c r="AS8" s="11"/>
      <c r="AT8" s="11">
        <v>922</v>
      </c>
      <c r="AU8" s="11">
        <v>127</v>
      </c>
      <c r="AV8" s="11"/>
      <c r="AW8" s="11">
        <v>486</v>
      </c>
      <c r="AX8" s="11">
        <v>127</v>
      </c>
      <c r="AY8" s="11">
        <v>442</v>
      </c>
    </row>
    <row r="9" spans="2:51">
      <c r="B9" s="18" t="s">
        <v>133</v>
      </c>
      <c r="C9" s="17">
        <v>0.106359508780852</v>
      </c>
      <c r="D9" s="17">
        <v>0.128911522094311</v>
      </c>
      <c r="E9" s="17">
        <v>8.8789950938053294E-2</v>
      </c>
      <c r="F9" s="17"/>
      <c r="G9" s="17">
        <v>9.4371753507638906E-2</v>
      </c>
      <c r="H9" s="17">
        <v>0.14973159684138401</v>
      </c>
      <c r="I9" s="17">
        <v>0.121083668427494</v>
      </c>
      <c r="J9" s="17">
        <v>0.10067274291893601</v>
      </c>
      <c r="K9" s="17">
        <v>0.110520511678047</v>
      </c>
      <c r="L9" s="17">
        <v>6.6394632321481198E-2</v>
      </c>
      <c r="M9" s="17"/>
      <c r="N9" s="17">
        <v>8.6938164321239603E-2</v>
      </c>
      <c r="O9" s="17">
        <v>8.7271318359907299E-2</v>
      </c>
      <c r="P9" s="17">
        <v>0.15654085631064299</v>
      </c>
      <c r="Q9" s="17">
        <v>0.108783741257062</v>
      </c>
      <c r="R9" s="17"/>
      <c r="S9" s="17">
        <v>0.18362290740097101</v>
      </c>
      <c r="T9" s="17">
        <v>7.8897061487976594E-2</v>
      </c>
      <c r="U9" s="17">
        <v>0.100233110142621</v>
      </c>
      <c r="V9" s="17">
        <v>7.3571111874896705E-2</v>
      </c>
      <c r="W9" s="17">
        <v>0.115852582758007</v>
      </c>
      <c r="X9" s="17">
        <v>6.0882712219237002E-2</v>
      </c>
      <c r="Y9" s="17">
        <v>0.100323299350684</v>
      </c>
      <c r="Z9" s="17">
        <v>0.134128248280872</v>
      </c>
      <c r="AA9" s="17">
        <v>8.9676010478730001E-2</v>
      </c>
      <c r="AB9" s="17">
        <v>6.9591747221557906E-2</v>
      </c>
      <c r="AC9" s="17">
        <v>0.1305128660654</v>
      </c>
      <c r="AD9" s="17">
        <v>0.286730196196257</v>
      </c>
      <c r="AE9" s="17"/>
      <c r="AF9" s="17">
        <v>0.102755212333614</v>
      </c>
      <c r="AG9" s="17">
        <v>0.105470622997548</v>
      </c>
      <c r="AH9" s="17">
        <v>0.13860602194818</v>
      </c>
      <c r="AI9" s="17"/>
      <c r="AJ9" s="17">
        <v>0.104540329407977</v>
      </c>
      <c r="AK9" s="17">
        <v>9.7470107601046796E-2</v>
      </c>
      <c r="AL9" s="17">
        <v>7.9563261589865403E-2</v>
      </c>
      <c r="AM9" s="17"/>
      <c r="AN9" s="17">
        <v>7.4374470945350907E-2</v>
      </c>
      <c r="AO9" s="17">
        <v>8.8120142033925805E-2</v>
      </c>
      <c r="AP9" s="17">
        <v>0.144236075105628</v>
      </c>
      <c r="AQ9" s="17">
        <v>8.3748571851907802E-2</v>
      </c>
      <c r="AR9" s="17">
        <v>0.26222640720109203</v>
      </c>
      <c r="AS9" s="17"/>
      <c r="AT9" s="17">
        <v>0.104742596550435</v>
      </c>
      <c r="AU9" s="17">
        <v>0.123783722576461</v>
      </c>
      <c r="AV9" s="17"/>
      <c r="AW9" s="17">
        <v>0.112658637485784</v>
      </c>
      <c r="AX9" s="17">
        <v>0.125127479097079</v>
      </c>
      <c r="AY9" s="17">
        <v>9.40406457056049E-2</v>
      </c>
    </row>
    <row r="10" spans="2:51">
      <c r="B10" s="18" t="s">
        <v>134</v>
      </c>
      <c r="C10" s="17">
        <v>0.18351019907751701</v>
      </c>
      <c r="D10" s="17">
        <v>0.17328813461626999</v>
      </c>
      <c r="E10" s="17">
        <v>0.188590326841477</v>
      </c>
      <c r="F10" s="17"/>
      <c r="G10" s="17">
        <v>0.20037394603877001</v>
      </c>
      <c r="H10" s="17">
        <v>0.17697817525854301</v>
      </c>
      <c r="I10" s="17">
        <v>0.23686638368783899</v>
      </c>
      <c r="J10" s="17">
        <v>0.180766037685618</v>
      </c>
      <c r="K10" s="17">
        <v>0.17382908040214801</v>
      </c>
      <c r="L10" s="17">
        <v>0.148983046440223</v>
      </c>
      <c r="M10" s="17"/>
      <c r="N10" s="17">
        <v>0.21149431993865001</v>
      </c>
      <c r="O10" s="17">
        <v>0.17451226545807899</v>
      </c>
      <c r="P10" s="17">
        <v>0.15543239023278799</v>
      </c>
      <c r="Q10" s="17">
        <v>0.18348354127726299</v>
      </c>
      <c r="R10" s="17"/>
      <c r="S10" s="17">
        <v>0.190717324388611</v>
      </c>
      <c r="T10" s="17">
        <v>0.12474679238657101</v>
      </c>
      <c r="U10" s="17">
        <v>0.15982246290590801</v>
      </c>
      <c r="V10" s="17">
        <v>0.15489224159460699</v>
      </c>
      <c r="W10" s="17">
        <v>0.245149847351258</v>
      </c>
      <c r="X10" s="17">
        <v>0.26701790338283499</v>
      </c>
      <c r="Y10" s="17">
        <v>0.17420869378513501</v>
      </c>
      <c r="Z10" s="17">
        <v>0.209996184111402</v>
      </c>
      <c r="AA10" s="17">
        <v>0.19790234378607199</v>
      </c>
      <c r="AB10" s="17">
        <v>0.21017217770440799</v>
      </c>
      <c r="AC10" s="17">
        <v>0.161945339539801</v>
      </c>
      <c r="AD10" s="17">
        <v>0.12658090570171501</v>
      </c>
      <c r="AE10" s="17"/>
      <c r="AF10" s="17">
        <v>0.17457652716046099</v>
      </c>
      <c r="AG10" s="17">
        <v>0.207862416010969</v>
      </c>
      <c r="AH10" s="17">
        <v>0.13735808657847101</v>
      </c>
      <c r="AI10" s="17"/>
      <c r="AJ10" s="17">
        <v>0.179209759228456</v>
      </c>
      <c r="AK10" s="17">
        <v>0.24448531195620701</v>
      </c>
      <c r="AL10" s="17">
        <v>7.3340644633094504E-2</v>
      </c>
      <c r="AM10" s="17"/>
      <c r="AN10" s="17">
        <v>0.199794291005471</v>
      </c>
      <c r="AO10" s="17">
        <v>0.179352213507946</v>
      </c>
      <c r="AP10" s="17">
        <v>0.19742641326934099</v>
      </c>
      <c r="AQ10" s="17">
        <v>0.198698272587712</v>
      </c>
      <c r="AR10" s="17">
        <v>0.283048064329667</v>
      </c>
      <c r="AS10" s="17"/>
      <c r="AT10" s="17">
        <v>0.176145434170356</v>
      </c>
      <c r="AU10" s="17">
        <v>0.24683356271698101</v>
      </c>
      <c r="AV10" s="17"/>
      <c r="AW10" s="17">
        <v>0.17891942053936599</v>
      </c>
      <c r="AX10" s="17">
        <v>0.27672322027906099</v>
      </c>
      <c r="AY10" s="17">
        <v>0.16180929173376701</v>
      </c>
    </row>
    <row r="11" spans="2:51">
      <c r="B11" s="18" t="s">
        <v>135</v>
      </c>
      <c r="C11" s="17">
        <v>0.32207793047483302</v>
      </c>
      <c r="D11" s="17">
        <v>0.33212504036477902</v>
      </c>
      <c r="E11" s="17">
        <v>0.312973773864056</v>
      </c>
      <c r="F11" s="17"/>
      <c r="G11" s="17">
        <v>0.266108601753892</v>
      </c>
      <c r="H11" s="17">
        <v>0.30205661897673097</v>
      </c>
      <c r="I11" s="17">
        <v>0.31647809618714301</v>
      </c>
      <c r="J11" s="17">
        <v>0.32782146640958498</v>
      </c>
      <c r="K11" s="17">
        <v>0.36925723740650002</v>
      </c>
      <c r="L11" s="17">
        <v>0.32852120033771598</v>
      </c>
      <c r="M11" s="17"/>
      <c r="N11" s="17">
        <v>0.30978292919103001</v>
      </c>
      <c r="O11" s="17">
        <v>0.31126268003274599</v>
      </c>
      <c r="P11" s="17">
        <v>0.33942594517719699</v>
      </c>
      <c r="Q11" s="17">
        <v>0.33885060749441398</v>
      </c>
      <c r="R11" s="17"/>
      <c r="S11" s="17">
        <v>0.214267927943016</v>
      </c>
      <c r="T11" s="17">
        <v>0.36211158072540001</v>
      </c>
      <c r="U11" s="17">
        <v>0.301844399266329</v>
      </c>
      <c r="V11" s="17">
        <v>0.37451097866660199</v>
      </c>
      <c r="W11" s="17">
        <v>0.29313118418929002</v>
      </c>
      <c r="X11" s="17">
        <v>0.31699590916522102</v>
      </c>
      <c r="Y11" s="17">
        <v>0.36751478784423802</v>
      </c>
      <c r="Z11" s="17">
        <v>0.38298793032454997</v>
      </c>
      <c r="AA11" s="17">
        <v>0.34740394720489498</v>
      </c>
      <c r="AB11" s="17">
        <v>0.31746288948440698</v>
      </c>
      <c r="AC11" s="17">
        <v>0.38774452069998999</v>
      </c>
      <c r="AD11" s="17">
        <v>0.114609319122815</v>
      </c>
      <c r="AE11" s="17"/>
      <c r="AF11" s="17">
        <v>0.35183038696227298</v>
      </c>
      <c r="AG11" s="17">
        <v>0.32074326475243897</v>
      </c>
      <c r="AH11" s="17">
        <v>0.25237653884842298</v>
      </c>
      <c r="AI11" s="17"/>
      <c r="AJ11" s="17">
        <v>0.31669276244330302</v>
      </c>
      <c r="AK11" s="17">
        <v>0.32230472007557198</v>
      </c>
      <c r="AL11" s="17">
        <v>0.36702852350031601</v>
      </c>
      <c r="AM11" s="17"/>
      <c r="AN11" s="17">
        <v>0.35431276450404797</v>
      </c>
      <c r="AO11" s="17">
        <v>0.35957602598249999</v>
      </c>
      <c r="AP11" s="17">
        <v>0.29796788866093399</v>
      </c>
      <c r="AQ11" s="17">
        <v>0.22901793026857201</v>
      </c>
      <c r="AR11" s="17">
        <v>0.196071004614401</v>
      </c>
      <c r="AS11" s="17"/>
      <c r="AT11" s="17">
        <v>0.33051673014598498</v>
      </c>
      <c r="AU11" s="17">
        <v>0.27112570150416299</v>
      </c>
      <c r="AV11" s="17"/>
      <c r="AW11" s="17">
        <v>0.32567026745917499</v>
      </c>
      <c r="AX11" s="17">
        <v>0.27120510316234298</v>
      </c>
      <c r="AY11" s="17">
        <v>0.33272555642655799</v>
      </c>
    </row>
    <row r="12" spans="2:51">
      <c r="B12" s="18" t="s">
        <v>136</v>
      </c>
      <c r="C12" s="17">
        <v>0.239487030838089</v>
      </c>
      <c r="D12" s="17">
        <v>0.242639169659014</v>
      </c>
      <c r="E12" s="17">
        <v>0.238924578432859</v>
      </c>
      <c r="F12" s="17"/>
      <c r="G12" s="17">
        <v>0.28036326765119202</v>
      </c>
      <c r="H12" s="17">
        <v>0.23493500905901801</v>
      </c>
      <c r="I12" s="17">
        <v>0.17852251393193899</v>
      </c>
      <c r="J12" s="17">
        <v>0.24734082753412401</v>
      </c>
      <c r="K12" s="17">
        <v>0.18493526313308001</v>
      </c>
      <c r="L12" s="17">
        <v>0.30669445408401003</v>
      </c>
      <c r="M12" s="17"/>
      <c r="N12" s="17">
        <v>0.26328290637220297</v>
      </c>
      <c r="O12" s="17">
        <v>0.25636697094652899</v>
      </c>
      <c r="P12" s="17">
        <v>0.21015778196521301</v>
      </c>
      <c r="Q12" s="17">
        <v>0.22007442526742499</v>
      </c>
      <c r="R12" s="17"/>
      <c r="S12" s="17">
        <v>0.24541110706339</v>
      </c>
      <c r="T12" s="17">
        <v>0.28952640079891401</v>
      </c>
      <c r="U12" s="17">
        <v>0.28742096569513198</v>
      </c>
      <c r="V12" s="17">
        <v>0.25044081705320498</v>
      </c>
      <c r="W12" s="17">
        <v>0.17374618689426499</v>
      </c>
      <c r="X12" s="17">
        <v>0.24655986169274899</v>
      </c>
      <c r="Y12" s="17">
        <v>0.248564308270219</v>
      </c>
      <c r="Z12" s="17">
        <v>0.13532886197136601</v>
      </c>
      <c r="AA12" s="17">
        <v>0.18248447578850599</v>
      </c>
      <c r="AB12" s="17">
        <v>0.23165512497106</v>
      </c>
      <c r="AC12" s="17">
        <v>0.21883999112948899</v>
      </c>
      <c r="AD12" s="17">
        <v>0.28824449552179199</v>
      </c>
      <c r="AE12" s="17"/>
      <c r="AF12" s="17">
        <v>0.22825521251804001</v>
      </c>
      <c r="AG12" s="17">
        <v>0.23976415791199299</v>
      </c>
      <c r="AH12" s="17">
        <v>0.25270831675392602</v>
      </c>
      <c r="AI12" s="17"/>
      <c r="AJ12" s="17">
        <v>0.228545645891025</v>
      </c>
      <c r="AK12" s="17">
        <v>0.21864331668129</v>
      </c>
      <c r="AL12" s="17">
        <v>0.31113575304984098</v>
      </c>
      <c r="AM12" s="17"/>
      <c r="AN12" s="17">
        <v>0.22258316381768201</v>
      </c>
      <c r="AO12" s="17">
        <v>0.23486091921475999</v>
      </c>
      <c r="AP12" s="17">
        <v>0.23048794453785401</v>
      </c>
      <c r="AQ12" s="17">
        <v>0.27968177765953001</v>
      </c>
      <c r="AR12" s="17">
        <v>9.80024417730712E-2</v>
      </c>
      <c r="AS12" s="17"/>
      <c r="AT12" s="17">
        <v>0.23767160086938499</v>
      </c>
      <c r="AU12" s="17">
        <v>0.25383500237290102</v>
      </c>
      <c r="AV12" s="17"/>
      <c r="AW12" s="17">
        <v>0.23857978350819101</v>
      </c>
      <c r="AX12" s="17">
        <v>0.22058308881355099</v>
      </c>
      <c r="AY12" s="17">
        <v>0.24591109493402899</v>
      </c>
    </row>
    <row r="13" spans="2:51">
      <c r="B13" s="18" t="s">
        <v>137</v>
      </c>
      <c r="C13" s="17">
        <v>7.2120023860407306E-2</v>
      </c>
      <c r="D13" s="17">
        <v>7.6568140373364901E-2</v>
      </c>
      <c r="E13" s="17">
        <v>6.9085700681608006E-2</v>
      </c>
      <c r="F13" s="17"/>
      <c r="G13" s="17">
        <v>8.1312944291664593E-2</v>
      </c>
      <c r="H13" s="17">
        <v>9.8829274535688696E-2</v>
      </c>
      <c r="I13" s="17">
        <v>7.2860691921339205E-2</v>
      </c>
      <c r="J13" s="17">
        <v>5.3472403159897902E-2</v>
      </c>
      <c r="K13" s="17">
        <v>7.3884887351827203E-2</v>
      </c>
      <c r="L13" s="17">
        <v>5.8663040623314497E-2</v>
      </c>
      <c r="M13" s="17"/>
      <c r="N13" s="17">
        <v>7.5905210144361607E-2</v>
      </c>
      <c r="O13" s="17">
        <v>8.1519089541440798E-2</v>
      </c>
      <c r="P13" s="17">
        <v>6.9248695979895997E-2</v>
      </c>
      <c r="Q13" s="17">
        <v>5.3511958431093798E-2</v>
      </c>
      <c r="R13" s="17"/>
      <c r="S13" s="17">
        <v>8.0374786025138201E-2</v>
      </c>
      <c r="T13" s="17">
        <v>6.2392983951293501E-2</v>
      </c>
      <c r="U13" s="17">
        <v>7.7183147154915796E-2</v>
      </c>
      <c r="V13" s="17">
        <v>6.3415966607798704E-2</v>
      </c>
      <c r="W13" s="17">
        <v>9.5792365758178705E-2</v>
      </c>
      <c r="X13" s="17">
        <v>6.4956735997509701E-2</v>
      </c>
      <c r="Y13" s="17">
        <v>3.4415295431653198E-2</v>
      </c>
      <c r="Z13" s="17">
        <v>4.4512005631014498E-2</v>
      </c>
      <c r="AA13" s="17">
        <v>0.1063661248726</v>
      </c>
      <c r="AB13" s="17">
        <v>8.5434759747854097E-2</v>
      </c>
      <c r="AC13" s="17">
        <v>3.8523149447957698E-2</v>
      </c>
      <c r="AD13" s="17">
        <v>0.108512737817084</v>
      </c>
      <c r="AE13" s="17"/>
      <c r="AF13" s="17">
        <v>6.6084835546191198E-2</v>
      </c>
      <c r="AG13" s="17">
        <v>7.5739596981103594E-2</v>
      </c>
      <c r="AH13" s="17">
        <v>4.6869686586902402E-2</v>
      </c>
      <c r="AI13" s="17"/>
      <c r="AJ13" s="17">
        <v>8.3481047513728895E-2</v>
      </c>
      <c r="AK13" s="17">
        <v>7.0471727224425004E-2</v>
      </c>
      <c r="AL13" s="17">
        <v>7.4487523557082297E-2</v>
      </c>
      <c r="AM13" s="17"/>
      <c r="AN13" s="17">
        <v>6.1354779273342902E-2</v>
      </c>
      <c r="AO13" s="17">
        <v>7.74623851262497E-2</v>
      </c>
      <c r="AP13" s="17">
        <v>8.4712039004425699E-2</v>
      </c>
      <c r="AQ13" s="17">
        <v>8.2705725245567796E-2</v>
      </c>
      <c r="AR13" s="17">
        <v>0.16065208208176901</v>
      </c>
      <c r="AS13" s="17"/>
      <c r="AT13" s="17">
        <v>7.3844766086119701E-2</v>
      </c>
      <c r="AU13" s="17">
        <v>5.6852775025317E-2</v>
      </c>
      <c r="AV13" s="17"/>
      <c r="AW13" s="17">
        <v>8.7785394203622302E-2</v>
      </c>
      <c r="AX13" s="17">
        <v>6.7556296483343006E-2</v>
      </c>
      <c r="AY13" s="17">
        <v>5.6189950244048999E-2</v>
      </c>
    </row>
    <row r="14" spans="2:51">
      <c r="B14" s="18" t="s">
        <v>119</v>
      </c>
      <c r="C14" s="17">
        <v>7.6445306968301596E-2</v>
      </c>
      <c r="D14" s="17">
        <v>4.6467992892261403E-2</v>
      </c>
      <c r="E14" s="17">
        <v>0.101635669241947</v>
      </c>
      <c r="F14" s="17"/>
      <c r="G14" s="17">
        <v>7.7469486756842898E-2</v>
      </c>
      <c r="H14" s="17">
        <v>3.7469325328634402E-2</v>
      </c>
      <c r="I14" s="17">
        <v>7.4188645844245601E-2</v>
      </c>
      <c r="J14" s="17">
        <v>8.9926522291838798E-2</v>
      </c>
      <c r="K14" s="17">
        <v>8.7573020028397799E-2</v>
      </c>
      <c r="L14" s="17">
        <v>9.0743626193254504E-2</v>
      </c>
      <c r="M14" s="17"/>
      <c r="N14" s="17">
        <v>5.2596470032516301E-2</v>
      </c>
      <c r="O14" s="17">
        <v>8.9067675661298404E-2</v>
      </c>
      <c r="P14" s="17">
        <v>6.9194330334262699E-2</v>
      </c>
      <c r="Q14" s="17">
        <v>9.5295726272741604E-2</v>
      </c>
      <c r="R14" s="17"/>
      <c r="S14" s="17">
        <v>8.5605947178874001E-2</v>
      </c>
      <c r="T14" s="17">
        <v>8.2325180649845398E-2</v>
      </c>
      <c r="U14" s="17">
        <v>7.3495914835094198E-2</v>
      </c>
      <c r="V14" s="17">
        <v>8.3168884202890897E-2</v>
      </c>
      <c r="W14" s="17">
        <v>7.6327833049001897E-2</v>
      </c>
      <c r="X14" s="17">
        <v>4.3586877542447701E-2</v>
      </c>
      <c r="Y14" s="17">
        <v>7.4973615318070203E-2</v>
      </c>
      <c r="Z14" s="17">
        <v>9.3046769680795699E-2</v>
      </c>
      <c r="AA14" s="17">
        <v>7.6167097869196496E-2</v>
      </c>
      <c r="AB14" s="17">
        <v>8.5683300870712506E-2</v>
      </c>
      <c r="AC14" s="17">
        <v>6.2434133117362602E-2</v>
      </c>
      <c r="AD14" s="17">
        <v>7.5322345640337698E-2</v>
      </c>
      <c r="AE14" s="17"/>
      <c r="AF14" s="17">
        <v>7.6497825479419995E-2</v>
      </c>
      <c r="AG14" s="17">
        <v>5.0419941345946698E-2</v>
      </c>
      <c r="AH14" s="17">
        <v>0.17208134928409699</v>
      </c>
      <c r="AI14" s="17"/>
      <c r="AJ14" s="17">
        <v>8.75304555155106E-2</v>
      </c>
      <c r="AK14" s="17">
        <v>4.6624816461459398E-2</v>
      </c>
      <c r="AL14" s="17">
        <v>9.44442936698002E-2</v>
      </c>
      <c r="AM14" s="17"/>
      <c r="AN14" s="17">
        <v>8.7580530454105396E-2</v>
      </c>
      <c r="AO14" s="17">
        <v>6.0628314134619103E-2</v>
      </c>
      <c r="AP14" s="17">
        <v>4.5169639421817197E-2</v>
      </c>
      <c r="AQ14" s="17">
        <v>0.12614772238670999</v>
      </c>
      <c r="AR14" s="17">
        <v>0</v>
      </c>
      <c r="AS14" s="17"/>
      <c r="AT14" s="17">
        <v>7.7078872177719499E-2</v>
      </c>
      <c r="AU14" s="17">
        <v>4.7569235804177101E-2</v>
      </c>
      <c r="AV14" s="17"/>
      <c r="AW14" s="17">
        <v>5.6386496803861097E-2</v>
      </c>
      <c r="AX14" s="17">
        <v>3.8804812164623399E-2</v>
      </c>
      <c r="AY14" s="17">
        <v>0.10932346095599201</v>
      </c>
    </row>
    <row r="15" spans="2:51">
      <c r="B15" s="18" t="s">
        <v>138</v>
      </c>
      <c r="C15" s="21">
        <v>0.28986970785836902</v>
      </c>
      <c r="D15" s="21">
        <v>0.30219965671058102</v>
      </c>
      <c r="E15" s="21">
        <v>0.277380277779531</v>
      </c>
      <c r="F15" s="21"/>
      <c r="G15" s="21">
        <v>0.294745699546409</v>
      </c>
      <c r="H15" s="21">
        <v>0.32670977209992702</v>
      </c>
      <c r="I15" s="21">
        <v>0.35795005211533298</v>
      </c>
      <c r="J15" s="21">
        <v>0.28143878060455402</v>
      </c>
      <c r="K15" s="21">
        <v>0.284349592080195</v>
      </c>
      <c r="L15" s="21">
        <v>0.21537767876170399</v>
      </c>
      <c r="M15" s="21"/>
      <c r="N15" s="21">
        <v>0.298432484259889</v>
      </c>
      <c r="O15" s="21">
        <v>0.261783583817986</v>
      </c>
      <c r="P15" s="21">
        <v>0.311973246543432</v>
      </c>
      <c r="Q15" s="21">
        <v>0.29226728253432499</v>
      </c>
      <c r="R15" s="21"/>
      <c r="S15" s="21">
        <v>0.37434023178958198</v>
      </c>
      <c r="T15" s="21">
        <v>0.203643853874547</v>
      </c>
      <c r="U15" s="21">
        <v>0.260055573048529</v>
      </c>
      <c r="V15" s="21">
        <v>0.228463353469504</v>
      </c>
      <c r="W15" s="21">
        <v>0.36100243010926503</v>
      </c>
      <c r="X15" s="21">
        <v>0.32790061560207301</v>
      </c>
      <c r="Y15" s="21">
        <v>0.274531993135819</v>
      </c>
      <c r="Z15" s="21">
        <v>0.34412443239227303</v>
      </c>
      <c r="AA15" s="21">
        <v>0.28757835426480199</v>
      </c>
      <c r="AB15" s="21">
        <v>0.27976392492596602</v>
      </c>
      <c r="AC15" s="21">
        <v>0.29245820560520103</v>
      </c>
      <c r="AD15" s="21">
        <v>0.41331110189797199</v>
      </c>
      <c r="AE15" s="21"/>
      <c r="AF15" s="21">
        <v>0.27733173949407502</v>
      </c>
      <c r="AG15" s="21">
        <v>0.313333039008517</v>
      </c>
      <c r="AH15" s="21">
        <v>0.27596410852665099</v>
      </c>
      <c r="AI15" s="21"/>
      <c r="AJ15" s="21">
        <v>0.28375008863643297</v>
      </c>
      <c r="AK15" s="21">
        <v>0.341955419557254</v>
      </c>
      <c r="AL15" s="21">
        <v>0.15290390622295999</v>
      </c>
      <c r="AM15" s="21"/>
      <c r="AN15" s="21">
        <v>0.27416876195082202</v>
      </c>
      <c r="AO15" s="21">
        <v>0.26747235554187099</v>
      </c>
      <c r="AP15" s="21">
        <v>0.34166248837496899</v>
      </c>
      <c r="AQ15" s="21">
        <v>0.28244684443961998</v>
      </c>
      <c r="AR15" s="21">
        <v>0.54527447153075903</v>
      </c>
      <c r="AS15" s="21"/>
      <c r="AT15" s="21">
        <v>0.28088803072079099</v>
      </c>
      <c r="AU15" s="21">
        <v>0.37061728529344101</v>
      </c>
      <c r="AV15" s="21"/>
      <c r="AW15" s="21">
        <v>0.29157805802515002</v>
      </c>
      <c r="AX15" s="21">
        <v>0.40185069937613899</v>
      </c>
      <c r="AY15" s="21">
        <v>0.25584993743937201</v>
      </c>
    </row>
    <row r="16" spans="2:51">
      <c r="B16" s="18" t="s">
        <v>139</v>
      </c>
      <c r="C16" s="21">
        <v>0.31160705469849598</v>
      </c>
      <c r="D16" s="21">
        <v>0.31920731003237901</v>
      </c>
      <c r="E16" s="21">
        <v>0.30801027911446699</v>
      </c>
      <c r="F16" s="21"/>
      <c r="G16" s="21">
        <v>0.36167621194285599</v>
      </c>
      <c r="H16" s="21">
        <v>0.333764283594707</v>
      </c>
      <c r="I16" s="21">
        <v>0.251383205853278</v>
      </c>
      <c r="J16" s="21">
        <v>0.30081323069402199</v>
      </c>
      <c r="K16" s="21">
        <v>0.25882015048490697</v>
      </c>
      <c r="L16" s="21">
        <v>0.36535749470732498</v>
      </c>
      <c r="M16" s="21"/>
      <c r="N16" s="21">
        <v>0.339188116516564</v>
      </c>
      <c r="O16" s="21">
        <v>0.33788606048796999</v>
      </c>
      <c r="P16" s="21">
        <v>0.27940647794510898</v>
      </c>
      <c r="Q16" s="21">
        <v>0.27358638369851901</v>
      </c>
      <c r="R16" s="21"/>
      <c r="S16" s="21">
        <v>0.32578589308852801</v>
      </c>
      <c r="T16" s="21">
        <v>0.35191938475020701</v>
      </c>
      <c r="U16" s="21">
        <v>0.36460411285004801</v>
      </c>
      <c r="V16" s="21">
        <v>0.313856783661003</v>
      </c>
      <c r="W16" s="21">
        <v>0.26953855265244298</v>
      </c>
      <c r="X16" s="21">
        <v>0.31151659769025902</v>
      </c>
      <c r="Y16" s="21">
        <v>0.28297960370187297</v>
      </c>
      <c r="Z16" s="21">
        <v>0.17984086760237999</v>
      </c>
      <c r="AA16" s="21">
        <v>0.28885060066110602</v>
      </c>
      <c r="AB16" s="21">
        <v>0.31708988471891503</v>
      </c>
      <c r="AC16" s="21">
        <v>0.25736314057744702</v>
      </c>
      <c r="AD16" s="21">
        <v>0.39675723333887603</v>
      </c>
      <c r="AE16" s="21"/>
      <c r="AF16" s="21">
        <v>0.29434004806423197</v>
      </c>
      <c r="AG16" s="21">
        <v>0.31550375489309701</v>
      </c>
      <c r="AH16" s="21">
        <v>0.29957800334082801</v>
      </c>
      <c r="AI16" s="21"/>
      <c r="AJ16" s="21">
        <v>0.31202669340475297</v>
      </c>
      <c r="AK16" s="21">
        <v>0.28911504390571502</v>
      </c>
      <c r="AL16" s="21">
        <v>0.38562327660692303</v>
      </c>
      <c r="AM16" s="21"/>
      <c r="AN16" s="21">
        <v>0.28393794309102399</v>
      </c>
      <c r="AO16" s="21">
        <v>0.31232330434101002</v>
      </c>
      <c r="AP16" s="21">
        <v>0.31519998354228002</v>
      </c>
      <c r="AQ16" s="21">
        <v>0.36238750290509802</v>
      </c>
      <c r="AR16" s="21">
        <v>0.258654523854841</v>
      </c>
      <c r="AS16" s="21"/>
      <c r="AT16" s="21">
        <v>0.311516366955505</v>
      </c>
      <c r="AU16" s="21">
        <v>0.31068777739821801</v>
      </c>
      <c r="AV16" s="21"/>
      <c r="AW16" s="21">
        <v>0.326365177711814</v>
      </c>
      <c r="AX16" s="21">
        <v>0.28813938529689398</v>
      </c>
      <c r="AY16" s="21">
        <v>0.30210104517807801</v>
      </c>
    </row>
    <row r="17" spans="2:51">
      <c r="B17" s="18" t="s">
        <v>140</v>
      </c>
      <c r="C17" s="22">
        <v>-2.1737346840127202E-2</v>
      </c>
      <c r="D17" s="22">
        <v>-1.7007653321797302E-2</v>
      </c>
      <c r="E17" s="22">
        <v>-3.06300013349367E-2</v>
      </c>
      <c r="F17" s="22"/>
      <c r="G17" s="22">
        <v>-6.6930512396446804E-2</v>
      </c>
      <c r="H17" s="22">
        <v>-7.0545114947797001E-3</v>
      </c>
      <c r="I17" s="22">
        <v>0.106566846262054</v>
      </c>
      <c r="J17" s="22">
        <v>-1.9374450089467501E-2</v>
      </c>
      <c r="K17" s="22">
        <v>2.55294415952881E-2</v>
      </c>
      <c r="L17" s="22">
        <v>-0.14997981594561999</v>
      </c>
      <c r="M17" s="22"/>
      <c r="N17" s="22">
        <v>-4.0755632256674897E-2</v>
      </c>
      <c r="O17" s="22">
        <v>-7.6102476669983002E-2</v>
      </c>
      <c r="P17" s="22">
        <v>3.2566768598322499E-2</v>
      </c>
      <c r="Q17" s="22">
        <v>1.8680898835806599E-2</v>
      </c>
      <c r="R17" s="22"/>
      <c r="S17" s="22">
        <v>4.8554338701054203E-2</v>
      </c>
      <c r="T17" s="22">
        <v>-0.14827553087566001</v>
      </c>
      <c r="U17" s="22">
        <v>-0.104548539801519</v>
      </c>
      <c r="V17" s="22">
        <v>-8.5393430191499697E-2</v>
      </c>
      <c r="W17" s="22">
        <v>9.1463877456821593E-2</v>
      </c>
      <c r="X17" s="22">
        <v>1.6384017911813899E-2</v>
      </c>
      <c r="Y17" s="22">
        <v>-8.4476105660532506E-3</v>
      </c>
      <c r="Z17" s="22">
        <v>0.16428356478989301</v>
      </c>
      <c r="AA17" s="22">
        <v>-1.27224639630413E-3</v>
      </c>
      <c r="AB17" s="22">
        <v>-3.7325959792948199E-2</v>
      </c>
      <c r="AC17" s="22">
        <v>3.5095065027753398E-2</v>
      </c>
      <c r="AD17" s="22">
        <v>1.65538685590964E-2</v>
      </c>
      <c r="AE17" s="22"/>
      <c r="AF17" s="22">
        <v>-1.7008308570156401E-2</v>
      </c>
      <c r="AG17" s="22">
        <v>-2.1707158845793999E-3</v>
      </c>
      <c r="AH17" s="22">
        <v>-2.36138948141765E-2</v>
      </c>
      <c r="AI17" s="22"/>
      <c r="AJ17" s="22">
        <v>-2.8276604768320699E-2</v>
      </c>
      <c r="AK17" s="22">
        <v>5.28403756515392E-2</v>
      </c>
      <c r="AL17" s="22">
        <v>-0.23271937038396301</v>
      </c>
      <c r="AM17" s="22"/>
      <c r="AN17" s="22">
        <v>-9.7691811402022006E-3</v>
      </c>
      <c r="AO17" s="22">
        <v>-4.4850948799138202E-2</v>
      </c>
      <c r="AP17" s="22">
        <v>2.6462504832689401E-2</v>
      </c>
      <c r="AQ17" s="22">
        <v>-7.9940658465477904E-2</v>
      </c>
      <c r="AR17" s="22">
        <v>0.28661994767591797</v>
      </c>
      <c r="AS17" s="22"/>
      <c r="AT17" s="22">
        <v>-3.0628336234714101E-2</v>
      </c>
      <c r="AU17" s="22">
        <v>5.9929507895223201E-2</v>
      </c>
      <c r="AV17" s="22"/>
      <c r="AW17" s="22">
        <v>-3.4787119686663398E-2</v>
      </c>
      <c r="AX17" s="22">
        <v>0.11371131407924499</v>
      </c>
      <c r="AY17" s="22">
        <v>-4.6251107738705603E-2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1062</v>
      </c>
      <c r="D7" s="10">
        <v>461</v>
      </c>
      <c r="E7" s="10">
        <v>596</v>
      </c>
      <c r="F7" s="10"/>
      <c r="G7" s="10">
        <v>94</v>
      </c>
      <c r="H7" s="10">
        <v>151</v>
      </c>
      <c r="I7" s="10">
        <v>164</v>
      </c>
      <c r="J7" s="10">
        <v>182</v>
      </c>
      <c r="K7" s="10">
        <v>213</v>
      </c>
      <c r="L7" s="10">
        <v>258</v>
      </c>
      <c r="M7" s="10"/>
      <c r="N7" s="10">
        <v>319</v>
      </c>
      <c r="O7" s="10">
        <v>313</v>
      </c>
      <c r="P7" s="10">
        <v>194</v>
      </c>
      <c r="Q7" s="10">
        <v>229</v>
      </c>
      <c r="R7" s="10"/>
      <c r="S7" s="10">
        <v>111</v>
      </c>
      <c r="T7" s="10">
        <v>170</v>
      </c>
      <c r="U7" s="10">
        <v>108</v>
      </c>
      <c r="V7" s="10">
        <v>99</v>
      </c>
      <c r="W7" s="10">
        <v>76</v>
      </c>
      <c r="X7" s="10">
        <v>85</v>
      </c>
      <c r="Y7" s="10">
        <v>90</v>
      </c>
      <c r="Z7" s="10">
        <v>43</v>
      </c>
      <c r="AA7" s="10">
        <v>123</v>
      </c>
      <c r="AB7" s="10">
        <v>80</v>
      </c>
      <c r="AC7" s="10">
        <v>54</v>
      </c>
      <c r="AD7" s="10">
        <v>23</v>
      </c>
      <c r="AE7" s="10"/>
      <c r="AF7" s="10">
        <v>430</v>
      </c>
      <c r="AG7" s="10">
        <v>447</v>
      </c>
      <c r="AH7" s="10">
        <v>123</v>
      </c>
      <c r="AI7" s="10"/>
      <c r="AJ7" s="10">
        <v>257</v>
      </c>
      <c r="AK7" s="10">
        <v>334</v>
      </c>
      <c r="AL7" s="10">
        <v>97</v>
      </c>
      <c r="AM7" s="10"/>
      <c r="AN7" s="10">
        <v>226</v>
      </c>
      <c r="AO7" s="10">
        <v>168</v>
      </c>
      <c r="AP7" s="10">
        <v>263</v>
      </c>
      <c r="AQ7" s="10">
        <v>130</v>
      </c>
      <c r="AR7" s="10">
        <v>13</v>
      </c>
      <c r="AS7" s="10"/>
      <c r="AT7" s="10">
        <v>943</v>
      </c>
      <c r="AU7" s="10">
        <v>113</v>
      </c>
      <c r="AV7" s="10"/>
      <c r="AW7" s="10">
        <v>511</v>
      </c>
      <c r="AX7" s="10">
        <v>118</v>
      </c>
      <c r="AY7" s="10">
        <v>433</v>
      </c>
    </row>
    <row r="8" spans="2:51" ht="30" customHeight="1">
      <c r="B8" s="11" t="s">
        <v>112</v>
      </c>
      <c r="C8" s="11">
        <v>1055</v>
      </c>
      <c r="D8" s="11">
        <v>473</v>
      </c>
      <c r="E8" s="11">
        <v>578</v>
      </c>
      <c r="F8" s="11"/>
      <c r="G8" s="11">
        <v>105</v>
      </c>
      <c r="H8" s="11">
        <v>188</v>
      </c>
      <c r="I8" s="11">
        <v>180</v>
      </c>
      <c r="J8" s="11">
        <v>178</v>
      </c>
      <c r="K8" s="11">
        <v>173</v>
      </c>
      <c r="L8" s="11">
        <v>232</v>
      </c>
      <c r="M8" s="11"/>
      <c r="N8" s="11">
        <v>291</v>
      </c>
      <c r="O8" s="11">
        <v>291</v>
      </c>
      <c r="P8" s="11">
        <v>226</v>
      </c>
      <c r="Q8" s="11">
        <v>241</v>
      </c>
      <c r="R8" s="11"/>
      <c r="S8" s="11">
        <v>136</v>
      </c>
      <c r="T8" s="11">
        <v>162</v>
      </c>
      <c r="U8" s="11">
        <v>92</v>
      </c>
      <c r="V8" s="11">
        <v>102</v>
      </c>
      <c r="W8" s="11">
        <v>73</v>
      </c>
      <c r="X8" s="11">
        <v>93</v>
      </c>
      <c r="Y8" s="11">
        <v>87</v>
      </c>
      <c r="Z8" s="11">
        <v>38</v>
      </c>
      <c r="AA8" s="11">
        <v>116</v>
      </c>
      <c r="AB8" s="11">
        <v>78</v>
      </c>
      <c r="AC8" s="11">
        <v>52</v>
      </c>
      <c r="AD8" s="11">
        <v>25</v>
      </c>
      <c r="AE8" s="11"/>
      <c r="AF8" s="11">
        <v>409</v>
      </c>
      <c r="AG8" s="11">
        <v>446</v>
      </c>
      <c r="AH8" s="11">
        <v>131</v>
      </c>
      <c r="AI8" s="11"/>
      <c r="AJ8" s="11">
        <v>242</v>
      </c>
      <c r="AK8" s="11">
        <v>344</v>
      </c>
      <c r="AL8" s="11">
        <v>94</v>
      </c>
      <c r="AM8" s="11"/>
      <c r="AN8" s="11">
        <v>225</v>
      </c>
      <c r="AO8" s="11">
        <v>174</v>
      </c>
      <c r="AP8" s="11">
        <v>265</v>
      </c>
      <c r="AQ8" s="11">
        <v>122</v>
      </c>
      <c r="AR8" s="11">
        <v>13</v>
      </c>
      <c r="AS8" s="11"/>
      <c r="AT8" s="11">
        <v>922</v>
      </c>
      <c r="AU8" s="11">
        <v>127</v>
      </c>
      <c r="AV8" s="11"/>
      <c r="AW8" s="11">
        <v>486</v>
      </c>
      <c r="AX8" s="11">
        <v>127</v>
      </c>
      <c r="AY8" s="11">
        <v>442</v>
      </c>
    </row>
    <row r="9" spans="2:51">
      <c r="B9" s="18" t="s">
        <v>133</v>
      </c>
      <c r="C9" s="17">
        <v>0.10671195323021899</v>
      </c>
      <c r="D9" s="17">
        <v>0.128313776269986</v>
      </c>
      <c r="E9" s="17">
        <v>8.9923400793773006E-2</v>
      </c>
      <c r="F9" s="17"/>
      <c r="G9" s="17">
        <v>9.6714829930705695E-2</v>
      </c>
      <c r="H9" s="17">
        <v>0.124138746129189</v>
      </c>
      <c r="I9" s="17">
        <v>8.7593180554316599E-2</v>
      </c>
      <c r="J9" s="17">
        <v>9.8180732021819095E-2</v>
      </c>
      <c r="K9" s="17">
        <v>9.5768631102797999E-2</v>
      </c>
      <c r="L9" s="17">
        <v>0.126678561969888</v>
      </c>
      <c r="M9" s="17"/>
      <c r="N9" s="17">
        <v>0.12665261897500299</v>
      </c>
      <c r="O9" s="17">
        <v>9.9849489429957305E-2</v>
      </c>
      <c r="P9" s="17">
        <v>0.13080449499352501</v>
      </c>
      <c r="Q9" s="17">
        <v>7.1200558124202798E-2</v>
      </c>
      <c r="R9" s="17"/>
      <c r="S9" s="17">
        <v>0.17161959871250901</v>
      </c>
      <c r="T9" s="17">
        <v>0.103031759176112</v>
      </c>
      <c r="U9" s="17">
        <v>0.111631767911249</v>
      </c>
      <c r="V9" s="17">
        <v>7.7457495776143095E-2</v>
      </c>
      <c r="W9" s="17">
        <v>0.139680694808616</v>
      </c>
      <c r="X9" s="17">
        <v>9.2048709640339302E-2</v>
      </c>
      <c r="Y9" s="17">
        <v>9.1929961608952004E-2</v>
      </c>
      <c r="Z9" s="17">
        <v>8.1844598385347703E-2</v>
      </c>
      <c r="AA9" s="17">
        <v>9.9226004176748706E-2</v>
      </c>
      <c r="AB9" s="17">
        <v>9.5116334355679996E-2</v>
      </c>
      <c r="AC9" s="17">
        <v>8.9240118897348397E-2</v>
      </c>
      <c r="AD9" s="17">
        <v>3.4855460874138003E-2</v>
      </c>
      <c r="AE9" s="17"/>
      <c r="AF9" s="17">
        <v>9.5468127949537906E-2</v>
      </c>
      <c r="AG9" s="17">
        <v>0.11679245327621</v>
      </c>
      <c r="AH9" s="17">
        <v>7.8365760365763495E-2</v>
      </c>
      <c r="AI9" s="17"/>
      <c r="AJ9" s="17">
        <v>0.12262769771719501</v>
      </c>
      <c r="AK9" s="17">
        <v>0.13020125474108801</v>
      </c>
      <c r="AL9" s="17">
        <v>0.173573941298129</v>
      </c>
      <c r="AM9" s="17"/>
      <c r="AN9" s="17">
        <v>8.0843543015064204E-2</v>
      </c>
      <c r="AO9" s="17">
        <v>8.5674667736842999E-2</v>
      </c>
      <c r="AP9" s="17">
        <v>0.15170971308464501</v>
      </c>
      <c r="AQ9" s="17">
        <v>9.9290428629196195E-2</v>
      </c>
      <c r="AR9" s="17">
        <v>0.41864338598020501</v>
      </c>
      <c r="AS9" s="17"/>
      <c r="AT9" s="17">
        <v>0.104193204860118</v>
      </c>
      <c r="AU9" s="17">
        <v>0.119095710628847</v>
      </c>
      <c r="AV9" s="17"/>
      <c r="AW9" s="17">
        <v>0.14361803491295599</v>
      </c>
      <c r="AX9" s="17">
        <v>6.5198222971374897E-2</v>
      </c>
      <c r="AY9" s="17">
        <v>7.8011281233568597E-2</v>
      </c>
    </row>
    <row r="10" spans="2:51">
      <c r="B10" s="18" t="s">
        <v>134</v>
      </c>
      <c r="C10" s="17">
        <v>0.39014373846253497</v>
      </c>
      <c r="D10" s="17">
        <v>0.39574190745537702</v>
      </c>
      <c r="E10" s="17">
        <v>0.38378755704904199</v>
      </c>
      <c r="F10" s="17"/>
      <c r="G10" s="17">
        <v>0.446085328480402</v>
      </c>
      <c r="H10" s="17">
        <v>0.41169427355888599</v>
      </c>
      <c r="I10" s="17">
        <v>0.33831316558167301</v>
      </c>
      <c r="J10" s="17">
        <v>0.35616814805196401</v>
      </c>
      <c r="K10" s="17">
        <v>0.345858150631767</v>
      </c>
      <c r="L10" s="17">
        <v>0.44662658677349099</v>
      </c>
      <c r="M10" s="17"/>
      <c r="N10" s="17">
        <v>0.45682835055884602</v>
      </c>
      <c r="O10" s="17">
        <v>0.45487272739474899</v>
      </c>
      <c r="P10" s="17">
        <v>0.33318876498118799</v>
      </c>
      <c r="Q10" s="17">
        <v>0.29532244579565597</v>
      </c>
      <c r="R10" s="17"/>
      <c r="S10" s="17">
        <v>0.36134279606634001</v>
      </c>
      <c r="T10" s="17">
        <v>0.38401907756708198</v>
      </c>
      <c r="U10" s="17">
        <v>0.47022449827252899</v>
      </c>
      <c r="V10" s="17">
        <v>0.36581079158602298</v>
      </c>
      <c r="W10" s="17">
        <v>0.41579193564102801</v>
      </c>
      <c r="X10" s="17">
        <v>0.36229525874443402</v>
      </c>
      <c r="Y10" s="17">
        <v>0.37436651642237501</v>
      </c>
      <c r="Z10" s="17">
        <v>0.41475235451368803</v>
      </c>
      <c r="AA10" s="17">
        <v>0.41307731240237699</v>
      </c>
      <c r="AB10" s="17">
        <v>0.405581024052592</v>
      </c>
      <c r="AC10" s="17">
        <v>0.32997685872937799</v>
      </c>
      <c r="AD10" s="17">
        <v>0.40592593072927602</v>
      </c>
      <c r="AE10" s="17"/>
      <c r="AF10" s="17">
        <v>0.35827441196102999</v>
      </c>
      <c r="AG10" s="17">
        <v>0.445462639299404</v>
      </c>
      <c r="AH10" s="17">
        <v>0.35140831710329901</v>
      </c>
      <c r="AI10" s="17"/>
      <c r="AJ10" s="17">
        <v>0.43942205528767297</v>
      </c>
      <c r="AK10" s="17">
        <v>0.41433864086943201</v>
      </c>
      <c r="AL10" s="17">
        <v>0.42483514064741401</v>
      </c>
      <c r="AM10" s="17"/>
      <c r="AN10" s="17">
        <v>0.278272211669989</v>
      </c>
      <c r="AO10" s="17">
        <v>0.40041666090448003</v>
      </c>
      <c r="AP10" s="17">
        <v>0.45434665310461603</v>
      </c>
      <c r="AQ10" s="17">
        <v>0.54286288699782004</v>
      </c>
      <c r="AR10" s="17">
        <v>0.45713615145460401</v>
      </c>
      <c r="AS10" s="17"/>
      <c r="AT10" s="17">
        <v>0.39853647945038201</v>
      </c>
      <c r="AU10" s="17">
        <v>0.349924550713472</v>
      </c>
      <c r="AV10" s="17"/>
      <c r="AW10" s="17">
        <v>0.42830944632550699</v>
      </c>
      <c r="AX10" s="17">
        <v>0.47442189570084098</v>
      </c>
      <c r="AY10" s="17">
        <v>0.32395325050875801</v>
      </c>
    </row>
    <row r="11" spans="2:51">
      <c r="B11" s="18" t="s">
        <v>135</v>
      </c>
      <c r="C11" s="17">
        <v>0.284760909938157</v>
      </c>
      <c r="D11" s="17">
        <v>0.26453112203268098</v>
      </c>
      <c r="E11" s="17">
        <v>0.30035759777607102</v>
      </c>
      <c r="F11" s="17"/>
      <c r="G11" s="17">
        <v>0.27154735713754102</v>
      </c>
      <c r="H11" s="17">
        <v>0.26562745485418898</v>
      </c>
      <c r="I11" s="17">
        <v>0.29529883626753001</v>
      </c>
      <c r="J11" s="17">
        <v>0.30340406708224699</v>
      </c>
      <c r="K11" s="17">
        <v>0.34060487420868901</v>
      </c>
      <c r="L11" s="17">
        <v>0.24214980490902899</v>
      </c>
      <c r="M11" s="17"/>
      <c r="N11" s="17">
        <v>0.26219387449477799</v>
      </c>
      <c r="O11" s="17">
        <v>0.265426298366292</v>
      </c>
      <c r="P11" s="17">
        <v>0.28280642879861501</v>
      </c>
      <c r="Q11" s="17">
        <v>0.32856839687432399</v>
      </c>
      <c r="R11" s="17"/>
      <c r="S11" s="17">
        <v>0.25684559172324101</v>
      </c>
      <c r="T11" s="17">
        <v>0.308849704578116</v>
      </c>
      <c r="U11" s="17">
        <v>0.241552610962221</v>
      </c>
      <c r="V11" s="17">
        <v>0.325009812463813</v>
      </c>
      <c r="W11" s="17">
        <v>0.215731025663573</v>
      </c>
      <c r="X11" s="17">
        <v>0.358758750269072</v>
      </c>
      <c r="Y11" s="17">
        <v>0.33666576418865102</v>
      </c>
      <c r="Z11" s="17">
        <v>0.26573972038645699</v>
      </c>
      <c r="AA11" s="17">
        <v>0.22580615975900101</v>
      </c>
      <c r="AB11" s="17">
        <v>0.241290044771029</v>
      </c>
      <c r="AC11" s="17">
        <v>0.404684700184756</v>
      </c>
      <c r="AD11" s="17">
        <v>0.20897411861020199</v>
      </c>
      <c r="AE11" s="17"/>
      <c r="AF11" s="17">
        <v>0.31214380458250601</v>
      </c>
      <c r="AG11" s="17">
        <v>0.24658312653551401</v>
      </c>
      <c r="AH11" s="17">
        <v>0.29970142149631002</v>
      </c>
      <c r="AI11" s="17"/>
      <c r="AJ11" s="17">
        <v>0.28537714597650998</v>
      </c>
      <c r="AK11" s="17">
        <v>0.27155099921286202</v>
      </c>
      <c r="AL11" s="17">
        <v>0.23479305858695301</v>
      </c>
      <c r="AM11" s="17"/>
      <c r="AN11" s="17">
        <v>0.36864716257707603</v>
      </c>
      <c r="AO11" s="17">
        <v>0.29027957675275501</v>
      </c>
      <c r="AP11" s="17">
        <v>0.22611124937413599</v>
      </c>
      <c r="AQ11" s="17">
        <v>0.17380455701903799</v>
      </c>
      <c r="AR11" s="17">
        <v>6.16400877784231E-2</v>
      </c>
      <c r="AS11" s="17"/>
      <c r="AT11" s="17">
        <v>0.28242877818169698</v>
      </c>
      <c r="AU11" s="17">
        <v>0.31012403047539799</v>
      </c>
      <c r="AV11" s="17"/>
      <c r="AW11" s="17">
        <v>0.251966927077313</v>
      </c>
      <c r="AX11" s="17">
        <v>0.30015957949834698</v>
      </c>
      <c r="AY11" s="17">
        <v>0.31643146709526798</v>
      </c>
    </row>
    <row r="12" spans="2:51">
      <c r="B12" s="18" t="s">
        <v>136</v>
      </c>
      <c r="C12" s="17">
        <v>0.102909897122925</v>
      </c>
      <c r="D12" s="17">
        <v>0.105479501916527</v>
      </c>
      <c r="E12" s="17">
        <v>0.101673257611001</v>
      </c>
      <c r="F12" s="17"/>
      <c r="G12" s="17">
        <v>0.106903718419569</v>
      </c>
      <c r="H12" s="17">
        <v>8.3489082271874002E-2</v>
      </c>
      <c r="I12" s="17">
        <v>0.121393075560231</v>
      </c>
      <c r="J12" s="17">
        <v>0.109235528113939</v>
      </c>
      <c r="K12" s="17">
        <v>8.4180692163118798E-2</v>
      </c>
      <c r="L12" s="17">
        <v>0.111611223964812</v>
      </c>
      <c r="M12" s="17"/>
      <c r="N12" s="17">
        <v>7.6397428179600504E-2</v>
      </c>
      <c r="O12" s="17">
        <v>9.0548005872236798E-2</v>
      </c>
      <c r="P12" s="17">
        <v>0.12326982802549299</v>
      </c>
      <c r="Q12" s="17">
        <v>0.130362056685496</v>
      </c>
      <c r="R12" s="17"/>
      <c r="S12" s="17">
        <v>0.112111408949535</v>
      </c>
      <c r="T12" s="17">
        <v>9.0477155795845698E-2</v>
      </c>
      <c r="U12" s="17">
        <v>6.16088556725925E-2</v>
      </c>
      <c r="V12" s="17">
        <v>0.120162853796822</v>
      </c>
      <c r="W12" s="17">
        <v>0.10302037419139</v>
      </c>
      <c r="X12" s="17">
        <v>8.8186137830445696E-2</v>
      </c>
      <c r="Y12" s="17">
        <v>8.3020869086424295E-2</v>
      </c>
      <c r="Z12" s="17">
        <v>0.105260423905773</v>
      </c>
      <c r="AA12" s="17">
        <v>0.15182973185066501</v>
      </c>
      <c r="AB12" s="17">
        <v>0.13545709201397199</v>
      </c>
      <c r="AC12" s="17">
        <v>8.4640409383860998E-2</v>
      </c>
      <c r="AD12" s="17">
        <v>4.3366941542143503E-2</v>
      </c>
      <c r="AE12" s="17"/>
      <c r="AF12" s="17">
        <v>0.11694943141384</v>
      </c>
      <c r="AG12" s="17">
        <v>9.39221559368245E-2</v>
      </c>
      <c r="AH12" s="17">
        <v>8.8696320401214501E-2</v>
      </c>
      <c r="AI12" s="17"/>
      <c r="AJ12" s="17">
        <v>7.7958763284051796E-2</v>
      </c>
      <c r="AK12" s="17">
        <v>0.10903485260397699</v>
      </c>
      <c r="AL12" s="17">
        <v>4.2697107067615703E-2</v>
      </c>
      <c r="AM12" s="17"/>
      <c r="AN12" s="17">
        <v>0.11767007819453</v>
      </c>
      <c r="AO12" s="17">
        <v>0.139061918564683</v>
      </c>
      <c r="AP12" s="17">
        <v>8.5848431427205898E-2</v>
      </c>
      <c r="AQ12" s="17">
        <v>6.6110119093892E-2</v>
      </c>
      <c r="AR12" s="17">
        <v>6.2580374786767104E-2</v>
      </c>
      <c r="AS12" s="17"/>
      <c r="AT12" s="17">
        <v>9.9288743022530296E-2</v>
      </c>
      <c r="AU12" s="17">
        <v>0.128705661984794</v>
      </c>
      <c r="AV12" s="17"/>
      <c r="AW12" s="17">
        <v>8.9622124430445302E-2</v>
      </c>
      <c r="AX12" s="17">
        <v>7.8762243639073595E-2</v>
      </c>
      <c r="AY12" s="17">
        <v>0.12446386432544999</v>
      </c>
    </row>
    <row r="13" spans="2:51">
      <c r="B13" s="18" t="s">
        <v>137</v>
      </c>
      <c r="C13" s="17">
        <v>5.1495817606926599E-2</v>
      </c>
      <c r="D13" s="17">
        <v>6.8694700232658501E-2</v>
      </c>
      <c r="E13" s="17">
        <v>3.7847076286093198E-2</v>
      </c>
      <c r="F13" s="17"/>
      <c r="G13" s="17">
        <v>4.8383675929310997E-2</v>
      </c>
      <c r="H13" s="17">
        <v>6.4973628305552603E-2</v>
      </c>
      <c r="I13" s="17">
        <v>7.3995058196747801E-2</v>
      </c>
      <c r="J13" s="17">
        <v>5.4992263030203499E-2</v>
      </c>
      <c r="K13" s="17">
        <v>5.8140177715683299E-2</v>
      </c>
      <c r="L13" s="17">
        <v>1.6830436823494201E-2</v>
      </c>
      <c r="M13" s="17"/>
      <c r="N13" s="17">
        <v>2.87298738450254E-2</v>
      </c>
      <c r="O13" s="17">
        <v>2.5619280230046299E-2</v>
      </c>
      <c r="P13" s="17">
        <v>8.7616996167729694E-2</v>
      </c>
      <c r="Q13" s="17">
        <v>7.3920379911498704E-2</v>
      </c>
      <c r="R13" s="17"/>
      <c r="S13" s="17">
        <v>3.8676703546558201E-2</v>
      </c>
      <c r="T13" s="17">
        <v>7.46141213355941E-2</v>
      </c>
      <c r="U13" s="17">
        <v>4.26307849394751E-2</v>
      </c>
      <c r="V13" s="17">
        <v>3.6720445565598898E-2</v>
      </c>
      <c r="W13" s="17">
        <v>6.3920958678176307E-2</v>
      </c>
      <c r="X13" s="17">
        <v>5.8025763994840399E-2</v>
      </c>
      <c r="Y13" s="17">
        <v>4.97704386843663E-2</v>
      </c>
      <c r="Z13" s="17">
        <v>6.9194220525880798E-2</v>
      </c>
      <c r="AA13" s="17">
        <v>2.3095113599007702E-2</v>
      </c>
      <c r="AB13" s="17">
        <v>3.3688076055228298E-2</v>
      </c>
      <c r="AC13" s="17">
        <v>2.3691215355262901E-2</v>
      </c>
      <c r="AD13" s="17">
        <v>0.231555202603903</v>
      </c>
      <c r="AE13" s="17"/>
      <c r="AF13" s="17">
        <v>5.2342713686158303E-2</v>
      </c>
      <c r="AG13" s="17">
        <v>4.5378258361574303E-2</v>
      </c>
      <c r="AH13" s="17">
        <v>6.4765653843828805E-2</v>
      </c>
      <c r="AI13" s="17"/>
      <c r="AJ13" s="17">
        <v>2.56222021960535E-2</v>
      </c>
      <c r="AK13" s="17">
        <v>4.4843191502910697E-2</v>
      </c>
      <c r="AL13" s="17">
        <v>5.7785106467151098E-2</v>
      </c>
      <c r="AM13" s="17"/>
      <c r="AN13" s="17">
        <v>8.4332136721110701E-2</v>
      </c>
      <c r="AO13" s="17">
        <v>3.9689915089937203E-2</v>
      </c>
      <c r="AP13" s="17">
        <v>3.4327308426938798E-2</v>
      </c>
      <c r="AQ13" s="17">
        <v>2.90597109995482E-2</v>
      </c>
      <c r="AR13" s="17">
        <v>0</v>
      </c>
      <c r="AS13" s="17"/>
      <c r="AT13" s="17">
        <v>4.82514279663524E-2</v>
      </c>
      <c r="AU13" s="17">
        <v>5.98059367661345E-2</v>
      </c>
      <c r="AV13" s="17"/>
      <c r="AW13" s="17">
        <v>3.7599411608352902E-2</v>
      </c>
      <c r="AX13" s="17">
        <v>5.7902800327351803E-2</v>
      </c>
      <c r="AY13" s="17">
        <v>6.4950093155960106E-2</v>
      </c>
    </row>
    <row r="14" spans="2:51">
      <c r="B14" s="18" t="s">
        <v>119</v>
      </c>
      <c r="C14" s="17">
        <v>6.3977683639236199E-2</v>
      </c>
      <c r="D14" s="17">
        <v>3.7238992092770901E-2</v>
      </c>
      <c r="E14" s="17">
        <v>8.6411110484019102E-2</v>
      </c>
      <c r="F14" s="17"/>
      <c r="G14" s="17">
        <v>3.0365090102470599E-2</v>
      </c>
      <c r="H14" s="17">
        <v>5.0076814880309697E-2</v>
      </c>
      <c r="I14" s="17">
        <v>8.3406683839501797E-2</v>
      </c>
      <c r="J14" s="17">
        <v>7.8019261699827397E-2</v>
      </c>
      <c r="K14" s="17">
        <v>7.5447474177944202E-2</v>
      </c>
      <c r="L14" s="17">
        <v>5.6103385559286199E-2</v>
      </c>
      <c r="M14" s="17"/>
      <c r="N14" s="17">
        <v>4.9197853946746799E-2</v>
      </c>
      <c r="O14" s="17">
        <v>6.3684198706718098E-2</v>
      </c>
      <c r="P14" s="17">
        <v>4.2313487033449698E-2</v>
      </c>
      <c r="Q14" s="17">
        <v>0.100626162608823</v>
      </c>
      <c r="R14" s="17"/>
      <c r="S14" s="17">
        <v>5.94039010018175E-2</v>
      </c>
      <c r="T14" s="17">
        <v>3.9008181547250498E-2</v>
      </c>
      <c r="U14" s="17">
        <v>7.2351482241932705E-2</v>
      </c>
      <c r="V14" s="17">
        <v>7.4838600811599404E-2</v>
      </c>
      <c r="W14" s="17">
        <v>6.1855011017216299E-2</v>
      </c>
      <c r="X14" s="17">
        <v>4.0685379520868703E-2</v>
      </c>
      <c r="Y14" s="17">
        <v>6.4246450009231501E-2</v>
      </c>
      <c r="Z14" s="17">
        <v>6.3208682282852494E-2</v>
      </c>
      <c r="AA14" s="17">
        <v>8.6965678212201594E-2</v>
      </c>
      <c r="AB14" s="17">
        <v>8.8867428751498098E-2</v>
      </c>
      <c r="AC14" s="17">
        <v>6.7766697449393204E-2</v>
      </c>
      <c r="AD14" s="17">
        <v>7.5322345640337698E-2</v>
      </c>
      <c r="AE14" s="17"/>
      <c r="AF14" s="17">
        <v>6.4821510406927907E-2</v>
      </c>
      <c r="AG14" s="17">
        <v>5.1861366590473003E-2</v>
      </c>
      <c r="AH14" s="17">
        <v>0.117062526789584</v>
      </c>
      <c r="AI14" s="17"/>
      <c r="AJ14" s="17">
        <v>4.8992135538516203E-2</v>
      </c>
      <c r="AK14" s="17">
        <v>3.0031061069730001E-2</v>
      </c>
      <c r="AL14" s="17">
        <v>6.6315645932736297E-2</v>
      </c>
      <c r="AM14" s="17"/>
      <c r="AN14" s="17">
        <v>7.0234867822229999E-2</v>
      </c>
      <c r="AO14" s="17">
        <v>4.4877260951302102E-2</v>
      </c>
      <c r="AP14" s="17">
        <v>4.7656644582457802E-2</v>
      </c>
      <c r="AQ14" s="17">
        <v>8.8872297260504898E-2</v>
      </c>
      <c r="AR14" s="17">
        <v>0</v>
      </c>
      <c r="AS14" s="17"/>
      <c r="AT14" s="17">
        <v>6.7301366518919395E-2</v>
      </c>
      <c r="AU14" s="17">
        <v>3.2344109431354899E-2</v>
      </c>
      <c r="AV14" s="17"/>
      <c r="AW14" s="17">
        <v>4.8884055645425202E-2</v>
      </c>
      <c r="AX14" s="17">
        <v>2.3555257863012099E-2</v>
      </c>
      <c r="AY14" s="17">
        <v>9.2190043680994496E-2</v>
      </c>
    </row>
    <row r="15" spans="2:51">
      <c r="B15" s="18" t="s">
        <v>138</v>
      </c>
      <c r="C15" s="21">
        <v>0.49685569169275401</v>
      </c>
      <c r="D15" s="21">
        <v>0.52405568372536304</v>
      </c>
      <c r="E15" s="21">
        <v>0.47371095784281497</v>
      </c>
      <c r="F15" s="21"/>
      <c r="G15" s="21">
        <v>0.54280015841110796</v>
      </c>
      <c r="H15" s="21">
        <v>0.53583301968807495</v>
      </c>
      <c r="I15" s="21">
        <v>0.42590634613598899</v>
      </c>
      <c r="J15" s="21">
        <v>0.45434888007378299</v>
      </c>
      <c r="K15" s="21">
        <v>0.44162678173456399</v>
      </c>
      <c r="L15" s="21">
        <v>0.57330514874337901</v>
      </c>
      <c r="M15" s="21"/>
      <c r="N15" s="21">
        <v>0.58348096953384898</v>
      </c>
      <c r="O15" s="21">
        <v>0.55472221682470702</v>
      </c>
      <c r="P15" s="21">
        <v>0.46399325997471302</v>
      </c>
      <c r="Q15" s="21">
        <v>0.36652300391985798</v>
      </c>
      <c r="R15" s="21"/>
      <c r="S15" s="21">
        <v>0.53296239477884899</v>
      </c>
      <c r="T15" s="21">
        <v>0.48705083674319399</v>
      </c>
      <c r="U15" s="21">
        <v>0.58185626618377795</v>
      </c>
      <c r="V15" s="21">
        <v>0.443268287362166</v>
      </c>
      <c r="W15" s="21">
        <v>0.55547263044964401</v>
      </c>
      <c r="X15" s="21">
        <v>0.45434396838477398</v>
      </c>
      <c r="Y15" s="21">
        <v>0.46629647803132701</v>
      </c>
      <c r="Z15" s="21">
        <v>0.49659695289903599</v>
      </c>
      <c r="AA15" s="21">
        <v>0.51230331657912598</v>
      </c>
      <c r="AB15" s="21">
        <v>0.50069735840827201</v>
      </c>
      <c r="AC15" s="21">
        <v>0.41921697762672699</v>
      </c>
      <c r="AD15" s="21">
        <v>0.44078139160341401</v>
      </c>
      <c r="AE15" s="21"/>
      <c r="AF15" s="21">
        <v>0.45374253991056801</v>
      </c>
      <c r="AG15" s="21">
        <v>0.56225509257561501</v>
      </c>
      <c r="AH15" s="21">
        <v>0.42977407746906299</v>
      </c>
      <c r="AI15" s="21"/>
      <c r="AJ15" s="21">
        <v>0.56204975300486903</v>
      </c>
      <c r="AK15" s="21">
        <v>0.54453989561052096</v>
      </c>
      <c r="AL15" s="21">
        <v>0.59840908194554399</v>
      </c>
      <c r="AM15" s="21"/>
      <c r="AN15" s="21">
        <v>0.35911575468505402</v>
      </c>
      <c r="AO15" s="21">
        <v>0.48609132864132298</v>
      </c>
      <c r="AP15" s="21">
        <v>0.60605636618926095</v>
      </c>
      <c r="AQ15" s="21">
        <v>0.64215331562701605</v>
      </c>
      <c r="AR15" s="21">
        <v>0.87577953743480996</v>
      </c>
      <c r="AS15" s="21"/>
      <c r="AT15" s="21">
        <v>0.50272968431050002</v>
      </c>
      <c r="AU15" s="21">
        <v>0.469020261342319</v>
      </c>
      <c r="AV15" s="21"/>
      <c r="AW15" s="21">
        <v>0.57192748123846304</v>
      </c>
      <c r="AX15" s="21">
        <v>0.53962011867221604</v>
      </c>
      <c r="AY15" s="21">
        <v>0.40196453174232699</v>
      </c>
    </row>
    <row r="16" spans="2:51">
      <c r="B16" s="18" t="s">
        <v>139</v>
      </c>
      <c r="C16" s="21">
        <v>0.15440571472985201</v>
      </c>
      <c r="D16" s="21">
        <v>0.174174202149185</v>
      </c>
      <c r="E16" s="21">
        <v>0.13952033389709401</v>
      </c>
      <c r="F16" s="21"/>
      <c r="G16" s="21">
        <v>0.15528739434888</v>
      </c>
      <c r="H16" s="21">
        <v>0.14846271057742699</v>
      </c>
      <c r="I16" s="21">
        <v>0.195388133756979</v>
      </c>
      <c r="J16" s="21">
        <v>0.16422779114414299</v>
      </c>
      <c r="K16" s="21">
        <v>0.14232086987880199</v>
      </c>
      <c r="L16" s="21">
        <v>0.12844166078830599</v>
      </c>
      <c r="M16" s="21"/>
      <c r="N16" s="21">
        <v>0.105127302024626</v>
      </c>
      <c r="O16" s="21">
        <v>0.116167286102283</v>
      </c>
      <c r="P16" s="21">
        <v>0.21088682419322299</v>
      </c>
      <c r="Q16" s="21">
        <v>0.20428243659699399</v>
      </c>
      <c r="R16" s="21"/>
      <c r="S16" s="21">
        <v>0.150788112496093</v>
      </c>
      <c r="T16" s="21">
        <v>0.16509127713144001</v>
      </c>
      <c r="U16" s="21">
        <v>0.104239640612068</v>
      </c>
      <c r="V16" s="21">
        <v>0.15688329936242101</v>
      </c>
      <c r="W16" s="21">
        <v>0.166941332869567</v>
      </c>
      <c r="X16" s="21">
        <v>0.14621190182528601</v>
      </c>
      <c r="Y16" s="21">
        <v>0.13279130777079101</v>
      </c>
      <c r="Z16" s="21">
        <v>0.17445464443165401</v>
      </c>
      <c r="AA16" s="21">
        <v>0.17492484544967199</v>
      </c>
      <c r="AB16" s="21">
        <v>0.16914516806920099</v>
      </c>
      <c r="AC16" s="21">
        <v>0.108331624739124</v>
      </c>
      <c r="AD16" s="21">
        <v>0.27492214414604699</v>
      </c>
      <c r="AE16" s="21"/>
      <c r="AF16" s="21">
        <v>0.16929214509999799</v>
      </c>
      <c r="AG16" s="21">
        <v>0.13930041429839901</v>
      </c>
      <c r="AH16" s="21">
        <v>0.15346197424504299</v>
      </c>
      <c r="AI16" s="21"/>
      <c r="AJ16" s="21">
        <v>0.10358096548010499</v>
      </c>
      <c r="AK16" s="21">
        <v>0.15387804410688799</v>
      </c>
      <c r="AL16" s="21">
        <v>0.100482213534767</v>
      </c>
      <c r="AM16" s="21"/>
      <c r="AN16" s="21">
        <v>0.20200221491564099</v>
      </c>
      <c r="AO16" s="21">
        <v>0.17875183365462</v>
      </c>
      <c r="AP16" s="21">
        <v>0.12017573985414499</v>
      </c>
      <c r="AQ16" s="21">
        <v>9.5169830093440197E-2</v>
      </c>
      <c r="AR16" s="21">
        <v>6.2580374786767104E-2</v>
      </c>
      <c r="AS16" s="21"/>
      <c r="AT16" s="21">
        <v>0.147540170988883</v>
      </c>
      <c r="AU16" s="21">
        <v>0.18851159875092799</v>
      </c>
      <c r="AV16" s="21"/>
      <c r="AW16" s="21">
        <v>0.12722153603879799</v>
      </c>
      <c r="AX16" s="21">
        <v>0.13666504396642501</v>
      </c>
      <c r="AY16" s="21">
        <v>0.18941395748140999</v>
      </c>
    </row>
    <row r="17" spans="2:51">
      <c r="B17" s="18" t="s">
        <v>140</v>
      </c>
      <c r="C17" s="22">
        <v>0.34244997696290203</v>
      </c>
      <c r="D17" s="22">
        <v>0.34988148157617799</v>
      </c>
      <c r="E17" s="22">
        <v>0.33419062394572102</v>
      </c>
      <c r="F17" s="22"/>
      <c r="G17" s="22">
        <v>0.38751276406222801</v>
      </c>
      <c r="H17" s="22">
        <v>0.38737030911064801</v>
      </c>
      <c r="I17" s="22">
        <v>0.23051821237900999</v>
      </c>
      <c r="J17" s="22">
        <v>0.29012108892964</v>
      </c>
      <c r="K17" s="22">
        <v>0.299305911855762</v>
      </c>
      <c r="L17" s="22">
        <v>0.44486348795507302</v>
      </c>
      <c r="M17" s="22"/>
      <c r="N17" s="22">
        <v>0.47835366750922298</v>
      </c>
      <c r="O17" s="22">
        <v>0.43855493072242402</v>
      </c>
      <c r="P17" s="22">
        <v>0.25310643578149</v>
      </c>
      <c r="Q17" s="22">
        <v>0.16224056732286399</v>
      </c>
      <c r="R17" s="22"/>
      <c r="S17" s="22">
        <v>0.38217428228275602</v>
      </c>
      <c r="T17" s="22">
        <v>0.32195955961175399</v>
      </c>
      <c r="U17" s="22">
        <v>0.47761662557171097</v>
      </c>
      <c r="V17" s="22">
        <v>0.28638498799974499</v>
      </c>
      <c r="W17" s="22">
        <v>0.38853129758007698</v>
      </c>
      <c r="X17" s="22">
        <v>0.30813206655948699</v>
      </c>
      <c r="Y17" s="22">
        <v>0.333505170260537</v>
      </c>
      <c r="Z17" s="22">
        <v>0.32214230846738201</v>
      </c>
      <c r="AA17" s="22">
        <v>0.33737847112945302</v>
      </c>
      <c r="AB17" s="22">
        <v>0.33155219033907202</v>
      </c>
      <c r="AC17" s="22">
        <v>0.31088535288760299</v>
      </c>
      <c r="AD17" s="22">
        <v>0.16585924745736699</v>
      </c>
      <c r="AE17" s="22"/>
      <c r="AF17" s="22">
        <v>0.28445039481057</v>
      </c>
      <c r="AG17" s="22">
        <v>0.422954678277216</v>
      </c>
      <c r="AH17" s="22">
        <v>0.276312103224019</v>
      </c>
      <c r="AI17" s="22"/>
      <c r="AJ17" s="22">
        <v>0.458468787524763</v>
      </c>
      <c r="AK17" s="22">
        <v>0.39066185150363297</v>
      </c>
      <c r="AL17" s="22">
        <v>0.49792686841077699</v>
      </c>
      <c r="AM17" s="22"/>
      <c r="AN17" s="22">
        <v>0.157113539769413</v>
      </c>
      <c r="AO17" s="22">
        <v>0.30733949498670299</v>
      </c>
      <c r="AP17" s="22">
        <v>0.48588062633511703</v>
      </c>
      <c r="AQ17" s="22">
        <v>0.54698348553357601</v>
      </c>
      <c r="AR17" s="22">
        <v>0.81319916264804304</v>
      </c>
      <c r="AS17" s="22"/>
      <c r="AT17" s="22">
        <v>0.35518951332161802</v>
      </c>
      <c r="AU17" s="22">
        <v>0.28050866259139101</v>
      </c>
      <c r="AV17" s="22"/>
      <c r="AW17" s="22">
        <v>0.444705945199665</v>
      </c>
      <c r="AX17" s="22">
        <v>0.40295507470579001</v>
      </c>
      <c r="AY17" s="22">
        <v>0.212550574260917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1062</v>
      </c>
      <c r="D7" s="10">
        <v>461</v>
      </c>
      <c r="E7" s="10">
        <v>596</v>
      </c>
      <c r="F7" s="10"/>
      <c r="G7" s="10">
        <v>94</v>
      </c>
      <c r="H7" s="10">
        <v>151</v>
      </c>
      <c r="I7" s="10">
        <v>164</v>
      </c>
      <c r="J7" s="10">
        <v>182</v>
      </c>
      <c r="K7" s="10">
        <v>213</v>
      </c>
      <c r="L7" s="10">
        <v>258</v>
      </c>
      <c r="M7" s="10"/>
      <c r="N7" s="10">
        <v>319</v>
      </c>
      <c r="O7" s="10">
        <v>313</v>
      </c>
      <c r="P7" s="10">
        <v>194</v>
      </c>
      <c r="Q7" s="10">
        <v>229</v>
      </c>
      <c r="R7" s="10"/>
      <c r="S7" s="10">
        <v>111</v>
      </c>
      <c r="T7" s="10">
        <v>170</v>
      </c>
      <c r="U7" s="10">
        <v>108</v>
      </c>
      <c r="V7" s="10">
        <v>99</v>
      </c>
      <c r="W7" s="10">
        <v>76</v>
      </c>
      <c r="X7" s="10">
        <v>85</v>
      </c>
      <c r="Y7" s="10">
        <v>90</v>
      </c>
      <c r="Z7" s="10">
        <v>43</v>
      </c>
      <c r="AA7" s="10">
        <v>123</v>
      </c>
      <c r="AB7" s="10">
        <v>80</v>
      </c>
      <c r="AC7" s="10">
        <v>54</v>
      </c>
      <c r="AD7" s="10">
        <v>23</v>
      </c>
      <c r="AE7" s="10"/>
      <c r="AF7" s="10">
        <v>430</v>
      </c>
      <c r="AG7" s="10">
        <v>447</v>
      </c>
      <c r="AH7" s="10">
        <v>123</v>
      </c>
      <c r="AI7" s="10"/>
      <c r="AJ7" s="10">
        <v>257</v>
      </c>
      <c r="AK7" s="10">
        <v>334</v>
      </c>
      <c r="AL7" s="10">
        <v>97</v>
      </c>
      <c r="AM7" s="10"/>
      <c r="AN7" s="10">
        <v>226</v>
      </c>
      <c r="AO7" s="10">
        <v>168</v>
      </c>
      <c r="AP7" s="10">
        <v>263</v>
      </c>
      <c r="AQ7" s="10">
        <v>130</v>
      </c>
      <c r="AR7" s="10">
        <v>13</v>
      </c>
      <c r="AS7" s="10"/>
      <c r="AT7" s="10">
        <v>943</v>
      </c>
      <c r="AU7" s="10">
        <v>113</v>
      </c>
      <c r="AV7" s="10"/>
      <c r="AW7" s="10">
        <v>511</v>
      </c>
      <c r="AX7" s="10">
        <v>118</v>
      </c>
      <c r="AY7" s="10">
        <v>433</v>
      </c>
    </row>
    <row r="8" spans="2:51" ht="30" customHeight="1">
      <c r="B8" s="11" t="s">
        <v>112</v>
      </c>
      <c r="C8" s="11">
        <v>1055</v>
      </c>
      <c r="D8" s="11">
        <v>473</v>
      </c>
      <c r="E8" s="11">
        <v>578</v>
      </c>
      <c r="F8" s="11"/>
      <c r="G8" s="11">
        <v>105</v>
      </c>
      <c r="H8" s="11">
        <v>188</v>
      </c>
      <c r="I8" s="11">
        <v>180</v>
      </c>
      <c r="J8" s="11">
        <v>178</v>
      </c>
      <c r="K8" s="11">
        <v>173</v>
      </c>
      <c r="L8" s="11">
        <v>232</v>
      </c>
      <c r="M8" s="11"/>
      <c r="N8" s="11">
        <v>291</v>
      </c>
      <c r="O8" s="11">
        <v>291</v>
      </c>
      <c r="P8" s="11">
        <v>226</v>
      </c>
      <c r="Q8" s="11">
        <v>241</v>
      </c>
      <c r="R8" s="11"/>
      <c r="S8" s="11">
        <v>136</v>
      </c>
      <c r="T8" s="11">
        <v>162</v>
      </c>
      <c r="U8" s="11">
        <v>92</v>
      </c>
      <c r="V8" s="11">
        <v>102</v>
      </c>
      <c r="W8" s="11">
        <v>73</v>
      </c>
      <c r="X8" s="11">
        <v>93</v>
      </c>
      <c r="Y8" s="11">
        <v>87</v>
      </c>
      <c r="Z8" s="11">
        <v>38</v>
      </c>
      <c r="AA8" s="11">
        <v>116</v>
      </c>
      <c r="AB8" s="11">
        <v>78</v>
      </c>
      <c r="AC8" s="11">
        <v>52</v>
      </c>
      <c r="AD8" s="11">
        <v>25</v>
      </c>
      <c r="AE8" s="11"/>
      <c r="AF8" s="11">
        <v>409</v>
      </c>
      <c r="AG8" s="11">
        <v>446</v>
      </c>
      <c r="AH8" s="11">
        <v>131</v>
      </c>
      <c r="AI8" s="11"/>
      <c r="AJ8" s="11">
        <v>242</v>
      </c>
      <c r="AK8" s="11">
        <v>344</v>
      </c>
      <c r="AL8" s="11">
        <v>94</v>
      </c>
      <c r="AM8" s="11"/>
      <c r="AN8" s="11">
        <v>225</v>
      </c>
      <c r="AO8" s="11">
        <v>174</v>
      </c>
      <c r="AP8" s="11">
        <v>265</v>
      </c>
      <c r="AQ8" s="11">
        <v>122</v>
      </c>
      <c r="AR8" s="11">
        <v>13</v>
      </c>
      <c r="AS8" s="11"/>
      <c r="AT8" s="11">
        <v>922</v>
      </c>
      <c r="AU8" s="11">
        <v>127</v>
      </c>
      <c r="AV8" s="11"/>
      <c r="AW8" s="11">
        <v>486</v>
      </c>
      <c r="AX8" s="11">
        <v>127</v>
      </c>
      <c r="AY8" s="11">
        <v>442</v>
      </c>
    </row>
    <row r="9" spans="2:51">
      <c r="B9" s="18" t="s">
        <v>133</v>
      </c>
      <c r="C9" s="17">
        <v>7.28017298073102E-2</v>
      </c>
      <c r="D9" s="17">
        <v>7.83302992164185E-2</v>
      </c>
      <c r="E9" s="17">
        <v>6.8888456209241805E-2</v>
      </c>
      <c r="F9" s="17"/>
      <c r="G9" s="17">
        <v>4.43491540081535E-2</v>
      </c>
      <c r="H9" s="17">
        <v>8.7240189832591297E-2</v>
      </c>
      <c r="I9" s="17">
        <v>6.4203703617805696E-2</v>
      </c>
      <c r="J9" s="17">
        <v>7.7677634894286599E-2</v>
      </c>
      <c r="K9" s="17">
        <v>6.4084281913118005E-2</v>
      </c>
      <c r="L9" s="17">
        <v>8.3456515503327305E-2</v>
      </c>
      <c r="M9" s="17"/>
      <c r="N9" s="17">
        <v>7.9088789032027207E-2</v>
      </c>
      <c r="O9" s="17">
        <v>7.8296171947000504E-2</v>
      </c>
      <c r="P9" s="17">
        <v>9.0353946324672793E-2</v>
      </c>
      <c r="Q9" s="17">
        <v>4.4091800649479797E-2</v>
      </c>
      <c r="R9" s="17"/>
      <c r="S9" s="17">
        <v>9.1436541394967402E-2</v>
      </c>
      <c r="T9" s="17">
        <v>6.9864357541479405E-2</v>
      </c>
      <c r="U9" s="17">
        <v>6.6760549494108506E-2</v>
      </c>
      <c r="V9" s="17">
        <v>9.3432546448675602E-2</v>
      </c>
      <c r="W9" s="17">
        <v>8.5960220749758898E-2</v>
      </c>
      <c r="X9" s="17">
        <v>4.2880963646213299E-2</v>
      </c>
      <c r="Y9" s="17">
        <v>7.6408222593578407E-2</v>
      </c>
      <c r="Z9" s="17">
        <v>5.0622328853744902E-2</v>
      </c>
      <c r="AA9" s="17">
        <v>6.8046556313520801E-2</v>
      </c>
      <c r="AB9" s="17">
        <v>4.6349373343157099E-2</v>
      </c>
      <c r="AC9" s="17">
        <v>9.8898116663529601E-2</v>
      </c>
      <c r="AD9" s="17">
        <v>7.3373740976702004E-2</v>
      </c>
      <c r="AE9" s="17"/>
      <c r="AF9" s="17">
        <v>6.8234559546287196E-2</v>
      </c>
      <c r="AG9" s="17">
        <v>7.2364768233935201E-2</v>
      </c>
      <c r="AH9" s="17">
        <v>0.101438281557895</v>
      </c>
      <c r="AI9" s="17"/>
      <c r="AJ9" s="17">
        <v>9.6256759160801605E-2</v>
      </c>
      <c r="AK9" s="17">
        <v>6.95544867391793E-2</v>
      </c>
      <c r="AL9" s="17">
        <v>7.5628126821388197E-2</v>
      </c>
      <c r="AM9" s="17"/>
      <c r="AN9" s="17">
        <v>5.9936427893938903E-2</v>
      </c>
      <c r="AO9" s="17">
        <v>6.1992886835911601E-2</v>
      </c>
      <c r="AP9" s="17">
        <v>6.3373247628395094E-2</v>
      </c>
      <c r="AQ9" s="17">
        <v>0.104651200645639</v>
      </c>
      <c r="AR9" s="17">
        <v>0.208311284295292</v>
      </c>
      <c r="AS9" s="17"/>
      <c r="AT9" s="17">
        <v>6.8993953284336093E-2</v>
      </c>
      <c r="AU9" s="17">
        <v>9.2749176366872299E-2</v>
      </c>
      <c r="AV9" s="17"/>
      <c r="AW9" s="17">
        <v>7.6568856376154598E-2</v>
      </c>
      <c r="AX9" s="17">
        <v>0.104971088026158</v>
      </c>
      <c r="AY9" s="17">
        <v>5.94230246144999E-2</v>
      </c>
    </row>
    <row r="10" spans="2:51">
      <c r="B10" s="18" t="s">
        <v>134</v>
      </c>
      <c r="C10" s="17">
        <v>0.26573991255768398</v>
      </c>
      <c r="D10" s="17">
        <v>0.27922014387189598</v>
      </c>
      <c r="E10" s="17">
        <v>0.25531446886508402</v>
      </c>
      <c r="F10" s="17"/>
      <c r="G10" s="17">
        <v>0.31818569093395399</v>
      </c>
      <c r="H10" s="17">
        <v>0.29548680490357698</v>
      </c>
      <c r="I10" s="17">
        <v>0.18568897877120299</v>
      </c>
      <c r="J10" s="17">
        <v>0.25178641795411899</v>
      </c>
      <c r="K10" s="17">
        <v>0.20305753181984401</v>
      </c>
      <c r="L10" s="17">
        <v>0.33747222991855702</v>
      </c>
      <c r="M10" s="17"/>
      <c r="N10" s="17">
        <v>0.29414346432306299</v>
      </c>
      <c r="O10" s="17">
        <v>0.31789695499599002</v>
      </c>
      <c r="P10" s="17">
        <v>0.231885769455552</v>
      </c>
      <c r="Q10" s="17">
        <v>0.20309867213378599</v>
      </c>
      <c r="R10" s="17"/>
      <c r="S10" s="17">
        <v>0.31096323765935502</v>
      </c>
      <c r="T10" s="17">
        <v>0.257783115751481</v>
      </c>
      <c r="U10" s="17">
        <v>0.27179037121926902</v>
      </c>
      <c r="V10" s="17">
        <v>0.203841544338356</v>
      </c>
      <c r="W10" s="17">
        <v>0.26517713525799103</v>
      </c>
      <c r="X10" s="17">
        <v>0.25621619670882301</v>
      </c>
      <c r="Y10" s="17">
        <v>0.30431813195067098</v>
      </c>
      <c r="Z10" s="17">
        <v>0.20455246213991801</v>
      </c>
      <c r="AA10" s="17">
        <v>0.31983838675945803</v>
      </c>
      <c r="AB10" s="17">
        <v>0.25574358323030899</v>
      </c>
      <c r="AC10" s="17">
        <v>0.19023511697683801</v>
      </c>
      <c r="AD10" s="17">
        <v>0.23681036953738799</v>
      </c>
      <c r="AE10" s="17"/>
      <c r="AF10" s="17">
        <v>0.27613721159251697</v>
      </c>
      <c r="AG10" s="17">
        <v>0.26680158382862301</v>
      </c>
      <c r="AH10" s="17">
        <v>0.23179388485372299</v>
      </c>
      <c r="AI10" s="17"/>
      <c r="AJ10" s="17">
        <v>0.35170592397872302</v>
      </c>
      <c r="AK10" s="17">
        <v>0.27326838267553399</v>
      </c>
      <c r="AL10" s="17">
        <v>0.281214290445368</v>
      </c>
      <c r="AM10" s="17"/>
      <c r="AN10" s="17">
        <v>0.24342369619519399</v>
      </c>
      <c r="AO10" s="17">
        <v>0.243379367150552</v>
      </c>
      <c r="AP10" s="17">
        <v>0.311058333639877</v>
      </c>
      <c r="AQ10" s="17">
        <v>0.28145665361708899</v>
      </c>
      <c r="AR10" s="17">
        <v>0.39178198577983098</v>
      </c>
      <c r="AS10" s="17"/>
      <c r="AT10" s="17">
        <v>0.26758871037615001</v>
      </c>
      <c r="AU10" s="17">
        <v>0.26646395346344698</v>
      </c>
      <c r="AV10" s="17"/>
      <c r="AW10" s="17">
        <v>0.26459520367158301</v>
      </c>
      <c r="AX10" s="17">
        <v>0.38267285454009897</v>
      </c>
      <c r="AY10" s="17">
        <v>0.23343870332516101</v>
      </c>
    </row>
    <row r="11" spans="2:51">
      <c r="B11" s="18" t="s">
        <v>135</v>
      </c>
      <c r="C11" s="17">
        <v>0.30638009854682202</v>
      </c>
      <c r="D11" s="17">
        <v>0.29357367445708199</v>
      </c>
      <c r="E11" s="17">
        <v>0.31606096360756197</v>
      </c>
      <c r="F11" s="17"/>
      <c r="G11" s="17">
        <v>0.279328924759915</v>
      </c>
      <c r="H11" s="17">
        <v>0.22024227030159699</v>
      </c>
      <c r="I11" s="17">
        <v>0.35032096253661799</v>
      </c>
      <c r="J11" s="17">
        <v>0.31845415045098302</v>
      </c>
      <c r="K11" s="17">
        <v>0.38607193154224001</v>
      </c>
      <c r="L11" s="17">
        <v>0.28573333322157102</v>
      </c>
      <c r="M11" s="17"/>
      <c r="N11" s="17">
        <v>0.28961884893912498</v>
      </c>
      <c r="O11" s="17">
        <v>0.26551766405442101</v>
      </c>
      <c r="P11" s="17">
        <v>0.33796653863791398</v>
      </c>
      <c r="Q11" s="17">
        <v>0.35107474539847799</v>
      </c>
      <c r="R11" s="17"/>
      <c r="S11" s="17">
        <v>0.24393594225404799</v>
      </c>
      <c r="T11" s="17">
        <v>0.26731708360232997</v>
      </c>
      <c r="U11" s="17">
        <v>0.33573556395558402</v>
      </c>
      <c r="V11" s="17">
        <v>0.34849898393559597</v>
      </c>
      <c r="W11" s="17">
        <v>0.31435598895710498</v>
      </c>
      <c r="X11" s="17">
        <v>0.33926986807579501</v>
      </c>
      <c r="Y11" s="17">
        <v>0.27965462968709998</v>
      </c>
      <c r="Z11" s="17">
        <v>0.34715466380226201</v>
      </c>
      <c r="AA11" s="17">
        <v>0.28113488059848801</v>
      </c>
      <c r="AB11" s="17">
        <v>0.38315768219128798</v>
      </c>
      <c r="AC11" s="17">
        <v>0.39343743380906099</v>
      </c>
      <c r="AD11" s="17">
        <v>0.19568763155381</v>
      </c>
      <c r="AE11" s="17"/>
      <c r="AF11" s="17">
        <v>0.34474861639121002</v>
      </c>
      <c r="AG11" s="17">
        <v>0.28918581725345599</v>
      </c>
      <c r="AH11" s="17">
        <v>0.24619792919546599</v>
      </c>
      <c r="AI11" s="17"/>
      <c r="AJ11" s="17">
        <v>0.29227353311856502</v>
      </c>
      <c r="AK11" s="17">
        <v>0.29731869937780803</v>
      </c>
      <c r="AL11" s="17">
        <v>0.30380697427104802</v>
      </c>
      <c r="AM11" s="17"/>
      <c r="AN11" s="17">
        <v>0.32870959114857001</v>
      </c>
      <c r="AO11" s="17">
        <v>0.31622846852441</v>
      </c>
      <c r="AP11" s="17">
        <v>0.29295879965926702</v>
      </c>
      <c r="AQ11" s="17">
        <v>0.276630919936808</v>
      </c>
      <c r="AR11" s="17">
        <v>0.13516385480720999</v>
      </c>
      <c r="AS11" s="17"/>
      <c r="AT11" s="17">
        <v>0.31020771799450397</v>
      </c>
      <c r="AU11" s="17">
        <v>0.288114317184336</v>
      </c>
      <c r="AV11" s="17"/>
      <c r="AW11" s="17">
        <v>0.32056639937466902</v>
      </c>
      <c r="AX11" s="17">
        <v>0.22143698612379301</v>
      </c>
      <c r="AY11" s="17">
        <v>0.31514747885854499</v>
      </c>
    </row>
    <row r="12" spans="2:51">
      <c r="B12" s="18" t="s">
        <v>136</v>
      </c>
      <c r="C12" s="17">
        <v>0.17465376168553501</v>
      </c>
      <c r="D12" s="17">
        <v>0.173143424692452</v>
      </c>
      <c r="E12" s="17">
        <v>0.177362572523833</v>
      </c>
      <c r="F12" s="17"/>
      <c r="G12" s="17">
        <v>0.17668140733196799</v>
      </c>
      <c r="H12" s="17">
        <v>0.19947578563625701</v>
      </c>
      <c r="I12" s="17">
        <v>0.179763718687766</v>
      </c>
      <c r="J12" s="17">
        <v>0.1860603579857</v>
      </c>
      <c r="K12" s="17">
        <v>0.141566410810746</v>
      </c>
      <c r="L12" s="17">
        <v>0.16553860084541</v>
      </c>
      <c r="M12" s="17"/>
      <c r="N12" s="17">
        <v>0.176436751587952</v>
      </c>
      <c r="O12" s="17">
        <v>0.168477058531563</v>
      </c>
      <c r="P12" s="17">
        <v>0.168049431522203</v>
      </c>
      <c r="Q12" s="17">
        <v>0.18219289540133499</v>
      </c>
      <c r="R12" s="17"/>
      <c r="S12" s="17">
        <v>0.219282687002224</v>
      </c>
      <c r="T12" s="17">
        <v>0.215919446655014</v>
      </c>
      <c r="U12" s="17">
        <v>0.10884769275687101</v>
      </c>
      <c r="V12" s="17">
        <v>0.19366626049967101</v>
      </c>
      <c r="W12" s="17">
        <v>0.12797755155823901</v>
      </c>
      <c r="X12" s="17">
        <v>0.19501266942190801</v>
      </c>
      <c r="Y12" s="17">
        <v>0.16171827219043899</v>
      </c>
      <c r="Z12" s="17">
        <v>0.257184855481147</v>
      </c>
      <c r="AA12" s="17">
        <v>0.14596496023970601</v>
      </c>
      <c r="AB12" s="17">
        <v>0.158430106143543</v>
      </c>
      <c r="AC12" s="17">
        <v>0.109380802274801</v>
      </c>
      <c r="AD12" s="17">
        <v>0.12916405858104699</v>
      </c>
      <c r="AE12" s="17"/>
      <c r="AF12" s="17">
        <v>0.148290451428603</v>
      </c>
      <c r="AG12" s="17">
        <v>0.206124162161129</v>
      </c>
      <c r="AH12" s="17">
        <v>0.140348566723067</v>
      </c>
      <c r="AI12" s="17"/>
      <c r="AJ12" s="17">
        <v>0.13253195213617799</v>
      </c>
      <c r="AK12" s="17">
        <v>0.21249294588981901</v>
      </c>
      <c r="AL12" s="17">
        <v>0.142862231657612</v>
      </c>
      <c r="AM12" s="17"/>
      <c r="AN12" s="17">
        <v>0.180511384737296</v>
      </c>
      <c r="AO12" s="17">
        <v>0.22708613975094699</v>
      </c>
      <c r="AP12" s="17">
        <v>0.16826905880163601</v>
      </c>
      <c r="AQ12" s="17">
        <v>0.13910027080113899</v>
      </c>
      <c r="AR12" s="17">
        <v>0.202162500330901</v>
      </c>
      <c r="AS12" s="17"/>
      <c r="AT12" s="17">
        <v>0.170634454840249</v>
      </c>
      <c r="AU12" s="17">
        <v>0.20661100606860799</v>
      </c>
      <c r="AV12" s="17"/>
      <c r="AW12" s="17">
        <v>0.167414282008951</v>
      </c>
      <c r="AX12" s="17">
        <v>0.18826416195365001</v>
      </c>
      <c r="AY12" s="17">
        <v>0.178714561230292</v>
      </c>
    </row>
    <row r="13" spans="2:51">
      <c r="B13" s="18" t="s">
        <v>137</v>
      </c>
      <c r="C13" s="17">
        <v>0.11068767231415499</v>
      </c>
      <c r="D13" s="17">
        <v>0.12960275356307699</v>
      </c>
      <c r="E13" s="17">
        <v>9.4505165138894204E-2</v>
      </c>
      <c r="F13" s="17"/>
      <c r="G13" s="17">
        <v>0.121427079172165</v>
      </c>
      <c r="H13" s="17">
        <v>0.144518359208506</v>
      </c>
      <c r="I13" s="17">
        <v>0.15745634549778501</v>
      </c>
      <c r="J13" s="17">
        <v>8.2742541584773205E-2</v>
      </c>
      <c r="K13" s="17">
        <v>0.135275521677893</v>
      </c>
      <c r="L13" s="17">
        <v>4.5053779748075798E-2</v>
      </c>
      <c r="M13" s="17"/>
      <c r="N13" s="17">
        <v>9.9817247990013E-2</v>
      </c>
      <c r="O13" s="17">
        <v>0.10433191263333801</v>
      </c>
      <c r="P13" s="17">
        <v>0.107584073889657</v>
      </c>
      <c r="Q13" s="17">
        <v>0.126826668169923</v>
      </c>
      <c r="R13" s="17"/>
      <c r="S13" s="17">
        <v>8.0597129925804797E-2</v>
      </c>
      <c r="T13" s="17">
        <v>0.102199651362639</v>
      </c>
      <c r="U13" s="17">
        <v>0.141774360097358</v>
      </c>
      <c r="V13" s="17">
        <v>9.3096370805724402E-2</v>
      </c>
      <c r="W13" s="17">
        <v>0.123527773853902</v>
      </c>
      <c r="X13" s="17">
        <v>0.112560412601691</v>
      </c>
      <c r="Y13" s="17">
        <v>0.11289602567287001</v>
      </c>
      <c r="Z13" s="17">
        <v>4.2920841101508303E-2</v>
      </c>
      <c r="AA13" s="17">
        <v>0.116816949408757</v>
      </c>
      <c r="AB13" s="17">
        <v>8.0308349079432406E-2</v>
      </c>
      <c r="AC13" s="17">
        <v>0.16716455599661301</v>
      </c>
      <c r="AD13" s="17">
        <v>0.28964185371071499</v>
      </c>
      <c r="AE13" s="17"/>
      <c r="AF13" s="17">
        <v>9.0138392706644893E-2</v>
      </c>
      <c r="AG13" s="17">
        <v>0.1202365478633</v>
      </c>
      <c r="AH13" s="17">
        <v>0.139826572907219</v>
      </c>
      <c r="AI13" s="17"/>
      <c r="AJ13" s="17">
        <v>5.7655857036890801E-2</v>
      </c>
      <c r="AK13" s="17">
        <v>9.9137310866977593E-2</v>
      </c>
      <c r="AL13" s="17">
        <v>0.10818377930270601</v>
      </c>
      <c r="AM13" s="17"/>
      <c r="AN13" s="17">
        <v>0.10282621721169</v>
      </c>
      <c r="AO13" s="17">
        <v>9.6057729287109705E-2</v>
      </c>
      <c r="AP13" s="17">
        <v>0.121588530498575</v>
      </c>
      <c r="AQ13" s="17">
        <v>0.1132209876761</v>
      </c>
      <c r="AR13" s="17">
        <v>6.2580374786767104E-2</v>
      </c>
      <c r="AS13" s="17"/>
      <c r="AT13" s="17">
        <v>0.11212484296146701</v>
      </c>
      <c r="AU13" s="17">
        <v>0.106139467313472</v>
      </c>
      <c r="AV13" s="17"/>
      <c r="AW13" s="17">
        <v>0.12030928858487</v>
      </c>
      <c r="AX13" s="17">
        <v>8.0928234898484205E-2</v>
      </c>
      <c r="AY13" s="17">
        <v>0.108640247539601</v>
      </c>
    </row>
    <row r="14" spans="2:51">
      <c r="B14" s="18" t="s">
        <v>119</v>
      </c>
      <c r="C14" s="17">
        <v>6.9736825088493798E-2</v>
      </c>
      <c r="D14" s="17">
        <v>4.6129704199073703E-2</v>
      </c>
      <c r="E14" s="17">
        <v>8.7868373655384996E-2</v>
      </c>
      <c r="F14" s="17"/>
      <c r="G14" s="17">
        <v>6.0027743793844797E-2</v>
      </c>
      <c r="H14" s="17">
        <v>5.3036590117471798E-2</v>
      </c>
      <c r="I14" s="17">
        <v>6.2566290888822207E-2</v>
      </c>
      <c r="J14" s="17">
        <v>8.3278897130138294E-2</v>
      </c>
      <c r="K14" s="17">
        <v>6.9944322236159207E-2</v>
      </c>
      <c r="L14" s="17">
        <v>8.27455407630589E-2</v>
      </c>
      <c r="M14" s="17"/>
      <c r="N14" s="17">
        <v>6.0894898127819799E-2</v>
      </c>
      <c r="O14" s="17">
        <v>6.5480237837687597E-2</v>
      </c>
      <c r="P14" s="17">
        <v>6.4160240170001201E-2</v>
      </c>
      <c r="Q14" s="17">
        <v>9.2715218246998105E-2</v>
      </c>
      <c r="R14" s="17"/>
      <c r="S14" s="17">
        <v>5.3784461763601001E-2</v>
      </c>
      <c r="T14" s="17">
        <v>8.6916345087057506E-2</v>
      </c>
      <c r="U14" s="17">
        <v>7.5091462476808896E-2</v>
      </c>
      <c r="V14" s="17">
        <v>6.7464293971977202E-2</v>
      </c>
      <c r="W14" s="17">
        <v>8.3001329623004896E-2</v>
      </c>
      <c r="X14" s="17">
        <v>5.4059889545569097E-2</v>
      </c>
      <c r="Y14" s="17">
        <v>6.5004717905342096E-2</v>
      </c>
      <c r="Z14" s="17">
        <v>9.7564848621418995E-2</v>
      </c>
      <c r="AA14" s="17">
        <v>6.8198266680071506E-2</v>
      </c>
      <c r="AB14" s="17">
        <v>7.6010906012270396E-2</v>
      </c>
      <c r="AC14" s="17">
        <v>4.0883974279157902E-2</v>
      </c>
      <c r="AD14" s="17">
        <v>7.5322345640337698E-2</v>
      </c>
      <c r="AE14" s="17"/>
      <c r="AF14" s="17">
        <v>7.2450768334738194E-2</v>
      </c>
      <c r="AG14" s="17">
        <v>4.5287120659556299E-2</v>
      </c>
      <c r="AH14" s="17">
        <v>0.14039476476262899</v>
      </c>
      <c r="AI14" s="17"/>
      <c r="AJ14" s="17">
        <v>6.9575974568842E-2</v>
      </c>
      <c r="AK14" s="17">
        <v>4.82281744506819E-2</v>
      </c>
      <c r="AL14" s="17">
        <v>8.8304597501878496E-2</v>
      </c>
      <c r="AM14" s="17"/>
      <c r="AN14" s="17">
        <v>8.4592682813311199E-2</v>
      </c>
      <c r="AO14" s="17">
        <v>5.5255408451069299E-2</v>
      </c>
      <c r="AP14" s="17">
        <v>4.2752029772249102E-2</v>
      </c>
      <c r="AQ14" s="17">
        <v>8.4939967323225105E-2</v>
      </c>
      <c r="AR14" s="17">
        <v>0</v>
      </c>
      <c r="AS14" s="17"/>
      <c r="AT14" s="17">
        <v>7.0450320543293907E-2</v>
      </c>
      <c r="AU14" s="17">
        <v>3.9922079603264299E-2</v>
      </c>
      <c r="AV14" s="17"/>
      <c r="AW14" s="17">
        <v>5.05459699837729E-2</v>
      </c>
      <c r="AX14" s="17">
        <v>2.1726674457815599E-2</v>
      </c>
      <c r="AY14" s="17">
        <v>0.104635984431901</v>
      </c>
    </row>
    <row r="15" spans="2:51">
      <c r="B15" s="18" t="s">
        <v>138</v>
      </c>
      <c r="C15" s="21">
        <v>0.33854164236499501</v>
      </c>
      <c r="D15" s="21">
        <v>0.35755044308831502</v>
      </c>
      <c r="E15" s="21">
        <v>0.32420292507432602</v>
      </c>
      <c r="F15" s="21"/>
      <c r="G15" s="21">
        <v>0.36253484494210703</v>
      </c>
      <c r="H15" s="21">
        <v>0.382726994736169</v>
      </c>
      <c r="I15" s="21">
        <v>0.249892682389009</v>
      </c>
      <c r="J15" s="21">
        <v>0.32946405284840502</v>
      </c>
      <c r="K15" s="21">
        <v>0.26714181373296197</v>
      </c>
      <c r="L15" s="21">
        <v>0.42092874542188402</v>
      </c>
      <c r="M15" s="21"/>
      <c r="N15" s="21">
        <v>0.37323225335509003</v>
      </c>
      <c r="O15" s="21">
        <v>0.39619312694299103</v>
      </c>
      <c r="P15" s="21">
        <v>0.32223971578022498</v>
      </c>
      <c r="Q15" s="21">
        <v>0.247190472783266</v>
      </c>
      <c r="R15" s="21"/>
      <c r="S15" s="21">
        <v>0.402399779054322</v>
      </c>
      <c r="T15" s="21">
        <v>0.32764747329296001</v>
      </c>
      <c r="U15" s="21">
        <v>0.338550920713378</v>
      </c>
      <c r="V15" s="21">
        <v>0.29727409078703099</v>
      </c>
      <c r="W15" s="21">
        <v>0.35113735600774998</v>
      </c>
      <c r="X15" s="21">
        <v>0.29909716035503597</v>
      </c>
      <c r="Y15" s="21">
        <v>0.38072635454424902</v>
      </c>
      <c r="Z15" s="21">
        <v>0.25517479099366303</v>
      </c>
      <c r="AA15" s="21">
        <v>0.38788494307297799</v>
      </c>
      <c r="AB15" s="21">
        <v>0.30209295657346602</v>
      </c>
      <c r="AC15" s="21">
        <v>0.28913323364036703</v>
      </c>
      <c r="AD15" s="21">
        <v>0.31018411051409001</v>
      </c>
      <c r="AE15" s="21"/>
      <c r="AF15" s="21">
        <v>0.34437177113880502</v>
      </c>
      <c r="AG15" s="21">
        <v>0.33916635206255802</v>
      </c>
      <c r="AH15" s="21">
        <v>0.33323216641161901</v>
      </c>
      <c r="AI15" s="21"/>
      <c r="AJ15" s="21">
        <v>0.44796268313952498</v>
      </c>
      <c r="AK15" s="21">
        <v>0.34282286941471302</v>
      </c>
      <c r="AL15" s="21">
        <v>0.35684241726675597</v>
      </c>
      <c r="AM15" s="21"/>
      <c r="AN15" s="21">
        <v>0.30336012408913299</v>
      </c>
      <c r="AO15" s="21">
        <v>0.305372253986463</v>
      </c>
      <c r="AP15" s="21">
        <v>0.37443158126827197</v>
      </c>
      <c r="AQ15" s="21">
        <v>0.38610785426272798</v>
      </c>
      <c r="AR15" s="21">
        <v>0.60009327007512303</v>
      </c>
      <c r="AS15" s="21"/>
      <c r="AT15" s="21">
        <v>0.336582663660486</v>
      </c>
      <c r="AU15" s="21">
        <v>0.359213129830319</v>
      </c>
      <c r="AV15" s="21"/>
      <c r="AW15" s="21">
        <v>0.34116406004773803</v>
      </c>
      <c r="AX15" s="21">
        <v>0.48764394256625698</v>
      </c>
      <c r="AY15" s="21">
        <v>0.29286172793966098</v>
      </c>
    </row>
    <row r="16" spans="2:51">
      <c r="B16" s="18" t="s">
        <v>139</v>
      </c>
      <c r="C16" s="21">
        <v>0.28534143399968998</v>
      </c>
      <c r="D16" s="21">
        <v>0.30274617825552902</v>
      </c>
      <c r="E16" s="21">
        <v>0.27186773766272698</v>
      </c>
      <c r="F16" s="21"/>
      <c r="G16" s="21">
        <v>0.29810848650413302</v>
      </c>
      <c r="H16" s="21">
        <v>0.34399414484476298</v>
      </c>
      <c r="I16" s="21">
        <v>0.33722006418555101</v>
      </c>
      <c r="J16" s="21">
        <v>0.26880289957047299</v>
      </c>
      <c r="K16" s="21">
        <v>0.27684193248863898</v>
      </c>
      <c r="L16" s="21">
        <v>0.21059238059348501</v>
      </c>
      <c r="M16" s="21"/>
      <c r="N16" s="21">
        <v>0.27625399957796498</v>
      </c>
      <c r="O16" s="21">
        <v>0.27280897116490099</v>
      </c>
      <c r="P16" s="21">
        <v>0.27563350541186099</v>
      </c>
      <c r="Q16" s="21">
        <v>0.30901956357125798</v>
      </c>
      <c r="R16" s="21"/>
      <c r="S16" s="21">
        <v>0.29987981692802901</v>
      </c>
      <c r="T16" s="21">
        <v>0.31811909801765198</v>
      </c>
      <c r="U16" s="21">
        <v>0.250622052854229</v>
      </c>
      <c r="V16" s="21">
        <v>0.28676263130539498</v>
      </c>
      <c r="W16" s="21">
        <v>0.25150532541213999</v>
      </c>
      <c r="X16" s="21">
        <v>0.30757308202360001</v>
      </c>
      <c r="Y16" s="21">
        <v>0.27461429786330899</v>
      </c>
      <c r="Z16" s="21">
        <v>0.30010569658265501</v>
      </c>
      <c r="AA16" s="21">
        <v>0.26278190964846299</v>
      </c>
      <c r="AB16" s="21">
        <v>0.23873845522297599</v>
      </c>
      <c r="AC16" s="21">
        <v>0.27654535827141402</v>
      </c>
      <c r="AD16" s="21">
        <v>0.41880591229176201</v>
      </c>
      <c r="AE16" s="21"/>
      <c r="AF16" s="21">
        <v>0.23842884413524801</v>
      </c>
      <c r="AG16" s="21">
        <v>0.32636071002442901</v>
      </c>
      <c r="AH16" s="21">
        <v>0.28017513963028601</v>
      </c>
      <c r="AI16" s="21"/>
      <c r="AJ16" s="21">
        <v>0.19018780917306799</v>
      </c>
      <c r="AK16" s="21">
        <v>0.31163025675679701</v>
      </c>
      <c r="AL16" s="21">
        <v>0.25104601096031798</v>
      </c>
      <c r="AM16" s="21"/>
      <c r="AN16" s="21">
        <v>0.283337601948986</v>
      </c>
      <c r="AO16" s="21">
        <v>0.32314386903805697</v>
      </c>
      <c r="AP16" s="21">
        <v>0.28985758930021199</v>
      </c>
      <c r="AQ16" s="21">
        <v>0.25232125847723902</v>
      </c>
      <c r="AR16" s="21">
        <v>0.26474287511766798</v>
      </c>
      <c r="AS16" s="21"/>
      <c r="AT16" s="21">
        <v>0.28275929780171599</v>
      </c>
      <c r="AU16" s="21">
        <v>0.31275047338208001</v>
      </c>
      <c r="AV16" s="21"/>
      <c r="AW16" s="21">
        <v>0.28772357059381998</v>
      </c>
      <c r="AX16" s="21">
        <v>0.26919239685213497</v>
      </c>
      <c r="AY16" s="21">
        <v>0.287354808769893</v>
      </c>
    </row>
    <row r="17" spans="2:51">
      <c r="B17" s="18" t="s">
        <v>140</v>
      </c>
      <c r="C17" s="22">
        <v>5.3200208365304903E-2</v>
      </c>
      <c r="D17" s="22">
        <v>5.4804264832785499E-2</v>
      </c>
      <c r="E17" s="22">
        <v>5.2335187411599302E-2</v>
      </c>
      <c r="F17" s="22"/>
      <c r="G17" s="22">
        <v>6.4426358437974104E-2</v>
      </c>
      <c r="H17" s="22">
        <v>3.8732849891405602E-2</v>
      </c>
      <c r="I17" s="22">
        <v>-8.7327381796541995E-2</v>
      </c>
      <c r="J17" s="22">
        <v>6.0661153277931999E-2</v>
      </c>
      <c r="K17" s="22">
        <v>-9.7001187556770008E-3</v>
      </c>
      <c r="L17" s="22">
        <v>0.21033636482839899</v>
      </c>
      <c r="M17" s="22"/>
      <c r="N17" s="22">
        <v>9.6978253777124504E-2</v>
      </c>
      <c r="O17" s="22">
        <v>0.12338415577809</v>
      </c>
      <c r="P17" s="22">
        <v>4.6606210368364098E-2</v>
      </c>
      <c r="Q17" s="22">
        <v>-6.1829090787992098E-2</v>
      </c>
      <c r="R17" s="22"/>
      <c r="S17" s="22">
        <v>0.102519962126293</v>
      </c>
      <c r="T17" s="22">
        <v>9.5283752753078706E-3</v>
      </c>
      <c r="U17" s="22">
        <v>8.7928867859148205E-2</v>
      </c>
      <c r="V17" s="22">
        <v>1.0511459481636299E-2</v>
      </c>
      <c r="W17" s="22">
        <v>9.9632030595609503E-2</v>
      </c>
      <c r="X17" s="22">
        <v>-8.4759216685632594E-3</v>
      </c>
      <c r="Y17" s="22">
        <v>0.10611205668094</v>
      </c>
      <c r="Z17" s="22">
        <v>-4.4930905588992202E-2</v>
      </c>
      <c r="AA17" s="22">
        <v>0.12510303342451601</v>
      </c>
      <c r="AB17" s="22">
        <v>6.3354501350490894E-2</v>
      </c>
      <c r="AC17" s="22">
        <v>1.2587875368953399E-2</v>
      </c>
      <c r="AD17" s="22">
        <v>-0.108621801777671</v>
      </c>
      <c r="AE17" s="22"/>
      <c r="AF17" s="22">
        <v>0.10594292700355699</v>
      </c>
      <c r="AG17" s="22">
        <v>1.2805642038129001E-2</v>
      </c>
      <c r="AH17" s="22">
        <v>5.3057026781332603E-2</v>
      </c>
      <c r="AI17" s="22"/>
      <c r="AJ17" s="22">
        <v>0.25777487396645599</v>
      </c>
      <c r="AK17" s="22">
        <v>3.1192612657916102E-2</v>
      </c>
      <c r="AL17" s="22">
        <v>0.105796406306438</v>
      </c>
      <c r="AM17" s="22"/>
      <c r="AN17" s="22">
        <v>2.0022522140146298E-2</v>
      </c>
      <c r="AO17" s="22">
        <v>-1.77716150515938E-2</v>
      </c>
      <c r="AP17" s="22">
        <v>8.4573991968060896E-2</v>
      </c>
      <c r="AQ17" s="22">
        <v>0.13378659578548799</v>
      </c>
      <c r="AR17" s="22">
        <v>0.335350394957455</v>
      </c>
      <c r="AS17" s="22"/>
      <c r="AT17" s="22">
        <v>5.3823365858770102E-2</v>
      </c>
      <c r="AU17" s="22">
        <v>4.6462656448239499E-2</v>
      </c>
      <c r="AV17" s="22"/>
      <c r="AW17" s="22">
        <v>5.3440489453917397E-2</v>
      </c>
      <c r="AX17" s="22">
        <v>0.21845154571412201</v>
      </c>
      <c r="AY17" s="22">
        <v>5.5069191697685897E-3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724</v>
      </c>
      <c r="E2" s="32"/>
      <c r="F2" s="32"/>
      <c r="G2" s="32"/>
    </row>
    <row r="6" spans="2:7" ht="50.1" customHeight="1">
      <c r="B6" s="20" t="s">
        <v>70</v>
      </c>
      <c r="C6" s="20" t="s">
        <v>699</v>
      </c>
      <c r="D6" s="20" t="s">
        <v>700</v>
      </c>
      <c r="E6" s="20" t="s">
        <v>725</v>
      </c>
      <c r="F6" s="20" t="s">
        <v>726</v>
      </c>
    </row>
    <row r="7" spans="2:7">
      <c r="B7" s="18" t="s">
        <v>133</v>
      </c>
      <c r="C7" s="17">
        <v>0.15221298702420399</v>
      </c>
      <c r="D7" s="17">
        <v>0.17109650625746001</v>
      </c>
      <c r="E7" s="17">
        <v>0.121967780077611</v>
      </c>
      <c r="F7" s="17">
        <v>9.6897405218074897E-2</v>
      </c>
    </row>
    <row r="8" spans="2:7">
      <c r="B8" s="18" t="s">
        <v>134</v>
      </c>
      <c r="C8" s="17">
        <v>0.417252583418663</v>
      </c>
      <c r="D8" s="17">
        <v>0.43891963559302</v>
      </c>
      <c r="E8" s="17">
        <v>0.352857999228812</v>
      </c>
      <c r="F8" s="17">
        <v>0.25296735237137102</v>
      </c>
    </row>
    <row r="9" spans="2:7">
      <c r="B9" s="18" t="s">
        <v>135</v>
      </c>
      <c r="C9" s="17">
        <v>0.31800130685651801</v>
      </c>
      <c r="D9" s="17">
        <v>0.239878802250552</v>
      </c>
      <c r="E9" s="17">
        <v>0.33143996829220701</v>
      </c>
      <c r="F9" s="17">
        <v>0.341960190178142</v>
      </c>
    </row>
    <row r="10" spans="2:7">
      <c r="B10" s="18" t="s">
        <v>136</v>
      </c>
      <c r="C10" s="17">
        <v>5.36659748801461E-2</v>
      </c>
      <c r="D10" s="17">
        <v>8.2884257537589795E-2</v>
      </c>
      <c r="E10" s="17">
        <v>0.12061856905844499</v>
      </c>
      <c r="F10" s="17">
        <v>0.206822193310435</v>
      </c>
    </row>
    <row r="11" spans="2:7">
      <c r="B11" s="18" t="s">
        <v>137</v>
      </c>
      <c r="C11" s="17">
        <v>1.1492340987968801E-2</v>
      </c>
      <c r="D11" s="17">
        <v>3.7416474230108902E-2</v>
      </c>
      <c r="E11" s="17">
        <v>3.1602842247785798E-2</v>
      </c>
      <c r="F11" s="17">
        <v>4.7541754970064902E-2</v>
      </c>
    </row>
    <row r="12" spans="2:7">
      <c r="B12" s="18" t="s">
        <v>119</v>
      </c>
      <c r="C12" s="17">
        <v>4.7374806832499901E-2</v>
      </c>
      <c r="D12" s="17">
        <v>2.98043241312697E-2</v>
      </c>
      <c r="E12" s="17">
        <v>4.1512841095138198E-2</v>
      </c>
      <c r="F12" s="17">
        <v>5.3811103951912603E-2</v>
      </c>
    </row>
    <row r="13" spans="2:7">
      <c r="B13" s="23" t="s">
        <v>138</v>
      </c>
      <c r="C13" s="21">
        <v>0.56946557044286705</v>
      </c>
      <c r="D13" s="21">
        <v>0.61001614185048003</v>
      </c>
      <c r="E13" s="21">
        <v>0.474825779306424</v>
      </c>
      <c r="F13" s="21">
        <v>0.34986475758944602</v>
      </c>
    </row>
    <row r="14" spans="2:7">
      <c r="B14" s="23" t="s">
        <v>139</v>
      </c>
      <c r="C14" s="21">
        <v>6.5158315868115005E-2</v>
      </c>
      <c r="D14" s="21">
        <v>0.120300731767699</v>
      </c>
      <c r="E14" s="21">
        <v>0.15222141130623101</v>
      </c>
      <c r="F14" s="21">
        <v>0.25436394828049902</v>
      </c>
    </row>
    <row r="15" spans="2:7">
      <c r="B15" s="23" t="s">
        <v>140</v>
      </c>
      <c r="C15" s="22">
        <v>0.50430725457475201</v>
      </c>
      <c r="D15" s="22">
        <v>0.48971541008278102</v>
      </c>
      <c r="E15" s="22">
        <v>0.32260436800019299</v>
      </c>
      <c r="F15" s="22">
        <v>9.5500809308946097E-2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1082</v>
      </c>
      <c r="D7" s="10">
        <v>529</v>
      </c>
      <c r="E7" s="10">
        <v>546</v>
      </c>
      <c r="F7" s="10"/>
      <c r="G7" s="10">
        <v>98</v>
      </c>
      <c r="H7" s="10">
        <v>136</v>
      </c>
      <c r="I7" s="10">
        <v>176</v>
      </c>
      <c r="J7" s="10">
        <v>201</v>
      </c>
      <c r="K7" s="10">
        <v>194</v>
      </c>
      <c r="L7" s="10">
        <v>277</v>
      </c>
      <c r="M7" s="10"/>
      <c r="N7" s="10">
        <v>305</v>
      </c>
      <c r="O7" s="10">
        <v>317</v>
      </c>
      <c r="P7" s="10">
        <v>206</v>
      </c>
      <c r="Q7" s="10">
        <v>247</v>
      </c>
      <c r="R7" s="10"/>
      <c r="S7" s="10">
        <v>116</v>
      </c>
      <c r="T7" s="10">
        <v>148</v>
      </c>
      <c r="U7" s="10">
        <v>85</v>
      </c>
      <c r="V7" s="10">
        <v>111</v>
      </c>
      <c r="W7" s="10">
        <v>71</v>
      </c>
      <c r="X7" s="10">
        <v>104</v>
      </c>
      <c r="Y7" s="10">
        <v>101</v>
      </c>
      <c r="Z7" s="10">
        <v>56</v>
      </c>
      <c r="AA7" s="10">
        <v>114</v>
      </c>
      <c r="AB7" s="10">
        <v>94</v>
      </c>
      <c r="AC7" s="10">
        <v>58</v>
      </c>
      <c r="AD7" s="10">
        <v>24</v>
      </c>
      <c r="AE7" s="10"/>
      <c r="AF7" s="10">
        <v>456</v>
      </c>
      <c r="AG7" s="10">
        <v>452</v>
      </c>
      <c r="AH7" s="10">
        <v>120</v>
      </c>
      <c r="AI7" s="10"/>
      <c r="AJ7" s="10">
        <v>286</v>
      </c>
      <c r="AK7" s="10">
        <v>338</v>
      </c>
      <c r="AL7" s="10">
        <v>98</v>
      </c>
      <c r="AM7" s="10"/>
      <c r="AN7" s="10">
        <v>213</v>
      </c>
      <c r="AO7" s="10">
        <v>190</v>
      </c>
      <c r="AP7" s="10">
        <v>271</v>
      </c>
      <c r="AQ7" s="10">
        <v>107</v>
      </c>
      <c r="AR7" s="10">
        <v>21</v>
      </c>
      <c r="AS7" s="10"/>
      <c r="AT7" s="10">
        <v>1002</v>
      </c>
      <c r="AU7" s="10">
        <v>76</v>
      </c>
      <c r="AV7" s="10"/>
      <c r="AW7" s="10">
        <v>511</v>
      </c>
      <c r="AX7" s="10">
        <v>121</v>
      </c>
      <c r="AY7" s="10">
        <v>450</v>
      </c>
    </row>
    <row r="8" spans="2:51" ht="30" customHeight="1">
      <c r="B8" s="11" t="s">
        <v>112</v>
      </c>
      <c r="C8" s="11">
        <v>1088</v>
      </c>
      <c r="D8" s="11">
        <v>549</v>
      </c>
      <c r="E8" s="11">
        <v>533</v>
      </c>
      <c r="F8" s="11"/>
      <c r="G8" s="11">
        <v>114</v>
      </c>
      <c r="H8" s="11">
        <v>168</v>
      </c>
      <c r="I8" s="11">
        <v>200</v>
      </c>
      <c r="J8" s="11">
        <v>200</v>
      </c>
      <c r="K8" s="11">
        <v>159</v>
      </c>
      <c r="L8" s="11">
        <v>249</v>
      </c>
      <c r="M8" s="11"/>
      <c r="N8" s="11">
        <v>279</v>
      </c>
      <c r="O8" s="11">
        <v>295</v>
      </c>
      <c r="P8" s="11">
        <v>240</v>
      </c>
      <c r="Q8" s="11">
        <v>268</v>
      </c>
      <c r="R8" s="11"/>
      <c r="S8" s="11">
        <v>142</v>
      </c>
      <c r="T8" s="11">
        <v>142</v>
      </c>
      <c r="U8" s="11">
        <v>76</v>
      </c>
      <c r="V8" s="11">
        <v>121</v>
      </c>
      <c r="W8" s="11">
        <v>66</v>
      </c>
      <c r="X8" s="11">
        <v>110</v>
      </c>
      <c r="Y8" s="11">
        <v>94</v>
      </c>
      <c r="Z8" s="11">
        <v>49</v>
      </c>
      <c r="AA8" s="11">
        <v>112</v>
      </c>
      <c r="AB8" s="11">
        <v>95</v>
      </c>
      <c r="AC8" s="11">
        <v>56</v>
      </c>
      <c r="AD8" s="11">
        <v>25</v>
      </c>
      <c r="AE8" s="11"/>
      <c r="AF8" s="11">
        <v>444</v>
      </c>
      <c r="AG8" s="11">
        <v>450</v>
      </c>
      <c r="AH8" s="11">
        <v>132</v>
      </c>
      <c r="AI8" s="11"/>
      <c r="AJ8" s="11">
        <v>275</v>
      </c>
      <c r="AK8" s="11">
        <v>356</v>
      </c>
      <c r="AL8" s="11">
        <v>99</v>
      </c>
      <c r="AM8" s="11"/>
      <c r="AN8" s="11">
        <v>215</v>
      </c>
      <c r="AO8" s="11">
        <v>197</v>
      </c>
      <c r="AP8" s="11">
        <v>272</v>
      </c>
      <c r="AQ8" s="11">
        <v>106</v>
      </c>
      <c r="AR8" s="11">
        <v>19</v>
      </c>
      <c r="AS8" s="11"/>
      <c r="AT8" s="11">
        <v>994</v>
      </c>
      <c r="AU8" s="11">
        <v>89</v>
      </c>
      <c r="AV8" s="11"/>
      <c r="AW8" s="11">
        <v>492</v>
      </c>
      <c r="AX8" s="11">
        <v>131</v>
      </c>
      <c r="AY8" s="11">
        <v>465</v>
      </c>
    </row>
    <row r="9" spans="2:51">
      <c r="B9" s="18" t="s">
        <v>133</v>
      </c>
      <c r="C9" s="17">
        <v>0.121967780077611</v>
      </c>
      <c r="D9" s="17">
        <v>0.13347716451935099</v>
      </c>
      <c r="E9" s="17">
        <v>0.110053322068018</v>
      </c>
      <c r="F9" s="17"/>
      <c r="G9" s="17">
        <v>0.20265750239136701</v>
      </c>
      <c r="H9" s="17">
        <v>0.159528672814928</v>
      </c>
      <c r="I9" s="17">
        <v>7.6355955867870806E-2</v>
      </c>
      <c r="J9" s="17">
        <v>0.12493075988766</v>
      </c>
      <c r="K9" s="17">
        <v>0.100337470113609</v>
      </c>
      <c r="L9" s="17">
        <v>0.107859516505921</v>
      </c>
      <c r="M9" s="17"/>
      <c r="N9" s="17">
        <v>0.12537236572111499</v>
      </c>
      <c r="O9" s="17">
        <v>8.8847366782355996E-2</v>
      </c>
      <c r="P9" s="17">
        <v>0.14533931849786999</v>
      </c>
      <c r="Q9" s="17">
        <v>0.13034514670991901</v>
      </c>
      <c r="R9" s="17"/>
      <c r="S9" s="17">
        <v>0.17782866291468799</v>
      </c>
      <c r="T9" s="17">
        <v>7.5389756263188501E-2</v>
      </c>
      <c r="U9" s="17">
        <v>9.1671823087327894E-2</v>
      </c>
      <c r="V9" s="17">
        <v>6.6732067643804696E-2</v>
      </c>
      <c r="W9" s="17">
        <v>0.16838440505188601</v>
      </c>
      <c r="X9" s="17">
        <v>0.124203037159313</v>
      </c>
      <c r="Y9" s="17">
        <v>0.18083084947629999</v>
      </c>
      <c r="Z9" s="17">
        <v>9.1242372016202902E-2</v>
      </c>
      <c r="AA9" s="17">
        <v>9.9328244186287898E-2</v>
      </c>
      <c r="AB9" s="17">
        <v>0.15614654160823599</v>
      </c>
      <c r="AC9" s="17">
        <v>7.4690704608036701E-2</v>
      </c>
      <c r="AD9" s="17">
        <v>0.20994208807551101</v>
      </c>
      <c r="AE9" s="17"/>
      <c r="AF9" s="17">
        <v>0.13619846448769801</v>
      </c>
      <c r="AG9" s="17">
        <v>0.114952196580176</v>
      </c>
      <c r="AH9" s="17">
        <v>0.103210006003632</v>
      </c>
      <c r="AI9" s="17"/>
      <c r="AJ9" s="17">
        <v>0.14328940444663699</v>
      </c>
      <c r="AK9" s="17">
        <v>0.14119997937632101</v>
      </c>
      <c r="AL9" s="17">
        <v>0.10817230646525899</v>
      </c>
      <c r="AM9" s="17"/>
      <c r="AN9" s="17">
        <v>0.12593301934377299</v>
      </c>
      <c r="AO9" s="17">
        <v>0.128417881566427</v>
      </c>
      <c r="AP9" s="17">
        <v>7.5550768698154996E-2</v>
      </c>
      <c r="AQ9" s="17">
        <v>0.116351273240002</v>
      </c>
      <c r="AR9" s="17">
        <v>0.33898228573140299</v>
      </c>
      <c r="AS9" s="17"/>
      <c r="AT9" s="17">
        <v>0.114664519227325</v>
      </c>
      <c r="AU9" s="17">
        <v>0.195986733710035</v>
      </c>
      <c r="AV9" s="17"/>
      <c r="AW9" s="17">
        <v>0.110925401605066</v>
      </c>
      <c r="AX9" s="17">
        <v>0.14824892439211401</v>
      </c>
      <c r="AY9" s="17">
        <v>0.12623017634383801</v>
      </c>
    </row>
    <row r="10" spans="2:51">
      <c r="B10" s="18" t="s">
        <v>134</v>
      </c>
      <c r="C10" s="17">
        <v>0.352857999228812</v>
      </c>
      <c r="D10" s="17">
        <v>0.33975541868618098</v>
      </c>
      <c r="E10" s="17">
        <v>0.35996829977401001</v>
      </c>
      <c r="F10" s="17"/>
      <c r="G10" s="17">
        <v>0.37495076714525499</v>
      </c>
      <c r="H10" s="17">
        <v>0.27231646746355698</v>
      </c>
      <c r="I10" s="17">
        <v>0.36846062738111601</v>
      </c>
      <c r="J10" s="17">
        <v>0.32145281647584301</v>
      </c>
      <c r="K10" s="17">
        <v>0.36141378894339798</v>
      </c>
      <c r="L10" s="17">
        <v>0.40438284687899201</v>
      </c>
      <c r="M10" s="17"/>
      <c r="N10" s="17">
        <v>0.36326423388444901</v>
      </c>
      <c r="O10" s="17">
        <v>0.34730072679544299</v>
      </c>
      <c r="P10" s="17">
        <v>0.34365746230432698</v>
      </c>
      <c r="Q10" s="17">
        <v>0.35375780115683297</v>
      </c>
      <c r="R10" s="17"/>
      <c r="S10" s="17">
        <v>0.35210591748579201</v>
      </c>
      <c r="T10" s="17">
        <v>0.34015124297497401</v>
      </c>
      <c r="U10" s="17">
        <v>0.31626665263035703</v>
      </c>
      <c r="V10" s="17">
        <v>0.35588935065066002</v>
      </c>
      <c r="W10" s="17">
        <v>0.26512018003516702</v>
      </c>
      <c r="X10" s="17">
        <v>0.45053904235999898</v>
      </c>
      <c r="Y10" s="17">
        <v>0.37325873149968603</v>
      </c>
      <c r="Z10" s="17">
        <v>0.388744543005698</v>
      </c>
      <c r="AA10" s="17">
        <v>0.301606165099499</v>
      </c>
      <c r="AB10" s="17">
        <v>0.355761421905259</v>
      </c>
      <c r="AC10" s="17">
        <v>0.39125512686631903</v>
      </c>
      <c r="AD10" s="17">
        <v>0.31090533189233599</v>
      </c>
      <c r="AE10" s="17"/>
      <c r="AF10" s="17">
        <v>0.33563952462993002</v>
      </c>
      <c r="AG10" s="17">
        <v>0.359073766184975</v>
      </c>
      <c r="AH10" s="17">
        <v>0.374225236401799</v>
      </c>
      <c r="AI10" s="17"/>
      <c r="AJ10" s="17">
        <v>0.39603924259975898</v>
      </c>
      <c r="AK10" s="17">
        <v>0.35158462156021197</v>
      </c>
      <c r="AL10" s="17">
        <v>0.37377835888771399</v>
      </c>
      <c r="AM10" s="17"/>
      <c r="AN10" s="17">
        <v>0.32365605125041202</v>
      </c>
      <c r="AO10" s="17">
        <v>0.363355090199113</v>
      </c>
      <c r="AP10" s="17">
        <v>0.36142463297697203</v>
      </c>
      <c r="AQ10" s="17">
        <v>0.37755118350431399</v>
      </c>
      <c r="AR10" s="17">
        <v>0.286077134093634</v>
      </c>
      <c r="AS10" s="17"/>
      <c r="AT10" s="17">
        <v>0.34521886378411498</v>
      </c>
      <c r="AU10" s="17">
        <v>0.441983433575586</v>
      </c>
      <c r="AV10" s="17"/>
      <c r="AW10" s="17">
        <v>0.34041251711351</v>
      </c>
      <c r="AX10" s="17">
        <v>0.36631929759119602</v>
      </c>
      <c r="AY10" s="17">
        <v>0.36223460530694002</v>
      </c>
    </row>
    <row r="11" spans="2:51">
      <c r="B11" s="18" t="s">
        <v>135</v>
      </c>
      <c r="C11" s="17">
        <v>0.33143996829220701</v>
      </c>
      <c r="D11" s="17">
        <v>0.31019343831516699</v>
      </c>
      <c r="E11" s="17">
        <v>0.35738306378783002</v>
      </c>
      <c r="F11" s="17"/>
      <c r="G11" s="17">
        <v>0.26122927712333799</v>
      </c>
      <c r="H11" s="17">
        <v>0.31758901277868201</v>
      </c>
      <c r="I11" s="17">
        <v>0.35247673905972998</v>
      </c>
      <c r="J11" s="17">
        <v>0.31095484626786002</v>
      </c>
      <c r="K11" s="17">
        <v>0.37278928529154498</v>
      </c>
      <c r="L11" s="17">
        <v>0.34597468692994399</v>
      </c>
      <c r="M11" s="17"/>
      <c r="N11" s="17">
        <v>0.29258971711440901</v>
      </c>
      <c r="O11" s="17">
        <v>0.34475041958526897</v>
      </c>
      <c r="P11" s="17">
        <v>0.33474987258421801</v>
      </c>
      <c r="Q11" s="17">
        <v>0.35897527433457999</v>
      </c>
      <c r="R11" s="17"/>
      <c r="S11" s="17">
        <v>0.32716891562679101</v>
      </c>
      <c r="T11" s="17">
        <v>0.37820524115973603</v>
      </c>
      <c r="U11" s="17">
        <v>0.37400108678238098</v>
      </c>
      <c r="V11" s="17">
        <v>0.424538199694875</v>
      </c>
      <c r="W11" s="17">
        <v>0.31751510449263998</v>
      </c>
      <c r="X11" s="17">
        <v>0.19659457016245299</v>
      </c>
      <c r="Y11" s="17">
        <v>0.28967816988919498</v>
      </c>
      <c r="Z11" s="17">
        <v>0.260290736401802</v>
      </c>
      <c r="AA11" s="17">
        <v>0.42302040953016401</v>
      </c>
      <c r="AB11" s="17">
        <v>0.27027476102578102</v>
      </c>
      <c r="AC11" s="17">
        <v>0.32422802652716098</v>
      </c>
      <c r="AD11" s="17">
        <v>0.27808457803523301</v>
      </c>
      <c r="AE11" s="17"/>
      <c r="AF11" s="17">
        <v>0.33508722229327198</v>
      </c>
      <c r="AG11" s="17">
        <v>0.32050508547263901</v>
      </c>
      <c r="AH11" s="17">
        <v>0.34115024945760403</v>
      </c>
      <c r="AI11" s="17"/>
      <c r="AJ11" s="17">
        <v>0.31786277804700602</v>
      </c>
      <c r="AK11" s="17">
        <v>0.30802677743854201</v>
      </c>
      <c r="AL11" s="17">
        <v>0.35074496659708698</v>
      </c>
      <c r="AM11" s="17"/>
      <c r="AN11" s="17">
        <v>0.397984060471468</v>
      </c>
      <c r="AO11" s="17">
        <v>0.30506100986968199</v>
      </c>
      <c r="AP11" s="17">
        <v>0.34887040261163599</v>
      </c>
      <c r="AQ11" s="17">
        <v>0.28641638645759898</v>
      </c>
      <c r="AR11" s="17">
        <v>0.32006772621956803</v>
      </c>
      <c r="AS11" s="17"/>
      <c r="AT11" s="17">
        <v>0.34108994875984899</v>
      </c>
      <c r="AU11" s="17">
        <v>0.217381813218575</v>
      </c>
      <c r="AV11" s="17"/>
      <c r="AW11" s="17">
        <v>0.32967223115074301</v>
      </c>
      <c r="AX11" s="17">
        <v>0.35963054234261799</v>
      </c>
      <c r="AY11" s="17">
        <v>0.32533573474251798</v>
      </c>
    </row>
    <row r="12" spans="2:51">
      <c r="B12" s="18" t="s">
        <v>136</v>
      </c>
      <c r="C12" s="17">
        <v>0.12061856905844499</v>
      </c>
      <c r="D12" s="17">
        <v>0.15203168041621301</v>
      </c>
      <c r="E12" s="17">
        <v>8.97550572843928E-2</v>
      </c>
      <c r="F12" s="17"/>
      <c r="G12" s="17">
        <v>8.1058871950444006E-2</v>
      </c>
      <c r="H12" s="17">
        <v>0.162110650842959</v>
      </c>
      <c r="I12" s="17">
        <v>0.12738574720762999</v>
      </c>
      <c r="J12" s="17">
        <v>0.16128100743384499</v>
      </c>
      <c r="K12" s="17">
        <v>0.11523145783409899</v>
      </c>
      <c r="L12" s="17">
        <v>7.6008681348202198E-2</v>
      </c>
      <c r="M12" s="17"/>
      <c r="N12" s="17">
        <v>0.158662261489594</v>
      </c>
      <c r="O12" s="17">
        <v>0.14037255465426801</v>
      </c>
      <c r="P12" s="17">
        <v>9.9755066409440096E-2</v>
      </c>
      <c r="Q12" s="17">
        <v>7.7753250377728206E-2</v>
      </c>
      <c r="R12" s="17"/>
      <c r="S12" s="17">
        <v>0.10897148627805101</v>
      </c>
      <c r="T12" s="17">
        <v>0.128262618477649</v>
      </c>
      <c r="U12" s="17">
        <v>0.15656208113216899</v>
      </c>
      <c r="V12" s="17">
        <v>0.103880893448708</v>
      </c>
      <c r="W12" s="17">
        <v>0.148857157801983</v>
      </c>
      <c r="X12" s="17">
        <v>0.14366931918200401</v>
      </c>
      <c r="Y12" s="17">
        <v>0.104672965070536</v>
      </c>
      <c r="Z12" s="17">
        <v>0.188847198234775</v>
      </c>
      <c r="AA12" s="17">
        <v>9.2001038270878396E-2</v>
      </c>
      <c r="AB12" s="17">
        <v>0.123008095508538</v>
      </c>
      <c r="AC12" s="17">
        <v>9.8888195563137701E-2</v>
      </c>
      <c r="AD12" s="17">
        <v>3.5149707088849E-2</v>
      </c>
      <c r="AE12" s="17"/>
      <c r="AF12" s="17">
        <v>0.124021802668357</v>
      </c>
      <c r="AG12" s="17">
        <v>0.12729431436508101</v>
      </c>
      <c r="AH12" s="17">
        <v>0.101150232047969</v>
      </c>
      <c r="AI12" s="17"/>
      <c r="AJ12" s="17">
        <v>9.6473013955468506E-2</v>
      </c>
      <c r="AK12" s="17">
        <v>0.125072059181838</v>
      </c>
      <c r="AL12" s="17">
        <v>0.144801640748667</v>
      </c>
      <c r="AM12" s="17"/>
      <c r="AN12" s="17">
        <v>9.00467812356711E-2</v>
      </c>
      <c r="AO12" s="17">
        <v>0.11750419026094799</v>
      </c>
      <c r="AP12" s="17">
        <v>0.13437412209918301</v>
      </c>
      <c r="AQ12" s="17">
        <v>0.17640626004898299</v>
      </c>
      <c r="AR12" s="17">
        <v>5.4872853955394901E-2</v>
      </c>
      <c r="AS12" s="17"/>
      <c r="AT12" s="17">
        <v>0.123982501304068</v>
      </c>
      <c r="AU12" s="17">
        <v>8.9290632790586993E-2</v>
      </c>
      <c r="AV12" s="17"/>
      <c r="AW12" s="17">
        <v>0.16209643183747999</v>
      </c>
      <c r="AX12" s="17">
        <v>8.0186062357699997E-2</v>
      </c>
      <c r="AY12" s="17">
        <v>8.8114750018780094E-2</v>
      </c>
    </row>
    <row r="13" spans="2:51">
      <c r="B13" s="18" t="s">
        <v>137</v>
      </c>
      <c r="C13" s="17">
        <v>3.1602842247785798E-2</v>
      </c>
      <c r="D13" s="17">
        <v>3.17169874604082E-2</v>
      </c>
      <c r="E13" s="17">
        <v>3.1873122374744801E-2</v>
      </c>
      <c r="F13" s="17"/>
      <c r="G13" s="17">
        <v>6.0940431627813797E-2</v>
      </c>
      <c r="H13" s="17">
        <v>4.0761498809742003E-2</v>
      </c>
      <c r="I13" s="17">
        <v>2.36761386249233E-2</v>
      </c>
      <c r="J13" s="17">
        <v>4.4587671303082999E-2</v>
      </c>
      <c r="K13" s="17">
        <v>1.4947841288800201E-2</v>
      </c>
      <c r="L13" s="17">
        <v>1.8606734158192799E-2</v>
      </c>
      <c r="M13" s="17"/>
      <c r="N13" s="17">
        <v>3.3824991980907999E-2</v>
      </c>
      <c r="O13" s="17">
        <v>3.1256035590870597E-2</v>
      </c>
      <c r="P13" s="17">
        <v>3.6271654677241701E-2</v>
      </c>
      <c r="Q13" s="17">
        <v>2.6241464115712501E-2</v>
      </c>
      <c r="R13" s="17"/>
      <c r="S13" s="17">
        <v>1.7345439175298401E-2</v>
      </c>
      <c r="T13" s="17">
        <v>3.2687418696587402E-2</v>
      </c>
      <c r="U13" s="17">
        <v>2.7464620542702399E-2</v>
      </c>
      <c r="V13" s="17">
        <v>6.2867313452407599E-3</v>
      </c>
      <c r="W13" s="17">
        <v>4.6881327114965399E-2</v>
      </c>
      <c r="X13" s="17">
        <v>6.1868346914405098E-2</v>
      </c>
      <c r="Y13" s="17">
        <v>4.3961128593513102E-2</v>
      </c>
      <c r="Z13" s="17">
        <v>5.68182540247947E-2</v>
      </c>
      <c r="AA13" s="17">
        <v>1.3332264245577799E-2</v>
      </c>
      <c r="AB13" s="17">
        <v>3.07894495981876E-2</v>
      </c>
      <c r="AC13" s="17">
        <v>3.8236576205514503E-2</v>
      </c>
      <c r="AD13" s="17">
        <v>4.176523654E-2</v>
      </c>
      <c r="AE13" s="17"/>
      <c r="AF13" s="17">
        <v>3.4524122105732399E-2</v>
      </c>
      <c r="AG13" s="17">
        <v>2.77220559642181E-2</v>
      </c>
      <c r="AH13" s="17">
        <v>3.52876615557767E-2</v>
      </c>
      <c r="AI13" s="17"/>
      <c r="AJ13" s="17">
        <v>2.3878027653323499E-2</v>
      </c>
      <c r="AK13" s="17">
        <v>3.1558020856063101E-2</v>
      </c>
      <c r="AL13" s="17">
        <v>0</v>
      </c>
      <c r="AM13" s="17"/>
      <c r="AN13" s="17">
        <v>1.7836089126555901E-2</v>
      </c>
      <c r="AO13" s="17">
        <v>1.52512672688136E-2</v>
      </c>
      <c r="AP13" s="17">
        <v>3.7883554723749803E-2</v>
      </c>
      <c r="AQ13" s="17">
        <v>3.2467303528898102E-2</v>
      </c>
      <c r="AR13" s="17">
        <v>0</v>
      </c>
      <c r="AS13" s="17"/>
      <c r="AT13" s="17">
        <v>3.2568418368687901E-2</v>
      </c>
      <c r="AU13" s="17">
        <v>2.2457211431905499E-2</v>
      </c>
      <c r="AV13" s="17"/>
      <c r="AW13" s="17">
        <v>3.8420929803628802E-2</v>
      </c>
      <c r="AX13" s="17">
        <v>2.1916390121332601E-2</v>
      </c>
      <c r="AY13" s="17">
        <v>2.7120187244315499E-2</v>
      </c>
    </row>
    <row r="14" spans="2:51">
      <c r="B14" s="18" t="s">
        <v>119</v>
      </c>
      <c r="C14" s="17">
        <v>4.1512841095138198E-2</v>
      </c>
      <c r="D14" s="17">
        <v>3.2825310602679403E-2</v>
      </c>
      <c r="E14" s="17">
        <v>5.0967134711003899E-2</v>
      </c>
      <c r="F14" s="17"/>
      <c r="G14" s="17">
        <v>1.91631497617821E-2</v>
      </c>
      <c r="H14" s="17">
        <v>4.76936972901323E-2</v>
      </c>
      <c r="I14" s="17">
        <v>5.1644791858729798E-2</v>
      </c>
      <c r="J14" s="17">
        <v>3.6792898631709703E-2</v>
      </c>
      <c r="K14" s="17">
        <v>3.5280156528548899E-2</v>
      </c>
      <c r="L14" s="17">
        <v>4.71675341787492E-2</v>
      </c>
      <c r="M14" s="17"/>
      <c r="N14" s="17">
        <v>2.62864298095251E-2</v>
      </c>
      <c r="O14" s="17">
        <v>4.7472896591794198E-2</v>
      </c>
      <c r="P14" s="17">
        <v>4.0226625526903301E-2</v>
      </c>
      <c r="Q14" s="17">
        <v>5.2927063305228103E-2</v>
      </c>
      <c r="R14" s="17"/>
      <c r="S14" s="17">
        <v>1.6579578519379998E-2</v>
      </c>
      <c r="T14" s="17">
        <v>4.5303722427865303E-2</v>
      </c>
      <c r="U14" s="17">
        <v>3.4033735825062E-2</v>
      </c>
      <c r="V14" s="17">
        <v>4.2672757216711502E-2</v>
      </c>
      <c r="W14" s="17">
        <v>5.3241825503359298E-2</v>
      </c>
      <c r="X14" s="17">
        <v>2.3125684221825999E-2</v>
      </c>
      <c r="Y14" s="17">
        <v>7.5981554707695896E-3</v>
      </c>
      <c r="Z14" s="17">
        <v>1.40568963167278E-2</v>
      </c>
      <c r="AA14" s="17">
        <v>7.0711878667593098E-2</v>
      </c>
      <c r="AB14" s="17">
        <v>6.4019730353999396E-2</v>
      </c>
      <c r="AC14" s="17">
        <v>7.2701370229831294E-2</v>
      </c>
      <c r="AD14" s="17">
        <v>0.124153058368071</v>
      </c>
      <c r="AE14" s="17"/>
      <c r="AF14" s="17">
        <v>3.4528863815010601E-2</v>
      </c>
      <c r="AG14" s="17">
        <v>5.0452581432909697E-2</v>
      </c>
      <c r="AH14" s="17">
        <v>4.4976614533219501E-2</v>
      </c>
      <c r="AI14" s="17"/>
      <c r="AJ14" s="17">
        <v>2.2457533297806E-2</v>
      </c>
      <c r="AK14" s="17">
        <v>4.2558541587023699E-2</v>
      </c>
      <c r="AL14" s="17">
        <v>2.25027273012725E-2</v>
      </c>
      <c r="AM14" s="17"/>
      <c r="AN14" s="17">
        <v>4.45439985721197E-2</v>
      </c>
      <c r="AO14" s="17">
        <v>7.0410560835016497E-2</v>
      </c>
      <c r="AP14" s="17">
        <v>4.1896518890303401E-2</v>
      </c>
      <c r="AQ14" s="17">
        <v>1.0807593220203899E-2</v>
      </c>
      <c r="AR14" s="17">
        <v>0</v>
      </c>
      <c r="AS14" s="17"/>
      <c r="AT14" s="17">
        <v>4.2475748555954602E-2</v>
      </c>
      <c r="AU14" s="17">
        <v>3.29001752733123E-2</v>
      </c>
      <c r="AV14" s="17"/>
      <c r="AW14" s="17">
        <v>1.8472488489573301E-2</v>
      </c>
      <c r="AX14" s="17">
        <v>2.3698783195038299E-2</v>
      </c>
      <c r="AY14" s="17">
        <v>7.0964546343608603E-2</v>
      </c>
    </row>
    <row r="15" spans="2:51">
      <c r="B15" s="18" t="s">
        <v>138</v>
      </c>
      <c r="C15" s="21">
        <v>0.474825779306424</v>
      </c>
      <c r="D15" s="21">
        <v>0.47323258320553202</v>
      </c>
      <c r="E15" s="21">
        <v>0.470021621842028</v>
      </c>
      <c r="F15" s="21"/>
      <c r="G15" s="21">
        <v>0.57760826953662203</v>
      </c>
      <c r="H15" s="21">
        <v>0.43184514027848497</v>
      </c>
      <c r="I15" s="21">
        <v>0.44481658324898699</v>
      </c>
      <c r="J15" s="21">
        <v>0.44638357636350301</v>
      </c>
      <c r="K15" s="21">
        <v>0.46175125905700698</v>
      </c>
      <c r="L15" s="21">
        <v>0.51224236338491203</v>
      </c>
      <c r="M15" s="21"/>
      <c r="N15" s="21">
        <v>0.48863659960556499</v>
      </c>
      <c r="O15" s="21">
        <v>0.43614809357779899</v>
      </c>
      <c r="P15" s="21">
        <v>0.488996780802197</v>
      </c>
      <c r="Q15" s="21">
        <v>0.48410294786675201</v>
      </c>
      <c r="R15" s="21"/>
      <c r="S15" s="21">
        <v>0.52993458040047903</v>
      </c>
      <c r="T15" s="21">
        <v>0.41554099923816301</v>
      </c>
      <c r="U15" s="21">
        <v>0.40793847571768499</v>
      </c>
      <c r="V15" s="21">
        <v>0.42262141829446498</v>
      </c>
      <c r="W15" s="21">
        <v>0.43350458508705197</v>
      </c>
      <c r="X15" s="21">
        <v>0.574742079519312</v>
      </c>
      <c r="Y15" s="21">
        <v>0.55408958097598704</v>
      </c>
      <c r="Z15" s="21">
        <v>0.479986915021901</v>
      </c>
      <c r="AA15" s="21">
        <v>0.400934409285787</v>
      </c>
      <c r="AB15" s="21">
        <v>0.51190796351349499</v>
      </c>
      <c r="AC15" s="21">
        <v>0.46594583147435498</v>
      </c>
      <c r="AD15" s="21">
        <v>0.520847419967847</v>
      </c>
      <c r="AE15" s="21"/>
      <c r="AF15" s="21">
        <v>0.47183798911762798</v>
      </c>
      <c r="AG15" s="21">
        <v>0.47402596276515202</v>
      </c>
      <c r="AH15" s="21">
        <v>0.477435242405431</v>
      </c>
      <c r="AI15" s="21"/>
      <c r="AJ15" s="21">
        <v>0.53932864704639605</v>
      </c>
      <c r="AK15" s="21">
        <v>0.49278460093653298</v>
      </c>
      <c r="AL15" s="21">
        <v>0.48195066535297298</v>
      </c>
      <c r="AM15" s="21"/>
      <c r="AN15" s="21">
        <v>0.44958907059418601</v>
      </c>
      <c r="AO15" s="21">
        <v>0.49177297176554002</v>
      </c>
      <c r="AP15" s="21">
        <v>0.436975401675127</v>
      </c>
      <c r="AQ15" s="21">
        <v>0.49390245674431699</v>
      </c>
      <c r="AR15" s="21">
        <v>0.62505941982503699</v>
      </c>
      <c r="AS15" s="21"/>
      <c r="AT15" s="21">
        <v>0.45988338301143999</v>
      </c>
      <c r="AU15" s="21">
        <v>0.63797016728562095</v>
      </c>
      <c r="AV15" s="21"/>
      <c r="AW15" s="21">
        <v>0.45133791871857498</v>
      </c>
      <c r="AX15" s="21">
        <v>0.51456822198331098</v>
      </c>
      <c r="AY15" s="21">
        <v>0.488464781650778</v>
      </c>
    </row>
    <row r="16" spans="2:51">
      <c r="B16" s="18" t="s">
        <v>139</v>
      </c>
      <c r="C16" s="21">
        <v>0.15222141130623101</v>
      </c>
      <c r="D16" s="21">
        <v>0.183748667876621</v>
      </c>
      <c r="E16" s="21">
        <v>0.121628179659138</v>
      </c>
      <c r="F16" s="21"/>
      <c r="G16" s="21">
        <v>0.14199930357825799</v>
      </c>
      <c r="H16" s="21">
        <v>0.20287214965270101</v>
      </c>
      <c r="I16" s="21">
        <v>0.15106188583255301</v>
      </c>
      <c r="J16" s="21">
        <v>0.20586867873692799</v>
      </c>
      <c r="K16" s="21">
        <v>0.13017929912289899</v>
      </c>
      <c r="L16" s="21">
        <v>9.4615415506395004E-2</v>
      </c>
      <c r="M16" s="21"/>
      <c r="N16" s="21">
        <v>0.192487253470502</v>
      </c>
      <c r="O16" s="21">
        <v>0.17162859024513799</v>
      </c>
      <c r="P16" s="21">
        <v>0.13602672108668201</v>
      </c>
      <c r="Q16" s="21">
        <v>0.103994714493441</v>
      </c>
      <c r="R16" s="21"/>
      <c r="S16" s="21">
        <v>0.12631692545334899</v>
      </c>
      <c r="T16" s="21">
        <v>0.160950037174236</v>
      </c>
      <c r="U16" s="21">
        <v>0.18402670167487201</v>
      </c>
      <c r="V16" s="21">
        <v>0.110167624793949</v>
      </c>
      <c r="W16" s="21">
        <v>0.19573848491694901</v>
      </c>
      <c r="X16" s="21">
        <v>0.205537666096409</v>
      </c>
      <c r="Y16" s="21">
        <v>0.14863409366404901</v>
      </c>
      <c r="Z16" s="21">
        <v>0.24566545225957001</v>
      </c>
      <c r="AA16" s="21">
        <v>0.10533330251645601</v>
      </c>
      <c r="AB16" s="21">
        <v>0.153797545106725</v>
      </c>
      <c r="AC16" s="21">
        <v>0.13712477176865201</v>
      </c>
      <c r="AD16" s="21">
        <v>7.6914943628848903E-2</v>
      </c>
      <c r="AE16" s="21"/>
      <c r="AF16" s="21">
        <v>0.15854592477408899</v>
      </c>
      <c r="AG16" s="21">
        <v>0.15501637032929899</v>
      </c>
      <c r="AH16" s="21">
        <v>0.136437893603745</v>
      </c>
      <c r="AI16" s="21"/>
      <c r="AJ16" s="21">
        <v>0.12035104160879199</v>
      </c>
      <c r="AK16" s="21">
        <v>0.15663008003790099</v>
      </c>
      <c r="AL16" s="21">
        <v>0.144801640748667</v>
      </c>
      <c r="AM16" s="21"/>
      <c r="AN16" s="21">
        <v>0.107882870362227</v>
      </c>
      <c r="AO16" s="21">
        <v>0.13275545752976101</v>
      </c>
      <c r="AP16" s="21">
        <v>0.172257676822933</v>
      </c>
      <c r="AQ16" s="21">
        <v>0.20887356357788101</v>
      </c>
      <c r="AR16" s="21">
        <v>5.4872853955394901E-2</v>
      </c>
      <c r="AS16" s="21"/>
      <c r="AT16" s="21">
        <v>0.156550919672756</v>
      </c>
      <c r="AU16" s="21">
        <v>0.111747844222493</v>
      </c>
      <c r="AV16" s="21"/>
      <c r="AW16" s="21">
        <v>0.20051736164110801</v>
      </c>
      <c r="AX16" s="21">
        <v>0.102102452479033</v>
      </c>
      <c r="AY16" s="21">
        <v>0.115234937263096</v>
      </c>
    </row>
    <row r="17" spans="2:51">
      <c r="B17" s="18" t="s">
        <v>140</v>
      </c>
      <c r="C17" s="22">
        <v>0.32260436800019299</v>
      </c>
      <c r="D17" s="22">
        <v>0.28948391532890999</v>
      </c>
      <c r="E17" s="22">
        <v>0.34839344218289098</v>
      </c>
      <c r="F17" s="22"/>
      <c r="G17" s="22">
        <v>0.43560896595836401</v>
      </c>
      <c r="H17" s="22">
        <v>0.22897299062578499</v>
      </c>
      <c r="I17" s="22">
        <v>0.29375469741643401</v>
      </c>
      <c r="J17" s="22">
        <v>0.24051489762657499</v>
      </c>
      <c r="K17" s="22">
        <v>0.33157195993410798</v>
      </c>
      <c r="L17" s="22">
        <v>0.41762694787851701</v>
      </c>
      <c r="M17" s="22"/>
      <c r="N17" s="22">
        <v>0.296149346135063</v>
      </c>
      <c r="O17" s="22">
        <v>0.26451950333266</v>
      </c>
      <c r="P17" s="22">
        <v>0.35297005971551498</v>
      </c>
      <c r="Q17" s="22">
        <v>0.38010823337331101</v>
      </c>
      <c r="R17" s="22"/>
      <c r="S17" s="22">
        <v>0.40361765494712998</v>
      </c>
      <c r="T17" s="22">
        <v>0.25459096206392701</v>
      </c>
      <c r="U17" s="22">
        <v>0.22391177404281401</v>
      </c>
      <c r="V17" s="22">
        <v>0.312453793500516</v>
      </c>
      <c r="W17" s="22">
        <v>0.23776610017010399</v>
      </c>
      <c r="X17" s="22">
        <v>0.369204413422902</v>
      </c>
      <c r="Y17" s="22">
        <v>0.40545548731193798</v>
      </c>
      <c r="Z17" s="22">
        <v>0.23432146276233101</v>
      </c>
      <c r="AA17" s="22">
        <v>0.29560110676932999</v>
      </c>
      <c r="AB17" s="22">
        <v>0.35811041840676999</v>
      </c>
      <c r="AC17" s="22">
        <v>0.32882105970570302</v>
      </c>
      <c r="AD17" s="22">
        <v>0.44393247633899802</v>
      </c>
      <c r="AE17" s="22"/>
      <c r="AF17" s="22">
        <v>0.31329206434353901</v>
      </c>
      <c r="AG17" s="22">
        <v>0.31900959243585297</v>
      </c>
      <c r="AH17" s="22">
        <v>0.34099734880168497</v>
      </c>
      <c r="AI17" s="22"/>
      <c r="AJ17" s="22">
        <v>0.41897760543760398</v>
      </c>
      <c r="AK17" s="22">
        <v>0.33615452089863201</v>
      </c>
      <c r="AL17" s="22">
        <v>0.33714902460430701</v>
      </c>
      <c r="AM17" s="22"/>
      <c r="AN17" s="22">
        <v>0.34170620023195902</v>
      </c>
      <c r="AO17" s="22">
        <v>0.35901751423577899</v>
      </c>
      <c r="AP17" s="22">
        <v>0.26471772485219403</v>
      </c>
      <c r="AQ17" s="22">
        <v>0.28502889316643598</v>
      </c>
      <c r="AR17" s="22">
        <v>0.570186565869642</v>
      </c>
      <c r="AS17" s="22"/>
      <c r="AT17" s="22">
        <v>0.30333246333868402</v>
      </c>
      <c r="AU17" s="22">
        <v>0.52622232306312799</v>
      </c>
      <c r="AV17" s="22"/>
      <c r="AW17" s="22">
        <v>0.25082055707746698</v>
      </c>
      <c r="AX17" s="22">
        <v>0.41246576950427799</v>
      </c>
      <c r="AY17" s="22">
        <v>0.37322984438768197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1082</v>
      </c>
      <c r="D7" s="10">
        <v>529</v>
      </c>
      <c r="E7" s="10">
        <v>546</v>
      </c>
      <c r="F7" s="10"/>
      <c r="G7" s="10">
        <v>98</v>
      </c>
      <c r="H7" s="10">
        <v>136</v>
      </c>
      <c r="I7" s="10">
        <v>176</v>
      </c>
      <c r="J7" s="10">
        <v>201</v>
      </c>
      <c r="K7" s="10">
        <v>194</v>
      </c>
      <c r="L7" s="10">
        <v>277</v>
      </c>
      <c r="M7" s="10"/>
      <c r="N7" s="10">
        <v>305</v>
      </c>
      <c r="O7" s="10">
        <v>317</v>
      </c>
      <c r="P7" s="10">
        <v>206</v>
      </c>
      <c r="Q7" s="10">
        <v>247</v>
      </c>
      <c r="R7" s="10"/>
      <c r="S7" s="10">
        <v>116</v>
      </c>
      <c r="T7" s="10">
        <v>148</v>
      </c>
      <c r="U7" s="10">
        <v>85</v>
      </c>
      <c r="V7" s="10">
        <v>111</v>
      </c>
      <c r="W7" s="10">
        <v>71</v>
      </c>
      <c r="X7" s="10">
        <v>104</v>
      </c>
      <c r="Y7" s="10">
        <v>101</v>
      </c>
      <c r="Z7" s="10">
        <v>56</v>
      </c>
      <c r="AA7" s="10">
        <v>114</v>
      </c>
      <c r="AB7" s="10">
        <v>94</v>
      </c>
      <c r="AC7" s="10">
        <v>58</v>
      </c>
      <c r="AD7" s="10">
        <v>24</v>
      </c>
      <c r="AE7" s="10"/>
      <c r="AF7" s="10">
        <v>456</v>
      </c>
      <c r="AG7" s="10">
        <v>452</v>
      </c>
      <c r="AH7" s="10">
        <v>120</v>
      </c>
      <c r="AI7" s="10"/>
      <c r="AJ7" s="10">
        <v>286</v>
      </c>
      <c r="AK7" s="10">
        <v>338</v>
      </c>
      <c r="AL7" s="10">
        <v>98</v>
      </c>
      <c r="AM7" s="10"/>
      <c r="AN7" s="10">
        <v>213</v>
      </c>
      <c r="AO7" s="10">
        <v>190</v>
      </c>
      <c r="AP7" s="10">
        <v>271</v>
      </c>
      <c r="AQ7" s="10">
        <v>107</v>
      </c>
      <c r="AR7" s="10">
        <v>21</v>
      </c>
      <c r="AS7" s="10"/>
      <c r="AT7" s="10">
        <v>1002</v>
      </c>
      <c r="AU7" s="10">
        <v>76</v>
      </c>
      <c r="AV7" s="10"/>
      <c r="AW7" s="10">
        <v>511</v>
      </c>
      <c r="AX7" s="10">
        <v>121</v>
      </c>
      <c r="AY7" s="10">
        <v>450</v>
      </c>
    </row>
    <row r="8" spans="2:51" ht="30" customHeight="1">
      <c r="B8" s="11" t="s">
        <v>112</v>
      </c>
      <c r="C8" s="11">
        <v>1088</v>
      </c>
      <c r="D8" s="11">
        <v>549</v>
      </c>
      <c r="E8" s="11">
        <v>533</v>
      </c>
      <c r="F8" s="11"/>
      <c r="G8" s="11">
        <v>114</v>
      </c>
      <c r="H8" s="11">
        <v>168</v>
      </c>
      <c r="I8" s="11">
        <v>200</v>
      </c>
      <c r="J8" s="11">
        <v>200</v>
      </c>
      <c r="K8" s="11">
        <v>159</v>
      </c>
      <c r="L8" s="11">
        <v>249</v>
      </c>
      <c r="M8" s="11"/>
      <c r="N8" s="11">
        <v>279</v>
      </c>
      <c r="O8" s="11">
        <v>295</v>
      </c>
      <c r="P8" s="11">
        <v>240</v>
      </c>
      <c r="Q8" s="11">
        <v>268</v>
      </c>
      <c r="R8" s="11"/>
      <c r="S8" s="11">
        <v>142</v>
      </c>
      <c r="T8" s="11">
        <v>142</v>
      </c>
      <c r="U8" s="11">
        <v>76</v>
      </c>
      <c r="V8" s="11">
        <v>121</v>
      </c>
      <c r="W8" s="11">
        <v>66</v>
      </c>
      <c r="X8" s="11">
        <v>110</v>
      </c>
      <c r="Y8" s="11">
        <v>94</v>
      </c>
      <c r="Z8" s="11">
        <v>49</v>
      </c>
      <c r="AA8" s="11">
        <v>112</v>
      </c>
      <c r="AB8" s="11">
        <v>95</v>
      </c>
      <c r="AC8" s="11">
        <v>56</v>
      </c>
      <c r="AD8" s="11">
        <v>25</v>
      </c>
      <c r="AE8" s="11"/>
      <c r="AF8" s="11">
        <v>444</v>
      </c>
      <c r="AG8" s="11">
        <v>450</v>
      </c>
      <c r="AH8" s="11">
        <v>132</v>
      </c>
      <c r="AI8" s="11"/>
      <c r="AJ8" s="11">
        <v>275</v>
      </c>
      <c r="AK8" s="11">
        <v>356</v>
      </c>
      <c r="AL8" s="11">
        <v>99</v>
      </c>
      <c r="AM8" s="11"/>
      <c r="AN8" s="11">
        <v>215</v>
      </c>
      <c r="AO8" s="11">
        <v>197</v>
      </c>
      <c r="AP8" s="11">
        <v>272</v>
      </c>
      <c r="AQ8" s="11">
        <v>106</v>
      </c>
      <c r="AR8" s="11">
        <v>19</v>
      </c>
      <c r="AS8" s="11"/>
      <c r="AT8" s="11">
        <v>994</v>
      </c>
      <c r="AU8" s="11">
        <v>89</v>
      </c>
      <c r="AV8" s="11"/>
      <c r="AW8" s="11">
        <v>492</v>
      </c>
      <c r="AX8" s="11">
        <v>131</v>
      </c>
      <c r="AY8" s="11">
        <v>465</v>
      </c>
    </row>
    <row r="9" spans="2:51">
      <c r="B9" s="18" t="s">
        <v>133</v>
      </c>
      <c r="C9" s="17">
        <v>9.6897405218074897E-2</v>
      </c>
      <c r="D9" s="17">
        <v>0.119796923703697</v>
      </c>
      <c r="E9" s="17">
        <v>7.4508593625586997E-2</v>
      </c>
      <c r="F9" s="17"/>
      <c r="G9" s="17">
        <v>0.119196763980103</v>
      </c>
      <c r="H9" s="17">
        <v>0.139198115179342</v>
      </c>
      <c r="I9" s="17">
        <v>0.12033930569332101</v>
      </c>
      <c r="J9" s="17">
        <v>0.109865468346301</v>
      </c>
      <c r="K9" s="17">
        <v>5.1618194437202398E-2</v>
      </c>
      <c r="L9" s="17">
        <v>5.7794030934125301E-2</v>
      </c>
      <c r="M9" s="17"/>
      <c r="N9" s="17">
        <v>9.8871511766772405E-2</v>
      </c>
      <c r="O9" s="17">
        <v>8.7265224084465298E-2</v>
      </c>
      <c r="P9" s="17">
        <v>0.118312724564909</v>
      </c>
      <c r="Q9" s="17">
        <v>8.8559938060138996E-2</v>
      </c>
      <c r="R9" s="17"/>
      <c r="S9" s="17">
        <v>0.12829969203084499</v>
      </c>
      <c r="T9" s="17">
        <v>6.6135587296717799E-2</v>
      </c>
      <c r="U9" s="17">
        <v>7.7484500984527097E-2</v>
      </c>
      <c r="V9" s="17">
        <v>6.7125967204511194E-2</v>
      </c>
      <c r="W9" s="17">
        <v>0.129931245533847</v>
      </c>
      <c r="X9" s="17">
        <v>9.2576557728692402E-2</v>
      </c>
      <c r="Y9" s="17">
        <v>0.135716484952809</v>
      </c>
      <c r="Z9" s="17">
        <v>0.117928869781804</v>
      </c>
      <c r="AA9" s="17">
        <v>5.1423486541371501E-2</v>
      </c>
      <c r="AB9" s="17">
        <v>0.130632950600752</v>
      </c>
      <c r="AC9" s="17">
        <v>0.108219205645355</v>
      </c>
      <c r="AD9" s="17">
        <v>9.0088666791743502E-2</v>
      </c>
      <c r="AE9" s="17"/>
      <c r="AF9" s="17">
        <v>9.4790139067985502E-2</v>
      </c>
      <c r="AG9" s="17">
        <v>0.103519534208867</v>
      </c>
      <c r="AH9" s="17">
        <v>0.109160793000354</v>
      </c>
      <c r="AI9" s="17"/>
      <c r="AJ9" s="17">
        <v>9.5564969819963194E-2</v>
      </c>
      <c r="AK9" s="17">
        <v>0.104623126795649</v>
      </c>
      <c r="AL9" s="17">
        <v>0.134400243878048</v>
      </c>
      <c r="AM9" s="17"/>
      <c r="AN9" s="17">
        <v>8.7521611142307498E-2</v>
      </c>
      <c r="AO9" s="17">
        <v>6.7919519760923197E-2</v>
      </c>
      <c r="AP9" s="17">
        <v>9.0187330519754E-2</v>
      </c>
      <c r="AQ9" s="17">
        <v>0.12198766202753999</v>
      </c>
      <c r="AR9" s="17">
        <v>0.231530461759097</v>
      </c>
      <c r="AS9" s="17"/>
      <c r="AT9" s="17">
        <v>8.8971684388186006E-2</v>
      </c>
      <c r="AU9" s="17">
        <v>0.19006118502524999</v>
      </c>
      <c r="AV9" s="17"/>
      <c r="AW9" s="17">
        <v>0.10017556984774501</v>
      </c>
      <c r="AX9" s="17">
        <v>0.106822977750637</v>
      </c>
      <c r="AY9" s="17">
        <v>9.0615597794461794E-2</v>
      </c>
    </row>
    <row r="10" spans="2:51">
      <c r="B10" s="18" t="s">
        <v>134</v>
      </c>
      <c r="C10" s="17">
        <v>0.25296735237137102</v>
      </c>
      <c r="D10" s="17">
        <v>0.25777439622243598</v>
      </c>
      <c r="E10" s="17">
        <v>0.249326094307665</v>
      </c>
      <c r="F10" s="17"/>
      <c r="G10" s="17">
        <v>0.288051623311606</v>
      </c>
      <c r="H10" s="17">
        <v>0.31793905998592398</v>
      </c>
      <c r="I10" s="17">
        <v>0.23156925546311899</v>
      </c>
      <c r="J10" s="17">
        <v>0.24205050549150001</v>
      </c>
      <c r="K10" s="17">
        <v>0.28289308376657302</v>
      </c>
      <c r="L10" s="17">
        <v>0.199894118488639</v>
      </c>
      <c r="M10" s="17"/>
      <c r="N10" s="17">
        <v>0.26217128232902298</v>
      </c>
      <c r="O10" s="17">
        <v>0.27316214860392202</v>
      </c>
      <c r="P10" s="17">
        <v>0.26147614057745</v>
      </c>
      <c r="Q10" s="17">
        <v>0.21240151296989099</v>
      </c>
      <c r="R10" s="17"/>
      <c r="S10" s="17">
        <v>0.206843098178353</v>
      </c>
      <c r="T10" s="17">
        <v>0.26122679118766301</v>
      </c>
      <c r="U10" s="17">
        <v>0.21882884564544899</v>
      </c>
      <c r="V10" s="17">
        <v>0.25714366565900698</v>
      </c>
      <c r="W10" s="17">
        <v>0.298485918261234</v>
      </c>
      <c r="X10" s="17">
        <v>0.26615097151413902</v>
      </c>
      <c r="Y10" s="17">
        <v>0.252038162280109</v>
      </c>
      <c r="Z10" s="17">
        <v>0.21475605896185401</v>
      </c>
      <c r="AA10" s="17">
        <v>0.266961868336137</v>
      </c>
      <c r="AB10" s="17">
        <v>0.24025711053409299</v>
      </c>
      <c r="AC10" s="17">
        <v>0.32291044515589501</v>
      </c>
      <c r="AD10" s="17">
        <v>0.28121471841493101</v>
      </c>
      <c r="AE10" s="17"/>
      <c r="AF10" s="17">
        <v>0.250287784987414</v>
      </c>
      <c r="AG10" s="17">
        <v>0.246933237567901</v>
      </c>
      <c r="AH10" s="17">
        <v>0.271202800607313</v>
      </c>
      <c r="AI10" s="17"/>
      <c r="AJ10" s="17">
        <v>0.22808387135352001</v>
      </c>
      <c r="AK10" s="17">
        <v>0.262266972707761</v>
      </c>
      <c r="AL10" s="17">
        <v>0.31731824488586902</v>
      </c>
      <c r="AM10" s="17"/>
      <c r="AN10" s="17">
        <v>0.220956405960339</v>
      </c>
      <c r="AO10" s="17">
        <v>0.30835488655944798</v>
      </c>
      <c r="AP10" s="17">
        <v>0.262560139065808</v>
      </c>
      <c r="AQ10" s="17">
        <v>0.27775872330999801</v>
      </c>
      <c r="AR10" s="17">
        <v>9.8913289557254896E-2</v>
      </c>
      <c r="AS10" s="17"/>
      <c r="AT10" s="17">
        <v>0.25527475919235798</v>
      </c>
      <c r="AU10" s="17">
        <v>0.22884775269074101</v>
      </c>
      <c r="AV10" s="17"/>
      <c r="AW10" s="17">
        <v>0.25023260839496497</v>
      </c>
      <c r="AX10" s="17">
        <v>0.20977897751810301</v>
      </c>
      <c r="AY10" s="17">
        <v>0.268085829027008</v>
      </c>
    </row>
    <row r="11" spans="2:51">
      <c r="B11" s="18" t="s">
        <v>135</v>
      </c>
      <c r="C11" s="17">
        <v>0.341960190178142</v>
      </c>
      <c r="D11" s="17">
        <v>0.335446284901255</v>
      </c>
      <c r="E11" s="17">
        <v>0.34947495852967397</v>
      </c>
      <c r="F11" s="17"/>
      <c r="G11" s="17">
        <v>0.249895539106363</v>
      </c>
      <c r="H11" s="17">
        <v>0.32229771623590098</v>
      </c>
      <c r="I11" s="17">
        <v>0.39488616715201103</v>
      </c>
      <c r="J11" s="17">
        <v>0.33515711290077499</v>
      </c>
      <c r="K11" s="17">
        <v>0.34966120449661697</v>
      </c>
      <c r="L11" s="17">
        <v>0.35527038486052698</v>
      </c>
      <c r="M11" s="17"/>
      <c r="N11" s="17">
        <v>0.32166426372347101</v>
      </c>
      <c r="O11" s="17">
        <v>0.36802727481288999</v>
      </c>
      <c r="P11" s="17">
        <v>0.30915981025095501</v>
      </c>
      <c r="Q11" s="17">
        <v>0.36572227286329501</v>
      </c>
      <c r="R11" s="17"/>
      <c r="S11" s="17">
        <v>0.44673129772923797</v>
      </c>
      <c r="T11" s="17">
        <v>0.39236365929487299</v>
      </c>
      <c r="U11" s="17">
        <v>0.33635225645163203</v>
      </c>
      <c r="V11" s="17">
        <v>0.38232528825248702</v>
      </c>
      <c r="W11" s="17">
        <v>0.20369718328672501</v>
      </c>
      <c r="X11" s="17">
        <v>0.28687746845898898</v>
      </c>
      <c r="Y11" s="17">
        <v>0.31152900395631899</v>
      </c>
      <c r="Z11" s="17">
        <v>0.36453178060475799</v>
      </c>
      <c r="AA11" s="17">
        <v>0.34124009833292801</v>
      </c>
      <c r="AB11" s="17">
        <v>0.28214657281482702</v>
      </c>
      <c r="AC11" s="17">
        <v>0.31561995083225303</v>
      </c>
      <c r="AD11" s="17">
        <v>0.24726071769229299</v>
      </c>
      <c r="AE11" s="17"/>
      <c r="AF11" s="17">
        <v>0.33487566367628402</v>
      </c>
      <c r="AG11" s="17">
        <v>0.35537898854976502</v>
      </c>
      <c r="AH11" s="17">
        <v>0.347473825964978</v>
      </c>
      <c r="AI11" s="17"/>
      <c r="AJ11" s="17">
        <v>0.34208472988131899</v>
      </c>
      <c r="AK11" s="17">
        <v>0.34538479412967499</v>
      </c>
      <c r="AL11" s="17">
        <v>0.335875325884267</v>
      </c>
      <c r="AM11" s="17"/>
      <c r="AN11" s="17">
        <v>0.34832301774234697</v>
      </c>
      <c r="AO11" s="17">
        <v>0.34090170638193101</v>
      </c>
      <c r="AP11" s="17">
        <v>0.35472820921389198</v>
      </c>
      <c r="AQ11" s="17">
        <v>0.35459682626643801</v>
      </c>
      <c r="AR11" s="17">
        <v>0.243533223651169</v>
      </c>
      <c r="AS11" s="17"/>
      <c r="AT11" s="17">
        <v>0.34254368446050298</v>
      </c>
      <c r="AU11" s="17">
        <v>0.326810294721537</v>
      </c>
      <c r="AV11" s="17"/>
      <c r="AW11" s="17">
        <v>0.33663253025936701</v>
      </c>
      <c r="AX11" s="17">
        <v>0.41704098782000998</v>
      </c>
      <c r="AY11" s="17">
        <v>0.32635905016509797</v>
      </c>
    </row>
    <row r="12" spans="2:51">
      <c r="B12" s="18" t="s">
        <v>136</v>
      </c>
      <c r="C12" s="17">
        <v>0.206822193310435</v>
      </c>
      <c r="D12" s="17">
        <v>0.19656166362112701</v>
      </c>
      <c r="E12" s="17">
        <v>0.212837800742327</v>
      </c>
      <c r="F12" s="17"/>
      <c r="G12" s="17">
        <v>0.24574850410194601</v>
      </c>
      <c r="H12" s="17">
        <v>0.113663827409761</v>
      </c>
      <c r="I12" s="17">
        <v>0.192890539356388</v>
      </c>
      <c r="J12" s="17">
        <v>0.21504921757440201</v>
      </c>
      <c r="K12" s="17">
        <v>0.199946223934274</v>
      </c>
      <c r="L12" s="17">
        <v>0.26098260655200101</v>
      </c>
      <c r="M12" s="17"/>
      <c r="N12" s="17">
        <v>0.22632030307696999</v>
      </c>
      <c r="O12" s="17">
        <v>0.18256831179287999</v>
      </c>
      <c r="P12" s="17">
        <v>0.20558386388594399</v>
      </c>
      <c r="Q12" s="17">
        <v>0.21297853683146001</v>
      </c>
      <c r="R12" s="17"/>
      <c r="S12" s="17">
        <v>0.168329281311207</v>
      </c>
      <c r="T12" s="17">
        <v>0.18600204517628199</v>
      </c>
      <c r="U12" s="17">
        <v>0.174749013357474</v>
      </c>
      <c r="V12" s="17">
        <v>0.195310232191999</v>
      </c>
      <c r="W12" s="17">
        <v>0.22854432091273</v>
      </c>
      <c r="X12" s="17">
        <v>0.30916494583041199</v>
      </c>
      <c r="Y12" s="17">
        <v>0.22809310271816099</v>
      </c>
      <c r="Z12" s="17">
        <v>0.20809857353938099</v>
      </c>
      <c r="AA12" s="17">
        <v>0.23135199063082201</v>
      </c>
      <c r="AB12" s="17">
        <v>0.19941052300350801</v>
      </c>
      <c r="AC12" s="17">
        <v>0.16044709701674401</v>
      </c>
      <c r="AD12" s="17">
        <v>0.13114477309717601</v>
      </c>
      <c r="AE12" s="17"/>
      <c r="AF12" s="17">
        <v>0.208740061507768</v>
      </c>
      <c r="AG12" s="17">
        <v>0.20154760465667901</v>
      </c>
      <c r="AH12" s="17">
        <v>0.170717697041469</v>
      </c>
      <c r="AI12" s="17"/>
      <c r="AJ12" s="17">
        <v>0.23362859864074301</v>
      </c>
      <c r="AK12" s="17">
        <v>0.18197049890542599</v>
      </c>
      <c r="AL12" s="17">
        <v>0.124683940285423</v>
      </c>
      <c r="AM12" s="17"/>
      <c r="AN12" s="17">
        <v>0.22055829506163999</v>
      </c>
      <c r="AO12" s="17">
        <v>0.182993165593515</v>
      </c>
      <c r="AP12" s="17">
        <v>0.190580095665838</v>
      </c>
      <c r="AQ12" s="17">
        <v>0.18829768248207701</v>
      </c>
      <c r="AR12" s="17">
        <v>0.38317622733739798</v>
      </c>
      <c r="AS12" s="17"/>
      <c r="AT12" s="17">
        <v>0.20979410228071299</v>
      </c>
      <c r="AU12" s="17">
        <v>0.17074893632980201</v>
      </c>
      <c r="AV12" s="17"/>
      <c r="AW12" s="17">
        <v>0.23733267226326901</v>
      </c>
      <c r="AX12" s="17">
        <v>0.206866639705274</v>
      </c>
      <c r="AY12" s="17">
        <v>0.17448431061045899</v>
      </c>
    </row>
    <row r="13" spans="2:51">
      <c r="B13" s="18" t="s">
        <v>137</v>
      </c>
      <c r="C13" s="17">
        <v>4.7541754970064902E-2</v>
      </c>
      <c r="D13" s="17">
        <v>4.4839121126313199E-2</v>
      </c>
      <c r="E13" s="17">
        <v>5.0907845339436202E-2</v>
      </c>
      <c r="F13" s="17"/>
      <c r="G13" s="17">
        <v>6.4946318433670394E-2</v>
      </c>
      <c r="H13" s="17">
        <v>4.3057730222326E-2</v>
      </c>
      <c r="I13" s="17">
        <v>8.6699404764316295E-3</v>
      </c>
      <c r="J13" s="17">
        <v>4.3200420994626502E-2</v>
      </c>
      <c r="K13" s="17">
        <v>6.2333210603631797E-2</v>
      </c>
      <c r="L13" s="17">
        <v>6.7921960417614197E-2</v>
      </c>
      <c r="M13" s="17"/>
      <c r="N13" s="17">
        <v>5.2653152456906403E-2</v>
      </c>
      <c r="O13" s="17">
        <v>3.3418829344226297E-2</v>
      </c>
      <c r="P13" s="17">
        <v>5.5235758610061601E-2</v>
      </c>
      <c r="Q13" s="17">
        <v>5.1963970841109999E-2</v>
      </c>
      <c r="R13" s="17"/>
      <c r="S13" s="17">
        <v>3.3217052230977401E-2</v>
      </c>
      <c r="T13" s="17">
        <v>3.9491655494975603E-2</v>
      </c>
      <c r="U13" s="17">
        <v>0.100718143469007</v>
      </c>
      <c r="V13" s="17">
        <v>3.96081979224394E-2</v>
      </c>
      <c r="W13" s="17">
        <v>7.1381644817006706E-2</v>
      </c>
      <c r="X13" s="17">
        <v>7.7747449724268596E-3</v>
      </c>
      <c r="Y13" s="17">
        <v>5.5746611914510601E-2</v>
      </c>
      <c r="Z13" s="17">
        <v>8.0627820795475702E-2</v>
      </c>
      <c r="AA13" s="17">
        <v>5.0418623907184899E-2</v>
      </c>
      <c r="AB13" s="17">
        <v>5.66113488171281E-2</v>
      </c>
      <c r="AC13" s="17">
        <v>2.01019311199221E-2</v>
      </c>
      <c r="AD13" s="17">
        <v>8.2405024834807897E-2</v>
      </c>
      <c r="AE13" s="17"/>
      <c r="AF13" s="17">
        <v>6.4740800649566402E-2</v>
      </c>
      <c r="AG13" s="17">
        <v>2.6640579311605E-2</v>
      </c>
      <c r="AH13" s="17">
        <v>5.8598329170079601E-2</v>
      </c>
      <c r="AI13" s="17"/>
      <c r="AJ13" s="17">
        <v>6.5894940997765203E-2</v>
      </c>
      <c r="AK13" s="17">
        <v>4.2237090453911497E-2</v>
      </c>
      <c r="AL13" s="17">
        <v>5.8949596280754003E-2</v>
      </c>
      <c r="AM13" s="17"/>
      <c r="AN13" s="17">
        <v>5.6126132847718599E-2</v>
      </c>
      <c r="AO13" s="17">
        <v>4.0730483847197699E-2</v>
      </c>
      <c r="AP13" s="17">
        <v>5.0192246151322097E-2</v>
      </c>
      <c r="AQ13" s="17">
        <v>2.8138687893768301E-2</v>
      </c>
      <c r="AR13" s="17">
        <v>0</v>
      </c>
      <c r="AS13" s="17"/>
      <c r="AT13" s="17">
        <v>4.9067998065923199E-2</v>
      </c>
      <c r="AU13" s="17">
        <v>3.2963205441953199E-2</v>
      </c>
      <c r="AV13" s="17"/>
      <c r="AW13" s="17">
        <v>4.8370918872841603E-2</v>
      </c>
      <c r="AX13" s="17">
        <v>3.5791634010937497E-2</v>
      </c>
      <c r="AY13" s="17">
        <v>4.9988216003907501E-2</v>
      </c>
    </row>
    <row r="14" spans="2:51">
      <c r="B14" s="18" t="s">
        <v>119</v>
      </c>
      <c r="C14" s="17">
        <v>5.3811103951912603E-2</v>
      </c>
      <c r="D14" s="17">
        <v>4.5581610425172003E-2</v>
      </c>
      <c r="E14" s="17">
        <v>6.2944707455311E-2</v>
      </c>
      <c r="F14" s="17"/>
      <c r="G14" s="17">
        <v>3.21612510663115E-2</v>
      </c>
      <c r="H14" s="17">
        <v>6.3843550966746807E-2</v>
      </c>
      <c r="I14" s="17">
        <v>5.1644791858729798E-2</v>
      </c>
      <c r="J14" s="17">
        <v>5.4677274692396298E-2</v>
      </c>
      <c r="K14" s="17">
        <v>5.3548082761702497E-2</v>
      </c>
      <c r="L14" s="17">
        <v>5.8136898747093997E-2</v>
      </c>
      <c r="M14" s="17"/>
      <c r="N14" s="17">
        <v>3.83194866468572E-2</v>
      </c>
      <c r="O14" s="17">
        <v>5.5558211361616497E-2</v>
      </c>
      <c r="P14" s="17">
        <v>5.0231702110680398E-2</v>
      </c>
      <c r="Q14" s="17">
        <v>6.8373768434104601E-2</v>
      </c>
      <c r="R14" s="17"/>
      <c r="S14" s="17">
        <v>1.6579578519379998E-2</v>
      </c>
      <c r="T14" s="17">
        <v>5.4780261549488597E-2</v>
      </c>
      <c r="U14" s="17">
        <v>9.1867240091910607E-2</v>
      </c>
      <c r="V14" s="17">
        <v>5.8486648769555498E-2</v>
      </c>
      <c r="W14" s="17">
        <v>6.7959687188457907E-2</v>
      </c>
      <c r="X14" s="17">
        <v>3.7455311495340898E-2</v>
      </c>
      <c r="Y14" s="17">
        <v>1.6876634178090801E-2</v>
      </c>
      <c r="Z14" s="17">
        <v>1.40568963167278E-2</v>
      </c>
      <c r="AA14" s="17">
        <v>5.8603932251555503E-2</v>
      </c>
      <c r="AB14" s="17">
        <v>9.0941494229691597E-2</v>
      </c>
      <c r="AC14" s="17">
        <v>7.2701370229831294E-2</v>
      </c>
      <c r="AD14" s="17">
        <v>0.16788609916904901</v>
      </c>
      <c r="AE14" s="17"/>
      <c r="AF14" s="17">
        <v>4.6565550110982401E-2</v>
      </c>
      <c r="AG14" s="17">
        <v>6.5980055705182103E-2</v>
      </c>
      <c r="AH14" s="17">
        <v>4.2846554215806097E-2</v>
      </c>
      <c r="AI14" s="17"/>
      <c r="AJ14" s="17">
        <v>3.4742889306690297E-2</v>
      </c>
      <c r="AK14" s="17">
        <v>6.3517517007576602E-2</v>
      </c>
      <c r="AL14" s="17">
        <v>2.8772648785638399E-2</v>
      </c>
      <c r="AM14" s="17"/>
      <c r="AN14" s="17">
        <v>6.6514537245648597E-2</v>
      </c>
      <c r="AO14" s="17">
        <v>5.9100237856984601E-2</v>
      </c>
      <c r="AP14" s="17">
        <v>5.1751979383385799E-2</v>
      </c>
      <c r="AQ14" s="17">
        <v>2.9220418020179901E-2</v>
      </c>
      <c r="AR14" s="17">
        <v>4.2846797695081498E-2</v>
      </c>
      <c r="AS14" s="17"/>
      <c r="AT14" s="17">
        <v>5.4347771612316603E-2</v>
      </c>
      <c r="AU14" s="17">
        <v>5.0568625790717199E-2</v>
      </c>
      <c r="AV14" s="17"/>
      <c r="AW14" s="17">
        <v>2.7255700361812601E-2</v>
      </c>
      <c r="AX14" s="17">
        <v>2.3698783195038299E-2</v>
      </c>
      <c r="AY14" s="17">
        <v>9.0466996399066094E-2</v>
      </c>
    </row>
    <row r="15" spans="2:51">
      <c r="B15" s="18" t="s">
        <v>138</v>
      </c>
      <c r="C15" s="21">
        <v>0.34986475758944602</v>
      </c>
      <c r="D15" s="21">
        <v>0.37757131992613202</v>
      </c>
      <c r="E15" s="21">
        <v>0.32383468793325199</v>
      </c>
      <c r="F15" s="21"/>
      <c r="G15" s="21">
        <v>0.40724838729170898</v>
      </c>
      <c r="H15" s="21">
        <v>0.45713717516526597</v>
      </c>
      <c r="I15" s="21">
        <v>0.35190856115643898</v>
      </c>
      <c r="J15" s="21">
        <v>0.35191597383779999</v>
      </c>
      <c r="K15" s="21">
        <v>0.33451127820377502</v>
      </c>
      <c r="L15" s="21">
        <v>0.25768814942276402</v>
      </c>
      <c r="M15" s="21"/>
      <c r="N15" s="21">
        <v>0.36104279409579598</v>
      </c>
      <c r="O15" s="21">
        <v>0.36042737268838698</v>
      </c>
      <c r="P15" s="21">
        <v>0.37978886514235799</v>
      </c>
      <c r="Q15" s="21">
        <v>0.30096145103003002</v>
      </c>
      <c r="R15" s="21"/>
      <c r="S15" s="21">
        <v>0.33514279020919802</v>
      </c>
      <c r="T15" s="21">
        <v>0.32736237848438099</v>
      </c>
      <c r="U15" s="21">
        <v>0.29631334662997599</v>
      </c>
      <c r="V15" s="21">
        <v>0.32426963286351801</v>
      </c>
      <c r="W15" s="21">
        <v>0.42841716379508099</v>
      </c>
      <c r="X15" s="21">
        <v>0.35872752924283102</v>
      </c>
      <c r="Y15" s="21">
        <v>0.38775464723291903</v>
      </c>
      <c r="Z15" s="21">
        <v>0.33268492874365801</v>
      </c>
      <c r="AA15" s="21">
        <v>0.31838535487750902</v>
      </c>
      <c r="AB15" s="21">
        <v>0.37089006113484502</v>
      </c>
      <c r="AC15" s="21">
        <v>0.43112965080124999</v>
      </c>
      <c r="AD15" s="21">
        <v>0.371303385206674</v>
      </c>
      <c r="AE15" s="21"/>
      <c r="AF15" s="21">
        <v>0.345077924055399</v>
      </c>
      <c r="AG15" s="21">
        <v>0.35045277177676898</v>
      </c>
      <c r="AH15" s="21">
        <v>0.38036359360766703</v>
      </c>
      <c r="AI15" s="21"/>
      <c r="AJ15" s="21">
        <v>0.32364884117348303</v>
      </c>
      <c r="AK15" s="21">
        <v>0.36689009950341001</v>
      </c>
      <c r="AL15" s="21">
        <v>0.45171848876391701</v>
      </c>
      <c r="AM15" s="21"/>
      <c r="AN15" s="21">
        <v>0.308478017102646</v>
      </c>
      <c r="AO15" s="21">
        <v>0.37627440632037201</v>
      </c>
      <c r="AP15" s="21">
        <v>0.35274746958556202</v>
      </c>
      <c r="AQ15" s="21">
        <v>0.39974638533753698</v>
      </c>
      <c r="AR15" s="21">
        <v>0.33044375131635201</v>
      </c>
      <c r="AS15" s="21"/>
      <c r="AT15" s="21">
        <v>0.34424644358054401</v>
      </c>
      <c r="AU15" s="21">
        <v>0.41890893771599103</v>
      </c>
      <c r="AV15" s="21"/>
      <c r="AW15" s="21">
        <v>0.35040817824270998</v>
      </c>
      <c r="AX15" s="21">
        <v>0.31660195526874002</v>
      </c>
      <c r="AY15" s="21">
        <v>0.35870142682146999</v>
      </c>
    </row>
    <row r="16" spans="2:51">
      <c r="B16" s="18" t="s">
        <v>139</v>
      </c>
      <c r="C16" s="21">
        <v>0.25436394828049902</v>
      </c>
      <c r="D16" s="21">
        <v>0.24140078474744001</v>
      </c>
      <c r="E16" s="21">
        <v>0.26374564608176299</v>
      </c>
      <c r="F16" s="21"/>
      <c r="G16" s="21">
        <v>0.31069482253561698</v>
      </c>
      <c r="H16" s="21">
        <v>0.15672155763208701</v>
      </c>
      <c r="I16" s="21">
        <v>0.20156047983281999</v>
      </c>
      <c r="J16" s="21">
        <v>0.25824963856902799</v>
      </c>
      <c r="K16" s="21">
        <v>0.26227943453790498</v>
      </c>
      <c r="L16" s="21">
        <v>0.32890456696961501</v>
      </c>
      <c r="M16" s="21"/>
      <c r="N16" s="21">
        <v>0.27897345553387598</v>
      </c>
      <c r="O16" s="21">
        <v>0.21598714113710599</v>
      </c>
      <c r="P16" s="21">
        <v>0.26081962249600599</v>
      </c>
      <c r="Q16" s="21">
        <v>0.26494250767256999</v>
      </c>
      <c r="R16" s="21"/>
      <c r="S16" s="21">
        <v>0.20154633354218399</v>
      </c>
      <c r="T16" s="21">
        <v>0.22549370067125801</v>
      </c>
      <c r="U16" s="21">
        <v>0.27546715682648099</v>
      </c>
      <c r="V16" s="21">
        <v>0.234918430114439</v>
      </c>
      <c r="W16" s="21">
        <v>0.29992596572973701</v>
      </c>
      <c r="X16" s="21">
        <v>0.31693969080283901</v>
      </c>
      <c r="Y16" s="21">
        <v>0.28383971463267099</v>
      </c>
      <c r="Z16" s="21">
        <v>0.28872639433485597</v>
      </c>
      <c r="AA16" s="21">
        <v>0.281770614538007</v>
      </c>
      <c r="AB16" s="21">
        <v>0.25602187182063602</v>
      </c>
      <c r="AC16" s="21">
        <v>0.18054902813666601</v>
      </c>
      <c r="AD16" s="21">
        <v>0.213549797931984</v>
      </c>
      <c r="AE16" s="21"/>
      <c r="AF16" s="21">
        <v>0.27348086215733503</v>
      </c>
      <c r="AG16" s="21">
        <v>0.228188183968284</v>
      </c>
      <c r="AH16" s="21">
        <v>0.22931602621154901</v>
      </c>
      <c r="AI16" s="21"/>
      <c r="AJ16" s="21">
        <v>0.29952353963850797</v>
      </c>
      <c r="AK16" s="21">
        <v>0.22420758935933799</v>
      </c>
      <c r="AL16" s="21">
        <v>0.18363353656617701</v>
      </c>
      <c r="AM16" s="21"/>
      <c r="AN16" s="21">
        <v>0.27668442790935899</v>
      </c>
      <c r="AO16" s="21">
        <v>0.22372364944071299</v>
      </c>
      <c r="AP16" s="21">
        <v>0.24077234181716001</v>
      </c>
      <c r="AQ16" s="21">
        <v>0.21643637037584501</v>
      </c>
      <c r="AR16" s="21">
        <v>0.38317622733739798</v>
      </c>
      <c r="AS16" s="21"/>
      <c r="AT16" s="21">
        <v>0.25886210034663698</v>
      </c>
      <c r="AU16" s="21">
        <v>0.20371214177175501</v>
      </c>
      <c r="AV16" s="21"/>
      <c r="AW16" s="21">
        <v>0.28570359113611099</v>
      </c>
      <c r="AX16" s="21">
        <v>0.24265827371621199</v>
      </c>
      <c r="AY16" s="21">
        <v>0.22447252661436701</v>
      </c>
    </row>
    <row r="17" spans="2:51">
      <c r="B17" s="18" t="s">
        <v>140</v>
      </c>
      <c r="C17" s="22">
        <v>9.5500809308946097E-2</v>
      </c>
      <c r="D17" s="22">
        <v>0.13617053517869199</v>
      </c>
      <c r="E17" s="22">
        <v>6.0089041851488799E-2</v>
      </c>
      <c r="F17" s="22"/>
      <c r="G17" s="22">
        <v>9.6553564756092294E-2</v>
      </c>
      <c r="H17" s="22">
        <v>0.30041561753317902</v>
      </c>
      <c r="I17" s="22">
        <v>0.15034808132361999</v>
      </c>
      <c r="J17" s="22">
        <v>9.3666335268771703E-2</v>
      </c>
      <c r="K17" s="22">
        <v>7.2231843665869502E-2</v>
      </c>
      <c r="L17" s="22">
        <v>-7.1216417546851304E-2</v>
      </c>
      <c r="M17" s="22"/>
      <c r="N17" s="22">
        <v>8.20693385619196E-2</v>
      </c>
      <c r="O17" s="22">
        <v>0.144440231551281</v>
      </c>
      <c r="P17" s="22">
        <v>0.118969242646353</v>
      </c>
      <c r="Q17" s="22">
        <v>3.6018943357460399E-2</v>
      </c>
      <c r="R17" s="22"/>
      <c r="S17" s="22">
        <v>0.133596456667014</v>
      </c>
      <c r="T17" s="22">
        <v>0.101868677813123</v>
      </c>
      <c r="U17" s="22">
        <v>2.0846189803495101E-2</v>
      </c>
      <c r="V17" s="22">
        <v>8.93512027490794E-2</v>
      </c>
      <c r="W17" s="22">
        <v>0.12849119806534401</v>
      </c>
      <c r="X17" s="22">
        <v>4.1787838439992002E-2</v>
      </c>
      <c r="Y17" s="22">
        <v>0.10391493260024701</v>
      </c>
      <c r="Z17" s="22">
        <v>4.39585344088015E-2</v>
      </c>
      <c r="AA17" s="22">
        <v>3.6614740339501697E-2</v>
      </c>
      <c r="AB17" s="22">
        <v>0.114868189314209</v>
      </c>
      <c r="AC17" s="22">
        <v>0.25058062266458397</v>
      </c>
      <c r="AD17" s="22">
        <v>0.15775358727469099</v>
      </c>
      <c r="AE17" s="22"/>
      <c r="AF17" s="22">
        <v>7.1597061898064501E-2</v>
      </c>
      <c r="AG17" s="22">
        <v>0.122264587808485</v>
      </c>
      <c r="AH17" s="22">
        <v>0.15104756739611799</v>
      </c>
      <c r="AI17" s="22"/>
      <c r="AJ17" s="22">
        <v>2.4125301534974899E-2</v>
      </c>
      <c r="AK17" s="22">
        <v>0.14268251014407199</v>
      </c>
      <c r="AL17" s="22">
        <v>0.26808495219773998</v>
      </c>
      <c r="AM17" s="22"/>
      <c r="AN17" s="22">
        <v>3.1793589193287501E-2</v>
      </c>
      <c r="AO17" s="22">
        <v>0.15255075687965899</v>
      </c>
      <c r="AP17" s="22">
        <v>0.111975127768402</v>
      </c>
      <c r="AQ17" s="22">
        <v>0.183310014961692</v>
      </c>
      <c r="AR17" s="22">
        <v>-5.2732476021046401E-2</v>
      </c>
      <c r="AS17" s="22"/>
      <c r="AT17" s="22">
        <v>8.5384343233907298E-2</v>
      </c>
      <c r="AU17" s="22">
        <v>0.21519679594423599</v>
      </c>
      <c r="AV17" s="22"/>
      <c r="AW17" s="22">
        <v>6.4704587106598793E-2</v>
      </c>
      <c r="AX17" s="22">
        <v>7.3943681552528007E-2</v>
      </c>
      <c r="AY17" s="22">
        <v>0.13422890020710301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1082</v>
      </c>
      <c r="D7" s="10">
        <v>529</v>
      </c>
      <c r="E7" s="10">
        <v>546</v>
      </c>
      <c r="F7" s="10"/>
      <c r="G7" s="10">
        <v>98</v>
      </c>
      <c r="H7" s="10">
        <v>136</v>
      </c>
      <c r="I7" s="10">
        <v>176</v>
      </c>
      <c r="J7" s="10">
        <v>201</v>
      </c>
      <c r="K7" s="10">
        <v>194</v>
      </c>
      <c r="L7" s="10">
        <v>277</v>
      </c>
      <c r="M7" s="10"/>
      <c r="N7" s="10">
        <v>305</v>
      </c>
      <c r="O7" s="10">
        <v>317</v>
      </c>
      <c r="P7" s="10">
        <v>206</v>
      </c>
      <c r="Q7" s="10">
        <v>247</v>
      </c>
      <c r="R7" s="10"/>
      <c r="S7" s="10">
        <v>116</v>
      </c>
      <c r="T7" s="10">
        <v>148</v>
      </c>
      <c r="U7" s="10">
        <v>85</v>
      </c>
      <c r="V7" s="10">
        <v>111</v>
      </c>
      <c r="W7" s="10">
        <v>71</v>
      </c>
      <c r="X7" s="10">
        <v>104</v>
      </c>
      <c r="Y7" s="10">
        <v>101</v>
      </c>
      <c r="Z7" s="10">
        <v>56</v>
      </c>
      <c r="AA7" s="10">
        <v>114</v>
      </c>
      <c r="AB7" s="10">
        <v>94</v>
      </c>
      <c r="AC7" s="10">
        <v>58</v>
      </c>
      <c r="AD7" s="10">
        <v>24</v>
      </c>
      <c r="AE7" s="10"/>
      <c r="AF7" s="10">
        <v>456</v>
      </c>
      <c r="AG7" s="10">
        <v>452</v>
      </c>
      <c r="AH7" s="10">
        <v>120</v>
      </c>
      <c r="AI7" s="10"/>
      <c r="AJ7" s="10">
        <v>286</v>
      </c>
      <c r="AK7" s="10">
        <v>338</v>
      </c>
      <c r="AL7" s="10">
        <v>98</v>
      </c>
      <c r="AM7" s="10"/>
      <c r="AN7" s="10">
        <v>213</v>
      </c>
      <c r="AO7" s="10">
        <v>190</v>
      </c>
      <c r="AP7" s="10">
        <v>271</v>
      </c>
      <c r="AQ7" s="10">
        <v>107</v>
      </c>
      <c r="AR7" s="10">
        <v>21</v>
      </c>
      <c r="AS7" s="10"/>
      <c r="AT7" s="10">
        <v>1002</v>
      </c>
      <c r="AU7" s="10">
        <v>76</v>
      </c>
      <c r="AV7" s="10"/>
      <c r="AW7" s="10">
        <v>511</v>
      </c>
      <c r="AX7" s="10">
        <v>121</v>
      </c>
      <c r="AY7" s="10">
        <v>450</v>
      </c>
    </row>
    <row r="8" spans="2:51" ht="30" customHeight="1">
      <c r="B8" s="11" t="s">
        <v>112</v>
      </c>
      <c r="C8" s="11">
        <v>1088</v>
      </c>
      <c r="D8" s="11">
        <v>549</v>
      </c>
      <c r="E8" s="11">
        <v>533</v>
      </c>
      <c r="F8" s="11"/>
      <c r="G8" s="11">
        <v>114</v>
      </c>
      <c r="H8" s="11">
        <v>168</v>
      </c>
      <c r="I8" s="11">
        <v>200</v>
      </c>
      <c r="J8" s="11">
        <v>200</v>
      </c>
      <c r="K8" s="11">
        <v>159</v>
      </c>
      <c r="L8" s="11">
        <v>249</v>
      </c>
      <c r="M8" s="11"/>
      <c r="N8" s="11">
        <v>279</v>
      </c>
      <c r="O8" s="11">
        <v>295</v>
      </c>
      <c r="P8" s="11">
        <v>240</v>
      </c>
      <c r="Q8" s="11">
        <v>268</v>
      </c>
      <c r="R8" s="11"/>
      <c r="S8" s="11">
        <v>142</v>
      </c>
      <c r="T8" s="11">
        <v>142</v>
      </c>
      <c r="U8" s="11">
        <v>76</v>
      </c>
      <c r="V8" s="11">
        <v>121</v>
      </c>
      <c r="W8" s="11">
        <v>66</v>
      </c>
      <c r="X8" s="11">
        <v>110</v>
      </c>
      <c r="Y8" s="11">
        <v>94</v>
      </c>
      <c r="Z8" s="11">
        <v>49</v>
      </c>
      <c r="AA8" s="11">
        <v>112</v>
      </c>
      <c r="AB8" s="11">
        <v>95</v>
      </c>
      <c r="AC8" s="11">
        <v>56</v>
      </c>
      <c r="AD8" s="11">
        <v>25</v>
      </c>
      <c r="AE8" s="11"/>
      <c r="AF8" s="11">
        <v>444</v>
      </c>
      <c r="AG8" s="11">
        <v>450</v>
      </c>
      <c r="AH8" s="11">
        <v>132</v>
      </c>
      <c r="AI8" s="11"/>
      <c r="AJ8" s="11">
        <v>275</v>
      </c>
      <c r="AK8" s="11">
        <v>356</v>
      </c>
      <c r="AL8" s="11">
        <v>99</v>
      </c>
      <c r="AM8" s="11"/>
      <c r="AN8" s="11">
        <v>215</v>
      </c>
      <c r="AO8" s="11">
        <v>197</v>
      </c>
      <c r="AP8" s="11">
        <v>272</v>
      </c>
      <c r="AQ8" s="11">
        <v>106</v>
      </c>
      <c r="AR8" s="11">
        <v>19</v>
      </c>
      <c r="AS8" s="11"/>
      <c r="AT8" s="11">
        <v>994</v>
      </c>
      <c r="AU8" s="11">
        <v>89</v>
      </c>
      <c r="AV8" s="11"/>
      <c r="AW8" s="11">
        <v>492</v>
      </c>
      <c r="AX8" s="11">
        <v>131</v>
      </c>
      <c r="AY8" s="11">
        <v>465</v>
      </c>
    </row>
    <row r="9" spans="2:51">
      <c r="B9" s="18" t="s">
        <v>133</v>
      </c>
      <c r="C9" s="17">
        <v>0.17109650625746001</v>
      </c>
      <c r="D9" s="17">
        <v>0.15081050680427999</v>
      </c>
      <c r="E9" s="17">
        <v>0.19238374657066801</v>
      </c>
      <c r="F9" s="17"/>
      <c r="G9" s="17">
        <v>0.24131540050134101</v>
      </c>
      <c r="H9" s="17">
        <v>0.214003275792054</v>
      </c>
      <c r="I9" s="17">
        <v>0.12604786528655099</v>
      </c>
      <c r="J9" s="17">
        <v>0.16937489443383499</v>
      </c>
      <c r="K9" s="17">
        <v>0.15331129266809199</v>
      </c>
      <c r="L9" s="17">
        <v>0.15900994492873699</v>
      </c>
      <c r="M9" s="17"/>
      <c r="N9" s="17">
        <v>0.22120961782156301</v>
      </c>
      <c r="O9" s="17">
        <v>0.14017128835711901</v>
      </c>
      <c r="P9" s="17">
        <v>0.169294386325202</v>
      </c>
      <c r="Q9" s="17">
        <v>0.15502762864376601</v>
      </c>
      <c r="R9" s="17"/>
      <c r="S9" s="17">
        <v>0.20059999201523501</v>
      </c>
      <c r="T9" s="17">
        <v>0.170918865950652</v>
      </c>
      <c r="U9" s="17">
        <v>0.133658300443498</v>
      </c>
      <c r="V9" s="17">
        <v>0.12749178510396</v>
      </c>
      <c r="W9" s="17">
        <v>0.14554946776057601</v>
      </c>
      <c r="X9" s="17">
        <v>0.165954524823169</v>
      </c>
      <c r="Y9" s="17">
        <v>0.221408590481218</v>
      </c>
      <c r="Z9" s="17">
        <v>0.127909414683019</v>
      </c>
      <c r="AA9" s="17">
        <v>0.17880051872244801</v>
      </c>
      <c r="AB9" s="17">
        <v>0.17891713050456301</v>
      </c>
      <c r="AC9" s="17">
        <v>0.15479428605878501</v>
      </c>
      <c r="AD9" s="17">
        <v>0.28336505256372702</v>
      </c>
      <c r="AE9" s="17"/>
      <c r="AF9" s="17">
        <v>0.14724711022336501</v>
      </c>
      <c r="AG9" s="17">
        <v>0.193802932951465</v>
      </c>
      <c r="AH9" s="17">
        <v>0.14776052687838201</v>
      </c>
      <c r="AI9" s="17"/>
      <c r="AJ9" s="17">
        <v>0.161154240363616</v>
      </c>
      <c r="AK9" s="17">
        <v>0.190676610878561</v>
      </c>
      <c r="AL9" s="17">
        <v>0.20992342119694099</v>
      </c>
      <c r="AM9" s="17"/>
      <c r="AN9" s="17">
        <v>0.13179195133666799</v>
      </c>
      <c r="AO9" s="17">
        <v>0.175169538908268</v>
      </c>
      <c r="AP9" s="17">
        <v>0.151795221934447</v>
      </c>
      <c r="AQ9" s="17">
        <v>0.251876652815816</v>
      </c>
      <c r="AR9" s="17">
        <v>0.46402593183086699</v>
      </c>
      <c r="AS9" s="17"/>
      <c r="AT9" s="17">
        <v>0.167943477809019</v>
      </c>
      <c r="AU9" s="17">
        <v>0.19012687631724001</v>
      </c>
      <c r="AV9" s="17"/>
      <c r="AW9" s="17">
        <v>0.189998790182832</v>
      </c>
      <c r="AX9" s="17">
        <v>0.18412275735927899</v>
      </c>
      <c r="AY9" s="17">
        <v>0.14738382184631299</v>
      </c>
    </row>
    <row r="10" spans="2:51">
      <c r="B10" s="18" t="s">
        <v>134</v>
      </c>
      <c r="C10" s="17">
        <v>0.43891963559302</v>
      </c>
      <c r="D10" s="17">
        <v>0.446870889495255</v>
      </c>
      <c r="E10" s="17">
        <v>0.42730032686035702</v>
      </c>
      <c r="F10" s="17"/>
      <c r="G10" s="17">
        <v>0.43486642012058002</v>
      </c>
      <c r="H10" s="17">
        <v>0.44954659195649999</v>
      </c>
      <c r="I10" s="17">
        <v>0.466966402871686</v>
      </c>
      <c r="J10" s="17">
        <v>0.42169436905677699</v>
      </c>
      <c r="K10" s="17">
        <v>0.38584546006776899</v>
      </c>
      <c r="L10" s="17">
        <v>0.45877140487036999</v>
      </c>
      <c r="M10" s="17"/>
      <c r="N10" s="17">
        <v>0.48596884532747298</v>
      </c>
      <c r="O10" s="17">
        <v>0.42693181694131399</v>
      </c>
      <c r="P10" s="17">
        <v>0.42377332354921399</v>
      </c>
      <c r="Q10" s="17">
        <v>0.41722688638414501</v>
      </c>
      <c r="R10" s="17"/>
      <c r="S10" s="17">
        <v>0.51371776462204699</v>
      </c>
      <c r="T10" s="17">
        <v>0.45121481696538601</v>
      </c>
      <c r="U10" s="17">
        <v>0.455340146914894</v>
      </c>
      <c r="V10" s="17">
        <v>0.39388963755385098</v>
      </c>
      <c r="W10" s="17">
        <v>0.37306237894519401</v>
      </c>
      <c r="X10" s="17">
        <v>0.47144986749441398</v>
      </c>
      <c r="Y10" s="17">
        <v>0.42786571828691999</v>
      </c>
      <c r="Z10" s="17">
        <v>0.31508349108010397</v>
      </c>
      <c r="AA10" s="17">
        <v>0.50103522796386701</v>
      </c>
      <c r="AB10" s="17">
        <v>0.42231427043005398</v>
      </c>
      <c r="AC10" s="17">
        <v>0.34774621327732702</v>
      </c>
      <c r="AD10" s="17">
        <v>0.41393731836356901</v>
      </c>
      <c r="AE10" s="17"/>
      <c r="AF10" s="17">
        <v>0.41834424143628302</v>
      </c>
      <c r="AG10" s="17">
        <v>0.46282573988266301</v>
      </c>
      <c r="AH10" s="17">
        <v>0.45439266399672801</v>
      </c>
      <c r="AI10" s="17"/>
      <c r="AJ10" s="17">
        <v>0.46152521653899298</v>
      </c>
      <c r="AK10" s="17">
        <v>0.43525158121676</v>
      </c>
      <c r="AL10" s="17">
        <v>0.47023889311702</v>
      </c>
      <c r="AM10" s="17"/>
      <c r="AN10" s="17">
        <v>0.371966033922073</v>
      </c>
      <c r="AO10" s="17">
        <v>0.39294992454467198</v>
      </c>
      <c r="AP10" s="17">
        <v>0.51579516640971901</v>
      </c>
      <c r="AQ10" s="17">
        <v>0.48282082352801498</v>
      </c>
      <c r="AR10" s="17">
        <v>0.403216522377918</v>
      </c>
      <c r="AS10" s="17"/>
      <c r="AT10" s="17">
        <v>0.43720446429662402</v>
      </c>
      <c r="AU10" s="17">
        <v>0.48030530657913201</v>
      </c>
      <c r="AV10" s="17"/>
      <c r="AW10" s="17">
        <v>0.464555587458228</v>
      </c>
      <c r="AX10" s="17">
        <v>0.48333834765434203</v>
      </c>
      <c r="AY10" s="17">
        <v>0.39918958966288898</v>
      </c>
    </row>
    <row r="11" spans="2:51">
      <c r="B11" s="18" t="s">
        <v>135</v>
      </c>
      <c r="C11" s="17">
        <v>0.239878802250552</v>
      </c>
      <c r="D11" s="17">
        <v>0.24388476360741099</v>
      </c>
      <c r="E11" s="17">
        <v>0.23869778807709099</v>
      </c>
      <c r="F11" s="17"/>
      <c r="G11" s="17">
        <v>0.151298439094078</v>
      </c>
      <c r="H11" s="17">
        <v>0.223989312957145</v>
      </c>
      <c r="I11" s="17">
        <v>0.22951667349671201</v>
      </c>
      <c r="J11" s="17">
        <v>0.24799654420539299</v>
      </c>
      <c r="K11" s="17">
        <v>0.28474127827144502</v>
      </c>
      <c r="L11" s="17">
        <v>0.26423101793339698</v>
      </c>
      <c r="M11" s="17"/>
      <c r="N11" s="17">
        <v>0.17726076932263499</v>
      </c>
      <c r="O11" s="17">
        <v>0.26161994828576801</v>
      </c>
      <c r="P11" s="17">
        <v>0.253349689942725</v>
      </c>
      <c r="Q11" s="17">
        <v>0.26758511532826101</v>
      </c>
      <c r="R11" s="17"/>
      <c r="S11" s="17">
        <v>0.20724726445060401</v>
      </c>
      <c r="T11" s="17">
        <v>0.24477868446498799</v>
      </c>
      <c r="U11" s="17">
        <v>0.25248770078717803</v>
      </c>
      <c r="V11" s="17">
        <v>0.276765400822717</v>
      </c>
      <c r="W11" s="17">
        <v>0.27719943258118301</v>
      </c>
      <c r="X11" s="17">
        <v>0.22436346044591801</v>
      </c>
      <c r="Y11" s="17">
        <v>0.214328052897509</v>
      </c>
      <c r="Z11" s="17">
        <v>0.38006302233397399</v>
      </c>
      <c r="AA11" s="17">
        <v>0.183985367057524</v>
      </c>
      <c r="AB11" s="17">
        <v>0.24344992598499501</v>
      </c>
      <c r="AC11" s="17">
        <v>0.23492162937520999</v>
      </c>
      <c r="AD11" s="17">
        <v>0.22251980722503401</v>
      </c>
      <c r="AE11" s="17"/>
      <c r="AF11" s="17">
        <v>0.27797474926193</v>
      </c>
      <c r="AG11" s="17">
        <v>0.206076715224007</v>
      </c>
      <c r="AH11" s="17">
        <v>0.245823918290695</v>
      </c>
      <c r="AI11" s="17"/>
      <c r="AJ11" s="17">
        <v>0.284351962843579</v>
      </c>
      <c r="AK11" s="17">
        <v>0.213701813192612</v>
      </c>
      <c r="AL11" s="17">
        <v>0.192672528122179</v>
      </c>
      <c r="AM11" s="17"/>
      <c r="AN11" s="17">
        <v>0.35006378260404297</v>
      </c>
      <c r="AO11" s="17">
        <v>0.217875433282539</v>
      </c>
      <c r="AP11" s="17">
        <v>0.22670140571508601</v>
      </c>
      <c r="AQ11" s="17">
        <v>0.15093863585761999</v>
      </c>
      <c r="AR11" s="17">
        <v>3.50494835774178E-2</v>
      </c>
      <c r="AS11" s="17"/>
      <c r="AT11" s="17">
        <v>0.25032503402415501</v>
      </c>
      <c r="AU11" s="17">
        <v>0.109735586120176</v>
      </c>
      <c r="AV11" s="17"/>
      <c r="AW11" s="17">
        <v>0.22952697513178699</v>
      </c>
      <c r="AX11" s="17">
        <v>0.20437576140984701</v>
      </c>
      <c r="AY11" s="17">
        <v>0.26089271412327603</v>
      </c>
    </row>
    <row r="12" spans="2:51">
      <c r="B12" s="18" t="s">
        <v>136</v>
      </c>
      <c r="C12" s="17">
        <v>8.2884257537589795E-2</v>
      </c>
      <c r="D12" s="17">
        <v>8.4324745263076095E-2</v>
      </c>
      <c r="E12" s="17">
        <v>8.0664802958131596E-2</v>
      </c>
      <c r="F12" s="17"/>
      <c r="G12" s="17">
        <v>0.13083437865620201</v>
      </c>
      <c r="H12" s="17">
        <v>5.29123673203113E-2</v>
      </c>
      <c r="I12" s="17">
        <v>9.5207003539974605E-2</v>
      </c>
      <c r="J12" s="17">
        <v>7.99990171292638E-2</v>
      </c>
      <c r="K12" s="17">
        <v>0.11667351689722601</v>
      </c>
      <c r="L12" s="17">
        <v>5.2047449344763103E-2</v>
      </c>
      <c r="M12" s="17"/>
      <c r="N12" s="17">
        <v>6.7114572889694399E-2</v>
      </c>
      <c r="O12" s="17">
        <v>9.9563396382844394E-2</v>
      </c>
      <c r="P12" s="17">
        <v>7.1513386806770302E-2</v>
      </c>
      <c r="Q12" s="17">
        <v>9.0023899813871697E-2</v>
      </c>
      <c r="R12" s="17"/>
      <c r="S12" s="17">
        <v>5.5385584858210803E-2</v>
      </c>
      <c r="T12" s="17">
        <v>7.7134385537763694E-2</v>
      </c>
      <c r="U12" s="17">
        <v>9.2168632817710094E-2</v>
      </c>
      <c r="V12" s="17">
        <v>0.14368657658011799</v>
      </c>
      <c r="W12" s="17">
        <v>0.122379792305366</v>
      </c>
      <c r="X12" s="17">
        <v>7.0240774431181097E-2</v>
      </c>
      <c r="Y12" s="17">
        <v>7.6814056097133904E-2</v>
      </c>
      <c r="Z12" s="17">
        <v>8.5044528709643394E-2</v>
      </c>
      <c r="AA12" s="17">
        <v>6.6943282109791294E-2</v>
      </c>
      <c r="AB12" s="17">
        <v>4.8362969276498503E-2</v>
      </c>
      <c r="AC12" s="17">
        <v>0.13825235472501701</v>
      </c>
      <c r="AD12" s="17">
        <v>0</v>
      </c>
      <c r="AE12" s="17"/>
      <c r="AF12" s="17">
        <v>9.3283408094219797E-2</v>
      </c>
      <c r="AG12" s="17">
        <v>6.6486432147802907E-2</v>
      </c>
      <c r="AH12" s="17">
        <v>7.95470099306963E-2</v>
      </c>
      <c r="AI12" s="17"/>
      <c r="AJ12" s="17">
        <v>6.4738178079816494E-2</v>
      </c>
      <c r="AK12" s="17">
        <v>8.9180167893440201E-2</v>
      </c>
      <c r="AL12" s="17">
        <v>7.2139123636920099E-2</v>
      </c>
      <c r="AM12" s="17"/>
      <c r="AN12" s="17">
        <v>8.2868725840988297E-2</v>
      </c>
      <c r="AO12" s="17">
        <v>0.14526844577308901</v>
      </c>
      <c r="AP12" s="17">
        <v>3.23038101577185E-2</v>
      </c>
      <c r="AQ12" s="17">
        <v>8.3066285757808098E-2</v>
      </c>
      <c r="AR12" s="17">
        <v>4.2846797695081498E-2</v>
      </c>
      <c r="AS12" s="17"/>
      <c r="AT12" s="17">
        <v>7.8608945135691694E-2</v>
      </c>
      <c r="AU12" s="17">
        <v>0.134693631568885</v>
      </c>
      <c r="AV12" s="17"/>
      <c r="AW12" s="17">
        <v>6.7004467897162204E-2</v>
      </c>
      <c r="AX12" s="17">
        <v>7.8044904731583098E-2</v>
      </c>
      <c r="AY12" s="17">
        <v>0.101078007334654</v>
      </c>
    </row>
    <row r="13" spans="2:51">
      <c r="B13" s="18" t="s">
        <v>137</v>
      </c>
      <c r="C13" s="17">
        <v>3.7416474230108902E-2</v>
      </c>
      <c r="D13" s="17">
        <v>4.9332074219932999E-2</v>
      </c>
      <c r="E13" s="17">
        <v>2.5607048892701999E-2</v>
      </c>
      <c r="F13" s="17"/>
      <c r="G13" s="17">
        <v>2.7993105665676098E-2</v>
      </c>
      <c r="H13" s="17">
        <v>3.2442034336803802E-2</v>
      </c>
      <c r="I13" s="17">
        <v>5.29004880923662E-2</v>
      </c>
      <c r="J13" s="17">
        <v>4.0578231054989401E-2</v>
      </c>
      <c r="K13" s="17">
        <v>3.8302700050559302E-2</v>
      </c>
      <c r="L13" s="17">
        <v>2.9523164032389498E-2</v>
      </c>
      <c r="M13" s="17"/>
      <c r="N13" s="17">
        <v>3.1822009409844698E-2</v>
      </c>
      <c r="O13" s="17">
        <v>3.4233628733249498E-2</v>
      </c>
      <c r="P13" s="17">
        <v>6.2864410008344598E-2</v>
      </c>
      <c r="Q13" s="17">
        <v>2.4890672668440202E-2</v>
      </c>
      <c r="R13" s="17"/>
      <c r="S13" s="17">
        <v>1.65195737869945E-2</v>
      </c>
      <c r="T13" s="17">
        <v>4.1100817761765003E-2</v>
      </c>
      <c r="U13" s="17">
        <v>3.2311483211658401E-2</v>
      </c>
      <c r="V13" s="17">
        <v>3.1415990533212201E-2</v>
      </c>
      <c r="W13" s="17">
        <v>2.8567102904322701E-2</v>
      </c>
      <c r="X13" s="17">
        <v>4.4908000554937502E-2</v>
      </c>
      <c r="Y13" s="17">
        <v>5.1985426766449599E-2</v>
      </c>
      <c r="Z13" s="17">
        <v>7.7842646876531404E-2</v>
      </c>
      <c r="AA13" s="17">
        <v>2.4177005988478599E-2</v>
      </c>
      <c r="AB13" s="17">
        <v>4.5890906910018701E-2</v>
      </c>
      <c r="AC13" s="17">
        <v>6.5791454492323098E-2</v>
      </c>
      <c r="AD13" s="17">
        <v>0</v>
      </c>
      <c r="AE13" s="17"/>
      <c r="AF13" s="17">
        <v>3.8093303763328402E-2</v>
      </c>
      <c r="AG13" s="17">
        <v>3.7323221720589203E-2</v>
      </c>
      <c r="AH13" s="17">
        <v>3.6933616244808599E-2</v>
      </c>
      <c r="AI13" s="17"/>
      <c r="AJ13" s="17">
        <v>1.34157284201003E-2</v>
      </c>
      <c r="AK13" s="17">
        <v>4.3662283927377601E-2</v>
      </c>
      <c r="AL13" s="17">
        <v>2.9814605849806001E-2</v>
      </c>
      <c r="AM13" s="17"/>
      <c r="AN13" s="17">
        <v>2.5808060934555201E-2</v>
      </c>
      <c r="AO13" s="17">
        <v>2.8936187561582598E-2</v>
      </c>
      <c r="AP13" s="17">
        <v>3.9736671765858503E-2</v>
      </c>
      <c r="AQ13" s="17">
        <v>8.9100140444156907E-3</v>
      </c>
      <c r="AR13" s="17">
        <v>5.4861264518715702E-2</v>
      </c>
      <c r="AS13" s="17"/>
      <c r="AT13" s="17">
        <v>3.7494783759172402E-2</v>
      </c>
      <c r="AU13" s="17">
        <v>3.8444689903344598E-2</v>
      </c>
      <c r="AV13" s="17"/>
      <c r="AW13" s="17">
        <v>3.11393484735774E-2</v>
      </c>
      <c r="AX13" s="17">
        <v>3.4897349451875601E-2</v>
      </c>
      <c r="AY13" s="17">
        <v>4.4779816127099498E-2</v>
      </c>
    </row>
    <row r="14" spans="2:51">
      <c r="B14" s="18" t="s">
        <v>119</v>
      </c>
      <c r="C14" s="17">
        <v>2.98043241312697E-2</v>
      </c>
      <c r="D14" s="17">
        <v>2.4777020610045102E-2</v>
      </c>
      <c r="E14" s="17">
        <v>3.5346286641050398E-2</v>
      </c>
      <c r="F14" s="17"/>
      <c r="G14" s="17">
        <v>1.36922559621228E-2</v>
      </c>
      <c r="H14" s="17">
        <v>2.7106417637185399E-2</v>
      </c>
      <c r="I14" s="17">
        <v>2.9361566712710799E-2</v>
      </c>
      <c r="J14" s="17">
        <v>4.03569441197415E-2</v>
      </c>
      <c r="K14" s="17">
        <v>2.1125752044907999E-2</v>
      </c>
      <c r="L14" s="17">
        <v>3.6417018890344301E-2</v>
      </c>
      <c r="M14" s="17"/>
      <c r="N14" s="17">
        <v>1.6624185228790601E-2</v>
      </c>
      <c r="O14" s="17">
        <v>3.7479921299706197E-2</v>
      </c>
      <c r="P14" s="17">
        <v>1.92048033677443E-2</v>
      </c>
      <c r="Q14" s="17">
        <v>4.5245797161515798E-2</v>
      </c>
      <c r="R14" s="17"/>
      <c r="S14" s="17">
        <v>6.5298202669086796E-3</v>
      </c>
      <c r="T14" s="17">
        <v>1.4852429319445E-2</v>
      </c>
      <c r="U14" s="17">
        <v>3.4033735825062E-2</v>
      </c>
      <c r="V14" s="17">
        <v>2.6750609406141101E-2</v>
      </c>
      <c r="W14" s="17">
        <v>5.3241825503359298E-2</v>
      </c>
      <c r="X14" s="17">
        <v>2.3083372250381099E-2</v>
      </c>
      <c r="Y14" s="17">
        <v>7.5981554707695896E-3</v>
      </c>
      <c r="Z14" s="17">
        <v>1.40568963167278E-2</v>
      </c>
      <c r="AA14" s="17">
        <v>4.50585981578909E-2</v>
      </c>
      <c r="AB14" s="17">
        <v>6.1064796893870198E-2</v>
      </c>
      <c r="AC14" s="17">
        <v>5.8494062071337297E-2</v>
      </c>
      <c r="AD14" s="17">
        <v>8.0177821847669695E-2</v>
      </c>
      <c r="AE14" s="17"/>
      <c r="AF14" s="17">
        <v>2.50571872208732E-2</v>
      </c>
      <c r="AG14" s="17">
        <v>3.3484958073473001E-2</v>
      </c>
      <c r="AH14" s="17">
        <v>3.5542264658689801E-2</v>
      </c>
      <c r="AI14" s="17"/>
      <c r="AJ14" s="17">
        <v>1.4814673753894701E-2</v>
      </c>
      <c r="AK14" s="17">
        <v>2.7527542891249802E-2</v>
      </c>
      <c r="AL14" s="17">
        <v>2.52114280771338E-2</v>
      </c>
      <c r="AM14" s="17"/>
      <c r="AN14" s="17">
        <v>3.7501445361672603E-2</v>
      </c>
      <c r="AO14" s="17">
        <v>3.9800469929848502E-2</v>
      </c>
      <c r="AP14" s="17">
        <v>3.36677240171709E-2</v>
      </c>
      <c r="AQ14" s="17">
        <v>2.2387587996324801E-2</v>
      </c>
      <c r="AR14" s="17">
        <v>0</v>
      </c>
      <c r="AS14" s="17"/>
      <c r="AT14" s="17">
        <v>2.8423294975337399E-2</v>
      </c>
      <c r="AU14" s="17">
        <v>4.6693909511221703E-2</v>
      </c>
      <c r="AV14" s="17"/>
      <c r="AW14" s="17">
        <v>1.7774830856413602E-2</v>
      </c>
      <c r="AX14" s="17">
        <v>1.52208793930728E-2</v>
      </c>
      <c r="AY14" s="17">
        <v>4.66760509057682E-2</v>
      </c>
    </row>
    <row r="15" spans="2:51">
      <c r="B15" s="18" t="s">
        <v>138</v>
      </c>
      <c r="C15" s="21">
        <v>0.61001614185048003</v>
      </c>
      <c r="D15" s="21">
        <v>0.59768139629953498</v>
      </c>
      <c r="E15" s="21">
        <v>0.61968407343102505</v>
      </c>
      <c r="F15" s="21"/>
      <c r="G15" s="21">
        <v>0.676181820621921</v>
      </c>
      <c r="H15" s="21">
        <v>0.66354986774855396</v>
      </c>
      <c r="I15" s="21">
        <v>0.59301426815823699</v>
      </c>
      <c r="J15" s="21">
        <v>0.59106926349061295</v>
      </c>
      <c r="K15" s="21">
        <v>0.53915675273586094</v>
      </c>
      <c r="L15" s="21">
        <v>0.61778134979910604</v>
      </c>
      <c r="M15" s="21"/>
      <c r="N15" s="21">
        <v>0.70717846314903599</v>
      </c>
      <c r="O15" s="21">
        <v>0.567103105298432</v>
      </c>
      <c r="P15" s="21">
        <v>0.59306770987441604</v>
      </c>
      <c r="Q15" s="21">
        <v>0.57225451502791103</v>
      </c>
      <c r="R15" s="21"/>
      <c r="S15" s="21">
        <v>0.71431775663728203</v>
      </c>
      <c r="T15" s="21">
        <v>0.62213368291603799</v>
      </c>
      <c r="U15" s="21">
        <v>0.58899844735839202</v>
      </c>
      <c r="V15" s="21">
        <v>0.52138142265781096</v>
      </c>
      <c r="W15" s="21">
        <v>0.51861184670576899</v>
      </c>
      <c r="X15" s="21">
        <v>0.63740439231758295</v>
      </c>
      <c r="Y15" s="21">
        <v>0.64927430876813796</v>
      </c>
      <c r="Z15" s="21">
        <v>0.442992905763123</v>
      </c>
      <c r="AA15" s="21">
        <v>0.67983574668631497</v>
      </c>
      <c r="AB15" s="21">
        <v>0.60123140093461702</v>
      </c>
      <c r="AC15" s="21">
        <v>0.502540499336112</v>
      </c>
      <c r="AD15" s="21">
        <v>0.69730237092729597</v>
      </c>
      <c r="AE15" s="21"/>
      <c r="AF15" s="21">
        <v>0.56559135165964802</v>
      </c>
      <c r="AG15" s="21">
        <v>0.65662867283412796</v>
      </c>
      <c r="AH15" s="21">
        <v>0.60215319087510999</v>
      </c>
      <c r="AI15" s="21"/>
      <c r="AJ15" s="21">
        <v>0.62267945690260895</v>
      </c>
      <c r="AK15" s="21">
        <v>0.62592819209532102</v>
      </c>
      <c r="AL15" s="21">
        <v>0.68016231431396101</v>
      </c>
      <c r="AM15" s="21"/>
      <c r="AN15" s="21">
        <v>0.50375798525874105</v>
      </c>
      <c r="AO15" s="21">
        <v>0.56811946345294095</v>
      </c>
      <c r="AP15" s="21">
        <v>0.66759038834416595</v>
      </c>
      <c r="AQ15" s="21">
        <v>0.73469747634383098</v>
      </c>
      <c r="AR15" s="21">
        <v>0.86724245420878499</v>
      </c>
      <c r="AS15" s="21"/>
      <c r="AT15" s="21">
        <v>0.60514794210564304</v>
      </c>
      <c r="AU15" s="21">
        <v>0.67043218289637196</v>
      </c>
      <c r="AV15" s="21"/>
      <c r="AW15" s="21">
        <v>0.65455437764105995</v>
      </c>
      <c r="AX15" s="21">
        <v>0.66746110501362199</v>
      </c>
      <c r="AY15" s="21">
        <v>0.54657341150920302</v>
      </c>
    </row>
    <row r="16" spans="2:51">
      <c r="B16" s="18" t="s">
        <v>139</v>
      </c>
      <c r="C16" s="21">
        <v>0.120300731767699</v>
      </c>
      <c r="D16" s="21">
        <v>0.133656819483009</v>
      </c>
      <c r="E16" s="21">
        <v>0.106271851850834</v>
      </c>
      <c r="F16" s="21"/>
      <c r="G16" s="21">
        <v>0.15882748432187799</v>
      </c>
      <c r="H16" s="21">
        <v>8.5354401657115095E-2</v>
      </c>
      <c r="I16" s="21">
        <v>0.14810749163234099</v>
      </c>
      <c r="J16" s="21">
        <v>0.120577248184253</v>
      </c>
      <c r="K16" s="21">
        <v>0.15497621694778499</v>
      </c>
      <c r="L16" s="21">
        <v>8.1570613377152601E-2</v>
      </c>
      <c r="M16" s="21"/>
      <c r="N16" s="21">
        <v>9.8936582299539097E-2</v>
      </c>
      <c r="O16" s="21">
        <v>0.13379702511609401</v>
      </c>
      <c r="P16" s="21">
        <v>0.134377796815115</v>
      </c>
      <c r="Q16" s="21">
        <v>0.114914572482312</v>
      </c>
      <c r="R16" s="21"/>
      <c r="S16" s="21">
        <v>7.1905158645205303E-2</v>
      </c>
      <c r="T16" s="21">
        <v>0.118235203299529</v>
      </c>
      <c r="U16" s="21">
        <v>0.124480116029369</v>
      </c>
      <c r="V16" s="21">
        <v>0.17510256711333</v>
      </c>
      <c r="W16" s="21">
        <v>0.15094689520968799</v>
      </c>
      <c r="X16" s="21">
        <v>0.115148774986119</v>
      </c>
      <c r="Y16" s="21">
        <v>0.128799482863583</v>
      </c>
      <c r="Z16" s="21">
        <v>0.16288717558617499</v>
      </c>
      <c r="AA16" s="21">
        <v>9.11202880982699E-2</v>
      </c>
      <c r="AB16" s="21">
        <v>9.4253876186517205E-2</v>
      </c>
      <c r="AC16" s="21">
        <v>0.20404380921734</v>
      </c>
      <c r="AD16" s="21">
        <v>0</v>
      </c>
      <c r="AE16" s="21"/>
      <c r="AF16" s="21">
        <v>0.13137671185754801</v>
      </c>
      <c r="AG16" s="21">
        <v>0.103809653868392</v>
      </c>
      <c r="AH16" s="21">
        <v>0.116480626175505</v>
      </c>
      <c r="AI16" s="21"/>
      <c r="AJ16" s="21">
        <v>7.81539064999167E-2</v>
      </c>
      <c r="AK16" s="21">
        <v>0.132842451820818</v>
      </c>
      <c r="AL16" s="21">
        <v>0.101953729486726</v>
      </c>
      <c r="AM16" s="21"/>
      <c r="AN16" s="21">
        <v>0.108676786775543</v>
      </c>
      <c r="AO16" s="21">
        <v>0.17420463333467101</v>
      </c>
      <c r="AP16" s="21">
        <v>7.2040481923576996E-2</v>
      </c>
      <c r="AQ16" s="21">
        <v>9.1976299802223799E-2</v>
      </c>
      <c r="AR16" s="21">
        <v>9.7708062213797103E-2</v>
      </c>
      <c r="AS16" s="21"/>
      <c r="AT16" s="21">
        <v>0.11610372889486401</v>
      </c>
      <c r="AU16" s="21">
        <v>0.17313832147222999</v>
      </c>
      <c r="AV16" s="21"/>
      <c r="AW16" s="21">
        <v>9.8143816370739601E-2</v>
      </c>
      <c r="AX16" s="21">
        <v>0.112942254183459</v>
      </c>
      <c r="AY16" s="21">
        <v>0.14585782346175299</v>
      </c>
    </row>
    <row r="17" spans="2:51">
      <c r="B17" s="18" t="s">
        <v>140</v>
      </c>
      <c r="C17" s="22">
        <v>0.48971541008278102</v>
      </c>
      <c r="D17" s="22">
        <v>0.46402457681652598</v>
      </c>
      <c r="E17" s="22">
        <v>0.51341222158019195</v>
      </c>
      <c r="F17" s="22"/>
      <c r="G17" s="22">
        <v>0.51735433630004302</v>
      </c>
      <c r="H17" s="22">
        <v>0.57819546609143901</v>
      </c>
      <c r="I17" s="22">
        <v>0.444906776525896</v>
      </c>
      <c r="J17" s="22">
        <v>0.47049201530635898</v>
      </c>
      <c r="K17" s="22">
        <v>0.38418053578807598</v>
      </c>
      <c r="L17" s="22">
        <v>0.53621073642195305</v>
      </c>
      <c r="M17" s="22"/>
      <c r="N17" s="22">
        <v>0.60824188084949704</v>
      </c>
      <c r="O17" s="22">
        <v>0.43330608018233802</v>
      </c>
      <c r="P17" s="22">
        <v>0.45868991305930101</v>
      </c>
      <c r="Q17" s="22">
        <v>0.45733994254560001</v>
      </c>
      <c r="R17" s="22"/>
      <c r="S17" s="22">
        <v>0.64241259799207695</v>
      </c>
      <c r="T17" s="22">
        <v>0.50389847961650902</v>
      </c>
      <c r="U17" s="22">
        <v>0.46451833132902298</v>
      </c>
      <c r="V17" s="22">
        <v>0.34627885554448001</v>
      </c>
      <c r="W17" s="22">
        <v>0.36766495149608103</v>
      </c>
      <c r="X17" s="22">
        <v>0.52225561733146397</v>
      </c>
      <c r="Y17" s="22">
        <v>0.52047482590455496</v>
      </c>
      <c r="Z17" s="22">
        <v>0.28010573017694801</v>
      </c>
      <c r="AA17" s="22">
        <v>0.58871545858804497</v>
      </c>
      <c r="AB17" s="22">
        <v>0.50697752474809998</v>
      </c>
      <c r="AC17" s="22">
        <v>0.298496690118772</v>
      </c>
      <c r="AD17" s="22">
        <v>0.69730237092729597</v>
      </c>
      <c r="AE17" s="22"/>
      <c r="AF17" s="22">
        <v>0.43421463980210001</v>
      </c>
      <c r="AG17" s="22">
        <v>0.55281901896573604</v>
      </c>
      <c r="AH17" s="22">
        <v>0.48567256469960501</v>
      </c>
      <c r="AI17" s="22"/>
      <c r="AJ17" s="22">
        <v>0.54452555040269301</v>
      </c>
      <c r="AK17" s="22">
        <v>0.49308574027450303</v>
      </c>
      <c r="AL17" s="22">
        <v>0.57820858482723503</v>
      </c>
      <c r="AM17" s="22"/>
      <c r="AN17" s="22">
        <v>0.395081198483198</v>
      </c>
      <c r="AO17" s="22">
        <v>0.393914830118269</v>
      </c>
      <c r="AP17" s="22">
        <v>0.59554990642058903</v>
      </c>
      <c r="AQ17" s="22">
        <v>0.64272117654160699</v>
      </c>
      <c r="AR17" s="22">
        <v>0.76953439199498797</v>
      </c>
      <c r="AS17" s="22"/>
      <c r="AT17" s="22">
        <v>0.48904421321077901</v>
      </c>
      <c r="AU17" s="22">
        <v>0.497293861424142</v>
      </c>
      <c r="AV17" s="22"/>
      <c r="AW17" s="22">
        <v>0.55641056127031996</v>
      </c>
      <c r="AX17" s="22">
        <v>0.55451885083016295</v>
      </c>
      <c r="AY17" s="22">
        <v>0.400715588047449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1082</v>
      </c>
      <c r="D7" s="10">
        <v>529</v>
      </c>
      <c r="E7" s="10">
        <v>546</v>
      </c>
      <c r="F7" s="10"/>
      <c r="G7" s="10">
        <v>98</v>
      </c>
      <c r="H7" s="10">
        <v>136</v>
      </c>
      <c r="I7" s="10">
        <v>176</v>
      </c>
      <c r="J7" s="10">
        <v>201</v>
      </c>
      <c r="K7" s="10">
        <v>194</v>
      </c>
      <c r="L7" s="10">
        <v>277</v>
      </c>
      <c r="M7" s="10"/>
      <c r="N7" s="10">
        <v>305</v>
      </c>
      <c r="O7" s="10">
        <v>317</v>
      </c>
      <c r="P7" s="10">
        <v>206</v>
      </c>
      <c r="Q7" s="10">
        <v>247</v>
      </c>
      <c r="R7" s="10"/>
      <c r="S7" s="10">
        <v>116</v>
      </c>
      <c r="T7" s="10">
        <v>148</v>
      </c>
      <c r="U7" s="10">
        <v>85</v>
      </c>
      <c r="V7" s="10">
        <v>111</v>
      </c>
      <c r="W7" s="10">
        <v>71</v>
      </c>
      <c r="X7" s="10">
        <v>104</v>
      </c>
      <c r="Y7" s="10">
        <v>101</v>
      </c>
      <c r="Z7" s="10">
        <v>56</v>
      </c>
      <c r="AA7" s="10">
        <v>114</v>
      </c>
      <c r="AB7" s="10">
        <v>94</v>
      </c>
      <c r="AC7" s="10">
        <v>58</v>
      </c>
      <c r="AD7" s="10">
        <v>24</v>
      </c>
      <c r="AE7" s="10"/>
      <c r="AF7" s="10">
        <v>456</v>
      </c>
      <c r="AG7" s="10">
        <v>452</v>
      </c>
      <c r="AH7" s="10">
        <v>120</v>
      </c>
      <c r="AI7" s="10"/>
      <c r="AJ7" s="10">
        <v>286</v>
      </c>
      <c r="AK7" s="10">
        <v>338</v>
      </c>
      <c r="AL7" s="10">
        <v>98</v>
      </c>
      <c r="AM7" s="10"/>
      <c r="AN7" s="10">
        <v>213</v>
      </c>
      <c r="AO7" s="10">
        <v>190</v>
      </c>
      <c r="AP7" s="10">
        <v>271</v>
      </c>
      <c r="AQ7" s="10">
        <v>107</v>
      </c>
      <c r="AR7" s="10">
        <v>21</v>
      </c>
      <c r="AS7" s="10"/>
      <c r="AT7" s="10">
        <v>1002</v>
      </c>
      <c r="AU7" s="10">
        <v>76</v>
      </c>
      <c r="AV7" s="10"/>
      <c r="AW7" s="10">
        <v>511</v>
      </c>
      <c r="AX7" s="10">
        <v>121</v>
      </c>
      <c r="AY7" s="10">
        <v>450</v>
      </c>
    </row>
    <row r="8" spans="2:51" ht="30" customHeight="1">
      <c r="B8" s="11" t="s">
        <v>112</v>
      </c>
      <c r="C8" s="11">
        <v>1088</v>
      </c>
      <c r="D8" s="11">
        <v>549</v>
      </c>
      <c r="E8" s="11">
        <v>533</v>
      </c>
      <c r="F8" s="11"/>
      <c r="G8" s="11">
        <v>114</v>
      </c>
      <c r="H8" s="11">
        <v>168</v>
      </c>
      <c r="I8" s="11">
        <v>200</v>
      </c>
      <c r="J8" s="11">
        <v>200</v>
      </c>
      <c r="K8" s="11">
        <v>159</v>
      </c>
      <c r="L8" s="11">
        <v>249</v>
      </c>
      <c r="M8" s="11"/>
      <c r="N8" s="11">
        <v>279</v>
      </c>
      <c r="O8" s="11">
        <v>295</v>
      </c>
      <c r="P8" s="11">
        <v>240</v>
      </c>
      <c r="Q8" s="11">
        <v>268</v>
      </c>
      <c r="R8" s="11"/>
      <c r="S8" s="11">
        <v>142</v>
      </c>
      <c r="T8" s="11">
        <v>142</v>
      </c>
      <c r="U8" s="11">
        <v>76</v>
      </c>
      <c r="V8" s="11">
        <v>121</v>
      </c>
      <c r="W8" s="11">
        <v>66</v>
      </c>
      <c r="X8" s="11">
        <v>110</v>
      </c>
      <c r="Y8" s="11">
        <v>94</v>
      </c>
      <c r="Z8" s="11">
        <v>49</v>
      </c>
      <c r="AA8" s="11">
        <v>112</v>
      </c>
      <c r="AB8" s="11">
        <v>95</v>
      </c>
      <c r="AC8" s="11">
        <v>56</v>
      </c>
      <c r="AD8" s="11">
        <v>25</v>
      </c>
      <c r="AE8" s="11"/>
      <c r="AF8" s="11">
        <v>444</v>
      </c>
      <c r="AG8" s="11">
        <v>450</v>
      </c>
      <c r="AH8" s="11">
        <v>132</v>
      </c>
      <c r="AI8" s="11"/>
      <c r="AJ8" s="11">
        <v>275</v>
      </c>
      <c r="AK8" s="11">
        <v>356</v>
      </c>
      <c r="AL8" s="11">
        <v>99</v>
      </c>
      <c r="AM8" s="11"/>
      <c r="AN8" s="11">
        <v>215</v>
      </c>
      <c r="AO8" s="11">
        <v>197</v>
      </c>
      <c r="AP8" s="11">
        <v>272</v>
      </c>
      <c r="AQ8" s="11">
        <v>106</v>
      </c>
      <c r="AR8" s="11">
        <v>19</v>
      </c>
      <c r="AS8" s="11"/>
      <c r="AT8" s="11">
        <v>994</v>
      </c>
      <c r="AU8" s="11">
        <v>89</v>
      </c>
      <c r="AV8" s="11"/>
      <c r="AW8" s="11">
        <v>492</v>
      </c>
      <c r="AX8" s="11">
        <v>131</v>
      </c>
      <c r="AY8" s="11">
        <v>465</v>
      </c>
    </row>
    <row r="9" spans="2:51">
      <c r="B9" s="18" t="s">
        <v>133</v>
      </c>
      <c r="C9" s="17">
        <v>0.15221298702420399</v>
      </c>
      <c r="D9" s="17">
        <v>0.16821752815921401</v>
      </c>
      <c r="E9" s="17">
        <v>0.134342105135352</v>
      </c>
      <c r="F9" s="17"/>
      <c r="G9" s="17">
        <v>0.21697857898504999</v>
      </c>
      <c r="H9" s="17">
        <v>0.19611405527291501</v>
      </c>
      <c r="I9" s="17">
        <v>0.12369941022904</v>
      </c>
      <c r="J9" s="17">
        <v>0.14402124534549199</v>
      </c>
      <c r="K9" s="17">
        <v>0.123720707398499</v>
      </c>
      <c r="L9" s="17">
        <v>0.14068111772931999</v>
      </c>
      <c r="M9" s="17"/>
      <c r="N9" s="17">
        <v>0.20240280547426701</v>
      </c>
      <c r="O9" s="17">
        <v>0.115613769360039</v>
      </c>
      <c r="P9" s="17">
        <v>0.164515030127457</v>
      </c>
      <c r="Q9" s="17">
        <v>0.126205462109273</v>
      </c>
      <c r="R9" s="17"/>
      <c r="S9" s="17">
        <v>0.148265501178239</v>
      </c>
      <c r="T9" s="17">
        <v>9.5252663519865194E-2</v>
      </c>
      <c r="U9" s="17">
        <v>0.12593416493144</v>
      </c>
      <c r="V9" s="17">
        <v>0.145391239669596</v>
      </c>
      <c r="W9" s="17">
        <v>0.20345211889855799</v>
      </c>
      <c r="X9" s="17">
        <v>0.177009577467544</v>
      </c>
      <c r="Y9" s="17">
        <v>0.24259381680501099</v>
      </c>
      <c r="Z9" s="17">
        <v>0.104480393666956</v>
      </c>
      <c r="AA9" s="17">
        <v>0.12652709456165501</v>
      </c>
      <c r="AB9" s="17">
        <v>0.19839609321054999</v>
      </c>
      <c r="AC9" s="17">
        <v>8.4943887407070706E-2</v>
      </c>
      <c r="AD9" s="17">
        <v>0.20994208807551101</v>
      </c>
      <c r="AE9" s="17"/>
      <c r="AF9" s="17">
        <v>0.13955260766459501</v>
      </c>
      <c r="AG9" s="17">
        <v>0.157406176443118</v>
      </c>
      <c r="AH9" s="17">
        <v>0.175187210982542</v>
      </c>
      <c r="AI9" s="17"/>
      <c r="AJ9" s="17">
        <v>0.15172465662308601</v>
      </c>
      <c r="AK9" s="17">
        <v>0.146715933637423</v>
      </c>
      <c r="AL9" s="17">
        <v>0.14526662143400201</v>
      </c>
      <c r="AM9" s="17"/>
      <c r="AN9" s="17">
        <v>0.123385238361991</v>
      </c>
      <c r="AO9" s="17">
        <v>0.13947504610521999</v>
      </c>
      <c r="AP9" s="17">
        <v>0.13657201568180999</v>
      </c>
      <c r="AQ9" s="17">
        <v>0.26846682059860799</v>
      </c>
      <c r="AR9" s="17">
        <v>0.35558332144475202</v>
      </c>
      <c r="AS9" s="17"/>
      <c r="AT9" s="17">
        <v>0.15000037816835399</v>
      </c>
      <c r="AU9" s="17">
        <v>0.171089745111942</v>
      </c>
      <c r="AV9" s="17"/>
      <c r="AW9" s="17">
        <v>0.186722412468875</v>
      </c>
      <c r="AX9" s="17">
        <v>0.14735584104037</v>
      </c>
      <c r="AY9" s="17">
        <v>0.117025301452978</v>
      </c>
    </row>
    <row r="10" spans="2:51">
      <c r="B10" s="18" t="s">
        <v>134</v>
      </c>
      <c r="C10" s="17">
        <v>0.417252583418663</v>
      </c>
      <c r="D10" s="17">
        <v>0.43134773816202399</v>
      </c>
      <c r="E10" s="17">
        <v>0.40068573783289602</v>
      </c>
      <c r="F10" s="17"/>
      <c r="G10" s="17">
        <v>0.44040620618910598</v>
      </c>
      <c r="H10" s="17">
        <v>0.42498453480551601</v>
      </c>
      <c r="I10" s="17">
        <v>0.37817504119003098</v>
      </c>
      <c r="J10" s="17">
        <v>0.40546196794700501</v>
      </c>
      <c r="K10" s="17">
        <v>0.39329248710377201</v>
      </c>
      <c r="L10" s="17">
        <v>0.457658579237331</v>
      </c>
      <c r="M10" s="17"/>
      <c r="N10" s="17">
        <v>0.45022256241359598</v>
      </c>
      <c r="O10" s="17">
        <v>0.46287682954072001</v>
      </c>
      <c r="P10" s="17">
        <v>0.38045411562772802</v>
      </c>
      <c r="Q10" s="17">
        <v>0.36475879875924</v>
      </c>
      <c r="R10" s="17"/>
      <c r="S10" s="17">
        <v>0.46725369127293298</v>
      </c>
      <c r="T10" s="17">
        <v>0.41794647359966802</v>
      </c>
      <c r="U10" s="17">
        <v>0.42663310787296299</v>
      </c>
      <c r="V10" s="17">
        <v>0.37013908266225598</v>
      </c>
      <c r="W10" s="17">
        <v>0.40458758436026798</v>
      </c>
      <c r="X10" s="17">
        <v>0.43726711658525502</v>
      </c>
      <c r="Y10" s="17">
        <v>0.44275378110518199</v>
      </c>
      <c r="Z10" s="17">
        <v>0.40897506808122203</v>
      </c>
      <c r="AA10" s="17">
        <v>0.39448634664755999</v>
      </c>
      <c r="AB10" s="17">
        <v>0.35912306599177701</v>
      </c>
      <c r="AC10" s="17">
        <v>0.449295194237331</v>
      </c>
      <c r="AD10" s="17">
        <v>0.44138214722563301</v>
      </c>
      <c r="AE10" s="17"/>
      <c r="AF10" s="17">
        <v>0.393021902093246</v>
      </c>
      <c r="AG10" s="17">
        <v>0.44746280100749503</v>
      </c>
      <c r="AH10" s="17">
        <v>0.40224336189191301</v>
      </c>
      <c r="AI10" s="17"/>
      <c r="AJ10" s="17">
        <v>0.43717883075120401</v>
      </c>
      <c r="AK10" s="17">
        <v>0.42344278145509501</v>
      </c>
      <c r="AL10" s="17">
        <v>0.56989085412701002</v>
      </c>
      <c r="AM10" s="17"/>
      <c r="AN10" s="17">
        <v>0.33651693493621199</v>
      </c>
      <c r="AO10" s="17">
        <v>0.416428911536038</v>
      </c>
      <c r="AP10" s="17">
        <v>0.47339071284718898</v>
      </c>
      <c r="AQ10" s="17">
        <v>0.40932254076461899</v>
      </c>
      <c r="AR10" s="17">
        <v>0.523552203232031</v>
      </c>
      <c r="AS10" s="17"/>
      <c r="AT10" s="17">
        <v>0.41752821196193501</v>
      </c>
      <c r="AU10" s="17">
        <v>0.39807816833557902</v>
      </c>
      <c r="AV10" s="17"/>
      <c r="AW10" s="17">
        <v>0.45335216070589501</v>
      </c>
      <c r="AX10" s="17">
        <v>0.41193035036371001</v>
      </c>
      <c r="AY10" s="17">
        <v>0.38051176669526199</v>
      </c>
    </row>
    <row r="11" spans="2:51">
      <c r="B11" s="18" t="s">
        <v>135</v>
      </c>
      <c r="C11" s="17">
        <v>0.31800130685651801</v>
      </c>
      <c r="D11" s="17">
        <v>0.286357765623593</v>
      </c>
      <c r="E11" s="17">
        <v>0.35264768960759202</v>
      </c>
      <c r="F11" s="17"/>
      <c r="G11" s="17">
        <v>0.253014280999311</v>
      </c>
      <c r="H11" s="17">
        <v>0.25347117811887898</v>
      </c>
      <c r="I11" s="17">
        <v>0.362147764586145</v>
      </c>
      <c r="J11" s="17">
        <v>0.323971132000686</v>
      </c>
      <c r="K11" s="17">
        <v>0.38675151661000301</v>
      </c>
      <c r="L11" s="17">
        <v>0.30705967887082802</v>
      </c>
      <c r="M11" s="17"/>
      <c r="N11" s="17">
        <v>0.27217212368061799</v>
      </c>
      <c r="O11" s="17">
        <v>0.322883928491776</v>
      </c>
      <c r="P11" s="17">
        <v>0.33229127444791701</v>
      </c>
      <c r="Q11" s="17">
        <v>0.34889310732911299</v>
      </c>
      <c r="R11" s="17"/>
      <c r="S11" s="17">
        <v>0.32076542855935197</v>
      </c>
      <c r="T11" s="17">
        <v>0.35607414623203398</v>
      </c>
      <c r="U11" s="17">
        <v>0.31477436425632199</v>
      </c>
      <c r="V11" s="17">
        <v>0.36418967163296601</v>
      </c>
      <c r="W11" s="17">
        <v>0.28351866530041298</v>
      </c>
      <c r="X11" s="17">
        <v>0.293539226600803</v>
      </c>
      <c r="Y11" s="17">
        <v>0.25683223564323598</v>
      </c>
      <c r="Z11" s="17">
        <v>0.324108998271605</v>
      </c>
      <c r="AA11" s="17">
        <v>0.33448943001054599</v>
      </c>
      <c r="AB11" s="17">
        <v>0.31207282490959798</v>
      </c>
      <c r="AC11" s="17">
        <v>0.30244642247933401</v>
      </c>
      <c r="AD11" s="17">
        <v>0.27462843854504698</v>
      </c>
      <c r="AE11" s="17"/>
      <c r="AF11" s="17">
        <v>0.354995211719833</v>
      </c>
      <c r="AG11" s="17">
        <v>0.28525684893221898</v>
      </c>
      <c r="AH11" s="17">
        <v>0.29518774077929399</v>
      </c>
      <c r="AI11" s="17"/>
      <c r="AJ11" s="17">
        <v>0.33004627220628102</v>
      </c>
      <c r="AK11" s="17">
        <v>0.28546994892025701</v>
      </c>
      <c r="AL11" s="17">
        <v>0.24595138160878799</v>
      </c>
      <c r="AM11" s="17"/>
      <c r="AN11" s="17">
        <v>0.402087072233139</v>
      </c>
      <c r="AO11" s="17">
        <v>0.300216944536702</v>
      </c>
      <c r="AP11" s="17">
        <v>0.31195670330333702</v>
      </c>
      <c r="AQ11" s="17">
        <v>0.23485195100525499</v>
      </c>
      <c r="AR11" s="17">
        <v>0.12086447532321699</v>
      </c>
      <c r="AS11" s="17"/>
      <c r="AT11" s="17">
        <v>0.32652850993947902</v>
      </c>
      <c r="AU11" s="17">
        <v>0.23921028607495301</v>
      </c>
      <c r="AV11" s="17"/>
      <c r="AW11" s="17">
        <v>0.28840388591605798</v>
      </c>
      <c r="AX11" s="17">
        <v>0.35015868611709899</v>
      </c>
      <c r="AY11" s="17">
        <v>0.34025963307581802</v>
      </c>
    </row>
    <row r="12" spans="2:51">
      <c r="B12" s="18" t="s">
        <v>136</v>
      </c>
      <c r="C12" s="17">
        <v>5.36659748801461E-2</v>
      </c>
      <c r="D12" s="17">
        <v>6.1563309313555303E-2</v>
      </c>
      <c r="E12" s="17">
        <v>4.6193248895597901E-2</v>
      </c>
      <c r="F12" s="17"/>
      <c r="G12" s="17">
        <v>5.1124153117587598E-2</v>
      </c>
      <c r="H12" s="17">
        <v>7.6607466670193802E-2</v>
      </c>
      <c r="I12" s="17">
        <v>5.1190273030243302E-2</v>
      </c>
      <c r="J12" s="17">
        <v>6.65100540386942E-2</v>
      </c>
      <c r="K12" s="17">
        <v>5.0480219667392398E-2</v>
      </c>
      <c r="L12" s="17">
        <v>3.3041361764366603E-2</v>
      </c>
      <c r="M12" s="17"/>
      <c r="N12" s="17">
        <v>3.0969527922074299E-2</v>
      </c>
      <c r="O12" s="17">
        <v>4.9453403416885602E-2</v>
      </c>
      <c r="P12" s="17">
        <v>5.00920638465438E-2</v>
      </c>
      <c r="Q12" s="17">
        <v>8.6339060171313001E-2</v>
      </c>
      <c r="R12" s="17"/>
      <c r="S12" s="17">
        <v>3.6798273770675002E-2</v>
      </c>
      <c r="T12" s="17">
        <v>7.6912130333894796E-2</v>
      </c>
      <c r="U12" s="17">
        <v>7.22394787062733E-2</v>
      </c>
      <c r="V12" s="17">
        <v>6.3558915067167196E-2</v>
      </c>
      <c r="W12" s="17">
        <v>4.0481944252303101E-2</v>
      </c>
      <c r="X12" s="17">
        <v>2.0093478103613699E-2</v>
      </c>
      <c r="Y12" s="17">
        <v>5.02220109758015E-2</v>
      </c>
      <c r="Z12" s="17">
        <v>5.7135597817441097E-2</v>
      </c>
      <c r="AA12" s="17">
        <v>6.5902499024008701E-2</v>
      </c>
      <c r="AB12" s="17">
        <v>3.5023731024143898E-2</v>
      </c>
      <c r="AC12" s="17">
        <v>9.0613125646433298E-2</v>
      </c>
      <c r="AD12" s="17">
        <v>3.5149707088849E-2</v>
      </c>
      <c r="AE12" s="17"/>
      <c r="AF12" s="17">
        <v>5.6400088871469599E-2</v>
      </c>
      <c r="AG12" s="17">
        <v>4.3809686288803003E-2</v>
      </c>
      <c r="AH12" s="17">
        <v>8.33447121553611E-2</v>
      </c>
      <c r="AI12" s="17"/>
      <c r="AJ12" s="17">
        <v>4.3881283511363098E-2</v>
      </c>
      <c r="AK12" s="17">
        <v>6.6459439304034598E-2</v>
      </c>
      <c r="AL12" s="17">
        <v>2.6168459138668401E-2</v>
      </c>
      <c r="AM12" s="17"/>
      <c r="AN12" s="17">
        <v>6.9044394858934002E-2</v>
      </c>
      <c r="AO12" s="17">
        <v>6.4830446342661593E-2</v>
      </c>
      <c r="AP12" s="17">
        <v>3.7583730710408901E-2</v>
      </c>
      <c r="AQ12" s="17">
        <v>5.8119830363618501E-2</v>
      </c>
      <c r="AR12" s="17">
        <v>0</v>
      </c>
      <c r="AS12" s="17"/>
      <c r="AT12" s="17">
        <v>4.7558652880909998E-2</v>
      </c>
      <c r="AU12" s="17">
        <v>0.124388738966284</v>
      </c>
      <c r="AV12" s="17"/>
      <c r="AW12" s="17">
        <v>4.4997645743145902E-2</v>
      </c>
      <c r="AX12" s="17">
        <v>4.0981690320813398E-2</v>
      </c>
      <c r="AY12" s="17">
        <v>6.6439200934082898E-2</v>
      </c>
    </row>
    <row r="13" spans="2:51">
      <c r="B13" s="18" t="s">
        <v>137</v>
      </c>
      <c r="C13" s="17">
        <v>1.1492340987968801E-2</v>
      </c>
      <c r="D13" s="17">
        <v>1.4293029015360999E-2</v>
      </c>
      <c r="E13" s="17">
        <v>8.7497144272900302E-3</v>
      </c>
      <c r="F13" s="17"/>
      <c r="G13" s="17">
        <v>0</v>
      </c>
      <c r="H13" s="17">
        <v>1.61030422494082E-2</v>
      </c>
      <c r="I13" s="17">
        <v>1.9268613053633199E-2</v>
      </c>
      <c r="J13" s="17">
        <v>8.8523902981022806E-3</v>
      </c>
      <c r="K13" s="17">
        <v>1.56865121818568E-2</v>
      </c>
      <c r="L13" s="17">
        <v>6.8111081081511197E-3</v>
      </c>
      <c r="M13" s="17"/>
      <c r="N13" s="17">
        <v>1.4242628731805001E-2</v>
      </c>
      <c r="O13" s="17">
        <v>5.1981832954759001E-3</v>
      </c>
      <c r="P13" s="17">
        <v>2.17833555199353E-2</v>
      </c>
      <c r="Q13" s="17">
        <v>6.6222407188421904E-3</v>
      </c>
      <c r="R13" s="17"/>
      <c r="S13" s="17">
        <v>0</v>
      </c>
      <c r="T13" s="17">
        <v>1.9561525819452402E-2</v>
      </c>
      <c r="U13" s="17">
        <v>0</v>
      </c>
      <c r="V13" s="17">
        <v>0</v>
      </c>
      <c r="W13" s="17">
        <v>0</v>
      </c>
      <c r="X13" s="17">
        <v>2.9827568070536398E-2</v>
      </c>
      <c r="Y13" s="17">
        <v>0</v>
      </c>
      <c r="Z13" s="17">
        <v>5.6525872558033097E-2</v>
      </c>
      <c r="AA13" s="17">
        <v>6.3873593740773598E-3</v>
      </c>
      <c r="AB13" s="17">
        <v>3.1364554509931301E-2</v>
      </c>
      <c r="AC13" s="17">
        <v>0</v>
      </c>
      <c r="AD13" s="17">
        <v>0</v>
      </c>
      <c r="AE13" s="17"/>
      <c r="AF13" s="17">
        <v>1.3252988551422699E-2</v>
      </c>
      <c r="AG13" s="17">
        <v>1.47150463546103E-2</v>
      </c>
      <c r="AH13" s="17">
        <v>0</v>
      </c>
      <c r="AI13" s="17"/>
      <c r="AJ13" s="17">
        <v>0</v>
      </c>
      <c r="AK13" s="17">
        <v>1.72976532727473E-2</v>
      </c>
      <c r="AL13" s="17">
        <v>0</v>
      </c>
      <c r="AM13" s="17"/>
      <c r="AN13" s="17">
        <v>8.2622149459631103E-3</v>
      </c>
      <c r="AO13" s="17">
        <v>8.1044401884107498E-3</v>
      </c>
      <c r="AP13" s="17">
        <v>5.6020548034710601E-3</v>
      </c>
      <c r="AQ13" s="17">
        <v>1.8431264047695899E-2</v>
      </c>
      <c r="AR13" s="17">
        <v>0</v>
      </c>
      <c r="AS13" s="17"/>
      <c r="AT13" s="17">
        <v>1.09746082526771E-2</v>
      </c>
      <c r="AU13" s="17">
        <v>1.7840262799578E-2</v>
      </c>
      <c r="AV13" s="17"/>
      <c r="AW13" s="17">
        <v>6.9636192074740803E-3</v>
      </c>
      <c r="AX13" s="17">
        <v>1.2865731580504001E-2</v>
      </c>
      <c r="AY13" s="17">
        <v>1.5901810626501801E-2</v>
      </c>
    </row>
    <row r="14" spans="2:51">
      <c r="B14" s="18" t="s">
        <v>119</v>
      </c>
      <c r="C14" s="17">
        <v>4.7374806832499901E-2</v>
      </c>
      <c r="D14" s="17">
        <v>3.8220629726252703E-2</v>
      </c>
      <c r="E14" s="17">
        <v>5.7381504101272102E-2</v>
      </c>
      <c r="F14" s="17"/>
      <c r="G14" s="17">
        <v>3.8476780708945203E-2</v>
      </c>
      <c r="H14" s="17">
        <v>3.2719722883088199E-2</v>
      </c>
      <c r="I14" s="17">
        <v>6.5518897910907203E-2</v>
      </c>
      <c r="J14" s="17">
        <v>5.1183210370021097E-2</v>
      </c>
      <c r="K14" s="17">
        <v>3.0068557038477099E-2</v>
      </c>
      <c r="L14" s="17">
        <v>5.4748154290004201E-2</v>
      </c>
      <c r="M14" s="17"/>
      <c r="N14" s="17">
        <v>2.99903517776401E-2</v>
      </c>
      <c r="O14" s="17">
        <v>4.3973885895103697E-2</v>
      </c>
      <c r="P14" s="17">
        <v>5.0864160430418401E-2</v>
      </c>
      <c r="Q14" s="17">
        <v>6.7181330912218798E-2</v>
      </c>
      <c r="R14" s="17"/>
      <c r="S14" s="17">
        <v>2.6917105218800599E-2</v>
      </c>
      <c r="T14" s="17">
        <v>3.4253060495085599E-2</v>
      </c>
      <c r="U14" s="17">
        <v>6.0418884233001298E-2</v>
      </c>
      <c r="V14" s="17">
        <v>5.6721090968014698E-2</v>
      </c>
      <c r="W14" s="17">
        <v>6.7959687188457907E-2</v>
      </c>
      <c r="X14" s="17">
        <v>4.2263033172248402E-2</v>
      </c>
      <c r="Y14" s="17">
        <v>7.5981554707695896E-3</v>
      </c>
      <c r="Z14" s="17">
        <v>4.87740696047433E-2</v>
      </c>
      <c r="AA14" s="17">
        <v>7.22072703821518E-2</v>
      </c>
      <c r="AB14" s="17">
        <v>6.4019730353999396E-2</v>
      </c>
      <c r="AC14" s="17">
        <v>7.2701370229831294E-2</v>
      </c>
      <c r="AD14" s="17">
        <v>3.8897619064958998E-2</v>
      </c>
      <c r="AE14" s="17"/>
      <c r="AF14" s="17">
        <v>4.27772010994346E-2</v>
      </c>
      <c r="AG14" s="17">
        <v>5.1349440973755101E-2</v>
      </c>
      <c r="AH14" s="17">
        <v>4.4036974190890699E-2</v>
      </c>
      <c r="AI14" s="17"/>
      <c r="AJ14" s="17">
        <v>3.7168956908066597E-2</v>
      </c>
      <c r="AK14" s="17">
        <v>6.0614243410443101E-2</v>
      </c>
      <c r="AL14" s="17">
        <v>1.27226836915322E-2</v>
      </c>
      <c r="AM14" s="17"/>
      <c r="AN14" s="17">
        <v>6.0704144663761297E-2</v>
      </c>
      <c r="AO14" s="17">
        <v>7.0944211290968201E-2</v>
      </c>
      <c r="AP14" s="17">
        <v>3.4894782653784803E-2</v>
      </c>
      <c r="AQ14" s="17">
        <v>1.0807593220203899E-2</v>
      </c>
      <c r="AR14" s="17">
        <v>0</v>
      </c>
      <c r="AS14" s="17"/>
      <c r="AT14" s="17">
        <v>4.7409638796645101E-2</v>
      </c>
      <c r="AU14" s="17">
        <v>4.9392798711662703E-2</v>
      </c>
      <c r="AV14" s="17"/>
      <c r="AW14" s="17">
        <v>1.9560275958552E-2</v>
      </c>
      <c r="AX14" s="17">
        <v>3.6707700577502798E-2</v>
      </c>
      <c r="AY14" s="17">
        <v>7.9862287215357194E-2</v>
      </c>
    </row>
    <row r="15" spans="2:51">
      <c r="B15" s="18" t="s">
        <v>138</v>
      </c>
      <c r="C15" s="21">
        <v>0.56946557044286705</v>
      </c>
      <c r="D15" s="21">
        <v>0.59956526632123797</v>
      </c>
      <c r="E15" s="21">
        <v>0.53502784296824801</v>
      </c>
      <c r="F15" s="21"/>
      <c r="G15" s="21">
        <v>0.65738478517415599</v>
      </c>
      <c r="H15" s="21">
        <v>0.62109859007843005</v>
      </c>
      <c r="I15" s="21">
        <v>0.50187445141907105</v>
      </c>
      <c r="J15" s="21">
        <v>0.54948321329249605</v>
      </c>
      <c r="K15" s="21">
        <v>0.51701319450227001</v>
      </c>
      <c r="L15" s="21">
        <v>0.59833969696665101</v>
      </c>
      <c r="M15" s="21"/>
      <c r="N15" s="21">
        <v>0.65262536788786296</v>
      </c>
      <c r="O15" s="21">
        <v>0.57849059890075805</v>
      </c>
      <c r="P15" s="21">
        <v>0.54496914575518496</v>
      </c>
      <c r="Q15" s="21">
        <v>0.49096426086851302</v>
      </c>
      <c r="R15" s="21"/>
      <c r="S15" s="21">
        <v>0.61551919245117204</v>
      </c>
      <c r="T15" s="21">
        <v>0.51319913711953302</v>
      </c>
      <c r="U15" s="21">
        <v>0.55256727280440399</v>
      </c>
      <c r="V15" s="21">
        <v>0.51553032233185203</v>
      </c>
      <c r="W15" s="21">
        <v>0.60803970325882595</v>
      </c>
      <c r="X15" s="21">
        <v>0.61427669405279905</v>
      </c>
      <c r="Y15" s="21">
        <v>0.68534759791019295</v>
      </c>
      <c r="Z15" s="21">
        <v>0.51345546174817702</v>
      </c>
      <c r="AA15" s="21">
        <v>0.521013441209216</v>
      </c>
      <c r="AB15" s="21">
        <v>0.55751915920232697</v>
      </c>
      <c r="AC15" s="21">
        <v>0.53423908164440204</v>
      </c>
      <c r="AD15" s="21">
        <v>0.65132423530114503</v>
      </c>
      <c r="AE15" s="21"/>
      <c r="AF15" s="21">
        <v>0.53257450975784004</v>
      </c>
      <c r="AG15" s="21">
        <v>0.60486897745061297</v>
      </c>
      <c r="AH15" s="21">
        <v>0.57743057287445398</v>
      </c>
      <c r="AI15" s="21"/>
      <c r="AJ15" s="21">
        <v>0.58890348737428999</v>
      </c>
      <c r="AK15" s="21">
        <v>0.57015871509251803</v>
      </c>
      <c r="AL15" s="21">
        <v>0.71515747556101195</v>
      </c>
      <c r="AM15" s="21"/>
      <c r="AN15" s="21">
        <v>0.45990217329820299</v>
      </c>
      <c r="AO15" s="21">
        <v>0.555903957641258</v>
      </c>
      <c r="AP15" s="21">
        <v>0.60996272852899902</v>
      </c>
      <c r="AQ15" s="21">
        <v>0.67778936136322698</v>
      </c>
      <c r="AR15" s="21">
        <v>0.87913552467678302</v>
      </c>
      <c r="AS15" s="21"/>
      <c r="AT15" s="21">
        <v>0.567528590130289</v>
      </c>
      <c r="AU15" s="21">
        <v>0.56916791344752204</v>
      </c>
      <c r="AV15" s="21"/>
      <c r="AW15" s="21">
        <v>0.64007457317477001</v>
      </c>
      <c r="AX15" s="21">
        <v>0.55928619140407998</v>
      </c>
      <c r="AY15" s="21">
        <v>0.49753706814824</v>
      </c>
    </row>
    <row r="16" spans="2:51">
      <c r="B16" s="18" t="s">
        <v>139</v>
      </c>
      <c r="C16" s="21">
        <v>6.5158315868115005E-2</v>
      </c>
      <c r="D16" s="21">
        <v>7.5856338328916306E-2</v>
      </c>
      <c r="E16" s="21">
        <v>5.4942963322887901E-2</v>
      </c>
      <c r="F16" s="21"/>
      <c r="G16" s="21">
        <v>5.1124153117587598E-2</v>
      </c>
      <c r="H16" s="21">
        <v>9.2710508919602003E-2</v>
      </c>
      <c r="I16" s="21">
        <v>7.0458886083876501E-2</v>
      </c>
      <c r="J16" s="21">
        <v>7.5362444336796397E-2</v>
      </c>
      <c r="K16" s="21">
        <v>6.6166731849249205E-2</v>
      </c>
      <c r="L16" s="21">
        <v>3.9852469872517803E-2</v>
      </c>
      <c r="M16" s="21"/>
      <c r="N16" s="21">
        <v>4.5212156653879301E-2</v>
      </c>
      <c r="O16" s="21">
        <v>5.4651586712361498E-2</v>
      </c>
      <c r="P16" s="21">
        <v>7.1875419366479107E-2</v>
      </c>
      <c r="Q16" s="21">
        <v>9.2961300890155196E-2</v>
      </c>
      <c r="R16" s="21"/>
      <c r="S16" s="21">
        <v>3.6798273770675002E-2</v>
      </c>
      <c r="T16" s="21">
        <v>9.6473656153347104E-2</v>
      </c>
      <c r="U16" s="21">
        <v>7.22394787062733E-2</v>
      </c>
      <c r="V16" s="21">
        <v>6.3558915067167196E-2</v>
      </c>
      <c r="W16" s="21">
        <v>4.0481944252303101E-2</v>
      </c>
      <c r="X16" s="21">
        <v>4.9921046174150101E-2</v>
      </c>
      <c r="Y16" s="21">
        <v>5.02220109758015E-2</v>
      </c>
      <c r="Z16" s="21">
        <v>0.113661470375474</v>
      </c>
      <c r="AA16" s="21">
        <v>7.2289858398086104E-2</v>
      </c>
      <c r="AB16" s="21">
        <v>6.6388285534075206E-2</v>
      </c>
      <c r="AC16" s="21">
        <v>9.0613125646433298E-2</v>
      </c>
      <c r="AD16" s="21">
        <v>3.5149707088849E-2</v>
      </c>
      <c r="AE16" s="21"/>
      <c r="AF16" s="21">
        <v>6.9653077422892298E-2</v>
      </c>
      <c r="AG16" s="21">
        <v>5.8524732643413298E-2</v>
      </c>
      <c r="AH16" s="21">
        <v>8.33447121553611E-2</v>
      </c>
      <c r="AI16" s="21"/>
      <c r="AJ16" s="21">
        <v>4.3881283511363098E-2</v>
      </c>
      <c r="AK16" s="21">
        <v>8.3757092576781905E-2</v>
      </c>
      <c r="AL16" s="21">
        <v>2.6168459138668401E-2</v>
      </c>
      <c r="AM16" s="21"/>
      <c r="AN16" s="21">
        <v>7.7306609804897106E-2</v>
      </c>
      <c r="AO16" s="21">
        <v>7.2934886531072302E-2</v>
      </c>
      <c r="AP16" s="21">
        <v>4.3185785513879998E-2</v>
      </c>
      <c r="AQ16" s="21">
        <v>7.6551094411314399E-2</v>
      </c>
      <c r="AR16" s="21">
        <v>0</v>
      </c>
      <c r="AS16" s="21"/>
      <c r="AT16" s="21">
        <v>5.85332611335872E-2</v>
      </c>
      <c r="AU16" s="21">
        <v>0.14222900176586201</v>
      </c>
      <c r="AV16" s="21"/>
      <c r="AW16" s="21">
        <v>5.1961264950619999E-2</v>
      </c>
      <c r="AX16" s="21">
        <v>5.3847421901317298E-2</v>
      </c>
      <c r="AY16" s="21">
        <v>8.2341011560584695E-2</v>
      </c>
    </row>
    <row r="17" spans="2:51">
      <c r="B17" s="18" t="s">
        <v>140</v>
      </c>
      <c r="C17" s="22">
        <v>0.50430725457475201</v>
      </c>
      <c r="D17" s="22">
        <v>0.52370892799232105</v>
      </c>
      <c r="E17" s="22">
        <v>0.48008487964536001</v>
      </c>
      <c r="F17" s="22"/>
      <c r="G17" s="22">
        <v>0.60626063205656899</v>
      </c>
      <c r="H17" s="22">
        <v>0.52838808115882796</v>
      </c>
      <c r="I17" s="22">
        <v>0.43141556533519498</v>
      </c>
      <c r="J17" s="22">
        <v>0.47412076895569999</v>
      </c>
      <c r="K17" s="22">
        <v>0.45084646265302097</v>
      </c>
      <c r="L17" s="22">
        <v>0.55848722709413301</v>
      </c>
      <c r="M17" s="22"/>
      <c r="N17" s="22">
        <v>0.60741321123398395</v>
      </c>
      <c r="O17" s="22">
        <v>0.52383901218839701</v>
      </c>
      <c r="P17" s="22">
        <v>0.473093726388706</v>
      </c>
      <c r="Q17" s="22">
        <v>0.398002959978358</v>
      </c>
      <c r="R17" s="22"/>
      <c r="S17" s="22">
        <v>0.57872091868049702</v>
      </c>
      <c r="T17" s="22">
        <v>0.416725480966186</v>
      </c>
      <c r="U17" s="22">
        <v>0.48032779409812998</v>
      </c>
      <c r="V17" s="22">
        <v>0.45197140726468499</v>
      </c>
      <c r="W17" s="22">
        <v>0.56755775900652305</v>
      </c>
      <c r="X17" s="22">
        <v>0.564355647878649</v>
      </c>
      <c r="Y17" s="22">
        <v>0.63512558693439103</v>
      </c>
      <c r="Z17" s="22">
        <v>0.39979399137270299</v>
      </c>
      <c r="AA17" s="22">
        <v>0.44872358281113001</v>
      </c>
      <c r="AB17" s="22">
        <v>0.49113087366825198</v>
      </c>
      <c r="AC17" s="22">
        <v>0.443625955997969</v>
      </c>
      <c r="AD17" s="22">
        <v>0.61617452821229601</v>
      </c>
      <c r="AE17" s="22"/>
      <c r="AF17" s="22">
        <v>0.46292143233494798</v>
      </c>
      <c r="AG17" s="22">
        <v>0.54634424480719901</v>
      </c>
      <c r="AH17" s="22">
        <v>0.494085860719093</v>
      </c>
      <c r="AI17" s="22"/>
      <c r="AJ17" s="22">
        <v>0.54502220386292699</v>
      </c>
      <c r="AK17" s="22">
        <v>0.48640162251573599</v>
      </c>
      <c r="AL17" s="22">
        <v>0.688989016422343</v>
      </c>
      <c r="AM17" s="22"/>
      <c r="AN17" s="22">
        <v>0.38259556349330598</v>
      </c>
      <c r="AO17" s="22">
        <v>0.482969071110186</v>
      </c>
      <c r="AP17" s="22">
        <v>0.56677694301511905</v>
      </c>
      <c r="AQ17" s="22">
        <v>0.60123826695191296</v>
      </c>
      <c r="AR17" s="22">
        <v>0.87913552467678302</v>
      </c>
      <c r="AS17" s="22"/>
      <c r="AT17" s="22">
        <v>0.50899532899670197</v>
      </c>
      <c r="AU17" s="22">
        <v>0.42693891168165998</v>
      </c>
      <c r="AV17" s="22"/>
      <c r="AW17" s="22">
        <v>0.58811330822414998</v>
      </c>
      <c r="AX17" s="22">
        <v>0.50543876950276301</v>
      </c>
      <c r="AY17" s="22">
        <v>0.41519605658765502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727</v>
      </c>
      <c r="E2" s="32"/>
      <c r="F2" s="32"/>
      <c r="G2" s="32"/>
    </row>
    <row r="6" spans="2:7" ht="50.1" customHeight="1">
      <c r="B6" s="20" t="s">
        <v>70</v>
      </c>
      <c r="C6" s="20" t="s">
        <v>699</v>
      </c>
      <c r="D6" s="20" t="s">
        <v>728</v>
      </c>
      <c r="E6" s="20" t="s">
        <v>700</v>
      </c>
      <c r="F6" s="20" t="s">
        <v>729</v>
      </c>
    </row>
    <row r="7" spans="2:7">
      <c r="B7" s="18" t="s">
        <v>133</v>
      </c>
      <c r="C7" s="17">
        <v>0.24127548115786099</v>
      </c>
      <c r="D7" s="17">
        <v>0.24324957778607101</v>
      </c>
      <c r="E7" s="17">
        <v>0.217508862699542</v>
      </c>
      <c r="F7" s="17">
        <v>8.2831620569383299E-2</v>
      </c>
    </row>
    <row r="8" spans="2:7">
      <c r="B8" s="18" t="s">
        <v>134</v>
      </c>
      <c r="C8" s="17">
        <v>0.43939224914457697</v>
      </c>
      <c r="D8" s="17">
        <v>0.44281861239148701</v>
      </c>
      <c r="E8" s="17">
        <v>0.42951531044736402</v>
      </c>
      <c r="F8" s="17">
        <v>0.15927872043229799</v>
      </c>
    </row>
    <row r="9" spans="2:7">
      <c r="B9" s="18" t="s">
        <v>135</v>
      </c>
      <c r="C9" s="17">
        <v>0.229000322005358</v>
      </c>
      <c r="D9" s="17">
        <v>0.20061130721058301</v>
      </c>
      <c r="E9" s="17">
        <v>0.20804202243519401</v>
      </c>
      <c r="F9" s="17">
        <v>0.241268379254127</v>
      </c>
    </row>
    <row r="10" spans="2:7">
      <c r="B10" s="18" t="s">
        <v>136</v>
      </c>
      <c r="C10" s="17">
        <v>4.1628898072427097E-2</v>
      </c>
      <c r="D10" s="17">
        <v>5.4331658416541202E-2</v>
      </c>
      <c r="E10" s="17">
        <v>8.4062680908883497E-2</v>
      </c>
      <c r="F10" s="17">
        <v>0.28365455071067802</v>
      </c>
    </row>
    <row r="11" spans="2:7">
      <c r="B11" s="18" t="s">
        <v>137</v>
      </c>
      <c r="C11" s="17">
        <v>1.91760526207847E-2</v>
      </c>
      <c r="D11" s="17">
        <v>2.46433011084367E-2</v>
      </c>
      <c r="E11" s="17">
        <v>3.97310563585705E-2</v>
      </c>
      <c r="F11" s="17">
        <v>0.179207126959496</v>
      </c>
    </row>
    <row r="12" spans="2:7">
      <c r="B12" s="18" t="s">
        <v>119</v>
      </c>
      <c r="C12" s="17">
        <v>2.9526996998992701E-2</v>
      </c>
      <c r="D12" s="17">
        <v>3.4345543086880301E-2</v>
      </c>
      <c r="E12" s="17">
        <v>2.11400671504458E-2</v>
      </c>
      <c r="F12" s="17">
        <v>5.3759602074017303E-2</v>
      </c>
    </row>
    <row r="13" spans="2:7">
      <c r="B13" s="23" t="s">
        <v>138</v>
      </c>
      <c r="C13" s="21">
        <v>0.68066773030243799</v>
      </c>
      <c r="D13" s="21">
        <v>0.68606819017755805</v>
      </c>
      <c r="E13" s="21">
        <v>0.64702417314690597</v>
      </c>
      <c r="F13" s="21">
        <v>0.24211034100168199</v>
      </c>
    </row>
    <row r="14" spans="2:7">
      <c r="B14" s="23" t="s">
        <v>139</v>
      </c>
      <c r="C14" s="21">
        <v>6.0804950693211797E-2</v>
      </c>
      <c r="D14" s="21">
        <v>7.8974959524977795E-2</v>
      </c>
      <c r="E14" s="21">
        <v>0.123793737267454</v>
      </c>
      <c r="F14" s="21">
        <v>0.462861677670174</v>
      </c>
    </row>
    <row r="15" spans="2:7">
      <c r="B15" s="23" t="s">
        <v>140</v>
      </c>
      <c r="C15" s="22">
        <v>0.61986277960922598</v>
      </c>
      <c r="D15" s="22">
        <v>0.60709323065258103</v>
      </c>
      <c r="E15" s="22">
        <v>0.52323043587945195</v>
      </c>
      <c r="F15" s="22">
        <v>-0.220751336668492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1067</v>
      </c>
      <c r="D7" s="10">
        <v>527</v>
      </c>
      <c r="E7" s="10">
        <v>535</v>
      </c>
      <c r="F7" s="10"/>
      <c r="G7" s="10">
        <v>115</v>
      </c>
      <c r="H7" s="10">
        <v>142</v>
      </c>
      <c r="I7" s="10">
        <v>144</v>
      </c>
      <c r="J7" s="10">
        <v>188</v>
      </c>
      <c r="K7" s="10">
        <v>198</v>
      </c>
      <c r="L7" s="10">
        <v>280</v>
      </c>
      <c r="M7" s="10"/>
      <c r="N7" s="10">
        <v>330</v>
      </c>
      <c r="O7" s="10">
        <v>306</v>
      </c>
      <c r="P7" s="10">
        <v>193</v>
      </c>
      <c r="Q7" s="10">
        <v>232</v>
      </c>
      <c r="R7" s="10"/>
      <c r="S7" s="10">
        <v>131</v>
      </c>
      <c r="T7" s="10">
        <v>139</v>
      </c>
      <c r="U7" s="10">
        <v>105</v>
      </c>
      <c r="V7" s="10">
        <v>86</v>
      </c>
      <c r="W7" s="10">
        <v>80</v>
      </c>
      <c r="X7" s="10">
        <v>89</v>
      </c>
      <c r="Y7" s="10">
        <v>81</v>
      </c>
      <c r="Z7" s="10">
        <v>51</v>
      </c>
      <c r="AA7" s="10">
        <v>125</v>
      </c>
      <c r="AB7" s="10">
        <v>94</v>
      </c>
      <c r="AC7" s="10">
        <v>50</v>
      </c>
      <c r="AD7" s="10">
        <v>36</v>
      </c>
      <c r="AE7" s="10"/>
      <c r="AF7" s="10">
        <v>450</v>
      </c>
      <c r="AG7" s="10">
        <v>452</v>
      </c>
      <c r="AH7" s="10">
        <v>83</v>
      </c>
      <c r="AI7" s="10"/>
      <c r="AJ7" s="10">
        <v>259</v>
      </c>
      <c r="AK7" s="10">
        <v>320</v>
      </c>
      <c r="AL7" s="10">
        <v>82</v>
      </c>
      <c r="AM7" s="10"/>
      <c r="AN7" s="10">
        <v>220</v>
      </c>
      <c r="AO7" s="10">
        <v>185</v>
      </c>
      <c r="AP7" s="10">
        <v>252</v>
      </c>
      <c r="AQ7" s="10">
        <v>104</v>
      </c>
      <c r="AR7" s="10">
        <v>14</v>
      </c>
      <c r="AS7" s="10"/>
      <c r="AT7" s="10">
        <v>959</v>
      </c>
      <c r="AU7" s="10">
        <v>99</v>
      </c>
      <c r="AV7" s="10"/>
      <c r="AW7" s="10">
        <v>509</v>
      </c>
      <c r="AX7" s="10">
        <v>117</v>
      </c>
      <c r="AY7" s="10">
        <v>441</v>
      </c>
    </row>
    <row r="8" spans="2:51" ht="30" customHeight="1">
      <c r="B8" s="11" t="s">
        <v>112</v>
      </c>
      <c r="C8" s="11">
        <v>1068</v>
      </c>
      <c r="D8" s="11">
        <v>545</v>
      </c>
      <c r="E8" s="11">
        <v>518</v>
      </c>
      <c r="F8" s="11"/>
      <c r="G8" s="11">
        <v>134</v>
      </c>
      <c r="H8" s="11">
        <v>175</v>
      </c>
      <c r="I8" s="11">
        <v>166</v>
      </c>
      <c r="J8" s="11">
        <v>184</v>
      </c>
      <c r="K8" s="11">
        <v>159</v>
      </c>
      <c r="L8" s="11">
        <v>250</v>
      </c>
      <c r="M8" s="11"/>
      <c r="N8" s="11">
        <v>308</v>
      </c>
      <c r="O8" s="11">
        <v>280</v>
      </c>
      <c r="P8" s="11">
        <v>225</v>
      </c>
      <c r="Q8" s="11">
        <v>250</v>
      </c>
      <c r="R8" s="11"/>
      <c r="S8" s="11">
        <v>159</v>
      </c>
      <c r="T8" s="11">
        <v>131</v>
      </c>
      <c r="U8" s="11">
        <v>94</v>
      </c>
      <c r="V8" s="11">
        <v>91</v>
      </c>
      <c r="W8" s="11">
        <v>79</v>
      </c>
      <c r="X8" s="11">
        <v>89</v>
      </c>
      <c r="Y8" s="11">
        <v>78</v>
      </c>
      <c r="Z8" s="11">
        <v>44</v>
      </c>
      <c r="AA8" s="11">
        <v>119</v>
      </c>
      <c r="AB8" s="11">
        <v>97</v>
      </c>
      <c r="AC8" s="11">
        <v>50</v>
      </c>
      <c r="AD8" s="11">
        <v>40</v>
      </c>
      <c r="AE8" s="11"/>
      <c r="AF8" s="11">
        <v>435</v>
      </c>
      <c r="AG8" s="11">
        <v>449</v>
      </c>
      <c r="AH8" s="11">
        <v>90</v>
      </c>
      <c r="AI8" s="11"/>
      <c r="AJ8" s="11">
        <v>244</v>
      </c>
      <c r="AK8" s="11">
        <v>338</v>
      </c>
      <c r="AL8" s="11">
        <v>80</v>
      </c>
      <c r="AM8" s="11"/>
      <c r="AN8" s="11">
        <v>221</v>
      </c>
      <c r="AO8" s="11">
        <v>192</v>
      </c>
      <c r="AP8" s="11">
        <v>251</v>
      </c>
      <c r="AQ8" s="11">
        <v>105</v>
      </c>
      <c r="AR8" s="11">
        <v>13</v>
      </c>
      <c r="AS8" s="11"/>
      <c r="AT8" s="11">
        <v>947</v>
      </c>
      <c r="AU8" s="11">
        <v>112</v>
      </c>
      <c r="AV8" s="11"/>
      <c r="AW8" s="11">
        <v>485</v>
      </c>
      <c r="AX8" s="11">
        <v>121</v>
      </c>
      <c r="AY8" s="11">
        <v>462</v>
      </c>
    </row>
    <row r="9" spans="2:51">
      <c r="B9" s="18" t="s">
        <v>133</v>
      </c>
      <c r="C9" s="17">
        <v>0.24127548115786099</v>
      </c>
      <c r="D9" s="17">
        <v>0.249795480530419</v>
      </c>
      <c r="E9" s="17">
        <v>0.23319222898299699</v>
      </c>
      <c r="F9" s="17"/>
      <c r="G9" s="17">
        <v>0.30780531685444601</v>
      </c>
      <c r="H9" s="17">
        <v>0.20179651894850201</v>
      </c>
      <c r="I9" s="17">
        <v>0.22950411526205999</v>
      </c>
      <c r="J9" s="17">
        <v>0.21301243335303199</v>
      </c>
      <c r="K9" s="17">
        <v>0.22062913605617099</v>
      </c>
      <c r="L9" s="17">
        <v>0.274994815123703</v>
      </c>
      <c r="M9" s="17"/>
      <c r="N9" s="17">
        <v>0.28544596374977999</v>
      </c>
      <c r="O9" s="17">
        <v>0.241184008129886</v>
      </c>
      <c r="P9" s="17">
        <v>0.198044597741839</v>
      </c>
      <c r="Q9" s="17">
        <v>0.23120623376727301</v>
      </c>
      <c r="R9" s="17"/>
      <c r="S9" s="17">
        <v>0.229213167650376</v>
      </c>
      <c r="T9" s="17">
        <v>0.21105638443268299</v>
      </c>
      <c r="U9" s="17">
        <v>0.232691672539204</v>
      </c>
      <c r="V9" s="17">
        <v>0.28622307942205499</v>
      </c>
      <c r="W9" s="17">
        <v>0.22421500860394</v>
      </c>
      <c r="X9" s="17">
        <v>0.18769883915058799</v>
      </c>
      <c r="Y9" s="17">
        <v>0.28047150998574599</v>
      </c>
      <c r="Z9" s="17">
        <v>0.34024484234582703</v>
      </c>
      <c r="AA9" s="17">
        <v>0.214986089634913</v>
      </c>
      <c r="AB9" s="17">
        <v>0.22633561525697901</v>
      </c>
      <c r="AC9" s="17">
        <v>0.26616059572151701</v>
      </c>
      <c r="AD9" s="17">
        <v>0.358563347780537</v>
      </c>
      <c r="AE9" s="17"/>
      <c r="AF9" s="17">
        <v>0.19985237441564899</v>
      </c>
      <c r="AG9" s="17">
        <v>0.27546121460908701</v>
      </c>
      <c r="AH9" s="17">
        <v>0.24175963492174299</v>
      </c>
      <c r="AI9" s="17"/>
      <c r="AJ9" s="17">
        <v>0.24309647756852301</v>
      </c>
      <c r="AK9" s="17">
        <v>0.27918781255939401</v>
      </c>
      <c r="AL9" s="17">
        <v>0.201131562739891</v>
      </c>
      <c r="AM9" s="17"/>
      <c r="AN9" s="17">
        <v>0.233929731798694</v>
      </c>
      <c r="AO9" s="17">
        <v>0.22659679764103499</v>
      </c>
      <c r="AP9" s="17">
        <v>0.28022414187570999</v>
      </c>
      <c r="AQ9" s="17">
        <v>0.25031255564799898</v>
      </c>
      <c r="AR9" s="17">
        <v>0.43925444025160998</v>
      </c>
      <c r="AS9" s="17"/>
      <c r="AT9" s="17">
        <v>0.247988182460507</v>
      </c>
      <c r="AU9" s="17">
        <v>0.18057689237775801</v>
      </c>
      <c r="AV9" s="17"/>
      <c r="AW9" s="17">
        <v>0.25592861804412498</v>
      </c>
      <c r="AX9" s="17">
        <v>0.294094088178253</v>
      </c>
      <c r="AY9" s="17">
        <v>0.21205447641658001</v>
      </c>
    </row>
    <row r="10" spans="2:51">
      <c r="B10" s="18" t="s">
        <v>134</v>
      </c>
      <c r="C10" s="17">
        <v>0.43939224914457697</v>
      </c>
      <c r="D10" s="17">
        <v>0.43398587730134502</v>
      </c>
      <c r="E10" s="17">
        <v>0.44298788058157401</v>
      </c>
      <c r="F10" s="17"/>
      <c r="G10" s="17">
        <v>0.44339771880976903</v>
      </c>
      <c r="H10" s="17">
        <v>0.53026221148310304</v>
      </c>
      <c r="I10" s="17">
        <v>0.40562387442995401</v>
      </c>
      <c r="J10" s="17">
        <v>0.49541834604027901</v>
      </c>
      <c r="K10" s="17">
        <v>0.39469473880266798</v>
      </c>
      <c r="L10" s="17">
        <v>0.383296117629564</v>
      </c>
      <c r="M10" s="17"/>
      <c r="N10" s="17">
        <v>0.43085664401283902</v>
      </c>
      <c r="O10" s="17">
        <v>0.47121049531950299</v>
      </c>
      <c r="P10" s="17">
        <v>0.44069379047208801</v>
      </c>
      <c r="Q10" s="17">
        <v>0.40365947230382299</v>
      </c>
      <c r="R10" s="17"/>
      <c r="S10" s="17">
        <v>0.431468123873537</v>
      </c>
      <c r="T10" s="17">
        <v>0.51945223318859701</v>
      </c>
      <c r="U10" s="17">
        <v>0.49300189136094802</v>
      </c>
      <c r="V10" s="17">
        <v>0.36819868775967701</v>
      </c>
      <c r="W10" s="17">
        <v>0.37438229172738802</v>
      </c>
      <c r="X10" s="17">
        <v>0.461756724716891</v>
      </c>
      <c r="Y10" s="17">
        <v>0.37220829247861598</v>
      </c>
      <c r="Z10" s="17">
        <v>0.40786424931117599</v>
      </c>
      <c r="AA10" s="17">
        <v>0.44290064752233099</v>
      </c>
      <c r="AB10" s="17">
        <v>0.45336698652684698</v>
      </c>
      <c r="AC10" s="17">
        <v>0.44413585493561902</v>
      </c>
      <c r="AD10" s="17">
        <v>0.43792511799364597</v>
      </c>
      <c r="AE10" s="17"/>
      <c r="AF10" s="17">
        <v>0.40129137632626699</v>
      </c>
      <c r="AG10" s="17">
        <v>0.48799603050039098</v>
      </c>
      <c r="AH10" s="17">
        <v>0.39806765512011399</v>
      </c>
      <c r="AI10" s="17"/>
      <c r="AJ10" s="17">
        <v>0.444363861761358</v>
      </c>
      <c r="AK10" s="17">
        <v>0.45104869402911002</v>
      </c>
      <c r="AL10" s="17">
        <v>0.44955004877729199</v>
      </c>
      <c r="AM10" s="17"/>
      <c r="AN10" s="17">
        <v>0.41509700055172999</v>
      </c>
      <c r="AO10" s="17">
        <v>0.45055791857150401</v>
      </c>
      <c r="AP10" s="17">
        <v>0.44670385860414902</v>
      </c>
      <c r="AQ10" s="17">
        <v>0.482595121443676</v>
      </c>
      <c r="AR10" s="17">
        <v>0.33025463578626302</v>
      </c>
      <c r="AS10" s="17"/>
      <c r="AT10" s="17">
        <v>0.44800133949742499</v>
      </c>
      <c r="AU10" s="17">
        <v>0.37449642308759301</v>
      </c>
      <c r="AV10" s="17"/>
      <c r="AW10" s="17">
        <v>0.49097641096982397</v>
      </c>
      <c r="AX10" s="17">
        <v>0.42044275919283602</v>
      </c>
      <c r="AY10" s="17">
        <v>0.39029681650370102</v>
      </c>
    </row>
    <row r="11" spans="2:51">
      <c r="B11" s="18" t="s">
        <v>135</v>
      </c>
      <c r="C11" s="17">
        <v>0.229000322005358</v>
      </c>
      <c r="D11" s="17">
        <v>0.224259070180133</v>
      </c>
      <c r="E11" s="17">
        <v>0.23426778910641</v>
      </c>
      <c r="F11" s="17"/>
      <c r="G11" s="17">
        <v>0.171140933704063</v>
      </c>
      <c r="H11" s="17">
        <v>0.17802943533080401</v>
      </c>
      <c r="I11" s="17">
        <v>0.238487592741355</v>
      </c>
      <c r="J11" s="17">
        <v>0.217443770449854</v>
      </c>
      <c r="K11" s="17">
        <v>0.28378082000822302</v>
      </c>
      <c r="L11" s="17">
        <v>0.263006673463138</v>
      </c>
      <c r="M11" s="17"/>
      <c r="N11" s="17">
        <v>0.20991505914624201</v>
      </c>
      <c r="O11" s="17">
        <v>0.18336228648085101</v>
      </c>
      <c r="P11" s="17">
        <v>0.26589059986320801</v>
      </c>
      <c r="Q11" s="17">
        <v>0.272569670116591</v>
      </c>
      <c r="R11" s="17"/>
      <c r="S11" s="17">
        <v>0.249425733365084</v>
      </c>
      <c r="T11" s="17">
        <v>0.21091519641162201</v>
      </c>
      <c r="U11" s="17">
        <v>0.213034268627732</v>
      </c>
      <c r="V11" s="17">
        <v>0.28195015127328699</v>
      </c>
      <c r="W11" s="17">
        <v>0.302537929285076</v>
      </c>
      <c r="X11" s="17">
        <v>0.25528295714063298</v>
      </c>
      <c r="Y11" s="17">
        <v>0.22330116166532801</v>
      </c>
      <c r="Z11" s="17">
        <v>0.14175911530569801</v>
      </c>
      <c r="AA11" s="17">
        <v>0.24735921259787699</v>
      </c>
      <c r="AB11" s="17">
        <v>0.205104815722535</v>
      </c>
      <c r="AC11" s="17">
        <v>0.18857323551749</v>
      </c>
      <c r="AD11" s="17">
        <v>8.0329333236412406E-2</v>
      </c>
      <c r="AE11" s="17"/>
      <c r="AF11" s="17">
        <v>0.28189395136737999</v>
      </c>
      <c r="AG11" s="17">
        <v>0.167692748168354</v>
      </c>
      <c r="AH11" s="17">
        <v>0.26544067224342299</v>
      </c>
      <c r="AI11" s="17"/>
      <c r="AJ11" s="17">
        <v>0.23399334907741301</v>
      </c>
      <c r="AK11" s="17">
        <v>0.192283946845137</v>
      </c>
      <c r="AL11" s="17">
        <v>0.26015750718499098</v>
      </c>
      <c r="AM11" s="17"/>
      <c r="AN11" s="17">
        <v>0.246380813109219</v>
      </c>
      <c r="AO11" s="17">
        <v>0.229809326874714</v>
      </c>
      <c r="AP11" s="17">
        <v>0.18084462429114501</v>
      </c>
      <c r="AQ11" s="17">
        <v>0.225683226370473</v>
      </c>
      <c r="AR11" s="17">
        <v>9.6300289920411994E-2</v>
      </c>
      <c r="AS11" s="17"/>
      <c r="AT11" s="17">
        <v>0.22112285948547999</v>
      </c>
      <c r="AU11" s="17">
        <v>0.29395682610499801</v>
      </c>
      <c r="AV11" s="17"/>
      <c r="AW11" s="17">
        <v>0.18617207732320201</v>
      </c>
      <c r="AX11" s="17">
        <v>0.191583863918911</v>
      </c>
      <c r="AY11" s="17">
        <v>0.283711214704093</v>
      </c>
    </row>
    <row r="12" spans="2:51">
      <c r="B12" s="18" t="s">
        <v>136</v>
      </c>
      <c r="C12" s="17">
        <v>4.1628898072427097E-2</v>
      </c>
      <c r="D12" s="17">
        <v>4.0497905885726597E-2</v>
      </c>
      <c r="E12" s="17">
        <v>4.3250251413564797E-2</v>
      </c>
      <c r="F12" s="17"/>
      <c r="G12" s="17">
        <v>4.5562819013385297E-2</v>
      </c>
      <c r="H12" s="17">
        <v>7.4189797468071403E-2</v>
      </c>
      <c r="I12" s="17">
        <v>3.5439277619919399E-2</v>
      </c>
      <c r="J12" s="17">
        <v>3.4845404640088298E-2</v>
      </c>
      <c r="K12" s="17">
        <v>3.6668553853586798E-2</v>
      </c>
      <c r="L12" s="17">
        <v>2.8997887972185599E-2</v>
      </c>
      <c r="M12" s="17"/>
      <c r="N12" s="17">
        <v>3.4577658887321797E-2</v>
      </c>
      <c r="O12" s="17">
        <v>4.9668121642724002E-2</v>
      </c>
      <c r="P12" s="17">
        <v>4.2863655816926499E-2</v>
      </c>
      <c r="Q12" s="17">
        <v>4.11037994441402E-2</v>
      </c>
      <c r="R12" s="17"/>
      <c r="S12" s="17">
        <v>4.8885379832588498E-2</v>
      </c>
      <c r="T12" s="17">
        <v>3.0492747136713499E-2</v>
      </c>
      <c r="U12" s="17">
        <v>7.2950049956934998E-3</v>
      </c>
      <c r="V12" s="17">
        <v>2.2204007983485399E-2</v>
      </c>
      <c r="W12" s="17">
        <v>5.7272697706766601E-2</v>
      </c>
      <c r="X12" s="17">
        <v>5.2643006254305999E-2</v>
      </c>
      <c r="Y12" s="17">
        <v>2.31760915421131E-2</v>
      </c>
      <c r="Z12" s="17">
        <v>7.33367258298981E-2</v>
      </c>
      <c r="AA12" s="17">
        <v>2.9539047121923699E-2</v>
      </c>
      <c r="AB12" s="17">
        <v>7.6700017286091507E-2</v>
      </c>
      <c r="AC12" s="17">
        <v>4.5044998385922803E-2</v>
      </c>
      <c r="AD12" s="17">
        <v>6.6542248158123193E-2</v>
      </c>
      <c r="AE12" s="17"/>
      <c r="AF12" s="17">
        <v>4.7148402607509798E-2</v>
      </c>
      <c r="AG12" s="17">
        <v>4.0924039447442703E-2</v>
      </c>
      <c r="AH12" s="17">
        <v>4.0964296125810103E-2</v>
      </c>
      <c r="AI12" s="17"/>
      <c r="AJ12" s="17">
        <v>3.0391491840168299E-2</v>
      </c>
      <c r="AK12" s="17">
        <v>5.1557532349553799E-2</v>
      </c>
      <c r="AL12" s="17">
        <v>2.25902882724506E-2</v>
      </c>
      <c r="AM12" s="17"/>
      <c r="AN12" s="17">
        <v>4.8041198517870698E-2</v>
      </c>
      <c r="AO12" s="17">
        <v>4.34301456461514E-2</v>
      </c>
      <c r="AP12" s="17">
        <v>5.1015691554501301E-2</v>
      </c>
      <c r="AQ12" s="17">
        <v>3.3147603341009198E-2</v>
      </c>
      <c r="AR12" s="17">
        <v>0.134190634041715</v>
      </c>
      <c r="AS12" s="17"/>
      <c r="AT12" s="17">
        <v>3.8716596095364798E-2</v>
      </c>
      <c r="AU12" s="17">
        <v>5.98929557792841E-2</v>
      </c>
      <c r="AV12" s="17"/>
      <c r="AW12" s="17">
        <v>2.78553775949653E-2</v>
      </c>
      <c r="AX12" s="17">
        <v>6.6855439135881101E-2</v>
      </c>
      <c r="AY12" s="17">
        <v>4.9445169181488897E-2</v>
      </c>
    </row>
    <row r="13" spans="2:51">
      <c r="B13" s="18" t="s">
        <v>137</v>
      </c>
      <c r="C13" s="17">
        <v>1.91760526207847E-2</v>
      </c>
      <c r="D13" s="17">
        <v>2.3038224355944999E-2</v>
      </c>
      <c r="E13" s="17">
        <v>1.53075218756706E-2</v>
      </c>
      <c r="F13" s="17"/>
      <c r="G13" s="17">
        <v>6.9361782750028403E-3</v>
      </c>
      <c r="H13" s="17">
        <v>8.6867567852157903E-3</v>
      </c>
      <c r="I13" s="17">
        <v>5.5956566522529998E-2</v>
      </c>
      <c r="J13" s="17">
        <v>1.98767165662894E-2</v>
      </c>
      <c r="K13" s="17">
        <v>1.5469582624306401E-2</v>
      </c>
      <c r="L13" s="17">
        <v>1.0513306528553101E-2</v>
      </c>
      <c r="M13" s="17"/>
      <c r="N13" s="17">
        <v>2.03260462116642E-2</v>
      </c>
      <c r="O13" s="17">
        <v>2.2397045146615301E-2</v>
      </c>
      <c r="P13" s="17">
        <v>2.3845765615816399E-2</v>
      </c>
      <c r="Q13" s="17">
        <v>1.03560500967058E-2</v>
      </c>
      <c r="R13" s="17"/>
      <c r="S13" s="17">
        <v>3.4016177651479601E-2</v>
      </c>
      <c r="T13" s="17">
        <v>6.8923983721488596E-3</v>
      </c>
      <c r="U13" s="17">
        <v>8.4567606997656697E-3</v>
      </c>
      <c r="V13" s="17">
        <v>8.8953242989868401E-3</v>
      </c>
      <c r="W13" s="17">
        <v>1.18354954721391E-2</v>
      </c>
      <c r="X13" s="17">
        <v>8.4075476523614908E-3</v>
      </c>
      <c r="Y13" s="17">
        <v>4.4215087442835199E-2</v>
      </c>
      <c r="Z13" s="17">
        <v>1.8436032172374901E-2</v>
      </c>
      <c r="AA13" s="17">
        <v>4.0804152746630303E-2</v>
      </c>
      <c r="AB13" s="17">
        <v>9.7103760430677592E-3</v>
      </c>
      <c r="AC13" s="17">
        <v>0</v>
      </c>
      <c r="AD13" s="17">
        <v>2.1924991777809801E-2</v>
      </c>
      <c r="AE13" s="17"/>
      <c r="AF13" s="17">
        <v>3.4437891224169397E-2</v>
      </c>
      <c r="AG13" s="17">
        <v>8.1251957543908692E-3</v>
      </c>
      <c r="AH13" s="17">
        <v>1.0429173482216E-2</v>
      </c>
      <c r="AI13" s="17"/>
      <c r="AJ13" s="17">
        <v>2.5945458610832701E-2</v>
      </c>
      <c r="AK13" s="17">
        <v>1.03963069166491E-2</v>
      </c>
      <c r="AL13" s="17">
        <v>2.34210944696133E-2</v>
      </c>
      <c r="AM13" s="17"/>
      <c r="AN13" s="17">
        <v>2.48894974041904E-2</v>
      </c>
      <c r="AO13" s="17">
        <v>2.6912976615076599E-2</v>
      </c>
      <c r="AP13" s="17">
        <v>2.0603898011503499E-2</v>
      </c>
      <c r="AQ13" s="17">
        <v>0</v>
      </c>
      <c r="AR13" s="17">
        <v>0</v>
      </c>
      <c r="AS13" s="17"/>
      <c r="AT13" s="17">
        <v>1.7824659822251E-2</v>
      </c>
      <c r="AU13" s="17">
        <v>3.2204839723549303E-2</v>
      </c>
      <c r="AV13" s="17"/>
      <c r="AW13" s="17">
        <v>1.9125783722191599E-2</v>
      </c>
      <c r="AX13" s="17">
        <v>5.8901649471991002E-3</v>
      </c>
      <c r="AY13" s="17">
        <v>2.27155901968937E-2</v>
      </c>
    </row>
    <row r="14" spans="2:51">
      <c r="B14" s="18" t="s">
        <v>119</v>
      </c>
      <c r="C14" s="17">
        <v>2.9526996998992701E-2</v>
      </c>
      <c r="D14" s="17">
        <v>2.8423441746432399E-2</v>
      </c>
      <c r="E14" s="17">
        <v>3.0994328039783799E-2</v>
      </c>
      <c r="F14" s="17"/>
      <c r="G14" s="17">
        <v>2.5157033343334401E-2</v>
      </c>
      <c r="H14" s="17">
        <v>7.0352799843043604E-3</v>
      </c>
      <c r="I14" s="17">
        <v>3.49885734241814E-2</v>
      </c>
      <c r="J14" s="17">
        <v>1.9403328950457099E-2</v>
      </c>
      <c r="K14" s="17">
        <v>4.8757168655045098E-2</v>
      </c>
      <c r="L14" s="17">
        <v>3.9191199282856401E-2</v>
      </c>
      <c r="M14" s="17"/>
      <c r="N14" s="17">
        <v>1.88786279921524E-2</v>
      </c>
      <c r="O14" s="17">
        <v>3.21780432804206E-2</v>
      </c>
      <c r="P14" s="17">
        <v>2.86615904901216E-2</v>
      </c>
      <c r="Q14" s="17">
        <v>4.11047742714672E-2</v>
      </c>
      <c r="R14" s="17"/>
      <c r="S14" s="17">
        <v>6.9914176269357201E-3</v>
      </c>
      <c r="T14" s="17">
        <v>2.1191040458235801E-2</v>
      </c>
      <c r="U14" s="17">
        <v>4.5520401776656699E-2</v>
      </c>
      <c r="V14" s="17">
        <v>3.2528749262509503E-2</v>
      </c>
      <c r="W14" s="17">
        <v>2.9756577204690798E-2</v>
      </c>
      <c r="X14" s="17">
        <v>3.4210925085220403E-2</v>
      </c>
      <c r="Y14" s="17">
        <v>5.6627856885361399E-2</v>
      </c>
      <c r="Z14" s="17">
        <v>1.83590350350274E-2</v>
      </c>
      <c r="AA14" s="17">
        <v>2.44108503763244E-2</v>
      </c>
      <c r="AB14" s="17">
        <v>2.8782189164480401E-2</v>
      </c>
      <c r="AC14" s="17">
        <v>5.6085315439452103E-2</v>
      </c>
      <c r="AD14" s="17">
        <v>3.4714961053471598E-2</v>
      </c>
      <c r="AE14" s="17"/>
      <c r="AF14" s="17">
        <v>3.5376004059025301E-2</v>
      </c>
      <c r="AG14" s="17">
        <v>1.9800771520333799E-2</v>
      </c>
      <c r="AH14" s="17">
        <v>4.3338568106693502E-2</v>
      </c>
      <c r="AI14" s="17"/>
      <c r="AJ14" s="17">
        <v>2.22093611417057E-2</v>
      </c>
      <c r="AK14" s="17">
        <v>1.5525707300155799E-2</v>
      </c>
      <c r="AL14" s="17">
        <v>4.3149498555762403E-2</v>
      </c>
      <c r="AM14" s="17"/>
      <c r="AN14" s="17">
        <v>3.1661758618295399E-2</v>
      </c>
      <c r="AO14" s="17">
        <v>2.2692834651519202E-2</v>
      </c>
      <c r="AP14" s="17">
        <v>2.0607785662990399E-2</v>
      </c>
      <c r="AQ14" s="17">
        <v>8.2614931968434998E-3</v>
      </c>
      <c r="AR14" s="17">
        <v>0</v>
      </c>
      <c r="AS14" s="17"/>
      <c r="AT14" s="17">
        <v>2.63463626389722E-2</v>
      </c>
      <c r="AU14" s="17">
        <v>5.8872062926817799E-2</v>
      </c>
      <c r="AV14" s="17"/>
      <c r="AW14" s="17">
        <v>1.9941732345692301E-2</v>
      </c>
      <c r="AX14" s="17">
        <v>2.1133684626918801E-2</v>
      </c>
      <c r="AY14" s="17">
        <v>4.1776732997243597E-2</v>
      </c>
    </row>
    <row r="15" spans="2:51">
      <c r="B15" s="18" t="s">
        <v>138</v>
      </c>
      <c r="C15" s="21">
        <v>0.68066773030243799</v>
      </c>
      <c r="D15" s="21">
        <v>0.68378135783176297</v>
      </c>
      <c r="E15" s="21">
        <v>0.67618010956457097</v>
      </c>
      <c r="F15" s="21"/>
      <c r="G15" s="21">
        <v>0.75120303566421498</v>
      </c>
      <c r="H15" s="21">
        <v>0.73205873043160496</v>
      </c>
      <c r="I15" s="21">
        <v>0.63512798969201401</v>
      </c>
      <c r="J15" s="21">
        <v>0.70843077939331101</v>
      </c>
      <c r="K15" s="21">
        <v>0.61532387485883799</v>
      </c>
      <c r="L15" s="21">
        <v>0.658290932753267</v>
      </c>
      <c r="M15" s="21"/>
      <c r="N15" s="21">
        <v>0.71630260776262</v>
      </c>
      <c r="O15" s="21">
        <v>0.71239450344938904</v>
      </c>
      <c r="P15" s="21">
        <v>0.63873838821392703</v>
      </c>
      <c r="Q15" s="21">
        <v>0.63486570607109605</v>
      </c>
      <c r="R15" s="21"/>
      <c r="S15" s="21">
        <v>0.66068129152391297</v>
      </c>
      <c r="T15" s="21">
        <v>0.73050861762128005</v>
      </c>
      <c r="U15" s="21">
        <v>0.72569356390015205</v>
      </c>
      <c r="V15" s="21">
        <v>0.65442176718173195</v>
      </c>
      <c r="W15" s="21">
        <v>0.59859730033132796</v>
      </c>
      <c r="X15" s="21">
        <v>0.64945556386747905</v>
      </c>
      <c r="Y15" s="21">
        <v>0.65267980246436297</v>
      </c>
      <c r="Z15" s="21">
        <v>0.74810909165700201</v>
      </c>
      <c r="AA15" s="21">
        <v>0.65788673715724399</v>
      </c>
      <c r="AB15" s="21">
        <v>0.67970260178382602</v>
      </c>
      <c r="AC15" s="21">
        <v>0.71029645065713598</v>
      </c>
      <c r="AD15" s="21">
        <v>0.79648846577418297</v>
      </c>
      <c r="AE15" s="21"/>
      <c r="AF15" s="21">
        <v>0.60114375074191595</v>
      </c>
      <c r="AG15" s="21">
        <v>0.76345724510947799</v>
      </c>
      <c r="AH15" s="21">
        <v>0.63982729004185801</v>
      </c>
      <c r="AI15" s="21"/>
      <c r="AJ15" s="21">
        <v>0.68746033932988104</v>
      </c>
      <c r="AK15" s="21">
        <v>0.73023650658850403</v>
      </c>
      <c r="AL15" s="21">
        <v>0.65068161151718296</v>
      </c>
      <c r="AM15" s="21"/>
      <c r="AN15" s="21">
        <v>0.64902673235042396</v>
      </c>
      <c r="AO15" s="21">
        <v>0.67715471621253898</v>
      </c>
      <c r="AP15" s="21">
        <v>0.72692800047985995</v>
      </c>
      <c r="AQ15" s="21">
        <v>0.73290767709167404</v>
      </c>
      <c r="AR15" s="21">
        <v>0.769509076037873</v>
      </c>
      <c r="AS15" s="21"/>
      <c r="AT15" s="21">
        <v>0.69598952195793196</v>
      </c>
      <c r="AU15" s="21">
        <v>0.55507331546535099</v>
      </c>
      <c r="AV15" s="21"/>
      <c r="AW15" s="21">
        <v>0.74690502901394895</v>
      </c>
      <c r="AX15" s="21">
        <v>0.71453684737109002</v>
      </c>
      <c r="AY15" s="21">
        <v>0.602351292920281</v>
      </c>
    </row>
    <row r="16" spans="2:51">
      <c r="B16" s="18" t="s">
        <v>139</v>
      </c>
      <c r="C16" s="21">
        <v>6.0804950693211797E-2</v>
      </c>
      <c r="D16" s="21">
        <v>6.3536130241671498E-2</v>
      </c>
      <c r="E16" s="21">
        <v>5.85577732892354E-2</v>
      </c>
      <c r="F16" s="21"/>
      <c r="G16" s="21">
        <v>5.2498997288388201E-2</v>
      </c>
      <c r="H16" s="21">
        <v>8.2876554253287202E-2</v>
      </c>
      <c r="I16" s="21">
        <v>9.1395844142449403E-2</v>
      </c>
      <c r="J16" s="21">
        <v>5.4722121206377698E-2</v>
      </c>
      <c r="K16" s="21">
        <v>5.2138136477893199E-2</v>
      </c>
      <c r="L16" s="21">
        <v>3.95111945007387E-2</v>
      </c>
      <c r="M16" s="21"/>
      <c r="N16" s="21">
        <v>5.4903705098985997E-2</v>
      </c>
      <c r="O16" s="21">
        <v>7.2065166789339205E-2</v>
      </c>
      <c r="P16" s="21">
        <v>6.6709421432742902E-2</v>
      </c>
      <c r="Q16" s="21">
        <v>5.1459849540846002E-2</v>
      </c>
      <c r="R16" s="21"/>
      <c r="S16" s="21">
        <v>8.2901557484068106E-2</v>
      </c>
      <c r="T16" s="21">
        <v>3.7385145508862398E-2</v>
      </c>
      <c r="U16" s="21">
        <v>1.5751765695459202E-2</v>
      </c>
      <c r="V16" s="21">
        <v>3.1099332282472199E-2</v>
      </c>
      <c r="W16" s="21">
        <v>6.9108193178905694E-2</v>
      </c>
      <c r="X16" s="21">
        <v>6.1050553906667498E-2</v>
      </c>
      <c r="Y16" s="21">
        <v>6.7391178984948202E-2</v>
      </c>
      <c r="Z16" s="21">
        <v>9.17727580022729E-2</v>
      </c>
      <c r="AA16" s="21">
        <v>7.0343199868554099E-2</v>
      </c>
      <c r="AB16" s="21">
        <v>8.6410393329159299E-2</v>
      </c>
      <c r="AC16" s="21">
        <v>4.5044998385922803E-2</v>
      </c>
      <c r="AD16" s="21">
        <v>8.8467239935933001E-2</v>
      </c>
      <c r="AE16" s="21"/>
      <c r="AF16" s="21">
        <v>8.1586293831679202E-2</v>
      </c>
      <c r="AG16" s="21">
        <v>4.9049235201833602E-2</v>
      </c>
      <c r="AH16" s="21">
        <v>5.1393469608026099E-2</v>
      </c>
      <c r="AI16" s="21"/>
      <c r="AJ16" s="21">
        <v>5.6336950451000997E-2</v>
      </c>
      <c r="AK16" s="21">
        <v>6.1953839266203001E-2</v>
      </c>
      <c r="AL16" s="21">
        <v>4.6011382742063997E-2</v>
      </c>
      <c r="AM16" s="21"/>
      <c r="AN16" s="21">
        <v>7.2930695922061098E-2</v>
      </c>
      <c r="AO16" s="21">
        <v>7.0343122261228005E-2</v>
      </c>
      <c r="AP16" s="21">
        <v>7.1619589566004796E-2</v>
      </c>
      <c r="AQ16" s="21">
        <v>3.3147603341009198E-2</v>
      </c>
      <c r="AR16" s="21">
        <v>0.134190634041715</v>
      </c>
      <c r="AS16" s="21"/>
      <c r="AT16" s="21">
        <v>5.6541255917615801E-2</v>
      </c>
      <c r="AU16" s="21">
        <v>9.2097795502833493E-2</v>
      </c>
      <c r="AV16" s="21"/>
      <c r="AW16" s="21">
        <v>4.6981161317156898E-2</v>
      </c>
      <c r="AX16" s="21">
        <v>7.2745604083080201E-2</v>
      </c>
      <c r="AY16" s="21">
        <v>7.2160759378382705E-2</v>
      </c>
    </row>
    <row r="17" spans="2:51">
      <c r="B17" s="18" t="s">
        <v>140</v>
      </c>
      <c r="C17" s="22">
        <v>0.61986277960922598</v>
      </c>
      <c r="D17" s="22">
        <v>0.62024522759009204</v>
      </c>
      <c r="E17" s="22">
        <v>0.61762233627533603</v>
      </c>
      <c r="F17" s="22"/>
      <c r="G17" s="22">
        <v>0.69870403837582595</v>
      </c>
      <c r="H17" s="22">
        <v>0.64918217617831797</v>
      </c>
      <c r="I17" s="22">
        <v>0.54373214554956495</v>
      </c>
      <c r="J17" s="22">
        <v>0.65370865818693302</v>
      </c>
      <c r="K17" s="22">
        <v>0.56318573838094499</v>
      </c>
      <c r="L17" s="22">
        <v>0.61877973825252797</v>
      </c>
      <c r="M17" s="22"/>
      <c r="N17" s="22">
        <v>0.66139890266363399</v>
      </c>
      <c r="O17" s="22">
        <v>0.64032933666004999</v>
      </c>
      <c r="P17" s="22">
        <v>0.57202896678118398</v>
      </c>
      <c r="Q17" s="22">
        <v>0.58340585653025001</v>
      </c>
      <c r="R17" s="22"/>
      <c r="S17" s="22">
        <v>0.57777973403984495</v>
      </c>
      <c r="T17" s="22">
        <v>0.69312347211241698</v>
      </c>
      <c r="U17" s="22">
        <v>0.70994179820469305</v>
      </c>
      <c r="V17" s="22">
        <v>0.62332243489925898</v>
      </c>
      <c r="W17" s="22">
        <v>0.52948910715242203</v>
      </c>
      <c r="X17" s="22">
        <v>0.58840500996081202</v>
      </c>
      <c r="Y17" s="22">
        <v>0.58528862347941502</v>
      </c>
      <c r="Z17" s="22">
        <v>0.65633633365472899</v>
      </c>
      <c r="AA17" s="22">
        <v>0.58754353728869002</v>
      </c>
      <c r="AB17" s="22">
        <v>0.59329220845466601</v>
      </c>
      <c r="AC17" s="22">
        <v>0.66525145227121296</v>
      </c>
      <c r="AD17" s="22">
        <v>0.70802122583825</v>
      </c>
      <c r="AE17" s="22"/>
      <c r="AF17" s="22">
        <v>0.51955745691023703</v>
      </c>
      <c r="AG17" s="22">
        <v>0.71440800990764497</v>
      </c>
      <c r="AH17" s="22">
        <v>0.58843382043383197</v>
      </c>
      <c r="AI17" s="22"/>
      <c r="AJ17" s="22">
        <v>0.63112338887887998</v>
      </c>
      <c r="AK17" s="22">
        <v>0.66828266732230102</v>
      </c>
      <c r="AL17" s="22">
        <v>0.604670228775119</v>
      </c>
      <c r="AM17" s="22"/>
      <c r="AN17" s="22">
        <v>0.57609603642836305</v>
      </c>
      <c r="AO17" s="22">
        <v>0.60681159395131101</v>
      </c>
      <c r="AP17" s="22">
        <v>0.65530841091385506</v>
      </c>
      <c r="AQ17" s="22">
        <v>0.69976007375066496</v>
      </c>
      <c r="AR17" s="22">
        <v>0.63531844199615795</v>
      </c>
      <c r="AS17" s="22"/>
      <c r="AT17" s="22">
        <v>0.63944826604031602</v>
      </c>
      <c r="AU17" s="22">
        <v>0.46297551996251701</v>
      </c>
      <c r="AV17" s="22"/>
      <c r="AW17" s="22">
        <v>0.69992386769679205</v>
      </c>
      <c r="AX17" s="22">
        <v>0.64179124328800996</v>
      </c>
      <c r="AY17" s="22">
        <v>0.53019053354189805</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2022</v>
      </c>
      <c r="D7" s="10">
        <v>939</v>
      </c>
      <c r="E7" s="10">
        <v>1076</v>
      </c>
      <c r="F7" s="10"/>
      <c r="G7" s="10">
        <v>181</v>
      </c>
      <c r="H7" s="10">
        <v>280</v>
      </c>
      <c r="I7" s="10">
        <v>278</v>
      </c>
      <c r="J7" s="10">
        <v>353</v>
      </c>
      <c r="K7" s="10">
        <v>422</v>
      </c>
      <c r="L7" s="10">
        <v>508</v>
      </c>
      <c r="M7" s="10"/>
      <c r="N7" s="10">
        <v>584</v>
      </c>
      <c r="O7" s="10">
        <v>577</v>
      </c>
      <c r="P7" s="10">
        <v>386</v>
      </c>
      <c r="Q7" s="10">
        <v>464</v>
      </c>
      <c r="R7" s="10"/>
      <c r="S7" s="10">
        <v>210</v>
      </c>
      <c r="T7" s="10">
        <v>291</v>
      </c>
      <c r="U7" s="10">
        <v>193</v>
      </c>
      <c r="V7" s="10">
        <v>187</v>
      </c>
      <c r="W7" s="10">
        <v>152</v>
      </c>
      <c r="X7" s="10">
        <v>189</v>
      </c>
      <c r="Y7" s="10">
        <v>168</v>
      </c>
      <c r="Z7" s="10">
        <v>91</v>
      </c>
      <c r="AA7" s="10">
        <v>237</v>
      </c>
      <c r="AB7" s="10">
        <v>174</v>
      </c>
      <c r="AC7" s="10">
        <v>80</v>
      </c>
      <c r="AD7" s="10">
        <v>50</v>
      </c>
      <c r="AE7" s="10"/>
      <c r="AF7" s="10">
        <v>868</v>
      </c>
      <c r="AG7" s="10">
        <v>848</v>
      </c>
      <c r="AH7" s="10">
        <v>203</v>
      </c>
      <c r="AI7" s="10"/>
      <c r="AJ7" s="10">
        <v>462</v>
      </c>
      <c r="AK7" s="10">
        <v>627</v>
      </c>
      <c r="AL7" s="10">
        <v>181</v>
      </c>
      <c r="AM7" s="10"/>
      <c r="AN7" s="10">
        <v>428</v>
      </c>
      <c r="AO7" s="10">
        <v>362</v>
      </c>
      <c r="AP7" s="10">
        <v>475</v>
      </c>
      <c r="AQ7" s="10">
        <v>196</v>
      </c>
      <c r="AR7" s="10">
        <v>32</v>
      </c>
      <c r="AS7" s="10"/>
      <c r="AT7" s="10">
        <v>1857</v>
      </c>
      <c r="AU7" s="10">
        <v>159</v>
      </c>
      <c r="AV7" s="10"/>
      <c r="AW7" s="10">
        <v>1097</v>
      </c>
      <c r="AX7" s="10">
        <v>266</v>
      </c>
      <c r="AY7" s="10">
        <v>659</v>
      </c>
    </row>
    <row r="8" spans="2:51" ht="30" customHeight="1">
      <c r="B8" s="11" t="s">
        <v>112</v>
      </c>
      <c r="C8" s="11">
        <v>2011</v>
      </c>
      <c r="D8" s="11">
        <v>960</v>
      </c>
      <c r="E8" s="11">
        <v>1044</v>
      </c>
      <c r="F8" s="11"/>
      <c r="G8" s="11">
        <v>208</v>
      </c>
      <c r="H8" s="11">
        <v>346</v>
      </c>
      <c r="I8" s="11">
        <v>312</v>
      </c>
      <c r="J8" s="11">
        <v>345</v>
      </c>
      <c r="K8" s="11">
        <v>344</v>
      </c>
      <c r="L8" s="11">
        <v>456</v>
      </c>
      <c r="M8" s="11"/>
      <c r="N8" s="11">
        <v>531</v>
      </c>
      <c r="O8" s="11">
        <v>529</v>
      </c>
      <c r="P8" s="11">
        <v>446</v>
      </c>
      <c r="Q8" s="11">
        <v>493</v>
      </c>
      <c r="R8" s="11"/>
      <c r="S8" s="11">
        <v>258</v>
      </c>
      <c r="T8" s="11">
        <v>275</v>
      </c>
      <c r="U8" s="11">
        <v>168</v>
      </c>
      <c r="V8" s="11">
        <v>194</v>
      </c>
      <c r="W8" s="11">
        <v>143</v>
      </c>
      <c r="X8" s="11">
        <v>203</v>
      </c>
      <c r="Y8" s="11">
        <v>156</v>
      </c>
      <c r="Z8" s="11">
        <v>78</v>
      </c>
      <c r="AA8" s="11">
        <v>226</v>
      </c>
      <c r="AB8" s="11">
        <v>174</v>
      </c>
      <c r="AC8" s="11">
        <v>81</v>
      </c>
      <c r="AD8" s="11">
        <v>54</v>
      </c>
      <c r="AE8" s="11"/>
      <c r="AF8" s="11">
        <v>843</v>
      </c>
      <c r="AG8" s="11">
        <v>829</v>
      </c>
      <c r="AH8" s="11">
        <v>224</v>
      </c>
      <c r="AI8" s="11"/>
      <c r="AJ8" s="11">
        <v>436</v>
      </c>
      <c r="AK8" s="11">
        <v>646</v>
      </c>
      <c r="AL8" s="11">
        <v>173</v>
      </c>
      <c r="AM8" s="11"/>
      <c r="AN8" s="11">
        <v>429</v>
      </c>
      <c r="AO8" s="11">
        <v>373</v>
      </c>
      <c r="AP8" s="11">
        <v>471</v>
      </c>
      <c r="AQ8" s="11">
        <v>195</v>
      </c>
      <c r="AR8" s="11">
        <v>29</v>
      </c>
      <c r="AS8" s="11"/>
      <c r="AT8" s="11">
        <v>1819</v>
      </c>
      <c r="AU8" s="11">
        <v>186</v>
      </c>
      <c r="AV8" s="11"/>
      <c r="AW8" s="11">
        <v>1049</v>
      </c>
      <c r="AX8" s="11">
        <v>278</v>
      </c>
      <c r="AY8" s="11">
        <v>685</v>
      </c>
    </row>
    <row r="9" spans="2:51">
      <c r="B9" s="18" t="s">
        <v>133</v>
      </c>
      <c r="C9" s="17">
        <v>0.19564968898190799</v>
      </c>
      <c r="D9" s="17">
        <v>0.24206150099097401</v>
      </c>
      <c r="E9" s="17">
        <v>0.15230312001773499</v>
      </c>
      <c r="F9" s="17"/>
      <c r="G9" s="17">
        <v>0.14276978700455201</v>
      </c>
      <c r="H9" s="17">
        <v>0.156044292667773</v>
      </c>
      <c r="I9" s="17">
        <v>0.222968291560284</v>
      </c>
      <c r="J9" s="17">
        <v>0.235123946500714</v>
      </c>
      <c r="K9" s="17">
        <v>0.20228741667733999</v>
      </c>
      <c r="L9" s="17">
        <v>0.196317442989873</v>
      </c>
      <c r="M9" s="17"/>
      <c r="N9" s="17">
        <v>0.25692612379360702</v>
      </c>
      <c r="O9" s="17">
        <v>0.17989596677681999</v>
      </c>
      <c r="P9" s="17">
        <v>0.14447758891929999</v>
      </c>
      <c r="Q9" s="17">
        <v>0.19407304979576101</v>
      </c>
      <c r="R9" s="17"/>
      <c r="S9" s="17">
        <v>0.20751300585021101</v>
      </c>
      <c r="T9" s="17">
        <v>0.16903719273555901</v>
      </c>
      <c r="U9" s="17">
        <v>0.22465659031721699</v>
      </c>
      <c r="V9" s="17">
        <v>0.17707120134250501</v>
      </c>
      <c r="W9" s="17">
        <v>0.173758933794149</v>
      </c>
      <c r="X9" s="17">
        <v>0.163374378294214</v>
      </c>
      <c r="Y9" s="17">
        <v>0.241270914889435</v>
      </c>
      <c r="Z9" s="17">
        <v>0.25898466179201102</v>
      </c>
      <c r="AA9" s="17">
        <v>0.21950684957179001</v>
      </c>
      <c r="AB9" s="17">
        <v>0.14655198467048</v>
      </c>
      <c r="AC9" s="17">
        <v>0.25309410633875901</v>
      </c>
      <c r="AD9" s="17">
        <v>0.1802374838361</v>
      </c>
      <c r="AE9" s="17"/>
      <c r="AF9" s="17">
        <v>0.16473859240073399</v>
      </c>
      <c r="AG9" s="17">
        <v>0.24847055651213301</v>
      </c>
      <c r="AH9" s="17">
        <v>0.131661546876161</v>
      </c>
      <c r="AI9" s="17"/>
      <c r="AJ9" s="17">
        <v>0.19215404242821299</v>
      </c>
      <c r="AK9" s="17">
        <v>0.22317511408316201</v>
      </c>
      <c r="AL9" s="17">
        <v>0.26058947738017302</v>
      </c>
      <c r="AM9" s="17"/>
      <c r="AN9" s="17">
        <v>0.14926963310654701</v>
      </c>
      <c r="AO9" s="17">
        <v>0.202266528369549</v>
      </c>
      <c r="AP9" s="17">
        <v>0.206130511775451</v>
      </c>
      <c r="AQ9" s="17">
        <v>0.286822157932624</v>
      </c>
      <c r="AR9" s="17">
        <v>0.44667122536494602</v>
      </c>
      <c r="AS9" s="17"/>
      <c r="AT9" s="17">
        <v>0.19241590872349401</v>
      </c>
      <c r="AU9" s="17">
        <v>0.217469924085052</v>
      </c>
      <c r="AV9" s="17"/>
      <c r="AW9" s="17">
        <v>0.25458211754659299</v>
      </c>
      <c r="AX9" s="17">
        <v>0.126103710960948</v>
      </c>
      <c r="AY9" s="17">
        <v>0.13357911567277</v>
      </c>
    </row>
    <row r="10" spans="2:51">
      <c r="B10" s="18" t="s">
        <v>134</v>
      </c>
      <c r="C10" s="17">
        <v>0.45112847373215098</v>
      </c>
      <c r="D10" s="17">
        <v>0.489229537408853</v>
      </c>
      <c r="E10" s="17">
        <v>0.41528768593203103</v>
      </c>
      <c r="F10" s="17"/>
      <c r="G10" s="17">
        <v>0.480970070498909</v>
      </c>
      <c r="H10" s="17">
        <v>0.47063530991511399</v>
      </c>
      <c r="I10" s="17">
        <v>0.43935839980258301</v>
      </c>
      <c r="J10" s="17">
        <v>0.40545052064576698</v>
      </c>
      <c r="K10" s="17">
        <v>0.40612943277826102</v>
      </c>
      <c r="L10" s="17">
        <v>0.49924213326132899</v>
      </c>
      <c r="M10" s="17"/>
      <c r="N10" s="17">
        <v>0.49821695336532901</v>
      </c>
      <c r="O10" s="17">
        <v>0.48267859742575397</v>
      </c>
      <c r="P10" s="17">
        <v>0.43210820569529801</v>
      </c>
      <c r="Q10" s="17">
        <v>0.381122255478831</v>
      </c>
      <c r="R10" s="17"/>
      <c r="S10" s="17">
        <v>0.54186084126609602</v>
      </c>
      <c r="T10" s="17">
        <v>0.43758253726773499</v>
      </c>
      <c r="U10" s="17">
        <v>0.41716657857263401</v>
      </c>
      <c r="V10" s="17">
        <v>0.44472389461407302</v>
      </c>
      <c r="W10" s="17">
        <v>0.42899062305987401</v>
      </c>
      <c r="X10" s="17">
        <v>0.45033747797047802</v>
      </c>
      <c r="Y10" s="17">
        <v>0.42924733273759702</v>
      </c>
      <c r="Z10" s="17">
        <v>0.47088843983476097</v>
      </c>
      <c r="AA10" s="17">
        <v>0.42830691835833401</v>
      </c>
      <c r="AB10" s="17">
        <v>0.46922991194593999</v>
      </c>
      <c r="AC10" s="17">
        <v>0.46578739275777598</v>
      </c>
      <c r="AD10" s="17">
        <v>0.32738637216092398</v>
      </c>
      <c r="AE10" s="17"/>
      <c r="AF10" s="17">
        <v>0.42563783553128698</v>
      </c>
      <c r="AG10" s="17">
        <v>0.47265415334677002</v>
      </c>
      <c r="AH10" s="17">
        <v>0.44417012873497602</v>
      </c>
      <c r="AI10" s="17"/>
      <c r="AJ10" s="17">
        <v>0.48934473665906297</v>
      </c>
      <c r="AK10" s="17">
        <v>0.47606761450787799</v>
      </c>
      <c r="AL10" s="17">
        <v>0.452583959397928</v>
      </c>
      <c r="AM10" s="17"/>
      <c r="AN10" s="17">
        <v>0.391813226603832</v>
      </c>
      <c r="AO10" s="17">
        <v>0.42640789696494302</v>
      </c>
      <c r="AP10" s="17">
        <v>0.49465642825293699</v>
      </c>
      <c r="AQ10" s="17">
        <v>0.46883125714920598</v>
      </c>
      <c r="AR10" s="17">
        <v>0.49554251150456002</v>
      </c>
      <c r="AS10" s="17"/>
      <c r="AT10" s="17">
        <v>0.45799673612729103</v>
      </c>
      <c r="AU10" s="17">
        <v>0.397528863682791</v>
      </c>
      <c r="AV10" s="17"/>
      <c r="AW10" s="17">
        <v>0.49205559456882098</v>
      </c>
      <c r="AX10" s="17">
        <v>0.458542341371176</v>
      </c>
      <c r="AY10" s="17">
        <v>0.38543259302365801</v>
      </c>
    </row>
    <row r="11" spans="2:51">
      <c r="B11" s="18" t="s">
        <v>135</v>
      </c>
      <c r="C11" s="17">
        <v>0.24538342138627001</v>
      </c>
      <c r="D11" s="17">
        <v>0.19437335951232801</v>
      </c>
      <c r="E11" s="17">
        <v>0.29304662127641301</v>
      </c>
      <c r="F11" s="17"/>
      <c r="G11" s="17">
        <v>0.248814766562926</v>
      </c>
      <c r="H11" s="17">
        <v>0.26672776396711501</v>
      </c>
      <c r="I11" s="17">
        <v>0.232261238916706</v>
      </c>
      <c r="J11" s="17">
        <v>0.221663156732153</v>
      </c>
      <c r="K11" s="17">
        <v>0.28022770042905498</v>
      </c>
      <c r="L11" s="17">
        <v>0.22825455441421399</v>
      </c>
      <c r="M11" s="17"/>
      <c r="N11" s="17">
        <v>0.18143186019537</v>
      </c>
      <c r="O11" s="17">
        <v>0.20834736234974299</v>
      </c>
      <c r="P11" s="17">
        <v>0.29199558456022601</v>
      </c>
      <c r="Q11" s="17">
        <v>0.317321190327364</v>
      </c>
      <c r="R11" s="17"/>
      <c r="S11" s="17">
        <v>0.167790155312044</v>
      </c>
      <c r="T11" s="17">
        <v>0.28487961811322798</v>
      </c>
      <c r="U11" s="17">
        <v>0.24426930684654</v>
      </c>
      <c r="V11" s="17">
        <v>0.28020658572789298</v>
      </c>
      <c r="W11" s="17">
        <v>0.27368229721562998</v>
      </c>
      <c r="X11" s="17">
        <v>0.30019011692711201</v>
      </c>
      <c r="Y11" s="17">
        <v>0.216820035705136</v>
      </c>
      <c r="Z11" s="17">
        <v>0.238064341523305</v>
      </c>
      <c r="AA11" s="17">
        <v>0.26032357181537402</v>
      </c>
      <c r="AB11" s="17">
        <v>0.24283719196827999</v>
      </c>
      <c r="AC11" s="17">
        <v>0.14286134249907001</v>
      </c>
      <c r="AD11" s="17">
        <v>0.20363307330550601</v>
      </c>
      <c r="AE11" s="17"/>
      <c r="AF11" s="17">
        <v>0.28757172911141898</v>
      </c>
      <c r="AG11" s="17">
        <v>0.18642349589066601</v>
      </c>
      <c r="AH11" s="17">
        <v>0.30774659321231301</v>
      </c>
      <c r="AI11" s="17"/>
      <c r="AJ11" s="17">
        <v>0.235511107932041</v>
      </c>
      <c r="AK11" s="17">
        <v>0.211027473644394</v>
      </c>
      <c r="AL11" s="17">
        <v>0.22457407765714901</v>
      </c>
      <c r="AM11" s="17"/>
      <c r="AN11" s="17">
        <v>0.305726373103889</v>
      </c>
      <c r="AO11" s="17">
        <v>0.25311233620851498</v>
      </c>
      <c r="AP11" s="17">
        <v>0.220603500362759</v>
      </c>
      <c r="AQ11" s="17">
        <v>0.178770979041628</v>
      </c>
      <c r="AR11" s="17">
        <v>5.7786263130493301E-2</v>
      </c>
      <c r="AS11" s="17"/>
      <c r="AT11" s="17">
        <v>0.245016408232685</v>
      </c>
      <c r="AU11" s="17">
        <v>0.25127907001787703</v>
      </c>
      <c r="AV11" s="17"/>
      <c r="AW11" s="17">
        <v>0.18070234124213999</v>
      </c>
      <c r="AX11" s="17">
        <v>0.306768780683215</v>
      </c>
      <c r="AY11" s="17">
        <v>0.31956831980004402</v>
      </c>
    </row>
    <row r="12" spans="2:51">
      <c r="B12" s="18" t="s">
        <v>136</v>
      </c>
      <c r="C12" s="17">
        <v>5.53544010189174E-2</v>
      </c>
      <c r="D12" s="17">
        <v>4.3229434619601298E-2</v>
      </c>
      <c r="E12" s="17">
        <v>6.6869480943744106E-2</v>
      </c>
      <c r="F12" s="17"/>
      <c r="G12" s="17">
        <v>6.5816412486537204E-2</v>
      </c>
      <c r="H12" s="17">
        <v>5.8656000388966699E-2</v>
      </c>
      <c r="I12" s="17">
        <v>5.1491530404954598E-2</v>
      </c>
      <c r="J12" s="17">
        <v>6.01432686005441E-2</v>
      </c>
      <c r="K12" s="17">
        <v>6.10692068931925E-2</v>
      </c>
      <c r="L12" s="17">
        <v>4.2774368403438699E-2</v>
      </c>
      <c r="M12" s="17"/>
      <c r="N12" s="17">
        <v>3.6038291970847298E-2</v>
      </c>
      <c r="O12" s="17">
        <v>5.9118665192282399E-2</v>
      </c>
      <c r="P12" s="17">
        <v>7.1372486266992302E-2</v>
      </c>
      <c r="Q12" s="17">
        <v>5.4739417193139399E-2</v>
      </c>
      <c r="R12" s="17"/>
      <c r="S12" s="17">
        <v>4.5278023790427301E-2</v>
      </c>
      <c r="T12" s="17">
        <v>4.1219873773717698E-2</v>
      </c>
      <c r="U12" s="17">
        <v>7.0589015215549999E-2</v>
      </c>
      <c r="V12" s="17">
        <v>5.8635905665504598E-2</v>
      </c>
      <c r="W12" s="17">
        <v>6.0529078722411402E-2</v>
      </c>
      <c r="X12" s="17">
        <v>3.6496421754608301E-2</v>
      </c>
      <c r="Y12" s="17">
        <v>4.0538140596262803E-2</v>
      </c>
      <c r="Z12" s="17">
        <v>1.0415266486908799E-2</v>
      </c>
      <c r="AA12" s="17">
        <v>7.2089411585467403E-2</v>
      </c>
      <c r="AB12" s="17">
        <v>5.0697329095544003E-2</v>
      </c>
      <c r="AC12" s="17">
        <v>9.3840884905857902E-2</v>
      </c>
      <c r="AD12" s="17">
        <v>0.168157197218432</v>
      </c>
      <c r="AE12" s="17"/>
      <c r="AF12" s="17">
        <v>6.8656196885416396E-2</v>
      </c>
      <c r="AG12" s="17">
        <v>4.7933322829765403E-2</v>
      </c>
      <c r="AH12" s="17">
        <v>3.9406299322557202E-2</v>
      </c>
      <c r="AI12" s="17"/>
      <c r="AJ12" s="17">
        <v>4.77968256234821E-2</v>
      </c>
      <c r="AK12" s="17">
        <v>4.7687319366543801E-2</v>
      </c>
      <c r="AL12" s="17">
        <v>4.2274634002235398E-2</v>
      </c>
      <c r="AM12" s="17"/>
      <c r="AN12" s="17">
        <v>7.7734230638745502E-2</v>
      </c>
      <c r="AO12" s="17">
        <v>6.24346360909942E-2</v>
      </c>
      <c r="AP12" s="17">
        <v>3.9060084587524899E-2</v>
      </c>
      <c r="AQ12" s="17">
        <v>4.2368641850522297E-2</v>
      </c>
      <c r="AR12" s="17">
        <v>0</v>
      </c>
      <c r="AS12" s="17"/>
      <c r="AT12" s="17">
        <v>5.45863726004851E-2</v>
      </c>
      <c r="AU12" s="17">
        <v>6.0051076752669998E-2</v>
      </c>
      <c r="AV12" s="17"/>
      <c r="AW12" s="17">
        <v>4.8896477637476503E-2</v>
      </c>
      <c r="AX12" s="17">
        <v>6.2121858238699798E-2</v>
      </c>
      <c r="AY12" s="17">
        <v>6.2502282852183094E-2</v>
      </c>
    </row>
    <row r="13" spans="2:51">
      <c r="B13" s="18" t="s">
        <v>137</v>
      </c>
      <c r="C13" s="17">
        <v>1.1407930159954199E-2</v>
      </c>
      <c r="D13" s="17">
        <v>1.0183389659525401E-2</v>
      </c>
      <c r="E13" s="17">
        <v>1.2608719712733101E-2</v>
      </c>
      <c r="F13" s="17"/>
      <c r="G13" s="17">
        <v>2.1852766269056401E-2</v>
      </c>
      <c r="H13" s="17">
        <v>9.3704838818434305E-3</v>
      </c>
      <c r="I13" s="17">
        <v>8.5660347402212109E-3</v>
      </c>
      <c r="J13" s="17">
        <v>1.1683458851251299E-2</v>
      </c>
      <c r="K13" s="17">
        <v>1.5215328346036E-2</v>
      </c>
      <c r="L13" s="17">
        <v>7.0443096830095503E-3</v>
      </c>
      <c r="M13" s="17"/>
      <c r="N13" s="17">
        <v>3.4257981317522899E-3</v>
      </c>
      <c r="O13" s="17">
        <v>1.45101602426776E-2</v>
      </c>
      <c r="P13" s="17">
        <v>1.38318660342548E-2</v>
      </c>
      <c r="Q13" s="17">
        <v>1.47427425865338E-2</v>
      </c>
      <c r="R13" s="17"/>
      <c r="S13" s="17">
        <v>5.4281690686959604E-3</v>
      </c>
      <c r="T13" s="17">
        <v>1.3476308360194301E-2</v>
      </c>
      <c r="U13" s="17">
        <v>5.92987002493435E-3</v>
      </c>
      <c r="V13" s="17">
        <v>4.6711617262161801E-3</v>
      </c>
      <c r="W13" s="17">
        <v>6.2648695695213296E-3</v>
      </c>
      <c r="X13" s="17">
        <v>4.7273279137586303E-3</v>
      </c>
      <c r="Y13" s="17">
        <v>3.4636150296962903E-2</v>
      </c>
      <c r="Z13" s="17">
        <v>0</v>
      </c>
      <c r="AA13" s="17">
        <v>3.9678434728518796E-3</v>
      </c>
      <c r="AB13" s="17">
        <v>3.1125485633278601E-2</v>
      </c>
      <c r="AC13" s="17">
        <v>0</v>
      </c>
      <c r="AD13" s="17">
        <v>4.3529836731078499E-2</v>
      </c>
      <c r="AE13" s="17"/>
      <c r="AF13" s="17">
        <v>1.33374342339197E-2</v>
      </c>
      <c r="AG13" s="17">
        <v>7.9021143289002508E-3</v>
      </c>
      <c r="AH13" s="17">
        <v>1.84979440163432E-2</v>
      </c>
      <c r="AI13" s="17"/>
      <c r="AJ13" s="17">
        <v>9.6185998816585294E-3</v>
      </c>
      <c r="AK13" s="17">
        <v>1.3909226688437699E-2</v>
      </c>
      <c r="AL13" s="17">
        <v>5.6046437804111596E-3</v>
      </c>
      <c r="AM13" s="17"/>
      <c r="AN13" s="17">
        <v>2.1910789640538799E-2</v>
      </c>
      <c r="AO13" s="17">
        <v>8.01248835252737E-3</v>
      </c>
      <c r="AP13" s="17">
        <v>7.7484687252669096E-3</v>
      </c>
      <c r="AQ13" s="17">
        <v>1.0097131116940701E-2</v>
      </c>
      <c r="AR13" s="17">
        <v>0</v>
      </c>
      <c r="AS13" s="17"/>
      <c r="AT13" s="17">
        <v>9.6040191668989999E-3</v>
      </c>
      <c r="AU13" s="17">
        <v>2.9393436686043599E-2</v>
      </c>
      <c r="AV13" s="17"/>
      <c r="AW13" s="17">
        <v>7.9989130372546107E-3</v>
      </c>
      <c r="AX13" s="17">
        <v>8.1011968407494195E-3</v>
      </c>
      <c r="AY13" s="17">
        <v>1.79704411714138E-2</v>
      </c>
    </row>
    <row r="14" spans="2:51">
      <c r="B14" s="18" t="s">
        <v>119</v>
      </c>
      <c r="C14" s="17">
        <v>4.1076084720799703E-2</v>
      </c>
      <c r="D14" s="17">
        <v>2.0922777808717302E-2</v>
      </c>
      <c r="E14" s="17">
        <v>5.9884372117343501E-2</v>
      </c>
      <c r="F14" s="17"/>
      <c r="G14" s="17">
        <v>3.97761971780198E-2</v>
      </c>
      <c r="H14" s="17">
        <v>3.85661491791882E-2</v>
      </c>
      <c r="I14" s="17">
        <v>4.5354504575251801E-2</v>
      </c>
      <c r="J14" s="17">
        <v>6.5935648669570496E-2</v>
      </c>
      <c r="K14" s="17">
        <v>3.5070914876115897E-2</v>
      </c>
      <c r="L14" s="17">
        <v>2.6367191248135899E-2</v>
      </c>
      <c r="M14" s="17"/>
      <c r="N14" s="17">
        <v>2.3960972543094101E-2</v>
      </c>
      <c r="O14" s="17">
        <v>5.5449248012723898E-2</v>
      </c>
      <c r="P14" s="17">
        <v>4.6214268523929597E-2</v>
      </c>
      <c r="Q14" s="17">
        <v>3.8001344618371097E-2</v>
      </c>
      <c r="R14" s="17"/>
      <c r="S14" s="17">
        <v>3.21298047125263E-2</v>
      </c>
      <c r="T14" s="17">
        <v>5.3804469749565702E-2</v>
      </c>
      <c r="U14" s="17">
        <v>3.7388639023124899E-2</v>
      </c>
      <c r="V14" s="17">
        <v>3.4691250923808897E-2</v>
      </c>
      <c r="W14" s="17">
        <v>5.6774197638413598E-2</v>
      </c>
      <c r="X14" s="17">
        <v>4.48742771398302E-2</v>
      </c>
      <c r="Y14" s="17">
        <v>3.7487425774606099E-2</v>
      </c>
      <c r="Z14" s="17">
        <v>2.1647290363014202E-2</v>
      </c>
      <c r="AA14" s="17">
        <v>1.58054051961832E-2</v>
      </c>
      <c r="AB14" s="17">
        <v>5.9558096686477199E-2</v>
      </c>
      <c r="AC14" s="17">
        <v>4.4416273498537898E-2</v>
      </c>
      <c r="AD14" s="17">
        <v>7.7056036747959494E-2</v>
      </c>
      <c r="AE14" s="17"/>
      <c r="AF14" s="17">
        <v>4.0058211837223898E-2</v>
      </c>
      <c r="AG14" s="17">
        <v>3.6616357091765001E-2</v>
      </c>
      <c r="AH14" s="17">
        <v>5.8517487837649297E-2</v>
      </c>
      <c r="AI14" s="17"/>
      <c r="AJ14" s="17">
        <v>2.55746874755437E-2</v>
      </c>
      <c r="AK14" s="17">
        <v>2.8133251709584299E-2</v>
      </c>
      <c r="AL14" s="17">
        <v>1.4373207782104099E-2</v>
      </c>
      <c r="AM14" s="17"/>
      <c r="AN14" s="17">
        <v>5.3545746906447499E-2</v>
      </c>
      <c r="AO14" s="17">
        <v>4.7766114013471202E-2</v>
      </c>
      <c r="AP14" s="17">
        <v>3.1801006296061501E-2</v>
      </c>
      <c r="AQ14" s="17">
        <v>1.31098329090791E-2</v>
      </c>
      <c r="AR14" s="17">
        <v>0</v>
      </c>
      <c r="AS14" s="17"/>
      <c r="AT14" s="17">
        <v>4.0380555149145597E-2</v>
      </c>
      <c r="AU14" s="17">
        <v>4.4277628775566603E-2</v>
      </c>
      <c r="AV14" s="17"/>
      <c r="AW14" s="17">
        <v>1.5764555967714498E-2</v>
      </c>
      <c r="AX14" s="17">
        <v>3.8362111905211597E-2</v>
      </c>
      <c r="AY14" s="17">
        <v>8.0947247479931303E-2</v>
      </c>
    </row>
    <row r="15" spans="2:51">
      <c r="B15" s="18" t="s">
        <v>138</v>
      </c>
      <c r="C15" s="21">
        <v>0.64677816271405897</v>
      </c>
      <c r="D15" s="21">
        <v>0.73129103839982801</v>
      </c>
      <c r="E15" s="21">
        <v>0.56759080594976596</v>
      </c>
      <c r="F15" s="21"/>
      <c r="G15" s="21">
        <v>0.62373985750346095</v>
      </c>
      <c r="H15" s="21">
        <v>0.62667960258288702</v>
      </c>
      <c r="I15" s="21">
        <v>0.66232669136286704</v>
      </c>
      <c r="J15" s="21">
        <v>0.64057446714648103</v>
      </c>
      <c r="K15" s="21">
        <v>0.60841684945560104</v>
      </c>
      <c r="L15" s="21">
        <v>0.69555957625120202</v>
      </c>
      <c r="M15" s="21"/>
      <c r="N15" s="21">
        <v>0.75514307715893603</v>
      </c>
      <c r="O15" s="21">
        <v>0.66257456420257299</v>
      </c>
      <c r="P15" s="21">
        <v>0.57658579461459802</v>
      </c>
      <c r="Q15" s="21">
        <v>0.57519530527459195</v>
      </c>
      <c r="R15" s="21"/>
      <c r="S15" s="21">
        <v>0.74937384711630695</v>
      </c>
      <c r="T15" s="21">
        <v>0.60661973000329406</v>
      </c>
      <c r="U15" s="21">
        <v>0.64182316888985103</v>
      </c>
      <c r="V15" s="21">
        <v>0.621795095956577</v>
      </c>
      <c r="W15" s="21">
        <v>0.60274955685402398</v>
      </c>
      <c r="X15" s="21">
        <v>0.61371185626469105</v>
      </c>
      <c r="Y15" s="21">
        <v>0.67051824762703205</v>
      </c>
      <c r="Z15" s="21">
        <v>0.72987310162677199</v>
      </c>
      <c r="AA15" s="21">
        <v>0.64781376793012402</v>
      </c>
      <c r="AB15" s="21">
        <v>0.61578189661642002</v>
      </c>
      <c r="AC15" s="21">
        <v>0.71888149909653398</v>
      </c>
      <c r="AD15" s="21">
        <v>0.50762385599702398</v>
      </c>
      <c r="AE15" s="21"/>
      <c r="AF15" s="21">
        <v>0.59037642793202105</v>
      </c>
      <c r="AG15" s="21">
        <v>0.72112470985890298</v>
      </c>
      <c r="AH15" s="21">
        <v>0.57583167561113702</v>
      </c>
      <c r="AI15" s="21"/>
      <c r="AJ15" s="21">
        <v>0.68149877908727496</v>
      </c>
      <c r="AK15" s="21">
        <v>0.69924272859103997</v>
      </c>
      <c r="AL15" s="21">
        <v>0.71317343677810097</v>
      </c>
      <c r="AM15" s="21"/>
      <c r="AN15" s="21">
        <v>0.54108285971037895</v>
      </c>
      <c r="AO15" s="21">
        <v>0.62867442533449203</v>
      </c>
      <c r="AP15" s="21">
        <v>0.70078694002838704</v>
      </c>
      <c r="AQ15" s="21">
        <v>0.75565341508183004</v>
      </c>
      <c r="AR15" s="21">
        <v>0.94221373686950705</v>
      </c>
      <c r="AS15" s="21"/>
      <c r="AT15" s="21">
        <v>0.65041264485078498</v>
      </c>
      <c r="AU15" s="21">
        <v>0.614998787767843</v>
      </c>
      <c r="AV15" s="21"/>
      <c r="AW15" s="21">
        <v>0.74663771211541496</v>
      </c>
      <c r="AX15" s="21">
        <v>0.58464605233212397</v>
      </c>
      <c r="AY15" s="21">
        <v>0.51901170869642799</v>
      </c>
    </row>
    <row r="16" spans="2:51">
      <c r="B16" s="18" t="s">
        <v>139</v>
      </c>
      <c r="C16" s="21">
        <v>6.6762331178871606E-2</v>
      </c>
      <c r="D16" s="21">
        <v>5.3412824279126699E-2</v>
      </c>
      <c r="E16" s="21">
        <v>7.9478200656477205E-2</v>
      </c>
      <c r="F16" s="21"/>
      <c r="G16" s="21">
        <v>8.7669178755593602E-2</v>
      </c>
      <c r="H16" s="21">
        <v>6.8026484270810206E-2</v>
      </c>
      <c r="I16" s="21">
        <v>6.0057565145175802E-2</v>
      </c>
      <c r="J16" s="21">
        <v>7.18267274517954E-2</v>
      </c>
      <c r="K16" s="21">
        <v>7.6284535239228499E-2</v>
      </c>
      <c r="L16" s="21">
        <v>4.9818678086448201E-2</v>
      </c>
      <c r="M16" s="21"/>
      <c r="N16" s="21">
        <v>3.9464090102599603E-2</v>
      </c>
      <c r="O16" s="21">
        <v>7.3628825434959994E-2</v>
      </c>
      <c r="P16" s="21">
        <v>8.5204352301247094E-2</v>
      </c>
      <c r="Q16" s="21">
        <v>6.9482159779673106E-2</v>
      </c>
      <c r="R16" s="21"/>
      <c r="S16" s="21">
        <v>5.07061928591232E-2</v>
      </c>
      <c r="T16" s="21">
        <v>5.4696182133912002E-2</v>
      </c>
      <c r="U16" s="21">
        <v>7.6518885240484294E-2</v>
      </c>
      <c r="V16" s="21">
        <v>6.3307067391720803E-2</v>
      </c>
      <c r="W16" s="21">
        <v>6.6793948291932803E-2</v>
      </c>
      <c r="X16" s="21">
        <v>4.1223749668366901E-2</v>
      </c>
      <c r="Y16" s="21">
        <v>7.5174290893225706E-2</v>
      </c>
      <c r="Z16" s="21">
        <v>1.0415266486908799E-2</v>
      </c>
      <c r="AA16" s="21">
        <v>7.6057255058319201E-2</v>
      </c>
      <c r="AB16" s="21">
        <v>8.1822814728822593E-2</v>
      </c>
      <c r="AC16" s="21">
        <v>9.3840884905857902E-2</v>
      </c>
      <c r="AD16" s="21">
        <v>0.21168703394951099</v>
      </c>
      <c r="AE16" s="21"/>
      <c r="AF16" s="21">
        <v>8.1993631119336094E-2</v>
      </c>
      <c r="AG16" s="21">
        <v>5.58354371586657E-2</v>
      </c>
      <c r="AH16" s="21">
        <v>5.7904243338900402E-2</v>
      </c>
      <c r="AI16" s="21"/>
      <c r="AJ16" s="21">
        <v>5.7415425505140602E-2</v>
      </c>
      <c r="AK16" s="21">
        <v>6.1596546054981501E-2</v>
      </c>
      <c r="AL16" s="21">
        <v>4.7879277782646598E-2</v>
      </c>
      <c r="AM16" s="21"/>
      <c r="AN16" s="21">
        <v>9.9645020279284402E-2</v>
      </c>
      <c r="AO16" s="21">
        <v>7.0447124443521594E-2</v>
      </c>
      <c r="AP16" s="21">
        <v>4.6808553312791899E-2</v>
      </c>
      <c r="AQ16" s="21">
        <v>5.2465772967462999E-2</v>
      </c>
      <c r="AR16" s="21">
        <v>0</v>
      </c>
      <c r="AS16" s="21"/>
      <c r="AT16" s="21">
        <v>6.41903917673841E-2</v>
      </c>
      <c r="AU16" s="21">
        <v>8.9444513438713499E-2</v>
      </c>
      <c r="AV16" s="21"/>
      <c r="AW16" s="21">
        <v>5.6895390674731101E-2</v>
      </c>
      <c r="AX16" s="21">
        <v>7.0223055079449204E-2</v>
      </c>
      <c r="AY16" s="21">
        <v>8.0472724023596898E-2</v>
      </c>
    </row>
    <row r="17" spans="2:51">
      <c r="B17" s="18" t="s">
        <v>140</v>
      </c>
      <c r="C17" s="22">
        <v>0.58001583153518799</v>
      </c>
      <c r="D17" s="22">
        <v>0.67787821412070104</v>
      </c>
      <c r="E17" s="22">
        <v>0.48811260529328898</v>
      </c>
      <c r="F17" s="22"/>
      <c r="G17" s="22">
        <v>0.53607067874786696</v>
      </c>
      <c r="H17" s="22">
        <v>0.55865311831207698</v>
      </c>
      <c r="I17" s="22">
        <v>0.60226912621769102</v>
      </c>
      <c r="J17" s="22">
        <v>0.56874773969468595</v>
      </c>
      <c r="K17" s="22">
        <v>0.53213231421637197</v>
      </c>
      <c r="L17" s="22">
        <v>0.645740898164754</v>
      </c>
      <c r="M17" s="22"/>
      <c r="N17" s="22">
        <v>0.71567898705633703</v>
      </c>
      <c r="O17" s="22">
        <v>0.58894573876761303</v>
      </c>
      <c r="P17" s="22">
        <v>0.49138144231335101</v>
      </c>
      <c r="Q17" s="22">
        <v>0.50571314549491897</v>
      </c>
      <c r="R17" s="22"/>
      <c r="S17" s="22">
        <v>0.69866765425718402</v>
      </c>
      <c r="T17" s="22">
        <v>0.55192354786938302</v>
      </c>
      <c r="U17" s="22">
        <v>0.56530428364936602</v>
      </c>
      <c r="V17" s="22">
        <v>0.55848802856485702</v>
      </c>
      <c r="W17" s="22">
        <v>0.53595560856209101</v>
      </c>
      <c r="X17" s="22">
        <v>0.57248810659632499</v>
      </c>
      <c r="Y17" s="22">
        <v>0.59534395673380702</v>
      </c>
      <c r="Z17" s="22">
        <v>0.71945783513986294</v>
      </c>
      <c r="AA17" s="22">
        <v>0.57175651287180396</v>
      </c>
      <c r="AB17" s="22">
        <v>0.533959081887597</v>
      </c>
      <c r="AC17" s="22">
        <v>0.62504061419067602</v>
      </c>
      <c r="AD17" s="22">
        <v>0.29593682204751298</v>
      </c>
      <c r="AE17" s="22"/>
      <c r="AF17" s="22">
        <v>0.50838279681268495</v>
      </c>
      <c r="AG17" s="22">
        <v>0.66528927270023797</v>
      </c>
      <c r="AH17" s="22">
        <v>0.51792743227223703</v>
      </c>
      <c r="AI17" s="22"/>
      <c r="AJ17" s="22">
        <v>0.62408335358213496</v>
      </c>
      <c r="AK17" s="22">
        <v>0.63764618253605898</v>
      </c>
      <c r="AL17" s="22">
        <v>0.66529415899545397</v>
      </c>
      <c r="AM17" s="22"/>
      <c r="AN17" s="22">
        <v>0.44143783943109399</v>
      </c>
      <c r="AO17" s="22">
        <v>0.55822730089097095</v>
      </c>
      <c r="AP17" s="22">
        <v>0.65397838671559505</v>
      </c>
      <c r="AQ17" s="22">
        <v>0.70318764211436702</v>
      </c>
      <c r="AR17" s="22">
        <v>0.94221373686950705</v>
      </c>
      <c r="AS17" s="22"/>
      <c r="AT17" s="22">
        <v>0.58622225308340103</v>
      </c>
      <c r="AU17" s="22">
        <v>0.52555427432912905</v>
      </c>
      <c r="AV17" s="22"/>
      <c r="AW17" s="22">
        <v>0.68974232144068304</v>
      </c>
      <c r="AX17" s="22">
        <v>0.51442299725267504</v>
      </c>
      <c r="AY17" s="22">
        <v>0.43853898467283098</v>
      </c>
    </row>
    <row r="18" spans="2:51">
      <c r="B18" t="s">
        <v>17</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519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1067</v>
      </c>
      <c r="D7" s="10">
        <v>527</v>
      </c>
      <c r="E7" s="10">
        <v>535</v>
      </c>
      <c r="F7" s="10"/>
      <c r="G7" s="10">
        <v>115</v>
      </c>
      <c r="H7" s="10">
        <v>142</v>
      </c>
      <c r="I7" s="10">
        <v>144</v>
      </c>
      <c r="J7" s="10">
        <v>188</v>
      </c>
      <c r="K7" s="10">
        <v>198</v>
      </c>
      <c r="L7" s="10">
        <v>280</v>
      </c>
      <c r="M7" s="10"/>
      <c r="N7" s="10">
        <v>330</v>
      </c>
      <c r="O7" s="10">
        <v>306</v>
      </c>
      <c r="P7" s="10">
        <v>193</v>
      </c>
      <c r="Q7" s="10">
        <v>232</v>
      </c>
      <c r="R7" s="10"/>
      <c r="S7" s="10">
        <v>131</v>
      </c>
      <c r="T7" s="10">
        <v>139</v>
      </c>
      <c r="U7" s="10">
        <v>105</v>
      </c>
      <c r="V7" s="10">
        <v>86</v>
      </c>
      <c r="W7" s="10">
        <v>80</v>
      </c>
      <c r="X7" s="10">
        <v>89</v>
      </c>
      <c r="Y7" s="10">
        <v>81</v>
      </c>
      <c r="Z7" s="10">
        <v>51</v>
      </c>
      <c r="AA7" s="10">
        <v>125</v>
      </c>
      <c r="AB7" s="10">
        <v>94</v>
      </c>
      <c r="AC7" s="10">
        <v>50</v>
      </c>
      <c r="AD7" s="10">
        <v>36</v>
      </c>
      <c r="AE7" s="10"/>
      <c r="AF7" s="10">
        <v>450</v>
      </c>
      <c r="AG7" s="10">
        <v>452</v>
      </c>
      <c r="AH7" s="10">
        <v>83</v>
      </c>
      <c r="AI7" s="10"/>
      <c r="AJ7" s="10">
        <v>259</v>
      </c>
      <c r="AK7" s="10">
        <v>320</v>
      </c>
      <c r="AL7" s="10">
        <v>82</v>
      </c>
      <c r="AM7" s="10"/>
      <c r="AN7" s="10">
        <v>220</v>
      </c>
      <c r="AO7" s="10">
        <v>185</v>
      </c>
      <c r="AP7" s="10">
        <v>252</v>
      </c>
      <c r="AQ7" s="10">
        <v>104</v>
      </c>
      <c r="AR7" s="10">
        <v>14</v>
      </c>
      <c r="AS7" s="10"/>
      <c r="AT7" s="10">
        <v>959</v>
      </c>
      <c r="AU7" s="10">
        <v>99</v>
      </c>
      <c r="AV7" s="10"/>
      <c r="AW7" s="10">
        <v>509</v>
      </c>
      <c r="AX7" s="10">
        <v>117</v>
      </c>
      <c r="AY7" s="10">
        <v>441</v>
      </c>
    </row>
    <row r="8" spans="2:51" ht="30" customHeight="1">
      <c r="B8" s="11" t="s">
        <v>112</v>
      </c>
      <c r="C8" s="11">
        <v>1068</v>
      </c>
      <c r="D8" s="11">
        <v>545</v>
      </c>
      <c r="E8" s="11">
        <v>518</v>
      </c>
      <c r="F8" s="11"/>
      <c r="G8" s="11">
        <v>134</v>
      </c>
      <c r="H8" s="11">
        <v>175</v>
      </c>
      <c r="I8" s="11">
        <v>166</v>
      </c>
      <c r="J8" s="11">
        <v>184</v>
      </c>
      <c r="K8" s="11">
        <v>159</v>
      </c>
      <c r="L8" s="11">
        <v>250</v>
      </c>
      <c r="M8" s="11"/>
      <c r="N8" s="11">
        <v>308</v>
      </c>
      <c r="O8" s="11">
        <v>280</v>
      </c>
      <c r="P8" s="11">
        <v>225</v>
      </c>
      <c r="Q8" s="11">
        <v>250</v>
      </c>
      <c r="R8" s="11"/>
      <c r="S8" s="11">
        <v>159</v>
      </c>
      <c r="T8" s="11">
        <v>131</v>
      </c>
      <c r="U8" s="11">
        <v>94</v>
      </c>
      <c r="V8" s="11">
        <v>91</v>
      </c>
      <c r="W8" s="11">
        <v>79</v>
      </c>
      <c r="X8" s="11">
        <v>89</v>
      </c>
      <c r="Y8" s="11">
        <v>78</v>
      </c>
      <c r="Z8" s="11">
        <v>44</v>
      </c>
      <c r="AA8" s="11">
        <v>119</v>
      </c>
      <c r="AB8" s="11">
        <v>97</v>
      </c>
      <c r="AC8" s="11">
        <v>50</v>
      </c>
      <c r="AD8" s="11">
        <v>40</v>
      </c>
      <c r="AE8" s="11"/>
      <c r="AF8" s="11">
        <v>435</v>
      </c>
      <c r="AG8" s="11">
        <v>449</v>
      </c>
      <c r="AH8" s="11">
        <v>90</v>
      </c>
      <c r="AI8" s="11"/>
      <c r="AJ8" s="11">
        <v>244</v>
      </c>
      <c r="AK8" s="11">
        <v>338</v>
      </c>
      <c r="AL8" s="11">
        <v>80</v>
      </c>
      <c r="AM8" s="11"/>
      <c r="AN8" s="11">
        <v>221</v>
      </c>
      <c r="AO8" s="11">
        <v>192</v>
      </c>
      <c r="AP8" s="11">
        <v>251</v>
      </c>
      <c r="AQ8" s="11">
        <v>105</v>
      </c>
      <c r="AR8" s="11">
        <v>13</v>
      </c>
      <c r="AS8" s="11"/>
      <c r="AT8" s="11">
        <v>947</v>
      </c>
      <c r="AU8" s="11">
        <v>112</v>
      </c>
      <c r="AV8" s="11"/>
      <c r="AW8" s="11">
        <v>485</v>
      </c>
      <c r="AX8" s="11">
        <v>121</v>
      </c>
      <c r="AY8" s="11">
        <v>462</v>
      </c>
    </row>
    <row r="9" spans="2:51">
      <c r="B9" s="18" t="s">
        <v>133</v>
      </c>
      <c r="C9" s="17">
        <v>8.2831620569383299E-2</v>
      </c>
      <c r="D9" s="17">
        <v>9.7310585257663895E-2</v>
      </c>
      <c r="E9" s="17">
        <v>6.8441956718406902E-2</v>
      </c>
      <c r="F9" s="17"/>
      <c r="G9" s="17">
        <v>0.102385901811689</v>
      </c>
      <c r="H9" s="17">
        <v>5.8935540528347E-2</v>
      </c>
      <c r="I9" s="17">
        <v>8.8208814485869799E-2</v>
      </c>
      <c r="J9" s="17">
        <v>0.105828855316196</v>
      </c>
      <c r="K9" s="17">
        <v>5.3666359801934703E-2</v>
      </c>
      <c r="L9" s="17">
        <v>8.7140979066687801E-2</v>
      </c>
      <c r="M9" s="17"/>
      <c r="N9" s="17">
        <v>8.3344789834298605E-2</v>
      </c>
      <c r="O9" s="17">
        <v>8.17564123457825E-2</v>
      </c>
      <c r="P9" s="17">
        <v>0.108600049897808</v>
      </c>
      <c r="Q9" s="17">
        <v>6.1977598630093403E-2</v>
      </c>
      <c r="R9" s="17"/>
      <c r="S9" s="17">
        <v>7.5887783899712902E-2</v>
      </c>
      <c r="T9" s="17">
        <v>3.7487919101389502E-2</v>
      </c>
      <c r="U9" s="17">
        <v>5.2685440390291501E-2</v>
      </c>
      <c r="V9" s="17">
        <v>7.72838712985707E-2</v>
      </c>
      <c r="W9" s="17">
        <v>0.13879834412582001</v>
      </c>
      <c r="X9" s="17">
        <v>6.0888676329830901E-2</v>
      </c>
      <c r="Y9" s="17">
        <v>7.9618459732079302E-2</v>
      </c>
      <c r="Z9" s="17">
        <v>0.18883298326601999</v>
      </c>
      <c r="AA9" s="17">
        <v>7.2187513604500694E-2</v>
      </c>
      <c r="AB9" s="17">
        <v>9.4431304677012495E-2</v>
      </c>
      <c r="AC9" s="17">
        <v>0.167368224771798</v>
      </c>
      <c r="AD9" s="17">
        <v>6.9016706945188203E-2</v>
      </c>
      <c r="AE9" s="17"/>
      <c r="AF9" s="17">
        <v>8.8023964785565401E-2</v>
      </c>
      <c r="AG9" s="17">
        <v>8.0907648795035203E-2</v>
      </c>
      <c r="AH9" s="17">
        <v>7.5681301472628706E-2</v>
      </c>
      <c r="AI9" s="17"/>
      <c r="AJ9" s="17">
        <v>0.101098382801632</v>
      </c>
      <c r="AK9" s="17">
        <v>6.3706804137722103E-2</v>
      </c>
      <c r="AL9" s="17">
        <v>9.8074865194942004E-2</v>
      </c>
      <c r="AM9" s="17"/>
      <c r="AN9" s="17">
        <v>0.108775633998036</v>
      </c>
      <c r="AO9" s="17">
        <v>7.4223363749717594E-2</v>
      </c>
      <c r="AP9" s="17">
        <v>8.9789249923449999E-2</v>
      </c>
      <c r="AQ9" s="17">
        <v>8.7640525232616395E-2</v>
      </c>
      <c r="AR9" s="17">
        <v>0.244704317251528</v>
      </c>
      <c r="AS9" s="17"/>
      <c r="AT9" s="17">
        <v>8.2154169547626402E-2</v>
      </c>
      <c r="AU9" s="17">
        <v>8.6743834291298103E-2</v>
      </c>
      <c r="AV9" s="17"/>
      <c r="AW9" s="17">
        <v>8.0988740406654894E-2</v>
      </c>
      <c r="AX9" s="17">
        <v>7.7189069092104906E-2</v>
      </c>
      <c r="AY9" s="17">
        <v>8.6244135131049504E-2</v>
      </c>
    </row>
    <row r="10" spans="2:51">
      <c r="B10" s="18" t="s">
        <v>134</v>
      </c>
      <c r="C10" s="17">
        <v>0.15927872043229799</v>
      </c>
      <c r="D10" s="17">
        <v>0.161838287267971</v>
      </c>
      <c r="E10" s="17">
        <v>0.15823045085912299</v>
      </c>
      <c r="F10" s="17"/>
      <c r="G10" s="17">
        <v>0.114313113986901</v>
      </c>
      <c r="H10" s="17">
        <v>0.20627448243813801</v>
      </c>
      <c r="I10" s="17">
        <v>0.20125940178996099</v>
      </c>
      <c r="J10" s="17">
        <v>0.16487342597503399</v>
      </c>
      <c r="K10" s="17">
        <v>0.159252560327767</v>
      </c>
      <c r="L10" s="17">
        <v>0.11854216108106</v>
      </c>
      <c r="M10" s="17"/>
      <c r="N10" s="17">
        <v>0.162629102983534</v>
      </c>
      <c r="O10" s="17">
        <v>0.18060681091785999</v>
      </c>
      <c r="P10" s="17">
        <v>0.17093349999977001</v>
      </c>
      <c r="Q10" s="17">
        <v>0.12421340121213401</v>
      </c>
      <c r="R10" s="17"/>
      <c r="S10" s="17">
        <v>0.224360375216512</v>
      </c>
      <c r="T10" s="17">
        <v>0.17321402145581899</v>
      </c>
      <c r="U10" s="17">
        <v>0.16409932731829999</v>
      </c>
      <c r="V10" s="17">
        <v>0.163281262460066</v>
      </c>
      <c r="W10" s="17">
        <v>0.12893200785546999</v>
      </c>
      <c r="X10" s="17">
        <v>0.14362656211966399</v>
      </c>
      <c r="Y10" s="17">
        <v>0.15571581831888201</v>
      </c>
      <c r="Z10" s="17">
        <v>0.126445013818001</v>
      </c>
      <c r="AA10" s="17">
        <v>0.12951072100423</v>
      </c>
      <c r="AB10" s="17">
        <v>0.112744509839935</v>
      </c>
      <c r="AC10" s="17">
        <v>0.12640412639524201</v>
      </c>
      <c r="AD10" s="17">
        <v>0.21523128919081799</v>
      </c>
      <c r="AE10" s="17"/>
      <c r="AF10" s="17">
        <v>0.167762066415205</v>
      </c>
      <c r="AG10" s="17">
        <v>0.153057758771598</v>
      </c>
      <c r="AH10" s="17">
        <v>0.22086078471784201</v>
      </c>
      <c r="AI10" s="17"/>
      <c r="AJ10" s="17">
        <v>0.15832096837852</v>
      </c>
      <c r="AK10" s="17">
        <v>0.14028750470571499</v>
      </c>
      <c r="AL10" s="17">
        <v>0.19200012779733</v>
      </c>
      <c r="AM10" s="17"/>
      <c r="AN10" s="17">
        <v>0.13541784001510301</v>
      </c>
      <c r="AO10" s="17">
        <v>0.16741995634871101</v>
      </c>
      <c r="AP10" s="17">
        <v>0.168403906552167</v>
      </c>
      <c r="AQ10" s="17">
        <v>0.194561077441638</v>
      </c>
      <c r="AR10" s="17">
        <v>0.13626571660498199</v>
      </c>
      <c r="AS10" s="17"/>
      <c r="AT10" s="17">
        <v>0.16011021789346599</v>
      </c>
      <c r="AU10" s="17">
        <v>0.15541815471053699</v>
      </c>
      <c r="AV10" s="17"/>
      <c r="AW10" s="17">
        <v>0.13834691443633701</v>
      </c>
      <c r="AX10" s="17">
        <v>0.20446453713312401</v>
      </c>
      <c r="AY10" s="17">
        <v>0.16935978980658101</v>
      </c>
    </row>
    <row r="11" spans="2:51">
      <c r="B11" s="18" t="s">
        <v>135</v>
      </c>
      <c r="C11" s="17">
        <v>0.241268379254127</v>
      </c>
      <c r="D11" s="17">
        <v>0.23181588224547001</v>
      </c>
      <c r="E11" s="17">
        <v>0.248923283599015</v>
      </c>
      <c r="F11" s="17"/>
      <c r="G11" s="17">
        <v>0.28522014857431499</v>
      </c>
      <c r="H11" s="17">
        <v>0.23763746194124</v>
      </c>
      <c r="I11" s="17">
        <v>0.216848866709966</v>
      </c>
      <c r="J11" s="17">
        <v>0.226442724783954</v>
      </c>
      <c r="K11" s="17">
        <v>0.28121953447165798</v>
      </c>
      <c r="L11" s="17">
        <v>0.221944764872713</v>
      </c>
      <c r="M11" s="17"/>
      <c r="N11" s="17">
        <v>0.21196630210235101</v>
      </c>
      <c r="O11" s="17">
        <v>0.228938135483508</v>
      </c>
      <c r="P11" s="17">
        <v>0.28559817548859401</v>
      </c>
      <c r="Q11" s="17">
        <v>0.24938464458353601</v>
      </c>
      <c r="R11" s="17"/>
      <c r="S11" s="17">
        <v>0.253782758522552</v>
      </c>
      <c r="T11" s="17">
        <v>0.25025272283690903</v>
      </c>
      <c r="U11" s="17">
        <v>0.25215536480168999</v>
      </c>
      <c r="V11" s="17">
        <v>0.27073500437235798</v>
      </c>
      <c r="W11" s="17">
        <v>0.28339601167847001</v>
      </c>
      <c r="X11" s="17">
        <v>0.29591413480533901</v>
      </c>
      <c r="Y11" s="17">
        <v>0.25775732744042101</v>
      </c>
      <c r="Z11" s="17">
        <v>0.135879996291428</v>
      </c>
      <c r="AA11" s="17">
        <v>0.24439526691039301</v>
      </c>
      <c r="AB11" s="17">
        <v>0.18298045621688899</v>
      </c>
      <c r="AC11" s="17">
        <v>0.19925127309621399</v>
      </c>
      <c r="AD11" s="17">
        <v>0.132201202655572</v>
      </c>
      <c r="AE11" s="17"/>
      <c r="AF11" s="17">
        <v>0.26011202442432102</v>
      </c>
      <c r="AG11" s="17">
        <v>0.19781010000716701</v>
      </c>
      <c r="AH11" s="17">
        <v>0.28782315939812603</v>
      </c>
      <c r="AI11" s="17"/>
      <c r="AJ11" s="17">
        <v>0.225666117002982</v>
      </c>
      <c r="AK11" s="17">
        <v>0.21670424122541601</v>
      </c>
      <c r="AL11" s="17">
        <v>0.26093704069065199</v>
      </c>
      <c r="AM11" s="17"/>
      <c r="AN11" s="17">
        <v>0.24639255124322501</v>
      </c>
      <c r="AO11" s="17">
        <v>0.20837011726309901</v>
      </c>
      <c r="AP11" s="17">
        <v>0.174618240757594</v>
      </c>
      <c r="AQ11" s="17">
        <v>0.28060619390784702</v>
      </c>
      <c r="AR11" s="17">
        <v>4.7781405791956E-2</v>
      </c>
      <c r="AS11" s="17"/>
      <c r="AT11" s="17">
        <v>0.23736313575197501</v>
      </c>
      <c r="AU11" s="17">
        <v>0.26106716762785198</v>
      </c>
      <c r="AV11" s="17"/>
      <c r="AW11" s="17">
        <v>0.20709399422748001</v>
      </c>
      <c r="AX11" s="17">
        <v>0.21620885413383401</v>
      </c>
      <c r="AY11" s="17">
        <v>0.28366555927801601</v>
      </c>
    </row>
    <row r="12" spans="2:51">
      <c r="B12" s="18" t="s">
        <v>136</v>
      </c>
      <c r="C12" s="17">
        <v>0.28365455071067802</v>
      </c>
      <c r="D12" s="17">
        <v>0.27213813636129303</v>
      </c>
      <c r="E12" s="17">
        <v>0.29662127614050898</v>
      </c>
      <c r="F12" s="17"/>
      <c r="G12" s="17">
        <v>0.26752817209372898</v>
      </c>
      <c r="H12" s="17">
        <v>0.31178504230052301</v>
      </c>
      <c r="I12" s="17">
        <v>0.25963944974964698</v>
      </c>
      <c r="J12" s="17">
        <v>0.306695170849897</v>
      </c>
      <c r="K12" s="17">
        <v>0.24579940013086299</v>
      </c>
      <c r="L12" s="17">
        <v>0.29568468887711602</v>
      </c>
      <c r="M12" s="17"/>
      <c r="N12" s="17">
        <v>0.30921446592797902</v>
      </c>
      <c r="O12" s="17">
        <v>0.27859744081710303</v>
      </c>
      <c r="P12" s="17">
        <v>0.25459621900144602</v>
      </c>
      <c r="Q12" s="17">
        <v>0.279736643304765</v>
      </c>
      <c r="R12" s="17"/>
      <c r="S12" s="17">
        <v>0.28611437009398799</v>
      </c>
      <c r="T12" s="17">
        <v>0.32126898185110198</v>
      </c>
      <c r="U12" s="17">
        <v>0.273188708702161</v>
      </c>
      <c r="V12" s="17">
        <v>0.264332861173184</v>
      </c>
      <c r="W12" s="17">
        <v>0.219791316232718</v>
      </c>
      <c r="X12" s="17">
        <v>0.29333719546847398</v>
      </c>
      <c r="Y12" s="17">
        <v>0.25667850119079899</v>
      </c>
      <c r="Z12" s="17">
        <v>0.33366925585659601</v>
      </c>
      <c r="AA12" s="17">
        <v>0.241636455951384</v>
      </c>
      <c r="AB12" s="17">
        <v>0.33820493880007602</v>
      </c>
      <c r="AC12" s="17">
        <v>0.27711575775624497</v>
      </c>
      <c r="AD12" s="17">
        <v>0.32233344150007398</v>
      </c>
      <c r="AE12" s="17"/>
      <c r="AF12" s="17">
        <v>0.25200684913284099</v>
      </c>
      <c r="AG12" s="17">
        <v>0.310281520676086</v>
      </c>
      <c r="AH12" s="17">
        <v>0.27448865757598301</v>
      </c>
      <c r="AI12" s="17"/>
      <c r="AJ12" s="17">
        <v>0.28325373396008702</v>
      </c>
      <c r="AK12" s="17">
        <v>0.32230717510594697</v>
      </c>
      <c r="AL12" s="17">
        <v>0.232729343564858</v>
      </c>
      <c r="AM12" s="17"/>
      <c r="AN12" s="17">
        <v>0.260079545594392</v>
      </c>
      <c r="AO12" s="17">
        <v>0.28902388712501798</v>
      </c>
      <c r="AP12" s="17">
        <v>0.33079243988778001</v>
      </c>
      <c r="AQ12" s="17">
        <v>0.24491021657435</v>
      </c>
      <c r="AR12" s="17">
        <v>0.27374930854790402</v>
      </c>
      <c r="AS12" s="17"/>
      <c r="AT12" s="17">
        <v>0.28341714181491001</v>
      </c>
      <c r="AU12" s="17">
        <v>0.30221038985904503</v>
      </c>
      <c r="AV12" s="17"/>
      <c r="AW12" s="17">
        <v>0.307214034386944</v>
      </c>
      <c r="AX12" s="17">
        <v>0.30099918929453101</v>
      </c>
      <c r="AY12" s="17">
        <v>0.254408284000191</v>
      </c>
    </row>
    <row r="13" spans="2:51">
      <c r="B13" s="18" t="s">
        <v>137</v>
      </c>
      <c r="C13" s="17">
        <v>0.179207126959496</v>
      </c>
      <c r="D13" s="17">
        <v>0.18849882872367801</v>
      </c>
      <c r="E13" s="17">
        <v>0.16966950756799501</v>
      </c>
      <c r="F13" s="17"/>
      <c r="G13" s="17">
        <v>0.16257027396169499</v>
      </c>
      <c r="H13" s="17">
        <v>0.14918765446156801</v>
      </c>
      <c r="I13" s="17">
        <v>0.17521115054853501</v>
      </c>
      <c r="J13" s="17">
        <v>0.16225838067987799</v>
      </c>
      <c r="K13" s="17">
        <v>0.20385080539685499</v>
      </c>
      <c r="L13" s="17">
        <v>0.20856228434738899</v>
      </c>
      <c r="M13" s="17"/>
      <c r="N13" s="17">
        <v>0.19678008963785601</v>
      </c>
      <c r="O13" s="17">
        <v>0.19009225169458799</v>
      </c>
      <c r="P13" s="17">
        <v>0.127677013083594</v>
      </c>
      <c r="Q13" s="17">
        <v>0.191479703673962</v>
      </c>
      <c r="R13" s="17"/>
      <c r="S13" s="17">
        <v>0.14425323164603401</v>
      </c>
      <c r="T13" s="17">
        <v>0.153078073549925</v>
      </c>
      <c r="U13" s="17">
        <v>0.19984047780066699</v>
      </c>
      <c r="V13" s="17">
        <v>0.17473754747030601</v>
      </c>
      <c r="W13" s="17">
        <v>0.149250177745367</v>
      </c>
      <c r="X13" s="17">
        <v>0.16812949718245801</v>
      </c>
      <c r="Y13" s="17">
        <v>0.14326816979886101</v>
      </c>
      <c r="Z13" s="17">
        <v>0.196813715732927</v>
      </c>
      <c r="AA13" s="17">
        <v>0.25806891050220798</v>
      </c>
      <c r="AB13" s="17">
        <v>0.202494060899057</v>
      </c>
      <c r="AC13" s="17">
        <v>0.15591850015020001</v>
      </c>
      <c r="AD13" s="17">
        <v>0.236802253169446</v>
      </c>
      <c r="AE13" s="17"/>
      <c r="AF13" s="17">
        <v>0.16243693287896399</v>
      </c>
      <c r="AG13" s="17">
        <v>0.228130563087074</v>
      </c>
      <c r="AH13" s="17">
        <v>7.4297291229268994E-2</v>
      </c>
      <c r="AI13" s="17"/>
      <c r="AJ13" s="17">
        <v>0.188522705984183</v>
      </c>
      <c r="AK13" s="17">
        <v>0.22089200383615201</v>
      </c>
      <c r="AL13" s="17">
        <v>0.17310912419645599</v>
      </c>
      <c r="AM13" s="17"/>
      <c r="AN13" s="17">
        <v>0.16420517450199601</v>
      </c>
      <c r="AO13" s="17">
        <v>0.18851598095834399</v>
      </c>
      <c r="AP13" s="17">
        <v>0.201833325679038</v>
      </c>
      <c r="AQ13" s="17">
        <v>0.17807700904631199</v>
      </c>
      <c r="AR13" s="17">
        <v>0.29749925180363002</v>
      </c>
      <c r="AS13" s="17"/>
      <c r="AT13" s="17">
        <v>0.182676510337617</v>
      </c>
      <c r="AU13" s="17">
        <v>0.14063841116336001</v>
      </c>
      <c r="AV13" s="17"/>
      <c r="AW13" s="17">
        <v>0.234730003430666</v>
      </c>
      <c r="AX13" s="17">
        <v>0.11458481530550101</v>
      </c>
      <c r="AY13" s="17">
        <v>0.137969990308484</v>
      </c>
    </row>
    <row r="14" spans="2:51">
      <c r="B14" s="18" t="s">
        <v>119</v>
      </c>
      <c r="C14" s="17">
        <v>5.3759602074017303E-2</v>
      </c>
      <c r="D14" s="17">
        <v>4.8398280143923597E-2</v>
      </c>
      <c r="E14" s="17">
        <v>5.8113525114950097E-2</v>
      </c>
      <c r="F14" s="17"/>
      <c r="G14" s="17">
        <v>6.7982389571670604E-2</v>
      </c>
      <c r="H14" s="17">
        <v>3.6179818330185201E-2</v>
      </c>
      <c r="I14" s="17">
        <v>5.88323167160213E-2</v>
      </c>
      <c r="J14" s="17">
        <v>3.3901442395040997E-2</v>
      </c>
      <c r="K14" s="17">
        <v>5.6211339870922597E-2</v>
      </c>
      <c r="L14" s="17">
        <v>6.8125121755034199E-2</v>
      </c>
      <c r="M14" s="17"/>
      <c r="N14" s="17">
        <v>3.6065249513982003E-2</v>
      </c>
      <c r="O14" s="17">
        <v>4.0008948741158998E-2</v>
      </c>
      <c r="P14" s="17">
        <v>5.2595042528787002E-2</v>
      </c>
      <c r="Q14" s="17">
        <v>9.3208008595509706E-2</v>
      </c>
      <c r="R14" s="17"/>
      <c r="S14" s="17">
        <v>1.5601480621202399E-2</v>
      </c>
      <c r="T14" s="17">
        <v>6.4698281204856406E-2</v>
      </c>
      <c r="U14" s="17">
        <v>5.80306809868903E-2</v>
      </c>
      <c r="V14" s="17">
        <v>4.9629453225515797E-2</v>
      </c>
      <c r="W14" s="17">
        <v>7.9832142362155606E-2</v>
      </c>
      <c r="X14" s="17">
        <v>3.8103934094234002E-2</v>
      </c>
      <c r="Y14" s="17">
        <v>0.106961723518958</v>
      </c>
      <c r="Z14" s="17">
        <v>1.83590350350274E-2</v>
      </c>
      <c r="AA14" s="17">
        <v>5.4201132027283397E-2</v>
      </c>
      <c r="AB14" s="17">
        <v>6.9144729567031299E-2</v>
      </c>
      <c r="AC14" s="17">
        <v>7.3942117830301302E-2</v>
      </c>
      <c r="AD14" s="17">
        <v>2.4415106538901901E-2</v>
      </c>
      <c r="AE14" s="17"/>
      <c r="AF14" s="17">
        <v>6.9658162363103196E-2</v>
      </c>
      <c r="AG14" s="17">
        <v>2.9812408663039101E-2</v>
      </c>
      <c r="AH14" s="17">
        <v>6.6848805606152098E-2</v>
      </c>
      <c r="AI14" s="17"/>
      <c r="AJ14" s="17">
        <v>4.3138091872595603E-2</v>
      </c>
      <c r="AK14" s="17">
        <v>3.6102270989048502E-2</v>
      </c>
      <c r="AL14" s="17">
        <v>4.3149498555762403E-2</v>
      </c>
      <c r="AM14" s="17"/>
      <c r="AN14" s="17">
        <v>8.5129254647247701E-2</v>
      </c>
      <c r="AO14" s="17">
        <v>7.2446694555110505E-2</v>
      </c>
      <c r="AP14" s="17">
        <v>3.4562837199971802E-2</v>
      </c>
      <c r="AQ14" s="17">
        <v>1.4204977797236701E-2</v>
      </c>
      <c r="AR14" s="17">
        <v>0</v>
      </c>
      <c r="AS14" s="17"/>
      <c r="AT14" s="17">
        <v>5.4278824654404999E-2</v>
      </c>
      <c r="AU14" s="17">
        <v>5.3922042347907803E-2</v>
      </c>
      <c r="AV14" s="17"/>
      <c r="AW14" s="17">
        <v>3.1626313111918603E-2</v>
      </c>
      <c r="AX14" s="17">
        <v>8.6553535040905794E-2</v>
      </c>
      <c r="AY14" s="17">
        <v>6.8352241475679101E-2</v>
      </c>
    </row>
    <row r="15" spans="2:51">
      <c r="B15" s="18" t="s">
        <v>138</v>
      </c>
      <c r="C15" s="21">
        <v>0.24211034100168199</v>
      </c>
      <c r="D15" s="21">
        <v>0.25914887252563501</v>
      </c>
      <c r="E15" s="21">
        <v>0.22667240757752999</v>
      </c>
      <c r="F15" s="21"/>
      <c r="G15" s="21">
        <v>0.21669901579858999</v>
      </c>
      <c r="H15" s="21">
        <v>0.26521002296648499</v>
      </c>
      <c r="I15" s="21">
        <v>0.28946821627583103</v>
      </c>
      <c r="J15" s="21">
        <v>0.27070228129122997</v>
      </c>
      <c r="K15" s="21">
        <v>0.21291892012970201</v>
      </c>
      <c r="L15" s="21">
        <v>0.20568314014774799</v>
      </c>
      <c r="M15" s="21"/>
      <c r="N15" s="21">
        <v>0.245973892817832</v>
      </c>
      <c r="O15" s="21">
        <v>0.26236322326364298</v>
      </c>
      <c r="P15" s="21">
        <v>0.279533549897578</v>
      </c>
      <c r="Q15" s="21">
        <v>0.18619099984222701</v>
      </c>
      <c r="R15" s="21"/>
      <c r="S15" s="21">
        <v>0.30024815911622399</v>
      </c>
      <c r="T15" s="21">
        <v>0.21070194055720801</v>
      </c>
      <c r="U15" s="21">
        <v>0.21678476770859101</v>
      </c>
      <c r="V15" s="21">
        <v>0.240565133758637</v>
      </c>
      <c r="W15" s="21">
        <v>0.26773035198129003</v>
      </c>
      <c r="X15" s="21">
        <v>0.20451523844949501</v>
      </c>
      <c r="Y15" s="21">
        <v>0.23533427805096099</v>
      </c>
      <c r="Z15" s="21">
        <v>0.31527799708402099</v>
      </c>
      <c r="AA15" s="21">
        <v>0.20169823460872999</v>
      </c>
      <c r="AB15" s="21">
        <v>0.207175814516947</v>
      </c>
      <c r="AC15" s="21">
        <v>0.29377235116703998</v>
      </c>
      <c r="AD15" s="21">
        <v>0.28424799613600599</v>
      </c>
      <c r="AE15" s="21"/>
      <c r="AF15" s="21">
        <v>0.25578603120076998</v>
      </c>
      <c r="AG15" s="21">
        <v>0.233965407566634</v>
      </c>
      <c r="AH15" s="21">
        <v>0.29654208619047001</v>
      </c>
      <c r="AI15" s="21"/>
      <c r="AJ15" s="21">
        <v>0.25941935118015202</v>
      </c>
      <c r="AK15" s="21">
        <v>0.203994308843437</v>
      </c>
      <c r="AL15" s="21">
        <v>0.29007499299227202</v>
      </c>
      <c r="AM15" s="21"/>
      <c r="AN15" s="21">
        <v>0.24419347401313901</v>
      </c>
      <c r="AO15" s="21">
        <v>0.24164332009842901</v>
      </c>
      <c r="AP15" s="21">
        <v>0.25819315647561702</v>
      </c>
      <c r="AQ15" s="21">
        <v>0.28220160267425498</v>
      </c>
      <c r="AR15" s="21">
        <v>0.38097003385651002</v>
      </c>
      <c r="AS15" s="21"/>
      <c r="AT15" s="21">
        <v>0.24226438744109299</v>
      </c>
      <c r="AU15" s="21">
        <v>0.242161989001835</v>
      </c>
      <c r="AV15" s="21"/>
      <c r="AW15" s="21">
        <v>0.219335654842992</v>
      </c>
      <c r="AX15" s="21">
        <v>0.281653606225228</v>
      </c>
      <c r="AY15" s="21">
        <v>0.25560392493763001</v>
      </c>
    </row>
    <row r="16" spans="2:51">
      <c r="B16" s="18" t="s">
        <v>139</v>
      </c>
      <c r="C16" s="21">
        <v>0.462861677670174</v>
      </c>
      <c r="D16" s="21">
        <v>0.46063696508497198</v>
      </c>
      <c r="E16" s="21">
        <v>0.46629078370850502</v>
      </c>
      <c r="F16" s="21"/>
      <c r="G16" s="21">
        <v>0.43009844605542402</v>
      </c>
      <c r="H16" s="21">
        <v>0.46097269676209002</v>
      </c>
      <c r="I16" s="21">
        <v>0.43485060029818201</v>
      </c>
      <c r="J16" s="21">
        <v>0.46895355152977503</v>
      </c>
      <c r="K16" s="21">
        <v>0.44965020552771801</v>
      </c>
      <c r="L16" s="21">
        <v>0.50424697322450496</v>
      </c>
      <c r="M16" s="21"/>
      <c r="N16" s="21">
        <v>0.50599455556583495</v>
      </c>
      <c r="O16" s="21">
        <v>0.46868969251169101</v>
      </c>
      <c r="P16" s="21">
        <v>0.38227323208503999</v>
      </c>
      <c r="Q16" s="21">
        <v>0.471216346978727</v>
      </c>
      <c r="R16" s="21"/>
      <c r="S16" s="21">
        <v>0.43036760174002098</v>
      </c>
      <c r="T16" s="21">
        <v>0.47434705540102701</v>
      </c>
      <c r="U16" s="21">
        <v>0.47302918650282799</v>
      </c>
      <c r="V16" s="21">
        <v>0.43907040864349001</v>
      </c>
      <c r="W16" s="21">
        <v>0.369041493978085</v>
      </c>
      <c r="X16" s="21">
        <v>0.46146669265093199</v>
      </c>
      <c r="Y16" s="21">
        <v>0.39994667098966002</v>
      </c>
      <c r="Z16" s="21">
        <v>0.53048297158952296</v>
      </c>
      <c r="AA16" s="21">
        <v>0.49970536645359298</v>
      </c>
      <c r="AB16" s="21">
        <v>0.54069899969913204</v>
      </c>
      <c r="AC16" s="21">
        <v>0.43303425790644401</v>
      </c>
      <c r="AD16" s="21">
        <v>0.55913569466951996</v>
      </c>
      <c r="AE16" s="21"/>
      <c r="AF16" s="21">
        <v>0.41444378201180498</v>
      </c>
      <c r="AG16" s="21">
        <v>0.53841208376315997</v>
      </c>
      <c r="AH16" s="21">
        <v>0.34878594880525199</v>
      </c>
      <c r="AI16" s="21"/>
      <c r="AJ16" s="21">
        <v>0.47177643994426999</v>
      </c>
      <c r="AK16" s="21">
        <v>0.54319917894209901</v>
      </c>
      <c r="AL16" s="21">
        <v>0.40583846776131299</v>
      </c>
      <c r="AM16" s="21"/>
      <c r="AN16" s="21">
        <v>0.42428472009638801</v>
      </c>
      <c r="AO16" s="21">
        <v>0.47753986808336202</v>
      </c>
      <c r="AP16" s="21">
        <v>0.53262576556681795</v>
      </c>
      <c r="AQ16" s="21">
        <v>0.42298722562066199</v>
      </c>
      <c r="AR16" s="21">
        <v>0.57124856035153404</v>
      </c>
      <c r="AS16" s="21"/>
      <c r="AT16" s="21">
        <v>0.46609365215252702</v>
      </c>
      <c r="AU16" s="21">
        <v>0.44284880102240498</v>
      </c>
      <c r="AV16" s="21"/>
      <c r="AW16" s="21">
        <v>0.54194403781761002</v>
      </c>
      <c r="AX16" s="21">
        <v>0.41558400460003198</v>
      </c>
      <c r="AY16" s="21">
        <v>0.392378274308675</v>
      </c>
    </row>
    <row r="17" spans="2:51">
      <c r="B17" s="18" t="s">
        <v>140</v>
      </c>
      <c r="C17" s="22">
        <v>-0.220751336668492</v>
      </c>
      <c r="D17" s="22">
        <v>-0.201488092559337</v>
      </c>
      <c r="E17" s="22">
        <v>-0.239618376130975</v>
      </c>
      <c r="F17" s="22"/>
      <c r="G17" s="22">
        <v>-0.213399430256834</v>
      </c>
      <c r="H17" s="22">
        <v>-0.195762673795606</v>
      </c>
      <c r="I17" s="22">
        <v>-0.14538238402235201</v>
      </c>
      <c r="J17" s="22">
        <v>-0.198251270238545</v>
      </c>
      <c r="K17" s="22">
        <v>-0.23673128539801599</v>
      </c>
      <c r="L17" s="22">
        <v>-0.29856383307675699</v>
      </c>
      <c r="M17" s="22"/>
      <c r="N17" s="22">
        <v>-0.26002066274800301</v>
      </c>
      <c r="O17" s="22">
        <v>-0.20632646924804801</v>
      </c>
      <c r="P17" s="22">
        <v>-0.102739682187462</v>
      </c>
      <c r="Q17" s="22">
        <v>-0.28502534713650002</v>
      </c>
      <c r="R17" s="22"/>
      <c r="S17" s="22">
        <v>-0.13011944262379699</v>
      </c>
      <c r="T17" s="22">
        <v>-0.26364511484381797</v>
      </c>
      <c r="U17" s="22">
        <v>-0.25624441879423698</v>
      </c>
      <c r="V17" s="22">
        <v>-0.19850527488485301</v>
      </c>
      <c r="W17" s="22">
        <v>-0.101311141996795</v>
      </c>
      <c r="X17" s="22">
        <v>-0.256951454201437</v>
      </c>
      <c r="Y17" s="22">
        <v>-0.164612392938699</v>
      </c>
      <c r="Z17" s="22">
        <v>-0.21520497450550199</v>
      </c>
      <c r="AA17" s="22">
        <v>-0.29800713184486199</v>
      </c>
      <c r="AB17" s="22">
        <v>-0.33352318518218499</v>
      </c>
      <c r="AC17" s="22">
        <v>-0.139261906739404</v>
      </c>
      <c r="AD17" s="22">
        <v>-0.27488769853351303</v>
      </c>
      <c r="AE17" s="22"/>
      <c r="AF17" s="22">
        <v>-0.158657750811035</v>
      </c>
      <c r="AG17" s="22">
        <v>-0.30444667619652699</v>
      </c>
      <c r="AH17" s="22">
        <v>-5.2243862614781797E-2</v>
      </c>
      <c r="AI17" s="22"/>
      <c r="AJ17" s="22">
        <v>-0.21235708876411799</v>
      </c>
      <c r="AK17" s="22">
        <v>-0.33920487009866201</v>
      </c>
      <c r="AL17" s="22">
        <v>-0.115763474769041</v>
      </c>
      <c r="AM17" s="22"/>
      <c r="AN17" s="22">
        <v>-0.180091246083249</v>
      </c>
      <c r="AO17" s="22">
        <v>-0.23589654798493401</v>
      </c>
      <c r="AP17" s="22">
        <v>-0.27443260909120099</v>
      </c>
      <c r="AQ17" s="22">
        <v>-0.14078562294640801</v>
      </c>
      <c r="AR17" s="22">
        <v>-0.190278526495024</v>
      </c>
      <c r="AS17" s="22"/>
      <c r="AT17" s="22">
        <v>-0.22382926471143499</v>
      </c>
      <c r="AU17" s="22">
        <v>-0.20068681202057001</v>
      </c>
      <c r="AV17" s="22"/>
      <c r="AW17" s="22">
        <v>-0.32260838297461802</v>
      </c>
      <c r="AX17" s="22">
        <v>-0.133930398374803</v>
      </c>
      <c r="AY17" s="22">
        <v>-0.13677434937104499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1067</v>
      </c>
      <c r="D7" s="10">
        <v>527</v>
      </c>
      <c r="E7" s="10">
        <v>535</v>
      </c>
      <c r="F7" s="10"/>
      <c r="G7" s="10">
        <v>115</v>
      </c>
      <c r="H7" s="10">
        <v>142</v>
      </c>
      <c r="I7" s="10">
        <v>144</v>
      </c>
      <c r="J7" s="10">
        <v>188</v>
      </c>
      <c r="K7" s="10">
        <v>198</v>
      </c>
      <c r="L7" s="10">
        <v>280</v>
      </c>
      <c r="M7" s="10"/>
      <c r="N7" s="10">
        <v>330</v>
      </c>
      <c r="O7" s="10">
        <v>306</v>
      </c>
      <c r="P7" s="10">
        <v>193</v>
      </c>
      <c r="Q7" s="10">
        <v>232</v>
      </c>
      <c r="R7" s="10"/>
      <c r="S7" s="10">
        <v>131</v>
      </c>
      <c r="T7" s="10">
        <v>139</v>
      </c>
      <c r="U7" s="10">
        <v>105</v>
      </c>
      <c r="V7" s="10">
        <v>86</v>
      </c>
      <c r="W7" s="10">
        <v>80</v>
      </c>
      <c r="X7" s="10">
        <v>89</v>
      </c>
      <c r="Y7" s="10">
        <v>81</v>
      </c>
      <c r="Z7" s="10">
        <v>51</v>
      </c>
      <c r="AA7" s="10">
        <v>125</v>
      </c>
      <c r="AB7" s="10">
        <v>94</v>
      </c>
      <c r="AC7" s="10">
        <v>50</v>
      </c>
      <c r="AD7" s="10">
        <v>36</v>
      </c>
      <c r="AE7" s="10"/>
      <c r="AF7" s="10">
        <v>450</v>
      </c>
      <c r="AG7" s="10">
        <v>452</v>
      </c>
      <c r="AH7" s="10">
        <v>83</v>
      </c>
      <c r="AI7" s="10"/>
      <c r="AJ7" s="10">
        <v>259</v>
      </c>
      <c r="AK7" s="10">
        <v>320</v>
      </c>
      <c r="AL7" s="10">
        <v>82</v>
      </c>
      <c r="AM7" s="10"/>
      <c r="AN7" s="10">
        <v>220</v>
      </c>
      <c r="AO7" s="10">
        <v>185</v>
      </c>
      <c r="AP7" s="10">
        <v>252</v>
      </c>
      <c r="AQ7" s="10">
        <v>104</v>
      </c>
      <c r="AR7" s="10">
        <v>14</v>
      </c>
      <c r="AS7" s="10"/>
      <c r="AT7" s="10">
        <v>959</v>
      </c>
      <c r="AU7" s="10">
        <v>99</v>
      </c>
      <c r="AV7" s="10"/>
      <c r="AW7" s="10">
        <v>509</v>
      </c>
      <c r="AX7" s="10">
        <v>117</v>
      </c>
      <c r="AY7" s="10">
        <v>441</v>
      </c>
    </row>
    <row r="8" spans="2:51" ht="30" customHeight="1">
      <c r="B8" s="11" t="s">
        <v>112</v>
      </c>
      <c r="C8" s="11">
        <v>1068</v>
      </c>
      <c r="D8" s="11">
        <v>545</v>
      </c>
      <c r="E8" s="11">
        <v>518</v>
      </c>
      <c r="F8" s="11"/>
      <c r="G8" s="11">
        <v>134</v>
      </c>
      <c r="H8" s="11">
        <v>175</v>
      </c>
      <c r="I8" s="11">
        <v>166</v>
      </c>
      <c r="J8" s="11">
        <v>184</v>
      </c>
      <c r="K8" s="11">
        <v>159</v>
      </c>
      <c r="L8" s="11">
        <v>250</v>
      </c>
      <c r="M8" s="11"/>
      <c r="N8" s="11">
        <v>308</v>
      </c>
      <c r="O8" s="11">
        <v>280</v>
      </c>
      <c r="P8" s="11">
        <v>225</v>
      </c>
      <c r="Q8" s="11">
        <v>250</v>
      </c>
      <c r="R8" s="11"/>
      <c r="S8" s="11">
        <v>159</v>
      </c>
      <c r="T8" s="11">
        <v>131</v>
      </c>
      <c r="U8" s="11">
        <v>94</v>
      </c>
      <c r="V8" s="11">
        <v>91</v>
      </c>
      <c r="W8" s="11">
        <v>79</v>
      </c>
      <c r="X8" s="11">
        <v>89</v>
      </c>
      <c r="Y8" s="11">
        <v>78</v>
      </c>
      <c r="Z8" s="11">
        <v>44</v>
      </c>
      <c r="AA8" s="11">
        <v>119</v>
      </c>
      <c r="AB8" s="11">
        <v>97</v>
      </c>
      <c r="AC8" s="11">
        <v>50</v>
      </c>
      <c r="AD8" s="11">
        <v>40</v>
      </c>
      <c r="AE8" s="11"/>
      <c r="AF8" s="11">
        <v>435</v>
      </c>
      <c r="AG8" s="11">
        <v>449</v>
      </c>
      <c r="AH8" s="11">
        <v>90</v>
      </c>
      <c r="AI8" s="11"/>
      <c r="AJ8" s="11">
        <v>244</v>
      </c>
      <c r="AK8" s="11">
        <v>338</v>
      </c>
      <c r="AL8" s="11">
        <v>80</v>
      </c>
      <c r="AM8" s="11"/>
      <c r="AN8" s="11">
        <v>221</v>
      </c>
      <c r="AO8" s="11">
        <v>192</v>
      </c>
      <c r="AP8" s="11">
        <v>251</v>
      </c>
      <c r="AQ8" s="11">
        <v>105</v>
      </c>
      <c r="AR8" s="11">
        <v>13</v>
      </c>
      <c r="AS8" s="11"/>
      <c r="AT8" s="11">
        <v>947</v>
      </c>
      <c r="AU8" s="11">
        <v>112</v>
      </c>
      <c r="AV8" s="11"/>
      <c r="AW8" s="11">
        <v>485</v>
      </c>
      <c r="AX8" s="11">
        <v>121</v>
      </c>
      <c r="AY8" s="11">
        <v>462</v>
      </c>
    </row>
    <row r="9" spans="2:51">
      <c r="B9" s="18" t="s">
        <v>133</v>
      </c>
      <c r="C9" s="17">
        <v>0.217508862699542</v>
      </c>
      <c r="D9" s="17">
        <v>0.219134046800984</v>
      </c>
      <c r="E9" s="17">
        <v>0.21804657379419201</v>
      </c>
      <c r="F9" s="17"/>
      <c r="G9" s="17">
        <v>0.25338194391578001</v>
      </c>
      <c r="H9" s="17">
        <v>0.202670843608422</v>
      </c>
      <c r="I9" s="17">
        <v>0.238850804933915</v>
      </c>
      <c r="J9" s="17">
        <v>0.198989058159874</v>
      </c>
      <c r="K9" s="17">
        <v>0.20876151930649101</v>
      </c>
      <c r="L9" s="17">
        <v>0.213704352462324</v>
      </c>
      <c r="M9" s="17"/>
      <c r="N9" s="17">
        <v>0.227749401665718</v>
      </c>
      <c r="O9" s="17">
        <v>0.212620052896943</v>
      </c>
      <c r="P9" s="17">
        <v>0.22668693365203499</v>
      </c>
      <c r="Q9" s="17">
        <v>0.20259045911479201</v>
      </c>
      <c r="R9" s="17"/>
      <c r="S9" s="17">
        <v>0.20171886074183401</v>
      </c>
      <c r="T9" s="17">
        <v>0.15714797392490601</v>
      </c>
      <c r="U9" s="17">
        <v>0.192117864248501</v>
      </c>
      <c r="V9" s="17">
        <v>0.28433479623743302</v>
      </c>
      <c r="W9" s="17">
        <v>0.27683530379976901</v>
      </c>
      <c r="X9" s="17">
        <v>0.18247820349454599</v>
      </c>
      <c r="Y9" s="17">
        <v>0.16921477673191901</v>
      </c>
      <c r="Z9" s="17">
        <v>0.233122479148857</v>
      </c>
      <c r="AA9" s="17">
        <v>0.240055984689</v>
      </c>
      <c r="AB9" s="17">
        <v>0.231190516600013</v>
      </c>
      <c r="AC9" s="17">
        <v>0.31144665107903802</v>
      </c>
      <c r="AD9" s="17">
        <v>0.20581823849889699</v>
      </c>
      <c r="AE9" s="17"/>
      <c r="AF9" s="17">
        <v>0.20752302698332201</v>
      </c>
      <c r="AG9" s="17">
        <v>0.23166846922334</v>
      </c>
      <c r="AH9" s="17">
        <v>0.21486862093679501</v>
      </c>
      <c r="AI9" s="17"/>
      <c r="AJ9" s="17">
        <v>0.23792759105337399</v>
      </c>
      <c r="AK9" s="17">
        <v>0.24663562718361201</v>
      </c>
      <c r="AL9" s="17">
        <v>0.199412764649916</v>
      </c>
      <c r="AM9" s="17"/>
      <c r="AN9" s="17">
        <v>0.237532423921861</v>
      </c>
      <c r="AO9" s="17">
        <v>0.15739227409866199</v>
      </c>
      <c r="AP9" s="17">
        <v>0.24952822072383299</v>
      </c>
      <c r="AQ9" s="17">
        <v>0.22932843715721599</v>
      </c>
      <c r="AR9" s="17">
        <v>0.445330304706402</v>
      </c>
      <c r="AS9" s="17"/>
      <c r="AT9" s="17">
        <v>0.214758677208988</v>
      </c>
      <c r="AU9" s="17">
        <v>0.23467956405603199</v>
      </c>
      <c r="AV9" s="17"/>
      <c r="AW9" s="17">
        <v>0.213628608437606</v>
      </c>
      <c r="AX9" s="17">
        <v>0.27013762525294499</v>
      </c>
      <c r="AY9" s="17">
        <v>0.20776372159350301</v>
      </c>
    </row>
    <row r="10" spans="2:51">
      <c r="B10" s="18" t="s">
        <v>134</v>
      </c>
      <c r="C10" s="17">
        <v>0.42951531044736402</v>
      </c>
      <c r="D10" s="17">
        <v>0.43592868392473699</v>
      </c>
      <c r="E10" s="17">
        <v>0.42080356609673802</v>
      </c>
      <c r="F10" s="17"/>
      <c r="G10" s="17">
        <v>0.403487091066284</v>
      </c>
      <c r="H10" s="17">
        <v>0.467246699179095</v>
      </c>
      <c r="I10" s="17">
        <v>0.41312648462968699</v>
      </c>
      <c r="J10" s="17">
        <v>0.47408859585351598</v>
      </c>
      <c r="K10" s="17">
        <v>0.371443977548579</v>
      </c>
      <c r="L10" s="17">
        <v>0.43209455993198198</v>
      </c>
      <c r="M10" s="17"/>
      <c r="N10" s="17">
        <v>0.47454794098381597</v>
      </c>
      <c r="O10" s="17">
        <v>0.430030770390396</v>
      </c>
      <c r="P10" s="17">
        <v>0.39211251272154202</v>
      </c>
      <c r="Q10" s="17">
        <v>0.40509101170203798</v>
      </c>
      <c r="R10" s="17"/>
      <c r="S10" s="17">
        <v>0.49540799583775302</v>
      </c>
      <c r="T10" s="17">
        <v>0.468065381645412</v>
      </c>
      <c r="U10" s="17">
        <v>0.41891455420011903</v>
      </c>
      <c r="V10" s="17">
        <v>0.39164896661134202</v>
      </c>
      <c r="W10" s="17">
        <v>0.334247134967182</v>
      </c>
      <c r="X10" s="17">
        <v>0.44038129672387999</v>
      </c>
      <c r="Y10" s="17">
        <v>0.41747591286970098</v>
      </c>
      <c r="Z10" s="17">
        <v>0.32563555737567201</v>
      </c>
      <c r="AA10" s="17">
        <v>0.41082999138750798</v>
      </c>
      <c r="AB10" s="17">
        <v>0.47280274003669898</v>
      </c>
      <c r="AC10" s="17">
        <v>0.43175275331084101</v>
      </c>
      <c r="AD10" s="17">
        <v>0.401276537600324</v>
      </c>
      <c r="AE10" s="17"/>
      <c r="AF10" s="17">
        <v>0.38804942306305501</v>
      </c>
      <c r="AG10" s="17">
        <v>0.47476814723536898</v>
      </c>
      <c r="AH10" s="17">
        <v>0.42637103875015703</v>
      </c>
      <c r="AI10" s="17"/>
      <c r="AJ10" s="17">
        <v>0.39666052967834198</v>
      </c>
      <c r="AK10" s="17">
        <v>0.46395925326793902</v>
      </c>
      <c r="AL10" s="17">
        <v>0.513351449408458</v>
      </c>
      <c r="AM10" s="17"/>
      <c r="AN10" s="17">
        <v>0.353572502725708</v>
      </c>
      <c r="AO10" s="17">
        <v>0.47166047285638002</v>
      </c>
      <c r="AP10" s="17">
        <v>0.44517583640957797</v>
      </c>
      <c r="AQ10" s="17">
        <v>0.50364567878944599</v>
      </c>
      <c r="AR10" s="17">
        <v>0.16973161021073299</v>
      </c>
      <c r="AS10" s="17"/>
      <c r="AT10" s="17">
        <v>0.43854081574954601</v>
      </c>
      <c r="AU10" s="17">
        <v>0.37190427681767102</v>
      </c>
      <c r="AV10" s="17"/>
      <c r="AW10" s="17">
        <v>0.46954006909666002</v>
      </c>
      <c r="AX10" s="17">
        <v>0.45071232102880499</v>
      </c>
      <c r="AY10" s="17">
        <v>0.38199968464039102</v>
      </c>
    </row>
    <row r="11" spans="2:51">
      <c r="B11" s="18" t="s">
        <v>135</v>
      </c>
      <c r="C11" s="17">
        <v>0.20804202243519401</v>
      </c>
      <c r="D11" s="17">
        <v>0.19722283682186201</v>
      </c>
      <c r="E11" s="17">
        <v>0.22158557943822099</v>
      </c>
      <c r="F11" s="17"/>
      <c r="G11" s="17">
        <v>0.172175142083763</v>
      </c>
      <c r="H11" s="17">
        <v>0.19758934227142999</v>
      </c>
      <c r="I11" s="17">
        <v>0.175187710809174</v>
      </c>
      <c r="J11" s="17">
        <v>0.205533401866202</v>
      </c>
      <c r="K11" s="17">
        <v>0.23709950634070701</v>
      </c>
      <c r="L11" s="17">
        <v>0.23972306364736001</v>
      </c>
      <c r="M11" s="17"/>
      <c r="N11" s="17">
        <v>0.190357833224302</v>
      </c>
      <c r="O11" s="17">
        <v>0.20290373390479099</v>
      </c>
      <c r="P11" s="17">
        <v>0.23789525306131001</v>
      </c>
      <c r="Q11" s="17">
        <v>0.20708285538186599</v>
      </c>
      <c r="R11" s="17"/>
      <c r="S11" s="17">
        <v>0.186592127771156</v>
      </c>
      <c r="T11" s="17">
        <v>0.24032731302390001</v>
      </c>
      <c r="U11" s="17">
        <v>0.224324547455476</v>
      </c>
      <c r="V11" s="17">
        <v>0.223192244024808</v>
      </c>
      <c r="W11" s="17">
        <v>0.210424118038013</v>
      </c>
      <c r="X11" s="17">
        <v>0.23212505654952001</v>
      </c>
      <c r="Y11" s="17">
        <v>0.22030500517859</v>
      </c>
      <c r="Z11" s="17">
        <v>0.21479811873197999</v>
      </c>
      <c r="AA11" s="17">
        <v>0.23565987325311399</v>
      </c>
      <c r="AB11" s="17">
        <v>0.14542402598665</v>
      </c>
      <c r="AC11" s="17">
        <v>0.15463020129982599</v>
      </c>
      <c r="AD11" s="17">
        <v>0.160956389200863</v>
      </c>
      <c r="AE11" s="17"/>
      <c r="AF11" s="17">
        <v>0.22929114852152699</v>
      </c>
      <c r="AG11" s="17">
        <v>0.187734056415785</v>
      </c>
      <c r="AH11" s="17">
        <v>0.17896335066441499</v>
      </c>
      <c r="AI11" s="17"/>
      <c r="AJ11" s="17">
        <v>0.212578802455171</v>
      </c>
      <c r="AK11" s="17">
        <v>0.156899486808322</v>
      </c>
      <c r="AL11" s="17">
        <v>0.179468890471711</v>
      </c>
      <c r="AM11" s="17"/>
      <c r="AN11" s="17">
        <v>0.241307487702938</v>
      </c>
      <c r="AO11" s="17">
        <v>0.20058876730581501</v>
      </c>
      <c r="AP11" s="17">
        <v>0.16291231262018399</v>
      </c>
      <c r="AQ11" s="17">
        <v>0.21473157077566701</v>
      </c>
      <c r="AR11" s="17">
        <v>0.163000618564624</v>
      </c>
      <c r="AS11" s="17"/>
      <c r="AT11" s="17">
        <v>0.208066357470786</v>
      </c>
      <c r="AU11" s="17">
        <v>0.19186092992545001</v>
      </c>
      <c r="AV11" s="17"/>
      <c r="AW11" s="17">
        <v>0.19476657259038399</v>
      </c>
      <c r="AX11" s="17">
        <v>0.16577552768595399</v>
      </c>
      <c r="AY11" s="17">
        <v>0.23304960967569099</v>
      </c>
    </row>
    <row r="12" spans="2:51">
      <c r="B12" s="18" t="s">
        <v>136</v>
      </c>
      <c r="C12" s="17">
        <v>8.4062680908883497E-2</v>
      </c>
      <c r="D12" s="17">
        <v>7.0825508258854003E-2</v>
      </c>
      <c r="E12" s="17">
        <v>9.4930259695481994E-2</v>
      </c>
      <c r="F12" s="17"/>
      <c r="G12" s="17">
        <v>0.130750463064603</v>
      </c>
      <c r="H12" s="17">
        <v>7.4619690545978695E-2</v>
      </c>
      <c r="I12" s="17">
        <v>7.3546883231775995E-2</v>
      </c>
      <c r="J12" s="17">
        <v>6.4213225359364398E-2</v>
      </c>
      <c r="K12" s="17">
        <v>0.12590899311520701</v>
      </c>
      <c r="L12" s="17">
        <v>6.0605503260349802E-2</v>
      </c>
      <c r="M12" s="17"/>
      <c r="N12" s="17">
        <v>6.8696505514487693E-2</v>
      </c>
      <c r="O12" s="17">
        <v>9.1505783787184006E-2</v>
      </c>
      <c r="P12" s="17">
        <v>7.8469795146122998E-2</v>
      </c>
      <c r="Q12" s="17">
        <v>0.10153909949138901</v>
      </c>
      <c r="R12" s="17"/>
      <c r="S12" s="17">
        <v>4.6772158133109497E-2</v>
      </c>
      <c r="T12" s="17">
        <v>9.8953871094627804E-2</v>
      </c>
      <c r="U12" s="17">
        <v>0.125909384072277</v>
      </c>
      <c r="V12" s="17">
        <v>3.7085185822030999E-2</v>
      </c>
      <c r="W12" s="17">
        <v>0.115916013969596</v>
      </c>
      <c r="X12" s="17">
        <v>9.05335039546043E-2</v>
      </c>
      <c r="Y12" s="17">
        <v>8.4053572696416001E-2</v>
      </c>
      <c r="Z12" s="17">
        <v>0.15102811024896501</v>
      </c>
      <c r="AA12" s="17">
        <v>5.1371029001968202E-2</v>
      </c>
      <c r="AB12" s="17">
        <v>8.5160477022621306E-2</v>
      </c>
      <c r="AC12" s="17">
        <v>7.0838153372097798E-2</v>
      </c>
      <c r="AD12" s="17">
        <v>0.15317699930365899</v>
      </c>
      <c r="AE12" s="17"/>
      <c r="AF12" s="17">
        <v>7.9385502713470099E-2</v>
      </c>
      <c r="AG12" s="17">
        <v>8.1152063617234704E-2</v>
      </c>
      <c r="AH12" s="17">
        <v>0.102751260178646</v>
      </c>
      <c r="AI12" s="17"/>
      <c r="AJ12" s="17">
        <v>9.5080990056946105E-2</v>
      </c>
      <c r="AK12" s="17">
        <v>8.0393243121579E-2</v>
      </c>
      <c r="AL12" s="17">
        <v>8.0081187332887993E-2</v>
      </c>
      <c r="AM12" s="17"/>
      <c r="AN12" s="17">
        <v>9.1344815658164505E-2</v>
      </c>
      <c r="AO12" s="17">
        <v>0.112468633672341</v>
      </c>
      <c r="AP12" s="17">
        <v>8.1413470008378994E-2</v>
      </c>
      <c r="AQ12" s="17">
        <v>4.3011884341339103E-2</v>
      </c>
      <c r="AR12" s="17">
        <v>8.7746832476525899E-2</v>
      </c>
      <c r="AS12" s="17"/>
      <c r="AT12" s="17">
        <v>8.5369035379804906E-2</v>
      </c>
      <c r="AU12" s="17">
        <v>8.0142835517080901E-2</v>
      </c>
      <c r="AV12" s="17"/>
      <c r="AW12" s="17">
        <v>8.4217463792401095E-2</v>
      </c>
      <c r="AX12" s="17">
        <v>7.0252392724161603E-2</v>
      </c>
      <c r="AY12" s="17">
        <v>8.7524918105650704E-2</v>
      </c>
    </row>
    <row r="13" spans="2:51">
      <c r="B13" s="18" t="s">
        <v>137</v>
      </c>
      <c r="C13" s="17">
        <v>3.97310563585705E-2</v>
      </c>
      <c r="D13" s="17">
        <v>5.7177545076043598E-2</v>
      </c>
      <c r="E13" s="17">
        <v>2.17709823748065E-2</v>
      </c>
      <c r="F13" s="17"/>
      <c r="G13" s="17">
        <v>1.50483265262363E-2</v>
      </c>
      <c r="H13" s="17">
        <v>4.1872666180934E-2</v>
      </c>
      <c r="I13" s="17">
        <v>6.3620228948623E-2</v>
      </c>
      <c r="J13" s="17">
        <v>3.8958011913721897E-2</v>
      </c>
      <c r="K13" s="17">
        <v>3.5055502024162903E-2</v>
      </c>
      <c r="L13" s="17">
        <v>3.9153199281365403E-2</v>
      </c>
      <c r="M13" s="17"/>
      <c r="N13" s="17">
        <v>2.9534305871261098E-2</v>
      </c>
      <c r="O13" s="17">
        <v>4.4761340608648802E-2</v>
      </c>
      <c r="P13" s="17">
        <v>4.1215973388202098E-2</v>
      </c>
      <c r="Q13" s="17">
        <v>4.6188619070988902E-2</v>
      </c>
      <c r="R13" s="17"/>
      <c r="S13" s="17">
        <v>6.2517439889212198E-2</v>
      </c>
      <c r="T13" s="17">
        <v>2.2928674627681001E-2</v>
      </c>
      <c r="U13" s="17">
        <v>2.4511860139424E-2</v>
      </c>
      <c r="V13" s="17">
        <v>2.6841634771515199E-2</v>
      </c>
      <c r="W13" s="17">
        <v>3.5503816618787098E-2</v>
      </c>
      <c r="X13" s="17">
        <v>1.06214653928425E-2</v>
      </c>
      <c r="Y13" s="17">
        <v>5.9565565763018198E-2</v>
      </c>
      <c r="Z13" s="17">
        <v>5.7056699459497803E-2</v>
      </c>
      <c r="AA13" s="17">
        <v>4.5313831390407101E-2</v>
      </c>
      <c r="AB13" s="17">
        <v>3.9815846750891101E-2</v>
      </c>
      <c r="AC13" s="17">
        <v>3.1332240938197101E-2</v>
      </c>
      <c r="AD13" s="17">
        <v>7.8771835396257595E-2</v>
      </c>
      <c r="AE13" s="17"/>
      <c r="AF13" s="17">
        <v>6.6947027451757596E-2</v>
      </c>
      <c r="AG13" s="17">
        <v>1.2181338755631901E-2</v>
      </c>
      <c r="AH13" s="17">
        <v>6.5036343686010606E-2</v>
      </c>
      <c r="AI13" s="17"/>
      <c r="AJ13" s="17">
        <v>3.9692658837420097E-2</v>
      </c>
      <c r="AK13" s="17">
        <v>2.9229118090725901E-2</v>
      </c>
      <c r="AL13" s="17">
        <v>0</v>
      </c>
      <c r="AM13" s="17"/>
      <c r="AN13" s="17">
        <v>4.6466807860834701E-2</v>
      </c>
      <c r="AO13" s="17">
        <v>3.9377272198810299E-2</v>
      </c>
      <c r="AP13" s="17">
        <v>3.8921517033501801E-2</v>
      </c>
      <c r="AQ13" s="17">
        <v>9.2824289363316707E-3</v>
      </c>
      <c r="AR13" s="17">
        <v>0.134190634041715</v>
      </c>
      <c r="AS13" s="17"/>
      <c r="AT13" s="17">
        <v>3.6283449168657701E-2</v>
      </c>
      <c r="AU13" s="17">
        <v>6.3382772111034894E-2</v>
      </c>
      <c r="AV13" s="17"/>
      <c r="AW13" s="17">
        <v>3.1040292621384601E-2</v>
      </c>
      <c r="AX13" s="17">
        <v>2.4740060970320801E-2</v>
      </c>
      <c r="AY13" s="17">
        <v>5.2774753574629497E-2</v>
      </c>
    </row>
    <row r="14" spans="2:51">
      <c r="B14" s="18" t="s">
        <v>119</v>
      </c>
      <c r="C14" s="17">
        <v>2.11400671504458E-2</v>
      </c>
      <c r="D14" s="17">
        <v>1.9711379117519301E-2</v>
      </c>
      <c r="E14" s="17">
        <v>2.2863038600561401E-2</v>
      </c>
      <c r="F14" s="17"/>
      <c r="G14" s="17">
        <v>2.5157033343334401E-2</v>
      </c>
      <c r="H14" s="17">
        <v>1.60007582141409E-2</v>
      </c>
      <c r="I14" s="17">
        <v>3.56678874468246E-2</v>
      </c>
      <c r="J14" s="17">
        <v>1.8217706847321699E-2</v>
      </c>
      <c r="K14" s="17">
        <v>2.1730501664854199E-2</v>
      </c>
      <c r="L14" s="17">
        <v>1.4719321416618501E-2</v>
      </c>
      <c r="M14" s="17"/>
      <c r="N14" s="17">
        <v>9.1140127404157802E-3</v>
      </c>
      <c r="O14" s="17">
        <v>1.81783184120369E-2</v>
      </c>
      <c r="P14" s="17">
        <v>2.36195320307875E-2</v>
      </c>
      <c r="Q14" s="17">
        <v>3.7507955238926603E-2</v>
      </c>
      <c r="R14" s="17"/>
      <c r="S14" s="17">
        <v>6.9914176269357201E-3</v>
      </c>
      <c r="T14" s="17">
        <v>1.2576785683473301E-2</v>
      </c>
      <c r="U14" s="17">
        <v>1.42217898842028E-2</v>
      </c>
      <c r="V14" s="17">
        <v>3.6897172532870497E-2</v>
      </c>
      <c r="W14" s="17">
        <v>2.7073612606652499E-2</v>
      </c>
      <c r="X14" s="17">
        <v>4.3860473884607003E-2</v>
      </c>
      <c r="Y14" s="17">
        <v>4.93851667603563E-2</v>
      </c>
      <c r="Z14" s="17">
        <v>1.83590350350274E-2</v>
      </c>
      <c r="AA14" s="17">
        <v>1.6769290278002599E-2</v>
      </c>
      <c r="AB14" s="17">
        <v>2.5606393603125301E-2</v>
      </c>
      <c r="AC14" s="17">
        <v>0</v>
      </c>
      <c r="AD14" s="17">
        <v>0</v>
      </c>
      <c r="AE14" s="17"/>
      <c r="AF14" s="17">
        <v>2.88038712668683E-2</v>
      </c>
      <c r="AG14" s="17">
        <v>1.2495924752639701E-2</v>
      </c>
      <c r="AH14" s="17">
        <v>1.20093857839772E-2</v>
      </c>
      <c r="AI14" s="17"/>
      <c r="AJ14" s="17">
        <v>1.8059427918746599E-2</v>
      </c>
      <c r="AK14" s="17">
        <v>2.2883271527821901E-2</v>
      </c>
      <c r="AL14" s="17">
        <v>2.7685708137026699E-2</v>
      </c>
      <c r="AM14" s="17"/>
      <c r="AN14" s="17">
        <v>2.9775962130493699E-2</v>
      </c>
      <c r="AO14" s="17">
        <v>1.8512579867992499E-2</v>
      </c>
      <c r="AP14" s="17">
        <v>2.2048643204524002E-2</v>
      </c>
      <c r="AQ14" s="17">
        <v>0</v>
      </c>
      <c r="AR14" s="17">
        <v>0</v>
      </c>
      <c r="AS14" s="17"/>
      <c r="AT14" s="17">
        <v>1.69816650222171E-2</v>
      </c>
      <c r="AU14" s="17">
        <v>5.8029621572731303E-2</v>
      </c>
      <c r="AV14" s="17"/>
      <c r="AW14" s="17">
        <v>6.8069934615642E-3</v>
      </c>
      <c r="AX14" s="17">
        <v>1.83820723378137E-2</v>
      </c>
      <c r="AY14" s="17">
        <v>3.6887312410135098E-2</v>
      </c>
    </row>
    <row r="15" spans="2:51">
      <c r="B15" s="18" t="s">
        <v>138</v>
      </c>
      <c r="C15" s="21">
        <v>0.64702417314690597</v>
      </c>
      <c r="D15" s="21">
        <v>0.65506273072572097</v>
      </c>
      <c r="E15" s="21">
        <v>0.63885013989092898</v>
      </c>
      <c r="F15" s="21"/>
      <c r="G15" s="21">
        <v>0.65686903498206395</v>
      </c>
      <c r="H15" s="21">
        <v>0.66991754278751703</v>
      </c>
      <c r="I15" s="21">
        <v>0.65197728956360201</v>
      </c>
      <c r="J15" s="21">
        <v>0.67307765401339004</v>
      </c>
      <c r="K15" s="21">
        <v>0.58020549685506895</v>
      </c>
      <c r="L15" s="21">
        <v>0.64579891239430598</v>
      </c>
      <c r="M15" s="21"/>
      <c r="N15" s="21">
        <v>0.70229734264953403</v>
      </c>
      <c r="O15" s="21">
        <v>0.64265082328733902</v>
      </c>
      <c r="P15" s="21">
        <v>0.61879944637357698</v>
      </c>
      <c r="Q15" s="21">
        <v>0.60768147081682999</v>
      </c>
      <c r="R15" s="21"/>
      <c r="S15" s="21">
        <v>0.69712685657958695</v>
      </c>
      <c r="T15" s="21">
        <v>0.62521335557031799</v>
      </c>
      <c r="U15" s="21">
        <v>0.61103241844862</v>
      </c>
      <c r="V15" s="21">
        <v>0.67598376284877504</v>
      </c>
      <c r="W15" s="21">
        <v>0.61108243876695101</v>
      </c>
      <c r="X15" s="21">
        <v>0.62285950021842595</v>
      </c>
      <c r="Y15" s="21">
        <v>0.58669068960161996</v>
      </c>
      <c r="Z15" s="21">
        <v>0.55875803652453004</v>
      </c>
      <c r="AA15" s="21">
        <v>0.650885976076508</v>
      </c>
      <c r="AB15" s="21">
        <v>0.70399325663671197</v>
      </c>
      <c r="AC15" s="21">
        <v>0.74319940438987897</v>
      </c>
      <c r="AD15" s="21">
        <v>0.60709477609922102</v>
      </c>
      <c r="AE15" s="21"/>
      <c r="AF15" s="21">
        <v>0.59557245004637704</v>
      </c>
      <c r="AG15" s="21">
        <v>0.70643661645870903</v>
      </c>
      <c r="AH15" s="21">
        <v>0.64123965968695196</v>
      </c>
      <c r="AI15" s="21"/>
      <c r="AJ15" s="21">
        <v>0.634588120731716</v>
      </c>
      <c r="AK15" s="21">
        <v>0.71059488045155095</v>
      </c>
      <c r="AL15" s="21">
        <v>0.71276421405837498</v>
      </c>
      <c r="AM15" s="21"/>
      <c r="AN15" s="21">
        <v>0.59110492664756897</v>
      </c>
      <c r="AO15" s="21">
        <v>0.62905274695504199</v>
      </c>
      <c r="AP15" s="21">
        <v>0.69470405713341099</v>
      </c>
      <c r="AQ15" s="21">
        <v>0.73297411594666195</v>
      </c>
      <c r="AR15" s="21">
        <v>0.61506191491713502</v>
      </c>
      <c r="AS15" s="21"/>
      <c r="AT15" s="21">
        <v>0.65329949295853396</v>
      </c>
      <c r="AU15" s="21">
        <v>0.60658384087370298</v>
      </c>
      <c r="AV15" s="21"/>
      <c r="AW15" s="21">
        <v>0.68316867753426602</v>
      </c>
      <c r="AX15" s="21">
        <v>0.72084994628174903</v>
      </c>
      <c r="AY15" s="21">
        <v>0.58976340623389401</v>
      </c>
    </row>
    <row r="16" spans="2:51">
      <c r="B16" s="18" t="s">
        <v>139</v>
      </c>
      <c r="C16" s="21">
        <v>0.123793737267454</v>
      </c>
      <c r="D16" s="21">
        <v>0.128003053334898</v>
      </c>
      <c r="E16" s="21">
        <v>0.11670124207028799</v>
      </c>
      <c r="F16" s="21"/>
      <c r="G16" s="21">
        <v>0.145798789590839</v>
      </c>
      <c r="H16" s="21">
        <v>0.11649235672691299</v>
      </c>
      <c r="I16" s="21">
        <v>0.13716711218039901</v>
      </c>
      <c r="J16" s="21">
        <v>0.103171237273086</v>
      </c>
      <c r="K16" s="21">
        <v>0.16096449513937</v>
      </c>
      <c r="L16" s="21">
        <v>9.9758702541715302E-2</v>
      </c>
      <c r="M16" s="21"/>
      <c r="N16" s="21">
        <v>9.8230811385748795E-2</v>
      </c>
      <c r="O16" s="21">
        <v>0.13626712439583299</v>
      </c>
      <c r="P16" s="21">
        <v>0.119685768534325</v>
      </c>
      <c r="Q16" s="21">
        <v>0.14772771856237699</v>
      </c>
      <c r="R16" s="21"/>
      <c r="S16" s="21">
        <v>0.10928959802232199</v>
      </c>
      <c r="T16" s="21">
        <v>0.121882545722309</v>
      </c>
      <c r="U16" s="21">
        <v>0.150421244211701</v>
      </c>
      <c r="V16" s="21">
        <v>6.3926820593546305E-2</v>
      </c>
      <c r="W16" s="21">
        <v>0.15141983058838299</v>
      </c>
      <c r="X16" s="21">
        <v>0.101154969347447</v>
      </c>
      <c r="Y16" s="21">
        <v>0.143619138459434</v>
      </c>
      <c r="Z16" s="21">
        <v>0.20808480970846299</v>
      </c>
      <c r="AA16" s="21">
        <v>9.6684860392375296E-2</v>
      </c>
      <c r="AB16" s="21">
        <v>0.124976323773512</v>
      </c>
      <c r="AC16" s="21">
        <v>0.102170394310295</v>
      </c>
      <c r="AD16" s="21">
        <v>0.23194883469991601</v>
      </c>
      <c r="AE16" s="21"/>
      <c r="AF16" s="21">
        <v>0.14633253016522799</v>
      </c>
      <c r="AG16" s="21">
        <v>9.3333402372866706E-2</v>
      </c>
      <c r="AH16" s="21">
        <v>0.16778760386465699</v>
      </c>
      <c r="AI16" s="21"/>
      <c r="AJ16" s="21">
        <v>0.13477364889436599</v>
      </c>
      <c r="AK16" s="21">
        <v>0.10962236121230499</v>
      </c>
      <c r="AL16" s="21">
        <v>8.0081187332887993E-2</v>
      </c>
      <c r="AM16" s="21"/>
      <c r="AN16" s="21">
        <v>0.137811623518999</v>
      </c>
      <c r="AO16" s="21">
        <v>0.15184590587115099</v>
      </c>
      <c r="AP16" s="21">
        <v>0.120334987041881</v>
      </c>
      <c r="AQ16" s="21">
        <v>5.2294313277670798E-2</v>
      </c>
      <c r="AR16" s="21">
        <v>0.22193746651824101</v>
      </c>
      <c r="AS16" s="21"/>
      <c r="AT16" s="21">
        <v>0.121652484548463</v>
      </c>
      <c r="AU16" s="21">
        <v>0.143525607628116</v>
      </c>
      <c r="AV16" s="21"/>
      <c r="AW16" s="21">
        <v>0.11525775641378599</v>
      </c>
      <c r="AX16" s="21">
        <v>9.4992453694482296E-2</v>
      </c>
      <c r="AY16" s="21">
        <v>0.14029967168028001</v>
      </c>
    </row>
    <row r="17" spans="2:51">
      <c r="B17" s="18" t="s">
        <v>140</v>
      </c>
      <c r="C17" s="22">
        <v>0.52323043587945195</v>
      </c>
      <c r="D17" s="22">
        <v>0.52705967739082404</v>
      </c>
      <c r="E17" s="22">
        <v>0.522148897820641</v>
      </c>
      <c r="F17" s="22"/>
      <c r="G17" s="22">
        <v>0.51107024539122503</v>
      </c>
      <c r="H17" s="22">
        <v>0.55342518606060398</v>
      </c>
      <c r="I17" s="22">
        <v>0.514810177383203</v>
      </c>
      <c r="J17" s="22">
        <v>0.56990641674030296</v>
      </c>
      <c r="K17" s="22">
        <v>0.4192410017157</v>
      </c>
      <c r="L17" s="22">
        <v>0.54604020985259005</v>
      </c>
      <c r="M17" s="22"/>
      <c r="N17" s="22">
        <v>0.60406653126378496</v>
      </c>
      <c r="O17" s="22">
        <v>0.50638369889150703</v>
      </c>
      <c r="P17" s="22">
        <v>0.49911367783925198</v>
      </c>
      <c r="Q17" s="22">
        <v>0.45995375225445301</v>
      </c>
      <c r="R17" s="22"/>
      <c r="S17" s="22">
        <v>0.58783725855726499</v>
      </c>
      <c r="T17" s="22">
        <v>0.50333080984800904</v>
      </c>
      <c r="U17" s="22">
        <v>0.460611174236918</v>
      </c>
      <c r="V17" s="22">
        <v>0.612056942255229</v>
      </c>
      <c r="W17" s="22">
        <v>0.45966260817856802</v>
      </c>
      <c r="X17" s="22">
        <v>0.52170453087097901</v>
      </c>
      <c r="Y17" s="22">
        <v>0.44307155114218599</v>
      </c>
      <c r="Z17" s="22">
        <v>0.350673226816067</v>
      </c>
      <c r="AA17" s="22">
        <v>0.55420111568413299</v>
      </c>
      <c r="AB17" s="22">
        <v>0.5790169328632</v>
      </c>
      <c r="AC17" s="22">
        <v>0.64102901007958402</v>
      </c>
      <c r="AD17" s="22">
        <v>0.37514594139930502</v>
      </c>
      <c r="AE17" s="22"/>
      <c r="AF17" s="22">
        <v>0.44923991988114897</v>
      </c>
      <c r="AG17" s="22">
        <v>0.61310321408584201</v>
      </c>
      <c r="AH17" s="22">
        <v>0.47345205582229499</v>
      </c>
      <c r="AI17" s="22"/>
      <c r="AJ17" s="22">
        <v>0.49981447183735001</v>
      </c>
      <c r="AK17" s="22">
        <v>0.60097251923924599</v>
      </c>
      <c r="AL17" s="22">
        <v>0.63268302672548704</v>
      </c>
      <c r="AM17" s="22"/>
      <c r="AN17" s="22">
        <v>0.45329330312857002</v>
      </c>
      <c r="AO17" s="22">
        <v>0.477206841083891</v>
      </c>
      <c r="AP17" s="22">
        <v>0.57436907009153004</v>
      </c>
      <c r="AQ17" s="22">
        <v>0.68067980266899097</v>
      </c>
      <c r="AR17" s="22">
        <v>0.39312444839889399</v>
      </c>
      <c r="AS17" s="22"/>
      <c r="AT17" s="22">
        <v>0.53164700841007195</v>
      </c>
      <c r="AU17" s="22">
        <v>0.46305823324558698</v>
      </c>
      <c r="AV17" s="22"/>
      <c r="AW17" s="22">
        <v>0.56791092112048003</v>
      </c>
      <c r="AX17" s="22">
        <v>0.62585749258726697</v>
      </c>
      <c r="AY17" s="22">
        <v>0.44946373455361399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1067</v>
      </c>
      <c r="D7" s="10">
        <v>527</v>
      </c>
      <c r="E7" s="10">
        <v>535</v>
      </c>
      <c r="F7" s="10"/>
      <c r="G7" s="10">
        <v>115</v>
      </c>
      <c r="H7" s="10">
        <v>142</v>
      </c>
      <c r="I7" s="10">
        <v>144</v>
      </c>
      <c r="J7" s="10">
        <v>188</v>
      </c>
      <c r="K7" s="10">
        <v>198</v>
      </c>
      <c r="L7" s="10">
        <v>280</v>
      </c>
      <c r="M7" s="10"/>
      <c r="N7" s="10">
        <v>330</v>
      </c>
      <c r="O7" s="10">
        <v>306</v>
      </c>
      <c r="P7" s="10">
        <v>193</v>
      </c>
      <c r="Q7" s="10">
        <v>232</v>
      </c>
      <c r="R7" s="10"/>
      <c r="S7" s="10">
        <v>131</v>
      </c>
      <c r="T7" s="10">
        <v>139</v>
      </c>
      <c r="U7" s="10">
        <v>105</v>
      </c>
      <c r="V7" s="10">
        <v>86</v>
      </c>
      <c r="W7" s="10">
        <v>80</v>
      </c>
      <c r="X7" s="10">
        <v>89</v>
      </c>
      <c r="Y7" s="10">
        <v>81</v>
      </c>
      <c r="Z7" s="10">
        <v>51</v>
      </c>
      <c r="AA7" s="10">
        <v>125</v>
      </c>
      <c r="AB7" s="10">
        <v>94</v>
      </c>
      <c r="AC7" s="10">
        <v>50</v>
      </c>
      <c r="AD7" s="10">
        <v>36</v>
      </c>
      <c r="AE7" s="10"/>
      <c r="AF7" s="10">
        <v>450</v>
      </c>
      <c r="AG7" s="10">
        <v>452</v>
      </c>
      <c r="AH7" s="10">
        <v>83</v>
      </c>
      <c r="AI7" s="10"/>
      <c r="AJ7" s="10">
        <v>259</v>
      </c>
      <c r="AK7" s="10">
        <v>320</v>
      </c>
      <c r="AL7" s="10">
        <v>82</v>
      </c>
      <c r="AM7" s="10"/>
      <c r="AN7" s="10">
        <v>220</v>
      </c>
      <c r="AO7" s="10">
        <v>185</v>
      </c>
      <c r="AP7" s="10">
        <v>252</v>
      </c>
      <c r="AQ7" s="10">
        <v>104</v>
      </c>
      <c r="AR7" s="10">
        <v>14</v>
      </c>
      <c r="AS7" s="10"/>
      <c r="AT7" s="10">
        <v>959</v>
      </c>
      <c r="AU7" s="10">
        <v>99</v>
      </c>
      <c r="AV7" s="10"/>
      <c r="AW7" s="10">
        <v>509</v>
      </c>
      <c r="AX7" s="10">
        <v>117</v>
      </c>
      <c r="AY7" s="10">
        <v>441</v>
      </c>
    </row>
    <row r="8" spans="2:51" ht="30" customHeight="1">
      <c r="B8" s="11" t="s">
        <v>112</v>
      </c>
      <c r="C8" s="11">
        <v>1068</v>
      </c>
      <c r="D8" s="11">
        <v>545</v>
      </c>
      <c r="E8" s="11">
        <v>518</v>
      </c>
      <c r="F8" s="11"/>
      <c r="G8" s="11">
        <v>134</v>
      </c>
      <c r="H8" s="11">
        <v>175</v>
      </c>
      <c r="I8" s="11">
        <v>166</v>
      </c>
      <c r="J8" s="11">
        <v>184</v>
      </c>
      <c r="K8" s="11">
        <v>159</v>
      </c>
      <c r="L8" s="11">
        <v>250</v>
      </c>
      <c r="M8" s="11"/>
      <c r="N8" s="11">
        <v>308</v>
      </c>
      <c r="O8" s="11">
        <v>280</v>
      </c>
      <c r="P8" s="11">
        <v>225</v>
      </c>
      <c r="Q8" s="11">
        <v>250</v>
      </c>
      <c r="R8" s="11"/>
      <c r="S8" s="11">
        <v>159</v>
      </c>
      <c r="T8" s="11">
        <v>131</v>
      </c>
      <c r="U8" s="11">
        <v>94</v>
      </c>
      <c r="V8" s="11">
        <v>91</v>
      </c>
      <c r="W8" s="11">
        <v>79</v>
      </c>
      <c r="X8" s="11">
        <v>89</v>
      </c>
      <c r="Y8" s="11">
        <v>78</v>
      </c>
      <c r="Z8" s="11">
        <v>44</v>
      </c>
      <c r="AA8" s="11">
        <v>119</v>
      </c>
      <c r="AB8" s="11">
        <v>97</v>
      </c>
      <c r="AC8" s="11">
        <v>50</v>
      </c>
      <c r="AD8" s="11">
        <v>40</v>
      </c>
      <c r="AE8" s="11"/>
      <c r="AF8" s="11">
        <v>435</v>
      </c>
      <c r="AG8" s="11">
        <v>449</v>
      </c>
      <c r="AH8" s="11">
        <v>90</v>
      </c>
      <c r="AI8" s="11"/>
      <c r="AJ8" s="11">
        <v>244</v>
      </c>
      <c r="AK8" s="11">
        <v>338</v>
      </c>
      <c r="AL8" s="11">
        <v>80</v>
      </c>
      <c r="AM8" s="11"/>
      <c r="AN8" s="11">
        <v>221</v>
      </c>
      <c r="AO8" s="11">
        <v>192</v>
      </c>
      <c r="AP8" s="11">
        <v>251</v>
      </c>
      <c r="AQ8" s="11">
        <v>105</v>
      </c>
      <c r="AR8" s="11">
        <v>13</v>
      </c>
      <c r="AS8" s="11"/>
      <c r="AT8" s="11">
        <v>947</v>
      </c>
      <c r="AU8" s="11">
        <v>112</v>
      </c>
      <c r="AV8" s="11"/>
      <c r="AW8" s="11">
        <v>485</v>
      </c>
      <c r="AX8" s="11">
        <v>121</v>
      </c>
      <c r="AY8" s="11">
        <v>462</v>
      </c>
    </row>
    <row r="9" spans="2:51">
      <c r="B9" s="18" t="s">
        <v>133</v>
      </c>
      <c r="C9" s="17">
        <v>0.24324957778607101</v>
      </c>
      <c r="D9" s="17">
        <v>0.25769239082210099</v>
      </c>
      <c r="E9" s="17">
        <v>0.22895010501455601</v>
      </c>
      <c r="F9" s="17"/>
      <c r="G9" s="17">
        <v>0.28247347003793899</v>
      </c>
      <c r="H9" s="17">
        <v>0.215032608499615</v>
      </c>
      <c r="I9" s="17">
        <v>0.216739036132061</v>
      </c>
      <c r="J9" s="17">
        <v>0.217125491197694</v>
      </c>
      <c r="K9" s="17">
        <v>0.22995236641787201</v>
      </c>
      <c r="L9" s="17">
        <v>0.28724875950381101</v>
      </c>
      <c r="M9" s="17"/>
      <c r="N9" s="17">
        <v>0.242225010292936</v>
      </c>
      <c r="O9" s="17">
        <v>0.23085966565903601</v>
      </c>
      <c r="P9" s="17">
        <v>0.21769468187445201</v>
      </c>
      <c r="Q9" s="17">
        <v>0.28251024364045402</v>
      </c>
      <c r="R9" s="17"/>
      <c r="S9" s="17">
        <v>0.213087143647192</v>
      </c>
      <c r="T9" s="17">
        <v>0.216460260983803</v>
      </c>
      <c r="U9" s="17">
        <v>0.23461495356030701</v>
      </c>
      <c r="V9" s="17">
        <v>0.26827581947981199</v>
      </c>
      <c r="W9" s="17">
        <v>0.20595945084662201</v>
      </c>
      <c r="X9" s="17">
        <v>0.22920612649771099</v>
      </c>
      <c r="Y9" s="17">
        <v>0.22884913711014401</v>
      </c>
      <c r="Z9" s="17">
        <v>0.29864777148738397</v>
      </c>
      <c r="AA9" s="17">
        <v>0.258641567589734</v>
      </c>
      <c r="AB9" s="17">
        <v>0.26145987297928303</v>
      </c>
      <c r="AC9" s="17">
        <v>0.37036398463870701</v>
      </c>
      <c r="AD9" s="17">
        <v>0.23738028738831901</v>
      </c>
      <c r="AE9" s="17"/>
      <c r="AF9" s="17">
        <v>0.221854320527652</v>
      </c>
      <c r="AG9" s="17">
        <v>0.26681780138890798</v>
      </c>
      <c r="AH9" s="17">
        <v>0.26965783021690398</v>
      </c>
      <c r="AI9" s="17"/>
      <c r="AJ9" s="17">
        <v>0.26876606775633399</v>
      </c>
      <c r="AK9" s="17">
        <v>0.25149605031230698</v>
      </c>
      <c r="AL9" s="17">
        <v>0.21289258669550901</v>
      </c>
      <c r="AM9" s="17"/>
      <c r="AN9" s="17">
        <v>0.259945286345096</v>
      </c>
      <c r="AO9" s="17">
        <v>0.213157056169436</v>
      </c>
      <c r="AP9" s="17">
        <v>0.231098611264446</v>
      </c>
      <c r="AQ9" s="17">
        <v>0.25401387652678897</v>
      </c>
      <c r="AR9" s="17">
        <v>0.34434087900576599</v>
      </c>
      <c r="AS9" s="17"/>
      <c r="AT9" s="17">
        <v>0.244942841827477</v>
      </c>
      <c r="AU9" s="17">
        <v>0.225088300550256</v>
      </c>
      <c r="AV9" s="17"/>
      <c r="AW9" s="17">
        <v>0.26048789715505999</v>
      </c>
      <c r="AX9" s="17">
        <v>0.205377587458173</v>
      </c>
      <c r="AY9" s="17">
        <v>0.23512039415744099</v>
      </c>
    </row>
    <row r="10" spans="2:51">
      <c r="B10" s="18" t="s">
        <v>134</v>
      </c>
      <c r="C10" s="17">
        <v>0.44281861239148701</v>
      </c>
      <c r="D10" s="17">
        <v>0.43548882607577</v>
      </c>
      <c r="E10" s="17">
        <v>0.45049434763016499</v>
      </c>
      <c r="F10" s="17"/>
      <c r="G10" s="17">
        <v>0.34352680333593699</v>
      </c>
      <c r="H10" s="17">
        <v>0.52859703006058401</v>
      </c>
      <c r="I10" s="17">
        <v>0.39451041493392403</v>
      </c>
      <c r="J10" s="17">
        <v>0.49878367779513899</v>
      </c>
      <c r="K10" s="17">
        <v>0.44875759657060699</v>
      </c>
      <c r="L10" s="17">
        <v>0.423097674969306</v>
      </c>
      <c r="M10" s="17"/>
      <c r="N10" s="17">
        <v>0.45976725596645301</v>
      </c>
      <c r="O10" s="17">
        <v>0.43587996544367102</v>
      </c>
      <c r="P10" s="17">
        <v>0.46292269972843397</v>
      </c>
      <c r="Q10" s="17">
        <v>0.41295471462500599</v>
      </c>
      <c r="R10" s="17"/>
      <c r="S10" s="17">
        <v>0.42898117596126401</v>
      </c>
      <c r="T10" s="17">
        <v>0.49328088141243198</v>
      </c>
      <c r="U10" s="17">
        <v>0.51398762653843699</v>
      </c>
      <c r="V10" s="17">
        <v>0.443858272928916</v>
      </c>
      <c r="W10" s="17">
        <v>0.298319754759235</v>
      </c>
      <c r="X10" s="17">
        <v>0.44455144123310802</v>
      </c>
      <c r="Y10" s="17">
        <v>0.387150537677519</v>
      </c>
      <c r="Z10" s="17">
        <v>0.37869051474467502</v>
      </c>
      <c r="AA10" s="17">
        <v>0.42736064400884299</v>
      </c>
      <c r="AB10" s="17">
        <v>0.50917876967881703</v>
      </c>
      <c r="AC10" s="17">
        <v>0.36761714598363099</v>
      </c>
      <c r="AD10" s="17">
        <v>0.60199945020016299</v>
      </c>
      <c r="AE10" s="17"/>
      <c r="AF10" s="17">
        <v>0.43028139229444101</v>
      </c>
      <c r="AG10" s="17">
        <v>0.48717941032419099</v>
      </c>
      <c r="AH10" s="17">
        <v>0.374646209158146</v>
      </c>
      <c r="AI10" s="17"/>
      <c r="AJ10" s="17">
        <v>0.44907832899959799</v>
      </c>
      <c r="AK10" s="17">
        <v>0.46718258741082203</v>
      </c>
      <c r="AL10" s="17">
        <v>0.47386312154641302</v>
      </c>
      <c r="AM10" s="17"/>
      <c r="AN10" s="17">
        <v>0.37844692425723098</v>
      </c>
      <c r="AO10" s="17">
        <v>0.465548425701789</v>
      </c>
      <c r="AP10" s="17">
        <v>0.47392407542820397</v>
      </c>
      <c r="AQ10" s="17">
        <v>0.40156186392429399</v>
      </c>
      <c r="AR10" s="17">
        <v>0.47368708116056302</v>
      </c>
      <c r="AS10" s="17"/>
      <c r="AT10" s="17">
        <v>0.456121060321734</v>
      </c>
      <c r="AU10" s="17">
        <v>0.34740428971100401</v>
      </c>
      <c r="AV10" s="17"/>
      <c r="AW10" s="17">
        <v>0.46545462587700098</v>
      </c>
      <c r="AX10" s="17">
        <v>0.47838045623428099</v>
      </c>
      <c r="AY10" s="17">
        <v>0.40975923489278199</v>
      </c>
    </row>
    <row r="11" spans="2:51">
      <c r="B11" s="18" t="s">
        <v>135</v>
      </c>
      <c r="C11" s="17">
        <v>0.20061130721058301</v>
      </c>
      <c r="D11" s="17">
        <v>0.18613503299152701</v>
      </c>
      <c r="E11" s="17">
        <v>0.215664049453683</v>
      </c>
      <c r="F11" s="17"/>
      <c r="G11" s="17">
        <v>0.28455290672911399</v>
      </c>
      <c r="H11" s="17">
        <v>0.144450527821361</v>
      </c>
      <c r="I11" s="17">
        <v>0.20437065525211301</v>
      </c>
      <c r="J11" s="17">
        <v>0.18446803917705701</v>
      </c>
      <c r="K11" s="17">
        <v>0.21728241072290599</v>
      </c>
      <c r="L11" s="17">
        <v>0.19369899957690501</v>
      </c>
      <c r="M11" s="17"/>
      <c r="N11" s="17">
        <v>0.17391792337057399</v>
      </c>
      <c r="O11" s="17">
        <v>0.20051013497856501</v>
      </c>
      <c r="P11" s="17">
        <v>0.21474470203628199</v>
      </c>
      <c r="Q11" s="17">
        <v>0.215959380420326</v>
      </c>
      <c r="R11" s="17"/>
      <c r="S11" s="17">
        <v>0.22175988016374601</v>
      </c>
      <c r="T11" s="17">
        <v>0.186439994377948</v>
      </c>
      <c r="U11" s="17">
        <v>0.185181399020656</v>
      </c>
      <c r="V11" s="17">
        <v>0.22412710028688701</v>
      </c>
      <c r="W11" s="17">
        <v>0.34061426528938699</v>
      </c>
      <c r="X11" s="17">
        <v>0.23339123536967801</v>
      </c>
      <c r="Y11" s="17">
        <v>0.21869227907679201</v>
      </c>
      <c r="Z11" s="17">
        <v>0.15736905562879699</v>
      </c>
      <c r="AA11" s="17">
        <v>0.18758639060643501</v>
      </c>
      <c r="AB11" s="17">
        <v>0.12660831539589601</v>
      </c>
      <c r="AC11" s="17">
        <v>0.16441005458448399</v>
      </c>
      <c r="AD11" s="17">
        <v>7.2153022475585193E-2</v>
      </c>
      <c r="AE11" s="17"/>
      <c r="AF11" s="17">
        <v>0.210228697652771</v>
      </c>
      <c r="AG11" s="17">
        <v>0.15056333889186599</v>
      </c>
      <c r="AH11" s="17">
        <v>0.26480025782584099</v>
      </c>
      <c r="AI11" s="17"/>
      <c r="AJ11" s="17">
        <v>0.17778377550059901</v>
      </c>
      <c r="AK11" s="17">
        <v>0.18450107047977199</v>
      </c>
      <c r="AL11" s="17">
        <v>0.18359593740392899</v>
      </c>
      <c r="AM11" s="17"/>
      <c r="AN11" s="17">
        <v>0.25619156639306501</v>
      </c>
      <c r="AO11" s="17">
        <v>0.20709563077120999</v>
      </c>
      <c r="AP11" s="17">
        <v>0.159855453790927</v>
      </c>
      <c r="AQ11" s="17">
        <v>0.274333979181763</v>
      </c>
      <c r="AR11" s="17">
        <v>4.7781405791956E-2</v>
      </c>
      <c r="AS11" s="17"/>
      <c r="AT11" s="17">
        <v>0.18735407417292699</v>
      </c>
      <c r="AU11" s="17">
        <v>0.29874046177605601</v>
      </c>
      <c r="AV11" s="17"/>
      <c r="AW11" s="17">
        <v>0.16542664244084099</v>
      </c>
      <c r="AX11" s="17">
        <v>0.21471947684086901</v>
      </c>
      <c r="AY11" s="17">
        <v>0.233787964312342</v>
      </c>
    </row>
    <row r="12" spans="2:51">
      <c r="B12" s="18" t="s">
        <v>136</v>
      </c>
      <c r="C12" s="17">
        <v>5.4331658416541202E-2</v>
      </c>
      <c r="D12" s="17">
        <v>5.2590797417969001E-2</v>
      </c>
      <c r="E12" s="17">
        <v>5.4879206299724002E-2</v>
      </c>
      <c r="F12" s="17"/>
      <c r="G12" s="17">
        <v>5.1283682638301901E-2</v>
      </c>
      <c r="H12" s="17">
        <v>7.3093561895773304E-2</v>
      </c>
      <c r="I12" s="17">
        <v>8.7597621143051904E-2</v>
      </c>
      <c r="J12" s="17">
        <v>3.3638993844456302E-2</v>
      </c>
      <c r="K12" s="17">
        <v>5.9844489787435999E-2</v>
      </c>
      <c r="L12" s="17">
        <v>3.2488586512271697E-2</v>
      </c>
      <c r="M12" s="17"/>
      <c r="N12" s="17">
        <v>6.6132570457724499E-2</v>
      </c>
      <c r="O12" s="17">
        <v>6.4419696222856607E-2</v>
      </c>
      <c r="P12" s="17">
        <v>5.0208998451614799E-2</v>
      </c>
      <c r="Q12" s="17">
        <v>3.3385203682251403E-2</v>
      </c>
      <c r="R12" s="17"/>
      <c r="S12" s="17">
        <v>8.2435654862172206E-2</v>
      </c>
      <c r="T12" s="17">
        <v>4.8682384496820899E-2</v>
      </c>
      <c r="U12" s="17">
        <v>2.74823708569726E-2</v>
      </c>
      <c r="V12" s="17">
        <v>8.7647482086486202E-3</v>
      </c>
      <c r="W12" s="17">
        <v>7.9567817555477302E-2</v>
      </c>
      <c r="X12" s="17">
        <v>5.7616859114312802E-2</v>
      </c>
      <c r="Y12" s="17">
        <v>7.3466957366307498E-2</v>
      </c>
      <c r="Z12" s="17">
        <v>0.106710873392254</v>
      </c>
      <c r="AA12" s="17">
        <v>5.3837489213369401E-2</v>
      </c>
      <c r="AB12" s="17">
        <v>4.5889326520492303E-2</v>
      </c>
      <c r="AC12" s="17">
        <v>1.9232709283809799E-2</v>
      </c>
      <c r="AD12" s="17">
        <v>4.1728851595846099E-2</v>
      </c>
      <c r="AE12" s="17"/>
      <c r="AF12" s="17">
        <v>5.8861566744553499E-2</v>
      </c>
      <c r="AG12" s="17">
        <v>5.3282688473922098E-2</v>
      </c>
      <c r="AH12" s="17">
        <v>4.7715085573552599E-2</v>
      </c>
      <c r="AI12" s="17"/>
      <c r="AJ12" s="17">
        <v>4.75312646282295E-2</v>
      </c>
      <c r="AK12" s="17">
        <v>4.5213472293658401E-2</v>
      </c>
      <c r="AL12" s="17">
        <v>6.3077761328774198E-2</v>
      </c>
      <c r="AM12" s="17"/>
      <c r="AN12" s="17">
        <v>4.7889250680075802E-2</v>
      </c>
      <c r="AO12" s="17">
        <v>6.19997704225888E-2</v>
      </c>
      <c r="AP12" s="17">
        <v>6.8275904321692393E-2</v>
      </c>
      <c r="AQ12" s="17">
        <v>5.1877845136208099E-2</v>
      </c>
      <c r="AR12" s="17">
        <v>0</v>
      </c>
      <c r="AS12" s="17"/>
      <c r="AT12" s="17">
        <v>5.5832708589703302E-2</v>
      </c>
      <c r="AU12" s="17">
        <v>3.74449134867137E-2</v>
      </c>
      <c r="AV12" s="17"/>
      <c r="AW12" s="17">
        <v>5.52417054264326E-2</v>
      </c>
      <c r="AX12" s="17">
        <v>5.94161617155032E-2</v>
      </c>
      <c r="AY12" s="17">
        <v>5.2043364616022797E-2</v>
      </c>
    </row>
    <row r="13" spans="2:51">
      <c r="B13" s="18" t="s">
        <v>137</v>
      </c>
      <c r="C13" s="17">
        <v>2.46433011084367E-2</v>
      </c>
      <c r="D13" s="17">
        <v>3.4681578470455103E-2</v>
      </c>
      <c r="E13" s="17">
        <v>1.43279557979744E-2</v>
      </c>
      <c r="F13" s="17"/>
      <c r="G13" s="17">
        <v>0</v>
      </c>
      <c r="H13" s="17">
        <v>2.5602251128624499E-2</v>
      </c>
      <c r="I13" s="17">
        <v>5.97219268852619E-2</v>
      </c>
      <c r="J13" s="17">
        <v>2.7259173232129001E-2</v>
      </c>
      <c r="K13" s="17">
        <v>1.0394027008512901E-2</v>
      </c>
      <c r="L13" s="17">
        <v>2.1046893477928399E-2</v>
      </c>
      <c r="M13" s="17"/>
      <c r="N13" s="17">
        <v>3.3344265206324102E-2</v>
      </c>
      <c r="O13" s="17">
        <v>2.7626832133685799E-2</v>
      </c>
      <c r="P13" s="17">
        <v>2.3845765615816399E-2</v>
      </c>
      <c r="Q13" s="17">
        <v>1.1833633517359001E-2</v>
      </c>
      <c r="R13" s="17"/>
      <c r="S13" s="17">
        <v>4.6744727738689602E-2</v>
      </c>
      <c r="T13" s="17">
        <v>8.8607446833699494E-3</v>
      </c>
      <c r="U13" s="17">
        <v>8.4567606997656697E-3</v>
      </c>
      <c r="V13" s="17">
        <v>0</v>
      </c>
      <c r="W13" s="17">
        <v>0</v>
      </c>
      <c r="X13" s="17">
        <v>1.06214653928425E-2</v>
      </c>
      <c r="Y13" s="17">
        <v>3.3656053969348503E-2</v>
      </c>
      <c r="Z13" s="17">
        <v>4.0222749711862703E-2</v>
      </c>
      <c r="AA13" s="17">
        <v>5.5804618303615897E-2</v>
      </c>
      <c r="AB13" s="17">
        <v>2.0211373022129098E-2</v>
      </c>
      <c r="AC13" s="17">
        <v>2.3666696962877098E-2</v>
      </c>
      <c r="AD13" s="17">
        <v>4.6738388340086902E-2</v>
      </c>
      <c r="AE13" s="17"/>
      <c r="AF13" s="17">
        <v>3.8463520680335601E-2</v>
      </c>
      <c r="AG13" s="17">
        <v>1.9305944870659099E-2</v>
      </c>
      <c r="AH13" s="17">
        <v>1.0429173482216E-2</v>
      </c>
      <c r="AI13" s="17"/>
      <c r="AJ13" s="17">
        <v>2.7613084126205101E-2</v>
      </c>
      <c r="AK13" s="17">
        <v>2.9683396083829298E-2</v>
      </c>
      <c r="AL13" s="17">
        <v>2.34210944696133E-2</v>
      </c>
      <c r="AM13" s="17"/>
      <c r="AN13" s="17">
        <v>2.7628979186643501E-2</v>
      </c>
      <c r="AO13" s="17">
        <v>2.88092220353298E-2</v>
      </c>
      <c r="AP13" s="17">
        <v>2.7966257674468201E-2</v>
      </c>
      <c r="AQ13" s="17">
        <v>1.0153144620851E-2</v>
      </c>
      <c r="AR13" s="17">
        <v>0.134190634041715</v>
      </c>
      <c r="AS13" s="17"/>
      <c r="AT13" s="17">
        <v>2.57393743886183E-2</v>
      </c>
      <c r="AU13" s="17">
        <v>1.7474628951289799E-2</v>
      </c>
      <c r="AV13" s="17"/>
      <c r="AW13" s="17">
        <v>3.1891500807756601E-2</v>
      </c>
      <c r="AX13" s="17">
        <v>1.3140337410161001E-2</v>
      </c>
      <c r="AY13" s="17">
        <v>2.0064920394121302E-2</v>
      </c>
    </row>
    <row r="14" spans="2:51">
      <c r="B14" s="18" t="s">
        <v>119</v>
      </c>
      <c r="C14" s="17">
        <v>3.4345543086880301E-2</v>
      </c>
      <c r="D14" s="17">
        <v>3.34113742221782E-2</v>
      </c>
      <c r="E14" s="17">
        <v>3.5684335803897599E-2</v>
      </c>
      <c r="F14" s="17"/>
      <c r="G14" s="17">
        <v>3.81631372587075E-2</v>
      </c>
      <c r="H14" s="17">
        <v>1.3224020594041999E-2</v>
      </c>
      <c r="I14" s="17">
        <v>3.7060345653588497E-2</v>
      </c>
      <c r="J14" s="17">
        <v>3.8724624753524103E-2</v>
      </c>
      <c r="K14" s="17">
        <v>3.3769109492666899E-2</v>
      </c>
      <c r="L14" s="17">
        <v>4.2419085959777302E-2</v>
      </c>
      <c r="M14" s="17"/>
      <c r="N14" s="17">
        <v>2.4612974705988201E-2</v>
      </c>
      <c r="O14" s="17">
        <v>4.0703705562185201E-2</v>
      </c>
      <c r="P14" s="17">
        <v>3.0583152293401202E-2</v>
      </c>
      <c r="Q14" s="17">
        <v>4.3356824114602802E-2</v>
      </c>
      <c r="R14" s="17"/>
      <c r="S14" s="17">
        <v>6.9914176269357201E-3</v>
      </c>
      <c r="T14" s="17">
        <v>4.6275734045626397E-2</v>
      </c>
      <c r="U14" s="17">
        <v>3.0276889323861099E-2</v>
      </c>
      <c r="V14" s="17">
        <v>5.4974059095737098E-2</v>
      </c>
      <c r="W14" s="17">
        <v>7.5538711549279103E-2</v>
      </c>
      <c r="X14" s="17">
        <v>2.4612872392347801E-2</v>
      </c>
      <c r="Y14" s="17">
        <v>5.81850347998887E-2</v>
      </c>
      <c r="Z14" s="17">
        <v>1.83590350350274E-2</v>
      </c>
      <c r="AA14" s="17">
        <v>1.6769290278002599E-2</v>
      </c>
      <c r="AB14" s="17">
        <v>3.6652342403382401E-2</v>
      </c>
      <c r="AC14" s="17">
        <v>5.4709408546491499E-2</v>
      </c>
      <c r="AD14" s="17">
        <v>0</v>
      </c>
      <c r="AE14" s="17"/>
      <c r="AF14" s="17">
        <v>4.0310502100247197E-2</v>
      </c>
      <c r="AG14" s="17">
        <v>2.2850816050453599E-2</v>
      </c>
      <c r="AH14" s="17">
        <v>3.2751443743341303E-2</v>
      </c>
      <c r="AI14" s="17"/>
      <c r="AJ14" s="17">
        <v>2.9227478989034598E-2</v>
      </c>
      <c r="AK14" s="17">
        <v>2.1923423419611301E-2</v>
      </c>
      <c r="AL14" s="17">
        <v>4.3149498555762403E-2</v>
      </c>
      <c r="AM14" s="17"/>
      <c r="AN14" s="17">
        <v>2.9897993137889E-2</v>
      </c>
      <c r="AO14" s="17">
        <v>2.3389894899646001E-2</v>
      </c>
      <c r="AP14" s="17">
        <v>3.8879697520261998E-2</v>
      </c>
      <c r="AQ14" s="17">
        <v>8.0592906100942392E-3</v>
      </c>
      <c r="AR14" s="17">
        <v>0</v>
      </c>
      <c r="AS14" s="17"/>
      <c r="AT14" s="17">
        <v>3.0009940699540699E-2</v>
      </c>
      <c r="AU14" s="17">
        <v>7.3847405524680304E-2</v>
      </c>
      <c r="AV14" s="17"/>
      <c r="AW14" s="17">
        <v>2.1497628292908601E-2</v>
      </c>
      <c r="AX14" s="17">
        <v>2.8965980341012099E-2</v>
      </c>
      <c r="AY14" s="17">
        <v>4.9224121627290902E-2</v>
      </c>
    </row>
    <row r="15" spans="2:51">
      <c r="B15" s="18" t="s">
        <v>138</v>
      </c>
      <c r="C15" s="21">
        <v>0.68606819017755805</v>
      </c>
      <c r="D15" s="21">
        <v>0.69318121689787104</v>
      </c>
      <c r="E15" s="21">
        <v>0.67944445264472098</v>
      </c>
      <c r="F15" s="21"/>
      <c r="G15" s="21">
        <v>0.62600027337387598</v>
      </c>
      <c r="H15" s="21">
        <v>0.74362963856019904</v>
      </c>
      <c r="I15" s="21">
        <v>0.61124945106598505</v>
      </c>
      <c r="J15" s="21">
        <v>0.71590916899283397</v>
      </c>
      <c r="K15" s="21">
        <v>0.67870996298847897</v>
      </c>
      <c r="L15" s="21">
        <v>0.71034643447311796</v>
      </c>
      <c r="M15" s="21"/>
      <c r="N15" s="21">
        <v>0.70199226625938904</v>
      </c>
      <c r="O15" s="21">
        <v>0.66673963110270695</v>
      </c>
      <c r="P15" s="21">
        <v>0.68061738160288598</v>
      </c>
      <c r="Q15" s="21">
        <v>0.69546495826546095</v>
      </c>
      <c r="R15" s="21"/>
      <c r="S15" s="21">
        <v>0.64206831960845601</v>
      </c>
      <c r="T15" s="21">
        <v>0.70974114239623498</v>
      </c>
      <c r="U15" s="21">
        <v>0.74860258009874403</v>
      </c>
      <c r="V15" s="21">
        <v>0.71213409240872705</v>
      </c>
      <c r="W15" s="21">
        <v>0.50427920560585704</v>
      </c>
      <c r="X15" s="21">
        <v>0.67375756773081896</v>
      </c>
      <c r="Y15" s="21">
        <v>0.61599967478766304</v>
      </c>
      <c r="Z15" s="21">
        <v>0.67733828623205905</v>
      </c>
      <c r="AA15" s="21">
        <v>0.68600221159857699</v>
      </c>
      <c r="AB15" s="21">
        <v>0.7706386426581</v>
      </c>
      <c r="AC15" s="21">
        <v>0.73798113062233806</v>
      </c>
      <c r="AD15" s="21">
        <v>0.83937973758848194</v>
      </c>
      <c r="AE15" s="21"/>
      <c r="AF15" s="21">
        <v>0.65213571282209304</v>
      </c>
      <c r="AG15" s="21">
        <v>0.75399721171309897</v>
      </c>
      <c r="AH15" s="21">
        <v>0.64430403937504899</v>
      </c>
      <c r="AI15" s="21"/>
      <c r="AJ15" s="21">
        <v>0.71784439675593203</v>
      </c>
      <c r="AK15" s="21">
        <v>0.71867863772312901</v>
      </c>
      <c r="AL15" s="21">
        <v>0.686755708241922</v>
      </c>
      <c r="AM15" s="21"/>
      <c r="AN15" s="21">
        <v>0.63839221060232698</v>
      </c>
      <c r="AO15" s="21">
        <v>0.67870548187122504</v>
      </c>
      <c r="AP15" s="21">
        <v>0.70502268669265</v>
      </c>
      <c r="AQ15" s="21">
        <v>0.65557574045108302</v>
      </c>
      <c r="AR15" s="21">
        <v>0.81802796016632895</v>
      </c>
      <c r="AS15" s="21"/>
      <c r="AT15" s="21">
        <v>0.70106390214920999</v>
      </c>
      <c r="AU15" s="21">
        <v>0.57249259026125998</v>
      </c>
      <c r="AV15" s="21"/>
      <c r="AW15" s="21">
        <v>0.72594252303206097</v>
      </c>
      <c r="AX15" s="21">
        <v>0.68375804369245397</v>
      </c>
      <c r="AY15" s="21">
        <v>0.644879629050223</v>
      </c>
    </row>
    <row r="16" spans="2:51">
      <c r="B16" s="18" t="s">
        <v>139</v>
      </c>
      <c r="C16" s="21">
        <v>7.8974959524977795E-2</v>
      </c>
      <c r="D16" s="21">
        <v>8.7272375888424195E-2</v>
      </c>
      <c r="E16" s="21">
        <v>6.9207162097698394E-2</v>
      </c>
      <c r="F16" s="21"/>
      <c r="G16" s="21">
        <v>5.1283682638301901E-2</v>
      </c>
      <c r="H16" s="21">
        <v>9.8695813024397797E-2</v>
      </c>
      <c r="I16" s="21">
        <v>0.14731954802831401</v>
      </c>
      <c r="J16" s="21">
        <v>6.0898167076585297E-2</v>
      </c>
      <c r="K16" s="21">
        <v>7.0238516795948905E-2</v>
      </c>
      <c r="L16" s="21">
        <v>5.3535479990200099E-2</v>
      </c>
      <c r="M16" s="21"/>
      <c r="N16" s="21">
        <v>9.9476835664048593E-2</v>
      </c>
      <c r="O16" s="21">
        <v>9.2046528356542395E-2</v>
      </c>
      <c r="P16" s="21">
        <v>7.4054764067431195E-2</v>
      </c>
      <c r="Q16" s="21">
        <v>4.5218837199610298E-2</v>
      </c>
      <c r="R16" s="21"/>
      <c r="S16" s="21">
        <v>0.12918038260086201</v>
      </c>
      <c r="T16" s="21">
        <v>5.7543129180190798E-2</v>
      </c>
      <c r="U16" s="21">
        <v>3.59391315567383E-2</v>
      </c>
      <c r="V16" s="21">
        <v>8.7647482086486202E-3</v>
      </c>
      <c r="W16" s="21">
        <v>7.9567817555477302E-2</v>
      </c>
      <c r="X16" s="21">
        <v>6.8238324507155307E-2</v>
      </c>
      <c r="Y16" s="21">
        <v>0.10712301133565599</v>
      </c>
      <c r="Z16" s="21">
        <v>0.14693362310411701</v>
      </c>
      <c r="AA16" s="21">
        <v>0.109642107516985</v>
      </c>
      <c r="AB16" s="21">
        <v>6.6100699542621405E-2</v>
      </c>
      <c r="AC16" s="21">
        <v>4.2899406246686901E-2</v>
      </c>
      <c r="AD16" s="21">
        <v>8.8467239935933001E-2</v>
      </c>
      <c r="AE16" s="21"/>
      <c r="AF16" s="21">
        <v>9.7325087424889198E-2</v>
      </c>
      <c r="AG16" s="21">
        <v>7.2588633344581294E-2</v>
      </c>
      <c r="AH16" s="21">
        <v>5.8144259055768602E-2</v>
      </c>
      <c r="AI16" s="21"/>
      <c r="AJ16" s="21">
        <v>7.5144348754434598E-2</v>
      </c>
      <c r="AK16" s="21">
        <v>7.4896868377487699E-2</v>
      </c>
      <c r="AL16" s="21">
        <v>8.6498855798387494E-2</v>
      </c>
      <c r="AM16" s="21"/>
      <c r="AN16" s="21">
        <v>7.55182298667193E-2</v>
      </c>
      <c r="AO16" s="21">
        <v>9.0808992457918597E-2</v>
      </c>
      <c r="AP16" s="21">
        <v>9.6242161996160702E-2</v>
      </c>
      <c r="AQ16" s="21">
        <v>6.2030989757059098E-2</v>
      </c>
      <c r="AR16" s="21">
        <v>0.134190634041715</v>
      </c>
      <c r="AS16" s="21"/>
      <c r="AT16" s="21">
        <v>8.1572082978321594E-2</v>
      </c>
      <c r="AU16" s="21">
        <v>5.4919542438003503E-2</v>
      </c>
      <c r="AV16" s="21"/>
      <c r="AW16" s="21">
        <v>8.7133206234189298E-2</v>
      </c>
      <c r="AX16" s="21">
        <v>7.2556499125664198E-2</v>
      </c>
      <c r="AY16" s="21">
        <v>7.2108285010144102E-2</v>
      </c>
    </row>
    <row r="17" spans="2:51">
      <c r="B17" s="18" t="s">
        <v>140</v>
      </c>
      <c r="C17" s="22">
        <v>0.60709323065258103</v>
      </c>
      <c r="D17" s="22">
        <v>0.60590884100944598</v>
      </c>
      <c r="E17" s="22">
        <v>0.61023729054702203</v>
      </c>
      <c r="F17" s="22"/>
      <c r="G17" s="22">
        <v>0.57471659073557402</v>
      </c>
      <c r="H17" s="22">
        <v>0.64493382553580103</v>
      </c>
      <c r="I17" s="22">
        <v>0.46392990303767101</v>
      </c>
      <c r="J17" s="22">
        <v>0.65501100191624895</v>
      </c>
      <c r="K17" s="22">
        <v>0.60847144619253002</v>
      </c>
      <c r="L17" s="22">
        <v>0.65681095448291704</v>
      </c>
      <c r="M17" s="22"/>
      <c r="N17" s="22">
        <v>0.60251543059533996</v>
      </c>
      <c r="O17" s="22">
        <v>0.57469310274616503</v>
      </c>
      <c r="P17" s="22">
        <v>0.60656261753545504</v>
      </c>
      <c r="Q17" s="22">
        <v>0.65024612106585</v>
      </c>
      <c r="R17" s="22"/>
      <c r="S17" s="22">
        <v>0.51288793700759405</v>
      </c>
      <c r="T17" s="22">
        <v>0.65219801321604398</v>
      </c>
      <c r="U17" s="22">
        <v>0.71266344854200603</v>
      </c>
      <c r="V17" s="22">
        <v>0.70336934420007902</v>
      </c>
      <c r="W17" s="22">
        <v>0.42471138805038</v>
      </c>
      <c r="X17" s="22">
        <v>0.60551924322366402</v>
      </c>
      <c r="Y17" s="22">
        <v>0.50887666345200699</v>
      </c>
      <c r="Z17" s="22">
        <v>0.53040466312794199</v>
      </c>
      <c r="AA17" s="22">
        <v>0.576360104081592</v>
      </c>
      <c r="AB17" s="22">
        <v>0.70453794311547902</v>
      </c>
      <c r="AC17" s="22">
        <v>0.69508172437565097</v>
      </c>
      <c r="AD17" s="22">
        <v>0.75091249765254897</v>
      </c>
      <c r="AE17" s="22"/>
      <c r="AF17" s="22">
        <v>0.55481062539720405</v>
      </c>
      <c r="AG17" s="22">
        <v>0.68140857836851798</v>
      </c>
      <c r="AH17" s="22">
        <v>0.58615978031928095</v>
      </c>
      <c r="AI17" s="22"/>
      <c r="AJ17" s="22">
        <v>0.64270004800149805</v>
      </c>
      <c r="AK17" s="22">
        <v>0.64378176934564102</v>
      </c>
      <c r="AL17" s="22">
        <v>0.60025685244353399</v>
      </c>
      <c r="AM17" s="22"/>
      <c r="AN17" s="22">
        <v>0.56287398073560801</v>
      </c>
      <c r="AO17" s="22">
        <v>0.58789648941330697</v>
      </c>
      <c r="AP17" s="22">
        <v>0.60878052469648902</v>
      </c>
      <c r="AQ17" s="22">
        <v>0.59354475069402401</v>
      </c>
      <c r="AR17" s="22">
        <v>0.68383732612461401</v>
      </c>
      <c r="AS17" s="22"/>
      <c r="AT17" s="22">
        <v>0.61949181917088902</v>
      </c>
      <c r="AU17" s="22">
        <v>0.51757304782325697</v>
      </c>
      <c r="AV17" s="22"/>
      <c r="AW17" s="22">
        <v>0.63880931679787201</v>
      </c>
      <c r="AX17" s="22">
        <v>0.61120154456678999</v>
      </c>
      <c r="AY17" s="22">
        <v>0.57277134404007901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730</v>
      </c>
      <c r="E2" s="32"/>
      <c r="F2" s="32"/>
      <c r="G2" s="32"/>
    </row>
    <row r="6" spans="2:7" ht="50.1" customHeight="1">
      <c r="B6" s="20" t="s">
        <v>70</v>
      </c>
      <c r="C6" s="20" t="s">
        <v>699</v>
      </c>
      <c r="D6" s="20" t="s">
        <v>731</v>
      </c>
      <c r="E6" s="20" t="s">
        <v>700</v>
      </c>
      <c r="F6" s="20" t="s">
        <v>732</v>
      </c>
    </row>
    <row r="7" spans="2:7">
      <c r="B7" s="18" t="s">
        <v>133</v>
      </c>
      <c r="C7" s="17">
        <v>0.123807833811375</v>
      </c>
      <c r="D7" s="17">
        <v>0.100904985006552</v>
      </c>
      <c r="E7" s="17">
        <v>0.117420571748604</v>
      </c>
      <c r="F7" s="17">
        <v>7.2144596692851601E-2</v>
      </c>
    </row>
    <row r="8" spans="2:7">
      <c r="B8" s="18" t="s">
        <v>134</v>
      </c>
      <c r="C8" s="17">
        <v>0.39103042195827897</v>
      </c>
      <c r="D8" s="17">
        <v>0.30985432467353102</v>
      </c>
      <c r="E8" s="17">
        <v>0.35488368763908101</v>
      </c>
      <c r="F8" s="17">
        <v>0.25450969272901203</v>
      </c>
    </row>
    <row r="9" spans="2:7">
      <c r="B9" s="18" t="s">
        <v>135</v>
      </c>
      <c r="C9" s="17">
        <v>0.31508479601119099</v>
      </c>
      <c r="D9" s="17">
        <v>0.36518233267415701</v>
      </c>
      <c r="E9" s="17">
        <v>0.27826714877636499</v>
      </c>
      <c r="F9" s="17">
        <v>0.34847342174878998</v>
      </c>
    </row>
    <row r="10" spans="2:7">
      <c r="B10" s="18" t="s">
        <v>136</v>
      </c>
      <c r="C10" s="17">
        <v>6.9062267971908897E-2</v>
      </c>
      <c r="D10" s="17">
        <v>9.1221505408641795E-2</v>
      </c>
      <c r="E10" s="17">
        <v>0.13431430521932999</v>
      </c>
      <c r="F10" s="17">
        <v>0.15573380348837401</v>
      </c>
    </row>
    <row r="11" spans="2:7">
      <c r="B11" s="18" t="s">
        <v>137</v>
      </c>
      <c r="C11" s="17">
        <v>3.6040955340339798E-2</v>
      </c>
      <c r="D11" s="17">
        <v>3.3253339430899101E-2</v>
      </c>
      <c r="E11" s="17">
        <v>6.1775876617000701E-2</v>
      </c>
      <c r="F11" s="17">
        <v>5.6689492023417602E-2</v>
      </c>
    </row>
    <row r="12" spans="2:7">
      <c r="B12" s="18" t="s">
        <v>119</v>
      </c>
      <c r="C12" s="17">
        <v>6.4973724906905506E-2</v>
      </c>
      <c r="D12" s="17">
        <v>9.9583512806218799E-2</v>
      </c>
      <c r="E12" s="17">
        <v>5.3338409999619099E-2</v>
      </c>
      <c r="F12" s="17">
        <v>0.11244899331755499</v>
      </c>
    </row>
    <row r="13" spans="2:7">
      <c r="B13" s="23" t="s">
        <v>138</v>
      </c>
      <c r="C13" s="21">
        <v>0.51483825576965403</v>
      </c>
      <c r="D13" s="21">
        <v>0.41075930968008301</v>
      </c>
      <c r="E13" s="21">
        <v>0.472304259387685</v>
      </c>
      <c r="F13" s="21">
        <v>0.32665428942186298</v>
      </c>
    </row>
    <row r="14" spans="2:7">
      <c r="B14" s="23" t="s">
        <v>139</v>
      </c>
      <c r="C14" s="21">
        <v>0.105103223312249</v>
      </c>
      <c r="D14" s="21">
        <v>0.12447484483954099</v>
      </c>
      <c r="E14" s="21">
        <v>0.19609018183633001</v>
      </c>
      <c r="F14" s="21">
        <v>0.21242329551179201</v>
      </c>
    </row>
    <row r="15" spans="2:7">
      <c r="B15" s="23" t="s">
        <v>140</v>
      </c>
      <c r="C15" s="22">
        <v>0.409735032457406</v>
      </c>
      <c r="D15" s="22">
        <v>0.28628446484054199</v>
      </c>
      <c r="E15" s="22">
        <v>0.27621407755135502</v>
      </c>
      <c r="F15" s="22">
        <v>0.11423099391007201</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1030</v>
      </c>
      <c r="D7" s="10">
        <v>488</v>
      </c>
      <c r="E7" s="10">
        <v>536</v>
      </c>
      <c r="F7" s="10"/>
      <c r="G7" s="10">
        <v>91</v>
      </c>
      <c r="H7" s="10">
        <v>148</v>
      </c>
      <c r="I7" s="10">
        <v>152</v>
      </c>
      <c r="J7" s="10">
        <v>167</v>
      </c>
      <c r="K7" s="10">
        <v>203</v>
      </c>
      <c r="L7" s="10">
        <v>269</v>
      </c>
      <c r="M7" s="10"/>
      <c r="N7" s="10">
        <v>301</v>
      </c>
      <c r="O7" s="10">
        <v>293</v>
      </c>
      <c r="P7" s="10">
        <v>179</v>
      </c>
      <c r="Q7" s="10">
        <v>247</v>
      </c>
      <c r="R7" s="10"/>
      <c r="S7" s="10">
        <v>124</v>
      </c>
      <c r="T7" s="10">
        <v>156</v>
      </c>
      <c r="U7" s="10">
        <v>105</v>
      </c>
      <c r="V7" s="10">
        <v>97</v>
      </c>
      <c r="W7" s="10">
        <v>71</v>
      </c>
      <c r="X7" s="10">
        <v>82</v>
      </c>
      <c r="Y7" s="10">
        <v>78</v>
      </c>
      <c r="Z7" s="10">
        <v>42</v>
      </c>
      <c r="AA7" s="10">
        <v>116</v>
      </c>
      <c r="AB7" s="10">
        <v>89</v>
      </c>
      <c r="AC7" s="10">
        <v>37</v>
      </c>
      <c r="AD7" s="10">
        <v>33</v>
      </c>
      <c r="AE7" s="10"/>
      <c r="AF7" s="10">
        <v>444</v>
      </c>
      <c r="AG7" s="10">
        <v>433</v>
      </c>
      <c r="AH7" s="10">
        <v>105</v>
      </c>
      <c r="AI7" s="10"/>
      <c r="AJ7" s="10">
        <v>244</v>
      </c>
      <c r="AK7" s="10">
        <v>315</v>
      </c>
      <c r="AL7" s="10">
        <v>98</v>
      </c>
      <c r="AM7" s="10"/>
      <c r="AN7" s="10">
        <v>233</v>
      </c>
      <c r="AO7" s="10">
        <v>177</v>
      </c>
      <c r="AP7" s="10">
        <v>228</v>
      </c>
      <c r="AQ7" s="10">
        <v>101</v>
      </c>
      <c r="AR7" s="10">
        <v>21</v>
      </c>
      <c r="AS7" s="10"/>
      <c r="AT7" s="10">
        <v>952</v>
      </c>
      <c r="AU7" s="10">
        <v>70</v>
      </c>
      <c r="AV7" s="10"/>
      <c r="AW7" s="10">
        <v>466</v>
      </c>
      <c r="AX7" s="10">
        <v>106</v>
      </c>
      <c r="AY7" s="10">
        <v>458</v>
      </c>
    </row>
    <row r="8" spans="2:51" ht="30" customHeight="1">
      <c r="B8" s="11" t="s">
        <v>112</v>
      </c>
      <c r="C8" s="11">
        <v>1036</v>
      </c>
      <c r="D8" s="11">
        <v>512</v>
      </c>
      <c r="E8" s="11">
        <v>519</v>
      </c>
      <c r="F8" s="11"/>
      <c r="G8" s="11">
        <v>109</v>
      </c>
      <c r="H8" s="11">
        <v>187</v>
      </c>
      <c r="I8" s="11">
        <v>169</v>
      </c>
      <c r="J8" s="11">
        <v>165</v>
      </c>
      <c r="K8" s="11">
        <v>169</v>
      </c>
      <c r="L8" s="11">
        <v>238</v>
      </c>
      <c r="M8" s="11"/>
      <c r="N8" s="11">
        <v>276</v>
      </c>
      <c r="O8" s="11">
        <v>272</v>
      </c>
      <c r="P8" s="11">
        <v>213</v>
      </c>
      <c r="Q8" s="11">
        <v>265</v>
      </c>
      <c r="R8" s="11"/>
      <c r="S8" s="11">
        <v>154</v>
      </c>
      <c r="T8" s="11">
        <v>144</v>
      </c>
      <c r="U8" s="11">
        <v>90</v>
      </c>
      <c r="V8" s="11">
        <v>105</v>
      </c>
      <c r="W8" s="11">
        <v>71</v>
      </c>
      <c r="X8" s="11">
        <v>91</v>
      </c>
      <c r="Y8" s="11">
        <v>74</v>
      </c>
      <c r="Z8" s="11">
        <v>36</v>
      </c>
      <c r="AA8" s="11">
        <v>110</v>
      </c>
      <c r="AB8" s="11">
        <v>90</v>
      </c>
      <c r="AC8" s="11">
        <v>36</v>
      </c>
      <c r="AD8" s="11">
        <v>36</v>
      </c>
      <c r="AE8" s="11"/>
      <c r="AF8" s="11">
        <v>436</v>
      </c>
      <c r="AG8" s="11">
        <v>427</v>
      </c>
      <c r="AH8" s="11">
        <v>117</v>
      </c>
      <c r="AI8" s="11"/>
      <c r="AJ8" s="11">
        <v>239</v>
      </c>
      <c r="AK8" s="11">
        <v>325</v>
      </c>
      <c r="AL8" s="11">
        <v>94</v>
      </c>
      <c r="AM8" s="11"/>
      <c r="AN8" s="11">
        <v>232</v>
      </c>
      <c r="AO8" s="11">
        <v>192</v>
      </c>
      <c r="AP8" s="11">
        <v>229</v>
      </c>
      <c r="AQ8" s="11">
        <v>101</v>
      </c>
      <c r="AR8" s="11">
        <v>19</v>
      </c>
      <c r="AS8" s="11"/>
      <c r="AT8" s="11">
        <v>944</v>
      </c>
      <c r="AU8" s="11">
        <v>84</v>
      </c>
      <c r="AV8" s="11"/>
      <c r="AW8" s="11">
        <v>450</v>
      </c>
      <c r="AX8" s="11">
        <v>117</v>
      </c>
      <c r="AY8" s="11">
        <v>470</v>
      </c>
    </row>
    <row r="9" spans="2:51">
      <c r="B9" s="18" t="s">
        <v>133</v>
      </c>
      <c r="C9" s="17">
        <v>0.117420571748604</v>
      </c>
      <c r="D9" s="17">
        <v>0.122465584380638</v>
      </c>
      <c r="E9" s="17">
        <v>0.11001269249234299</v>
      </c>
      <c r="F9" s="17"/>
      <c r="G9" s="17">
        <v>0.11323881527254299</v>
      </c>
      <c r="H9" s="17">
        <v>0.118668211614383</v>
      </c>
      <c r="I9" s="17">
        <v>0.104964049302294</v>
      </c>
      <c r="J9" s="17">
        <v>0.122985837627218</v>
      </c>
      <c r="K9" s="17">
        <v>0.124875684788175</v>
      </c>
      <c r="L9" s="17">
        <v>0.118063903691739</v>
      </c>
      <c r="M9" s="17"/>
      <c r="N9" s="17">
        <v>0.128279983195172</v>
      </c>
      <c r="O9" s="17">
        <v>0.113584750031218</v>
      </c>
      <c r="P9" s="17">
        <v>0.12613465430572601</v>
      </c>
      <c r="Q9" s="17">
        <v>9.1745966879209107E-2</v>
      </c>
      <c r="R9" s="17"/>
      <c r="S9" s="17">
        <v>0.11434612582260401</v>
      </c>
      <c r="T9" s="17">
        <v>8.8354524525500494E-2</v>
      </c>
      <c r="U9" s="17">
        <v>0.142441089093925</v>
      </c>
      <c r="V9" s="17">
        <v>0.14407285414865101</v>
      </c>
      <c r="W9" s="17">
        <v>8.7738489651936896E-2</v>
      </c>
      <c r="X9" s="17">
        <v>0.17537562064739801</v>
      </c>
      <c r="Y9" s="17">
        <v>6.6944192819157505E-2</v>
      </c>
      <c r="Z9" s="17">
        <v>0.11864281951729</v>
      </c>
      <c r="AA9" s="17">
        <v>8.5827798442446104E-2</v>
      </c>
      <c r="AB9" s="17">
        <v>0.117849216882014</v>
      </c>
      <c r="AC9" s="17">
        <v>0.20049256462885201</v>
      </c>
      <c r="AD9" s="17">
        <v>0.13352259941917499</v>
      </c>
      <c r="AE9" s="17"/>
      <c r="AF9" s="17">
        <v>0.140833783810077</v>
      </c>
      <c r="AG9" s="17">
        <v>0.11353402143435</v>
      </c>
      <c r="AH9" s="17">
        <v>8.8331768283010495E-2</v>
      </c>
      <c r="AI9" s="17"/>
      <c r="AJ9" s="17">
        <v>0.16570350689131599</v>
      </c>
      <c r="AK9" s="17">
        <v>0.105519660878963</v>
      </c>
      <c r="AL9" s="17">
        <v>0.16524774468664999</v>
      </c>
      <c r="AM9" s="17"/>
      <c r="AN9" s="17">
        <v>0.113404327768668</v>
      </c>
      <c r="AO9" s="17">
        <v>0.112882701832747</v>
      </c>
      <c r="AP9" s="17">
        <v>0.124237043145163</v>
      </c>
      <c r="AQ9" s="17">
        <v>7.6261550497745897E-2</v>
      </c>
      <c r="AR9" s="17">
        <v>0.25595550162587499</v>
      </c>
      <c r="AS9" s="17"/>
      <c r="AT9" s="17">
        <v>0.122373968591003</v>
      </c>
      <c r="AU9" s="17">
        <v>6.3920813882542504E-2</v>
      </c>
      <c r="AV9" s="17"/>
      <c r="AW9" s="17">
        <v>0.12865395724302001</v>
      </c>
      <c r="AX9" s="17">
        <v>0.15723406064767501</v>
      </c>
      <c r="AY9" s="17">
        <v>9.6782016884643204E-2</v>
      </c>
    </row>
    <row r="10" spans="2:51">
      <c r="B10" s="18" t="s">
        <v>134</v>
      </c>
      <c r="C10" s="17">
        <v>0.35488368763908101</v>
      </c>
      <c r="D10" s="17">
        <v>0.36619354462488901</v>
      </c>
      <c r="E10" s="17">
        <v>0.344255786677162</v>
      </c>
      <c r="F10" s="17"/>
      <c r="G10" s="17">
        <v>0.440938776106162</v>
      </c>
      <c r="H10" s="17">
        <v>0.31498615138076402</v>
      </c>
      <c r="I10" s="17">
        <v>0.336791040973973</v>
      </c>
      <c r="J10" s="17">
        <v>0.34647516354679198</v>
      </c>
      <c r="K10" s="17">
        <v>0.360869639943318</v>
      </c>
      <c r="L10" s="17">
        <v>0.36134898472419702</v>
      </c>
      <c r="M10" s="17"/>
      <c r="N10" s="17">
        <v>0.41930076692613899</v>
      </c>
      <c r="O10" s="17">
        <v>0.315929485753215</v>
      </c>
      <c r="P10" s="17">
        <v>0.36363276087000501</v>
      </c>
      <c r="Q10" s="17">
        <v>0.318801250499192</v>
      </c>
      <c r="R10" s="17"/>
      <c r="S10" s="17">
        <v>0.37202117359138598</v>
      </c>
      <c r="T10" s="17">
        <v>0.36794915708512199</v>
      </c>
      <c r="U10" s="17">
        <v>0.352955579904699</v>
      </c>
      <c r="V10" s="17">
        <v>0.34611056546758401</v>
      </c>
      <c r="W10" s="17">
        <v>0.31709737649921299</v>
      </c>
      <c r="X10" s="17">
        <v>0.31813531404433898</v>
      </c>
      <c r="Y10" s="17">
        <v>0.31788592251494202</v>
      </c>
      <c r="Z10" s="17">
        <v>0.54194580141820803</v>
      </c>
      <c r="AA10" s="17">
        <v>0.34618504466364602</v>
      </c>
      <c r="AB10" s="17">
        <v>0.377650512872508</v>
      </c>
      <c r="AC10" s="17">
        <v>0.31398479459676198</v>
      </c>
      <c r="AD10" s="17">
        <v>0.32555245743635403</v>
      </c>
      <c r="AE10" s="17"/>
      <c r="AF10" s="17">
        <v>0.32989876938193902</v>
      </c>
      <c r="AG10" s="17">
        <v>0.37542907322573998</v>
      </c>
      <c r="AH10" s="17">
        <v>0.320574777984168</v>
      </c>
      <c r="AI10" s="17"/>
      <c r="AJ10" s="17">
        <v>0.33539226971214098</v>
      </c>
      <c r="AK10" s="17">
        <v>0.43385176913857698</v>
      </c>
      <c r="AL10" s="17">
        <v>0.34677511452777199</v>
      </c>
      <c r="AM10" s="17"/>
      <c r="AN10" s="17">
        <v>0.30947136142723197</v>
      </c>
      <c r="AO10" s="17">
        <v>0.37060568247654402</v>
      </c>
      <c r="AP10" s="17">
        <v>0.38041371399125601</v>
      </c>
      <c r="AQ10" s="17">
        <v>0.38273063155654602</v>
      </c>
      <c r="AR10" s="17">
        <v>0.34862924475065898</v>
      </c>
      <c r="AS10" s="17"/>
      <c r="AT10" s="17">
        <v>0.35390437545963599</v>
      </c>
      <c r="AU10" s="17">
        <v>0.36151496983508002</v>
      </c>
      <c r="AV10" s="17"/>
      <c r="AW10" s="17">
        <v>0.39400607945413502</v>
      </c>
      <c r="AX10" s="17">
        <v>0.37435299448666198</v>
      </c>
      <c r="AY10" s="17">
        <v>0.31260322850930899</v>
      </c>
    </row>
    <row r="11" spans="2:51">
      <c r="B11" s="18" t="s">
        <v>135</v>
      </c>
      <c r="C11" s="17">
        <v>0.27826714877636499</v>
      </c>
      <c r="D11" s="17">
        <v>0.28521548968177801</v>
      </c>
      <c r="E11" s="17">
        <v>0.274630837409782</v>
      </c>
      <c r="F11" s="17"/>
      <c r="G11" s="17">
        <v>0.158150806502182</v>
      </c>
      <c r="H11" s="17">
        <v>0.247353317741212</v>
      </c>
      <c r="I11" s="17">
        <v>0.30094835124763702</v>
      </c>
      <c r="J11" s="17">
        <v>0.31203742308513899</v>
      </c>
      <c r="K11" s="17">
        <v>0.30171646713953598</v>
      </c>
      <c r="L11" s="17">
        <v>0.30115196524493598</v>
      </c>
      <c r="M11" s="17"/>
      <c r="N11" s="17">
        <v>0.27547951540931698</v>
      </c>
      <c r="O11" s="17">
        <v>0.26107845957378301</v>
      </c>
      <c r="P11" s="17">
        <v>0.25502532437213599</v>
      </c>
      <c r="Q11" s="17">
        <v>0.32809739409418898</v>
      </c>
      <c r="R11" s="17"/>
      <c r="S11" s="17">
        <v>0.239364120463225</v>
      </c>
      <c r="T11" s="17">
        <v>0.28893733643383201</v>
      </c>
      <c r="U11" s="17">
        <v>0.29820315779110201</v>
      </c>
      <c r="V11" s="17">
        <v>0.25793827746666098</v>
      </c>
      <c r="W11" s="17">
        <v>0.32654321467734998</v>
      </c>
      <c r="X11" s="17">
        <v>0.26927399679042802</v>
      </c>
      <c r="Y11" s="17">
        <v>0.24976767653149701</v>
      </c>
      <c r="Z11" s="17">
        <v>0.19594610830538201</v>
      </c>
      <c r="AA11" s="17">
        <v>0.37279492960794303</v>
      </c>
      <c r="AB11" s="17">
        <v>0.31205877373978202</v>
      </c>
      <c r="AC11" s="17">
        <v>0.214785624635775</v>
      </c>
      <c r="AD11" s="17">
        <v>0.17282130382397301</v>
      </c>
      <c r="AE11" s="17"/>
      <c r="AF11" s="17">
        <v>0.28892396430446299</v>
      </c>
      <c r="AG11" s="17">
        <v>0.281063548317739</v>
      </c>
      <c r="AH11" s="17">
        <v>0.27698513810714798</v>
      </c>
      <c r="AI11" s="17"/>
      <c r="AJ11" s="17">
        <v>0.27735466261639002</v>
      </c>
      <c r="AK11" s="17">
        <v>0.23909444202168301</v>
      </c>
      <c r="AL11" s="17">
        <v>0.24121636784335301</v>
      </c>
      <c r="AM11" s="17"/>
      <c r="AN11" s="17">
        <v>0.30563463073512798</v>
      </c>
      <c r="AO11" s="17">
        <v>0.24779024503421099</v>
      </c>
      <c r="AP11" s="17">
        <v>0.29269167890791398</v>
      </c>
      <c r="AQ11" s="17">
        <v>0.27206660410045502</v>
      </c>
      <c r="AR11" s="17">
        <v>0.25053808999296101</v>
      </c>
      <c r="AS11" s="17"/>
      <c r="AT11" s="17">
        <v>0.284018627231166</v>
      </c>
      <c r="AU11" s="17">
        <v>0.20208982436946599</v>
      </c>
      <c r="AV11" s="17"/>
      <c r="AW11" s="17">
        <v>0.26404981768718599</v>
      </c>
      <c r="AX11" s="17">
        <v>0.24648792614446099</v>
      </c>
      <c r="AY11" s="17">
        <v>0.299766684174118</v>
      </c>
    </row>
    <row r="12" spans="2:51">
      <c r="B12" s="18" t="s">
        <v>136</v>
      </c>
      <c r="C12" s="17">
        <v>0.13431430521932999</v>
      </c>
      <c r="D12" s="17">
        <v>0.12376702755631699</v>
      </c>
      <c r="E12" s="17">
        <v>0.14415585847544199</v>
      </c>
      <c r="F12" s="17"/>
      <c r="G12" s="17">
        <v>0.153261985826742</v>
      </c>
      <c r="H12" s="17">
        <v>0.19802877363475499</v>
      </c>
      <c r="I12" s="17">
        <v>0.13090647766389099</v>
      </c>
      <c r="J12" s="17">
        <v>0.106522797348285</v>
      </c>
      <c r="K12" s="17">
        <v>0.114518700765423</v>
      </c>
      <c r="L12" s="17">
        <v>0.111433929502969</v>
      </c>
      <c r="M12" s="17"/>
      <c r="N12" s="17">
        <v>0.10196652423247</v>
      </c>
      <c r="O12" s="17">
        <v>0.15806272540740199</v>
      </c>
      <c r="P12" s="17">
        <v>0.147327349362597</v>
      </c>
      <c r="Q12" s="17">
        <v>0.131430594264385</v>
      </c>
      <c r="R12" s="17"/>
      <c r="S12" s="17">
        <v>0.110394412660505</v>
      </c>
      <c r="T12" s="17">
        <v>0.15531827171624699</v>
      </c>
      <c r="U12" s="17">
        <v>0.130886597408367</v>
      </c>
      <c r="V12" s="17">
        <v>0.186265141795596</v>
      </c>
      <c r="W12" s="17">
        <v>0.185501380754026</v>
      </c>
      <c r="X12" s="17">
        <v>0.12838649753915399</v>
      </c>
      <c r="Y12" s="17">
        <v>0.18852904732522599</v>
      </c>
      <c r="Z12" s="17">
        <v>0.100902045251702</v>
      </c>
      <c r="AA12" s="17">
        <v>9.4536910571563701E-2</v>
      </c>
      <c r="AB12" s="17">
        <v>7.28349976777979E-2</v>
      </c>
      <c r="AC12" s="17">
        <v>0.10725199254533101</v>
      </c>
      <c r="AD12" s="17">
        <v>0.14579465212880299</v>
      </c>
      <c r="AE12" s="17"/>
      <c r="AF12" s="17">
        <v>0.13441689689268799</v>
      </c>
      <c r="AG12" s="17">
        <v>0.12292133991920801</v>
      </c>
      <c r="AH12" s="17">
        <v>0.16375316225881401</v>
      </c>
      <c r="AI12" s="17"/>
      <c r="AJ12" s="17">
        <v>0.14562456892119699</v>
      </c>
      <c r="AK12" s="17">
        <v>0.125226413290462</v>
      </c>
      <c r="AL12" s="17">
        <v>0.14736563938634201</v>
      </c>
      <c r="AM12" s="17"/>
      <c r="AN12" s="17">
        <v>0.129978811241558</v>
      </c>
      <c r="AO12" s="17">
        <v>0.18552787797176501</v>
      </c>
      <c r="AP12" s="17">
        <v>9.75576056897864E-2</v>
      </c>
      <c r="AQ12" s="17">
        <v>0.16861234765387401</v>
      </c>
      <c r="AR12" s="17">
        <v>3.9266254385309701E-2</v>
      </c>
      <c r="AS12" s="17"/>
      <c r="AT12" s="17">
        <v>0.128596364826604</v>
      </c>
      <c r="AU12" s="17">
        <v>0.21171113757439</v>
      </c>
      <c r="AV12" s="17"/>
      <c r="AW12" s="17">
        <v>0.114433156481897</v>
      </c>
      <c r="AX12" s="17">
        <v>0.16294404798088699</v>
      </c>
      <c r="AY12" s="17">
        <v>0.146234040226633</v>
      </c>
    </row>
    <row r="13" spans="2:51">
      <c r="B13" s="18" t="s">
        <v>137</v>
      </c>
      <c r="C13" s="17">
        <v>6.1775876617000701E-2</v>
      </c>
      <c r="D13" s="17">
        <v>6.9528114234906999E-2</v>
      </c>
      <c r="E13" s="17">
        <v>5.4840759113221699E-2</v>
      </c>
      <c r="F13" s="17"/>
      <c r="G13" s="17">
        <v>0.101020851131032</v>
      </c>
      <c r="H13" s="17">
        <v>8.8044943885478594E-2</v>
      </c>
      <c r="I13" s="17">
        <v>6.5964901432455106E-2</v>
      </c>
      <c r="J13" s="17">
        <v>3.3244639362290801E-2</v>
      </c>
      <c r="K13" s="17">
        <v>4.5641014311568098E-2</v>
      </c>
      <c r="L13" s="17">
        <v>5.1506999708161E-2</v>
      </c>
      <c r="M13" s="17"/>
      <c r="N13" s="17">
        <v>4.7635391821542097E-2</v>
      </c>
      <c r="O13" s="17">
        <v>8.7736352522501601E-2</v>
      </c>
      <c r="P13" s="17">
        <v>4.8624851476447198E-2</v>
      </c>
      <c r="Q13" s="17">
        <v>6.2740534375879994E-2</v>
      </c>
      <c r="R13" s="17"/>
      <c r="S13" s="17">
        <v>8.5601809388512806E-2</v>
      </c>
      <c r="T13" s="17">
        <v>5.8235385017158199E-2</v>
      </c>
      <c r="U13" s="17">
        <v>3.3211808649925498E-2</v>
      </c>
      <c r="V13" s="17">
        <v>2.3155136949049099E-2</v>
      </c>
      <c r="W13" s="17">
        <v>2.6186997460079998E-2</v>
      </c>
      <c r="X13" s="17">
        <v>6.9710048409614395E-2</v>
      </c>
      <c r="Y13" s="17">
        <v>9.9088485438001195E-2</v>
      </c>
      <c r="Z13" s="17">
        <v>4.2563225507417403E-2</v>
      </c>
      <c r="AA13" s="17">
        <v>6.3379780249233006E-2</v>
      </c>
      <c r="AB13" s="17">
        <v>3.27481670179402E-2</v>
      </c>
      <c r="AC13" s="17">
        <v>0.11215583970568201</v>
      </c>
      <c r="AD13" s="17">
        <v>0.16769870539890699</v>
      </c>
      <c r="AE13" s="17"/>
      <c r="AF13" s="17">
        <v>5.2993321365107399E-2</v>
      </c>
      <c r="AG13" s="17">
        <v>5.3527334050225799E-2</v>
      </c>
      <c r="AH13" s="17">
        <v>9.3127365430215298E-2</v>
      </c>
      <c r="AI13" s="17"/>
      <c r="AJ13" s="17">
        <v>3.5052733609970702E-2</v>
      </c>
      <c r="AK13" s="17">
        <v>4.7266795635662301E-2</v>
      </c>
      <c r="AL13" s="17">
        <v>6.9293891961950793E-2</v>
      </c>
      <c r="AM13" s="17"/>
      <c r="AN13" s="17">
        <v>5.9067025119570599E-2</v>
      </c>
      <c r="AO13" s="17">
        <v>4.3633842421646703E-2</v>
      </c>
      <c r="AP13" s="17">
        <v>6.2758784374752394E-2</v>
      </c>
      <c r="AQ13" s="17">
        <v>6.6733742218689204E-2</v>
      </c>
      <c r="AR13" s="17">
        <v>4.4817609558415197E-2</v>
      </c>
      <c r="AS13" s="17"/>
      <c r="AT13" s="17">
        <v>6.05903112275906E-2</v>
      </c>
      <c r="AU13" s="17">
        <v>7.05122865226461E-2</v>
      </c>
      <c r="AV13" s="17"/>
      <c r="AW13" s="17">
        <v>6.4181138593285503E-2</v>
      </c>
      <c r="AX13" s="17">
        <v>3.3892131829135898E-2</v>
      </c>
      <c r="AY13" s="17">
        <v>6.6397848629012504E-2</v>
      </c>
    </row>
    <row r="14" spans="2:51">
      <c r="B14" s="18" t="s">
        <v>119</v>
      </c>
      <c r="C14" s="17">
        <v>5.3338409999619099E-2</v>
      </c>
      <c r="D14" s="17">
        <v>3.2830239521471002E-2</v>
      </c>
      <c r="E14" s="17">
        <v>7.21040658320488E-2</v>
      </c>
      <c r="F14" s="17"/>
      <c r="G14" s="17">
        <v>3.3388765161338999E-2</v>
      </c>
      <c r="H14" s="17">
        <v>3.2918601743407397E-2</v>
      </c>
      <c r="I14" s="17">
        <v>6.04251793797509E-2</v>
      </c>
      <c r="J14" s="17">
        <v>7.8734139030274805E-2</v>
      </c>
      <c r="K14" s="17">
        <v>5.2378493051978302E-2</v>
      </c>
      <c r="L14" s="17">
        <v>5.6494217127998597E-2</v>
      </c>
      <c r="M14" s="17"/>
      <c r="N14" s="17">
        <v>2.7337818415359798E-2</v>
      </c>
      <c r="O14" s="17">
        <v>6.3608226711880406E-2</v>
      </c>
      <c r="P14" s="17">
        <v>5.9255059613089398E-2</v>
      </c>
      <c r="Q14" s="17">
        <v>6.7184259887144701E-2</v>
      </c>
      <c r="R14" s="17"/>
      <c r="S14" s="17">
        <v>7.8272358073767201E-2</v>
      </c>
      <c r="T14" s="17">
        <v>4.1205325222140599E-2</v>
      </c>
      <c r="U14" s="17">
        <v>4.2301767151980398E-2</v>
      </c>
      <c r="V14" s="17">
        <v>4.2458024172459398E-2</v>
      </c>
      <c r="W14" s="17">
        <v>5.6932540957393397E-2</v>
      </c>
      <c r="X14" s="17">
        <v>3.9118522569065402E-2</v>
      </c>
      <c r="Y14" s="17">
        <v>7.7784675371176004E-2</v>
      </c>
      <c r="Z14" s="17">
        <v>0</v>
      </c>
      <c r="AA14" s="17">
        <v>3.7275536465168402E-2</v>
      </c>
      <c r="AB14" s="17">
        <v>8.6858331809957307E-2</v>
      </c>
      <c r="AC14" s="17">
        <v>5.1329183887597302E-2</v>
      </c>
      <c r="AD14" s="17">
        <v>5.46102817927877E-2</v>
      </c>
      <c r="AE14" s="17"/>
      <c r="AF14" s="17">
        <v>5.2933264245724698E-2</v>
      </c>
      <c r="AG14" s="17">
        <v>5.3524683052737998E-2</v>
      </c>
      <c r="AH14" s="17">
        <v>5.7227787936644098E-2</v>
      </c>
      <c r="AI14" s="17"/>
      <c r="AJ14" s="17">
        <v>4.0872258248985799E-2</v>
      </c>
      <c r="AK14" s="17">
        <v>4.90409190346534E-2</v>
      </c>
      <c r="AL14" s="17">
        <v>3.0101241593932598E-2</v>
      </c>
      <c r="AM14" s="17"/>
      <c r="AN14" s="17">
        <v>8.2443843707843606E-2</v>
      </c>
      <c r="AO14" s="17">
        <v>3.9559650263086603E-2</v>
      </c>
      <c r="AP14" s="17">
        <v>4.2341173891128202E-2</v>
      </c>
      <c r="AQ14" s="17">
        <v>3.3595123972689503E-2</v>
      </c>
      <c r="AR14" s="17">
        <v>6.07932996867801E-2</v>
      </c>
      <c r="AS14" s="17"/>
      <c r="AT14" s="17">
        <v>5.0516352664000203E-2</v>
      </c>
      <c r="AU14" s="17">
        <v>9.0250967815876104E-2</v>
      </c>
      <c r="AV14" s="17"/>
      <c r="AW14" s="17">
        <v>3.46758505404769E-2</v>
      </c>
      <c r="AX14" s="17">
        <v>2.50888389111791E-2</v>
      </c>
      <c r="AY14" s="17">
        <v>7.8216181576284405E-2</v>
      </c>
    </row>
    <row r="15" spans="2:51">
      <c r="B15" s="18" t="s">
        <v>138</v>
      </c>
      <c r="C15" s="21">
        <v>0.472304259387685</v>
      </c>
      <c r="D15" s="21">
        <v>0.48865912900552699</v>
      </c>
      <c r="E15" s="21">
        <v>0.45426847916950502</v>
      </c>
      <c r="F15" s="21"/>
      <c r="G15" s="21">
        <v>0.55417759137870504</v>
      </c>
      <c r="H15" s="21">
        <v>0.43365436299514698</v>
      </c>
      <c r="I15" s="21">
        <v>0.44175509027626703</v>
      </c>
      <c r="J15" s="21">
        <v>0.46946100117401002</v>
      </c>
      <c r="K15" s="21">
        <v>0.48574532473149401</v>
      </c>
      <c r="L15" s="21">
        <v>0.47941288841593499</v>
      </c>
      <c r="M15" s="21"/>
      <c r="N15" s="21">
        <v>0.54758075012131102</v>
      </c>
      <c r="O15" s="21">
        <v>0.42951423578443299</v>
      </c>
      <c r="P15" s="21">
        <v>0.48976741517573102</v>
      </c>
      <c r="Q15" s="21">
        <v>0.410547217378401</v>
      </c>
      <c r="R15" s="21"/>
      <c r="S15" s="21">
        <v>0.48636729941399098</v>
      </c>
      <c r="T15" s="21">
        <v>0.45630368161062301</v>
      </c>
      <c r="U15" s="21">
        <v>0.495396668998624</v>
      </c>
      <c r="V15" s="21">
        <v>0.49018341961623502</v>
      </c>
      <c r="W15" s="21">
        <v>0.40483586615115003</v>
      </c>
      <c r="X15" s="21">
        <v>0.49351093469173801</v>
      </c>
      <c r="Y15" s="21">
        <v>0.3848301153341</v>
      </c>
      <c r="Z15" s="21">
        <v>0.66058862093549797</v>
      </c>
      <c r="AA15" s="21">
        <v>0.432012843106092</v>
      </c>
      <c r="AB15" s="21">
        <v>0.495499729754522</v>
      </c>
      <c r="AC15" s="21">
        <v>0.51447735922561499</v>
      </c>
      <c r="AD15" s="21">
        <v>0.45907505685552902</v>
      </c>
      <c r="AE15" s="21"/>
      <c r="AF15" s="21">
        <v>0.47073255319201601</v>
      </c>
      <c r="AG15" s="21">
        <v>0.48896309466009003</v>
      </c>
      <c r="AH15" s="21">
        <v>0.40890654626717898</v>
      </c>
      <c r="AI15" s="21"/>
      <c r="AJ15" s="21">
        <v>0.50109577660345594</v>
      </c>
      <c r="AK15" s="21">
        <v>0.53937143001753995</v>
      </c>
      <c r="AL15" s="21">
        <v>0.51202285921442203</v>
      </c>
      <c r="AM15" s="21"/>
      <c r="AN15" s="21">
        <v>0.42287568919590002</v>
      </c>
      <c r="AO15" s="21">
        <v>0.48348838430929097</v>
      </c>
      <c r="AP15" s="21">
        <v>0.50465075713641905</v>
      </c>
      <c r="AQ15" s="21">
        <v>0.45899218205429199</v>
      </c>
      <c r="AR15" s="21">
        <v>0.60458474637653403</v>
      </c>
      <c r="AS15" s="21"/>
      <c r="AT15" s="21">
        <v>0.47627834405063901</v>
      </c>
      <c r="AU15" s="21">
        <v>0.42543578371762197</v>
      </c>
      <c r="AV15" s="21"/>
      <c r="AW15" s="21">
        <v>0.52266003669715499</v>
      </c>
      <c r="AX15" s="21">
        <v>0.53158705513433802</v>
      </c>
      <c r="AY15" s="21">
        <v>0.40938524539395199</v>
      </c>
    </row>
    <row r="16" spans="2:51">
      <c r="B16" s="18" t="s">
        <v>139</v>
      </c>
      <c r="C16" s="21">
        <v>0.19609018183633001</v>
      </c>
      <c r="D16" s="21">
        <v>0.19329514179122401</v>
      </c>
      <c r="E16" s="21">
        <v>0.19899661758866399</v>
      </c>
      <c r="F16" s="21"/>
      <c r="G16" s="21">
        <v>0.25428283695777398</v>
      </c>
      <c r="H16" s="21">
        <v>0.28607371752023297</v>
      </c>
      <c r="I16" s="21">
        <v>0.196871379096346</v>
      </c>
      <c r="J16" s="21">
        <v>0.13976743671057601</v>
      </c>
      <c r="K16" s="21">
        <v>0.160159715076991</v>
      </c>
      <c r="L16" s="21">
        <v>0.16294092921112999</v>
      </c>
      <c r="M16" s="21"/>
      <c r="N16" s="21">
        <v>0.14960191605401299</v>
      </c>
      <c r="O16" s="21">
        <v>0.24579907792990399</v>
      </c>
      <c r="P16" s="21">
        <v>0.19595220083904399</v>
      </c>
      <c r="Q16" s="21">
        <v>0.19417112864026501</v>
      </c>
      <c r="R16" s="21"/>
      <c r="S16" s="21">
        <v>0.19599622204901701</v>
      </c>
      <c r="T16" s="21">
        <v>0.21355365673340501</v>
      </c>
      <c r="U16" s="21">
        <v>0.16409840605829301</v>
      </c>
      <c r="V16" s="21">
        <v>0.209420278744645</v>
      </c>
      <c r="W16" s="21">
        <v>0.21168837821410599</v>
      </c>
      <c r="X16" s="21">
        <v>0.19809654594876899</v>
      </c>
      <c r="Y16" s="21">
        <v>0.28761753276322699</v>
      </c>
      <c r="Z16" s="21">
        <v>0.14346527075911999</v>
      </c>
      <c r="AA16" s="21">
        <v>0.15791669082079701</v>
      </c>
      <c r="AB16" s="21">
        <v>0.105583164695738</v>
      </c>
      <c r="AC16" s="21">
        <v>0.21940783225101301</v>
      </c>
      <c r="AD16" s="21">
        <v>0.31349335752771001</v>
      </c>
      <c r="AE16" s="21"/>
      <c r="AF16" s="21">
        <v>0.187410218257796</v>
      </c>
      <c r="AG16" s="21">
        <v>0.17644867396943401</v>
      </c>
      <c r="AH16" s="21">
        <v>0.25688052768902903</v>
      </c>
      <c r="AI16" s="21"/>
      <c r="AJ16" s="21">
        <v>0.18067730253116801</v>
      </c>
      <c r="AK16" s="21">
        <v>0.17249320892612399</v>
      </c>
      <c r="AL16" s="21">
        <v>0.21665953134829199</v>
      </c>
      <c r="AM16" s="21"/>
      <c r="AN16" s="21">
        <v>0.18904583636112801</v>
      </c>
      <c r="AO16" s="21">
        <v>0.22916172039341101</v>
      </c>
      <c r="AP16" s="21">
        <v>0.16031639006453899</v>
      </c>
      <c r="AQ16" s="21">
        <v>0.235346089872564</v>
      </c>
      <c r="AR16" s="21">
        <v>8.4083863943724899E-2</v>
      </c>
      <c r="AS16" s="21"/>
      <c r="AT16" s="21">
        <v>0.18918667605419401</v>
      </c>
      <c r="AU16" s="21">
        <v>0.28222342409703599</v>
      </c>
      <c r="AV16" s="21"/>
      <c r="AW16" s="21">
        <v>0.17861429507518201</v>
      </c>
      <c r="AX16" s="21">
        <v>0.19683617981002299</v>
      </c>
      <c r="AY16" s="21">
        <v>0.21263188885564499</v>
      </c>
    </row>
    <row r="17" spans="2:51">
      <c r="B17" s="18" t="s">
        <v>140</v>
      </c>
      <c r="C17" s="22">
        <v>0.27621407755135502</v>
      </c>
      <c r="D17" s="22">
        <v>0.29536398721430301</v>
      </c>
      <c r="E17" s="22">
        <v>0.25527186158084197</v>
      </c>
      <c r="F17" s="22"/>
      <c r="G17" s="22">
        <v>0.299894754420931</v>
      </c>
      <c r="H17" s="22">
        <v>0.14758064547491301</v>
      </c>
      <c r="I17" s="22">
        <v>0.244883711179921</v>
      </c>
      <c r="J17" s="22">
        <v>0.32969356446343501</v>
      </c>
      <c r="K17" s="22">
        <v>0.32558560965450301</v>
      </c>
      <c r="L17" s="22">
        <v>0.31647195920480498</v>
      </c>
      <c r="M17" s="22"/>
      <c r="N17" s="22">
        <v>0.397978834067298</v>
      </c>
      <c r="O17" s="22">
        <v>0.18371515785452899</v>
      </c>
      <c r="P17" s="22">
        <v>0.293815214336687</v>
      </c>
      <c r="Q17" s="22">
        <v>0.21637608873813599</v>
      </c>
      <c r="R17" s="22"/>
      <c r="S17" s="22">
        <v>0.29037107736497397</v>
      </c>
      <c r="T17" s="22">
        <v>0.242750024877218</v>
      </c>
      <c r="U17" s="22">
        <v>0.33129826294033199</v>
      </c>
      <c r="V17" s="22">
        <v>0.28076314087158999</v>
      </c>
      <c r="W17" s="22">
        <v>0.193147487937044</v>
      </c>
      <c r="X17" s="22">
        <v>0.29541438874296899</v>
      </c>
      <c r="Y17" s="22">
        <v>9.7212582570872494E-2</v>
      </c>
      <c r="Z17" s="22">
        <v>0.517123350176379</v>
      </c>
      <c r="AA17" s="22">
        <v>0.27409615228529499</v>
      </c>
      <c r="AB17" s="22">
        <v>0.38991656505878403</v>
      </c>
      <c r="AC17" s="22">
        <v>0.29506952697460098</v>
      </c>
      <c r="AD17" s="22">
        <v>0.145581699327819</v>
      </c>
      <c r="AE17" s="22"/>
      <c r="AF17" s="22">
        <v>0.28332233493421999</v>
      </c>
      <c r="AG17" s="22">
        <v>0.31251442069065599</v>
      </c>
      <c r="AH17" s="22">
        <v>0.15202601857814901</v>
      </c>
      <c r="AI17" s="22"/>
      <c r="AJ17" s="22">
        <v>0.32041847407228802</v>
      </c>
      <c r="AK17" s="22">
        <v>0.36687822109141499</v>
      </c>
      <c r="AL17" s="22">
        <v>0.29536332786612901</v>
      </c>
      <c r="AM17" s="22"/>
      <c r="AN17" s="22">
        <v>0.23382985283477201</v>
      </c>
      <c r="AO17" s="22">
        <v>0.25432666391587999</v>
      </c>
      <c r="AP17" s="22">
        <v>0.34433436707187998</v>
      </c>
      <c r="AQ17" s="22">
        <v>0.22364609218172801</v>
      </c>
      <c r="AR17" s="22">
        <v>0.52050088243280901</v>
      </c>
      <c r="AS17" s="22"/>
      <c r="AT17" s="22">
        <v>0.28709166799644498</v>
      </c>
      <c r="AU17" s="22">
        <v>0.14321235962058601</v>
      </c>
      <c r="AV17" s="22"/>
      <c r="AW17" s="22">
        <v>0.34404574162197299</v>
      </c>
      <c r="AX17" s="22">
        <v>0.33475087532431502</v>
      </c>
      <c r="AY17" s="22">
        <v>0.196753356538307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1030</v>
      </c>
      <c r="D7" s="10">
        <v>488</v>
      </c>
      <c r="E7" s="10">
        <v>536</v>
      </c>
      <c r="F7" s="10"/>
      <c r="G7" s="10">
        <v>91</v>
      </c>
      <c r="H7" s="10">
        <v>148</v>
      </c>
      <c r="I7" s="10">
        <v>152</v>
      </c>
      <c r="J7" s="10">
        <v>167</v>
      </c>
      <c r="K7" s="10">
        <v>203</v>
      </c>
      <c r="L7" s="10">
        <v>269</v>
      </c>
      <c r="M7" s="10"/>
      <c r="N7" s="10">
        <v>301</v>
      </c>
      <c r="O7" s="10">
        <v>293</v>
      </c>
      <c r="P7" s="10">
        <v>179</v>
      </c>
      <c r="Q7" s="10">
        <v>247</v>
      </c>
      <c r="R7" s="10"/>
      <c r="S7" s="10">
        <v>124</v>
      </c>
      <c r="T7" s="10">
        <v>156</v>
      </c>
      <c r="U7" s="10">
        <v>105</v>
      </c>
      <c r="V7" s="10">
        <v>97</v>
      </c>
      <c r="W7" s="10">
        <v>71</v>
      </c>
      <c r="X7" s="10">
        <v>82</v>
      </c>
      <c r="Y7" s="10">
        <v>78</v>
      </c>
      <c r="Z7" s="10">
        <v>42</v>
      </c>
      <c r="AA7" s="10">
        <v>116</v>
      </c>
      <c r="AB7" s="10">
        <v>89</v>
      </c>
      <c r="AC7" s="10">
        <v>37</v>
      </c>
      <c r="AD7" s="10">
        <v>33</v>
      </c>
      <c r="AE7" s="10"/>
      <c r="AF7" s="10">
        <v>444</v>
      </c>
      <c r="AG7" s="10">
        <v>433</v>
      </c>
      <c r="AH7" s="10">
        <v>105</v>
      </c>
      <c r="AI7" s="10"/>
      <c r="AJ7" s="10">
        <v>244</v>
      </c>
      <c r="AK7" s="10">
        <v>315</v>
      </c>
      <c r="AL7" s="10">
        <v>98</v>
      </c>
      <c r="AM7" s="10"/>
      <c r="AN7" s="10">
        <v>233</v>
      </c>
      <c r="AO7" s="10">
        <v>177</v>
      </c>
      <c r="AP7" s="10">
        <v>228</v>
      </c>
      <c r="AQ7" s="10">
        <v>101</v>
      </c>
      <c r="AR7" s="10">
        <v>21</v>
      </c>
      <c r="AS7" s="10"/>
      <c r="AT7" s="10">
        <v>952</v>
      </c>
      <c r="AU7" s="10">
        <v>70</v>
      </c>
      <c r="AV7" s="10"/>
      <c r="AW7" s="10">
        <v>466</v>
      </c>
      <c r="AX7" s="10">
        <v>106</v>
      </c>
      <c r="AY7" s="10">
        <v>458</v>
      </c>
    </row>
    <row r="8" spans="2:51" ht="30" customHeight="1">
      <c r="B8" s="11" t="s">
        <v>112</v>
      </c>
      <c r="C8" s="11">
        <v>1036</v>
      </c>
      <c r="D8" s="11">
        <v>512</v>
      </c>
      <c r="E8" s="11">
        <v>519</v>
      </c>
      <c r="F8" s="11"/>
      <c r="G8" s="11">
        <v>109</v>
      </c>
      <c r="H8" s="11">
        <v>187</v>
      </c>
      <c r="I8" s="11">
        <v>169</v>
      </c>
      <c r="J8" s="11">
        <v>165</v>
      </c>
      <c r="K8" s="11">
        <v>169</v>
      </c>
      <c r="L8" s="11">
        <v>238</v>
      </c>
      <c r="M8" s="11"/>
      <c r="N8" s="11">
        <v>276</v>
      </c>
      <c r="O8" s="11">
        <v>272</v>
      </c>
      <c r="P8" s="11">
        <v>213</v>
      </c>
      <c r="Q8" s="11">
        <v>265</v>
      </c>
      <c r="R8" s="11"/>
      <c r="S8" s="11">
        <v>154</v>
      </c>
      <c r="T8" s="11">
        <v>144</v>
      </c>
      <c r="U8" s="11">
        <v>90</v>
      </c>
      <c r="V8" s="11">
        <v>105</v>
      </c>
      <c r="W8" s="11">
        <v>71</v>
      </c>
      <c r="X8" s="11">
        <v>91</v>
      </c>
      <c r="Y8" s="11">
        <v>74</v>
      </c>
      <c r="Z8" s="11">
        <v>36</v>
      </c>
      <c r="AA8" s="11">
        <v>110</v>
      </c>
      <c r="AB8" s="11">
        <v>90</v>
      </c>
      <c r="AC8" s="11">
        <v>36</v>
      </c>
      <c r="AD8" s="11">
        <v>36</v>
      </c>
      <c r="AE8" s="11"/>
      <c r="AF8" s="11">
        <v>436</v>
      </c>
      <c r="AG8" s="11">
        <v>427</v>
      </c>
      <c r="AH8" s="11">
        <v>117</v>
      </c>
      <c r="AI8" s="11"/>
      <c r="AJ8" s="11">
        <v>239</v>
      </c>
      <c r="AK8" s="11">
        <v>325</v>
      </c>
      <c r="AL8" s="11">
        <v>94</v>
      </c>
      <c r="AM8" s="11"/>
      <c r="AN8" s="11">
        <v>232</v>
      </c>
      <c r="AO8" s="11">
        <v>192</v>
      </c>
      <c r="AP8" s="11">
        <v>229</v>
      </c>
      <c r="AQ8" s="11">
        <v>101</v>
      </c>
      <c r="AR8" s="11">
        <v>19</v>
      </c>
      <c r="AS8" s="11"/>
      <c r="AT8" s="11">
        <v>944</v>
      </c>
      <c r="AU8" s="11">
        <v>84</v>
      </c>
      <c r="AV8" s="11"/>
      <c r="AW8" s="11">
        <v>450</v>
      </c>
      <c r="AX8" s="11">
        <v>117</v>
      </c>
      <c r="AY8" s="11">
        <v>470</v>
      </c>
    </row>
    <row r="9" spans="2:51">
      <c r="B9" s="18" t="s">
        <v>133</v>
      </c>
      <c r="C9" s="17">
        <v>0.123807833811375</v>
      </c>
      <c r="D9" s="17">
        <v>0.14383263064787799</v>
      </c>
      <c r="E9" s="17">
        <v>0.101140767379897</v>
      </c>
      <c r="F9" s="17"/>
      <c r="G9" s="17">
        <v>0.135922028573603</v>
      </c>
      <c r="H9" s="17">
        <v>0.14141289502416701</v>
      </c>
      <c r="I9" s="17">
        <v>9.2947425710738302E-2</v>
      </c>
      <c r="J9" s="17">
        <v>0.13438458857538099</v>
      </c>
      <c r="K9" s="17">
        <v>0.13701232269515001</v>
      </c>
      <c r="L9" s="17">
        <v>0.10973948442348</v>
      </c>
      <c r="M9" s="17"/>
      <c r="N9" s="17">
        <v>0.13905267857171799</v>
      </c>
      <c r="O9" s="17">
        <v>0.11407808490261501</v>
      </c>
      <c r="P9" s="17">
        <v>9.3361974827080502E-2</v>
      </c>
      <c r="Q9" s="17">
        <v>0.135077916405377</v>
      </c>
      <c r="R9" s="17"/>
      <c r="S9" s="17">
        <v>0.14076275740608499</v>
      </c>
      <c r="T9" s="17">
        <v>9.6249839706067597E-2</v>
      </c>
      <c r="U9" s="17">
        <v>0.14865811287650499</v>
      </c>
      <c r="V9" s="17">
        <v>0.17200414156846799</v>
      </c>
      <c r="W9" s="17">
        <v>8.5570054491820896E-2</v>
      </c>
      <c r="X9" s="17">
        <v>0.124159881071965</v>
      </c>
      <c r="Y9" s="17">
        <v>0.15692765439964501</v>
      </c>
      <c r="Z9" s="17">
        <v>0.192328685042991</v>
      </c>
      <c r="AA9" s="17">
        <v>7.3466160978959902E-2</v>
      </c>
      <c r="AB9" s="17">
        <v>0.10024363643667999</v>
      </c>
      <c r="AC9" s="17">
        <v>0.153355510137485</v>
      </c>
      <c r="AD9" s="17">
        <v>7.8854890385888998E-2</v>
      </c>
      <c r="AE9" s="17"/>
      <c r="AF9" s="17">
        <v>0.146018912761883</v>
      </c>
      <c r="AG9" s="17">
        <v>0.11426404926222999</v>
      </c>
      <c r="AH9" s="17">
        <v>0.102166359480748</v>
      </c>
      <c r="AI9" s="17"/>
      <c r="AJ9" s="17">
        <v>0.16827969310835</v>
      </c>
      <c r="AK9" s="17">
        <v>0.13580893783988299</v>
      </c>
      <c r="AL9" s="17">
        <v>0.142710956651494</v>
      </c>
      <c r="AM9" s="17"/>
      <c r="AN9" s="17">
        <v>0.129976678040268</v>
      </c>
      <c r="AO9" s="17">
        <v>0.11476391039252901</v>
      </c>
      <c r="AP9" s="17">
        <v>0.12279010238370699</v>
      </c>
      <c r="AQ9" s="17">
        <v>0.114310241629177</v>
      </c>
      <c r="AR9" s="17">
        <v>0.226624997867618</v>
      </c>
      <c r="AS9" s="17"/>
      <c r="AT9" s="17">
        <v>0.12855893243184299</v>
      </c>
      <c r="AU9" s="17">
        <v>8.2876352863312103E-2</v>
      </c>
      <c r="AV9" s="17"/>
      <c r="AW9" s="17">
        <v>0.13927553236817999</v>
      </c>
      <c r="AX9" s="17">
        <v>0.18756395795339401</v>
      </c>
      <c r="AY9" s="17">
        <v>9.3170937353788397E-2</v>
      </c>
    </row>
    <row r="10" spans="2:51">
      <c r="B10" s="18" t="s">
        <v>134</v>
      </c>
      <c r="C10" s="17">
        <v>0.39103042195827897</v>
      </c>
      <c r="D10" s="17">
        <v>0.42616478321336898</v>
      </c>
      <c r="E10" s="17">
        <v>0.35573994609929599</v>
      </c>
      <c r="F10" s="17"/>
      <c r="G10" s="17">
        <v>0.49066516738833399</v>
      </c>
      <c r="H10" s="17">
        <v>0.41797791741347201</v>
      </c>
      <c r="I10" s="17">
        <v>0.430489832924358</v>
      </c>
      <c r="J10" s="17">
        <v>0.32302160243182898</v>
      </c>
      <c r="K10" s="17">
        <v>0.36022769472050198</v>
      </c>
      <c r="L10" s="17">
        <v>0.36538007199419997</v>
      </c>
      <c r="M10" s="17"/>
      <c r="N10" s="17">
        <v>0.44409841816055101</v>
      </c>
      <c r="O10" s="17">
        <v>0.38668334226288698</v>
      </c>
      <c r="P10" s="17">
        <v>0.419279865302007</v>
      </c>
      <c r="Q10" s="17">
        <v>0.31776827011143099</v>
      </c>
      <c r="R10" s="17"/>
      <c r="S10" s="17">
        <v>0.42200430323131499</v>
      </c>
      <c r="T10" s="17">
        <v>0.438259121406952</v>
      </c>
      <c r="U10" s="17">
        <v>0.40279393969350902</v>
      </c>
      <c r="V10" s="17">
        <v>0.28020813515503001</v>
      </c>
      <c r="W10" s="17">
        <v>0.410719655480068</v>
      </c>
      <c r="X10" s="17">
        <v>0.35686043847279703</v>
      </c>
      <c r="Y10" s="17">
        <v>0.31845304833000099</v>
      </c>
      <c r="Z10" s="17">
        <v>0.49129388988672301</v>
      </c>
      <c r="AA10" s="17">
        <v>0.40032613486598101</v>
      </c>
      <c r="AB10" s="17">
        <v>0.44544693499521099</v>
      </c>
      <c r="AC10" s="17">
        <v>0.2708120410455</v>
      </c>
      <c r="AD10" s="17">
        <v>0.41637599291556598</v>
      </c>
      <c r="AE10" s="17"/>
      <c r="AF10" s="17">
        <v>0.32161975263107301</v>
      </c>
      <c r="AG10" s="17">
        <v>0.44393099659125701</v>
      </c>
      <c r="AH10" s="17">
        <v>0.38492564605614699</v>
      </c>
      <c r="AI10" s="17"/>
      <c r="AJ10" s="17">
        <v>0.35473453146406703</v>
      </c>
      <c r="AK10" s="17">
        <v>0.43183061478270701</v>
      </c>
      <c r="AL10" s="17">
        <v>0.45847849918713901</v>
      </c>
      <c r="AM10" s="17"/>
      <c r="AN10" s="17">
        <v>0.31443216307131999</v>
      </c>
      <c r="AO10" s="17">
        <v>0.38854567320674299</v>
      </c>
      <c r="AP10" s="17">
        <v>0.42907204049839198</v>
      </c>
      <c r="AQ10" s="17">
        <v>0.492047061858434</v>
      </c>
      <c r="AR10" s="17">
        <v>0.38280769169968698</v>
      </c>
      <c r="AS10" s="17"/>
      <c r="AT10" s="17">
        <v>0.386448803247887</v>
      </c>
      <c r="AU10" s="17">
        <v>0.43145179400175598</v>
      </c>
      <c r="AV10" s="17"/>
      <c r="AW10" s="17">
        <v>0.43084562011369598</v>
      </c>
      <c r="AX10" s="17">
        <v>0.49684794864956999</v>
      </c>
      <c r="AY10" s="17">
        <v>0.32664465676890903</v>
      </c>
    </row>
    <row r="11" spans="2:51">
      <c r="B11" s="18" t="s">
        <v>135</v>
      </c>
      <c r="C11" s="17">
        <v>0.31508479601119099</v>
      </c>
      <c r="D11" s="17">
        <v>0.28577043127339902</v>
      </c>
      <c r="E11" s="17">
        <v>0.34765935276500798</v>
      </c>
      <c r="F11" s="17"/>
      <c r="G11" s="17">
        <v>0.20353547391474799</v>
      </c>
      <c r="H11" s="17">
        <v>0.27648482223538101</v>
      </c>
      <c r="I11" s="17">
        <v>0.243105781307902</v>
      </c>
      <c r="J11" s="17">
        <v>0.333815103876765</v>
      </c>
      <c r="K11" s="17">
        <v>0.362281572503723</v>
      </c>
      <c r="L11" s="17">
        <v>0.40088461451213497</v>
      </c>
      <c r="M11" s="17"/>
      <c r="N11" s="17">
        <v>0.29560965037395698</v>
      </c>
      <c r="O11" s="17">
        <v>0.303009254702785</v>
      </c>
      <c r="P11" s="17">
        <v>0.28345418096714298</v>
      </c>
      <c r="Q11" s="17">
        <v>0.37376408415930601</v>
      </c>
      <c r="R11" s="17"/>
      <c r="S11" s="17">
        <v>0.24828639744773801</v>
      </c>
      <c r="T11" s="17">
        <v>0.353938361312229</v>
      </c>
      <c r="U11" s="17">
        <v>0.287132899075698</v>
      </c>
      <c r="V11" s="17">
        <v>0.40914799114607597</v>
      </c>
      <c r="W11" s="17">
        <v>0.32817447726287402</v>
      </c>
      <c r="X11" s="17">
        <v>0.33201640662703402</v>
      </c>
      <c r="Y11" s="17">
        <v>0.32189480898210199</v>
      </c>
      <c r="Z11" s="17">
        <v>0.21191920941775</v>
      </c>
      <c r="AA11" s="17">
        <v>0.32986913821289199</v>
      </c>
      <c r="AB11" s="17">
        <v>0.26516148467275802</v>
      </c>
      <c r="AC11" s="17">
        <v>0.38331394035656902</v>
      </c>
      <c r="AD11" s="17">
        <v>0.27160196196969599</v>
      </c>
      <c r="AE11" s="17"/>
      <c r="AF11" s="17">
        <v>0.36429179465336198</v>
      </c>
      <c r="AG11" s="17">
        <v>0.27129971802404301</v>
      </c>
      <c r="AH11" s="17">
        <v>0.333780847602338</v>
      </c>
      <c r="AI11" s="17"/>
      <c r="AJ11" s="17">
        <v>0.35931853866895103</v>
      </c>
      <c r="AK11" s="17">
        <v>0.251871304234006</v>
      </c>
      <c r="AL11" s="17">
        <v>0.30273567206812302</v>
      </c>
      <c r="AM11" s="17"/>
      <c r="AN11" s="17">
        <v>0.37139801075909001</v>
      </c>
      <c r="AO11" s="17">
        <v>0.28688480938747402</v>
      </c>
      <c r="AP11" s="17">
        <v>0.30469243528838202</v>
      </c>
      <c r="AQ11" s="17">
        <v>0.245416290749773</v>
      </c>
      <c r="AR11" s="17">
        <v>0.329774010745915</v>
      </c>
      <c r="AS11" s="17"/>
      <c r="AT11" s="17">
        <v>0.32243640864263401</v>
      </c>
      <c r="AU11" s="17">
        <v>0.22512616412040001</v>
      </c>
      <c r="AV11" s="17"/>
      <c r="AW11" s="17">
        <v>0.30614309405262602</v>
      </c>
      <c r="AX11" s="17">
        <v>0.18735663644080799</v>
      </c>
      <c r="AY11" s="17">
        <v>0.35536105252737099</v>
      </c>
    </row>
    <row r="12" spans="2:51">
      <c r="B12" s="18" t="s">
        <v>136</v>
      </c>
      <c r="C12" s="17">
        <v>6.9062267971908897E-2</v>
      </c>
      <c r="D12" s="17">
        <v>5.5630657777808901E-2</v>
      </c>
      <c r="E12" s="17">
        <v>8.3116125569235394E-2</v>
      </c>
      <c r="F12" s="17"/>
      <c r="G12" s="17">
        <v>7.1238262259332302E-2</v>
      </c>
      <c r="H12" s="17">
        <v>6.8826801267676596E-2</v>
      </c>
      <c r="I12" s="17">
        <v>9.79837955024426E-2</v>
      </c>
      <c r="J12" s="17">
        <v>0.11095896321747201</v>
      </c>
      <c r="K12" s="17">
        <v>4.4629845579781398E-2</v>
      </c>
      <c r="L12" s="17">
        <v>3.6012384174716E-2</v>
      </c>
      <c r="M12" s="17"/>
      <c r="N12" s="17">
        <v>6.93488226452912E-2</v>
      </c>
      <c r="O12" s="17">
        <v>6.3406931082867699E-2</v>
      </c>
      <c r="P12" s="17">
        <v>9.8684429085584904E-2</v>
      </c>
      <c r="Q12" s="17">
        <v>5.3364729942773699E-2</v>
      </c>
      <c r="R12" s="17"/>
      <c r="S12" s="17">
        <v>3.2239442292937001E-2</v>
      </c>
      <c r="T12" s="17">
        <v>3.8170125100525899E-2</v>
      </c>
      <c r="U12" s="17">
        <v>9.2371029070518404E-2</v>
      </c>
      <c r="V12" s="17">
        <v>7.5635414157890601E-2</v>
      </c>
      <c r="W12" s="17">
        <v>8.7249837150520398E-2</v>
      </c>
      <c r="X12" s="17">
        <v>8.6441438828499195E-2</v>
      </c>
      <c r="Y12" s="17">
        <v>3.6808849155245599E-2</v>
      </c>
      <c r="Z12" s="17">
        <v>8.1253115367544607E-2</v>
      </c>
      <c r="AA12" s="17">
        <v>9.4150862153413201E-2</v>
      </c>
      <c r="AB12" s="17">
        <v>7.0152084380627797E-2</v>
      </c>
      <c r="AC12" s="17">
        <v>0.115703830328858</v>
      </c>
      <c r="AD12" s="17">
        <v>0.12104490414413401</v>
      </c>
      <c r="AE12" s="17"/>
      <c r="AF12" s="17">
        <v>6.9883528685524707E-2</v>
      </c>
      <c r="AG12" s="17">
        <v>6.6874031752206506E-2</v>
      </c>
      <c r="AH12" s="17">
        <v>7.3861241463677604E-2</v>
      </c>
      <c r="AI12" s="17"/>
      <c r="AJ12" s="17">
        <v>6.1980144968780203E-2</v>
      </c>
      <c r="AK12" s="17">
        <v>7.3321198407080901E-2</v>
      </c>
      <c r="AL12" s="17">
        <v>4.1377623718847303E-2</v>
      </c>
      <c r="AM12" s="17"/>
      <c r="AN12" s="17">
        <v>5.5164901312047099E-2</v>
      </c>
      <c r="AO12" s="17">
        <v>0.110934299238778</v>
      </c>
      <c r="AP12" s="17">
        <v>5.8805469276322998E-2</v>
      </c>
      <c r="AQ12" s="17">
        <v>4.2933593805285698E-2</v>
      </c>
      <c r="AR12" s="17">
        <v>0</v>
      </c>
      <c r="AS12" s="17"/>
      <c r="AT12" s="17">
        <v>6.7104660901061403E-2</v>
      </c>
      <c r="AU12" s="17">
        <v>9.7851883274479801E-2</v>
      </c>
      <c r="AV12" s="17"/>
      <c r="AW12" s="17">
        <v>5.2686406355858501E-2</v>
      </c>
      <c r="AX12" s="17">
        <v>5.6062523580460197E-2</v>
      </c>
      <c r="AY12" s="17">
        <v>8.7964466187970006E-2</v>
      </c>
    </row>
    <row r="13" spans="2:51">
      <c r="B13" s="18" t="s">
        <v>137</v>
      </c>
      <c r="C13" s="17">
        <v>3.6040955340339798E-2</v>
      </c>
      <c r="D13" s="17">
        <v>4.2686030970739301E-2</v>
      </c>
      <c r="E13" s="17">
        <v>2.9900571273956001E-2</v>
      </c>
      <c r="F13" s="17"/>
      <c r="G13" s="17">
        <v>4.9105342451822298E-2</v>
      </c>
      <c r="H13" s="17">
        <v>4.9407582325417997E-2</v>
      </c>
      <c r="I13" s="17">
        <v>4.4996783714888897E-2</v>
      </c>
      <c r="J13" s="17">
        <v>2.5528414375046601E-2</v>
      </c>
      <c r="K13" s="17">
        <v>2.68557317120919E-2</v>
      </c>
      <c r="L13" s="17">
        <v>2.7036019651127698E-2</v>
      </c>
      <c r="M13" s="17"/>
      <c r="N13" s="17">
        <v>2.5404114086580699E-2</v>
      </c>
      <c r="O13" s="17">
        <v>5.0124631802710699E-2</v>
      </c>
      <c r="P13" s="17">
        <v>3.8158355922701802E-2</v>
      </c>
      <c r="Q13" s="17">
        <v>3.2314233480287599E-2</v>
      </c>
      <c r="R13" s="17"/>
      <c r="S13" s="17">
        <v>5.5170269719619899E-2</v>
      </c>
      <c r="T13" s="17">
        <v>2.4820253692116899E-2</v>
      </c>
      <c r="U13" s="17">
        <v>2.5770823101560002E-2</v>
      </c>
      <c r="V13" s="17">
        <v>8.0262510148509901E-3</v>
      </c>
      <c r="W13" s="17">
        <v>4.70983721248441E-2</v>
      </c>
      <c r="X13" s="17">
        <v>4.622120358331E-2</v>
      </c>
      <c r="Y13" s="17">
        <v>5.9958253836385297E-2</v>
      </c>
      <c r="Z13" s="17">
        <v>2.3205100284990701E-2</v>
      </c>
      <c r="AA13" s="17">
        <v>5.8711469272347099E-2</v>
      </c>
      <c r="AB13" s="17">
        <v>2.0427558866556599E-2</v>
      </c>
      <c r="AC13" s="17">
        <v>0</v>
      </c>
      <c r="AD13" s="17">
        <v>2.9183242962558999E-2</v>
      </c>
      <c r="AE13" s="17"/>
      <c r="AF13" s="17">
        <v>3.3162564799345297E-2</v>
      </c>
      <c r="AG13" s="17">
        <v>3.5621006667274302E-2</v>
      </c>
      <c r="AH13" s="17">
        <v>4.2990875293493699E-2</v>
      </c>
      <c r="AI13" s="17"/>
      <c r="AJ13" s="17">
        <v>1.6189352091414502E-2</v>
      </c>
      <c r="AK13" s="17">
        <v>3.4502358348217001E-2</v>
      </c>
      <c r="AL13" s="17">
        <v>3.3754119654706899E-2</v>
      </c>
      <c r="AM13" s="17"/>
      <c r="AN13" s="17">
        <v>3.5155390662032597E-2</v>
      </c>
      <c r="AO13" s="17">
        <v>2.9294119446495601E-2</v>
      </c>
      <c r="AP13" s="17">
        <v>3.7456088638717702E-2</v>
      </c>
      <c r="AQ13" s="17">
        <v>6.2440451492939697E-2</v>
      </c>
      <c r="AR13" s="17">
        <v>0</v>
      </c>
      <c r="AS13" s="17"/>
      <c r="AT13" s="17">
        <v>3.3702930596501701E-2</v>
      </c>
      <c r="AU13" s="17">
        <v>6.5813093629222094E-2</v>
      </c>
      <c r="AV13" s="17"/>
      <c r="AW13" s="17">
        <v>2.6509087102000398E-2</v>
      </c>
      <c r="AX13" s="17">
        <v>3.2053949133635198E-2</v>
      </c>
      <c r="AY13" s="17">
        <v>4.6154396529543999E-2</v>
      </c>
    </row>
    <row r="14" spans="2:51">
      <c r="B14" s="18" t="s">
        <v>119</v>
      </c>
      <c r="C14" s="17">
        <v>6.4973724906905506E-2</v>
      </c>
      <c r="D14" s="17">
        <v>4.5915466116806497E-2</v>
      </c>
      <c r="E14" s="17">
        <v>8.2443236912606799E-2</v>
      </c>
      <c r="F14" s="17"/>
      <c r="G14" s="17">
        <v>4.9533725412160598E-2</v>
      </c>
      <c r="H14" s="17">
        <v>4.5889981733885601E-2</v>
      </c>
      <c r="I14" s="17">
        <v>9.0476380839669898E-2</v>
      </c>
      <c r="J14" s="17">
        <v>7.2291327523505797E-2</v>
      </c>
      <c r="K14" s="17">
        <v>6.8992832788752206E-2</v>
      </c>
      <c r="L14" s="17">
        <v>6.0947425244340998E-2</v>
      </c>
      <c r="M14" s="17"/>
      <c r="N14" s="17">
        <v>2.6486316161902002E-2</v>
      </c>
      <c r="O14" s="17">
        <v>8.2697755246134597E-2</v>
      </c>
      <c r="P14" s="17">
        <v>6.7061193895483207E-2</v>
      </c>
      <c r="Q14" s="17">
        <v>8.77107659008243E-2</v>
      </c>
      <c r="R14" s="17"/>
      <c r="S14" s="17">
        <v>0.101536829902305</v>
      </c>
      <c r="T14" s="17">
        <v>4.8562298782108597E-2</v>
      </c>
      <c r="U14" s="17">
        <v>4.3273196182210101E-2</v>
      </c>
      <c r="V14" s="17">
        <v>5.4978066957683702E-2</v>
      </c>
      <c r="W14" s="17">
        <v>4.1187603489872701E-2</v>
      </c>
      <c r="X14" s="17">
        <v>5.4300631416393998E-2</v>
      </c>
      <c r="Y14" s="17">
        <v>0.10595738529662101</v>
      </c>
      <c r="Z14" s="17">
        <v>0</v>
      </c>
      <c r="AA14" s="17">
        <v>4.3476234516406601E-2</v>
      </c>
      <c r="AB14" s="17">
        <v>9.8568300648165394E-2</v>
      </c>
      <c r="AC14" s="17">
        <v>7.6814678131587905E-2</v>
      </c>
      <c r="AD14" s="17">
        <v>8.2939007622155794E-2</v>
      </c>
      <c r="AE14" s="17"/>
      <c r="AF14" s="17">
        <v>6.5023446468811794E-2</v>
      </c>
      <c r="AG14" s="17">
        <v>6.8010197702989605E-2</v>
      </c>
      <c r="AH14" s="17">
        <v>6.2275030103595898E-2</v>
      </c>
      <c r="AI14" s="17"/>
      <c r="AJ14" s="17">
        <v>3.94977396984377E-2</v>
      </c>
      <c r="AK14" s="17">
        <v>7.2665586388105996E-2</v>
      </c>
      <c r="AL14" s="17">
        <v>2.094312871969E-2</v>
      </c>
      <c r="AM14" s="17"/>
      <c r="AN14" s="17">
        <v>9.3872856155242698E-2</v>
      </c>
      <c r="AO14" s="17">
        <v>6.9577188327981196E-2</v>
      </c>
      <c r="AP14" s="17">
        <v>4.71838639144775E-2</v>
      </c>
      <c r="AQ14" s="17">
        <v>4.2852360464390199E-2</v>
      </c>
      <c r="AR14" s="17">
        <v>6.07932996867801E-2</v>
      </c>
      <c r="AS14" s="17"/>
      <c r="AT14" s="17">
        <v>6.1748264180072801E-2</v>
      </c>
      <c r="AU14" s="17">
        <v>9.68807121108297E-2</v>
      </c>
      <c r="AV14" s="17"/>
      <c r="AW14" s="17">
        <v>4.4540260007639602E-2</v>
      </c>
      <c r="AX14" s="17">
        <v>4.0114984242132799E-2</v>
      </c>
      <c r="AY14" s="17">
        <v>9.07044906324177E-2</v>
      </c>
    </row>
    <row r="15" spans="2:51">
      <c r="B15" s="18" t="s">
        <v>138</v>
      </c>
      <c r="C15" s="21">
        <v>0.51483825576965403</v>
      </c>
      <c r="D15" s="21">
        <v>0.56999741386124703</v>
      </c>
      <c r="E15" s="21">
        <v>0.45688071347919401</v>
      </c>
      <c r="F15" s="21"/>
      <c r="G15" s="21">
        <v>0.62658719596193702</v>
      </c>
      <c r="H15" s="21">
        <v>0.559390812437638</v>
      </c>
      <c r="I15" s="21">
        <v>0.52343725863509605</v>
      </c>
      <c r="J15" s="21">
        <v>0.45740619100720997</v>
      </c>
      <c r="K15" s="21">
        <v>0.49724001741565099</v>
      </c>
      <c r="L15" s="21">
        <v>0.47511955641768</v>
      </c>
      <c r="M15" s="21"/>
      <c r="N15" s="21">
        <v>0.58315109673226895</v>
      </c>
      <c r="O15" s="21">
        <v>0.50076142716550198</v>
      </c>
      <c r="P15" s="21">
        <v>0.51264184012908698</v>
      </c>
      <c r="Q15" s="21">
        <v>0.45284618651680802</v>
      </c>
      <c r="R15" s="21"/>
      <c r="S15" s="21">
        <v>0.56276706063740001</v>
      </c>
      <c r="T15" s="21">
        <v>0.53450896111301904</v>
      </c>
      <c r="U15" s="21">
        <v>0.55145205257001395</v>
      </c>
      <c r="V15" s="21">
        <v>0.45221227672349901</v>
      </c>
      <c r="W15" s="21">
        <v>0.49628970997188898</v>
      </c>
      <c r="X15" s="21">
        <v>0.48102031954476199</v>
      </c>
      <c r="Y15" s="21">
        <v>0.475380702729646</v>
      </c>
      <c r="Z15" s="21">
        <v>0.68362257492971401</v>
      </c>
      <c r="AA15" s="21">
        <v>0.47379229584494098</v>
      </c>
      <c r="AB15" s="21">
        <v>0.54569057143189204</v>
      </c>
      <c r="AC15" s="21">
        <v>0.42416755118298499</v>
      </c>
      <c r="AD15" s="21">
        <v>0.49523088330145498</v>
      </c>
      <c r="AE15" s="21"/>
      <c r="AF15" s="21">
        <v>0.46763866539295601</v>
      </c>
      <c r="AG15" s="21">
        <v>0.558195045853487</v>
      </c>
      <c r="AH15" s="21">
        <v>0.48709200553689502</v>
      </c>
      <c r="AI15" s="21"/>
      <c r="AJ15" s="21">
        <v>0.52301422457241697</v>
      </c>
      <c r="AK15" s="21">
        <v>0.56763955262259103</v>
      </c>
      <c r="AL15" s="21">
        <v>0.60118945583863304</v>
      </c>
      <c r="AM15" s="21"/>
      <c r="AN15" s="21">
        <v>0.44440884111158802</v>
      </c>
      <c r="AO15" s="21">
        <v>0.50330958359927103</v>
      </c>
      <c r="AP15" s="21">
        <v>0.5518621428821</v>
      </c>
      <c r="AQ15" s="21">
        <v>0.60635730348761097</v>
      </c>
      <c r="AR15" s="21">
        <v>0.60943268956730501</v>
      </c>
      <c r="AS15" s="21"/>
      <c r="AT15" s="21">
        <v>0.51500773567973002</v>
      </c>
      <c r="AU15" s="21">
        <v>0.514328146865068</v>
      </c>
      <c r="AV15" s="21"/>
      <c r="AW15" s="21">
        <v>0.570121152481876</v>
      </c>
      <c r="AX15" s="21">
        <v>0.68441190660296403</v>
      </c>
      <c r="AY15" s="21">
        <v>0.41981559412269798</v>
      </c>
    </row>
    <row r="16" spans="2:51">
      <c r="B16" s="18" t="s">
        <v>139</v>
      </c>
      <c r="C16" s="21">
        <v>0.105103223312249</v>
      </c>
      <c r="D16" s="21">
        <v>9.8316688748548195E-2</v>
      </c>
      <c r="E16" s="21">
        <v>0.113016696843191</v>
      </c>
      <c r="F16" s="21"/>
      <c r="G16" s="21">
        <v>0.120343604711155</v>
      </c>
      <c r="H16" s="21">
        <v>0.118234383593095</v>
      </c>
      <c r="I16" s="21">
        <v>0.14298057921733201</v>
      </c>
      <c r="J16" s="21">
        <v>0.136487377592519</v>
      </c>
      <c r="K16" s="21">
        <v>7.1485577291873298E-2</v>
      </c>
      <c r="L16" s="21">
        <v>6.3048403825843702E-2</v>
      </c>
      <c r="M16" s="21"/>
      <c r="N16" s="21">
        <v>9.4752936731871906E-2</v>
      </c>
      <c r="O16" s="21">
        <v>0.113531562885578</v>
      </c>
      <c r="P16" s="21">
        <v>0.136842785008287</v>
      </c>
      <c r="Q16" s="21">
        <v>8.5678963423061305E-2</v>
      </c>
      <c r="R16" s="21"/>
      <c r="S16" s="21">
        <v>8.74097120125569E-2</v>
      </c>
      <c r="T16" s="21">
        <v>6.2990378792642798E-2</v>
      </c>
      <c r="U16" s="21">
        <v>0.118141852172078</v>
      </c>
      <c r="V16" s="21">
        <v>8.3661665172741595E-2</v>
      </c>
      <c r="W16" s="21">
        <v>0.134348209275365</v>
      </c>
      <c r="X16" s="21">
        <v>0.132662642411809</v>
      </c>
      <c r="Y16" s="21">
        <v>9.6767102991630799E-2</v>
      </c>
      <c r="Z16" s="21">
        <v>0.10445821565253501</v>
      </c>
      <c r="AA16" s="21">
        <v>0.15286233142576</v>
      </c>
      <c r="AB16" s="21">
        <v>9.0579643247184302E-2</v>
      </c>
      <c r="AC16" s="21">
        <v>0.115703830328858</v>
      </c>
      <c r="AD16" s="21">
        <v>0.15022814710669299</v>
      </c>
      <c r="AE16" s="21"/>
      <c r="AF16" s="21">
        <v>0.10304609348487</v>
      </c>
      <c r="AG16" s="21">
        <v>0.102495038419481</v>
      </c>
      <c r="AH16" s="21">
        <v>0.116852116757171</v>
      </c>
      <c r="AI16" s="21"/>
      <c r="AJ16" s="21">
        <v>7.8169497060194701E-2</v>
      </c>
      <c r="AK16" s="21">
        <v>0.10782355675529801</v>
      </c>
      <c r="AL16" s="21">
        <v>7.5131743373554202E-2</v>
      </c>
      <c r="AM16" s="21"/>
      <c r="AN16" s="21">
        <v>9.0320291974079703E-2</v>
      </c>
      <c r="AO16" s="21">
        <v>0.140228418685274</v>
      </c>
      <c r="AP16" s="21">
        <v>9.6261557915040694E-2</v>
      </c>
      <c r="AQ16" s="21">
        <v>0.105374045298225</v>
      </c>
      <c r="AR16" s="21">
        <v>0</v>
      </c>
      <c r="AS16" s="21"/>
      <c r="AT16" s="21">
        <v>0.10080759149756301</v>
      </c>
      <c r="AU16" s="21">
        <v>0.16366497690370199</v>
      </c>
      <c r="AV16" s="21"/>
      <c r="AW16" s="21">
        <v>7.9195493457858895E-2</v>
      </c>
      <c r="AX16" s="21">
        <v>8.8116472714095395E-2</v>
      </c>
      <c r="AY16" s="21">
        <v>0.134118862717514</v>
      </c>
    </row>
    <row r="17" spans="2:51">
      <c r="B17" s="18" t="s">
        <v>140</v>
      </c>
      <c r="C17" s="22">
        <v>0.409735032457406</v>
      </c>
      <c r="D17" s="22">
        <v>0.47168072511269798</v>
      </c>
      <c r="E17" s="22">
        <v>0.34386401663600202</v>
      </c>
      <c r="F17" s="22"/>
      <c r="G17" s="22">
        <v>0.506243591250782</v>
      </c>
      <c r="H17" s="22">
        <v>0.44115642884454398</v>
      </c>
      <c r="I17" s="22">
        <v>0.38045667941776501</v>
      </c>
      <c r="J17" s="22">
        <v>0.32091881341469097</v>
      </c>
      <c r="K17" s="22">
        <v>0.425754440123778</v>
      </c>
      <c r="L17" s="22">
        <v>0.41207115259183602</v>
      </c>
      <c r="M17" s="22"/>
      <c r="N17" s="22">
        <v>0.48839816000039699</v>
      </c>
      <c r="O17" s="22">
        <v>0.38722986427992301</v>
      </c>
      <c r="P17" s="22">
        <v>0.37579905512079997</v>
      </c>
      <c r="Q17" s="22">
        <v>0.367167223093747</v>
      </c>
      <c r="R17" s="22"/>
      <c r="S17" s="22">
        <v>0.47535734862484302</v>
      </c>
      <c r="T17" s="22">
        <v>0.47151858232037702</v>
      </c>
      <c r="U17" s="22">
        <v>0.433310200397935</v>
      </c>
      <c r="V17" s="22">
        <v>0.36855061155075702</v>
      </c>
      <c r="W17" s="22">
        <v>0.36194150069652398</v>
      </c>
      <c r="X17" s="22">
        <v>0.34835767713295301</v>
      </c>
      <c r="Y17" s="22">
        <v>0.37861359973801501</v>
      </c>
      <c r="Z17" s="22">
        <v>0.57916435927717902</v>
      </c>
      <c r="AA17" s="22">
        <v>0.32092996441918098</v>
      </c>
      <c r="AB17" s="22">
        <v>0.455110928184707</v>
      </c>
      <c r="AC17" s="22">
        <v>0.30846372085412699</v>
      </c>
      <c r="AD17" s="22">
        <v>0.34500273619476202</v>
      </c>
      <c r="AE17" s="22"/>
      <c r="AF17" s="22">
        <v>0.36459257190808603</v>
      </c>
      <c r="AG17" s="22">
        <v>0.45570000743400602</v>
      </c>
      <c r="AH17" s="22">
        <v>0.37023988877972303</v>
      </c>
      <c r="AI17" s="22"/>
      <c r="AJ17" s="22">
        <v>0.44484472751222198</v>
      </c>
      <c r="AK17" s="22">
        <v>0.45981599586729299</v>
      </c>
      <c r="AL17" s="22">
        <v>0.52605771246507904</v>
      </c>
      <c r="AM17" s="22"/>
      <c r="AN17" s="22">
        <v>0.35408854913750798</v>
      </c>
      <c r="AO17" s="22">
        <v>0.363081164913998</v>
      </c>
      <c r="AP17" s="22">
        <v>0.45560058496705902</v>
      </c>
      <c r="AQ17" s="22">
        <v>0.50098325818938505</v>
      </c>
      <c r="AR17" s="22">
        <v>0.60943268956730501</v>
      </c>
      <c r="AS17" s="22"/>
      <c r="AT17" s="22">
        <v>0.414200144182167</v>
      </c>
      <c r="AU17" s="22">
        <v>0.35066316996136598</v>
      </c>
      <c r="AV17" s="22"/>
      <c r="AW17" s="22">
        <v>0.49092565902401702</v>
      </c>
      <c r="AX17" s="22">
        <v>0.59629543388886896</v>
      </c>
      <c r="AY17" s="22">
        <v>0.28569673140518398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1030</v>
      </c>
      <c r="D7" s="10">
        <v>488</v>
      </c>
      <c r="E7" s="10">
        <v>536</v>
      </c>
      <c r="F7" s="10"/>
      <c r="G7" s="10">
        <v>91</v>
      </c>
      <c r="H7" s="10">
        <v>148</v>
      </c>
      <c r="I7" s="10">
        <v>152</v>
      </c>
      <c r="J7" s="10">
        <v>167</v>
      </c>
      <c r="K7" s="10">
        <v>203</v>
      </c>
      <c r="L7" s="10">
        <v>269</v>
      </c>
      <c r="M7" s="10"/>
      <c r="N7" s="10">
        <v>301</v>
      </c>
      <c r="O7" s="10">
        <v>293</v>
      </c>
      <c r="P7" s="10">
        <v>179</v>
      </c>
      <c r="Q7" s="10">
        <v>247</v>
      </c>
      <c r="R7" s="10"/>
      <c r="S7" s="10">
        <v>124</v>
      </c>
      <c r="T7" s="10">
        <v>156</v>
      </c>
      <c r="U7" s="10">
        <v>105</v>
      </c>
      <c r="V7" s="10">
        <v>97</v>
      </c>
      <c r="W7" s="10">
        <v>71</v>
      </c>
      <c r="X7" s="10">
        <v>82</v>
      </c>
      <c r="Y7" s="10">
        <v>78</v>
      </c>
      <c r="Z7" s="10">
        <v>42</v>
      </c>
      <c r="AA7" s="10">
        <v>116</v>
      </c>
      <c r="AB7" s="10">
        <v>89</v>
      </c>
      <c r="AC7" s="10">
        <v>37</v>
      </c>
      <c r="AD7" s="10">
        <v>33</v>
      </c>
      <c r="AE7" s="10"/>
      <c r="AF7" s="10">
        <v>444</v>
      </c>
      <c r="AG7" s="10">
        <v>433</v>
      </c>
      <c r="AH7" s="10">
        <v>105</v>
      </c>
      <c r="AI7" s="10"/>
      <c r="AJ7" s="10">
        <v>244</v>
      </c>
      <c r="AK7" s="10">
        <v>315</v>
      </c>
      <c r="AL7" s="10">
        <v>98</v>
      </c>
      <c r="AM7" s="10"/>
      <c r="AN7" s="10">
        <v>233</v>
      </c>
      <c r="AO7" s="10">
        <v>177</v>
      </c>
      <c r="AP7" s="10">
        <v>228</v>
      </c>
      <c r="AQ7" s="10">
        <v>101</v>
      </c>
      <c r="AR7" s="10">
        <v>21</v>
      </c>
      <c r="AS7" s="10"/>
      <c r="AT7" s="10">
        <v>952</v>
      </c>
      <c r="AU7" s="10">
        <v>70</v>
      </c>
      <c r="AV7" s="10"/>
      <c r="AW7" s="10">
        <v>466</v>
      </c>
      <c r="AX7" s="10">
        <v>106</v>
      </c>
      <c r="AY7" s="10">
        <v>458</v>
      </c>
    </row>
    <row r="8" spans="2:51" ht="30" customHeight="1">
      <c r="B8" s="11" t="s">
        <v>112</v>
      </c>
      <c r="C8" s="11">
        <v>1036</v>
      </c>
      <c r="D8" s="11">
        <v>512</v>
      </c>
      <c r="E8" s="11">
        <v>519</v>
      </c>
      <c r="F8" s="11"/>
      <c r="G8" s="11">
        <v>109</v>
      </c>
      <c r="H8" s="11">
        <v>187</v>
      </c>
      <c r="I8" s="11">
        <v>169</v>
      </c>
      <c r="J8" s="11">
        <v>165</v>
      </c>
      <c r="K8" s="11">
        <v>169</v>
      </c>
      <c r="L8" s="11">
        <v>238</v>
      </c>
      <c r="M8" s="11"/>
      <c r="N8" s="11">
        <v>276</v>
      </c>
      <c r="O8" s="11">
        <v>272</v>
      </c>
      <c r="P8" s="11">
        <v>213</v>
      </c>
      <c r="Q8" s="11">
        <v>265</v>
      </c>
      <c r="R8" s="11"/>
      <c r="S8" s="11">
        <v>154</v>
      </c>
      <c r="T8" s="11">
        <v>144</v>
      </c>
      <c r="U8" s="11">
        <v>90</v>
      </c>
      <c r="V8" s="11">
        <v>105</v>
      </c>
      <c r="W8" s="11">
        <v>71</v>
      </c>
      <c r="X8" s="11">
        <v>91</v>
      </c>
      <c r="Y8" s="11">
        <v>74</v>
      </c>
      <c r="Z8" s="11">
        <v>36</v>
      </c>
      <c r="AA8" s="11">
        <v>110</v>
      </c>
      <c r="AB8" s="11">
        <v>90</v>
      </c>
      <c r="AC8" s="11">
        <v>36</v>
      </c>
      <c r="AD8" s="11">
        <v>36</v>
      </c>
      <c r="AE8" s="11"/>
      <c r="AF8" s="11">
        <v>436</v>
      </c>
      <c r="AG8" s="11">
        <v>427</v>
      </c>
      <c r="AH8" s="11">
        <v>117</v>
      </c>
      <c r="AI8" s="11"/>
      <c r="AJ8" s="11">
        <v>239</v>
      </c>
      <c r="AK8" s="11">
        <v>325</v>
      </c>
      <c r="AL8" s="11">
        <v>94</v>
      </c>
      <c r="AM8" s="11"/>
      <c r="AN8" s="11">
        <v>232</v>
      </c>
      <c r="AO8" s="11">
        <v>192</v>
      </c>
      <c r="AP8" s="11">
        <v>229</v>
      </c>
      <c r="AQ8" s="11">
        <v>101</v>
      </c>
      <c r="AR8" s="11">
        <v>19</v>
      </c>
      <c r="AS8" s="11"/>
      <c r="AT8" s="11">
        <v>944</v>
      </c>
      <c r="AU8" s="11">
        <v>84</v>
      </c>
      <c r="AV8" s="11"/>
      <c r="AW8" s="11">
        <v>450</v>
      </c>
      <c r="AX8" s="11">
        <v>117</v>
      </c>
      <c r="AY8" s="11">
        <v>470</v>
      </c>
    </row>
    <row r="9" spans="2:51">
      <c r="B9" s="18" t="s">
        <v>133</v>
      </c>
      <c r="C9" s="17">
        <v>0.100904985006552</v>
      </c>
      <c r="D9" s="17">
        <v>0.11228192939392601</v>
      </c>
      <c r="E9" s="17">
        <v>8.8627897699403602E-2</v>
      </c>
      <c r="F9" s="17"/>
      <c r="G9" s="17">
        <v>0.113090158915573</v>
      </c>
      <c r="H9" s="17">
        <v>9.7630080828297994E-2</v>
      </c>
      <c r="I9" s="17">
        <v>9.6723244054184407E-2</v>
      </c>
      <c r="J9" s="17">
        <v>0.102892714135848</v>
      </c>
      <c r="K9" s="17">
        <v>0.11478613865375099</v>
      </c>
      <c r="L9" s="17">
        <v>8.9689474211480297E-2</v>
      </c>
      <c r="M9" s="17"/>
      <c r="N9" s="17">
        <v>0.10035866272869801</v>
      </c>
      <c r="O9" s="17">
        <v>9.4671263781750503E-2</v>
      </c>
      <c r="P9" s="17">
        <v>9.9137926937633195E-2</v>
      </c>
      <c r="Q9" s="17">
        <v>0.101132302618193</v>
      </c>
      <c r="R9" s="17"/>
      <c r="S9" s="17">
        <v>8.8336788229118904E-2</v>
      </c>
      <c r="T9" s="17">
        <v>7.0086255061286004E-2</v>
      </c>
      <c r="U9" s="17">
        <v>9.5281036699001204E-2</v>
      </c>
      <c r="V9" s="17">
        <v>0.117307807520607</v>
      </c>
      <c r="W9" s="17">
        <v>6.2870239515895904E-2</v>
      </c>
      <c r="X9" s="17">
        <v>0.13582166724608299</v>
      </c>
      <c r="Y9" s="17">
        <v>7.9879636486893099E-2</v>
      </c>
      <c r="Z9" s="17">
        <v>0.17525643826620599</v>
      </c>
      <c r="AA9" s="17">
        <v>9.0737944120831096E-2</v>
      </c>
      <c r="AB9" s="17">
        <v>0.12099825549828599</v>
      </c>
      <c r="AC9" s="17">
        <v>0.17170508029527201</v>
      </c>
      <c r="AD9" s="17">
        <v>0.10965076991516801</v>
      </c>
      <c r="AE9" s="17"/>
      <c r="AF9" s="17">
        <v>0.12462549811003</v>
      </c>
      <c r="AG9" s="17">
        <v>9.80927000179143E-2</v>
      </c>
      <c r="AH9" s="17">
        <v>5.0894824578865801E-2</v>
      </c>
      <c r="AI9" s="17"/>
      <c r="AJ9" s="17">
        <v>0.13863898571493199</v>
      </c>
      <c r="AK9" s="17">
        <v>0.123476643267682</v>
      </c>
      <c r="AL9" s="17">
        <v>0.10926149712149701</v>
      </c>
      <c r="AM9" s="17"/>
      <c r="AN9" s="17">
        <v>0.13122803847013401</v>
      </c>
      <c r="AO9" s="17">
        <v>9.7897178552393105E-2</v>
      </c>
      <c r="AP9" s="17">
        <v>8.4567617050944205E-2</v>
      </c>
      <c r="AQ9" s="17">
        <v>5.8871636285205503E-2</v>
      </c>
      <c r="AR9" s="17">
        <v>0.19638391281141501</v>
      </c>
      <c r="AS9" s="17"/>
      <c r="AT9" s="17">
        <v>0.10549441799048501</v>
      </c>
      <c r="AU9" s="17">
        <v>5.9510194418784301E-2</v>
      </c>
      <c r="AV9" s="17"/>
      <c r="AW9" s="17">
        <v>7.4265419540334304E-2</v>
      </c>
      <c r="AX9" s="17">
        <v>0.16867802896162801</v>
      </c>
      <c r="AY9" s="17">
        <v>0.109573348504842</v>
      </c>
    </row>
    <row r="10" spans="2:51">
      <c r="B10" s="18" t="s">
        <v>134</v>
      </c>
      <c r="C10" s="17">
        <v>0.30985432467353102</v>
      </c>
      <c r="D10" s="17">
        <v>0.32457925915803898</v>
      </c>
      <c r="E10" s="17">
        <v>0.29552654821440999</v>
      </c>
      <c r="F10" s="17"/>
      <c r="G10" s="17">
        <v>0.31670566467615802</v>
      </c>
      <c r="H10" s="17">
        <v>0.34272605926857702</v>
      </c>
      <c r="I10" s="17">
        <v>0.28663403705067497</v>
      </c>
      <c r="J10" s="17">
        <v>0.28215840681168602</v>
      </c>
      <c r="K10" s="17">
        <v>0.30751578150549302</v>
      </c>
      <c r="L10" s="17">
        <v>0.318290736608486</v>
      </c>
      <c r="M10" s="17"/>
      <c r="N10" s="17">
        <v>0.31144052308046699</v>
      </c>
      <c r="O10" s="17">
        <v>0.29066559077293602</v>
      </c>
      <c r="P10" s="17">
        <v>0.33788074034217003</v>
      </c>
      <c r="Q10" s="17">
        <v>0.299149832160441</v>
      </c>
      <c r="R10" s="17"/>
      <c r="S10" s="17">
        <v>0.32740315153737698</v>
      </c>
      <c r="T10" s="17">
        <v>0.32239642670164098</v>
      </c>
      <c r="U10" s="17">
        <v>0.34440376241863502</v>
      </c>
      <c r="V10" s="17">
        <v>0.33715012069970302</v>
      </c>
      <c r="W10" s="17">
        <v>0.35790104691617203</v>
      </c>
      <c r="X10" s="17">
        <v>0.278369391802049</v>
      </c>
      <c r="Y10" s="17">
        <v>0.25745936693430999</v>
      </c>
      <c r="Z10" s="17">
        <v>0.45743187990805501</v>
      </c>
      <c r="AA10" s="17">
        <v>0.25888694798712097</v>
      </c>
      <c r="AB10" s="17">
        <v>0.33802988628025299</v>
      </c>
      <c r="AC10" s="17">
        <v>0.24541566784711999</v>
      </c>
      <c r="AD10" s="17">
        <v>0.112989650955975</v>
      </c>
      <c r="AE10" s="17"/>
      <c r="AF10" s="17">
        <v>0.318044861701613</v>
      </c>
      <c r="AG10" s="17">
        <v>0.27828050696956602</v>
      </c>
      <c r="AH10" s="17">
        <v>0.349154515642289</v>
      </c>
      <c r="AI10" s="17"/>
      <c r="AJ10" s="17">
        <v>0.330529812693446</v>
      </c>
      <c r="AK10" s="17">
        <v>0.342291813185094</v>
      </c>
      <c r="AL10" s="17">
        <v>0.248254352636604</v>
      </c>
      <c r="AM10" s="17"/>
      <c r="AN10" s="17">
        <v>0.307168107849008</v>
      </c>
      <c r="AO10" s="17">
        <v>0.305074820252277</v>
      </c>
      <c r="AP10" s="17">
        <v>0.30577117769888301</v>
      </c>
      <c r="AQ10" s="17">
        <v>0.25360503045446198</v>
      </c>
      <c r="AR10" s="17">
        <v>0.16023468729910401</v>
      </c>
      <c r="AS10" s="17"/>
      <c r="AT10" s="17">
        <v>0.31553560370149097</v>
      </c>
      <c r="AU10" s="17">
        <v>0.26731044568489498</v>
      </c>
      <c r="AV10" s="17"/>
      <c r="AW10" s="17">
        <v>0.28195322933350397</v>
      </c>
      <c r="AX10" s="17">
        <v>0.38120409585276599</v>
      </c>
      <c r="AY10" s="17">
        <v>0.31884197379778301</v>
      </c>
    </row>
    <row r="11" spans="2:51">
      <c r="B11" s="18" t="s">
        <v>135</v>
      </c>
      <c r="C11" s="17">
        <v>0.36518233267415701</v>
      </c>
      <c r="D11" s="17">
        <v>0.36742547071002601</v>
      </c>
      <c r="E11" s="17">
        <v>0.365433364416479</v>
      </c>
      <c r="F11" s="17"/>
      <c r="G11" s="17">
        <v>0.32459046281891901</v>
      </c>
      <c r="H11" s="17">
        <v>0.32215334273403801</v>
      </c>
      <c r="I11" s="17">
        <v>0.34123251817711697</v>
      </c>
      <c r="J11" s="17">
        <v>0.40979900950215098</v>
      </c>
      <c r="K11" s="17">
        <v>0.37623045994521698</v>
      </c>
      <c r="L11" s="17">
        <v>0.39568351037833599</v>
      </c>
      <c r="M11" s="17"/>
      <c r="N11" s="17">
        <v>0.36615432727182301</v>
      </c>
      <c r="O11" s="17">
        <v>0.34413068011543102</v>
      </c>
      <c r="P11" s="17">
        <v>0.38537738430743301</v>
      </c>
      <c r="Q11" s="17">
        <v>0.37554895536619998</v>
      </c>
      <c r="R11" s="17"/>
      <c r="S11" s="17">
        <v>0.27919760332483201</v>
      </c>
      <c r="T11" s="17">
        <v>0.421655298204901</v>
      </c>
      <c r="U11" s="17">
        <v>0.39127654475436802</v>
      </c>
      <c r="V11" s="17">
        <v>0.36254337933507103</v>
      </c>
      <c r="W11" s="17">
        <v>0.35520250416646498</v>
      </c>
      <c r="X11" s="17">
        <v>0.387274257548191</v>
      </c>
      <c r="Y11" s="17">
        <v>0.35794037256769901</v>
      </c>
      <c r="Z11" s="17">
        <v>0.26067409268578401</v>
      </c>
      <c r="AA11" s="17">
        <v>0.42736588768087003</v>
      </c>
      <c r="AB11" s="17">
        <v>0.32025382469414798</v>
      </c>
      <c r="AC11" s="17">
        <v>0.38323055309015802</v>
      </c>
      <c r="AD11" s="17">
        <v>0.43681547033963802</v>
      </c>
      <c r="AE11" s="17"/>
      <c r="AF11" s="17">
        <v>0.35067175940725598</v>
      </c>
      <c r="AG11" s="17">
        <v>0.38038332128208302</v>
      </c>
      <c r="AH11" s="17">
        <v>0.36877226781702199</v>
      </c>
      <c r="AI11" s="17"/>
      <c r="AJ11" s="17">
        <v>0.35837850042851899</v>
      </c>
      <c r="AK11" s="17">
        <v>0.33645369962438598</v>
      </c>
      <c r="AL11" s="17">
        <v>0.407248092125301</v>
      </c>
      <c r="AM11" s="17"/>
      <c r="AN11" s="17">
        <v>0.37301182350857398</v>
      </c>
      <c r="AO11" s="17">
        <v>0.346435547898021</v>
      </c>
      <c r="AP11" s="17">
        <v>0.35744329686170101</v>
      </c>
      <c r="AQ11" s="17">
        <v>0.38087138788154501</v>
      </c>
      <c r="AR11" s="17">
        <v>0.29434502304694199</v>
      </c>
      <c r="AS11" s="17"/>
      <c r="AT11" s="17">
        <v>0.36206167745000101</v>
      </c>
      <c r="AU11" s="17">
        <v>0.39326921855601299</v>
      </c>
      <c r="AV11" s="17"/>
      <c r="AW11" s="17">
        <v>0.40582389563381999</v>
      </c>
      <c r="AX11" s="17">
        <v>0.30794201638162499</v>
      </c>
      <c r="AY11" s="17">
        <v>0.34049651808364301</v>
      </c>
    </row>
    <row r="12" spans="2:51">
      <c r="B12" s="18" t="s">
        <v>136</v>
      </c>
      <c r="C12" s="17">
        <v>9.1221505408641795E-2</v>
      </c>
      <c r="D12" s="17">
        <v>7.5751721890154999E-2</v>
      </c>
      <c r="E12" s="17">
        <v>0.105421963496902</v>
      </c>
      <c r="F12" s="17"/>
      <c r="G12" s="17">
        <v>9.2724676277703796E-2</v>
      </c>
      <c r="H12" s="17">
        <v>7.8717506371956597E-2</v>
      </c>
      <c r="I12" s="17">
        <v>0.128687798424761</v>
      </c>
      <c r="J12" s="17">
        <v>8.9276510605709999E-2</v>
      </c>
      <c r="K12" s="17">
        <v>7.9776826920519101E-2</v>
      </c>
      <c r="L12" s="17">
        <v>8.3180693624855001E-2</v>
      </c>
      <c r="M12" s="17"/>
      <c r="N12" s="17">
        <v>0.10781739748694601</v>
      </c>
      <c r="O12" s="17">
        <v>0.107370431956198</v>
      </c>
      <c r="P12" s="17">
        <v>6.29187847489312E-2</v>
      </c>
      <c r="Q12" s="17">
        <v>8.3482805459506801E-2</v>
      </c>
      <c r="R12" s="17"/>
      <c r="S12" s="17">
        <v>6.6780935902977401E-2</v>
      </c>
      <c r="T12" s="17">
        <v>0.10294894390926999</v>
      </c>
      <c r="U12" s="17">
        <v>9.3203310621802593E-2</v>
      </c>
      <c r="V12" s="17">
        <v>7.9701537034298595E-2</v>
      </c>
      <c r="W12" s="17">
        <v>0.103430838179495</v>
      </c>
      <c r="X12" s="17">
        <v>9.0030621969281494E-2</v>
      </c>
      <c r="Y12" s="17">
        <v>9.6163672769628797E-2</v>
      </c>
      <c r="Z12" s="17">
        <v>6.4074363632538003E-2</v>
      </c>
      <c r="AA12" s="17">
        <v>0.12108398686679001</v>
      </c>
      <c r="AB12" s="17">
        <v>0.11104415809686299</v>
      </c>
      <c r="AC12" s="17">
        <v>4.2159952192162099E-2</v>
      </c>
      <c r="AD12" s="17">
        <v>8.2377888464336996E-2</v>
      </c>
      <c r="AE12" s="17"/>
      <c r="AF12" s="17">
        <v>8.4703026114998498E-2</v>
      </c>
      <c r="AG12" s="17">
        <v>0.112572747401507</v>
      </c>
      <c r="AH12" s="17">
        <v>5.99022056388809E-2</v>
      </c>
      <c r="AI12" s="17"/>
      <c r="AJ12" s="17">
        <v>6.6674154055021695E-2</v>
      </c>
      <c r="AK12" s="17">
        <v>8.9646602695277106E-2</v>
      </c>
      <c r="AL12" s="17">
        <v>9.5179561776554206E-2</v>
      </c>
      <c r="AM12" s="17"/>
      <c r="AN12" s="17">
        <v>7.3629408117235201E-2</v>
      </c>
      <c r="AO12" s="17">
        <v>9.4973655445090802E-2</v>
      </c>
      <c r="AP12" s="17">
        <v>0.12728337465175901</v>
      </c>
      <c r="AQ12" s="17">
        <v>0.151914179158915</v>
      </c>
      <c r="AR12" s="17">
        <v>0.141957225204243</v>
      </c>
      <c r="AS12" s="17"/>
      <c r="AT12" s="17">
        <v>9.4056405586801298E-2</v>
      </c>
      <c r="AU12" s="17">
        <v>6.8521138867727399E-2</v>
      </c>
      <c r="AV12" s="17"/>
      <c r="AW12" s="17">
        <v>0.10485721704757101</v>
      </c>
      <c r="AX12" s="17">
        <v>0.117087019892802</v>
      </c>
      <c r="AY12" s="17">
        <v>7.1747169781467904E-2</v>
      </c>
    </row>
    <row r="13" spans="2:51">
      <c r="B13" s="18" t="s">
        <v>137</v>
      </c>
      <c r="C13" s="17">
        <v>3.3253339430899101E-2</v>
      </c>
      <c r="D13" s="17">
        <v>3.9860846860153003E-2</v>
      </c>
      <c r="E13" s="17">
        <v>2.7117766684819699E-2</v>
      </c>
      <c r="F13" s="17"/>
      <c r="G13" s="17">
        <v>5.4453028981518603E-2</v>
      </c>
      <c r="H13" s="17">
        <v>6.2707299302081701E-2</v>
      </c>
      <c r="I13" s="17">
        <v>2.3943798810476799E-2</v>
      </c>
      <c r="J13" s="17">
        <v>2.4733520409671101E-2</v>
      </c>
      <c r="K13" s="17">
        <v>1.4830879038871999E-2</v>
      </c>
      <c r="L13" s="17">
        <v>2.6060673732608002E-2</v>
      </c>
      <c r="M13" s="17"/>
      <c r="N13" s="17">
        <v>3.8889572043643503E-2</v>
      </c>
      <c r="O13" s="17">
        <v>5.2069754989245501E-2</v>
      </c>
      <c r="P13" s="17">
        <v>1.63859511728854E-2</v>
      </c>
      <c r="Q13" s="17">
        <v>2.2824410343998999E-2</v>
      </c>
      <c r="R13" s="17"/>
      <c r="S13" s="17">
        <v>6.1222145429768997E-2</v>
      </c>
      <c r="T13" s="17">
        <v>5.4074921672342896E-3</v>
      </c>
      <c r="U13" s="17">
        <v>2.1278243438251101E-2</v>
      </c>
      <c r="V13" s="17">
        <v>1.8685153535576302E-2</v>
      </c>
      <c r="W13" s="17">
        <v>2.3024056204165099E-2</v>
      </c>
      <c r="X13" s="17">
        <v>4.05647124440736E-2</v>
      </c>
      <c r="Y13" s="17">
        <v>8.0012740713657896E-2</v>
      </c>
      <c r="Z13" s="17">
        <v>4.2563225507417403E-2</v>
      </c>
      <c r="AA13" s="17">
        <v>1.90963040240767E-2</v>
      </c>
      <c r="AB13" s="17">
        <v>1.1353015771201401E-2</v>
      </c>
      <c r="AC13" s="17">
        <v>2.64534023464091E-2</v>
      </c>
      <c r="AD13" s="17">
        <v>9.81095380314949E-2</v>
      </c>
      <c r="AE13" s="17"/>
      <c r="AF13" s="17">
        <v>3.45907334786121E-2</v>
      </c>
      <c r="AG13" s="17">
        <v>3.5357187260069797E-2</v>
      </c>
      <c r="AH13" s="17">
        <v>2.1112062052302899E-2</v>
      </c>
      <c r="AI13" s="17"/>
      <c r="AJ13" s="17">
        <v>2.9292587232964299E-2</v>
      </c>
      <c r="AK13" s="17">
        <v>3.4476289439248103E-2</v>
      </c>
      <c r="AL13" s="17">
        <v>1.255074392492E-2</v>
      </c>
      <c r="AM13" s="17"/>
      <c r="AN13" s="17">
        <v>9.7792007015207599E-3</v>
      </c>
      <c r="AO13" s="17">
        <v>3.1532206050237398E-2</v>
      </c>
      <c r="AP13" s="17">
        <v>3.17297472905093E-2</v>
      </c>
      <c r="AQ13" s="17">
        <v>7.5393546383492493E-2</v>
      </c>
      <c r="AR13" s="17">
        <v>0</v>
      </c>
      <c r="AS13" s="17"/>
      <c r="AT13" s="17">
        <v>3.2790184646642899E-2</v>
      </c>
      <c r="AU13" s="17">
        <v>4.1744423891369203E-2</v>
      </c>
      <c r="AV13" s="17"/>
      <c r="AW13" s="17">
        <v>3.93472777843034E-2</v>
      </c>
      <c r="AX13" s="17">
        <v>0</v>
      </c>
      <c r="AY13" s="17">
        <v>3.5678104039702903E-2</v>
      </c>
    </row>
    <row r="14" spans="2:51">
      <c r="B14" s="18" t="s">
        <v>119</v>
      </c>
      <c r="C14" s="17">
        <v>9.9583512806218799E-2</v>
      </c>
      <c r="D14" s="17">
        <v>8.0100771987701103E-2</v>
      </c>
      <c r="E14" s="17">
        <v>0.117872459487986</v>
      </c>
      <c r="F14" s="17"/>
      <c r="G14" s="17">
        <v>9.8436008330127001E-2</v>
      </c>
      <c r="H14" s="17">
        <v>9.6065711495048806E-2</v>
      </c>
      <c r="I14" s="17">
        <v>0.12277860348278501</v>
      </c>
      <c r="J14" s="17">
        <v>9.1139838534934306E-2</v>
      </c>
      <c r="K14" s="17">
        <v>0.10685991393614799</v>
      </c>
      <c r="L14" s="17">
        <v>8.7094911444233702E-2</v>
      </c>
      <c r="M14" s="17"/>
      <c r="N14" s="17">
        <v>7.5339517388422594E-2</v>
      </c>
      <c r="O14" s="17">
        <v>0.111092278384439</v>
      </c>
      <c r="P14" s="17">
        <v>9.82992124909466E-2</v>
      </c>
      <c r="Q14" s="17">
        <v>0.11786169405166</v>
      </c>
      <c r="R14" s="17"/>
      <c r="S14" s="17">
        <v>0.17705937557592599</v>
      </c>
      <c r="T14" s="17">
        <v>7.7505583955666896E-2</v>
      </c>
      <c r="U14" s="17">
        <v>5.4557102067942301E-2</v>
      </c>
      <c r="V14" s="17">
        <v>8.4612001874743797E-2</v>
      </c>
      <c r="W14" s="17">
        <v>9.7571315017806901E-2</v>
      </c>
      <c r="X14" s="17">
        <v>6.7939348990321502E-2</v>
      </c>
      <c r="Y14" s="17">
        <v>0.12854421052781201</v>
      </c>
      <c r="Z14" s="17">
        <v>0</v>
      </c>
      <c r="AA14" s="17">
        <v>8.28289293203118E-2</v>
      </c>
      <c r="AB14" s="17">
        <v>9.8320859659248402E-2</v>
      </c>
      <c r="AC14" s="17">
        <v>0.131035344228879</v>
      </c>
      <c r="AD14" s="17">
        <v>0.16005668229338699</v>
      </c>
      <c r="AE14" s="17"/>
      <c r="AF14" s="17">
        <v>8.7364121187491206E-2</v>
      </c>
      <c r="AG14" s="17">
        <v>9.5313537068861198E-2</v>
      </c>
      <c r="AH14" s="17">
        <v>0.15016412427063899</v>
      </c>
      <c r="AI14" s="17"/>
      <c r="AJ14" s="17">
        <v>7.6485959875117498E-2</v>
      </c>
      <c r="AK14" s="17">
        <v>7.36549517883128E-2</v>
      </c>
      <c r="AL14" s="17">
        <v>0.12750575241512399</v>
      </c>
      <c r="AM14" s="17"/>
      <c r="AN14" s="17">
        <v>0.105183421353528</v>
      </c>
      <c r="AO14" s="17">
        <v>0.12408659180198001</v>
      </c>
      <c r="AP14" s="17">
        <v>9.3204786446203697E-2</v>
      </c>
      <c r="AQ14" s="17">
        <v>7.9344219836379501E-2</v>
      </c>
      <c r="AR14" s="17">
        <v>0.20707915163829599</v>
      </c>
      <c r="AS14" s="17"/>
      <c r="AT14" s="17">
        <v>9.0061710624578795E-2</v>
      </c>
      <c r="AU14" s="17">
        <v>0.16964457858121099</v>
      </c>
      <c r="AV14" s="17"/>
      <c r="AW14" s="17">
        <v>9.3752960660467899E-2</v>
      </c>
      <c r="AX14" s="17">
        <v>2.50888389111791E-2</v>
      </c>
      <c r="AY14" s="17">
        <v>0.123662885792561</v>
      </c>
    </row>
    <row r="15" spans="2:51">
      <c r="B15" s="18" t="s">
        <v>138</v>
      </c>
      <c r="C15" s="21">
        <v>0.41075930968008301</v>
      </c>
      <c r="D15" s="21">
        <v>0.43686118855196499</v>
      </c>
      <c r="E15" s="21">
        <v>0.38415444591381298</v>
      </c>
      <c r="F15" s="21"/>
      <c r="G15" s="21">
        <v>0.42979582359173102</v>
      </c>
      <c r="H15" s="21">
        <v>0.44035614009687502</v>
      </c>
      <c r="I15" s="21">
        <v>0.38335728110486</v>
      </c>
      <c r="J15" s="21">
        <v>0.38505112094753302</v>
      </c>
      <c r="K15" s="21">
        <v>0.422301920159244</v>
      </c>
      <c r="L15" s="21">
        <v>0.40798021081996699</v>
      </c>
      <c r="M15" s="21"/>
      <c r="N15" s="21">
        <v>0.41179918580916602</v>
      </c>
      <c r="O15" s="21">
        <v>0.38533685455468603</v>
      </c>
      <c r="P15" s="21">
        <v>0.43701866727980299</v>
      </c>
      <c r="Q15" s="21">
        <v>0.400282134778634</v>
      </c>
      <c r="R15" s="21"/>
      <c r="S15" s="21">
        <v>0.41573993976649598</v>
      </c>
      <c r="T15" s="21">
        <v>0.392482681762927</v>
      </c>
      <c r="U15" s="21">
        <v>0.43968479911763603</v>
      </c>
      <c r="V15" s="21">
        <v>0.45445792822031</v>
      </c>
      <c r="W15" s="21">
        <v>0.42077128643206801</v>
      </c>
      <c r="X15" s="21">
        <v>0.41419105904813203</v>
      </c>
      <c r="Y15" s="21">
        <v>0.33733900342120299</v>
      </c>
      <c r="Z15" s="21">
        <v>0.63268831817426097</v>
      </c>
      <c r="AA15" s="21">
        <v>0.349624892107952</v>
      </c>
      <c r="AB15" s="21">
        <v>0.45902814177854001</v>
      </c>
      <c r="AC15" s="21">
        <v>0.41712074814239197</v>
      </c>
      <c r="AD15" s="21">
        <v>0.222640420871143</v>
      </c>
      <c r="AE15" s="21"/>
      <c r="AF15" s="21">
        <v>0.44267035981164299</v>
      </c>
      <c r="AG15" s="21">
        <v>0.37637320698748</v>
      </c>
      <c r="AH15" s="21">
        <v>0.40004934022115501</v>
      </c>
      <c r="AI15" s="21"/>
      <c r="AJ15" s="21">
        <v>0.469168798408378</v>
      </c>
      <c r="AK15" s="21">
        <v>0.46576845645277598</v>
      </c>
      <c r="AL15" s="21">
        <v>0.35751584975810102</v>
      </c>
      <c r="AM15" s="21"/>
      <c r="AN15" s="21">
        <v>0.43839614631914198</v>
      </c>
      <c r="AO15" s="21">
        <v>0.40297199880467</v>
      </c>
      <c r="AP15" s="21">
        <v>0.39033879474982702</v>
      </c>
      <c r="AQ15" s="21">
        <v>0.31247666673966801</v>
      </c>
      <c r="AR15" s="21">
        <v>0.35661860011051899</v>
      </c>
      <c r="AS15" s="21"/>
      <c r="AT15" s="21">
        <v>0.42103002169197601</v>
      </c>
      <c r="AU15" s="21">
        <v>0.32682064010368</v>
      </c>
      <c r="AV15" s="21"/>
      <c r="AW15" s="21">
        <v>0.35621864887383797</v>
      </c>
      <c r="AX15" s="21">
        <v>0.54988212481439402</v>
      </c>
      <c r="AY15" s="21">
        <v>0.42841532230262502</v>
      </c>
    </row>
    <row r="16" spans="2:51">
      <c r="B16" s="18" t="s">
        <v>139</v>
      </c>
      <c r="C16" s="21">
        <v>0.12447484483954099</v>
      </c>
      <c r="D16" s="21">
        <v>0.115612568750308</v>
      </c>
      <c r="E16" s="21">
        <v>0.13253973018172099</v>
      </c>
      <c r="F16" s="21"/>
      <c r="G16" s="21">
        <v>0.147177705259222</v>
      </c>
      <c r="H16" s="21">
        <v>0.14142480567403801</v>
      </c>
      <c r="I16" s="21">
        <v>0.152631597235238</v>
      </c>
      <c r="J16" s="21">
        <v>0.114010031015381</v>
      </c>
      <c r="K16" s="21">
        <v>9.4607705959391206E-2</v>
      </c>
      <c r="L16" s="21">
        <v>0.109241367357463</v>
      </c>
      <c r="M16" s="21"/>
      <c r="N16" s="21">
        <v>0.14670696953058901</v>
      </c>
      <c r="O16" s="21">
        <v>0.15944018694544301</v>
      </c>
      <c r="P16" s="21">
        <v>7.9304735921816596E-2</v>
      </c>
      <c r="Q16" s="21">
        <v>0.10630721580350599</v>
      </c>
      <c r="R16" s="21"/>
      <c r="S16" s="21">
        <v>0.12800308133274599</v>
      </c>
      <c r="T16" s="21">
        <v>0.108356436076504</v>
      </c>
      <c r="U16" s="21">
        <v>0.114481554060054</v>
      </c>
      <c r="V16" s="21">
        <v>9.8386690569874896E-2</v>
      </c>
      <c r="W16" s="21">
        <v>0.12645489438366</v>
      </c>
      <c r="X16" s="21">
        <v>0.130595334413355</v>
      </c>
      <c r="Y16" s="21">
        <v>0.176176413483287</v>
      </c>
      <c r="Z16" s="21">
        <v>0.106637589139955</v>
      </c>
      <c r="AA16" s="21">
        <v>0.14018029089086601</v>
      </c>
      <c r="AB16" s="21">
        <v>0.12239717386806399</v>
      </c>
      <c r="AC16" s="21">
        <v>6.86133545385713E-2</v>
      </c>
      <c r="AD16" s="21">
        <v>0.18048742649583199</v>
      </c>
      <c r="AE16" s="21"/>
      <c r="AF16" s="21">
        <v>0.11929375959361101</v>
      </c>
      <c r="AG16" s="21">
        <v>0.147929934661577</v>
      </c>
      <c r="AH16" s="21">
        <v>8.1014267691183806E-2</v>
      </c>
      <c r="AI16" s="21"/>
      <c r="AJ16" s="21">
        <v>9.5966741287986004E-2</v>
      </c>
      <c r="AK16" s="21">
        <v>0.124122892134525</v>
      </c>
      <c r="AL16" s="21">
        <v>0.107730305701474</v>
      </c>
      <c r="AM16" s="21"/>
      <c r="AN16" s="21">
        <v>8.3408608818755905E-2</v>
      </c>
      <c r="AO16" s="21">
        <v>0.126505861495328</v>
      </c>
      <c r="AP16" s="21">
        <v>0.15901312194226799</v>
      </c>
      <c r="AQ16" s="21">
        <v>0.227307725542407</v>
      </c>
      <c r="AR16" s="21">
        <v>0.141957225204243</v>
      </c>
      <c r="AS16" s="21"/>
      <c r="AT16" s="21">
        <v>0.126846590233444</v>
      </c>
      <c r="AU16" s="21">
        <v>0.110265562759097</v>
      </c>
      <c r="AV16" s="21"/>
      <c r="AW16" s="21">
        <v>0.144204494831874</v>
      </c>
      <c r="AX16" s="21">
        <v>0.117087019892802</v>
      </c>
      <c r="AY16" s="21">
        <v>0.10742527382117099</v>
      </c>
    </row>
    <row r="17" spans="2:51">
      <c r="B17" s="18" t="s">
        <v>140</v>
      </c>
      <c r="C17" s="22">
        <v>0.28628446484054199</v>
      </c>
      <c r="D17" s="22">
        <v>0.32124861980165698</v>
      </c>
      <c r="E17" s="22">
        <v>0.25161471573209199</v>
      </c>
      <c r="F17" s="22"/>
      <c r="G17" s="22">
        <v>0.28261811833250899</v>
      </c>
      <c r="H17" s="22">
        <v>0.29893133442283698</v>
      </c>
      <c r="I17" s="22">
        <v>0.230725683869622</v>
      </c>
      <c r="J17" s="22">
        <v>0.27104108993215198</v>
      </c>
      <c r="K17" s="22">
        <v>0.32769421419985301</v>
      </c>
      <c r="L17" s="22">
        <v>0.29873884346250401</v>
      </c>
      <c r="M17" s="22"/>
      <c r="N17" s="22">
        <v>0.26509221627857599</v>
      </c>
      <c r="O17" s="22">
        <v>0.22589666760924301</v>
      </c>
      <c r="P17" s="22">
        <v>0.35771393135798701</v>
      </c>
      <c r="Q17" s="22">
        <v>0.29397491897512801</v>
      </c>
      <c r="R17" s="22"/>
      <c r="S17" s="22">
        <v>0.28773685843375002</v>
      </c>
      <c r="T17" s="22">
        <v>0.28412624568642297</v>
      </c>
      <c r="U17" s="22">
        <v>0.32520324505758202</v>
      </c>
      <c r="V17" s="22">
        <v>0.35607123765043502</v>
      </c>
      <c r="W17" s="22">
        <v>0.29431639204840798</v>
      </c>
      <c r="X17" s="22">
        <v>0.283595724634777</v>
      </c>
      <c r="Y17" s="22">
        <v>0.16116258993791599</v>
      </c>
      <c r="Z17" s="22">
        <v>0.52605072903430505</v>
      </c>
      <c r="AA17" s="22">
        <v>0.209444601217086</v>
      </c>
      <c r="AB17" s="22">
        <v>0.33663096791047498</v>
      </c>
      <c r="AC17" s="22">
        <v>0.34850739360381999</v>
      </c>
      <c r="AD17" s="22">
        <v>4.2152994375310698E-2</v>
      </c>
      <c r="AE17" s="22"/>
      <c r="AF17" s="22">
        <v>0.323376600218032</v>
      </c>
      <c r="AG17" s="22">
        <v>0.228443272325903</v>
      </c>
      <c r="AH17" s="22">
        <v>0.31903507252997099</v>
      </c>
      <c r="AI17" s="22"/>
      <c r="AJ17" s="22">
        <v>0.37320205712039201</v>
      </c>
      <c r="AK17" s="22">
        <v>0.34164556431825099</v>
      </c>
      <c r="AL17" s="22">
        <v>0.24978554405662701</v>
      </c>
      <c r="AM17" s="22"/>
      <c r="AN17" s="22">
        <v>0.35498753750038597</v>
      </c>
      <c r="AO17" s="22">
        <v>0.276466137309342</v>
      </c>
      <c r="AP17" s="22">
        <v>0.231325672807559</v>
      </c>
      <c r="AQ17" s="22">
        <v>8.51689411972604E-2</v>
      </c>
      <c r="AR17" s="22">
        <v>0.21466137490627599</v>
      </c>
      <c r="AS17" s="22"/>
      <c r="AT17" s="22">
        <v>0.29418343145853199</v>
      </c>
      <c r="AU17" s="22">
        <v>0.21655507734458301</v>
      </c>
      <c r="AV17" s="22"/>
      <c r="AW17" s="22">
        <v>0.212014154041964</v>
      </c>
      <c r="AX17" s="22">
        <v>0.43279510492159201</v>
      </c>
      <c r="AY17" s="22">
        <v>0.32099004848145402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1030</v>
      </c>
      <c r="D7" s="10">
        <v>488</v>
      </c>
      <c r="E7" s="10">
        <v>536</v>
      </c>
      <c r="F7" s="10"/>
      <c r="G7" s="10">
        <v>91</v>
      </c>
      <c r="H7" s="10">
        <v>148</v>
      </c>
      <c r="I7" s="10">
        <v>152</v>
      </c>
      <c r="J7" s="10">
        <v>167</v>
      </c>
      <c r="K7" s="10">
        <v>203</v>
      </c>
      <c r="L7" s="10">
        <v>269</v>
      </c>
      <c r="M7" s="10"/>
      <c r="N7" s="10">
        <v>301</v>
      </c>
      <c r="O7" s="10">
        <v>293</v>
      </c>
      <c r="P7" s="10">
        <v>179</v>
      </c>
      <c r="Q7" s="10">
        <v>247</v>
      </c>
      <c r="R7" s="10"/>
      <c r="S7" s="10">
        <v>124</v>
      </c>
      <c r="T7" s="10">
        <v>156</v>
      </c>
      <c r="U7" s="10">
        <v>105</v>
      </c>
      <c r="V7" s="10">
        <v>97</v>
      </c>
      <c r="W7" s="10">
        <v>71</v>
      </c>
      <c r="X7" s="10">
        <v>82</v>
      </c>
      <c r="Y7" s="10">
        <v>78</v>
      </c>
      <c r="Z7" s="10">
        <v>42</v>
      </c>
      <c r="AA7" s="10">
        <v>116</v>
      </c>
      <c r="AB7" s="10">
        <v>89</v>
      </c>
      <c r="AC7" s="10">
        <v>37</v>
      </c>
      <c r="AD7" s="10">
        <v>33</v>
      </c>
      <c r="AE7" s="10"/>
      <c r="AF7" s="10">
        <v>444</v>
      </c>
      <c r="AG7" s="10">
        <v>433</v>
      </c>
      <c r="AH7" s="10">
        <v>105</v>
      </c>
      <c r="AI7" s="10"/>
      <c r="AJ7" s="10">
        <v>244</v>
      </c>
      <c r="AK7" s="10">
        <v>315</v>
      </c>
      <c r="AL7" s="10">
        <v>98</v>
      </c>
      <c r="AM7" s="10"/>
      <c r="AN7" s="10">
        <v>233</v>
      </c>
      <c r="AO7" s="10">
        <v>177</v>
      </c>
      <c r="AP7" s="10">
        <v>228</v>
      </c>
      <c r="AQ7" s="10">
        <v>101</v>
      </c>
      <c r="AR7" s="10">
        <v>21</v>
      </c>
      <c r="AS7" s="10"/>
      <c r="AT7" s="10">
        <v>952</v>
      </c>
      <c r="AU7" s="10">
        <v>70</v>
      </c>
      <c r="AV7" s="10"/>
      <c r="AW7" s="10">
        <v>466</v>
      </c>
      <c r="AX7" s="10">
        <v>106</v>
      </c>
      <c r="AY7" s="10">
        <v>458</v>
      </c>
    </row>
    <row r="8" spans="2:51" ht="30" customHeight="1">
      <c r="B8" s="11" t="s">
        <v>112</v>
      </c>
      <c r="C8" s="11">
        <v>1036</v>
      </c>
      <c r="D8" s="11">
        <v>512</v>
      </c>
      <c r="E8" s="11">
        <v>519</v>
      </c>
      <c r="F8" s="11"/>
      <c r="G8" s="11">
        <v>109</v>
      </c>
      <c r="H8" s="11">
        <v>187</v>
      </c>
      <c r="I8" s="11">
        <v>169</v>
      </c>
      <c r="J8" s="11">
        <v>165</v>
      </c>
      <c r="K8" s="11">
        <v>169</v>
      </c>
      <c r="L8" s="11">
        <v>238</v>
      </c>
      <c r="M8" s="11"/>
      <c r="N8" s="11">
        <v>276</v>
      </c>
      <c r="O8" s="11">
        <v>272</v>
      </c>
      <c r="P8" s="11">
        <v>213</v>
      </c>
      <c r="Q8" s="11">
        <v>265</v>
      </c>
      <c r="R8" s="11"/>
      <c r="S8" s="11">
        <v>154</v>
      </c>
      <c r="T8" s="11">
        <v>144</v>
      </c>
      <c r="U8" s="11">
        <v>90</v>
      </c>
      <c r="V8" s="11">
        <v>105</v>
      </c>
      <c r="W8" s="11">
        <v>71</v>
      </c>
      <c r="X8" s="11">
        <v>91</v>
      </c>
      <c r="Y8" s="11">
        <v>74</v>
      </c>
      <c r="Z8" s="11">
        <v>36</v>
      </c>
      <c r="AA8" s="11">
        <v>110</v>
      </c>
      <c r="AB8" s="11">
        <v>90</v>
      </c>
      <c r="AC8" s="11">
        <v>36</v>
      </c>
      <c r="AD8" s="11">
        <v>36</v>
      </c>
      <c r="AE8" s="11"/>
      <c r="AF8" s="11">
        <v>436</v>
      </c>
      <c r="AG8" s="11">
        <v>427</v>
      </c>
      <c r="AH8" s="11">
        <v>117</v>
      </c>
      <c r="AI8" s="11"/>
      <c r="AJ8" s="11">
        <v>239</v>
      </c>
      <c r="AK8" s="11">
        <v>325</v>
      </c>
      <c r="AL8" s="11">
        <v>94</v>
      </c>
      <c r="AM8" s="11"/>
      <c r="AN8" s="11">
        <v>232</v>
      </c>
      <c r="AO8" s="11">
        <v>192</v>
      </c>
      <c r="AP8" s="11">
        <v>229</v>
      </c>
      <c r="AQ8" s="11">
        <v>101</v>
      </c>
      <c r="AR8" s="11">
        <v>19</v>
      </c>
      <c r="AS8" s="11"/>
      <c r="AT8" s="11">
        <v>944</v>
      </c>
      <c r="AU8" s="11">
        <v>84</v>
      </c>
      <c r="AV8" s="11"/>
      <c r="AW8" s="11">
        <v>450</v>
      </c>
      <c r="AX8" s="11">
        <v>117</v>
      </c>
      <c r="AY8" s="11">
        <v>470</v>
      </c>
    </row>
    <row r="9" spans="2:51">
      <c r="B9" s="18" t="s">
        <v>133</v>
      </c>
      <c r="C9" s="17">
        <v>7.2144596692851601E-2</v>
      </c>
      <c r="D9" s="17">
        <v>9.4433620578549995E-2</v>
      </c>
      <c r="E9" s="17">
        <v>5.0984285165617399E-2</v>
      </c>
      <c r="F9" s="17"/>
      <c r="G9" s="17">
        <v>4.15977184937079E-2</v>
      </c>
      <c r="H9" s="17">
        <v>0.108466018105494</v>
      </c>
      <c r="I9" s="17">
        <v>4.2135113876656902E-2</v>
      </c>
      <c r="J9" s="17">
        <v>8.1606225327281706E-2</v>
      </c>
      <c r="K9" s="17">
        <v>8.4793703598014997E-2</v>
      </c>
      <c r="L9" s="17">
        <v>6.3416351162841805E-2</v>
      </c>
      <c r="M9" s="17"/>
      <c r="N9" s="17">
        <v>9.1064281416774903E-2</v>
      </c>
      <c r="O9" s="17">
        <v>5.3411784010509902E-2</v>
      </c>
      <c r="P9" s="17">
        <v>5.92972706533288E-2</v>
      </c>
      <c r="Q9" s="17">
        <v>8.0520662756133093E-2</v>
      </c>
      <c r="R9" s="17"/>
      <c r="S9" s="17">
        <v>5.0846734386339902E-2</v>
      </c>
      <c r="T9" s="17">
        <v>6.1005155385438797E-2</v>
      </c>
      <c r="U9" s="17">
        <v>0.10059889476424699</v>
      </c>
      <c r="V9" s="17">
        <v>8.1075629014143794E-2</v>
      </c>
      <c r="W9" s="17">
        <v>7.7214876457567194E-2</v>
      </c>
      <c r="X9" s="17">
        <v>5.1104914036839602E-2</v>
      </c>
      <c r="Y9" s="17">
        <v>6.7964345096170595E-2</v>
      </c>
      <c r="Z9" s="17">
        <v>0.13777331845667701</v>
      </c>
      <c r="AA9" s="17">
        <v>6.8436289966519501E-2</v>
      </c>
      <c r="AB9" s="17">
        <v>6.60722029088434E-2</v>
      </c>
      <c r="AC9" s="17">
        <v>0.116561505720396</v>
      </c>
      <c r="AD9" s="17">
        <v>7.8183957674966803E-2</v>
      </c>
      <c r="AE9" s="17"/>
      <c r="AF9" s="17">
        <v>8.0498150377385794E-2</v>
      </c>
      <c r="AG9" s="17">
        <v>7.6321688119847603E-2</v>
      </c>
      <c r="AH9" s="17">
        <v>5.9832759884173303E-2</v>
      </c>
      <c r="AI9" s="17"/>
      <c r="AJ9" s="17">
        <v>8.9948481273283407E-2</v>
      </c>
      <c r="AK9" s="17">
        <v>7.3729133905313105E-2</v>
      </c>
      <c r="AL9" s="17">
        <v>6.3064184535527798E-2</v>
      </c>
      <c r="AM9" s="17"/>
      <c r="AN9" s="17">
        <v>8.5955657348882802E-2</v>
      </c>
      <c r="AO9" s="17">
        <v>5.7664654935585299E-2</v>
      </c>
      <c r="AP9" s="17">
        <v>7.0059727758362597E-2</v>
      </c>
      <c r="AQ9" s="17">
        <v>7.4761380060840002E-2</v>
      </c>
      <c r="AR9" s="17">
        <v>0.17111378323211701</v>
      </c>
      <c r="AS9" s="17"/>
      <c r="AT9" s="17">
        <v>7.8053923267190004E-2</v>
      </c>
      <c r="AU9" s="17">
        <v>1.31068430636296E-2</v>
      </c>
      <c r="AV9" s="17"/>
      <c r="AW9" s="17">
        <v>7.0872795989974799E-2</v>
      </c>
      <c r="AX9" s="17">
        <v>9.3973749027734602E-2</v>
      </c>
      <c r="AY9" s="17">
        <v>6.7941228491266797E-2</v>
      </c>
    </row>
    <row r="10" spans="2:51">
      <c r="B10" s="18" t="s">
        <v>134</v>
      </c>
      <c r="C10" s="17">
        <v>0.25450969272901203</v>
      </c>
      <c r="D10" s="17">
        <v>0.27037123706208199</v>
      </c>
      <c r="E10" s="17">
        <v>0.23634939331810301</v>
      </c>
      <c r="F10" s="17"/>
      <c r="G10" s="17">
        <v>0.26293715846569798</v>
      </c>
      <c r="H10" s="17">
        <v>0.354173313358567</v>
      </c>
      <c r="I10" s="17">
        <v>0.31886066250113798</v>
      </c>
      <c r="J10" s="17">
        <v>0.22574114690831301</v>
      </c>
      <c r="K10" s="17">
        <v>0.20438541913549399</v>
      </c>
      <c r="L10" s="17">
        <v>0.18230321068568101</v>
      </c>
      <c r="M10" s="17"/>
      <c r="N10" s="17">
        <v>0.27202657118661699</v>
      </c>
      <c r="O10" s="17">
        <v>0.29029707509852798</v>
      </c>
      <c r="P10" s="17">
        <v>0.20005520563755999</v>
      </c>
      <c r="Q10" s="17">
        <v>0.249577992036494</v>
      </c>
      <c r="R10" s="17"/>
      <c r="S10" s="17">
        <v>0.28558281224605397</v>
      </c>
      <c r="T10" s="17">
        <v>0.228601145909899</v>
      </c>
      <c r="U10" s="17">
        <v>0.221324006871254</v>
      </c>
      <c r="V10" s="17">
        <v>0.29809198845318402</v>
      </c>
      <c r="W10" s="17">
        <v>0.38082514121195998</v>
      </c>
      <c r="X10" s="17">
        <v>0.27399762417115903</v>
      </c>
      <c r="Y10" s="17">
        <v>0.23854713378047099</v>
      </c>
      <c r="Z10" s="17">
        <v>0.206386345072026</v>
      </c>
      <c r="AA10" s="17">
        <v>0.24176728217191301</v>
      </c>
      <c r="AB10" s="17">
        <v>0.22310560291496101</v>
      </c>
      <c r="AC10" s="17">
        <v>0.25805332664035702</v>
      </c>
      <c r="AD10" s="17">
        <v>7.8342215056526596E-2</v>
      </c>
      <c r="AE10" s="17"/>
      <c r="AF10" s="17">
        <v>0.243570612595509</v>
      </c>
      <c r="AG10" s="17">
        <v>0.26885353156624098</v>
      </c>
      <c r="AH10" s="17">
        <v>0.23608357822328399</v>
      </c>
      <c r="AI10" s="17"/>
      <c r="AJ10" s="17">
        <v>0.23369622415787999</v>
      </c>
      <c r="AK10" s="17">
        <v>0.30014873181200102</v>
      </c>
      <c r="AL10" s="17">
        <v>0.27934383225147802</v>
      </c>
      <c r="AM10" s="17"/>
      <c r="AN10" s="17">
        <v>0.21143385098324199</v>
      </c>
      <c r="AO10" s="17">
        <v>0.30553733088902502</v>
      </c>
      <c r="AP10" s="17">
        <v>0.25875491502619302</v>
      </c>
      <c r="AQ10" s="17">
        <v>0.35062968683100898</v>
      </c>
      <c r="AR10" s="17">
        <v>0.27761361619054897</v>
      </c>
      <c r="AS10" s="17"/>
      <c r="AT10" s="17">
        <v>0.25421627689182302</v>
      </c>
      <c r="AU10" s="17">
        <v>0.26228123320260999</v>
      </c>
      <c r="AV10" s="17"/>
      <c r="AW10" s="17">
        <v>0.27441893743734402</v>
      </c>
      <c r="AX10" s="17">
        <v>0.34506368446011099</v>
      </c>
      <c r="AY10" s="17">
        <v>0.212967084681911</v>
      </c>
    </row>
    <row r="11" spans="2:51">
      <c r="B11" s="18" t="s">
        <v>135</v>
      </c>
      <c r="C11" s="17">
        <v>0.34847342174878998</v>
      </c>
      <c r="D11" s="17">
        <v>0.33528987593242499</v>
      </c>
      <c r="E11" s="17">
        <v>0.36551617573836997</v>
      </c>
      <c r="F11" s="17"/>
      <c r="G11" s="17">
        <v>0.341471218664332</v>
      </c>
      <c r="H11" s="17">
        <v>0.27364110382122703</v>
      </c>
      <c r="I11" s="17">
        <v>0.313444701783754</v>
      </c>
      <c r="J11" s="17">
        <v>0.34692652483473602</v>
      </c>
      <c r="K11" s="17">
        <v>0.410914473289752</v>
      </c>
      <c r="L11" s="17">
        <v>0.39203769653894599</v>
      </c>
      <c r="M11" s="17"/>
      <c r="N11" s="17">
        <v>0.342154733045966</v>
      </c>
      <c r="O11" s="17">
        <v>0.33624829245224702</v>
      </c>
      <c r="P11" s="17">
        <v>0.39580436401932401</v>
      </c>
      <c r="Q11" s="17">
        <v>0.339656994786879</v>
      </c>
      <c r="R11" s="17"/>
      <c r="S11" s="17">
        <v>0.32303462854258003</v>
      </c>
      <c r="T11" s="17">
        <v>0.36590903337498198</v>
      </c>
      <c r="U11" s="17">
        <v>0.34934322265651901</v>
      </c>
      <c r="V11" s="17">
        <v>0.36783143920929801</v>
      </c>
      <c r="W11" s="17">
        <v>0.293576076450838</v>
      </c>
      <c r="X11" s="17">
        <v>0.34972152842062298</v>
      </c>
      <c r="Y11" s="17">
        <v>0.34149211123898399</v>
      </c>
      <c r="Z11" s="17">
        <v>0.38359398914917903</v>
      </c>
      <c r="AA11" s="17">
        <v>0.33408698797108799</v>
      </c>
      <c r="AB11" s="17">
        <v>0.34070281670707803</v>
      </c>
      <c r="AC11" s="17">
        <v>0.38988752601734</v>
      </c>
      <c r="AD11" s="17">
        <v>0.43361443254963999</v>
      </c>
      <c r="AE11" s="17"/>
      <c r="AF11" s="17">
        <v>0.34436953140927801</v>
      </c>
      <c r="AG11" s="17">
        <v>0.34908335941046198</v>
      </c>
      <c r="AH11" s="17">
        <v>0.36154501299478797</v>
      </c>
      <c r="AI11" s="17"/>
      <c r="AJ11" s="17">
        <v>0.36459642408704901</v>
      </c>
      <c r="AK11" s="17">
        <v>0.30221534053603299</v>
      </c>
      <c r="AL11" s="17">
        <v>0.32938428105690498</v>
      </c>
      <c r="AM11" s="17"/>
      <c r="AN11" s="17">
        <v>0.34834287897018001</v>
      </c>
      <c r="AO11" s="17">
        <v>0.34221687214993202</v>
      </c>
      <c r="AP11" s="17">
        <v>0.34319326362036401</v>
      </c>
      <c r="AQ11" s="17">
        <v>0.347578606157739</v>
      </c>
      <c r="AR11" s="17">
        <v>0.18866412366931901</v>
      </c>
      <c r="AS11" s="17"/>
      <c r="AT11" s="17">
        <v>0.34753682944375203</v>
      </c>
      <c r="AU11" s="17">
        <v>0.36155589078629402</v>
      </c>
      <c r="AV11" s="17"/>
      <c r="AW11" s="17">
        <v>0.33205303642698403</v>
      </c>
      <c r="AX11" s="17">
        <v>0.292057652651182</v>
      </c>
      <c r="AY11" s="17">
        <v>0.378199403460592</v>
      </c>
    </row>
    <row r="12" spans="2:51">
      <c r="B12" s="18" t="s">
        <v>136</v>
      </c>
      <c r="C12" s="17">
        <v>0.15573380348837401</v>
      </c>
      <c r="D12" s="17">
        <v>0.151296651182835</v>
      </c>
      <c r="E12" s="17">
        <v>0.159825300773284</v>
      </c>
      <c r="F12" s="17"/>
      <c r="G12" s="17">
        <v>0.17497400917914499</v>
      </c>
      <c r="H12" s="17">
        <v>0.137469787089889</v>
      </c>
      <c r="I12" s="17">
        <v>0.115659970287534</v>
      </c>
      <c r="J12" s="17">
        <v>0.16237370479771801</v>
      </c>
      <c r="K12" s="17">
        <v>0.140560567166163</v>
      </c>
      <c r="L12" s="17">
        <v>0.19585505237396</v>
      </c>
      <c r="M12" s="17"/>
      <c r="N12" s="17">
        <v>0.16128720313130099</v>
      </c>
      <c r="O12" s="17">
        <v>0.148039949598161</v>
      </c>
      <c r="P12" s="17">
        <v>0.182729255000112</v>
      </c>
      <c r="Q12" s="17">
        <v>0.130866641851764</v>
      </c>
      <c r="R12" s="17"/>
      <c r="S12" s="17">
        <v>0.10595873424383299</v>
      </c>
      <c r="T12" s="17">
        <v>0.17624489895863499</v>
      </c>
      <c r="U12" s="17">
        <v>0.24876072893961301</v>
      </c>
      <c r="V12" s="17">
        <v>0.140774074573735</v>
      </c>
      <c r="W12" s="17">
        <v>0.14735891972898599</v>
      </c>
      <c r="X12" s="17">
        <v>0.12698313800474401</v>
      </c>
      <c r="Y12" s="17">
        <v>0.14754095477182999</v>
      </c>
      <c r="Z12" s="17">
        <v>0.178334881358127</v>
      </c>
      <c r="AA12" s="17">
        <v>0.18417377211072999</v>
      </c>
      <c r="AB12" s="17">
        <v>0.16654651258473099</v>
      </c>
      <c r="AC12" s="17">
        <v>0.15868296349031899</v>
      </c>
      <c r="AD12" s="17">
        <v>6.5345239127572299E-2</v>
      </c>
      <c r="AE12" s="17"/>
      <c r="AF12" s="17">
        <v>0.15507652761465501</v>
      </c>
      <c r="AG12" s="17">
        <v>0.15801703449218699</v>
      </c>
      <c r="AH12" s="17">
        <v>0.145945275866944</v>
      </c>
      <c r="AI12" s="17"/>
      <c r="AJ12" s="17">
        <v>0.16080333745332701</v>
      </c>
      <c r="AK12" s="17">
        <v>0.18151737932113801</v>
      </c>
      <c r="AL12" s="17">
        <v>0.142641986758659</v>
      </c>
      <c r="AM12" s="17"/>
      <c r="AN12" s="17">
        <v>0.17529626283906699</v>
      </c>
      <c r="AO12" s="17">
        <v>0.122696549477832</v>
      </c>
      <c r="AP12" s="17">
        <v>0.16420036457510001</v>
      </c>
      <c r="AQ12" s="17">
        <v>9.8529272851302502E-2</v>
      </c>
      <c r="AR12" s="17">
        <v>0.100821749546323</v>
      </c>
      <c r="AS12" s="17"/>
      <c r="AT12" s="17">
        <v>0.16115092549267801</v>
      </c>
      <c r="AU12" s="17">
        <v>0.110511373838264</v>
      </c>
      <c r="AV12" s="17"/>
      <c r="AW12" s="17">
        <v>0.164141600107994</v>
      </c>
      <c r="AX12" s="17">
        <v>0.16846847793068001</v>
      </c>
      <c r="AY12" s="17">
        <v>0.14452402041030901</v>
      </c>
    </row>
    <row r="13" spans="2:51">
      <c r="B13" s="18" t="s">
        <v>137</v>
      </c>
      <c r="C13" s="17">
        <v>5.6689492023417602E-2</v>
      </c>
      <c r="D13" s="17">
        <v>5.6344189250384799E-2</v>
      </c>
      <c r="E13" s="17">
        <v>5.3655915064675402E-2</v>
      </c>
      <c r="F13" s="17"/>
      <c r="G13" s="17">
        <v>4.6412252284073197E-2</v>
      </c>
      <c r="H13" s="17">
        <v>6.1096400687218701E-2</v>
      </c>
      <c r="I13" s="17">
        <v>5.9177119456807703E-2</v>
      </c>
      <c r="J13" s="17">
        <v>4.6495129123963697E-2</v>
      </c>
      <c r="K13" s="17">
        <v>6.2950575085959998E-2</v>
      </c>
      <c r="L13" s="17">
        <v>5.8781761963191403E-2</v>
      </c>
      <c r="M13" s="17"/>
      <c r="N13" s="17">
        <v>6.4778355859454101E-2</v>
      </c>
      <c r="O13" s="17">
        <v>5.7266893878017498E-2</v>
      </c>
      <c r="P13" s="17">
        <v>5.4922270941761601E-2</v>
      </c>
      <c r="Q13" s="17">
        <v>4.3421775033989501E-2</v>
      </c>
      <c r="R13" s="17"/>
      <c r="S13" s="17">
        <v>6.5358522105245703E-2</v>
      </c>
      <c r="T13" s="17">
        <v>3.96763759727249E-2</v>
      </c>
      <c r="U13" s="17">
        <v>2.7690611955691901E-2</v>
      </c>
      <c r="V13" s="17">
        <v>4.6205125297681102E-2</v>
      </c>
      <c r="W13" s="17">
        <v>2.84338585493943E-2</v>
      </c>
      <c r="X13" s="17">
        <v>0.103639560040322</v>
      </c>
      <c r="Y13" s="17">
        <v>7.0451835936436405E-2</v>
      </c>
      <c r="Z13" s="17">
        <v>7.6719619432559602E-2</v>
      </c>
      <c r="AA13" s="17">
        <v>3.3522641751666103E-2</v>
      </c>
      <c r="AB13" s="17">
        <v>0.102300481725025</v>
      </c>
      <c r="AC13" s="17">
        <v>0</v>
      </c>
      <c r="AD13" s="17">
        <v>9.3211675956776596E-2</v>
      </c>
      <c r="AE13" s="17"/>
      <c r="AF13" s="17">
        <v>7.3292618084004404E-2</v>
      </c>
      <c r="AG13" s="17">
        <v>4.6825963575450401E-2</v>
      </c>
      <c r="AH13" s="17">
        <v>3.2170603540353997E-2</v>
      </c>
      <c r="AI13" s="17"/>
      <c r="AJ13" s="17">
        <v>7.6448470348018799E-2</v>
      </c>
      <c r="AK13" s="17">
        <v>4.7017415343663299E-2</v>
      </c>
      <c r="AL13" s="17">
        <v>6.0014079744549302E-2</v>
      </c>
      <c r="AM13" s="17"/>
      <c r="AN13" s="17">
        <v>5.03769332026568E-2</v>
      </c>
      <c r="AO13" s="17">
        <v>4.3515176432848003E-2</v>
      </c>
      <c r="AP13" s="17">
        <v>7.45142498892057E-2</v>
      </c>
      <c r="AQ13" s="17">
        <v>5.4673463306614503E-2</v>
      </c>
      <c r="AR13" s="17">
        <v>0</v>
      </c>
      <c r="AS13" s="17"/>
      <c r="AT13" s="17">
        <v>5.7626827707925099E-2</v>
      </c>
      <c r="AU13" s="17">
        <v>5.1818259639434101E-2</v>
      </c>
      <c r="AV13" s="17"/>
      <c r="AW13" s="17">
        <v>5.4333313671945001E-2</v>
      </c>
      <c r="AX13" s="17">
        <v>4.7474567439700598E-2</v>
      </c>
      <c r="AY13" s="17">
        <v>6.1232967417544699E-2</v>
      </c>
    </row>
    <row r="14" spans="2:51">
      <c r="B14" s="18" t="s">
        <v>119</v>
      </c>
      <c r="C14" s="17">
        <v>0.11244899331755499</v>
      </c>
      <c r="D14" s="17">
        <v>9.2264425993724294E-2</v>
      </c>
      <c r="E14" s="17">
        <v>0.13366892993995</v>
      </c>
      <c r="F14" s="17"/>
      <c r="G14" s="17">
        <v>0.132607642913044</v>
      </c>
      <c r="H14" s="17">
        <v>6.5153376937604507E-2</v>
      </c>
      <c r="I14" s="17">
        <v>0.15072243209410999</v>
      </c>
      <c r="J14" s="17">
        <v>0.136857269007988</v>
      </c>
      <c r="K14" s="17">
        <v>9.6395261724616293E-2</v>
      </c>
      <c r="L14" s="17">
        <v>0.107605927275379</v>
      </c>
      <c r="M14" s="17"/>
      <c r="N14" s="17">
        <v>6.8688855359887002E-2</v>
      </c>
      <c r="O14" s="17">
        <v>0.114736004962537</v>
      </c>
      <c r="P14" s="17">
        <v>0.107191633747914</v>
      </c>
      <c r="Q14" s="17">
        <v>0.15595593353474099</v>
      </c>
      <c r="R14" s="17"/>
      <c r="S14" s="17">
        <v>0.16921856847594799</v>
      </c>
      <c r="T14" s="17">
        <v>0.12856339039832099</v>
      </c>
      <c r="U14" s="17">
        <v>5.2282534812675703E-2</v>
      </c>
      <c r="V14" s="17">
        <v>6.6021743451958007E-2</v>
      </c>
      <c r="W14" s="17">
        <v>7.2591127601254801E-2</v>
      </c>
      <c r="X14" s="17">
        <v>9.4553235326312005E-2</v>
      </c>
      <c r="Y14" s="17">
        <v>0.13400361917610801</v>
      </c>
      <c r="Z14" s="17">
        <v>1.7191846531431298E-2</v>
      </c>
      <c r="AA14" s="17">
        <v>0.13801302602808299</v>
      </c>
      <c r="AB14" s="17">
        <v>0.101272383159361</v>
      </c>
      <c r="AC14" s="17">
        <v>7.6814678131587905E-2</v>
      </c>
      <c r="AD14" s="17">
        <v>0.25130247963451702</v>
      </c>
      <c r="AE14" s="17"/>
      <c r="AF14" s="17">
        <v>0.10319255991916799</v>
      </c>
      <c r="AG14" s="17">
        <v>0.10089842283581101</v>
      </c>
      <c r="AH14" s="17">
        <v>0.164422769490457</v>
      </c>
      <c r="AI14" s="17"/>
      <c r="AJ14" s="17">
        <v>7.4507062680441605E-2</v>
      </c>
      <c r="AK14" s="17">
        <v>9.53719990818509E-2</v>
      </c>
      <c r="AL14" s="17">
        <v>0.12555163565287999</v>
      </c>
      <c r="AM14" s="17"/>
      <c r="AN14" s="17">
        <v>0.12859441665597099</v>
      </c>
      <c r="AO14" s="17">
        <v>0.12836941611477801</v>
      </c>
      <c r="AP14" s="17">
        <v>8.9277479130775106E-2</v>
      </c>
      <c r="AQ14" s="17">
        <v>7.3827590792495304E-2</v>
      </c>
      <c r="AR14" s="17">
        <v>0.26178672736169201</v>
      </c>
      <c r="AS14" s="17"/>
      <c r="AT14" s="17">
        <v>0.10141521719663101</v>
      </c>
      <c r="AU14" s="17">
        <v>0.200726399469768</v>
      </c>
      <c r="AV14" s="17"/>
      <c r="AW14" s="17">
        <v>0.104180316365758</v>
      </c>
      <c r="AX14" s="17">
        <v>5.2961868490592597E-2</v>
      </c>
      <c r="AY14" s="17">
        <v>0.135135295538377</v>
      </c>
    </row>
    <row r="15" spans="2:51">
      <c r="B15" s="18" t="s">
        <v>138</v>
      </c>
      <c r="C15" s="21">
        <v>0.32665428942186298</v>
      </c>
      <c r="D15" s="21">
        <v>0.36480485764063197</v>
      </c>
      <c r="E15" s="21">
        <v>0.28733367848372099</v>
      </c>
      <c r="F15" s="21"/>
      <c r="G15" s="21">
        <v>0.30453487695940601</v>
      </c>
      <c r="H15" s="21">
        <v>0.462639331464061</v>
      </c>
      <c r="I15" s="21">
        <v>0.36099577637779501</v>
      </c>
      <c r="J15" s="21">
        <v>0.307347372235595</v>
      </c>
      <c r="K15" s="21">
        <v>0.28917912273350899</v>
      </c>
      <c r="L15" s="21">
        <v>0.245719561848523</v>
      </c>
      <c r="M15" s="21"/>
      <c r="N15" s="21">
        <v>0.36309085260339202</v>
      </c>
      <c r="O15" s="21">
        <v>0.34370885910903798</v>
      </c>
      <c r="P15" s="21">
        <v>0.25935247629088898</v>
      </c>
      <c r="Q15" s="21">
        <v>0.33009865479262701</v>
      </c>
      <c r="R15" s="21"/>
      <c r="S15" s="21">
        <v>0.336429546632393</v>
      </c>
      <c r="T15" s="21">
        <v>0.28960630129533699</v>
      </c>
      <c r="U15" s="21">
        <v>0.32192290163550102</v>
      </c>
      <c r="V15" s="21">
        <v>0.37916761746732802</v>
      </c>
      <c r="W15" s="21">
        <v>0.45804001766952701</v>
      </c>
      <c r="X15" s="21">
        <v>0.325102538207999</v>
      </c>
      <c r="Y15" s="21">
        <v>0.30651147887664099</v>
      </c>
      <c r="Z15" s="21">
        <v>0.34415966352870297</v>
      </c>
      <c r="AA15" s="21">
        <v>0.31020357213843303</v>
      </c>
      <c r="AB15" s="21">
        <v>0.28917780582380498</v>
      </c>
      <c r="AC15" s="21">
        <v>0.37461483236075299</v>
      </c>
      <c r="AD15" s="21">
        <v>0.156526172731493</v>
      </c>
      <c r="AE15" s="21"/>
      <c r="AF15" s="21">
        <v>0.324068762972895</v>
      </c>
      <c r="AG15" s="21">
        <v>0.345175219686089</v>
      </c>
      <c r="AH15" s="21">
        <v>0.29591633810745699</v>
      </c>
      <c r="AI15" s="21"/>
      <c r="AJ15" s="21">
        <v>0.32364470543116403</v>
      </c>
      <c r="AK15" s="21">
        <v>0.37387786571731402</v>
      </c>
      <c r="AL15" s="21">
        <v>0.342408016787006</v>
      </c>
      <c r="AM15" s="21"/>
      <c r="AN15" s="21">
        <v>0.29738950833212502</v>
      </c>
      <c r="AO15" s="21">
        <v>0.36320198582461</v>
      </c>
      <c r="AP15" s="21">
        <v>0.32881464278455502</v>
      </c>
      <c r="AQ15" s="21">
        <v>0.42539106689184902</v>
      </c>
      <c r="AR15" s="21">
        <v>0.44872739942266598</v>
      </c>
      <c r="AS15" s="21"/>
      <c r="AT15" s="21">
        <v>0.33227020015901298</v>
      </c>
      <c r="AU15" s="21">
        <v>0.27538807626624001</v>
      </c>
      <c r="AV15" s="21"/>
      <c r="AW15" s="21">
        <v>0.345291733427319</v>
      </c>
      <c r="AX15" s="21">
        <v>0.43903743348784502</v>
      </c>
      <c r="AY15" s="21">
        <v>0.28090831317317799</v>
      </c>
    </row>
    <row r="16" spans="2:51">
      <c r="B16" s="18" t="s">
        <v>139</v>
      </c>
      <c r="C16" s="21">
        <v>0.21242329551179201</v>
      </c>
      <c r="D16" s="21">
        <v>0.20764084043321901</v>
      </c>
      <c r="E16" s="21">
        <v>0.21348121583795901</v>
      </c>
      <c r="F16" s="21"/>
      <c r="G16" s="21">
        <v>0.22138626146321799</v>
      </c>
      <c r="H16" s="21">
        <v>0.19856618777710699</v>
      </c>
      <c r="I16" s="21">
        <v>0.17483708974434101</v>
      </c>
      <c r="J16" s="21">
        <v>0.20886883392168101</v>
      </c>
      <c r="K16" s="21">
        <v>0.203511142252123</v>
      </c>
      <c r="L16" s="21">
        <v>0.25463681433715202</v>
      </c>
      <c r="M16" s="21"/>
      <c r="N16" s="21">
        <v>0.22606555899075501</v>
      </c>
      <c r="O16" s="21">
        <v>0.205306843476179</v>
      </c>
      <c r="P16" s="21">
        <v>0.237651525941873</v>
      </c>
      <c r="Q16" s="21">
        <v>0.174288416885753</v>
      </c>
      <c r="R16" s="21"/>
      <c r="S16" s="21">
        <v>0.17131725634907899</v>
      </c>
      <c r="T16" s="21">
        <v>0.21592127493136001</v>
      </c>
      <c r="U16" s="21">
        <v>0.27645134089530399</v>
      </c>
      <c r="V16" s="21">
        <v>0.18697919987141601</v>
      </c>
      <c r="W16" s="21">
        <v>0.17579277827838</v>
      </c>
      <c r="X16" s="21">
        <v>0.23062269804506599</v>
      </c>
      <c r="Y16" s="21">
        <v>0.21799279070826599</v>
      </c>
      <c r="Z16" s="21">
        <v>0.25505450079068598</v>
      </c>
      <c r="AA16" s="21">
        <v>0.21769641386239599</v>
      </c>
      <c r="AB16" s="21">
        <v>0.268846994309756</v>
      </c>
      <c r="AC16" s="21">
        <v>0.15868296349031899</v>
      </c>
      <c r="AD16" s="21">
        <v>0.15855691508434899</v>
      </c>
      <c r="AE16" s="21"/>
      <c r="AF16" s="21">
        <v>0.22836914569865999</v>
      </c>
      <c r="AG16" s="21">
        <v>0.204842998067638</v>
      </c>
      <c r="AH16" s="21">
        <v>0.17811587940729801</v>
      </c>
      <c r="AI16" s="21"/>
      <c r="AJ16" s="21">
        <v>0.237251807801346</v>
      </c>
      <c r="AK16" s="21">
        <v>0.228534794664802</v>
      </c>
      <c r="AL16" s="21">
        <v>0.202656066503209</v>
      </c>
      <c r="AM16" s="21"/>
      <c r="AN16" s="21">
        <v>0.22567319604172401</v>
      </c>
      <c r="AO16" s="21">
        <v>0.16621172591068001</v>
      </c>
      <c r="AP16" s="21">
        <v>0.238714614464306</v>
      </c>
      <c r="AQ16" s="21">
        <v>0.15320273615791699</v>
      </c>
      <c r="AR16" s="21">
        <v>0.100821749546323</v>
      </c>
      <c r="AS16" s="21"/>
      <c r="AT16" s="21">
        <v>0.218777753200603</v>
      </c>
      <c r="AU16" s="21">
        <v>0.16232963347769799</v>
      </c>
      <c r="AV16" s="21"/>
      <c r="AW16" s="21">
        <v>0.218474913779939</v>
      </c>
      <c r="AX16" s="21">
        <v>0.21594304537038</v>
      </c>
      <c r="AY16" s="21">
        <v>0.20575698782785301</v>
      </c>
    </row>
    <row r="17" spans="2:51">
      <c r="B17" s="18" t="s">
        <v>140</v>
      </c>
      <c r="C17" s="22">
        <v>0.11423099391007201</v>
      </c>
      <c r="D17" s="22">
        <v>0.15716401720741199</v>
      </c>
      <c r="E17" s="22">
        <v>7.3852462645761396E-2</v>
      </c>
      <c r="F17" s="22"/>
      <c r="G17" s="22">
        <v>8.3148615496187794E-2</v>
      </c>
      <c r="H17" s="22">
        <v>0.264073143686954</v>
      </c>
      <c r="I17" s="22">
        <v>0.186158686633453</v>
      </c>
      <c r="J17" s="22">
        <v>9.8478538313913594E-2</v>
      </c>
      <c r="K17" s="22">
        <v>8.5667980481386199E-2</v>
      </c>
      <c r="L17" s="22">
        <v>-8.9172524886286797E-3</v>
      </c>
      <c r="M17" s="22"/>
      <c r="N17" s="22">
        <v>0.13702529361263699</v>
      </c>
      <c r="O17" s="22">
        <v>0.138402015632859</v>
      </c>
      <c r="P17" s="22">
        <v>2.1700950349015799E-2</v>
      </c>
      <c r="Q17" s="22">
        <v>0.15581023790687401</v>
      </c>
      <c r="R17" s="22"/>
      <c r="S17" s="22">
        <v>0.16511229028331501</v>
      </c>
      <c r="T17" s="22">
        <v>7.3685026363977904E-2</v>
      </c>
      <c r="U17" s="22">
        <v>4.54715607401966E-2</v>
      </c>
      <c r="V17" s="22">
        <v>0.19218841759591199</v>
      </c>
      <c r="W17" s="22">
        <v>0.28224723939114599</v>
      </c>
      <c r="X17" s="22">
        <v>9.4479840162932205E-2</v>
      </c>
      <c r="Y17" s="22">
        <v>8.8518688168375007E-2</v>
      </c>
      <c r="Z17" s="22">
        <v>8.9105162738017094E-2</v>
      </c>
      <c r="AA17" s="22">
        <v>9.2507158276036394E-2</v>
      </c>
      <c r="AB17" s="22">
        <v>2.03308115140486E-2</v>
      </c>
      <c r="AC17" s="22">
        <v>0.215931868870434</v>
      </c>
      <c r="AD17" s="22">
        <v>-2.0307423528556101E-3</v>
      </c>
      <c r="AE17" s="22"/>
      <c r="AF17" s="22">
        <v>9.5699617274235094E-2</v>
      </c>
      <c r="AG17" s="22">
        <v>0.14033222161845099</v>
      </c>
      <c r="AH17" s="22">
        <v>0.117800458700159</v>
      </c>
      <c r="AI17" s="22"/>
      <c r="AJ17" s="22">
        <v>8.6392897629817902E-2</v>
      </c>
      <c r="AK17" s="22">
        <v>0.14534307105251301</v>
      </c>
      <c r="AL17" s="22">
        <v>0.139751950283797</v>
      </c>
      <c r="AM17" s="22"/>
      <c r="AN17" s="22">
        <v>7.1716312290401193E-2</v>
      </c>
      <c r="AO17" s="22">
        <v>0.19699025991392999</v>
      </c>
      <c r="AP17" s="22">
        <v>9.0100028320249201E-2</v>
      </c>
      <c r="AQ17" s="22">
        <v>0.272188330733932</v>
      </c>
      <c r="AR17" s="22">
        <v>0.34790564987634298</v>
      </c>
      <c r="AS17" s="22"/>
      <c r="AT17" s="22">
        <v>0.11349244695841</v>
      </c>
      <c r="AU17" s="22">
        <v>0.113058442788542</v>
      </c>
      <c r="AV17" s="22"/>
      <c r="AW17" s="22">
        <v>0.12681681964738001</v>
      </c>
      <c r="AX17" s="22">
        <v>0.22309438811746499</v>
      </c>
      <c r="AY17" s="22">
        <v>7.5151325345324205E-2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733</v>
      </c>
      <c r="E2" s="32"/>
      <c r="F2" s="32"/>
      <c r="G2" s="32"/>
    </row>
    <row r="6" spans="2:7" ht="50.1" customHeight="1">
      <c r="B6" s="20" t="s">
        <v>70</v>
      </c>
      <c r="C6" s="20" t="s">
        <v>734</v>
      </c>
      <c r="D6" s="20" t="s">
        <v>699</v>
      </c>
      <c r="E6" s="20" t="s">
        <v>700</v>
      </c>
      <c r="F6" s="20" t="s">
        <v>735</v>
      </c>
    </row>
    <row r="7" spans="2:7">
      <c r="B7" s="18" t="s">
        <v>133</v>
      </c>
      <c r="C7" s="17">
        <v>0.109630108412288</v>
      </c>
      <c r="D7" s="17">
        <v>0.14200514223389099</v>
      </c>
      <c r="E7" s="17">
        <v>0.14038093952077299</v>
      </c>
      <c r="F7" s="17">
        <v>4.3420738834102003E-2</v>
      </c>
    </row>
    <row r="8" spans="2:7">
      <c r="B8" s="18" t="s">
        <v>134</v>
      </c>
      <c r="C8" s="17">
        <v>0.302020495554918</v>
      </c>
      <c r="D8" s="17">
        <v>0.368467785964189</v>
      </c>
      <c r="E8" s="17">
        <v>0.39068307191634499</v>
      </c>
      <c r="F8" s="17">
        <v>0.142904121054405</v>
      </c>
    </row>
    <row r="9" spans="2:7">
      <c r="B9" s="18" t="s">
        <v>135</v>
      </c>
      <c r="C9" s="17">
        <v>0.32941561382756002</v>
      </c>
      <c r="D9" s="17">
        <v>0.30771673284735301</v>
      </c>
      <c r="E9" s="17">
        <v>0.25299555358719</v>
      </c>
      <c r="F9" s="17">
        <v>0.34731856277865603</v>
      </c>
    </row>
    <row r="10" spans="2:7">
      <c r="B10" s="18" t="s">
        <v>136</v>
      </c>
      <c r="C10" s="17">
        <v>6.25456476573195E-2</v>
      </c>
      <c r="D10" s="17">
        <v>6.5766248541059599E-2</v>
      </c>
      <c r="E10" s="17">
        <v>9.7605036289658803E-2</v>
      </c>
      <c r="F10" s="17">
        <v>0.19051255789681501</v>
      </c>
    </row>
    <row r="11" spans="2:7">
      <c r="B11" s="18" t="s">
        <v>137</v>
      </c>
      <c r="C11" s="17">
        <v>2.5972469205062999E-2</v>
      </c>
      <c r="D11" s="17">
        <v>2.31959940989479E-2</v>
      </c>
      <c r="E11" s="17">
        <v>4.8548959476922199E-2</v>
      </c>
      <c r="F11" s="17">
        <v>7.5865391354470804E-2</v>
      </c>
    </row>
    <row r="12" spans="2:7">
      <c r="B12" s="18" t="s">
        <v>119</v>
      </c>
      <c r="C12" s="17">
        <v>0.17041566534285099</v>
      </c>
      <c r="D12" s="17">
        <v>9.2848096314558703E-2</v>
      </c>
      <c r="E12" s="17">
        <v>6.9786439209111706E-2</v>
      </c>
      <c r="F12" s="17">
        <v>0.19997862808155101</v>
      </c>
    </row>
    <row r="13" spans="2:7">
      <c r="B13" s="23" t="s">
        <v>138</v>
      </c>
      <c r="C13" s="21">
        <v>0.41165060396720599</v>
      </c>
      <c r="D13" s="21">
        <v>0.51047292819807999</v>
      </c>
      <c r="E13" s="21">
        <v>0.53106401143711801</v>
      </c>
      <c r="F13" s="21">
        <v>0.186324859888507</v>
      </c>
    </row>
    <row r="14" spans="2:7">
      <c r="B14" s="23" t="s">
        <v>139</v>
      </c>
      <c r="C14" s="21">
        <v>8.8518116862382507E-2</v>
      </c>
      <c r="D14" s="21">
        <v>8.8962242640007502E-2</v>
      </c>
      <c r="E14" s="21">
        <v>0.146153995766581</v>
      </c>
      <c r="F14" s="21">
        <v>0.26637794925128599</v>
      </c>
    </row>
    <row r="15" spans="2:7">
      <c r="B15" s="23" t="s">
        <v>140</v>
      </c>
      <c r="C15" s="22">
        <v>0.32313248710482401</v>
      </c>
      <c r="D15" s="22">
        <v>0.42151068555807297</v>
      </c>
      <c r="E15" s="22">
        <v>0.38491001567053701</v>
      </c>
      <c r="F15" s="22">
        <v>-8.0053089362779106E-2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1010</v>
      </c>
      <c r="D7" s="10">
        <v>486</v>
      </c>
      <c r="E7" s="10">
        <v>519</v>
      </c>
      <c r="F7" s="10"/>
      <c r="G7" s="10">
        <v>83</v>
      </c>
      <c r="H7" s="10">
        <v>142</v>
      </c>
      <c r="I7" s="10">
        <v>138</v>
      </c>
      <c r="J7" s="10">
        <v>180</v>
      </c>
      <c r="K7" s="10">
        <v>216</v>
      </c>
      <c r="L7" s="10">
        <v>251</v>
      </c>
      <c r="M7" s="10"/>
      <c r="N7" s="10">
        <v>292</v>
      </c>
      <c r="O7" s="10">
        <v>285</v>
      </c>
      <c r="P7" s="10">
        <v>189</v>
      </c>
      <c r="Q7" s="10">
        <v>239</v>
      </c>
      <c r="R7" s="10"/>
      <c r="S7" s="10">
        <v>108</v>
      </c>
      <c r="T7" s="10">
        <v>147</v>
      </c>
      <c r="U7" s="10">
        <v>90</v>
      </c>
      <c r="V7" s="10">
        <v>88</v>
      </c>
      <c r="W7" s="10">
        <v>85</v>
      </c>
      <c r="X7" s="10">
        <v>91</v>
      </c>
      <c r="Y7" s="10">
        <v>102</v>
      </c>
      <c r="Z7" s="10">
        <v>45</v>
      </c>
      <c r="AA7" s="10">
        <v>122</v>
      </c>
      <c r="AB7" s="10">
        <v>70</v>
      </c>
      <c r="AC7" s="10">
        <v>48</v>
      </c>
      <c r="AD7" s="10">
        <v>14</v>
      </c>
      <c r="AE7" s="10"/>
      <c r="AF7" s="10">
        <v>423</v>
      </c>
      <c r="AG7" s="10">
        <v>407</v>
      </c>
      <c r="AH7" s="10">
        <v>118</v>
      </c>
      <c r="AI7" s="10"/>
      <c r="AJ7" s="10">
        <v>257</v>
      </c>
      <c r="AK7" s="10">
        <v>319</v>
      </c>
      <c r="AL7" s="10">
        <v>72</v>
      </c>
      <c r="AM7" s="10"/>
      <c r="AN7" s="10">
        <v>222</v>
      </c>
      <c r="AO7" s="10">
        <v>189</v>
      </c>
      <c r="AP7" s="10">
        <v>235</v>
      </c>
      <c r="AQ7" s="10">
        <v>104</v>
      </c>
      <c r="AR7" s="10">
        <v>19</v>
      </c>
      <c r="AS7" s="10"/>
      <c r="AT7" s="10">
        <v>919</v>
      </c>
      <c r="AU7" s="10">
        <v>87</v>
      </c>
      <c r="AV7" s="10"/>
      <c r="AW7" s="10">
        <v>507</v>
      </c>
      <c r="AX7" s="10">
        <v>94</v>
      </c>
      <c r="AY7" s="10">
        <v>409</v>
      </c>
    </row>
    <row r="8" spans="2:51" ht="30" customHeight="1">
      <c r="B8" s="11" t="s">
        <v>112</v>
      </c>
      <c r="C8" s="11">
        <v>1003</v>
      </c>
      <c r="D8" s="11">
        <v>496</v>
      </c>
      <c r="E8" s="11">
        <v>502</v>
      </c>
      <c r="F8" s="11"/>
      <c r="G8" s="11">
        <v>94</v>
      </c>
      <c r="H8" s="11">
        <v>174</v>
      </c>
      <c r="I8" s="11">
        <v>157</v>
      </c>
      <c r="J8" s="11">
        <v>176</v>
      </c>
      <c r="K8" s="11">
        <v>173</v>
      </c>
      <c r="L8" s="11">
        <v>229</v>
      </c>
      <c r="M8" s="11"/>
      <c r="N8" s="11">
        <v>267</v>
      </c>
      <c r="O8" s="11">
        <v>259</v>
      </c>
      <c r="P8" s="11">
        <v>219</v>
      </c>
      <c r="Q8" s="11">
        <v>253</v>
      </c>
      <c r="R8" s="11"/>
      <c r="S8" s="11">
        <v>126</v>
      </c>
      <c r="T8" s="11">
        <v>141</v>
      </c>
      <c r="U8" s="11">
        <v>79</v>
      </c>
      <c r="V8" s="11">
        <v>93</v>
      </c>
      <c r="W8" s="11">
        <v>83</v>
      </c>
      <c r="X8" s="11">
        <v>96</v>
      </c>
      <c r="Y8" s="11">
        <v>97</v>
      </c>
      <c r="Z8" s="11">
        <v>41</v>
      </c>
      <c r="AA8" s="11">
        <v>115</v>
      </c>
      <c r="AB8" s="11">
        <v>70</v>
      </c>
      <c r="AC8" s="11">
        <v>48</v>
      </c>
      <c r="AD8" s="11">
        <v>15</v>
      </c>
      <c r="AE8" s="11"/>
      <c r="AF8" s="11">
        <v>403</v>
      </c>
      <c r="AG8" s="11">
        <v>401</v>
      </c>
      <c r="AH8" s="11">
        <v>131</v>
      </c>
      <c r="AI8" s="11"/>
      <c r="AJ8" s="11">
        <v>242</v>
      </c>
      <c r="AK8" s="11">
        <v>330</v>
      </c>
      <c r="AL8" s="11">
        <v>70</v>
      </c>
      <c r="AM8" s="11"/>
      <c r="AN8" s="11">
        <v>224</v>
      </c>
      <c r="AO8" s="11">
        <v>191</v>
      </c>
      <c r="AP8" s="11">
        <v>231</v>
      </c>
      <c r="AQ8" s="11">
        <v>106</v>
      </c>
      <c r="AR8" s="11">
        <v>17</v>
      </c>
      <c r="AS8" s="11"/>
      <c r="AT8" s="11">
        <v>901</v>
      </c>
      <c r="AU8" s="11">
        <v>98</v>
      </c>
      <c r="AV8" s="11"/>
      <c r="AW8" s="11">
        <v>494</v>
      </c>
      <c r="AX8" s="11">
        <v>99</v>
      </c>
      <c r="AY8" s="11">
        <v>410</v>
      </c>
    </row>
    <row r="9" spans="2:51">
      <c r="B9" s="18" t="s">
        <v>133</v>
      </c>
      <c r="C9" s="17">
        <v>0.14038093952077299</v>
      </c>
      <c r="D9" s="17">
        <v>0.169625094123493</v>
      </c>
      <c r="E9" s="17">
        <v>0.108274230771549</v>
      </c>
      <c r="F9" s="17"/>
      <c r="G9" s="17">
        <v>0.160498343078015</v>
      </c>
      <c r="H9" s="17">
        <v>0.17929540486047099</v>
      </c>
      <c r="I9" s="17">
        <v>0.15024723234057</v>
      </c>
      <c r="J9" s="17">
        <v>0.101209787710982</v>
      </c>
      <c r="K9" s="17">
        <v>0.138719236295715</v>
      </c>
      <c r="L9" s="17">
        <v>0.12711632050367999</v>
      </c>
      <c r="M9" s="17"/>
      <c r="N9" s="17">
        <v>0.19220856770554201</v>
      </c>
      <c r="O9" s="17">
        <v>9.3903783587118997E-2</v>
      </c>
      <c r="P9" s="17">
        <v>0.15218851915937701</v>
      </c>
      <c r="Q9" s="17">
        <v>0.118825754217735</v>
      </c>
      <c r="R9" s="17"/>
      <c r="S9" s="17">
        <v>0.18620160213407899</v>
      </c>
      <c r="T9" s="17">
        <v>0.115496916816527</v>
      </c>
      <c r="U9" s="17">
        <v>0.123529625379868</v>
      </c>
      <c r="V9" s="17">
        <v>0.10031782671843301</v>
      </c>
      <c r="W9" s="17">
        <v>0.117587181145167</v>
      </c>
      <c r="X9" s="17">
        <v>0.139615616334648</v>
      </c>
      <c r="Y9" s="17">
        <v>0.23642205784574299</v>
      </c>
      <c r="Z9" s="17">
        <v>6.8958331720999105E-2</v>
      </c>
      <c r="AA9" s="17">
        <v>6.6414377553195E-2</v>
      </c>
      <c r="AB9" s="17">
        <v>0.188270407783211</v>
      </c>
      <c r="AC9" s="17">
        <v>0.151020558871518</v>
      </c>
      <c r="AD9" s="17">
        <v>0.33907495356454898</v>
      </c>
      <c r="AE9" s="17"/>
      <c r="AF9" s="17">
        <v>0.13623961423905301</v>
      </c>
      <c r="AG9" s="17">
        <v>0.14275391964227299</v>
      </c>
      <c r="AH9" s="17">
        <v>0.11961768154140601</v>
      </c>
      <c r="AI9" s="17"/>
      <c r="AJ9" s="17">
        <v>0.15595717666578399</v>
      </c>
      <c r="AK9" s="17">
        <v>0.180905842632166</v>
      </c>
      <c r="AL9" s="17">
        <v>0.18047581118693601</v>
      </c>
      <c r="AM9" s="17"/>
      <c r="AN9" s="17">
        <v>9.7628001534955905E-2</v>
      </c>
      <c r="AO9" s="17">
        <v>0.14839629694812301</v>
      </c>
      <c r="AP9" s="17">
        <v>0.18611745161712301</v>
      </c>
      <c r="AQ9" s="17">
        <v>0.22763717069704301</v>
      </c>
      <c r="AR9" s="17">
        <v>0.22597377716543701</v>
      </c>
      <c r="AS9" s="17"/>
      <c r="AT9" s="17">
        <v>0.13291869893368499</v>
      </c>
      <c r="AU9" s="17">
        <v>0.20289286101670501</v>
      </c>
      <c r="AV9" s="17"/>
      <c r="AW9" s="17">
        <v>0.20873620830917</v>
      </c>
      <c r="AX9" s="17">
        <v>0.16968227388993801</v>
      </c>
      <c r="AY9" s="17">
        <v>5.1048661102659203E-2</v>
      </c>
    </row>
    <row r="10" spans="2:51">
      <c r="B10" s="18" t="s">
        <v>134</v>
      </c>
      <c r="C10" s="17">
        <v>0.39068307191634499</v>
      </c>
      <c r="D10" s="17">
        <v>0.38883499426589002</v>
      </c>
      <c r="E10" s="17">
        <v>0.39459023439226598</v>
      </c>
      <c r="F10" s="17"/>
      <c r="G10" s="17">
        <v>0.38991464808154203</v>
      </c>
      <c r="H10" s="17">
        <v>0.372324514870287</v>
      </c>
      <c r="I10" s="17">
        <v>0.37450869257474001</v>
      </c>
      <c r="J10" s="17">
        <v>0.43486683570311802</v>
      </c>
      <c r="K10" s="17">
        <v>0.36021407376285802</v>
      </c>
      <c r="L10" s="17">
        <v>0.40522998224897899</v>
      </c>
      <c r="M10" s="17"/>
      <c r="N10" s="17">
        <v>0.44826993804295101</v>
      </c>
      <c r="O10" s="17">
        <v>0.44915571083533401</v>
      </c>
      <c r="P10" s="17">
        <v>0.29687436394508698</v>
      </c>
      <c r="Q10" s="17">
        <v>0.35466261797959803</v>
      </c>
      <c r="R10" s="17"/>
      <c r="S10" s="17">
        <v>0.40898036534440202</v>
      </c>
      <c r="T10" s="17">
        <v>0.41727111331120698</v>
      </c>
      <c r="U10" s="17">
        <v>0.39707408537764</v>
      </c>
      <c r="V10" s="17">
        <v>0.42751560261761701</v>
      </c>
      <c r="W10" s="17">
        <v>0.36890533025529298</v>
      </c>
      <c r="X10" s="17">
        <v>0.44130447502250802</v>
      </c>
      <c r="Y10" s="17">
        <v>0.346836264913707</v>
      </c>
      <c r="Z10" s="17">
        <v>0.32229964961925001</v>
      </c>
      <c r="AA10" s="17">
        <v>0.33532473617852099</v>
      </c>
      <c r="AB10" s="17">
        <v>0.44640806294123497</v>
      </c>
      <c r="AC10" s="17">
        <v>0.32938835032335401</v>
      </c>
      <c r="AD10" s="17">
        <v>0.34627628760115298</v>
      </c>
      <c r="AE10" s="17"/>
      <c r="AF10" s="17">
        <v>0.34727027490476298</v>
      </c>
      <c r="AG10" s="17">
        <v>0.45915240878310198</v>
      </c>
      <c r="AH10" s="17">
        <v>0.32034979398088198</v>
      </c>
      <c r="AI10" s="17"/>
      <c r="AJ10" s="17">
        <v>0.38228234616427498</v>
      </c>
      <c r="AK10" s="17">
        <v>0.41737375456257902</v>
      </c>
      <c r="AL10" s="17">
        <v>0.385450009822701</v>
      </c>
      <c r="AM10" s="17"/>
      <c r="AN10" s="17">
        <v>0.302171252964055</v>
      </c>
      <c r="AO10" s="17">
        <v>0.37425392433011001</v>
      </c>
      <c r="AP10" s="17">
        <v>0.40146598403190997</v>
      </c>
      <c r="AQ10" s="17">
        <v>0.49076015474728002</v>
      </c>
      <c r="AR10" s="17">
        <v>0.577575606577579</v>
      </c>
      <c r="AS10" s="17"/>
      <c r="AT10" s="17">
        <v>0.38646111712199999</v>
      </c>
      <c r="AU10" s="17">
        <v>0.425814268555743</v>
      </c>
      <c r="AV10" s="17"/>
      <c r="AW10" s="17">
        <v>0.44873398685008598</v>
      </c>
      <c r="AX10" s="17">
        <v>0.34960806041060899</v>
      </c>
      <c r="AY10" s="17">
        <v>0.33068563583863397</v>
      </c>
    </row>
    <row r="11" spans="2:51">
      <c r="B11" s="18" t="s">
        <v>135</v>
      </c>
      <c r="C11" s="17">
        <v>0.25299555358719</v>
      </c>
      <c r="D11" s="17">
        <v>0.25845557851852102</v>
      </c>
      <c r="E11" s="17">
        <v>0.248377063046302</v>
      </c>
      <c r="F11" s="17"/>
      <c r="G11" s="17">
        <v>0.240368095737932</v>
      </c>
      <c r="H11" s="17">
        <v>0.22173801237629301</v>
      </c>
      <c r="I11" s="17">
        <v>0.23454761134594199</v>
      </c>
      <c r="J11" s="17">
        <v>0.22875768254710699</v>
      </c>
      <c r="K11" s="17">
        <v>0.27342867518866298</v>
      </c>
      <c r="L11" s="17">
        <v>0.29775020472749902</v>
      </c>
      <c r="M11" s="17"/>
      <c r="N11" s="17">
        <v>0.20590267676914101</v>
      </c>
      <c r="O11" s="17">
        <v>0.21876074918795901</v>
      </c>
      <c r="P11" s="17">
        <v>0.32507788191213</v>
      </c>
      <c r="Q11" s="17">
        <v>0.27238738567297399</v>
      </c>
      <c r="R11" s="17"/>
      <c r="S11" s="17">
        <v>0.20679678642000299</v>
      </c>
      <c r="T11" s="17">
        <v>0.19381855741515999</v>
      </c>
      <c r="U11" s="17">
        <v>0.244195671346432</v>
      </c>
      <c r="V11" s="17">
        <v>0.26515840126149298</v>
      </c>
      <c r="W11" s="17">
        <v>0.31006445792931198</v>
      </c>
      <c r="X11" s="17">
        <v>0.245842785235038</v>
      </c>
      <c r="Y11" s="17">
        <v>0.23822299058694801</v>
      </c>
      <c r="Z11" s="17">
        <v>0.37673635865650101</v>
      </c>
      <c r="AA11" s="17">
        <v>0.315727708633808</v>
      </c>
      <c r="AB11" s="17">
        <v>0.23798261457150899</v>
      </c>
      <c r="AC11" s="17">
        <v>0.30720829146844097</v>
      </c>
      <c r="AD11" s="17">
        <v>7.2459412092243602E-2</v>
      </c>
      <c r="AE11" s="17"/>
      <c r="AF11" s="17">
        <v>0.27327359396197198</v>
      </c>
      <c r="AG11" s="17">
        <v>0.22885841212449601</v>
      </c>
      <c r="AH11" s="17">
        <v>0.27248658605634402</v>
      </c>
      <c r="AI11" s="17"/>
      <c r="AJ11" s="17">
        <v>0.26964872098142101</v>
      </c>
      <c r="AK11" s="17">
        <v>0.22437240512307999</v>
      </c>
      <c r="AL11" s="17">
        <v>0.251548252003579</v>
      </c>
      <c r="AM11" s="17"/>
      <c r="AN11" s="17">
        <v>0.29386738814921898</v>
      </c>
      <c r="AO11" s="17">
        <v>0.24978660256886001</v>
      </c>
      <c r="AP11" s="17">
        <v>0.215255139826559</v>
      </c>
      <c r="AQ11" s="17">
        <v>0.17550256417406099</v>
      </c>
      <c r="AR11" s="17">
        <v>0.107688407025093</v>
      </c>
      <c r="AS11" s="17"/>
      <c r="AT11" s="17">
        <v>0.259840294250262</v>
      </c>
      <c r="AU11" s="17">
        <v>0.20056135787658599</v>
      </c>
      <c r="AV11" s="17"/>
      <c r="AW11" s="17">
        <v>0.18425708032731</v>
      </c>
      <c r="AX11" s="17">
        <v>0.30080339519159999</v>
      </c>
      <c r="AY11" s="17">
        <v>0.32423843824992699</v>
      </c>
    </row>
    <row r="12" spans="2:51">
      <c r="B12" s="18" t="s">
        <v>136</v>
      </c>
      <c r="C12" s="17">
        <v>9.7605036289658803E-2</v>
      </c>
      <c r="D12" s="17">
        <v>8.9992948689210303E-2</v>
      </c>
      <c r="E12" s="17">
        <v>0.10610842139931401</v>
      </c>
      <c r="F12" s="17"/>
      <c r="G12" s="17">
        <v>8.0068339720151302E-2</v>
      </c>
      <c r="H12" s="17">
        <v>9.7489772826052506E-2</v>
      </c>
      <c r="I12" s="17">
        <v>0.10769769521094801</v>
      </c>
      <c r="J12" s="17">
        <v>0.1395277403462</v>
      </c>
      <c r="K12" s="17">
        <v>9.1913579564207801E-2</v>
      </c>
      <c r="L12" s="17">
        <v>7.0064495294483803E-2</v>
      </c>
      <c r="M12" s="17"/>
      <c r="N12" s="17">
        <v>8.8128156987917303E-2</v>
      </c>
      <c r="O12" s="17">
        <v>9.8407987463753996E-2</v>
      </c>
      <c r="P12" s="17">
        <v>0.106284692725196</v>
      </c>
      <c r="Q12" s="17">
        <v>0.100936355865396</v>
      </c>
      <c r="R12" s="17"/>
      <c r="S12" s="17">
        <v>5.4006036699866998E-2</v>
      </c>
      <c r="T12" s="17">
        <v>0.10804190422318199</v>
      </c>
      <c r="U12" s="17">
        <v>0.152699582408164</v>
      </c>
      <c r="V12" s="17">
        <v>0.118737232548321</v>
      </c>
      <c r="W12" s="17">
        <v>7.8127329334405707E-2</v>
      </c>
      <c r="X12" s="17">
        <v>8.8730213608122499E-2</v>
      </c>
      <c r="Y12" s="17">
        <v>9.5104663445461701E-2</v>
      </c>
      <c r="Z12" s="17">
        <v>6.8031459485977802E-2</v>
      </c>
      <c r="AA12" s="17">
        <v>0.117120065696543</v>
      </c>
      <c r="AB12" s="17">
        <v>7.5847689320238706E-2</v>
      </c>
      <c r="AC12" s="17">
        <v>0.101534516222951</v>
      </c>
      <c r="AD12" s="17">
        <v>0.14987103012051101</v>
      </c>
      <c r="AE12" s="17"/>
      <c r="AF12" s="17">
        <v>0.121971103667831</v>
      </c>
      <c r="AG12" s="17">
        <v>8.0828113819685701E-2</v>
      </c>
      <c r="AH12" s="17">
        <v>8.3116439764119601E-2</v>
      </c>
      <c r="AI12" s="17"/>
      <c r="AJ12" s="17">
        <v>9.9509028592186202E-2</v>
      </c>
      <c r="AK12" s="17">
        <v>8.1933007482055994E-2</v>
      </c>
      <c r="AL12" s="17">
        <v>0.112153661159657</v>
      </c>
      <c r="AM12" s="17"/>
      <c r="AN12" s="17">
        <v>0.14785364767814199</v>
      </c>
      <c r="AO12" s="17">
        <v>8.7210796328274304E-2</v>
      </c>
      <c r="AP12" s="17">
        <v>8.4627844448938006E-2</v>
      </c>
      <c r="AQ12" s="17">
        <v>4.3605728401316997E-2</v>
      </c>
      <c r="AR12" s="17">
        <v>3.9230981968730899E-2</v>
      </c>
      <c r="AS12" s="17"/>
      <c r="AT12" s="17">
        <v>0.1028292479199</v>
      </c>
      <c r="AU12" s="17">
        <v>5.3526392398189397E-2</v>
      </c>
      <c r="AV12" s="17"/>
      <c r="AW12" s="17">
        <v>8.5644475758039407E-2</v>
      </c>
      <c r="AX12" s="17">
        <v>0.10421100899448101</v>
      </c>
      <c r="AY12" s="17">
        <v>0.110413387720843</v>
      </c>
    </row>
    <row r="13" spans="2:51">
      <c r="B13" s="18" t="s">
        <v>137</v>
      </c>
      <c r="C13" s="17">
        <v>4.8548959476922199E-2</v>
      </c>
      <c r="D13" s="17">
        <v>4.1208868027916998E-2</v>
      </c>
      <c r="E13" s="17">
        <v>5.4482905464093699E-2</v>
      </c>
      <c r="F13" s="17"/>
      <c r="G13" s="17">
        <v>5.13664859681092E-2</v>
      </c>
      <c r="H13" s="17">
        <v>3.6450456609860397E-2</v>
      </c>
      <c r="I13" s="17">
        <v>3.1635152359480202E-2</v>
      </c>
      <c r="J13" s="17">
        <v>4.29245566816027E-2</v>
      </c>
      <c r="K13" s="17">
        <v>7.2949309669368106E-2</v>
      </c>
      <c r="L13" s="17">
        <v>5.4015596778274097E-2</v>
      </c>
      <c r="M13" s="17"/>
      <c r="N13" s="17">
        <v>2.3358870934611899E-2</v>
      </c>
      <c r="O13" s="17">
        <v>6.6125257783938601E-2</v>
      </c>
      <c r="P13" s="17">
        <v>4.1349345309541499E-2</v>
      </c>
      <c r="Q13" s="17">
        <v>6.4242943356406304E-2</v>
      </c>
      <c r="R13" s="17"/>
      <c r="S13" s="17">
        <v>3.8986724816447001E-2</v>
      </c>
      <c r="T13" s="17">
        <v>9.0500183448505606E-2</v>
      </c>
      <c r="U13" s="17">
        <v>4.7305836015383802E-2</v>
      </c>
      <c r="V13" s="17">
        <v>2.9833863967806799E-2</v>
      </c>
      <c r="W13" s="17">
        <v>2.5794167070626199E-2</v>
      </c>
      <c r="X13" s="17">
        <v>3.6564135872361098E-2</v>
      </c>
      <c r="Y13" s="17">
        <v>3.7955942737420902E-2</v>
      </c>
      <c r="Z13" s="17">
        <v>6.0057896176821703E-2</v>
      </c>
      <c r="AA13" s="17">
        <v>8.4587029798002297E-2</v>
      </c>
      <c r="AB13" s="17">
        <v>1.1538852769873501E-2</v>
      </c>
      <c r="AC13" s="17">
        <v>4.7316966456421E-2</v>
      </c>
      <c r="AD13" s="17">
        <v>0</v>
      </c>
      <c r="AE13" s="17"/>
      <c r="AF13" s="17">
        <v>6.4340264182522297E-2</v>
      </c>
      <c r="AG13" s="17">
        <v>2.9041296212261199E-2</v>
      </c>
      <c r="AH13" s="17">
        <v>5.9123134402481098E-2</v>
      </c>
      <c r="AI13" s="17"/>
      <c r="AJ13" s="17">
        <v>5.0143836302113103E-2</v>
      </c>
      <c r="AK13" s="17">
        <v>4.0552193566289599E-2</v>
      </c>
      <c r="AL13" s="17">
        <v>0</v>
      </c>
      <c r="AM13" s="17"/>
      <c r="AN13" s="17">
        <v>7.0516843052939607E-2</v>
      </c>
      <c r="AO13" s="17">
        <v>5.5483853178105801E-2</v>
      </c>
      <c r="AP13" s="17">
        <v>4.6208289752344797E-2</v>
      </c>
      <c r="AQ13" s="17">
        <v>1.6988739458935202E-2</v>
      </c>
      <c r="AR13" s="17">
        <v>4.9531227263159498E-2</v>
      </c>
      <c r="AS13" s="17"/>
      <c r="AT13" s="17">
        <v>4.7636933495162397E-2</v>
      </c>
      <c r="AU13" s="17">
        <v>5.9031644687150303E-2</v>
      </c>
      <c r="AV13" s="17"/>
      <c r="AW13" s="17">
        <v>4.1156033205568703E-2</v>
      </c>
      <c r="AX13" s="17">
        <v>2.2129501779334398E-2</v>
      </c>
      <c r="AY13" s="17">
        <v>6.3804146459049804E-2</v>
      </c>
    </row>
    <row r="14" spans="2:51">
      <c r="B14" s="18" t="s">
        <v>119</v>
      </c>
      <c r="C14" s="17">
        <v>6.9786439209111706E-2</v>
      </c>
      <c r="D14" s="17">
        <v>5.1882516374967803E-2</v>
      </c>
      <c r="E14" s="17">
        <v>8.81671449264749E-2</v>
      </c>
      <c r="F14" s="17"/>
      <c r="G14" s="17">
        <v>7.7784087414249803E-2</v>
      </c>
      <c r="H14" s="17">
        <v>9.2701838457035904E-2</v>
      </c>
      <c r="I14" s="17">
        <v>0.10136361616832</v>
      </c>
      <c r="J14" s="17">
        <v>5.2713397010990003E-2</v>
      </c>
      <c r="K14" s="17">
        <v>6.2775125519188194E-2</v>
      </c>
      <c r="L14" s="17">
        <v>4.5823400447083801E-2</v>
      </c>
      <c r="M14" s="17"/>
      <c r="N14" s="17">
        <v>4.2131789559836999E-2</v>
      </c>
      <c r="O14" s="17">
        <v>7.3646511141895799E-2</v>
      </c>
      <c r="P14" s="17">
        <v>7.8225196948668599E-2</v>
      </c>
      <c r="Q14" s="17">
        <v>8.8944942907890401E-2</v>
      </c>
      <c r="R14" s="17"/>
      <c r="S14" s="17">
        <v>0.105028484585201</v>
      </c>
      <c r="T14" s="17">
        <v>7.4871324785418497E-2</v>
      </c>
      <c r="U14" s="17">
        <v>3.5195199472511998E-2</v>
      </c>
      <c r="V14" s="17">
        <v>5.84370728863286E-2</v>
      </c>
      <c r="W14" s="17">
        <v>9.9521534265196498E-2</v>
      </c>
      <c r="X14" s="17">
        <v>4.7942773927323303E-2</v>
      </c>
      <c r="Y14" s="17">
        <v>4.5458080470719003E-2</v>
      </c>
      <c r="Z14" s="17">
        <v>0.10391630434045</v>
      </c>
      <c r="AA14" s="17">
        <v>8.08260821399302E-2</v>
      </c>
      <c r="AB14" s="17">
        <v>3.9952372613932099E-2</v>
      </c>
      <c r="AC14" s="17">
        <v>6.3531316657315096E-2</v>
      </c>
      <c r="AD14" s="17">
        <v>9.2318316621542898E-2</v>
      </c>
      <c r="AE14" s="17"/>
      <c r="AF14" s="17">
        <v>5.6905149043858003E-2</v>
      </c>
      <c r="AG14" s="17">
        <v>5.9365849418182001E-2</v>
      </c>
      <c r="AH14" s="17">
        <v>0.14530636425476701</v>
      </c>
      <c r="AI14" s="17"/>
      <c r="AJ14" s="17">
        <v>4.2458891294221202E-2</v>
      </c>
      <c r="AK14" s="17">
        <v>5.4862796633829397E-2</v>
      </c>
      <c r="AL14" s="17">
        <v>7.0372265827126995E-2</v>
      </c>
      <c r="AM14" s="17"/>
      <c r="AN14" s="17">
        <v>8.7962866620688501E-2</v>
      </c>
      <c r="AO14" s="17">
        <v>8.4868526646527095E-2</v>
      </c>
      <c r="AP14" s="17">
        <v>6.6325290323125896E-2</v>
      </c>
      <c r="AQ14" s="17">
        <v>4.5505642521364402E-2</v>
      </c>
      <c r="AR14" s="17">
        <v>0</v>
      </c>
      <c r="AS14" s="17"/>
      <c r="AT14" s="17">
        <v>7.0313708278990306E-2</v>
      </c>
      <c r="AU14" s="17">
        <v>5.8173475465626699E-2</v>
      </c>
      <c r="AV14" s="17"/>
      <c r="AW14" s="17">
        <v>3.1472215549824697E-2</v>
      </c>
      <c r="AX14" s="17">
        <v>5.3565759734036697E-2</v>
      </c>
      <c r="AY14" s="17">
        <v>0.119809730628887</v>
      </c>
    </row>
    <row r="15" spans="2:51">
      <c r="B15" s="18" t="s">
        <v>138</v>
      </c>
      <c r="C15" s="21">
        <v>0.53106401143711801</v>
      </c>
      <c r="D15" s="21">
        <v>0.55846008838938399</v>
      </c>
      <c r="E15" s="21">
        <v>0.502864465163815</v>
      </c>
      <c r="F15" s="21"/>
      <c r="G15" s="21">
        <v>0.550412991159558</v>
      </c>
      <c r="H15" s="21">
        <v>0.55161991973075797</v>
      </c>
      <c r="I15" s="21">
        <v>0.52475592491530998</v>
      </c>
      <c r="J15" s="21">
        <v>0.53607662341410001</v>
      </c>
      <c r="K15" s="21">
        <v>0.498933310058573</v>
      </c>
      <c r="L15" s="21">
        <v>0.53234630275265904</v>
      </c>
      <c r="M15" s="21"/>
      <c r="N15" s="21">
        <v>0.64047850574849297</v>
      </c>
      <c r="O15" s="21">
        <v>0.54305949442245205</v>
      </c>
      <c r="P15" s="21">
        <v>0.44906288310446402</v>
      </c>
      <c r="Q15" s="21">
        <v>0.47348837219733297</v>
      </c>
      <c r="R15" s="21"/>
      <c r="S15" s="21">
        <v>0.59518196747848096</v>
      </c>
      <c r="T15" s="21">
        <v>0.53276803012773399</v>
      </c>
      <c r="U15" s="21">
        <v>0.520603710757508</v>
      </c>
      <c r="V15" s="21">
        <v>0.52783342933605004</v>
      </c>
      <c r="W15" s="21">
        <v>0.48649251140046001</v>
      </c>
      <c r="X15" s="21">
        <v>0.58092009135715506</v>
      </c>
      <c r="Y15" s="21">
        <v>0.58325832275945</v>
      </c>
      <c r="Z15" s="21">
        <v>0.39125798134024897</v>
      </c>
      <c r="AA15" s="21">
        <v>0.401739113731717</v>
      </c>
      <c r="AB15" s="21">
        <v>0.63467847072444605</v>
      </c>
      <c r="AC15" s="21">
        <v>0.480408909194872</v>
      </c>
      <c r="AD15" s="21">
        <v>0.68535124116570201</v>
      </c>
      <c r="AE15" s="21"/>
      <c r="AF15" s="21">
        <v>0.48350988914381599</v>
      </c>
      <c r="AG15" s="21">
        <v>0.60190632842537595</v>
      </c>
      <c r="AH15" s="21">
        <v>0.43996747552228799</v>
      </c>
      <c r="AI15" s="21"/>
      <c r="AJ15" s="21">
        <v>0.53823952283005905</v>
      </c>
      <c r="AK15" s="21">
        <v>0.59827959719474599</v>
      </c>
      <c r="AL15" s="21">
        <v>0.56592582100963695</v>
      </c>
      <c r="AM15" s="21"/>
      <c r="AN15" s="21">
        <v>0.39979925449901099</v>
      </c>
      <c r="AO15" s="21">
        <v>0.52265022127823202</v>
      </c>
      <c r="AP15" s="21">
        <v>0.58758343564903304</v>
      </c>
      <c r="AQ15" s="21">
        <v>0.718397325444323</v>
      </c>
      <c r="AR15" s="21">
        <v>0.80354938374301599</v>
      </c>
      <c r="AS15" s="21"/>
      <c r="AT15" s="21">
        <v>0.51937981605568495</v>
      </c>
      <c r="AU15" s="21">
        <v>0.62870712957244801</v>
      </c>
      <c r="AV15" s="21"/>
      <c r="AW15" s="21">
        <v>0.65747019515925698</v>
      </c>
      <c r="AX15" s="21">
        <v>0.51929033430054705</v>
      </c>
      <c r="AY15" s="21">
        <v>0.38173429694129302</v>
      </c>
    </row>
    <row r="16" spans="2:51">
      <c r="B16" s="18" t="s">
        <v>139</v>
      </c>
      <c r="C16" s="21">
        <v>0.146153995766581</v>
      </c>
      <c r="D16" s="21">
        <v>0.131201816717127</v>
      </c>
      <c r="E16" s="21">
        <v>0.16059132686340799</v>
      </c>
      <c r="F16" s="21"/>
      <c r="G16" s="21">
        <v>0.13143482568826001</v>
      </c>
      <c r="H16" s="21">
        <v>0.13394022943591299</v>
      </c>
      <c r="I16" s="21">
        <v>0.13933284757042799</v>
      </c>
      <c r="J16" s="21">
        <v>0.182452297027803</v>
      </c>
      <c r="K16" s="21">
        <v>0.164862889233576</v>
      </c>
      <c r="L16" s="21">
        <v>0.124080092072758</v>
      </c>
      <c r="M16" s="21"/>
      <c r="N16" s="21">
        <v>0.111487027922529</v>
      </c>
      <c r="O16" s="21">
        <v>0.164533245247693</v>
      </c>
      <c r="P16" s="21">
        <v>0.14763403803473699</v>
      </c>
      <c r="Q16" s="21">
        <v>0.16517929922180299</v>
      </c>
      <c r="R16" s="21"/>
      <c r="S16" s="21">
        <v>9.2992761516314096E-2</v>
      </c>
      <c r="T16" s="21">
        <v>0.19854208767168799</v>
      </c>
      <c r="U16" s="21">
        <v>0.20000541842354699</v>
      </c>
      <c r="V16" s="21">
        <v>0.14857109651612799</v>
      </c>
      <c r="W16" s="21">
        <v>0.103921496405032</v>
      </c>
      <c r="X16" s="21">
        <v>0.12529434948048401</v>
      </c>
      <c r="Y16" s="21">
        <v>0.13306060618288301</v>
      </c>
      <c r="Z16" s="21">
        <v>0.1280893556628</v>
      </c>
      <c r="AA16" s="21">
        <v>0.20170709549454499</v>
      </c>
      <c r="AB16" s="21">
        <v>8.7386542090112193E-2</v>
      </c>
      <c r="AC16" s="21">
        <v>0.14885148267937201</v>
      </c>
      <c r="AD16" s="21">
        <v>0.14987103012051101</v>
      </c>
      <c r="AE16" s="21"/>
      <c r="AF16" s="21">
        <v>0.18631136785035299</v>
      </c>
      <c r="AG16" s="21">
        <v>0.109869410031947</v>
      </c>
      <c r="AH16" s="21">
        <v>0.14223957416660099</v>
      </c>
      <c r="AI16" s="21"/>
      <c r="AJ16" s="21">
        <v>0.14965286489429899</v>
      </c>
      <c r="AK16" s="21">
        <v>0.122485201048346</v>
      </c>
      <c r="AL16" s="21">
        <v>0.112153661159657</v>
      </c>
      <c r="AM16" s="21"/>
      <c r="AN16" s="21">
        <v>0.218370490731082</v>
      </c>
      <c r="AO16" s="21">
        <v>0.14269464950638</v>
      </c>
      <c r="AP16" s="21">
        <v>0.13083613420128301</v>
      </c>
      <c r="AQ16" s="21">
        <v>6.0594467860252202E-2</v>
      </c>
      <c r="AR16" s="21">
        <v>8.8762209231890404E-2</v>
      </c>
      <c r="AS16" s="21"/>
      <c r="AT16" s="21">
        <v>0.15046618141506199</v>
      </c>
      <c r="AU16" s="21">
        <v>0.11255803708534</v>
      </c>
      <c r="AV16" s="21"/>
      <c r="AW16" s="21">
        <v>0.12680050896360801</v>
      </c>
      <c r="AX16" s="21">
        <v>0.126340510773816</v>
      </c>
      <c r="AY16" s="21">
        <v>0.174217534179893</v>
      </c>
    </row>
    <row r="17" spans="2:51">
      <c r="B17" s="18" t="s">
        <v>140</v>
      </c>
      <c r="C17" s="22">
        <v>0.38491001567053701</v>
      </c>
      <c r="D17" s="22">
        <v>0.427258271672256</v>
      </c>
      <c r="E17" s="22">
        <v>0.34227313830040701</v>
      </c>
      <c r="F17" s="22"/>
      <c r="G17" s="22">
        <v>0.41897816547129701</v>
      </c>
      <c r="H17" s="22">
        <v>0.41767969029484497</v>
      </c>
      <c r="I17" s="22">
        <v>0.38542307734488201</v>
      </c>
      <c r="J17" s="22">
        <v>0.35362432638629698</v>
      </c>
      <c r="K17" s="22">
        <v>0.33407042082499699</v>
      </c>
      <c r="L17" s="22">
        <v>0.40826621067990199</v>
      </c>
      <c r="M17" s="22"/>
      <c r="N17" s="22">
        <v>0.52899147782596401</v>
      </c>
      <c r="O17" s="22">
        <v>0.37852624917476002</v>
      </c>
      <c r="P17" s="22">
        <v>0.301428845069727</v>
      </c>
      <c r="Q17" s="22">
        <v>0.30830907297553101</v>
      </c>
      <c r="R17" s="22"/>
      <c r="S17" s="22">
        <v>0.50218920596216698</v>
      </c>
      <c r="T17" s="22">
        <v>0.33422594245604598</v>
      </c>
      <c r="U17" s="22">
        <v>0.32059829233396098</v>
      </c>
      <c r="V17" s="22">
        <v>0.379262332819922</v>
      </c>
      <c r="W17" s="22">
        <v>0.382571014995428</v>
      </c>
      <c r="X17" s="22">
        <v>0.45562574187667199</v>
      </c>
      <c r="Y17" s="22">
        <v>0.45019771657656799</v>
      </c>
      <c r="Z17" s="22">
        <v>0.26316862567744997</v>
      </c>
      <c r="AA17" s="22">
        <v>0.20003201823717101</v>
      </c>
      <c r="AB17" s="22">
        <v>0.54729192863433396</v>
      </c>
      <c r="AC17" s="22">
        <v>0.33155742651550102</v>
      </c>
      <c r="AD17" s="22">
        <v>0.53548021104519095</v>
      </c>
      <c r="AE17" s="22"/>
      <c r="AF17" s="22">
        <v>0.29719852129346302</v>
      </c>
      <c r="AG17" s="22">
        <v>0.492036918393429</v>
      </c>
      <c r="AH17" s="22">
        <v>0.297727901355687</v>
      </c>
      <c r="AI17" s="22"/>
      <c r="AJ17" s="22">
        <v>0.38858665793576003</v>
      </c>
      <c r="AK17" s="22">
        <v>0.47579439614640001</v>
      </c>
      <c r="AL17" s="22">
        <v>0.45377215984997998</v>
      </c>
      <c r="AM17" s="22"/>
      <c r="AN17" s="22">
        <v>0.18142876376792899</v>
      </c>
      <c r="AO17" s="22">
        <v>0.37995557177185202</v>
      </c>
      <c r="AP17" s="22">
        <v>0.45674730144775</v>
      </c>
      <c r="AQ17" s="22">
        <v>0.65780285758407098</v>
      </c>
      <c r="AR17" s="22">
        <v>0.71478717451112594</v>
      </c>
      <c r="AS17" s="22"/>
      <c r="AT17" s="22">
        <v>0.36891363464062299</v>
      </c>
      <c r="AU17" s="22">
        <v>0.51614909248710805</v>
      </c>
      <c r="AV17" s="22"/>
      <c r="AW17" s="22">
        <v>0.53066968619564903</v>
      </c>
      <c r="AX17" s="22">
        <v>0.39294982352673202</v>
      </c>
      <c r="AY17" s="22">
        <v>0.20751676276139999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2022</v>
      </c>
      <c r="D7" s="10">
        <v>939</v>
      </c>
      <c r="E7" s="10">
        <v>1076</v>
      </c>
      <c r="F7" s="10"/>
      <c r="G7" s="10">
        <v>181</v>
      </c>
      <c r="H7" s="10">
        <v>280</v>
      </c>
      <c r="I7" s="10">
        <v>278</v>
      </c>
      <c r="J7" s="10">
        <v>353</v>
      </c>
      <c r="K7" s="10">
        <v>422</v>
      </c>
      <c r="L7" s="10">
        <v>508</v>
      </c>
      <c r="M7" s="10"/>
      <c r="N7" s="10">
        <v>584</v>
      </c>
      <c r="O7" s="10">
        <v>577</v>
      </c>
      <c r="P7" s="10">
        <v>386</v>
      </c>
      <c r="Q7" s="10">
        <v>464</v>
      </c>
      <c r="R7" s="10"/>
      <c r="S7" s="10">
        <v>210</v>
      </c>
      <c r="T7" s="10">
        <v>291</v>
      </c>
      <c r="U7" s="10">
        <v>193</v>
      </c>
      <c r="V7" s="10">
        <v>187</v>
      </c>
      <c r="W7" s="10">
        <v>152</v>
      </c>
      <c r="X7" s="10">
        <v>189</v>
      </c>
      <c r="Y7" s="10">
        <v>168</v>
      </c>
      <c r="Z7" s="10">
        <v>91</v>
      </c>
      <c r="AA7" s="10">
        <v>237</v>
      </c>
      <c r="AB7" s="10">
        <v>174</v>
      </c>
      <c r="AC7" s="10">
        <v>80</v>
      </c>
      <c r="AD7" s="10">
        <v>50</v>
      </c>
      <c r="AE7" s="10"/>
      <c r="AF7" s="10">
        <v>868</v>
      </c>
      <c r="AG7" s="10">
        <v>848</v>
      </c>
      <c r="AH7" s="10">
        <v>203</v>
      </c>
      <c r="AI7" s="10"/>
      <c r="AJ7" s="10">
        <v>462</v>
      </c>
      <c r="AK7" s="10">
        <v>627</v>
      </c>
      <c r="AL7" s="10">
        <v>181</v>
      </c>
      <c r="AM7" s="10"/>
      <c r="AN7" s="10">
        <v>428</v>
      </c>
      <c r="AO7" s="10">
        <v>362</v>
      </c>
      <c r="AP7" s="10">
        <v>475</v>
      </c>
      <c r="AQ7" s="10">
        <v>196</v>
      </c>
      <c r="AR7" s="10">
        <v>32</v>
      </c>
      <c r="AS7" s="10"/>
      <c r="AT7" s="10">
        <v>1857</v>
      </c>
      <c r="AU7" s="10">
        <v>159</v>
      </c>
      <c r="AV7" s="10"/>
      <c r="AW7" s="10">
        <v>1097</v>
      </c>
      <c r="AX7" s="10">
        <v>266</v>
      </c>
      <c r="AY7" s="10">
        <v>659</v>
      </c>
    </row>
    <row r="8" spans="2:51" ht="30" customHeight="1">
      <c r="B8" s="11" t="s">
        <v>112</v>
      </c>
      <c r="C8" s="11">
        <v>2011</v>
      </c>
      <c r="D8" s="11">
        <v>960</v>
      </c>
      <c r="E8" s="11">
        <v>1044</v>
      </c>
      <c r="F8" s="11"/>
      <c r="G8" s="11">
        <v>208</v>
      </c>
      <c r="H8" s="11">
        <v>346</v>
      </c>
      <c r="I8" s="11">
        <v>312</v>
      </c>
      <c r="J8" s="11">
        <v>345</v>
      </c>
      <c r="K8" s="11">
        <v>344</v>
      </c>
      <c r="L8" s="11">
        <v>456</v>
      </c>
      <c r="M8" s="11"/>
      <c r="N8" s="11">
        <v>531</v>
      </c>
      <c r="O8" s="11">
        <v>529</v>
      </c>
      <c r="P8" s="11">
        <v>446</v>
      </c>
      <c r="Q8" s="11">
        <v>493</v>
      </c>
      <c r="R8" s="11"/>
      <c r="S8" s="11">
        <v>258</v>
      </c>
      <c r="T8" s="11">
        <v>275</v>
      </c>
      <c r="U8" s="11">
        <v>168</v>
      </c>
      <c r="V8" s="11">
        <v>194</v>
      </c>
      <c r="W8" s="11">
        <v>143</v>
      </c>
      <c r="X8" s="11">
        <v>203</v>
      </c>
      <c r="Y8" s="11">
        <v>156</v>
      </c>
      <c r="Z8" s="11">
        <v>78</v>
      </c>
      <c r="AA8" s="11">
        <v>226</v>
      </c>
      <c r="AB8" s="11">
        <v>174</v>
      </c>
      <c r="AC8" s="11">
        <v>81</v>
      </c>
      <c r="AD8" s="11">
        <v>54</v>
      </c>
      <c r="AE8" s="11"/>
      <c r="AF8" s="11">
        <v>843</v>
      </c>
      <c r="AG8" s="11">
        <v>829</v>
      </c>
      <c r="AH8" s="11">
        <v>224</v>
      </c>
      <c r="AI8" s="11"/>
      <c r="AJ8" s="11">
        <v>436</v>
      </c>
      <c r="AK8" s="11">
        <v>646</v>
      </c>
      <c r="AL8" s="11">
        <v>173</v>
      </c>
      <c r="AM8" s="11"/>
      <c r="AN8" s="11">
        <v>429</v>
      </c>
      <c r="AO8" s="11">
        <v>373</v>
      </c>
      <c r="AP8" s="11">
        <v>471</v>
      </c>
      <c r="AQ8" s="11">
        <v>195</v>
      </c>
      <c r="AR8" s="11">
        <v>29</v>
      </c>
      <c r="AS8" s="11"/>
      <c r="AT8" s="11">
        <v>1819</v>
      </c>
      <c r="AU8" s="11">
        <v>186</v>
      </c>
      <c r="AV8" s="11"/>
      <c r="AW8" s="11">
        <v>1049</v>
      </c>
      <c r="AX8" s="11">
        <v>278</v>
      </c>
      <c r="AY8" s="11">
        <v>685</v>
      </c>
    </row>
    <row r="9" spans="2:51">
      <c r="B9" s="18" t="s">
        <v>133</v>
      </c>
      <c r="C9" s="17">
        <v>0.203650347389601</v>
      </c>
      <c r="D9" s="17">
        <v>0.27386125572054099</v>
      </c>
      <c r="E9" s="17">
        <v>0.13650629911456599</v>
      </c>
      <c r="F9" s="17"/>
      <c r="G9" s="17">
        <v>0.16706328256233399</v>
      </c>
      <c r="H9" s="17">
        <v>0.16972875417018399</v>
      </c>
      <c r="I9" s="17">
        <v>0.24605513868985299</v>
      </c>
      <c r="J9" s="17">
        <v>0.224313060364701</v>
      </c>
      <c r="K9" s="17">
        <v>0.19921342348556001</v>
      </c>
      <c r="L9" s="17">
        <v>0.20481444557039</v>
      </c>
      <c r="M9" s="17"/>
      <c r="N9" s="17">
        <v>0.25542552401711299</v>
      </c>
      <c r="O9" s="17">
        <v>0.18744345552261499</v>
      </c>
      <c r="P9" s="17">
        <v>0.201201970360259</v>
      </c>
      <c r="Q9" s="17">
        <v>0.16501557161948999</v>
      </c>
      <c r="R9" s="17"/>
      <c r="S9" s="17">
        <v>0.17682300093153699</v>
      </c>
      <c r="T9" s="17">
        <v>0.18091721593646201</v>
      </c>
      <c r="U9" s="17">
        <v>0.21645673520946801</v>
      </c>
      <c r="V9" s="17">
        <v>0.18800377698728299</v>
      </c>
      <c r="W9" s="17">
        <v>0.23518305372039</v>
      </c>
      <c r="X9" s="17">
        <v>0.15550905870870099</v>
      </c>
      <c r="Y9" s="17">
        <v>0.25554251594998301</v>
      </c>
      <c r="Z9" s="17">
        <v>0.22993559999973501</v>
      </c>
      <c r="AA9" s="17">
        <v>0.25946318293556297</v>
      </c>
      <c r="AB9" s="17">
        <v>0.160026408158911</v>
      </c>
      <c r="AC9" s="17">
        <v>0.27291776018441699</v>
      </c>
      <c r="AD9" s="17">
        <v>0.17765534568747299</v>
      </c>
      <c r="AE9" s="17"/>
      <c r="AF9" s="17">
        <v>0.19651059614460301</v>
      </c>
      <c r="AG9" s="17">
        <v>0.22718518255290099</v>
      </c>
      <c r="AH9" s="17">
        <v>0.14794354125706199</v>
      </c>
      <c r="AI9" s="17"/>
      <c r="AJ9" s="17">
        <v>0.23908442933919999</v>
      </c>
      <c r="AK9" s="17">
        <v>0.22067267916565</v>
      </c>
      <c r="AL9" s="17">
        <v>0.25539990437930299</v>
      </c>
      <c r="AM9" s="17"/>
      <c r="AN9" s="17">
        <v>0.18261984274388901</v>
      </c>
      <c r="AO9" s="17">
        <v>0.19908323262310801</v>
      </c>
      <c r="AP9" s="17">
        <v>0.18713874849380599</v>
      </c>
      <c r="AQ9" s="17">
        <v>0.29300902107863003</v>
      </c>
      <c r="AR9" s="17">
        <v>0.49030511379384001</v>
      </c>
      <c r="AS9" s="17"/>
      <c r="AT9" s="17">
        <v>0.20035225673472201</v>
      </c>
      <c r="AU9" s="17">
        <v>0.22634023949913701</v>
      </c>
      <c r="AV9" s="17"/>
      <c r="AW9" s="17">
        <v>0.25500866129913702</v>
      </c>
      <c r="AX9" s="17">
        <v>0.159535122660207</v>
      </c>
      <c r="AY9" s="17">
        <v>0.14286999416072699</v>
      </c>
    </row>
    <row r="10" spans="2:51">
      <c r="B10" s="18" t="s">
        <v>134</v>
      </c>
      <c r="C10" s="17">
        <v>0.360636245935193</v>
      </c>
      <c r="D10" s="17">
        <v>0.36890521757156602</v>
      </c>
      <c r="E10" s="17">
        <v>0.35537475321816597</v>
      </c>
      <c r="F10" s="17"/>
      <c r="G10" s="17">
        <v>0.32855665654639998</v>
      </c>
      <c r="H10" s="17">
        <v>0.38250751967054802</v>
      </c>
      <c r="I10" s="17">
        <v>0.332301243942559</v>
      </c>
      <c r="J10" s="17">
        <v>0.39212673063273801</v>
      </c>
      <c r="K10" s="17">
        <v>0.32509446068925102</v>
      </c>
      <c r="L10" s="17">
        <v>0.38108053180743001</v>
      </c>
      <c r="M10" s="17"/>
      <c r="N10" s="17">
        <v>0.39201556237209401</v>
      </c>
      <c r="O10" s="17">
        <v>0.37596718643308502</v>
      </c>
      <c r="P10" s="17">
        <v>0.355489440082429</v>
      </c>
      <c r="Q10" s="17">
        <v>0.31714654702220302</v>
      </c>
      <c r="R10" s="17"/>
      <c r="S10" s="17">
        <v>0.42362520375963297</v>
      </c>
      <c r="T10" s="17">
        <v>0.33649472995818402</v>
      </c>
      <c r="U10" s="17">
        <v>0.36992468976970699</v>
      </c>
      <c r="V10" s="17">
        <v>0.35688810506299701</v>
      </c>
      <c r="W10" s="17">
        <v>0.33728729918394801</v>
      </c>
      <c r="X10" s="17">
        <v>0.38401242537382002</v>
      </c>
      <c r="Y10" s="17">
        <v>0.34093338820422803</v>
      </c>
      <c r="Z10" s="17">
        <v>0.38756056810075301</v>
      </c>
      <c r="AA10" s="17">
        <v>0.338164823212808</v>
      </c>
      <c r="AB10" s="17">
        <v>0.34978853085163097</v>
      </c>
      <c r="AC10" s="17">
        <v>0.36229679583577401</v>
      </c>
      <c r="AD10" s="17">
        <v>0.28572542745857499</v>
      </c>
      <c r="AE10" s="17"/>
      <c r="AF10" s="17">
        <v>0.37525196291629298</v>
      </c>
      <c r="AG10" s="17">
        <v>0.35675267318244003</v>
      </c>
      <c r="AH10" s="17">
        <v>0.32344778674142699</v>
      </c>
      <c r="AI10" s="17"/>
      <c r="AJ10" s="17">
        <v>0.39092128489963901</v>
      </c>
      <c r="AK10" s="17">
        <v>0.39587231476977902</v>
      </c>
      <c r="AL10" s="17">
        <v>0.32668936171711999</v>
      </c>
      <c r="AM10" s="17"/>
      <c r="AN10" s="17">
        <v>0.301394210522545</v>
      </c>
      <c r="AO10" s="17">
        <v>0.36095549918844699</v>
      </c>
      <c r="AP10" s="17">
        <v>0.38066345005597801</v>
      </c>
      <c r="AQ10" s="17">
        <v>0.37685893061197101</v>
      </c>
      <c r="AR10" s="17">
        <v>0.22929076060645801</v>
      </c>
      <c r="AS10" s="17"/>
      <c r="AT10" s="17">
        <v>0.36597230944527398</v>
      </c>
      <c r="AU10" s="17">
        <v>0.31929912748511502</v>
      </c>
      <c r="AV10" s="17"/>
      <c r="AW10" s="17">
        <v>0.39633282895590299</v>
      </c>
      <c r="AX10" s="17">
        <v>0.35254669801336302</v>
      </c>
      <c r="AY10" s="17">
        <v>0.30923834659301502</v>
      </c>
    </row>
    <row r="11" spans="2:51">
      <c r="B11" s="18" t="s">
        <v>135</v>
      </c>
      <c r="C11" s="17">
        <v>0.31940402181662297</v>
      </c>
      <c r="D11" s="17">
        <v>0.26190333627402301</v>
      </c>
      <c r="E11" s="17">
        <v>0.371752056462617</v>
      </c>
      <c r="F11" s="17"/>
      <c r="G11" s="17">
        <v>0.36355138943156401</v>
      </c>
      <c r="H11" s="17">
        <v>0.30827470036132598</v>
      </c>
      <c r="I11" s="17">
        <v>0.286333350895561</v>
      </c>
      <c r="J11" s="17">
        <v>0.24500168090562199</v>
      </c>
      <c r="K11" s="17">
        <v>0.36562982154614199</v>
      </c>
      <c r="L11" s="17">
        <v>0.351734219897886</v>
      </c>
      <c r="M11" s="17"/>
      <c r="N11" s="17">
        <v>0.27012730637657101</v>
      </c>
      <c r="O11" s="17">
        <v>0.314097211361412</v>
      </c>
      <c r="P11" s="17">
        <v>0.317252733551389</v>
      </c>
      <c r="Q11" s="17">
        <v>0.37952797563436302</v>
      </c>
      <c r="R11" s="17"/>
      <c r="S11" s="17">
        <v>0.29161325723022202</v>
      </c>
      <c r="T11" s="17">
        <v>0.348425822719022</v>
      </c>
      <c r="U11" s="17">
        <v>0.313224473357814</v>
      </c>
      <c r="V11" s="17">
        <v>0.34160629595886599</v>
      </c>
      <c r="W11" s="17">
        <v>0.29326819019491601</v>
      </c>
      <c r="X11" s="17">
        <v>0.37184988480883902</v>
      </c>
      <c r="Y11" s="17">
        <v>0.292109755720243</v>
      </c>
      <c r="Z11" s="17">
        <v>0.33678881214967998</v>
      </c>
      <c r="AA11" s="17">
        <v>0.27465258825483801</v>
      </c>
      <c r="AB11" s="17">
        <v>0.34061431473640402</v>
      </c>
      <c r="AC11" s="17">
        <v>0.28839847352541398</v>
      </c>
      <c r="AD11" s="17">
        <v>0.33444201802986301</v>
      </c>
      <c r="AE11" s="17"/>
      <c r="AF11" s="17">
        <v>0.31869390909582501</v>
      </c>
      <c r="AG11" s="17">
        <v>0.301308975541702</v>
      </c>
      <c r="AH11" s="17">
        <v>0.38582879803681303</v>
      </c>
      <c r="AI11" s="17"/>
      <c r="AJ11" s="17">
        <v>0.29034041797867799</v>
      </c>
      <c r="AK11" s="17">
        <v>0.25919509659449202</v>
      </c>
      <c r="AL11" s="17">
        <v>0.36539351349766702</v>
      </c>
      <c r="AM11" s="17"/>
      <c r="AN11" s="17">
        <v>0.38335949290965898</v>
      </c>
      <c r="AO11" s="17">
        <v>0.31186221368685602</v>
      </c>
      <c r="AP11" s="17">
        <v>0.31914512048052901</v>
      </c>
      <c r="AQ11" s="17">
        <v>0.231562757202704</v>
      </c>
      <c r="AR11" s="17">
        <v>0.18068102399338201</v>
      </c>
      <c r="AS11" s="17"/>
      <c r="AT11" s="17">
        <v>0.32120248050898098</v>
      </c>
      <c r="AU11" s="17">
        <v>0.30694430719730698</v>
      </c>
      <c r="AV11" s="17"/>
      <c r="AW11" s="17">
        <v>0.27326869522966102</v>
      </c>
      <c r="AX11" s="17">
        <v>0.36007494567981402</v>
      </c>
      <c r="AY11" s="17">
        <v>0.373580661416819</v>
      </c>
    </row>
    <row r="12" spans="2:51">
      <c r="B12" s="18" t="s">
        <v>136</v>
      </c>
      <c r="C12" s="17">
        <v>6.3298074008384206E-2</v>
      </c>
      <c r="D12" s="17">
        <v>5.7607335264882702E-2</v>
      </c>
      <c r="E12" s="17">
        <v>6.8945325964270707E-2</v>
      </c>
      <c r="F12" s="17"/>
      <c r="G12" s="17">
        <v>7.65330361948727E-2</v>
      </c>
      <c r="H12" s="17">
        <v>8.4010902148900696E-2</v>
      </c>
      <c r="I12" s="17">
        <v>7.4488878318543103E-2</v>
      </c>
      <c r="J12" s="17">
        <v>6.0550157020028902E-2</v>
      </c>
      <c r="K12" s="17">
        <v>5.9419820951147603E-2</v>
      </c>
      <c r="L12" s="17">
        <v>3.8865260140193099E-2</v>
      </c>
      <c r="M12" s="17"/>
      <c r="N12" s="17">
        <v>4.5401930702764201E-2</v>
      </c>
      <c r="O12" s="17">
        <v>6.5354440641634606E-2</v>
      </c>
      <c r="P12" s="17">
        <v>6.6736695286441106E-2</v>
      </c>
      <c r="Q12" s="17">
        <v>7.7019853788566794E-2</v>
      </c>
      <c r="R12" s="17"/>
      <c r="S12" s="17">
        <v>5.7802288255160601E-2</v>
      </c>
      <c r="T12" s="17">
        <v>7.4234930161466095E-2</v>
      </c>
      <c r="U12" s="17">
        <v>6.2394399892623797E-2</v>
      </c>
      <c r="V12" s="17">
        <v>7.06979282305122E-2</v>
      </c>
      <c r="W12" s="17">
        <v>6.1572835608418301E-2</v>
      </c>
      <c r="X12" s="17">
        <v>5.1519606089834802E-2</v>
      </c>
      <c r="Y12" s="17">
        <v>5.8756422462771303E-2</v>
      </c>
      <c r="Z12" s="17">
        <v>1.0415266486908799E-2</v>
      </c>
      <c r="AA12" s="17">
        <v>8.0954743044244798E-2</v>
      </c>
      <c r="AB12" s="17">
        <v>8.84795889481826E-2</v>
      </c>
      <c r="AC12" s="17">
        <v>1.55752642887723E-2</v>
      </c>
      <c r="AD12" s="17">
        <v>6.4542754679685899E-2</v>
      </c>
      <c r="AE12" s="17"/>
      <c r="AF12" s="17">
        <v>6.3058675644127399E-2</v>
      </c>
      <c r="AG12" s="17">
        <v>5.9586207922683897E-2</v>
      </c>
      <c r="AH12" s="17">
        <v>8.1451809270171302E-2</v>
      </c>
      <c r="AI12" s="17"/>
      <c r="AJ12" s="17">
        <v>5.1267568279658803E-2</v>
      </c>
      <c r="AK12" s="17">
        <v>6.0448766484479603E-2</v>
      </c>
      <c r="AL12" s="17">
        <v>4.7074434027164103E-2</v>
      </c>
      <c r="AM12" s="17"/>
      <c r="AN12" s="17">
        <v>8.2647164060519099E-2</v>
      </c>
      <c r="AO12" s="17">
        <v>7.2717242199565199E-2</v>
      </c>
      <c r="AP12" s="17">
        <v>5.7024407742672999E-2</v>
      </c>
      <c r="AQ12" s="17">
        <v>5.6223302314750402E-2</v>
      </c>
      <c r="AR12" s="17">
        <v>9.97231016063201E-2</v>
      </c>
      <c r="AS12" s="17"/>
      <c r="AT12" s="17">
        <v>6.10909627128286E-2</v>
      </c>
      <c r="AU12" s="17">
        <v>8.6788003950139095E-2</v>
      </c>
      <c r="AV12" s="17"/>
      <c r="AW12" s="17">
        <v>4.5676335718210899E-2</v>
      </c>
      <c r="AX12" s="17">
        <v>8.2513352790345093E-2</v>
      </c>
      <c r="AY12" s="17">
        <v>8.2498840620398403E-2</v>
      </c>
    </row>
    <row r="13" spans="2:51">
      <c r="B13" s="18" t="s">
        <v>137</v>
      </c>
      <c r="C13" s="17">
        <v>1.73247747528209E-2</v>
      </c>
      <c r="D13" s="17">
        <v>1.7179929093529899E-2</v>
      </c>
      <c r="E13" s="17">
        <v>1.7570732589146699E-2</v>
      </c>
      <c r="F13" s="17"/>
      <c r="G13" s="17">
        <v>2.95510988812334E-2</v>
      </c>
      <c r="H13" s="17">
        <v>2.0909410857984201E-2</v>
      </c>
      <c r="I13" s="17">
        <v>1.47213355673559E-2</v>
      </c>
      <c r="J13" s="17">
        <v>2.0761199401072801E-2</v>
      </c>
      <c r="K13" s="17">
        <v>2.2171702576141501E-2</v>
      </c>
      <c r="L13" s="17">
        <v>4.5390801066873404E-3</v>
      </c>
      <c r="M13" s="17"/>
      <c r="N13" s="17">
        <v>1.13047891081293E-2</v>
      </c>
      <c r="O13" s="17">
        <v>1.60829832095086E-2</v>
      </c>
      <c r="P13" s="17">
        <v>1.92299222711153E-2</v>
      </c>
      <c r="Q13" s="17">
        <v>2.3805647485896302E-2</v>
      </c>
      <c r="R13" s="17"/>
      <c r="S13" s="17">
        <v>2.3108165839461799E-2</v>
      </c>
      <c r="T13" s="17">
        <v>2.2021818510081899E-2</v>
      </c>
      <c r="U13" s="17">
        <v>6.7443228081859102E-3</v>
      </c>
      <c r="V13" s="17">
        <v>1.77846409772398E-2</v>
      </c>
      <c r="W13" s="17">
        <v>1.25109384664902E-2</v>
      </c>
      <c r="X13" s="17">
        <v>0</v>
      </c>
      <c r="Y13" s="17">
        <v>2.04349930133274E-2</v>
      </c>
      <c r="Z13" s="17">
        <v>0</v>
      </c>
      <c r="AA13" s="17">
        <v>1.55945970135941E-2</v>
      </c>
      <c r="AB13" s="17">
        <v>3.0649557482455798E-2</v>
      </c>
      <c r="AC13" s="17">
        <v>0</v>
      </c>
      <c r="AD13" s="17">
        <v>8.1169124544937896E-2</v>
      </c>
      <c r="AE13" s="17"/>
      <c r="AF13" s="17">
        <v>1.18302270404738E-2</v>
      </c>
      <c r="AG13" s="17">
        <v>2.0705987400228301E-2</v>
      </c>
      <c r="AH13" s="17">
        <v>2.5102938695386101E-2</v>
      </c>
      <c r="AI13" s="17"/>
      <c r="AJ13" s="17">
        <v>1.4046260044589301E-2</v>
      </c>
      <c r="AK13" s="17">
        <v>2.78837459749306E-2</v>
      </c>
      <c r="AL13" s="17">
        <v>0</v>
      </c>
      <c r="AM13" s="17"/>
      <c r="AN13" s="17">
        <v>1.63261225547702E-2</v>
      </c>
      <c r="AO13" s="17">
        <v>1.5746567140391101E-2</v>
      </c>
      <c r="AP13" s="17">
        <v>1.8542057528003999E-2</v>
      </c>
      <c r="AQ13" s="17">
        <v>2.6333183055346598E-2</v>
      </c>
      <c r="AR13" s="17">
        <v>0</v>
      </c>
      <c r="AS13" s="17"/>
      <c r="AT13" s="17">
        <v>1.5852902589476001E-2</v>
      </c>
      <c r="AU13" s="17">
        <v>2.71648378727842E-2</v>
      </c>
      <c r="AV13" s="17"/>
      <c r="AW13" s="17">
        <v>1.66860775577213E-2</v>
      </c>
      <c r="AX13" s="17">
        <v>4.7284059726616203E-3</v>
      </c>
      <c r="AY13" s="17">
        <v>2.3410524955053101E-2</v>
      </c>
    </row>
    <row r="14" spans="2:51">
      <c r="B14" s="18" t="s">
        <v>119</v>
      </c>
      <c r="C14" s="17">
        <v>3.5686536097377798E-2</v>
      </c>
      <c r="D14" s="17">
        <v>2.0542926075457098E-2</v>
      </c>
      <c r="E14" s="17">
        <v>4.9850832651234099E-2</v>
      </c>
      <c r="F14" s="17"/>
      <c r="G14" s="17">
        <v>3.4744536383596897E-2</v>
      </c>
      <c r="H14" s="17">
        <v>3.45687127910572E-2</v>
      </c>
      <c r="I14" s="17">
        <v>4.61000525861276E-2</v>
      </c>
      <c r="J14" s="17">
        <v>5.7247171675837198E-2</v>
      </c>
      <c r="K14" s="17">
        <v>2.8470770751758599E-2</v>
      </c>
      <c r="L14" s="17">
        <v>1.8966462477414701E-2</v>
      </c>
      <c r="M14" s="17"/>
      <c r="N14" s="17">
        <v>2.5724887423327999E-2</v>
      </c>
      <c r="O14" s="17">
        <v>4.1054722831744203E-2</v>
      </c>
      <c r="P14" s="17">
        <v>4.0089238448366697E-2</v>
      </c>
      <c r="Q14" s="17">
        <v>3.7484404449481798E-2</v>
      </c>
      <c r="R14" s="17"/>
      <c r="S14" s="17">
        <v>2.7028083983985599E-2</v>
      </c>
      <c r="T14" s="17">
        <v>3.7905482714783903E-2</v>
      </c>
      <c r="U14" s="17">
        <v>3.1255378962200799E-2</v>
      </c>
      <c r="V14" s="17">
        <v>2.5019252783101902E-2</v>
      </c>
      <c r="W14" s="17">
        <v>6.0177682825837298E-2</v>
      </c>
      <c r="X14" s="17">
        <v>3.7109025018804399E-2</v>
      </c>
      <c r="Y14" s="17">
        <v>3.22229246494476E-2</v>
      </c>
      <c r="Z14" s="17">
        <v>3.5299753262923401E-2</v>
      </c>
      <c r="AA14" s="17">
        <v>3.1170065538951401E-2</v>
      </c>
      <c r="AB14" s="17">
        <v>3.04415998224161E-2</v>
      </c>
      <c r="AC14" s="17">
        <v>6.0811706165622502E-2</v>
      </c>
      <c r="AD14" s="17">
        <v>5.6465329599464702E-2</v>
      </c>
      <c r="AE14" s="17"/>
      <c r="AF14" s="17">
        <v>3.46546291586773E-2</v>
      </c>
      <c r="AG14" s="17">
        <v>3.44609734000456E-2</v>
      </c>
      <c r="AH14" s="17">
        <v>3.6225125999141003E-2</v>
      </c>
      <c r="AI14" s="17"/>
      <c r="AJ14" s="17">
        <v>1.43400394582343E-2</v>
      </c>
      <c r="AK14" s="17">
        <v>3.5927397010668702E-2</v>
      </c>
      <c r="AL14" s="17">
        <v>5.4427863787457004E-3</v>
      </c>
      <c r="AM14" s="17"/>
      <c r="AN14" s="17">
        <v>3.3653167208618197E-2</v>
      </c>
      <c r="AO14" s="17">
        <v>3.9635245161632797E-2</v>
      </c>
      <c r="AP14" s="17">
        <v>3.7486215699009902E-2</v>
      </c>
      <c r="AQ14" s="17">
        <v>1.6012805736598201E-2</v>
      </c>
      <c r="AR14" s="17">
        <v>0</v>
      </c>
      <c r="AS14" s="17"/>
      <c r="AT14" s="17">
        <v>3.5529088008718901E-2</v>
      </c>
      <c r="AU14" s="17">
        <v>3.3463483995516602E-2</v>
      </c>
      <c r="AV14" s="17"/>
      <c r="AW14" s="17">
        <v>1.30274012393666E-2</v>
      </c>
      <c r="AX14" s="17">
        <v>4.0601474883609899E-2</v>
      </c>
      <c r="AY14" s="17">
        <v>6.8401632253987599E-2</v>
      </c>
    </row>
    <row r="15" spans="2:51">
      <c r="B15" s="18" t="s">
        <v>138</v>
      </c>
      <c r="C15" s="21">
        <v>0.56428659332479403</v>
      </c>
      <c r="D15" s="21">
        <v>0.64276647329210701</v>
      </c>
      <c r="E15" s="21">
        <v>0.49188105233273099</v>
      </c>
      <c r="F15" s="21"/>
      <c r="G15" s="21">
        <v>0.49561993910873298</v>
      </c>
      <c r="H15" s="21">
        <v>0.55223627384073204</v>
      </c>
      <c r="I15" s="21">
        <v>0.57835638263241196</v>
      </c>
      <c r="J15" s="21">
        <v>0.61643979099743895</v>
      </c>
      <c r="K15" s="21">
        <v>0.524307884174811</v>
      </c>
      <c r="L15" s="21">
        <v>0.58589497737781904</v>
      </c>
      <c r="M15" s="21"/>
      <c r="N15" s="21">
        <v>0.64744108638920805</v>
      </c>
      <c r="O15" s="21">
        <v>0.56341064195570101</v>
      </c>
      <c r="P15" s="21">
        <v>0.556691410442688</v>
      </c>
      <c r="Q15" s="21">
        <v>0.48216211864169201</v>
      </c>
      <c r="R15" s="21"/>
      <c r="S15" s="21">
        <v>0.60044820469117099</v>
      </c>
      <c r="T15" s="21">
        <v>0.51741194589464601</v>
      </c>
      <c r="U15" s="21">
        <v>0.586381424979176</v>
      </c>
      <c r="V15" s="21">
        <v>0.54489188205028005</v>
      </c>
      <c r="W15" s="21">
        <v>0.57247035290433801</v>
      </c>
      <c r="X15" s="21">
        <v>0.53952148408252198</v>
      </c>
      <c r="Y15" s="21">
        <v>0.59647590415421103</v>
      </c>
      <c r="Z15" s="21">
        <v>0.61749616810048802</v>
      </c>
      <c r="AA15" s="21">
        <v>0.59762800614837097</v>
      </c>
      <c r="AB15" s="21">
        <v>0.50981493901054198</v>
      </c>
      <c r="AC15" s="21">
        <v>0.63521455602019095</v>
      </c>
      <c r="AD15" s="21">
        <v>0.46338077314604897</v>
      </c>
      <c r="AE15" s="21"/>
      <c r="AF15" s="21">
        <v>0.57176255906089601</v>
      </c>
      <c r="AG15" s="21">
        <v>0.58393785573534096</v>
      </c>
      <c r="AH15" s="21">
        <v>0.47139132799848898</v>
      </c>
      <c r="AI15" s="21"/>
      <c r="AJ15" s="21">
        <v>0.63000571423884</v>
      </c>
      <c r="AK15" s="21">
        <v>0.61654499393542905</v>
      </c>
      <c r="AL15" s="21">
        <v>0.58208926609642297</v>
      </c>
      <c r="AM15" s="21"/>
      <c r="AN15" s="21">
        <v>0.48401405326643299</v>
      </c>
      <c r="AO15" s="21">
        <v>0.56003873181155495</v>
      </c>
      <c r="AP15" s="21">
        <v>0.56780219854978398</v>
      </c>
      <c r="AQ15" s="21">
        <v>0.66986795169060098</v>
      </c>
      <c r="AR15" s="21">
        <v>0.71959587440029804</v>
      </c>
      <c r="AS15" s="21"/>
      <c r="AT15" s="21">
        <v>0.56632456617999505</v>
      </c>
      <c r="AU15" s="21">
        <v>0.54563936698425297</v>
      </c>
      <c r="AV15" s="21"/>
      <c r="AW15" s="21">
        <v>0.65134149025503996</v>
      </c>
      <c r="AX15" s="21">
        <v>0.51208182067357</v>
      </c>
      <c r="AY15" s="21">
        <v>0.45210834075374201</v>
      </c>
    </row>
    <row r="16" spans="2:51">
      <c r="B16" s="18" t="s">
        <v>139</v>
      </c>
      <c r="C16" s="21">
        <v>8.0622848761205096E-2</v>
      </c>
      <c r="D16" s="21">
        <v>7.4787264358412597E-2</v>
      </c>
      <c r="E16" s="21">
        <v>8.6516058553417305E-2</v>
      </c>
      <c r="F16" s="21"/>
      <c r="G16" s="21">
        <v>0.10608413507610601</v>
      </c>
      <c r="H16" s="21">
        <v>0.10492031300688499</v>
      </c>
      <c r="I16" s="21">
        <v>8.9210213885899101E-2</v>
      </c>
      <c r="J16" s="21">
        <v>8.1311356421101696E-2</v>
      </c>
      <c r="K16" s="21">
        <v>8.1591523527289003E-2</v>
      </c>
      <c r="L16" s="21">
        <v>4.3404340246880398E-2</v>
      </c>
      <c r="M16" s="21"/>
      <c r="N16" s="21">
        <v>5.6706719810893501E-2</v>
      </c>
      <c r="O16" s="21">
        <v>8.1437423851143206E-2</v>
      </c>
      <c r="P16" s="21">
        <v>8.5966617557556399E-2</v>
      </c>
      <c r="Q16" s="21">
        <v>0.10082550127446301</v>
      </c>
      <c r="R16" s="21"/>
      <c r="S16" s="21">
        <v>8.09104540946224E-2</v>
      </c>
      <c r="T16" s="21">
        <v>9.6256748671548001E-2</v>
      </c>
      <c r="U16" s="21">
        <v>6.9138722700809702E-2</v>
      </c>
      <c r="V16" s="21">
        <v>8.8482569207752104E-2</v>
      </c>
      <c r="W16" s="21">
        <v>7.4083774074908598E-2</v>
      </c>
      <c r="X16" s="21">
        <v>5.1519606089834802E-2</v>
      </c>
      <c r="Y16" s="21">
        <v>7.9191415476098703E-2</v>
      </c>
      <c r="Z16" s="21">
        <v>1.0415266486908799E-2</v>
      </c>
      <c r="AA16" s="21">
        <v>9.6549340057838898E-2</v>
      </c>
      <c r="AB16" s="21">
        <v>0.119129146430638</v>
      </c>
      <c r="AC16" s="21">
        <v>1.55752642887723E-2</v>
      </c>
      <c r="AD16" s="21">
        <v>0.145711879224624</v>
      </c>
      <c r="AE16" s="21"/>
      <c r="AF16" s="21">
        <v>7.4888902684601202E-2</v>
      </c>
      <c r="AG16" s="21">
        <v>8.0292195322912194E-2</v>
      </c>
      <c r="AH16" s="21">
        <v>0.106554747965557</v>
      </c>
      <c r="AI16" s="21"/>
      <c r="AJ16" s="21">
        <v>6.5313828324248202E-2</v>
      </c>
      <c r="AK16" s="21">
        <v>8.8332512459410206E-2</v>
      </c>
      <c r="AL16" s="21">
        <v>4.7074434027164103E-2</v>
      </c>
      <c r="AM16" s="21"/>
      <c r="AN16" s="21">
        <v>9.8973286615289299E-2</v>
      </c>
      <c r="AO16" s="21">
        <v>8.8463809339956304E-2</v>
      </c>
      <c r="AP16" s="21">
        <v>7.5566465270677105E-2</v>
      </c>
      <c r="AQ16" s="21">
        <v>8.2556485370096994E-2</v>
      </c>
      <c r="AR16" s="21">
        <v>9.97231016063201E-2</v>
      </c>
      <c r="AS16" s="21"/>
      <c r="AT16" s="21">
        <v>7.6943865302304695E-2</v>
      </c>
      <c r="AU16" s="21">
        <v>0.11395284182292301</v>
      </c>
      <c r="AV16" s="21"/>
      <c r="AW16" s="21">
        <v>6.2362413275932199E-2</v>
      </c>
      <c r="AX16" s="21">
        <v>8.7241758763006799E-2</v>
      </c>
      <c r="AY16" s="21">
        <v>0.105909365575451</v>
      </c>
    </row>
    <row r="17" spans="2:51">
      <c r="B17" s="18" t="s">
        <v>140</v>
      </c>
      <c r="C17" s="22">
        <v>0.48366374456358902</v>
      </c>
      <c r="D17" s="22">
        <v>0.56797920893369402</v>
      </c>
      <c r="E17" s="22">
        <v>0.40536499377931401</v>
      </c>
      <c r="F17" s="22"/>
      <c r="G17" s="22">
        <v>0.389535804032627</v>
      </c>
      <c r="H17" s="22">
        <v>0.447315960833847</v>
      </c>
      <c r="I17" s="22">
        <v>0.48914616874651301</v>
      </c>
      <c r="J17" s="22">
        <v>0.53512843457633696</v>
      </c>
      <c r="K17" s="22">
        <v>0.44271636064752201</v>
      </c>
      <c r="L17" s="22">
        <v>0.54249063713093904</v>
      </c>
      <c r="M17" s="22"/>
      <c r="N17" s="22">
        <v>0.59073436657831402</v>
      </c>
      <c r="O17" s="22">
        <v>0.48197321810455801</v>
      </c>
      <c r="P17" s="22">
        <v>0.47072479288513203</v>
      </c>
      <c r="Q17" s="22">
        <v>0.38133661736722901</v>
      </c>
      <c r="R17" s="22"/>
      <c r="S17" s="22">
        <v>0.51953775059654805</v>
      </c>
      <c r="T17" s="22">
        <v>0.42115519722309802</v>
      </c>
      <c r="U17" s="22">
        <v>0.517242702278366</v>
      </c>
      <c r="V17" s="22">
        <v>0.456409312842528</v>
      </c>
      <c r="W17" s="22">
        <v>0.49838657882942999</v>
      </c>
      <c r="X17" s="22">
        <v>0.48800187799268702</v>
      </c>
      <c r="Y17" s="22">
        <v>0.51728448867811205</v>
      </c>
      <c r="Z17" s="22">
        <v>0.60708090161357897</v>
      </c>
      <c r="AA17" s="22">
        <v>0.50107866609053298</v>
      </c>
      <c r="AB17" s="22">
        <v>0.39068579257990299</v>
      </c>
      <c r="AC17" s="22">
        <v>0.61963929173141896</v>
      </c>
      <c r="AD17" s="22">
        <v>0.317668893921425</v>
      </c>
      <c r="AE17" s="22"/>
      <c r="AF17" s="22">
        <v>0.49687365637629499</v>
      </c>
      <c r="AG17" s="22">
        <v>0.50364566041242897</v>
      </c>
      <c r="AH17" s="22">
        <v>0.36483658003293101</v>
      </c>
      <c r="AI17" s="22"/>
      <c r="AJ17" s="22">
        <v>0.56469188591459196</v>
      </c>
      <c r="AK17" s="22">
        <v>0.52821248147601896</v>
      </c>
      <c r="AL17" s="22">
        <v>0.53501483206925904</v>
      </c>
      <c r="AM17" s="22"/>
      <c r="AN17" s="22">
        <v>0.38504076665114401</v>
      </c>
      <c r="AO17" s="22">
        <v>0.47157492247159799</v>
      </c>
      <c r="AP17" s="22">
        <v>0.49223573327910702</v>
      </c>
      <c r="AQ17" s="22">
        <v>0.58731146632050402</v>
      </c>
      <c r="AR17" s="22">
        <v>0.61987277279397801</v>
      </c>
      <c r="AS17" s="22"/>
      <c r="AT17" s="22">
        <v>0.48938070087768998</v>
      </c>
      <c r="AU17" s="22">
        <v>0.43168652516132899</v>
      </c>
      <c r="AV17" s="22"/>
      <c r="AW17" s="22">
        <v>0.58897907697910701</v>
      </c>
      <c r="AX17" s="22">
        <v>0.424840061910563</v>
      </c>
      <c r="AY17" s="22">
        <v>0.34619897517829001</v>
      </c>
    </row>
    <row r="18" spans="2:51">
      <c r="B18" t="s">
        <v>17</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1010</v>
      </c>
      <c r="D7" s="10">
        <v>486</v>
      </c>
      <c r="E7" s="10">
        <v>519</v>
      </c>
      <c r="F7" s="10"/>
      <c r="G7" s="10">
        <v>83</v>
      </c>
      <c r="H7" s="10">
        <v>142</v>
      </c>
      <c r="I7" s="10">
        <v>138</v>
      </c>
      <c r="J7" s="10">
        <v>180</v>
      </c>
      <c r="K7" s="10">
        <v>216</v>
      </c>
      <c r="L7" s="10">
        <v>251</v>
      </c>
      <c r="M7" s="10"/>
      <c r="N7" s="10">
        <v>292</v>
      </c>
      <c r="O7" s="10">
        <v>285</v>
      </c>
      <c r="P7" s="10">
        <v>189</v>
      </c>
      <c r="Q7" s="10">
        <v>239</v>
      </c>
      <c r="R7" s="10"/>
      <c r="S7" s="10">
        <v>108</v>
      </c>
      <c r="T7" s="10">
        <v>147</v>
      </c>
      <c r="U7" s="10">
        <v>90</v>
      </c>
      <c r="V7" s="10">
        <v>88</v>
      </c>
      <c r="W7" s="10">
        <v>85</v>
      </c>
      <c r="X7" s="10">
        <v>91</v>
      </c>
      <c r="Y7" s="10">
        <v>102</v>
      </c>
      <c r="Z7" s="10">
        <v>45</v>
      </c>
      <c r="AA7" s="10">
        <v>122</v>
      </c>
      <c r="AB7" s="10">
        <v>70</v>
      </c>
      <c r="AC7" s="10">
        <v>48</v>
      </c>
      <c r="AD7" s="10">
        <v>14</v>
      </c>
      <c r="AE7" s="10"/>
      <c r="AF7" s="10">
        <v>423</v>
      </c>
      <c r="AG7" s="10">
        <v>407</v>
      </c>
      <c r="AH7" s="10">
        <v>118</v>
      </c>
      <c r="AI7" s="10"/>
      <c r="AJ7" s="10">
        <v>257</v>
      </c>
      <c r="AK7" s="10">
        <v>319</v>
      </c>
      <c r="AL7" s="10">
        <v>72</v>
      </c>
      <c r="AM7" s="10"/>
      <c r="AN7" s="10">
        <v>222</v>
      </c>
      <c r="AO7" s="10">
        <v>189</v>
      </c>
      <c r="AP7" s="10">
        <v>235</v>
      </c>
      <c r="AQ7" s="10">
        <v>104</v>
      </c>
      <c r="AR7" s="10">
        <v>19</v>
      </c>
      <c r="AS7" s="10"/>
      <c r="AT7" s="10">
        <v>919</v>
      </c>
      <c r="AU7" s="10">
        <v>87</v>
      </c>
      <c r="AV7" s="10"/>
      <c r="AW7" s="10">
        <v>507</v>
      </c>
      <c r="AX7" s="10">
        <v>94</v>
      </c>
      <c r="AY7" s="10">
        <v>409</v>
      </c>
    </row>
    <row r="8" spans="2:51" ht="30" customHeight="1">
      <c r="B8" s="11" t="s">
        <v>112</v>
      </c>
      <c r="C8" s="11">
        <v>1003</v>
      </c>
      <c r="D8" s="11">
        <v>496</v>
      </c>
      <c r="E8" s="11">
        <v>502</v>
      </c>
      <c r="F8" s="11"/>
      <c r="G8" s="11">
        <v>94</v>
      </c>
      <c r="H8" s="11">
        <v>174</v>
      </c>
      <c r="I8" s="11">
        <v>157</v>
      </c>
      <c r="J8" s="11">
        <v>176</v>
      </c>
      <c r="K8" s="11">
        <v>173</v>
      </c>
      <c r="L8" s="11">
        <v>229</v>
      </c>
      <c r="M8" s="11"/>
      <c r="N8" s="11">
        <v>267</v>
      </c>
      <c r="O8" s="11">
        <v>259</v>
      </c>
      <c r="P8" s="11">
        <v>219</v>
      </c>
      <c r="Q8" s="11">
        <v>253</v>
      </c>
      <c r="R8" s="11"/>
      <c r="S8" s="11">
        <v>126</v>
      </c>
      <c r="T8" s="11">
        <v>141</v>
      </c>
      <c r="U8" s="11">
        <v>79</v>
      </c>
      <c r="V8" s="11">
        <v>93</v>
      </c>
      <c r="W8" s="11">
        <v>83</v>
      </c>
      <c r="X8" s="11">
        <v>96</v>
      </c>
      <c r="Y8" s="11">
        <v>97</v>
      </c>
      <c r="Z8" s="11">
        <v>41</v>
      </c>
      <c r="AA8" s="11">
        <v>115</v>
      </c>
      <c r="AB8" s="11">
        <v>70</v>
      </c>
      <c r="AC8" s="11">
        <v>48</v>
      </c>
      <c r="AD8" s="11">
        <v>15</v>
      </c>
      <c r="AE8" s="11"/>
      <c r="AF8" s="11">
        <v>403</v>
      </c>
      <c r="AG8" s="11">
        <v>401</v>
      </c>
      <c r="AH8" s="11">
        <v>131</v>
      </c>
      <c r="AI8" s="11"/>
      <c r="AJ8" s="11">
        <v>242</v>
      </c>
      <c r="AK8" s="11">
        <v>330</v>
      </c>
      <c r="AL8" s="11">
        <v>70</v>
      </c>
      <c r="AM8" s="11"/>
      <c r="AN8" s="11">
        <v>224</v>
      </c>
      <c r="AO8" s="11">
        <v>191</v>
      </c>
      <c r="AP8" s="11">
        <v>231</v>
      </c>
      <c r="AQ8" s="11">
        <v>106</v>
      </c>
      <c r="AR8" s="11">
        <v>17</v>
      </c>
      <c r="AS8" s="11"/>
      <c r="AT8" s="11">
        <v>901</v>
      </c>
      <c r="AU8" s="11">
        <v>98</v>
      </c>
      <c r="AV8" s="11"/>
      <c r="AW8" s="11">
        <v>494</v>
      </c>
      <c r="AX8" s="11">
        <v>99</v>
      </c>
      <c r="AY8" s="11">
        <v>410</v>
      </c>
    </row>
    <row r="9" spans="2:51">
      <c r="B9" s="18" t="s">
        <v>133</v>
      </c>
      <c r="C9" s="17">
        <v>0.109630108412288</v>
      </c>
      <c r="D9" s="17">
        <v>0.14224496701118</v>
      </c>
      <c r="E9" s="17">
        <v>7.8546498343180393E-2</v>
      </c>
      <c r="F9" s="17"/>
      <c r="G9" s="17">
        <v>9.6497488585213995E-2</v>
      </c>
      <c r="H9" s="17">
        <v>0.14672838821956499</v>
      </c>
      <c r="I9" s="17">
        <v>0.122911360277158</v>
      </c>
      <c r="J9" s="17">
        <v>8.59961892901559E-2</v>
      </c>
      <c r="K9" s="17">
        <v>8.0609058270063302E-2</v>
      </c>
      <c r="L9" s="17">
        <v>0.11789335928174099</v>
      </c>
      <c r="M9" s="17"/>
      <c r="N9" s="17">
        <v>0.13549489488889499</v>
      </c>
      <c r="O9" s="17">
        <v>6.7717625934663794E-2</v>
      </c>
      <c r="P9" s="17">
        <v>0.113785066532385</v>
      </c>
      <c r="Q9" s="17">
        <v>0.120425492683639</v>
      </c>
      <c r="R9" s="17"/>
      <c r="S9" s="17">
        <v>0.118576204853024</v>
      </c>
      <c r="T9" s="17">
        <v>0.103026633365917</v>
      </c>
      <c r="U9" s="17">
        <v>0.124552903027752</v>
      </c>
      <c r="V9" s="17">
        <v>0.113661740286157</v>
      </c>
      <c r="W9" s="17">
        <v>7.2409663750023195E-2</v>
      </c>
      <c r="X9" s="17">
        <v>9.8148334059185299E-2</v>
      </c>
      <c r="Y9" s="17">
        <v>0.172771245490111</v>
      </c>
      <c r="Z9" s="17">
        <v>6.8958331720999105E-2</v>
      </c>
      <c r="AA9" s="17">
        <v>7.7245219291460707E-2</v>
      </c>
      <c r="AB9" s="17">
        <v>0.146010889434699</v>
      </c>
      <c r="AC9" s="17">
        <v>8.8666908919970602E-2</v>
      </c>
      <c r="AD9" s="17">
        <v>0.119565431581411</v>
      </c>
      <c r="AE9" s="17"/>
      <c r="AF9" s="17">
        <v>0.11904355523071899</v>
      </c>
      <c r="AG9" s="17">
        <v>0.10694341785652201</v>
      </c>
      <c r="AH9" s="17">
        <v>0.105835353539088</v>
      </c>
      <c r="AI9" s="17"/>
      <c r="AJ9" s="17">
        <v>0.120967567776394</v>
      </c>
      <c r="AK9" s="17">
        <v>0.12766089513387399</v>
      </c>
      <c r="AL9" s="17">
        <v>0.13824738555945701</v>
      </c>
      <c r="AM9" s="17"/>
      <c r="AN9" s="17">
        <v>9.65157506474799E-2</v>
      </c>
      <c r="AO9" s="17">
        <v>8.9131816504478004E-2</v>
      </c>
      <c r="AP9" s="17">
        <v>0.110975610431992</v>
      </c>
      <c r="AQ9" s="17">
        <v>0.230359433072894</v>
      </c>
      <c r="AR9" s="17">
        <v>0.16400245145991199</v>
      </c>
      <c r="AS9" s="17"/>
      <c r="AT9" s="17">
        <v>0.10782472128274</v>
      </c>
      <c r="AU9" s="17">
        <v>0.11861422989619599</v>
      </c>
      <c r="AV9" s="17"/>
      <c r="AW9" s="17">
        <v>0.152191896575192</v>
      </c>
      <c r="AX9" s="17">
        <v>9.8279541548500701E-2</v>
      </c>
      <c r="AY9" s="17">
        <v>6.11267882782826E-2</v>
      </c>
    </row>
    <row r="10" spans="2:51">
      <c r="B10" s="18" t="s">
        <v>134</v>
      </c>
      <c r="C10" s="17">
        <v>0.302020495554918</v>
      </c>
      <c r="D10" s="17">
        <v>0.31408835465631402</v>
      </c>
      <c r="E10" s="17">
        <v>0.28876891257828802</v>
      </c>
      <c r="F10" s="17"/>
      <c r="G10" s="17">
        <v>0.27702997120798001</v>
      </c>
      <c r="H10" s="17">
        <v>0.25179522795530601</v>
      </c>
      <c r="I10" s="17">
        <v>0.25465094558474899</v>
      </c>
      <c r="J10" s="17">
        <v>0.32255611347451002</v>
      </c>
      <c r="K10" s="17">
        <v>0.33127270291058097</v>
      </c>
      <c r="L10" s="17">
        <v>0.34504380610249202</v>
      </c>
      <c r="M10" s="17"/>
      <c r="N10" s="17">
        <v>0.31082894138932599</v>
      </c>
      <c r="O10" s="17">
        <v>0.334461482431269</v>
      </c>
      <c r="P10" s="17">
        <v>0.247360988018301</v>
      </c>
      <c r="Q10" s="17">
        <v>0.31205221298538999</v>
      </c>
      <c r="R10" s="17"/>
      <c r="S10" s="17">
        <v>0.34417698224154197</v>
      </c>
      <c r="T10" s="17">
        <v>0.311937298330077</v>
      </c>
      <c r="U10" s="17">
        <v>0.29937698755005498</v>
      </c>
      <c r="V10" s="17">
        <v>0.31227924289687897</v>
      </c>
      <c r="W10" s="17">
        <v>0.23083083870611901</v>
      </c>
      <c r="X10" s="17">
        <v>0.28475309926889503</v>
      </c>
      <c r="Y10" s="17">
        <v>0.34925711873905901</v>
      </c>
      <c r="Z10" s="17">
        <v>0.28174582425207001</v>
      </c>
      <c r="AA10" s="17">
        <v>0.28779931312627799</v>
      </c>
      <c r="AB10" s="17">
        <v>0.30486306426723703</v>
      </c>
      <c r="AC10" s="17">
        <v>0.25257156262140601</v>
      </c>
      <c r="AD10" s="17">
        <v>0.31345763033340002</v>
      </c>
      <c r="AE10" s="17"/>
      <c r="AF10" s="17">
        <v>0.31191465560674397</v>
      </c>
      <c r="AG10" s="17">
        <v>0.33508654725466602</v>
      </c>
      <c r="AH10" s="17">
        <v>0.19076232469175</v>
      </c>
      <c r="AI10" s="17"/>
      <c r="AJ10" s="17">
        <v>0.34471124515322898</v>
      </c>
      <c r="AK10" s="17">
        <v>0.30777947269944</v>
      </c>
      <c r="AL10" s="17">
        <v>0.353776708021182</v>
      </c>
      <c r="AM10" s="17"/>
      <c r="AN10" s="17">
        <v>0.29582973693743803</v>
      </c>
      <c r="AO10" s="17">
        <v>0.281566982240263</v>
      </c>
      <c r="AP10" s="17">
        <v>0.32783381237772702</v>
      </c>
      <c r="AQ10" s="17">
        <v>0.276735673949286</v>
      </c>
      <c r="AR10" s="17">
        <v>0.25384051785151501</v>
      </c>
      <c r="AS10" s="17"/>
      <c r="AT10" s="17">
        <v>0.30230499568136199</v>
      </c>
      <c r="AU10" s="17">
        <v>0.30255575864878298</v>
      </c>
      <c r="AV10" s="17"/>
      <c r="AW10" s="17">
        <v>0.30626971118724999</v>
      </c>
      <c r="AX10" s="17">
        <v>0.38763422235554901</v>
      </c>
      <c r="AY10" s="17">
        <v>0.27630880124343199</v>
      </c>
    </row>
    <row r="11" spans="2:51">
      <c r="B11" s="18" t="s">
        <v>135</v>
      </c>
      <c r="C11" s="17">
        <v>0.32941561382756002</v>
      </c>
      <c r="D11" s="17">
        <v>0.31465127422463701</v>
      </c>
      <c r="E11" s="17">
        <v>0.34364797457448099</v>
      </c>
      <c r="F11" s="17"/>
      <c r="G11" s="17">
        <v>0.26345407670736298</v>
      </c>
      <c r="H11" s="17">
        <v>0.36039216949382902</v>
      </c>
      <c r="I11" s="17">
        <v>0.35841487352367601</v>
      </c>
      <c r="J11" s="17">
        <v>0.359236920588966</v>
      </c>
      <c r="K11" s="17">
        <v>0.32227592217991802</v>
      </c>
      <c r="L11" s="17">
        <v>0.29556301019180298</v>
      </c>
      <c r="M11" s="17"/>
      <c r="N11" s="17">
        <v>0.31320272149852801</v>
      </c>
      <c r="O11" s="17">
        <v>0.32184933113098402</v>
      </c>
      <c r="P11" s="17">
        <v>0.37198182763708398</v>
      </c>
      <c r="Q11" s="17">
        <v>0.32000456312968301</v>
      </c>
      <c r="R11" s="17"/>
      <c r="S11" s="17">
        <v>0.34363142866262703</v>
      </c>
      <c r="T11" s="17">
        <v>0.31924287246733801</v>
      </c>
      <c r="U11" s="17">
        <v>0.365802370612334</v>
      </c>
      <c r="V11" s="17">
        <v>0.34199447062133498</v>
      </c>
      <c r="W11" s="17">
        <v>0.37713388689390598</v>
      </c>
      <c r="X11" s="17">
        <v>0.30462859444268903</v>
      </c>
      <c r="Y11" s="17">
        <v>0.23340610598094699</v>
      </c>
      <c r="Z11" s="17">
        <v>0.369207553214845</v>
      </c>
      <c r="AA11" s="17">
        <v>0.36869925616686</v>
      </c>
      <c r="AB11" s="17">
        <v>0.28206332982252502</v>
      </c>
      <c r="AC11" s="17">
        <v>0.35805411480328397</v>
      </c>
      <c r="AD11" s="17">
        <v>0.27140454827808203</v>
      </c>
      <c r="AE11" s="17"/>
      <c r="AF11" s="17">
        <v>0.31148801287160299</v>
      </c>
      <c r="AG11" s="17">
        <v>0.33808348903447599</v>
      </c>
      <c r="AH11" s="17">
        <v>0.38557785024472702</v>
      </c>
      <c r="AI11" s="17"/>
      <c r="AJ11" s="17">
        <v>0.29149119224868802</v>
      </c>
      <c r="AK11" s="17">
        <v>0.31991124046228098</v>
      </c>
      <c r="AL11" s="17">
        <v>0.32135427595155902</v>
      </c>
      <c r="AM11" s="17"/>
      <c r="AN11" s="17">
        <v>0.33974424524038999</v>
      </c>
      <c r="AO11" s="17">
        <v>0.29510188959512301</v>
      </c>
      <c r="AP11" s="17">
        <v>0.28870458503965002</v>
      </c>
      <c r="AQ11" s="17">
        <v>0.35358584273149801</v>
      </c>
      <c r="AR11" s="17">
        <v>0.39259839241994299</v>
      </c>
      <c r="AS11" s="17"/>
      <c r="AT11" s="17">
        <v>0.32441521510670301</v>
      </c>
      <c r="AU11" s="17">
        <v>0.378803600373947</v>
      </c>
      <c r="AV11" s="17"/>
      <c r="AW11" s="17">
        <v>0.297376537524011</v>
      </c>
      <c r="AX11" s="17">
        <v>0.30007727792712302</v>
      </c>
      <c r="AY11" s="17">
        <v>0.375040963402681</v>
      </c>
    </row>
    <row r="12" spans="2:51">
      <c r="B12" s="18" t="s">
        <v>136</v>
      </c>
      <c r="C12" s="17">
        <v>6.25456476573195E-2</v>
      </c>
      <c r="D12" s="17">
        <v>5.1510237886839803E-2</v>
      </c>
      <c r="E12" s="17">
        <v>7.4072903647064495E-2</v>
      </c>
      <c r="F12" s="17"/>
      <c r="G12" s="17">
        <v>0.11828864719281899</v>
      </c>
      <c r="H12" s="17">
        <v>5.6659869961266401E-2</v>
      </c>
      <c r="I12" s="17">
        <v>4.5343482460109399E-2</v>
      </c>
      <c r="J12" s="17">
        <v>7.1788743017100101E-2</v>
      </c>
      <c r="K12" s="17">
        <v>6.3423618526897402E-2</v>
      </c>
      <c r="L12" s="17">
        <v>4.8145724923210099E-2</v>
      </c>
      <c r="M12" s="17"/>
      <c r="N12" s="17">
        <v>6.7864504694087904E-2</v>
      </c>
      <c r="O12" s="17">
        <v>5.79980281296665E-2</v>
      </c>
      <c r="P12" s="17">
        <v>8.13014211358557E-2</v>
      </c>
      <c r="Q12" s="17">
        <v>4.3110985679168698E-2</v>
      </c>
      <c r="R12" s="17"/>
      <c r="S12" s="17">
        <v>5.36025275009272E-2</v>
      </c>
      <c r="T12" s="17">
        <v>5.0262280861732102E-2</v>
      </c>
      <c r="U12" s="17">
        <v>5.2843484838965601E-2</v>
      </c>
      <c r="V12" s="17">
        <v>5.7680999815631698E-2</v>
      </c>
      <c r="W12" s="17">
        <v>7.2936614498578203E-2</v>
      </c>
      <c r="X12" s="17">
        <v>8.1794652877226898E-2</v>
      </c>
      <c r="Y12" s="17">
        <v>6.9929219164988801E-2</v>
      </c>
      <c r="Z12" s="17">
        <v>7.8523969996337706E-2</v>
      </c>
      <c r="AA12" s="17">
        <v>6.4433945492779102E-2</v>
      </c>
      <c r="AB12" s="17">
        <v>5.9253445450546401E-2</v>
      </c>
      <c r="AC12" s="17">
        <v>5.6319026206768402E-2</v>
      </c>
      <c r="AD12" s="17">
        <v>8.3966694522744301E-2</v>
      </c>
      <c r="AE12" s="17"/>
      <c r="AF12" s="17">
        <v>8.3835970773661297E-2</v>
      </c>
      <c r="AG12" s="17">
        <v>4.0772872065381202E-2</v>
      </c>
      <c r="AH12" s="17">
        <v>3.47602622961702E-2</v>
      </c>
      <c r="AI12" s="17"/>
      <c r="AJ12" s="17">
        <v>9.3081310883844595E-2</v>
      </c>
      <c r="AK12" s="17">
        <v>5.1235728785880903E-2</v>
      </c>
      <c r="AL12" s="17">
        <v>2.9243860304427299E-2</v>
      </c>
      <c r="AM12" s="17"/>
      <c r="AN12" s="17">
        <v>6.4796615202574903E-2</v>
      </c>
      <c r="AO12" s="17">
        <v>8.6670456366133602E-2</v>
      </c>
      <c r="AP12" s="17">
        <v>6.5036719634318493E-2</v>
      </c>
      <c r="AQ12" s="17">
        <v>4.3637424260875302E-2</v>
      </c>
      <c r="AR12" s="17">
        <v>3.9230981968730899E-2</v>
      </c>
      <c r="AS12" s="17"/>
      <c r="AT12" s="17">
        <v>6.5316312152240305E-2</v>
      </c>
      <c r="AU12" s="17">
        <v>3.9626698730565901E-2</v>
      </c>
      <c r="AV12" s="17"/>
      <c r="AW12" s="17">
        <v>5.4747902282656399E-2</v>
      </c>
      <c r="AX12" s="17">
        <v>9.5488652441802796E-2</v>
      </c>
      <c r="AY12" s="17">
        <v>6.4006907071910493E-2</v>
      </c>
    </row>
    <row r="13" spans="2:51">
      <c r="B13" s="18" t="s">
        <v>137</v>
      </c>
      <c r="C13" s="17">
        <v>2.5972469205062999E-2</v>
      </c>
      <c r="D13" s="17">
        <v>2.45882253660424E-2</v>
      </c>
      <c r="E13" s="17">
        <v>2.7602144397002301E-2</v>
      </c>
      <c r="F13" s="17"/>
      <c r="G13" s="17">
        <v>2.6418616864250299E-2</v>
      </c>
      <c r="H13" s="17">
        <v>3.4882381157144197E-2</v>
      </c>
      <c r="I13" s="17">
        <v>3.1870481768576299E-2</v>
      </c>
      <c r="J13" s="17">
        <v>1.8509982187199701E-2</v>
      </c>
      <c r="K13" s="17">
        <v>1.8859769485842798E-2</v>
      </c>
      <c r="L13" s="17">
        <v>2.6096875521693201E-2</v>
      </c>
      <c r="M13" s="17"/>
      <c r="N13" s="17">
        <v>1.73276940341127E-2</v>
      </c>
      <c r="O13" s="17">
        <v>2.6961592307405201E-2</v>
      </c>
      <c r="P13" s="17">
        <v>2.7358972363920299E-2</v>
      </c>
      <c r="Q13" s="17">
        <v>3.3342943896533798E-2</v>
      </c>
      <c r="R13" s="17"/>
      <c r="S13" s="17">
        <v>2.6157609517850601E-2</v>
      </c>
      <c r="T13" s="17">
        <v>3.1970623325004402E-2</v>
      </c>
      <c r="U13" s="17">
        <v>2.1396167510376801E-2</v>
      </c>
      <c r="V13" s="17">
        <v>0</v>
      </c>
      <c r="W13" s="17">
        <v>1.41337913872442E-2</v>
      </c>
      <c r="X13" s="17">
        <v>1.8847889522516301E-2</v>
      </c>
      <c r="Y13" s="17">
        <v>7.5287588249012003E-3</v>
      </c>
      <c r="Z13" s="17">
        <v>1.6931266699681299E-2</v>
      </c>
      <c r="AA13" s="17">
        <v>4.4005023607499097E-2</v>
      </c>
      <c r="AB13" s="17">
        <v>2.5363384843982699E-2</v>
      </c>
      <c r="AC13" s="17">
        <v>0.11099450597175201</v>
      </c>
      <c r="AD13" s="17">
        <v>0</v>
      </c>
      <c r="AE13" s="17"/>
      <c r="AF13" s="17">
        <v>2.5644693390726999E-2</v>
      </c>
      <c r="AG13" s="17">
        <v>2.0819442978626701E-2</v>
      </c>
      <c r="AH13" s="17">
        <v>5.6450857625077899E-2</v>
      </c>
      <c r="AI13" s="17"/>
      <c r="AJ13" s="17">
        <v>3.5092059000673102E-2</v>
      </c>
      <c r="AK13" s="17">
        <v>2.8081635973678399E-2</v>
      </c>
      <c r="AL13" s="17">
        <v>1.52146106864752E-2</v>
      </c>
      <c r="AM13" s="17"/>
      <c r="AN13" s="17">
        <v>2.6530957018030401E-2</v>
      </c>
      <c r="AO13" s="17">
        <v>3.1809819993053601E-2</v>
      </c>
      <c r="AP13" s="17">
        <v>2.6824636525314999E-2</v>
      </c>
      <c r="AQ13" s="17">
        <v>1.6988739458935202E-2</v>
      </c>
      <c r="AR13" s="17">
        <v>4.9531227263159498E-2</v>
      </c>
      <c r="AS13" s="17"/>
      <c r="AT13" s="17">
        <v>2.60691862681749E-2</v>
      </c>
      <c r="AU13" s="17">
        <v>2.6183488053224201E-2</v>
      </c>
      <c r="AV13" s="17"/>
      <c r="AW13" s="17">
        <v>2.52538261535236E-2</v>
      </c>
      <c r="AX13" s="17">
        <v>1.02335493899397E-2</v>
      </c>
      <c r="AY13" s="17">
        <v>3.06239588906079E-2</v>
      </c>
    </row>
    <row r="14" spans="2:51">
      <c r="B14" s="18" t="s">
        <v>119</v>
      </c>
      <c r="C14" s="17">
        <v>0.17041566534285099</v>
      </c>
      <c r="D14" s="17">
        <v>0.152916940854987</v>
      </c>
      <c r="E14" s="17">
        <v>0.187361566459984</v>
      </c>
      <c r="F14" s="17"/>
      <c r="G14" s="17">
        <v>0.21831119944237301</v>
      </c>
      <c r="H14" s="17">
        <v>0.14954196321289001</v>
      </c>
      <c r="I14" s="17">
        <v>0.186808856385731</v>
      </c>
      <c r="J14" s="17">
        <v>0.141912051442068</v>
      </c>
      <c r="K14" s="17">
        <v>0.18355892862669701</v>
      </c>
      <c r="L14" s="17">
        <v>0.16725722397906101</v>
      </c>
      <c r="M14" s="17"/>
      <c r="N14" s="17">
        <v>0.15528124349505101</v>
      </c>
      <c r="O14" s="17">
        <v>0.19101194006601199</v>
      </c>
      <c r="P14" s="17">
        <v>0.15821172431245401</v>
      </c>
      <c r="Q14" s="17">
        <v>0.17106380162558499</v>
      </c>
      <c r="R14" s="17"/>
      <c r="S14" s="17">
        <v>0.113855247224029</v>
      </c>
      <c r="T14" s="17">
        <v>0.18356029164993101</v>
      </c>
      <c r="U14" s="17">
        <v>0.13602808646051701</v>
      </c>
      <c r="V14" s="17">
        <v>0.17438354637999801</v>
      </c>
      <c r="W14" s="17">
        <v>0.23255520476413</v>
      </c>
      <c r="X14" s="17">
        <v>0.21182742982948699</v>
      </c>
      <c r="Y14" s="17">
        <v>0.16710755179999401</v>
      </c>
      <c r="Z14" s="17">
        <v>0.18463305411606701</v>
      </c>
      <c r="AA14" s="17">
        <v>0.15781724231512301</v>
      </c>
      <c r="AB14" s="17">
        <v>0.18244588618100999</v>
      </c>
      <c r="AC14" s="17">
        <v>0.13339388147681899</v>
      </c>
      <c r="AD14" s="17">
        <v>0.21160569528436199</v>
      </c>
      <c r="AE14" s="17"/>
      <c r="AF14" s="17">
        <v>0.148073112126546</v>
      </c>
      <c r="AG14" s="17">
        <v>0.15829423081032901</v>
      </c>
      <c r="AH14" s="17">
        <v>0.22661335160318799</v>
      </c>
      <c r="AI14" s="17"/>
      <c r="AJ14" s="17">
        <v>0.11465662493717201</v>
      </c>
      <c r="AK14" s="17">
        <v>0.165331026944846</v>
      </c>
      <c r="AL14" s="17">
        <v>0.1421631594769</v>
      </c>
      <c r="AM14" s="17"/>
      <c r="AN14" s="17">
        <v>0.17658269495408599</v>
      </c>
      <c r="AO14" s="17">
        <v>0.21571903530094899</v>
      </c>
      <c r="AP14" s="17">
        <v>0.18062463599099701</v>
      </c>
      <c r="AQ14" s="17">
        <v>7.8692886526512101E-2</v>
      </c>
      <c r="AR14" s="17">
        <v>0.10079642903674001</v>
      </c>
      <c r="AS14" s="17"/>
      <c r="AT14" s="17">
        <v>0.174069569508779</v>
      </c>
      <c r="AU14" s="17">
        <v>0.134216224297283</v>
      </c>
      <c r="AV14" s="17"/>
      <c r="AW14" s="17">
        <v>0.16416012627736601</v>
      </c>
      <c r="AX14" s="17">
        <v>0.108286756337085</v>
      </c>
      <c r="AY14" s="17">
        <v>0.19289258111308599</v>
      </c>
    </row>
    <row r="15" spans="2:51">
      <c r="B15" s="18" t="s">
        <v>138</v>
      </c>
      <c r="C15" s="21">
        <v>0.41165060396720599</v>
      </c>
      <c r="D15" s="21">
        <v>0.45633332166749402</v>
      </c>
      <c r="E15" s="21">
        <v>0.36731541092146802</v>
      </c>
      <c r="F15" s="21"/>
      <c r="G15" s="21">
        <v>0.37352745979319402</v>
      </c>
      <c r="H15" s="21">
        <v>0.39852361617486998</v>
      </c>
      <c r="I15" s="21">
        <v>0.37756230586190698</v>
      </c>
      <c r="J15" s="21">
        <v>0.40855230276466598</v>
      </c>
      <c r="K15" s="21">
        <v>0.41188176118064501</v>
      </c>
      <c r="L15" s="21">
        <v>0.46293716538423302</v>
      </c>
      <c r="M15" s="21"/>
      <c r="N15" s="21">
        <v>0.44632383627822098</v>
      </c>
      <c r="O15" s="21">
        <v>0.40217910836593201</v>
      </c>
      <c r="P15" s="21">
        <v>0.36114605455068599</v>
      </c>
      <c r="Q15" s="21">
        <v>0.43247770566902899</v>
      </c>
      <c r="R15" s="21"/>
      <c r="S15" s="21">
        <v>0.46275318709456598</v>
      </c>
      <c r="T15" s="21">
        <v>0.41496393169599399</v>
      </c>
      <c r="U15" s="21">
        <v>0.423929890577807</v>
      </c>
      <c r="V15" s="21">
        <v>0.42594098318303603</v>
      </c>
      <c r="W15" s="21">
        <v>0.30324050245614198</v>
      </c>
      <c r="X15" s="21">
        <v>0.38290143332808002</v>
      </c>
      <c r="Y15" s="21">
        <v>0.52202836422916898</v>
      </c>
      <c r="Z15" s="21">
        <v>0.35070415597306898</v>
      </c>
      <c r="AA15" s="21">
        <v>0.36504453241773899</v>
      </c>
      <c r="AB15" s="21">
        <v>0.450873953701935</v>
      </c>
      <c r="AC15" s="21">
        <v>0.34123847154137699</v>
      </c>
      <c r="AD15" s="21">
        <v>0.43302306191481099</v>
      </c>
      <c r="AE15" s="21"/>
      <c r="AF15" s="21">
        <v>0.430958210837463</v>
      </c>
      <c r="AG15" s="21">
        <v>0.44202996511118797</v>
      </c>
      <c r="AH15" s="21">
        <v>0.29659767823083799</v>
      </c>
      <c r="AI15" s="21"/>
      <c r="AJ15" s="21">
        <v>0.46567881292962299</v>
      </c>
      <c r="AK15" s="21">
        <v>0.43544036783331402</v>
      </c>
      <c r="AL15" s="21">
        <v>0.49202409358063898</v>
      </c>
      <c r="AM15" s="21"/>
      <c r="AN15" s="21">
        <v>0.392345487584918</v>
      </c>
      <c r="AO15" s="21">
        <v>0.37069879874474099</v>
      </c>
      <c r="AP15" s="21">
        <v>0.43880942280971902</v>
      </c>
      <c r="AQ15" s="21">
        <v>0.50709510702217997</v>
      </c>
      <c r="AR15" s="21">
        <v>0.417842969311427</v>
      </c>
      <c r="AS15" s="21"/>
      <c r="AT15" s="21">
        <v>0.410129716964103</v>
      </c>
      <c r="AU15" s="21">
        <v>0.42116998854498</v>
      </c>
      <c r="AV15" s="21"/>
      <c r="AW15" s="21">
        <v>0.45846160776244199</v>
      </c>
      <c r="AX15" s="21">
        <v>0.48591376390405</v>
      </c>
      <c r="AY15" s="21">
        <v>0.33743558952171498</v>
      </c>
    </row>
    <row r="16" spans="2:51">
      <c r="B16" s="18" t="s">
        <v>139</v>
      </c>
      <c r="C16" s="21">
        <v>8.8518116862382507E-2</v>
      </c>
      <c r="D16" s="21">
        <v>7.6098463252882206E-2</v>
      </c>
      <c r="E16" s="21">
        <v>0.101675048044067</v>
      </c>
      <c r="F16" s="21"/>
      <c r="G16" s="21">
        <v>0.14470726405706999</v>
      </c>
      <c r="H16" s="21">
        <v>9.1542251118410606E-2</v>
      </c>
      <c r="I16" s="21">
        <v>7.7213964228685705E-2</v>
      </c>
      <c r="J16" s="21">
        <v>9.0298725204299907E-2</v>
      </c>
      <c r="K16" s="21">
        <v>8.2283388012740197E-2</v>
      </c>
      <c r="L16" s="21">
        <v>7.4242600444903301E-2</v>
      </c>
      <c r="M16" s="21"/>
      <c r="N16" s="21">
        <v>8.5192198728200705E-2</v>
      </c>
      <c r="O16" s="21">
        <v>8.4959620437071698E-2</v>
      </c>
      <c r="P16" s="21">
        <v>0.10866039349977601</v>
      </c>
      <c r="Q16" s="21">
        <v>7.6453929575702601E-2</v>
      </c>
      <c r="R16" s="21"/>
      <c r="S16" s="21">
        <v>7.9760137018777794E-2</v>
      </c>
      <c r="T16" s="21">
        <v>8.2232904186736497E-2</v>
      </c>
      <c r="U16" s="21">
        <v>7.4239652349342405E-2</v>
      </c>
      <c r="V16" s="21">
        <v>5.7680999815631698E-2</v>
      </c>
      <c r="W16" s="21">
        <v>8.7070405885822294E-2</v>
      </c>
      <c r="X16" s="21">
        <v>0.100642542399743</v>
      </c>
      <c r="Y16" s="21">
        <v>7.7457977989890001E-2</v>
      </c>
      <c r="Z16" s="21">
        <v>9.5455236696019005E-2</v>
      </c>
      <c r="AA16" s="21">
        <v>0.108438969100278</v>
      </c>
      <c r="AB16" s="21">
        <v>8.46168302945291E-2</v>
      </c>
      <c r="AC16" s="21">
        <v>0.16731353217851999</v>
      </c>
      <c r="AD16" s="21">
        <v>8.3966694522744301E-2</v>
      </c>
      <c r="AE16" s="21"/>
      <c r="AF16" s="21">
        <v>0.10948066416438799</v>
      </c>
      <c r="AG16" s="21">
        <v>6.1592315044007903E-2</v>
      </c>
      <c r="AH16" s="21">
        <v>9.1211119921248002E-2</v>
      </c>
      <c r="AI16" s="21"/>
      <c r="AJ16" s="21">
        <v>0.128173369884518</v>
      </c>
      <c r="AK16" s="21">
        <v>7.9317364759559306E-2</v>
      </c>
      <c r="AL16" s="21">
        <v>4.4458470990902603E-2</v>
      </c>
      <c r="AM16" s="21"/>
      <c r="AN16" s="21">
        <v>9.1327572220605405E-2</v>
      </c>
      <c r="AO16" s="21">
        <v>0.118480276359187</v>
      </c>
      <c r="AP16" s="21">
        <v>9.1861356159633506E-2</v>
      </c>
      <c r="AQ16" s="21">
        <v>6.06261637198105E-2</v>
      </c>
      <c r="AR16" s="21">
        <v>8.8762209231890404E-2</v>
      </c>
      <c r="AS16" s="21"/>
      <c r="AT16" s="21">
        <v>9.1385498420415198E-2</v>
      </c>
      <c r="AU16" s="21">
        <v>6.5810186783790095E-2</v>
      </c>
      <c r="AV16" s="21"/>
      <c r="AW16" s="21">
        <v>8.00017284361801E-2</v>
      </c>
      <c r="AX16" s="21">
        <v>0.105722201831742</v>
      </c>
      <c r="AY16" s="21">
        <v>9.4630865962518296E-2</v>
      </c>
    </row>
    <row r="17" spans="2:51">
      <c r="B17" s="18" t="s">
        <v>140</v>
      </c>
      <c r="C17" s="22">
        <v>0.32313248710482401</v>
      </c>
      <c r="D17" s="22">
        <v>0.38023485841461202</v>
      </c>
      <c r="E17" s="22">
        <v>0.265640362877401</v>
      </c>
      <c r="F17" s="22"/>
      <c r="G17" s="22">
        <v>0.228820195736124</v>
      </c>
      <c r="H17" s="22">
        <v>0.30698136505646001</v>
      </c>
      <c r="I17" s="22">
        <v>0.30034834163322099</v>
      </c>
      <c r="J17" s="22">
        <v>0.31825357756036599</v>
      </c>
      <c r="K17" s="22">
        <v>0.32959837316790502</v>
      </c>
      <c r="L17" s="22">
        <v>0.38869456493933002</v>
      </c>
      <c r="M17" s="22"/>
      <c r="N17" s="22">
        <v>0.36113163755001998</v>
      </c>
      <c r="O17" s="22">
        <v>0.31721948792886101</v>
      </c>
      <c r="P17" s="22">
        <v>0.25248566105091003</v>
      </c>
      <c r="Q17" s="22">
        <v>0.35602377609332603</v>
      </c>
      <c r="R17" s="22"/>
      <c r="S17" s="22">
        <v>0.38299305007578799</v>
      </c>
      <c r="T17" s="22">
        <v>0.33273102750925798</v>
      </c>
      <c r="U17" s="22">
        <v>0.34969023822846501</v>
      </c>
      <c r="V17" s="22">
        <v>0.36825998336740401</v>
      </c>
      <c r="W17" s="22">
        <v>0.21617009657031899</v>
      </c>
      <c r="X17" s="22">
        <v>0.282258890928337</v>
      </c>
      <c r="Y17" s="22">
        <v>0.44457038623927903</v>
      </c>
      <c r="Z17" s="22">
        <v>0.25524891927705001</v>
      </c>
      <c r="AA17" s="22">
        <v>0.25660556331746098</v>
      </c>
      <c r="AB17" s="22">
        <v>0.36625712340740602</v>
      </c>
      <c r="AC17" s="22">
        <v>0.173924939362857</v>
      </c>
      <c r="AD17" s="22">
        <v>0.34905636739206702</v>
      </c>
      <c r="AE17" s="22"/>
      <c r="AF17" s="22">
        <v>0.32147754667307499</v>
      </c>
      <c r="AG17" s="22">
        <v>0.38043765006718</v>
      </c>
      <c r="AH17" s="22">
        <v>0.20538655830958999</v>
      </c>
      <c r="AI17" s="22"/>
      <c r="AJ17" s="22">
        <v>0.33750544304510499</v>
      </c>
      <c r="AK17" s="22">
        <v>0.356123003073755</v>
      </c>
      <c r="AL17" s="22">
        <v>0.44756562258973598</v>
      </c>
      <c r="AM17" s="22"/>
      <c r="AN17" s="22">
        <v>0.30101791536431299</v>
      </c>
      <c r="AO17" s="22">
        <v>0.25221852238555398</v>
      </c>
      <c r="AP17" s="22">
        <v>0.34694806665008598</v>
      </c>
      <c r="AQ17" s="22">
        <v>0.44646894330236903</v>
      </c>
      <c r="AR17" s="22">
        <v>0.32908076007953702</v>
      </c>
      <c r="AS17" s="22"/>
      <c r="AT17" s="22">
        <v>0.31874421854368801</v>
      </c>
      <c r="AU17" s="22">
        <v>0.35535980176118998</v>
      </c>
      <c r="AV17" s="22"/>
      <c r="AW17" s="22">
        <v>0.37845987932626202</v>
      </c>
      <c r="AX17" s="22">
        <v>0.38019156207230698</v>
      </c>
      <c r="AY17" s="22">
        <v>0.24280472355919699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1010</v>
      </c>
      <c r="D7" s="10">
        <v>486</v>
      </c>
      <c r="E7" s="10">
        <v>519</v>
      </c>
      <c r="F7" s="10"/>
      <c r="G7" s="10">
        <v>83</v>
      </c>
      <c r="H7" s="10">
        <v>142</v>
      </c>
      <c r="I7" s="10">
        <v>138</v>
      </c>
      <c r="J7" s="10">
        <v>180</v>
      </c>
      <c r="K7" s="10">
        <v>216</v>
      </c>
      <c r="L7" s="10">
        <v>251</v>
      </c>
      <c r="M7" s="10"/>
      <c r="N7" s="10">
        <v>292</v>
      </c>
      <c r="O7" s="10">
        <v>285</v>
      </c>
      <c r="P7" s="10">
        <v>189</v>
      </c>
      <c r="Q7" s="10">
        <v>239</v>
      </c>
      <c r="R7" s="10"/>
      <c r="S7" s="10">
        <v>108</v>
      </c>
      <c r="T7" s="10">
        <v>147</v>
      </c>
      <c r="U7" s="10">
        <v>90</v>
      </c>
      <c r="V7" s="10">
        <v>88</v>
      </c>
      <c r="W7" s="10">
        <v>85</v>
      </c>
      <c r="X7" s="10">
        <v>91</v>
      </c>
      <c r="Y7" s="10">
        <v>102</v>
      </c>
      <c r="Z7" s="10">
        <v>45</v>
      </c>
      <c r="AA7" s="10">
        <v>122</v>
      </c>
      <c r="AB7" s="10">
        <v>70</v>
      </c>
      <c r="AC7" s="10">
        <v>48</v>
      </c>
      <c r="AD7" s="10">
        <v>14</v>
      </c>
      <c r="AE7" s="10"/>
      <c r="AF7" s="10">
        <v>423</v>
      </c>
      <c r="AG7" s="10">
        <v>407</v>
      </c>
      <c r="AH7" s="10">
        <v>118</v>
      </c>
      <c r="AI7" s="10"/>
      <c r="AJ7" s="10">
        <v>257</v>
      </c>
      <c r="AK7" s="10">
        <v>319</v>
      </c>
      <c r="AL7" s="10">
        <v>72</v>
      </c>
      <c r="AM7" s="10"/>
      <c r="AN7" s="10">
        <v>222</v>
      </c>
      <c r="AO7" s="10">
        <v>189</v>
      </c>
      <c r="AP7" s="10">
        <v>235</v>
      </c>
      <c r="AQ7" s="10">
        <v>104</v>
      </c>
      <c r="AR7" s="10">
        <v>19</v>
      </c>
      <c r="AS7" s="10"/>
      <c r="AT7" s="10">
        <v>919</v>
      </c>
      <c r="AU7" s="10">
        <v>87</v>
      </c>
      <c r="AV7" s="10"/>
      <c r="AW7" s="10">
        <v>507</v>
      </c>
      <c r="AX7" s="10">
        <v>94</v>
      </c>
      <c r="AY7" s="10">
        <v>409</v>
      </c>
    </row>
    <row r="8" spans="2:51" ht="30" customHeight="1">
      <c r="B8" s="11" t="s">
        <v>112</v>
      </c>
      <c r="C8" s="11">
        <v>1003</v>
      </c>
      <c r="D8" s="11">
        <v>496</v>
      </c>
      <c r="E8" s="11">
        <v>502</v>
      </c>
      <c r="F8" s="11"/>
      <c r="G8" s="11">
        <v>94</v>
      </c>
      <c r="H8" s="11">
        <v>174</v>
      </c>
      <c r="I8" s="11">
        <v>157</v>
      </c>
      <c r="J8" s="11">
        <v>176</v>
      </c>
      <c r="K8" s="11">
        <v>173</v>
      </c>
      <c r="L8" s="11">
        <v>229</v>
      </c>
      <c r="M8" s="11"/>
      <c r="N8" s="11">
        <v>267</v>
      </c>
      <c r="O8" s="11">
        <v>259</v>
      </c>
      <c r="P8" s="11">
        <v>219</v>
      </c>
      <c r="Q8" s="11">
        <v>253</v>
      </c>
      <c r="R8" s="11"/>
      <c r="S8" s="11">
        <v>126</v>
      </c>
      <c r="T8" s="11">
        <v>141</v>
      </c>
      <c r="U8" s="11">
        <v>79</v>
      </c>
      <c r="V8" s="11">
        <v>93</v>
      </c>
      <c r="W8" s="11">
        <v>83</v>
      </c>
      <c r="X8" s="11">
        <v>96</v>
      </c>
      <c r="Y8" s="11">
        <v>97</v>
      </c>
      <c r="Z8" s="11">
        <v>41</v>
      </c>
      <c r="AA8" s="11">
        <v>115</v>
      </c>
      <c r="AB8" s="11">
        <v>70</v>
      </c>
      <c r="AC8" s="11">
        <v>48</v>
      </c>
      <c r="AD8" s="11">
        <v>15</v>
      </c>
      <c r="AE8" s="11"/>
      <c r="AF8" s="11">
        <v>403</v>
      </c>
      <c r="AG8" s="11">
        <v>401</v>
      </c>
      <c r="AH8" s="11">
        <v>131</v>
      </c>
      <c r="AI8" s="11"/>
      <c r="AJ8" s="11">
        <v>242</v>
      </c>
      <c r="AK8" s="11">
        <v>330</v>
      </c>
      <c r="AL8" s="11">
        <v>70</v>
      </c>
      <c r="AM8" s="11"/>
      <c r="AN8" s="11">
        <v>224</v>
      </c>
      <c r="AO8" s="11">
        <v>191</v>
      </c>
      <c r="AP8" s="11">
        <v>231</v>
      </c>
      <c r="AQ8" s="11">
        <v>106</v>
      </c>
      <c r="AR8" s="11">
        <v>17</v>
      </c>
      <c r="AS8" s="11"/>
      <c r="AT8" s="11">
        <v>901</v>
      </c>
      <c r="AU8" s="11">
        <v>98</v>
      </c>
      <c r="AV8" s="11"/>
      <c r="AW8" s="11">
        <v>494</v>
      </c>
      <c r="AX8" s="11">
        <v>99</v>
      </c>
      <c r="AY8" s="11">
        <v>410</v>
      </c>
    </row>
    <row r="9" spans="2:51">
      <c r="B9" s="18" t="s">
        <v>133</v>
      </c>
      <c r="C9" s="17">
        <v>4.3420738834102003E-2</v>
      </c>
      <c r="D9" s="17">
        <v>4.6873628393744197E-2</v>
      </c>
      <c r="E9" s="17">
        <v>4.04524324586149E-2</v>
      </c>
      <c r="F9" s="17"/>
      <c r="G9" s="17">
        <v>5.0063109129369697E-2</v>
      </c>
      <c r="H9" s="17">
        <v>5.9959568506708499E-2</v>
      </c>
      <c r="I9" s="17">
        <v>2.94688736349113E-2</v>
      </c>
      <c r="J9" s="17">
        <v>3.8880984951912799E-2</v>
      </c>
      <c r="K9" s="17">
        <v>4.3266355248143297E-2</v>
      </c>
      <c r="L9" s="17">
        <v>4.1310414695925501E-2</v>
      </c>
      <c r="M9" s="17"/>
      <c r="N9" s="17">
        <v>3.8827212418688598E-2</v>
      </c>
      <c r="O9" s="17">
        <v>3.50466128618614E-2</v>
      </c>
      <c r="P9" s="17">
        <v>4.1612459130638199E-2</v>
      </c>
      <c r="Q9" s="17">
        <v>5.9190201684777698E-2</v>
      </c>
      <c r="R9" s="17"/>
      <c r="S9" s="17">
        <v>5.6583009362796401E-2</v>
      </c>
      <c r="T9" s="17">
        <v>5.0934204661073401E-2</v>
      </c>
      <c r="U9" s="17">
        <v>6.1251015440451702E-2</v>
      </c>
      <c r="V9" s="17">
        <v>2.99460349563225E-2</v>
      </c>
      <c r="W9" s="17">
        <v>6.7240899775903001E-2</v>
      </c>
      <c r="X9" s="17">
        <v>8.5978365083051404E-3</v>
      </c>
      <c r="Y9" s="17">
        <v>5.3476016758560597E-2</v>
      </c>
      <c r="Z9" s="17">
        <v>0</v>
      </c>
      <c r="AA9" s="17">
        <v>2.8067060963863199E-2</v>
      </c>
      <c r="AB9" s="17">
        <v>4.2539837149357503E-2</v>
      </c>
      <c r="AC9" s="17">
        <v>7.9579209539082194E-2</v>
      </c>
      <c r="AD9" s="17">
        <v>0</v>
      </c>
      <c r="AE9" s="17"/>
      <c r="AF9" s="17">
        <v>4.9978868647614902E-2</v>
      </c>
      <c r="AG9" s="17">
        <v>5.2048076012665999E-2</v>
      </c>
      <c r="AH9" s="17">
        <v>1.12800395844374E-2</v>
      </c>
      <c r="AI9" s="17"/>
      <c r="AJ9" s="17">
        <v>5.70514209713597E-2</v>
      </c>
      <c r="AK9" s="17">
        <v>4.4946137123116202E-2</v>
      </c>
      <c r="AL9" s="17">
        <v>6.2443982398299402E-2</v>
      </c>
      <c r="AM9" s="17"/>
      <c r="AN9" s="17">
        <v>2.5223843501218798E-2</v>
      </c>
      <c r="AO9" s="17">
        <v>5.7540277236669497E-2</v>
      </c>
      <c r="AP9" s="17">
        <v>4.1349319170513398E-2</v>
      </c>
      <c r="AQ9" s="17">
        <v>6.3023548657701406E-2</v>
      </c>
      <c r="AR9" s="17">
        <v>4.9531227263159498E-2</v>
      </c>
      <c r="AS9" s="17"/>
      <c r="AT9" s="17">
        <v>4.03526242065479E-2</v>
      </c>
      <c r="AU9" s="17">
        <v>7.3589255643199902E-2</v>
      </c>
      <c r="AV9" s="17"/>
      <c r="AW9" s="17">
        <v>5.5709991134728999E-2</v>
      </c>
      <c r="AX9" s="17">
        <v>7.8205416223240301E-2</v>
      </c>
      <c r="AY9" s="17">
        <v>2.02590928220499E-2</v>
      </c>
    </row>
    <row r="10" spans="2:51">
      <c r="B10" s="18" t="s">
        <v>134</v>
      </c>
      <c r="C10" s="17">
        <v>0.142904121054405</v>
      </c>
      <c r="D10" s="17">
        <v>0.13786248730857401</v>
      </c>
      <c r="E10" s="17">
        <v>0.14753615032148501</v>
      </c>
      <c r="F10" s="17"/>
      <c r="G10" s="17">
        <v>0.14862348156105501</v>
      </c>
      <c r="H10" s="17">
        <v>0.12571994027316299</v>
      </c>
      <c r="I10" s="17">
        <v>0.20211787988528099</v>
      </c>
      <c r="J10" s="17">
        <v>0.15811737328679301</v>
      </c>
      <c r="K10" s="17">
        <v>0.124645977293807</v>
      </c>
      <c r="L10" s="17">
        <v>0.11508848233688999</v>
      </c>
      <c r="M10" s="17"/>
      <c r="N10" s="17">
        <v>0.15157725973899699</v>
      </c>
      <c r="O10" s="17">
        <v>0.16138402732596599</v>
      </c>
      <c r="P10" s="17">
        <v>0.151752516806232</v>
      </c>
      <c r="Q10" s="17">
        <v>0.10626472562863901</v>
      </c>
      <c r="R10" s="17"/>
      <c r="S10" s="17">
        <v>0.18190377201844601</v>
      </c>
      <c r="T10" s="17">
        <v>0.14493923583944701</v>
      </c>
      <c r="U10" s="17">
        <v>0.10078189689733701</v>
      </c>
      <c r="V10" s="17">
        <v>0.114282465072901</v>
      </c>
      <c r="W10" s="17">
        <v>0.15826928688224701</v>
      </c>
      <c r="X10" s="17">
        <v>0.159410936039586</v>
      </c>
      <c r="Y10" s="17">
        <v>0.13997689335914301</v>
      </c>
      <c r="Z10" s="17">
        <v>0.137793108890018</v>
      </c>
      <c r="AA10" s="17">
        <v>0.15313155795384101</v>
      </c>
      <c r="AB10" s="17">
        <v>0.118544124633799</v>
      </c>
      <c r="AC10" s="17">
        <v>5.6920711251163797E-2</v>
      </c>
      <c r="AD10" s="17">
        <v>0.35100860303421999</v>
      </c>
      <c r="AE10" s="17"/>
      <c r="AF10" s="17">
        <v>0.14662456168572399</v>
      </c>
      <c r="AG10" s="17">
        <v>0.139919076706432</v>
      </c>
      <c r="AH10" s="17">
        <v>0.132639804194112</v>
      </c>
      <c r="AI10" s="17"/>
      <c r="AJ10" s="17">
        <v>0.188192272816917</v>
      </c>
      <c r="AK10" s="17">
        <v>0.14029857078497299</v>
      </c>
      <c r="AL10" s="17">
        <v>0.15028752919988</v>
      </c>
      <c r="AM10" s="17"/>
      <c r="AN10" s="17">
        <v>9.09788598263295E-2</v>
      </c>
      <c r="AO10" s="17">
        <v>0.16272750088021801</v>
      </c>
      <c r="AP10" s="17">
        <v>0.185626160356265</v>
      </c>
      <c r="AQ10" s="17">
        <v>0.141341479278636</v>
      </c>
      <c r="AR10" s="17">
        <v>9.5949691602960394E-2</v>
      </c>
      <c r="AS10" s="17"/>
      <c r="AT10" s="17">
        <v>0.13910339428240401</v>
      </c>
      <c r="AU10" s="17">
        <v>0.17329049283277101</v>
      </c>
      <c r="AV10" s="17"/>
      <c r="AW10" s="17">
        <v>0.13377644457079499</v>
      </c>
      <c r="AX10" s="17">
        <v>0.24475737222094099</v>
      </c>
      <c r="AY10" s="17">
        <v>0.12938808667905499</v>
      </c>
    </row>
    <row r="11" spans="2:51">
      <c r="B11" s="18" t="s">
        <v>135</v>
      </c>
      <c r="C11" s="17">
        <v>0.34731856277865603</v>
      </c>
      <c r="D11" s="17">
        <v>0.342865913603977</v>
      </c>
      <c r="E11" s="17">
        <v>0.353357208637332</v>
      </c>
      <c r="F11" s="17"/>
      <c r="G11" s="17">
        <v>0.29918465344390299</v>
      </c>
      <c r="H11" s="17">
        <v>0.44146781581291</v>
      </c>
      <c r="I11" s="17">
        <v>0.29903423405347002</v>
      </c>
      <c r="J11" s="17">
        <v>0.378063512352102</v>
      </c>
      <c r="K11" s="17">
        <v>0.33763553717586298</v>
      </c>
      <c r="L11" s="17">
        <v>0.31243795004330099</v>
      </c>
      <c r="M11" s="17"/>
      <c r="N11" s="17">
        <v>0.33558968586925603</v>
      </c>
      <c r="O11" s="17">
        <v>0.30254346683926697</v>
      </c>
      <c r="P11" s="17">
        <v>0.39291307608654502</v>
      </c>
      <c r="Q11" s="17">
        <v>0.36903325780773399</v>
      </c>
      <c r="R11" s="17"/>
      <c r="S11" s="17">
        <v>0.3443091201522</v>
      </c>
      <c r="T11" s="17">
        <v>0.341439466784345</v>
      </c>
      <c r="U11" s="17">
        <v>0.40360842253322798</v>
      </c>
      <c r="V11" s="17">
        <v>0.42817599070895301</v>
      </c>
      <c r="W11" s="17">
        <v>0.32155680300734502</v>
      </c>
      <c r="X11" s="17">
        <v>0.306641711709224</v>
      </c>
      <c r="Y11" s="17">
        <v>0.24821200637111701</v>
      </c>
      <c r="Z11" s="17">
        <v>0.49097463842792499</v>
      </c>
      <c r="AA11" s="17">
        <v>0.34217655017041898</v>
      </c>
      <c r="AB11" s="17">
        <v>0.33251169604353098</v>
      </c>
      <c r="AC11" s="17">
        <v>0.40385759451755998</v>
      </c>
      <c r="AD11" s="17">
        <v>0.21039679274308401</v>
      </c>
      <c r="AE11" s="17"/>
      <c r="AF11" s="17">
        <v>0.33689611236251099</v>
      </c>
      <c r="AG11" s="17">
        <v>0.34119270052223799</v>
      </c>
      <c r="AH11" s="17">
        <v>0.40828732865474099</v>
      </c>
      <c r="AI11" s="17"/>
      <c r="AJ11" s="17">
        <v>0.29730161646596798</v>
      </c>
      <c r="AK11" s="17">
        <v>0.36694196792341299</v>
      </c>
      <c r="AL11" s="17">
        <v>0.31564129639369398</v>
      </c>
      <c r="AM11" s="17"/>
      <c r="AN11" s="17">
        <v>0.37176117344547699</v>
      </c>
      <c r="AO11" s="17">
        <v>0.34037563163908202</v>
      </c>
      <c r="AP11" s="17">
        <v>0.299716515474998</v>
      </c>
      <c r="AQ11" s="17">
        <v>0.36417600148607598</v>
      </c>
      <c r="AR11" s="17">
        <v>0.31932499272196702</v>
      </c>
      <c r="AS11" s="17"/>
      <c r="AT11" s="17">
        <v>0.34268899287479199</v>
      </c>
      <c r="AU11" s="17">
        <v>0.39514294310664599</v>
      </c>
      <c r="AV11" s="17"/>
      <c r="AW11" s="17">
        <v>0.31945213065219102</v>
      </c>
      <c r="AX11" s="17">
        <v>0.30130907928551898</v>
      </c>
      <c r="AY11" s="17">
        <v>0.39193175860597401</v>
      </c>
    </row>
    <row r="12" spans="2:51">
      <c r="B12" s="18" t="s">
        <v>136</v>
      </c>
      <c r="C12" s="17">
        <v>0.19051255789681501</v>
      </c>
      <c r="D12" s="17">
        <v>0.19389370951089599</v>
      </c>
      <c r="E12" s="17">
        <v>0.18910599642495601</v>
      </c>
      <c r="F12" s="17"/>
      <c r="G12" s="17">
        <v>0.20755192488303001</v>
      </c>
      <c r="H12" s="17">
        <v>0.13545473360732599</v>
      </c>
      <c r="I12" s="17">
        <v>0.19795723915560601</v>
      </c>
      <c r="J12" s="17">
        <v>0.17241746836420399</v>
      </c>
      <c r="K12" s="17">
        <v>0.170339526847374</v>
      </c>
      <c r="L12" s="17">
        <v>0.24946141327892199</v>
      </c>
      <c r="M12" s="17"/>
      <c r="N12" s="17">
        <v>0.20984688723994299</v>
      </c>
      <c r="O12" s="17">
        <v>0.20486836751193499</v>
      </c>
      <c r="P12" s="17">
        <v>0.146521987877274</v>
      </c>
      <c r="Q12" s="17">
        <v>0.19679631408885301</v>
      </c>
      <c r="R12" s="17"/>
      <c r="S12" s="17">
        <v>0.199475367285912</v>
      </c>
      <c r="T12" s="17">
        <v>0.15950439770535699</v>
      </c>
      <c r="U12" s="17">
        <v>0.16055980641885101</v>
      </c>
      <c r="V12" s="17">
        <v>0.21858701907172801</v>
      </c>
      <c r="W12" s="17">
        <v>0.136952656806137</v>
      </c>
      <c r="X12" s="17">
        <v>0.17425593931382</v>
      </c>
      <c r="Y12" s="17">
        <v>0.23881007018157099</v>
      </c>
      <c r="Z12" s="17">
        <v>0.15779196766263701</v>
      </c>
      <c r="AA12" s="17">
        <v>0.219783792312816</v>
      </c>
      <c r="AB12" s="17">
        <v>0.24366710999258101</v>
      </c>
      <c r="AC12" s="17">
        <v>0.182332327857467</v>
      </c>
      <c r="AD12" s="17">
        <v>0.118303845946175</v>
      </c>
      <c r="AE12" s="17"/>
      <c r="AF12" s="17">
        <v>0.20653348184609499</v>
      </c>
      <c r="AG12" s="17">
        <v>0.20068309323244701</v>
      </c>
      <c r="AH12" s="17">
        <v>0.107779575935389</v>
      </c>
      <c r="AI12" s="17"/>
      <c r="AJ12" s="17">
        <v>0.23379571105688801</v>
      </c>
      <c r="AK12" s="17">
        <v>0.18231503743559499</v>
      </c>
      <c r="AL12" s="17">
        <v>0.20436916920296899</v>
      </c>
      <c r="AM12" s="17"/>
      <c r="AN12" s="17">
        <v>0.18927152887078899</v>
      </c>
      <c r="AO12" s="17">
        <v>0.126343219404639</v>
      </c>
      <c r="AP12" s="17">
        <v>0.20667558485867299</v>
      </c>
      <c r="AQ12" s="17">
        <v>0.204651461285183</v>
      </c>
      <c r="AR12" s="17">
        <v>0.39062115516741802</v>
      </c>
      <c r="AS12" s="17"/>
      <c r="AT12" s="17">
        <v>0.19325849931591799</v>
      </c>
      <c r="AU12" s="17">
        <v>0.160918983392624</v>
      </c>
      <c r="AV12" s="17"/>
      <c r="AW12" s="17">
        <v>0.21004216390803701</v>
      </c>
      <c r="AX12" s="17">
        <v>0.18804481646888499</v>
      </c>
      <c r="AY12" s="17">
        <v>0.16759736098282799</v>
      </c>
    </row>
    <row r="13" spans="2:51">
      <c r="B13" s="18" t="s">
        <v>137</v>
      </c>
      <c r="C13" s="17">
        <v>7.5865391354470804E-2</v>
      </c>
      <c r="D13" s="17">
        <v>9.1016809263697498E-2</v>
      </c>
      <c r="E13" s="17">
        <v>5.9070800324385997E-2</v>
      </c>
      <c r="F13" s="17"/>
      <c r="G13" s="17">
        <v>4.9865164719294398E-2</v>
      </c>
      <c r="H13" s="17">
        <v>6.0538659602011997E-2</v>
      </c>
      <c r="I13" s="17">
        <v>5.2862205507737597E-2</v>
      </c>
      <c r="J13" s="17">
        <v>8.99456838090954E-2</v>
      </c>
      <c r="K13" s="17">
        <v>0.10352305180238</v>
      </c>
      <c r="L13" s="17">
        <v>8.2203384996792001E-2</v>
      </c>
      <c r="M13" s="17"/>
      <c r="N13" s="17">
        <v>8.6393345281321796E-2</v>
      </c>
      <c r="O13" s="17">
        <v>7.4719695900660799E-2</v>
      </c>
      <c r="P13" s="17">
        <v>6.1861586994842899E-2</v>
      </c>
      <c r="Q13" s="17">
        <v>7.6238138637135897E-2</v>
      </c>
      <c r="R13" s="17"/>
      <c r="S13" s="17">
        <v>5.04642089066989E-2</v>
      </c>
      <c r="T13" s="17">
        <v>9.4445807414319599E-2</v>
      </c>
      <c r="U13" s="17">
        <v>0.105273620875439</v>
      </c>
      <c r="V13" s="17">
        <v>5.6166709626317299E-2</v>
      </c>
      <c r="W13" s="17">
        <v>5.8243056415623599E-2</v>
      </c>
      <c r="X13" s="17">
        <v>6.5256815234055798E-2</v>
      </c>
      <c r="Y13" s="17">
        <v>9.9416882940185303E-2</v>
      </c>
      <c r="Z13" s="17">
        <v>6.8958331720999105E-2</v>
      </c>
      <c r="AA13" s="17">
        <v>7.1612700337670504E-2</v>
      </c>
      <c r="AB13" s="17">
        <v>6.8515741321702794E-2</v>
      </c>
      <c r="AC13" s="17">
        <v>0.116374127426791</v>
      </c>
      <c r="AD13" s="17">
        <v>5.3018382970817103E-2</v>
      </c>
      <c r="AE13" s="17"/>
      <c r="AF13" s="17">
        <v>8.3988452349321494E-2</v>
      </c>
      <c r="AG13" s="17">
        <v>7.9712313575739505E-2</v>
      </c>
      <c r="AH13" s="17">
        <v>7.1021364837888096E-2</v>
      </c>
      <c r="AI13" s="17"/>
      <c r="AJ13" s="17">
        <v>7.37259468799569E-2</v>
      </c>
      <c r="AK13" s="17">
        <v>9.2327321257885897E-2</v>
      </c>
      <c r="AL13" s="17">
        <v>0.110352948146477</v>
      </c>
      <c r="AM13" s="17"/>
      <c r="AN13" s="17">
        <v>8.0755138660258893E-2</v>
      </c>
      <c r="AO13" s="17">
        <v>7.9247885826781397E-2</v>
      </c>
      <c r="AP13" s="17">
        <v>7.7789294632623407E-2</v>
      </c>
      <c r="AQ13" s="17">
        <v>0.118120729979348</v>
      </c>
      <c r="AR13" s="17">
        <v>0</v>
      </c>
      <c r="AS13" s="17"/>
      <c r="AT13" s="17">
        <v>7.9365928986217693E-2</v>
      </c>
      <c r="AU13" s="17">
        <v>4.6774770467489998E-2</v>
      </c>
      <c r="AV13" s="17"/>
      <c r="AW13" s="17">
        <v>0.101565263778521</v>
      </c>
      <c r="AX13" s="17">
        <v>3.5356280251334499E-2</v>
      </c>
      <c r="AY13" s="17">
        <v>5.4674570693073E-2</v>
      </c>
    </row>
    <row r="14" spans="2:51">
      <c r="B14" s="18" t="s">
        <v>119</v>
      </c>
      <c r="C14" s="17">
        <v>0.19997862808155101</v>
      </c>
      <c r="D14" s="17">
        <v>0.18748745191911201</v>
      </c>
      <c r="E14" s="17">
        <v>0.21047741183322599</v>
      </c>
      <c r="F14" s="17"/>
      <c r="G14" s="17">
        <v>0.244711666263348</v>
      </c>
      <c r="H14" s="17">
        <v>0.17685928219788</v>
      </c>
      <c r="I14" s="17">
        <v>0.21855956776299401</v>
      </c>
      <c r="J14" s="17">
        <v>0.16257497723589301</v>
      </c>
      <c r="K14" s="17">
        <v>0.22058955163243199</v>
      </c>
      <c r="L14" s="17">
        <v>0.19949835464816801</v>
      </c>
      <c r="M14" s="17"/>
      <c r="N14" s="17">
        <v>0.17776560945179401</v>
      </c>
      <c r="O14" s="17">
        <v>0.22143782956031</v>
      </c>
      <c r="P14" s="17">
        <v>0.20533837310446801</v>
      </c>
      <c r="Q14" s="17">
        <v>0.19247736215285999</v>
      </c>
      <c r="R14" s="17"/>
      <c r="S14" s="17">
        <v>0.167264522273947</v>
      </c>
      <c r="T14" s="17">
        <v>0.208736887595458</v>
      </c>
      <c r="U14" s="17">
        <v>0.168525237834693</v>
      </c>
      <c r="V14" s="17">
        <v>0.15284178056377901</v>
      </c>
      <c r="W14" s="17">
        <v>0.25773729711274501</v>
      </c>
      <c r="X14" s="17">
        <v>0.285836761195009</v>
      </c>
      <c r="Y14" s="17">
        <v>0.22010813038942301</v>
      </c>
      <c r="Z14" s="17">
        <v>0.14448195329842101</v>
      </c>
      <c r="AA14" s="17">
        <v>0.18522833826139001</v>
      </c>
      <c r="AB14" s="17">
        <v>0.19422149085902801</v>
      </c>
      <c r="AC14" s="17">
        <v>0.160936029407936</v>
      </c>
      <c r="AD14" s="17">
        <v>0.26727237530570402</v>
      </c>
      <c r="AE14" s="17"/>
      <c r="AF14" s="17">
        <v>0.17597852310873399</v>
      </c>
      <c r="AG14" s="17">
        <v>0.186444739950478</v>
      </c>
      <c r="AH14" s="17">
        <v>0.268991886793433</v>
      </c>
      <c r="AI14" s="17"/>
      <c r="AJ14" s="17">
        <v>0.14993303180891099</v>
      </c>
      <c r="AK14" s="17">
        <v>0.17317096547501701</v>
      </c>
      <c r="AL14" s="17">
        <v>0.156905074658681</v>
      </c>
      <c r="AM14" s="17"/>
      <c r="AN14" s="17">
        <v>0.24200945569592699</v>
      </c>
      <c r="AO14" s="17">
        <v>0.23376548501261099</v>
      </c>
      <c r="AP14" s="17">
        <v>0.188843125506927</v>
      </c>
      <c r="AQ14" s="17">
        <v>0.108686779313056</v>
      </c>
      <c r="AR14" s="17">
        <v>0.14457293324449499</v>
      </c>
      <c r="AS14" s="17"/>
      <c r="AT14" s="17">
        <v>0.20523056033412099</v>
      </c>
      <c r="AU14" s="17">
        <v>0.15028355455726899</v>
      </c>
      <c r="AV14" s="17"/>
      <c r="AW14" s="17">
        <v>0.179454005955727</v>
      </c>
      <c r="AX14" s="17">
        <v>0.15232703555008001</v>
      </c>
      <c r="AY14" s="17">
        <v>0.236149130217019</v>
      </c>
    </row>
    <row r="15" spans="2:51">
      <c r="B15" s="18" t="s">
        <v>138</v>
      </c>
      <c r="C15" s="21">
        <v>0.186324859888507</v>
      </c>
      <c r="D15" s="21">
        <v>0.18473611570231799</v>
      </c>
      <c r="E15" s="21">
        <v>0.1879885827801</v>
      </c>
      <c r="F15" s="21"/>
      <c r="G15" s="21">
        <v>0.19868659069042499</v>
      </c>
      <c r="H15" s="21">
        <v>0.18567950877987099</v>
      </c>
      <c r="I15" s="21">
        <v>0.23158675352019201</v>
      </c>
      <c r="J15" s="21">
        <v>0.19699835823870601</v>
      </c>
      <c r="K15" s="21">
        <v>0.16791233254195001</v>
      </c>
      <c r="L15" s="21">
        <v>0.15639889703281601</v>
      </c>
      <c r="M15" s="21"/>
      <c r="N15" s="21">
        <v>0.190404472157685</v>
      </c>
      <c r="O15" s="21">
        <v>0.19643064018782799</v>
      </c>
      <c r="P15" s="21">
        <v>0.19336497593686999</v>
      </c>
      <c r="Q15" s="21">
        <v>0.16545492731341699</v>
      </c>
      <c r="R15" s="21"/>
      <c r="S15" s="21">
        <v>0.23848678138124199</v>
      </c>
      <c r="T15" s="21">
        <v>0.195873440500521</v>
      </c>
      <c r="U15" s="21">
        <v>0.16203291233778899</v>
      </c>
      <c r="V15" s="21">
        <v>0.14422850002922299</v>
      </c>
      <c r="W15" s="21">
        <v>0.22551018665815001</v>
      </c>
      <c r="X15" s="21">
        <v>0.16800877254789101</v>
      </c>
      <c r="Y15" s="21">
        <v>0.19345291011770299</v>
      </c>
      <c r="Z15" s="21">
        <v>0.137793108890018</v>
      </c>
      <c r="AA15" s="21">
        <v>0.181198618917705</v>
      </c>
      <c r="AB15" s="21">
        <v>0.16108396178315601</v>
      </c>
      <c r="AC15" s="21">
        <v>0.136499920790246</v>
      </c>
      <c r="AD15" s="21">
        <v>0.35100860303421999</v>
      </c>
      <c r="AE15" s="21"/>
      <c r="AF15" s="21">
        <v>0.19660343033333899</v>
      </c>
      <c r="AG15" s="21">
        <v>0.19196715271909801</v>
      </c>
      <c r="AH15" s="21">
        <v>0.14391984377854899</v>
      </c>
      <c r="AI15" s="21"/>
      <c r="AJ15" s="21">
        <v>0.24524369378827701</v>
      </c>
      <c r="AK15" s="21">
        <v>0.18524470790809</v>
      </c>
      <c r="AL15" s="21">
        <v>0.21273151159817899</v>
      </c>
      <c r="AM15" s="21"/>
      <c r="AN15" s="21">
        <v>0.11620270332754799</v>
      </c>
      <c r="AO15" s="21">
        <v>0.220267778116887</v>
      </c>
      <c r="AP15" s="21">
        <v>0.22697547952677899</v>
      </c>
      <c r="AQ15" s="21">
        <v>0.20436502793633701</v>
      </c>
      <c r="AR15" s="21">
        <v>0.14548091886612</v>
      </c>
      <c r="AS15" s="21"/>
      <c r="AT15" s="21">
        <v>0.17945601848895201</v>
      </c>
      <c r="AU15" s="21">
        <v>0.24687974847597099</v>
      </c>
      <c r="AV15" s="21"/>
      <c r="AW15" s="21">
        <v>0.18948643570552401</v>
      </c>
      <c r="AX15" s="21">
        <v>0.32296278844418103</v>
      </c>
      <c r="AY15" s="21">
        <v>0.14964717950110501</v>
      </c>
    </row>
    <row r="16" spans="2:51">
      <c r="B16" s="18" t="s">
        <v>139</v>
      </c>
      <c r="C16" s="21">
        <v>0.26637794925128599</v>
      </c>
      <c r="D16" s="21">
        <v>0.284910518774593</v>
      </c>
      <c r="E16" s="21">
        <v>0.24817679674934201</v>
      </c>
      <c r="F16" s="21"/>
      <c r="G16" s="21">
        <v>0.25741708960232401</v>
      </c>
      <c r="H16" s="21">
        <v>0.19599339320933801</v>
      </c>
      <c r="I16" s="21">
        <v>0.25081944466334399</v>
      </c>
      <c r="J16" s="21">
        <v>0.26236315217329897</v>
      </c>
      <c r="K16" s="21">
        <v>0.273862578649755</v>
      </c>
      <c r="L16" s="21">
        <v>0.33166479827571399</v>
      </c>
      <c r="M16" s="21"/>
      <c r="N16" s="21">
        <v>0.29624023252126502</v>
      </c>
      <c r="O16" s="21">
        <v>0.27958806341259501</v>
      </c>
      <c r="P16" s="21">
        <v>0.20838357487211701</v>
      </c>
      <c r="Q16" s="21">
        <v>0.27303445272598897</v>
      </c>
      <c r="R16" s="21"/>
      <c r="S16" s="21">
        <v>0.24993957619261101</v>
      </c>
      <c r="T16" s="21">
        <v>0.25395020511967598</v>
      </c>
      <c r="U16" s="21">
        <v>0.26583342729428999</v>
      </c>
      <c r="V16" s="21">
        <v>0.27475372869804499</v>
      </c>
      <c r="W16" s="21">
        <v>0.19519571322175999</v>
      </c>
      <c r="X16" s="21">
        <v>0.23951275454787599</v>
      </c>
      <c r="Y16" s="21">
        <v>0.33822695312175599</v>
      </c>
      <c r="Z16" s="21">
        <v>0.226750299383636</v>
      </c>
      <c r="AA16" s="21">
        <v>0.29139649265048601</v>
      </c>
      <c r="AB16" s="21">
        <v>0.31218285131428403</v>
      </c>
      <c r="AC16" s="21">
        <v>0.29870645528425799</v>
      </c>
      <c r="AD16" s="21">
        <v>0.171322228916992</v>
      </c>
      <c r="AE16" s="21"/>
      <c r="AF16" s="21">
        <v>0.290521934195416</v>
      </c>
      <c r="AG16" s="21">
        <v>0.28039540680818598</v>
      </c>
      <c r="AH16" s="21">
        <v>0.17880094077327699</v>
      </c>
      <c r="AI16" s="21"/>
      <c r="AJ16" s="21">
        <v>0.307521657936844</v>
      </c>
      <c r="AK16" s="21">
        <v>0.27464235869348103</v>
      </c>
      <c r="AL16" s="21">
        <v>0.314722117349445</v>
      </c>
      <c r="AM16" s="21"/>
      <c r="AN16" s="21">
        <v>0.27002666753104798</v>
      </c>
      <c r="AO16" s="21">
        <v>0.20559110523141999</v>
      </c>
      <c r="AP16" s="21">
        <v>0.28446487949129601</v>
      </c>
      <c r="AQ16" s="21">
        <v>0.32277219126453099</v>
      </c>
      <c r="AR16" s="21">
        <v>0.39062115516741802</v>
      </c>
      <c r="AS16" s="21"/>
      <c r="AT16" s="21">
        <v>0.27262442830213501</v>
      </c>
      <c r="AU16" s="21">
        <v>0.20769375386011399</v>
      </c>
      <c r="AV16" s="21"/>
      <c r="AW16" s="21">
        <v>0.31160742768655803</v>
      </c>
      <c r="AX16" s="21">
        <v>0.22340109672021999</v>
      </c>
      <c r="AY16" s="21">
        <v>0.22227193167590101</v>
      </c>
    </row>
    <row r="17" spans="2:51">
      <c r="B17" s="18" t="s">
        <v>140</v>
      </c>
      <c r="C17" s="22">
        <v>-8.0053089362779106E-2</v>
      </c>
      <c r="D17" s="22">
        <v>-0.100174403072275</v>
      </c>
      <c r="E17" s="22">
        <v>-6.0188213969242003E-2</v>
      </c>
      <c r="F17" s="22"/>
      <c r="G17" s="22">
        <v>-5.8730498911899798E-2</v>
      </c>
      <c r="H17" s="22">
        <v>-1.0313884429467001E-2</v>
      </c>
      <c r="I17" s="22">
        <v>-1.9232691143151699E-2</v>
      </c>
      <c r="J17" s="22">
        <v>-6.5364793934593504E-2</v>
      </c>
      <c r="K17" s="22">
        <v>-0.105950246107804</v>
      </c>
      <c r="L17" s="22">
        <v>-0.17526590124289901</v>
      </c>
      <c r="M17" s="22"/>
      <c r="N17" s="22">
        <v>-0.10583576036358</v>
      </c>
      <c r="O17" s="22">
        <v>-8.3157423224767796E-2</v>
      </c>
      <c r="P17" s="22">
        <v>-1.50185989352472E-2</v>
      </c>
      <c r="Q17" s="22">
        <v>-0.107579525412572</v>
      </c>
      <c r="R17" s="22"/>
      <c r="S17" s="22">
        <v>-1.1452794811369099E-2</v>
      </c>
      <c r="T17" s="22">
        <v>-5.8076764619155501E-2</v>
      </c>
      <c r="U17" s="22">
        <v>-0.103800514956502</v>
      </c>
      <c r="V17" s="22">
        <v>-0.13052522866882199</v>
      </c>
      <c r="W17" s="22">
        <v>3.03144734363897E-2</v>
      </c>
      <c r="X17" s="22">
        <v>-7.1503981999985103E-2</v>
      </c>
      <c r="Y17" s="22">
        <v>-0.144774043004053</v>
      </c>
      <c r="Z17" s="22">
        <v>-8.8957190493618402E-2</v>
      </c>
      <c r="AA17" s="22">
        <v>-0.110197873732782</v>
      </c>
      <c r="AB17" s="22">
        <v>-0.15109888953112799</v>
      </c>
      <c r="AC17" s="22">
        <v>-0.16220653449401201</v>
      </c>
      <c r="AD17" s="22">
        <v>0.17968637411722799</v>
      </c>
      <c r="AE17" s="22"/>
      <c r="AF17" s="22">
        <v>-9.3918503862077105E-2</v>
      </c>
      <c r="AG17" s="22">
        <v>-8.8428254089088595E-2</v>
      </c>
      <c r="AH17" s="22">
        <v>-3.4881096994727599E-2</v>
      </c>
      <c r="AI17" s="22"/>
      <c r="AJ17" s="22">
        <v>-6.2277964148567497E-2</v>
      </c>
      <c r="AK17" s="22">
        <v>-8.93976507853909E-2</v>
      </c>
      <c r="AL17" s="22">
        <v>-0.10199060575126601</v>
      </c>
      <c r="AM17" s="22"/>
      <c r="AN17" s="22">
        <v>-0.1538239642035</v>
      </c>
      <c r="AO17" s="22">
        <v>1.4676672885467101E-2</v>
      </c>
      <c r="AP17" s="22">
        <v>-5.7489399964517698E-2</v>
      </c>
      <c r="AQ17" s="22">
        <v>-0.118407163328194</v>
      </c>
      <c r="AR17" s="22">
        <v>-0.245140236301298</v>
      </c>
      <c r="AS17" s="22"/>
      <c r="AT17" s="22">
        <v>-9.3168409813183098E-2</v>
      </c>
      <c r="AU17" s="22">
        <v>3.9185994615857402E-2</v>
      </c>
      <c r="AV17" s="22"/>
      <c r="AW17" s="22">
        <v>-0.122120991981034</v>
      </c>
      <c r="AX17" s="22">
        <v>9.9561691723961399E-2</v>
      </c>
      <c r="AY17" s="22">
        <v>-7.2624752174795901E-2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529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1010</v>
      </c>
      <c r="D7" s="10">
        <v>486</v>
      </c>
      <c r="E7" s="10">
        <v>519</v>
      </c>
      <c r="F7" s="10"/>
      <c r="G7" s="10">
        <v>83</v>
      </c>
      <c r="H7" s="10">
        <v>142</v>
      </c>
      <c r="I7" s="10">
        <v>138</v>
      </c>
      <c r="J7" s="10">
        <v>180</v>
      </c>
      <c r="K7" s="10">
        <v>216</v>
      </c>
      <c r="L7" s="10">
        <v>251</v>
      </c>
      <c r="M7" s="10"/>
      <c r="N7" s="10">
        <v>292</v>
      </c>
      <c r="O7" s="10">
        <v>285</v>
      </c>
      <c r="P7" s="10">
        <v>189</v>
      </c>
      <c r="Q7" s="10">
        <v>239</v>
      </c>
      <c r="R7" s="10"/>
      <c r="S7" s="10">
        <v>108</v>
      </c>
      <c r="T7" s="10">
        <v>147</v>
      </c>
      <c r="U7" s="10">
        <v>90</v>
      </c>
      <c r="V7" s="10">
        <v>88</v>
      </c>
      <c r="W7" s="10">
        <v>85</v>
      </c>
      <c r="X7" s="10">
        <v>91</v>
      </c>
      <c r="Y7" s="10">
        <v>102</v>
      </c>
      <c r="Z7" s="10">
        <v>45</v>
      </c>
      <c r="AA7" s="10">
        <v>122</v>
      </c>
      <c r="AB7" s="10">
        <v>70</v>
      </c>
      <c r="AC7" s="10">
        <v>48</v>
      </c>
      <c r="AD7" s="10">
        <v>14</v>
      </c>
      <c r="AE7" s="10"/>
      <c r="AF7" s="10">
        <v>423</v>
      </c>
      <c r="AG7" s="10">
        <v>407</v>
      </c>
      <c r="AH7" s="10">
        <v>118</v>
      </c>
      <c r="AI7" s="10"/>
      <c r="AJ7" s="10">
        <v>257</v>
      </c>
      <c r="AK7" s="10">
        <v>319</v>
      </c>
      <c r="AL7" s="10">
        <v>72</v>
      </c>
      <c r="AM7" s="10"/>
      <c r="AN7" s="10">
        <v>222</v>
      </c>
      <c r="AO7" s="10">
        <v>189</v>
      </c>
      <c r="AP7" s="10">
        <v>235</v>
      </c>
      <c r="AQ7" s="10">
        <v>104</v>
      </c>
      <c r="AR7" s="10">
        <v>19</v>
      </c>
      <c r="AS7" s="10"/>
      <c r="AT7" s="10">
        <v>919</v>
      </c>
      <c r="AU7" s="10">
        <v>87</v>
      </c>
      <c r="AV7" s="10"/>
      <c r="AW7" s="10">
        <v>507</v>
      </c>
      <c r="AX7" s="10">
        <v>94</v>
      </c>
      <c r="AY7" s="10">
        <v>409</v>
      </c>
    </row>
    <row r="8" spans="2:51" ht="30" customHeight="1">
      <c r="B8" s="11" t="s">
        <v>112</v>
      </c>
      <c r="C8" s="11">
        <v>1003</v>
      </c>
      <c r="D8" s="11">
        <v>496</v>
      </c>
      <c r="E8" s="11">
        <v>502</v>
      </c>
      <c r="F8" s="11"/>
      <c r="G8" s="11">
        <v>94</v>
      </c>
      <c r="H8" s="11">
        <v>174</v>
      </c>
      <c r="I8" s="11">
        <v>157</v>
      </c>
      <c r="J8" s="11">
        <v>176</v>
      </c>
      <c r="K8" s="11">
        <v>173</v>
      </c>
      <c r="L8" s="11">
        <v>229</v>
      </c>
      <c r="M8" s="11"/>
      <c r="N8" s="11">
        <v>267</v>
      </c>
      <c r="O8" s="11">
        <v>259</v>
      </c>
      <c r="P8" s="11">
        <v>219</v>
      </c>
      <c r="Q8" s="11">
        <v>253</v>
      </c>
      <c r="R8" s="11"/>
      <c r="S8" s="11">
        <v>126</v>
      </c>
      <c r="T8" s="11">
        <v>141</v>
      </c>
      <c r="U8" s="11">
        <v>79</v>
      </c>
      <c r="V8" s="11">
        <v>93</v>
      </c>
      <c r="W8" s="11">
        <v>83</v>
      </c>
      <c r="X8" s="11">
        <v>96</v>
      </c>
      <c r="Y8" s="11">
        <v>97</v>
      </c>
      <c r="Z8" s="11">
        <v>41</v>
      </c>
      <c r="AA8" s="11">
        <v>115</v>
      </c>
      <c r="AB8" s="11">
        <v>70</v>
      </c>
      <c r="AC8" s="11">
        <v>48</v>
      </c>
      <c r="AD8" s="11">
        <v>15</v>
      </c>
      <c r="AE8" s="11"/>
      <c r="AF8" s="11">
        <v>403</v>
      </c>
      <c r="AG8" s="11">
        <v>401</v>
      </c>
      <c r="AH8" s="11">
        <v>131</v>
      </c>
      <c r="AI8" s="11"/>
      <c r="AJ8" s="11">
        <v>242</v>
      </c>
      <c r="AK8" s="11">
        <v>330</v>
      </c>
      <c r="AL8" s="11">
        <v>70</v>
      </c>
      <c r="AM8" s="11"/>
      <c r="AN8" s="11">
        <v>224</v>
      </c>
      <c r="AO8" s="11">
        <v>191</v>
      </c>
      <c r="AP8" s="11">
        <v>231</v>
      </c>
      <c r="AQ8" s="11">
        <v>106</v>
      </c>
      <c r="AR8" s="11">
        <v>17</v>
      </c>
      <c r="AS8" s="11"/>
      <c r="AT8" s="11">
        <v>901</v>
      </c>
      <c r="AU8" s="11">
        <v>98</v>
      </c>
      <c r="AV8" s="11"/>
      <c r="AW8" s="11">
        <v>494</v>
      </c>
      <c r="AX8" s="11">
        <v>99</v>
      </c>
      <c r="AY8" s="11">
        <v>410</v>
      </c>
    </row>
    <row r="9" spans="2:51">
      <c r="B9" s="18" t="s">
        <v>133</v>
      </c>
      <c r="C9" s="17">
        <v>0.14200514223389099</v>
      </c>
      <c r="D9" s="17">
        <v>0.192573042952076</v>
      </c>
      <c r="E9" s="17">
        <v>9.0920577069640005E-2</v>
      </c>
      <c r="F9" s="17"/>
      <c r="G9" s="17">
        <v>0.20220139989616601</v>
      </c>
      <c r="H9" s="17">
        <v>0.16101226347282299</v>
      </c>
      <c r="I9" s="17">
        <v>0.14185984250340999</v>
      </c>
      <c r="J9" s="17">
        <v>0.13402448751308199</v>
      </c>
      <c r="K9" s="17">
        <v>0.12884337864157</v>
      </c>
      <c r="L9" s="17">
        <v>0.11902388133911</v>
      </c>
      <c r="M9" s="17"/>
      <c r="N9" s="17">
        <v>0.173241049170091</v>
      </c>
      <c r="O9" s="17">
        <v>0.119182720654868</v>
      </c>
      <c r="P9" s="17">
        <v>0.130016408189289</v>
      </c>
      <c r="Q9" s="17">
        <v>0.14210076906490701</v>
      </c>
      <c r="R9" s="17"/>
      <c r="S9" s="17">
        <v>0.14137574291288099</v>
      </c>
      <c r="T9" s="17">
        <v>0.142181591450078</v>
      </c>
      <c r="U9" s="17">
        <v>0.162393322183189</v>
      </c>
      <c r="V9" s="17">
        <v>0.178913660431191</v>
      </c>
      <c r="W9" s="17">
        <v>0.127901187103409</v>
      </c>
      <c r="X9" s="17">
        <v>0.134433621347092</v>
      </c>
      <c r="Y9" s="17">
        <v>0.13659969002508801</v>
      </c>
      <c r="Z9" s="17">
        <v>9.6212650866135202E-2</v>
      </c>
      <c r="AA9" s="17">
        <v>9.5130127653351507E-2</v>
      </c>
      <c r="AB9" s="17">
        <v>0.19107588167804801</v>
      </c>
      <c r="AC9" s="17">
        <v>0.15633453057906599</v>
      </c>
      <c r="AD9" s="17">
        <v>0.17734351490501399</v>
      </c>
      <c r="AE9" s="17"/>
      <c r="AF9" s="17">
        <v>0.135983325464337</v>
      </c>
      <c r="AG9" s="17">
        <v>0.15336637166077</v>
      </c>
      <c r="AH9" s="17">
        <v>0.110505730512702</v>
      </c>
      <c r="AI9" s="17"/>
      <c r="AJ9" s="17">
        <v>0.15114218985959399</v>
      </c>
      <c r="AK9" s="17">
        <v>0.178328693466662</v>
      </c>
      <c r="AL9" s="17">
        <v>0.21116433295002501</v>
      </c>
      <c r="AM9" s="17"/>
      <c r="AN9" s="17">
        <v>8.5371201090422996E-2</v>
      </c>
      <c r="AO9" s="17">
        <v>0.16300740794955601</v>
      </c>
      <c r="AP9" s="17">
        <v>0.160822032312817</v>
      </c>
      <c r="AQ9" s="17">
        <v>0.27726887199873301</v>
      </c>
      <c r="AR9" s="17">
        <v>0.40939056850434402</v>
      </c>
      <c r="AS9" s="17"/>
      <c r="AT9" s="17">
        <v>0.13564963445278899</v>
      </c>
      <c r="AU9" s="17">
        <v>0.18469479943387099</v>
      </c>
      <c r="AV9" s="17"/>
      <c r="AW9" s="17">
        <v>0.19727020923410399</v>
      </c>
      <c r="AX9" s="17">
        <v>0.19666645790582599</v>
      </c>
      <c r="AY9" s="17">
        <v>6.2329248286001601E-2</v>
      </c>
    </row>
    <row r="10" spans="2:51">
      <c r="B10" s="18" t="s">
        <v>134</v>
      </c>
      <c r="C10" s="17">
        <v>0.368467785964189</v>
      </c>
      <c r="D10" s="17">
        <v>0.38790159133173602</v>
      </c>
      <c r="E10" s="17">
        <v>0.347294001829131</v>
      </c>
      <c r="F10" s="17"/>
      <c r="G10" s="17">
        <v>0.35415523243698299</v>
      </c>
      <c r="H10" s="17">
        <v>0.38194045305222701</v>
      </c>
      <c r="I10" s="17">
        <v>0.35771720198908002</v>
      </c>
      <c r="J10" s="17">
        <v>0.36020963058695099</v>
      </c>
      <c r="K10" s="17">
        <v>0.34136538278294598</v>
      </c>
      <c r="L10" s="17">
        <v>0.39841485581845598</v>
      </c>
      <c r="M10" s="17"/>
      <c r="N10" s="17">
        <v>0.40407534260401101</v>
      </c>
      <c r="O10" s="17">
        <v>0.39876131923199498</v>
      </c>
      <c r="P10" s="17">
        <v>0.33313730411325998</v>
      </c>
      <c r="Q10" s="17">
        <v>0.33669533677997898</v>
      </c>
      <c r="R10" s="17"/>
      <c r="S10" s="17">
        <v>0.37765417168050902</v>
      </c>
      <c r="T10" s="17">
        <v>0.35649429075357097</v>
      </c>
      <c r="U10" s="17">
        <v>0.32530739933861302</v>
      </c>
      <c r="V10" s="17">
        <v>0.40707793669931602</v>
      </c>
      <c r="W10" s="17">
        <v>0.35882359027787097</v>
      </c>
      <c r="X10" s="17">
        <v>0.36296927246813399</v>
      </c>
      <c r="Y10" s="17">
        <v>0.48273995996112501</v>
      </c>
      <c r="Z10" s="17">
        <v>0.35241188481952301</v>
      </c>
      <c r="AA10" s="17">
        <v>0.32119234277076902</v>
      </c>
      <c r="AB10" s="17">
        <v>0.42427747457643999</v>
      </c>
      <c r="AC10" s="17">
        <v>0.215313034778984</v>
      </c>
      <c r="AD10" s="17">
        <v>0.37496692567261702</v>
      </c>
      <c r="AE10" s="17"/>
      <c r="AF10" s="17">
        <v>0.33068265017484499</v>
      </c>
      <c r="AG10" s="17">
        <v>0.42141783117141501</v>
      </c>
      <c r="AH10" s="17">
        <v>0.31132882747694102</v>
      </c>
      <c r="AI10" s="17"/>
      <c r="AJ10" s="17">
        <v>0.40501173320202399</v>
      </c>
      <c r="AK10" s="17">
        <v>0.40133920559123498</v>
      </c>
      <c r="AL10" s="17">
        <v>0.44657531921162302</v>
      </c>
      <c r="AM10" s="17"/>
      <c r="AN10" s="17">
        <v>0.28362453682602601</v>
      </c>
      <c r="AO10" s="17">
        <v>0.39183161351388601</v>
      </c>
      <c r="AP10" s="17">
        <v>0.415739017235149</v>
      </c>
      <c r="AQ10" s="17">
        <v>0.36956784100907902</v>
      </c>
      <c r="AR10" s="17">
        <v>0.16794525586871001</v>
      </c>
      <c r="AS10" s="17"/>
      <c r="AT10" s="17">
        <v>0.364961128326449</v>
      </c>
      <c r="AU10" s="17">
        <v>0.41649950665840602</v>
      </c>
      <c r="AV10" s="17"/>
      <c r="AW10" s="17">
        <v>0.43400822061981698</v>
      </c>
      <c r="AX10" s="17">
        <v>0.34836940318442999</v>
      </c>
      <c r="AY10" s="17">
        <v>0.29440830631734</v>
      </c>
    </row>
    <row r="11" spans="2:51">
      <c r="B11" s="18" t="s">
        <v>135</v>
      </c>
      <c r="C11" s="17">
        <v>0.30771673284735301</v>
      </c>
      <c r="D11" s="17">
        <v>0.26066166373431998</v>
      </c>
      <c r="E11" s="17">
        <v>0.35728483537765798</v>
      </c>
      <c r="F11" s="17"/>
      <c r="G11" s="17">
        <v>0.228919513199076</v>
      </c>
      <c r="H11" s="17">
        <v>0.237603485834852</v>
      </c>
      <c r="I11" s="17">
        <v>0.31362011769595499</v>
      </c>
      <c r="J11" s="17">
        <v>0.34160999414054999</v>
      </c>
      <c r="K11" s="17">
        <v>0.33681484364001402</v>
      </c>
      <c r="L11" s="17">
        <v>0.341228717775166</v>
      </c>
      <c r="M11" s="17"/>
      <c r="N11" s="17">
        <v>0.27536951134753201</v>
      </c>
      <c r="O11" s="17">
        <v>0.30276271118006098</v>
      </c>
      <c r="P11" s="17">
        <v>0.36202373831506501</v>
      </c>
      <c r="Q11" s="17">
        <v>0.30212322809895198</v>
      </c>
      <c r="R11" s="17"/>
      <c r="S11" s="17">
        <v>0.27510132945081101</v>
      </c>
      <c r="T11" s="17">
        <v>0.29642714119893598</v>
      </c>
      <c r="U11" s="17">
        <v>0.33744977575185198</v>
      </c>
      <c r="V11" s="17">
        <v>0.25292012283311799</v>
      </c>
      <c r="W11" s="17">
        <v>0.339235752890856</v>
      </c>
      <c r="X11" s="17">
        <v>0.35249874140505799</v>
      </c>
      <c r="Y11" s="17">
        <v>0.25978582526813798</v>
      </c>
      <c r="Z11" s="17">
        <v>0.35275188570552402</v>
      </c>
      <c r="AA11" s="17">
        <v>0.35339459574667698</v>
      </c>
      <c r="AB11" s="17">
        <v>0.25795937138636899</v>
      </c>
      <c r="AC11" s="17">
        <v>0.37377253027749602</v>
      </c>
      <c r="AD11" s="17">
        <v>0.27140454827808203</v>
      </c>
      <c r="AE11" s="17"/>
      <c r="AF11" s="17">
        <v>0.33487811848550803</v>
      </c>
      <c r="AG11" s="17">
        <v>0.28993229808417298</v>
      </c>
      <c r="AH11" s="17">
        <v>0.31488741527004099</v>
      </c>
      <c r="AI11" s="17"/>
      <c r="AJ11" s="17">
        <v>0.27975330718418101</v>
      </c>
      <c r="AK11" s="17">
        <v>0.28186838687999699</v>
      </c>
      <c r="AL11" s="17">
        <v>0.20280483388767401</v>
      </c>
      <c r="AM11" s="17"/>
      <c r="AN11" s="17">
        <v>0.37520936797321103</v>
      </c>
      <c r="AO11" s="17">
        <v>0.26407890731163502</v>
      </c>
      <c r="AP11" s="17">
        <v>0.26420843480808698</v>
      </c>
      <c r="AQ11" s="17">
        <v>0.25364749423708</v>
      </c>
      <c r="AR11" s="17">
        <v>0.20573252798269501</v>
      </c>
      <c r="AS11" s="17"/>
      <c r="AT11" s="17">
        <v>0.31795224874660999</v>
      </c>
      <c r="AU11" s="17">
        <v>0.21553318288880499</v>
      </c>
      <c r="AV11" s="17"/>
      <c r="AW11" s="17">
        <v>0.24127816811797001</v>
      </c>
      <c r="AX11" s="17">
        <v>0.27647354332042101</v>
      </c>
      <c r="AY11" s="17">
        <v>0.39520893275739699</v>
      </c>
    </row>
    <row r="12" spans="2:51">
      <c r="B12" s="18" t="s">
        <v>136</v>
      </c>
      <c r="C12" s="17">
        <v>6.5766248541059599E-2</v>
      </c>
      <c r="D12" s="17">
        <v>6.3062738475661503E-2</v>
      </c>
      <c r="E12" s="17">
        <v>6.7297840927457706E-2</v>
      </c>
      <c r="F12" s="17"/>
      <c r="G12" s="17">
        <v>0.11582329513492</v>
      </c>
      <c r="H12" s="17">
        <v>8.9549441819255005E-2</v>
      </c>
      <c r="I12" s="17">
        <v>3.5586594535973799E-2</v>
      </c>
      <c r="J12" s="17">
        <v>6.9666327220425803E-2</v>
      </c>
      <c r="K12" s="17">
        <v>6.9280382041202099E-2</v>
      </c>
      <c r="L12" s="17">
        <v>4.21747990878516E-2</v>
      </c>
      <c r="M12" s="17"/>
      <c r="N12" s="17">
        <v>7.61471588212939E-2</v>
      </c>
      <c r="O12" s="17">
        <v>6.7599836517838394E-2</v>
      </c>
      <c r="P12" s="17">
        <v>5.1806307285119702E-2</v>
      </c>
      <c r="Q12" s="17">
        <v>5.9456823188507701E-2</v>
      </c>
      <c r="R12" s="17"/>
      <c r="S12" s="17">
        <v>5.5591665992916602E-2</v>
      </c>
      <c r="T12" s="17">
        <v>4.2988903076209901E-2</v>
      </c>
      <c r="U12" s="17">
        <v>0.10835866822856401</v>
      </c>
      <c r="V12" s="17">
        <v>9.9875085810133199E-2</v>
      </c>
      <c r="W12" s="17">
        <v>5.3417418026407301E-2</v>
      </c>
      <c r="X12" s="17">
        <v>4.9452884559058601E-2</v>
      </c>
      <c r="Y12" s="17">
        <v>3.6193440019157502E-2</v>
      </c>
      <c r="Z12" s="17">
        <v>4.6299450936049702E-2</v>
      </c>
      <c r="AA12" s="17">
        <v>0.12741381168529001</v>
      </c>
      <c r="AB12" s="17">
        <v>1.7864645659824901E-2</v>
      </c>
      <c r="AC12" s="17">
        <v>7.1121859178396293E-2</v>
      </c>
      <c r="AD12" s="17">
        <v>8.3966694522744301E-2</v>
      </c>
      <c r="AE12" s="17"/>
      <c r="AF12" s="17">
        <v>8.9495977097909199E-2</v>
      </c>
      <c r="AG12" s="17">
        <v>2.22601414296432E-2</v>
      </c>
      <c r="AH12" s="17">
        <v>0.109515908159494</v>
      </c>
      <c r="AI12" s="17"/>
      <c r="AJ12" s="17">
        <v>7.1524520813221595E-2</v>
      </c>
      <c r="AK12" s="17">
        <v>5.8764754490820997E-2</v>
      </c>
      <c r="AL12" s="17">
        <v>2.9243860304427299E-2</v>
      </c>
      <c r="AM12" s="17"/>
      <c r="AN12" s="17">
        <v>8.1640960059214895E-2</v>
      </c>
      <c r="AO12" s="17">
        <v>5.4086414506137701E-2</v>
      </c>
      <c r="AP12" s="17">
        <v>7.4399459949968105E-2</v>
      </c>
      <c r="AQ12" s="17">
        <v>2.61854003811859E-2</v>
      </c>
      <c r="AR12" s="17">
        <v>0.111653586962984</v>
      </c>
      <c r="AS12" s="17"/>
      <c r="AT12" s="17">
        <v>6.7073263766646199E-2</v>
      </c>
      <c r="AU12" s="17">
        <v>5.64957573205708E-2</v>
      </c>
      <c r="AV12" s="17"/>
      <c r="AW12" s="17">
        <v>4.6973122190509697E-2</v>
      </c>
      <c r="AX12" s="17">
        <v>8.3064484756673898E-2</v>
      </c>
      <c r="AY12" s="17">
        <v>8.4227030827515897E-2</v>
      </c>
    </row>
    <row r="13" spans="2:51">
      <c r="B13" s="18" t="s">
        <v>137</v>
      </c>
      <c r="C13" s="17">
        <v>2.31959940989479E-2</v>
      </c>
      <c r="D13" s="17">
        <v>2.58088850738738E-2</v>
      </c>
      <c r="E13" s="17">
        <v>2.0851869220575501E-2</v>
      </c>
      <c r="F13" s="17"/>
      <c r="G13" s="17">
        <v>2.2158442816558301E-2</v>
      </c>
      <c r="H13" s="17">
        <v>4.4332384465406001E-2</v>
      </c>
      <c r="I13" s="17">
        <v>2.6919545121766399E-2</v>
      </c>
      <c r="J13" s="17">
        <v>1.6631602932477299E-2</v>
      </c>
      <c r="K13" s="17">
        <v>9.0533316413970999E-3</v>
      </c>
      <c r="L13" s="17">
        <v>2.07751258408286E-2</v>
      </c>
      <c r="M13" s="17"/>
      <c r="N13" s="17">
        <v>1.14369244752907E-2</v>
      </c>
      <c r="O13" s="17">
        <v>3.4852311683516199E-2</v>
      </c>
      <c r="P13" s="17">
        <v>1.7210487983477001E-2</v>
      </c>
      <c r="Q13" s="17">
        <v>2.9268513609902101E-2</v>
      </c>
      <c r="R13" s="17"/>
      <c r="S13" s="17">
        <v>2.76754356906747E-2</v>
      </c>
      <c r="T13" s="17">
        <v>3.0537955268859201E-2</v>
      </c>
      <c r="U13" s="17">
        <v>1.24721885780434E-2</v>
      </c>
      <c r="V13" s="17">
        <v>0</v>
      </c>
      <c r="W13" s="17">
        <v>2.5794167070626199E-2</v>
      </c>
      <c r="X13" s="17">
        <v>3.9901995441116903E-2</v>
      </c>
      <c r="Y13" s="17">
        <v>7.7710227977228199E-3</v>
      </c>
      <c r="Z13" s="17">
        <v>3.5096493519484101E-2</v>
      </c>
      <c r="AA13" s="17">
        <v>6.2273590759669697E-3</v>
      </c>
      <c r="AB13" s="17">
        <v>1.1538852769873501E-2</v>
      </c>
      <c r="AC13" s="17">
        <v>0.100101885887419</v>
      </c>
      <c r="AD13" s="17">
        <v>0</v>
      </c>
      <c r="AE13" s="17"/>
      <c r="AF13" s="17">
        <v>2.1982148076093101E-2</v>
      </c>
      <c r="AG13" s="17">
        <v>2.74711112849641E-2</v>
      </c>
      <c r="AH13" s="17">
        <v>1.8877055840753401E-2</v>
      </c>
      <c r="AI13" s="17"/>
      <c r="AJ13" s="17">
        <v>3.3637769800554503E-2</v>
      </c>
      <c r="AK13" s="17">
        <v>2.4435903018641E-2</v>
      </c>
      <c r="AL13" s="17">
        <v>0</v>
      </c>
      <c r="AM13" s="17"/>
      <c r="AN13" s="17">
        <v>4.46387075571653E-2</v>
      </c>
      <c r="AO13" s="17">
        <v>2.0985312398470801E-2</v>
      </c>
      <c r="AP13" s="17">
        <v>2.5520922761991499E-2</v>
      </c>
      <c r="AQ13" s="17">
        <v>1.54904820166609E-2</v>
      </c>
      <c r="AR13" s="17">
        <v>4.9531227263159498E-2</v>
      </c>
      <c r="AS13" s="17"/>
      <c r="AT13" s="17">
        <v>2.29210884461814E-2</v>
      </c>
      <c r="AU13" s="17">
        <v>2.67196198804176E-2</v>
      </c>
      <c r="AV13" s="17"/>
      <c r="AW13" s="17">
        <v>1.77555913230018E-2</v>
      </c>
      <c r="AX13" s="17">
        <v>3.9111500329652098E-2</v>
      </c>
      <c r="AY13" s="17">
        <v>2.5916009502150901E-2</v>
      </c>
    </row>
    <row r="14" spans="2:51">
      <c r="B14" s="18" t="s">
        <v>119</v>
      </c>
      <c r="C14" s="17">
        <v>9.2848096314558703E-2</v>
      </c>
      <c r="D14" s="17">
        <v>6.9992078432333807E-2</v>
      </c>
      <c r="E14" s="17">
        <v>0.116350875575539</v>
      </c>
      <c r="F14" s="17"/>
      <c r="G14" s="17">
        <v>7.6742116516297101E-2</v>
      </c>
      <c r="H14" s="17">
        <v>8.5561971355437402E-2</v>
      </c>
      <c r="I14" s="17">
        <v>0.124296698153814</v>
      </c>
      <c r="J14" s="17">
        <v>7.7857957606514497E-2</v>
      </c>
      <c r="K14" s="17">
        <v>0.114642681252871</v>
      </c>
      <c r="L14" s="17">
        <v>7.8382620138588197E-2</v>
      </c>
      <c r="M14" s="17"/>
      <c r="N14" s="17">
        <v>5.9730013581782503E-2</v>
      </c>
      <c r="O14" s="17">
        <v>7.6841100731720999E-2</v>
      </c>
      <c r="P14" s="17">
        <v>0.10580575411378899</v>
      </c>
      <c r="Q14" s="17">
        <v>0.13035532925775201</v>
      </c>
      <c r="R14" s="17"/>
      <c r="S14" s="17">
        <v>0.122601654272208</v>
      </c>
      <c r="T14" s="17">
        <v>0.13137011825234601</v>
      </c>
      <c r="U14" s="17">
        <v>5.4018645919738699E-2</v>
      </c>
      <c r="V14" s="17">
        <v>6.1213194226241503E-2</v>
      </c>
      <c r="W14" s="17">
        <v>9.4827884630830694E-2</v>
      </c>
      <c r="X14" s="17">
        <v>6.0743484779539503E-2</v>
      </c>
      <c r="Y14" s="17">
        <v>7.6910061928768605E-2</v>
      </c>
      <c r="Z14" s="17">
        <v>0.11722763415328501</v>
      </c>
      <c r="AA14" s="17">
        <v>9.6641763067945793E-2</v>
      </c>
      <c r="AB14" s="17">
        <v>9.7283773929444595E-2</v>
      </c>
      <c r="AC14" s="17">
        <v>8.3356159298638294E-2</v>
      </c>
      <c r="AD14" s="17">
        <v>9.2318316621542898E-2</v>
      </c>
      <c r="AE14" s="17"/>
      <c r="AF14" s="17">
        <v>8.69777807013076E-2</v>
      </c>
      <c r="AG14" s="17">
        <v>8.5552246369034399E-2</v>
      </c>
      <c r="AH14" s="17">
        <v>0.13488506274006801</v>
      </c>
      <c r="AI14" s="17"/>
      <c r="AJ14" s="17">
        <v>5.8930479140424902E-2</v>
      </c>
      <c r="AK14" s="17">
        <v>5.5263056552643602E-2</v>
      </c>
      <c r="AL14" s="17">
        <v>0.11021165364625</v>
      </c>
      <c r="AM14" s="17"/>
      <c r="AN14" s="17">
        <v>0.12951522649396</v>
      </c>
      <c r="AO14" s="17">
        <v>0.106010344320315</v>
      </c>
      <c r="AP14" s="17">
        <v>5.9310132931987003E-2</v>
      </c>
      <c r="AQ14" s="17">
        <v>5.7839910357260702E-2</v>
      </c>
      <c r="AR14" s="17">
        <v>5.5746833418107301E-2</v>
      </c>
      <c r="AS14" s="17"/>
      <c r="AT14" s="17">
        <v>9.1442636261324803E-2</v>
      </c>
      <c r="AU14" s="17">
        <v>0.10005713381792999</v>
      </c>
      <c r="AV14" s="17"/>
      <c r="AW14" s="17">
        <v>6.2714688514597397E-2</v>
      </c>
      <c r="AX14" s="17">
        <v>5.6314610502997499E-2</v>
      </c>
      <c r="AY14" s="17">
        <v>0.137910472309594</v>
      </c>
    </row>
    <row r="15" spans="2:51">
      <c r="B15" s="18" t="s">
        <v>138</v>
      </c>
      <c r="C15" s="21">
        <v>0.51047292819807999</v>
      </c>
      <c r="D15" s="21">
        <v>0.58047463428381096</v>
      </c>
      <c r="E15" s="21">
        <v>0.43821457889877102</v>
      </c>
      <c r="F15" s="21"/>
      <c r="G15" s="21">
        <v>0.55635663233314903</v>
      </c>
      <c r="H15" s="21">
        <v>0.54295271652504995</v>
      </c>
      <c r="I15" s="21">
        <v>0.49957704449249102</v>
      </c>
      <c r="J15" s="21">
        <v>0.49423411810003298</v>
      </c>
      <c r="K15" s="21">
        <v>0.47020876142451601</v>
      </c>
      <c r="L15" s="21">
        <v>0.51743873715756505</v>
      </c>
      <c r="M15" s="21"/>
      <c r="N15" s="21">
        <v>0.57731639177410099</v>
      </c>
      <c r="O15" s="21">
        <v>0.51794403988686299</v>
      </c>
      <c r="P15" s="21">
        <v>0.46315371230254898</v>
      </c>
      <c r="Q15" s="21">
        <v>0.47879610584488702</v>
      </c>
      <c r="R15" s="21"/>
      <c r="S15" s="21">
        <v>0.51902991459338899</v>
      </c>
      <c r="T15" s="21">
        <v>0.498675882203648</v>
      </c>
      <c r="U15" s="21">
        <v>0.48770072152180199</v>
      </c>
      <c r="V15" s="21">
        <v>0.58599159713050697</v>
      </c>
      <c r="W15" s="21">
        <v>0.48672477738128</v>
      </c>
      <c r="X15" s="21">
        <v>0.49740289381522701</v>
      </c>
      <c r="Y15" s="21">
        <v>0.61933964998621305</v>
      </c>
      <c r="Z15" s="21">
        <v>0.44862453568565802</v>
      </c>
      <c r="AA15" s="21">
        <v>0.41632247042412102</v>
      </c>
      <c r="AB15" s="21">
        <v>0.61535335625448795</v>
      </c>
      <c r="AC15" s="21">
        <v>0.37164756535804999</v>
      </c>
      <c r="AD15" s="21">
        <v>0.55231044057763101</v>
      </c>
      <c r="AE15" s="21"/>
      <c r="AF15" s="21">
        <v>0.466665975639182</v>
      </c>
      <c r="AG15" s="21">
        <v>0.57478420283218501</v>
      </c>
      <c r="AH15" s="21">
        <v>0.42183455798964398</v>
      </c>
      <c r="AI15" s="21"/>
      <c r="AJ15" s="21">
        <v>0.55615392306161904</v>
      </c>
      <c r="AK15" s="21">
        <v>0.57966789905789795</v>
      </c>
      <c r="AL15" s="21">
        <v>0.65773965216164898</v>
      </c>
      <c r="AM15" s="21"/>
      <c r="AN15" s="21">
        <v>0.36899573791644902</v>
      </c>
      <c r="AO15" s="21">
        <v>0.55483902146344199</v>
      </c>
      <c r="AP15" s="21">
        <v>0.57656104954796705</v>
      </c>
      <c r="AQ15" s="21">
        <v>0.64683671300781198</v>
      </c>
      <c r="AR15" s="21">
        <v>0.57733582437305397</v>
      </c>
      <c r="AS15" s="21"/>
      <c r="AT15" s="21">
        <v>0.50061076277923799</v>
      </c>
      <c r="AU15" s="21">
        <v>0.60119430609227698</v>
      </c>
      <c r="AV15" s="21"/>
      <c r="AW15" s="21">
        <v>0.63127842985392202</v>
      </c>
      <c r="AX15" s="21">
        <v>0.54503586109025604</v>
      </c>
      <c r="AY15" s="21">
        <v>0.356737554603342</v>
      </c>
    </row>
    <row r="16" spans="2:51">
      <c r="B16" s="18" t="s">
        <v>139</v>
      </c>
      <c r="C16" s="21">
        <v>8.8962242640007502E-2</v>
      </c>
      <c r="D16" s="21">
        <v>8.8871623549535303E-2</v>
      </c>
      <c r="E16" s="21">
        <v>8.8149710148033203E-2</v>
      </c>
      <c r="F16" s="21"/>
      <c r="G16" s="21">
        <v>0.137981737951478</v>
      </c>
      <c r="H16" s="21">
        <v>0.133881826284661</v>
      </c>
      <c r="I16" s="21">
        <v>6.2506139657740101E-2</v>
      </c>
      <c r="J16" s="21">
        <v>8.6297930152903102E-2</v>
      </c>
      <c r="K16" s="21">
        <v>7.8333713682599199E-2</v>
      </c>
      <c r="L16" s="21">
        <v>6.2949924928680207E-2</v>
      </c>
      <c r="M16" s="21"/>
      <c r="N16" s="21">
        <v>8.7584083296584597E-2</v>
      </c>
      <c r="O16" s="21">
        <v>0.102452148201355</v>
      </c>
      <c r="P16" s="21">
        <v>6.9016795268596706E-2</v>
      </c>
      <c r="Q16" s="21">
        <v>8.8725336798409798E-2</v>
      </c>
      <c r="R16" s="21"/>
      <c r="S16" s="21">
        <v>8.3267101683591305E-2</v>
      </c>
      <c r="T16" s="21">
        <v>7.3526858345069002E-2</v>
      </c>
      <c r="U16" s="21">
        <v>0.120830856806607</v>
      </c>
      <c r="V16" s="21">
        <v>9.9875085810133199E-2</v>
      </c>
      <c r="W16" s="21">
        <v>7.9211585097033493E-2</v>
      </c>
      <c r="X16" s="21">
        <v>8.9354880000175496E-2</v>
      </c>
      <c r="Y16" s="21">
        <v>4.3964462816880399E-2</v>
      </c>
      <c r="Z16" s="21">
        <v>8.1395944455533803E-2</v>
      </c>
      <c r="AA16" s="21">
        <v>0.13364117076125701</v>
      </c>
      <c r="AB16" s="21">
        <v>2.9403498429698399E-2</v>
      </c>
      <c r="AC16" s="21">
        <v>0.171223745065815</v>
      </c>
      <c r="AD16" s="21">
        <v>8.3966694522744301E-2</v>
      </c>
      <c r="AE16" s="21"/>
      <c r="AF16" s="21">
        <v>0.111478125174002</v>
      </c>
      <c r="AG16" s="21">
        <v>4.9731252714607301E-2</v>
      </c>
      <c r="AH16" s="21">
        <v>0.128392964000247</v>
      </c>
      <c r="AI16" s="21"/>
      <c r="AJ16" s="21">
        <v>0.10516229061377599</v>
      </c>
      <c r="AK16" s="21">
        <v>8.3200657509461998E-2</v>
      </c>
      <c r="AL16" s="21">
        <v>2.9243860304427299E-2</v>
      </c>
      <c r="AM16" s="21"/>
      <c r="AN16" s="21">
        <v>0.12627966761637999</v>
      </c>
      <c r="AO16" s="21">
        <v>7.5071726904608505E-2</v>
      </c>
      <c r="AP16" s="21">
        <v>9.9920382711959604E-2</v>
      </c>
      <c r="AQ16" s="21">
        <v>4.1675882397846697E-2</v>
      </c>
      <c r="AR16" s="21">
        <v>0.161184814226143</v>
      </c>
      <c r="AS16" s="21"/>
      <c r="AT16" s="21">
        <v>8.9994352212827602E-2</v>
      </c>
      <c r="AU16" s="21">
        <v>8.3215377200988302E-2</v>
      </c>
      <c r="AV16" s="21"/>
      <c r="AW16" s="21">
        <v>6.4728713513511504E-2</v>
      </c>
      <c r="AX16" s="21">
        <v>0.122175985086326</v>
      </c>
      <c r="AY16" s="21">
        <v>0.110143040329667</v>
      </c>
    </row>
    <row r="17" spans="2:51">
      <c r="B17" s="18" t="s">
        <v>140</v>
      </c>
      <c r="C17" s="22">
        <v>0.42151068555807297</v>
      </c>
      <c r="D17" s="22">
        <v>0.49160301073427598</v>
      </c>
      <c r="E17" s="22">
        <v>0.350064868750738</v>
      </c>
      <c r="F17" s="22"/>
      <c r="G17" s="22">
        <v>0.41837489438167103</v>
      </c>
      <c r="H17" s="22">
        <v>0.40907089024038901</v>
      </c>
      <c r="I17" s="22">
        <v>0.43707090483475097</v>
      </c>
      <c r="J17" s="22">
        <v>0.40793618794712899</v>
      </c>
      <c r="K17" s="22">
        <v>0.391875047741916</v>
      </c>
      <c r="L17" s="22">
        <v>0.45448881222888499</v>
      </c>
      <c r="M17" s="22"/>
      <c r="N17" s="22">
        <v>0.48973230847751698</v>
      </c>
      <c r="O17" s="22">
        <v>0.41549189168550898</v>
      </c>
      <c r="P17" s="22">
        <v>0.39413691703395298</v>
      </c>
      <c r="Q17" s="22">
        <v>0.39007076904647697</v>
      </c>
      <c r="R17" s="22"/>
      <c r="S17" s="22">
        <v>0.43576281290979801</v>
      </c>
      <c r="T17" s="22">
        <v>0.425149023858579</v>
      </c>
      <c r="U17" s="22">
        <v>0.366869864715195</v>
      </c>
      <c r="V17" s="22">
        <v>0.48611651132037398</v>
      </c>
      <c r="W17" s="22">
        <v>0.40751319228424598</v>
      </c>
      <c r="X17" s="22">
        <v>0.40804801381505101</v>
      </c>
      <c r="Y17" s="22">
        <v>0.575375187169332</v>
      </c>
      <c r="Z17" s="22">
        <v>0.36722859123012402</v>
      </c>
      <c r="AA17" s="22">
        <v>0.28268129966286398</v>
      </c>
      <c r="AB17" s="22">
        <v>0.58594985782479003</v>
      </c>
      <c r="AC17" s="22">
        <v>0.20042382029223499</v>
      </c>
      <c r="AD17" s="22">
        <v>0.46834374605488699</v>
      </c>
      <c r="AE17" s="22"/>
      <c r="AF17" s="22">
        <v>0.35518785046517898</v>
      </c>
      <c r="AG17" s="22">
        <v>0.52505295011757802</v>
      </c>
      <c r="AH17" s="22">
        <v>0.29344159398939601</v>
      </c>
      <c r="AI17" s="22"/>
      <c r="AJ17" s="22">
        <v>0.45099163244784302</v>
      </c>
      <c r="AK17" s="22">
        <v>0.49646724154843602</v>
      </c>
      <c r="AL17" s="22">
        <v>0.62849579185722104</v>
      </c>
      <c r="AM17" s="22"/>
      <c r="AN17" s="22">
        <v>0.242716070300069</v>
      </c>
      <c r="AO17" s="22">
        <v>0.47976729455883299</v>
      </c>
      <c r="AP17" s="22">
        <v>0.47664066683600698</v>
      </c>
      <c r="AQ17" s="22">
        <v>0.60516083060996495</v>
      </c>
      <c r="AR17" s="22">
        <v>0.41615101014691103</v>
      </c>
      <c r="AS17" s="22"/>
      <c r="AT17" s="22">
        <v>0.41061641056641002</v>
      </c>
      <c r="AU17" s="22">
        <v>0.51797892889128805</v>
      </c>
      <c r="AV17" s="22"/>
      <c r="AW17" s="22">
        <v>0.56654971634040996</v>
      </c>
      <c r="AX17" s="22">
        <v>0.42285987600392999</v>
      </c>
      <c r="AY17" s="22">
        <v>0.24659451427367499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736</v>
      </c>
      <c r="E2" s="32"/>
      <c r="F2" s="32"/>
      <c r="G2" s="32"/>
    </row>
    <row r="6" spans="2:7" ht="50.1" customHeight="1">
      <c r="B6" s="20" t="s">
        <v>70</v>
      </c>
      <c r="C6" s="20" t="s">
        <v>699</v>
      </c>
      <c r="D6" s="20" t="s">
        <v>737</v>
      </c>
      <c r="E6" s="20" t="s">
        <v>700</v>
      </c>
      <c r="F6" s="20" t="s">
        <v>738</v>
      </c>
    </row>
    <row r="7" spans="2:7">
      <c r="B7" s="18" t="s">
        <v>133</v>
      </c>
      <c r="C7" s="17">
        <v>0.142339443535004</v>
      </c>
      <c r="D7" s="17">
        <v>0.17395984606930201</v>
      </c>
      <c r="E7" s="17">
        <v>0.163808503389924</v>
      </c>
      <c r="F7" s="17">
        <v>7.5673337663880694E-2</v>
      </c>
    </row>
    <row r="8" spans="2:7">
      <c r="B8" s="18" t="s">
        <v>134</v>
      </c>
      <c r="C8" s="17">
        <v>0.43547277659615902</v>
      </c>
      <c r="D8" s="17">
        <v>0.40012171877170299</v>
      </c>
      <c r="E8" s="17">
        <v>0.43254334379174902</v>
      </c>
      <c r="F8" s="17">
        <v>0.17042328429286499</v>
      </c>
    </row>
    <row r="9" spans="2:7">
      <c r="B9" s="18" t="s">
        <v>135</v>
      </c>
      <c r="C9" s="17">
        <v>0.26827197965019201</v>
      </c>
      <c r="D9" s="17">
        <v>0.23713517914092699</v>
      </c>
      <c r="E9" s="17">
        <v>0.21260204036243099</v>
      </c>
      <c r="F9" s="17">
        <v>0.24542818801677399</v>
      </c>
    </row>
    <row r="10" spans="2:7">
      <c r="B10" s="18" t="s">
        <v>136</v>
      </c>
      <c r="C10" s="17">
        <v>7.0627193034401806E-2</v>
      </c>
      <c r="D10" s="17">
        <v>6.4472090186607794E-2</v>
      </c>
      <c r="E10" s="17">
        <v>9.8663890589315198E-2</v>
      </c>
      <c r="F10" s="17">
        <v>0.26721342890948502</v>
      </c>
    </row>
    <row r="11" spans="2:7">
      <c r="B11" s="18" t="s">
        <v>137</v>
      </c>
      <c r="C11" s="17">
        <v>3.2415644919545399E-2</v>
      </c>
      <c r="D11" s="17">
        <v>5.2794881428255801E-2</v>
      </c>
      <c r="E11" s="17">
        <v>5.9036205551385397E-2</v>
      </c>
      <c r="F11" s="17">
        <v>0.16118412609066499</v>
      </c>
    </row>
    <row r="12" spans="2:7">
      <c r="B12" s="18" t="s">
        <v>119</v>
      </c>
      <c r="C12" s="17">
        <v>5.0872962264698701E-2</v>
      </c>
      <c r="D12" s="17">
        <v>7.1516284403204497E-2</v>
      </c>
      <c r="E12" s="17">
        <v>3.3346016315195202E-2</v>
      </c>
      <c r="F12" s="17">
        <v>8.0077635026331306E-2</v>
      </c>
    </row>
    <row r="13" spans="2:7">
      <c r="B13" s="23" t="s">
        <v>138</v>
      </c>
      <c r="C13" s="21">
        <v>0.57781222013116196</v>
      </c>
      <c r="D13" s="21">
        <v>0.57408156484100503</v>
      </c>
      <c r="E13" s="21">
        <v>0.596351847181673</v>
      </c>
      <c r="F13" s="21">
        <v>0.246096621956745</v>
      </c>
    </row>
    <row r="14" spans="2:7">
      <c r="B14" s="23" t="s">
        <v>139</v>
      </c>
      <c r="C14" s="21">
        <v>0.103042837953947</v>
      </c>
      <c r="D14" s="21">
        <v>0.117266971614864</v>
      </c>
      <c r="E14" s="21">
        <v>0.15770009614070099</v>
      </c>
      <c r="F14" s="21">
        <v>0.42839755500014998</v>
      </c>
    </row>
    <row r="15" spans="2:7">
      <c r="B15" s="23" t="s">
        <v>140</v>
      </c>
      <c r="C15" s="22">
        <v>0.47476938217721498</v>
      </c>
      <c r="D15" s="22">
        <v>0.45681459322614099</v>
      </c>
      <c r="E15" s="22">
        <v>0.43865175104097198</v>
      </c>
      <c r="F15" s="22">
        <v>-0.182300933043404</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1078</v>
      </c>
      <c r="D7" s="10">
        <v>493</v>
      </c>
      <c r="E7" s="10">
        <v>584</v>
      </c>
      <c r="F7" s="10"/>
      <c r="G7" s="10">
        <v>92</v>
      </c>
      <c r="H7" s="10">
        <v>155</v>
      </c>
      <c r="I7" s="10">
        <v>168</v>
      </c>
      <c r="J7" s="10">
        <v>170</v>
      </c>
      <c r="K7" s="10">
        <v>203</v>
      </c>
      <c r="L7" s="10">
        <v>290</v>
      </c>
      <c r="M7" s="10"/>
      <c r="N7" s="10">
        <v>313</v>
      </c>
      <c r="O7" s="10">
        <v>292</v>
      </c>
      <c r="P7" s="10">
        <v>208</v>
      </c>
      <c r="Q7" s="10">
        <v>256</v>
      </c>
      <c r="R7" s="10"/>
      <c r="S7" s="10">
        <v>112</v>
      </c>
      <c r="T7" s="10">
        <v>152</v>
      </c>
      <c r="U7" s="10">
        <v>115</v>
      </c>
      <c r="V7" s="10">
        <v>97</v>
      </c>
      <c r="W7" s="10">
        <v>76</v>
      </c>
      <c r="X7" s="10">
        <v>98</v>
      </c>
      <c r="Y7" s="10">
        <v>97</v>
      </c>
      <c r="Z7" s="10">
        <v>53</v>
      </c>
      <c r="AA7" s="10">
        <v>127</v>
      </c>
      <c r="AB7" s="10">
        <v>78</v>
      </c>
      <c r="AC7" s="10">
        <v>47</v>
      </c>
      <c r="AD7" s="10">
        <v>26</v>
      </c>
      <c r="AE7" s="10"/>
      <c r="AF7" s="10">
        <v>423</v>
      </c>
      <c r="AG7" s="10">
        <v>462</v>
      </c>
      <c r="AH7" s="10">
        <v>129</v>
      </c>
      <c r="AI7" s="10"/>
      <c r="AJ7" s="10">
        <v>240</v>
      </c>
      <c r="AK7" s="10">
        <v>344</v>
      </c>
      <c r="AL7" s="10">
        <v>87</v>
      </c>
      <c r="AM7" s="10"/>
      <c r="AN7" s="10">
        <v>206</v>
      </c>
      <c r="AO7" s="10">
        <v>187</v>
      </c>
      <c r="AP7" s="10">
        <v>287</v>
      </c>
      <c r="AQ7" s="10">
        <v>98</v>
      </c>
      <c r="AR7" s="10">
        <v>19</v>
      </c>
      <c r="AS7" s="10"/>
      <c r="AT7" s="10">
        <v>990</v>
      </c>
      <c r="AU7" s="10">
        <v>81</v>
      </c>
      <c r="AV7" s="10"/>
      <c r="AW7" s="10">
        <v>522</v>
      </c>
      <c r="AX7" s="10">
        <v>106</v>
      </c>
      <c r="AY7" s="10">
        <v>450</v>
      </c>
    </row>
    <row r="8" spans="2:51" ht="30" customHeight="1">
      <c r="B8" s="11" t="s">
        <v>112</v>
      </c>
      <c r="C8" s="11">
        <v>1082</v>
      </c>
      <c r="D8" s="11">
        <v>512</v>
      </c>
      <c r="E8" s="11">
        <v>569</v>
      </c>
      <c r="F8" s="11"/>
      <c r="G8" s="11">
        <v>107</v>
      </c>
      <c r="H8" s="11">
        <v>188</v>
      </c>
      <c r="I8" s="11">
        <v>191</v>
      </c>
      <c r="J8" s="11">
        <v>169</v>
      </c>
      <c r="K8" s="11">
        <v>165</v>
      </c>
      <c r="L8" s="11">
        <v>262</v>
      </c>
      <c r="M8" s="11"/>
      <c r="N8" s="11">
        <v>287</v>
      </c>
      <c r="O8" s="11">
        <v>269</v>
      </c>
      <c r="P8" s="11">
        <v>245</v>
      </c>
      <c r="Q8" s="11">
        <v>271</v>
      </c>
      <c r="R8" s="11"/>
      <c r="S8" s="11">
        <v>140</v>
      </c>
      <c r="T8" s="11">
        <v>143</v>
      </c>
      <c r="U8" s="11">
        <v>101</v>
      </c>
      <c r="V8" s="11">
        <v>101</v>
      </c>
      <c r="W8" s="11">
        <v>75</v>
      </c>
      <c r="X8" s="11">
        <v>107</v>
      </c>
      <c r="Y8" s="11">
        <v>92</v>
      </c>
      <c r="Z8" s="11">
        <v>46</v>
      </c>
      <c r="AA8" s="11">
        <v>122</v>
      </c>
      <c r="AB8" s="11">
        <v>79</v>
      </c>
      <c r="AC8" s="11">
        <v>47</v>
      </c>
      <c r="AD8" s="11">
        <v>29</v>
      </c>
      <c r="AE8" s="11"/>
      <c r="AF8" s="11">
        <v>411</v>
      </c>
      <c r="AG8" s="11">
        <v>458</v>
      </c>
      <c r="AH8" s="11">
        <v>139</v>
      </c>
      <c r="AI8" s="11"/>
      <c r="AJ8" s="11">
        <v>232</v>
      </c>
      <c r="AK8" s="11">
        <v>356</v>
      </c>
      <c r="AL8" s="11">
        <v>82</v>
      </c>
      <c r="AM8" s="11"/>
      <c r="AN8" s="11">
        <v>208</v>
      </c>
      <c r="AO8" s="11">
        <v>195</v>
      </c>
      <c r="AP8" s="11">
        <v>288</v>
      </c>
      <c r="AQ8" s="11">
        <v>94</v>
      </c>
      <c r="AR8" s="11">
        <v>20</v>
      </c>
      <c r="AS8" s="11"/>
      <c r="AT8" s="11">
        <v>978</v>
      </c>
      <c r="AU8" s="11">
        <v>95</v>
      </c>
      <c r="AV8" s="11"/>
      <c r="AW8" s="11">
        <v>502</v>
      </c>
      <c r="AX8" s="11">
        <v>116</v>
      </c>
      <c r="AY8" s="11">
        <v>464</v>
      </c>
    </row>
    <row r="9" spans="2:51">
      <c r="B9" s="18" t="s">
        <v>133</v>
      </c>
      <c r="C9" s="17">
        <v>0.142339443535004</v>
      </c>
      <c r="D9" s="17">
        <v>0.15854784359944099</v>
      </c>
      <c r="E9" s="17">
        <v>0.128033646583183</v>
      </c>
      <c r="F9" s="17"/>
      <c r="G9" s="17">
        <v>5.09982295830467E-2</v>
      </c>
      <c r="H9" s="17">
        <v>0.131537531462639</v>
      </c>
      <c r="I9" s="17">
        <v>0.14296004845079399</v>
      </c>
      <c r="J9" s="17">
        <v>0.166303726241748</v>
      </c>
      <c r="K9" s="17">
        <v>0.181294354293456</v>
      </c>
      <c r="L9" s="17">
        <v>0.14692067228486699</v>
      </c>
      <c r="M9" s="17"/>
      <c r="N9" s="17">
        <v>0.220088271984587</v>
      </c>
      <c r="O9" s="17">
        <v>0.14556788794616199</v>
      </c>
      <c r="P9" s="17">
        <v>0.11086448435047799</v>
      </c>
      <c r="Q9" s="17">
        <v>8.72085380205459E-2</v>
      </c>
      <c r="R9" s="17"/>
      <c r="S9" s="17">
        <v>0.15799600109623901</v>
      </c>
      <c r="T9" s="17">
        <v>0.12534081290117499</v>
      </c>
      <c r="U9" s="17">
        <v>0.15356972388985801</v>
      </c>
      <c r="V9" s="17">
        <v>0.111995317937624</v>
      </c>
      <c r="W9" s="17">
        <v>0.16568764119941901</v>
      </c>
      <c r="X9" s="17">
        <v>0.10687842467380999</v>
      </c>
      <c r="Y9" s="17">
        <v>0.179528147689618</v>
      </c>
      <c r="Z9" s="17">
        <v>0.15762041065169499</v>
      </c>
      <c r="AA9" s="17">
        <v>0.147755870899793</v>
      </c>
      <c r="AB9" s="17">
        <v>0.13811555873579301</v>
      </c>
      <c r="AC9" s="17">
        <v>0.16213364636458499</v>
      </c>
      <c r="AD9" s="17">
        <v>0.10340236087688701</v>
      </c>
      <c r="AE9" s="17"/>
      <c r="AF9" s="17">
        <v>0.14535441972701399</v>
      </c>
      <c r="AG9" s="17">
        <v>0.18150866956592199</v>
      </c>
      <c r="AH9" s="17">
        <v>5.4729444489328399E-2</v>
      </c>
      <c r="AI9" s="17"/>
      <c r="AJ9" s="17">
        <v>0.14051655754853701</v>
      </c>
      <c r="AK9" s="17">
        <v>0.16678607263596701</v>
      </c>
      <c r="AL9" s="17">
        <v>0.17750150642829499</v>
      </c>
      <c r="AM9" s="17"/>
      <c r="AN9" s="17">
        <v>7.2718700602390496E-2</v>
      </c>
      <c r="AO9" s="17">
        <v>0.13214260238053999</v>
      </c>
      <c r="AP9" s="17">
        <v>0.18713233058001699</v>
      </c>
      <c r="AQ9" s="17">
        <v>0.16876708663576301</v>
      </c>
      <c r="AR9" s="17">
        <v>0.30320568496263001</v>
      </c>
      <c r="AS9" s="17"/>
      <c r="AT9" s="17">
        <v>0.139182875578928</v>
      </c>
      <c r="AU9" s="17">
        <v>0.17685430019595</v>
      </c>
      <c r="AV9" s="17"/>
      <c r="AW9" s="17">
        <v>0.21462822296401199</v>
      </c>
      <c r="AX9" s="17">
        <v>0.15792004094095299</v>
      </c>
      <c r="AY9" s="17">
        <v>6.0375107331046902E-2</v>
      </c>
    </row>
    <row r="10" spans="2:51">
      <c r="B10" s="18" t="s">
        <v>134</v>
      </c>
      <c r="C10" s="17">
        <v>0.43547277659615902</v>
      </c>
      <c r="D10" s="17">
        <v>0.45755217182399699</v>
      </c>
      <c r="E10" s="17">
        <v>0.41449004876634099</v>
      </c>
      <c r="F10" s="17"/>
      <c r="G10" s="17">
        <v>0.52801987593150301</v>
      </c>
      <c r="H10" s="17">
        <v>0.42833881418757802</v>
      </c>
      <c r="I10" s="17">
        <v>0.44235501341351002</v>
      </c>
      <c r="J10" s="17">
        <v>0.35318920960355099</v>
      </c>
      <c r="K10" s="17">
        <v>0.381468453721026</v>
      </c>
      <c r="L10" s="17">
        <v>0.48497579900996701</v>
      </c>
      <c r="M10" s="17"/>
      <c r="N10" s="17">
        <v>0.44185639730415699</v>
      </c>
      <c r="O10" s="17">
        <v>0.46921517631022203</v>
      </c>
      <c r="P10" s="17">
        <v>0.41322002098826799</v>
      </c>
      <c r="Q10" s="17">
        <v>0.39819975208792002</v>
      </c>
      <c r="R10" s="17"/>
      <c r="S10" s="17">
        <v>0.46070783108735303</v>
      </c>
      <c r="T10" s="17">
        <v>0.46008462158077101</v>
      </c>
      <c r="U10" s="17">
        <v>0.49663678361123997</v>
      </c>
      <c r="V10" s="17">
        <v>0.38852024362800403</v>
      </c>
      <c r="W10" s="17">
        <v>0.421219173134668</v>
      </c>
      <c r="X10" s="17">
        <v>0.354946875123892</v>
      </c>
      <c r="Y10" s="17">
        <v>0.391454500629206</v>
      </c>
      <c r="Z10" s="17">
        <v>0.49241421568132898</v>
      </c>
      <c r="AA10" s="17">
        <v>0.44916391660490201</v>
      </c>
      <c r="AB10" s="17">
        <v>0.50832199509894505</v>
      </c>
      <c r="AC10" s="17">
        <v>0.284344001098985</v>
      </c>
      <c r="AD10" s="17">
        <v>0.51391612658693198</v>
      </c>
      <c r="AE10" s="17"/>
      <c r="AF10" s="17">
        <v>0.39907942389882001</v>
      </c>
      <c r="AG10" s="17">
        <v>0.46562969040265001</v>
      </c>
      <c r="AH10" s="17">
        <v>0.39083722923895697</v>
      </c>
      <c r="AI10" s="17"/>
      <c r="AJ10" s="17">
        <v>0.464477711974426</v>
      </c>
      <c r="AK10" s="17">
        <v>0.45052566588181597</v>
      </c>
      <c r="AL10" s="17">
        <v>0.53634357850696701</v>
      </c>
      <c r="AM10" s="17"/>
      <c r="AN10" s="17">
        <v>0.363766849330391</v>
      </c>
      <c r="AO10" s="17">
        <v>0.38815405255156699</v>
      </c>
      <c r="AP10" s="17">
        <v>0.47755258654912303</v>
      </c>
      <c r="AQ10" s="17">
        <v>0.55406163015191801</v>
      </c>
      <c r="AR10" s="17">
        <v>0.40586476901149898</v>
      </c>
      <c r="AS10" s="17"/>
      <c r="AT10" s="17">
        <v>0.44202293855549302</v>
      </c>
      <c r="AU10" s="17">
        <v>0.37809942013389602</v>
      </c>
      <c r="AV10" s="17"/>
      <c r="AW10" s="17">
        <v>0.47726217973234097</v>
      </c>
      <c r="AX10" s="17">
        <v>0.43513003967029701</v>
      </c>
      <c r="AY10" s="17">
        <v>0.390419904124224</v>
      </c>
    </row>
    <row r="11" spans="2:51">
      <c r="B11" s="18" t="s">
        <v>135</v>
      </c>
      <c r="C11" s="17">
        <v>0.26827197965019201</v>
      </c>
      <c r="D11" s="17">
        <v>0.233919539290387</v>
      </c>
      <c r="E11" s="17">
        <v>0.29971555157810098</v>
      </c>
      <c r="F11" s="17"/>
      <c r="G11" s="17">
        <v>0.22888513956092801</v>
      </c>
      <c r="H11" s="17">
        <v>0.25146713615698402</v>
      </c>
      <c r="I11" s="17">
        <v>0.24821566611443599</v>
      </c>
      <c r="J11" s="17">
        <v>0.32786821777304098</v>
      </c>
      <c r="K11" s="17">
        <v>0.28808821633448001</v>
      </c>
      <c r="L11" s="17">
        <v>0.26009361447819501</v>
      </c>
      <c r="M11" s="17"/>
      <c r="N11" s="17">
        <v>0.23772866958424699</v>
      </c>
      <c r="O11" s="17">
        <v>0.24161765044408401</v>
      </c>
      <c r="P11" s="17">
        <v>0.30888565764467302</v>
      </c>
      <c r="Q11" s="17">
        <v>0.29998812025940103</v>
      </c>
      <c r="R11" s="17"/>
      <c r="S11" s="17">
        <v>0.20155693644019801</v>
      </c>
      <c r="T11" s="17">
        <v>0.29738267303111798</v>
      </c>
      <c r="U11" s="17">
        <v>0.235314152695658</v>
      </c>
      <c r="V11" s="17">
        <v>0.28596313879574498</v>
      </c>
      <c r="W11" s="17">
        <v>0.322466596265371</v>
      </c>
      <c r="X11" s="17">
        <v>0.32446002049373501</v>
      </c>
      <c r="Y11" s="17">
        <v>0.24337853739463</v>
      </c>
      <c r="Z11" s="17">
        <v>0.17407401181135801</v>
      </c>
      <c r="AA11" s="17">
        <v>0.28965181966822401</v>
      </c>
      <c r="AB11" s="17">
        <v>0.22341867201117199</v>
      </c>
      <c r="AC11" s="17">
        <v>0.31783575053323598</v>
      </c>
      <c r="AD11" s="17">
        <v>0.33354607511775802</v>
      </c>
      <c r="AE11" s="17"/>
      <c r="AF11" s="17">
        <v>0.29018455257454201</v>
      </c>
      <c r="AG11" s="17">
        <v>0.23449475230080999</v>
      </c>
      <c r="AH11" s="17">
        <v>0.374330669782035</v>
      </c>
      <c r="AI11" s="17"/>
      <c r="AJ11" s="17">
        <v>0.29218550023052398</v>
      </c>
      <c r="AK11" s="17">
        <v>0.25477241717256</v>
      </c>
      <c r="AL11" s="17">
        <v>0.17996444872393699</v>
      </c>
      <c r="AM11" s="17"/>
      <c r="AN11" s="17">
        <v>0.37768351864136201</v>
      </c>
      <c r="AO11" s="17">
        <v>0.27280807723731898</v>
      </c>
      <c r="AP11" s="17">
        <v>0.218877181994269</v>
      </c>
      <c r="AQ11" s="17">
        <v>0.206746056241041</v>
      </c>
      <c r="AR11" s="17">
        <v>0.169890359139521</v>
      </c>
      <c r="AS11" s="17"/>
      <c r="AT11" s="17">
        <v>0.26973184516256299</v>
      </c>
      <c r="AU11" s="17">
        <v>0.251413654836107</v>
      </c>
      <c r="AV11" s="17"/>
      <c r="AW11" s="17">
        <v>0.20801078101235901</v>
      </c>
      <c r="AX11" s="17">
        <v>0.24838551259698299</v>
      </c>
      <c r="AY11" s="17">
        <v>0.33831786721576801</v>
      </c>
    </row>
    <row r="12" spans="2:51">
      <c r="B12" s="18" t="s">
        <v>136</v>
      </c>
      <c r="C12" s="17">
        <v>7.0627193034401806E-2</v>
      </c>
      <c r="D12" s="17">
        <v>8.1854626313360504E-2</v>
      </c>
      <c r="E12" s="17">
        <v>6.0662540014070197E-2</v>
      </c>
      <c r="F12" s="17"/>
      <c r="G12" s="17">
        <v>0.118014883348113</v>
      </c>
      <c r="H12" s="17">
        <v>6.8397705507093301E-2</v>
      </c>
      <c r="I12" s="17">
        <v>8.2136944347836693E-2</v>
      </c>
      <c r="J12" s="17">
        <v>9.1680369875431697E-2</v>
      </c>
      <c r="K12" s="17">
        <v>3.9805787256362302E-2</v>
      </c>
      <c r="L12" s="17">
        <v>5.0340221337780398E-2</v>
      </c>
      <c r="M12" s="17"/>
      <c r="N12" s="17">
        <v>4.1667853613696598E-2</v>
      </c>
      <c r="O12" s="17">
        <v>7.6051068142910599E-2</v>
      </c>
      <c r="P12" s="17">
        <v>7.8040560705929699E-2</v>
      </c>
      <c r="Q12" s="17">
        <v>9.1780356450972503E-2</v>
      </c>
      <c r="R12" s="17"/>
      <c r="S12" s="17">
        <v>5.7236324329463101E-2</v>
      </c>
      <c r="T12" s="17">
        <v>8.4564728894399199E-2</v>
      </c>
      <c r="U12" s="17">
        <v>6.8489960805753106E-2</v>
      </c>
      <c r="V12" s="17">
        <v>9.8099072975706303E-2</v>
      </c>
      <c r="W12" s="17">
        <v>5.9008049557473297E-2</v>
      </c>
      <c r="X12" s="17">
        <v>5.3700119995472403E-2</v>
      </c>
      <c r="Y12" s="17">
        <v>7.1661930376124394E-2</v>
      </c>
      <c r="Z12" s="17">
        <v>0.10009237502830701</v>
      </c>
      <c r="AA12" s="17">
        <v>5.6020297445130998E-2</v>
      </c>
      <c r="AB12" s="17">
        <v>9.074259854333E-2</v>
      </c>
      <c r="AC12" s="17">
        <v>5.6337753950128397E-2</v>
      </c>
      <c r="AD12" s="17">
        <v>4.9135437418422898E-2</v>
      </c>
      <c r="AE12" s="17"/>
      <c r="AF12" s="17">
        <v>8.71924936111034E-2</v>
      </c>
      <c r="AG12" s="17">
        <v>4.4956684916376999E-2</v>
      </c>
      <c r="AH12" s="17">
        <v>7.6346145764816895E-2</v>
      </c>
      <c r="AI12" s="17"/>
      <c r="AJ12" s="17">
        <v>4.5778578128125497E-2</v>
      </c>
      <c r="AK12" s="17">
        <v>6.2970373118925893E-2</v>
      </c>
      <c r="AL12" s="17">
        <v>3.3315738576547599E-2</v>
      </c>
      <c r="AM12" s="17"/>
      <c r="AN12" s="17">
        <v>7.2562199124047405E-2</v>
      </c>
      <c r="AO12" s="17">
        <v>0.100667499022875</v>
      </c>
      <c r="AP12" s="17">
        <v>3.19215073281615E-2</v>
      </c>
      <c r="AQ12" s="17">
        <v>3.8241791623970997E-2</v>
      </c>
      <c r="AR12" s="17">
        <v>3.6846606509917203E-2</v>
      </c>
      <c r="AS12" s="17"/>
      <c r="AT12" s="17">
        <v>6.7751351454072295E-2</v>
      </c>
      <c r="AU12" s="17">
        <v>9.1587650530879694E-2</v>
      </c>
      <c r="AV12" s="17"/>
      <c r="AW12" s="17">
        <v>4.4710885165232098E-2</v>
      </c>
      <c r="AX12" s="17">
        <v>9.1282684134642703E-2</v>
      </c>
      <c r="AY12" s="17">
        <v>9.3473182631278198E-2</v>
      </c>
    </row>
    <row r="13" spans="2:51">
      <c r="B13" s="18" t="s">
        <v>137</v>
      </c>
      <c r="C13" s="17">
        <v>3.2415644919545399E-2</v>
      </c>
      <c r="D13" s="17">
        <v>4.1817663088034397E-2</v>
      </c>
      <c r="E13" s="17">
        <v>2.4018407011958599E-2</v>
      </c>
      <c r="F13" s="17"/>
      <c r="G13" s="17">
        <v>1.86000934258541E-2</v>
      </c>
      <c r="H13" s="17">
        <v>4.9208874781850397E-2</v>
      </c>
      <c r="I13" s="17">
        <v>4.4502213107390699E-2</v>
      </c>
      <c r="J13" s="17">
        <v>7.8160370270717299E-3</v>
      </c>
      <c r="K13" s="17">
        <v>4.6637830110472699E-2</v>
      </c>
      <c r="L13" s="17">
        <v>2.4072901349549002E-2</v>
      </c>
      <c r="M13" s="17"/>
      <c r="N13" s="17">
        <v>1.89507671876308E-2</v>
      </c>
      <c r="O13" s="17">
        <v>3.5739685746341801E-2</v>
      </c>
      <c r="P13" s="17">
        <v>4.6006484810445503E-2</v>
      </c>
      <c r="Q13" s="17">
        <v>3.2284073578768897E-2</v>
      </c>
      <c r="R13" s="17"/>
      <c r="S13" s="17">
        <v>4.3986183534561102E-2</v>
      </c>
      <c r="T13" s="17">
        <v>1.1395988914433599E-2</v>
      </c>
      <c r="U13" s="17">
        <v>1.0785509650759501E-2</v>
      </c>
      <c r="V13" s="17">
        <v>4.3789338038813401E-2</v>
      </c>
      <c r="W13" s="17">
        <v>1.4691605904410999E-2</v>
      </c>
      <c r="X13" s="17">
        <v>7.3189971357424402E-2</v>
      </c>
      <c r="Y13" s="17">
        <v>4.17172827599313E-2</v>
      </c>
      <c r="Z13" s="17">
        <v>1.75345844885345E-2</v>
      </c>
      <c r="AA13" s="17">
        <v>3.8291216431428597E-2</v>
      </c>
      <c r="AB13" s="17">
        <v>2.51637875107798E-2</v>
      </c>
      <c r="AC13" s="17">
        <v>3.2363830559842002E-2</v>
      </c>
      <c r="AD13" s="17">
        <v>0</v>
      </c>
      <c r="AE13" s="17"/>
      <c r="AF13" s="17">
        <v>3.8649198025518201E-2</v>
      </c>
      <c r="AG13" s="17">
        <v>2.4368473995563598E-2</v>
      </c>
      <c r="AH13" s="17">
        <v>4.9721713645046503E-2</v>
      </c>
      <c r="AI13" s="17"/>
      <c r="AJ13" s="17">
        <v>2.83230623462296E-2</v>
      </c>
      <c r="AK13" s="17">
        <v>2.18064386631543E-2</v>
      </c>
      <c r="AL13" s="17">
        <v>0</v>
      </c>
      <c r="AM13" s="17"/>
      <c r="AN13" s="17">
        <v>1.5450595708692999E-2</v>
      </c>
      <c r="AO13" s="17">
        <v>5.0426475042339498E-2</v>
      </c>
      <c r="AP13" s="17">
        <v>2.64580954752505E-2</v>
      </c>
      <c r="AQ13" s="17">
        <v>2.3094238181742398E-2</v>
      </c>
      <c r="AR13" s="17">
        <v>8.4192580376433193E-2</v>
      </c>
      <c r="AS13" s="17"/>
      <c r="AT13" s="17">
        <v>3.2074551024116001E-2</v>
      </c>
      <c r="AU13" s="17">
        <v>3.8630461518348098E-2</v>
      </c>
      <c r="AV13" s="17"/>
      <c r="AW13" s="17">
        <v>2.89732082554294E-2</v>
      </c>
      <c r="AX13" s="17">
        <v>4.9009771284757003E-2</v>
      </c>
      <c r="AY13" s="17">
        <v>3.1998832776345097E-2</v>
      </c>
    </row>
    <row r="14" spans="2:51">
      <c r="B14" s="18" t="s">
        <v>119</v>
      </c>
      <c r="C14" s="17">
        <v>5.0872962264698701E-2</v>
      </c>
      <c r="D14" s="17">
        <v>2.6308155884780301E-2</v>
      </c>
      <c r="E14" s="17">
        <v>7.3079806046346701E-2</v>
      </c>
      <c r="F14" s="17"/>
      <c r="G14" s="17">
        <v>5.5481778150556001E-2</v>
      </c>
      <c r="H14" s="17">
        <v>7.1049937903855498E-2</v>
      </c>
      <c r="I14" s="17">
        <v>3.9830114566032901E-2</v>
      </c>
      <c r="J14" s="17">
        <v>5.31424394791555E-2</v>
      </c>
      <c r="K14" s="17">
        <v>6.2705358284203094E-2</v>
      </c>
      <c r="L14" s="17">
        <v>3.3596791539641298E-2</v>
      </c>
      <c r="M14" s="17"/>
      <c r="N14" s="17">
        <v>3.9708040325681898E-2</v>
      </c>
      <c r="O14" s="17">
        <v>3.1808531410279201E-2</v>
      </c>
      <c r="P14" s="17">
        <v>4.29827915002053E-2</v>
      </c>
      <c r="Q14" s="17">
        <v>9.05391596023912E-2</v>
      </c>
      <c r="R14" s="17"/>
      <c r="S14" s="17">
        <v>7.8516723512186595E-2</v>
      </c>
      <c r="T14" s="17">
        <v>2.1231174678103499E-2</v>
      </c>
      <c r="U14" s="17">
        <v>3.5203869346731802E-2</v>
      </c>
      <c r="V14" s="17">
        <v>7.1632888624107202E-2</v>
      </c>
      <c r="W14" s="17">
        <v>1.6926933938657199E-2</v>
      </c>
      <c r="X14" s="17">
        <v>8.6824588355666907E-2</v>
      </c>
      <c r="Y14" s="17">
        <v>7.22596011504896E-2</v>
      </c>
      <c r="Z14" s="17">
        <v>5.8264402338776201E-2</v>
      </c>
      <c r="AA14" s="17">
        <v>1.9116878950520701E-2</v>
      </c>
      <c r="AB14" s="17">
        <v>1.42373880999809E-2</v>
      </c>
      <c r="AC14" s="17">
        <v>0.14698501749322301</v>
      </c>
      <c r="AD14" s="17">
        <v>0</v>
      </c>
      <c r="AE14" s="17"/>
      <c r="AF14" s="17">
        <v>3.9539912163003101E-2</v>
      </c>
      <c r="AG14" s="17">
        <v>4.9041728818676897E-2</v>
      </c>
      <c r="AH14" s="17">
        <v>5.4034797079815199E-2</v>
      </c>
      <c r="AI14" s="17"/>
      <c r="AJ14" s="17">
        <v>2.8718589772158E-2</v>
      </c>
      <c r="AK14" s="17">
        <v>4.3139032527576997E-2</v>
      </c>
      <c r="AL14" s="17">
        <v>7.2874727764252897E-2</v>
      </c>
      <c r="AM14" s="17"/>
      <c r="AN14" s="17">
        <v>9.7818136593115904E-2</v>
      </c>
      <c r="AO14" s="17">
        <v>5.5801293765359403E-2</v>
      </c>
      <c r="AP14" s="17">
        <v>5.8058298073178499E-2</v>
      </c>
      <c r="AQ14" s="17">
        <v>9.0891971655655407E-3</v>
      </c>
      <c r="AR14" s="17">
        <v>0</v>
      </c>
      <c r="AS14" s="17"/>
      <c r="AT14" s="17">
        <v>4.9236438224827303E-2</v>
      </c>
      <c r="AU14" s="17">
        <v>6.3414512784819493E-2</v>
      </c>
      <c r="AV14" s="17"/>
      <c r="AW14" s="17">
        <v>2.6414722870626298E-2</v>
      </c>
      <c r="AX14" s="17">
        <v>1.8271951372367201E-2</v>
      </c>
      <c r="AY14" s="17">
        <v>8.5415105921337803E-2</v>
      </c>
    </row>
    <row r="15" spans="2:51">
      <c r="B15" s="18" t="s">
        <v>138</v>
      </c>
      <c r="C15" s="21">
        <v>0.57781222013116196</v>
      </c>
      <c r="D15" s="21">
        <v>0.61610001542343795</v>
      </c>
      <c r="E15" s="21">
        <v>0.54252369534952405</v>
      </c>
      <c r="F15" s="21"/>
      <c r="G15" s="21">
        <v>0.57901810551454902</v>
      </c>
      <c r="H15" s="21">
        <v>0.55987634565021704</v>
      </c>
      <c r="I15" s="21">
        <v>0.58531506186430404</v>
      </c>
      <c r="J15" s="21">
        <v>0.51949293584529999</v>
      </c>
      <c r="K15" s="21">
        <v>0.56276280801448197</v>
      </c>
      <c r="L15" s="21">
        <v>0.63189647129483395</v>
      </c>
      <c r="M15" s="21"/>
      <c r="N15" s="21">
        <v>0.66194466928874296</v>
      </c>
      <c r="O15" s="21">
        <v>0.61478306425638396</v>
      </c>
      <c r="P15" s="21">
        <v>0.52408450533874695</v>
      </c>
      <c r="Q15" s="21">
        <v>0.48540829010846598</v>
      </c>
      <c r="R15" s="21"/>
      <c r="S15" s="21">
        <v>0.61870383218359204</v>
      </c>
      <c r="T15" s="21">
        <v>0.58542543448194595</v>
      </c>
      <c r="U15" s="21">
        <v>0.65020650750109799</v>
      </c>
      <c r="V15" s="21">
        <v>0.50051556156562804</v>
      </c>
      <c r="W15" s="21">
        <v>0.58690681433408698</v>
      </c>
      <c r="X15" s="21">
        <v>0.46182529979770098</v>
      </c>
      <c r="Y15" s="21">
        <v>0.57098264831882395</v>
      </c>
      <c r="Z15" s="21">
        <v>0.650034626333024</v>
      </c>
      <c r="AA15" s="21">
        <v>0.59691978750469599</v>
      </c>
      <c r="AB15" s="21">
        <v>0.646437553834738</v>
      </c>
      <c r="AC15" s="21">
        <v>0.44647764746357099</v>
      </c>
      <c r="AD15" s="21">
        <v>0.61731848746381901</v>
      </c>
      <c r="AE15" s="21"/>
      <c r="AF15" s="21">
        <v>0.54443384362583302</v>
      </c>
      <c r="AG15" s="21">
        <v>0.64713835996857205</v>
      </c>
      <c r="AH15" s="21">
        <v>0.44556667372828601</v>
      </c>
      <c r="AI15" s="21"/>
      <c r="AJ15" s="21">
        <v>0.60499426952296298</v>
      </c>
      <c r="AK15" s="21">
        <v>0.61731173851778298</v>
      </c>
      <c r="AL15" s="21">
        <v>0.713845084935262</v>
      </c>
      <c r="AM15" s="21"/>
      <c r="AN15" s="21">
        <v>0.43648554993278099</v>
      </c>
      <c r="AO15" s="21">
        <v>0.52029665493210797</v>
      </c>
      <c r="AP15" s="21">
        <v>0.66468491712914002</v>
      </c>
      <c r="AQ15" s="21">
        <v>0.72282871678768001</v>
      </c>
      <c r="AR15" s="21">
        <v>0.70907045397412904</v>
      </c>
      <c r="AS15" s="21"/>
      <c r="AT15" s="21">
        <v>0.58120581413442196</v>
      </c>
      <c r="AU15" s="21">
        <v>0.55495372032984602</v>
      </c>
      <c r="AV15" s="21"/>
      <c r="AW15" s="21">
        <v>0.69189040269635305</v>
      </c>
      <c r="AX15" s="21">
        <v>0.59305008061124997</v>
      </c>
      <c r="AY15" s="21">
        <v>0.45079501145527101</v>
      </c>
    </row>
    <row r="16" spans="2:51">
      <c r="B16" s="18" t="s">
        <v>139</v>
      </c>
      <c r="C16" s="21">
        <v>0.103042837953947</v>
      </c>
      <c r="D16" s="21">
        <v>0.12367228940139501</v>
      </c>
      <c r="E16" s="21">
        <v>8.4680947026028797E-2</v>
      </c>
      <c r="F16" s="21"/>
      <c r="G16" s="21">
        <v>0.136614976773967</v>
      </c>
      <c r="H16" s="21">
        <v>0.117606580288944</v>
      </c>
      <c r="I16" s="21">
        <v>0.126639157455227</v>
      </c>
      <c r="J16" s="21">
        <v>9.9496406902503401E-2</v>
      </c>
      <c r="K16" s="21">
        <v>8.6443617366834896E-2</v>
      </c>
      <c r="L16" s="21">
        <v>7.4413122687329497E-2</v>
      </c>
      <c r="M16" s="21"/>
      <c r="N16" s="21">
        <v>6.0618620801327398E-2</v>
      </c>
      <c r="O16" s="21">
        <v>0.111790753889252</v>
      </c>
      <c r="P16" s="21">
        <v>0.12404704551637501</v>
      </c>
      <c r="Q16" s="21">
        <v>0.124064430029741</v>
      </c>
      <c r="R16" s="21"/>
      <c r="S16" s="21">
        <v>0.10122250786402399</v>
      </c>
      <c r="T16" s="21">
        <v>9.5960717808832793E-2</v>
      </c>
      <c r="U16" s="21">
        <v>7.9275470456512606E-2</v>
      </c>
      <c r="V16" s="21">
        <v>0.14188841101451999</v>
      </c>
      <c r="W16" s="21">
        <v>7.3699655461884395E-2</v>
      </c>
      <c r="X16" s="21">
        <v>0.126890091352897</v>
      </c>
      <c r="Y16" s="21">
        <v>0.11337921313605601</v>
      </c>
      <c r="Z16" s="21">
        <v>0.117626959516841</v>
      </c>
      <c r="AA16" s="21">
        <v>9.4311513876559602E-2</v>
      </c>
      <c r="AB16" s="21">
        <v>0.11590638605410999</v>
      </c>
      <c r="AC16" s="21">
        <v>8.8701584509970399E-2</v>
      </c>
      <c r="AD16" s="21">
        <v>4.9135437418422898E-2</v>
      </c>
      <c r="AE16" s="21"/>
      <c r="AF16" s="21">
        <v>0.12584169163662201</v>
      </c>
      <c r="AG16" s="21">
        <v>6.9325158911940604E-2</v>
      </c>
      <c r="AH16" s="21">
        <v>0.12606785940986301</v>
      </c>
      <c r="AI16" s="21"/>
      <c r="AJ16" s="21">
        <v>7.4101640474355093E-2</v>
      </c>
      <c r="AK16" s="21">
        <v>8.4776811782080103E-2</v>
      </c>
      <c r="AL16" s="21">
        <v>3.3315738576547599E-2</v>
      </c>
      <c r="AM16" s="21"/>
      <c r="AN16" s="21">
        <v>8.8012794832740299E-2</v>
      </c>
      <c r="AO16" s="21">
        <v>0.15109397406521499</v>
      </c>
      <c r="AP16" s="21">
        <v>5.8379602803411999E-2</v>
      </c>
      <c r="AQ16" s="21">
        <v>6.1336029805713302E-2</v>
      </c>
      <c r="AR16" s="21">
        <v>0.12103918688635</v>
      </c>
      <c r="AS16" s="21"/>
      <c r="AT16" s="21">
        <v>9.9825902478188303E-2</v>
      </c>
      <c r="AU16" s="21">
        <v>0.13021811204922801</v>
      </c>
      <c r="AV16" s="21"/>
      <c r="AW16" s="21">
        <v>7.3684093420661498E-2</v>
      </c>
      <c r="AX16" s="21">
        <v>0.1402924554194</v>
      </c>
      <c r="AY16" s="21">
        <v>0.12547201540762301</v>
      </c>
    </row>
    <row r="17" spans="2:51">
      <c r="B17" s="18" t="s">
        <v>140</v>
      </c>
      <c r="C17" s="22">
        <v>0.47476938217721498</v>
      </c>
      <c r="D17" s="22">
        <v>0.49242772602204299</v>
      </c>
      <c r="E17" s="22">
        <v>0.45784274832349497</v>
      </c>
      <c r="F17" s="22"/>
      <c r="G17" s="22">
        <v>0.44240312874058202</v>
      </c>
      <c r="H17" s="22">
        <v>0.44226976536127299</v>
      </c>
      <c r="I17" s="22">
        <v>0.45867590440907602</v>
      </c>
      <c r="J17" s="22">
        <v>0.41999652894279599</v>
      </c>
      <c r="K17" s="22">
        <v>0.476319190647647</v>
      </c>
      <c r="L17" s="22">
        <v>0.55748334860750504</v>
      </c>
      <c r="M17" s="22"/>
      <c r="N17" s="22">
        <v>0.601326048487416</v>
      </c>
      <c r="O17" s="22">
        <v>0.50299231036713199</v>
      </c>
      <c r="P17" s="22">
        <v>0.40003745982237099</v>
      </c>
      <c r="Q17" s="22">
        <v>0.36134386007872399</v>
      </c>
      <c r="R17" s="22"/>
      <c r="S17" s="22">
        <v>0.51748132431956795</v>
      </c>
      <c r="T17" s="22">
        <v>0.48946471667311298</v>
      </c>
      <c r="U17" s="22">
        <v>0.57093103704458503</v>
      </c>
      <c r="V17" s="22">
        <v>0.358627150551108</v>
      </c>
      <c r="W17" s="22">
        <v>0.51320715887220303</v>
      </c>
      <c r="X17" s="22">
        <v>0.33493520844480501</v>
      </c>
      <c r="Y17" s="22">
        <v>0.45760343518276902</v>
      </c>
      <c r="Z17" s="22">
        <v>0.53240766681618301</v>
      </c>
      <c r="AA17" s="22">
        <v>0.50260827362813598</v>
      </c>
      <c r="AB17" s="22">
        <v>0.53053116778062803</v>
      </c>
      <c r="AC17" s="22">
        <v>0.35777606295359998</v>
      </c>
      <c r="AD17" s="22">
        <v>0.56818305004539604</v>
      </c>
      <c r="AE17" s="22"/>
      <c r="AF17" s="22">
        <v>0.41859215198921201</v>
      </c>
      <c r="AG17" s="22">
        <v>0.57781320105663203</v>
      </c>
      <c r="AH17" s="22">
        <v>0.31949881431842198</v>
      </c>
      <c r="AI17" s="22"/>
      <c r="AJ17" s="22">
        <v>0.53089262904860801</v>
      </c>
      <c r="AK17" s="22">
        <v>0.53253492673570302</v>
      </c>
      <c r="AL17" s="22">
        <v>0.68052934635871498</v>
      </c>
      <c r="AM17" s="22"/>
      <c r="AN17" s="22">
        <v>0.348472755100041</v>
      </c>
      <c r="AO17" s="22">
        <v>0.36920268086689301</v>
      </c>
      <c r="AP17" s="22">
        <v>0.60630531432572798</v>
      </c>
      <c r="AQ17" s="22">
        <v>0.66149268698196695</v>
      </c>
      <c r="AR17" s="22">
        <v>0.58803126708777798</v>
      </c>
      <c r="AS17" s="22"/>
      <c r="AT17" s="22">
        <v>0.48137991165623301</v>
      </c>
      <c r="AU17" s="22">
        <v>0.42473560828061802</v>
      </c>
      <c r="AV17" s="22"/>
      <c r="AW17" s="22">
        <v>0.61820630927569198</v>
      </c>
      <c r="AX17" s="22">
        <v>0.45275762519185098</v>
      </c>
      <c r="AY17" s="22">
        <v>0.32532299604764697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1078</v>
      </c>
      <c r="D7" s="10">
        <v>493</v>
      </c>
      <c r="E7" s="10">
        <v>584</v>
      </c>
      <c r="F7" s="10"/>
      <c r="G7" s="10">
        <v>92</v>
      </c>
      <c r="H7" s="10">
        <v>155</v>
      </c>
      <c r="I7" s="10">
        <v>168</v>
      </c>
      <c r="J7" s="10">
        <v>170</v>
      </c>
      <c r="K7" s="10">
        <v>203</v>
      </c>
      <c r="L7" s="10">
        <v>290</v>
      </c>
      <c r="M7" s="10"/>
      <c r="N7" s="10">
        <v>313</v>
      </c>
      <c r="O7" s="10">
        <v>292</v>
      </c>
      <c r="P7" s="10">
        <v>208</v>
      </c>
      <c r="Q7" s="10">
        <v>256</v>
      </c>
      <c r="R7" s="10"/>
      <c r="S7" s="10">
        <v>112</v>
      </c>
      <c r="T7" s="10">
        <v>152</v>
      </c>
      <c r="U7" s="10">
        <v>115</v>
      </c>
      <c r="V7" s="10">
        <v>97</v>
      </c>
      <c r="W7" s="10">
        <v>76</v>
      </c>
      <c r="X7" s="10">
        <v>98</v>
      </c>
      <c r="Y7" s="10">
        <v>97</v>
      </c>
      <c r="Z7" s="10">
        <v>53</v>
      </c>
      <c r="AA7" s="10">
        <v>127</v>
      </c>
      <c r="AB7" s="10">
        <v>78</v>
      </c>
      <c r="AC7" s="10">
        <v>47</v>
      </c>
      <c r="AD7" s="10">
        <v>26</v>
      </c>
      <c r="AE7" s="10"/>
      <c r="AF7" s="10">
        <v>423</v>
      </c>
      <c r="AG7" s="10">
        <v>462</v>
      </c>
      <c r="AH7" s="10">
        <v>129</v>
      </c>
      <c r="AI7" s="10"/>
      <c r="AJ7" s="10">
        <v>240</v>
      </c>
      <c r="AK7" s="10">
        <v>344</v>
      </c>
      <c r="AL7" s="10">
        <v>87</v>
      </c>
      <c r="AM7" s="10"/>
      <c r="AN7" s="10">
        <v>206</v>
      </c>
      <c r="AO7" s="10">
        <v>187</v>
      </c>
      <c r="AP7" s="10">
        <v>287</v>
      </c>
      <c r="AQ7" s="10">
        <v>98</v>
      </c>
      <c r="AR7" s="10">
        <v>19</v>
      </c>
      <c r="AS7" s="10"/>
      <c r="AT7" s="10">
        <v>990</v>
      </c>
      <c r="AU7" s="10">
        <v>81</v>
      </c>
      <c r="AV7" s="10"/>
      <c r="AW7" s="10">
        <v>522</v>
      </c>
      <c r="AX7" s="10">
        <v>106</v>
      </c>
      <c r="AY7" s="10">
        <v>450</v>
      </c>
    </row>
    <row r="8" spans="2:51" ht="30" customHeight="1">
      <c r="B8" s="11" t="s">
        <v>112</v>
      </c>
      <c r="C8" s="11">
        <v>1082</v>
      </c>
      <c r="D8" s="11">
        <v>512</v>
      </c>
      <c r="E8" s="11">
        <v>569</v>
      </c>
      <c r="F8" s="11"/>
      <c r="G8" s="11">
        <v>107</v>
      </c>
      <c r="H8" s="11">
        <v>188</v>
      </c>
      <c r="I8" s="11">
        <v>191</v>
      </c>
      <c r="J8" s="11">
        <v>169</v>
      </c>
      <c r="K8" s="11">
        <v>165</v>
      </c>
      <c r="L8" s="11">
        <v>262</v>
      </c>
      <c r="M8" s="11"/>
      <c r="N8" s="11">
        <v>287</v>
      </c>
      <c r="O8" s="11">
        <v>269</v>
      </c>
      <c r="P8" s="11">
        <v>245</v>
      </c>
      <c r="Q8" s="11">
        <v>271</v>
      </c>
      <c r="R8" s="11"/>
      <c r="S8" s="11">
        <v>140</v>
      </c>
      <c r="T8" s="11">
        <v>143</v>
      </c>
      <c r="U8" s="11">
        <v>101</v>
      </c>
      <c r="V8" s="11">
        <v>101</v>
      </c>
      <c r="W8" s="11">
        <v>75</v>
      </c>
      <c r="X8" s="11">
        <v>107</v>
      </c>
      <c r="Y8" s="11">
        <v>92</v>
      </c>
      <c r="Z8" s="11">
        <v>46</v>
      </c>
      <c r="AA8" s="11">
        <v>122</v>
      </c>
      <c r="AB8" s="11">
        <v>79</v>
      </c>
      <c r="AC8" s="11">
        <v>47</v>
      </c>
      <c r="AD8" s="11">
        <v>29</v>
      </c>
      <c r="AE8" s="11"/>
      <c r="AF8" s="11">
        <v>411</v>
      </c>
      <c r="AG8" s="11">
        <v>458</v>
      </c>
      <c r="AH8" s="11">
        <v>139</v>
      </c>
      <c r="AI8" s="11"/>
      <c r="AJ8" s="11">
        <v>232</v>
      </c>
      <c r="AK8" s="11">
        <v>356</v>
      </c>
      <c r="AL8" s="11">
        <v>82</v>
      </c>
      <c r="AM8" s="11"/>
      <c r="AN8" s="11">
        <v>208</v>
      </c>
      <c r="AO8" s="11">
        <v>195</v>
      </c>
      <c r="AP8" s="11">
        <v>288</v>
      </c>
      <c r="AQ8" s="11">
        <v>94</v>
      </c>
      <c r="AR8" s="11">
        <v>20</v>
      </c>
      <c r="AS8" s="11"/>
      <c r="AT8" s="11">
        <v>978</v>
      </c>
      <c r="AU8" s="11">
        <v>95</v>
      </c>
      <c r="AV8" s="11"/>
      <c r="AW8" s="11">
        <v>502</v>
      </c>
      <c r="AX8" s="11">
        <v>116</v>
      </c>
      <c r="AY8" s="11">
        <v>464</v>
      </c>
    </row>
    <row r="9" spans="2:51">
      <c r="B9" s="18" t="s">
        <v>133</v>
      </c>
      <c r="C9" s="17">
        <v>7.5673337663880694E-2</v>
      </c>
      <c r="D9" s="17">
        <v>0.104401282445618</v>
      </c>
      <c r="E9" s="17">
        <v>4.9969431880165102E-2</v>
      </c>
      <c r="F9" s="17"/>
      <c r="G9" s="17">
        <v>5.2037655867373599E-2</v>
      </c>
      <c r="H9" s="17">
        <v>7.0223158643257302E-2</v>
      </c>
      <c r="I9" s="17">
        <v>9.9681287798606702E-2</v>
      </c>
      <c r="J9" s="17">
        <v>7.3250428872511902E-2</v>
      </c>
      <c r="K9" s="17">
        <v>9.2083135601423005E-2</v>
      </c>
      <c r="L9" s="17">
        <v>6.2944569021508301E-2</v>
      </c>
      <c r="M9" s="17"/>
      <c r="N9" s="17">
        <v>9.5590220624370795E-2</v>
      </c>
      <c r="O9" s="17">
        <v>6.7880081910236298E-2</v>
      </c>
      <c r="P9" s="17">
        <v>8.3333504737471101E-2</v>
      </c>
      <c r="Q9" s="17">
        <v>5.3113067646329101E-2</v>
      </c>
      <c r="R9" s="17"/>
      <c r="S9" s="17">
        <v>7.90016232804375E-2</v>
      </c>
      <c r="T9" s="17">
        <v>7.5717955235197601E-2</v>
      </c>
      <c r="U9" s="17">
        <v>8.5991434682299195E-2</v>
      </c>
      <c r="V9" s="17">
        <v>0.10008872423516101</v>
      </c>
      <c r="W9" s="17">
        <v>4.72913477847774E-2</v>
      </c>
      <c r="X9" s="17">
        <v>7.7490090272540502E-2</v>
      </c>
      <c r="Y9" s="17">
        <v>7.0890996891289804E-2</v>
      </c>
      <c r="Z9" s="17">
        <v>0.110441645374927</v>
      </c>
      <c r="AA9" s="17">
        <v>0.104806097341612</v>
      </c>
      <c r="AB9" s="17">
        <v>2.4677726245160299E-2</v>
      </c>
      <c r="AC9" s="17">
        <v>2.5069314599441599E-2</v>
      </c>
      <c r="AD9" s="17">
        <v>6.1667987321289502E-2</v>
      </c>
      <c r="AE9" s="17"/>
      <c r="AF9" s="17">
        <v>9.3173220900035006E-2</v>
      </c>
      <c r="AG9" s="17">
        <v>6.4368077681328295E-2</v>
      </c>
      <c r="AH9" s="17">
        <v>7.2440335716870793E-2</v>
      </c>
      <c r="AI9" s="17"/>
      <c r="AJ9" s="17">
        <v>6.5888738066849903E-2</v>
      </c>
      <c r="AK9" s="17">
        <v>8.4327314911780499E-2</v>
      </c>
      <c r="AL9" s="17">
        <v>8.3147354322662098E-2</v>
      </c>
      <c r="AM9" s="17"/>
      <c r="AN9" s="17">
        <v>6.6827933032018005E-2</v>
      </c>
      <c r="AO9" s="17">
        <v>0.107336843899434</v>
      </c>
      <c r="AP9" s="17">
        <v>7.1343055762333296E-2</v>
      </c>
      <c r="AQ9" s="17">
        <v>7.7737220430478204E-2</v>
      </c>
      <c r="AR9" s="17">
        <v>5.7234937514473602E-2</v>
      </c>
      <c r="AS9" s="17"/>
      <c r="AT9" s="17">
        <v>7.4759567468218394E-2</v>
      </c>
      <c r="AU9" s="17">
        <v>9.1388093634619499E-2</v>
      </c>
      <c r="AV9" s="17"/>
      <c r="AW9" s="17">
        <v>7.6490151430064393E-2</v>
      </c>
      <c r="AX9" s="17">
        <v>9.4658289826286698E-2</v>
      </c>
      <c r="AY9" s="17">
        <v>7.0060178161836004E-2</v>
      </c>
    </row>
    <row r="10" spans="2:51">
      <c r="B10" s="18" t="s">
        <v>134</v>
      </c>
      <c r="C10" s="17">
        <v>0.17042328429286499</v>
      </c>
      <c r="D10" s="17">
        <v>0.17200033021667499</v>
      </c>
      <c r="E10" s="17">
        <v>0.16934001474625399</v>
      </c>
      <c r="F10" s="17"/>
      <c r="G10" s="17">
        <v>0.171563168633768</v>
      </c>
      <c r="H10" s="17">
        <v>0.25202213220849201</v>
      </c>
      <c r="I10" s="17">
        <v>0.19729779227973601</v>
      </c>
      <c r="J10" s="17">
        <v>0.17023252608546199</v>
      </c>
      <c r="K10" s="17">
        <v>0.10597392417615201</v>
      </c>
      <c r="L10" s="17">
        <v>0.13253292684096399</v>
      </c>
      <c r="M10" s="17"/>
      <c r="N10" s="17">
        <v>0.15087014697447099</v>
      </c>
      <c r="O10" s="17">
        <v>0.17432728763782199</v>
      </c>
      <c r="P10" s="17">
        <v>0.18454847199430499</v>
      </c>
      <c r="Q10" s="17">
        <v>0.17286413173399801</v>
      </c>
      <c r="R10" s="17"/>
      <c r="S10" s="17">
        <v>0.23810266840185801</v>
      </c>
      <c r="T10" s="17">
        <v>0.15131748695837899</v>
      </c>
      <c r="U10" s="17">
        <v>0.177252970147082</v>
      </c>
      <c r="V10" s="17">
        <v>0.13216188943152901</v>
      </c>
      <c r="W10" s="17">
        <v>0.190880205480527</v>
      </c>
      <c r="X10" s="17">
        <v>0.224913995034042</v>
      </c>
      <c r="Y10" s="17">
        <v>0.17323796415745599</v>
      </c>
      <c r="Z10" s="17">
        <v>6.3960575950106596E-2</v>
      </c>
      <c r="AA10" s="17">
        <v>0.151723041666425</v>
      </c>
      <c r="AB10" s="17">
        <v>0.14833294767548499</v>
      </c>
      <c r="AC10" s="17">
        <v>0.156905551031299</v>
      </c>
      <c r="AD10" s="17">
        <v>0.116063978072683</v>
      </c>
      <c r="AE10" s="17"/>
      <c r="AF10" s="17">
        <v>0.169308322652438</v>
      </c>
      <c r="AG10" s="17">
        <v>0.18135671054976399</v>
      </c>
      <c r="AH10" s="17">
        <v>0.15822407682600101</v>
      </c>
      <c r="AI10" s="17"/>
      <c r="AJ10" s="17">
        <v>0.19841897778511999</v>
      </c>
      <c r="AK10" s="17">
        <v>0.17664296788116701</v>
      </c>
      <c r="AL10" s="17">
        <v>0.16515563180572301</v>
      </c>
      <c r="AM10" s="17"/>
      <c r="AN10" s="17">
        <v>0.17339320566844099</v>
      </c>
      <c r="AO10" s="17">
        <v>0.172609419441105</v>
      </c>
      <c r="AP10" s="17">
        <v>0.16908564723689001</v>
      </c>
      <c r="AQ10" s="17">
        <v>0.22431922173671701</v>
      </c>
      <c r="AR10" s="17">
        <v>0.15522597781307301</v>
      </c>
      <c r="AS10" s="17"/>
      <c r="AT10" s="17">
        <v>0.16879400862624</v>
      </c>
      <c r="AU10" s="17">
        <v>0.20141330726513099</v>
      </c>
      <c r="AV10" s="17"/>
      <c r="AW10" s="17">
        <v>0.133664676366923</v>
      </c>
      <c r="AX10" s="17">
        <v>0.260425290725597</v>
      </c>
      <c r="AY10" s="17">
        <v>0.18769988077292499</v>
      </c>
    </row>
    <row r="11" spans="2:51">
      <c r="B11" s="18" t="s">
        <v>135</v>
      </c>
      <c r="C11" s="17">
        <v>0.24542818801677399</v>
      </c>
      <c r="D11" s="17">
        <v>0.22057848758748499</v>
      </c>
      <c r="E11" s="17">
        <v>0.26827494586263301</v>
      </c>
      <c r="F11" s="17"/>
      <c r="G11" s="17">
        <v>0.36635877641832199</v>
      </c>
      <c r="H11" s="17">
        <v>0.28202211734114002</v>
      </c>
      <c r="I11" s="17">
        <v>0.19052490416011</v>
      </c>
      <c r="J11" s="17">
        <v>0.227591775887517</v>
      </c>
      <c r="K11" s="17">
        <v>0.269128998590349</v>
      </c>
      <c r="L11" s="17">
        <v>0.20625772442793999</v>
      </c>
      <c r="M11" s="17"/>
      <c r="N11" s="17">
        <v>0.15472987960221199</v>
      </c>
      <c r="O11" s="17">
        <v>0.21084912884784099</v>
      </c>
      <c r="P11" s="17">
        <v>0.31012457001694999</v>
      </c>
      <c r="Q11" s="17">
        <v>0.323170239804144</v>
      </c>
      <c r="R11" s="17"/>
      <c r="S11" s="17">
        <v>0.279171392616889</v>
      </c>
      <c r="T11" s="17">
        <v>0.30124828578530299</v>
      </c>
      <c r="U11" s="17">
        <v>0.185823278742935</v>
      </c>
      <c r="V11" s="17">
        <v>0.191070513826678</v>
      </c>
      <c r="W11" s="17">
        <v>0.22980013697510501</v>
      </c>
      <c r="X11" s="17">
        <v>0.227474845029669</v>
      </c>
      <c r="Y11" s="17">
        <v>0.291628526067441</v>
      </c>
      <c r="Z11" s="17">
        <v>0.26384779118113</v>
      </c>
      <c r="AA11" s="17">
        <v>0.23863528493580299</v>
      </c>
      <c r="AB11" s="17">
        <v>0.19023775039940899</v>
      </c>
      <c r="AC11" s="17">
        <v>0.28142605867618098</v>
      </c>
      <c r="AD11" s="17">
        <v>0.25666888733163001</v>
      </c>
      <c r="AE11" s="17"/>
      <c r="AF11" s="17">
        <v>0.25518094397352498</v>
      </c>
      <c r="AG11" s="17">
        <v>0.19391070500761801</v>
      </c>
      <c r="AH11" s="17">
        <v>0.39171542106498602</v>
      </c>
      <c r="AI11" s="17"/>
      <c r="AJ11" s="17">
        <v>0.243705038169305</v>
      </c>
      <c r="AK11" s="17">
        <v>0.24735839518087399</v>
      </c>
      <c r="AL11" s="17">
        <v>0.145231079968861</v>
      </c>
      <c r="AM11" s="17"/>
      <c r="AN11" s="17">
        <v>0.27373893758860701</v>
      </c>
      <c r="AO11" s="17">
        <v>0.281328004588004</v>
      </c>
      <c r="AP11" s="17">
        <v>0.19701982018985401</v>
      </c>
      <c r="AQ11" s="17">
        <v>0.117810405223537</v>
      </c>
      <c r="AR11" s="17">
        <v>0.28901843702239599</v>
      </c>
      <c r="AS11" s="17"/>
      <c r="AT11" s="17">
        <v>0.24111681356291301</v>
      </c>
      <c r="AU11" s="17">
        <v>0.29728185791124301</v>
      </c>
      <c r="AV11" s="17"/>
      <c r="AW11" s="17">
        <v>0.19723251385300899</v>
      </c>
      <c r="AX11" s="17">
        <v>0.234397876844952</v>
      </c>
      <c r="AY11" s="17">
        <v>0.30023477765498402</v>
      </c>
    </row>
    <row r="12" spans="2:51">
      <c r="B12" s="18" t="s">
        <v>136</v>
      </c>
      <c r="C12" s="17">
        <v>0.26721342890948502</v>
      </c>
      <c r="D12" s="17">
        <v>0.29098196780240299</v>
      </c>
      <c r="E12" s="17">
        <v>0.24437890096666801</v>
      </c>
      <c r="F12" s="17"/>
      <c r="G12" s="17">
        <v>0.22755993318789799</v>
      </c>
      <c r="H12" s="17">
        <v>0.19181298311084599</v>
      </c>
      <c r="I12" s="17">
        <v>0.26133222423696101</v>
      </c>
      <c r="J12" s="17">
        <v>0.26285255297137999</v>
      </c>
      <c r="K12" s="17">
        <v>0.29375683764437399</v>
      </c>
      <c r="L12" s="17">
        <v>0.32796882324832199</v>
      </c>
      <c r="M12" s="17"/>
      <c r="N12" s="17">
        <v>0.34030217687181202</v>
      </c>
      <c r="O12" s="17">
        <v>0.28883264591479402</v>
      </c>
      <c r="P12" s="17">
        <v>0.23514647574303099</v>
      </c>
      <c r="Q12" s="17">
        <v>0.19407368913888501</v>
      </c>
      <c r="R12" s="17"/>
      <c r="S12" s="17">
        <v>0.186801281592653</v>
      </c>
      <c r="T12" s="17">
        <v>0.25832873758563901</v>
      </c>
      <c r="U12" s="17">
        <v>0.32340131194930499</v>
      </c>
      <c r="V12" s="17">
        <v>0.31977678063315701</v>
      </c>
      <c r="W12" s="17">
        <v>0.29755821022592299</v>
      </c>
      <c r="X12" s="17">
        <v>0.26628640479702398</v>
      </c>
      <c r="Y12" s="17">
        <v>0.21781042316855301</v>
      </c>
      <c r="Z12" s="17">
        <v>0.30142422363355797</v>
      </c>
      <c r="AA12" s="17">
        <v>0.31497419895941398</v>
      </c>
      <c r="AB12" s="17">
        <v>0.30885712885482802</v>
      </c>
      <c r="AC12" s="17">
        <v>9.1623582813687904E-2</v>
      </c>
      <c r="AD12" s="17">
        <v>0.31441352688957003</v>
      </c>
      <c r="AE12" s="17"/>
      <c r="AF12" s="17">
        <v>0.25915244554362499</v>
      </c>
      <c r="AG12" s="17">
        <v>0.30038365871203498</v>
      </c>
      <c r="AH12" s="17">
        <v>0.172243572160513</v>
      </c>
      <c r="AI12" s="17"/>
      <c r="AJ12" s="17">
        <v>0.28443695671791902</v>
      </c>
      <c r="AK12" s="17">
        <v>0.27613806738308</v>
      </c>
      <c r="AL12" s="17">
        <v>0.368908436743829</v>
      </c>
      <c r="AM12" s="17"/>
      <c r="AN12" s="17">
        <v>0.27991861901822401</v>
      </c>
      <c r="AO12" s="17">
        <v>0.20340826460021999</v>
      </c>
      <c r="AP12" s="17">
        <v>0.29291495251527899</v>
      </c>
      <c r="AQ12" s="17">
        <v>0.35862575949410103</v>
      </c>
      <c r="AR12" s="17">
        <v>0.16701800460323399</v>
      </c>
      <c r="AS12" s="17"/>
      <c r="AT12" s="17">
        <v>0.27836373655403801</v>
      </c>
      <c r="AU12" s="17">
        <v>0.156755562496696</v>
      </c>
      <c r="AV12" s="17"/>
      <c r="AW12" s="17">
        <v>0.30062574546684701</v>
      </c>
      <c r="AX12" s="17">
        <v>0.256977063613546</v>
      </c>
      <c r="AY12" s="17">
        <v>0.233674365532479</v>
      </c>
    </row>
    <row r="13" spans="2:51">
      <c r="B13" s="18" t="s">
        <v>137</v>
      </c>
      <c r="C13" s="17">
        <v>0.16118412609066499</v>
      </c>
      <c r="D13" s="17">
        <v>0.15670058271657999</v>
      </c>
      <c r="E13" s="17">
        <v>0.16553673724308099</v>
      </c>
      <c r="F13" s="17"/>
      <c r="G13" s="17">
        <v>5.2430350033167497E-2</v>
      </c>
      <c r="H13" s="17">
        <v>0.108793554111074</v>
      </c>
      <c r="I13" s="17">
        <v>0.15442485575447801</v>
      </c>
      <c r="J13" s="17">
        <v>0.19567560925128499</v>
      </c>
      <c r="K13" s="17">
        <v>0.15954210642548999</v>
      </c>
      <c r="L13" s="17">
        <v>0.22701522509708399</v>
      </c>
      <c r="M13" s="17"/>
      <c r="N13" s="17">
        <v>0.21554178175806299</v>
      </c>
      <c r="O13" s="17">
        <v>0.17544178263087701</v>
      </c>
      <c r="P13" s="17">
        <v>0.120063605564703</v>
      </c>
      <c r="Q13" s="17">
        <v>0.125069897401239</v>
      </c>
      <c r="R13" s="17"/>
      <c r="S13" s="17">
        <v>0.136581258520102</v>
      </c>
      <c r="T13" s="17">
        <v>0.165867474467008</v>
      </c>
      <c r="U13" s="17">
        <v>0.152076526278587</v>
      </c>
      <c r="V13" s="17">
        <v>0.16213475193454499</v>
      </c>
      <c r="W13" s="17">
        <v>0.16882103053279099</v>
      </c>
      <c r="X13" s="17">
        <v>0.105205546723401</v>
      </c>
      <c r="Y13" s="17">
        <v>0.179461116234026</v>
      </c>
      <c r="Z13" s="17">
        <v>0.13168753383686899</v>
      </c>
      <c r="AA13" s="17">
        <v>0.15508050383727801</v>
      </c>
      <c r="AB13" s="17">
        <v>0.223935195995415</v>
      </c>
      <c r="AC13" s="17">
        <v>0.243804104151745</v>
      </c>
      <c r="AD13" s="17">
        <v>0.18324016469042201</v>
      </c>
      <c r="AE13" s="17"/>
      <c r="AF13" s="17">
        <v>0.15734332332619999</v>
      </c>
      <c r="AG13" s="17">
        <v>0.20142437439434199</v>
      </c>
      <c r="AH13" s="17">
        <v>8.9866799251400301E-2</v>
      </c>
      <c r="AI13" s="17"/>
      <c r="AJ13" s="17">
        <v>0.16786484256707501</v>
      </c>
      <c r="AK13" s="17">
        <v>0.160325996836512</v>
      </c>
      <c r="AL13" s="17">
        <v>0.19048701246917599</v>
      </c>
      <c r="AM13" s="17"/>
      <c r="AN13" s="17">
        <v>9.5457687928805601E-2</v>
      </c>
      <c r="AO13" s="17">
        <v>0.14797344612281099</v>
      </c>
      <c r="AP13" s="17">
        <v>0.20675598107149801</v>
      </c>
      <c r="AQ13" s="17">
        <v>0.18104740640863601</v>
      </c>
      <c r="AR13" s="17">
        <v>0.29465603653690697</v>
      </c>
      <c r="AS13" s="17"/>
      <c r="AT13" s="17">
        <v>0.16600870956459601</v>
      </c>
      <c r="AU13" s="17">
        <v>9.52856038888069E-2</v>
      </c>
      <c r="AV13" s="17"/>
      <c r="AW13" s="17">
        <v>0.23390571795767201</v>
      </c>
      <c r="AX13" s="17">
        <v>0.11096797525822701</v>
      </c>
      <c r="AY13" s="17">
        <v>9.51482837041768E-2</v>
      </c>
    </row>
    <row r="14" spans="2:51">
      <c r="B14" s="18" t="s">
        <v>119</v>
      </c>
      <c r="C14" s="17">
        <v>8.0077635026331306E-2</v>
      </c>
      <c r="D14" s="17">
        <v>5.5337349231239598E-2</v>
      </c>
      <c r="E14" s="17">
        <v>0.10249996930120001</v>
      </c>
      <c r="F14" s="17"/>
      <c r="G14" s="17">
        <v>0.13005011585947099</v>
      </c>
      <c r="H14" s="17">
        <v>9.5126054585191605E-2</v>
      </c>
      <c r="I14" s="17">
        <v>9.6738935770108198E-2</v>
      </c>
      <c r="J14" s="17">
        <v>7.0397106931844602E-2</v>
      </c>
      <c r="K14" s="17">
        <v>7.9514997562211601E-2</v>
      </c>
      <c r="L14" s="17">
        <v>4.3280731364181299E-2</v>
      </c>
      <c r="M14" s="17"/>
      <c r="N14" s="17">
        <v>4.2965794169070599E-2</v>
      </c>
      <c r="O14" s="17">
        <v>8.2669073058430201E-2</v>
      </c>
      <c r="P14" s="17">
        <v>6.6783371943538894E-2</v>
      </c>
      <c r="Q14" s="17">
        <v>0.13170897427540501</v>
      </c>
      <c r="R14" s="17"/>
      <c r="S14" s="17">
        <v>8.0341775588059994E-2</v>
      </c>
      <c r="T14" s="17">
        <v>4.75200599684725E-2</v>
      </c>
      <c r="U14" s="17">
        <v>7.5454478199792396E-2</v>
      </c>
      <c r="V14" s="17">
        <v>9.4767339938930398E-2</v>
      </c>
      <c r="W14" s="17">
        <v>6.5649069000876095E-2</v>
      </c>
      <c r="X14" s="17">
        <v>9.8629118143323702E-2</v>
      </c>
      <c r="Y14" s="17">
        <v>6.6970973481234194E-2</v>
      </c>
      <c r="Z14" s="17">
        <v>0.12863823002340799</v>
      </c>
      <c r="AA14" s="17">
        <v>3.4780873259468603E-2</v>
      </c>
      <c r="AB14" s="17">
        <v>0.103959250829702</v>
      </c>
      <c r="AC14" s="17">
        <v>0.20117138872764601</v>
      </c>
      <c r="AD14" s="17">
        <v>6.7945455694406298E-2</v>
      </c>
      <c r="AE14" s="17"/>
      <c r="AF14" s="17">
        <v>6.5841743604177702E-2</v>
      </c>
      <c r="AG14" s="17">
        <v>5.8556473654912497E-2</v>
      </c>
      <c r="AH14" s="17">
        <v>0.11550979498022899</v>
      </c>
      <c r="AI14" s="17"/>
      <c r="AJ14" s="17">
        <v>3.9685446693731301E-2</v>
      </c>
      <c r="AK14" s="17">
        <v>5.52072578065868E-2</v>
      </c>
      <c r="AL14" s="17">
        <v>4.70704846897484E-2</v>
      </c>
      <c r="AM14" s="17"/>
      <c r="AN14" s="17">
        <v>0.110663616763905</v>
      </c>
      <c r="AO14" s="17">
        <v>8.7344021348426101E-2</v>
      </c>
      <c r="AP14" s="17">
        <v>6.2880543224145893E-2</v>
      </c>
      <c r="AQ14" s="17">
        <v>4.0459986706530497E-2</v>
      </c>
      <c r="AR14" s="17">
        <v>3.6846606509917203E-2</v>
      </c>
      <c r="AS14" s="17"/>
      <c r="AT14" s="17">
        <v>7.0957164223994201E-2</v>
      </c>
      <c r="AU14" s="17">
        <v>0.157875574803504</v>
      </c>
      <c r="AV14" s="17"/>
      <c r="AW14" s="17">
        <v>5.8081194925484497E-2</v>
      </c>
      <c r="AX14" s="17">
        <v>4.25735037313906E-2</v>
      </c>
      <c r="AY14" s="17">
        <v>0.11318251417359999</v>
      </c>
    </row>
    <row r="15" spans="2:51">
      <c r="B15" s="18" t="s">
        <v>138</v>
      </c>
      <c r="C15" s="21">
        <v>0.246096621956745</v>
      </c>
      <c r="D15" s="21">
        <v>0.27640161266229302</v>
      </c>
      <c r="E15" s="21">
        <v>0.21930944662641899</v>
      </c>
      <c r="F15" s="21"/>
      <c r="G15" s="21">
        <v>0.22360082450114199</v>
      </c>
      <c r="H15" s="21">
        <v>0.32224529085174902</v>
      </c>
      <c r="I15" s="21">
        <v>0.29697908007834301</v>
      </c>
      <c r="J15" s="21">
        <v>0.24348295495797401</v>
      </c>
      <c r="K15" s="21">
        <v>0.19805705977757501</v>
      </c>
      <c r="L15" s="21">
        <v>0.19547749586247201</v>
      </c>
      <c r="M15" s="21"/>
      <c r="N15" s="21">
        <v>0.24646036759884199</v>
      </c>
      <c r="O15" s="21">
        <v>0.24220736954805799</v>
      </c>
      <c r="P15" s="21">
        <v>0.26788197673177599</v>
      </c>
      <c r="Q15" s="21">
        <v>0.22597719938032701</v>
      </c>
      <c r="R15" s="21"/>
      <c r="S15" s="21">
        <v>0.31710429168229598</v>
      </c>
      <c r="T15" s="21">
        <v>0.22703544219357699</v>
      </c>
      <c r="U15" s="21">
        <v>0.263244404829381</v>
      </c>
      <c r="V15" s="21">
        <v>0.23225061366669</v>
      </c>
      <c r="W15" s="21">
        <v>0.23817155326530501</v>
      </c>
      <c r="X15" s="21">
        <v>0.30240408530658303</v>
      </c>
      <c r="Y15" s="21">
        <v>0.24412896104874601</v>
      </c>
      <c r="Z15" s="21">
        <v>0.174402221325034</v>
      </c>
      <c r="AA15" s="21">
        <v>0.25652913900803698</v>
      </c>
      <c r="AB15" s="21">
        <v>0.17301067392064501</v>
      </c>
      <c r="AC15" s="21">
        <v>0.181974865630741</v>
      </c>
      <c r="AD15" s="21">
        <v>0.17773196539397201</v>
      </c>
      <c r="AE15" s="21"/>
      <c r="AF15" s="21">
        <v>0.262481543552473</v>
      </c>
      <c r="AG15" s="21">
        <v>0.24572478823109301</v>
      </c>
      <c r="AH15" s="21">
        <v>0.23066441254287101</v>
      </c>
      <c r="AI15" s="21"/>
      <c r="AJ15" s="21">
        <v>0.26430771585196999</v>
      </c>
      <c r="AK15" s="21">
        <v>0.26097028279294798</v>
      </c>
      <c r="AL15" s="21">
        <v>0.248302986128385</v>
      </c>
      <c r="AM15" s="21"/>
      <c r="AN15" s="21">
        <v>0.240221138700459</v>
      </c>
      <c r="AO15" s="21">
        <v>0.27994626334053802</v>
      </c>
      <c r="AP15" s="21">
        <v>0.240428702999223</v>
      </c>
      <c r="AQ15" s="21">
        <v>0.30205644216719602</v>
      </c>
      <c r="AR15" s="21">
        <v>0.21246091532754599</v>
      </c>
      <c r="AS15" s="21"/>
      <c r="AT15" s="21">
        <v>0.24355357609445799</v>
      </c>
      <c r="AU15" s="21">
        <v>0.29280140089975099</v>
      </c>
      <c r="AV15" s="21"/>
      <c r="AW15" s="21">
        <v>0.21015482779698799</v>
      </c>
      <c r="AX15" s="21">
        <v>0.35508358055188399</v>
      </c>
      <c r="AY15" s="21">
        <v>0.257760058934761</v>
      </c>
    </row>
    <row r="16" spans="2:51">
      <c r="B16" s="18" t="s">
        <v>139</v>
      </c>
      <c r="C16" s="21">
        <v>0.42839755500014998</v>
      </c>
      <c r="D16" s="21">
        <v>0.44768255051898198</v>
      </c>
      <c r="E16" s="21">
        <v>0.40991563820974802</v>
      </c>
      <c r="F16" s="21"/>
      <c r="G16" s="21">
        <v>0.27999028322106601</v>
      </c>
      <c r="H16" s="21">
        <v>0.30060653722191999</v>
      </c>
      <c r="I16" s="21">
        <v>0.41575707999143902</v>
      </c>
      <c r="J16" s="21">
        <v>0.45852816222266402</v>
      </c>
      <c r="K16" s="21">
        <v>0.45329894406986398</v>
      </c>
      <c r="L16" s="21">
        <v>0.55498404834540604</v>
      </c>
      <c r="M16" s="21"/>
      <c r="N16" s="21">
        <v>0.55584395862987601</v>
      </c>
      <c r="O16" s="21">
        <v>0.46427442854567103</v>
      </c>
      <c r="P16" s="21">
        <v>0.35521008130773402</v>
      </c>
      <c r="Q16" s="21">
        <v>0.31914358654012398</v>
      </c>
      <c r="R16" s="21"/>
      <c r="S16" s="21">
        <v>0.32338254011275502</v>
      </c>
      <c r="T16" s="21">
        <v>0.42419621205264801</v>
      </c>
      <c r="U16" s="21">
        <v>0.47547783822789202</v>
      </c>
      <c r="V16" s="21">
        <v>0.48191153256770197</v>
      </c>
      <c r="W16" s="21">
        <v>0.46637924075871401</v>
      </c>
      <c r="X16" s="21">
        <v>0.37149195152042502</v>
      </c>
      <c r="Y16" s="21">
        <v>0.39727153940257898</v>
      </c>
      <c r="Z16" s="21">
        <v>0.43311175747042702</v>
      </c>
      <c r="AA16" s="21">
        <v>0.47005470279669198</v>
      </c>
      <c r="AB16" s="21">
        <v>0.53279232485024297</v>
      </c>
      <c r="AC16" s="21">
        <v>0.33542768696543301</v>
      </c>
      <c r="AD16" s="21">
        <v>0.49765369157999101</v>
      </c>
      <c r="AE16" s="21"/>
      <c r="AF16" s="21">
        <v>0.41649576886982498</v>
      </c>
      <c r="AG16" s="21">
        <v>0.501808033106377</v>
      </c>
      <c r="AH16" s="21">
        <v>0.26211037141191401</v>
      </c>
      <c r="AI16" s="21"/>
      <c r="AJ16" s="21">
        <v>0.45230179928499398</v>
      </c>
      <c r="AK16" s="21">
        <v>0.436464064219592</v>
      </c>
      <c r="AL16" s="21">
        <v>0.55939544921300499</v>
      </c>
      <c r="AM16" s="21"/>
      <c r="AN16" s="21">
        <v>0.37537630694703</v>
      </c>
      <c r="AO16" s="21">
        <v>0.35138171072303098</v>
      </c>
      <c r="AP16" s="21">
        <v>0.499670933586778</v>
      </c>
      <c r="AQ16" s="21">
        <v>0.53967316590273695</v>
      </c>
      <c r="AR16" s="21">
        <v>0.46167404114013999</v>
      </c>
      <c r="AS16" s="21"/>
      <c r="AT16" s="21">
        <v>0.44437244611863502</v>
      </c>
      <c r="AU16" s="21">
        <v>0.252041166385503</v>
      </c>
      <c r="AV16" s="21"/>
      <c r="AW16" s="21">
        <v>0.53453146342451896</v>
      </c>
      <c r="AX16" s="21">
        <v>0.36794503887177299</v>
      </c>
      <c r="AY16" s="21">
        <v>0.328822649236655</v>
      </c>
    </row>
    <row r="17" spans="2:51">
      <c r="B17" s="18" t="s">
        <v>140</v>
      </c>
      <c r="C17" s="22">
        <v>-0.182300933043404</v>
      </c>
      <c r="D17" s="22">
        <v>-0.17128093785668899</v>
      </c>
      <c r="E17" s="22">
        <v>-0.19060619158333</v>
      </c>
      <c r="F17" s="22"/>
      <c r="G17" s="22">
        <v>-5.6389458719924297E-2</v>
      </c>
      <c r="H17" s="22">
        <v>2.16387536298293E-2</v>
      </c>
      <c r="I17" s="22">
        <v>-0.118777999913096</v>
      </c>
      <c r="J17" s="22">
        <v>-0.21504520726469001</v>
      </c>
      <c r="K17" s="22">
        <v>-0.255241884292288</v>
      </c>
      <c r="L17" s="22">
        <v>-0.35950655248293401</v>
      </c>
      <c r="M17" s="22"/>
      <c r="N17" s="22">
        <v>-0.30938359103103402</v>
      </c>
      <c r="O17" s="22">
        <v>-0.222067058997612</v>
      </c>
      <c r="P17" s="22">
        <v>-8.7328104575957799E-2</v>
      </c>
      <c r="Q17" s="22">
        <v>-9.3166387159796596E-2</v>
      </c>
      <c r="R17" s="22"/>
      <c r="S17" s="22">
        <v>-6.2782484304596499E-3</v>
      </c>
      <c r="T17" s="22">
        <v>-0.19716076985907099</v>
      </c>
      <c r="U17" s="22">
        <v>-0.212233433398511</v>
      </c>
      <c r="V17" s="22">
        <v>-0.249660918901012</v>
      </c>
      <c r="W17" s="22">
        <v>-0.228207687493409</v>
      </c>
      <c r="X17" s="22">
        <v>-6.9087866213841706E-2</v>
      </c>
      <c r="Y17" s="22">
        <v>-0.15314257835383299</v>
      </c>
      <c r="Z17" s="22">
        <v>-0.25870953614539299</v>
      </c>
      <c r="AA17" s="22">
        <v>-0.213525563788655</v>
      </c>
      <c r="AB17" s="22">
        <v>-0.35978165092959802</v>
      </c>
      <c r="AC17" s="22">
        <v>-0.15345282133469201</v>
      </c>
      <c r="AD17" s="22">
        <v>-0.319921726186019</v>
      </c>
      <c r="AE17" s="22"/>
      <c r="AF17" s="22">
        <v>-0.15401422531735201</v>
      </c>
      <c r="AG17" s="22">
        <v>-0.256083244875284</v>
      </c>
      <c r="AH17" s="22">
        <v>-3.1445958869042501E-2</v>
      </c>
      <c r="AI17" s="22"/>
      <c r="AJ17" s="22">
        <v>-0.18799408343302401</v>
      </c>
      <c r="AK17" s="22">
        <v>-0.17549378142664401</v>
      </c>
      <c r="AL17" s="22">
        <v>-0.31109246308462002</v>
      </c>
      <c r="AM17" s="22"/>
      <c r="AN17" s="22">
        <v>-0.13515516824657101</v>
      </c>
      <c r="AO17" s="22">
        <v>-7.1435447382492898E-2</v>
      </c>
      <c r="AP17" s="22">
        <v>-0.25924223058755502</v>
      </c>
      <c r="AQ17" s="22">
        <v>-0.23761672373554099</v>
      </c>
      <c r="AR17" s="22">
        <v>-0.249213125812594</v>
      </c>
      <c r="AS17" s="22"/>
      <c r="AT17" s="22">
        <v>-0.200818870024177</v>
      </c>
      <c r="AU17" s="22">
        <v>4.0760234514247998E-2</v>
      </c>
      <c r="AV17" s="22"/>
      <c r="AW17" s="22">
        <v>-0.324376635627531</v>
      </c>
      <c r="AX17" s="22">
        <v>-1.28614583198893E-2</v>
      </c>
      <c r="AY17" s="22">
        <v>-7.1062590301894504E-2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1078</v>
      </c>
      <c r="D7" s="10">
        <v>493</v>
      </c>
      <c r="E7" s="10">
        <v>584</v>
      </c>
      <c r="F7" s="10"/>
      <c r="G7" s="10">
        <v>92</v>
      </c>
      <c r="H7" s="10">
        <v>155</v>
      </c>
      <c r="I7" s="10">
        <v>168</v>
      </c>
      <c r="J7" s="10">
        <v>170</v>
      </c>
      <c r="K7" s="10">
        <v>203</v>
      </c>
      <c r="L7" s="10">
        <v>290</v>
      </c>
      <c r="M7" s="10"/>
      <c r="N7" s="10">
        <v>313</v>
      </c>
      <c r="O7" s="10">
        <v>292</v>
      </c>
      <c r="P7" s="10">
        <v>208</v>
      </c>
      <c r="Q7" s="10">
        <v>256</v>
      </c>
      <c r="R7" s="10"/>
      <c r="S7" s="10">
        <v>112</v>
      </c>
      <c r="T7" s="10">
        <v>152</v>
      </c>
      <c r="U7" s="10">
        <v>115</v>
      </c>
      <c r="V7" s="10">
        <v>97</v>
      </c>
      <c r="W7" s="10">
        <v>76</v>
      </c>
      <c r="X7" s="10">
        <v>98</v>
      </c>
      <c r="Y7" s="10">
        <v>97</v>
      </c>
      <c r="Z7" s="10">
        <v>53</v>
      </c>
      <c r="AA7" s="10">
        <v>127</v>
      </c>
      <c r="AB7" s="10">
        <v>78</v>
      </c>
      <c r="AC7" s="10">
        <v>47</v>
      </c>
      <c r="AD7" s="10">
        <v>26</v>
      </c>
      <c r="AE7" s="10"/>
      <c r="AF7" s="10">
        <v>423</v>
      </c>
      <c r="AG7" s="10">
        <v>462</v>
      </c>
      <c r="AH7" s="10">
        <v>129</v>
      </c>
      <c r="AI7" s="10"/>
      <c r="AJ7" s="10">
        <v>240</v>
      </c>
      <c r="AK7" s="10">
        <v>344</v>
      </c>
      <c r="AL7" s="10">
        <v>87</v>
      </c>
      <c r="AM7" s="10"/>
      <c r="AN7" s="10">
        <v>206</v>
      </c>
      <c r="AO7" s="10">
        <v>187</v>
      </c>
      <c r="AP7" s="10">
        <v>287</v>
      </c>
      <c r="AQ7" s="10">
        <v>98</v>
      </c>
      <c r="AR7" s="10">
        <v>19</v>
      </c>
      <c r="AS7" s="10"/>
      <c r="AT7" s="10">
        <v>990</v>
      </c>
      <c r="AU7" s="10">
        <v>81</v>
      </c>
      <c r="AV7" s="10"/>
      <c r="AW7" s="10">
        <v>522</v>
      </c>
      <c r="AX7" s="10">
        <v>106</v>
      </c>
      <c r="AY7" s="10">
        <v>450</v>
      </c>
    </row>
    <row r="8" spans="2:51" ht="30" customHeight="1">
      <c r="B8" s="11" t="s">
        <v>112</v>
      </c>
      <c r="C8" s="11">
        <v>1082</v>
      </c>
      <c r="D8" s="11">
        <v>512</v>
      </c>
      <c r="E8" s="11">
        <v>569</v>
      </c>
      <c r="F8" s="11"/>
      <c r="G8" s="11">
        <v>107</v>
      </c>
      <c r="H8" s="11">
        <v>188</v>
      </c>
      <c r="I8" s="11">
        <v>191</v>
      </c>
      <c r="J8" s="11">
        <v>169</v>
      </c>
      <c r="K8" s="11">
        <v>165</v>
      </c>
      <c r="L8" s="11">
        <v>262</v>
      </c>
      <c r="M8" s="11"/>
      <c r="N8" s="11">
        <v>287</v>
      </c>
      <c r="O8" s="11">
        <v>269</v>
      </c>
      <c r="P8" s="11">
        <v>245</v>
      </c>
      <c r="Q8" s="11">
        <v>271</v>
      </c>
      <c r="R8" s="11"/>
      <c r="S8" s="11">
        <v>140</v>
      </c>
      <c r="T8" s="11">
        <v>143</v>
      </c>
      <c r="U8" s="11">
        <v>101</v>
      </c>
      <c r="V8" s="11">
        <v>101</v>
      </c>
      <c r="W8" s="11">
        <v>75</v>
      </c>
      <c r="X8" s="11">
        <v>107</v>
      </c>
      <c r="Y8" s="11">
        <v>92</v>
      </c>
      <c r="Z8" s="11">
        <v>46</v>
      </c>
      <c r="AA8" s="11">
        <v>122</v>
      </c>
      <c r="AB8" s="11">
        <v>79</v>
      </c>
      <c r="AC8" s="11">
        <v>47</v>
      </c>
      <c r="AD8" s="11">
        <v>29</v>
      </c>
      <c r="AE8" s="11"/>
      <c r="AF8" s="11">
        <v>411</v>
      </c>
      <c r="AG8" s="11">
        <v>458</v>
      </c>
      <c r="AH8" s="11">
        <v>139</v>
      </c>
      <c r="AI8" s="11"/>
      <c r="AJ8" s="11">
        <v>232</v>
      </c>
      <c r="AK8" s="11">
        <v>356</v>
      </c>
      <c r="AL8" s="11">
        <v>82</v>
      </c>
      <c r="AM8" s="11"/>
      <c r="AN8" s="11">
        <v>208</v>
      </c>
      <c r="AO8" s="11">
        <v>195</v>
      </c>
      <c r="AP8" s="11">
        <v>288</v>
      </c>
      <c r="AQ8" s="11">
        <v>94</v>
      </c>
      <c r="AR8" s="11">
        <v>20</v>
      </c>
      <c r="AS8" s="11"/>
      <c r="AT8" s="11">
        <v>978</v>
      </c>
      <c r="AU8" s="11">
        <v>95</v>
      </c>
      <c r="AV8" s="11"/>
      <c r="AW8" s="11">
        <v>502</v>
      </c>
      <c r="AX8" s="11">
        <v>116</v>
      </c>
      <c r="AY8" s="11">
        <v>464</v>
      </c>
    </row>
    <row r="9" spans="2:51">
      <c r="B9" s="18" t="s">
        <v>133</v>
      </c>
      <c r="C9" s="17">
        <v>0.17395984606930201</v>
      </c>
      <c r="D9" s="17">
        <v>0.164244404851839</v>
      </c>
      <c r="E9" s="17">
        <v>0.18304597357088001</v>
      </c>
      <c r="F9" s="17"/>
      <c r="G9" s="17">
        <v>0.11715511797368799</v>
      </c>
      <c r="H9" s="17">
        <v>0.15985884865171099</v>
      </c>
      <c r="I9" s="17">
        <v>0.14613754057866701</v>
      </c>
      <c r="J9" s="17">
        <v>0.211765596586622</v>
      </c>
      <c r="K9" s="17">
        <v>0.17619360278524601</v>
      </c>
      <c r="L9" s="17">
        <v>0.20179688810919499</v>
      </c>
      <c r="M9" s="17"/>
      <c r="N9" s="17">
        <v>0.236285634240682</v>
      </c>
      <c r="O9" s="17">
        <v>0.18193066164217001</v>
      </c>
      <c r="P9" s="17">
        <v>0.14533680346423899</v>
      </c>
      <c r="Q9" s="17">
        <v>0.11984121254277599</v>
      </c>
      <c r="R9" s="17"/>
      <c r="S9" s="17">
        <v>0.14263690815438401</v>
      </c>
      <c r="T9" s="17">
        <v>0.20652057498482701</v>
      </c>
      <c r="U9" s="17">
        <v>0.167124903096982</v>
      </c>
      <c r="V9" s="17">
        <v>0.16957425492403</v>
      </c>
      <c r="W9" s="17">
        <v>0.258114383059663</v>
      </c>
      <c r="X9" s="17">
        <v>0.16218274478266501</v>
      </c>
      <c r="Y9" s="17">
        <v>0.22763912376388301</v>
      </c>
      <c r="Z9" s="17">
        <v>0.121704161142155</v>
      </c>
      <c r="AA9" s="17">
        <v>0.117767867175107</v>
      </c>
      <c r="AB9" s="17">
        <v>0.179609581417115</v>
      </c>
      <c r="AC9" s="17">
        <v>0.209784975246081</v>
      </c>
      <c r="AD9" s="17">
        <v>0.10665970837723</v>
      </c>
      <c r="AE9" s="17"/>
      <c r="AF9" s="17">
        <v>0.169392448518324</v>
      </c>
      <c r="AG9" s="17">
        <v>0.226438212232837</v>
      </c>
      <c r="AH9" s="17">
        <v>7.1665810821030101E-2</v>
      </c>
      <c r="AI9" s="17"/>
      <c r="AJ9" s="17">
        <v>0.20567264907393801</v>
      </c>
      <c r="AK9" s="17">
        <v>0.187592892221776</v>
      </c>
      <c r="AL9" s="17">
        <v>0.23180851979975101</v>
      </c>
      <c r="AM9" s="17"/>
      <c r="AN9" s="17">
        <v>0.12712358460196499</v>
      </c>
      <c r="AO9" s="17">
        <v>0.132427422521391</v>
      </c>
      <c r="AP9" s="17">
        <v>0.21669183090496599</v>
      </c>
      <c r="AQ9" s="17">
        <v>0.226422846329662</v>
      </c>
      <c r="AR9" s="17">
        <v>0.36578113089977499</v>
      </c>
      <c r="AS9" s="17"/>
      <c r="AT9" s="17">
        <v>0.175202072137779</v>
      </c>
      <c r="AU9" s="17">
        <v>0.17576127659637</v>
      </c>
      <c r="AV9" s="17"/>
      <c r="AW9" s="17">
        <v>0.22998854441714101</v>
      </c>
      <c r="AX9" s="17">
        <v>0.146415421372148</v>
      </c>
      <c r="AY9" s="17">
        <v>0.12030501374279901</v>
      </c>
    </row>
    <row r="10" spans="2:51">
      <c r="B10" s="18" t="s">
        <v>134</v>
      </c>
      <c r="C10" s="17">
        <v>0.40012171877170299</v>
      </c>
      <c r="D10" s="17">
        <v>0.43783834348404799</v>
      </c>
      <c r="E10" s="17">
        <v>0.36499692216531798</v>
      </c>
      <c r="F10" s="17"/>
      <c r="G10" s="17">
        <v>0.28299039481916399</v>
      </c>
      <c r="H10" s="17">
        <v>0.345109431539876</v>
      </c>
      <c r="I10" s="17">
        <v>0.440413835574263</v>
      </c>
      <c r="J10" s="17">
        <v>0.38396974575298598</v>
      </c>
      <c r="K10" s="17">
        <v>0.36589904712716298</v>
      </c>
      <c r="L10" s="17">
        <v>0.49022349719589903</v>
      </c>
      <c r="M10" s="17"/>
      <c r="N10" s="17">
        <v>0.46139454852760697</v>
      </c>
      <c r="O10" s="17">
        <v>0.41050793094664501</v>
      </c>
      <c r="P10" s="17">
        <v>0.41436993662530502</v>
      </c>
      <c r="Q10" s="17">
        <v>0.30899419809235901</v>
      </c>
      <c r="R10" s="17"/>
      <c r="S10" s="17">
        <v>0.41388471045427899</v>
      </c>
      <c r="T10" s="17">
        <v>0.364247974139774</v>
      </c>
      <c r="U10" s="17">
        <v>0.45470297242344898</v>
      </c>
      <c r="V10" s="17">
        <v>0.43019812482166098</v>
      </c>
      <c r="W10" s="17">
        <v>0.42614257999476102</v>
      </c>
      <c r="X10" s="17">
        <v>0.39081454383663</v>
      </c>
      <c r="Y10" s="17">
        <v>0.378900604106091</v>
      </c>
      <c r="Z10" s="17">
        <v>0.40144281449250502</v>
      </c>
      <c r="AA10" s="17">
        <v>0.456298465425994</v>
      </c>
      <c r="AB10" s="17">
        <v>0.36166415721870399</v>
      </c>
      <c r="AC10" s="17">
        <v>0.257720483102721</v>
      </c>
      <c r="AD10" s="17">
        <v>0.34503881729818198</v>
      </c>
      <c r="AE10" s="17"/>
      <c r="AF10" s="17">
        <v>0.39137745565184201</v>
      </c>
      <c r="AG10" s="17">
        <v>0.45326721870430098</v>
      </c>
      <c r="AH10" s="17">
        <v>0.29641612318002197</v>
      </c>
      <c r="AI10" s="17"/>
      <c r="AJ10" s="17">
        <v>0.43165411694689498</v>
      </c>
      <c r="AK10" s="17">
        <v>0.41642855248438099</v>
      </c>
      <c r="AL10" s="17">
        <v>0.47428908334182501</v>
      </c>
      <c r="AM10" s="17"/>
      <c r="AN10" s="17">
        <v>0.376689671508251</v>
      </c>
      <c r="AO10" s="17">
        <v>0.36845532604364101</v>
      </c>
      <c r="AP10" s="17">
        <v>0.42151696186933402</v>
      </c>
      <c r="AQ10" s="17">
        <v>0.49188887194268099</v>
      </c>
      <c r="AR10" s="17">
        <v>0.41416296256186402</v>
      </c>
      <c r="AS10" s="17"/>
      <c r="AT10" s="17">
        <v>0.41233162984930899</v>
      </c>
      <c r="AU10" s="17">
        <v>0.27453657061264902</v>
      </c>
      <c r="AV10" s="17"/>
      <c r="AW10" s="17">
        <v>0.44085507311619199</v>
      </c>
      <c r="AX10" s="17">
        <v>0.41200076871547903</v>
      </c>
      <c r="AY10" s="17">
        <v>0.35316395821975799</v>
      </c>
    </row>
    <row r="11" spans="2:51">
      <c r="B11" s="18" t="s">
        <v>135</v>
      </c>
      <c r="C11" s="17">
        <v>0.23713517914092699</v>
      </c>
      <c r="D11" s="17">
        <v>0.21028256784293201</v>
      </c>
      <c r="E11" s="17">
        <v>0.26176806441311701</v>
      </c>
      <c r="F11" s="17"/>
      <c r="G11" s="17">
        <v>0.31987259551334501</v>
      </c>
      <c r="H11" s="17">
        <v>0.24631936291860601</v>
      </c>
      <c r="I11" s="17">
        <v>0.194527356799096</v>
      </c>
      <c r="J11" s="17">
        <v>0.24355779409671799</v>
      </c>
      <c r="K11" s="17">
        <v>0.265514317882169</v>
      </c>
      <c r="L11" s="17">
        <v>0.205703247704139</v>
      </c>
      <c r="M11" s="17"/>
      <c r="N11" s="17">
        <v>0.181389389639636</v>
      </c>
      <c r="O11" s="17">
        <v>0.233318508798254</v>
      </c>
      <c r="P11" s="17">
        <v>0.23000579764343701</v>
      </c>
      <c r="Q11" s="17">
        <v>0.30871700023770299</v>
      </c>
      <c r="R11" s="17"/>
      <c r="S11" s="17">
        <v>0.23880028998349601</v>
      </c>
      <c r="T11" s="17">
        <v>0.28982211254505003</v>
      </c>
      <c r="U11" s="17">
        <v>0.22071808412990601</v>
      </c>
      <c r="V11" s="17">
        <v>0.172750988182656</v>
      </c>
      <c r="W11" s="17">
        <v>0.21865228497674999</v>
      </c>
      <c r="X11" s="17">
        <v>0.219734475538158</v>
      </c>
      <c r="Y11" s="17">
        <v>0.18518067181723299</v>
      </c>
      <c r="Z11" s="17">
        <v>0.27097782533294701</v>
      </c>
      <c r="AA11" s="17">
        <v>0.24323872227173199</v>
      </c>
      <c r="AB11" s="17">
        <v>0.23792681007220201</v>
      </c>
      <c r="AC11" s="17">
        <v>0.33986863795232602</v>
      </c>
      <c r="AD11" s="17">
        <v>0.27975393676382498</v>
      </c>
      <c r="AE11" s="17"/>
      <c r="AF11" s="17">
        <v>0.24339228608343799</v>
      </c>
      <c r="AG11" s="17">
        <v>0.17943407204557299</v>
      </c>
      <c r="AH11" s="17">
        <v>0.39473252649100998</v>
      </c>
      <c r="AI11" s="17"/>
      <c r="AJ11" s="17">
        <v>0.23415304860025901</v>
      </c>
      <c r="AK11" s="17">
        <v>0.222222497848512</v>
      </c>
      <c r="AL11" s="17">
        <v>0.18877575494337101</v>
      </c>
      <c r="AM11" s="17"/>
      <c r="AN11" s="17">
        <v>0.28044126677521503</v>
      </c>
      <c r="AO11" s="17">
        <v>0.26510313651390199</v>
      </c>
      <c r="AP11" s="17">
        <v>0.18025931510180099</v>
      </c>
      <c r="AQ11" s="17">
        <v>0.15345619193701401</v>
      </c>
      <c r="AR11" s="17">
        <v>9.8429859265899394E-2</v>
      </c>
      <c r="AS11" s="17"/>
      <c r="AT11" s="17">
        <v>0.231389354540535</v>
      </c>
      <c r="AU11" s="17">
        <v>0.291659280921722</v>
      </c>
      <c r="AV11" s="17"/>
      <c r="AW11" s="17">
        <v>0.18647218138507901</v>
      </c>
      <c r="AX11" s="17">
        <v>0.27855805777648901</v>
      </c>
      <c r="AY11" s="17">
        <v>0.28153592706131098</v>
      </c>
    </row>
    <row r="12" spans="2:51">
      <c r="B12" s="18" t="s">
        <v>136</v>
      </c>
      <c r="C12" s="17">
        <v>6.4472090186607794E-2</v>
      </c>
      <c r="D12" s="17">
        <v>5.3473888585730697E-2</v>
      </c>
      <c r="E12" s="17">
        <v>7.4496774651389597E-2</v>
      </c>
      <c r="F12" s="17"/>
      <c r="G12" s="17">
        <v>9.7288084227361599E-2</v>
      </c>
      <c r="H12" s="17">
        <v>9.5424405700591103E-2</v>
      </c>
      <c r="I12" s="17">
        <v>5.0975783339826303E-2</v>
      </c>
      <c r="J12" s="17">
        <v>7.3949914273243503E-2</v>
      </c>
      <c r="K12" s="17">
        <v>5.3068876491209199E-2</v>
      </c>
      <c r="L12" s="17">
        <v>3.9730619812001502E-2</v>
      </c>
      <c r="M12" s="17"/>
      <c r="N12" s="17">
        <v>3.5789277062958001E-2</v>
      </c>
      <c r="O12" s="17">
        <v>7.3746735550351897E-2</v>
      </c>
      <c r="P12" s="17">
        <v>8.2641948881745503E-2</v>
      </c>
      <c r="Q12" s="17">
        <v>7.1586483800456902E-2</v>
      </c>
      <c r="R12" s="17"/>
      <c r="S12" s="17">
        <v>6.3250880035210302E-2</v>
      </c>
      <c r="T12" s="17">
        <v>5.57186915711365E-2</v>
      </c>
      <c r="U12" s="17">
        <v>6.1156758516590401E-2</v>
      </c>
      <c r="V12" s="17">
        <v>4.5724162483248898E-2</v>
      </c>
      <c r="W12" s="17">
        <v>5.2862598252310503E-2</v>
      </c>
      <c r="X12" s="17">
        <v>5.9330065463643299E-2</v>
      </c>
      <c r="Y12" s="17">
        <v>9.5783250375390497E-2</v>
      </c>
      <c r="Z12" s="17">
        <v>3.65866796076708E-2</v>
      </c>
      <c r="AA12" s="17">
        <v>9.2949916162299598E-2</v>
      </c>
      <c r="AB12" s="17">
        <v>8.8885569387503902E-2</v>
      </c>
      <c r="AC12" s="17">
        <v>3.6279407911617698E-2</v>
      </c>
      <c r="AD12" s="17">
        <v>4.3509317399681502E-2</v>
      </c>
      <c r="AE12" s="17"/>
      <c r="AF12" s="17">
        <v>7.0041808260133398E-2</v>
      </c>
      <c r="AG12" s="17">
        <v>5.6260496869975203E-2</v>
      </c>
      <c r="AH12" s="17">
        <v>7.4737510380621E-2</v>
      </c>
      <c r="AI12" s="17"/>
      <c r="AJ12" s="17">
        <v>5.89868060237565E-2</v>
      </c>
      <c r="AK12" s="17">
        <v>6.5229461376200198E-2</v>
      </c>
      <c r="AL12" s="17">
        <v>6.4329254992395196E-2</v>
      </c>
      <c r="AM12" s="17"/>
      <c r="AN12" s="17">
        <v>6.6572782717734896E-2</v>
      </c>
      <c r="AO12" s="17">
        <v>7.4547179908101099E-2</v>
      </c>
      <c r="AP12" s="17">
        <v>7.1312710442845997E-2</v>
      </c>
      <c r="AQ12" s="17">
        <v>3.4152330087476597E-2</v>
      </c>
      <c r="AR12" s="17">
        <v>4.43397357661868E-2</v>
      </c>
      <c r="AS12" s="17"/>
      <c r="AT12" s="17">
        <v>6.6139115969287801E-2</v>
      </c>
      <c r="AU12" s="17">
        <v>5.2749986789283797E-2</v>
      </c>
      <c r="AV12" s="17"/>
      <c r="AW12" s="17">
        <v>4.9077326624074699E-2</v>
      </c>
      <c r="AX12" s="17">
        <v>7.2857470282947007E-2</v>
      </c>
      <c r="AY12" s="17">
        <v>7.9010978109624E-2</v>
      </c>
    </row>
    <row r="13" spans="2:51">
      <c r="B13" s="18" t="s">
        <v>137</v>
      </c>
      <c r="C13" s="17">
        <v>5.2794881428255801E-2</v>
      </c>
      <c r="D13" s="17">
        <v>7.4940978228005495E-2</v>
      </c>
      <c r="E13" s="17">
        <v>3.2969064254857398E-2</v>
      </c>
      <c r="F13" s="17"/>
      <c r="G13" s="17">
        <v>4.8117636982059897E-2</v>
      </c>
      <c r="H13" s="17">
        <v>6.3152684124870198E-2</v>
      </c>
      <c r="I13" s="17">
        <v>7.5437028271034795E-2</v>
      </c>
      <c r="J13" s="17">
        <v>3.37536990559551E-2</v>
      </c>
      <c r="K13" s="17">
        <v>7.4288617840970503E-2</v>
      </c>
      <c r="L13" s="17">
        <v>2.9462408553609199E-2</v>
      </c>
      <c r="M13" s="17"/>
      <c r="N13" s="17">
        <v>4.1680821927139698E-2</v>
      </c>
      <c r="O13" s="17">
        <v>4.8562384769983397E-2</v>
      </c>
      <c r="P13" s="17">
        <v>7.7494101146585198E-2</v>
      </c>
      <c r="Q13" s="17">
        <v>4.8360654575790002E-2</v>
      </c>
      <c r="R13" s="17"/>
      <c r="S13" s="17">
        <v>4.1410965553696402E-2</v>
      </c>
      <c r="T13" s="17">
        <v>4.0287755298307998E-2</v>
      </c>
      <c r="U13" s="17">
        <v>3.6437719091445497E-2</v>
      </c>
      <c r="V13" s="17">
        <v>0.10708693877791101</v>
      </c>
      <c r="W13" s="17">
        <v>9.9147536565560093E-3</v>
      </c>
      <c r="X13" s="17">
        <v>8.11187054335714E-2</v>
      </c>
      <c r="Y13" s="17">
        <v>3.3166947948022101E-2</v>
      </c>
      <c r="Z13" s="17">
        <v>4.0650289401314502E-2</v>
      </c>
      <c r="AA13" s="17">
        <v>5.4964155705399198E-2</v>
      </c>
      <c r="AB13" s="17">
        <v>6.6533225037166605E-2</v>
      </c>
      <c r="AC13" s="17">
        <v>3.2363830559842002E-2</v>
      </c>
      <c r="AD13" s="17">
        <v>0.110803424739712</v>
      </c>
      <c r="AE13" s="17"/>
      <c r="AF13" s="17">
        <v>7.4114943722864604E-2</v>
      </c>
      <c r="AG13" s="17">
        <v>2.3695697862981199E-2</v>
      </c>
      <c r="AH13" s="17">
        <v>7.6348553004990397E-2</v>
      </c>
      <c r="AI13" s="17"/>
      <c r="AJ13" s="17">
        <v>2.81998380666337E-2</v>
      </c>
      <c r="AK13" s="17">
        <v>5.59725742405228E-2</v>
      </c>
      <c r="AL13" s="17">
        <v>8.8530198161641208E-3</v>
      </c>
      <c r="AM13" s="17"/>
      <c r="AN13" s="17">
        <v>3.9016566194735897E-2</v>
      </c>
      <c r="AO13" s="17">
        <v>9.6790331474502195E-2</v>
      </c>
      <c r="AP13" s="17">
        <v>2.99724580638468E-2</v>
      </c>
      <c r="AQ13" s="17">
        <v>5.2741965900488401E-2</v>
      </c>
      <c r="AR13" s="17">
        <v>4.0439704996357601E-2</v>
      </c>
      <c r="AS13" s="17"/>
      <c r="AT13" s="17">
        <v>5.1991090693095501E-2</v>
      </c>
      <c r="AU13" s="17">
        <v>5.0987391637765299E-2</v>
      </c>
      <c r="AV13" s="17"/>
      <c r="AW13" s="17">
        <v>4.6595189463436701E-2</v>
      </c>
      <c r="AX13" s="17">
        <v>5.5692047750725698E-2</v>
      </c>
      <c r="AY13" s="17">
        <v>5.8769448741364097E-2</v>
      </c>
    </row>
    <row r="14" spans="2:51">
      <c r="B14" s="18" t="s">
        <v>119</v>
      </c>
      <c r="C14" s="17">
        <v>7.1516284403204497E-2</v>
      </c>
      <c r="D14" s="17">
        <v>5.9219817007444303E-2</v>
      </c>
      <c r="E14" s="17">
        <v>8.2723200944437497E-2</v>
      </c>
      <c r="F14" s="17"/>
      <c r="G14" s="17">
        <v>0.134576170484382</v>
      </c>
      <c r="H14" s="17">
        <v>9.0135267064345395E-2</v>
      </c>
      <c r="I14" s="17">
        <v>9.2508455437112697E-2</v>
      </c>
      <c r="J14" s="17">
        <v>5.3003250234475802E-2</v>
      </c>
      <c r="K14" s="17">
        <v>6.5035537873242899E-2</v>
      </c>
      <c r="L14" s="17">
        <v>3.3083338625156201E-2</v>
      </c>
      <c r="M14" s="17"/>
      <c r="N14" s="17">
        <v>4.3460328601977599E-2</v>
      </c>
      <c r="O14" s="17">
        <v>5.1933778292595899E-2</v>
      </c>
      <c r="P14" s="17">
        <v>5.0151412238687999E-2</v>
      </c>
      <c r="Q14" s="17">
        <v>0.142500450750914</v>
      </c>
      <c r="R14" s="17"/>
      <c r="S14" s="17">
        <v>0.10001624581893399</v>
      </c>
      <c r="T14" s="17">
        <v>4.3402891460903599E-2</v>
      </c>
      <c r="U14" s="17">
        <v>5.9859562741627403E-2</v>
      </c>
      <c r="V14" s="17">
        <v>7.4665530810493694E-2</v>
      </c>
      <c r="W14" s="17">
        <v>3.4313400059958601E-2</v>
      </c>
      <c r="X14" s="17">
        <v>8.68194649453327E-2</v>
      </c>
      <c r="Y14" s="17">
        <v>7.9329401989380197E-2</v>
      </c>
      <c r="Z14" s="17">
        <v>0.12863823002340799</v>
      </c>
      <c r="AA14" s="17">
        <v>3.4780873259468603E-2</v>
      </c>
      <c r="AB14" s="17">
        <v>6.5380656867309303E-2</v>
      </c>
      <c r="AC14" s="17">
        <v>0.123982665227412</v>
      </c>
      <c r="AD14" s="17">
        <v>0.114234795421369</v>
      </c>
      <c r="AE14" s="17"/>
      <c r="AF14" s="17">
        <v>5.1681057763397799E-2</v>
      </c>
      <c r="AG14" s="17">
        <v>6.0904302284332697E-2</v>
      </c>
      <c r="AH14" s="17">
        <v>8.6099476122326005E-2</v>
      </c>
      <c r="AI14" s="17"/>
      <c r="AJ14" s="17">
        <v>4.1333541288518197E-2</v>
      </c>
      <c r="AK14" s="17">
        <v>5.2554021828607599E-2</v>
      </c>
      <c r="AL14" s="17">
        <v>3.19443671064936E-2</v>
      </c>
      <c r="AM14" s="17"/>
      <c r="AN14" s="17">
        <v>0.110156128202099</v>
      </c>
      <c r="AO14" s="17">
        <v>6.2676603538462994E-2</v>
      </c>
      <c r="AP14" s="17">
        <v>8.0246723617205001E-2</v>
      </c>
      <c r="AQ14" s="17">
        <v>4.1337793802677998E-2</v>
      </c>
      <c r="AR14" s="17">
        <v>3.6846606509917203E-2</v>
      </c>
      <c r="AS14" s="17"/>
      <c r="AT14" s="17">
        <v>6.2946736809994394E-2</v>
      </c>
      <c r="AU14" s="17">
        <v>0.15430549344220901</v>
      </c>
      <c r="AV14" s="17"/>
      <c r="AW14" s="17">
        <v>4.7011684994077103E-2</v>
      </c>
      <c r="AX14" s="17">
        <v>3.4476234102211498E-2</v>
      </c>
      <c r="AY14" s="17">
        <v>0.107214674125143</v>
      </c>
    </row>
    <row r="15" spans="2:51">
      <c r="B15" s="18" t="s">
        <v>138</v>
      </c>
      <c r="C15" s="21">
        <v>0.57408156484100503</v>
      </c>
      <c r="D15" s="21">
        <v>0.60208274833588704</v>
      </c>
      <c r="E15" s="21">
        <v>0.54804289573619802</v>
      </c>
      <c r="F15" s="21"/>
      <c r="G15" s="21">
        <v>0.40014551279285199</v>
      </c>
      <c r="H15" s="21">
        <v>0.50496828019158801</v>
      </c>
      <c r="I15" s="21">
        <v>0.58655137615292996</v>
      </c>
      <c r="J15" s="21">
        <v>0.59573534233960801</v>
      </c>
      <c r="K15" s="21">
        <v>0.54209264991240902</v>
      </c>
      <c r="L15" s="21">
        <v>0.69202038530509402</v>
      </c>
      <c r="M15" s="21"/>
      <c r="N15" s="21">
        <v>0.69768018276828903</v>
      </c>
      <c r="O15" s="21">
        <v>0.59243859258881504</v>
      </c>
      <c r="P15" s="21">
        <v>0.55970674008954402</v>
      </c>
      <c r="Q15" s="21">
        <v>0.42883541063513603</v>
      </c>
      <c r="R15" s="21"/>
      <c r="S15" s="21">
        <v>0.556521618608663</v>
      </c>
      <c r="T15" s="21">
        <v>0.57076854912460195</v>
      </c>
      <c r="U15" s="21">
        <v>0.62182787552043095</v>
      </c>
      <c r="V15" s="21">
        <v>0.59977237974568998</v>
      </c>
      <c r="W15" s="21">
        <v>0.68425696305442496</v>
      </c>
      <c r="X15" s="21">
        <v>0.55299728861929498</v>
      </c>
      <c r="Y15" s="21">
        <v>0.60653972786997401</v>
      </c>
      <c r="Z15" s="21">
        <v>0.52314697563465995</v>
      </c>
      <c r="AA15" s="21">
        <v>0.57406633260110096</v>
      </c>
      <c r="AB15" s="21">
        <v>0.54127373863581896</v>
      </c>
      <c r="AC15" s="21">
        <v>0.46750545834880203</v>
      </c>
      <c r="AD15" s="21">
        <v>0.45169852567541202</v>
      </c>
      <c r="AE15" s="21"/>
      <c r="AF15" s="21">
        <v>0.56076990417016603</v>
      </c>
      <c r="AG15" s="21">
        <v>0.67970543093713698</v>
      </c>
      <c r="AH15" s="21">
        <v>0.36808193400105199</v>
      </c>
      <c r="AI15" s="21"/>
      <c r="AJ15" s="21">
        <v>0.63732676602083305</v>
      </c>
      <c r="AK15" s="21">
        <v>0.60402144470615704</v>
      </c>
      <c r="AL15" s="21">
        <v>0.70609760314157599</v>
      </c>
      <c r="AM15" s="21"/>
      <c r="AN15" s="21">
        <v>0.50381325611021499</v>
      </c>
      <c r="AO15" s="21">
        <v>0.50088274856503201</v>
      </c>
      <c r="AP15" s="21">
        <v>0.63820879277430098</v>
      </c>
      <c r="AQ15" s="21">
        <v>0.71831171827234297</v>
      </c>
      <c r="AR15" s="21">
        <v>0.77994409346163895</v>
      </c>
      <c r="AS15" s="21"/>
      <c r="AT15" s="21">
        <v>0.58753370198708799</v>
      </c>
      <c r="AU15" s="21">
        <v>0.450297847209019</v>
      </c>
      <c r="AV15" s="21"/>
      <c r="AW15" s="21">
        <v>0.67084361753333299</v>
      </c>
      <c r="AX15" s="21">
        <v>0.558416190087627</v>
      </c>
      <c r="AY15" s="21">
        <v>0.47346897196255699</v>
      </c>
    </row>
    <row r="16" spans="2:51">
      <c r="B16" s="18" t="s">
        <v>139</v>
      </c>
      <c r="C16" s="21">
        <v>0.117266971614864</v>
      </c>
      <c r="D16" s="21">
        <v>0.12841486681373601</v>
      </c>
      <c r="E16" s="21">
        <v>0.107465838906247</v>
      </c>
      <c r="F16" s="21"/>
      <c r="G16" s="21">
        <v>0.145405721209422</v>
      </c>
      <c r="H16" s="21">
        <v>0.15857708982546101</v>
      </c>
      <c r="I16" s="21">
        <v>0.12641281161086099</v>
      </c>
      <c r="J16" s="21">
        <v>0.107703613329199</v>
      </c>
      <c r="K16" s="21">
        <v>0.12735749433217999</v>
      </c>
      <c r="L16" s="21">
        <v>6.9193028365610698E-2</v>
      </c>
      <c r="M16" s="21"/>
      <c r="N16" s="21">
        <v>7.7470098990097699E-2</v>
      </c>
      <c r="O16" s="21">
        <v>0.122309120320335</v>
      </c>
      <c r="P16" s="21">
        <v>0.16013605002833101</v>
      </c>
      <c r="Q16" s="21">
        <v>0.119947138376247</v>
      </c>
      <c r="R16" s="21"/>
      <c r="S16" s="21">
        <v>0.104661845588907</v>
      </c>
      <c r="T16" s="21">
        <v>9.6006446869444498E-2</v>
      </c>
      <c r="U16" s="21">
        <v>9.7594477608035898E-2</v>
      </c>
      <c r="V16" s="21">
        <v>0.15281110126115999</v>
      </c>
      <c r="W16" s="21">
        <v>6.2777351908866505E-2</v>
      </c>
      <c r="X16" s="21">
        <v>0.140448770897215</v>
      </c>
      <c r="Y16" s="21">
        <v>0.12895019832341301</v>
      </c>
      <c r="Z16" s="21">
        <v>7.7236969008985301E-2</v>
      </c>
      <c r="AA16" s="21">
        <v>0.147914071867699</v>
      </c>
      <c r="AB16" s="21">
        <v>0.15541879442467099</v>
      </c>
      <c r="AC16" s="21">
        <v>6.86432384714597E-2</v>
      </c>
      <c r="AD16" s="21">
        <v>0.154312742139394</v>
      </c>
      <c r="AE16" s="21"/>
      <c r="AF16" s="21">
        <v>0.14415675198299799</v>
      </c>
      <c r="AG16" s="21">
        <v>7.9956194732956495E-2</v>
      </c>
      <c r="AH16" s="21">
        <v>0.15108606338561101</v>
      </c>
      <c r="AI16" s="21"/>
      <c r="AJ16" s="21">
        <v>8.71866440903903E-2</v>
      </c>
      <c r="AK16" s="21">
        <v>0.12120203561672301</v>
      </c>
      <c r="AL16" s="21">
        <v>7.3182274808559294E-2</v>
      </c>
      <c r="AM16" s="21"/>
      <c r="AN16" s="21">
        <v>0.105589348912471</v>
      </c>
      <c r="AO16" s="21">
        <v>0.171337511382603</v>
      </c>
      <c r="AP16" s="21">
        <v>0.101285168506693</v>
      </c>
      <c r="AQ16" s="21">
        <v>8.6894295987964998E-2</v>
      </c>
      <c r="AR16" s="21">
        <v>8.47794407625444E-2</v>
      </c>
      <c r="AS16" s="21"/>
      <c r="AT16" s="21">
        <v>0.118130206662383</v>
      </c>
      <c r="AU16" s="21">
        <v>0.103737378427049</v>
      </c>
      <c r="AV16" s="21"/>
      <c r="AW16" s="21">
        <v>9.5672516087511303E-2</v>
      </c>
      <c r="AX16" s="21">
        <v>0.12854951803367301</v>
      </c>
      <c r="AY16" s="21">
        <v>0.13778042685098801</v>
      </c>
    </row>
    <row r="17" spans="2:51">
      <c r="B17" s="18" t="s">
        <v>140</v>
      </c>
      <c r="C17" s="22">
        <v>0.45681459322614099</v>
      </c>
      <c r="D17" s="22">
        <v>0.473667881522151</v>
      </c>
      <c r="E17" s="22">
        <v>0.44057705682995102</v>
      </c>
      <c r="F17" s="22"/>
      <c r="G17" s="22">
        <v>0.25473979158343002</v>
      </c>
      <c r="H17" s="22">
        <v>0.34639119036612698</v>
      </c>
      <c r="I17" s="22">
        <v>0.46013856454206897</v>
      </c>
      <c r="J17" s="22">
        <v>0.48803172901040898</v>
      </c>
      <c r="K17" s="22">
        <v>0.414735155580229</v>
      </c>
      <c r="L17" s="22">
        <v>0.62282735693948299</v>
      </c>
      <c r="M17" s="22"/>
      <c r="N17" s="22">
        <v>0.62021008377819098</v>
      </c>
      <c r="O17" s="22">
        <v>0.47012947226847901</v>
      </c>
      <c r="P17" s="22">
        <v>0.39957069006121299</v>
      </c>
      <c r="Q17" s="22">
        <v>0.30888827225888899</v>
      </c>
      <c r="R17" s="22"/>
      <c r="S17" s="22">
        <v>0.45185977301975599</v>
      </c>
      <c r="T17" s="22">
        <v>0.47476210225515703</v>
      </c>
      <c r="U17" s="22">
        <v>0.52423339791239498</v>
      </c>
      <c r="V17" s="22">
        <v>0.44696127848452999</v>
      </c>
      <c r="W17" s="22">
        <v>0.62147961114555805</v>
      </c>
      <c r="X17" s="22">
        <v>0.41254851772208001</v>
      </c>
      <c r="Y17" s="22">
        <v>0.47758952954656098</v>
      </c>
      <c r="Z17" s="22">
        <v>0.44591000662567398</v>
      </c>
      <c r="AA17" s="22">
        <v>0.42615226073340201</v>
      </c>
      <c r="AB17" s="22">
        <v>0.38585494421114802</v>
      </c>
      <c r="AC17" s="22">
        <v>0.39886221987734299</v>
      </c>
      <c r="AD17" s="22">
        <v>0.29738578353601802</v>
      </c>
      <c r="AE17" s="22"/>
      <c r="AF17" s="22">
        <v>0.41661315218716799</v>
      </c>
      <c r="AG17" s="22">
        <v>0.59974923620418097</v>
      </c>
      <c r="AH17" s="22">
        <v>0.21699587061544101</v>
      </c>
      <c r="AI17" s="22"/>
      <c r="AJ17" s="22">
        <v>0.55014012193044304</v>
      </c>
      <c r="AK17" s="22">
        <v>0.48281940908943399</v>
      </c>
      <c r="AL17" s="22">
        <v>0.632915328333017</v>
      </c>
      <c r="AM17" s="22"/>
      <c r="AN17" s="22">
        <v>0.39822390719774498</v>
      </c>
      <c r="AO17" s="22">
        <v>0.32954523718242801</v>
      </c>
      <c r="AP17" s="22">
        <v>0.53692362426760798</v>
      </c>
      <c r="AQ17" s="22">
        <v>0.63141742228437803</v>
      </c>
      <c r="AR17" s="22">
        <v>0.695164652699095</v>
      </c>
      <c r="AS17" s="22"/>
      <c r="AT17" s="22">
        <v>0.46940349532470399</v>
      </c>
      <c r="AU17" s="22">
        <v>0.34656046878197</v>
      </c>
      <c r="AV17" s="22"/>
      <c r="AW17" s="22">
        <v>0.57517110144582095</v>
      </c>
      <c r="AX17" s="22">
        <v>0.42986667205395401</v>
      </c>
      <c r="AY17" s="22">
        <v>0.33568854511156898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1078</v>
      </c>
      <c r="D7" s="10">
        <v>493</v>
      </c>
      <c r="E7" s="10">
        <v>584</v>
      </c>
      <c r="F7" s="10"/>
      <c r="G7" s="10">
        <v>92</v>
      </c>
      <c r="H7" s="10">
        <v>155</v>
      </c>
      <c r="I7" s="10">
        <v>168</v>
      </c>
      <c r="J7" s="10">
        <v>170</v>
      </c>
      <c r="K7" s="10">
        <v>203</v>
      </c>
      <c r="L7" s="10">
        <v>290</v>
      </c>
      <c r="M7" s="10"/>
      <c r="N7" s="10">
        <v>313</v>
      </c>
      <c r="O7" s="10">
        <v>292</v>
      </c>
      <c r="P7" s="10">
        <v>208</v>
      </c>
      <c r="Q7" s="10">
        <v>256</v>
      </c>
      <c r="R7" s="10"/>
      <c r="S7" s="10">
        <v>112</v>
      </c>
      <c r="T7" s="10">
        <v>152</v>
      </c>
      <c r="U7" s="10">
        <v>115</v>
      </c>
      <c r="V7" s="10">
        <v>97</v>
      </c>
      <c r="W7" s="10">
        <v>76</v>
      </c>
      <c r="X7" s="10">
        <v>98</v>
      </c>
      <c r="Y7" s="10">
        <v>97</v>
      </c>
      <c r="Z7" s="10">
        <v>53</v>
      </c>
      <c r="AA7" s="10">
        <v>127</v>
      </c>
      <c r="AB7" s="10">
        <v>78</v>
      </c>
      <c r="AC7" s="10">
        <v>47</v>
      </c>
      <c r="AD7" s="10">
        <v>26</v>
      </c>
      <c r="AE7" s="10"/>
      <c r="AF7" s="10">
        <v>423</v>
      </c>
      <c r="AG7" s="10">
        <v>462</v>
      </c>
      <c r="AH7" s="10">
        <v>129</v>
      </c>
      <c r="AI7" s="10"/>
      <c r="AJ7" s="10">
        <v>240</v>
      </c>
      <c r="AK7" s="10">
        <v>344</v>
      </c>
      <c r="AL7" s="10">
        <v>87</v>
      </c>
      <c r="AM7" s="10"/>
      <c r="AN7" s="10">
        <v>206</v>
      </c>
      <c r="AO7" s="10">
        <v>187</v>
      </c>
      <c r="AP7" s="10">
        <v>287</v>
      </c>
      <c r="AQ7" s="10">
        <v>98</v>
      </c>
      <c r="AR7" s="10">
        <v>19</v>
      </c>
      <c r="AS7" s="10"/>
      <c r="AT7" s="10">
        <v>990</v>
      </c>
      <c r="AU7" s="10">
        <v>81</v>
      </c>
      <c r="AV7" s="10"/>
      <c r="AW7" s="10">
        <v>522</v>
      </c>
      <c r="AX7" s="10">
        <v>106</v>
      </c>
      <c r="AY7" s="10">
        <v>450</v>
      </c>
    </row>
    <row r="8" spans="2:51" ht="30" customHeight="1">
      <c r="B8" s="11" t="s">
        <v>112</v>
      </c>
      <c r="C8" s="11">
        <v>1082</v>
      </c>
      <c r="D8" s="11">
        <v>512</v>
      </c>
      <c r="E8" s="11">
        <v>569</v>
      </c>
      <c r="F8" s="11"/>
      <c r="G8" s="11">
        <v>107</v>
      </c>
      <c r="H8" s="11">
        <v>188</v>
      </c>
      <c r="I8" s="11">
        <v>191</v>
      </c>
      <c r="J8" s="11">
        <v>169</v>
      </c>
      <c r="K8" s="11">
        <v>165</v>
      </c>
      <c r="L8" s="11">
        <v>262</v>
      </c>
      <c r="M8" s="11"/>
      <c r="N8" s="11">
        <v>287</v>
      </c>
      <c r="O8" s="11">
        <v>269</v>
      </c>
      <c r="P8" s="11">
        <v>245</v>
      </c>
      <c r="Q8" s="11">
        <v>271</v>
      </c>
      <c r="R8" s="11"/>
      <c r="S8" s="11">
        <v>140</v>
      </c>
      <c r="T8" s="11">
        <v>143</v>
      </c>
      <c r="U8" s="11">
        <v>101</v>
      </c>
      <c r="V8" s="11">
        <v>101</v>
      </c>
      <c r="W8" s="11">
        <v>75</v>
      </c>
      <c r="X8" s="11">
        <v>107</v>
      </c>
      <c r="Y8" s="11">
        <v>92</v>
      </c>
      <c r="Z8" s="11">
        <v>46</v>
      </c>
      <c r="AA8" s="11">
        <v>122</v>
      </c>
      <c r="AB8" s="11">
        <v>79</v>
      </c>
      <c r="AC8" s="11">
        <v>47</v>
      </c>
      <c r="AD8" s="11">
        <v>29</v>
      </c>
      <c r="AE8" s="11"/>
      <c r="AF8" s="11">
        <v>411</v>
      </c>
      <c r="AG8" s="11">
        <v>458</v>
      </c>
      <c r="AH8" s="11">
        <v>139</v>
      </c>
      <c r="AI8" s="11"/>
      <c r="AJ8" s="11">
        <v>232</v>
      </c>
      <c r="AK8" s="11">
        <v>356</v>
      </c>
      <c r="AL8" s="11">
        <v>82</v>
      </c>
      <c r="AM8" s="11"/>
      <c r="AN8" s="11">
        <v>208</v>
      </c>
      <c r="AO8" s="11">
        <v>195</v>
      </c>
      <c r="AP8" s="11">
        <v>288</v>
      </c>
      <c r="AQ8" s="11">
        <v>94</v>
      </c>
      <c r="AR8" s="11">
        <v>20</v>
      </c>
      <c r="AS8" s="11"/>
      <c r="AT8" s="11">
        <v>978</v>
      </c>
      <c r="AU8" s="11">
        <v>95</v>
      </c>
      <c r="AV8" s="11"/>
      <c r="AW8" s="11">
        <v>502</v>
      </c>
      <c r="AX8" s="11">
        <v>116</v>
      </c>
      <c r="AY8" s="11">
        <v>464</v>
      </c>
    </row>
    <row r="9" spans="2:51">
      <c r="B9" s="18" t="s">
        <v>133</v>
      </c>
      <c r="C9" s="17">
        <v>0.163808503389924</v>
      </c>
      <c r="D9" s="17">
        <v>0.17145695724499399</v>
      </c>
      <c r="E9" s="17">
        <v>0.15724836402100301</v>
      </c>
      <c r="F9" s="17"/>
      <c r="G9" s="17">
        <v>0.14936975195789801</v>
      </c>
      <c r="H9" s="17">
        <v>0.16558413581508899</v>
      </c>
      <c r="I9" s="17">
        <v>0.13881357417510301</v>
      </c>
      <c r="J9" s="17">
        <v>0.15390147730659401</v>
      </c>
      <c r="K9" s="17">
        <v>0.17629116985832699</v>
      </c>
      <c r="L9" s="17">
        <v>0.18517395345113499</v>
      </c>
      <c r="M9" s="17"/>
      <c r="N9" s="17">
        <v>0.221238293064693</v>
      </c>
      <c r="O9" s="17">
        <v>0.161277338833412</v>
      </c>
      <c r="P9" s="17">
        <v>0.15036267514872301</v>
      </c>
      <c r="Q9" s="17">
        <v>0.11748957844965099</v>
      </c>
      <c r="R9" s="17"/>
      <c r="S9" s="17">
        <v>0.12304238742303999</v>
      </c>
      <c r="T9" s="17">
        <v>0.169086902801307</v>
      </c>
      <c r="U9" s="17">
        <v>0.18907026170772701</v>
      </c>
      <c r="V9" s="17">
        <v>0.13338331245187801</v>
      </c>
      <c r="W9" s="17">
        <v>0.21437891531352199</v>
      </c>
      <c r="X9" s="17">
        <v>0.108962453229232</v>
      </c>
      <c r="Y9" s="17">
        <v>0.22496434299054999</v>
      </c>
      <c r="Z9" s="17">
        <v>0.22289161341945901</v>
      </c>
      <c r="AA9" s="17">
        <v>0.16088700592504501</v>
      </c>
      <c r="AB9" s="17">
        <v>0.12753511171763399</v>
      </c>
      <c r="AC9" s="17">
        <v>0.20606075134903301</v>
      </c>
      <c r="AD9" s="17">
        <v>0.18143260454078899</v>
      </c>
      <c r="AE9" s="17"/>
      <c r="AF9" s="17">
        <v>0.15936948597300499</v>
      </c>
      <c r="AG9" s="17">
        <v>0.20035837516685301</v>
      </c>
      <c r="AH9" s="17">
        <v>8.1827035764666101E-2</v>
      </c>
      <c r="AI9" s="17"/>
      <c r="AJ9" s="17">
        <v>0.17648767457928699</v>
      </c>
      <c r="AK9" s="17">
        <v>0.19113169871122601</v>
      </c>
      <c r="AL9" s="17">
        <v>0.14975673312951401</v>
      </c>
      <c r="AM9" s="17"/>
      <c r="AN9" s="17">
        <v>0.11833805606917901</v>
      </c>
      <c r="AO9" s="17">
        <v>0.142981049702298</v>
      </c>
      <c r="AP9" s="17">
        <v>0.20030484443781699</v>
      </c>
      <c r="AQ9" s="17">
        <v>0.17185233717109799</v>
      </c>
      <c r="AR9" s="17">
        <v>0.456380015982984</v>
      </c>
      <c r="AS9" s="17"/>
      <c r="AT9" s="17">
        <v>0.16097207176605199</v>
      </c>
      <c r="AU9" s="17">
        <v>0.20664006982434199</v>
      </c>
      <c r="AV9" s="17"/>
      <c r="AW9" s="17">
        <v>0.20508329146628601</v>
      </c>
      <c r="AX9" s="17">
        <v>0.16530303898259699</v>
      </c>
      <c r="AY9" s="17">
        <v>0.118853652974435</v>
      </c>
    </row>
    <row r="10" spans="2:51">
      <c r="B10" s="18" t="s">
        <v>134</v>
      </c>
      <c r="C10" s="17">
        <v>0.43254334379174902</v>
      </c>
      <c r="D10" s="17">
        <v>0.46745007268526001</v>
      </c>
      <c r="E10" s="17">
        <v>0.400011164394457</v>
      </c>
      <c r="F10" s="17"/>
      <c r="G10" s="17">
        <v>0.38672700723310799</v>
      </c>
      <c r="H10" s="17">
        <v>0.38680746145577499</v>
      </c>
      <c r="I10" s="17">
        <v>0.52111478433889802</v>
      </c>
      <c r="J10" s="17">
        <v>0.40314555211311198</v>
      </c>
      <c r="K10" s="17">
        <v>0.41201674494275697</v>
      </c>
      <c r="L10" s="17">
        <v>0.45150695946934499</v>
      </c>
      <c r="M10" s="17"/>
      <c r="N10" s="17">
        <v>0.46429850590447902</v>
      </c>
      <c r="O10" s="17">
        <v>0.45526229836385401</v>
      </c>
      <c r="P10" s="17">
        <v>0.43012518510483999</v>
      </c>
      <c r="Q10" s="17">
        <v>0.37220937246484398</v>
      </c>
      <c r="R10" s="17"/>
      <c r="S10" s="17">
        <v>0.52291569162074003</v>
      </c>
      <c r="T10" s="17">
        <v>0.468294852012761</v>
      </c>
      <c r="U10" s="17">
        <v>0.358024650622772</v>
      </c>
      <c r="V10" s="17">
        <v>0.36519783099994602</v>
      </c>
      <c r="W10" s="17">
        <v>0.46722917846856599</v>
      </c>
      <c r="X10" s="17">
        <v>0.42519449225355299</v>
      </c>
      <c r="Y10" s="17">
        <v>0.33370590049786297</v>
      </c>
      <c r="Z10" s="17">
        <v>0.41693114929828401</v>
      </c>
      <c r="AA10" s="17">
        <v>0.49824350013981999</v>
      </c>
      <c r="AB10" s="17">
        <v>0.47579450286346198</v>
      </c>
      <c r="AC10" s="17">
        <v>0.31096240478554299</v>
      </c>
      <c r="AD10" s="17">
        <v>0.38890634388461098</v>
      </c>
      <c r="AE10" s="17"/>
      <c r="AF10" s="17">
        <v>0.40852035496585298</v>
      </c>
      <c r="AG10" s="17">
        <v>0.466065472951393</v>
      </c>
      <c r="AH10" s="17">
        <v>0.37492394608846102</v>
      </c>
      <c r="AI10" s="17"/>
      <c r="AJ10" s="17">
        <v>0.41220877163592301</v>
      </c>
      <c r="AK10" s="17">
        <v>0.45668001696598098</v>
      </c>
      <c r="AL10" s="17">
        <v>0.58957766532064704</v>
      </c>
      <c r="AM10" s="17"/>
      <c r="AN10" s="17">
        <v>0.35618736712661703</v>
      </c>
      <c r="AO10" s="17">
        <v>0.39514726667295802</v>
      </c>
      <c r="AP10" s="17">
        <v>0.47215426554303602</v>
      </c>
      <c r="AQ10" s="17">
        <v>0.54474813385630305</v>
      </c>
      <c r="AR10" s="17">
        <v>0.42310797004279999</v>
      </c>
      <c r="AS10" s="17"/>
      <c r="AT10" s="17">
        <v>0.433266541365882</v>
      </c>
      <c r="AU10" s="17">
        <v>0.41642945126176301</v>
      </c>
      <c r="AV10" s="17"/>
      <c r="AW10" s="17">
        <v>0.49307853200839702</v>
      </c>
      <c r="AX10" s="17">
        <v>0.42186946816528498</v>
      </c>
      <c r="AY10" s="17">
        <v>0.36981688765196902</v>
      </c>
    </row>
    <row r="11" spans="2:51">
      <c r="B11" s="18" t="s">
        <v>135</v>
      </c>
      <c r="C11" s="17">
        <v>0.21260204036243099</v>
      </c>
      <c r="D11" s="17">
        <v>0.198158068087644</v>
      </c>
      <c r="E11" s="17">
        <v>0.226019681356596</v>
      </c>
      <c r="F11" s="17"/>
      <c r="G11" s="17">
        <v>0.26863243838156903</v>
      </c>
      <c r="H11" s="17">
        <v>0.23228058443489999</v>
      </c>
      <c r="I11" s="17">
        <v>0.17304617979501899</v>
      </c>
      <c r="J11" s="17">
        <v>0.19148838712902899</v>
      </c>
      <c r="K11" s="17">
        <v>0.220483112728212</v>
      </c>
      <c r="L11" s="17">
        <v>0.21304453725512501</v>
      </c>
      <c r="M11" s="17"/>
      <c r="N11" s="17">
        <v>0.16773083965208099</v>
      </c>
      <c r="O11" s="17">
        <v>0.188566587961188</v>
      </c>
      <c r="P11" s="17">
        <v>0.246278877282674</v>
      </c>
      <c r="Q11" s="17">
        <v>0.25318782263703599</v>
      </c>
      <c r="R11" s="17"/>
      <c r="S11" s="17">
        <v>0.17151328170407801</v>
      </c>
      <c r="T11" s="17">
        <v>0.173057717274402</v>
      </c>
      <c r="U11" s="17">
        <v>0.28603490594622499</v>
      </c>
      <c r="V11" s="17">
        <v>0.24507962717777099</v>
      </c>
      <c r="W11" s="17">
        <v>0.243441147341032</v>
      </c>
      <c r="X11" s="17">
        <v>0.18088747906076699</v>
      </c>
      <c r="Y11" s="17">
        <v>0.22690807919049</v>
      </c>
      <c r="Z11" s="17">
        <v>0.17665003751828201</v>
      </c>
      <c r="AA11" s="17">
        <v>0.180189580578729</v>
      </c>
      <c r="AB11" s="17">
        <v>0.23763455486799001</v>
      </c>
      <c r="AC11" s="17">
        <v>0.26013341887035801</v>
      </c>
      <c r="AD11" s="17">
        <v>0.280626698190585</v>
      </c>
      <c r="AE11" s="17"/>
      <c r="AF11" s="17">
        <v>0.215814108772302</v>
      </c>
      <c r="AG11" s="17">
        <v>0.18665006541644699</v>
      </c>
      <c r="AH11" s="17">
        <v>0.307943424977139</v>
      </c>
      <c r="AI11" s="17"/>
      <c r="AJ11" s="17">
        <v>0.24527713992244299</v>
      </c>
      <c r="AK11" s="17">
        <v>0.18103566368579599</v>
      </c>
      <c r="AL11" s="17">
        <v>0.12677001293085199</v>
      </c>
      <c r="AM11" s="17"/>
      <c r="AN11" s="17">
        <v>0.29575880807391502</v>
      </c>
      <c r="AO11" s="17">
        <v>0.24341398153475299</v>
      </c>
      <c r="AP11" s="17">
        <v>0.15090381805404701</v>
      </c>
      <c r="AQ11" s="17">
        <v>0.18044537001369201</v>
      </c>
      <c r="AR11" s="17">
        <v>0.120512013974216</v>
      </c>
      <c r="AS11" s="17"/>
      <c r="AT11" s="17">
        <v>0.216670349151175</v>
      </c>
      <c r="AU11" s="17">
        <v>0.175666463707983</v>
      </c>
      <c r="AV11" s="17"/>
      <c r="AW11" s="17">
        <v>0.15736045434686699</v>
      </c>
      <c r="AX11" s="17">
        <v>0.24848648358310399</v>
      </c>
      <c r="AY11" s="17">
        <v>0.26332842180867999</v>
      </c>
    </row>
    <row r="12" spans="2:51">
      <c r="B12" s="18" t="s">
        <v>136</v>
      </c>
      <c r="C12" s="17">
        <v>9.8663890589315198E-2</v>
      </c>
      <c r="D12" s="17">
        <v>7.6158929037100503E-2</v>
      </c>
      <c r="E12" s="17">
        <v>0.11911123338224</v>
      </c>
      <c r="F12" s="17"/>
      <c r="G12" s="17">
        <v>0.117964523426973</v>
      </c>
      <c r="H12" s="17">
        <v>0.106557488220739</v>
      </c>
      <c r="I12" s="17">
        <v>6.3704489937171302E-2</v>
      </c>
      <c r="J12" s="17">
        <v>0.14664722459693</v>
      </c>
      <c r="K12" s="17">
        <v>8.7239266370868193E-2</v>
      </c>
      <c r="L12" s="17">
        <v>8.68346760696901E-2</v>
      </c>
      <c r="M12" s="17"/>
      <c r="N12" s="17">
        <v>6.5881980528860101E-2</v>
      </c>
      <c r="O12" s="17">
        <v>0.122547480165661</v>
      </c>
      <c r="P12" s="17">
        <v>7.6917146678800896E-2</v>
      </c>
      <c r="Q12" s="17">
        <v>0.132902418933417</v>
      </c>
      <c r="R12" s="17"/>
      <c r="S12" s="17">
        <v>0.107252560827084</v>
      </c>
      <c r="T12" s="17">
        <v>0.11128019071921499</v>
      </c>
      <c r="U12" s="17">
        <v>8.7565605913878297E-2</v>
      </c>
      <c r="V12" s="17">
        <v>9.8887830628307805E-2</v>
      </c>
      <c r="W12" s="17">
        <v>2.4006001016591599E-2</v>
      </c>
      <c r="X12" s="17">
        <v>0.12327009797268899</v>
      </c>
      <c r="Y12" s="17">
        <v>0.11653854954706599</v>
      </c>
      <c r="Z12" s="17">
        <v>0.103468959138343</v>
      </c>
      <c r="AA12" s="17">
        <v>0.10901785899917101</v>
      </c>
      <c r="AB12" s="17">
        <v>8.2463071961603102E-2</v>
      </c>
      <c r="AC12" s="17">
        <v>9.9002294616364103E-2</v>
      </c>
      <c r="AD12" s="17">
        <v>6.9374389159157696E-2</v>
      </c>
      <c r="AE12" s="17"/>
      <c r="AF12" s="17">
        <v>0.119027953194483</v>
      </c>
      <c r="AG12" s="17">
        <v>7.7031587376097499E-2</v>
      </c>
      <c r="AH12" s="17">
        <v>0.100764687659587</v>
      </c>
      <c r="AI12" s="17"/>
      <c r="AJ12" s="17">
        <v>0.104449911838077</v>
      </c>
      <c r="AK12" s="17">
        <v>9.4889249663834205E-2</v>
      </c>
      <c r="AL12" s="17">
        <v>5.4435074579198897E-2</v>
      </c>
      <c r="AM12" s="17"/>
      <c r="AN12" s="17">
        <v>0.113184931859976</v>
      </c>
      <c r="AO12" s="17">
        <v>0.125210986611375</v>
      </c>
      <c r="AP12" s="17">
        <v>9.16649075028792E-2</v>
      </c>
      <c r="AQ12" s="17">
        <v>3.1560156543312498E-2</v>
      </c>
      <c r="AR12" s="17">
        <v>0</v>
      </c>
      <c r="AS12" s="17"/>
      <c r="AT12" s="17">
        <v>9.7252440748011995E-2</v>
      </c>
      <c r="AU12" s="17">
        <v>0.110048077867233</v>
      </c>
      <c r="AV12" s="17"/>
      <c r="AW12" s="17">
        <v>7.0138506988328894E-2</v>
      </c>
      <c r="AX12" s="17">
        <v>8.8799363375243703E-2</v>
      </c>
      <c r="AY12" s="17">
        <v>0.131933368573804</v>
      </c>
    </row>
    <row r="13" spans="2:51">
      <c r="B13" s="18" t="s">
        <v>137</v>
      </c>
      <c r="C13" s="17">
        <v>5.9036205551385397E-2</v>
      </c>
      <c r="D13" s="17">
        <v>6.5254947481945602E-2</v>
      </c>
      <c r="E13" s="17">
        <v>5.3556164612491401E-2</v>
      </c>
      <c r="F13" s="17"/>
      <c r="G13" s="17">
        <v>6.3946843487146299E-2</v>
      </c>
      <c r="H13" s="17">
        <v>5.6784489148284899E-2</v>
      </c>
      <c r="I13" s="17">
        <v>7.0182968686575004E-2</v>
      </c>
      <c r="J13" s="17">
        <v>7.4952186088363695E-2</v>
      </c>
      <c r="K13" s="17">
        <v>7.4854099599830706E-2</v>
      </c>
      <c r="L13" s="17">
        <v>3.0251053404659799E-2</v>
      </c>
      <c r="M13" s="17"/>
      <c r="N13" s="17">
        <v>5.6226222275305798E-2</v>
      </c>
      <c r="O13" s="17">
        <v>5.2290053602077197E-2</v>
      </c>
      <c r="P13" s="17">
        <v>6.14076443050574E-2</v>
      </c>
      <c r="Q13" s="17">
        <v>6.8669708837755902E-2</v>
      </c>
      <c r="R13" s="17"/>
      <c r="S13" s="17">
        <v>3.6090133314302802E-2</v>
      </c>
      <c r="T13" s="17">
        <v>5.08069189483129E-2</v>
      </c>
      <c r="U13" s="17">
        <v>6.3328717311798899E-2</v>
      </c>
      <c r="V13" s="17">
        <v>0.11368217461527701</v>
      </c>
      <c r="W13" s="17">
        <v>5.0944757860289097E-2</v>
      </c>
      <c r="X13" s="17">
        <v>8.1138401936027907E-2</v>
      </c>
      <c r="Y13" s="17">
        <v>4.4860880619679598E-2</v>
      </c>
      <c r="Z13" s="17">
        <v>6.2576276862501098E-2</v>
      </c>
      <c r="AA13" s="17">
        <v>3.2870161217150397E-2</v>
      </c>
      <c r="AB13" s="17">
        <v>7.6572758589310494E-2</v>
      </c>
      <c r="AC13" s="17">
        <v>5.6489267096247499E-2</v>
      </c>
      <c r="AD13" s="17">
        <v>4.9135437418422898E-2</v>
      </c>
      <c r="AE13" s="17"/>
      <c r="AF13" s="17">
        <v>6.6631300591168396E-2</v>
      </c>
      <c r="AG13" s="17">
        <v>3.9838223866172903E-2</v>
      </c>
      <c r="AH13" s="17">
        <v>9.5540873359195005E-2</v>
      </c>
      <c r="AI13" s="17"/>
      <c r="AJ13" s="17">
        <v>3.9102460488949199E-2</v>
      </c>
      <c r="AK13" s="17">
        <v>5.38027800201848E-2</v>
      </c>
      <c r="AL13" s="17">
        <v>6.4243891054555802E-2</v>
      </c>
      <c r="AM13" s="17"/>
      <c r="AN13" s="17">
        <v>5.8182969919088799E-2</v>
      </c>
      <c r="AO13" s="17">
        <v>7.9702147350019806E-2</v>
      </c>
      <c r="AP13" s="17">
        <v>4.7077107271394102E-2</v>
      </c>
      <c r="AQ13" s="17">
        <v>5.0319568598354E-2</v>
      </c>
      <c r="AR13" s="17">
        <v>0</v>
      </c>
      <c r="AS13" s="17"/>
      <c r="AT13" s="17">
        <v>5.8630093614386002E-2</v>
      </c>
      <c r="AU13" s="17">
        <v>5.3667618058967997E-2</v>
      </c>
      <c r="AV13" s="17"/>
      <c r="AW13" s="17">
        <v>5.2705664479111701E-2</v>
      </c>
      <c r="AX13" s="17">
        <v>6.3483748523919303E-2</v>
      </c>
      <c r="AY13" s="17">
        <v>6.4765767137478295E-2</v>
      </c>
    </row>
    <row r="14" spans="2:51">
      <c r="B14" s="18" t="s">
        <v>119</v>
      </c>
      <c r="C14" s="17">
        <v>3.3346016315195202E-2</v>
      </c>
      <c r="D14" s="17">
        <v>2.1521025463055499E-2</v>
      </c>
      <c r="E14" s="17">
        <v>4.4053392233211898E-2</v>
      </c>
      <c r="F14" s="17"/>
      <c r="G14" s="17">
        <v>1.3359435513306201E-2</v>
      </c>
      <c r="H14" s="17">
        <v>5.1985840925212003E-2</v>
      </c>
      <c r="I14" s="17">
        <v>3.31380030672336E-2</v>
      </c>
      <c r="J14" s="17">
        <v>2.9865172765970598E-2</v>
      </c>
      <c r="K14" s="17">
        <v>2.9115606500005602E-2</v>
      </c>
      <c r="L14" s="17">
        <v>3.3188820350044397E-2</v>
      </c>
      <c r="M14" s="17"/>
      <c r="N14" s="17">
        <v>2.4624158574581102E-2</v>
      </c>
      <c r="O14" s="17">
        <v>2.00562410738074E-2</v>
      </c>
      <c r="P14" s="17">
        <v>3.4908471479905202E-2</v>
      </c>
      <c r="Q14" s="17">
        <v>5.5541098677296001E-2</v>
      </c>
      <c r="R14" s="17"/>
      <c r="S14" s="17">
        <v>3.9185945110755203E-2</v>
      </c>
      <c r="T14" s="17">
        <v>2.74734182440011E-2</v>
      </c>
      <c r="U14" s="17">
        <v>1.5975858497598298E-2</v>
      </c>
      <c r="V14" s="17">
        <v>4.3769224126821299E-2</v>
      </c>
      <c r="W14" s="17">
        <v>0</v>
      </c>
      <c r="X14" s="17">
        <v>8.0547075547730496E-2</v>
      </c>
      <c r="Y14" s="17">
        <v>5.30222471543517E-2</v>
      </c>
      <c r="Z14" s="17">
        <v>1.7481963763130201E-2</v>
      </c>
      <c r="AA14" s="17">
        <v>1.8791893140084601E-2</v>
      </c>
      <c r="AB14" s="17">
        <v>0</v>
      </c>
      <c r="AC14" s="17">
        <v>6.7351863282454294E-2</v>
      </c>
      <c r="AD14" s="17">
        <v>3.05245268064342E-2</v>
      </c>
      <c r="AE14" s="17"/>
      <c r="AF14" s="17">
        <v>3.0636796503188901E-2</v>
      </c>
      <c r="AG14" s="17">
        <v>3.0056275223036701E-2</v>
      </c>
      <c r="AH14" s="17">
        <v>3.9000032150952199E-2</v>
      </c>
      <c r="AI14" s="17"/>
      <c r="AJ14" s="17">
        <v>2.2474041535321201E-2</v>
      </c>
      <c r="AK14" s="17">
        <v>2.2460590952978199E-2</v>
      </c>
      <c r="AL14" s="17">
        <v>1.52166229852316E-2</v>
      </c>
      <c r="AM14" s="17"/>
      <c r="AN14" s="17">
        <v>5.8347866951225097E-2</v>
      </c>
      <c r="AO14" s="17">
        <v>1.35445681285969E-2</v>
      </c>
      <c r="AP14" s="17">
        <v>3.7895057190826399E-2</v>
      </c>
      <c r="AQ14" s="17">
        <v>2.1074433817240799E-2</v>
      </c>
      <c r="AR14" s="17">
        <v>0</v>
      </c>
      <c r="AS14" s="17"/>
      <c r="AT14" s="17">
        <v>3.3208503354492998E-2</v>
      </c>
      <c r="AU14" s="17">
        <v>3.7548319279710599E-2</v>
      </c>
      <c r="AV14" s="17"/>
      <c r="AW14" s="17">
        <v>2.1633550711009499E-2</v>
      </c>
      <c r="AX14" s="17">
        <v>1.2057897369850801E-2</v>
      </c>
      <c r="AY14" s="17">
        <v>5.1301901853633002E-2</v>
      </c>
    </row>
    <row r="15" spans="2:51">
      <c r="B15" s="18" t="s">
        <v>138</v>
      </c>
      <c r="C15" s="21">
        <v>0.596351847181673</v>
      </c>
      <c r="D15" s="21">
        <v>0.63890702993025505</v>
      </c>
      <c r="E15" s="21">
        <v>0.55725952841546</v>
      </c>
      <c r="F15" s="21"/>
      <c r="G15" s="21">
        <v>0.53609675919100597</v>
      </c>
      <c r="H15" s="21">
        <v>0.55239159727086395</v>
      </c>
      <c r="I15" s="21">
        <v>0.659928358514001</v>
      </c>
      <c r="J15" s="21">
        <v>0.55704702941970696</v>
      </c>
      <c r="K15" s="21">
        <v>0.58830791480108402</v>
      </c>
      <c r="L15" s="21">
        <v>0.63668091292048101</v>
      </c>
      <c r="M15" s="21"/>
      <c r="N15" s="21">
        <v>0.68553679896917197</v>
      </c>
      <c r="O15" s="21">
        <v>0.61653963719726601</v>
      </c>
      <c r="P15" s="21">
        <v>0.58048786025356303</v>
      </c>
      <c r="Q15" s="21">
        <v>0.489698950914495</v>
      </c>
      <c r="R15" s="21"/>
      <c r="S15" s="21">
        <v>0.645958079043779</v>
      </c>
      <c r="T15" s="21">
        <v>0.637381754814068</v>
      </c>
      <c r="U15" s="21">
        <v>0.54709491233049901</v>
      </c>
      <c r="V15" s="21">
        <v>0.49858114345182297</v>
      </c>
      <c r="W15" s="21">
        <v>0.68160809378208798</v>
      </c>
      <c r="X15" s="21">
        <v>0.53415694548278503</v>
      </c>
      <c r="Y15" s="21">
        <v>0.55867024348841299</v>
      </c>
      <c r="Z15" s="21">
        <v>0.63982276271774396</v>
      </c>
      <c r="AA15" s="21">
        <v>0.65913050606486501</v>
      </c>
      <c r="AB15" s="21">
        <v>0.60332961458109602</v>
      </c>
      <c r="AC15" s="21">
        <v>0.51702315613457595</v>
      </c>
      <c r="AD15" s="21">
        <v>0.57033894842540001</v>
      </c>
      <c r="AE15" s="21"/>
      <c r="AF15" s="21">
        <v>0.56788984093885797</v>
      </c>
      <c r="AG15" s="21">
        <v>0.66642384811824595</v>
      </c>
      <c r="AH15" s="21">
        <v>0.45675098185312701</v>
      </c>
      <c r="AI15" s="21"/>
      <c r="AJ15" s="21">
        <v>0.588696446215209</v>
      </c>
      <c r="AK15" s="21">
        <v>0.64781171567720697</v>
      </c>
      <c r="AL15" s="21">
        <v>0.73933439845016102</v>
      </c>
      <c r="AM15" s="21"/>
      <c r="AN15" s="21">
        <v>0.47452542319579499</v>
      </c>
      <c r="AO15" s="21">
        <v>0.53812831637525504</v>
      </c>
      <c r="AP15" s="21">
        <v>0.67245910998085301</v>
      </c>
      <c r="AQ15" s="21">
        <v>0.71660047102740099</v>
      </c>
      <c r="AR15" s="21">
        <v>0.87948798602578404</v>
      </c>
      <c r="AS15" s="21"/>
      <c r="AT15" s="21">
        <v>0.59423861313193505</v>
      </c>
      <c r="AU15" s="21">
        <v>0.62306952108610603</v>
      </c>
      <c r="AV15" s="21"/>
      <c r="AW15" s="21">
        <v>0.69816182347468303</v>
      </c>
      <c r="AX15" s="21">
        <v>0.58717250714788205</v>
      </c>
      <c r="AY15" s="21">
        <v>0.48867054062640403</v>
      </c>
    </row>
    <row r="16" spans="2:51">
      <c r="B16" s="18" t="s">
        <v>139</v>
      </c>
      <c r="C16" s="21">
        <v>0.15770009614070099</v>
      </c>
      <c r="D16" s="21">
        <v>0.14141387651904599</v>
      </c>
      <c r="E16" s="21">
        <v>0.17266739799473199</v>
      </c>
      <c r="F16" s="21"/>
      <c r="G16" s="21">
        <v>0.18191136691411899</v>
      </c>
      <c r="H16" s="21">
        <v>0.16334197736902401</v>
      </c>
      <c r="I16" s="21">
        <v>0.13388745862374599</v>
      </c>
      <c r="J16" s="21">
        <v>0.22159941068529401</v>
      </c>
      <c r="K16" s="21">
        <v>0.16209336597069901</v>
      </c>
      <c r="L16" s="21">
        <v>0.11708572947435</v>
      </c>
      <c r="M16" s="21"/>
      <c r="N16" s="21">
        <v>0.122108202804166</v>
      </c>
      <c r="O16" s="21">
        <v>0.174837533767739</v>
      </c>
      <c r="P16" s="21">
        <v>0.138324790983858</v>
      </c>
      <c r="Q16" s="21">
        <v>0.201572127771173</v>
      </c>
      <c r="R16" s="21"/>
      <c r="S16" s="21">
        <v>0.14334269414138701</v>
      </c>
      <c r="T16" s="21">
        <v>0.16208710966752801</v>
      </c>
      <c r="U16" s="21">
        <v>0.150894323225677</v>
      </c>
      <c r="V16" s="21">
        <v>0.21257000524358499</v>
      </c>
      <c r="W16" s="21">
        <v>7.4950758876880699E-2</v>
      </c>
      <c r="X16" s="21">
        <v>0.20440849990871701</v>
      </c>
      <c r="Y16" s="21">
        <v>0.16139943016674499</v>
      </c>
      <c r="Z16" s="21">
        <v>0.166045236000844</v>
      </c>
      <c r="AA16" s="21">
        <v>0.14188802021632099</v>
      </c>
      <c r="AB16" s="21">
        <v>0.159035830550914</v>
      </c>
      <c r="AC16" s="21">
        <v>0.155491561712612</v>
      </c>
      <c r="AD16" s="21">
        <v>0.118509826577581</v>
      </c>
      <c r="AE16" s="21"/>
      <c r="AF16" s="21">
        <v>0.18565925378565101</v>
      </c>
      <c r="AG16" s="21">
        <v>0.11686981124227</v>
      </c>
      <c r="AH16" s="21">
        <v>0.19630556101878199</v>
      </c>
      <c r="AI16" s="21"/>
      <c r="AJ16" s="21">
        <v>0.143552372327026</v>
      </c>
      <c r="AK16" s="21">
        <v>0.14869202968401901</v>
      </c>
      <c r="AL16" s="21">
        <v>0.118678965633755</v>
      </c>
      <c r="AM16" s="21"/>
      <c r="AN16" s="21">
        <v>0.171367901779065</v>
      </c>
      <c r="AO16" s="21">
        <v>0.20491313396139499</v>
      </c>
      <c r="AP16" s="21">
        <v>0.138742014774273</v>
      </c>
      <c r="AQ16" s="21">
        <v>8.1879725141666498E-2</v>
      </c>
      <c r="AR16" s="21">
        <v>0</v>
      </c>
      <c r="AS16" s="21"/>
      <c r="AT16" s="21">
        <v>0.15588253436239799</v>
      </c>
      <c r="AU16" s="21">
        <v>0.163715695926201</v>
      </c>
      <c r="AV16" s="21"/>
      <c r="AW16" s="21">
        <v>0.122844171467441</v>
      </c>
      <c r="AX16" s="21">
        <v>0.15228311189916299</v>
      </c>
      <c r="AY16" s="21">
        <v>0.196699135711283</v>
      </c>
    </row>
    <row r="17" spans="2:51">
      <c r="B17" s="18" t="s">
        <v>140</v>
      </c>
      <c r="C17" s="22">
        <v>0.43865175104097198</v>
      </c>
      <c r="D17" s="22">
        <v>0.49749315341120798</v>
      </c>
      <c r="E17" s="22">
        <v>0.38459213042072898</v>
      </c>
      <c r="F17" s="22"/>
      <c r="G17" s="22">
        <v>0.354185392276887</v>
      </c>
      <c r="H17" s="22">
        <v>0.389049619901841</v>
      </c>
      <c r="I17" s="22">
        <v>0.52604089989025404</v>
      </c>
      <c r="J17" s="22">
        <v>0.33544761873441298</v>
      </c>
      <c r="K17" s="22">
        <v>0.42621454883038501</v>
      </c>
      <c r="L17" s="22">
        <v>0.51959518344613098</v>
      </c>
      <c r="M17" s="22"/>
      <c r="N17" s="22">
        <v>0.56342859616500596</v>
      </c>
      <c r="O17" s="22">
        <v>0.44170210342952798</v>
      </c>
      <c r="P17" s="22">
        <v>0.442163069269704</v>
      </c>
      <c r="Q17" s="22">
        <v>0.288126823143321</v>
      </c>
      <c r="R17" s="22"/>
      <c r="S17" s="22">
        <v>0.50261538490239199</v>
      </c>
      <c r="T17" s="22">
        <v>0.47529464514654002</v>
      </c>
      <c r="U17" s="22">
        <v>0.39620058910482198</v>
      </c>
      <c r="V17" s="22">
        <v>0.28601113820823798</v>
      </c>
      <c r="W17" s="22">
        <v>0.60665733490520701</v>
      </c>
      <c r="X17" s="22">
        <v>0.32974844557406802</v>
      </c>
      <c r="Y17" s="22">
        <v>0.39727081332166803</v>
      </c>
      <c r="Z17" s="22">
        <v>0.47377752671689899</v>
      </c>
      <c r="AA17" s="22">
        <v>0.51724248584854404</v>
      </c>
      <c r="AB17" s="22">
        <v>0.44429378403018299</v>
      </c>
      <c r="AC17" s="22">
        <v>0.36153159442196497</v>
      </c>
      <c r="AD17" s="22">
        <v>0.45182912184781898</v>
      </c>
      <c r="AE17" s="22"/>
      <c r="AF17" s="22">
        <v>0.38223058715320701</v>
      </c>
      <c r="AG17" s="22">
        <v>0.54955403687597504</v>
      </c>
      <c r="AH17" s="22">
        <v>0.26044542083434502</v>
      </c>
      <c r="AI17" s="22"/>
      <c r="AJ17" s="22">
        <v>0.445144073888183</v>
      </c>
      <c r="AK17" s="22">
        <v>0.49911968599318701</v>
      </c>
      <c r="AL17" s="22">
        <v>0.62065543281640601</v>
      </c>
      <c r="AM17" s="22"/>
      <c r="AN17" s="22">
        <v>0.30315752141673102</v>
      </c>
      <c r="AO17" s="22">
        <v>0.33321518241386</v>
      </c>
      <c r="AP17" s="22">
        <v>0.53371709520657995</v>
      </c>
      <c r="AQ17" s="22">
        <v>0.63472074588573402</v>
      </c>
      <c r="AR17" s="22">
        <v>0.87948798602578404</v>
      </c>
      <c r="AS17" s="22"/>
      <c r="AT17" s="22">
        <v>0.43835607876953703</v>
      </c>
      <c r="AU17" s="22">
        <v>0.45935382515990503</v>
      </c>
      <c r="AV17" s="22"/>
      <c r="AW17" s="22">
        <v>0.57531765200724205</v>
      </c>
      <c r="AX17" s="22">
        <v>0.434889395248719</v>
      </c>
      <c r="AY17" s="22">
        <v>0.29197140491512202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739</v>
      </c>
      <c r="E2" s="32"/>
      <c r="F2" s="32"/>
      <c r="G2" s="32"/>
    </row>
    <row r="6" spans="2:7" ht="50.1" customHeight="1">
      <c r="B6" s="20" t="s">
        <v>70</v>
      </c>
      <c r="C6" s="20" t="s">
        <v>699</v>
      </c>
      <c r="D6" s="20" t="s">
        <v>740</v>
      </c>
      <c r="E6" s="20" t="s">
        <v>700</v>
      </c>
      <c r="F6" s="20" t="s">
        <v>741</v>
      </c>
    </row>
    <row r="7" spans="2:7">
      <c r="B7" s="18" t="s">
        <v>133</v>
      </c>
      <c r="C7" s="17">
        <v>0.113267520957885</v>
      </c>
      <c r="D7" s="17">
        <v>0.115152631962083</v>
      </c>
      <c r="E7" s="17">
        <v>0.13644143738119099</v>
      </c>
      <c r="F7" s="17">
        <v>6.3467977151858104E-2</v>
      </c>
    </row>
    <row r="8" spans="2:7">
      <c r="B8" s="18" t="s">
        <v>134</v>
      </c>
      <c r="C8" s="17">
        <v>0.38904052957752799</v>
      </c>
      <c r="D8" s="17">
        <v>0.42704530384206102</v>
      </c>
      <c r="E8" s="17">
        <v>0.40198231086765202</v>
      </c>
      <c r="F8" s="17">
        <v>0.16556315336840499</v>
      </c>
    </row>
    <row r="9" spans="2:7">
      <c r="B9" s="18" t="s">
        <v>135</v>
      </c>
      <c r="C9" s="17">
        <v>0.31013779019916299</v>
      </c>
      <c r="D9" s="17">
        <v>0.26827070894754401</v>
      </c>
      <c r="E9" s="17">
        <v>0.24354549481743701</v>
      </c>
      <c r="F9" s="17">
        <v>0.29443245832027198</v>
      </c>
    </row>
    <row r="10" spans="2:7">
      <c r="B10" s="18" t="s">
        <v>136</v>
      </c>
      <c r="C10" s="17">
        <v>6.9863116195834393E-2</v>
      </c>
      <c r="D10" s="17">
        <v>6.8149435440024206E-2</v>
      </c>
      <c r="E10" s="17">
        <v>0.103884256649366</v>
      </c>
      <c r="F10" s="17">
        <v>0.26337870587859202</v>
      </c>
    </row>
    <row r="11" spans="2:7">
      <c r="B11" s="18" t="s">
        <v>137</v>
      </c>
      <c r="C11" s="17">
        <v>3.4781293495552201E-2</v>
      </c>
      <c r="D11" s="17">
        <v>3.8941401749308602E-2</v>
      </c>
      <c r="E11" s="17">
        <v>6.3902078211213395E-2</v>
      </c>
      <c r="F11" s="17">
        <v>0.121915454815504</v>
      </c>
    </row>
    <row r="12" spans="2:7">
      <c r="B12" s="18" t="s">
        <v>119</v>
      </c>
      <c r="C12" s="17">
        <v>8.2909749574036795E-2</v>
      </c>
      <c r="D12" s="17">
        <v>8.2440518058978798E-2</v>
      </c>
      <c r="E12" s="17">
        <v>5.0244422073141698E-2</v>
      </c>
      <c r="F12" s="17">
        <v>9.1242250465368394E-2</v>
      </c>
    </row>
    <row r="13" spans="2:7">
      <c r="B13" s="23" t="s">
        <v>138</v>
      </c>
      <c r="C13" s="21">
        <v>0.50230805053541305</v>
      </c>
      <c r="D13" s="21">
        <v>0.54219793580414399</v>
      </c>
      <c r="E13" s="21">
        <v>0.53842374824884298</v>
      </c>
      <c r="F13" s="21">
        <v>0.229031130520263</v>
      </c>
    </row>
    <row r="14" spans="2:7">
      <c r="B14" s="23" t="s">
        <v>139</v>
      </c>
      <c r="C14" s="21">
        <v>0.104644409691387</v>
      </c>
      <c r="D14" s="21">
        <v>0.107090837189333</v>
      </c>
      <c r="E14" s="21">
        <v>0.16778633486057901</v>
      </c>
      <c r="F14" s="21">
        <v>0.385294160694097</v>
      </c>
    </row>
    <row r="15" spans="2:7">
      <c r="B15" s="23" t="s">
        <v>140</v>
      </c>
      <c r="C15" s="22">
        <v>0.397663640844026</v>
      </c>
      <c r="D15" s="22">
        <v>0.43510709861481101</v>
      </c>
      <c r="E15" s="22">
        <v>0.370637413388263</v>
      </c>
      <c r="F15" s="22">
        <v>-0.156263030173834</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1075</v>
      </c>
      <c r="D7" s="10">
        <v>484</v>
      </c>
      <c r="E7" s="10">
        <v>589</v>
      </c>
      <c r="F7" s="10"/>
      <c r="G7" s="10">
        <v>111</v>
      </c>
      <c r="H7" s="10">
        <v>134</v>
      </c>
      <c r="I7" s="10">
        <v>170</v>
      </c>
      <c r="J7" s="10">
        <v>175</v>
      </c>
      <c r="K7" s="10">
        <v>219</v>
      </c>
      <c r="L7" s="10">
        <v>266</v>
      </c>
      <c r="M7" s="10"/>
      <c r="N7" s="10">
        <v>314</v>
      </c>
      <c r="O7" s="10">
        <v>306</v>
      </c>
      <c r="P7" s="10">
        <v>182</v>
      </c>
      <c r="Q7" s="10">
        <v>269</v>
      </c>
      <c r="R7" s="10"/>
      <c r="S7" s="10">
        <v>114</v>
      </c>
      <c r="T7" s="10">
        <v>150</v>
      </c>
      <c r="U7" s="10">
        <v>102</v>
      </c>
      <c r="V7" s="10">
        <v>93</v>
      </c>
      <c r="W7" s="10">
        <v>87</v>
      </c>
      <c r="X7" s="10">
        <v>89</v>
      </c>
      <c r="Y7" s="10">
        <v>85</v>
      </c>
      <c r="Z7" s="10">
        <v>43</v>
      </c>
      <c r="AA7" s="10">
        <v>130</v>
      </c>
      <c r="AB7" s="10">
        <v>91</v>
      </c>
      <c r="AC7" s="10">
        <v>56</v>
      </c>
      <c r="AD7" s="10">
        <v>35</v>
      </c>
      <c r="AE7" s="10"/>
      <c r="AF7" s="10">
        <v>438</v>
      </c>
      <c r="AG7" s="10">
        <v>447</v>
      </c>
      <c r="AH7" s="10">
        <v>124</v>
      </c>
      <c r="AI7" s="10"/>
      <c r="AJ7" s="10">
        <v>241</v>
      </c>
      <c r="AK7" s="10">
        <v>333</v>
      </c>
      <c r="AL7" s="10">
        <v>78</v>
      </c>
      <c r="AM7" s="10"/>
      <c r="AN7" s="10">
        <v>238</v>
      </c>
      <c r="AO7" s="10">
        <v>183</v>
      </c>
      <c r="AP7" s="10">
        <v>262</v>
      </c>
      <c r="AQ7" s="10">
        <v>120</v>
      </c>
      <c r="AR7" s="10">
        <v>12</v>
      </c>
      <c r="AS7" s="10"/>
      <c r="AT7" s="10">
        <v>982</v>
      </c>
      <c r="AU7" s="10">
        <v>85</v>
      </c>
      <c r="AV7" s="10"/>
      <c r="AW7" s="10">
        <v>504</v>
      </c>
      <c r="AX7" s="10">
        <v>115</v>
      </c>
      <c r="AY7" s="10">
        <v>456</v>
      </c>
    </row>
    <row r="8" spans="2:51" ht="30" customHeight="1">
      <c r="B8" s="11" t="s">
        <v>112</v>
      </c>
      <c r="C8" s="11">
        <v>1073</v>
      </c>
      <c r="D8" s="11">
        <v>499</v>
      </c>
      <c r="E8" s="11">
        <v>573</v>
      </c>
      <c r="F8" s="11"/>
      <c r="G8" s="11">
        <v>130</v>
      </c>
      <c r="H8" s="11">
        <v>164</v>
      </c>
      <c r="I8" s="11">
        <v>190</v>
      </c>
      <c r="J8" s="11">
        <v>172</v>
      </c>
      <c r="K8" s="11">
        <v>180</v>
      </c>
      <c r="L8" s="11">
        <v>238</v>
      </c>
      <c r="M8" s="11"/>
      <c r="N8" s="11">
        <v>285</v>
      </c>
      <c r="O8" s="11">
        <v>285</v>
      </c>
      <c r="P8" s="11">
        <v>210</v>
      </c>
      <c r="Q8" s="11">
        <v>290</v>
      </c>
      <c r="R8" s="11"/>
      <c r="S8" s="11">
        <v>140</v>
      </c>
      <c r="T8" s="11">
        <v>142</v>
      </c>
      <c r="U8" s="11">
        <v>87</v>
      </c>
      <c r="V8" s="11">
        <v>100</v>
      </c>
      <c r="W8" s="11">
        <v>83</v>
      </c>
      <c r="X8" s="11">
        <v>93</v>
      </c>
      <c r="Y8" s="11">
        <v>80</v>
      </c>
      <c r="Z8" s="11">
        <v>35</v>
      </c>
      <c r="AA8" s="11">
        <v>127</v>
      </c>
      <c r="AB8" s="11">
        <v>92</v>
      </c>
      <c r="AC8" s="11">
        <v>55</v>
      </c>
      <c r="AD8" s="11">
        <v>40</v>
      </c>
      <c r="AE8" s="11"/>
      <c r="AF8" s="11">
        <v>420</v>
      </c>
      <c r="AG8" s="11">
        <v>442</v>
      </c>
      <c r="AH8" s="11">
        <v>136</v>
      </c>
      <c r="AI8" s="11"/>
      <c r="AJ8" s="11">
        <v>228</v>
      </c>
      <c r="AK8" s="11">
        <v>344</v>
      </c>
      <c r="AL8" s="11">
        <v>75</v>
      </c>
      <c r="AM8" s="11"/>
      <c r="AN8" s="11">
        <v>238</v>
      </c>
      <c r="AO8" s="11">
        <v>192</v>
      </c>
      <c r="AP8" s="11">
        <v>259</v>
      </c>
      <c r="AQ8" s="11">
        <v>115</v>
      </c>
      <c r="AR8" s="11">
        <v>12</v>
      </c>
      <c r="AS8" s="11"/>
      <c r="AT8" s="11">
        <v>964</v>
      </c>
      <c r="AU8" s="11">
        <v>101</v>
      </c>
      <c r="AV8" s="11"/>
      <c r="AW8" s="11">
        <v>476</v>
      </c>
      <c r="AX8" s="11">
        <v>127</v>
      </c>
      <c r="AY8" s="11">
        <v>470</v>
      </c>
    </row>
    <row r="9" spans="2:51">
      <c r="B9" s="18" t="s">
        <v>133</v>
      </c>
      <c r="C9" s="17">
        <v>0.113267520957885</v>
      </c>
      <c r="D9" s="17">
        <v>0.15314772230397899</v>
      </c>
      <c r="E9" s="17">
        <v>7.8937527058927107E-2</v>
      </c>
      <c r="F9" s="17"/>
      <c r="G9" s="17">
        <v>0.124591647360887</v>
      </c>
      <c r="H9" s="17">
        <v>0.14559136844878101</v>
      </c>
      <c r="I9" s="17">
        <v>0.119438333578088</v>
      </c>
      <c r="J9" s="17">
        <v>9.2199618284932297E-2</v>
      </c>
      <c r="K9" s="17">
        <v>0.122432974552035</v>
      </c>
      <c r="L9" s="17">
        <v>8.82103835085747E-2</v>
      </c>
      <c r="M9" s="17"/>
      <c r="N9" s="17">
        <v>0.15662788980647799</v>
      </c>
      <c r="O9" s="17">
        <v>9.1414125454179401E-2</v>
      </c>
      <c r="P9" s="17">
        <v>0.119025344089256</v>
      </c>
      <c r="Q9" s="17">
        <v>8.5609808746556798E-2</v>
      </c>
      <c r="R9" s="17"/>
      <c r="S9" s="17">
        <v>0.104360436363308</v>
      </c>
      <c r="T9" s="17">
        <v>8.9970617228973607E-2</v>
      </c>
      <c r="U9" s="17">
        <v>0.108946299496226</v>
      </c>
      <c r="V9" s="17">
        <v>0.11865417460271099</v>
      </c>
      <c r="W9" s="17">
        <v>0.135775624866912</v>
      </c>
      <c r="X9" s="17">
        <v>0.101365675394286</v>
      </c>
      <c r="Y9" s="17">
        <v>0.13022951063528901</v>
      </c>
      <c r="Z9" s="17">
        <v>0.16733146437799401</v>
      </c>
      <c r="AA9" s="17">
        <v>0.13101370318275901</v>
      </c>
      <c r="AB9" s="17">
        <v>9.5209809652704397E-2</v>
      </c>
      <c r="AC9" s="17">
        <v>9.0771669550960402E-2</v>
      </c>
      <c r="AD9" s="17">
        <v>0.13917487601522399</v>
      </c>
      <c r="AE9" s="17"/>
      <c r="AF9" s="17">
        <v>7.7062010061385994E-2</v>
      </c>
      <c r="AG9" s="17">
        <v>0.140814887504604</v>
      </c>
      <c r="AH9" s="17">
        <v>0.10301049555243499</v>
      </c>
      <c r="AI9" s="17"/>
      <c r="AJ9" s="17">
        <v>0.12958267809295199</v>
      </c>
      <c r="AK9" s="17">
        <v>0.14777801219171199</v>
      </c>
      <c r="AL9" s="17">
        <v>0.157896912789009</v>
      </c>
      <c r="AM9" s="17"/>
      <c r="AN9" s="17">
        <v>9.10250100610899E-2</v>
      </c>
      <c r="AO9" s="17">
        <v>0.12681495924554301</v>
      </c>
      <c r="AP9" s="17">
        <v>0.126785943234101</v>
      </c>
      <c r="AQ9" s="17">
        <v>0.123310310627049</v>
      </c>
      <c r="AR9" s="17">
        <v>0.146187213903991</v>
      </c>
      <c r="AS9" s="17"/>
      <c r="AT9" s="17">
        <v>0.110258634894682</v>
      </c>
      <c r="AU9" s="17">
        <v>0.14237710280688801</v>
      </c>
      <c r="AV9" s="17"/>
      <c r="AW9" s="17">
        <v>0.154249389115173</v>
      </c>
      <c r="AX9" s="17">
        <v>0.15771203667216799</v>
      </c>
      <c r="AY9" s="17">
        <v>5.9788395914102302E-2</v>
      </c>
    </row>
    <row r="10" spans="2:51">
      <c r="B10" s="18" t="s">
        <v>134</v>
      </c>
      <c r="C10" s="17">
        <v>0.38904052957752799</v>
      </c>
      <c r="D10" s="17">
        <v>0.42817295806271699</v>
      </c>
      <c r="E10" s="17">
        <v>0.35634433774576002</v>
      </c>
      <c r="F10" s="17"/>
      <c r="G10" s="17">
        <v>0.35662722027131599</v>
      </c>
      <c r="H10" s="17">
        <v>0.43225084117495999</v>
      </c>
      <c r="I10" s="17">
        <v>0.42797848671188399</v>
      </c>
      <c r="J10" s="17">
        <v>0.44650118664633698</v>
      </c>
      <c r="K10" s="17">
        <v>0.30884843059844602</v>
      </c>
      <c r="L10" s="17">
        <v>0.364859172878435</v>
      </c>
      <c r="M10" s="17"/>
      <c r="N10" s="17">
        <v>0.486569984245799</v>
      </c>
      <c r="O10" s="17">
        <v>0.43438504550490897</v>
      </c>
      <c r="P10" s="17">
        <v>0.28075729261315902</v>
      </c>
      <c r="Q10" s="17">
        <v>0.33221455096851998</v>
      </c>
      <c r="R10" s="17"/>
      <c r="S10" s="17">
        <v>0.37851458554484302</v>
      </c>
      <c r="T10" s="17">
        <v>0.477048615454293</v>
      </c>
      <c r="U10" s="17">
        <v>0.375505853371085</v>
      </c>
      <c r="V10" s="17">
        <v>0.31416936374231802</v>
      </c>
      <c r="W10" s="17">
        <v>0.39542804588446001</v>
      </c>
      <c r="X10" s="17">
        <v>0.37012379210136098</v>
      </c>
      <c r="Y10" s="17">
        <v>0.36551131441584001</v>
      </c>
      <c r="Z10" s="17">
        <v>0.43517194851898899</v>
      </c>
      <c r="AA10" s="17">
        <v>0.38054630752098101</v>
      </c>
      <c r="AB10" s="17">
        <v>0.33719404095688799</v>
      </c>
      <c r="AC10" s="17">
        <v>0.44741439562155499</v>
      </c>
      <c r="AD10" s="17">
        <v>0.43208290965171098</v>
      </c>
      <c r="AE10" s="17"/>
      <c r="AF10" s="17">
        <v>0.38937476719612901</v>
      </c>
      <c r="AG10" s="17">
        <v>0.44630941335697</v>
      </c>
      <c r="AH10" s="17">
        <v>0.274588236891258</v>
      </c>
      <c r="AI10" s="17"/>
      <c r="AJ10" s="17">
        <v>0.41213068636112998</v>
      </c>
      <c r="AK10" s="17">
        <v>0.43326307919982099</v>
      </c>
      <c r="AL10" s="17">
        <v>0.43082264788970898</v>
      </c>
      <c r="AM10" s="17"/>
      <c r="AN10" s="17">
        <v>0.323313116671824</v>
      </c>
      <c r="AO10" s="17">
        <v>0.34361280223976898</v>
      </c>
      <c r="AP10" s="17">
        <v>0.44492632287994599</v>
      </c>
      <c r="AQ10" s="17">
        <v>0.54202252139777196</v>
      </c>
      <c r="AR10" s="17">
        <v>0.578246547072503</v>
      </c>
      <c r="AS10" s="17"/>
      <c r="AT10" s="17">
        <v>0.39217653989982398</v>
      </c>
      <c r="AU10" s="17">
        <v>0.36413951960302898</v>
      </c>
      <c r="AV10" s="17"/>
      <c r="AW10" s="17">
        <v>0.484480949257175</v>
      </c>
      <c r="AX10" s="17">
        <v>0.37174427097955898</v>
      </c>
      <c r="AY10" s="17">
        <v>0.29699507028466299</v>
      </c>
    </row>
    <row r="11" spans="2:51">
      <c r="B11" s="18" t="s">
        <v>135</v>
      </c>
      <c r="C11" s="17">
        <v>0.31013779019916299</v>
      </c>
      <c r="D11" s="17">
        <v>0.26464271042496301</v>
      </c>
      <c r="E11" s="17">
        <v>0.34730373931212599</v>
      </c>
      <c r="F11" s="17"/>
      <c r="G11" s="17">
        <v>0.268019078332422</v>
      </c>
      <c r="H11" s="17">
        <v>0.235370989766883</v>
      </c>
      <c r="I11" s="17">
        <v>0.30950373529991498</v>
      </c>
      <c r="J11" s="17">
        <v>0.29151263788185799</v>
      </c>
      <c r="K11" s="17">
        <v>0.38962514313163499</v>
      </c>
      <c r="L11" s="17">
        <v>0.33847148831158103</v>
      </c>
      <c r="M11" s="17"/>
      <c r="N11" s="17">
        <v>0.24869288845788401</v>
      </c>
      <c r="O11" s="17">
        <v>0.30581682192781101</v>
      </c>
      <c r="P11" s="17">
        <v>0.37740065132744</v>
      </c>
      <c r="Q11" s="17">
        <v>0.32054854010739597</v>
      </c>
      <c r="R11" s="17"/>
      <c r="S11" s="17">
        <v>0.31873407243085899</v>
      </c>
      <c r="T11" s="17">
        <v>0.26431593827090399</v>
      </c>
      <c r="U11" s="17">
        <v>0.29219071081023401</v>
      </c>
      <c r="V11" s="17">
        <v>0.35958296628855901</v>
      </c>
      <c r="W11" s="17">
        <v>0.263925535932996</v>
      </c>
      <c r="X11" s="17">
        <v>0.381681476836434</v>
      </c>
      <c r="Y11" s="17">
        <v>0.33301709603337798</v>
      </c>
      <c r="Z11" s="17">
        <v>0.220150303126187</v>
      </c>
      <c r="AA11" s="17">
        <v>0.32006451295911897</v>
      </c>
      <c r="AB11" s="17">
        <v>0.334892943700829</v>
      </c>
      <c r="AC11" s="17">
        <v>0.27879764518549</v>
      </c>
      <c r="AD11" s="17">
        <v>0.27647998502747001</v>
      </c>
      <c r="AE11" s="17"/>
      <c r="AF11" s="17">
        <v>0.34015954048504099</v>
      </c>
      <c r="AG11" s="17">
        <v>0.26929126078490601</v>
      </c>
      <c r="AH11" s="17">
        <v>0.35063726174606102</v>
      </c>
      <c r="AI11" s="17"/>
      <c r="AJ11" s="17">
        <v>0.29373631823532498</v>
      </c>
      <c r="AK11" s="17">
        <v>0.27407329738224501</v>
      </c>
      <c r="AL11" s="17">
        <v>0.26582383315848201</v>
      </c>
      <c r="AM11" s="17"/>
      <c r="AN11" s="17">
        <v>0.33309522368559902</v>
      </c>
      <c r="AO11" s="17">
        <v>0.345238545194888</v>
      </c>
      <c r="AP11" s="17">
        <v>0.26548235871978698</v>
      </c>
      <c r="AQ11" s="17">
        <v>0.19550119085766601</v>
      </c>
      <c r="AR11" s="17">
        <v>0.27556623902350602</v>
      </c>
      <c r="AS11" s="17"/>
      <c r="AT11" s="17">
        <v>0.31085767357148802</v>
      </c>
      <c r="AU11" s="17">
        <v>0.31745236473266902</v>
      </c>
      <c r="AV11" s="17"/>
      <c r="AW11" s="17">
        <v>0.24298861876306199</v>
      </c>
      <c r="AX11" s="17">
        <v>0.29140175552650699</v>
      </c>
      <c r="AY11" s="17">
        <v>0.38321282244460497</v>
      </c>
    </row>
    <row r="12" spans="2:51">
      <c r="B12" s="18" t="s">
        <v>136</v>
      </c>
      <c r="C12" s="17">
        <v>6.9863116195834393E-2</v>
      </c>
      <c r="D12" s="17">
        <v>6.2052879848719503E-2</v>
      </c>
      <c r="E12" s="17">
        <v>7.6914329216209706E-2</v>
      </c>
      <c r="F12" s="17"/>
      <c r="G12" s="17">
        <v>0.122818397374945</v>
      </c>
      <c r="H12" s="17">
        <v>6.5209116906872699E-2</v>
      </c>
      <c r="I12" s="17">
        <v>3.67010617716634E-2</v>
      </c>
      <c r="J12" s="17">
        <v>7.1815375566699396E-2</v>
      </c>
      <c r="K12" s="17">
        <v>5.7944735780068E-2</v>
      </c>
      <c r="L12" s="17">
        <v>7.8308384946911003E-2</v>
      </c>
      <c r="M12" s="17"/>
      <c r="N12" s="17">
        <v>4.0167934237997499E-2</v>
      </c>
      <c r="O12" s="17">
        <v>7.3325633944114094E-2</v>
      </c>
      <c r="P12" s="17">
        <v>9.0575564608934803E-2</v>
      </c>
      <c r="Q12" s="17">
        <v>8.1659195597374806E-2</v>
      </c>
      <c r="R12" s="17"/>
      <c r="S12" s="17">
        <v>5.9801749987301402E-2</v>
      </c>
      <c r="T12" s="17">
        <v>6.9164454341823903E-2</v>
      </c>
      <c r="U12" s="17">
        <v>0.120611329913696</v>
      </c>
      <c r="V12" s="17">
        <v>6.3572986238560697E-2</v>
      </c>
      <c r="W12" s="17">
        <v>7.3692954072624606E-2</v>
      </c>
      <c r="X12" s="17">
        <v>2.25957591848337E-2</v>
      </c>
      <c r="Y12" s="17">
        <v>5.6705409744619503E-2</v>
      </c>
      <c r="Z12" s="17">
        <v>2.4904942246478701E-2</v>
      </c>
      <c r="AA12" s="17">
        <v>6.6666914979018096E-2</v>
      </c>
      <c r="AB12" s="17">
        <v>0.109925654421476</v>
      </c>
      <c r="AC12" s="17">
        <v>9.51825303333909E-2</v>
      </c>
      <c r="AD12" s="17">
        <v>6.38254150052356E-2</v>
      </c>
      <c r="AE12" s="17"/>
      <c r="AF12" s="17">
        <v>7.3154212699326093E-2</v>
      </c>
      <c r="AG12" s="17">
        <v>6.4935913203512594E-2</v>
      </c>
      <c r="AH12" s="17">
        <v>7.7839923706301897E-2</v>
      </c>
      <c r="AI12" s="17"/>
      <c r="AJ12" s="17">
        <v>5.7666888630774203E-2</v>
      </c>
      <c r="AK12" s="17">
        <v>6.2275696818434402E-2</v>
      </c>
      <c r="AL12" s="17">
        <v>6.3601109312657805E-2</v>
      </c>
      <c r="AM12" s="17"/>
      <c r="AN12" s="17">
        <v>8.3941203128162806E-2</v>
      </c>
      <c r="AO12" s="17">
        <v>7.6405037814999202E-2</v>
      </c>
      <c r="AP12" s="17">
        <v>5.3230213327194999E-2</v>
      </c>
      <c r="AQ12" s="17">
        <v>7.7976906894760306E-2</v>
      </c>
      <c r="AR12" s="17">
        <v>0</v>
      </c>
      <c r="AS12" s="17"/>
      <c r="AT12" s="17">
        <v>7.0361836032961297E-2</v>
      </c>
      <c r="AU12" s="17">
        <v>7.1181317663569305E-2</v>
      </c>
      <c r="AV12" s="17"/>
      <c r="AW12" s="17">
        <v>5.3013918840789202E-2</v>
      </c>
      <c r="AX12" s="17">
        <v>6.6088771287798997E-2</v>
      </c>
      <c r="AY12" s="17">
        <v>8.7949867022381195E-2</v>
      </c>
    </row>
    <row r="13" spans="2:51">
      <c r="B13" s="18" t="s">
        <v>137</v>
      </c>
      <c r="C13" s="17">
        <v>3.4781293495552201E-2</v>
      </c>
      <c r="D13" s="17">
        <v>3.9333654462847201E-2</v>
      </c>
      <c r="E13" s="17">
        <v>3.09403475507447E-2</v>
      </c>
      <c r="F13" s="17"/>
      <c r="G13" s="17">
        <v>3.8627868619069E-2</v>
      </c>
      <c r="H13" s="17">
        <v>3.3950330502931399E-2</v>
      </c>
      <c r="I13" s="17">
        <v>3.9193929833670503E-2</v>
      </c>
      <c r="J13" s="17">
        <v>3.8791544599848099E-2</v>
      </c>
      <c r="K13" s="17">
        <v>2.81694210119201E-2</v>
      </c>
      <c r="L13" s="17">
        <v>3.1811188527702199E-2</v>
      </c>
      <c r="M13" s="17"/>
      <c r="N13" s="17">
        <v>2.9615658027576399E-2</v>
      </c>
      <c r="O13" s="17">
        <v>2.1109046801314101E-2</v>
      </c>
      <c r="P13" s="17">
        <v>3.79780137246424E-2</v>
      </c>
      <c r="Q13" s="17">
        <v>5.1458416000733601E-2</v>
      </c>
      <c r="R13" s="17"/>
      <c r="S13" s="17">
        <v>5.9933993832753399E-2</v>
      </c>
      <c r="T13" s="17">
        <v>3.29751143868783E-2</v>
      </c>
      <c r="U13" s="17">
        <v>3.1881594009202298E-2</v>
      </c>
      <c r="V13" s="17">
        <v>1.77359976445923E-2</v>
      </c>
      <c r="W13" s="17">
        <v>4.8407196339715297E-2</v>
      </c>
      <c r="X13" s="17">
        <v>3.3115441159601001E-2</v>
      </c>
      <c r="Y13" s="17">
        <v>1.6666894167532701E-2</v>
      </c>
      <c r="Z13" s="17">
        <v>2.0693014698146502E-2</v>
      </c>
      <c r="AA13" s="17">
        <v>4.01243425277839E-2</v>
      </c>
      <c r="AB13" s="17">
        <v>4.9226607044028002E-2</v>
      </c>
      <c r="AC13" s="17">
        <v>0</v>
      </c>
      <c r="AD13" s="17">
        <v>2.36493673329865E-2</v>
      </c>
      <c r="AE13" s="17"/>
      <c r="AF13" s="17">
        <v>3.69494817265505E-2</v>
      </c>
      <c r="AG13" s="17">
        <v>2.47736492593768E-2</v>
      </c>
      <c r="AH13" s="17">
        <v>6.6289250683569598E-2</v>
      </c>
      <c r="AI13" s="17"/>
      <c r="AJ13" s="17">
        <v>4.2170002913960801E-2</v>
      </c>
      <c r="AK13" s="17">
        <v>1.30581609932547E-2</v>
      </c>
      <c r="AL13" s="17">
        <v>2.3429596668640199E-2</v>
      </c>
      <c r="AM13" s="17"/>
      <c r="AN13" s="17">
        <v>5.7754970586130203E-2</v>
      </c>
      <c r="AO13" s="17">
        <v>2.5690593390926698E-2</v>
      </c>
      <c r="AP13" s="17">
        <v>2.7966548583624701E-2</v>
      </c>
      <c r="AQ13" s="17">
        <v>3.7430900754737602E-2</v>
      </c>
      <c r="AR13" s="17">
        <v>0</v>
      </c>
      <c r="AS13" s="17"/>
      <c r="AT13" s="17">
        <v>3.3986399574362697E-2</v>
      </c>
      <c r="AU13" s="17">
        <v>3.1721010636203001E-2</v>
      </c>
      <c r="AV13" s="17"/>
      <c r="AW13" s="17">
        <v>2.2753343089392399E-2</v>
      </c>
      <c r="AX13" s="17">
        <v>5.5010249238537499E-2</v>
      </c>
      <c r="AY13" s="17">
        <v>4.1525599686776403E-2</v>
      </c>
    </row>
    <row r="14" spans="2:51">
      <c r="B14" s="18" t="s">
        <v>119</v>
      </c>
      <c r="C14" s="17">
        <v>8.2909749574036795E-2</v>
      </c>
      <c r="D14" s="17">
        <v>5.2650074896773903E-2</v>
      </c>
      <c r="E14" s="17">
        <v>0.109559719116232</v>
      </c>
      <c r="F14" s="17"/>
      <c r="G14" s="17">
        <v>8.9315788041362004E-2</v>
      </c>
      <c r="H14" s="17">
        <v>8.7627353199572794E-2</v>
      </c>
      <c r="I14" s="17">
        <v>6.7184452804778694E-2</v>
      </c>
      <c r="J14" s="17">
        <v>5.9179637020324902E-2</v>
      </c>
      <c r="K14" s="17">
        <v>9.2979294925896794E-2</v>
      </c>
      <c r="L14" s="17">
        <v>9.8339381826796704E-2</v>
      </c>
      <c r="M14" s="17"/>
      <c r="N14" s="17">
        <v>3.8325645224266E-2</v>
      </c>
      <c r="O14" s="17">
        <v>7.3949326367672805E-2</v>
      </c>
      <c r="P14" s="17">
        <v>9.4263133636568297E-2</v>
      </c>
      <c r="Q14" s="17">
        <v>0.12850948857941899</v>
      </c>
      <c r="R14" s="17"/>
      <c r="S14" s="17">
        <v>7.8655161840934698E-2</v>
      </c>
      <c r="T14" s="17">
        <v>6.6525260317126897E-2</v>
      </c>
      <c r="U14" s="17">
        <v>7.0864212399556703E-2</v>
      </c>
      <c r="V14" s="17">
        <v>0.126284511483259</v>
      </c>
      <c r="W14" s="17">
        <v>8.2770642903291905E-2</v>
      </c>
      <c r="X14" s="17">
        <v>9.1117855323483599E-2</v>
      </c>
      <c r="Y14" s="17">
        <v>9.7869775003341E-2</v>
      </c>
      <c r="Z14" s="17">
        <v>0.13174832703220599</v>
      </c>
      <c r="AA14" s="17">
        <v>6.15842188303381E-2</v>
      </c>
      <c r="AB14" s="17">
        <v>7.3550944224075696E-2</v>
      </c>
      <c r="AC14" s="17">
        <v>8.7833759308604001E-2</v>
      </c>
      <c r="AD14" s="17">
        <v>6.4787446967372903E-2</v>
      </c>
      <c r="AE14" s="17"/>
      <c r="AF14" s="17">
        <v>8.3299987831567404E-2</v>
      </c>
      <c r="AG14" s="17">
        <v>5.3874875890631301E-2</v>
      </c>
      <c r="AH14" s="17">
        <v>0.12763483142037499</v>
      </c>
      <c r="AI14" s="17"/>
      <c r="AJ14" s="17">
        <v>6.4713425765857799E-2</v>
      </c>
      <c r="AK14" s="17">
        <v>6.9551753414532E-2</v>
      </c>
      <c r="AL14" s="17">
        <v>5.8425900181501997E-2</v>
      </c>
      <c r="AM14" s="17"/>
      <c r="AN14" s="17">
        <v>0.11087047586719299</v>
      </c>
      <c r="AO14" s="17">
        <v>8.2238062113874105E-2</v>
      </c>
      <c r="AP14" s="17">
        <v>8.1608613255346005E-2</v>
      </c>
      <c r="AQ14" s="17">
        <v>2.3758169468014598E-2</v>
      </c>
      <c r="AR14" s="17">
        <v>0</v>
      </c>
      <c r="AS14" s="17"/>
      <c r="AT14" s="17">
        <v>8.2358916026681897E-2</v>
      </c>
      <c r="AU14" s="17">
        <v>7.3128684557640905E-2</v>
      </c>
      <c r="AV14" s="17"/>
      <c r="AW14" s="17">
        <v>4.2513780934408801E-2</v>
      </c>
      <c r="AX14" s="17">
        <v>5.8042916295429202E-2</v>
      </c>
      <c r="AY14" s="17">
        <v>0.13052824464747201</v>
      </c>
    </row>
    <row r="15" spans="2:51">
      <c r="B15" s="18" t="s">
        <v>138</v>
      </c>
      <c r="C15" s="21">
        <v>0.50230805053541305</v>
      </c>
      <c r="D15" s="21">
        <v>0.58132068036669604</v>
      </c>
      <c r="E15" s="21">
        <v>0.435281864804687</v>
      </c>
      <c r="F15" s="21"/>
      <c r="G15" s="21">
        <v>0.48121886763220201</v>
      </c>
      <c r="H15" s="21">
        <v>0.577842209623741</v>
      </c>
      <c r="I15" s="21">
        <v>0.54741682028997196</v>
      </c>
      <c r="J15" s="21">
        <v>0.53870080493127004</v>
      </c>
      <c r="K15" s="21">
        <v>0.43128140515048002</v>
      </c>
      <c r="L15" s="21">
        <v>0.45306955638700902</v>
      </c>
      <c r="M15" s="21"/>
      <c r="N15" s="21">
        <v>0.64319787405227702</v>
      </c>
      <c r="O15" s="21">
        <v>0.52579917095908801</v>
      </c>
      <c r="P15" s="21">
        <v>0.39978263670241498</v>
      </c>
      <c r="Q15" s="21">
        <v>0.41782435971507598</v>
      </c>
      <c r="R15" s="21"/>
      <c r="S15" s="21">
        <v>0.48287502190815101</v>
      </c>
      <c r="T15" s="21">
        <v>0.56701923268326704</v>
      </c>
      <c r="U15" s="21">
        <v>0.48445215286731103</v>
      </c>
      <c r="V15" s="21">
        <v>0.43282353834502901</v>
      </c>
      <c r="W15" s="21">
        <v>0.53120367075137298</v>
      </c>
      <c r="X15" s="21">
        <v>0.47148946749564702</v>
      </c>
      <c r="Y15" s="21">
        <v>0.49574082505112899</v>
      </c>
      <c r="Z15" s="21">
        <v>0.60250341289698295</v>
      </c>
      <c r="AA15" s="21">
        <v>0.51156001070374102</v>
      </c>
      <c r="AB15" s="21">
        <v>0.43240385060959202</v>
      </c>
      <c r="AC15" s="21">
        <v>0.53818606517251499</v>
      </c>
      <c r="AD15" s="21">
        <v>0.57125778566693497</v>
      </c>
      <c r="AE15" s="21"/>
      <c r="AF15" s="21">
        <v>0.46643677725751498</v>
      </c>
      <c r="AG15" s="21">
        <v>0.58712430086157397</v>
      </c>
      <c r="AH15" s="21">
        <v>0.37759873244369202</v>
      </c>
      <c r="AI15" s="21"/>
      <c r="AJ15" s="21">
        <v>0.54171336445408202</v>
      </c>
      <c r="AK15" s="21">
        <v>0.58104109139153404</v>
      </c>
      <c r="AL15" s="21">
        <v>0.588719560678718</v>
      </c>
      <c r="AM15" s="21"/>
      <c r="AN15" s="21">
        <v>0.41433812673291398</v>
      </c>
      <c r="AO15" s="21">
        <v>0.47042776148531201</v>
      </c>
      <c r="AP15" s="21">
        <v>0.57171226611404702</v>
      </c>
      <c r="AQ15" s="21">
        <v>0.66533283202482196</v>
      </c>
      <c r="AR15" s="21">
        <v>0.72443376097649403</v>
      </c>
      <c r="AS15" s="21"/>
      <c r="AT15" s="21">
        <v>0.50243517479450595</v>
      </c>
      <c r="AU15" s="21">
        <v>0.50651662240991702</v>
      </c>
      <c r="AV15" s="21"/>
      <c r="AW15" s="21">
        <v>0.63873033837234705</v>
      </c>
      <c r="AX15" s="21">
        <v>0.52945630765172702</v>
      </c>
      <c r="AY15" s="21">
        <v>0.356783466198766</v>
      </c>
    </row>
    <row r="16" spans="2:51">
      <c r="B16" s="18" t="s">
        <v>139</v>
      </c>
      <c r="C16" s="21">
        <v>0.104644409691387</v>
      </c>
      <c r="D16" s="21">
        <v>0.10138653431156699</v>
      </c>
      <c r="E16" s="21">
        <v>0.107854676766954</v>
      </c>
      <c r="F16" s="21"/>
      <c r="G16" s="21">
        <v>0.16144626599401399</v>
      </c>
      <c r="H16" s="21">
        <v>9.9159447409804105E-2</v>
      </c>
      <c r="I16" s="21">
        <v>7.5894991605333903E-2</v>
      </c>
      <c r="J16" s="21">
        <v>0.110606920166548</v>
      </c>
      <c r="K16" s="21">
        <v>8.6114156791988E-2</v>
      </c>
      <c r="L16" s="21">
        <v>0.110119573474613</v>
      </c>
      <c r="M16" s="21"/>
      <c r="N16" s="21">
        <v>6.9783592265573902E-2</v>
      </c>
      <c r="O16" s="21">
        <v>9.4434680745428198E-2</v>
      </c>
      <c r="P16" s="21">
        <v>0.128553578333577</v>
      </c>
      <c r="Q16" s="21">
        <v>0.133117611598108</v>
      </c>
      <c r="R16" s="21"/>
      <c r="S16" s="21">
        <v>0.119735743820055</v>
      </c>
      <c r="T16" s="21">
        <v>0.102139568728702</v>
      </c>
      <c r="U16" s="21">
        <v>0.15249292392289801</v>
      </c>
      <c r="V16" s="21">
        <v>8.1308983883152997E-2</v>
      </c>
      <c r="W16" s="21">
        <v>0.12210015041234</v>
      </c>
      <c r="X16" s="21">
        <v>5.5711200344434698E-2</v>
      </c>
      <c r="Y16" s="21">
        <v>7.3372303912152201E-2</v>
      </c>
      <c r="Z16" s="21">
        <v>4.5597956944625297E-2</v>
      </c>
      <c r="AA16" s="21">
        <v>0.106791257506802</v>
      </c>
      <c r="AB16" s="21">
        <v>0.15915226146550401</v>
      </c>
      <c r="AC16" s="21">
        <v>9.51825303333909E-2</v>
      </c>
      <c r="AD16" s="21">
        <v>8.7474782338222104E-2</v>
      </c>
      <c r="AE16" s="21"/>
      <c r="AF16" s="21">
        <v>0.110103694425877</v>
      </c>
      <c r="AG16" s="21">
        <v>8.97095624628894E-2</v>
      </c>
      <c r="AH16" s="21">
        <v>0.144129174389871</v>
      </c>
      <c r="AI16" s="21"/>
      <c r="AJ16" s="21">
        <v>9.9836891544735101E-2</v>
      </c>
      <c r="AK16" s="21">
        <v>7.5333857811689095E-2</v>
      </c>
      <c r="AL16" s="21">
        <v>8.7030705981298098E-2</v>
      </c>
      <c r="AM16" s="21"/>
      <c r="AN16" s="21">
        <v>0.14169617371429299</v>
      </c>
      <c r="AO16" s="21">
        <v>0.102095631205926</v>
      </c>
      <c r="AP16" s="21">
        <v>8.1196761910819704E-2</v>
      </c>
      <c r="AQ16" s="21">
        <v>0.115407807649498</v>
      </c>
      <c r="AR16" s="21">
        <v>0</v>
      </c>
      <c r="AS16" s="21"/>
      <c r="AT16" s="21">
        <v>0.10434823560732399</v>
      </c>
      <c r="AU16" s="21">
        <v>0.102902328299772</v>
      </c>
      <c r="AV16" s="21"/>
      <c r="AW16" s="21">
        <v>7.5767261930181601E-2</v>
      </c>
      <c r="AX16" s="21">
        <v>0.121099020526337</v>
      </c>
      <c r="AY16" s="21">
        <v>0.12947546670915799</v>
      </c>
    </row>
    <row r="17" spans="2:51">
      <c r="B17" s="18" t="s">
        <v>140</v>
      </c>
      <c r="C17" s="22">
        <v>0.397663640844026</v>
      </c>
      <c r="D17" s="22">
        <v>0.47993414605513002</v>
      </c>
      <c r="E17" s="22">
        <v>0.32742718803773302</v>
      </c>
      <c r="F17" s="22"/>
      <c r="G17" s="22">
        <v>0.31977260163818899</v>
      </c>
      <c r="H17" s="22">
        <v>0.47868276221393602</v>
      </c>
      <c r="I17" s="22">
        <v>0.47152182868463799</v>
      </c>
      <c r="J17" s="22">
        <v>0.42809388476472199</v>
      </c>
      <c r="K17" s="22">
        <v>0.345167248358492</v>
      </c>
      <c r="L17" s="22">
        <v>0.34294998291239598</v>
      </c>
      <c r="M17" s="22"/>
      <c r="N17" s="22">
        <v>0.57341428178670295</v>
      </c>
      <c r="O17" s="22">
        <v>0.43136449021366002</v>
      </c>
      <c r="P17" s="22">
        <v>0.27122905836883698</v>
      </c>
      <c r="Q17" s="22">
        <v>0.284706748116968</v>
      </c>
      <c r="R17" s="22"/>
      <c r="S17" s="22">
        <v>0.36313927808809598</v>
      </c>
      <c r="T17" s="22">
        <v>0.46487966395456498</v>
      </c>
      <c r="U17" s="22">
        <v>0.33195922894441299</v>
      </c>
      <c r="V17" s="22">
        <v>0.35151455446187602</v>
      </c>
      <c r="W17" s="22">
        <v>0.40910352033903302</v>
      </c>
      <c r="X17" s="22">
        <v>0.41577826715121302</v>
      </c>
      <c r="Y17" s="22">
        <v>0.42236852113897699</v>
      </c>
      <c r="Z17" s="22">
        <v>0.55690545595235696</v>
      </c>
      <c r="AA17" s="22">
        <v>0.404768753196939</v>
      </c>
      <c r="AB17" s="22">
        <v>0.27325158914408898</v>
      </c>
      <c r="AC17" s="22">
        <v>0.44300353483912402</v>
      </c>
      <c r="AD17" s="22">
        <v>0.48378300332871299</v>
      </c>
      <c r="AE17" s="22"/>
      <c r="AF17" s="22">
        <v>0.356333082831638</v>
      </c>
      <c r="AG17" s="22">
        <v>0.497414738398684</v>
      </c>
      <c r="AH17" s="22">
        <v>0.233469558053821</v>
      </c>
      <c r="AI17" s="22"/>
      <c r="AJ17" s="22">
        <v>0.44187647290934701</v>
      </c>
      <c r="AK17" s="22">
        <v>0.50570723357984404</v>
      </c>
      <c r="AL17" s="22">
        <v>0.50168885469741997</v>
      </c>
      <c r="AM17" s="22"/>
      <c r="AN17" s="22">
        <v>0.27264195301862099</v>
      </c>
      <c r="AO17" s="22">
        <v>0.36833213027938599</v>
      </c>
      <c r="AP17" s="22">
        <v>0.49051550420322698</v>
      </c>
      <c r="AQ17" s="22">
        <v>0.54992502437532398</v>
      </c>
      <c r="AR17" s="22">
        <v>0.72443376097649403</v>
      </c>
      <c r="AS17" s="22"/>
      <c r="AT17" s="22">
        <v>0.39808693918718202</v>
      </c>
      <c r="AU17" s="22">
        <v>0.40361429411014499</v>
      </c>
      <c r="AV17" s="22"/>
      <c r="AW17" s="22">
        <v>0.56296307644216603</v>
      </c>
      <c r="AX17" s="22">
        <v>0.40835728712539099</v>
      </c>
      <c r="AY17" s="22">
        <v>0.227307999489608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2022</v>
      </c>
      <c r="D7" s="10">
        <v>939</v>
      </c>
      <c r="E7" s="10">
        <v>1076</v>
      </c>
      <c r="F7" s="10"/>
      <c r="G7" s="10">
        <v>181</v>
      </c>
      <c r="H7" s="10">
        <v>280</v>
      </c>
      <c r="I7" s="10">
        <v>278</v>
      </c>
      <c r="J7" s="10">
        <v>353</v>
      </c>
      <c r="K7" s="10">
        <v>422</v>
      </c>
      <c r="L7" s="10">
        <v>508</v>
      </c>
      <c r="M7" s="10"/>
      <c r="N7" s="10">
        <v>584</v>
      </c>
      <c r="O7" s="10">
        <v>577</v>
      </c>
      <c r="P7" s="10">
        <v>386</v>
      </c>
      <c r="Q7" s="10">
        <v>464</v>
      </c>
      <c r="R7" s="10"/>
      <c r="S7" s="10">
        <v>210</v>
      </c>
      <c r="T7" s="10">
        <v>291</v>
      </c>
      <c r="U7" s="10">
        <v>193</v>
      </c>
      <c r="V7" s="10">
        <v>187</v>
      </c>
      <c r="W7" s="10">
        <v>152</v>
      </c>
      <c r="X7" s="10">
        <v>189</v>
      </c>
      <c r="Y7" s="10">
        <v>168</v>
      </c>
      <c r="Z7" s="10">
        <v>91</v>
      </c>
      <c r="AA7" s="10">
        <v>237</v>
      </c>
      <c r="AB7" s="10">
        <v>174</v>
      </c>
      <c r="AC7" s="10">
        <v>80</v>
      </c>
      <c r="AD7" s="10">
        <v>50</v>
      </c>
      <c r="AE7" s="10"/>
      <c r="AF7" s="10">
        <v>868</v>
      </c>
      <c r="AG7" s="10">
        <v>848</v>
      </c>
      <c r="AH7" s="10">
        <v>203</v>
      </c>
      <c r="AI7" s="10"/>
      <c r="AJ7" s="10">
        <v>462</v>
      </c>
      <c r="AK7" s="10">
        <v>627</v>
      </c>
      <c r="AL7" s="10">
        <v>181</v>
      </c>
      <c r="AM7" s="10"/>
      <c r="AN7" s="10">
        <v>428</v>
      </c>
      <c r="AO7" s="10">
        <v>362</v>
      </c>
      <c r="AP7" s="10">
        <v>475</v>
      </c>
      <c r="AQ7" s="10">
        <v>196</v>
      </c>
      <c r="AR7" s="10">
        <v>32</v>
      </c>
      <c r="AS7" s="10"/>
      <c r="AT7" s="10">
        <v>1857</v>
      </c>
      <c r="AU7" s="10">
        <v>159</v>
      </c>
      <c r="AV7" s="10"/>
      <c r="AW7" s="10">
        <v>1097</v>
      </c>
      <c r="AX7" s="10">
        <v>266</v>
      </c>
      <c r="AY7" s="10">
        <v>659</v>
      </c>
    </row>
    <row r="8" spans="2:51" ht="30" customHeight="1">
      <c r="B8" s="11" t="s">
        <v>112</v>
      </c>
      <c r="C8" s="11">
        <v>2011</v>
      </c>
      <c r="D8" s="11">
        <v>960</v>
      </c>
      <c r="E8" s="11">
        <v>1044</v>
      </c>
      <c r="F8" s="11"/>
      <c r="G8" s="11">
        <v>208</v>
      </c>
      <c r="H8" s="11">
        <v>346</v>
      </c>
      <c r="I8" s="11">
        <v>312</v>
      </c>
      <c r="J8" s="11">
        <v>345</v>
      </c>
      <c r="K8" s="11">
        <v>344</v>
      </c>
      <c r="L8" s="11">
        <v>456</v>
      </c>
      <c r="M8" s="11"/>
      <c r="N8" s="11">
        <v>531</v>
      </c>
      <c r="O8" s="11">
        <v>529</v>
      </c>
      <c r="P8" s="11">
        <v>446</v>
      </c>
      <c r="Q8" s="11">
        <v>493</v>
      </c>
      <c r="R8" s="11"/>
      <c r="S8" s="11">
        <v>258</v>
      </c>
      <c r="T8" s="11">
        <v>275</v>
      </c>
      <c r="U8" s="11">
        <v>168</v>
      </c>
      <c r="V8" s="11">
        <v>194</v>
      </c>
      <c r="W8" s="11">
        <v>143</v>
      </c>
      <c r="X8" s="11">
        <v>203</v>
      </c>
      <c r="Y8" s="11">
        <v>156</v>
      </c>
      <c r="Z8" s="11">
        <v>78</v>
      </c>
      <c r="AA8" s="11">
        <v>226</v>
      </c>
      <c r="AB8" s="11">
        <v>174</v>
      </c>
      <c r="AC8" s="11">
        <v>81</v>
      </c>
      <c r="AD8" s="11">
        <v>54</v>
      </c>
      <c r="AE8" s="11"/>
      <c r="AF8" s="11">
        <v>843</v>
      </c>
      <c r="AG8" s="11">
        <v>829</v>
      </c>
      <c r="AH8" s="11">
        <v>224</v>
      </c>
      <c r="AI8" s="11"/>
      <c r="AJ8" s="11">
        <v>436</v>
      </c>
      <c r="AK8" s="11">
        <v>646</v>
      </c>
      <c r="AL8" s="11">
        <v>173</v>
      </c>
      <c r="AM8" s="11"/>
      <c r="AN8" s="11">
        <v>429</v>
      </c>
      <c r="AO8" s="11">
        <v>373</v>
      </c>
      <c r="AP8" s="11">
        <v>471</v>
      </c>
      <c r="AQ8" s="11">
        <v>195</v>
      </c>
      <c r="AR8" s="11">
        <v>29</v>
      </c>
      <c r="AS8" s="11"/>
      <c r="AT8" s="11">
        <v>1819</v>
      </c>
      <c r="AU8" s="11">
        <v>186</v>
      </c>
      <c r="AV8" s="11"/>
      <c r="AW8" s="11">
        <v>1049</v>
      </c>
      <c r="AX8" s="11">
        <v>278</v>
      </c>
      <c r="AY8" s="11">
        <v>685</v>
      </c>
    </row>
    <row r="9" spans="2:51">
      <c r="B9" s="18" t="s">
        <v>133</v>
      </c>
      <c r="C9" s="17">
        <v>0.14645860505224501</v>
      </c>
      <c r="D9" s="17">
        <v>0.165909904256345</v>
      </c>
      <c r="E9" s="17">
        <v>0.12654194652230899</v>
      </c>
      <c r="F9" s="17"/>
      <c r="G9" s="17">
        <v>0.105280487248225</v>
      </c>
      <c r="H9" s="17">
        <v>0.13253358503542401</v>
      </c>
      <c r="I9" s="17">
        <v>0.20990578077615701</v>
      </c>
      <c r="J9" s="17">
        <v>0.14274246908237201</v>
      </c>
      <c r="K9" s="17">
        <v>0.15655927762216501</v>
      </c>
      <c r="L9" s="17">
        <v>0.12761360469507199</v>
      </c>
      <c r="M9" s="17"/>
      <c r="N9" s="17">
        <v>0.19627484978718701</v>
      </c>
      <c r="O9" s="17">
        <v>0.147675038509919</v>
      </c>
      <c r="P9" s="17">
        <v>0.101619024026479</v>
      </c>
      <c r="Q9" s="17">
        <v>0.13379359840684299</v>
      </c>
      <c r="R9" s="17"/>
      <c r="S9" s="17">
        <v>0.17616915727750901</v>
      </c>
      <c r="T9" s="17">
        <v>0.10400379844759</v>
      </c>
      <c r="U9" s="17">
        <v>0.18815800096722299</v>
      </c>
      <c r="V9" s="17">
        <v>0.118981205700936</v>
      </c>
      <c r="W9" s="17">
        <v>0.15512342361052001</v>
      </c>
      <c r="X9" s="17">
        <v>0.11893888516962001</v>
      </c>
      <c r="Y9" s="17">
        <v>0.15576200098017601</v>
      </c>
      <c r="Z9" s="17">
        <v>0.191129821417134</v>
      </c>
      <c r="AA9" s="17">
        <v>0.158409617797719</v>
      </c>
      <c r="AB9" s="17">
        <v>0.13661970097530099</v>
      </c>
      <c r="AC9" s="17">
        <v>0.17932821260679399</v>
      </c>
      <c r="AD9" s="17">
        <v>0.111475749749432</v>
      </c>
      <c r="AE9" s="17"/>
      <c r="AF9" s="17">
        <v>0.11375344591335</v>
      </c>
      <c r="AG9" s="17">
        <v>0.19584875972158899</v>
      </c>
      <c r="AH9" s="17">
        <v>0.105167420650034</v>
      </c>
      <c r="AI9" s="17"/>
      <c r="AJ9" s="17">
        <v>0.16754658285177601</v>
      </c>
      <c r="AK9" s="17">
        <v>0.16382880216602899</v>
      </c>
      <c r="AL9" s="17">
        <v>0.19782937565918099</v>
      </c>
      <c r="AM9" s="17"/>
      <c r="AN9" s="17">
        <v>0.10350530992643001</v>
      </c>
      <c r="AO9" s="17">
        <v>0.13157302733959</v>
      </c>
      <c r="AP9" s="17">
        <v>0.15207437018449799</v>
      </c>
      <c r="AQ9" s="17">
        <v>0.26018900572524301</v>
      </c>
      <c r="AR9" s="17">
        <v>0.51349877744515304</v>
      </c>
      <c r="AS9" s="17"/>
      <c r="AT9" s="17">
        <v>0.14090880043055701</v>
      </c>
      <c r="AU9" s="17">
        <v>0.198666606040101</v>
      </c>
      <c r="AV9" s="17"/>
      <c r="AW9" s="17">
        <v>0.188581481672674</v>
      </c>
      <c r="AX9" s="17">
        <v>0.10862254233105099</v>
      </c>
      <c r="AY9" s="17">
        <v>9.7278556758852705E-2</v>
      </c>
    </row>
    <row r="10" spans="2:51">
      <c r="B10" s="18" t="s">
        <v>134</v>
      </c>
      <c r="C10" s="17">
        <v>0.39899892002044501</v>
      </c>
      <c r="D10" s="17">
        <v>0.43069926409223502</v>
      </c>
      <c r="E10" s="17">
        <v>0.36979960092115299</v>
      </c>
      <c r="F10" s="17"/>
      <c r="G10" s="17">
        <v>0.50559139287925003</v>
      </c>
      <c r="H10" s="17">
        <v>0.42329089870874598</v>
      </c>
      <c r="I10" s="17">
        <v>0.38839347117983197</v>
      </c>
      <c r="J10" s="17">
        <v>0.394219376291016</v>
      </c>
      <c r="K10" s="17">
        <v>0.33654062210608499</v>
      </c>
      <c r="L10" s="17">
        <v>0.38981766131581003</v>
      </c>
      <c r="M10" s="17"/>
      <c r="N10" s="17">
        <v>0.47471103719712798</v>
      </c>
      <c r="O10" s="17">
        <v>0.39807373337698398</v>
      </c>
      <c r="P10" s="17">
        <v>0.37175826918103899</v>
      </c>
      <c r="Q10" s="17">
        <v>0.33939609974573998</v>
      </c>
      <c r="R10" s="17"/>
      <c r="S10" s="17">
        <v>0.48578601022490298</v>
      </c>
      <c r="T10" s="17">
        <v>0.40175343562127103</v>
      </c>
      <c r="U10" s="17">
        <v>0.41903626424665502</v>
      </c>
      <c r="V10" s="17">
        <v>0.389001603381743</v>
      </c>
      <c r="W10" s="17">
        <v>0.42330814708309</v>
      </c>
      <c r="X10" s="17">
        <v>0.33952926591458499</v>
      </c>
      <c r="Y10" s="17">
        <v>0.36895422754694401</v>
      </c>
      <c r="Z10" s="17">
        <v>0.41288601647312201</v>
      </c>
      <c r="AA10" s="17">
        <v>0.37484060902975802</v>
      </c>
      <c r="AB10" s="17">
        <v>0.38588959393536199</v>
      </c>
      <c r="AC10" s="17">
        <v>0.30941933014582501</v>
      </c>
      <c r="AD10" s="17">
        <v>0.44728258296212903</v>
      </c>
      <c r="AE10" s="17"/>
      <c r="AF10" s="17">
        <v>0.35153506740999801</v>
      </c>
      <c r="AG10" s="17">
        <v>0.43004025597322398</v>
      </c>
      <c r="AH10" s="17">
        <v>0.39568462494291301</v>
      </c>
      <c r="AI10" s="17"/>
      <c r="AJ10" s="17">
        <v>0.39945466324824802</v>
      </c>
      <c r="AK10" s="17">
        <v>0.43910824188408798</v>
      </c>
      <c r="AL10" s="17">
        <v>0.42667264442789099</v>
      </c>
      <c r="AM10" s="17"/>
      <c r="AN10" s="17">
        <v>0.294987953530219</v>
      </c>
      <c r="AO10" s="17">
        <v>0.44074632740664899</v>
      </c>
      <c r="AP10" s="17">
        <v>0.46112766734195798</v>
      </c>
      <c r="AQ10" s="17">
        <v>0.447936000342469</v>
      </c>
      <c r="AR10" s="17">
        <v>0.31023830262463897</v>
      </c>
      <c r="AS10" s="17"/>
      <c r="AT10" s="17">
        <v>0.39905783639178799</v>
      </c>
      <c r="AU10" s="17">
        <v>0.39613358765741302</v>
      </c>
      <c r="AV10" s="17"/>
      <c r="AW10" s="17">
        <v>0.45708425765444699</v>
      </c>
      <c r="AX10" s="17">
        <v>0.37463706531964103</v>
      </c>
      <c r="AY10" s="17">
        <v>0.31990513237135598</v>
      </c>
    </row>
    <row r="11" spans="2:51">
      <c r="B11" s="18" t="s">
        <v>135</v>
      </c>
      <c r="C11" s="17">
        <v>0.328037521957318</v>
      </c>
      <c r="D11" s="17">
        <v>0.30440688951411499</v>
      </c>
      <c r="E11" s="17">
        <v>0.351011185673055</v>
      </c>
      <c r="F11" s="17"/>
      <c r="G11" s="17">
        <v>0.26553492091152298</v>
      </c>
      <c r="H11" s="17">
        <v>0.32351006782157199</v>
      </c>
      <c r="I11" s="17">
        <v>0.283119378699632</v>
      </c>
      <c r="J11" s="17">
        <v>0.32861855478401197</v>
      </c>
      <c r="K11" s="17">
        <v>0.37167537501853798</v>
      </c>
      <c r="L11" s="17">
        <v>0.35744140837205801</v>
      </c>
      <c r="M11" s="17"/>
      <c r="N11" s="17">
        <v>0.25380599950543198</v>
      </c>
      <c r="O11" s="17">
        <v>0.31795528829733699</v>
      </c>
      <c r="P11" s="17">
        <v>0.380102506511866</v>
      </c>
      <c r="Q11" s="17">
        <v>0.37485562733558297</v>
      </c>
      <c r="R11" s="17"/>
      <c r="S11" s="17">
        <v>0.228629128219101</v>
      </c>
      <c r="T11" s="17">
        <v>0.36509222473839897</v>
      </c>
      <c r="U11" s="17">
        <v>0.25256680615315003</v>
      </c>
      <c r="V11" s="17">
        <v>0.38791426684352998</v>
      </c>
      <c r="W11" s="17">
        <v>0.33813971476362797</v>
      </c>
      <c r="X11" s="17">
        <v>0.37551396891301297</v>
      </c>
      <c r="Y11" s="17">
        <v>0.33624634005574799</v>
      </c>
      <c r="Z11" s="17">
        <v>0.28144488028124698</v>
      </c>
      <c r="AA11" s="17">
        <v>0.35336395104539198</v>
      </c>
      <c r="AB11" s="17">
        <v>0.29839384406894398</v>
      </c>
      <c r="AC11" s="17">
        <v>0.41952259218590499</v>
      </c>
      <c r="AD11" s="17">
        <v>0.32507495817419002</v>
      </c>
      <c r="AE11" s="17"/>
      <c r="AF11" s="17">
        <v>0.37294330206861598</v>
      </c>
      <c r="AG11" s="17">
        <v>0.28435360052627701</v>
      </c>
      <c r="AH11" s="17">
        <v>0.37273117003817902</v>
      </c>
      <c r="AI11" s="17"/>
      <c r="AJ11" s="17">
        <v>0.31777534930332202</v>
      </c>
      <c r="AK11" s="17">
        <v>0.28995270231957598</v>
      </c>
      <c r="AL11" s="17">
        <v>0.29979719536545202</v>
      </c>
      <c r="AM11" s="17"/>
      <c r="AN11" s="17">
        <v>0.41707129646823099</v>
      </c>
      <c r="AO11" s="17">
        <v>0.280837431199291</v>
      </c>
      <c r="AP11" s="17">
        <v>0.29393902792188498</v>
      </c>
      <c r="AQ11" s="17">
        <v>0.209772778609989</v>
      </c>
      <c r="AR11" s="17">
        <v>0.17626291993020801</v>
      </c>
      <c r="AS11" s="17"/>
      <c r="AT11" s="17">
        <v>0.33525672154886699</v>
      </c>
      <c r="AU11" s="17">
        <v>0.26730254907166601</v>
      </c>
      <c r="AV11" s="17"/>
      <c r="AW11" s="17">
        <v>0.27285896593173598</v>
      </c>
      <c r="AX11" s="17">
        <v>0.3618880880675</v>
      </c>
      <c r="AY11" s="17">
        <v>0.39883149639820598</v>
      </c>
    </row>
    <row r="12" spans="2:51">
      <c r="B12" s="18" t="s">
        <v>136</v>
      </c>
      <c r="C12" s="17">
        <v>5.2751322259781699E-2</v>
      </c>
      <c r="D12" s="17">
        <v>4.4770030923384399E-2</v>
      </c>
      <c r="E12" s="17">
        <v>6.0437279458451502E-2</v>
      </c>
      <c r="F12" s="17"/>
      <c r="G12" s="17">
        <v>4.9219276377676202E-2</v>
      </c>
      <c r="H12" s="17">
        <v>4.1947749133102903E-2</v>
      </c>
      <c r="I12" s="17">
        <v>4.1974490513492203E-2</v>
      </c>
      <c r="J12" s="17">
        <v>4.8124870649738798E-2</v>
      </c>
      <c r="K12" s="17">
        <v>6.0880439350093199E-2</v>
      </c>
      <c r="L12" s="17">
        <v>6.7314304266380298E-2</v>
      </c>
      <c r="M12" s="17"/>
      <c r="N12" s="17">
        <v>2.48124601417677E-2</v>
      </c>
      <c r="O12" s="17">
        <v>6.3976875620061796E-2</v>
      </c>
      <c r="P12" s="17">
        <v>6.82734671155006E-2</v>
      </c>
      <c r="Q12" s="17">
        <v>5.6291566171413301E-2</v>
      </c>
      <c r="R12" s="17"/>
      <c r="S12" s="17">
        <v>3.7644721276920701E-2</v>
      </c>
      <c r="T12" s="17">
        <v>7.0891870804120294E-2</v>
      </c>
      <c r="U12" s="17">
        <v>5.6311271503197202E-2</v>
      </c>
      <c r="V12" s="17">
        <v>5.4395792398729999E-2</v>
      </c>
      <c r="W12" s="17">
        <v>2.9736515495932699E-2</v>
      </c>
      <c r="X12" s="17">
        <v>6.6123566931343497E-2</v>
      </c>
      <c r="Y12" s="17">
        <v>6.0102522567763099E-2</v>
      </c>
      <c r="Z12" s="17">
        <v>3.3504591560790102E-2</v>
      </c>
      <c r="AA12" s="17">
        <v>4.6948356115032001E-2</v>
      </c>
      <c r="AB12" s="17">
        <v>6.7092595329721796E-2</v>
      </c>
      <c r="AC12" s="17">
        <v>4.7313591562937497E-2</v>
      </c>
      <c r="AD12" s="17">
        <v>1.9040431094614101E-2</v>
      </c>
      <c r="AE12" s="17"/>
      <c r="AF12" s="17">
        <v>7.3849933133488102E-2</v>
      </c>
      <c r="AG12" s="17">
        <v>3.4330687101843102E-2</v>
      </c>
      <c r="AH12" s="17">
        <v>3.4604838430171099E-2</v>
      </c>
      <c r="AI12" s="17"/>
      <c r="AJ12" s="17">
        <v>6.1560766183804599E-2</v>
      </c>
      <c r="AK12" s="17">
        <v>4.4297566035428997E-2</v>
      </c>
      <c r="AL12" s="17">
        <v>4.8076685912190102E-2</v>
      </c>
      <c r="AM12" s="17"/>
      <c r="AN12" s="17">
        <v>7.7290559188424507E-2</v>
      </c>
      <c r="AO12" s="17">
        <v>7.43637082190335E-2</v>
      </c>
      <c r="AP12" s="17">
        <v>3.55988311678491E-2</v>
      </c>
      <c r="AQ12" s="17">
        <v>1.0073483664872001E-2</v>
      </c>
      <c r="AR12" s="17">
        <v>0</v>
      </c>
      <c r="AS12" s="17"/>
      <c r="AT12" s="17">
        <v>5.2952170321340197E-2</v>
      </c>
      <c r="AU12" s="17">
        <v>4.7894045731119501E-2</v>
      </c>
      <c r="AV12" s="17"/>
      <c r="AW12" s="17">
        <v>4.0411100505943598E-2</v>
      </c>
      <c r="AX12" s="17">
        <v>6.2584167955198694E-2</v>
      </c>
      <c r="AY12" s="17">
        <v>6.7666449204786205E-2</v>
      </c>
    </row>
    <row r="13" spans="2:51">
      <c r="B13" s="18" t="s">
        <v>137</v>
      </c>
      <c r="C13" s="17">
        <v>1.9108581357537499E-2</v>
      </c>
      <c r="D13" s="17">
        <v>2.0473502835207401E-2</v>
      </c>
      <c r="E13" s="17">
        <v>1.79771542376021E-2</v>
      </c>
      <c r="F13" s="17"/>
      <c r="G13" s="17">
        <v>3.8081790822335801E-2</v>
      </c>
      <c r="H13" s="17">
        <v>1.73140725329585E-2</v>
      </c>
      <c r="I13" s="17">
        <v>1.5920892632848099E-2</v>
      </c>
      <c r="J13" s="17">
        <v>2.09950941064223E-2</v>
      </c>
      <c r="K13" s="17">
        <v>2.6359160050147198E-2</v>
      </c>
      <c r="L13" s="17">
        <v>7.0816773644526597E-3</v>
      </c>
      <c r="M13" s="17"/>
      <c r="N13" s="17">
        <v>7.0954630396622802E-3</v>
      </c>
      <c r="O13" s="17">
        <v>5.50594583340977E-3</v>
      </c>
      <c r="P13" s="17">
        <v>3.6007152868353397E-2</v>
      </c>
      <c r="Q13" s="17">
        <v>3.1768321668391601E-2</v>
      </c>
      <c r="R13" s="17"/>
      <c r="S13" s="17">
        <v>2.3636483540071699E-2</v>
      </c>
      <c r="T13" s="17">
        <v>8.6112593636921905E-3</v>
      </c>
      <c r="U13" s="17">
        <v>2.0298207653415602E-2</v>
      </c>
      <c r="V13" s="17">
        <v>0</v>
      </c>
      <c r="W13" s="17">
        <v>1.4849094337706901E-2</v>
      </c>
      <c r="X13" s="17">
        <v>3.2782450646396698E-2</v>
      </c>
      <c r="Y13" s="17">
        <v>2.7764642879440801E-2</v>
      </c>
      <c r="Z13" s="17">
        <v>0</v>
      </c>
      <c r="AA13" s="17">
        <v>2.3921141030098202E-2</v>
      </c>
      <c r="AB13" s="17">
        <v>3.4222152957150802E-2</v>
      </c>
      <c r="AC13" s="17">
        <v>0</v>
      </c>
      <c r="AD13" s="17">
        <v>3.7937925600328999E-2</v>
      </c>
      <c r="AE13" s="17"/>
      <c r="AF13" s="17">
        <v>2.4745852614024198E-2</v>
      </c>
      <c r="AG13" s="17">
        <v>1.24091480826978E-2</v>
      </c>
      <c r="AH13" s="17">
        <v>2.80046257597262E-2</v>
      </c>
      <c r="AI13" s="17"/>
      <c r="AJ13" s="17">
        <v>2.3541788767038E-2</v>
      </c>
      <c r="AK13" s="17">
        <v>1.7414810990760501E-2</v>
      </c>
      <c r="AL13" s="17">
        <v>6.5925649514817497E-3</v>
      </c>
      <c r="AM13" s="17"/>
      <c r="AN13" s="17">
        <v>3.3318269498337799E-2</v>
      </c>
      <c r="AO13" s="17">
        <v>1.52428640053192E-2</v>
      </c>
      <c r="AP13" s="17">
        <v>1.3969558541981199E-2</v>
      </c>
      <c r="AQ13" s="17">
        <v>2.6642399315232799E-2</v>
      </c>
      <c r="AR13" s="17">
        <v>0</v>
      </c>
      <c r="AS13" s="17"/>
      <c r="AT13" s="17">
        <v>1.73369592287522E-2</v>
      </c>
      <c r="AU13" s="17">
        <v>3.7009975745967198E-2</v>
      </c>
      <c r="AV13" s="17"/>
      <c r="AW13" s="17">
        <v>1.31796112412661E-2</v>
      </c>
      <c r="AX13" s="17">
        <v>2.0719177061971399E-2</v>
      </c>
      <c r="AY13" s="17">
        <v>2.7537188196556199E-2</v>
      </c>
    </row>
    <row r="14" spans="2:51">
      <c r="B14" s="18" t="s">
        <v>119</v>
      </c>
      <c r="C14" s="17">
        <v>5.4645049352672899E-2</v>
      </c>
      <c r="D14" s="17">
        <v>3.3740408378713699E-2</v>
      </c>
      <c r="E14" s="17">
        <v>7.4232833187428696E-2</v>
      </c>
      <c r="F14" s="17"/>
      <c r="G14" s="17">
        <v>3.6292131760989499E-2</v>
      </c>
      <c r="H14" s="17">
        <v>6.1403626768196301E-2</v>
      </c>
      <c r="I14" s="17">
        <v>6.0685986198038298E-2</v>
      </c>
      <c r="J14" s="17">
        <v>6.5299635086438906E-2</v>
      </c>
      <c r="K14" s="17">
        <v>4.7985125852971398E-2</v>
      </c>
      <c r="L14" s="17">
        <v>5.0731343986227397E-2</v>
      </c>
      <c r="M14" s="17"/>
      <c r="N14" s="17">
        <v>4.3300190328823297E-2</v>
      </c>
      <c r="O14" s="17">
        <v>6.6813118362287802E-2</v>
      </c>
      <c r="P14" s="17">
        <v>4.2239580296761003E-2</v>
      </c>
      <c r="Q14" s="17">
        <v>6.3894786672029594E-2</v>
      </c>
      <c r="R14" s="17"/>
      <c r="S14" s="17">
        <v>4.8134499461494798E-2</v>
      </c>
      <c r="T14" s="17">
        <v>4.9647411024927299E-2</v>
      </c>
      <c r="U14" s="17">
        <v>6.3629449476359401E-2</v>
      </c>
      <c r="V14" s="17">
        <v>4.9707131675061203E-2</v>
      </c>
      <c r="W14" s="17">
        <v>3.8843104709121702E-2</v>
      </c>
      <c r="X14" s="17">
        <v>6.7111862425041496E-2</v>
      </c>
      <c r="Y14" s="17">
        <v>5.1170265969928297E-2</v>
      </c>
      <c r="Z14" s="17">
        <v>8.1034690267706794E-2</v>
      </c>
      <c r="AA14" s="17">
        <v>4.2516324982000399E-2</v>
      </c>
      <c r="AB14" s="17">
        <v>7.7782112733520398E-2</v>
      </c>
      <c r="AC14" s="17">
        <v>4.4416273498537898E-2</v>
      </c>
      <c r="AD14" s="17">
        <v>5.9188352419305597E-2</v>
      </c>
      <c r="AE14" s="17"/>
      <c r="AF14" s="17">
        <v>6.3172398860523907E-2</v>
      </c>
      <c r="AG14" s="17">
        <v>4.3017548594369397E-2</v>
      </c>
      <c r="AH14" s="17">
        <v>6.3807320178976598E-2</v>
      </c>
      <c r="AI14" s="17"/>
      <c r="AJ14" s="17">
        <v>3.0120849645811899E-2</v>
      </c>
      <c r="AK14" s="17">
        <v>4.5397876604117399E-2</v>
      </c>
      <c r="AL14" s="17">
        <v>2.10315336838032E-2</v>
      </c>
      <c r="AM14" s="17"/>
      <c r="AN14" s="17">
        <v>7.3826611388357596E-2</v>
      </c>
      <c r="AO14" s="17">
        <v>5.7236641830118097E-2</v>
      </c>
      <c r="AP14" s="17">
        <v>4.3290544841828302E-2</v>
      </c>
      <c r="AQ14" s="17">
        <v>4.53863323421946E-2</v>
      </c>
      <c r="AR14" s="17">
        <v>0</v>
      </c>
      <c r="AS14" s="17"/>
      <c r="AT14" s="17">
        <v>5.44875120786961E-2</v>
      </c>
      <c r="AU14" s="17">
        <v>5.29932357537337E-2</v>
      </c>
      <c r="AV14" s="17"/>
      <c r="AW14" s="17">
        <v>2.7884582993933E-2</v>
      </c>
      <c r="AX14" s="17">
        <v>7.1548959264637099E-2</v>
      </c>
      <c r="AY14" s="17">
        <v>8.8781177070242703E-2</v>
      </c>
    </row>
    <row r="15" spans="2:51">
      <c r="B15" s="18" t="s">
        <v>138</v>
      </c>
      <c r="C15" s="21">
        <v>0.54545752507268996</v>
      </c>
      <c r="D15" s="21">
        <v>0.59660916834858002</v>
      </c>
      <c r="E15" s="21">
        <v>0.49634154744346198</v>
      </c>
      <c r="F15" s="21"/>
      <c r="G15" s="21">
        <v>0.61087188012747495</v>
      </c>
      <c r="H15" s="21">
        <v>0.55582448374417004</v>
      </c>
      <c r="I15" s="21">
        <v>0.59829925195598899</v>
      </c>
      <c r="J15" s="21">
        <v>0.53696184537338798</v>
      </c>
      <c r="K15" s="21">
        <v>0.49309989972825002</v>
      </c>
      <c r="L15" s="21">
        <v>0.51743126601088196</v>
      </c>
      <c r="M15" s="21"/>
      <c r="N15" s="21">
        <v>0.67098588698431505</v>
      </c>
      <c r="O15" s="21">
        <v>0.54574877188690396</v>
      </c>
      <c r="P15" s="21">
        <v>0.47337729320751898</v>
      </c>
      <c r="Q15" s="21">
        <v>0.47318969815258299</v>
      </c>
      <c r="R15" s="21"/>
      <c r="S15" s="21">
        <v>0.66195516750241201</v>
      </c>
      <c r="T15" s="21">
        <v>0.50575723406886097</v>
      </c>
      <c r="U15" s="21">
        <v>0.60719426521387798</v>
      </c>
      <c r="V15" s="21">
        <v>0.50798280908267901</v>
      </c>
      <c r="W15" s="21">
        <v>0.57843157069360995</v>
      </c>
      <c r="X15" s="21">
        <v>0.45846815108420502</v>
      </c>
      <c r="Y15" s="21">
        <v>0.52471622852711997</v>
      </c>
      <c r="Z15" s="21">
        <v>0.60401583789025604</v>
      </c>
      <c r="AA15" s="21">
        <v>0.53325022682747703</v>
      </c>
      <c r="AB15" s="21">
        <v>0.522509294910663</v>
      </c>
      <c r="AC15" s="21">
        <v>0.48874754275262</v>
      </c>
      <c r="AD15" s="21">
        <v>0.55875833271156095</v>
      </c>
      <c r="AE15" s="21"/>
      <c r="AF15" s="21">
        <v>0.46528851332334797</v>
      </c>
      <c r="AG15" s="21">
        <v>0.62588901569481303</v>
      </c>
      <c r="AH15" s="21">
        <v>0.50085204559294705</v>
      </c>
      <c r="AI15" s="21"/>
      <c r="AJ15" s="21">
        <v>0.567001246100024</v>
      </c>
      <c r="AK15" s="21">
        <v>0.60293704405011705</v>
      </c>
      <c r="AL15" s="21">
        <v>0.62450202008707301</v>
      </c>
      <c r="AM15" s="21"/>
      <c r="AN15" s="21">
        <v>0.39849326345664898</v>
      </c>
      <c r="AO15" s="21">
        <v>0.57231935474623796</v>
      </c>
      <c r="AP15" s="21">
        <v>0.61320203752645597</v>
      </c>
      <c r="AQ15" s="21">
        <v>0.708125006067712</v>
      </c>
      <c r="AR15" s="21">
        <v>0.82373708006979196</v>
      </c>
      <c r="AS15" s="21"/>
      <c r="AT15" s="21">
        <v>0.53996663682234503</v>
      </c>
      <c r="AU15" s="21">
        <v>0.59480019369751302</v>
      </c>
      <c r="AV15" s="21"/>
      <c r="AW15" s="21">
        <v>0.64566573932712201</v>
      </c>
      <c r="AX15" s="21">
        <v>0.48325960765069198</v>
      </c>
      <c r="AY15" s="21">
        <v>0.41718368913020898</v>
      </c>
    </row>
    <row r="16" spans="2:51">
      <c r="B16" s="18" t="s">
        <v>139</v>
      </c>
      <c r="C16" s="21">
        <v>7.1859903617319199E-2</v>
      </c>
      <c r="D16" s="21">
        <v>6.5243533758591807E-2</v>
      </c>
      <c r="E16" s="21">
        <v>7.8414433696053595E-2</v>
      </c>
      <c r="F16" s="21"/>
      <c r="G16" s="21">
        <v>8.7301067200012003E-2</v>
      </c>
      <c r="H16" s="21">
        <v>5.92618216660614E-2</v>
      </c>
      <c r="I16" s="21">
        <v>5.7895383146340199E-2</v>
      </c>
      <c r="J16" s="21">
        <v>6.9119964756161098E-2</v>
      </c>
      <c r="K16" s="21">
        <v>8.7239599400240397E-2</v>
      </c>
      <c r="L16" s="21">
        <v>7.4395981630832997E-2</v>
      </c>
      <c r="M16" s="21"/>
      <c r="N16" s="21">
        <v>3.1907923181430001E-2</v>
      </c>
      <c r="O16" s="21">
        <v>6.9482821453471594E-2</v>
      </c>
      <c r="P16" s="21">
        <v>0.104280619983854</v>
      </c>
      <c r="Q16" s="21">
        <v>8.8059887839805007E-2</v>
      </c>
      <c r="R16" s="21"/>
      <c r="S16" s="21">
        <v>6.1281204816992403E-2</v>
      </c>
      <c r="T16" s="21">
        <v>7.9503130167812505E-2</v>
      </c>
      <c r="U16" s="21">
        <v>7.66094791566128E-2</v>
      </c>
      <c r="V16" s="21">
        <v>5.4395792398729999E-2</v>
      </c>
      <c r="W16" s="21">
        <v>4.4585609833639503E-2</v>
      </c>
      <c r="X16" s="21">
        <v>9.8906017577740105E-2</v>
      </c>
      <c r="Y16" s="21">
        <v>8.7867165447203896E-2</v>
      </c>
      <c r="Z16" s="21">
        <v>3.3504591560790102E-2</v>
      </c>
      <c r="AA16" s="21">
        <v>7.0869497145130203E-2</v>
      </c>
      <c r="AB16" s="21">
        <v>0.10131474828687299</v>
      </c>
      <c r="AC16" s="21">
        <v>4.7313591562937497E-2</v>
      </c>
      <c r="AD16" s="21">
        <v>5.6978356694943E-2</v>
      </c>
      <c r="AE16" s="21"/>
      <c r="AF16" s="21">
        <v>9.8595785747512293E-2</v>
      </c>
      <c r="AG16" s="21">
        <v>4.6739835184540897E-2</v>
      </c>
      <c r="AH16" s="21">
        <v>6.2609464189897407E-2</v>
      </c>
      <c r="AI16" s="21"/>
      <c r="AJ16" s="21">
        <v>8.5102554950842596E-2</v>
      </c>
      <c r="AK16" s="21">
        <v>6.1712377026189501E-2</v>
      </c>
      <c r="AL16" s="21">
        <v>5.4669250863671803E-2</v>
      </c>
      <c r="AM16" s="21"/>
      <c r="AN16" s="21">
        <v>0.110608828686762</v>
      </c>
      <c r="AO16" s="21">
        <v>8.9606572224352699E-2</v>
      </c>
      <c r="AP16" s="21">
        <v>4.9568389709830303E-2</v>
      </c>
      <c r="AQ16" s="21">
        <v>3.6715882980104801E-2</v>
      </c>
      <c r="AR16" s="21">
        <v>0</v>
      </c>
      <c r="AS16" s="21"/>
      <c r="AT16" s="21">
        <v>7.0289129550092394E-2</v>
      </c>
      <c r="AU16" s="21">
        <v>8.49040214770867E-2</v>
      </c>
      <c r="AV16" s="21"/>
      <c r="AW16" s="21">
        <v>5.35907117472098E-2</v>
      </c>
      <c r="AX16" s="21">
        <v>8.33033450171701E-2</v>
      </c>
      <c r="AY16" s="21">
        <v>9.5203637401342397E-2</v>
      </c>
    </row>
    <row r="17" spans="2:51">
      <c r="B17" s="18" t="s">
        <v>140</v>
      </c>
      <c r="C17" s="22">
        <v>0.47359762145537099</v>
      </c>
      <c r="D17" s="22">
        <v>0.53136563458998798</v>
      </c>
      <c r="E17" s="22">
        <v>0.41792711374740898</v>
      </c>
      <c r="F17" s="22"/>
      <c r="G17" s="22">
        <v>0.52357081292746299</v>
      </c>
      <c r="H17" s="22">
        <v>0.49656266207810901</v>
      </c>
      <c r="I17" s="22">
        <v>0.54040386880964897</v>
      </c>
      <c r="J17" s="22">
        <v>0.46784188061722698</v>
      </c>
      <c r="K17" s="22">
        <v>0.40586030032801002</v>
      </c>
      <c r="L17" s="22">
        <v>0.44303528438004902</v>
      </c>
      <c r="M17" s="22"/>
      <c r="N17" s="22">
        <v>0.63907796380288495</v>
      </c>
      <c r="O17" s="22">
        <v>0.47626595043343201</v>
      </c>
      <c r="P17" s="22">
        <v>0.36909667322366502</v>
      </c>
      <c r="Q17" s="22">
        <v>0.38512981031277799</v>
      </c>
      <c r="R17" s="22"/>
      <c r="S17" s="22">
        <v>0.60067396268541995</v>
      </c>
      <c r="T17" s="22">
        <v>0.42625410390104901</v>
      </c>
      <c r="U17" s="22">
        <v>0.530584786057265</v>
      </c>
      <c r="V17" s="22">
        <v>0.45358701668394902</v>
      </c>
      <c r="W17" s="22">
        <v>0.53384596085997105</v>
      </c>
      <c r="X17" s="22">
        <v>0.35956213350646499</v>
      </c>
      <c r="Y17" s="22">
        <v>0.436849063079916</v>
      </c>
      <c r="Z17" s="22">
        <v>0.57051124632946604</v>
      </c>
      <c r="AA17" s="22">
        <v>0.462380729682347</v>
      </c>
      <c r="AB17" s="22">
        <v>0.42119454662379002</v>
      </c>
      <c r="AC17" s="22">
        <v>0.44143395118968198</v>
      </c>
      <c r="AD17" s="22">
        <v>0.50177997601661795</v>
      </c>
      <c r="AE17" s="22"/>
      <c r="AF17" s="22">
        <v>0.36669272757583599</v>
      </c>
      <c r="AG17" s="22">
        <v>0.57914918051027198</v>
      </c>
      <c r="AH17" s="22">
        <v>0.43824258140305</v>
      </c>
      <c r="AI17" s="22"/>
      <c r="AJ17" s="22">
        <v>0.48189869114918099</v>
      </c>
      <c r="AK17" s="22">
        <v>0.54122466702392702</v>
      </c>
      <c r="AL17" s="22">
        <v>0.56983276922340098</v>
      </c>
      <c r="AM17" s="22"/>
      <c r="AN17" s="22">
        <v>0.28788443476988701</v>
      </c>
      <c r="AO17" s="22">
        <v>0.48271278252188599</v>
      </c>
      <c r="AP17" s="22">
        <v>0.56363364781662595</v>
      </c>
      <c r="AQ17" s="22">
        <v>0.67140912308760703</v>
      </c>
      <c r="AR17" s="22">
        <v>0.82373708006979196</v>
      </c>
      <c r="AS17" s="22"/>
      <c r="AT17" s="22">
        <v>0.46967750727225199</v>
      </c>
      <c r="AU17" s="22">
        <v>0.50989617222042705</v>
      </c>
      <c r="AV17" s="22"/>
      <c r="AW17" s="22">
        <v>0.59207502757991204</v>
      </c>
      <c r="AX17" s="22">
        <v>0.39995626263352202</v>
      </c>
      <c r="AY17" s="22">
        <v>0.32198005172886601</v>
      </c>
    </row>
    <row r="18" spans="2:51">
      <c r="B18" t="s">
        <v>17</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1075</v>
      </c>
      <c r="D7" s="10">
        <v>484</v>
      </c>
      <c r="E7" s="10">
        <v>589</v>
      </c>
      <c r="F7" s="10"/>
      <c r="G7" s="10">
        <v>111</v>
      </c>
      <c r="H7" s="10">
        <v>134</v>
      </c>
      <c r="I7" s="10">
        <v>170</v>
      </c>
      <c r="J7" s="10">
        <v>175</v>
      </c>
      <c r="K7" s="10">
        <v>219</v>
      </c>
      <c r="L7" s="10">
        <v>266</v>
      </c>
      <c r="M7" s="10"/>
      <c r="N7" s="10">
        <v>314</v>
      </c>
      <c r="O7" s="10">
        <v>306</v>
      </c>
      <c r="P7" s="10">
        <v>182</v>
      </c>
      <c r="Q7" s="10">
        <v>269</v>
      </c>
      <c r="R7" s="10"/>
      <c r="S7" s="10">
        <v>114</v>
      </c>
      <c r="T7" s="10">
        <v>150</v>
      </c>
      <c r="U7" s="10">
        <v>102</v>
      </c>
      <c r="V7" s="10">
        <v>93</v>
      </c>
      <c r="W7" s="10">
        <v>87</v>
      </c>
      <c r="X7" s="10">
        <v>89</v>
      </c>
      <c r="Y7" s="10">
        <v>85</v>
      </c>
      <c r="Z7" s="10">
        <v>43</v>
      </c>
      <c r="AA7" s="10">
        <v>130</v>
      </c>
      <c r="AB7" s="10">
        <v>91</v>
      </c>
      <c r="AC7" s="10">
        <v>56</v>
      </c>
      <c r="AD7" s="10">
        <v>35</v>
      </c>
      <c r="AE7" s="10"/>
      <c r="AF7" s="10">
        <v>438</v>
      </c>
      <c r="AG7" s="10">
        <v>447</v>
      </c>
      <c r="AH7" s="10">
        <v>124</v>
      </c>
      <c r="AI7" s="10"/>
      <c r="AJ7" s="10">
        <v>241</v>
      </c>
      <c r="AK7" s="10">
        <v>333</v>
      </c>
      <c r="AL7" s="10">
        <v>78</v>
      </c>
      <c r="AM7" s="10"/>
      <c r="AN7" s="10">
        <v>238</v>
      </c>
      <c r="AO7" s="10">
        <v>183</v>
      </c>
      <c r="AP7" s="10">
        <v>262</v>
      </c>
      <c r="AQ7" s="10">
        <v>120</v>
      </c>
      <c r="AR7" s="10">
        <v>12</v>
      </c>
      <c r="AS7" s="10"/>
      <c r="AT7" s="10">
        <v>982</v>
      </c>
      <c r="AU7" s="10">
        <v>85</v>
      </c>
      <c r="AV7" s="10"/>
      <c r="AW7" s="10">
        <v>504</v>
      </c>
      <c r="AX7" s="10">
        <v>115</v>
      </c>
      <c r="AY7" s="10">
        <v>456</v>
      </c>
    </row>
    <row r="8" spans="2:51" ht="30" customHeight="1">
      <c r="B8" s="11" t="s">
        <v>112</v>
      </c>
      <c r="C8" s="11">
        <v>1073</v>
      </c>
      <c r="D8" s="11">
        <v>499</v>
      </c>
      <c r="E8" s="11">
        <v>573</v>
      </c>
      <c r="F8" s="11"/>
      <c r="G8" s="11">
        <v>130</v>
      </c>
      <c r="H8" s="11">
        <v>164</v>
      </c>
      <c r="I8" s="11">
        <v>190</v>
      </c>
      <c r="J8" s="11">
        <v>172</v>
      </c>
      <c r="K8" s="11">
        <v>180</v>
      </c>
      <c r="L8" s="11">
        <v>238</v>
      </c>
      <c r="M8" s="11"/>
      <c r="N8" s="11">
        <v>285</v>
      </c>
      <c r="O8" s="11">
        <v>285</v>
      </c>
      <c r="P8" s="11">
        <v>210</v>
      </c>
      <c r="Q8" s="11">
        <v>290</v>
      </c>
      <c r="R8" s="11"/>
      <c r="S8" s="11">
        <v>140</v>
      </c>
      <c r="T8" s="11">
        <v>142</v>
      </c>
      <c r="U8" s="11">
        <v>87</v>
      </c>
      <c r="V8" s="11">
        <v>100</v>
      </c>
      <c r="W8" s="11">
        <v>83</v>
      </c>
      <c r="X8" s="11">
        <v>93</v>
      </c>
      <c r="Y8" s="11">
        <v>80</v>
      </c>
      <c r="Z8" s="11">
        <v>35</v>
      </c>
      <c r="AA8" s="11">
        <v>127</v>
      </c>
      <c r="AB8" s="11">
        <v>92</v>
      </c>
      <c r="AC8" s="11">
        <v>55</v>
      </c>
      <c r="AD8" s="11">
        <v>40</v>
      </c>
      <c r="AE8" s="11"/>
      <c r="AF8" s="11">
        <v>420</v>
      </c>
      <c r="AG8" s="11">
        <v>442</v>
      </c>
      <c r="AH8" s="11">
        <v>136</v>
      </c>
      <c r="AI8" s="11"/>
      <c r="AJ8" s="11">
        <v>228</v>
      </c>
      <c r="AK8" s="11">
        <v>344</v>
      </c>
      <c r="AL8" s="11">
        <v>75</v>
      </c>
      <c r="AM8" s="11"/>
      <c r="AN8" s="11">
        <v>238</v>
      </c>
      <c r="AO8" s="11">
        <v>192</v>
      </c>
      <c r="AP8" s="11">
        <v>259</v>
      </c>
      <c r="AQ8" s="11">
        <v>115</v>
      </c>
      <c r="AR8" s="11">
        <v>12</v>
      </c>
      <c r="AS8" s="11"/>
      <c r="AT8" s="11">
        <v>964</v>
      </c>
      <c r="AU8" s="11">
        <v>101</v>
      </c>
      <c r="AV8" s="11"/>
      <c r="AW8" s="11">
        <v>476</v>
      </c>
      <c r="AX8" s="11">
        <v>127</v>
      </c>
      <c r="AY8" s="11">
        <v>470</v>
      </c>
    </row>
    <row r="9" spans="2:51">
      <c r="B9" s="18" t="s">
        <v>133</v>
      </c>
      <c r="C9" s="17">
        <v>0.13644143738119099</v>
      </c>
      <c r="D9" s="17">
        <v>0.155322814065395</v>
      </c>
      <c r="E9" s="17">
        <v>0.12048287396431</v>
      </c>
      <c r="F9" s="17"/>
      <c r="G9" s="17">
        <v>0.18083899359856601</v>
      </c>
      <c r="H9" s="17">
        <v>0.13426743931027099</v>
      </c>
      <c r="I9" s="17">
        <v>0.162374302456924</v>
      </c>
      <c r="J9" s="17">
        <v>8.5662734177069905E-2</v>
      </c>
      <c r="K9" s="17">
        <v>0.107625129821826</v>
      </c>
      <c r="L9" s="17">
        <v>0.15147339588600101</v>
      </c>
      <c r="M9" s="17"/>
      <c r="N9" s="17">
        <v>0.173084427297334</v>
      </c>
      <c r="O9" s="17">
        <v>0.139666393116683</v>
      </c>
      <c r="P9" s="17">
        <v>0.12631025960176601</v>
      </c>
      <c r="Q9" s="17">
        <v>0.10257629712307501</v>
      </c>
      <c r="R9" s="17"/>
      <c r="S9" s="17">
        <v>0.15118819652504401</v>
      </c>
      <c r="T9" s="17">
        <v>0.124030679283886</v>
      </c>
      <c r="U9" s="17">
        <v>0.13032174589502499</v>
      </c>
      <c r="V9" s="17">
        <v>0.10832876035412201</v>
      </c>
      <c r="W9" s="17">
        <v>0.12216181952525899</v>
      </c>
      <c r="X9" s="17">
        <v>0.12786092086640599</v>
      </c>
      <c r="Y9" s="17">
        <v>0.18408732272251699</v>
      </c>
      <c r="Z9" s="17">
        <v>0.194183206243525</v>
      </c>
      <c r="AA9" s="17">
        <v>0.12115019734125</v>
      </c>
      <c r="AB9" s="17">
        <v>0.14190219986955799</v>
      </c>
      <c r="AC9" s="17">
        <v>9.7183964079332497E-2</v>
      </c>
      <c r="AD9" s="17">
        <v>0.206409860253981</v>
      </c>
      <c r="AE9" s="17"/>
      <c r="AF9" s="17">
        <v>0.118497808128493</v>
      </c>
      <c r="AG9" s="17">
        <v>0.153965559148628</v>
      </c>
      <c r="AH9" s="17">
        <v>0.104339031115564</v>
      </c>
      <c r="AI9" s="17"/>
      <c r="AJ9" s="17">
        <v>0.153609723544822</v>
      </c>
      <c r="AK9" s="17">
        <v>0.183192998627319</v>
      </c>
      <c r="AL9" s="17">
        <v>0.15576145315009801</v>
      </c>
      <c r="AM9" s="17"/>
      <c r="AN9" s="17">
        <v>0.12709841090539001</v>
      </c>
      <c r="AO9" s="17">
        <v>0.15293523764685399</v>
      </c>
      <c r="AP9" s="17">
        <v>0.154762304874003</v>
      </c>
      <c r="AQ9" s="17">
        <v>0.18612128633351999</v>
      </c>
      <c r="AR9" s="17">
        <v>0.146187213903991</v>
      </c>
      <c r="AS9" s="17"/>
      <c r="AT9" s="17">
        <v>0.124368201463252</v>
      </c>
      <c r="AU9" s="17">
        <v>0.26395907634527899</v>
      </c>
      <c r="AV9" s="17"/>
      <c r="AW9" s="17">
        <v>0.18023345664828999</v>
      </c>
      <c r="AX9" s="17">
        <v>0.180681074709098</v>
      </c>
      <c r="AY9" s="17">
        <v>8.0170231297168507E-2</v>
      </c>
    </row>
    <row r="10" spans="2:51">
      <c r="B10" s="18" t="s">
        <v>134</v>
      </c>
      <c r="C10" s="17">
        <v>0.40198231086765202</v>
      </c>
      <c r="D10" s="17">
        <v>0.42988505952925998</v>
      </c>
      <c r="E10" s="17">
        <v>0.37911268564532202</v>
      </c>
      <c r="F10" s="17"/>
      <c r="G10" s="17">
        <v>0.35256902839577497</v>
      </c>
      <c r="H10" s="17">
        <v>0.39372205300124002</v>
      </c>
      <c r="I10" s="17">
        <v>0.44106271318885198</v>
      </c>
      <c r="J10" s="17">
        <v>0.46958649194982799</v>
      </c>
      <c r="K10" s="17">
        <v>0.36573041459424599</v>
      </c>
      <c r="L10" s="17">
        <v>0.38180487802493601</v>
      </c>
      <c r="M10" s="17"/>
      <c r="N10" s="17">
        <v>0.493387642232548</v>
      </c>
      <c r="O10" s="17">
        <v>0.42525700837944103</v>
      </c>
      <c r="P10" s="17">
        <v>0.30097352891921803</v>
      </c>
      <c r="Q10" s="17">
        <v>0.36355403956131899</v>
      </c>
      <c r="R10" s="17"/>
      <c r="S10" s="17">
        <v>0.46331970896208902</v>
      </c>
      <c r="T10" s="17">
        <v>0.40260202335990097</v>
      </c>
      <c r="U10" s="17">
        <v>0.32576892834951798</v>
      </c>
      <c r="V10" s="17">
        <v>0.41823061144121298</v>
      </c>
      <c r="W10" s="17">
        <v>0.463008918083952</v>
      </c>
      <c r="X10" s="17">
        <v>0.35844626157875897</v>
      </c>
      <c r="Y10" s="17">
        <v>0.37011391837166502</v>
      </c>
      <c r="Z10" s="17">
        <v>0.322101408176517</v>
      </c>
      <c r="AA10" s="17">
        <v>0.39903249493302401</v>
      </c>
      <c r="AB10" s="17">
        <v>0.36900067339943199</v>
      </c>
      <c r="AC10" s="17">
        <v>0.44525323146938001</v>
      </c>
      <c r="AD10" s="17">
        <v>0.44438951343188399</v>
      </c>
      <c r="AE10" s="17"/>
      <c r="AF10" s="17">
        <v>0.37431328599876801</v>
      </c>
      <c r="AG10" s="17">
        <v>0.48266196307417603</v>
      </c>
      <c r="AH10" s="17">
        <v>0.25646957152413602</v>
      </c>
      <c r="AI10" s="17"/>
      <c r="AJ10" s="17">
        <v>0.40044174167123697</v>
      </c>
      <c r="AK10" s="17">
        <v>0.47352245861310399</v>
      </c>
      <c r="AL10" s="17">
        <v>0.41478247441502297</v>
      </c>
      <c r="AM10" s="17"/>
      <c r="AN10" s="17">
        <v>0.32973146681689502</v>
      </c>
      <c r="AO10" s="17">
        <v>0.368576801928505</v>
      </c>
      <c r="AP10" s="17">
        <v>0.42734246341670601</v>
      </c>
      <c r="AQ10" s="17">
        <v>0.52087987758158405</v>
      </c>
      <c r="AR10" s="17">
        <v>0.60911622002253296</v>
      </c>
      <c r="AS10" s="17"/>
      <c r="AT10" s="17">
        <v>0.399890091029662</v>
      </c>
      <c r="AU10" s="17">
        <v>0.42540686943883499</v>
      </c>
      <c r="AV10" s="17"/>
      <c r="AW10" s="17">
        <v>0.45801171355834203</v>
      </c>
      <c r="AX10" s="17">
        <v>0.44059139885493798</v>
      </c>
      <c r="AY10" s="17">
        <v>0.334827178659936</v>
      </c>
    </row>
    <row r="11" spans="2:51">
      <c r="B11" s="18" t="s">
        <v>135</v>
      </c>
      <c r="C11" s="17">
        <v>0.24354549481743701</v>
      </c>
      <c r="D11" s="17">
        <v>0.225904308286758</v>
      </c>
      <c r="E11" s="17">
        <v>0.25977774579558599</v>
      </c>
      <c r="F11" s="17"/>
      <c r="G11" s="17">
        <v>0.22271932693843199</v>
      </c>
      <c r="H11" s="17">
        <v>0.238662810305491</v>
      </c>
      <c r="I11" s="17">
        <v>0.239679548412251</v>
      </c>
      <c r="J11" s="17">
        <v>0.21309185555849799</v>
      </c>
      <c r="K11" s="17">
        <v>0.25805597359266202</v>
      </c>
      <c r="L11" s="17">
        <v>0.27247212371155199</v>
      </c>
      <c r="M11" s="17"/>
      <c r="N11" s="17">
        <v>0.21457064351441399</v>
      </c>
      <c r="O11" s="17">
        <v>0.21600387175532301</v>
      </c>
      <c r="P11" s="17">
        <v>0.30469493842114298</v>
      </c>
      <c r="Q11" s="17">
        <v>0.25548938476062999</v>
      </c>
      <c r="R11" s="17"/>
      <c r="S11" s="17">
        <v>0.23505807605873599</v>
      </c>
      <c r="T11" s="17">
        <v>0.30022388890795398</v>
      </c>
      <c r="U11" s="17">
        <v>0.26576134088942699</v>
      </c>
      <c r="V11" s="17">
        <v>0.24713317298997201</v>
      </c>
      <c r="W11" s="17">
        <v>0.183379856682447</v>
      </c>
      <c r="X11" s="17">
        <v>0.27109193046094998</v>
      </c>
      <c r="Y11" s="17">
        <v>0.25812894032418399</v>
      </c>
      <c r="Z11" s="17">
        <v>0.18962184160015</v>
      </c>
      <c r="AA11" s="17">
        <v>0.28923611094474699</v>
      </c>
      <c r="AB11" s="17">
        <v>0.18252796822759501</v>
      </c>
      <c r="AC11" s="17">
        <v>0.16263585780347101</v>
      </c>
      <c r="AD11" s="17">
        <v>0.199816344519468</v>
      </c>
      <c r="AE11" s="17"/>
      <c r="AF11" s="17">
        <v>0.284852503769499</v>
      </c>
      <c r="AG11" s="17">
        <v>0.19764243827085801</v>
      </c>
      <c r="AH11" s="17">
        <v>0.31904944713898697</v>
      </c>
      <c r="AI11" s="17"/>
      <c r="AJ11" s="17">
        <v>0.28367388317039399</v>
      </c>
      <c r="AK11" s="17">
        <v>0.19859298091536301</v>
      </c>
      <c r="AL11" s="17">
        <v>0.169514956591302</v>
      </c>
      <c r="AM11" s="17"/>
      <c r="AN11" s="17">
        <v>0.25959427331726298</v>
      </c>
      <c r="AO11" s="17">
        <v>0.26846108659708001</v>
      </c>
      <c r="AP11" s="17">
        <v>0.22151220200689001</v>
      </c>
      <c r="AQ11" s="17">
        <v>0.18089836931558501</v>
      </c>
      <c r="AR11" s="17">
        <v>0.18150067883141</v>
      </c>
      <c r="AS11" s="17"/>
      <c r="AT11" s="17">
        <v>0.25050683900461101</v>
      </c>
      <c r="AU11" s="17">
        <v>0.198126191435366</v>
      </c>
      <c r="AV11" s="17"/>
      <c r="AW11" s="17">
        <v>0.193522149203775</v>
      </c>
      <c r="AX11" s="17">
        <v>0.206761659628764</v>
      </c>
      <c r="AY11" s="17">
        <v>0.30412433720292797</v>
      </c>
    </row>
    <row r="12" spans="2:51">
      <c r="B12" s="18" t="s">
        <v>136</v>
      </c>
      <c r="C12" s="17">
        <v>0.103884256649366</v>
      </c>
      <c r="D12" s="17">
        <v>8.8897672247573001E-2</v>
      </c>
      <c r="E12" s="17">
        <v>0.113744074021183</v>
      </c>
      <c r="F12" s="17"/>
      <c r="G12" s="17">
        <v>0.126372176290314</v>
      </c>
      <c r="H12" s="17">
        <v>0.117007836853235</v>
      </c>
      <c r="I12" s="17">
        <v>6.21358115279965E-2</v>
      </c>
      <c r="J12" s="17">
        <v>0.107663939897905</v>
      </c>
      <c r="K12" s="17">
        <v>0.123862147508759</v>
      </c>
      <c r="L12" s="17">
        <v>9.8170801049531395E-2</v>
      </c>
      <c r="M12" s="17"/>
      <c r="N12" s="17">
        <v>6.1082491161172099E-2</v>
      </c>
      <c r="O12" s="17">
        <v>0.137065506520577</v>
      </c>
      <c r="P12" s="17">
        <v>0.103524096645508</v>
      </c>
      <c r="Q12" s="17">
        <v>0.112151325526751</v>
      </c>
      <c r="R12" s="17"/>
      <c r="S12" s="17">
        <v>6.4929860332238701E-2</v>
      </c>
      <c r="T12" s="17">
        <v>4.9193333171727999E-2</v>
      </c>
      <c r="U12" s="17">
        <v>0.153981139315712</v>
      </c>
      <c r="V12" s="17">
        <v>0.111650506995551</v>
      </c>
      <c r="W12" s="17">
        <v>0.122955021476595</v>
      </c>
      <c r="X12" s="17">
        <v>0.15684135440502001</v>
      </c>
      <c r="Y12" s="17">
        <v>6.8609844375043694E-2</v>
      </c>
      <c r="Z12" s="17">
        <v>0.14091427082354199</v>
      </c>
      <c r="AA12" s="17">
        <v>0.106337210057682</v>
      </c>
      <c r="AB12" s="17">
        <v>0.122157063543054</v>
      </c>
      <c r="AC12" s="17">
        <v>0.160460372552543</v>
      </c>
      <c r="AD12" s="17">
        <v>5.4522843538142997E-2</v>
      </c>
      <c r="AE12" s="17"/>
      <c r="AF12" s="17">
        <v>0.105050002172006</v>
      </c>
      <c r="AG12" s="17">
        <v>9.5123010875079794E-2</v>
      </c>
      <c r="AH12" s="17">
        <v>0.12725403282969</v>
      </c>
      <c r="AI12" s="17"/>
      <c r="AJ12" s="17">
        <v>8.5274236336026696E-2</v>
      </c>
      <c r="AK12" s="17">
        <v>7.8452319052525005E-2</v>
      </c>
      <c r="AL12" s="17">
        <v>0.11428840262843901</v>
      </c>
      <c r="AM12" s="17"/>
      <c r="AN12" s="17">
        <v>0.10489262149928</v>
      </c>
      <c r="AO12" s="17">
        <v>0.10878116377988099</v>
      </c>
      <c r="AP12" s="17">
        <v>0.103802561511545</v>
      </c>
      <c r="AQ12" s="17">
        <v>7.2589393100953803E-2</v>
      </c>
      <c r="AR12" s="17">
        <v>6.3195887242065305E-2</v>
      </c>
      <c r="AS12" s="17"/>
      <c r="AT12" s="17">
        <v>0.107131396388397</v>
      </c>
      <c r="AU12" s="17">
        <v>4.9144887899449798E-2</v>
      </c>
      <c r="AV12" s="17"/>
      <c r="AW12" s="17">
        <v>9.5092225281854695E-2</v>
      </c>
      <c r="AX12" s="17">
        <v>0.103009993363884</v>
      </c>
      <c r="AY12" s="17">
        <v>0.113027404828924</v>
      </c>
    </row>
    <row r="13" spans="2:51">
      <c r="B13" s="18" t="s">
        <v>137</v>
      </c>
      <c r="C13" s="17">
        <v>6.3902078211213395E-2</v>
      </c>
      <c r="D13" s="17">
        <v>6.9705171097943205E-2</v>
      </c>
      <c r="E13" s="17">
        <v>5.9075563215452299E-2</v>
      </c>
      <c r="F13" s="17"/>
      <c r="G13" s="17">
        <v>4.4163259947408599E-2</v>
      </c>
      <c r="H13" s="17">
        <v>6.9767182246603401E-2</v>
      </c>
      <c r="I13" s="17">
        <v>4.70278507088248E-2</v>
      </c>
      <c r="J13" s="17">
        <v>7.9399064824207402E-2</v>
      </c>
      <c r="K13" s="17">
        <v>9.2029939203959896E-2</v>
      </c>
      <c r="L13" s="17">
        <v>5.1670077889965298E-2</v>
      </c>
      <c r="M13" s="17"/>
      <c r="N13" s="17">
        <v>3.8187256697240803E-2</v>
      </c>
      <c r="O13" s="17">
        <v>5.18260039680754E-2</v>
      </c>
      <c r="P13" s="17">
        <v>8.4220135964387002E-2</v>
      </c>
      <c r="Q13" s="17">
        <v>8.7246405277958294E-2</v>
      </c>
      <c r="R13" s="17"/>
      <c r="S13" s="17">
        <v>3.87062475817063E-2</v>
      </c>
      <c r="T13" s="17">
        <v>7.3874799586311393E-2</v>
      </c>
      <c r="U13" s="17">
        <v>6.5738931392783098E-2</v>
      </c>
      <c r="V13" s="17">
        <v>5.4411433547565002E-2</v>
      </c>
      <c r="W13" s="17">
        <v>6.0553149795386903E-2</v>
      </c>
      <c r="X13" s="17">
        <v>4.1338262808892197E-2</v>
      </c>
      <c r="Y13" s="17">
        <v>5.8107487713953201E-2</v>
      </c>
      <c r="Z13" s="17">
        <v>9.1070276597576993E-2</v>
      </c>
      <c r="AA13" s="17">
        <v>5.9423513554559201E-2</v>
      </c>
      <c r="AB13" s="17">
        <v>8.8796815178351904E-2</v>
      </c>
      <c r="AC13" s="17">
        <v>9.69461429164101E-2</v>
      </c>
      <c r="AD13" s="17">
        <v>9.4861438256523906E-2</v>
      </c>
      <c r="AE13" s="17"/>
      <c r="AF13" s="17">
        <v>6.4923665796765104E-2</v>
      </c>
      <c r="AG13" s="17">
        <v>4.2803129292747898E-2</v>
      </c>
      <c r="AH13" s="17">
        <v>0.12722965884499199</v>
      </c>
      <c r="AI13" s="17"/>
      <c r="AJ13" s="17">
        <v>3.78906009305022E-2</v>
      </c>
      <c r="AK13" s="17">
        <v>2.7434255826254101E-2</v>
      </c>
      <c r="AL13" s="17">
        <v>8.7903040560957602E-2</v>
      </c>
      <c r="AM13" s="17"/>
      <c r="AN13" s="17">
        <v>0.101207462048075</v>
      </c>
      <c r="AO13" s="17">
        <v>4.5066494127247801E-2</v>
      </c>
      <c r="AP13" s="17">
        <v>5.0851407878249703E-2</v>
      </c>
      <c r="AQ13" s="17">
        <v>3.2354927819831798E-2</v>
      </c>
      <c r="AR13" s="17">
        <v>0</v>
      </c>
      <c r="AS13" s="17"/>
      <c r="AT13" s="17">
        <v>6.5631043374216894E-2</v>
      </c>
      <c r="AU13" s="17">
        <v>3.00717051577458E-2</v>
      </c>
      <c r="AV13" s="17"/>
      <c r="AW13" s="17">
        <v>5.2327808730863901E-2</v>
      </c>
      <c r="AX13" s="17">
        <v>5.3258775366953198E-2</v>
      </c>
      <c r="AY13" s="17">
        <v>7.8492320857040707E-2</v>
      </c>
    </row>
    <row r="14" spans="2:51">
      <c r="B14" s="18" t="s">
        <v>119</v>
      </c>
      <c r="C14" s="17">
        <v>5.0244422073141698E-2</v>
      </c>
      <c r="D14" s="17">
        <v>3.0284974773070499E-2</v>
      </c>
      <c r="E14" s="17">
        <v>6.7807057358146794E-2</v>
      </c>
      <c r="F14" s="17"/>
      <c r="G14" s="17">
        <v>7.33372148295037E-2</v>
      </c>
      <c r="H14" s="17">
        <v>4.6572678283160897E-2</v>
      </c>
      <c r="I14" s="17">
        <v>4.7719773705151E-2</v>
      </c>
      <c r="J14" s="17">
        <v>4.4595913592491598E-2</v>
      </c>
      <c r="K14" s="17">
        <v>5.2696395278546602E-2</v>
      </c>
      <c r="L14" s="17">
        <v>4.4408723438014101E-2</v>
      </c>
      <c r="M14" s="17"/>
      <c r="N14" s="17">
        <v>1.96875390972912E-2</v>
      </c>
      <c r="O14" s="17">
        <v>3.0181216259900601E-2</v>
      </c>
      <c r="P14" s="17">
        <v>8.0277040447977802E-2</v>
      </c>
      <c r="Q14" s="17">
        <v>7.8982547750267404E-2</v>
      </c>
      <c r="R14" s="17"/>
      <c r="S14" s="17">
        <v>4.6797910540186297E-2</v>
      </c>
      <c r="T14" s="17">
        <v>5.0075275690219301E-2</v>
      </c>
      <c r="U14" s="17">
        <v>5.84279141575356E-2</v>
      </c>
      <c r="V14" s="17">
        <v>6.0245514671577599E-2</v>
      </c>
      <c r="W14" s="17">
        <v>4.79412344363596E-2</v>
      </c>
      <c r="X14" s="17">
        <v>4.4421269879973399E-2</v>
      </c>
      <c r="Y14" s="17">
        <v>6.0952486492637098E-2</v>
      </c>
      <c r="Z14" s="17">
        <v>6.2108996558689303E-2</v>
      </c>
      <c r="AA14" s="17">
        <v>2.4820473168737801E-2</v>
      </c>
      <c r="AB14" s="17">
        <v>9.5615279782009094E-2</v>
      </c>
      <c r="AC14" s="17">
        <v>3.7520431178864201E-2</v>
      </c>
      <c r="AD14" s="17">
        <v>0</v>
      </c>
      <c r="AE14" s="17"/>
      <c r="AF14" s="17">
        <v>5.2362734134469201E-2</v>
      </c>
      <c r="AG14" s="17">
        <v>2.7803899338509901E-2</v>
      </c>
      <c r="AH14" s="17">
        <v>6.5658258546630696E-2</v>
      </c>
      <c r="AI14" s="17"/>
      <c r="AJ14" s="17">
        <v>3.91098143470184E-2</v>
      </c>
      <c r="AK14" s="17">
        <v>3.8804986965433802E-2</v>
      </c>
      <c r="AL14" s="17">
        <v>5.7749672654179997E-2</v>
      </c>
      <c r="AM14" s="17"/>
      <c r="AN14" s="17">
        <v>7.7475765413097294E-2</v>
      </c>
      <c r="AO14" s="17">
        <v>5.6179215920432402E-2</v>
      </c>
      <c r="AP14" s="17">
        <v>4.1729060312607001E-2</v>
      </c>
      <c r="AQ14" s="17">
        <v>7.1561458485247201E-3</v>
      </c>
      <c r="AR14" s="17">
        <v>0</v>
      </c>
      <c r="AS14" s="17"/>
      <c r="AT14" s="17">
        <v>5.2472428739860702E-2</v>
      </c>
      <c r="AU14" s="17">
        <v>3.3291269723323899E-2</v>
      </c>
      <c r="AV14" s="17"/>
      <c r="AW14" s="17">
        <v>2.0812646576874198E-2</v>
      </c>
      <c r="AX14" s="17">
        <v>1.56970980763627E-2</v>
      </c>
      <c r="AY14" s="17">
        <v>8.9358527154002707E-2</v>
      </c>
    </row>
    <row r="15" spans="2:51">
      <c r="B15" s="18" t="s">
        <v>138</v>
      </c>
      <c r="C15" s="21">
        <v>0.53842374824884298</v>
      </c>
      <c r="D15" s="21">
        <v>0.58520787359465498</v>
      </c>
      <c r="E15" s="21">
        <v>0.49959555960963198</v>
      </c>
      <c r="F15" s="21"/>
      <c r="G15" s="21">
        <v>0.53340802199434101</v>
      </c>
      <c r="H15" s="21">
        <v>0.52798949231151004</v>
      </c>
      <c r="I15" s="21">
        <v>0.60343701564577601</v>
      </c>
      <c r="J15" s="21">
        <v>0.55524922612689798</v>
      </c>
      <c r="K15" s="21">
        <v>0.47335554441607203</v>
      </c>
      <c r="L15" s="21">
        <v>0.53327827391093696</v>
      </c>
      <c r="M15" s="21"/>
      <c r="N15" s="21">
        <v>0.66647206952988203</v>
      </c>
      <c r="O15" s="21">
        <v>0.56492340149612397</v>
      </c>
      <c r="P15" s="21">
        <v>0.42728378852098398</v>
      </c>
      <c r="Q15" s="21">
        <v>0.46613033668439402</v>
      </c>
      <c r="R15" s="21"/>
      <c r="S15" s="21">
        <v>0.61450790548713297</v>
      </c>
      <c r="T15" s="21">
        <v>0.52663270264378803</v>
      </c>
      <c r="U15" s="21">
        <v>0.45609067424454203</v>
      </c>
      <c r="V15" s="21">
        <v>0.52655937179533496</v>
      </c>
      <c r="W15" s="21">
        <v>0.58517073760921101</v>
      </c>
      <c r="X15" s="21">
        <v>0.48630718244516402</v>
      </c>
      <c r="Y15" s="21">
        <v>0.55420124109418201</v>
      </c>
      <c r="Z15" s="21">
        <v>0.51628461442004203</v>
      </c>
      <c r="AA15" s="21">
        <v>0.52018269227427405</v>
      </c>
      <c r="AB15" s="21">
        <v>0.51090287326898998</v>
      </c>
      <c r="AC15" s="21">
        <v>0.54243719554871295</v>
      </c>
      <c r="AD15" s="21">
        <v>0.65079937368586505</v>
      </c>
      <c r="AE15" s="21"/>
      <c r="AF15" s="21">
        <v>0.49281109412726098</v>
      </c>
      <c r="AG15" s="21">
        <v>0.63662752222280405</v>
      </c>
      <c r="AH15" s="21">
        <v>0.36080860263969999</v>
      </c>
      <c r="AI15" s="21"/>
      <c r="AJ15" s="21">
        <v>0.55405146521605897</v>
      </c>
      <c r="AK15" s="21">
        <v>0.65671545724042402</v>
      </c>
      <c r="AL15" s="21">
        <v>0.57054392756512196</v>
      </c>
      <c r="AM15" s="21"/>
      <c r="AN15" s="21">
        <v>0.45682987772228401</v>
      </c>
      <c r="AO15" s="21">
        <v>0.52151203957535897</v>
      </c>
      <c r="AP15" s="21">
        <v>0.58210476829070901</v>
      </c>
      <c r="AQ15" s="21">
        <v>0.70700116391510404</v>
      </c>
      <c r="AR15" s="21">
        <v>0.75530343392652499</v>
      </c>
      <c r="AS15" s="21"/>
      <c r="AT15" s="21">
        <v>0.524258292492915</v>
      </c>
      <c r="AU15" s="21">
        <v>0.68936594578411403</v>
      </c>
      <c r="AV15" s="21"/>
      <c r="AW15" s="21">
        <v>0.63824517020663296</v>
      </c>
      <c r="AX15" s="21">
        <v>0.62127247356403603</v>
      </c>
      <c r="AY15" s="21">
        <v>0.41499740995710499</v>
      </c>
    </row>
    <row r="16" spans="2:51">
      <c r="B16" s="18" t="s">
        <v>139</v>
      </c>
      <c r="C16" s="21">
        <v>0.16778633486057901</v>
      </c>
      <c r="D16" s="21">
        <v>0.158602843345516</v>
      </c>
      <c r="E16" s="21">
        <v>0.17281963723663499</v>
      </c>
      <c r="F16" s="21"/>
      <c r="G16" s="21">
        <v>0.17053543623772299</v>
      </c>
      <c r="H16" s="21">
        <v>0.18677501909983801</v>
      </c>
      <c r="I16" s="21">
        <v>0.109163662236821</v>
      </c>
      <c r="J16" s="21">
        <v>0.18706300472211199</v>
      </c>
      <c r="K16" s="21">
        <v>0.21589208671271901</v>
      </c>
      <c r="L16" s="21">
        <v>0.14984087893949699</v>
      </c>
      <c r="M16" s="21"/>
      <c r="N16" s="21">
        <v>9.9269747858412902E-2</v>
      </c>
      <c r="O16" s="21">
        <v>0.18889151048865199</v>
      </c>
      <c r="P16" s="21">
        <v>0.18774423260989501</v>
      </c>
      <c r="Q16" s="21">
        <v>0.19939773080470899</v>
      </c>
      <c r="R16" s="21"/>
      <c r="S16" s="21">
        <v>0.10363610791394499</v>
      </c>
      <c r="T16" s="21">
        <v>0.123068132758039</v>
      </c>
      <c r="U16" s="21">
        <v>0.219720070708495</v>
      </c>
      <c r="V16" s="21">
        <v>0.16606194054311599</v>
      </c>
      <c r="W16" s="21">
        <v>0.18350817127198199</v>
      </c>
      <c r="X16" s="21">
        <v>0.198179617213912</v>
      </c>
      <c r="Y16" s="21">
        <v>0.12671733208899699</v>
      </c>
      <c r="Z16" s="21">
        <v>0.23198454742111899</v>
      </c>
      <c r="AA16" s="21">
        <v>0.16576072361224101</v>
      </c>
      <c r="AB16" s="21">
        <v>0.210953878721406</v>
      </c>
      <c r="AC16" s="21">
        <v>0.25740651546895299</v>
      </c>
      <c r="AD16" s="21">
        <v>0.14938428179466701</v>
      </c>
      <c r="AE16" s="21"/>
      <c r="AF16" s="21">
        <v>0.169973667968771</v>
      </c>
      <c r="AG16" s="21">
        <v>0.137926140167828</v>
      </c>
      <c r="AH16" s="21">
        <v>0.25448369167468199</v>
      </c>
      <c r="AI16" s="21"/>
      <c r="AJ16" s="21">
        <v>0.12316483726652901</v>
      </c>
      <c r="AK16" s="21">
        <v>0.10588657487877901</v>
      </c>
      <c r="AL16" s="21">
        <v>0.202191443189397</v>
      </c>
      <c r="AM16" s="21"/>
      <c r="AN16" s="21">
        <v>0.20610008354735501</v>
      </c>
      <c r="AO16" s="21">
        <v>0.15384765790712901</v>
      </c>
      <c r="AP16" s="21">
        <v>0.154653969389794</v>
      </c>
      <c r="AQ16" s="21">
        <v>0.104944320920786</v>
      </c>
      <c r="AR16" s="21">
        <v>6.3195887242065305E-2</v>
      </c>
      <c r="AS16" s="21"/>
      <c r="AT16" s="21">
        <v>0.17276243976261399</v>
      </c>
      <c r="AU16" s="21">
        <v>7.92165930571955E-2</v>
      </c>
      <c r="AV16" s="21"/>
      <c r="AW16" s="21">
        <v>0.147420034012719</v>
      </c>
      <c r="AX16" s="21">
        <v>0.156268768730837</v>
      </c>
      <c r="AY16" s="21">
        <v>0.19151972568596401</v>
      </c>
    </row>
    <row r="17" spans="2:51">
      <c r="B17" s="18" t="s">
        <v>140</v>
      </c>
      <c r="C17" s="22">
        <v>0.370637413388263</v>
      </c>
      <c r="D17" s="22">
        <v>0.42660503024913898</v>
      </c>
      <c r="E17" s="22">
        <v>0.32677592237299802</v>
      </c>
      <c r="F17" s="22"/>
      <c r="G17" s="22">
        <v>0.36287258575661802</v>
      </c>
      <c r="H17" s="22">
        <v>0.34121447321167198</v>
      </c>
      <c r="I17" s="22">
        <v>0.49427335340895501</v>
      </c>
      <c r="J17" s="22">
        <v>0.36818622140478602</v>
      </c>
      <c r="K17" s="22">
        <v>0.25746345770335199</v>
      </c>
      <c r="L17" s="22">
        <v>0.38343739497144003</v>
      </c>
      <c r="M17" s="22"/>
      <c r="N17" s="22">
        <v>0.567202321671469</v>
      </c>
      <c r="O17" s="22">
        <v>0.37603189100747197</v>
      </c>
      <c r="P17" s="22">
        <v>0.239539555911089</v>
      </c>
      <c r="Q17" s="22">
        <v>0.266732605879685</v>
      </c>
      <c r="R17" s="22"/>
      <c r="S17" s="22">
        <v>0.51087179757318801</v>
      </c>
      <c r="T17" s="22">
        <v>0.40356456988574801</v>
      </c>
      <c r="U17" s="22">
        <v>0.236370603536047</v>
      </c>
      <c r="V17" s="22">
        <v>0.360497431252219</v>
      </c>
      <c r="W17" s="22">
        <v>0.40166256633722902</v>
      </c>
      <c r="X17" s="22">
        <v>0.28812756523125199</v>
      </c>
      <c r="Y17" s="22">
        <v>0.42748390900518501</v>
      </c>
      <c r="Z17" s="22">
        <v>0.28430006699892302</v>
      </c>
      <c r="AA17" s="22">
        <v>0.35442196866203302</v>
      </c>
      <c r="AB17" s="22">
        <v>0.299948994547584</v>
      </c>
      <c r="AC17" s="22">
        <v>0.28503068007976001</v>
      </c>
      <c r="AD17" s="22">
        <v>0.50141509189119804</v>
      </c>
      <c r="AE17" s="22"/>
      <c r="AF17" s="22">
        <v>0.32283742615849098</v>
      </c>
      <c r="AG17" s="22">
        <v>0.49870138205497599</v>
      </c>
      <c r="AH17" s="22">
        <v>0.106324910965018</v>
      </c>
      <c r="AI17" s="22"/>
      <c r="AJ17" s="22">
        <v>0.43088662794952998</v>
      </c>
      <c r="AK17" s="22">
        <v>0.55082888236164496</v>
      </c>
      <c r="AL17" s="22">
        <v>0.36835248437572499</v>
      </c>
      <c r="AM17" s="22"/>
      <c r="AN17" s="22">
        <v>0.25072979417492902</v>
      </c>
      <c r="AO17" s="22">
        <v>0.36766438166823001</v>
      </c>
      <c r="AP17" s="22">
        <v>0.42745079890091497</v>
      </c>
      <c r="AQ17" s="22">
        <v>0.60205684299431905</v>
      </c>
      <c r="AR17" s="22">
        <v>0.69210754668445995</v>
      </c>
      <c r="AS17" s="22"/>
      <c r="AT17" s="22">
        <v>0.35149585273030098</v>
      </c>
      <c r="AU17" s="22">
        <v>0.61014935272691895</v>
      </c>
      <c r="AV17" s="22"/>
      <c r="AW17" s="22">
        <v>0.49082513619391399</v>
      </c>
      <c r="AX17" s="22">
        <v>0.46500370483319903</v>
      </c>
      <c r="AY17" s="22">
        <v>0.22347768427114001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1075</v>
      </c>
      <c r="D7" s="10">
        <v>484</v>
      </c>
      <c r="E7" s="10">
        <v>589</v>
      </c>
      <c r="F7" s="10"/>
      <c r="G7" s="10">
        <v>111</v>
      </c>
      <c r="H7" s="10">
        <v>134</v>
      </c>
      <c r="I7" s="10">
        <v>170</v>
      </c>
      <c r="J7" s="10">
        <v>175</v>
      </c>
      <c r="K7" s="10">
        <v>219</v>
      </c>
      <c r="L7" s="10">
        <v>266</v>
      </c>
      <c r="M7" s="10"/>
      <c r="N7" s="10">
        <v>314</v>
      </c>
      <c r="O7" s="10">
        <v>306</v>
      </c>
      <c r="P7" s="10">
        <v>182</v>
      </c>
      <c r="Q7" s="10">
        <v>269</v>
      </c>
      <c r="R7" s="10"/>
      <c r="S7" s="10">
        <v>114</v>
      </c>
      <c r="T7" s="10">
        <v>150</v>
      </c>
      <c r="U7" s="10">
        <v>102</v>
      </c>
      <c r="V7" s="10">
        <v>93</v>
      </c>
      <c r="W7" s="10">
        <v>87</v>
      </c>
      <c r="X7" s="10">
        <v>89</v>
      </c>
      <c r="Y7" s="10">
        <v>85</v>
      </c>
      <c r="Z7" s="10">
        <v>43</v>
      </c>
      <c r="AA7" s="10">
        <v>130</v>
      </c>
      <c r="AB7" s="10">
        <v>91</v>
      </c>
      <c r="AC7" s="10">
        <v>56</v>
      </c>
      <c r="AD7" s="10">
        <v>35</v>
      </c>
      <c r="AE7" s="10"/>
      <c r="AF7" s="10">
        <v>438</v>
      </c>
      <c r="AG7" s="10">
        <v>447</v>
      </c>
      <c r="AH7" s="10">
        <v>124</v>
      </c>
      <c r="AI7" s="10"/>
      <c r="AJ7" s="10">
        <v>241</v>
      </c>
      <c r="AK7" s="10">
        <v>333</v>
      </c>
      <c r="AL7" s="10">
        <v>78</v>
      </c>
      <c r="AM7" s="10"/>
      <c r="AN7" s="10">
        <v>238</v>
      </c>
      <c r="AO7" s="10">
        <v>183</v>
      </c>
      <c r="AP7" s="10">
        <v>262</v>
      </c>
      <c r="AQ7" s="10">
        <v>120</v>
      </c>
      <c r="AR7" s="10">
        <v>12</v>
      </c>
      <c r="AS7" s="10"/>
      <c r="AT7" s="10">
        <v>982</v>
      </c>
      <c r="AU7" s="10">
        <v>85</v>
      </c>
      <c r="AV7" s="10"/>
      <c r="AW7" s="10">
        <v>504</v>
      </c>
      <c r="AX7" s="10">
        <v>115</v>
      </c>
      <c r="AY7" s="10">
        <v>456</v>
      </c>
    </row>
    <row r="8" spans="2:51" ht="30" customHeight="1">
      <c r="B8" s="11" t="s">
        <v>112</v>
      </c>
      <c r="C8" s="11">
        <v>1073</v>
      </c>
      <c r="D8" s="11">
        <v>499</v>
      </c>
      <c r="E8" s="11">
        <v>573</v>
      </c>
      <c r="F8" s="11"/>
      <c r="G8" s="11">
        <v>130</v>
      </c>
      <c r="H8" s="11">
        <v>164</v>
      </c>
      <c r="I8" s="11">
        <v>190</v>
      </c>
      <c r="J8" s="11">
        <v>172</v>
      </c>
      <c r="K8" s="11">
        <v>180</v>
      </c>
      <c r="L8" s="11">
        <v>238</v>
      </c>
      <c r="M8" s="11"/>
      <c r="N8" s="11">
        <v>285</v>
      </c>
      <c r="O8" s="11">
        <v>285</v>
      </c>
      <c r="P8" s="11">
        <v>210</v>
      </c>
      <c r="Q8" s="11">
        <v>290</v>
      </c>
      <c r="R8" s="11"/>
      <c r="S8" s="11">
        <v>140</v>
      </c>
      <c r="T8" s="11">
        <v>142</v>
      </c>
      <c r="U8" s="11">
        <v>87</v>
      </c>
      <c r="V8" s="11">
        <v>100</v>
      </c>
      <c r="W8" s="11">
        <v>83</v>
      </c>
      <c r="X8" s="11">
        <v>93</v>
      </c>
      <c r="Y8" s="11">
        <v>80</v>
      </c>
      <c r="Z8" s="11">
        <v>35</v>
      </c>
      <c r="AA8" s="11">
        <v>127</v>
      </c>
      <c r="AB8" s="11">
        <v>92</v>
      </c>
      <c r="AC8" s="11">
        <v>55</v>
      </c>
      <c r="AD8" s="11">
        <v>40</v>
      </c>
      <c r="AE8" s="11"/>
      <c r="AF8" s="11">
        <v>420</v>
      </c>
      <c r="AG8" s="11">
        <v>442</v>
      </c>
      <c r="AH8" s="11">
        <v>136</v>
      </c>
      <c r="AI8" s="11"/>
      <c r="AJ8" s="11">
        <v>228</v>
      </c>
      <c r="AK8" s="11">
        <v>344</v>
      </c>
      <c r="AL8" s="11">
        <v>75</v>
      </c>
      <c r="AM8" s="11"/>
      <c r="AN8" s="11">
        <v>238</v>
      </c>
      <c r="AO8" s="11">
        <v>192</v>
      </c>
      <c r="AP8" s="11">
        <v>259</v>
      </c>
      <c r="AQ8" s="11">
        <v>115</v>
      </c>
      <c r="AR8" s="11">
        <v>12</v>
      </c>
      <c r="AS8" s="11"/>
      <c r="AT8" s="11">
        <v>964</v>
      </c>
      <c r="AU8" s="11">
        <v>101</v>
      </c>
      <c r="AV8" s="11"/>
      <c r="AW8" s="11">
        <v>476</v>
      </c>
      <c r="AX8" s="11">
        <v>127</v>
      </c>
      <c r="AY8" s="11">
        <v>470</v>
      </c>
    </row>
    <row r="9" spans="2:51">
      <c r="B9" s="18" t="s">
        <v>133</v>
      </c>
      <c r="C9" s="17">
        <v>0.115152631962083</v>
      </c>
      <c r="D9" s="17">
        <v>0.14420341656374999</v>
      </c>
      <c r="E9" s="17">
        <v>9.0261203696573603E-2</v>
      </c>
      <c r="F9" s="17"/>
      <c r="G9" s="17">
        <v>0.19437562289482699</v>
      </c>
      <c r="H9" s="17">
        <v>0.14056965242925401</v>
      </c>
      <c r="I9" s="17">
        <v>0.11158017829311501</v>
      </c>
      <c r="J9" s="17">
        <v>0.10491186779966501</v>
      </c>
      <c r="K9" s="17">
        <v>0.121650203025092</v>
      </c>
      <c r="L9" s="17">
        <v>5.9718558410366003E-2</v>
      </c>
      <c r="M9" s="17"/>
      <c r="N9" s="17">
        <v>0.138502994320397</v>
      </c>
      <c r="O9" s="17">
        <v>0.11748304927209501</v>
      </c>
      <c r="P9" s="17">
        <v>0.12737701308747901</v>
      </c>
      <c r="Q9" s="17">
        <v>7.8780616935906697E-2</v>
      </c>
      <c r="R9" s="17"/>
      <c r="S9" s="17">
        <v>0.151429084425133</v>
      </c>
      <c r="T9" s="17">
        <v>9.9543000463986106E-2</v>
      </c>
      <c r="U9" s="17">
        <v>8.7108932730259603E-2</v>
      </c>
      <c r="V9" s="17">
        <v>0.104718913158901</v>
      </c>
      <c r="W9" s="17">
        <v>9.8592895238596295E-2</v>
      </c>
      <c r="X9" s="17">
        <v>0.124900490107552</v>
      </c>
      <c r="Y9" s="17">
        <v>0.13150166069070501</v>
      </c>
      <c r="Z9" s="17">
        <v>0.14420653625386901</v>
      </c>
      <c r="AA9" s="17">
        <v>8.9025146616454207E-2</v>
      </c>
      <c r="AB9" s="17">
        <v>0.104305898173496</v>
      </c>
      <c r="AC9" s="17">
        <v>0.12966088567705</v>
      </c>
      <c r="AD9" s="17">
        <v>0.17231659612014499</v>
      </c>
      <c r="AE9" s="17"/>
      <c r="AF9" s="17">
        <v>8.9617383357296104E-2</v>
      </c>
      <c r="AG9" s="17">
        <v>0.13428583368293301</v>
      </c>
      <c r="AH9" s="17">
        <v>9.6628314577448596E-2</v>
      </c>
      <c r="AI9" s="17"/>
      <c r="AJ9" s="17">
        <v>8.9496405541426099E-2</v>
      </c>
      <c r="AK9" s="17">
        <v>0.17793246438860599</v>
      </c>
      <c r="AL9" s="17">
        <v>0.14366862181864901</v>
      </c>
      <c r="AM9" s="17"/>
      <c r="AN9" s="17">
        <v>9.7329080246131294E-2</v>
      </c>
      <c r="AO9" s="17">
        <v>0.12116088459015099</v>
      </c>
      <c r="AP9" s="17">
        <v>0.167821504508717</v>
      </c>
      <c r="AQ9" s="17">
        <v>0.129932262230777</v>
      </c>
      <c r="AR9" s="17">
        <v>0.26529143164150099</v>
      </c>
      <c r="AS9" s="17"/>
      <c r="AT9" s="17">
        <v>0.109832719540397</v>
      </c>
      <c r="AU9" s="17">
        <v>0.16464129719580101</v>
      </c>
      <c r="AV9" s="17"/>
      <c r="AW9" s="17">
        <v>0.14625221662950399</v>
      </c>
      <c r="AX9" s="17">
        <v>0.17669593024392299</v>
      </c>
      <c r="AY9" s="17">
        <v>6.7085972083996998E-2</v>
      </c>
    </row>
    <row r="10" spans="2:51">
      <c r="B10" s="18" t="s">
        <v>134</v>
      </c>
      <c r="C10" s="17">
        <v>0.42704530384206102</v>
      </c>
      <c r="D10" s="17">
        <v>0.43151782130750399</v>
      </c>
      <c r="E10" s="17">
        <v>0.42467146606939998</v>
      </c>
      <c r="F10" s="17"/>
      <c r="G10" s="17">
        <v>0.33516545709627399</v>
      </c>
      <c r="H10" s="17">
        <v>0.456313552251705</v>
      </c>
      <c r="I10" s="17">
        <v>0.477877113946515</v>
      </c>
      <c r="J10" s="17">
        <v>0.43547106207117597</v>
      </c>
      <c r="K10" s="17">
        <v>0.35853377560966598</v>
      </c>
      <c r="L10" s="17">
        <v>0.46211745803739002</v>
      </c>
      <c r="M10" s="17"/>
      <c r="N10" s="17">
        <v>0.49339869535782599</v>
      </c>
      <c r="O10" s="17">
        <v>0.47141752348393401</v>
      </c>
      <c r="P10" s="17">
        <v>0.32660124601752499</v>
      </c>
      <c r="Q10" s="17">
        <v>0.39248395441732098</v>
      </c>
      <c r="R10" s="17"/>
      <c r="S10" s="17">
        <v>0.49961557035287102</v>
      </c>
      <c r="T10" s="17">
        <v>0.42408949694916798</v>
      </c>
      <c r="U10" s="17">
        <v>0.33253552343422799</v>
      </c>
      <c r="V10" s="17">
        <v>0.48305010451291203</v>
      </c>
      <c r="W10" s="17">
        <v>0.40275628620314202</v>
      </c>
      <c r="X10" s="17">
        <v>0.415320302300137</v>
      </c>
      <c r="Y10" s="17">
        <v>0.37806250751078002</v>
      </c>
      <c r="Z10" s="17">
        <v>0.52677735618032095</v>
      </c>
      <c r="AA10" s="17">
        <v>0.41634160573839601</v>
      </c>
      <c r="AB10" s="17">
        <v>0.46947670623232801</v>
      </c>
      <c r="AC10" s="17">
        <v>0.37094644923403602</v>
      </c>
      <c r="AD10" s="17">
        <v>0.34776981683639402</v>
      </c>
      <c r="AE10" s="17"/>
      <c r="AF10" s="17">
        <v>0.400048757722681</v>
      </c>
      <c r="AG10" s="17">
        <v>0.51757463190875996</v>
      </c>
      <c r="AH10" s="17">
        <v>0.29895183349974802</v>
      </c>
      <c r="AI10" s="17"/>
      <c r="AJ10" s="17">
        <v>0.47346536128487199</v>
      </c>
      <c r="AK10" s="17">
        <v>0.483085374214205</v>
      </c>
      <c r="AL10" s="17">
        <v>0.48295355406693002</v>
      </c>
      <c r="AM10" s="17"/>
      <c r="AN10" s="17">
        <v>0.38549111020399002</v>
      </c>
      <c r="AO10" s="17">
        <v>0.38107401426984899</v>
      </c>
      <c r="AP10" s="17">
        <v>0.43932223655906</v>
      </c>
      <c r="AQ10" s="17">
        <v>0.580112654699106</v>
      </c>
      <c r="AR10" s="17">
        <v>0.29828060000055601</v>
      </c>
      <c r="AS10" s="17"/>
      <c r="AT10" s="17">
        <v>0.42647081037967799</v>
      </c>
      <c r="AU10" s="17">
        <v>0.430063770567089</v>
      </c>
      <c r="AV10" s="17"/>
      <c r="AW10" s="17">
        <v>0.48332266884024999</v>
      </c>
      <c r="AX10" s="17">
        <v>0.45019645585731499</v>
      </c>
      <c r="AY10" s="17">
        <v>0.363797606225296</v>
      </c>
    </row>
    <row r="11" spans="2:51">
      <c r="B11" s="18" t="s">
        <v>135</v>
      </c>
      <c r="C11" s="17">
        <v>0.26827070894754401</v>
      </c>
      <c r="D11" s="17">
        <v>0.255576746006898</v>
      </c>
      <c r="E11" s="17">
        <v>0.28028228144893602</v>
      </c>
      <c r="F11" s="17"/>
      <c r="G11" s="17">
        <v>0.27276295038655601</v>
      </c>
      <c r="H11" s="17">
        <v>0.23507907431814801</v>
      </c>
      <c r="I11" s="17">
        <v>0.205682156922222</v>
      </c>
      <c r="J11" s="17">
        <v>0.28794278624918701</v>
      </c>
      <c r="K11" s="17">
        <v>0.32976460875121</v>
      </c>
      <c r="L11" s="17">
        <v>0.278047754793533</v>
      </c>
      <c r="M11" s="17"/>
      <c r="N11" s="17">
        <v>0.25398074973467399</v>
      </c>
      <c r="O11" s="17">
        <v>0.247072675239424</v>
      </c>
      <c r="P11" s="17">
        <v>0.31113847435199699</v>
      </c>
      <c r="Q11" s="17">
        <v>0.27014871427355203</v>
      </c>
      <c r="R11" s="17"/>
      <c r="S11" s="17">
        <v>0.210214924978089</v>
      </c>
      <c r="T11" s="17">
        <v>0.28683048980532799</v>
      </c>
      <c r="U11" s="17">
        <v>0.324824615243967</v>
      </c>
      <c r="V11" s="17">
        <v>0.24616628702344701</v>
      </c>
      <c r="W11" s="17">
        <v>0.27559199412199797</v>
      </c>
      <c r="X11" s="17">
        <v>0.31181266595426999</v>
      </c>
      <c r="Y11" s="17">
        <v>0.27365881494507099</v>
      </c>
      <c r="Z11" s="17">
        <v>0.15166982358897901</v>
      </c>
      <c r="AA11" s="17">
        <v>0.30378161565029999</v>
      </c>
      <c r="AB11" s="17">
        <v>0.22582433886957401</v>
      </c>
      <c r="AC11" s="17">
        <v>0.25305120871473002</v>
      </c>
      <c r="AD11" s="17">
        <v>0.32128966827434002</v>
      </c>
      <c r="AE11" s="17"/>
      <c r="AF11" s="17">
        <v>0.29733554457922801</v>
      </c>
      <c r="AG11" s="17">
        <v>0.23471453638162201</v>
      </c>
      <c r="AH11" s="17">
        <v>0.291433729629692</v>
      </c>
      <c r="AI11" s="17"/>
      <c r="AJ11" s="17">
        <v>0.25818712499008201</v>
      </c>
      <c r="AK11" s="17">
        <v>0.248088380358639</v>
      </c>
      <c r="AL11" s="17">
        <v>0.21508884992787899</v>
      </c>
      <c r="AM11" s="17"/>
      <c r="AN11" s="17">
        <v>0.28609352810374</v>
      </c>
      <c r="AO11" s="17">
        <v>0.30690999079882703</v>
      </c>
      <c r="AP11" s="17">
        <v>0.24739061451324501</v>
      </c>
      <c r="AQ11" s="17">
        <v>0.19963613058090099</v>
      </c>
      <c r="AR11" s="17">
        <v>0.37323208111587802</v>
      </c>
      <c r="AS11" s="17"/>
      <c r="AT11" s="17">
        <v>0.27164490920344297</v>
      </c>
      <c r="AU11" s="17">
        <v>0.25935945593669701</v>
      </c>
      <c r="AV11" s="17"/>
      <c r="AW11" s="17">
        <v>0.242342326136194</v>
      </c>
      <c r="AX11" s="17">
        <v>0.21734503439011901</v>
      </c>
      <c r="AY11" s="17">
        <v>0.30824151933266403</v>
      </c>
    </row>
    <row r="12" spans="2:51">
      <c r="B12" s="18" t="s">
        <v>136</v>
      </c>
      <c r="C12" s="17">
        <v>6.8149435440024206E-2</v>
      </c>
      <c r="D12" s="17">
        <v>8.0457061731638801E-2</v>
      </c>
      <c r="E12" s="17">
        <v>5.76729484154117E-2</v>
      </c>
      <c r="F12" s="17"/>
      <c r="G12" s="17">
        <v>9.1706714907885303E-2</v>
      </c>
      <c r="H12" s="17">
        <v>4.5659552810886503E-2</v>
      </c>
      <c r="I12" s="17">
        <v>7.23354668023483E-2</v>
      </c>
      <c r="J12" s="17">
        <v>5.0289822177265499E-2</v>
      </c>
      <c r="K12" s="17">
        <v>6.0220567611737601E-2</v>
      </c>
      <c r="L12" s="17">
        <v>8.6334310328948297E-2</v>
      </c>
      <c r="M12" s="17"/>
      <c r="N12" s="17">
        <v>5.6522255833715999E-2</v>
      </c>
      <c r="O12" s="17">
        <v>6.8364751298677806E-2</v>
      </c>
      <c r="P12" s="17">
        <v>6.1963187345059803E-2</v>
      </c>
      <c r="Q12" s="17">
        <v>8.4791870279562503E-2</v>
      </c>
      <c r="R12" s="17"/>
      <c r="S12" s="17">
        <v>5.2291597162109897E-2</v>
      </c>
      <c r="T12" s="17">
        <v>6.7702631838859606E-2</v>
      </c>
      <c r="U12" s="17">
        <v>8.9498144908778804E-2</v>
      </c>
      <c r="V12" s="17">
        <v>3.5557696079200701E-2</v>
      </c>
      <c r="W12" s="17">
        <v>0.11755224557287</v>
      </c>
      <c r="X12" s="17">
        <v>2.81443870849458E-2</v>
      </c>
      <c r="Y12" s="17">
        <v>8.9611930321749203E-2</v>
      </c>
      <c r="Z12" s="17">
        <v>4.5597956944625297E-2</v>
      </c>
      <c r="AA12" s="17">
        <v>6.3271212272220795E-2</v>
      </c>
      <c r="AB12" s="17">
        <v>9.5843749740162798E-2</v>
      </c>
      <c r="AC12" s="17">
        <v>8.5513386922418305E-2</v>
      </c>
      <c r="AD12" s="17">
        <v>5.5646493577809902E-2</v>
      </c>
      <c r="AE12" s="17"/>
      <c r="AF12" s="17">
        <v>7.4234849722387697E-2</v>
      </c>
      <c r="AG12" s="17">
        <v>4.2013028375347101E-2</v>
      </c>
      <c r="AH12" s="17">
        <v>0.113408053994681</v>
      </c>
      <c r="AI12" s="17"/>
      <c r="AJ12" s="17">
        <v>5.9900010178911098E-2</v>
      </c>
      <c r="AK12" s="17">
        <v>3.7566830682017799E-2</v>
      </c>
      <c r="AL12" s="17">
        <v>4.87250123769047E-2</v>
      </c>
      <c r="AM12" s="17"/>
      <c r="AN12" s="17">
        <v>6.4797382462811901E-2</v>
      </c>
      <c r="AO12" s="17">
        <v>8.3086739540926394E-2</v>
      </c>
      <c r="AP12" s="17">
        <v>4.27627781482873E-2</v>
      </c>
      <c r="AQ12" s="17">
        <v>6.5195016041676102E-2</v>
      </c>
      <c r="AR12" s="17">
        <v>0</v>
      </c>
      <c r="AS12" s="17"/>
      <c r="AT12" s="17">
        <v>6.9962066761246E-2</v>
      </c>
      <c r="AU12" s="17">
        <v>5.6735839709342303E-2</v>
      </c>
      <c r="AV12" s="17"/>
      <c r="AW12" s="17">
        <v>5.9538933966790698E-2</v>
      </c>
      <c r="AX12" s="17">
        <v>8.3553712009233394E-2</v>
      </c>
      <c r="AY12" s="17">
        <v>7.2729226478065997E-2</v>
      </c>
    </row>
    <row r="13" spans="2:51">
      <c r="B13" s="18" t="s">
        <v>137</v>
      </c>
      <c r="C13" s="17">
        <v>3.8941401749308602E-2</v>
      </c>
      <c r="D13" s="17">
        <v>4.1907656216448E-2</v>
      </c>
      <c r="E13" s="17">
        <v>3.6496692435504803E-2</v>
      </c>
      <c r="F13" s="17"/>
      <c r="G13" s="17">
        <v>1.0518096824311599E-2</v>
      </c>
      <c r="H13" s="17">
        <v>3.8586612875967603E-2</v>
      </c>
      <c r="I13" s="17">
        <v>5.3690458978634198E-2</v>
      </c>
      <c r="J13" s="17">
        <v>4.3615279941120001E-2</v>
      </c>
      <c r="K13" s="17">
        <v>4.1474658157960899E-2</v>
      </c>
      <c r="L13" s="17">
        <v>3.75959821080704E-2</v>
      </c>
      <c r="M13" s="17"/>
      <c r="N13" s="17">
        <v>2.5485404747451999E-2</v>
      </c>
      <c r="O13" s="17">
        <v>3.3357757693568101E-2</v>
      </c>
      <c r="P13" s="17">
        <v>4.8653760425121803E-2</v>
      </c>
      <c r="Q13" s="17">
        <v>5.1175520547838201E-2</v>
      </c>
      <c r="R13" s="17"/>
      <c r="S13" s="17">
        <v>4.0326572232659202E-2</v>
      </c>
      <c r="T13" s="17">
        <v>2.9021506714189502E-2</v>
      </c>
      <c r="U13" s="17">
        <v>3.04285094224164E-2</v>
      </c>
      <c r="V13" s="17">
        <v>4.5571773205494E-2</v>
      </c>
      <c r="W13" s="17">
        <v>3.3493520996804402E-2</v>
      </c>
      <c r="X13" s="17">
        <v>3.4543203793538001E-2</v>
      </c>
      <c r="Y13" s="17">
        <v>3.6957072280736698E-2</v>
      </c>
      <c r="Z13" s="17">
        <v>2.3774336182422601E-2</v>
      </c>
      <c r="AA13" s="17">
        <v>5.4402687614063298E-2</v>
      </c>
      <c r="AB13" s="17">
        <v>6.0055850460915897E-2</v>
      </c>
      <c r="AC13" s="17">
        <v>0</v>
      </c>
      <c r="AD13" s="17">
        <v>6.6237958050654799E-2</v>
      </c>
      <c r="AE13" s="17"/>
      <c r="AF13" s="17">
        <v>6.12740242607153E-2</v>
      </c>
      <c r="AG13" s="17">
        <v>1.15861255662109E-2</v>
      </c>
      <c r="AH13" s="17">
        <v>8.0213474435213095E-2</v>
      </c>
      <c r="AI13" s="17"/>
      <c r="AJ13" s="17">
        <v>4.2361656788352998E-2</v>
      </c>
      <c r="AK13" s="17">
        <v>6.7397780003146598E-3</v>
      </c>
      <c r="AL13" s="17">
        <v>1.69667221226572E-2</v>
      </c>
      <c r="AM13" s="17"/>
      <c r="AN13" s="17">
        <v>6.1682482490482797E-2</v>
      </c>
      <c r="AO13" s="17">
        <v>1.95465740110214E-2</v>
      </c>
      <c r="AP13" s="17">
        <v>3.7330033335828801E-2</v>
      </c>
      <c r="AQ13" s="17">
        <v>1.7967790599014499E-2</v>
      </c>
      <c r="AR13" s="17">
        <v>0</v>
      </c>
      <c r="AS13" s="17"/>
      <c r="AT13" s="17">
        <v>3.6587217312926697E-2</v>
      </c>
      <c r="AU13" s="17">
        <v>4.1173145375640499E-2</v>
      </c>
      <c r="AV13" s="17"/>
      <c r="AW13" s="17">
        <v>3.0194849639394498E-2</v>
      </c>
      <c r="AX13" s="17">
        <v>3.5511656502612898E-2</v>
      </c>
      <c r="AY13" s="17">
        <v>4.87259752816687E-2</v>
      </c>
    </row>
    <row r="14" spans="2:51">
      <c r="B14" s="18" t="s">
        <v>119</v>
      </c>
      <c r="C14" s="17">
        <v>8.2440518058978798E-2</v>
      </c>
      <c r="D14" s="17">
        <v>4.6337298173761601E-2</v>
      </c>
      <c r="E14" s="17">
        <v>0.110615407934174</v>
      </c>
      <c r="F14" s="17"/>
      <c r="G14" s="17">
        <v>9.5471157890145597E-2</v>
      </c>
      <c r="H14" s="17">
        <v>8.3791555314038396E-2</v>
      </c>
      <c r="I14" s="17">
        <v>7.8834625057165902E-2</v>
      </c>
      <c r="J14" s="17">
        <v>7.7769181761587106E-2</v>
      </c>
      <c r="K14" s="17">
        <v>8.8356186844333703E-2</v>
      </c>
      <c r="L14" s="17">
        <v>7.6185936321691905E-2</v>
      </c>
      <c r="M14" s="17"/>
      <c r="N14" s="17">
        <v>3.2109900005934597E-2</v>
      </c>
      <c r="O14" s="17">
        <v>6.2304243012301599E-2</v>
      </c>
      <c r="P14" s="17">
        <v>0.12426631877281701</v>
      </c>
      <c r="Q14" s="17">
        <v>0.122619323545819</v>
      </c>
      <c r="R14" s="17"/>
      <c r="S14" s="17">
        <v>4.6122250849137701E-2</v>
      </c>
      <c r="T14" s="17">
        <v>9.2812874228468803E-2</v>
      </c>
      <c r="U14" s="17">
        <v>0.13560427426034999</v>
      </c>
      <c r="V14" s="17">
        <v>8.4935226020045204E-2</v>
      </c>
      <c r="W14" s="17">
        <v>7.2013057866589805E-2</v>
      </c>
      <c r="X14" s="17">
        <v>8.5278950759557007E-2</v>
      </c>
      <c r="Y14" s="17">
        <v>9.0208014250958896E-2</v>
      </c>
      <c r="Z14" s="17">
        <v>0.107973990849783</v>
      </c>
      <c r="AA14" s="17">
        <v>7.3177732108565194E-2</v>
      </c>
      <c r="AB14" s="17">
        <v>4.4493456523523003E-2</v>
      </c>
      <c r="AC14" s="17">
        <v>0.160828069451766</v>
      </c>
      <c r="AD14" s="17">
        <v>3.6739467140657303E-2</v>
      </c>
      <c r="AE14" s="17"/>
      <c r="AF14" s="17">
        <v>7.7489440357691605E-2</v>
      </c>
      <c r="AG14" s="17">
        <v>5.98258440851267E-2</v>
      </c>
      <c r="AH14" s="17">
        <v>0.119364593863216</v>
      </c>
      <c r="AI14" s="17"/>
      <c r="AJ14" s="17">
        <v>7.6589441216355594E-2</v>
      </c>
      <c r="AK14" s="17">
        <v>4.6587172356218003E-2</v>
      </c>
      <c r="AL14" s="17">
        <v>9.2597239686980998E-2</v>
      </c>
      <c r="AM14" s="17"/>
      <c r="AN14" s="17">
        <v>0.10460641649284499</v>
      </c>
      <c r="AO14" s="17">
        <v>8.8221796789224899E-2</v>
      </c>
      <c r="AP14" s="17">
        <v>6.5372832934861805E-2</v>
      </c>
      <c r="AQ14" s="17">
        <v>7.1561458485247201E-3</v>
      </c>
      <c r="AR14" s="17">
        <v>6.3195887242065305E-2</v>
      </c>
      <c r="AS14" s="17"/>
      <c r="AT14" s="17">
        <v>8.5502276802310095E-2</v>
      </c>
      <c r="AU14" s="17">
        <v>4.8026491215430601E-2</v>
      </c>
      <c r="AV14" s="17"/>
      <c r="AW14" s="17">
        <v>3.8349004787866903E-2</v>
      </c>
      <c r="AX14" s="17">
        <v>3.6697210996797097E-2</v>
      </c>
      <c r="AY14" s="17">
        <v>0.13941970059830799</v>
      </c>
    </row>
    <row r="15" spans="2:51">
      <c r="B15" s="18" t="s">
        <v>138</v>
      </c>
      <c r="C15" s="21">
        <v>0.54219793580414399</v>
      </c>
      <c r="D15" s="21">
        <v>0.57572123787125395</v>
      </c>
      <c r="E15" s="21">
        <v>0.51493266976597296</v>
      </c>
      <c r="F15" s="21"/>
      <c r="G15" s="21">
        <v>0.529541079991102</v>
      </c>
      <c r="H15" s="21">
        <v>0.59688320468096001</v>
      </c>
      <c r="I15" s="21">
        <v>0.58945729223962995</v>
      </c>
      <c r="J15" s="21">
        <v>0.54038292987084102</v>
      </c>
      <c r="K15" s="21">
        <v>0.48018397863475798</v>
      </c>
      <c r="L15" s="21">
        <v>0.52183601644775601</v>
      </c>
      <c r="M15" s="21"/>
      <c r="N15" s="21">
        <v>0.63190168967822302</v>
      </c>
      <c r="O15" s="21">
        <v>0.58890057275602903</v>
      </c>
      <c r="P15" s="21">
        <v>0.453978259105004</v>
      </c>
      <c r="Q15" s="21">
        <v>0.47126457135322802</v>
      </c>
      <c r="R15" s="21"/>
      <c r="S15" s="21">
        <v>0.65104465477800399</v>
      </c>
      <c r="T15" s="21">
        <v>0.52363249741315399</v>
      </c>
      <c r="U15" s="21">
        <v>0.41964445616448798</v>
      </c>
      <c r="V15" s="21">
        <v>0.587769017671813</v>
      </c>
      <c r="W15" s="21">
        <v>0.50134918144173801</v>
      </c>
      <c r="X15" s="21">
        <v>0.54022079240768905</v>
      </c>
      <c r="Y15" s="21">
        <v>0.50956416820148398</v>
      </c>
      <c r="Z15" s="21">
        <v>0.67098389243418999</v>
      </c>
      <c r="AA15" s="21">
        <v>0.50536675235485096</v>
      </c>
      <c r="AB15" s="21">
        <v>0.57378260440582396</v>
      </c>
      <c r="AC15" s="21">
        <v>0.500607334911086</v>
      </c>
      <c r="AD15" s="21">
        <v>0.52008641295653801</v>
      </c>
      <c r="AE15" s="21"/>
      <c r="AF15" s="21">
        <v>0.48966614107997702</v>
      </c>
      <c r="AG15" s="21">
        <v>0.65186046559169297</v>
      </c>
      <c r="AH15" s="21">
        <v>0.39558014807719699</v>
      </c>
      <c r="AI15" s="21"/>
      <c r="AJ15" s="21">
        <v>0.56296176682629795</v>
      </c>
      <c r="AK15" s="21">
        <v>0.66101783860281105</v>
      </c>
      <c r="AL15" s="21">
        <v>0.626622175885578</v>
      </c>
      <c r="AM15" s="21"/>
      <c r="AN15" s="21">
        <v>0.48282019045012098</v>
      </c>
      <c r="AO15" s="21">
        <v>0.50223489885999995</v>
      </c>
      <c r="AP15" s="21">
        <v>0.60714374106777702</v>
      </c>
      <c r="AQ15" s="21">
        <v>0.71004491692988403</v>
      </c>
      <c r="AR15" s="21">
        <v>0.56357203164205705</v>
      </c>
      <c r="AS15" s="21"/>
      <c r="AT15" s="21">
        <v>0.53630352992007402</v>
      </c>
      <c r="AU15" s="21">
        <v>0.59470506776289001</v>
      </c>
      <c r="AV15" s="21"/>
      <c r="AW15" s="21">
        <v>0.62957488546975404</v>
      </c>
      <c r="AX15" s="21">
        <v>0.62689238610123799</v>
      </c>
      <c r="AY15" s="21">
        <v>0.43088357830929302</v>
      </c>
    </row>
    <row r="16" spans="2:51">
      <c r="B16" s="18" t="s">
        <v>139</v>
      </c>
      <c r="C16" s="21">
        <v>0.107090837189333</v>
      </c>
      <c r="D16" s="21">
        <v>0.122364717948087</v>
      </c>
      <c r="E16" s="21">
        <v>9.4169640850916406E-2</v>
      </c>
      <c r="F16" s="21"/>
      <c r="G16" s="21">
        <v>0.102224811732197</v>
      </c>
      <c r="H16" s="21">
        <v>8.4246165686854099E-2</v>
      </c>
      <c r="I16" s="21">
        <v>0.12602592578098201</v>
      </c>
      <c r="J16" s="21">
        <v>9.39051021183855E-2</v>
      </c>
      <c r="K16" s="21">
        <v>0.101695225769699</v>
      </c>
      <c r="L16" s="21">
        <v>0.123930292437019</v>
      </c>
      <c r="M16" s="21"/>
      <c r="N16" s="21">
        <v>8.2007660581168096E-2</v>
      </c>
      <c r="O16" s="21">
        <v>0.101722508992246</v>
      </c>
      <c r="P16" s="21">
        <v>0.11061694777018199</v>
      </c>
      <c r="Q16" s="21">
        <v>0.135967390827401</v>
      </c>
      <c r="R16" s="21"/>
      <c r="S16" s="21">
        <v>9.2618169394769204E-2</v>
      </c>
      <c r="T16" s="21">
        <v>9.6724138553049094E-2</v>
      </c>
      <c r="U16" s="21">
        <v>0.119926654331195</v>
      </c>
      <c r="V16" s="21">
        <v>8.1129469284694694E-2</v>
      </c>
      <c r="W16" s="21">
        <v>0.151045766569674</v>
      </c>
      <c r="X16" s="21">
        <v>6.2687590878483801E-2</v>
      </c>
      <c r="Y16" s="21">
        <v>0.12656900260248599</v>
      </c>
      <c r="Z16" s="21">
        <v>6.9372293127047804E-2</v>
      </c>
      <c r="AA16" s="21">
        <v>0.117673899886284</v>
      </c>
      <c r="AB16" s="21">
        <v>0.15589960020107901</v>
      </c>
      <c r="AC16" s="21">
        <v>8.5513386922418305E-2</v>
      </c>
      <c r="AD16" s="21">
        <v>0.12188445162846499</v>
      </c>
      <c r="AE16" s="21"/>
      <c r="AF16" s="21">
        <v>0.13550887398310299</v>
      </c>
      <c r="AG16" s="21">
        <v>5.3599153941558002E-2</v>
      </c>
      <c r="AH16" s="21">
        <v>0.193621528429895</v>
      </c>
      <c r="AI16" s="21"/>
      <c r="AJ16" s="21">
        <v>0.10226166696726401</v>
      </c>
      <c r="AK16" s="21">
        <v>4.43066086823325E-2</v>
      </c>
      <c r="AL16" s="21">
        <v>6.5691734499561893E-2</v>
      </c>
      <c r="AM16" s="21"/>
      <c r="AN16" s="21">
        <v>0.126479864953295</v>
      </c>
      <c r="AO16" s="21">
        <v>0.102633313551948</v>
      </c>
      <c r="AP16" s="21">
        <v>8.0092811484116094E-2</v>
      </c>
      <c r="AQ16" s="21">
        <v>8.3162806640690604E-2</v>
      </c>
      <c r="AR16" s="21">
        <v>0</v>
      </c>
      <c r="AS16" s="21"/>
      <c r="AT16" s="21">
        <v>0.106549284074173</v>
      </c>
      <c r="AU16" s="21">
        <v>9.7908985084982803E-2</v>
      </c>
      <c r="AV16" s="21"/>
      <c r="AW16" s="21">
        <v>8.9733783606185197E-2</v>
      </c>
      <c r="AX16" s="21">
        <v>0.119065368511846</v>
      </c>
      <c r="AY16" s="21">
        <v>0.121455201759735</v>
      </c>
    </row>
    <row r="17" spans="2:51">
      <c r="B17" s="18" t="s">
        <v>140</v>
      </c>
      <c r="C17" s="22">
        <v>0.43510709861481101</v>
      </c>
      <c r="D17" s="22">
        <v>0.453356519923167</v>
      </c>
      <c r="E17" s="22">
        <v>0.42076302891505701</v>
      </c>
      <c r="F17" s="22"/>
      <c r="G17" s="22">
        <v>0.42731626825890501</v>
      </c>
      <c r="H17" s="22">
        <v>0.51263703899410495</v>
      </c>
      <c r="I17" s="22">
        <v>0.46343136645864702</v>
      </c>
      <c r="J17" s="22">
        <v>0.44647782775245498</v>
      </c>
      <c r="K17" s="22">
        <v>0.37848875286505901</v>
      </c>
      <c r="L17" s="22">
        <v>0.39790572401073798</v>
      </c>
      <c r="M17" s="22"/>
      <c r="N17" s="22">
        <v>0.54989402909705498</v>
      </c>
      <c r="O17" s="22">
        <v>0.48717806376378298</v>
      </c>
      <c r="P17" s="22">
        <v>0.34336131133482301</v>
      </c>
      <c r="Q17" s="22">
        <v>0.33529718052582702</v>
      </c>
      <c r="R17" s="22"/>
      <c r="S17" s="22">
        <v>0.55842648538323503</v>
      </c>
      <c r="T17" s="22">
        <v>0.42690835886010498</v>
      </c>
      <c r="U17" s="22">
        <v>0.299717801833293</v>
      </c>
      <c r="V17" s="22">
        <v>0.506639548387118</v>
      </c>
      <c r="W17" s="22">
        <v>0.35030341487206401</v>
      </c>
      <c r="X17" s="22">
        <v>0.47753320152920498</v>
      </c>
      <c r="Y17" s="22">
        <v>0.38299516559899799</v>
      </c>
      <c r="Z17" s="22">
        <v>0.60161159930714203</v>
      </c>
      <c r="AA17" s="22">
        <v>0.387692852468566</v>
      </c>
      <c r="AB17" s="22">
        <v>0.417883004204745</v>
      </c>
      <c r="AC17" s="22">
        <v>0.415093947988668</v>
      </c>
      <c r="AD17" s="22">
        <v>0.39820196132807401</v>
      </c>
      <c r="AE17" s="22"/>
      <c r="AF17" s="22">
        <v>0.35415726709687401</v>
      </c>
      <c r="AG17" s="22">
        <v>0.59826131165013496</v>
      </c>
      <c r="AH17" s="22">
        <v>0.201958619647302</v>
      </c>
      <c r="AI17" s="22"/>
      <c r="AJ17" s="22">
        <v>0.46070009985903398</v>
      </c>
      <c r="AK17" s="22">
        <v>0.616711229920478</v>
      </c>
      <c r="AL17" s="22">
        <v>0.560930441386016</v>
      </c>
      <c r="AM17" s="22"/>
      <c r="AN17" s="22">
        <v>0.35634032549682598</v>
      </c>
      <c r="AO17" s="22">
        <v>0.39960158530805201</v>
      </c>
      <c r="AP17" s="22">
        <v>0.52705092958366095</v>
      </c>
      <c r="AQ17" s="22">
        <v>0.62688211028919305</v>
      </c>
      <c r="AR17" s="22">
        <v>0.56357203164205705</v>
      </c>
      <c r="AS17" s="22"/>
      <c r="AT17" s="22">
        <v>0.42975424584590199</v>
      </c>
      <c r="AU17" s="22">
        <v>0.49679608267790698</v>
      </c>
      <c r="AV17" s="22"/>
      <c r="AW17" s="22">
        <v>0.53984110186356904</v>
      </c>
      <c r="AX17" s="22">
        <v>0.50782701758939197</v>
      </c>
      <c r="AY17" s="22">
        <v>0.30942837654955901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1075</v>
      </c>
      <c r="D7" s="10">
        <v>484</v>
      </c>
      <c r="E7" s="10">
        <v>589</v>
      </c>
      <c r="F7" s="10"/>
      <c r="G7" s="10">
        <v>111</v>
      </c>
      <c r="H7" s="10">
        <v>134</v>
      </c>
      <c r="I7" s="10">
        <v>170</v>
      </c>
      <c r="J7" s="10">
        <v>175</v>
      </c>
      <c r="K7" s="10">
        <v>219</v>
      </c>
      <c r="L7" s="10">
        <v>266</v>
      </c>
      <c r="M7" s="10"/>
      <c r="N7" s="10">
        <v>314</v>
      </c>
      <c r="O7" s="10">
        <v>306</v>
      </c>
      <c r="P7" s="10">
        <v>182</v>
      </c>
      <c r="Q7" s="10">
        <v>269</v>
      </c>
      <c r="R7" s="10"/>
      <c r="S7" s="10">
        <v>114</v>
      </c>
      <c r="T7" s="10">
        <v>150</v>
      </c>
      <c r="U7" s="10">
        <v>102</v>
      </c>
      <c r="V7" s="10">
        <v>93</v>
      </c>
      <c r="W7" s="10">
        <v>87</v>
      </c>
      <c r="X7" s="10">
        <v>89</v>
      </c>
      <c r="Y7" s="10">
        <v>85</v>
      </c>
      <c r="Z7" s="10">
        <v>43</v>
      </c>
      <c r="AA7" s="10">
        <v>130</v>
      </c>
      <c r="AB7" s="10">
        <v>91</v>
      </c>
      <c r="AC7" s="10">
        <v>56</v>
      </c>
      <c r="AD7" s="10">
        <v>35</v>
      </c>
      <c r="AE7" s="10"/>
      <c r="AF7" s="10">
        <v>438</v>
      </c>
      <c r="AG7" s="10">
        <v>447</v>
      </c>
      <c r="AH7" s="10">
        <v>124</v>
      </c>
      <c r="AI7" s="10"/>
      <c r="AJ7" s="10">
        <v>241</v>
      </c>
      <c r="AK7" s="10">
        <v>333</v>
      </c>
      <c r="AL7" s="10">
        <v>78</v>
      </c>
      <c r="AM7" s="10"/>
      <c r="AN7" s="10">
        <v>238</v>
      </c>
      <c r="AO7" s="10">
        <v>183</v>
      </c>
      <c r="AP7" s="10">
        <v>262</v>
      </c>
      <c r="AQ7" s="10">
        <v>120</v>
      </c>
      <c r="AR7" s="10">
        <v>12</v>
      </c>
      <c r="AS7" s="10"/>
      <c r="AT7" s="10">
        <v>982</v>
      </c>
      <c r="AU7" s="10">
        <v>85</v>
      </c>
      <c r="AV7" s="10"/>
      <c r="AW7" s="10">
        <v>504</v>
      </c>
      <c r="AX7" s="10">
        <v>115</v>
      </c>
      <c r="AY7" s="10">
        <v>456</v>
      </c>
    </row>
    <row r="8" spans="2:51" ht="30" customHeight="1">
      <c r="B8" s="11" t="s">
        <v>112</v>
      </c>
      <c r="C8" s="11">
        <v>1073</v>
      </c>
      <c r="D8" s="11">
        <v>499</v>
      </c>
      <c r="E8" s="11">
        <v>573</v>
      </c>
      <c r="F8" s="11"/>
      <c r="G8" s="11">
        <v>130</v>
      </c>
      <c r="H8" s="11">
        <v>164</v>
      </c>
      <c r="I8" s="11">
        <v>190</v>
      </c>
      <c r="J8" s="11">
        <v>172</v>
      </c>
      <c r="K8" s="11">
        <v>180</v>
      </c>
      <c r="L8" s="11">
        <v>238</v>
      </c>
      <c r="M8" s="11"/>
      <c r="N8" s="11">
        <v>285</v>
      </c>
      <c r="O8" s="11">
        <v>285</v>
      </c>
      <c r="P8" s="11">
        <v>210</v>
      </c>
      <c r="Q8" s="11">
        <v>290</v>
      </c>
      <c r="R8" s="11"/>
      <c r="S8" s="11">
        <v>140</v>
      </c>
      <c r="T8" s="11">
        <v>142</v>
      </c>
      <c r="U8" s="11">
        <v>87</v>
      </c>
      <c r="V8" s="11">
        <v>100</v>
      </c>
      <c r="W8" s="11">
        <v>83</v>
      </c>
      <c r="X8" s="11">
        <v>93</v>
      </c>
      <c r="Y8" s="11">
        <v>80</v>
      </c>
      <c r="Z8" s="11">
        <v>35</v>
      </c>
      <c r="AA8" s="11">
        <v>127</v>
      </c>
      <c r="AB8" s="11">
        <v>92</v>
      </c>
      <c r="AC8" s="11">
        <v>55</v>
      </c>
      <c r="AD8" s="11">
        <v>40</v>
      </c>
      <c r="AE8" s="11"/>
      <c r="AF8" s="11">
        <v>420</v>
      </c>
      <c r="AG8" s="11">
        <v>442</v>
      </c>
      <c r="AH8" s="11">
        <v>136</v>
      </c>
      <c r="AI8" s="11"/>
      <c r="AJ8" s="11">
        <v>228</v>
      </c>
      <c r="AK8" s="11">
        <v>344</v>
      </c>
      <c r="AL8" s="11">
        <v>75</v>
      </c>
      <c r="AM8" s="11"/>
      <c r="AN8" s="11">
        <v>238</v>
      </c>
      <c r="AO8" s="11">
        <v>192</v>
      </c>
      <c r="AP8" s="11">
        <v>259</v>
      </c>
      <c r="AQ8" s="11">
        <v>115</v>
      </c>
      <c r="AR8" s="11">
        <v>12</v>
      </c>
      <c r="AS8" s="11"/>
      <c r="AT8" s="11">
        <v>964</v>
      </c>
      <c r="AU8" s="11">
        <v>101</v>
      </c>
      <c r="AV8" s="11"/>
      <c r="AW8" s="11">
        <v>476</v>
      </c>
      <c r="AX8" s="11">
        <v>127</v>
      </c>
      <c r="AY8" s="11">
        <v>470</v>
      </c>
    </row>
    <row r="9" spans="2:51">
      <c r="B9" s="18" t="s">
        <v>133</v>
      </c>
      <c r="C9" s="17">
        <v>6.3467977151858104E-2</v>
      </c>
      <c r="D9" s="17">
        <v>9.1489816414700706E-2</v>
      </c>
      <c r="E9" s="17">
        <v>3.9288562394300203E-2</v>
      </c>
      <c r="F9" s="17"/>
      <c r="G9" s="17">
        <v>0.12603606986385199</v>
      </c>
      <c r="H9" s="17">
        <v>6.4509994290708306E-2</v>
      </c>
      <c r="I9" s="17">
        <v>6.3647123039430195E-2</v>
      </c>
      <c r="J9" s="17">
        <v>5.1455350978043497E-2</v>
      </c>
      <c r="K9" s="17">
        <v>4.8833032664755902E-2</v>
      </c>
      <c r="L9" s="17">
        <v>4.8182645749880397E-2</v>
      </c>
      <c r="M9" s="17"/>
      <c r="N9" s="17">
        <v>5.8842051350441398E-2</v>
      </c>
      <c r="O9" s="17">
        <v>6.8505795811312498E-2</v>
      </c>
      <c r="P9" s="17">
        <v>4.5464605945507698E-2</v>
      </c>
      <c r="Q9" s="17">
        <v>7.69692555634197E-2</v>
      </c>
      <c r="R9" s="17"/>
      <c r="S9" s="17">
        <v>8.5819353008936505E-2</v>
      </c>
      <c r="T9" s="17">
        <v>6.9722070602797795E-2</v>
      </c>
      <c r="U9" s="17">
        <v>3.9880668197216099E-2</v>
      </c>
      <c r="V9" s="17">
        <v>4.8498008930685801E-2</v>
      </c>
      <c r="W9" s="17">
        <v>5.2348310976975801E-2</v>
      </c>
      <c r="X9" s="17">
        <v>6.8116284230091001E-2</v>
      </c>
      <c r="Y9" s="17">
        <v>0.112012685492929</v>
      </c>
      <c r="Z9" s="17">
        <v>4.8350230101623801E-2</v>
      </c>
      <c r="AA9" s="17">
        <v>6.9122534821288106E-2</v>
      </c>
      <c r="AB9" s="17">
        <v>2.5786962954545401E-2</v>
      </c>
      <c r="AC9" s="17">
        <v>3.1811412949669E-2</v>
      </c>
      <c r="AD9" s="17">
        <v>9.2630700204325997E-2</v>
      </c>
      <c r="AE9" s="17"/>
      <c r="AF9" s="17">
        <v>6.6597825034908797E-2</v>
      </c>
      <c r="AG9" s="17">
        <v>5.2465792397199E-2</v>
      </c>
      <c r="AH9" s="17">
        <v>6.1425858745659499E-2</v>
      </c>
      <c r="AI9" s="17"/>
      <c r="AJ9" s="17">
        <v>5.3878206776004703E-2</v>
      </c>
      <c r="AK9" s="17">
        <v>6.1163512118903599E-2</v>
      </c>
      <c r="AL9" s="17">
        <v>6.9435829484379499E-2</v>
      </c>
      <c r="AM9" s="17"/>
      <c r="AN9" s="17">
        <v>5.5326774951437098E-2</v>
      </c>
      <c r="AO9" s="17">
        <v>4.0980853478423798E-2</v>
      </c>
      <c r="AP9" s="17">
        <v>9.5661390095973395E-2</v>
      </c>
      <c r="AQ9" s="17">
        <v>3.02878016514651E-2</v>
      </c>
      <c r="AR9" s="17">
        <v>0.27795657950398001</v>
      </c>
      <c r="AS9" s="17"/>
      <c r="AT9" s="17">
        <v>5.8883654406679697E-2</v>
      </c>
      <c r="AU9" s="17">
        <v>0.112904712579926</v>
      </c>
      <c r="AV9" s="17"/>
      <c r="AW9" s="17">
        <v>5.5424891164355602E-2</v>
      </c>
      <c r="AX9" s="17">
        <v>7.7129980464238801E-2</v>
      </c>
      <c r="AY9" s="17">
        <v>6.7941597731313294E-2</v>
      </c>
    </row>
    <row r="10" spans="2:51">
      <c r="B10" s="18" t="s">
        <v>134</v>
      </c>
      <c r="C10" s="17">
        <v>0.16556315336840499</v>
      </c>
      <c r="D10" s="17">
        <v>0.166688705223724</v>
      </c>
      <c r="E10" s="17">
        <v>0.16517273005277899</v>
      </c>
      <c r="F10" s="17"/>
      <c r="G10" s="17">
        <v>0.16740271212268401</v>
      </c>
      <c r="H10" s="17">
        <v>0.25132365403559398</v>
      </c>
      <c r="I10" s="17">
        <v>0.197182972315186</v>
      </c>
      <c r="J10" s="17">
        <v>0.13302232170210501</v>
      </c>
      <c r="K10" s="17">
        <v>0.10756479296681799</v>
      </c>
      <c r="L10" s="17">
        <v>0.14764807664994001</v>
      </c>
      <c r="M10" s="17"/>
      <c r="N10" s="17">
        <v>0.141237674792557</v>
      </c>
      <c r="O10" s="17">
        <v>0.20259683045735399</v>
      </c>
      <c r="P10" s="17">
        <v>0.147571207124787</v>
      </c>
      <c r="Q10" s="17">
        <v>0.16841879672339599</v>
      </c>
      <c r="R10" s="17"/>
      <c r="S10" s="17">
        <v>0.219479540966771</v>
      </c>
      <c r="T10" s="17">
        <v>0.15291702284487399</v>
      </c>
      <c r="U10" s="17">
        <v>0.15177361738199299</v>
      </c>
      <c r="V10" s="17">
        <v>0.19208290483926499</v>
      </c>
      <c r="W10" s="17">
        <v>0.16417054859671801</v>
      </c>
      <c r="X10" s="17">
        <v>6.73719155005464E-2</v>
      </c>
      <c r="Y10" s="17">
        <v>0.18441240522209501</v>
      </c>
      <c r="Z10" s="17">
        <v>0.164820202353198</v>
      </c>
      <c r="AA10" s="17">
        <v>0.139655314415603</v>
      </c>
      <c r="AB10" s="17">
        <v>0.21255921207161799</v>
      </c>
      <c r="AC10" s="17">
        <v>0.140684885013908</v>
      </c>
      <c r="AD10" s="17">
        <v>0.187117036835518</v>
      </c>
      <c r="AE10" s="17"/>
      <c r="AF10" s="17">
        <v>0.14222534318629801</v>
      </c>
      <c r="AG10" s="17">
        <v>0.18432008312517401</v>
      </c>
      <c r="AH10" s="17">
        <v>0.15825217492343999</v>
      </c>
      <c r="AI10" s="17"/>
      <c r="AJ10" s="17">
        <v>0.190379102240399</v>
      </c>
      <c r="AK10" s="17">
        <v>0.18759353656116501</v>
      </c>
      <c r="AL10" s="17">
        <v>0.117542209704072</v>
      </c>
      <c r="AM10" s="17"/>
      <c r="AN10" s="17">
        <v>0.15005726804102501</v>
      </c>
      <c r="AO10" s="17">
        <v>0.21242345969137899</v>
      </c>
      <c r="AP10" s="17">
        <v>0.16609954633975901</v>
      </c>
      <c r="AQ10" s="17">
        <v>0.24320315112334201</v>
      </c>
      <c r="AR10" s="17">
        <v>0</v>
      </c>
      <c r="AS10" s="17"/>
      <c r="AT10" s="17">
        <v>0.15528407910782599</v>
      </c>
      <c r="AU10" s="17">
        <v>0.26473344752727002</v>
      </c>
      <c r="AV10" s="17"/>
      <c r="AW10" s="17">
        <v>0.141065567523843</v>
      </c>
      <c r="AX10" s="17">
        <v>0.25254513376946702</v>
      </c>
      <c r="AY10" s="17">
        <v>0.166982851018628</v>
      </c>
    </row>
    <row r="11" spans="2:51">
      <c r="B11" s="18" t="s">
        <v>135</v>
      </c>
      <c r="C11" s="17">
        <v>0.29443245832027198</v>
      </c>
      <c r="D11" s="17">
        <v>0.26265454518391002</v>
      </c>
      <c r="E11" s="17">
        <v>0.323158352036087</v>
      </c>
      <c r="F11" s="17"/>
      <c r="G11" s="17">
        <v>0.27825632206110601</v>
      </c>
      <c r="H11" s="17">
        <v>0.205251170115265</v>
      </c>
      <c r="I11" s="17">
        <v>0.28955320178365801</v>
      </c>
      <c r="J11" s="17">
        <v>0.316613439007153</v>
      </c>
      <c r="K11" s="17">
        <v>0.33709703965972598</v>
      </c>
      <c r="L11" s="17">
        <v>0.32021115066817302</v>
      </c>
      <c r="M11" s="17"/>
      <c r="N11" s="17">
        <v>0.240822112101021</v>
      </c>
      <c r="O11" s="17">
        <v>0.279857808451139</v>
      </c>
      <c r="P11" s="17">
        <v>0.34856352054213902</v>
      </c>
      <c r="Q11" s="17">
        <v>0.31264638371445402</v>
      </c>
      <c r="R11" s="17"/>
      <c r="S11" s="17">
        <v>0.24941888582638599</v>
      </c>
      <c r="T11" s="17">
        <v>0.30160979812816502</v>
      </c>
      <c r="U11" s="17">
        <v>0.32646362798110601</v>
      </c>
      <c r="V11" s="17">
        <v>0.28247227601466302</v>
      </c>
      <c r="W11" s="17">
        <v>0.348793103511364</v>
      </c>
      <c r="X11" s="17">
        <v>0.33151110341689899</v>
      </c>
      <c r="Y11" s="17">
        <v>0.24128253051022899</v>
      </c>
      <c r="Z11" s="17">
        <v>0.227575450025361</v>
      </c>
      <c r="AA11" s="17">
        <v>0.29611101642082099</v>
      </c>
      <c r="AB11" s="17">
        <v>0.26720417729059798</v>
      </c>
      <c r="AC11" s="17">
        <v>0.37004124768420699</v>
      </c>
      <c r="AD11" s="17">
        <v>0.30771088915241201</v>
      </c>
      <c r="AE11" s="17"/>
      <c r="AF11" s="17">
        <v>0.331789803852098</v>
      </c>
      <c r="AG11" s="17">
        <v>0.26194569636458298</v>
      </c>
      <c r="AH11" s="17">
        <v>0.33344865112025002</v>
      </c>
      <c r="AI11" s="17"/>
      <c r="AJ11" s="17">
        <v>0.277436472042011</v>
      </c>
      <c r="AK11" s="17">
        <v>0.27091659294244602</v>
      </c>
      <c r="AL11" s="17">
        <v>0.26458679863976198</v>
      </c>
      <c r="AM11" s="17"/>
      <c r="AN11" s="17">
        <v>0.34964621253081801</v>
      </c>
      <c r="AO11" s="17">
        <v>0.298761086127104</v>
      </c>
      <c r="AP11" s="17">
        <v>0.23740220689595301</v>
      </c>
      <c r="AQ11" s="17">
        <v>0.187112281391353</v>
      </c>
      <c r="AR11" s="17">
        <v>0.27556623902350602</v>
      </c>
      <c r="AS11" s="17"/>
      <c r="AT11" s="17">
        <v>0.30170881379639702</v>
      </c>
      <c r="AU11" s="17">
        <v>0.243721021365294</v>
      </c>
      <c r="AV11" s="17"/>
      <c r="AW11" s="17">
        <v>0.24579299371629301</v>
      </c>
      <c r="AX11" s="17">
        <v>0.22011339186946199</v>
      </c>
      <c r="AY11" s="17">
        <v>0.36370732053694399</v>
      </c>
    </row>
    <row r="12" spans="2:51">
      <c r="B12" s="18" t="s">
        <v>136</v>
      </c>
      <c r="C12" s="17">
        <v>0.26337870587859202</v>
      </c>
      <c r="D12" s="17">
        <v>0.26878619596987902</v>
      </c>
      <c r="E12" s="17">
        <v>0.25771503641875898</v>
      </c>
      <c r="F12" s="17"/>
      <c r="G12" s="17">
        <v>0.19854669641126799</v>
      </c>
      <c r="H12" s="17">
        <v>0.250928863013201</v>
      </c>
      <c r="I12" s="17">
        <v>0.24655827445033701</v>
      </c>
      <c r="J12" s="17">
        <v>0.28181121941151699</v>
      </c>
      <c r="K12" s="17">
        <v>0.26184694677633003</v>
      </c>
      <c r="L12" s="17">
        <v>0.30867688335528698</v>
      </c>
      <c r="M12" s="17"/>
      <c r="N12" s="17">
        <v>0.36468266086389001</v>
      </c>
      <c r="O12" s="17">
        <v>0.25989571755755397</v>
      </c>
      <c r="P12" s="17">
        <v>0.20822503281628199</v>
      </c>
      <c r="Q12" s="17">
        <v>0.21063120395555401</v>
      </c>
      <c r="R12" s="17"/>
      <c r="S12" s="17">
        <v>0.23145363549359599</v>
      </c>
      <c r="T12" s="17">
        <v>0.26615535898022902</v>
      </c>
      <c r="U12" s="17">
        <v>0.24286140291209601</v>
      </c>
      <c r="V12" s="17">
        <v>0.26721830419241199</v>
      </c>
      <c r="W12" s="17">
        <v>0.28363703571899901</v>
      </c>
      <c r="X12" s="17">
        <v>0.31786829544404799</v>
      </c>
      <c r="Y12" s="17">
        <v>0.24135009977761299</v>
      </c>
      <c r="Z12" s="17">
        <v>0.33365075448749099</v>
      </c>
      <c r="AA12" s="17">
        <v>0.28152746570086801</v>
      </c>
      <c r="AB12" s="17">
        <v>0.258023655530008</v>
      </c>
      <c r="AC12" s="17">
        <v>0.17607320459813999</v>
      </c>
      <c r="AD12" s="17">
        <v>0.28955453223633498</v>
      </c>
      <c r="AE12" s="17"/>
      <c r="AF12" s="17">
        <v>0.26453060492279301</v>
      </c>
      <c r="AG12" s="17">
        <v>0.30263473703955801</v>
      </c>
      <c r="AH12" s="17">
        <v>0.203735948903361</v>
      </c>
      <c r="AI12" s="17"/>
      <c r="AJ12" s="17">
        <v>0.25515002867784498</v>
      </c>
      <c r="AK12" s="17">
        <v>0.27347980184284998</v>
      </c>
      <c r="AL12" s="17">
        <v>0.32010086821280898</v>
      </c>
      <c r="AM12" s="17"/>
      <c r="AN12" s="17">
        <v>0.20940736212210001</v>
      </c>
      <c r="AO12" s="17">
        <v>0.22154743740775601</v>
      </c>
      <c r="AP12" s="17">
        <v>0.28549592167542398</v>
      </c>
      <c r="AQ12" s="17">
        <v>0.34909471415501497</v>
      </c>
      <c r="AR12" s="17">
        <v>0.236267321957152</v>
      </c>
      <c r="AS12" s="17"/>
      <c r="AT12" s="17">
        <v>0.27064958296913699</v>
      </c>
      <c r="AU12" s="17">
        <v>0.17220541207402501</v>
      </c>
      <c r="AV12" s="17"/>
      <c r="AW12" s="17">
        <v>0.33103999962255898</v>
      </c>
      <c r="AX12" s="17">
        <v>0.247162787502299</v>
      </c>
      <c r="AY12" s="17">
        <v>0.19918796303810399</v>
      </c>
    </row>
    <row r="13" spans="2:51">
      <c r="B13" s="18" t="s">
        <v>137</v>
      </c>
      <c r="C13" s="17">
        <v>0.121915454815504</v>
      </c>
      <c r="D13" s="17">
        <v>0.14275625209808099</v>
      </c>
      <c r="E13" s="17">
        <v>0.10419858611529299</v>
      </c>
      <c r="F13" s="17"/>
      <c r="G13" s="17">
        <v>0.130661649373077</v>
      </c>
      <c r="H13" s="17">
        <v>0.14220345759950201</v>
      </c>
      <c r="I13" s="17">
        <v>0.11950548773579001</v>
      </c>
      <c r="J13" s="17">
        <v>0.13149526029484901</v>
      </c>
      <c r="K13" s="17">
        <v>0.13199229285731301</v>
      </c>
      <c r="L13" s="17">
        <v>9.0536926748938096E-2</v>
      </c>
      <c r="M13" s="17"/>
      <c r="N13" s="17">
        <v>0.15439429242312699</v>
      </c>
      <c r="O13" s="17">
        <v>0.104556969059585</v>
      </c>
      <c r="P13" s="17">
        <v>0.13897826346199699</v>
      </c>
      <c r="Q13" s="17">
        <v>9.6333862224759606E-2</v>
      </c>
      <c r="R13" s="17"/>
      <c r="S13" s="17">
        <v>0.138662821877551</v>
      </c>
      <c r="T13" s="17">
        <v>9.7892685182712894E-2</v>
      </c>
      <c r="U13" s="17">
        <v>0.12819948926644401</v>
      </c>
      <c r="V13" s="17">
        <v>0.114549454037859</v>
      </c>
      <c r="W13" s="17">
        <v>7.5443021257804305E-2</v>
      </c>
      <c r="X13" s="17">
        <v>0.117917143512116</v>
      </c>
      <c r="Y13" s="17">
        <v>0.10171663130103201</v>
      </c>
      <c r="Z13" s="17">
        <v>9.2563285107702606E-2</v>
      </c>
      <c r="AA13" s="17">
        <v>0.15467364038477899</v>
      </c>
      <c r="AB13" s="17">
        <v>0.15837684806089</v>
      </c>
      <c r="AC13" s="17">
        <v>0.13178455882569701</v>
      </c>
      <c r="AD13" s="17">
        <v>0.122986841571408</v>
      </c>
      <c r="AE13" s="17"/>
      <c r="AF13" s="17">
        <v>0.10046001942192601</v>
      </c>
      <c r="AG13" s="17">
        <v>0.13808302091246799</v>
      </c>
      <c r="AH13" s="17">
        <v>0.12322116836354299</v>
      </c>
      <c r="AI13" s="17"/>
      <c r="AJ13" s="17">
        <v>0.128939754031659</v>
      </c>
      <c r="AK13" s="17">
        <v>0.15664547789435801</v>
      </c>
      <c r="AL13" s="17">
        <v>0.150601032040797</v>
      </c>
      <c r="AM13" s="17"/>
      <c r="AN13" s="17">
        <v>0.10561390425115801</v>
      </c>
      <c r="AO13" s="17">
        <v>0.130965530908422</v>
      </c>
      <c r="AP13" s="17">
        <v>0.14036617895088099</v>
      </c>
      <c r="AQ13" s="17">
        <v>0.17605695749161801</v>
      </c>
      <c r="AR13" s="17">
        <v>0.14701397227329699</v>
      </c>
      <c r="AS13" s="17"/>
      <c r="AT13" s="17">
        <v>0.118232554634164</v>
      </c>
      <c r="AU13" s="17">
        <v>0.157815275126683</v>
      </c>
      <c r="AV13" s="17"/>
      <c r="AW13" s="17">
        <v>0.17045113801039999</v>
      </c>
      <c r="AX13" s="17">
        <v>0.135492630574476</v>
      </c>
      <c r="AY13" s="17">
        <v>6.90872017875203E-2</v>
      </c>
    </row>
    <row r="14" spans="2:51">
      <c r="B14" s="18" t="s">
        <v>119</v>
      </c>
      <c r="C14" s="17">
        <v>9.1242250465368394E-2</v>
      </c>
      <c r="D14" s="17">
        <v>6.7624485109706506E-2</v>
      </c>
      <c r="E14" s="17">
        <v>0.11046673298278201</v>
      </c>
      <c r="F14" s="17"/>
      <c r="G14" s="17">
        <v>9.90965501680134E-2</v>
      </c>
      <c r="H14" s="17">
        <v>8.57828609457294E-2</v>
      </c>
      <c r="I14" s="17">
        <v>8.3552940675599499E-2</v>
      </c>
      <c r="J14" s="17">
        <v>8.5602408606332003E-2</v>
      </c>
      <c r="K14" s="17">
        <v>0.112665895075057</v>
      </c>
      <c r="L14" s="17">
        <v>8.4744316827780997E-2</v>
      </c>
      <c r="M14" s="17"/>
      <c r="N14" s="17">
        <v>4.0021208468962302E-2</v>
      </c>
      <c r="O14" s="17">
        <v>8.4586878663055795E-2</v>
      </c>
      <c r="P14" s="17">
        <v>0.111197370109288</v>
      </c>
      <c r="Q14" s="17">
        <v>0.135000497818418</v>
      </c>
      <c r="R14" s="17"/>
      <c r="S14" s="17">
        <v>7.5165762826759394E-2</v>
      </c>
      <c r="T14" s="17">
        <v>0.11170306426122099</v>
      </c>
      <c r="U14" s="17">
        <v>0.11082119426114601</v>
      </c>
      <c r="V14" s="17">
        <v>9.5179051985115601E-2</v>
      </c>
      <c r="W14" s="17">
        <v>7.5607979938138198E-2</v>
      </c>
      <c r="X14" s="17">
        <v>9.7215257896299798E-2</v>
      </c>
      <c r="Y14" s="17">
        <v>0.119225647696103</v>
      </c>
      <c r="Z14" s="17">
        <v>0.133040077924623</v>
      </c>
      <c r="AA14" s="17">
        <v>5.8910028256640198E-2</v>
      </c>
      <c r="AB14" s="17">
        <v>7.8049144092340095E-2</v>
      </c>
      <c r="AC14" s="17">
        <v>0.149604690928378</v>
      </c>
      <c r="AD14" s="17">
        <v>0</v>
      </c>
      <c r="AE14" s="17"/>
      <c r="AF14" s="17">
        <v>9.4396403581976804E-2</v>
      </c>
      <c r="AG14" s="17">
        <v>6.0550670161018602E-2</v>
      </c>
      <c r="AH14" s="17">
        <v>0.119916197943746</v>
      </c>
      <c r="AI14" s="17"/>
      <c r="AJ14" s="17">
        <v>9.4216436232081202E-2</v>
      </c>
      <c r="AK14" s="17">
        <v>5.0201078640277098E-2</v>
      </c>
      <c r="AL14" s="17">
        <v>7.7733261918180599E-2</v>
      </c>
      <c r="AM14" s="17"/>
      <c r="AN14" s="17">
        <v>0.129948478103461</v>
      </c>
      <c r="AO14" s="17">
        <v>9.5321632386915503E-2</v>
      </c>
      <c r="AP14" s="17">
        <v>7.4974756042009399E-2</v>
      </c>
      <c r="AQ14" s="17">
        <v>1.4245094187205499E-2</v>
      </c>
      <c r="AR14" s="17">
        <v>6.3195887242065305E-2</v>
      </c>
      <c r="AS14" s="17"/>
      <c r="AT14" s="17">
        <v>9.5241315085797307E-2</v>
      </c>
      <c r="AU14" s="17">
        <v>4.8620131326802402E-2</v>
      </c>
      <c r="AV14" s="17"/>
      <c r="AW14" s="17">
        <v>5.6225409962548899E-2</v>
      </c>
      <c r="AX14" s="17">
        <v>6.7556075820057307E-2</v>
      </c>
      <c r="AY14" s="17">
        <v>0.13309306588749101</v>
      </c>
    </row>
    <row r="15" spans="2:51">
      <c r="B15" s="18" t="s">
        <v>138</v>
      </c>
      <c r="C15" s="21">
        <v>0.229031130520263</v>
      </c>
      <c r="D15" s="21">
        <v>0.25817852163842397</v>
      </c>
      <c r="E15" s="21">
        <v>0.204461292447079</v>
      </c>
      <c r="F15" s="21"/>
      <c r="G15" s="21">
        <v>0.293438781986536</v>
      </c>
      <c r="H15" s="21">
        <v>0.31583364832630301</v>
      </c>
      <c r="I15" s="21">
        <v>0.26083009535461599</v>
      </c>
      <c r="J15" s="21">
        <v>0.184477672680148</v>
      </c>
      <c r="K15" s="21">
        <v>0.15639782563157401</v>
      </c>
      <c r="L15" s="21">
        <v>0.19583072239982</v>
      </c>
      <c r="M15" s="21"/>
      <c r="N15" s="21">
        <v>0.20007972614299899</v>
      </c>
      <c r="O15" s="21">
        <v>0.27110262626866699</v>
      </c>
      <c r="P15" s="21">
        <v>0.19303581307029499</v>
      </c>
      <c r="Q15" s="21">
        <v>0.24538805228681501</v>
      </c>
      <c r="R15" s="21"/>
      <c r="S15" s="21">
        <v>0.30529889397570797</v>
      </c>
      <c r="T15" s="21">
        <v>0.22263909344767199</v>
      </c>
      <c r="U15" s="21">
        <v>0.19165428557920899</v>
      </c>
      <c r="V15" s="21">
        <v>0.24058091376995</v>
      </c>
      <c r="W15" s="21">
        <v>0.21651885957369399</v>
      </c>
      <c r="X15" s="21">
        <v>0.135488199730637</v>
      </c>
      <c r="Y15" s="21">
        <v>0.29642509071502299</v>
      </c>
      <c r="Z15" s="21">
        <v>0.21317043245482201</v>
      </c>
      <c r="AA15" s="21">
        <v>0.20877784923689099</v>
      </c>
      <c r="AB15" s="21">
        <v>0.23834617502616301</v>
      </c>
      <c r="AC15" s="21">
        <v>0.17249629796357699</v>
      </c>
      <c r="AD15" s="21">
        <v>0.27974773703984401</v>
      </c>
      <c r="AE15" s="21"/>
      <c r="AF15" s="21">
        <v>0.208823168221207</v>
      </c>
      <c r="AG15" s="21">
        <v>0.23678587552237301</v>
      </c>
      <c r="AH15" s="21">
        <v>0.21967803366909999</v>
      </c>
      <c r="AI15" s="21"/>
      <c r="AJ15" s="21">
        <v>0.244257309016403</v>
      </c>
      <c r="AK15" s="21">
        <v>0.24875704868006901</v>
      </c>
      <c r="AL15" s="21">
        <v>0.18697803918845099</v>
      </c>
      <c r="AM15" s="21"/>
      <c r="AN15" s="21">
        <v>0.20538404299246199</v>
      </c>
      <c r="AO15" s="21">
        <v>0.253404313169802</v>
      </c>
      <c r="AP15" s="21">
        <v>0.26176093643573201</v>
      </c>
      <c r="AQ15" s="21">
        <v>0.273490952774808</v>
      </c>
      <c r="AR15" s="21">
        <v>0.27795657950398001</v>
      </c>
      <c r="AS15" s="21"/>
      <c r="AT15" s="21">
        <v>0.21416773351450499</v>
      </c>
      <c r="AU15" s="21">
        <v>0.37763816010719498</v>
      </c>
      <c r="AV15" s="21"/>
      <c r="AW15" s="21">
        <v>0.19649045868819801</v>
      </c>
      <c r="AX15" s="21">
        <v>0.32967511423370599</v>
      </c>
      <c r="AY15" s="21">
        <v>0.23492444874994101</v>
      </c>
    </row>
    <row r="16" spans="2:51">
      <c r="B16" s="18" t="s">
        <v>139</v>
      </c>
      <c r="C16" s="21">
        <v>0.385294160694097</v>
      </c>
      <c r="D16" s="21">
        <v>0.41154244806795898</v>
      </c>
      <c r="E16" s="21">
        <v>0.36191362253405202</v>
      </c>
      <c r="F16" s="21"/>
      <c r="G16" s="21">
        <v>0.32920834578434499</v>
      </c>
      <c r="H16" s="21">
        <v>0.39313232061270298</v>
      </c>
      <c r="I16" s="21">
        <v>0.36606376218612702</v>
      </c>
      <c r="J16" s="21">
        <v>0.41330647970636603</v>
      </c>
      <c r="K16" s="21">
        <v>0.39383923963364298</v>
      </c>
      <c r="L16" s="21">
        <v>0.39921381010422602</v>
      </c>
      <c r="M16" s="21"/>
      <c r="N16" s="21">
        <v>0.51907695328701797</v>
      </c>
      <c r="O16" s="21">
        <v>0.36445268661713798</v>
      </c>
      <c r="P16" s="21">
        <v>0.34720329627827801</v>
      </c>
      <c r="Q16" s="21">
        <v>0.30696506618031399</v>
      </c>
      <c r="R16" s="21"/>
      <c r="S16" s="21">
        <v>0.37011645737114701</v>
      </c>
      <c r="T16" s="21">
        <v>0.36404804416294201</v>
      </c>
      <c r="U16" s="21">
        <v>0.37106089217853999</v>
      </c>
      <c r="V16" s="21">
        <v>0.38176775823027098</v>
      </c>
      <c r="W16" s="21">
        <v>0.35908005697680301</v>
      </c>
      <c r="X16" s="21">
        <v>0.43578543895616401</v>
      </c>
      <c r="Y16" s="21">
        <v>0.34306673107864499</v>
      </c>
      <c r="Z16" s="21">
        <v>0.42621403959519399</v>
      </c>
      <c r="AA16" s="21">
        <v>0.43620110608564699</v>
      </c>
      <c r="AB16" s="21">
        <v>0.41640050359089897</v>
      </c>
      <c r="AC16" s="21">
        <v>0.30785776342383703</v>
      </c>
      <c r="AD16" s="21">
        <v>0.41254137380774297</v>
      </c>
      <c r="AE16" s="21"/>
      <c r="AF16" s="21">
        <v>0.36499062434471802</v>
      </c>
      <c r="AG16" s="21">
        <v>0.440717757952026</v>
      </c>
      <c r="AH16" s="21">
        <v>0.32695711726690402</v>
      </c>
      <c r="AI16" s="21"/>
      <c r="AJ16" s="21">
        <v>0.384089782709504</v>
      </c>
      <c r="AK16" s="21">
        <v>0.43012527973720799</v>
      </c>
      <c r="AL16" s="21">
        <v>0.47070190025360698</v>
      </c>
      <c r="AM16" s="21"/>
      <c r="AN16" s="21">
        <v>0.315021266373259</v>
      </c>
      <c r="AO16" s="21">
        <v>0.35251296831617801</v>
      </c>
      <c r="AP16" s="21">
        <v>0.42586210062630497</v>
      </c>
      <c r="AQ16" s="21">
        <v>0.52515167164663401</v>
      </c>
      <c r="AR16" s="21">
        <v>0.38328129423044899</v>
      </c>
      <c r="AS16" s="21"/>
      <c r="AT16" s="21">
        <v>0.38888213760330098</v>
      </c>
      <c r="AU16" s="21">
        <v>0.33002068720070799</v>
      </c>
      <c r="AV16" s="21"/>
      <c r="AW16" s="21">
        <v>0.50149113763296005</v>
      </c>
      <c r="AX16" s="21">
        <v>0.382655418076775</v>
      </c>
      <c r="AY16" s="21">
        <v>0.26827516482562402</v>
      </c>
    </row>
    <row r="17" spans="2:51">
      <c r="B17" s="18" t="s">
        <v>140</v>
      </c>
      <c r="C17" s="22">
        <v>-0.156263030173834</v>
      </c>
      <c r="D17" s="22">
        <v>-0.153363926429535</v>
      </c>
      <c r="E17" s="22">
        <v>-0.15745233008697301</v>
      </c>
      <c r="F17" s="22"/>
      <c r="G17" s="22">
        <v>-3.5769563797808497E-2</v>
      </c>
      <c r="H17" s="22">
        <v>-7.7298672286400305E-2</v>
      </c>
      <c r="I17" s="22">
        <v>-0.105233666831511</v>
      </c>
      <c r="J17" s="22">
        <v>-0.228828807026218</v>
      </c>
      <c r="K17" s="22">
        <v>-0.237441414002069</v>
      </c>
      <c r="L17" s="22">
        <v>-0.203383087704405</v>
      </c>
      <c r="M17" s="22"/>
      <c r="N17" s="22">
        <v>-0.31899722714401901</v>
      </c>
      <c r="O17" s="22">
        <v>-9.33500603484715E-2</v>
      </c>
      <c r="P17" s="22">
        <v>-0.15416748320798301</v>
      </c>
      <c r="Q17" s="22">
        <v>-6.1577013893498303E-2</v>
      </c>
      <c r="R17" s="22"/>
      <c r="S17" s="22">
        <v>-6.4817563395438996E-2</v>
      </c>
      <c r="T17" s="22">
        <v>-0.14140895071526999</v>
      </c>
      <c r="U17" s="22">
        <v>-0.179406606599331</v>
      </c>
      <c r="V17" s="22">
        <v>-0.14118684446032101</v>
      </c>
      <c r="W17" s="22">
        <v>-0.14256119740310899</v>
      </c>
      <c r="X17" s="22">
        <v>-0.30029723922552698</v>
      </c>
      <c r="Y17" s="22">
        <v>-4.6641640363621499E-2</v>
      </c>
      <c r="Z17" s="22">
        <v>-0.21304360714037199</v>
      </c>
      <c r="AA17" s="22">
        <v>-0.227423256848756</v>
      </c>
      <c r="AB17" s="22">
        <v>-0.17805432856473599</v>
      </c>
      <c r="AC17" s="22">
        <v>-0.13536146546026001</v>
      </c>
      <c r="AD17" s="22">
        <v>-0.13279363676789899</v>
      </c>
      <c r="AE17" s="22"/>
      <c r="AF17" s="22">
        <v>-0.15616745612351199</v>
      </c>
      <c r="AG17" s="22">
        <v>-0.20393188242965299</v>
      </c>
      <c r="AH17" s="22">
        <v>-0.107279083597804</v>
      </c>
      <c r="AI17" s="22"/>
      <c r="AJ17" s="22">
        <v>-0.13983247369310101</v>
      </c>
      <c r="AK17" s="22">
        <v>-0.18136823105713901</v>
      </c>
      <c r="AL17" s="22">
        <v>-0.28372386106515501</v>
      </c>
      <c r="AM17" s="22"/>
      <c r="AN17" s="22">
        <v>-0.109637223380797</v>
      </c>
      <c r="AO17" s="22">
        <v>-9.9108655146375596E-2</v>
      </c>
      <c r="AP17" s="22">
        <v>-0.164101164190573</v>
      </c>
      <c r="AQ17" s="22">
        <v>-0.25166071887182601</v>
      </c>
      <c r="AR17" s="22">
        <v>-0.105324714726469</v>
      </c>
      <c r="AS17" s="22"/>
      <c r="AT17" s="22">
        <v>-0.17471440408879499</v>
      </c>
      <c r="AU17" s="22">
        <v>4.7617472906486803E-2</v>
      </c>
      <c r="AV17" s="22"/>
      <c r="AW17" s="22">
        <v>-0.30500067894476102</v>
      </c>
      <c r="AX17" s="22">
        <v>-5.2980303843068698E-2</v>
      </c>
      <c r="AY17" s="22">
        <v>-3.3350716075682997E-2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742</v>
      </c>
      <c r="E2" s="32"/>
      <c r="F2" s="32"/>
      <c r="G2" s="32"/>
    </row>
    <row r="6" spans="2:7" ht="50.1" customHeight="1">
      <c r="B6" s="20" t="s">
        <v>70</v>
      </c>
      <c r="C6" s="20" t="s">
        <v>699</v>
      </c>
      <c r="D6" s="20" t="s">
        <v>700</v>
      </c>
      <c r="E6" s="20" t="s">
        <v>743</v>
      </c>
      <c r="F6" s="20" t="s">
        <v>744</v>
      </c>
    </row>
    <row r="7" spans="2:7">
      <c r="B7" s="18" t="s">
        <v>133</v>
      </c>
      <c r="C7" s="17">
        <v>0.112730338029435</v>
      </c>
      <c r="D7" s="17">
        <v>0.104457896002378</v>
      </c>
      <c r="E7" s="17">
        <v>8.1566203843293494E-2</v>
      </c>
      <c r="F7" s="17">
        <v>8.3523226854084601E-2</v>
      </c>
    </row>
    <row r="8" spans="2:7">
      <c r="B8" s="18" t="s">
        <v>134</v>
      </c>
      <c r="C8" s="17">
        <v>0.32727253610996299</v>
      </c>
      <c r="D8" s="17">
        <v>0.34858404088699002</v>
      </c>
      <c r="E8" s="17">
        <v>0.280762013157283</v>
      </c>
      <c r="F8" s="17">
        <v>0.21763207551914801</v>
      </c>
    </row>
    <row r="9" spans="2:7">
      <c r="B9" s="18" t="s">
        <v>135</v>
      </c>
      <c r="C9" s="17">
        <v>0.34195696427244598</v>
      </c>
      <c r="D9" s="17">
        <v>0.278181726072804</v>
      </c>
      <c r="E9" s="17">
        <v>0.34674570875216898</v>
      </c>
      <c r="F9" s="17">
        <v>0.32275009670579902</v>
      </c>
    </row>
    <row r="10" spans="2:7">
      <c r="B10" s="18" t="s">
        <v>136</v>
      </c>
      <c r="C10" s="17">
        <v>0.11544945298347301</v>
      </c>
      <c r="D10" s="17">
        <v>0.14527171341869599</v>
      </c>
      <c r="E10" s="17">
        <v>0.15742030054292599</v>
      </c>
      <c r="F10" s="17">
        <v>0.215014255732004</v>
      </c>
    </row>
    <row r="11" spans="2:7">
      <c r="B11" s="18" t="s">
        <v>137</v>
      </c>
      <c r="C11" s="17">
        <v>4.60096662714631E-2</v>
      </c>
      <c r="D11" s="17">
        <v>7.9849818882665E-2</v>
      </c>
      <c r="E11" s="17">
        <v>7.3638335925153703E-2</v>
      </c>
      <c r="F11" s="17">
        <v>7.6458891440920398E-2</v>
      </c>
    </row>
    <row r="12" spans="2:7">
      <c r="B12" s="18" t="s">
        <v>119</v>
      </c>
      <c r="C12" s="17">
        <v>5.6581042333219603E-2</v>
      </c>
      <c r="D12" s="17">
        <v>4.3654804736466803E-2</v>
      </c>
      <c r="E12" s="17">
        <v>5.9867437779175102E-2</v>
      </c>
      <c r="F12" s="17">
        <v>8.4621453748043404E-2</v>
      </c>
    </row>
    <row r="13" spans="2:7">
      <c r="B13" s="23" t="s">
        <v>138</v>
      </c>
      <c r="C13" s="21">
        <v>0.44000287413939798</v>
      </c>
      <c r="D13" s="21">
        <v>0.453041936889368</v>
      </c>
      <c r="E13" s="21">
        <v>0.36232821700057699</v>
      </c>
      <c r="F13" s="21">
        <v>0.30115530237323301</v>
      </c>
    </row>
    <row r="14" spans="2:7">
      <c r="B14" s="23" t="s">
        <v>139</v>
      </c>
      <c r="C14" s="21">
        <v>0.161459119254936</v>
      </c>
      <c r="D14" s="21">
        <v>0.225121532301361</v>
      </c>
      <c r="E14" s="21">
        <v>0.231058636468079</v>
      </c>
      <c r="F14" s="21">
        <v>0.291473147172925</v>
      </c>
    </row>
    <row r="15" spans="2:7">
      <c r="B15" s="23" t="s">
        <v>140</v>
      </c>
      <c r="C15" s="22">
        <v>0.27854375488446198</v>
      </c>
      <c r="D15" s="22">
        <v>0.227920404588007</v>
      </c>
      <c r="E15" s="22">
        <v>0.13126958053249699</v>
      </c>
      <c r="F15" s="22">
        <v>9.6821552003079105E-3</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1085</v>
      </c>
      <c r="D7" s="10">
        <v>523</v>
      </c>
      <c r="E7" s="10">
        <v>556</v>
      </c>
      <c r="F7" s="10"/>
      <c r="G7" s="10">
        <v>83</v>
      </c>
      <c r="H7" s="10">
        <v>155</v>
      </c>
      <c r="I7" s="10">
        <v>136</v>
      </c>
      <c r="J7" s="10">
        <v>173</v>
      </c>
      <c r="K7" s="10">
        <v>215</v>
      </c>
      <c r="L7" s="10">
        <v>323</v>
      </c>
      <c r="M7" s="10"/>
      <c r="N7" s="10">
        <v>302</v>
      </c>
      <c r="O7" s="10">
        <v>294</v>
      </c>
      <c r="P7" s="10">
        <v>222</v>
      </c>
      <c r="Q7" s="10">
        <v>258</v>
      </c>
      <c r="R7" s="10"/>
      <c r="S7" s="10">
        <v>130</v>
      </c>
      <c r="T7" s="10">
        <v>168</v>
      </c>
      <c r="U7" s="10">
        <v>112</v>
      </c>
      <c r="V7" s="10">
        <v>93</v>
      </c>
      <c r="W7" s="10">
        <v>66</v>
      </c>
      <c r="X7" s="10">
        <v>98</v>
      </c>
      <c r="Y7" s="10">
        <v>100</v>
      </c>
      <c r="Z7" s="10">
        <v>51</v>
      </c>
      <c r="AA7" s="10">
        <v>117</v>
      </c>
      <c r="AB7" s="10">
        <v>81</v>
      </c>
      <c r="AC7" s="10">
        <v>39</v>
      </c>
      <c r="AD7" s="10">
        <v>30</v>
      </c>
      <c r="AE7" s="10"/>
      <c r="AF7" s="10">
        <v>503</v>
      </c>
      <c r="AG7" s="10">
        <v>428</v>
      </c>
      <c r="AH7" s="10">
        <v>99</v>
      </c>
      <c r="AI7" s="10"/>
      <c r="AJ7" s="10">
        <v>269</v>
      </c>
      <c r="AK7" s="10">
        <v>339</v>
      </c>
      <c r="AL7" s="10">
        <v>82</v>
      </c>
      <c r="AM7" s="10"/>
      <c r="AN7" s="10">
        <v>237</v>
      </c>
      <c r="AO7" s="10">
        <v>175</v>
      </c>
      <c r="AP7" s="10">
        <v>280</v>
      </c>
      <c r="AQ7" s="10">
        <v>108</v>
      </c>
      <c r="AR7" s="10">
        <v>20</v>
      </c>
      <c r="AS7" s="10"/>
      <c r="AT7" s="10">
        <v>981</v>
      </c>
      <c r="AU7" s="10">
        <v>97</v>
      </c>
      <c r="AV7" s="10"/>
      <c r="AW7" s="10">
        <v>543</v>
      </c>
      <c r="AX7" s="10">
        <v>92</v>
      </c>
      <c r="AY7" s="10">
        <v>450</v>
      </c>
    </row>
    <row r="8" spans="2:51" ht="30" customHeight="1">
      <c r="B8" s="11" t="s">
        <v>112</v>
      </c>
      <c r="C8" s="11">
        <v>1088</v>
      </c>
      <c r="D8" s="11">
        <v>539</v>
      </c>
      <c r="E8" s="11">
        <v>543</v>
      </c>
      <c r="F8" s="11"/>
      <c r="G8" s="11">
        <v>99</v>
      </c>
      <c r="H8" s="11">
        <v>196</v>
      </c>
      <c r="I8" s="11">
        <v>155</v>
      </c>
      <c r="J8" s="11">
        <v>172</v>
      </c>
      <c r="K8" s="11">
        <v>175</v>
      </c>
      <c r="L8" s="11">
        <v>291</v>
      </c>
      <c r="M8" s="11"/>
      <c r="N8" s="11">
        <v>277</v>
      </c>
      <c r="O8" s="11">
        <v>269</v>
      </c>
      <c r="P8" s="11">
        <v>258</v>
      </c>
      <c r="Q8" s="11">
        <v>276</v>
      </c>
      <c r="R8" s="11"/>
      <c r="S8" s="11">
        <v>166</v>
      </c>
      <c r="T8" s="11">
        <v>156</v>
      </c>
      <c r="U8" s="11">
        <v>100</v>
      </c>
      <c r="V8" s="11">
        <v>97</v>
      </c>
      <c r="W8" s="11">
        <v>64</v>
      </c>
      <c r="X8" s="11">
        <v>106</v>
      </c>
      <c r="Y8" s="11">
        <v>97</v>
      </c>
      <c r="Z8" s="11">
        <v>43</v>
      </c>
      <c r="AA8" s="11">
        <v>109</v>
      </c>
      <c r="AB8" s="11">
        <v>80</v>
      </c>
      <c r="AC8" s="11">
        <v>39</v>
      </c>
      <c r="AD8" s="11">
        <v>31</v>
      </c>
      <c r="AE8" s="11"/>
      <c r="AF8" s="11">
        <v>481</v>
      </c>
      <c r="AG8" s="11">
        <v>436</v>
      </c>
      <c r="AH8" s="11">
        <v>109</v>
      </c>
      <c r="AI8" s="11"/>
      <c r="AJ8" s="11">
        <v>262</v>
      </c>
      <c r="AK8" s="11">
        <v>356</v>
      </c>
      <c r="AL8" s="11">
        <v>84</v>
      </c>
      <c r="AM8" s="11"/>
      <c r="AN8" s="11">
        <v>237</v>
      </c>
      <c r="AO8" s="11">
        <v>180</v>
      </c>
      <c r="AP8" s="11">
        <v>285</v>
      </c>
      <c r="AQ8" s="11">
        <v>109</v>
      </c>
      <c r="AR8" s="11">
        <v>21</v>
      </c>
      <c r="AS8" s="11"/>
      <c r="AT8" s="11">
        <v>970</v>
      </c>
      <c r="AU8" s="11">
        <v>110</v>
      </c>
      <c r="AV8" s="11"/>
      <c r="AW8" s="11">
        <v>526</v>
      </c>
      <c r="AX8" s="11">
        <v>100</v>
      </c>
      <c r="AY8" s="11">
        <v>462</v>
      </c>
    </row>
    <row r="9" spans="2:51">
      <c r="B9" s="18" t="s">
        <v>133</v>
      </c>
      <c r="C9" s="17">
        <v>0.112730338029435</v>
      </c>
      <c r="D9" s="17">
        <v>0.16598508048676999</v>
      </c>
      <c r="E9" s="17">
        <v>6.1047542673935203E-2</v>
      </c>
      <c r="F9" s="17"/>
      <c r="G9" s="17">
        <v>0.152079256278292</v>
      </c>
      <c r="H9" s="17">
        <v>9.9314536292603395E-2</v>
      </c>
      <c r="I9" s="17">
        <v>0.106651268012053</v>
      </c>
      <c r="J9" s="17">
        <v>0.10283044460147001</v>
      </c>
      <c r="K9" s="17">
        <v>0.124833820984227</v>
      </c>
      <c r="L9" s="17">
        <v>0.11020283262354801</v>
      </c>
      <c r="M9" s="17"/>
      <c r="N9" s="17">
        <v>0.14244824309816301</v>
      </c>
      <c r="O9" s="17">
        <v>0.102681498660378</v>
      </c>
      <c r="P9" s="17">
        <v>8.8615568709331599E-2</v>
      </c>
      <c r="Q9" s="17">
        <v>0.112572245146279</v>
      </c>
      <c r="R9" s="17"/>
      <c r="S9" s="17">
        <v>0.13007387645398799</v>
      </c>
      <c r="T9" s="17">
        <v>6.3701388656229402E-2</v>
      </c>
      <c r="U9" s="17">
        <v>0.12225982918405</v>
      </c>
      <c r="V9" s="17">
        <v>0.13624809331783899</v>
      </c>
      <c r="W9" s="17">
        <v>0.134781715402501</v>
      </c>
      <c r="X9" s="17">
        <v>0.13162904715021101</v>
      </c>
      <c r="Y9" s="17">
        <v>0.13008135995254499</v>
      </c>
      <c r="Z9" s="17">
        <v>0.103995238598626</v>
      </c>
      <c r="AA9" s="17">
        <v>9.3315734116007201E-2</v>
      </c>
      <c r="AB9" s="17">
        <v>0.126339290188342</v>
      </c>
      <c r="AC9" s="17">
        <v>5.0965371766022602E-2</v>
      </c>
      <c r="AD9" s="17">
        <v>0.122228430673146</v>
      </c>
      <c r="AE9" s="17"/>
      <c r="AF9" s="17">
        <v>0.10434660031208801</v>
      </c>
      <c r="AG9" s="17">
        <v>0.133130656252513</v>
      </c>
      <c r="AH9" s="17">
        <v>7.8782961648766497E-2</v>
      </c>
      <c r="AI9" s="17"/>
      <c r="AJ9" s="17">
        <v>0.111025313957551</v>
      </c>
      <c r="AK9" s="17">
        <v>0.104504793755025</v>
      </c>
      <c r="AL9" s="17">
        <v>0.15866690499556199</v>
      </c>
      <c r="AM9" s="17"/>
      <c r="AN9" s="17">
        <v>9.3918302024509195E-2</v>
      </c>
      <c r="AO9" s="17">
        <v>0.122994603495301</v>
      </c>
      <c r="AP9" s="17">
        <v>0.110378662255753</v>
      </c>
      <c r="AQ9" s="17">
        <v>0.13795042436046701</v>
      </c>
      <c r="AR9" s="17">
        <v>0.30560599777657099</v>
      </c>
      <c r="AS9" s="17"/>
      <c r="AT9" s="17">
        <v>0.111857446975344</v>
      </c>
      <c r="AU9" s="17">
        <v>0.128485993972345</v>
      </c>
      <c r="AV9" s="17"/>
      <c r="AW9" s="17">
        <v>0.160545317163207</v>
      </c>
      <c r="AX9" s="17">
        <v>2.12419873153946E-2</v>
      </c>
      <c r="AY9" s="17">
        <v>7.8111332252333299E-2</v>
      </c>
    </row>
    <row r="10" spans="2:51">
      <c r="B10" s="18" t="s">
        <v>134</v>
      </c>
      <c r="C10" s="17">
        <v>0.32727253610996299</v>
      </c>
      <c r="D10" s="17">
        <v>0.36023168093171398</v>
      </c>
      <c r="E10" s="17">
        <v>0.29455118980263101</v>
      </c>
      <c r="F10" s="17"/>
      <c r="G10" s="17">
        <v>0.35844890142158298</v>
      </c>
      <c r="H10" s="17">
        <v>0.35367400643776797</v>
      </c>
      <c r="I10" s="17">
        <v>0.31874475919398398</v>
      </c>
      <c r="J10" s="17">
        <v>0.35385884215170299</v>
      </c>
      <c r="K10" s="17">
        <v>0.298918458046182</v>
      </c>
      <c r="L10" s="17">
        <v>0.30482989864656801</v>
      </c>
      <c r="M10" s="17"/>
      <c r="N10" s="17">
        <v>0.41791372707867003</v>
      </c>
      <c r="O10" s="17">
        <v>0.31000079292437399</v>
      </c>
      <c r="P10" s="17">
        <v>0.30077733488876501</v>
      </c>
      <c r="Q10" s="17">
        <v>0.28501931005061298</v>
      </c>
      <c r="R10" s="17"/>
      <c r="S10" s="17">
        <v>0.31588093823730101</v>
      </c>
      <c r="T10" s="17">
        <v>0.31997586105295101</v>
      </c>
      <c r="U10" s="17">
        <v>0.355087069849717</v>
      </c>
      <c r="V10" s="17">
        <v>0.30058369735415902</v>
      </c>
      <c r="W10" s="17">
        <v>0.387715434612252</v>
      </c>
      <c r="X10" s="17">
        <v>0.36486938564229399</v>
      </c>
      <c r="Y10" s="17">
        <v>0.31234842263303803</v>
      </c>
      <c r="Z10" s="17">
        <v>0.42244591446927998</v>
      </c>
      <c r="AA10" s="17">
        <v>0.34781093709407901</v>
      </c>
      <c r="AB10" s="17">
        <v>0.25607649820815598</v>
      </c>
      <c r="AC10" s="17">
        <v>0.27171276134747901</v>
      </c>
      <c r="AD10" s="17">
        <v>0.26188509354130302</v>
      </c>
      <c r="AE10" s="17"/>
      <c r="AF10" s="17">
        <v>0.30433794570608202</v>
      </c>
      <c r="AG10" s="17">
        <v>0.36752016385643899</v>
      </c>
      <c r="AH10" s="17">
        <v>0.23680007306411499</v>
      </c>
      <c r="AI10" s="17"/>
      <c r="AJ10" s="17">
        <v>0.28539187816790801</v>
      </c>
      <c r="AK10" s="17">
        <v>0.35445114181448201</v>
      </c>
      <c r="AL10" s="17">
        <v>0.37701140960268398</v>
      </c>
      <c r="AM10" s="17"/>
      <c r="AN10" s="17">
        <v>0.26240071490399602</v>
      </c>
      <c r="AO10" s="17">
        <v>0.28814908938681699</v>
      </c>
      <c r="AP10" s="17">
        <v>0.40221179785996097</v>
      </c>
      <c r="AQ10" s="17">
        <v>0.41109310541803101</v>
      </c>
      <c r="AR10" s="17">
        <v>0.33929834821308502</v>
      </c>
      <c r="AS10" s="17"/>
      <c r="AT10" s="17">
        <v>0.32377871448137702</v>
      </c>
      <c r="AU10" s="17">
        <v>0.34978180141916998</v>
      </c>
      <c r="AV10" s="17"/>
      <c r="AW10" s="17">
        <v>0.40503034648285202</v>
      </c>
      <c r="AX10" s="17">
        <v>0.35598053411429698</v>
      </c>
      <c r="AY10" s="17">
        <v>0.23251475874684199</v>
      </c>
    </row>
    <row r="11" spans="2:51">
      <c r="B11" s="18" t="s">
        <v>135</v>
      </c>
      <c r="C11" s="17">
        <v>0.34195696427244598</v>
      </c>
      <c r="D11" s="17">
        <v>0.30286622318825501</v>
      </c>
      <c r="E11" s="17">
        <v>0.38111785082586602</v>
      </c>
      <c r="F11" s="17"/>
      <c r="G11" s="17">
        <v>0.23395149183951</v>
      </c>
      <c r="H11" s="17">
        <v>0.30706206756587101</v>
      </c>
      <c r="I11" s="17">
        <v>0.386889021324896</v>
      </c>
      <c r="J11" s="17">
        <v>0.32625844132979698</v>
      </c>
      <c r="K11" s="17">
        <v>0.37320857928385298</v>
      </c>
      <c r="L11" s="17">
        <v>0.36862475049653598</v>
      </c>
      <c r="M11" s="17"/>
      <c r="N11" s="17">
        <v>0.29097045284435402</v>
      </c>
      <c r="O11" s="17">
        <v>0.34758068320940899</v>
      </c>
      <c r="P11" s="17">
        <v>0.39147670046051503</v>
      </c>
      <c r="Q11" s="17">
        <v>0.33841851856982902</v>
      </c>
      <c r="R11" s="17"/>
      <c r="S11" s="17">
        <v>0.28663562240496698</v>
      </c>
      <c r="T11" s="17">
        <v>0.33812823670250403</v>
      </c>
      <c r="U11" s="17">
        <v>0.32100588572712602</v>
      </c>
      <c r="V11" s="17">
        <v>0.31846104082916499</v>
      </c>
      <c r="W11" s="17">
        <v>0.35256693531899502</v>
      </c>
      <c r="X11" s="17">
        <v>0.30448749848499901</v>
      </c>
      <c r="Y11" s="17">
        <v>0.37218423290244501</v>
      </c>
      <c r="Z11" s="17">
        <v>0.36753128171939697</v>
      </c>
      <c r="AA11" s="17">
        <v>0.36773134839958699</v>
      </c>
      <c r="AB11" s="17">
        <v>0.43626010710086099</v>
      </c>
      <c r="AC11" s="17">
        <v>0.47345706260686299</v>
      </c>
      <c r="AD11" s="17">
        <v>0.27345557589388297</v>
      </c>
      <c r="AE11" s="17"/>
      <c r="AF11" s="17">
        <v>0.36238194464456402</v>
      </c>
      <c r="AG11" s="17">
        <v>0.31388625008090598</v>
      </c>
      <c r="AH11" s="17">
        <v>0.37920145312919801</v>
      </c>
      <c r="AI11" s="17"/>
      <c r="AJ11" s="17">
        <v>0.38943032456270998</v>
      </c>
      <c r="AK11" s="17">
        <v>0.3257136980691</v>
      </c>
      <c r="AL11" s="17">
        <v>0.28815645282182301</v>
      </c>
      <c r="AM11" s="17"/>
      <c r="AN11" s="17">
        <v>0.38693468993651797</v>
      </c>
      <c r="AO11" s="17">
        <v>0.34281283173149102</v>
      </c>
      <c r="AP11" s="17">
        <v>0.292881745840192</v>
      </c>
      <c r="AQ11" s="17">
        <v>0.29153857181412801</v>
      </c>
      <c r="AR11" s="17">
        <v>0.230581122706534</v>
      </c>
      <c r="AS11" s="17"/>
      <c r="AT11" s="17">
        <v>0.34895962481404103</v>
      </c>
      <c r="AU11" s="17">
        <v>0.278170701838095</v>
      </c>
      <c r="AV11" s="17"/>
      <c r="AW11" s="17">
        <v>0.28334115101540402</v>
      </c>
      <c r="AX11" s="17">
        <v>0.39605000441695798</v>
      </c>
      <c r="AY11" s="17">
        <v>0.39697718995368397</v>
      </c>
    </row>
    <row r="12" spans="2:51">
      <c r="B12" s="18" t="s">
        <v>136</v>
      </c>
      <c r="C12" s="17">
        <v>0.11544945298347301</v>
      </c>
      <c r="D12" s="17">
        <v>8.8349063613104198E-2</v>
      </c>
      <c r="E12" s="17">
        <v>0.14187931237097101</v>
      </c>
      <c r="F12" s="17"/>
      <c r="G12" s="17">
        <v>0.15567105449465601</v>
      </c>
      <c r="H12" s="17">
        <v>0.16604404076067</v>
      </c>
      <c r="I12" s="17">
        <v>8.3981748369634096E-2</v>
      </c>
      <c r="J12" s="17">
        <v>0.101302211594967</v>
      </c>
      <c r="K12" s="17">
        <v>8.0457872164510405E-2</v>
      </c>
      <c r="L12" s="17">
        <v>0.113971548422261</v>
      </c>
      <c r="M12" s="17"/>
      <c r="N12" s="17">
        <v>9.2177396818989996E-2</v>
      </c>
      <c r="O12" s="17">
        <v>0.13995104377832401</v>
      </c>
      <c r="P12" s="17">
        <v>9.7710235315791399E-2</v>
      </c>
      <c r="Q12" s="17">
        <v>0.13110451828109701</v>
      </c>
      <c r="R12" s="17"/>
      <c r="S12" s="17">
        <v>0.15947286979003</v>
      </c>
      <c r="T12" s="17">
        <v>0.18084121456066701</v>
      </c>
      <c r="U12" s="17">
        <v>9.4015276349880203E-2</v>
      </c>
      <c r="V12" s="17">
        <v>0.117448480107275</v>
      </c>
      <c r="W12" s="17">
        <v>7.3608278563441903E-2</v>
      </c>
      <c r="X12" s="17">
        <v>9.5281596464553003E-2</v>
      </c>
      <c r="Y12" s="17">
        <v>6.1254536903919903E-2</v>
      </c>
      <c r="Z12" s="17">
        <v>5.8090205901344401E-2</v>
      </c>
      <c r="AA12" s="17">
        <v>0.1028100143572</v>
      </c>
      <c r="AB12" s="17">
        <v>9.7141458907335401E-2</v>
      </c>
      <c r="AC12" s="17">
        <v>0.10756869788658301</v>
      </c>
      <c r="AD12" s="17">
        <v>0.11994359857131499</v>
      </c>
      <c r="AE12" s="17"/>
      <c r="AF12" s="17">
        <v>0.116857707340316</v>
      </c>
      <c r="AG12" s="17">
        <v>0.104393870560237</v>
      </c>
      <c r="AH12" s="17">
        <v>0.16357995262605299</v>
      </c>
      <c r="AI12" s="17"/>
      <c r="AJ12" s="17">
        <v>0.139154394663173</v>
      </c>
      <c r="AK12" s="17">
        <v>0.12848944239474</v>
      </c>
      <c r="AL12" s="17">
        <v>6.0120127461316501E-2</v>
      </c>
      <c r="AM12" s="17"/>
      <c r="AN12" s="17">
        <v>0.12654775070386201</v>
      </c>
      <c r="AO12" s="17">
        <v>0.134342712167179</v>
      </c>
      <c r="AP12" s="17">
        <v>0.120215905557038</v>
      </c>
      <c r="AQ12" s="17">
        <v>8.5783333966775302E-2</v>
      </c>
      <c r="AR12" s="17">
        <v>7.0270673023055397E-2</v>
      </c>
      <c r="AS12" s="17"/>
      <c r="AT12" s="17">
        <v>0.111089775450532</v>
      </c>
      <c r="AU12" s="17">
        <v>0.148840914511362</v>
      </c>
      <c r="AV12" s="17"/>
      <c r="AW12" s="17">
        <v>8.2123465235256696E-2</v>
      </c>
      <c r="AX12" s="17">
        <v>0.19037870848213001</v>
      </c>
      <c r="AY12" s="17">
        <v>0.137159060476989</v>
      </c>
    </row>
    <row r="13" spans="2:51">
      <c r="B13" s="18" t="s">
        <v>137</v>
      </c>
      <c r="C13" s="17">
        <v>4.60096662714631E-2</v>
      </c>
      <c r="D13" s="17">
        <v>4.2027833870412E-2</v>
      </c>
      <c r="E13" s="17">
        <v>4.8319929986465601E-2</v>
      </c>
      <c r="F13" s="17"/>
      <c r="G13" s="17">
        <v>4.4711295735131898E-2</v>
      </c>
      <c r="H13" s="17">
        <v>6.22588879239271E-2</v>
      </c>
      <c r="I13" s="17">
        <v>5.6431025184167198E-2</v>
      </c>
      <c r="J13" s="17">
        <v>3.5774921867992401E-2</v>
      </c>
      <c r="K13" s="17">
        <v>4.5903148833897497E-2</v>
      </c>
      <c r="L13" s="17">
        <v>3.6120596486021103E-2</v>
      </c>
      <c r="M13" s="17"/>
      <c r="N13" s="17">
        <v>2.02148630648031E-2</v>
      </c>
      <c r="O13" s="17">
        <v>3.9848499116990899E-2</v>
      </c>
      <c r="P13" s="17">
        <v>5.5210634568285698E-2</v>
      </c>
      <c r="Q13" s="17">
        <v>6.6486061126125595E-2</v>
      </c>
      <c r="R13" s="17"/>
      <c r="S13" s="17">
        <v>4.5309764939125002E-2</v>
      </c>
      <c r="T13" s="17">
        <v>1.6519683620737899E-2</v>
      </c>
      <c r="U13" s="17">
        <v>7.3637287447292699E-2</v>
      </c>
      <c r="V13" s="17">
        <v>6.1623482326817601E-2</v>
      </c>
      <c r="W13" s="17">
        <v>3.7243830728706399E-2</v>
      </c>
      <c r="X13" s="17">
        <v>3.6241388827299999E-2</v>
      </c>
      <c r="Y13" s="17">
        <v>6.3861049006466594E-2</v>
      </c>
      <c r="Z13" s="17">
        <v>2.9399063461622799E-2</v>
      </c>
      <c r="AA13" s="17">
        <v>3.2350690788863899E-2</v>
      </c>
      <c r="AB13" s="17">
        <v>4.40952075472828E-2</v>
      </c>
      <c r="AC13" s="17">
        <v>4.8370939307870599E-2</v>
      </c>
      <c r="AD13" s="17">
        <v>0.12906016183790001</v>
      </c>
      <c r="AE13" s="17"/>
      <c r="AF13" s="17">
        <v>5.15909953767325E-2</v>
      </c>
      <c r="AG13" s="17">
        <v>3.6117221545826798E-2</v>
      </c>
      <c r="AH13" s="17">
        <v>5.9698344680111801E-2</v>
      </c>
      <c r="AI13" s="17"/>
      <c r="AJ13" s="17">
        <v>3.1987157229900698E-2</v>
      </c>
      <c r="AK13" s="17">
        <v>4.5265847955669097E-2</v>
      </c>
      <c r="AL13" s="17">
        <v>5.8745076897566001E-2</v>
      </c>
      <c r="AM13" s="17"/>
      <c r="AN13" s="17">
        <v>7.9708146066181901E-2</v>
      </c>
      <c r="AO13" s="17">
        <v>3.4822295552590803E-2</v>
      </c>
      <c r="AP13" s="17">
        <v>3.2917697243947303E-2</v>
      </c>
      <c r="AQ13" s="17">
        <v>6.0646850696378297E-2</v>
      </c>
      <c r="AR13" s="17">
        <v>0</v>
      </c>
      <c r="AS13" s="17"/>
      <c r="AT13" s="17">
        <v>4.8154089168712902E-2</v>
      </c>
      <c r="AU13" s="17">
        <v>3.03852174155224E-2</v>
      </c>
      <c r="AV13" s="17"/>
      <c r="AW13" s="17">
        <v>2.6058507873765901E-2</v>
      </c>
      <c r="AX13" s="17">
        <v>2.9142666331500099E-2</v>
      </c>
      <c r="AY13" s="17">
        <v>7.2381456214999904E-2</v>
      </c>
    </row>
    <row r="14" spans="2:51">
      <c r="B14" s="18" t="s">
        <v>119</v>
      </c>
      <c r="C14" s="17">
        <v>5.6581042333219603E-2</v>
      </c>
      <c r="D14" s="17">
        <v>4.0540117909744398E-2</v>
      </c>
      <c r="E14" s="17">
        <v>7.30841743401313E-2</v>
      </c>
      <c r="F14" s="17"/>
      <c r="G14" s="17">
        <v>5.5138000230826802E-2</v>
      </c>
      <c r="H14" s="17">
        <v>1.16464610191605E-2</v>
      </c>
      <c r="I14" s="17">
        <v>4.7302177915265697E-2</v>
      </c>
      <c r="J14" s="17">
        <v>7.9975138454070296E-2</v>
      </c>
      <c r="K14" s="17">
        <v>7.6678120687330098E-2</v>
      </c>
      <c r="L14" s="17">
        <v>6.62503733250661E-2</v>
      </c>
      <c r="M14" s="17"/>
      <c r="N14" s="17">
        <v>3.6275317095020201E-2</v>
      </c>
      <c r="O14" s="17">
        <v>5.99374823105241E-2</v>
      </c>
      <c r="P14" s="17">
        <v>6.6209526057311896E-2</v>
      </c>
      <c r="Q14" s="17">
        <v>6.6399346826056901E-2</v>
      </c>
      <c r="R14" s="17"/>
      <c r="S14" s="17">
        <v>6.2626928174589896E-2</v>
      </c>
      <c r="T14" s="17">
        <v>8.0833615406910697E-2</v>
      </c>
      <c r="U14" s="17">
        <v>3.3994651441935302E-2</v>
      </c>
      <c r="V14" s="17">
        <v>6.5635206064744905E-2</v>
      </c>
      <c r="W14" s="17">
        <v>1.40838053741036E-2</v>
      </c>
      <c r="X14" s="17">
        <v>6.7491083430642695E-2</v>
      </c>
      <c r="Y14" s="17">
        <v>6.0270398601585701E-2</v>
      </c>
      <c r="Z14" s="17">
        <v>1.8538295849730001E-2</v>
      </c>
      <c r="AA14" s="17">
        <v>5.59812752442626E-2</v>
      </c>
      <c r="AB14" s="17">
        <v>4.0087438048022603E-2</v>
      </c>
      <c r="AC14" s="17">
        <v>4.7925167085182303E-2</v>
      </c>
      <c r="AD14" s="17">
        <v>9.3427139482452501E-2</v>
      </c>
      <c r="AE14" s="17"/>
      <c r="AF14" s="17">
        <v>6.0484806620217102E-2</v>
      </c>
      <c r="AG14" s="17">
        <v>4.4951837704078998E-2</v>
      </c>
      <c r="AH14" s="17">
        <v>8.1937214851756299E-2</v>
      </c>
      <c r="AI14" s="17"/>
      <c r="AJ14" s="17">
        <v>4.3010931418757198E-2</v>
      </c>
      <c r="AK14" s="17">
        <v>4.1575076010983397E-2</v>
      </c>
      <c r="AL14" s="17">
        <v>5.7300028221048301E-2</v>
      </c>
      <c r="AM14" s="17"/>
      <c r="AN14" s="17">
        <v>5.0490396364933202E-2</v>
      </c>
      <c r="AO14" s="17">
        <v>7.6878467666620903E-2</v>
      </c>
      <c r="AP14" s="17">
        <v>4.1394191243109502E-2</v>
      </c>
      <c r="AQ14" s="17">
        <v>1.29877137442212E-2</v>
      </c>
      <c r="AR14" s="17">
        <v>5.4243858280755002E-2</v>
      </c>
      <c r="AS14" s="17"/>
      <c r="AT14" s="17">
        <v>5.6160349109992999E-2</v>
      </c>
      <c r="AU14" s="17">
        <v>6.4335370843505393E-2</v>
      </c>
      <c r="AV14" s="17"/>
      <c r="AW14" s="17">
        <v>4.2901212229514603E-2</v>
      </c>
      <c r="AX14" s="17">
        <v>7.2060993397209403E-3</v>
      </c>
      <c r="AY14" s="17">
        <v>8.2856202355151398E-2</v>
      </c>
    </row>
    <row r="15" spans="2:51">
      <c r="B15" s="18" t="s">
        <v>138</v>
      </c>
      <c r="C15" s="21">
        <v>0.44000287413939798</v>
      </c>
      <c r="D15" s="21">
        <v>0.52621676141848395</v>
      </c>
      <c r="E15" s="21">
        <v>0.35559873247656698</v>
      </c>
      <c r="F15" s="21"/>
      <c r="G15" s="21">
        <v>0.51052815769987503</v>
      </c>
      <c r="H15" s="21">
        <v>0.45298854273037198</v>
      </c>
      <c r="I15" s="21">
        <v>0.42539602720603698</v>
      </c>
      <c r="J15" s="21">
        <v>0.456689286753173</v>
      </c>
      <c r="K15" s="21">
        <v>0.42375227903040902</v>
      </c>
      <c r="L15" s="21">
        <v>0.41503273127011597</v>
      </c>
      <c r="M15" s="21"/>
      <c r="N15" s="21">
        <v>0.56036197017683298</v>
      </c>
      <c r="O15" s="21">
        <v>0.412682291584752</v>
      </c>
      <c r="P15" s="21">
        <v>0.38939290359809597</v>
      </c>
      <c r="Q15" s="21">
        <v>0.39759155519689199</v>
      </c>
      <c r="R15" s="21"/>
      <c r="S15" s="21">
        <v>0.445954814691289</v>
      </c>
      <c r="T15" s="21">
        <v>0.38367724970917999</v>
      </c>
      <c r="U15" s="21">
        <v>0.47734689903376598</v>
      </c>
      <c r="V15" s="21">
        <v>0.43683179067199701</v>
      </c>
      <c r="W15" s="21">
        <v>0.52249715001475305</v>
      </c>
      <c r="X15" s="21">
        <v>0.496498432792505</v>
      </c>
      <c r="Y15" s="21">
        <v>0.44242978258558302</v>
      </c>
      <c r="Z15" s="21">
        <v>0.52644115306790595</v>
      </c>
      <c r="AA15" s="21">
        <v>0.44112667121008597</v>
      </c>
      <c r="AB15" s="21">
        <v>0.38241578839649798</v>
      </c>
      <c r="AC15" s="21">
        <v>0.32267813311350202</v>
      </c>
      <c r="AD15" s="21">
        <v>0.384113524214449</v>
      </c>
      <c r="AE15" s="21"/>
      <c r="AF15" s="21">
        <v>0.40868454601817</v>
      </c>
      <c r="AG15" s="21">
        <v>0.50065082010895201</v>
      </c>
      <c r="AH15" s="21">
        <v>0.31558303471288102</v>
      </c>
      <c r="AI15" s="21"/>
      <c r="AJ15" s="21">
        <v>0.39641719212546001</v>
      </c>
      <c r="AK15" s="21">
        <v>0.45895593556950698</v>
      </c>
      <c r="AL15" s="21">
        <v>0.535678314598246</v>
      </c>
      <c r="AM15" s="21"/>
      <c r="AN15" s="21">
        <v>0.35631901692850498</v>
      </c>
      <c r="AO15" s="21">
        <v>0.41114369288211899</v>
      </c>
      <c r="AP15" s="21">
        <v>0.51259046011571396</v>
      </c>
      <c r="AQ15" s="21">
        <v>0.54904352977849702</v>
      </c>
      <c r="AR15" s="21">
        <v>0.64490434598965496</v>
      </c>
      <c r="AS15" s="21"/>
      <c r="AT15" s="21">
        <v>0.43563616145672102</v>
      </c>
      <c r="AU15" s="21">
        <v>0.47826779539151498</v>
      </c>
      <c r="AV15" s="21"/>
      <c r="AW15" s="21">
        <v>0.56557566364605905</v>
      </c>
      <c r="AX15" s="21">
        <v>0.37722252142969198</v>
      </c>
      <c r="AY15" s="21">
        <v>0.31062609099917499</v>
      </c>
    </row>
    <row r="16" spans="2:51">
      <c r="B16" s="18" t="s">
        <v>139</v>
      </c>
      <c r="C16" s="21">
        <v>0.161459119254936</v>
      </c>
      <c r="D16" s="21">
        <v>0.130376897483516</v>
      </c>
      <c r="E16" s="21">
        <v>0.19019924235743599</v>
      </c>
      <c r="F16" s="21"/>
      <c r="G16" s="21">
        <v>0.20038235022978801</v>
      </c>
      <c r="H16" s="21">
        <v>0.22830292868459701</v>
      </c>
      <c r="I16" s="21">
        <v>0.140412773553801</v>
      </c>
      <c r="J16" s="21">
        <v>0.13707713346295999</v>
      </c>
      <c r="K16" s="21">
        <v>0.12636102099840801</v>
      </c>
      <c r="L16" s="21">
        <v>0.15009214490828199</v>
      </c>
      <c r="M16" s="21"/>
      <c r="N16" s="21">
        <v>0.11239225988379301</v>
      </c>
      <c r="O16" s="21">
        <v>0.179799542895315</v>
      </c>
      <c r="P16" s="21">
        <v>0.15292086988407699</v>
      </c>
      <c r="Q16" s="21">
        <v>0.19759057940722199</v>
      </c>
      <c r="R16" s="21"/>
      <c r="S16" s="21">
        <v>0.20478263472915501</v>
      </c>
      <c r="T16" s="21">
        <v>0.19736089818140501</v>
      </c>
      <c r="U16" s="21">
        <v>0.167652563797173</v>
      </c>
      <c r="V16" s="21">
        <v>0.17907196243409301</v>
      </c>
      <c r="W16" s="21">
        <v>0.110852109292148</v>
      </c>
      <c r="X16" s="21">
        <v>0.131522985291853</v>
      </c>
      <c r="Y16" s="21">
        <v>0.12511558591038599</v>
      </c>
      <c r="Z16" s="21">
        <v>8.7489269362967095E-2</v>
      </c>
      <c r="AA16" s="21">
        <v>0.13516070514606399</v>
      </c>
      <c r="AB16" s="21">
        <v>0.14123666645461799</v>
      </c>
      <c r="AC16" s="21">
        <v>0.155939637194453</v>
      </c>
      <c r="AD16" s="21">
        <v>0.24900376040921501</v>
      </c>
      <c r="AE16" s="21"/>
      <c r="AF16" s="21">
        <v>0.16844870271704801</v>
      </c>
      <c r="AG16" s="21">
        <v>0.140511092106063</v>
      </c>
      <c r="AH16" s="21">
        <v>0.223278297306165</v>
      </c>
      <c r="AI16" s="21"/>
      <c r="AJ16" s="21">
        <v>0.17114155189307401</v>
      </c>
      <c r="AK16" s="21">
        <v>0.17375529035040899</v>
      </c>
      <c r="AL16" s="21">
        <v>0.118865204358882</v>
      </c>
      <c r="AM16" s="21"/>
      <c r="AN16" s="21">
        <v>0.20625589677004399</v>
      </c>
      <c r="AO16" s="21">
        <v>0.16916500771977</v>
      </c>
      <c r="AP16" s="21">
        <v>0.15313360280098501</v>
      </c>
      <c r="AQ16" s="21">
        <v>0.14643018466315399</v>
      </c>
      <c r="AR16" s="21">
        <v>7.0270673023055397E-2</v>
      </c>
      <c r="AS16" s="21"/>
      <c r="AT16" s="21">
        <v>0.159243864619245</v>
      </c>
      <c r="AU16" s="21">
        <v>0.179226131926884</v>
      </c>
      <c r="AV16" s="21"/>
      <c r="AW16" s="21">
        <v>0.108181973109023</v>
      </c>
      <c r="AX16" s="21">
        <v>0.21952137481362999</v>
      </c>
      <c r="AY16" s="21">
        <v>0.209540516691989</v>
      </c>
    </row>
    <row r="17" spans="2:51">
      <c r="B17" s="18" t="s">
        <v>140</v>
      </c>
      <c r="C17" s="22">
        <v>0.27854375488446198</v>
      </c>
      <c r="D17" s="22">
        <v>0.39583986393496801</v>
      </c>
      <c r="E17" s="22">
        <v>0.16539949011912999</v>
      </c>
      <c r="F17" s="22"/>
      <c r="G17" s="22">
        <v>0.31014580747008802</v>
      </c>
      <c r="H17" s="22">
        <v>0.224685614045775</v>
      </c>
      <c r="I17" s="22">
        <v>0.28498325365223498</v>
      </c>
      <c r="J17" s="22">
        <v>0.31961215329021297</v>
      </c>
      <c r="K17" s="22">
        <v>0.297391258032001</v>
      </c>
      <c r="L17" s="22">
        <v>0.26494058636183299</v>
      </c>
      <c r="M17" s="22"/>
      <c r="N17" s="22">
        <v>0.447969710293039</v>
      </c>
      <c r="O17" s="22">
        <v>0.23288274868943701</v>
      </c>
      <c r="P17" s="22">
        <v>0.23647203371401901</v>
      </c>
      <c r="Q17" s="22">
        <v>0.20000097578966999</v>
      </c>
      <c r="R17" s="22"/>
      <c r="S17" s="22">
        <v>0.241172179962134</v>
      </c>
      <c r="T17" s="22">
        <v>0.18631635152777501</v>
      </c>
      <c r="U17" s="22">
        <v>0.30969433523659301</v>
      </c>
      <c r="V17" s="22">
        <v>0.257759828237904</v>
      </c>
      <c r="W17" s="22">
        <v>0.41164504072260499</v>
      </c>
      <c r="X17" s="22">
        <v>0.36497544750065197</v>
      </c>
      <c r="Y17" s="22">
        <v>0.317314196675196</v>
      </c>
      <c r="Z17" s="22">
        <v>0.43895188370493898</v>
      </c>
      <c r="AA17" s="22">
        <v>0.30596596606402299</v>
      </c>
      <c r="AB17" s="22">
        <v>0.24117912194187999</v>
      </c>
      <c r="AC17" s="22">
        <v>0.16673849591904799</v>
      </c>
      <c r="AD17" s="22">
        <v>0.13510976380523401</v>
      </c>
      <c r="AE17" s="22"/>
      <c r="AF17" s="22">
        <v>0.24023584330112199</v>
      </c>
      <c r="AG17" s="22">
        <v>0.36013972800288802</v>
      </c>
      <c r="AH17" s="22">
        <v>9.23047374067167E-2</v>
      </c>
      <c r="AI17" s="22"/>
      <c r="AJ17" s="22">
        <v>0.225275640232386</v>
      </c>
      <c r="AK17" s="22">
        <v>0.28520064521909799</v>
      </c>
      <c r="AL17" s="22">
        <v>0.41681311023936402</v>
      </c>
      <c r="AM17" s="22"/>
      <c r="AN17" s="22">
        <v>0.15006312015846199</v>
      </c>
      <c r="AO17" s="22">
        <v>0.24197868516234899</v>
      </c>
      <c r="AP17" s="22">
        <v>0.35945685731472898</v>
      </c>
      <c r="AQ17" s="22">
        <v>0.40261334511534302</v>
      </c>
      <c r="AR17" s="22">
        <v>0.57463367296659995</v>
      </c>
      <c r="AS17" s="22"/>
      <c r="AT17" s="22">
        <v>0.27639229683747601</v>
      </c>
      <c r="AU17" s="22">
        <v>0.29904166346463101</v>
      </c>
      <c r="AV17" s="22"/>
      <c r="AW17" s="22">
        <v>0.45739369053703599</v>
      </c>
      <c r="AX17" s="22">
        <v>0.15770114661606199</v>
      </c>
      <c r="AY17" s="22">
        <v>0.101085574307186</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539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1085</v>
      </c>
      <c r="D7" s="10">
        <v>523</v>
      </c>
      <c r="E7" s="10">
        <v>556</v>
      </c>
      <c r="F7" s="10"/>
      <c r="G7" s="10">
        <v>83</v>
      </c>
      <c r="H7" s="10">
        <v>155</v>
      </c>
      <c r="I7" s="10">
        <v>136</v>
      </c>
      <c r="J7" s="10">
        <v>173</v>
      </c>
      <c r="K7" s="10">
        <v>215</v>
      </c>
      <c r="L7" s="10">
        <v>323</v>
      </c>
      <c r="M7" s="10"/>
      <c r="N7" s="10">
        <v>302</v>
      </c>
      <c r="O7" s="10">
        <v>294</v>
      </c>
      <c r="P7" s="10">
        <v>222</v>
      </c>
      <c r="Q7" s="10">
        <v>258</v>
      </c>
      <c r="R7" s="10"/>
      <c r="S7" s="10">
        <v>130</v>
      </c>
      <c r="T7" s="10">
        <v>168</v>
      </c>
      <c r="U7" s="10">
        <v>112</v>
      </c>
      <c r="V7" s="10">
        <v>93</v>
      </c>
      <c r="W7" s="10">
        <v>66</v>
      </c>
      <c r="X7" s="10">
        <v>98</v>
      </c>
      <c r="Y7" s="10">
        <v>100</v>
      </c>
      <c r="Z7" s="10">
        <v>51</v>
      </c>
      <c r="AA7" s="10">
        <v>117</v>
      </c>
      <c r="AB7" s="10">
        <v>81</v>
      </c>
      <c r="AC7" s="10">
        <v>39</v>
      </c>
      <c r="AD7" s="10">
        <v>30</v>
      </c>
      <c r="AE7" s="10"/>
      <c r="AF7" s="10">
        <v>503</v>
      </c>
      <c r="AG7" s="10">
        <v>428</v>
      </c>
      <c r="AH7" s="10">
        <v>99</v>
      </c>
      <c r="AI7" s="10"/>
      <c r="AJ7" s="10">
        <v>269</v>
      </c>
      <c r="AK7" s="10">
        <v>339</v>
      </c>
      <c r="AL7" s="10">
        <v>82</v>
      </c>
      <c r="AM7" s="10"/>
      <c r="AN7" s="10">
        <v>237</v>
      </c>
      <c r="AO7" s="10">
        <v>175</v>
      </c>
      <c r="AP7" s="10">
        <v>280</v>
      </c>
      <c r="AQ7" s="10">
        <v>108</v>
      </c>
      <c r="AR7" s="10">
        <v>20</v>
      </c>
      <c r="AS7" s="10"/>
      <c r="AT7" s="10">
        <v>981</v>
      </c>
      <c r="AU7" s="10">
        <v>97</v>
      </c>
      <c r="AV7" s="10"/>
      <c r="AW7" s="10">
        <v>543</v>
      </c>
      <c r="AX7" s="10">
        <v>92</v>
      </c>
      <c r="AY7" s="10">
        <v>450</v>
      </c>
    </row>
    <row r="8" spans="2:51" ht="30" customHeight="1">
      <c r="B8" s="11" t="s">
        <v>112</v>
      </c>
      <c r="C8" s="11">
        <v>1088</v>
      </c>
      <c r="D8" s="11">
        <v>539</v>
      </c>
      <c r="E8" s="11">
        <v>543</v>
      </c>
      <c r="F8" s="11"/>
      <c r="G8" s="11">
        <v>99</v>
      </c>
      <c r="H8" s="11">
        <v>196</v>
      </c>
      <c r="I8" s="11">
        <v>155</v>
      </c>
      <c r="J8" s="11">
        <v>172</v>
      </c>
      <c r="K8" s="11">
        <v>175</v>
      </c>
      <c r="L8" s="11">
        <v>291</v>
      </c>
      <c r="M8" s="11"/>
      <c r="N8" s="11">
        <v>277</v>
      </c>
      <c r="O8" s="11">
        <v>269</v>
      </c>
      <c r="P8" s="11">
        <v>258</v>
      </c>
      <c r="Q8" s="11">
        <v>276</v>
      </c>
      <c r="R8" s="11"/>
      <c r="S8" s="11">
        <v>166</v>
      </c>
      <c r="T8" s="11">
        <v>156</v>
      </c>
      <c r="U8" s="11">
        <v>100</v>
      </c>
      <c r="V8" s="11">
        <v>97</v>
      </c>
      <c r="W8" s="11">
        <v>64</v>
      </c>
      <c r="X8" s="11">
        <v>106</v>
      </c>
      <c r="Y8" s="11">
        <v>97</v>
      </c>
      <c r="Z8" s="11">
        <v>43</v>
      </c>
      <c r="AA8" s="11">
        <v>109</v>
      </c>
      <c r="AB8" s="11">
        <v>80</v>
      </c>
      <c r="AC8" s="11">
        <v>39</v>
      </c>
      <c r="AD8" s="11">
        <v>31</v>
      </c>
      <c r="AE8" s="11"/>
      <c r="AF8" s="11">
        <v>481</v>
      </c>
      <c r="AG8" s="11">
        <v>436</v>
      </c>
      <c r="AH8" s="11">
        <v>109</v>
      </c>
      <c r="AI8" s="11"/>
      <c r="AJ8" s="11">
        <v>262</v>
      </c>
      <c r="AK8" s="11">
        <v>356</v>
      </c>
      <c r="AL8" s="11">
        <v>84</v>
      </c>
      <c r="AM8" s="11"/>
      <c r="AN8" s="11">
        <v>237</v>
      </c>
      <c r="AO8" s="11">
        <v>180</v>
      </c>
      <c r="AP8" s="11">
        <v>285</v>
      </c>
      <c r="AQ8" s="11">
        <v>109</v>
      </c>
      <c r="AR8" s="11">
        <v>21</v>
      </c>
      <c r="AS8" s="11"/>
      <c r="AT8" s="11">
        <v>970</v>
      </c>
      <c r="AU8" s="11">
        <v>110</v>
      </c>
      <c r="AV8" s="11"/>
      <c r="AW8" s="11">
        <v>526</v>
      </c>
      <c r="AX8" s="11">
        <v>100</v>
      </c>
      <c r="AY8" s="11">
        <v>462</v>
      </c>
    </row>
    <row r="9" spans="2:51">
      <c r="B9" s="18" t="s">
        <v>133</v>
      </c>
      <c r="C9" s="17">
        <v>8.3523226854084601E-2</v>
      </c>
      <c r="D9" s="17">
        <v>9.7584177651722503E-2</v>
      </c>
      <c r="E9" s="17">
        <v>6.8934186409958104E-2</v>
      </c>
      <c r="F9" s="17"/>
      <c r="G9" s="17">
        <v>0.118789221650155</v>
      </c>
      <c r="H9" s="17">
        <v>0.16304904657150299</v>
      </c>
      <c r="I9" s="17">
        <v>7.00184635577107E-2</v>
      </c>
      <c r="J9" s="17">
        <v>7.7505505943755701E-2</v>
      </c>
      <c r="K9" s="17">
        <v>6.3399701397296795E-2</v>
      </c>
      <c r="L9" s="17">
        <v>4.1016127491030202E-2</v>
      </c>
      <c r="M9" s="17"/>
      <c r="N9" s="17">
        <v>0.102068173354915</v>
      </c>
      <c r="O9" s="17">
        <v>7.3343012678395297E-2</v>
      </c>
      <c r="P9" s="17">
        <v>7.0605203189291602E-2</v>
      </c>
      <c r="Q9" s="17">
        <v>7.9309606037895206E-2</v>
      </c>
      <c r="R9" s="17"/>
      <c r="S9" s="17">
        <v>0.15103297959952</v>
      </c>
      <c r="T9" s="17">
        <v>5.3028732792703197E-2</v>
      </c>
      <c r="U9" s="17">
        <v>9.1472951959887805E-2</v>
      </c>
      <c r="V9" s="17">
        <v>7.9306679016825796E-2</v>
      </c>
      <c r="W9" s="17">
        <v>0</v>
      </c>
      <c r="X9" s="17">
        <v>7.8070338678362106E-2</v>
      </c>
      <c r="Y9" s="17">
        <v>0.104151938417529</v>
      </c>
      <c r="Z9" s="17">
        <v>9.7671139091941001E-2</v>
      </c>
      <c r="AA9" s="17">
        <v>5.7203518640968801E-2</v>
      </c>
      <c r="AB9" s="17">
        <v>8.2565827515142604E-2</v>
      </c>
      <c r="AC9" s="17">
        <v>7.5717263107030794E-2</v>
      </c>
      <c r="AD9" s="17">
        <v>7.5285124657529096E-2</v>
      </c>
      <c r="AE9" s="17"/>
      <c r="AF9" s="17">
        <v>5.3983729847392102E-2</v>
      </c>
      <c r="AG9" s="17">
        <v>0.109227846752977</v>
      </c>
      <c r="AH9" s="17">
        <v>0.123991522108823</v>
      </c>
      <c r="AI9" s="17"/>
      <c r="AJ9" s="17">
        <v>7.2072843118014096E-2</v>
      </c>
      <c r="AK9" s="17">
        <v>9.7175228772458599E-2</v>
      </c>
      <c r="AL9" s="17">
        <v>9.04826227461656E-2</v>
      </c>
      <c r="AM9" s="17"/>
      <c r="AN9" s="17">
        <v>7.7525763333745806E-2</v>
      </c>
      <c r="AO9" s="17">
        <v>8.4098263422403494E-2</v>
      </c>
      <c r="AP9" s="17">
        <v>0.113789119966896</v>
      </c>
      <c r="AQ9" s="17">
        <v>6.95910931956224E-2</v>
      </c>
      <c r="AR9" s="17">
        <v>0.21010840686097301</v>
      </c>
      <c r="AS9" s="17"/>
      <c r="AT9" s="17">
        <v>7.6641716598813706E-2</v>
      </c>
      <c r="AU9" s="17">
        <v>0.12947228013230699</v>
      </c>
      <c r="AV9" s="17"/>
      <c r="AW9" s="17">
        <v>8.8659663075147402E-2</v>
      </c>
      <c r="AX9" s="17">
        <v>0.105766058599168</v>
      </c>
      <c r="AY9" s="17">
        <v>7.2854996408216299E-2</v>
      </c>
    </row>
    <row r="10" spans="2:51">
      <c r="B10" s="18" t="s">
        <v>134</v>
      </c>
      <c r="C10" s="17">
        <v>0.21763207551914801</v>
      </c>
      <c r="D10" s="17">
        <v>0.222430592991571</v>
      </c>
      <c r="E10" s="17">
        <v>0.211723068957994</v>
      </c>
      <c r="F10" s="17"/>
      <c r="G10" s="17">
        <v>0.28011656125780998</v>
      </c>
      <c r="H10" s="17">
        <v>0.298193114435784</v>
      </c>
      <c r="I10" s="17">
        <v>0.26742902845111399</v>
      </c>
      <c r="J10" s="17">
        <v>0.194236929996075</v>
      </c>
      <c r="K10" s="17">
        <v>0.19881681198078799</v>
      </c>
      <c r="L10" s="17">
        <v>0.141043261368937</v>
      </c>
      <c r="M10" s="17"/>
      <c r="N10" s="17">
        <v>0.236769146660229</v>
      </c>
      <c r="O10" s="17">
        <v>0.228887066071402</v>
      </c>
      <c r="P10" s="17">
        <v>0.20088177197074</v>
      </c>
      <c r="Q10" s="17">
        <v>0.20693673998966899</v>
      </c>
      <c r="R10" s="17"/>
      <c r="S10" s="17">
        <v>0.225469620801663</v>
      </c>
      <c r="T10" s="17">
        <v>0.22065908064428499</v>
      </c>
      <c r="U10" s="17">
        <v>0.16830821856481601</v>
      </c>
      <c r="V10" s="17">
        <v>0.18885927933059399</v>
      </c>
      <c r="W10" s="17">
        <v>0.24779317405746801</v>
      </c>
      <c r="X10" s="17">
        <v>0.272257351712825</v>
      </c>
      <c r="Y10" s="17">
        <v>0.278509158533356</v>
      </c>
      <c r="Z10" s="17">
        <v>0.140434418031404</v>
      </c>
      <c r="AA10" s="17">
        <v>0.21669515166275299</v>
      </c>
      <c r="AB10" s="17">
        <v>0.17039377472997999</v>
      </c>
      <c r="AC10" s="17">
        <v>0.16461512603561301</v>
      </c>
      <c r="AD10" s="17">
        <v>0.26967452950879101</v>
      </c>
      <c r="AE10" s="17"/>
      <c r="AF10" s="17">
        <v>0.20861071463061601</v>
      </c>
      <c r="AG10" s="17">
        <v>0.226644253287519</v>
      </c>
      <c r="AH10" s="17">
        <v>0.18493650980304699</v>
      </c>
      <c r="AI10" s="17"/>
      <c r="AJ10" s="17">
        <v>0.203199113039291</v>
      </c>
      <c r="AK10" s="17">
        <v>0.27226491706330003</v>
      </c>
      <c r="AL10" s="17">
        <v>0.15477630225456199</v>
      </c>
      <c r="AM10" s="17"/>
      <c r="AN10" s="17">
        <v>0.201665917858426</v>
      </c>
      <c r="AO10" s="17">
        <v>0.19229368754141199</v>
      </c>
      <c r="AP10" s="17">
        <v>0.24208690401192101</v>
      </c>
      <c r="AQ10" s="17">
        <v>0.29677267962683801</v>
      </c>
      <c r="AR10" s="17">
        <v>0.43622372806287502</v>
      </c>
      <c r="AS10" s="17"/>
      <c r="AT10" s="17">
        <v>0.217287285294436</v>
      </c>
      <c r="AU10" s="17">
        <v>0.23622771502461301</v>
      </c>
      <c r="AV10" s="17"/>
      <c r="AW10" s="17">
        <v>0.20617262099369099</v>
      </c>
      <c r="AX10" s="17">
        <v>0.27850774122211602</v>
      </c>
      <c r="AY10" s="17">
        <v>0.217489107515379</v>
      </c>
    </row>
    <row r="11" spans="2:51">
      <c r="B11" s="18" t="s">
        <v>135</v>
      </c>
      <c r="C11" s="17">
        <v>0.32275009670579902</v>
      </c>
      <c r="D11" s="17">
        <v>0.28366214196894901</v>
      </c>
      <c r="E11" s="17">
        <v>0.36155180136371201</v>
      </c>
      <c r="F11" s="17"/>
      <c r="G11" s="17">
        <v>0.24425010267098499</v>
      </c>
      <c r="H11" s="17">
        <v>0.257137237972765</v>
      </c>
      <c r="I11" s="17">
        <v>0.30703843683579701</v>
      </c>
      <c r="J11" s="17">
        <v>0.337120689654205</v>
      </c>
      <c r="K11" s="17">
        <v>0.32769043709618501</v>
      </c>
      <c r="L11" s="17">
        <v>0.39029482242549202</v>
      </c>
      <c r="M11" s="17"/>
      <c r="N11" s="17">
        <v>0.30127816794821299</v>
      </c>
      <c r="O11" s="17">
        <v>0.30670323753022499</v>
      </c>
      <c r="P11" s="17">
        <v>0.31992585161211801</v>
      </c>
      <c r="Q11" s="17">
        <v>0.36182118133017099</v>
      </c>
      <c r="R11" s="17"/>
      <c r="S11" s="17">
        <v>0.274698465472346</v>
      </c>
      <c r="T11" s="17">
        <v>0.34348264773076198</v>
      </c>
      <c r="U11" s="17">
        <v>0.33596951132539399</v>
      </c>
      <c r="V11" s="17">
        <v>0.37200289096981298</v>
      </c>
      <c r="W11" s="17">
        <v>0.29370789497041999</v>
      </c>
      <c r="X11" s="17">
        <v>0.302601495922454</v>
      </c>
      <c r="Y11" s="17">
        <v>0.26635383683006097</v>
      </c>
      <c r="Z11" s="17">
        <v>0.33162895114725399</v>
      </c>
      <c r="AA11" s="17">
        <v>0.37210320849697398</v>
      </c>
      <c r="AB11" s="17">
        <v>0.348472287222933</v>
      </c>
      <c r="AC11" s="17">
        <v>0.41138385988424098</v>
      </c>
      <c r="AD11" s="17">
        <v>0.21995091034932801</v>
      </c>
      <c r="AE11" s="17"/>
      <c r="AF11" s="17">
        <v>0.34664624668393201</v>
      </c>
      <c r="AG11" s="17">
        <v>0.30800228463613899</v>
      </c>
      <c r="AH11" s="17">
        <v>0.29385330399173998</v>
      </c>
      <c r="AI11" s="17"/>
      <c r="AJ11" s="17">
        <v>0.32462951180024702</v>
      </c>
      <c r="AK11" s="17">
        <v>0.304922424619329</v>
      </c>
      <c r="AL11" s="17">
        <v>0.34532313164033501</v>
      </c>
      <c r="AM11" s="17"/>
      <c r="AN11" s="17">
        <v>0.36323711119624802</v>
      </c>
      <c r="AO11" s="17">
        <v>0.28635018138925999</v>
      </c>
      <c r="AP11" s="17">
        <v>0.311371359987831</v>
      </c>
      <c r="AQ11" s="17">
        <v>0.28224933754909198</v>
      </c>
      <c r="AR11" s="17">
        <v>0.170154994746959</v>
      </c>
      <c r="AS11" s="17"/>
      <c r="AT11" s="17">
        <v>0.32813702357714603</v>
      </c>
      <c r="AU11" s="17">
        <v>0.27195930565447701</v>
      </c>
      <c r="AV11" s="17"/>
      <c r="AW11" s="17">
        <v>0.29415399967797601</v>
      </c>
      <c r="AX11" s="17">
        <v>0.37460121045162598</v>
      </c>
      <c r="AY11" s="17">
        <v>0.34407487419375898</v>
      </c>
    </row>
    <row r="12" spans="2:51">
      <c r="B12" s="18" t="s">
        <v>136</v>
      </c>
      <c r="C12" s="17">
        <v>0.215014255732004</v>
      </c>
      <c r="D12" s="17">
        <v>0.23547608772027701</v>
      </c>
      <c r="E12" s="17">
        <v>0.19693092757453601</v>
      </c>
      <c r="F12" s="17"/>
      <c r="G12" s="17">
        <v>0.173756677556198</v>
      </c>
      <c r="H12" s="17">
        <v>0.19751890440629399</v>
      </c>
      <c r="I12" s="17">
        <v>0.188012870284334</v>
      </c>
      <c r="J12" s="17">
        <v>0.218191989289272</v>
      </c>
      <c r="K12" s="17">
        <v>0.22267641052105799</v>
      </c>
      <c r="L12" s="17">
        <v>0.24861657021030101</v>
      </c>
      <c r="M12" s="17"/>
      <c r="N12" s="17">
        <v>0.22126596744989099</v>
      </c>
      <c r="O12" s="17">
        <v>0.231022142464307</v>
      </c>
      <c r="P12" s="17">
        <v>0.223429833065383</v>
      </c>
      <c r="Q12" s="17">
        <v>0.19191580278131001</v>
      </c>
      <c r="R12" s="17"/>
      <c r="S12" s="17">
        <v>0.16444406559939401</v>
      </c>
      <c r="T12" s="17">
        <v>0.25304553486652798</v>
      </c>
      <c r="U12" s="17">
        <v>0.20544966866016101</v>
      </c>
      <c r="V12" s="17">
        <v>0.219879259911618</v>
      </c>
      <c r="W12" s="17">
        <v>0.29456742474891201</v>
      </c>
      <c r="X12" s="17">
        <v>0.20976696088409699</v>
      </c>
      <c r="Y12" s="17">
        <v>0.191093890217264</v>
      </c>
      <c r="Z12" s="17">
        <v>0.21005623416632299</v>
      </c>
      <c r="AA12" s="17">
        <v>0.22652538225905999</v>
      </c>
      <c r="AB12" s="17">
        <v>0.24178867550541899</v>
      </c>
      <c r="AC12" s="17">
        <v>0.16606245053184401</v>
      </c>
      <c r="AD12" s="17">
        <v>0.19692588506497699</v>
      </c>
      <c r="AE12" s="17"/>
      <c r="AF12" s="17">
        <v>0.22092069064535899</v>
      </c>
      <c r="AG12" s="17">
        <v>0.21349307322887001</v>
      </c>
      <c r="AH12" s="17">
        <v>0.21290263130391299</v>
      </c>
      <c r="AI12" s="17"/>
      <c r="AJ12" s="17">
        <v>0.22716373390340799</v>
      </c>
      <c r="AK12" s="17">
        <v>0.19779463940139</v>
      </c>
      <c r="AL12" s="17">
        <v>0.23638341140239699</v>
      </c>
      <c r="AM12" s="17"/>
      <c r="AN12" s="17">
        <v>0.17809824839510699</v>
      </c>
      <c r="AO12" s="17">
        <v>0.27209689451619901</v>
      </c>
      <c r="AP12" s="17">
        <v>0.20744578163940799</v>
      </c>
      <c r="AQ12" s="17">
        <v>0.23738088448372099</v>
      </c>
      <c r="AR12" s="17">
        <v>4.6338450299133901E-2</v>
      </c>
      <c r="AS12" s="17"/>
      <c r="AT12" s="17">
        <v>0.21884788264035299</v>
      </c>
      <c r="AU12" s="17">
        <v>0.185353287897707</v>
      </c>
      <c r="AV12" s="17"/>
      <c r="AW12" s="17">
        <v>0.27303061899300601</v>
      </c>
      <c r="AX12" s="17">
        <v>0.14284907449329001</v>
      </c>
      <c r="AY12" s="17">
        <v>0.16459259019403399</v>
      </c>
    </row>
    <row r="13" spans="2:51">
      <c r="B13" s="18" t="s">
        <v>137</v>
      </c>
      <c r="C13" s="17">
        <v>7.6458891440920398E-2</v>
      </c>
      <c r="D13" s="17">
        <v>9.3271439694171704E-2</v>
      </c>
      <c r="E13" s="17">
        <v>5.8448341464434297E-2</v>
      </c>
      <c r="F13" s="17"/>
      <c r="G13" s="17">
        <v>6.1908662667713603E-2</v>
      </c>
      <c r="H13" s="17">
        <v>4.8844177645888498E-2</v>
      </c>
      <c r="I13" s="17">
        <v>6.9036409851336605E-2</v>
      </c>
      <c r="J13" s="17">
        <v>8.0971800698834195E-2</v>
      </c>
      <c r="K13" s="17">
        <v>0.10854355971134499</v>
      </c>
      <c r="L13" s="17">
        <v>8.1922542088935998E-2</v>
      </c>
      <c r="M13" s="17"/>
      <c r="N13" s="17">
        <v>7.8811453261995901E-2</v>
      </c>
      <c r="O13" s="17">
        <v>7.1955574971452094E-2</v>
      </c>
      <c r="P13" s="17">
        <v>7.8158739030356195E-2</v>
      </c>
      <c r="Q13" s="17">
        <v>7.2207464656539294E-2</v>
      </c>
      <c r="R13" s="17"/>
      <c r="S13" s="17">
        <v>6.5005952270712805E-2</v>
      </c>
      <c r="T13" s="17">
        <v>4.9019426193582703E-2</v>
      </c>
      <c r="U13" s="17">
        <v>0.13173705081978601</v>
      </c>
      <c r="V13" s="17">
        <v>5.0362257219881898E-2</v>
      </c>
      <c r="W13" s="17">
        <v>7.7693448865321202E-2</v>
      </c>
      <c r="X13" s="17">
        <v>7.75665465964131E-2</v>
      </c>
      <c r="Y13" s="17">
        <v>6.4013249394331007E-2</v>
      </c>
      <c r="Z13" s="17">
        <v>0.13848105504076499</v>
      </c>
      <c r="AA13" s="17">
        <v>8.1714782229510896E-2</v>
      </c>
      <c r="AB13" s="17">
        <v>7.8448649312495303E-2</v>
      </c>
      <c r="AC13" s="17">
        <v>4.8063054309687901E-2</v>
      </c>
      <c r="AD13" s="17">
        <v>0.13747889341498401</v>
      </c>
      <c r="AE13" s="17"/>
      <c r="AF13" s="17">
        <v>9.7661951829015797E-2</v>
      </c>
      <c r="AG13" s="17">
        <v>6.6379899939095197E-2</v>
      </c>
      <c r="AH13" s="17">
        <v>2.61449832973689E-2</v>
      </c>
      <c r="AI13" s="17"/>
      <c r="AJ13" s="17">
        <v>0.10636630415336699</v>
      </c>
      <c r="AK13" s="17">
        <v>5.8041037385809097E-2</v>
      </c>
      <c r="AL13" s="17">
        <v>0.111460001762754</v>
      </c>
      <c r="AM13" s="17"/>
      <c r="AN13" s="17">
        <v>9.8058770818090502E-2</v>
      </c>
      <c r="AO13" s="17">
        <v>5.7304875523888202E-2</v>
      </c>
      <c r="AP13" s="17">
        <v>6.0440218515718E-2</v>
      </c>
      <c r="AQ13" s="17">
        <v>9.2171174876690701E-2</v>
      </c>
      <c r="AR13" s="17">
        <v>8.2930561749304604E-2</v>
      </c>
      <c r="AS13" s="17"/>
      <c r="AT13" s="17">
        <v>7.7889839335878702E-2</v>
      </c>
      <c r="AU13" s="17">
        <v>6.9303269611134893E-2</v>
      </c>
      <c r="AV13" s="17"/>
      <c r="AW13" s="17">
        <v>8.5882273901517606E-2</v>
      </c>
      <c r="AX13" s="17">
        <v>3.3372408439278502E-2</v>
      </c>
      <c r="AY13" s="17">
        <v>7.5065488303203004E-2</v>
      </c>
    </row>
    <row r="14" spans="2:51">
      <c r="B14" s="18" t="s">
        <v>119</v>
      </c>
      <c r="C14" s="17">
        <v>8.4621453748043404E-2</v>
      </c>
      <c r="D14" s="17">
        <v>6.7575559973309995E-2</v>
      </c>
      <c r="E14" s="17">
        <v>0.10241167422936601</v>
      </c>
      <c r="F14" s="17"/>
      <c r="G14" s="17">
        <v>0.121178774197139</v>
      </c>
      <c r="H14" s="17">
        <v>3.5257518967765099E-2</v>
      </c>
      <c r="I14" s="17">
        <v>9.8464791019707801E-2</v>
      </c>
      <c r="J14" s="17">
        <v>9.1973084417858897E-2</v>
      </c>
      <c r="K14" s="17">
        <v>7.8873079293327902E-2</v>
      </c>
      <c r="L14" s="17">
        <v>9.7106676415304002E-2</v>
      </c>
      <c r="M14" s="17"/>
      <c r="N14" s="17">
        <v>5.9807091324756603E-2</v>
      </c>
      <c r="O14" s="17">
        <v>8.8088966284217696E-2</v>
      </c>
      <c r="P14" s="17">
        <v>0.106998601132111</v>
      </c>
      <c r="Q14" s="17">
        <v>8.78092052044155E-2</v>
      </c>
      <c r="R14" s="17"/>
      <c r="S14" s="17">
        <v>0.119348916256363</v>
      </c>
      <c r="T14" s="17">
        <v>8.0764577772138996E-2</v>
      </c>
      <c r="U14" s="17">
        <v>6.7062598669955106E-2</v>
      </c>
      <c r="V14" s="17">
        <v>8.9589633551267298E-2</v>
      </c>
      <c r="W14" s="17">
        <v>8.62380573578789E-2</v>
      </c>
      <c r="X14" s="17">
        <v>5.97373062058493E-2</v>
      </c>
      <c r="Y14" s="17">
        <v>9.5877926607458905E-2</v>
      </c>
      <c r="Z14" s="17">
        <v>8.1728202522313803E-2</v>
      </c>
      <c r="AA14" s="17">
        <v>4.5757956710732302E-2</v>
      </c>
      <c r="AB14" s="17">
        <v>7.8330785714029599E-2</v>
      </c>
      <c r="AC14" s="17">
        <v>0.134158246131583</v>
      </c>
      <c r="AD14" s="17">
        <v>0.10068465700439</v>
      </c>
      <c r="AE14" s="17"/>
      <c r="AF14" s="17">
        <v>7.2176666363685305E-2</v>
      </c>
      <c r="AG14" s="17">
        <v>7.6252642155399106E-2</v>
      </c>
      <c r="AH14" s="17">
        <v>0.15817104949510899</v>
      </c>
      <c r="AI14" s="17"/>
      <c r="AJ14" s="17">
        <v>6.65684939856728E-2</v>
      </c>
      <c r="AK14" s="17">
        <v>6.9801752757713498E-2</v>
      </c>
      <c r="AL14" s="17">
        <v>6.1574530193786399E-2</v>
      </c>
      <c r="AM14" s="17"/>
      <c r="AN14" s="17">
        <v>8.1414188398381798E-2</v>
      </c>
      <c r="AO14" s="17">
        <v>0.107856097606837</v>
      </c>
      <c r="AP14" s="17">
        <v>6.4866615878226203E-2</v>
      </c>
      <c r="AQ14" s="17">
        <v>2.1834830268035999E-2</v>
      </c>
      <c r="AR14" s="17">
        <v>5.4243858280755002E-2</v>
      </c>
      <c r="AS14" s="17"/>
      <c r="AT14" s="17">
        <v>8.1196252553371498E-2</v>
      </c>
      <c r="AU14" s="17">
        <v>0.10768414167976099</v>
      </c>
      <c r="AV14" s="17"/>
      <c r="AW14" s="17">
        <v>5.2100823358661903E-2</v>
      </c>
      <c r="AX14" s="17">
        <v>6.4903506794522003E-2</v>
      </c>
      <c r="AY14" s="17">
        <v>0.12592294338540799</v>
      </c>
    </row>
    <row r="15" spans="2:51">
      <c r="B15" s="18" t="s">
        <v>138</v>
      </c>
      <c r="C15" s="21">
        <v>0.30115530237323301</v>
      </c>
      <c r="D15" s="21">
        <v>0.32001477064329298</v>
      </c>
      <c r="E15" s="21">
        <v>0.280657255367952</v>
      </c>
      <c r="F15" s="21"/>
      <c r="G15" s="21">
        <v>0.39890578290796502</v>
      </c>
      <c r="H15" s="21">
        <v>0.46124216100728699</v>
      </c>
      <c r="I15" s="21">
        <v>0.33744749200882501</v>
      </c>
      <c r="J15" s="21">
        <v>0.27174243593983</v>
      </c>
      <c r="K15" s="21">
        <v>0.26221651337808499</v>
      </c>
      <c r="L15" s="21">
        <v>0.182059388859968</v>
      </c>
      <c r="M15" s="21"/>
      <c r="N15" s="21">
        <v>0.33883732001514399</v>
      </c>
      <c r="O15" s="21">
        <v>0.30223007874979702</v>
      </c>
      <c r="P15" s="21">
        <v>0.27148697516003201</v>
      </c>
      <c r="Q15" s="21">
        <v>0.28624634602756399</v>
      </c>
      <c r="R15" s="21"/>
      <c r="S15" s="21">
        <v>0.376502600401183</v>
      </c>
      <c r="T15" s="21">
        <v>0.273687813436988</v>
      </c>
      <c r="U15" s="21">
        <v>0.25978117052470401</v>
      </c>
      <c r="V15" s="21">
        <v>0.26816595834742002</v>
      </c>
      <c r="W15" s="21">
        <v>0.24779317405746801</v>
      </c>
      <c r="X15" s="21">
        <v>0.350327690391187</v>
      </c>
      <c r="Y15" s="21">
        <v>0.38266109695088502</v>
      </c>
      <c r="Z15" s="21">
        <v>0.238105557123345</v>
      </c>
      <c r="AA15" s="21">
        <v>0.273898670303722</v>
      </c>
      <c r="AB15" s="21">
        <v>0.25295960224512298</v>
      </c>
      <c r="AC15" s="21">
        <v>0.24033238914264299</v>
      </c>
      <c r="AD15" s="21">
        <v>0.34495965416632002</v>
      </c>
      <c r="AE15" s="21"/>
      <c r="AF15" s="21">
        <v>0.262594444478008</v>
      </c>
      <c r="AG15" s="21">
        <v>0.335872100040496</v>
      </c>
      <c r="AH15" s="21">
        <v>0.30892803191186902</v>
      </c>
      <c r="AI15" s="21"/>
      <c r="AJ15" s="21">
        <v>0.27527195615730499</v>
      </c>
      <c r="AK15" s="21">
        <v>0.36944014583575902</v>
      </c>
      <c r="AL15" s="21">
        <v>0.24525892500072799</v>
      </c>
      <c r="AM15" s="21"/>
      <c r="AN15" s="21">
        <v>0.27919168119217203</v>
      </c>
      <c r="AO15" s="21">
        <v>0.27639195096381503</v>
      </c>
      <c r="AP15" s="21">
        <v>0.35587602397881701</v>
      </c>
      <c r="AQ15" s="21">
        <v>0.36636377282246102</v>
      </c>
      <c r="AR15" s="21">
        <v>0.646332134923848</v>
      </c>
      <c r="AS15" s="21"/>
      <c r="AT15" s="21">
        <v>0.29392900189325</v>
      </c>
      <c r="AU15" s="21">
        <v>0.36569999515691998</v>
      </c>
      <c r="AV15" s="21"/>
      <c r="AW15" s="21">
        <v>0.29483228406883799</v>
      </c>
      <c r="AX15" s="21">
        <v>0.38427379982128301</v>
      </c>
      <c r="AY15" s="21">
        <v>0.290344103923596</v>
      </c>
    </row>
    <row r="16" spans="2:51">
      <c r="B16" s="18" t="s">
        <v>139</v>
      </c>
      <c r="C16" s="21">
        <v>0.291473147172925</v>
      </c>
      <c r="D16" s="21">
        <v>0.32874752741444802</v>
      </c>
      <c r="E16" s="21">
        <v>0.25537926903897101</v>
      </c>
      <c r="F16" s="21"/>
      <c r="G16" s="21">
        <v>0.235665340223911</v>
      </c>
      <c r="H16" s="21">
        <v>0.24636308205218199</v>
      </c>
      <c r="I16" s="21">
        <v>0.25704928013567002</v>
      </c>
      <c r="J16" s="21">
        <v>0.299163789988106</v>
      </c>
      <c r="K16" s="21">
        <v>0.33121997023240202</v>
      </c>
      <c r="L16" s="21">
        <v>0.33053911229923699</v>
      </c>
      <c r="M16" s="21"/>
      <c r="N16" s="21">
        <v>0.30007742071188698</v>
      </c>
      <c r="O16" s="21">
        <v>0.30297771743576002</v>
      </c>
      <c r="P16" s="21">
        <v>0.30158857209574003</v>
      </c>
      <c r="Q16" s="21">
        <v>0.26412326743784897</v>
      </c>
      <c r="R16" s="21"/>
      <c r="S16" s="21">
        <v>0.22945001787010699</v>
      </c>
      <c r="T16" s="21">
        <v>0.30206496106010999</v>
      </c>
      <c r="U16" s="21">
        <v>0.33718671947994699</v>
      </c>
      <c r="V16" s="21">
        <v>0.27024151713150002</v>
      </c>
      <c r="W16" s="21">
        <v>0.37226087361423299</v>
      </c>
      <c r="X16" s="21">
        <v>0.28733350748051001</v>
      </c>
      <c r="Y16" s="21">
        <v>0.25510713961159498</v>
      </c>
      <c r="Z16" s="21">
        <v>0.34853728920708699</v>
      </c>
      <c r="AA16" s="21">
        <v>0.308240164488571</v>
      </c>
      <c r="AB16" s="21">
        <v>0.320237324817914</v>
      </c>
      <c r="AC16" s="21">
        <v>0.21412550484153201</v>
      </c>
      <c r="AD16" s="21">
        <v>0.33440477847996097</v>
      </c>
      <c r="AE16" s="21"/>
      <c r="AF16" s="21">
        <v>0.31858264247437401</v>
      </c>
      <c r="AG16" s="21">
        <v>0.279872973167965</v>
      </c>
      <c r="AH16" s="21">
        <v>0.23904761460128199</v>
      </c>
      <c r="AI16" s="21"/>
      <c r="AJ16" s="21">
        <v>0.333530038056775</v>
      </c>
      <c r="AK16" s="21">
        <v>0.25583567678719898</v>
      </c>
      <c r="AL16" s="21">
        <v>0.34784341316515099</v>
      </c>
      <c r="AM16" s="21"/>
      <c r="AN16" s="21">
        <v>0.27615701921319802</v>
      </c>
      <c r="AO16" s="21">
        <v>0.32940177004008703</v>
      </c>
      <c r="AP16" s="21">
        <v>0.26788600015512598</v>
      </c>
      <c r="AQ16" s="21">
        <v>0.32955205936041099</v>
      </c>
      <c r="AR16" s="21">
        <v>0.12926901204843799</v>
      </c>
      <c r="AS16" s="21"/>
      <c r="AT16" s="21">
        <v>0.29673772197623199</v>
      </c>
      <c r="AU16" s="21">
        <v>0.25465655750884197</v>
      </c>
      <c r="AV16" s="21"/>
      <c r="AW16" s="21">
        <v>0.35891289289452399</v>
      </c>
      <c r="AX16" s="21">
        <v>0.17622148293256901</v>
      </c>
      <c r="AY16" s="21">
        <v>0.239658078497237</v>
      </c>
    </row>
    <row r="17" spans="2:51">
      <c r="B17" s="18" t="s">
        <v>140</v>
      </c>
      <c r="C17" s="22">
        <v>9.6821552003079105E-3</v>
      </c>
      <c r="D17" s="22">
        <v>-8.7327567711552607E-3</v>
      </c>
      <c r="E17" s="22">
        <v>2.5277986328981001E-2</v>
      </c>
      <c r="F17" s="22"/>
      <c r="G17" s="22">
        <v>0.16324044268405399</v>
      </c>
      <c r="H17" s="22">
        <v>0.214879078955105</v>
      </c>
      <c r="I17" s="22">
        <v>8.0398211873154393E-2</v>
      </c>
      <c r="J17" s="22">
        <v>-2.7421354048275601E-2</v>
      </c>
      <c r="K17" s="22">
        <v>-6.9003456854317496E-2</v>
      </c>
      <c r="L17" s="22">
        <v>-0.14847972343926899</v>
      </c>
      <c r="M17" s="22"/>
      <c r="N17" s="22">
        <v>3.8759899303257198E-2</v>
      </c>
      <c r="O17" s="22">
        <v>-7.4763868596211503E-4</v>
      </c>
      <c r="P17" s="22">
        <v>-3.0101596935707998E-2</v>
      </c>
      <c r="Q17" s="22">
        <v>2.21230785897156E-2</v>
      </c>
      <c r="R17" s="22"/>
      <c r="S17" s="22">
        <v>0.147052582531076</v>
      </c>
      <c r="T17" s="22">
        <v>-2.8377147623122E-2</v>
      </c>
      <c r="U17" s="22">
        <v>-7.7405548955242695E-2</v>
      </c>
      <c r="V17" s="22">
        <v>-2.0755587840806098E-3</v>
      </c>
      <c r="W17" s="22">
        <v>-0.124467699556766</v>
      </c>
      <c r="X17" s="22">
        <v>6.2994182910677196E-2</v>
      </c>
      <c r="Y17" s="22">
        <v>0.12755395733929001</v>
      </c>
      <c r="Z17" s="22">
        <v>-0.110431732083742</v>
      </c>
      <c r="AA17" s="22">
        <v>-3.4341494184849303E-2</v>
      </c>
      <c r="AB17" s="22">
        <v>-6.7277722572791604E-2</v>
      </c>
      <c r="AC17" s="22">
        <v>2.6206884301111101E-2</v>
      </c>
      <c r="AD17" s="22">
        <v>1.05548756863594E-2</v>
      </c>
      <c r="AE17" s="22"/>
      <c r="AF17" s="22">
        <v>-5.5988197996366298E-2</v>
      </c>
      <c r="AG17" s="22">
        <v>5.5999126872530697E-2</v>
      </c>
      <c r="AH17" s="22">
        <v>6.9880417310587403E-2</v>
      </c>
      <c r="AI17" s="22"/>
      <c r="AJ17" s="22">
        <v>-5.8258081899469703E-2</v>
      </c>
      <c r="AK17" s="22">
        <v>0.113604469048559</v>
      </c>
      <c r="AL17" s="22">
        <v>-0.102584488164423</v>
      </c>
      <c r="AM17" s="22"/>
      <c r="AN17" s="22">
        <v>3.0346619789741202E-3</v>
      </c>
      <c r="AO17" s="22">
        <v>-5.3009819076272002E-2</v>
      </c>
      <c r="AP17" s="22">
        <v>8.7990023823691102E-2</v>
      </c>
      <c r="AQ17" s="22">
        <v>3.6811713462049402E-2</v>
      </c>
      <c r="AR17" s="22">
        <v>0.51706312287540901</v>
      </c>
      <c r="AS17" s="22"/>
      <c r="AT17" s="22">
        <v>-2.8087200829819401E-3</v>
      </c>
      <c r="AU17" s="22">
        <v>0.111043437648078</v>
      </c>
      <c r="AV17" s="22"/>
      <c r="AW17" s="22">
        <v>-6.40806088256856E-2</v>
      </c>
      <c r="AX17" s="22">
        <v>0.20805231688871501</v>
      </c>
      <c r="AY17" s="22">
        <v>5.0686025426358201E-2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1085</v>
      </c>
      <c r="D7" s="10">
        <v>523</v>
      </c>
      <c r="E7" s="10">
        <v>556</v>
      </c>
      <c r="F7" s="10"/>
      <c r="G7" s="10">
        <v>83</v>
      </c>
      <c r="H7" s="10">
        <v>155</v>
      </c>
      <c r="I7" s="10">
        <v>136</v>
      </c>
      <c r="J7" s="10">
        <v>173</v>
      </c>
      <c r="K7" s="10">
        <v>215</v>
      </c>
      <c r="L7" s="10">
        <v>323</v>
      </c>
      <c r="M7" s="10"/>
      <c r="N7" s="10">
        <v>302</v>
      </c>
      <c r="O7" s="10">
        <v>294</v>
      </c>
      <c r="P7" s="10">
        <v>222</v>
      </c>
      <c r="Q7" s="10">
        <v>258</v>
      </c>
      <c r="R7" s="10"/>
      <c r="S7" s="10">
        <v>130</v>
      </c>
      <c r="T7" s="10">
        <v>168</v>
      </c>
      <c r="U7" s="10">
        <v>112</v>
      </c>
      <c r="V7" s="10">
        <v>93</v>
      </c>
      <c r="W7" s="10">
        <v>66</v>
      </c>
      <c r="X7" s="10">
        <v>98</v>
      </c>
      <c r="Y7" s="10">
        <v>100</v>
      </c>
      <c r="Z7" s="10">
        <v>51</v>
      </c>
      <c r="AA7" s="10">
        <v>117</v>
      </c>
      <c r="AB7" s="10">
        <v>81</v>
      </c>
      <c r="AC7" s="10">
        <v>39</v>
      </c>
      <c r="AD7" s="10">
        <v>30</v>
      </c>
      <c r="AE7" s="10"/>
      <c r="AF7" s="10">
        <v>503</v>
      </c>
      <c r="AG7" s="10">
        <v>428</v>
      </c>
      <c r="AH7" s="10">
        <v>99</v>
      </c>
      <c r="AI7" s="10"/>
      <c r="AJ7" s="10">
        <v>269</v>
      </c>
      <c r="AK7" s="10">
        <v>339</v>
      </c>
      <c r="AL7" s="10">
        <v>82</v>
      </c>
      <c r="AM7" s="10"/>
      <c r="AN7" s="10">
        <v>237</v>
      </c>
      <c r="AO7" s="10">
        <v>175</v>
      </c>
      <c r="AP7" s="10">
        <v>280</v>
      </c>
      <c r="AQ7" s="10">
        <v>108</v>
      </c>
      <c r="AR7" s="10">
        <v>20</v>
      </c>
      <c r="AS7" s="10"/>
      <c r="AT7" s="10">
        <v>981</v>
      </c>
      <c r="AU7" s="10">
        <v>97</v>
      </c>
      <c r="AV7" s="10"/>
      <c r="AW7" s="10">
        <v>543</v>
      </c>
      <c r="AX7" s="10">
        <v>92</v>
      </c>
      <c r="AY7" s="10">
        <v>450</v>
      </c>
    </row>
    <row r="8" spans="2:51" ht="30" customHeight="1">
      <c r="B8" s="11" t="s">
        <v>112</v>
      </c>
      <c r="C8" s="11">
        <v>1088</v>
      </c>
      <c r="D8" s="11">
        <v>539</v>
      </c>
      <c r="E8" s="11">
        <v>543</v>
      </c>
      <c r="F8" s="11"/>
      <c r="G8" s="11">
        <v>99</v>
      </c>
      <c r="H8" s="11">
        <v>196</v>
      </c>
      <c r="I8" s="11">
        <v>155</v>
      </c>
      <c r="J8" s="11">
        <v>172</v>
      </c>
      <c r="K8" s="11">
        <v>175</v>
      </c>
      <c r="L8" s="11">
        <v>291</v>
      </c>
      <c r="M8" s="11"/>
      <c r="N8" s="11">
        <v>277</v>
      </c>
      <c r="O8" s="11">
        <v>269</v>
      </c>
      <c r="P8" s="11">
        <v>258</v>
      </c>
      <c r="Q8" s="11">
        <v>276</v>
      </c>
      <c r="R8" s="11"/>
      <c r="S8" s="11">
        <v>166</v>
      </c>
      <c r="T8" s="11">
        <v>156</v>
      </c>
      <c r="U8" s="11">
        <v>100</v>
      </c>
      <c r="V8" s="11">
        <v>97</v>
      </c>
      <c r="W8" s="11">
        <v>64</v>
      </c>
      <c r="X8" s="11">
        <v>106</v>
      </c>
      <c r="Y8" s="11">
        <v>97</v>
      </c>
      <c r="Z8" s="11">
        <v>43</v>
      </c>
      <c r="AA8" s="11">
        <v>109</v>
      </c>
      <c r="AB8" s="11">
        <v>80</v>
      </c>
      <c r="AC8" s="11">
        <v>39</v>
      </c>
      <c r="AD8" s="11">
        <v>31</v>
      </c>
      <c r="AE8" s="11"/>
      <c r="AF8" s="11">
        <v>481</v>
      </c>
      <c r="AG8" s="11">
        <v>436</v>
      </c>
      <c r="AH8" s="11">
        <v>109</v>
      </c>
      <c r="AI8" s="11"/>
      <c r="AJ8" s="11">
        <v>262</v>
      </c>
      <c r="AK8" s="11">
        <v>356</v>
      </c>
      <c r="AL8" s="11">
        <v>84</v>
      </c>
      <c r="AM8" s="11"/>
      <c r="AN8" s="11">
        <v>237</v>
      </c>
      <c r="AO8" s="11">
        <v>180</v>
      </c>
      <c r="AP8" s="11">
        <v>285</v>
      </c>
      <c r="AQ8" s="11">
        <v>109</v>
      </c>
      <c r="AR8" s="11">
        <v>21</v>
      </c>
      <c r="AS8" s="11"/>
      <c r="AT8" s="11">
        <v>970</v>
      </c>
      <c r="AU8" s="11">
        <v>110</v>
      </c>
      <c r="AV8" s="11"/>
      <c r="AW8" s="11">
        <v>526</v>
      </c>
      <c r="AX8" s="11">
        <v>100</v>
      </c>
      <c r="AY8" s="11">
        <v>462</v>
      </c>
    </row>
    <row r="9" spans="2:51">
      <c r="B9" s="18" t="s">
        <v>133</v>
      </c>
      <c r="C9" s="17">
        <v>0.104457896002378</v>
      </c>
      <c r="D9" s="17">
        <v>0.14073827321162599</v>
      </c>
      <c r="E9" s="17">
        <v>6.8035550999083594E-2</v>
      </c>
      <c r="F9" s="17"/>
      <c r="G9" s="17">
        <v>8.3253381535223103E-2</v>
      </c>
      <c r="H9" s="17">
        <v>0.104997787500149</v>
      </c>
      <c r="I9" s="17">
        <v>0.10462730676420499</v>
      </c>
      <c r="J9" s="17">
        <v>9.6891157213451901E-2</v>
      </c>
      <c r="K9" s="17">
        <v>0.124713285477477</v>
      </c>
      <c r="L9" s="17">
        <v>0.103497919606681</v>
      </c>
      <c r="M9" s="17"/>
      <c r="N9" s="17">
        <v>0.133941445109208</v>
      </c>
      <c r="O9" s="17">
        <v>0.111164079189683</v>
      </c>
      <c r="P9" s="17">
        <v>8.8335748569685194E-2</v>
      </c>
      <c r="Q9" s="17">
        <v>8.3789920765021494E-2</v>
      </c>
      <c r="R9" s="17"/>
      <c r="S9" s="17">
        <v>0.11236902203610701</v>
      </c>
      <c r="T9" s="17">
        <v>7.5313569059086094E-2</v>
      </c>
      <c r="U9" s="17">
        <v>9.2955085010031996E-2</v>
      </c>
      <c r="V9" s="17">
        <v>0.12484383521068899</v>
      </c>
      <c r="W9" s="17">
        <v>0.112189987943164</v>
      </c>
      <c r="X9" s="17">
        <v>0.101325247788506</v>
      </c>
      <c r="Y9" s="17">
        <v>0.149307972001613</v>
      </c>
      <c r="Z9" s="17">
        <v>0.190229004023484</v>
      </c>
      <c r="AA9" s="17">
        <v>6.5192583737008397E-2</v>
      </c>
      <c r="AB9" s="17">
        <v>6.0911063037097701E-2</v>
      </c>
      <c r="AC9" s="17">
        <v>0.16147707714380799</v>
      </c>
      <c r="AD9" s="17">
        <v>9.5646759758383104E-2</v>
      </c>
      <c r="AE9" s="17"/>
      <c r="AF9" s="17">
        <v>9.9031710489003902E-2</v>
      </c>
      <c r="AG9" s="17">
        <v>0.13576801238509301</v>
      </c>
      <c r="AH9" s="17">
        <v>1.9537245407111901E-2</v>
      </c>
      <c r="AI9" s="17"/>
      <c r="AJ9" s="17">
        <v>0.13006456540929301</v>
      </c>
      <c r="AK9" s="17">
        <v>0.119498940652825</v>
      </c>
      <c r="AL9" s="17">
        <v>0.11369223297843099</v>
      </c>
      <c r="AM9" s="17"/>
      <c r="AN9" s="17">
        <v>9.2399404701592899E-2</v>
      </c>
      <c r="AO9" s="17">
        <v>7.4636762224243494E-2</v>
      </c>
      <c r="AP9" s="17">
        <v>0.102841007537813</v>
      </c>
      <c r="AQ9" s="17">
        <v>0.131410722620556</v>
      </c>
      <c r="AR9" s="17">
        <v>0.39702994868629599</v>
      </c>
      <c r="AS9" s="17"/>
      <c r="AT9" s="17">
        <v>0.10074787107138899</v>
      </c>
      <c r="AU9" s="17">
        <v>0.13724256172240601</v>
      </c>
      <c r="AV9" s="17"/>
      <c r="AW9" s="17">
        <v>0.13723952251586</v>
      </c>
      <c r="AX9" s="17">
        <v>8.4766681592397003E-2</v>
      </c>
      <c r="AY9" s="17">
        <v>7.1398709285778406E-2</v>
      </c>
    </row>
    <row r="10" spans="2:51">
      <c r="B10" s="18" t="s">
        <v>134</v>
      </c>
      <c r="C10" s="17">
        <v>0.34858404088699002</v>
      </c>
      <c r="D10" s="17">
        <v>0.37769801701345401</v>
      </c>
      <c r="E10" s="17">
        <v>0.31990867649643601</v>
      </c>
      <c r="F10" s="17"/>
      <c r="G10" s="17">
        <v>0.39564072170911602</v>
      </c>
      <c r="H10" s="17">
        <v>0.38558829374603998</v>
      </c>
      <c r="I10" s="17">
        <v>0.36582567206119998</v>
      </c>
      <c r="J10" s="17">
        <v>0.386550967774203</v>
      </c>
      <c r="K10" s="17">
        <v>0.28327739726796403</v>
      </c>
      <c r="L10" s="17">
        <v>0.31541992432713301</v>
      </c>
      <c r="M10" s="17"/>
      <c r="N10" s="17">
        <v>0.438249661065722</v>
      </c>
      <c r="O10" s="17">
        <v>0.30468627294944201</v>
      </c>
      <c r="P10" s="17">
        <v>0.33469809083403401</v>
      </c>
      <c r="Q10" s="17">
        <v>0.31785443520275902</v>
      </c>
      <c r="R10" s="17"/>
      <c r="S10" s="17">
        <v>0.38070569816223399</v>
      </c>
      <c r="T10" s="17">
        <v>0.342550267283598</v>
      </c>
      <c r="U10" s="17">
        <v>0.31220097098745098</v>
      </c>
      <c r="V10" s="17">
        <v>0.331730306255415</v>
      </c>
      <c r="W10" s="17">
        <v>0.329477078325142</v>
      </c>
      <c r="X10" s="17">
        <v>0.34423548981313501</v>
      </c>
      <c r="Y10" s="17">
        <v>0.34211851408628802</v>
      </c>
      <c r="Z10" s="17">
        <v>0.38430478984001298</v>
      </c>
      <c r="AA10" s="17">
        <v>0.38669500440857801</v>
      </c>
      <c r="AB10" s="17">
        <v>0.29910641248344999</v>
      </c>
      <c r="AC10" s="17">
        <v>0.36812845098425401</v>
      </c>
      <c r="AD10" s="17">
        <v>0.37016397052841499</v>
      </c>
      <c r="AE10" s="17"/>
      <c r="AF10" s="17">
        <v>0.32228009208564801</v>
      </c>
      <c r="AG10" s="17">
        <v>0.39548843944958401</v>
      </c>
      <c r="AH10" s="17">
        <v>0.26034182968109199</v>
      </c>
      <c r="AI10" s="17"/>
      <c r="AJ10" s="17">
        <v>0.35398549718538402</v>
      </c>
      <c r="AK10" s="17">
        <v>0.403528223238239</v>
      </c>
      <c r="AL10" s="17">
        <v>0.35357643474113998</v>
      </c>
      <c r="AM10" s="17"/>
      <c r="AN10" s="17">
        <v>0.28573394184956902</v>
      </c>
      <c r="AO10" s="17">
        <v>0.35306983077739301</v>
      </c>
      <c r="AP10" s="17">
        <v>0.42053944791322201</v>
      </c>
      <c r="AQ10" s="17">
        <v>0.49383978207110901</v>
      </c>
      <c r="AR10" s="17">
        <v>0.148629416578893</v>
      </c>
      <c r="AS10" s="17"/>
      <c r="AT10" s="17">
        <v>0.34154509167305702</v>
      </c>
      <c r="AU10" s="17">
        <v>0.422618303289575</v>
      </c>
      <c r="AV10" s="17"/>
      <c r="AW10" s="17">
        <v>0.41505704644813401</v>
      </c>
      <c r="AX10" s="17">
        <v>0.35871156303305801</v>
      </c>
      <c r="AY10" s="17">
        <v>0.27070160228287299</v>
      </c>
    </row>
    <row r="11" spans="2:51">
      <c r="B11" s="18" t="s">
        <v>135</v>
      </c>
      <c r="C11" s="17">
        <v>0.278181726072804</v>
      </c>
      <c r="D11" s="17">
        <v>0.26079581639888499</v>
      </c>
      <c r="E11" s="17">
        <v>0.29830980799759199</v>
      </c>
      <c r="F11" s="17"/>
      <c r="G11" s="17">
        <v>0.153765641667993</v>
      </c>
      <c r="H11" s="17">
        <v>0.22514974325169301</v>
      </c>
      <c r="I11" s="17">
        <v>0.23763907177795801</v>
      </c>
      <c r="J11" s="17">
        <v>0.28314718496461</v>
      </c>
      <c r="K11" s="17">
        <v>0.319590877318712</v>
      </c>
      <c r="L11" s="17">
        <v>0.34969627373971301</v>
      </c>
      <c r="M11" s="17"/>
      <c r="N11" s="17">
        <v>0.25169629909650798</v>
      </c>
      <c r="O11" s="17">
        <v>0.28509869390287501</v>
      </c>
      <c r="P11" s="17">
        <v>0.28080999582063798</v>
      </c>
      <c r="Q11" s="17">
        <v>0.29448370416155001</v>
      </c>
      <c r="R11" s="17"/>
      <c r="S11" s="17">
        <v>0.26597810232826102</v>
      </c>
      <c r="T11" s="17">
        <v>0.31655376018356501</v>
      </c>
      <c r="U11" s="17">
        <v>0.25372891104571499</v>
      </c>
      <c r="V11" s="17">
        <v>0.22545094882982</v>
      </c>
      <c r="W11" s="17">
        <v>0.347783270460373</v>
      </c>
      <c r="X11" s="17">
        <v>0.32059606106481803</v>
      </c>
      <c r="Y11" s="17">
        <v>0.24774353193644</v>
      </c>
      <c r="Z11" s="17">
        <v>0.24459759916816001</v>
      </c>
      <c r="AA11" s="17">
        <v>0.27447702687692599</v>
      </c>
      <c r="AB11" s="17">
        <v>0.32167723126922698</v>
      </c>
      <c r="AC11" s="17">
        <v>0.22841254123352001</v>
      </c>
      <c r="AD11" s="17">
        <v>0.212086484081808</v>
      </c>
      <c r="AE11" s="17"/>
      <c r="AF11" s="17">
        <v>0.319511630292382</v>
      </c>
      <c r="AG11" s="17">
        <v>0.242437131667604</v>
      </c>
      <c r="AH11" s="17">
        <v>0.26993936043024402</v>
      </c>
      <c r="AI11" s="17"/>
      <c r="AJ11" s="17">
        <v>0.30137482695022799</v>
      </c>
      <c r="AK11" s="17">
        <v>0.23882866636428399</v>
      </c>
      <c r="AL11" s="17">
        <v>0.31651446140151301</v>
      </c>
      <c r="AM11" s="17"/>
      <c r="AN11" s="17">
        <v>0.316083674023934</v>
      </c>
      <c r="AO11" s="17">
        <v>0.24737583082376999</v>
      </c>
      <c r="AP11" s="17">
        <v>0.24482497105066101</v>
      </c>
      <c r="AQ11" s="17">
        <v>0.21690520195197599</v>
      </c>
      <c r="AR11" s="17">
        <v>0.19058526995128</v>
      </c>
      <c r="AS11" s="17"/>
      <c r="AT11" s="17">
        <v>0.2904145173155</v>
      </c>
      <c r="AU11" s="17">
        <v>0.152376502663819</v>
      </c>
      <c r="AV11" s="17"/>
      <c r="AW11" s="17">
        <v>0.24768444605864001</v>
      </c>
      <c r="AX11" s="17">
        <v>0.29304823763570897</v>
      </c>
      <c r="AY11" s="17">
        <v>0.309685348909225</v>
      </c>
    </row>
    <row r="12" spans="2:51">
      <c r="B12" s="18" t="s">
        <v>136</v>
      </c>
      <c r="C12" s="17">
        <v>0.14527171341869599</v>
      </c>
      <c r="D12" s="17">
        <v>0.110953936013705</v>
      </c>
      <c r="E12" s="17">
        <v>0.17916209369195099</v>
      </c>
      <c r="F12" s="17"/>
      <c r="G12" s="17">
        <v>0.21123174161956701</v>
      </c>
      <c r="H12" s="17">
        <v>0.160774216533043</v>
      </c>
      <c r="I12" s="17">
        <v>0.178109683639574</v>
      </c>
      <c r="J12" s="17">
        <v>8.5359419768820805E-2</v>
      </c>
      <c r="K12" s="17">
        <v>0.14554421446538801</v>
      </c>
      <c r="L12" s="17">
        <v>0.13031001065103001</v>
      </c>
      <c r="M12" s="17"/>
      <c r="N12" s="17">
        <v>0.122906820244022</v>
      </c>
      <c r="O12" s="17">
        <v>0.197020016760759</v>
      </c>
      <c r="P12" s="17">
        <v>0.140676500112942</v>
      </c>
      <c r="Q12" s="17">
        <v>0.126121249748855</v>
      </c>
      <c r="R12" s="17"/>
      <c r="S12" s="17">
        <v>0.112651395989255</v>
      </c>
      <c r="T12" s="17">
        <v>0.173748714241583</v>
      </c>
      <c r="U12" s="17">
        <v>0.184110912612198</v>
      </c>
      <c r="V12" s="17">
        <v>0.20202033914398701</v>
      </c>
      <c r="W12" s="17">
        <v>9.8814834644503205E-2</v>
      </c>
      <c r="X12" s="17">
        <v>0.103554100650339</v>
      </c>
      <c r="Y12" s="17">
        <v>0.12511547402391601</v>
      </c>
      <c r="Z12" s="17">
        <v>0.11524849561341401</v>
      </c>
      <c r="AA12" s="17">
        <v>0.12547459184165699</v>
      </c>
      <c r="AB12" s="17">
        <v>0.21976536612931299</v>
      </c>
      <c r="AC12" s="17">
        <v>9.1835731389033295E-2</v>
      </c>
      <c r="AD12" s="17">
        <v>0.16066164307308201</v>
      </c>
      <c r="AE12" s="17"/>
      <c r="AF12" s="17">
        <v>0.131540069802557</v>
      </c>
      <c r="AG12" s="17">
        <v>0.12023939229363</v>
      </c>
      <c r="AH12" s="17">
        <v>0.26159544743985702</v>
      </c>
      <c r="AI12" s="17"/>
      <c r="AJ12" s="17">
        <v>0.129037550817691</v>
      </c>
      <c r="AK12" s="17">
        <v>0.13054394810824499</v>
      </c>
      <c r="AL12" s="17">
        <v>0.12563209547083401</v>
      </c>
      <c r="AM12" s="17"/>
      <c r="AN12" s="17">
        <v>0.161829454341647</v>
      </c>
      <c r="AO12" s="17">
        <v>0.15989091358077401</v>
      </c>
      <c r="AP12" s="17">
        <v>0.133463716224509</v>
      </c>
      <c r="AQ12" s="17">
        <v>0.108701100499507</v>
      </c>
      <c r="AR12" s="17">
        <v>0.163173056203642</v>
      </c>
      <c r="AS12" s="17"/>
      <c r="AT12" s="17">
        <v>0.143853057557363</v>
      </c>
      <c r="AU12" s="17">
        <v>0.154856113280014</v>
      </c>
      <c r="AV12" s="17"/>
      <c r="AW12" s="17">
        <v>0.124160989762981</v>
      </c>
      <c r="AX12" s="17">
        <v>0.191035323124323</v>
      </c>
      <c r="AY12" s="17">
        <v>0.159392533191615</v>
      </c>
    </row>
    <row r="13" spans="2:51">
      <c r="B13" s="18" t="s">
        <v>137</v>
      </c>
      <c r="C13" s="17">
        <v>7.9849818882665E-2</v>
      </c>
      <c r="D13" s="17">
        <v>7.8174101398710602E-2</v>
      </c>
      <c r="E13" s="17">
        <v>7.8554742735979802E-2</v>
      </c>
      <c r="F13" s="17"/>
      <c r="G13" s="17">
        <v>8.1091065444131305E-2</v>
      </c>
      <c r="H13" s="17">
        <v>0.109052834053075</v>
      </c>
      <c r="I13" s="17">
        <v>7.7192758419162302E-2</v>
      </c>
      <c r="J13" s="17">
        <v>8.5542101703766693E-2</v>
      </c>
      <c r="K13" s="17">
        <v>7.6056913166411999E-2</v>
      </c>
      <c r="L13" s="17">
        <v>6.0153098627326103E-2</v>
      </c>
      <c r="M13" s="17"/>
      <c r="N13" s="17">
        <v>3.8788210867055799E-2</v>
      </c>
      <c r="O13" s="17">
        <v>5.7494043104814901E-2</v>
      </c>
      <c r="P13" s="17">
        <v>0.10928679600353999</v>
      </c>
      <c r="Q13" s="17">
        <v>0.113500154475823</v>
      </c>
      <c r="R13" s="17"/>
      <c r="S13" s="17">
        <v>7.9136306384617799E-2</v>
      </c>
      <c r="T13" s="17">
        <v>4.7519729701890299E-2</v>
      </c>
      <c r="U13" s="17">
        <v>0.13060213547528501</v>
      </c>
      <c r="V13" s="17">
        <v>7.1554482885458195E-2</v>
      </c>
      <c r="W13" s="17">
        <v>7.7510285219687405E-2</v>
      </c>
      <c r="X13" s="17">
        <v>5.30687382878786E-2</v>
      </c>
      <c r="Y13" s="17">
        <v>7.8112081753984805E-2</v>
      </c>
      <c r="Z13" s="17">
        <v>6.5620111354929997E-2</v>
      </c>
      <c r="AA13" s="17">
        <v>0.101490379771404</v>
      </c>
      <c r="AB13" s="17">
        <v>7.7617212123271204E-2</v>
      </c>
      <c r="AC13" s="17">
        <v>0.12671863526979199</v>
      </c>
      <c r="AD13" s="17">
        <v>0.10154186181053899</v>
      </c>
      <c r="AE13" s="17"/>
      <c r="AF13" s="17">
        <v>8.0945431076247104E-2</v>
      </c>
      <c r="AG13" s="17">
        <v>7.5708058459347E-2</v>
      </c>
      <c r="AH13" s="17">
        <v>0.113525528264541</v>
      </c>
      <c r="AI13" s="17"/>
      <c r="AJ13" s="17">
        <v>5.4076180093046503E-2</v>
      </c>
      <c r="AK13" s="17">
        <v>6.3725916260423995E-2</v>
      </c>
      <c r="AL13" s="17">
        <v>5.9547714977103303E-2</v>
      </c>
      <c r="AM13" s="17"/>
      <c r="AN13" s="17">
        <v>0.11912300867124501</v>
      </c>
      <c r="AO13" s="17">
        <v>9.6732017679732898E-2</v>
      </c>
      <c r="AP13" s="17">
        <v>5.9872169650430199E-2</v>
      </c>
      <c r="AQ13" s="17">
        <v>4.1861473570871097E-2</v>
      </c>
      <c r="AR13" s="17">
        <v>4.6338450299133901E-2</v>
      </c>
      <c r="AS13" s="17"/>
      <c r="AT13" s="17">
        <v>8.5708128997354402E-2</v>
      </c>
      <c r="AU13" s="17">
        <v>3.3889138343406899E-2</v>
      </c>
      <c r="AV13" s="17"/>
      <c r="AW13" s="17">
        <v>5.4802120009046003E-2</v>
      </c>
      <c r="AX13" s="17">
        <v>6.5232095274792595E-2</v>
      </c>
      <c r="AY13" s="17">
        <v>0.111537274658528</v>
      </c>
    </row>
    <row r="14" spans="2:51">
      <c r="B14" s="18" t="s">
        <v>119</v>
      </c>
      <c r="C14" s="17">
        <v>4.3654804736466803E-2</v>
      </c>
      <c r="D14" s="17">
        <v>3.1639855963619401E-2</v>
      </c>
      <c r="E14" s="17">
        <v>5.6029128078957498E-2</v>
      </c>
      <c r="F14" s="17"/>
      <c r="G14" s="17">
        <v>7.5017448023970201E-2</v>
      </c>
      <c r="H14" s="17">
        <v>1.44371249159996E-2</v>
      </c>
      <c r="I14" s="17">
        <v>3.6605507337900599E-2</v>
      </c>
      <c r="J14" s="17">
        <v>6.25091685751471E-2</v>
      </c>
      <c r="K14" s="17">
        <v>5.0817312304046902E-2</v>
      </c>
      <c r="L14" s="17">
        <v>4.0922773048117402E-2</v>
      </c>
      <c r="M14" s="17"/>
      <c r="N14" s="17">
        <v>1.4417563617484599E-2</v>
      </c>
      <c r="O14" s="17">
        <v>4.4536894092426497E-2</v>
      </c>
      <c r="P14" s="17">
        <v>4.6192868659161397E-2</v>
      </c>
      <c r="Q14" s="17">
        <v>6.4250535645991605E-2</v>
      </c>
      <c r="R14" s="17"/>
      <c r="S14" s="17">
        <v>4.9159475099525202E-2</v>
      </c>
      <c r="T14" s="17">
        <v>4.4313959530276698E-2</v>
      </c>
      <c r="U14" s="17">
        <v>2.6401984869318398E-2</v>
      </c>
      <c r="V14" s="17">
        <v>4.4400087674631702E-2</v>
      </c>
      <c r="W14" s="17">
        <v>3.4224543407130298E-2</v>
      </c>
      <c r="X14" s="17">
        <v>7.7220362395324094E-2</v>
      </c>
      <c r="Y14" s="17">
        <v>5.7602426197758599E-2</v>
      </c>
      <c r="Z14" s="17">
        <v>0</v>
      </c>
      <c r="AA14" s="17">
        <v>4.6670413364427003E-2</v>
      </c>
      <c r="AB14" s="17">
        <v>2.09227149576411E-2</v>
      </c>
      <c r="AC14" s="17">
        <v>2.3427563979593301E-2</v>
      </c>
      <c r="AD14" s="17">
        <v>5.98992807477731E-2</v>
      </c>
      <c r="AE14" s="17"/>
      <c r="AF14" s="17">
        <v>4.6691066254161501E-2</v>
      </c>
      <c r="AG14" s="17">
        <v>3.0358965744741701E-2</v>
      </c>
      <c r="AH14" s="17">
        <v>7.5060588777154894E-2</v>
      </c>
      <c r="AI14" s="17"/>
      <c r="AJ14" s="17">
        <v>3.1461379544358403E-2</v>
      </c>
      <c r="AK14" s="17">
        <v>4.38743053759841E-2</v>
      </c>
      <c r="AL14" s="17">
        <v>3.1037060430979101E-2</v>
      </c>
      <c r="AM14" s="17"/>
      <c r="AN14" s="17">
        <v>2.48305164120123E-2</v>
      </c>
      <c r="AO14" s="17">
        <v>6.8294644914086294E-2</v>
      </c>
      <c r="AP14" s="17">
        <v>3.84586876233649E-2</v>
      </c>
      <c r="AQ14" s="17">
        <v>7.2817192859799098E-3</v>
      </c>
      <c r="AR14" s="17">
        <v>5.4243858280755002E-2</v>
      </c>
      <c r="AS14" s="17"/>
      <c r="AT14" s="17">
        <v>3.7731333385337497E-2</v>
      </c>
      <c r="AU14" s="17">
        <v>9.9017380700778604E-2</v>
      </c>
      <c r="AV14" s="17"/>
      <c r="AW14" s="17">
        <v>2.1055875205338699E-2</v>
      </c>
      <c r="AX14" s="17">
        <v>7.2060993397209403E-3</v>
      </c>
      <c r="AY14" s="17">
        <v>7.7284531671979906E-2</v>
      </c>
    </row>
    <row r="15" spans="2:51">
      <c r="B15" s="18" t="s">
        <v>138</v>
      </c>
      <c r="C15" s="21">
        <v>0.453041936889368</v>
      </c>
      <c r="D15" s="21">
        <v>0.51843629022507998</v>
      </c>
      <c r="E15" s="21">
        <v>0.38794422749551999</v>
      </c>
      <c r="F15" s="21"/>
      <c r="G15" s="21">
        <v>0.47889410324433901</v>
      </c>
      <c r="H15" s="21">
        <v>0.49058608124618902</v>
      </c>
      <c r="I15" s="21">
        <v>0.47045297882540499</v>
      </c>
      <c r="J15" s="21">
        <v>0.48344212498765499</v>
      </c>
      <c r="K15" s="21">
        <v>0.40799068274544098</v>
      </c>
      <c r="L15" s="21">
        <v>0.41891784393381298</v>
      </c>
      <c r="M15" s="21"/>
      <c r="N15" s="21">
        <v>0.57219110617492996</v>
      </c>
      <c r="O15" s="21">
        <v>0.41585035213912502</v>
      </c>
      <c r="P15" s="21">
        <v>0.42303383940371903</v>
      </c>
      <c r="Q15" s="21">
        <v>0.40164435596778097</v>
      </c>
      <c r="R15" s="21"/>
      <c r="S15" s="21">
        <v>0.49307472019833998</v>
      </c>
      <c r="T15" s="21">
        <v>0.41786383634268398</v>
      </c>
      <c r="U15" s="21">
        <v>0.405156055997483</v>
      </c>
      <c r="V15" s="21">
        <v>0.45657414146610398</v>
      </c>
      <c r="W15" s="21">
        <v>0.44166706626830499</v>
      </c>
      <c r="X15" s="21">
        <v>0.44556073760164</v>
      </c>
      <c r="Y15" s="21">
        <v>0.49142648608790102</v>
      </c>
      <c r="Z15" s="21">
        <v>0.57453379386349601</v>
      </c>
      <c r="AA15" s="21">
        <v>0.45188758814558599</v>
      </c>
      <c r="AB15" s="21">
        <v>0.36001747552054802</v>
      </c>
      <c r="AC15" s="21">
        <v>0.52960552812806105</v>
      </c>
      <c r="AD15" s="21">
        <v>0.46581073028679798</v>
      </c>
      <c r="AE15" s="21"/>
      <c r="AF15" s="21">
        <v>0.42131180257465201</v>
      </c>
      <c r="AG15" s="21">
        <v>0.53125645183467796</v>
      </c>
      <c r="AH15" s="21">
        <v>0.27987907508820398</v>
      </c>
      <c r="AI15" s="21"/>
      <c r="AJ15" s="21">
        <v>0.48405006259467598</v>
      </c>
      <c r="AK15" s="21">
        <v>0.52302716389106396</v>
      </c>
      <c r="AL15" s="21">
        <v>0.46726866771957098</v>
      </c>
      <c r="AM15" s="21"/>
      <c r="AN15" s="21">
        <v>0.37813334655116199</v>
      </c>
      <c r="AO15" s="21">
        <v>0.42770659300163699</v>
      </c>
      <c r="AP15" s="21">
        <v>0.52338045545103495</v>
      </c>
      <c r="AQ15" s="21">
        <v>0.62525050469166599</v>
      </c>
      <c r="AR15" s="21">
        <v>0.54565936526518899</v>
      </c>
      <c r="AS15" s="21"/>
      <c r="AT15" s="21">
        <v>0.44229296274444502</v>
      </c>
      <c r="AU15" s="21">
        <v>0.55986086501198096</v>
      </c>
      <c r="AV15" s="21"/>
      <c r="AW15" s="21">
        <v>0.55229656896399404</v>
      </c>
      <c r="AX15" s="21">
        <v>0.44347824462545499</v>
      </c>
      <c r="AY15" s="21">
        <v>0.342100311568652</v>
      </c>
    </row>
    <row r="16" spans="2:51">
      <c r="B16" s="18" t="s">
        <v>139</v>
      </c>
      <c r="C16" s="21">
        <v>0.225121532301361</v>
      </c>
      <c r="D16" s="21">
        <v>0.18912803741241599</v>
      </c>
      <c r="E16" s="21">
        <v>0.25771683642793097</v>
      </c>
      <c r="F16" s="21"/>
      <c r="G16" s="21">
        <v>0.29232280706369801</v>
      </c>
      <c r="H16" s="21">
        <v>0.269827050586118</v>
      </c>
      <c r="I16" s="21">
        <v>0.25530244205873598</v>
      </c>
      <c r="J16" s="21">
        <v>0.170901521472588</v>
      </c>
      <c r="K16" s="21">
        <v>0.22160112763180001</v>
      </c>
      <c r="L16" s="21">
        <v>0.190463109278356</v>
      </c>
      <c r="M16" s="21"/>
      <c r="N16" s="21">
        <v>0.161695031111077</v>
      </c>
      <c r="O16" s="21">
        <v>0.25451405986557402</v>
      </c>
      <c r="P16" s="21">
        <v>0.24996329611648199</v>
      </c>
      <c r="Q16" s="21">
        <v>0.23962140422467801</v>
      </c>
      <c r="R16" s="21"/>
      <c r="S16" s="21">
        <v>0.19178770237387299</v>
      </c>
      <c r="T16" s="21">
        <v>0.221268443943473</v>
      </c>
      <c r="U16" s="21">
        <v>0.31471304808748302</v>
      </c>
      <c r="V16" s="21">
        <v>0.273574822029445</v>
      </c>
      <c r="W16" s="21">
        <v>0.176325119864191</v>
      </c>
      <c r="X16" s="21">
        <v>0.15662283893821699</v>
      </c>
      <c r="Y16" s="21">
        <v>0.203227555777901</v>
      </c>
      <c r="Z16" s="21">
        <v>0.180868606968344</v>
      </c>
      <c r="AA16" s="21">
        <v>0.22696497161306001</v>
      </c>
      <c r="AB16" s="21">
        <v>0.29738257825258402</v>
      </c>
      <c r="AC16" s="21">
        <v>0.21855436665882499</v>
      </c>
      <c r="AD16" s="21">
        <v>0.26220350488362099</v>
      </c>
      <c r="AE16" s="21"/>
      <c r="AF16" s="21">
        <v>0.212485500878804</v>
      </c>
      <c r="AG16" s="21">
        <v>0.19594745075297701</v>
      </c>
      <c r="AH16" s="21">
        <v>0.37512097570439801</v>
      </c>
      <c r="AI16" s="21"/>
      <c r="AJ16" s="21">
        <v>0.18311373091073699</v>
      </c>
      <c r="AK16" s="21">
        <v>0.194269864368669</v>
      </c>
      <c r="AL16" s="21">
        <v>0.18517981044793799</v>
      </c>
      <c r="AM16" s="21"/>
      <c r="AN16" s="21">
        <v>0.28095246301289201</v>
      </c>
      <c r="AO16" s="21">
        <v>0.256622931260507</v>
      </c>
      <c r="AP16" s="21">
        <v>0.193335885874939</v>
      </c>
      <c r="AQ16" s="21">
        <v>0.15056257407037901</v>
      </c>
      <c r="AR16" s="21">
        <v>0.209511506502776</v>
      </c>
      <c r="AS16" s="21"/>
      <c r="AT16" s="21">
        <v>0.22956118655471799</v>
      </c>
      <c r="AU16" s="21">
        <v>0.18874525162342101</v>
      </c>
      <c r="AV16" s="21"/>
      <c r="AW16" s="21">
        <v>0.17896310977202701</v>
      </c>
      <c r="AX16" s="21">
        <v>0.25626741839911499</v>
      </c>
      <c r="AY16" s="21">
        <v>0.27092980785014298</v>
      </c>
    </row>
    <row r="17" spans="2:51">
      <c r="B17" s="18" t="s">
        <v>140</v>
      </c>
      <c r="C17" s="22">
        <v>0.227920404588007</v>
      </c>
      <c r="D17" s="22">
        <v>0.32930825281266402</v>
      </c>
      <c r="E17" s="22">
        <v>0.13022739106758899</v>
      </c>
      <c r="F17" s="22"/>
      <c r="G17" s="22">
        <v>0.186571296180641</v>
      </c>
      <c r="H17" s="22">
        <v>0.22075903066007099</v>
      </c>
      <c r="I17" s="22">
        <v>0.21515053676666901</v>
      </c>
      <c r="J17" s="22">
        <v>0.31254060351506802</v>
      </c>
      <c r="K17" s="22">
        <v>0.186389555113641</v>
      </c>
      <c r="L17" s="22">
        <v>0.22845473465545699</v>
      </c>
      <c r="M17" s="22"/>
      <c r="N17" s="22">
        <v>0.410496075063852</v>
      </c>
      <c r="O17" s="22">
        <v>0.16133629227355201</v>
      </c>
      <c r="P17" s="22">
        <v>0.17307054328723701</v>
      </c>
      <c r="Q17" s="22">
        <v>0.16202295174310299</v>
      </c>
      <c r="R17" s="22"/>
      <c r="S17" s="22">
        <v>0.30128701782446698</v>
      </c>
      <c r="T17" s="22">
        <v>0.19659539239921101</v>
      </c>
      <c r="U17" s="22">
        <v>9.0443007909999998E-2</v>
      </c>
      <c r="V17" s="22">
        <v>0.18299931943665901</v>
      </c>
      <c r="W17" s="22">
        <v>0.26534194640411501</v>
      </c>
      <c r="X17" s="22">
        <v>0.28893789866342301</v>
      </c>
      <c r="Y17" s="22">
        <v>0.28819893030999999</v>
      </c>
      <c r="Z17" s="22">
        <v>0.39366518689515201</v>
      </c>
      <c r="AA17" s="22">
        <v>0.22492261653252599</v>
      </c>
      <c r="AB17" s="22">
        <v>6.2634897267963702E-2</v>
      </c>
      <c r="AC17" s="22">
        <v>0.311051161469236</v>
      </c>
      <c r="AD17" s="22">
        <v>0.20360722540317699</v>
      </c>
      <c r="AE17" s="22"/>
      <c r="AF17" s="22">
        <v>0.20882630169584801</v>
      </c>
      <c r="AG17" s="22">
        <v>0.33530900108170097</v>
      </c>
      <c r="AH17" s="22">
        <v>-9.5241900616194294E-2</v>
      </c>
      <c r="AI17" s="22"/>
      <c r="AJ17" s="22">
        <v>0.30093633168393902</v>
      </c>
      <c r="AK17" s="22">
        <v>0.32875729952239502</v>
      </c>
      <c r="AL17" s="22">
        <v>0.28208885727163302</v>
      </c>
      <c r="AM17" s="22"/>
      <c r="AN17" s="22">
        <v>9.7180883538269494E-2</v>
      </c>
      <c r="AO17" s="22">
        <v>0.17108366174112999</v>
      </c>
      <c r="AP17" s="22">
        <v>0.33004456957609701</v>
      </c>
      <c r="AQ17" s="22">
        <v>0.474687930621287</v>
      </c>
      <c r="AR17" s="22">
        <v>0.33614785876241299</v>
      </c>
      <c r="AS17" s="22"/>
      <c r="AT17" s="22">
        <v>0.21273177618972799</v>
      </c>
      <c r="AU17" s="22">
        <v>0.37111561338855997</v>
      </c>
      <c r="AV17" s="22"/>
      <c r="AW17" s="22">
        <v>0.37333345919196698</v>
      </c>
      <c r="AX17" s="22">
        <v>0.18721082622634</v>
      </c>
      <c r="AY17" s="22">
        <v>7.1170503718508096E-2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1085</v>
      </c>
      <c r="D7" s="10">
        <v>523</v>
      </c>
      <c r="E7" s="10">
        <v>556</v>
      </c>
      <c r="F7" s="10"/>
      <c r="G7" s="10">
        <v>83</v>
      </c>
      <c r="H7" s="10">
        <v>155</v>
      </c>
      <c r="I7" s="10">
        <v>136</v>
      </c>
      <c r="J7" s="10">
        <v>173</v>
      </c>
      <c r="K7" s="10">
        <v>215</v>
      </c>
      <c r="L7" s="10">
        <v>323</v>
      </c>
      <c r="M7" s="10"/>
      <c r="N7" s="10">
        <v>302</v>
      </c>
      <c r="O7" s="10">
        <v>294</v>
      </c>
      <c r="P7" s="10">
        <v>222</v>
      </c>
      <c r="Q7" s="10">
        <v>258</v>
      </c>
      <c r="R7" s="10"/>
      <c r="S7" s="10">
        <v>130</v>
      </c>
      <c r="T7" s="10">
        <v>168</v>
      </c>
      <c r="U7" s="10">
        <v>112</v>
      </c>
      <c r="V7" s="10">
        <v>93</v>
      </c>
      <c r="W7" s="10">
        <v>66</v>
      </c>
      <c r="X7" s="10">
        <v>98</v>
      </c>
      <c r="Y7" s="10">
        <v>100</v>
      </c>
      <c r="Z7" s="10">
        <v>51</v>
      </c>
      <c r="AA7" s="10">
        <v>117</v>
      </c>
      <c r="AB7" s="10">
        <v>81</v>
      </c>
      <c r="AC7" s="10">
        <v>39</v>
      </c>
      <c r="AD7" s="10">
        <v>30</v>
      </c>
      <c r="AE7" s="10"/>
      <c r="AF7" s="10">
        <v>503</v>
      </c>
      <c r="AG7" s="10">
        <v>428</v>
      </c>
      <c r="AH7" s="10">
        <v>99</v>
      </c>
      <c r="AI7" s="10"/>
      <c r="AJ7" s="10">
        <v>269</v>
      </c>
      <c r="AK7" s="10">
        <v>339</v>
      </c>
      <c r="AL7" s="10">
        <v>82</v>
      </c>
      <c r="AM7" s="10"/>
      <c r="AN7" s="10">
        <v>237</v>
      </c>
      <c r="AO7" s="10">
        <v>175</v>
      </c>
      <c r="AP7" s="10">
        <v>280</v>
      </c>
      <c r="AQ7" s="10">
        <v>108</v>
      </c>
      <c r="AR7" s="10">
        <v>20</v>
      </c>
      <c r="AS7" s="10"/>
      <c r="AT7" s="10">
        <v>981</v>
      </c>
      <c r="AU7" s="10">
        <v>97</v>
      </c>
      <c r="AV7" s="10"/>
      <c r="AW7" s="10">
        <v>543</v>
      </c>
      <c r="AX7" s="10">
        <v>92</v>
      </c>
      <c r="AY7" s="10">
        <v>450</v>
      </c>
    </row>
    <row r="8" spans="2:51" ht="30" customHeight="1">
      <c r="B8" s="11" t="s">
        <v>112</v>
      </c>
      <c r="C8" s="11">
        <v>1088</v>
      </c>
      <c r="D8" s="11">
        <v>539</v>
      </c>
      <c r="E8" s="11">
        <v>543</v>
      </c>
      <c r="F8" s="11"/>
      <c r="G8" s="11">
        <v>99</v>
      </c>
      <c r="H8" s="11">
        <v>196</v>
      </c>
      <c r="I8" s="11">
        <v>155</v>
      </c>
      <c r="J8" s="11">
        <v>172</v>
      </c>
      <c r="K8" s="11">
        <v>175</v>
      </c>
      <c r="L8" s="11">
        <v>291</v>
      </c>
      <c r="M8" s="11"/>
      <c r="N8" s="11">
        <v>277</v>
      </c>
      <c r="O8" s="11">
        <v>269</v>
      </c>
      <c r="P8" s="11">
        <v>258</v>
      </c>
      <c r="Q8" s="11">
        <v>276</v>
      </c>
      <c r="R8" s="11"/>
      <c r="S8" s="11">
        <v>166</v>
      </c>
      <c r="T8" s="11">
        <v>156</v>
      </c>
      <c r="U8" s="11">
        <v>100</v>
      </c>
      <c r="V8" s="11">
        <v>97</v>
      </c>
      <c r="W8" s="11">
        <v>64</v>
      </c>
      <c r="X8" s="11">
        <v>106</v>
      </c>
      <c r="Y8" s="11">
        <v>97</v>
      </c>
      <c r="Z8" s="11">
        <v>43</v>
      </c>
      <c r="AA8" s="11">
        <v>109</v>
      </c>
      <c r="AB8" s="11">
        <v>80</v>
      </c>
      <c r="AC8" s="11">
        <v>39</v>
      </c>
      <c r="AD8" s="11">
        <v>31</v>
      </c>
      <c r="AE8" s="11"/>
      <c r="AF8" s="11">
        <v>481</v>
      </c>
      <c r="AG8" s="11">
        <v>436</v>
      </c>
      <c r="AH8" s="11">
        <v>109</v>
      </c>
      <c r="AI8" s="11"/>
      <c r="AJ8" s="11">
        <v>262</v>
      </c>
      <c r="AK8" s="11">
        <v>356</v>
      </c>
      <c r="AL8" s="11">
        <v>84</v>
      </c>
      <c r="AM8" s="11"/>
      <c r="AN8" s="11">
        <v>237</v>
      </c>
      <c r="AO8" s="11">
        <v>180</v>
      </c>
      <c r="AP8" s="11">
        <v>285</v>
      </c>
      <c r="AQ8" s="11">
        <v>109</v>
      </c>
      <c r="AR8" s="11">
        <v>21</v>
      </c>
      <c r="AS8" s="11"/>
      <c r="AT8" s="11">
        <v>970</v>
      </c>
      <c r="AU8" s="11">
        <v>110</v>
      </c>
      <c r="AV8" s="11"/>
      <c r="AW8" s="11">
        <v>526</v>
      </c>
      <c r="AX8" s="11">
        <v>100</v>
      </c>
      <c r="AY8" s="11">
        <v>462</v>
      </c>
    </row>
    <row r="9" spans="2:51">
      <c r="B9" s="18" t="s">
        <v>133</v>
      </c>
      <c r="C9" s="17">
        <v>8.1566203843293494E-2</v>
      </c>
      <c r="D9" s="17">
        <v>0.120365186884763</v>
      </c>
      <c r="E9" s="17">
        <v>4.2176846775309598E-2</v>
      </c>
      <c r="F9" s="17"/>
      <c r="G9" s="17">
        <v>9.6134872598160198E-2</v>
      </c>
      <c r="H9" s="17">
        <v>9.1946456165937204E-2</v>
      </c>
      <c r="I9" s="17">
        <v>6.2569098661755099E-2</v>
      </c>
      <c r="J9" s="17">
        <v>9.7580728461177699E-2</v>
      </c>
      <c r="K9" s="17">
        <v>7.0103790456270298E-2</v>
      </c>
      <c r="L9" s="17">
        <v>7.7174121052605196E-2</v>
      </c>
      <c r="M9" s="17"/>
      <c r="N9" s="17">
        <v>0.10620404646736301</v>
      </c>
      <c r="O9" s="17">
        <v>7.2284512240926302E-2</v>
      </c>
      <c r="P9" s="17">
        <v>6.8566001422140199E-2</v>
      </c>
      <c r="Q9" s="17">
        <v>8.0527880453407003E-2</v>
      </c>
      <c r="R9" s="17"/>
      <c r="S9" s="17">
        <v>0.110737520419179</v>
      </c>
      <c r="T9" s="17">
        <v>5.5616182267432902E-2</v>
      </c>
      <c r="U9" s="17">
        <v>5.24959418932067E-2</v>
      </c>
      <c r="V9" s="17">
        <v>7.7357893732526398E-2</v>
      </c>
      <c r="W9" s="17">
        <v>0.156480970567793</v>
      </c>
      <c r="X9" s="17">
        <v>8.9522281631052303E-2</v>
      </c>
      <c r="Y9" s="17">
        <v>0.11821331093682701</v>
      </c>
      <c r="Z9" s="17">
        <v>0.11018946223029499</v>
      </c>
      <c r="AA9" s="17">
        <v>5.27805782444523E-2</v>
      </c>
      <c r="AB9" s="17">
        <v>3.6995138186922003E-2</v>
      </c>
      <c r="AC9" s="17">
        <v>6.7386722980229005E-2</v>
      </c>
      <c r="AD9" s="17">
        <v>6.17091291810693E-2</v>
      </c>
      <c r="AE9" s="17"/>
      <c r="AF9" s="17">
        <v>8.3487613113982104E-2</v>
      </c>
      <c r="AG9" s="17">
        <v>9.1816987768811406E-2</v>
      </c>
      <c r="AH9" s="17">
        <v>4.7506587743885803E-2</v>
      </c>
      <c r="AI9" s="17"/>
      <c r="AJ9" s="17">
        <v>0.116814574201385</v>
      </c>
      <c r="AK9" s="17">
        <v>8.7042139747118302E-2</v>
      </c>
      <c r="AL9" s="17">
        <v>7.7468496738548207E-2</v>
      </c>
      <c r="AM9" s="17"/>
      <c r="AN9" s="17">
        <v>0.106687288194994</v>
      </c>
      <c r="AO9" s="17">
        <v>5.7054916438215503E-2</v>
      </c>
      <c r="AP9" s="17">
        <v>8.1225494618708205E-2</v>
      </c>
      <c r="AQ9" s="17">
        <v>0.10929944940532101</v>
      </c>
      <c r="AR9" s="17">
        <v>0.172857319850411</v>
      </c>
      <c r="AS9" s="17"/>
      <c r="AT9" s="17">
        <v>7.3491941016114795E-2</v>
      </c>
      <c r="AU9" s="17">
        <v>0.158607456891182</v>
      </c>
      <c r="AV9" s="17"/>
      <c r="AW9" s="17">
        <v>0.111476276022861</v>
      </c>
      <c r="AX9" s="17">
        <v>5.3914142330275902E-2</v>
      </c>
      <c r="AY9" s="17">
        <v>5.35016626908143E-2</v>
      </c>
    </row>
    <row r="10" spans="2:51">
      <c r="B10" s="18" t="s">
        <v>134</v>
      </c>
      <c r="C10" s="17">
        <v>0.280762013157283</v>
      </c>
      <c r="D10" s="17">
        <v>0.33069870324107797</v>
      </c>
      <c r="E10" s="17">
        <v>0.234108524956196</v>
      </c>
      <c r="F10" s="17"/>
      <c r="G10" s="17">
        <v>0.116376170851046</v>
      </c>
      <c r="H10" s="17">
        <v>0.294757433954625</v>
      </c>
      <c r="I10" s="17">
        <v>0.26002671992012499</v>
      </c>
      <c r="J10" s="17">
        <v>0.32975918975421098</v>
      </c>
      <c r="K10" s="17">
        <v>0.29763848859332798</v>
      </c>
      <c r="L10" s="17">
        <v>0.29901827706307799</v>
      </c>
      <c r="M10" s="17"/>
      <c r="N10" s="17">
        <v>0.31608660473525302</v>
      </c>
      <c r="O10" s="17">
        <v>0.23607808489735099</v>
      </c>
      <c r="P10" s="17">
        <v>0.33551910715181299</v>
      </c>
      <c r="Q10" s="17">
        <v>0.23624664416888899</v>
      </c>
      <c r="R10" s="17"/>
      <c r="S10" s="17">
        <v>0.24485986979847199</v>
      </c>
      <c r="T10" s="17">
        <v>0.25818892972412599</v>
      </c>
      <c r="U10" s="17">
        <v>0.25026968874195099</v>
      </c>
      <c r="V10" s="17">
        <v>0.33636827775964401</v>
      </c>
      <c r="W10" s="17">
        <v>0.27347486979962599</v>
      </c>
      <c r="X10" s="17">
        <v>0.28501373269254399</v>
      </c>
      <c r="Y10" s="17">
        <v>0.29075432821696201</v>
      </c>
      <c r="Z10" s="17">
        <v>0.34039302047675102</v>
      </c>
      <c r="AA10" s="17">
        <v>0.22843493127379899</v>
      </c>
      <c r="AB10" s="17">
        <v>0.32171685351004597</v>
      </c>
      <c r="AC10" s="17">
        <v>0.38571820487470698</v>
      </c>
      <c r="AD10" s="17">
        <v>0.34255151674519002</v>
      </c>
      <c r="AE10" s="17"/>
      <c r="AF10" s="17">
        <v>0.30629926122645701</v>
      </c>
      <c r="AG10" s="17">
        <v>0.28489476163687399</v>
      </c>
      <c r="AH10" s="17">
        <v>0.25056034381772901</v>
      </c>
      <c r="AI10" s="17"/>
      <c r="AJ10" s="17">
        <v>0.33354804936613103</v>
      </c>
      <c r="AK10" s="17">
        <v>0.276519243574253</v>
      </c>
      <c r="AL10" s="17">
        <v>0.31229926902857202</v>
      </c>
      <c r="AM10" s="17"/>
      <c r="AN10" s="17">
        <v>0.24873038668886799</v>
      </c>
      <c r="AO10" s="17">
        <v>0.256241676621209</v>
      </c>
      <c r="AP10" s="17">
        <v>0.26688713275409198</v>
      </c>
      <c r="AQ10" s="17">
        <v>0.27643889315763198</v>
      </c>
      <c r="AR10" s="17">
        <v>0.272402181804201</v>
      </c>
      <c r="AS10" s="17"/>
      <c r="AT10" s="17">
        <v>0.28948941636192299</v>
      </c>
      <c r="AU10" s="17">
        <v>0.223856899192137</v>
      </c>
      <c r="AV10" s="17"/>
      <c r="AW10" s="17">
        <v>0.305898711939458</v>
      </c>
      <c r="AX10" s="17">
        <v>0.36459696396988001</v>
      </c>
      <c r="AY10" s="17">
        <v>0.233974698831173</v>
      </c>
    </row>
    <row r="11" spans="2:51">
      <c r="B11" s="18" t="s">
        <v>135</v>
      </c>
      <c r="C11" s="17">
        <v>0.34674570875216898</v>
      </c>
      <c r="D11" s="17">
        <v>0.32133497015644102</v>
      </c>
      <c r="E11" s="17">
        <v>0.37554591582395702</v>
      </c>
      <c r="F11" s="17"/>
      <c r="G11" s="17">
        <v>0.38392420516798298</v>
      </c>
      <c r="H11" s="17">
        <v>0.27781858101081702</v>
      </c>
      <c r="I11" s="17">
        <v>0.34089867555571002</v>
      </c>
      <c r="J11" s="17">
        <v>0.31946219483486998</v>
      </c>
      <c r="K11" s="17">
        <v>0.37808423017399101</v>
      </c>
      <c r="L11" s="17">
        <v>0.38081079670616802</v>
      </c>
      <c r="M11" s="17"/>
      <c r="N11" s="17">
        <v>0.30942672694178602</v>
      </c>
      <c r="O11" s="17">
        <v>0.36477413254960001</v>
      </c>
      <c r="P11" s="17">
        <v>0.31851581449659</v>
      </c>
      <c r="Q11" s="17">
        <v>0.39408600800945398</v>
      </c>
      <c r="R11" s="17"/>
      <c r="S11" s="17">
        <v>0.32700666901958197</v>
      </c>
      <c r="T11" s="17">
        <v>0.33034502936429899</v>
      </c>
      <c r="U11" s="17">
        <v>0.38314157569555501</v>
      </c>
      <c r="V11" s="17">
        <v>0.37252551066727602</v>
      </c>
      <c r="W11" s="17">
        <v>0.32254372228143302</v>
      </c>
      <c r="X11" s="17">
        <v>0.37870034947964398</v>
      </c>
      <c r="Y11" s="17">
        <v>0.27253808099956001</v>
      </c>
      <c r="Z11" s="17">
        <v>0.40941914158885501</v>
      </c>
      <c r="AA11" s="17">
        <v>0.36278330314191398</v>
      </c>
      <c r="AB11" s="17">
        <v>0.431128676337733</v>
      </c>
      <c r="AC11" s="17">
        <v>0.25495614396731497</v>
      </c>
      <c r="AD11" s="17">
        <v>0.264558937447474</v>
      </c>
      <c r="AE11" s="17"/>
      <c r="AF11" s="17">
        <v>0.36476577128017301</v>
      </c>
      <c r="AG11" s="17">
        <v>0.328493623252128</v>
      </c>
      <c r="AH11" s="17">
        <v>0.30185454021191999</v>
      </c>
      <c r="AI11" s="17"/>
      <c r="AJ11" s="17">
        <v>0.32538321125596698</v>
      </c>
      <c r="AK11" s="17">
        <v>0.31468398689447702</v>
      </c>
      <c r="AL11" s="17">
        <v>0.38703667291355798</v>
      </c>
      <c r="AM11" s="17"/>
      <c r="AN11" s="17">
        <v>0.33731890924897701</v>
      </c>
      <c r="AO11" s="17">
        <v>0.37427874363922298</v>
      </c>
      <c r="AP11" s="17">
        <v>0.35120878917613002</v>
      </c>
      <c r="AQ11" s="17">
        <v>0.31919998019871398</v>
      </c>
      <c r="AR11" s="17">
        <v>0.15768142330437601</v>
      </c>
      <c r="AS11" s="17"/>
      <c r="AT11" s="17">
        <v>0.34750636703484</v>
      </c>
      <c r="AU11" s="17">
        <v>0.32725395727777901</v>
      </c>
      <c r="AV11" s="17"/>
      <c r="AW11" s="17">
        <v>0.33447735103929499</v>
      </c>
      <c r="AX11" s="17">
        <v>0.283763916301844</v>
      </c>
      <c r="AY11" s="17">
        <v>0.374362165571334</v>
      </c>
    </row>
    <row r="12" spans="2:51">
      <c r="B12" s="18" t="s">
        <v>136</v>
      </c>
      <c r="C12" s="17">
        <v>0.15742030054292599</v>
      </c>
      <c r="D12" s="17">
        <v>0.114751238026629</v>
      </c>
      <c r="E12" s="17">
        <v>0.199733652576363</v>
      </c>
      <c r="F12" s="17"/>
      <c r="G12" s="17">
        <v>0.19977713541509101</v>
      </c>
      <c r="H12" s="17">
        <v>0.18590739251087501</v>
      </c>
      <c r="I12" s="17">
        <v>0.18287943384303801</v>
      </c>
      <c r="J12" s="17">
        <v>0.120535747905619</v>
      </c>
      <c r="K12" s="17">
        <v>0.14522759027198101</v>
      </c>
      <c r="L12" s="17">
        <v>0.13954312503938199</v>
      </c>
      <c r="M12" s="17"/>
      <c r="N12" s="17">
        <v>0.159822641835491</v>
      </c>
      <c r="O12" s="17">
        <v>0.18448128924410401</v>
      </c>
      <c r="P12" s="17">
        <v>0.15499659187206599</v>
      </c>
      <c r="Q12" s="17">
        <v>0.132823856220294</v>
      </c>
      <c r="R12" s="17"/>
      <c r="S12" s="17">
        <v>0.13660921653702099</v>
      </c>
      <c r="T12" s="17">
        <v>0.21679240243541101</v>
      </c>
      <c r="U12" s="17">
        <v>0.166338831130108</v>
      </c>
      <c r="V12" s="17">
        <v>0.102194269455276</v>
      </c>
      <c r="W12" s="17">
        <v>0.14261114649265</v>
      </c>
      <c r="X12" s="17">
        <v>0.13772734800198499</v>
      </c>
      <c r="Y12" s="17">
        <v>0.18114350863726</v>
      </c>
      <c r="Z12" s="17">
        <v>4.8949938397409798E-2</v>
      </c>
      <c r="AA12" s="17">
        <v>0.238748638634532</v>
      </c>
      <c r="AB12" s="17">
        <v>0.114977473492148</v>
      </c>
      <c r="AC12" s="17">
        <v>0.11633333449462201</v>
      </c>
      <c r="AD12" s="17">
        <v>0.16246815248628599</v>
      </c>
      <c r="AE12" s="17"/>
      <c r="AF12" s="17">
        <v>0.13777633864194799</v>
      </c>
      <c r="AG12" s="17">
        <v>0.16443371916734101</v>
      </c>
      <c r="AH12" s="17">
        <v>0.212454145001581</v>
      </c>
      <c r="AI12" s="17"/>
      <c r="AJ12" s="17">
        <v>0.13364607224590999</v>
      </c>
      <c r="AK12" s="17">
        <v>0.17615702572318501</v>
      </c>
      <c r="AL12" s="17">
        <v>0.10250698517844301</v>
      </c>
      <c r="AM12" s="17"/>
      <c r="AN12" s="17">
        <v>0.16837979383255799</v>
      </c>
      <c r="AO12" s="17">
        <v>0.13620347737449401</v>
      </c>
      <c r="AP12" s="17">
        <v>0.16371933287170201</v>
      </c>
      <c r="AQ12" s="17">
        <v>0.22014367560348</v>
      </c>
      <c r="AR12" s="17">
        <v>0.27254454373720099</v>
      </c>
      <c r="AS12" s="17"/>
      <c r="AT12" s="17">
        <v>0.16090695663433299</v>
      </c>
      <c r="AU12" s="17">
        <v>0.13792074843894001</v>
      </c>
      <c r="AV12" s="17"/>
      <c r="AW12" s="17">
        <v>0.14299399550594699</v>
      </c>
      <c r="AX12" s="17">
        <v>0.242046951017762</v>
      </c>
      <c r="AY12" s="17">
        <v>0.155508921349473</v>
      </c>
    </row>
    <row r="13" spans="2:51">
      <c r="B13" s="18" t="s">
        <v>137</v>
      </c>
      <c r="C13" s="17">
        <v>7.3638335925153703E-2</v>
      </c>
      <c r="D13" s="17">
        <v>6.7054220171956502E-2</v>
      </c>
      <c r="E13" s="17">
        <v>7.5651230307306999E-2</v>
      </c>
      <c r="F13" s="17"/>
      <c r="G13" s="17">
        <v>0.119573234378412</v>
      </c>
      <c r="H13" s="17">
        <v>0.12241873181211201</v>
      </c>
      <c r="I13" s="17">
        <v>9.2616411216858305E-2</v>
      </c>
      <c r="J13" s="17">
        <v>5.1803332434747898E-2</v>
      </c>
      <c r="K13" s="17">
        <v>4.35433681503824E-2</v>
      </c>
      <c r="L13" s="17">
        <v>4.62307261259573E-2</v>
      </c>
      <c r="M13" s="17"/>
      <c r="N13" s="17">
        <v>5.7303693708547501E-2</v>
      </c>
      <c r="O13" s="17">
        <v>8.5547747897761303E-2</v>
      </c>
      <c r="P13" s="17">
        <v>7.1968139396132294E-2</v>
      </c>
      <c r="Q13" s="17">
        <v>7.4150527845572203E-2</v>
      </c>
      <c r="R13" s="17"/>
      <c r="S13" s="17">
        <v>0.101246083033197</v>
      </c>
      <c r="T13" s="17">
        <v>6.04865289531916E-2</v>
      </c>
      <c r="U13" s="17">
        <v>0.10790789582690399</v>
      </c>
      <c r="V13" s="17">
        <v>4.8792346236496698E-2</v>
      </c>
      <c r="W13" s="17">
        <v>4.8305981930817497E-2</v>
      </c>
      <c r="X13" s="17">
        <v>6.7994577655683494E-2</v>
      </c>
      <c r="Y13" s="17">
        <v>8.0640738745711496E-2</v>
      </c>
      <c r="Z13" s="17">
        <v>4.8137022008723301E-2</v>
      </c>
      <c r="AA13" s="17">
        <v>6.4957801114890301E-2</v>
      </c>
      <c r="AB13" s="17">
        <v>7.4259143515509496E-2</v>
      </c>
      <c r="AC13" s="17">
        <v>7.27890776295681E-2</v>
      </c>
      <c r="AD13" s="17">
        <v>7.5285124657529096E-2</v>
      </c>
      <c r="AE13" s="17"/>
      <c r="AF13" s="17">
        <v>5.8341489320460897E-2</v>
      </c>
      <c r="AG13" s="17">
        <v>7.7801377781669595E-2</v>
      </c>
      <c r="AH13" s="17">
        <v>7.81422539641769E-2</v>
      </c>
      <c r="AI13" s="17"/>
      <c r="AJ13" s="17">
        <v>5.0706206852758499E-2</v>
      </c>
      <c r="AK13" s="17">
        <v>8.6744571389930997E-2</v>
      </c>
      <c r="AL13" s="17">
        <v>9.4190509268058095E-2</v>
      </c>
      <c r="AM13" s="17"/>
      <c r="AN13" s="17">
        <v>7.7818357454375001E-2</v>
      </c>
      <c r="AO13" s="17">
        <v>9.3518563311564398E-2</v>
      </c>
      <c r="AP13" s="17">
        <v>9.2640359505071004E-2</v>
      </c>
      <c r="AQ13" s="17">
        <v>5.7843239582680901E-2</v>
      </c>
      <c r="AR13" s="17">
        <v>7.0270673023055397E-2</v>
      </c>
      <c r="AS13" s="17"/>
      <c r="AT13" s="17">
        <v>7.4479810098169105E-2</v>
      </c>
      <c r="AU13" s="17">
        <v>5.0767512187298698E-2</v>
      </c>
      <c r="AV13" s="17"/>
      <c r="AW13" s="17">
        <v>7.19610063053015E-2</v>
      </c>
      <c r="AX13" s="17">
        <v>3.9754469383963403E-2</v>
      </c>
      <c r="AY13" s="17">
        <v>8.2890404650905206E-2</v>
      </c>
    </row>
    <row r="14" spans="2:51">
      <c r="B14" s="18" t="s">
        <v>119</v>
      </c>
      <c r="C14" s="17">
        <v>5.9867437779175102E-2</v>
      </c>
      <c r="D14" s="17">
        <v>4.57956815191332E-2</v>
      </c>
      <c r="E14" s="17">
        <v>7.27838295608675E-2</v>
      </c>
      <c r="F14" s="17"/>
      <c r="G14" s="17">
        <v>8.4214381589307302E-2</v>
      </c>
      <c r="H14" s="17">
        <v>2.7151404545633601E-2</v>
      </c>
      <c r="I14" s="17">
        <v>6.1009660802512501E-2</v>
      </c>
      <c r="J14" s="17">
        <v>8.0858806609374403E-2</v>
      </c>
      <c r="K14" s="17">
        <v>6.5402532354046403E-2</v>
      </c>
      <c r="L14" s="17">
        <v>5.7222954012809801E-2</v>
      </c>
      <c r="M14" s="17"/>
      <c r="N14" s="17">
        <v>5.1156286311560002E-2</v>
      </c>
      <c r="O14" s="17">
        <v>5.6834233170258097E-2</v>
      </c>
      <c r="P14" s="17">
        <v>5.0434345661258602E-2</v>
      </c>
      <c r="Q14" s="17">
        <v>8.2165083302383701E-2</v>
      </c>
      <c r="R14" s="17"/>
      <c r="S14" s="17">
        <v>7.9540641192548306E-2</v>
      </c>
      <c r="T14" s="17">
        <v>7.8570927255539602E-2</v>
      </c>
      <c r="U14" s="17">
        <v>3.9846066712274801E-2</v>
      </c>
      <c r="V14" s="17">
        <v>6.2761702148780199E-2</v>
      </c>
      <c r="W14" s="17">
        <v>5.6583308927680202E-2</v>
      </c>
      <c r="X14" s="17">
        <v>4.1041710539090899E-2</v>
      </c>
      <c r="Y14" s="17">
        <v>5.6710032463678499E-2</v>
      </c>
      <c r="Z14" s="17">
        <v>4.2911415297966202E-2</v>
      </c>
      <c r="AA14" s="17">
        <v>5.2294747590412902E-2</v>
      </c>
      <c r="AB14" s="17">
        <v>2.09227149576411E-2</v>
      </c>
      <c r="AC14" s="17">
        <v>0.102816516053559</v>
      </c>
      <c r="AD14" s="17">
        <v>9.3427139482452501E-2</v>
      </c>
      <c r="AE14" s="17"/>
      <c r="AF14" s="17">
        <v>4.9329526416979401E-2</v>
      </c>
      <c r="AG14" s="17">
        <v>5.2559530393175499E-2</v>
      </c>
      <c r="AH14" s="17">
        <v>0.109482129260707</v>
      </c>
      <c r="AI14" s="17"/>
      <c r="AJ14" s="17">
        <v>3.9901886077847802E-2</v>
      </c>
      <c r="AK14" s="17">
        <v>5.8853032671035602E-2</v>
      </c>
      <c r="AL14" s="17">
        <v>2.6498066872821101E-2</v>
      </c>
      <c r="AM14" s="17"/>
      <c r="AN14" s="17">
        <v>6.1065264580227603E-2</v>
      </c>
      <c r="AO14" s="17">
        <v>8.2702622615294097E-2</v>
      </c>
      <c r="AP14" s="17">
        <v>4.4318891074297803E-2</v>
      </c>
      <c r="AQ14" s="17">
        <v>1.70747620521715E-2</v>
      </c>
      <c r="AR14" s="17">
        <v>5.4243858280755002E-2</v>
      </c>
      <c r="AS14" s="17"/>
      <c r="AT14" s="17">
        <v>5.4125508854620398E-2</v>
      </c>
      <c r="AU14" s="17">
        <v>0.101593426012663</v>
      </c>
      <c r="AV14" s="17"/>
      <c r="AW14" s="17">
        <v>3.3192659187137603E-2</v>
      </c>
      <c r="AX14" s="17">
        <v>1.59235569962759E-2</v>
      </c>
      <c r="AY14" s="17">
        <v>9.9762146906300794E-2</v>
      </c>
    </row>
    <row r="15" spans="2:51">
      <c r="B15" s="18" t="s">
        <v>138</v>
      </c>
      <c r="C15" s="21">
        <v>0.36232821700057699</v>
      </c>
      <c r="D15" s="21">
        <v>0.45106389012584103</v>
      </c>
      <c r="E15" s="21">
        <v>0.27628537173150602</v>
      </c>
      <c r="F15" s="21"/>
      <c r="G15" s="21">
        <v>0.21251104344920599</v>
      </c>
      <c r="H15" s="21">
        <v>0.386703890120562</v>
      </c>
      <c r="I15" s="21">
        <v>0.32259581858188102</v>
      </c>
      <c r="J15" s="21">
        <v>0.42733991821538903</v>
      </c>
      <c r="K15" s="21">
        <v>0.367742279049599</v>
      </c>
      <c r="L15" s="21">
        <v>0.376192398115683</v>
      </c>
      <c r="M15" s="21"/>
      <c r="N15" s="21">
        <v>0.422290651202616</v>
      </c>
      <c r="O15" s="21">
        <v>0.30836259713827702</v>
      </c>
      <c r="P15" s="21">
        <v>0.40408510857395302</v>
      </c>
      <c r="Q15" s="21">
        <v>0.31677452462229599</v>
      </c>
      <c r="R15" s="21"/>
      <c r="S15" s="21">
        <v>0.35559739021765202</v>
      </c>
      <c r="T15" s="21">
        <v>0.31380511199155903</v>
      </c>
      <c r="U15" s="21">
        <v>0.30276563063515799</v>
      </c>
      <c r="V15" s="21">
        <v>0.413726171492171</v>
      </c>
      <c r="W15" s="21">
        <v>0.42995584036742002</v>
      </c>
      <c r="X15" s="21">
        <v>0.37453601432359601</v>
      </c>
      <c r="Y15" s="21">
        <v>0.40896763915378898</v>
      </c>
      <c r="Z15" s="21">
        <v>0.45058248270704598</v>
      </c>
      <c r="AA15" s="21">
        <v>0.28121550951825097</v>
      </c>
      <c r="AB15" s="21">
        <v>0.35871199169696799</v>
      </c>
      <c r="AC15" s="21">
        <v>0.453104927854936</v>
      </c>
      <c r="AD15" s="21">
        <v>0.40426064592625899</v>
      </c>
      <c r="AE15" s="21"/>
      <c r="AF15" s="21">
        <v>0.38978687434043902</v>
      </c>
      <c r="AG15" s="21">
        <v>0.37671174940568503</v>
      </c>
      <c r="AH15" s="21">
        <v>0.29806693156161401</v>
      </c>
      <c r="AI15" s="21"/>
      <c r="AJ15" s="21">
        <v>0.450362623567516</v>
      </c>
      <c r="AK15" s="21">
        <v>0.363561383321372</v>
      </c>
      <c r="AL15" s="21">
        <v>0.38976776576712002</v>
      </c>
      <c r="AM15" s="21"/>
      <c r="AN15" s="21">
        <v>0.355417674883862</v>
      </c>
      <c r="AO15" s="21">
        <v>0.31329659305942398</v>
      </c>
      <c r="AP15" s="21">
        <v>0.34811262737280002</v>
      </c>
      <c r="AQ15" s="21">
        <v>0.38573834256295297</v>
      </c>
      <c r="AR15" s="21">
        <v>0.44525950165461198</v>
      </c>
      <c r="AS15" s="21"/>
      <c r="AT15" s="21">
        <v>0.36298135737803799</v>
      </c>
      <c r="AU15" s="21">
        <v>0.38246435608331902</v>
      </c>
      <c r="AV15" s="21"/>
      <c r="AW15" s="21">
        <v>0.41737498796231898</v>
      </c>
      <c r="AX15" s="21">
        <v>0.41851110630015598</v>
      </c>
      <c r="AY15" s="21">
        <v>0.28747636152198802</v>
      </c>
    </row>
    <row r="16" spans="2:51">
      <c r="B16" s="18" t="s">
        <v>139</v>
      </c>
      <c r="C16" s="21">
        <v>0.231058636468079</v>
      </c>
      <c r="D16" s="21">
        <v>0.18180545819858501</v>
      </c>
      <c r="E16" s="21">
        <v>0.27538488288367002</v>
      </c>
      <c r="F16" s="21"/>
      <c r="G16" s="21">
        <v>0.31935036979350401</v>
      </c>
      <c r="H16" s="21">
        <v>0.30832612432298701</v>
      </c>
      <c r="I16" s="21">
        <v>0.27549584505989699</v>
      </c>
      <c r="J16" s="21">
        <v>0.17233908034036699</v>
      </c>
      <c r="K16" s="21">
        <v>0.18877095842236399</v>
      </c>
      <c r="L16" s="21">
        <v>0.18577385116534001</v>
      </c>
      <c r="M16" s="21"/>
      <c r="N16" s="21">
        <v>0.21712633554403901</v>
      </c>
      <c r="O16" s="21">
        <v>0.27002903714186499</v>
      </c>
      <c r="P16" s="21">
        <v>0.22696473126819799</v>
      </c>
      <c r="Q16" s="21">
        <v>0.20697438406586699</v>
      </c>
      <c r="R16" s="21"/>
      <c r="S16" s="21">
        <v>0.237855299570218</v>
      </c>
      <c r="T16" s="21">
        <v>0.27727893138860299</v>
      </c>
      <c r="U16" s="21">
        <v>0.27424672695701202</v>
      </c>
      <c r="V16" s="21">
        <v>0.15098661569177299</v>
      </c>
      <c r="W16" s="21">
        <v>0.190917128423468</v>
      </c>
      <c r="X16" s="21">
        <v>0.205721925657668</v>
      </c>
      <c r="Y16" s="21">
        <v>0.26178424738297201</v>
      </c>
      <c r="Z16" s="21">
        <v>9.7086960406133099E-2</v>
      </c>
      <c r="AA16" s="21">
        <v>0.30370643974942202</v>
      </c>
      <c r="AB16" s="21">
        <v>0.18923661700765801</v>
      </c>
      <c r="AC16" s="21">
        <v>0.18912241212419001</v>
      </c>
      <c r="AD16" s="21">
        <v>0.237753277143815</v>
      </c>
      <c r="AE16" s="21"/>
      <c r="AF16" s="21">
        <v>0.19611782796240901</v>
      </c>
      <c r="AG16" s="21">
        <v>0.24223509694901099</v>
      </c>
      <c r="AH16" s="21">
        <v>0.29059639896575801</v>
      </c>
      <c r="AI16" s="21"/>
      <c r="AJ16" s="21">
        <v>0.184352279098669</v>
      </c>
      <c r="AK16" s="21">
        <v>0.262901597113116</v>
      </c>
      <c r="AL16" s="21">
        <v>0.196697494446501</v>
      </c>
      <c r="AM16" s="21"/>
      <c r="AN16" s="21">
        <v>0.24619815128693301</v>
      </c>
      <c r="AO16" s="21">
        <v>0.229722040686059</v>
      </c>
      <c r="AP16" s="21">
        <v>0.25635969237677297</v>
      </c>
      <c r="AQ16" s="21">
        <v>0.27798691518616098</v>
      </c>
      <c r="AR16" s="21">
        <v>0.342815216760257</v>
      </c>
      <c r="AS16" s="21"/>
      <c r="AT16" s="21">
        <v>0.235386766732502</v>
      </c>
      <c r="AU16" s="21">
        <v>0.188688260626239</v>
      </c>
      <c r="AV16" s="21"/>
      <c r="AW16" s="21">
        <v>0.21495500181124799</v>
      </c>
      <c r="AX16" s="21">
        <v>0.28180142040172501</v>
      </c>
      <c r="AY16" s="21">
        <v>0.238399326000378</v>
      </c>
    </row>
    <row r="17" spans="2:51">
      <c r="B17" s="18" t="s">
        <v>140</v>
      </c>
      <c r="C17" s="22">
        <v>0.13126958053249699</v>
      </c>
      <c r="D17" s="22">
        <v>0.26925843192725502</v>
      </c>
      <c r="E17" s="22">
        <v>9.0048884783555704E-4</v>
      </c>
      <c r="F17" s="22"/>
      <c r="G17" s="22">
        <v>-0.10683932634429701</v>
      </c>
      <c r="H17" s="22">
        <v>7.8377765797575299E-2</v>
      </c>
      <c r="I17" s="22">
        <v>4.7099973521984001E-2</v>
      </c>
      <c r="J17" s="22">
        <v>0.25500083787502198</v>
      </c>
      <c r="K17" s="22">
        <v>0.178971320627235</v>
      </c>
      <c r="L17" s="22">
        <v>0.19041854695034299</v>
      </c>
      <c r="M17" s="22"/>
      <c r="N17" s="22">
        <v>0.20516431565857701</v>
      </c>
      <c r="O17" s="22">
        <v>3.8333559996411998E-2</v>
      </c>
      <c r="P17" s="22">
        <v>0.177120377305755</v>
      </c>
      <c r="Q17" s="22">
        <v>0.109800140556429</v>
      </c>
      <c r="R17" s="22"/>
      <c r="S17" s="22">
        <v>0.117742090647434</v>
      </c>
      <c r="T17" s="22">
        <v>3.65261806029556E-2</v>
      </c>
      <c r="U17" s="22">
        <v>2.85189036781455E-2</v>
      </c>
      <c r="V17" s="22">
        <v>0.26273955580039798</v>
      </c>
      <c r="W17" s="22">
        <v>0.23903871194395199</v>
      </c>
      <c r="X17" s="22">
        <v>0.16881408866592801</v>
      </c>
      <c r="Y17" s="22">
        <v>0.14718339177081699</v>
      </c>
      <c r="Z17" s="22">
        <v>0.35349552230091302</v>
      </c>
      <c r="AA17" s="22">
        <v>-2.2490930231171099E-2</v>
      </c>
      <c r="AB17" s="22">
        <v>0.16947537468931001</v>
      </c>
      <c r="AC17" s="22">
        <v>0.26398251573074499</v>
      </c>
      <c r="AD17" s="22">
        <v>0.16650736878244399</v>
      </c>
      <c r="AE17" s="22"/>
      <c r="AF17" s="22">
        <v>0.19366904637803001</v>
      </c>
      <c r="AG17" s="22">
        <v>0.13447665245667501</v>
      </c>
      <c r="AH17" s="22">
        <v>7.4705325958563896E-3</v>
      </c>
      <c r="AI17" s="22"/>
      <c r="AJ17" s="22">
        <v>0.26601034446884803</v>
      </c>
      <c r="AK17" s="22">
        <v>0.100659786208256</v>
      </c>
      <c r="AL17" s="22">
        <v>0.19307027132061799</v>
      </c>
      <c r="AM17" s="22"/>
      <c r="AN17" s="22">
        <v>0.10921952359692901</v>
      </c>
      <c r="AO17" s="22">
        <v>8.3574552373365502E-2</v>
      </c>
      <c r="AP17" s="22">
        <v>9.1752934996027102E-2</v>
      </c>
      <c r="AQ17" s="22">
        <v>0.107751427376791</v>
      </c>
      <c r="AR17" s="22">
        <v>0.102444284894356</v>
      </c>
      <c r="AS17" s="22"/>
      <c r="AT17" s="22">
        <v>0.12759459064553599</v>
      </c>
      <c r="AU17" s="22">
        <v>0.19377609545707999</v>
      </c>
      <c r="AV17" s="22"/>
      <c r="AW17" s="22">
        <v>0.20241998615107101</v>
      </c>
      <c r="AX17" s="22">
        <v>0.13670968589843099</v>
      </c>
      <c r="AY17" s="22">
        <v>4.9077035521609899E-2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745</v>
      </c>
      <c r="E2" s="32"/>
      <c r="F2" s="32"/>
      <c r="G2" s="32"/>
    </row>
    <row r="6" spans="2:7" ht="50.1" customHeight="1">
      <c r="B6" s="20" t="s">
        <v>70</v>
      </c>
      <c r="C6" s="20" t="s">
        <v>699</v>
      </c>
      <c r="D6" s="20" t="s">
        <v>746</v>
      </c>
      <c r="E6" s="20" t="s">
        <v>700</v>
      </c>
      <c r="F6" s="20" t="s">
        <v>747</v>
      </c>
    </row>
    <row r="7" spans="2:7">
      <c r="B7" s="18" t="s">
        <v>133</v>
      </c>
      <c r="C7" s="17">
        <v>0.101440971139484</v>
      </c>
      <c r="D7" s="17">
        <v>7.0633443094972798E-2</v>
      </c>
      <c r="E7" s="17">
        <v>0.113392772336543</v>
      </c>
      <c r="F7" s="17">
        <v>5.9430751142902298E-2</v>
      </c>
    </row>
    <row r="8" spans="2:7">
      <c r="B8" s="18" t="s">
        <v>134</v>
      </c>
      <c r="C8" s="17">
        <v>0.33775708135133298</v>
      </c>
      <c r="D8" s="17">
        <v>0.264000155852885</v>
      </c>
      <c r="E8" s="17">
        <v>0.343777213878526</v>
      </c>
      <c r="F8" s="17">
        <v>0.18146472215496401</v>
      </c>
    </row>
    <row r="9" spans="2:7">
      <c r="B9" s="18" t="s">
        <v>135</v>
      </c>
      <c r="C9" s="17">
        <v>0.34459039945366898</v>
      </c>
      <c r="D9" s="17">
        <v>0.35366719313635703</v>
      </c>
      <c r="E9" s="17">
        <v>0.27626346837948301</v>
      </c>
      <c r="F9" s="17">
        <v>0.33421323085724203</v>
      </c>
    </row>
    <row r="10" spans="2:7">
      <c r="B10" s="18" t="s">
        <v>136</v>
      </c>
      <c r="C10" s="17">
        <v>8.8784102888672695E-2</v>
      </c>
      <c r="D10" s="17">
        <v>0.135406898883251</v>
      </c>
      <c r="E10" s="17">
        <v>0.147439457770733</v>
      </c>
      <c r="F10" s="17">
        <v>0.22422327045215101</v>
      </c>
    </row>
    <row r="11" spans="2:7">
      <c r="B11" s="18" t="s">
        <v>137</v>
      </c>
      <c r="C11" s="17">
        <v>3.3372255346531203E-2</v>
      </c>
      <c r="D11" s="17">
        <v>5.6833243915394099E-2</v>
      </c>
      <c r="E11" s="17">
        <v>5.6407294951536298E-2</v>
      </c>
      <c r="F11" s="17">
        <v>6.4215567176648697E-2</v>
      </c>
    </row>
    <row r="12" spans="2:7">
      <c r="B12" s="18" t="s">
        <v>119</v>
      </c>
      <c r="C12" s="17">
        <v>9.4055189820309804E-2</v>
      </c>
      <c r="D12" s="17">
        <v>0.11945906511714</v>
      </c>
      <c r="E12" s="17">
        <v>6.2719792683178704E-2</v>
      </c>
      <c r="F12" s="17">
        <v>0.136452458216093</v>
      </c>
    </row>
    <row r="13" spans="2:7">
      <c r="B13" s="23" t="s">
        <v>138</v>
      </c>
      <c r="C13" s="21">
        <v>0.439198052490817</v>
      </c>
      <c r="D13" s="21">
        <v>0.33463359894785799</v>
      </c>
      <c r="E13" s="21">
        <v>0.45716998621506899</v>
      </c>
      <c r="F13" s="21">
        <v>0.24089547329786601</v>
      </c>
    </row>
    <row r="14" spans="2:7">
      <c r="B14" s="23" t="s">
        <v>139</v>
      </c>
      <c r="C14" s="21">
        <v>0.122156358235204</v>
      </c>
      <c r="D14" s="21">
        <v>0.19224014279864499</v>
      </c>
      <c r="E14" s="21">
        <v>0.20384675272227001</v>
      </c>
      <c r="F14" s="21">
        <v>0.28843883762880002</v>
      </c>
    </row>
    <row r="15" spans="2:7">
      <c r="B15" s="23" t="s">
        <v>140</v>
      </c>
      <c r="C15" s="22">
        <v>0.31704169425561302</v>
      </c>
      <c r="D15" s="22">
        <v>0.142393456149213</v>
      </c>
      <c r="E15" s="22">
        <v>0.2533232334928</v>
      </c>
      <c r="F15" s="22">
        <v>-4.7543364330933598E-2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1113</v>
      </c>
      <c r="D7" s="10">
        <v>547</v>
      </c>
      <c r="E7" s="10">
        <v>560</v>
      </c>
      <c r="F7" s="10"/>
      <c r="G7" s="10">
        <v>99</v>
      </c>
      <c r="H7" s="10">
        <v>151</v>
      </c>
      <c r="I7" s="10">
        <v>156</v>
      </c>
      <c r="J7" s="10">
        <v>196</v>
      </c>
      <c r="K7" s="10">
        <v>227</v>
      </c>
      <c r="L7" s="10">
        <v>284</v>
      </c>
      <c r="M7" s="10"/>
      <c r="N7" s="10">
        <v>312</v>
      </c>
      <c r="O7" s="10">
        <v>305</v>
      </c>
      <c r="P7" s="10">
        <v>234</v>
      </c>
      <c r="Q7" s="10">
        <v>256</v>
      </c>
      <c r="R7" s="10"/>
      <c r="S7" s="10">
        <v>107</v>
      </c>
      <c r="T7" s="10">
        <v>157</v>
      </c>
      <c r="U7" s="10">
        <v>104</v>
      </c>
      <c r="V7" s="10">
        <v>116</v>
      </c>
      <c r="W7" s="10">
        <v>86</v>
      </c>
      <c r="X7" s="10">
        <v>107</v>
      </c>
      <c r="Y7" s="10">
        <v>92</v>
      </c>
      <c r="Z7" s="10">
        <v>50</v>
      </c>
      <c r="AA7" s="10">
        <v>135</v>
      </c>
      <c r="AB7" s="10">
        <v>97</v>
      </c>
      <c r="AC7" s="10">
        <v>38</v>
      </c>
      <c r="AD7" s="10">
        <v>24</v>
      </c>
      <c r="AE7" s="10"/>
      <c r="AF7" s="10">
        <v>502</v>
      </c>
      <c r="AG7" s="10">
        <v>417</v>
      </c>
      <c r="AH7" s="10">
        <v>122</v>
      </c>
      <c r="AI7" s="10"/>
      <c r="AJ7" s="10">
        <v>266</v>
      </c>
      <c r="AK7" s="10">
        <v>342</v>
      </c>
      <c r="AL7" s="10">
        <v>79</v>
      </c>
      <c r="AM7" s="10"/>
      <c r="AN7" s="10">
        <v>239</v>
      </c>
      <c r="AO7" s="10">
        <v>191</v>
      </c>
      <c r="AP7" s="10">
        <v>247</v>
      </c>
      <c r="AQ7" s="10">
        <v>112</v>
      </c>
      <c r="AR7" s="10">
        <v>16</v>
      </c>
      <c r="AS7" s="10"/>
      <c r="AT7" s="10">
        <v>1018</v>
      </c>
      <c r="AU7" s="10">
        <v>86</v>
      </c>
      <c r="AV7" s="10"/>
      <c r="AW7" s="10">
        <v>519</v>
      </c>
      <c r="AX7" s="10">
        <v>106</v>
      </c>
      <c r="AY7" s="10">
        <v>488</v>
      </c>
    </row>
    <row r="8" spans="2:51" ht="30" customHeight="1">
      <c r="B8" s="11" t="s">
        <v>112</v>
      </c>
      <c r="C8" s="11">
        <v>1116</v>
      </c>
      <c r="D8" s="11">
        <v>562</v>
      </c>
      <c r="E8" s="11">
        <v>548</v>
      </c>
      <c r="F8" s="11"/>
      <c r="G8" s="11">
        <v>116</v>
      </c>
      <c r="H8" s="11">
        <v>187</v>
      </c>
      <c r="I8" s="11">
        <v>180</v>
      </c>
      <c r="J8" s="11">
        <v>196</v>
      </c>
      <c r="K8" s="11">
        <v>186</v>
      </c>
      <c r="L8" s="11">
        <v>251</v>
      </c>
      <c r="M8" s="11"/>
      <c r="N8" s="11">
        <v>283</v>
      </c>
      <c r="O8" s="11">
        <v>280</v>
      </c>
      <c r="P8" s="11">
        <v>272</v>
      </c>
      <c r="Q8" s="11">
        <v>275</v>
      </c>
      <c r="R8" s="11"/>
      <c r="S8" s="11">
        <v>132</v>
      </c>
      <c r="T8" s="11">
        <v>151</v>
      </c>
      <c r="U8" s="11">
        <v>88</v>
      </c>
      <c r="V8" s="11">
        <v>122</v>
      </c>
      <c r="W8" s="11">
        <v>82</v>
      </c>
      <c r="X8" s="11">
        <v>118</v>
      </c>
      <c r="Y8" s="11">
        <v>88</v>
      </c>
      <c r="Z8" s="11">
        <v>48</v>
      </c>
      <c r="AA8" s="11">
        <v>126</v>
      </c>
      <c r="AB8" s="11">
        <v>99</v>
      </c>
      <c r="AC8" s="11">
        <v>38</v>
      </c>
      <c r="AD8" s="11">
        <v>25</v>
      </c>
      <c r="AE8" s="11"/>
      <c r="AF8" s="11">
        <v>488</v>
      </c>
      <c r="AG8" s="11">
        <v>409</v>
      </c>
      <c r="AH8" s="11">
        <v>135</v>
      </c>
      <c r="AI8" s="11"/>
      <c r="AJ8" s="11">
        <v>257</v>
      </c>
      <c r="AK8" s="11">
        <v>350</v>
      </c>
      <c r="AL8" s="11">
        <v>78</v>
      </c>
      <c r="AM8" s="11"/>
      <c r="AN8" s="11">
        <v>240</v>
      </c>
      <c r="AO8" s="11">
        <v>198</v>
      </c>
      <c r="AP8" s="11">
        <v>246</v>
      </c>
      <c r="AQ8" s="11">
        <v>111</v>
      </c>
      <c r="AR8" s="11">
        <v>16</v>
      </c>
      <c r="AS8" s="11"/>
      <c r="AT8" s="11">
        <v>1007</v>
      </c>
      <c r="AU8" s="11">
        <v>100</v>
      </c>
      <c r="AV8" s="11"/>
      <c r="AW8" s="11">
        <v>498</v>
      </c>
      <c r="AX8" s="11">
        <v>112</v>
      </c>
      <c r="AY8" s="11">
        <v>507</v>
      </c>
    </row>
    <row r="9" spans="2:51">
      <c r="B9" s="18" t="s">
        <v>133</v>
      </c>
      <c r="C9" s="17">
        <v>5.9430751142902298E-2</v>
      </c>
      <c r="D9" s="17">
        <v>6.7852571061902706E-2</v>
      </c>
      <c r="E9" s="17">
        <v>5.1464317921869202E-2</v>
      </c>
      <c r="F9" s="17"/>
      <c r="G9" s="17">
        <v>3.8471182475258298E-2</v>
      </c>
      <c r="H9" s="17">
        <v>9.5065659733669802E-2</v>
      </c>
      <c r="I9" s="17">
        <v>7.3502612728013506E-2</v>
      </c>
      <c r="J9" s="17">
        <v>5.4785640836942102E-2</v>
      </c>
      <c r="K9" s="17">
        <v>8.7788891273409303E-2</v>
      </c>
      <c r="L9" s="17">
        <v>1.51873224502006E-2</v>
      </c>
      <c r="M9" s="17"/>
      <c r="N9" s="17">
        <v>6.6096760931978693E-2</v>
      </c>
      <c r="O9" s="17">
        <v>6.0967041941642798E-2</v>
      </c>
      <c r="P9" s="17">
        <v>4.5249201480488097E-2</v>
      </c>
      <c r="Q9" s="17">
        <v>6.3313437235810399E-2</v>
      </c>
      <c r="R9" s="17"/>
      <c r="S9" s="17">
        <v>8.3851256090024404E-2</v>
      </c>
      <c r="T9" s="17">
        <v>6.9024300755609294E-2</v>
      </c>
      <c r="U9" s="17">
        <v>5.6630352316584802E-2</v>
      </c>
      <c r="V9" s="17">
        <v>3.7770069277456797E-2</v>
      </c>
      <c r="W9" s="17">
        <v>5.7288424956773699E-2</v>
      </c>
      <c r="X9" s="17">
        <v>3.63244778081677E-2</v>
      </c>
      <c r="Y9" s="17">
        <v>5.0633759995868603E-2</v>
      </c>
      <c r="Z9" s="17">
        <v>7.7465351297446097E-2</v>
      </c>
      <c r="AA9" s="17">
        <v>8.8775221464280601E-2</v>
      </c>
      <c r="AB9" s="17">
        <v>5.0970178686405299E-2</v>
      </c>
      <c r="AC9" s="17">
        <v>5.1222550440075801E-2</v>
      </c>
      <c r="AD9" s="17">
        <v>0</v>
      </c>
      <c r="AE9" s="17"/>
      <c r="AF9" s="17">
        <v>7.5674510537173806E-2</v>
      </c>
      <c r="AG9" s="17">
        <v>5.2570029380362197E-2</v>
      </c>
      <c r="AH9" s="17">
        <v>2.89127384668743E-2</v>
      </c>
      <c r="AI9" s="17"/>
      <c r="AJ9" s="17">
        <v>7.6211087419880502E-2</v>
      </c>
      <c r="AK9" s="17">
        <v>6.5485730530756195E-2</v>
      </c>
      <c r="AL9" s="17">
        <v>8.62399349205034E-2</v>
      </c>
      <c r="AM9" s="17"/>
      <c r="AN9" s="17">
        <v>2.87401985461616E-2</v>
      </c>
      <c r="AO9" s="17">
        <v>7.1370933650846902E-2</v>
      </c>
      <c r="AP9" s="17">
        <v>7.3544234480170098E-2</v>
      </c>
      <c r="AQ9" s="17">
        <v>7.3251797664400903E-2</v>
      </c>
      <c r="AR9" s="17">
        <v>0.22350841374106101</v>
      </c>
      <c r="AS9" s="17"/>
      <c r="AT9" s="17">
        <v>5.8346946387805597E-2</v>
      </c>
      <c r="AU9" s="17">
        <v>6.9328110034813303E-2</v>
      </c>
      <c r="AV9" s="17"/>
      <c r="AW9" s="17">
        <v>6.4050778185176904E-2</v>
      </c>
      <c r="AX9" s="17">
        <v>9.2618318227286306E-2</v>
      </c>
      <c r="AY9" s="17">
        <v>4.7583278638301398E-2</v>
      </c>
    </row>
    <row r="10" spans="2:51">
      <c r="B10" s="18" t="s">
        <v>134</v>
      </c>
      <c r="C10" s="17">
        <v>0.18146472215496401</v>
      </c>
      <c r="D10" s="17">
        <v>0.206672032717855</v>
      </c>
      <c r="E10" s="17">
        <v>0.15766120330997399</v>
      </c>
      <c r="F10" s="17"/>
      <c r="G10" s="17">
        <v>0.22745761825157701</v>
      </c>
      <c r="H10" s="17">
        <v>0.216548358695272</v>
      </c>
      <c r="I10" s="17">
        <v>0.247159303944717</v>
      </c>
      <c r="J10" s="17">
        <v>0.18415417660792399</v>
      </c>
      <c r="K10" s="17">
        <v>0.107115145581031</v>
      </c>
      <c r="L10" s="17">
        <v>0.140063669095536</v>
      </c>
      <c r="M10" s="17"/>
      <c r="N10" s="17">
        <v>0.21106365977039801</v>
      </c>
      <c r="O10" s="17">
        <v>0.182796661991703</v>
      </c>
      <c r="P10" s="17">
        <v>0.172403305095782</v>
      </c>
      <c r="Q10" s="17">
        <v>0.16244523001950401</v>
      </c>
      <c r="R10" s="17"/>
      <c r="S10" s="17">
        <v>0.17677891392650899</v>
      </c>
      <c r="T10" s="17">
        <v>0.17111850374998</v>
      </c>
      <c r="U10" s="17">
        <v>8.5144452094140496E-2</v>
      </c>
      <c r="V10" s="17">
        <v>0.20985808810627701</v>
      </c>
      <c r="W10" s="17">
        <v>0.25330576657224202</v>
      </c>
      <c r="X10" s="17">
        <v>0.20516263599286499</v>
      </c>
      <c r="Y10" s="17">
        <v>0.212746128379422</v>
      </c>
      <c r="Z10" s="17">
        <v>0.24741519076264901</v>
      </c>
      <c r="AA10" s="17">
        <v>0.13746787698802901</v>
      </c>
      <c r="AB10" s="17">
        <v>0.213719401022339</v>
      </c>
      <c r="AC10" s="17">
        <v>0.149622541327676</v>
      </c>
      <c r="AD10" s="17">
        <v>3.1415491546521103E-2</v>
      </c>
      <c r="AE10" s="17"/>
      <c r="AF10" s="17">
        <v>0.174386237081781</v>
      </c>
      <c r="AG10" s="17">
        <v>0.18946156651566501</v>
      </c>
      <c r="AH10" s="17">
        <v>0.185524197185818</v>
      </c>
      <c r="AI10" s="17"/>
      <c r="AJ10" s="17">
        <v>0.16637772773720499</v>
      </c>
      <c r="AK10" s="17">
        <v>0.208755856233411</v>
      </c>
      <c r="AL10" s="17">
        <v>0.15747773275360399</v>
      </c>
      <c r="AM10" s="17"/>
      <c r="AN10" s="17">
        <v>0.16558407570247599</v>
      </c>
      <c r="AO10" s="17">
        <v>0.14000718384772301</v>
      </c>
      <c r="AP10" s="17">
        <v>0.19298893154171301</v>
      </c>
      <c r="AQ10" s="17">
        <v>0.229888753707822</v>
      </c>
      <c r="AR10" s="17">
        <v>0.108827665178461</v>
      </c>
      <c r="AS10" s="17"/>
      <c r="AT10" s="17">
        <v>0.173536132973234</v>
      </c>
      <c r="AU10" s="17">
        <v>0.26638904902013699</v>
      </c>
      <c r="AV10" s="17"/>
      <c r="AW10" s="17">
        <v>0.170992130822892</v>
      </c>
      <c r="AX10" s="17">
        <v>0.195716270943359</v>
      </c>
      <c r="AY10" s="17">
        <v>0.188602531582823</v>
      </c>
    </row>
    <row r="11" spans="2:51">
      <c r="B11" s="18" t="s">
        <v>135</v>
      </c>
      <c r="C11" s="17">
        <v>0.33421323085724203</v>
      </c>
      <c r="D11" s="17">
        <v>0.306624020451566</v>
      </c>
      <c r="E11" s="17">
        <v>0.36633006531889001</v>
      </c>
      <c r="F11" s="17"/>
      <c r="G11" s="17">
        <v>0.36602907680044899</v>
      </c>
      <c r="H11" s="17">
        <v>0.30450269008014103</v>
      </c>
      <c r="I11" s="17">
        <v>0.23404163638165901</v>
      </c>
      <c r="J11" s="17">
        <v>0.39684323116680398</v>
      </c>
      <c r="K11" s="17">
        <v>0.34882919098325699</v>
      </c>
      <c r="L11" s="17">
        <v>0.35349665440213801</v>
      </c>
      <c r="M11" s="17"/>
      <c r="N11" s="17">
        <v>0.31216726508129899</v>
      </c>
      <c r="O11" s="17">
        <v>0.316692052174184</v>
      </c>
      <c r="P11" s="17">
        <v>0.36688340191061902</v>
      </c>
      <c r="Q11" s="17">
        <v>0.34941162280818</v>
      </c>
      <c r="R11" s="17"/>
      <c r="S11" s="17">
        <v>0.28905853293990202</v>
      </c>
      <c r="T11" s="17">
        <v>0.29556274321690901</v>
      </c>
      <c r="U11" s="17">
        <v>0.30944936755035701</v>
      </c>
      <c r="V11" s="17">
        <v>0.33012960423166898</v>
      </c>
      <c r="W11" s="17">
        <v>0.343086328636797</v>
      </c>
      <c r="X11" s="17">
        <v>0.36292556491818601</v>
      </c>
      <c r="Y11" s="17">
        <v>0.38594518673702699</v>
      </c>
      <c r="Z11" s="17">
        <v>0.38104454193038301</v>
      </c>
      <c r="AA11" s="17">
        <v>0.37884573908276498</v>
      </c>
      <c r="AB11" s="17">
        <v>0.28991696373466203</v>
      </c>
      <c r="AC11" s="17">
        <v>0.38401953722937399</v>
      </c>
      <c r="AD11" s="17">
        <v>0.35493403487819097</v>
      </c>
      <c r="AE11" s="17"/>
      <c r="AF11" s="17">
        <v>0.332171819628169</v>
      </c>
      <c r="AG11" s="17">
        <v>0.306344501494761</v>
      </c>
      <c r="AH11" s="17">
        <v>0.38236261352510997</v>
      </c>
      <c r="AI11" s="17"/>
      <c r="AJ11" s="17">
        <v>0.36533122611263102</v>
      </c>
      <c r="AK11" s="17">
        <v>0.29310194604658402</v>
      </c>
      <c r="AL11" s="17">
        <v>0.37804422246532099</v>
      </c>
      <c r="AM11" s="17"/>
      <c r="AN11" s="17">
        <v>0.36370556338324</v>
      </c>
      <c r="AO11" s="17">
        <v>0.38525916412622302</v>
      </c>
      <c r="AP11" s="17">
        <v>0.30818805348056999</v>
      </c>
      <c r="AQ11" s="17">
        <v>0.32021573400376802</v>
      </c>
      <c r="AR11" s="17">
        <v>0.33051002646863598</v>
      </c>
      <c r="AS11" s="17"/>
      <c r="AT11" s="17">
        <v>0.33970996040069701</v>
      </c>
      <c r="AU11" s="17">
        <v>0.29096773889690603</v>
      </c>
      <c r="AV11" s="17"/>
      <c r="AW11" s="17">
        <v>0.30676215736677898</v>
      </c>
      <c r="AX11" s="17">
        <v>0.32094542779792001</v>
      </c>
      <c r="AY11" s="17">
        <v>0.364078605717293</v>
      </c>
    </row>
    <row r="12" spans="2:51">
      <c r="B12" s="18" t="s">
        <v>136</v>
      </c>
      <c r="C12" s="17">
        <v>0.22422327045215101</v>
      </c>
      <c r="D12" s="17">
        <v>0.24745987395132901</v>
      </c>
      <c r="E12" s="17">
        <v>0.197536895354264</v>
      </c>
      <c r="F12" s="17"/>
      <c r="G12" s="17">
        <v>0.159655958823198</v>
      </c>
      <c r="H12" s="17">
        <v>0.20991872837945899</v>
      </c>
      <c r="I12" s="17">
        <v>0.24746626802543301</v>
      </c>
      <c r="J12" s="17">
        <v>0.20972897386661901</v>
      </c>
      <c r="K12" s="17">
        <v>0.17464781830117199</v>
      </c>
      <c r="L12" s="17">
        <v>0.29610733148732299</v>
      </c>
      <c r="M12" s="17"/>
      <c r="N12" s="17">
        <v>0.234097850177928</v>
      </c>
      <c r="O12" s="17">
        <v>0.253892557809688</v>
      </c>
      <c r="P12" s="17">
        <v>0.240820449501573</v>
      </c>
      <c r="Q12" s="17">
        <v>0.16812619352199701</v>
      </c>
      <c r="R12" s="17"/>
      <c r="S12" s="17">
        <v>0.20892156030053899</v>
      </c>
      <c r="T12" s="17">
        <v>0.27126198840589399</v>
      </c>
      <c r="U12" s="17">
        <v>0.29524664622957703</v>
      </c>
      <c r="V12" s="17">
        <v>0.219196655685548</v>
      </c>
      <c r="W12" s="17">
        <v>0.16968242313877099</v>
      </c>
      <c r="X12" s="17">
        <v>0.18593383614439499</v>
      </c>
      <c r="Y12" s="17">
        <v>0.20821157825355299</v>
      </c>
      <c r="Z12" s="17">
        <v>0.20532641177022901</v>
      </c>
      <c r="AA12" s="17">
        <v>0.215704206356166</v>
      </c>
      <c r="AB12" s="17">
        <v>0.21683570614769099</v>
      </c>
      <c r="AC12" s="17">
        <v>0.16391487181761999</v>
      </c>
      <c r="AD12" s="17">
        <v>0.40586705703978698</v>
      </c>
      <c r="AE12" s="17"/>
      <c r="AF12" s="17">
        <v>0.20996044808283301</v>
      </c>
      <c r="AG12" s="17">
        <v>0.25959214119919299</v>
      </c>
      <c r="AH12" s="17">
        <v>0.203227823323678</v>
      </c>
      <c r="AI12" s="17"/>
      <c r="AJ12" s="17">
        <v>0.230349885506476</v>
      </c>
      <c r="AK12" s="17">
        <v>0.245540268647021</v>
      </c>
      <c r="AL12" s="17">
        <v>0.23482546552639599</v>
      </c>
      <c r="AM12" s="17"/>
      <c r="AN12" s="17">
        <v>0.203457763199094</v>
      </c>
      <c r="AO12" s="17">
        <v>0.226666935569491</v>
      </c>
      <c r="AP12" s="17">
        <v>0.24601692820289001</v>
      </c>
      <c r="AQ12" s="17">
        <v>0.22555081920878201</v>
      </c>
      <c r="AR12" s="17">
        <v>0.14140904531292001</v>
      </c>
      <c r="AS12" s="17"/>
      <c r="AT12" s="17">
        <v>0.233752557987155</v>
      </c>
      <c r="AU12" s="17">
        <v>0.136915138122779</v>
      </c>
      <c r="AV12" s="17"/>
      <c r="AW12" s="17">
        <v>0.26196876114859902</v>
      </c>
      <c r="AX12" s="17">
        <v>0.24110038468502601</v>
      </c>
      <c r="AY12" s="17">
        <v>0.18345915579077399</v>
      </c>
    </row>
    <row r="13" spans="2:51">
      <c r="B13" s="18" t="s">
        <v>137</v>
      </c>
      <c r="C13" s="17">
        <v>6.4215567176648697E-2</v>
      </c>
      <c r="D13" s="17">
        <v>9.0158596842101896E-2</v>
      </c>
      <c r="E13" s="17">
        <v>3.42169319870608E-2</v>
      </c>
      <c r="F13" s="17"/>
      <c r="G13" s="17">
        <v>9.4508535203242493E-3</v>
      </c>
      <c r="H13" s="17">
        <v>4.0970841083491402E-2</v>
      </c>
      <c r="I13" s="17">
        <v>8.12418679235518E-2</v>
      </c>
      <c r="J13" s="17">
        <v>5.6382196510927199E-2</v>
      </c>
      <c r="K13" s="17">
        <v>0.106475281684422</v>
      </c>
      <c r="L13" s="17">
        <v>6.9429475571998703E-2</v>
      </c>
      <c r="M13" s="17"/>
      <c r="N13" s="17">
        <v>8.9500720256544403E-2</v>
      </c>
      <c r="O13" s="17">
        <v>3.4307906307461097E-2</v>
      </c>
      <c r="P13" s="17">
        <v>7.3624207481462797E-2</v>
      </c>
      <c r="Q13" s="17">
        <v>5.5816046197871498E-2</v>
      </c>
      <c r="R13" s="17"/>
      <c r="S13" s="17">
        <v>5.5182404075482701E-2</v>
      </c>
      <c r="T13" s="17">
        <v>7.8426818002666501E-2</v>
      </c>
      <c r="U13" s="17">
        <v>0.13536521958721201</v>
      </c>
      <c r="V13" s="17">
        <v>6.2855763654209598E-2</v>
      </c>
      <c r="W13" s="17">
        <v>5.1310218380009799E-2</v>
      </c>
      <c r="X13" s="17">
        <v>4.3111093300392402E-2</v>
      </c>
      <c r="Y13" s="17">
        <v>2.5304854845175698E-2</v>
      </c>
      <c r="Z13" s="17">
        <v>5.6784191208033699E-2</v>
      </c>
      <c r="AA13" s="17">
        <v>8.1782083879282E-2</v>
      </c>
      <c r="AB13" s="17">
        <v>4.7390821062801403E-2</v>
      </c>
      <c r="AC13" s="17">
        <v>7.6544265670308795E-2</v>
      </c>
      <c r="AD13" s="17">
        <v>3.4250185012680803E-2</v>
      </c>
      <c r="AE13" s="17"/>
      <c r="AF13" s="17">
        <v>7.1767139389927598E-2</v>
      </c>
      <c r="AG13" s="17">
        <v>7.3447811627498305E-2</v>
      </c>
      <c r="AH13" s="17">
        <v>4.05824716611866E-2</v>
      </c>
      <c r="AI13" s="17"/>
      <c r="AJ13" s="17">
        <v>7.6973815274144194E-2</v>
      </c>
      <c r="AK13" s="17">
        <v>5.6426413577461899E-2</v>
      </c>
      <c r="AL13" s="17">
        <v>6.9758159131946204E-2</v>
      </c>
      <c r="AM13" s="17"/>
      <c r="AN13" s="17">
        <v>5.68660442649273E-2</v>
      </c>
      <c r="AO13" s="17">
        <v>6.66672264741376E-2</v>
      </c>
      <c r="AP13" s="17">
        <v>7.5659106905411305E-2</v>
      </c>
      <c r="AQ13" s="17">
        <v>7.9224658742042806E-2</v>
      </c>
      <c r="AR13" s="17">
        <v>0.195744849298922</v>
      </c>
      <c r="AS13" s="17"/>
      <c r="AT13" s="17">
        <v>6.4061738433079204E-2</v>
      </c>
      <c r="AU13" s="17">
        <v>6.3851451178999694E-2</v>
      </c>
      <c r="AV13" s="17"/>
      <c r="AW13" s="17">
        <v>0.101492151117865</v>
      </c>
      <c r="AX13" s="17">
        <v>6.0246741945458898E-2</v>
      </c>
      <c r="AY13" s="17">
        <v>2.8505245323653401E-2</v>
      </c>
    </row>
    <row r="14" spans="2:51">
      <c r="B14" s="18" t="s">
        <v>119</v>
      </c>
      <c r="C14" s="17">
        <v>0.136452458216093</v>
      </c>
      <c r="D14" s="17">
        <v>8.1232904975245407E-2</v>
      </c>
      <c r="E14" s="17">
        <v>0.192790586107942</v>
      </c>
      <c r="F14" s="17"/>
      <c r="G14" s="17">
        <v>0.19893531012919199</v>
      </c>
      <c r="H14" s="17">
        <v>0.132993722027968</v>
      </c>
      <c r="I14" s="17">
        <v>0.116588310996626</v>
      </c>
      <c r="J14" s="17">
        <v>9.8105781010784002E-2</v>
      </c>
      <c r="K14" s="17">
        <v>0.17514367217671001</v>
      </c>
      <c r="L14" s="17">
        <v>0.12571554699280399</v>
      </c>
      <c r="M14" s="17"/>
      <c r="N14" s="17">
        <v>8.7073743781851606E-2</v>
      </c>
      <c r="O14" s="17">
        <v>0.15134377977531999</v>
      </c>
      <c r="P14" s="17">
        <v>0.101019434530075</v>
      </c>
      <c r="Q14" s="17">
        <v>0.200887470216638</v>
      </c>
      <c r="R14" s="17"/>
      <c r="S14" s="17">
        <v>0.186207332667544</v>
      </c>
      <c r="T14" s="17">
        <v>0.11460564586894099</v>
      </c>
      <c r="U14" s="17">
        <v>0.11816396222213001</v>
      </c>
      <c r="V14" s="17">
        <v>0.14018981904483899</v>
      </c>
      <c r="W14" s="17">
        <v>0.125326838315406</v>
      </c>
      <c r="X14" s="17">
        <v>0.16654239183599301</v>
      </c>
      <c r="Y14" s="17">
        <v>0.117158491788954</v>
      </c>
      <c r="Z14" s="17">
        <v>3.1964313031259198E-2</v>
      </c>
      <c r="AA14" s="17">
        <v>9.7424872229476697E-2</v>
      </c>
      <c r="AB14" s="17">
        <v>0.18116692934610101</v>
      </c>
      <c r="AC14" s="17">
        <v>0.17467623351494499</v>
      </c>
      <c r="AD14" s="17">
        <v>0.17353323152282099</v>
      </c>
      <c r="AE14" s="17"/>
      <c r="AF14" s="17">
        <v>0.13603984528011501</v>
      </c>
      <c r="AG14" s="17">
        <v>0.11858394978252</v>
      </c>
      <c r="AH14" s="17">
        <v>0.15939015583733299</v>
      </c>
      <c r="AI14" s="17"/>
      <c r="AJ14" s="17">
        <v>8.4756257949662697E-2</v>
      </c>
      <c r="AK14" s="17">
        <v>0.13068978496476599</v>
      </c>
      <c r="AL14" s="17">
        <v>7.3654485202230099E-2</v>
      </c>
      <c r="AM14" s="17"/>
      <c r="AN14" s="17">
        <v>0.181646354904101</v>
      </c>
      <c r="AO14" s="17">
        <v>0.110028556331578</v>
      </c>
      <c r="AP14" s="17">
        <v>0.10360274538924499</v>
      </c>
      <c r="AQ14" s="17">
        <v>7.1868236673184302E-2</v>
      </c>
      <c r="AR14" s="17">
        <v>0</v>
      </c>
      <c r="AS14" s="17"/>
      <c r="AT14" s="17">
        <v>0.130592663818029</v>
      </c>
      <c r="AU14" s="17">
        <v>0.17254851274636401</v>
      </c>
      <c r="AV14" s="17"/>
      <c r="AW14" s="17">
        <v>9.4734021358687998E-2</v>
      </c>
      <c r="AX14" s="17">
        <v>8.9372856400949899E-2</v>
      </c>
      <c r="AY14" s="17">
        <v>0.187771182947155</v>
      </c>
    </row>
    <row r="15" spans="2:51">
      <c r="B15" s="18" t="s">
        <v>138</v>
      </c>
      <c r="C15" s="21">
        <v>0.24089547329786601</v>
      </c>
      <c r="D15" s="21">
        <v>0.27452460377975801</v>
      </c>
      <c r="E15" s="21">
        <v>0.209125521231844</v>
      </c>
      <c r="F15" s="21"/>
      <c r="G15" s="21">
        <v>0.265928800726836</v>
      </c>
      <c r="H15" s="21">
        <v>0.31161401842894099</v>
      </c>
      <c r="I15" s="21">
        <v>0.32066191667272997</v>
      </c>
      <c r="J15" s="21">
        <v>0.238939817444866</v>
      </c>
      <c r="K15" s="21">
        <v>0.19490403685443999</v>
      </c>
      <c r="L15" s="21">
        <v>0.15525099154573699</v>
      </c>
      <c r="M15" s="21"/>
      <c r="N15" s="21">
        <v>0.27716042070237701</v>
      </c>
      <c r="O15" s="21">
        <v>0.24376370393334601</v>
      </c>
      <c r="P15" s="21">
        <v>0.21765250657627</v>
      </c>
      <c r="Q15" s="21">
        <v>0.22575866725531399</v>
      </c>
      <c r="R15" s="21"/>
      <c r="S15" s="21">
        <v>0.26063017001653299</v>
      </c>
      <c r="T15" s="21">
        <v>0.240142804505589</v>
      </c>
      <c r="U15" s="21">
        <v>0.14177480441072501</v>
      </c>
      <c r="V15" s="21">
        <v>0.247628157383734</v>
      </c>
      <c r="W15" s="21">
        <v>0.31059419152901602</v>
      </c>
      <c r="X15" s="21">
        <v>0.24148711380103199</v>
      </c>
      <c r="Y15" s="21">
        <v>0.26337988837529003</v>
      </c>
      <c r="Z15" s="21">
        <v>0.32488054206009498</v>
      </c>
      <c r="AA15" s="21">
        <v>0.226243098452309</v>
      </c>
      <c r="AB15" s="21">
        <v>0.26468957970874502</v>
      </c>
      <c r="AC15" s="21">
        <v>0.200845091767752</v>
      </c>
      <c r="AD15" s="21">
        <v>3.1415491546521103E-2</v>
      </c>
      <c r="AE15" s="21"/>
      <c r="AF15" s="21">
        <v>0.25006074761895503</v>
      </c>
      <c r="AG15" s="21">
        <v>0.24203159589602799</v>
      </c>
      <c r="AH15" s="21">
        <v>0.21443693565269301</v>
      </c>
      <c r="AI15" s="21"/>
      <c r="AJ15" s="21">
        <v>0.242588815157086</v>
      </c>
      <c r="AK15" s="21">
        <v>0.27424158676416699</v>
      </c>
      <c r="AL15" s="21">
        <v>0.24371766767410699</v>
      </c>
      <c r="AM15" s="21"/>
      <c r="AN15" s="21">
        <v>0.19432427424863799</v>
      </c>
      <c r="AO15" s="21">
        <v>0.21137811749857</v>
      </c>
      <c r="AP15" s="21">
        <v>0.26653316602188298</v>
      </c>
      <c r="AQ15" s="21">
        <v>0.30314055137222301</v>
      </c>
      <c r="AR15" s="21">
        <v>0.33233607891952199</v>
      </c>
      <c r="AS15" s="21"/>
      <c r="AT15" s="21">
        <v>0.23188307936104</v>
      </c>
      <c r="AU15" s="21">
        <v>0.33571715905494998</v>
      </c>
      <c r="AV15" s="21"/>
      <c r="AW15" s="21">
        <v>0.23504290900806901</v>
      </c>
      <c r="AX15" s="21">
        <v>0.28833458917064497</v>
      </c>
      <c r="AY15" s="21">
        <v>0.236185810221124</v>
      </c>
    </row>
    <row r="16" spans="2:51">
      <c r="B16" s="18" t="s">
        <v>139</v>
      </c>
      <c r="C16" s="21">
        <v>0.28843883762880002</v>
      </c>
      <c r="D16" s="21">
        <v>0.33761847079343099</v>
      </c>
      <c r="E16" s="21">
        <v>0.23175382734132499</v>
      </c>
      <c r="F16" s="21"/>
      <c r="G16" s="21">
        <v>0.16910681234352301</v>
      </c>
      <c r="H16" s="21">
        <v>0.25088956946294999</v>
      </c>
      <c r="I16" s="21">
        <v>0.32870813594898501</v>
      </c>
      <c r="J16" s="21">
        <v>0.266111170377546</v>
      </c>
      <c r="K16" s="21">
        <v>0.28112309998559298</v>
      </c>
      <c r="L16" s="21">
        <v>0.36553680705932101</v>
      </c>
      <c r="M16" s="21"/>
      <c r="N16" s="21">
        <v>0.32359857043447199</v>
      </c>
      <c r="O16" s="21">
        <v>0.28820046411715</v>
      </c>
      <c r="P16" s="21">
        <v>0.31444465698303598</v>
      </c>
      <c r="Q16" s="21">
        <v>0.22394223971986801</v>
      </c>
      <c r="R16" s="21"/>
      <c r="S16" s="21">
        <v>0.26410396437602102</v>
      </c>
      <c r="T16" s="21">
        <v>0.34968880640856098</v>
      </c>
      <c r="U16" s="21">
        <v>0.43061186581678801</v>
      </c>
      <c r="V16" s="21">
        <v>0.282052419339757</v>
      </c>
      <c r="W16" s="21">
        <v>0.22099264151878001</v>
      </c>
      <c r="X16" s="21">
        <v>0.22904492944478799</v>
      </c>
      <c r="Y16" s="21">
        <v>0.23351643309872799</v>
      </c>
      <c r="Z16" s="21">
        <v>0.262110602978262</v>
      </c>
      <c r="AA16" s="21">
        <v>0.29748629023544798</v>
      </c>
      <c r="AB16" s="21">
        <v>0.264226527210492</v>
      </c>
      <c r="AC16" s="21">
        <v>0.24045913748792899</v>
      </c>
      <c r="AD16" s="21">
        <v>0.44011724205246799</v>
      </c>
      <c r="AE16" s="21"/>
      <c r="AF16" s="21">
        <v>0.281727587472761</v>
      </c>
      <c r="AG16" s="21">
        <v>0.33303995282669202</v>
      </c>
      <c r="AH16" s="21">
        <v>0.24381029498486401</v>
      </c>
      <c r="AI16" s="21"/>
      <c r="AJ16" s="21">
        <v>0.30732370078062099</v>
      </c>
      <c r="AK16" s="21">
        <v>0.30196668222448297</v>
      </c>
      <c r="AL16" s="21">
        <v>0.30458362465834199</v>
      </c>
      <c r="AM16" s="21"/>
      <c r="AN16" s="21">
        <v>0.26032380746402101</v>
      </c>
      <c r="AO16" s="21">
        <v>0.293334162043629</v>
      </c>
      <c r="AP16" s="21">
        <v>0.32167603510830201</v>
      </c>
      <c r="AQ16" s="21">
        <v>0.30477547795082499</v>
      </c>
      <c r="AR16" s="21">
        <v>0.33715389461184198</v>
      </c>
      <c r="AS16" s="21"/>
      <c r="AT16" s="21">
        <v>0.29781429642023399</v>
      </c>
      <c r="AU16" s="21">
        <v>0.20076658930177901</v>
      </c>
      <c r="AV16" s="21"/>
      <c r="AW16" s="21">
        <v>0.36346091226646399</v>
      </c>
      <c r="AX16" s="21">
        <v>0.30134712663048502</v>
      </c>
      <c r="AY16" s="21">
        <v>0.21196440111442699</v>
      </c>
    </row>
    <row r="17" spans="2:51">
      <c r="B17" s="18" t="s">
        <v>140</v>
      </c>
      <c r="C17" s="22">
        <v>-4.7543364330933598E-2</v>
      </c>
      <c r="D17" s="22">
        <v>-6.3093867013673699E-2</v>
      </c>
      <c r="E17" s="22">
        <v>-2.2628306109480901E-2</v>
      </c>
      <c r="F17" s="22"/>
      <c r="G17" s="22">
        <v>9.6821988383313101E-2</v>
      </c>
      <c r="H17" s="22">
        <v>6.0724448965991398E-2</v>
      </c>
      <c r="I17" s="22">
        <v>-8.0462192762546497E-3</v>
      </c>
      <c r="J17" s="22">
        <v>-2.7171352932679499E-2</v>
      </c>
      <c r="K17" s="22">
        <v>-8.6219063131153406E-2</v>
      </c>
      <c r="L17" s="22">
        <v>-0.21028581551358499</v>
      </c>
      <c r="M17" s="22"/>
      <c r="N17" s="22">
        <v>-4.6438149732095299E-2</v>
      </c>
      <c r="O17" s="22">
        <v>-4.44367601838037E-2</v>
      </c>
      <c r="P17" s="22">
        <v>-9.6792150406766406E-2</v>
      </c>
      <c r="Q17" s="22">
        <v>1.8164275354461701E-3</v>
      </c>
      <c r="R17" s="22"/>
      <c r="S17" s="22">
        <v>-3.4737943594883602E-3</v>
      </c>
      <c r="T17" s="22">
        <v>-0.10954600190297201</v>
      </c>
      <c r="U17" s="22">
        <v>-0.28883706140606302</v>
      </c>
      <c r="V17" s="22">
        <v>-3.4424261956023501E-2</v>
      </c>
      <c r="W17" s="22">
        <v>8.9601550010235703E-2</v>
      </c>
      <c r="X17" s="22">
        <v>1.2442184356244701E-2</v>
      </c>
      <c r="Y17" s="22">
        <v>2.9863455276561798E-2</v>
      </c>
      <c r="Z17" s="22">
        <v>6.2769939081832496E-2</v>
      </c>
      <c r="AA17" s="22">
        <v>-7.1243191783138898E-2</v>
      </c>
      <c r="AB17" s="22">
        <v>4.6305249825256999E-4</v>
      </c>
      <c r="AC17" s="22">
        <v>-3.9614045720177501E-2</v>
      </c>
      <c r="AD17" s="22">
        <v>-0.40870175050594598</v>
      </c>
      <c r="AE17" s="22"/>
      <c r="AF17" s="22">
        <v>-3.1666839853805799E-2</v>
      </c>
      <c r="AG17" s="22">
        <v>-9.10083569306641E-2</v>
      </c>
      <c r="AH17" s="22">
        <v>-2.9373359332171702E-2</v>
      </c>
      <c r="AI17" s="22"/>
      <c r="AJ17" s="22">
        <v>-6.4734885623534799E-2</v>
      </c>
      <c r="AK17" s="22">
        <v>-2.77250954603162E-2</v>
      </c>
      <c r="AL17" s="22">
        <v>-6.0865956984234998E-2</v>
      </c>
      <c r="AM17" s="22"/>
      <c r="AN17" s="22">
        <v>-6.5999533215382697E-2</v>
      </c>
      <c r="AO17" s="22">
        <v>-8.1956044545059295E-2</v>
      </c>
      <c r="AP17" s="22">
        <v>-5.51428690864188E-2</v>
      </c>
      <c r="AQ17" s="22">
        <v>-1.63492657860181E-3</v>
      </c>
      <c r="AR17" s="22">
        <v>-4.8178156923197003E-3</v>
      </c>
      <c r="AS17" s="22"/>
      <c r="AT17" s="22">
        <v>-6.5931217059194594E-2</v>
      </c>
      <c r="AU17" s="22">
        <v>0.13495056975317099</v>
      </c>
      <c r="AV17" s="22"/>
      <c r="AW17" s="22">
        <v>-0.128418003258394</v>
      </c>
      <c r="AX17" s="22">
        <v>-1.3012537459839499E-2</v>
      </c>
      <c r="AY17" s="22">
        <v>2.42214091066968E-2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2171</v>
      </c>
      <c r="D7" s="10">
        <v>1024</v>
      </c>
      <c r="E7" s="10">
        <v>1137</v>
      </c>
      <c r="F7" s="10"/>
      <c r="G7" s="10">
        <v>200</v>
      </c>
      <c r="H7" s="10">
        <v>284</v>
      </c>
      <c r="I7" s="10">
        <v>317</v>
      </c>
      <c r="J7" s="10">
        <v>379</v>
      </c>
      <c r="K7" s="10">
        <v>413</v>
      </c>
      <c r="L7" s="10">
        <v>578</v>
      </c>
      <c r="M7" s="10"/>
      <c r="N7" s="10">
        <v>611</v>
      </c>
      <c r="O7" s="10">
        <v>622</v>
      </c>
      <c r="P7" s="10">
        <v>418</v>
      </c>
      <c r="Q7" s="10">
        <v>503</v>
      </c>
      <c r="R7" s="10"/>
      <c r="S7" s="10">
        <v>227</v>
      </c>
      <c r="T7" s="10">
        <v>328</v>
      </c>
      <c r="U7" s="10">
        <v>201</v>
      </c>
      <c r="V7" s="10">
        <v>210</v>
      </c>
      <c r="W7" s="10">
        <v>165</v>
      </c>
      <c r="X7" s="10">
        <v>171</v>
      </c>
      <c r="Y7" s="10">
        <v>196</v>
      </c>
      <c r="Z7" s="10">
        <v>99</v>
      </c>
      <c r="AA7" s="10">
        <v>241</v>
      </c>
      <c r="AB7" s="10">
        <v>181</v>
      </c>
      <c r="AC7" s="10">
        <v>100</v>
      </c>
      <c r="AD7" s="10">
        <v>52</v>
      </c>
      <c r="AE7" s="10"/>
      <c r="AF7" s="10">
        <v>920</v>
      </c>
      <c r="AG7" s="10">
        <v>855</v>
      </c>
      <c r="AH7" s="10">
        <v>253</v>
      </c>
      <c r="AI7" s="10"/>
      <c r="AJ7" s="10">
        <v>542</v>
      </c>
      <c r="AK7" s="10">
        <v>703</v>
      </c>
      <c r="AL7" s="10">
        <v>174</v>
      </c>
      <c r="AM7" s="10"/>
      <c r="AN7" s="10">
        <v>455</v>
      </c>
      <c r="AO7" s="10">
        <v>369</v>
      </c>
      <c r="AP7" s="10">
        <v>513</v>
      </c>
      <c r="AQ7" s="10">
        <v>216</v>
      </c>
      <c r="AR7" s="10">
        <v>38</v>
      </c>
      <c r="AS7" s="10"/>
      <c r="AT7" s="10">
        <v>1973</v>
      </c>
      <c r="AU7" s="10">
        <v>179</v>
      </c>
      <c r="AV7" s="10"/>
      <c r="AW7" s="10">
        <v>1021</v>
      </c>
      <c r="AX7" s="10">
        <v>194</v>
      </c>
      <c r="AY7" s="10">
        <v>956</v>
      </c>
    </row>
    <row r="8" spans="2:51" ht="30" customHeight="1">
      <c r="B8" s="11" t="s">
        <v>112</v>
      </c>
      <c r="C8" s="11">
        <v>2174</v>
      </c>
      <c r="D8" s="11">
        <v>1057</v>
      </c>
      <c r="E8" s="11">
        <v>1107</v>
      </c>
      <c r="F8" s="11"/>
      <c r="G8" s="11">
        <v>232</v>
      </c>
      <c r="H8" s="11">
        <v>352</v>
      </c>
      <c r="I8" s="11">
        <v>363</v>
      </c>
      <c r="J8" s="11">
        <v>371</v>
      </c>
      <c r="K8" s="11">
        <v>340</v>
      </c>
      <c r="L8" s="11">
        <v>517</v>
      </c>
      <c r="M8" s="11"/>
      <c r="N8" s="11">
        <v>558</v>
      </c>
      <c r="O8" s="11">
        <v>569</v>
      </c>
      <c r="P8" s="11">
        <v>487</v>
      </c>
      <c r="Q8" s="11">
        <v>544</v>
      </c>
      <c r="R8" s="11"/>
      <c r="S8" s="11">
        <v>277</v>
      </c>
      <c r="T8" s="11">
        <v>309</v>
      </c>
      <c r="U8" s="11">
        <v>179</v>
      </c>
      <c r="V8" s="11">
        <v>224</v>
      </c>
      <c r="W8" s="11">
        <v>162</v>
      </c>
      <c r="X8" s="11">
        <v>184</v>
      </c>
      <c r="Y8" s="11">
        <v>189</v>
      </c>
      <c r="Z8" s="11">
        <v>86</v>
      </c>
      <c r="AA8" s="11">
        <v>232</v>
      </c>
      <c r="AB8" s="11">
        <v>181</v>
      </c>
      <c r="AC8" s="11">
        <v>97</v>
      </c>
      <c r="AD8" s="11">
        <v>55</v>
      </c>
      <c r="AE8" s="11"/>
      <c r="AF8" s="11">
        <v>892</v>
      </c>
      <c r="AG8" s="11">
        <v>845</v>
      </c>
      <c r="AH8" s="11">
        <v>274</v>
      </c>
      <c r="AI8" s="11"/>
      <c r="AJ8" s="11">
        <v>523</v>
      </c>
      <c r="AK8" s="11">
        <v>728</v>
      </c>
      <c r="AL8" s="11">
        <v>165</v>
      </c>
      <c r="AM8" s="11"/>
      <c r="AN8" s="11">
        <v>458</v>
      </c>
      <c r="AO8" s="11">
        <v>387</v>
      </c>
      <c r="AP8" s="11">
        <v>515</v>
      </c>
      <c r="AQ8" s="11">
        <v>209</v>
      </c>
      <c r="AR8" s="11">
        <v>37</v>
      </c>
      <c r="AS8" s="11"/>
      <c r="AT8" s="11">
        <v>1947</v>
      </c>
      <c r="AU8" s="11">
        <v>206</v>
      </c>
      <c r="AV8" s="11"/>
      <c r="AW8" s="11">
        <v>987</v>
      </c>
      <c r="AX8" s="11">
        <v>208</v>
      </c>
      <c r="AY8" s="11">
        <v>979</v>
      </c>
    </row>
    <row r="9" spans="2:51">
      <c r="B9" s="18" t="s">
        <v>159</v>
      </c>
      <c r="C9" s="17">
        <v>0.230681838847273</v>
      </c>
      <c r="D9" s="17">
        <v>0.28655683205647398</v>
      </c>
      <c r="E9" s="17">
        <v>0.178522916583784</v>
      </c>
      <c r="F9" s="17"/>
      <c r="G9" s="17">
        <v>0.25859721306649702</v>
      </c>
      <c r="H9" s="17">
        <v>0.23948520197579001</v>
      </c>
      <c r="I9" s="17">
        <v>0.23051188926907101</v>
      </c>
      <c r="J9" s="17">
        <v>0.214919126218625</v>
      </c>
      <c r="K9" s="17">
        <v>0.22453597477956799</v>
      </c>
      <c r="L9" s="17">
        <v>0.22763757496489301</v>
      </c>
      <c r="M9" s="17"/>
      <c r="N9" s="17">
        <v>0.31379408399987702</v>
      </c>
      <c r="O9" s="17">
        <v>0.23260606258095401</v>
      </c>
      <c r="P9" s="17">
        <v>0.195162630975935</v>
      </c>
      <c r="Q9" s="17">
        <v>0.176964352053398</v>
      </c>
      <c r="R9" s="17"/>
      <c r="S9" s="17">
        <v>0.30318179407321699</v>
      </c>
      <c r="T9" s="17">
        <v>0.20655078024851201</v>
      </c>
      <c r="U9" s="17">
        <v>0.21825770017806001</v>
      </c>
      <c r="V9" s="17">
        <v>0.235578785626569</v>
      </c>
      <c r="W9" s="17">
        <v>0.22860170069026201</v>
      </c>
      <c r="X9" s="17">
        <v>0.21819619757783101</v>
      </c>
      <c r="Y9" s="17">
        <v>0.23395938770302899</v>
      </c>
      <c r="Z9" s="17">
        <v>0.29107992373536101</v>
      </c>
      <c r="AA9" s="17">
        <v>0.229054627720673</v>
      </c>
      <c r="AB9" s="17">
        <v>0.214308120601125</v>
      </c>
      <c r="AC9" s="17">
        <v>0.14762911523049699</v>
      </c>
      <c r="AD9" s="17">
        <v>0.17024084038366599</v>
      </c>
      <c r="AE9" s="17"/>
      <c r="AF9" s="17">
        <v>0.19313079962631199</v>
      </c>
      <c r="AG9" s="17">
        <v>0.28725148382927002</v>
      </c>
      <c r="AH9" s="17">
        <v>0.17109813395363899</v>
      </c>
      <c r="AI9" s="17"/>
      <c r="AJ9" s="17">
        <v>0.19984524037816601</v>
      </c>
      <c r="AK9" s="17">
        <v>0.27479363428922998</v>
      </c>
      <c r="AL9" s="17">
        <v>0.29906934781806199</v>
      </c>
      <c r="AM9" s="17"/>
      <c r="AN9" s="17">
        <v>0.16791709344628</v>
      </c>
      <c r="AO9" s="17">
        <v>0.216211033582313</v>
      </c>
      <c r="AP9" s="17">
        <v>0.29558849112851698</v>
      </c>
      <c r="AQ9" s="17">
        <v>0.28944173413116397</v>
      </c>
      <c r="AR9" s="17">
        <v>0.51230045383417899</v>
      </c>
      <c r="AS9" s="17"/>
      <c r="AT9" s="17">
        <v>0.22992882964460401</v>
      </c>
      <c r="AU9" s="17">
        <v>0.24894516579246001</v>
      </c>
      <c r="AV9" s="17"/>
      <c r="AW9" s="17">
        <v>0.32937859429202299</v>
      </c>
      <c r="AX9" s="17">
        <v>0.18874482886539801</v>
      </c>
      <c r="AY9" s="17">
        <v>0.14005249190876701</v>
      </c>
    </row>
    <row r="10" spans="2:51">
      <c r="B10" s="18" t="s">
        <v>160</v>
      </c>
      <c r="C10" s="17">
        <v>0.40592851906980498</v>
      </c>
      <c r="D10" s="17">
        <v>0.41504411292897597</v>
      </c>
      <c r="E10" s="17">
        <v>0.39642953441166801</v>
      </c>
      <c r="F10" s="17"/>
      <c r="G10" s="17">
        <v>0.35905843995860498</v>
      </c>
      <c r="H10" s="17">
        <v>0.397752674351186</v>
      </c>
      <c r="I10" s="17">
        <v>0.40698845744804102</v>
      </c>
      <c r="J10" s="17">
        <v>0.43696843706879102</v>
      </c>
      <c r="K10" s="17">
        <v>0.39517864339249698</v>
      </c>
      <c r="L10" s="17">
        <v>0.41656443428183998</v>
      </c>
      <c r="M10" s="17"/>
      <c r="N10" s="17">
        <v>0.43647947065070097</v>
      </c>
      <c r="O10" s="17">
        <v>0.45572556011308202</v>
      </c>
      <c r="P10" s="17">
        <v>0.37399496081084899</v>
      </c>
      <c r="Q10" s="17">
        <v>0.34672299161595299</v>
      </c>
      <c r="R10" s="17"/>
      <c r="S10" s="17">
        <v>0.38937786020588899</v>
      </c>
      <c r="T10" s="17">
        <v>0.45387143704791999</v>
      </c>
      <c r="U10" s="17">
        <v>0.444120640995673</v>
      </c>
      <c r="V10" s="17">
        <v>0.342329840370863</v>
      </c>
      <c r="W10" s="17">
        <v>0.41783412466198</v>
      </c>
      <c r="X10" s="17">
        <v>0.42684063618576701</v>
      </c>
      <c r="Y10" s="17">
        <v>0.348051335880049</v>
      </c>
      <c r="Z10" s="17">
        <v>0.38032085364339502</v>
      </c>
      <c r="AA10" s="17">
        <v>0.376602963356931</v>
      </c>
      <c r="AB10" s="17">
        <v>0.43829257631091201</v>
      </c>
      <c r="AC10" s="17">
        <v>0.48364157963636301</v>
      </c>
      <c r="AD10" s="17">
        <v>0.36910581535353298</v>
      </c>
      <c r="AE10" s="17"/>
      <c r="AF10" s="17">
        <v>0.38387900496579103</v>
      </c>
      <c r="AG10" s="17">
        <v>0.45999030755992298</v>
      </c>
      <c r="AH10" s="17">
        <v>0.34402317021946999</v>
      </c>
      <c r="AI10" s="17"/>
      <c r="AJ10" s="17">
        <v>0.41984009303173903</v>
      </c>
      <c r="AK10" s="17">
        <v>0.40526720339565903</v>
      </c>
      <c r="AL10" s="17">
        <v>0.48019122047498403</v>
      </c>
      <c r="AM10" s="17"/>
      <c r="AN10" s="17">
        <v>0.35538218393140902</v>
      </c>
      <c r="AO10" s="17">
        <v>0.42146848747072901</v>
      </c>
      <c r="AP10" s="17">
        <v>0.43611023661575099</v>
      </c>
      <c r="AQ10" s="17">
        <v>0.44974384071483597</v>
      </c>
      <c r="AR10" s="17">
        <v>0.29530213999914101</v>
      </c>
      <c r="AS10" s="17"/>
      <c r="AT10" s="17">
        <v>0.40392857609684701</v>
      </c>
      <c r="AU10" s="17">
        <v>0.42243210707974699</v>
      </c>
      <c r="AV10" s="17"/>
      <c r="AW10" s="17">
        <v>0.45581633258177101</v>
      </c>
      <c r="AX10" s="17">
        <v>0.46336261279917301</v>
      </c>
      <c r="AY10" s="17">
        <v>0.343432576896676</v>
      </c>
    </row>
    <row r="11" spans="2:51" ht="30">
      <c r="B11" s="18" t="s">
        <v>161</v>
      </c>
      <c r="C11" s="17">
        <v>0.25320099779603999</v>
      </c>
      <c r="D11" s="17">
        <v>0.220319240346279</v>
      </c>
      <c r="E11" s="17">
        <v>0.28605811667018399</v>
      </c>
      <c r="F11" s="17"/>
      <c r="G11" s="17">
        <v>0.25257490280759798</v>
      </c>
      <c r="H11" s="17">
        <v>0.25612561977356102</v>
      </c>
      <c r="I11" s="17">
        <v>0.23770071859963701</v>
      </c>
      <c r="J11" s="17">
        <v>0.240590130750166</v>
      </c>
      <c r="K11" s="17">
        <v>0.26730765953963298</v>
      </c>
      <c r="L11" s="17">
        <v>0.26214321443006899</v>
      </c>
      <c r="M11" s="17"/>
      <c r="N11" s="17">
        <v>0.17281348532791499</v>
      </c>
      <c r="O11" s="17">
        <v>0.22340738103628399</v>
      </c>
      <c r="P11" s="17">
        <v>0.286309214189504</v>
      </c>
      <c r="Q11" s="17">
        <v>0.33838542542844502</v>
      </c>
      <c r="R11" s="17"/>
      <c r="S11" s="17">
        <v>0.23654084678504</v>
      </c>
      <c r="T11" s="17">
        <v>0.23635598526157001</v>
      </c>
      <c r="U11" s="17">
        <v>0.184349884466013</v>
      </c>
      <c r="V11" s="17">
        <v>0.28729870527485102</v>
      </c>
      <c r="W11" s="17">
        <v>0.26068332580623499</v>
      </c>
      <c r="X11" s="17">
        <v>0.23870394977916801</v>
      </c>
      <c r="Y11" s="17">
        <v>0.287284968624748</v>
      </c>
      <c r="Z11" s="17">
        <v>0.22105874578301901</v>
      </c>
      <c r="AA11" s="17">
        <v>0.27591712980586902</v>
      </c>
      <c r="AB11" s="17">
        <v>0.24424293140543901</v>
      </c>
      <c r="AC11" s="17">
        <v>0.26923190904079503</v>
      </c>
      <c r="AD11" s="17">
        <v>0.38212524722900598</v>
      </c>
      <c r="AE11" s="17"/>
      <c r="AF11" s="17">
        <v>0.29539200992425202</v>
      </c>
      <c r="AG11" s="17">
        <v>0.178921700269495</v>
      </c>
      <c r="AH11" s="17">
        <v>0.33164998885727598</v>
      </c>
      <c r="AI11" s="17"/>
      <c r="AJ11" s="17">
        <v>0.28702843811309903</v>
      </c>
      <c r="AK11" s="17">
        <v>0.22784767767922601</v>
      </c>
      <c r="AL11" s="17">
        <v>0.165843050552405</v>
      </c>
      <c r="AM11" s="17"/>
      <c r="AN11" s="17">
        <v>0.32857765823846102</v>
      </c>
      <c r="AO11" s="17">
        <v>0.25875018724520799</v>
      </c>
      <c r="AP11" s="17">
        <v>0.194480352792961</v>
      </c>
      <c r="AQ11" s="17">
        <v>0.15889272652448999</v>
      </c>
      <c r="AR11" s="17">
        <v>0.174050617890534</v>
      </c>
      <c r="AS11" s="17"/>
      <c r="AT11" s="17">
        <v>0.25699641950430901</v>
      </c>
      <c r="AU11" s="17">
        <v>0.221582274325829</v>
      </c>
      <c r="AV11" s="17"/>
      <c r="AW11" s="17">
        <v>0.156560535858418</v>
      </c>
      <c r="AX11" s="17">
        <v>0.245345582468037</v>
      </c>
      <c r="AY11" s="17">
        <v>0.352322836775526</v>
      </c>
    </row>
    <row r="12" spans="2:51">
      <c r="B12" s="18" t="s">
        <v>162</v>
      </c>
      <c r="C12" s="17">
        <v>5.4311615612147E-2</v>
      </c>
      <c r="D12" s="17">
        <v>3.9198742040530199E-2</v>
      </c>
      <c r="E12" s="17">
        <v>6.8163286027632497E-2</v>
      </c>
      <c r="F12" s="17"/>
      <c r="G12" s="17">
        <v>4.9487266462907298E-2</v>
      </c>
      <c r="H12" s="17">
        <v>5.2422335244493301E-2</v>
      </c>
      <c r="I12" s="17">
        <v>5.54714312845715E-2</v>
      </c>
      <c r="J12" s="17">
        <v>3.5722784194195001E-2</v>
      </c>
      <c r="K12" s="17">
        <v>5.8466523839644097E-2</v>
      </c>
      <c r="L12" s="17">
        <v>6.7541241949074696E-2</v>
      </c>
      <c r="M12" s="17"/>
      <c r="N12" s="17">
        <v>5.1468809610547499E-2</v>
      </c>
      <c r="O12" s="17">
        <v>3.7884818485084501E-2</v>
      </c>
      <c r="P12" s="17">
        <v>6.7106165701610307E-2</v>
      </c>
      <c r="Q12" s="17">
        <v>6.45739632129535E-2</v>
      </c>
      <c r="R12" s="17"/>
      <c r="S12" s="17">
        <v>2.4492080509699699E-2</v>
      </c>
      <c r="T12" s="17">
        <v>4.7293882865794001E-2</v>
      </c>
      <c r="U12" s="17">
        <v>7.7265101415421894E-2</v>
      </c>
      <c r="V12" s="17">
        <v>7.9481175106084198E-2</v>
      </c>
      <c r="W12" s="17">
        <v>4.9221285020413202E-2</v>
      </c>
      <c r="X12" s="17">
        <v>5.4980894308363303E-2</v>
      </c>
      <c r="Y12" s="17">
        <v>5.4069760961368799E-2</v>
      </c>
      <c r="Z12" s="17">
        <v>8.5756756357274005E-2</v>
      </c>
      <c r="AA12" s="17">
        <v>6.13782329233689E-2</v>
      </c>
      <c r="AB12" s="17">
        <v>4.0385085746861699E-2</v>
      </c>
      <c r="AC12" s="17">
        <v>5.0563630268200203E-2</v>
      </c>
      <c r="AD12" s="17">
        <v>5.3840180894374597E-2</v>
      </c>
      <c r="AE12" s="17"/>
      <c r="AF12" s="17">
        <v>7.2937412821298495E-2</v>
      </c>
      <c r="AG12" s="17">
        <v>3.2936229453036502E-2</v>
      </c>
      <c r="AH12" s="17">
        <v>6.1549236618632402E-2</v>
      </c>
      <c r="AI12" s="17"/>
      <c r="AJ12" s="17">
        <v>5.7308841311437299E-2</v>
      </c>
      <c r="AK12" s="17">
        <v>5.02307077893989E-2</v>
      </c>
      <c r="AL12" s="17">
        <v>2.6940134482437199E-2</v>
      </c>
      <c r="AM12" s="17"/>
      <c r="AN12" s="17">
        <v>5.8800445619276297E-2</v>
      </c>
      <c r="AO12" s="17">
        <v>6.4697578081761201E-2</v>
      </c>
      <c r="AP12" s="17">
        <v>2.8418178554836599E-2</v>
      </c>
      <c r="AQ12" s="17">
        <v>5.6638152249268797E-2</v>
      </c>
      <c r="AR12" s="17">
        <v>1.83467882761453E-2</v>
      </c>
      <c r="AS12" s="17"/>
      <c r="AT12" s="17">
        <v>5.4073807360007199E-2</v>
      </c>
      <c r="AU12" s="17">
        <v>5.6274220775631899E-2</v>
      </c>
      <c r="AV12" s="17"/>
      <c r="AW12" s="17">
        <v>2.8528645589872299E-2</v>
      </c>
      <c r="AX12" s="17">
        <v>6.6039563616473104E-2</v>
      </c>
      <c r="AY12" s="17">
        <v>7.7823161463376395E-2</v>
      </c>
    </row>
    <row r="13" spans="2:51">
      <c r="B13" s="18" t="s">
        <v>163</v>
      </c>
      <c r="C13" s="17">
        <v>2.1481591399371999E-2</v>
      </c>
      <c r="D13" s="17">
        <v>2.15765046269988E-2</v>
      </c>
      <c r="E13" s="17">
        <v>2.1589834939811901E-2</v>
      </c>
      <c r="F13" s="17"/>
      <c r="G13" s="17">
        <v>4.0336796988644702E-2</v>
      </c>
      <c r="H13" s="17">
        <v>2.8761135440894599E-2</v>
      </c>
      <c r="I13" s="17">
        <v>1.6389363013441401E-2</v>
      </c>
      <c r="J13" s="17">
        <v>3.7711042997267998E-2</v>
      </c>
      <c r="K13" s="17">
        <v>1.2829843972774899E-2</v>
      </c>
      <c r="L13" s="17">
        <v>5.70298857535112E-3</v>
      </c>
      <c r="M13" s="17"/>
      <c r="N13" s="17">
        <v>1.0204002251738099E-2</v>
      </c>
      <c r="O13" s="17">
        <v>1.6458285407655201E-2</v>
      </c>
      <c r="P13" s="17">
        <v>3.73336649612723E-2</v>
      </c>
      <c r="Q13" s="17">
        <v>2.2870113087065901E-2</v>
      </c>
      <c r="R13" s="17"/>
      <c r="S13" s="17">
        <v>2.0948061790462401E-2</v>
      </c>
      <c r="T13" s="17">
        <v>2.18211986925546E-2</v>
      </c>
      <c r="U13" s="17">
        <v>2.3119748495414798E-2</v>
      </c>
      <c r="V13" s="17">
        <v>2.3760063835577501E-2</v>
      </c>
      <c r="W13" s="17">
        <v>1.38042079226435E-2</v>
      </c>
      <c r="X13" s="17">
        <v>3.3906924268302899E-2</v>
      </c>
      <c r="Y13" s="17">
        <v>2.38285885125749E-2</v>
      </c>
      <c r="Z13" s="17">
        <v>0</v>
      </c>
      <c r="AA13" s="17">
        <v>2.1277694874605201E-2</v>
      </c>
      <c r="AB13" s="17">
        <v>2.60112938565807E-2</v>
      </c>
      <c r="AC13" s="17">
        <v>7.6877753431264196E-3</v>
      </c>
      <c r="AD13" s="17">
        <v>2.46879161394199E-2</v>
      </c>
      <c r="AE13" s="17"/>
      <c r="AF13" s="17">
        <v>2.2910152314846499E-2</v>
      </c>
      <c r="AG13" s="17">
        <v>1.51968657916606E-2</v>
      </c>
      <c r="AH13" s="17">
        <v>4.1043306696983098E-2</v>
      </c>
      <c r="AI13" s="17"/>
      <c r="AJ13" s="17">
        <v>1.7624058898502801E-2</v>
      </c>
      <c r="AK13" s="17">
        <v>1.6432185077199901E-2</v>
      </c>
      <c r="AL13" s="17">
        <v>0</v>
      </c>
      <c r="AM13" s="17"/>
      <c r="AN13" s="17">
        <v>3.26368843316069E-2</v>
      </c>
      <c r="AO13" s="17">
        <v>2.1592518647739201E-2</v>
      </c>
      <c r="AP13" s="17">
        <v>1.4411293367042201E-2</v>
      </c>
      <c r="AQ13" s="17">
        <v>8.2290516706117409E-3</v>
      </c>
      <c r="AR13" s="17">
        <v>0</v>
      </c>
      <c r="AS13" s="17"/>
      <c r="AT13" s="17">
        <v>2.2362062834689101E-2</v>
      </c>
      <c r="AU13" s="17">
        <v>1.53463322866927E-2</v>
      </c>
      <c r="AV13" s="17"/>
      <c r="AW13" s="17">
        <v>1.30658678299674E-2</v>
      </c>
      <c r="AX13" s="17">
        <v>2.20683554617114E-2</v>
      </c>
      <c r="AY13" s="17">
        <v>2.98437247832385E-2</v>
      </c>
    </row>
    <row r="14" spans="2:51">
      <c r="B14" s="18" t="s">
        <v>119</v>
      </c>
      <c r="C14" s="17">
        <v>3.4395437275363198E-2</v>
      </c>
      <c r="D14" s="17">
        <v>1.7304568000741701E-2</v>
      </c>
      <c r="E14" s="17">
        <v>4.9236311366919097E-2</v>
      </c>
      <c r="F14" s="17"/>
      <c r="G14" s="17">
        <v>3.9945380715747297E-2</v>
      </c>
      <c r="H14" s="17">
        <v>2.54530332140749E-2</v>
      </c>
      <c r="I14" s="17">
        <v>5.2938140385238898E-2</v>
      </c>
      <c r="J14" s="17">
        <v>3.4088478770954597E-2</v>
      </c>
      <c r="K14" s="17">
        <v>4.1681354475882802E-2</v>
      </c>
      <c r="L14" s="17">
        <v>2.04105457987716E-2</v>
      </c>
      <c r="M14" s="17"/>
      <c r="N14" s="17">
        <v>1.5240148159221501E-2</v>
      </c>
      <c r="O14" s="17">
        <v>3.3917892376939797E-2</v>
      </c>
      <c r="P14" s="17">
        <v>4.00933633608292E-2</v>
      </c>
      <c r="Q14" s="17">
        <v>5.04831546021847E-2</v>
      </c>
      <c r="R14" s="17"/>
      <c r="S14" s="17">
        <v>2.5459356635690801E-2</v>
      </c>
      <c r="T14" s="17">
        <v>3.4106715883649497E-2</v>
      </c>
      <c r="U14" s="17">
        <v>5.2886924449416901E-2</v>
      </c>
      <c r="V14" s="17">
        <v>3.1551429786054602E-2</v>
      </c>
      <c r="W14" s="17">
        <v>2.98553558984661E-2</v>
      </c>
      <c r="X14" s="17">
        <v>2.7371397880567E-2</v>
      </c>
      <c r="Y14" s="17">
        <v>5.2805958318230303E-2</v>
      </c>
      <c r="Z14" s="17">
        <v>2.1783720480950501E-2</v>
      </c>
      <c r="AA14" s="17">
        <v>3.5769351318554E-2</v>
      </c>
      <c r="AB14" s="17">
        <v>3.6759992079080997E-2</v>
      </c>
      <c r="AC14" s="17">
        <v>4.1245990481017999E-2</v>
      </c>
      <c r="AD14" s="17">
        <v>0</v>
      </c>
      <c r="AE14" s="17"/>
      <c r="AF14" s="17">
        <v>3.17506203474993E-2</v>
      </c>
      <c r="AG14" s="17">
        <v>2.5703413096613899E-2</v>
      </c>
      <c r="AH14" s="17">
        <v>5.0636163653999602E-2</v>
      </c>
      <c r="AI14" s="17"/>
      <c r="AJ14" s="17">
        <v>1.83533282670553E-2</v>
      </c>
      <c r="AK14" s="17">
        <v>2.5428591769286701E-2</v>
      </c>
      <c r="AL14" s="17">
        <v>2.79562466721111E-2</v>
      </c>
      <c r="AM14" s="17"/>
      <c r="AN14" s="17">
        <v>5.6685734432966997E-2</v>
      </c>
      <c r="AO14" s="17">
        <v>1.7280194972249301E-2</v>
      </c>
      <c r="AP14" s="17">
        <v>3.0991447540891798E-2</v>
      </c>
      <c r="AQ14" s="17">
        <v>3.7054494709629703E-2</v>
      </c>
      <c r="AR14" s="17">
        <v>0</v>
      </c>
      <c r="AS14" s="17"/>
      <c r="AT14" s="17">
        <v>3.27103045595439E-2</v>
      </c>
      <c r="AU14" s="17">
        <v>3.5419899739639299E-2</v>
      </c>
      <c r="AV14" s="17"/>
      <c r="AW14" s="17">
        <v>1.6650023847947702E-2</v>
      </c>
      <c r="AX14" s="17">
        <v>1.4439056789207301E-2</v>
      </c>
      <c r="AY14" s="17">
        <v>5.6525208172415901E-2</v>
      </c>
    </row>
    <row r="15" spans="2:51">
      <c r="B15" s="18" t="s">
        <v>164</v>
      </c>
      <c r="C15" s="21">
        <v>0.63661035791707699</v>
      </c>
      <c r="D15" s="21">
        <v>0.70160094498545</v>
      </c>
      <c r="E15" s="21">
        <v>0.574952450995452</v>
      </c>
      <c r="F15" s="21"/>
      <c r="G15" s="21">
        <v>0.61765565302510295</v>
      </c>
      <c r="H15" s="21">
        <v>0.63723787632697604</v>
      </c>
      <c r="I15" s="21">
        <v>0.63750034671711098</v>
      </c>
      <c r="J15" s="21">
        <v>0.65188756328741604</v>
      </c>
      <c r="K15" s="21">
        <v>0.61971461817206497</v>
      </c>
      <c r="L15" s="21">
        <v>0.64420200924673399</v>
      </c>
      <c r="M15" s="21"/>
      <c r="N15" s="21">
        <v>0.75027355465057799</v>
      </c>
      <c r="O15" s="21">
        <v>0.68833162269403603</v>
      </c>
      <c r="P15" s="21">
        <v>0.56915759178678405</v>
      </c>
      <c r="Q15" s="21">
        <v>0.52368734366935099</v>
      </c>
      <c r="R15" s="21"/>
      <c r="S15" s="21">
        <v>0.69255965427910704</v>
      </c>
      <c r="T15" s="21">
        <v>0.66042221729643202</v>
      </c>
      <c r="U15" s="21">
        <v>0.66237834117373395</v>
      </c>
      <c r="V15" s="21">
        <v>0.57790862599743198</v>
      </c>
      <c r="W15" s="21">
        <v>0.64643582535224198</v>
      </c>
      <c r="X15" s="21">
        <v>0.64503683376359899</v>
      </c>
      <c r="Y15" s="21">
        <v>0.58201072358307804</v>
      </c>
      <c r="Z15" s="21">
        <v>0.67140077737875603</v>
      </c>
      <c r="AA15" s="21">
        <v>0.60565759107760297</v>
      </c>
      <c r="AB15" s="21">
        <v>0.65260069691203804</v>
      </c>
      <c r="AC15" s="21">
        <v>0.63127069486686005</v>
      </c>
      <c r="AD15" s="21">
        <v>0.53934665573719898</v>
      </c>
      <c r="AE15" s="21"/>
      <c r="AF15" s="21">
        <v>0.57700980459210405</v>
      </c>
      <c r="AG15" s="21">
        <v>0.747241791389194</v>
      </c>
      <c r="AH15" s="21">
        <v>0.51512130417310897</v>
      </c>
      <c r="AI15" s="21"/>
      <c r="AJ15" s="21">
        <v>0.61968533340990495</v>
      </c>
      <c r="AK15" s="21">
        <v>0.68006083768488801</v>
      </c>
      <c r="AL15" s="21">
        <v>0.77926056829304702</v>
      </c>
      <c r="AM15" s="21"/>
      <c r="AN15" s="21">
        <v>0.523299277377689</v>
      </c>
      <c r="AO15" s="21">
        <v>0.63767952105304204</v>
      </c>
      <c r="AP15" s="21">
        <v>0.73169872774426803</v>
      </c>
      <c r="AQ15" s="21">
        <v>0.739185574846</v>
      </c>
      <c r="AR15" s="21">
        <v>0.80760259383332</v>
      </c>
      <c r="AS15" s="21"/>
      <c r="AT15" s="21">
        <v>0.633857405741451</v>
      </c>
      <c r="AU15" s="21">
        <v>0.67137727287220705</v>
      </c>
      <c r="AV15" s="21"/>
      <c r="AW15" s="21">
        <v>0.785194926873794</v>
      </c>
      <c r="AX15" s="21">
        <v>0.65210744166457102</v>
      </c>
      <c r="AY15" s="21">
        <v>0.48348506880544301</v>
      </c>
    </row>
    <row r="16" spans="2:51">
      <c r="B16" s="18" t="s">
        <v>165</v>
      </c>
      <c r="C16" s="21">
        <v>7.5793207011518995E-2</v>
      </c>
      <c r="D16" s="21">
        <v>6.0775246667529002E-2</v>
      </c>
      <c r="E16" s="21">
        <v>8.9753120967444394E-2</v>
      </c>
      <c r="F16" s="21"/>
      <c r="G16" s="21">
        <v>8.9824063451552E-2</v>
      </c>
      <c r="H16" s="21">
        <v>8.1183470685387796E-2</v>
      </c>
      <c r="I16" s="21">
        <v>7.1860794298012898E-2</v>
      </c>
      <c r="J16" s="21">
        <v>7.3433827191463005E-2</v>
      </c>
      <c r="K16" s="21">
        <v>7.1296367812419006E-2</v>
      </c>
      <c r="L16" s="21">
        <v>7.3244230524425802E-2</v>
      </c>
      <c r="M16" s="21"/>
      <c r="N16" s="21">
        <v>6.1672811862285598E-2</v>
      </c>
      <c r="O16" s="21">
        <v>5.4343103892739698E-2</v>
      </c>
      <c r="P16" s="21">
        <v>0.104439830662883</v>
      </c>
      <c r="Q16" s="21">
        <v>8.7444076300019297E-2</v>
      </c>
      <c r="R16" s="21"/>
      <c r="S16" s="21">
        <v>4.5440142300162002E-2</v>
      </c>
      <c r="T16" s="21">
        <v>6.9115081558348598E-2</v>
      </c>
      <c r="U16" s="21">
        <v>0.100384849910837</v>
      </c>
      <c r="V16" s="21">
        <v>0.103241238941662</v>
      </c>
      <c r="W16" s="21">
        <v>6.3025492943056705E-2</v>
      </c>
      <c r="X16" s="21">
        <v>8.8887818576666194E-2</v>
      </c>
      <c r="Y16" s="21">
        <v>7.7898349473943695E-2</v>
      </c>
      <c r="Z16" s="21">
        <v>8.5756756357274005E-2</v>
      </c>
      <c r="AA16" s="21">
        <v>8.2655927797973996E-2</v>
      </c>
      <c r="AB16" s="21">
        <v>6.6396379603442399E-2</v>
      </c>
      <c r="AC16" s="21">
        <v>5.82514056113266E-2</v>
      </c>
      <c r="AD16" s="21">
        <v>7.85280970337945E-2</v>
      </c>
      <c r="AE16" s="21"/>
      <c r="AF16" s="21">
        <v>9.5847565136144994E-2</v>
      </c>
      <c r="AG16" s="21">
        <v>4.8133095244697097E-2</v>
      </c>
      <c r="AH16" s="21">
        <v>0.102592543315616</v>
      </c>
      <c r="AI16" s="21"/>
      <c r="AJ16" s="21">
        <v>7.4932900209940104E-2</v>
      </c>
      <c r="AK16" s="21">
        <v>6.6662892866598794E-2</v>
      </c>
      <c r="AL16" s="21">
        <v>2.6940134482437199E-2</v>
      </c>
      <c r="AM16" s="21"/>
      <c r="AN16" s="21">
        <v>9.1437329950883203E-2</v>
      </c>
      <c r="AO16" s="21">
        <v>8.6290096729500401E-2</v>
      </c>
      <c r="AP16" s="21">
        <v>4.2829471921878901E-2</v>
      </c>
      <c r="AQ16" s="21">
        <v>6.4867203919880503E-2</v>
      </c>
      <c r="AR16" s="21">
        <v>1.83467882761453E-2</v>
      </c>
      <c r="AS16" s="21"/>
      <c r="AT16" s="21">
        <v>7.6435870194696304E-2</v>
      </c>
      <c r="AU16" s="21">
        <v>7.1620553062324704E-2</v>
      </c>
      <c r="AV16" s="21"/>
      <c r="AW16" s="21">
        <v>4.1594513419839697E-2</v>
      </c>
      <c r="AX16" s="21">
        <v>8.8107919078184493E-2</v>
      </c>
      <c r="AY16" s="21">
        <v>0.107666886246615</v>
      </c>
    </row>
    <row r="17" spans="2:51">
      <c r="B17" s="18" t="s">
        <v>140</v>
      </c>
      <c r="C17" s="22">
        <v>0.56081715090555795</v>
      </c>
      <c r="D17" s="22">
        <v>0.64082569831792102</v>
      </c>
      <c r="E17" s="22">
        <v>0.48519933002800802</v>
      </c>
      <c r="F17" s="22"/>
      <c r="G17" s="22">
        <v>0.52783158957355003</v>
      </c>
      <c r="H17" s="22">
        <v>0.55605440564158803</v>
      </c>
      <c r="I17" s="22">
        <v>0.56563955241909802</v>
      </c>
      <c r="J17" s="22">
        <v>0.57845373609595296</v>
      </c>
      <c r="K17" s="22">
        <v>0.54841825035964598</v>
      </c>
      <c r="L17" s="22">
        <v>0.57095777872230802</v>
      </c>
      <c r="M17" s="22"/>
      <c r="N17" s="22">
        <v>0.68860074278829297</v>
      </c>
      <c r="O17" s="22">
        <v>0.63398851880129603</v>
      </c>
      <c r="P17" s="22">
        <v>0.46471776112390101</v>
      </c>
      <c r="Q17" s="22">
        <v>0.436243267369332</v>
      </c>
      <c r="R17" s="22"/>
      <c r="S17" s="22">
        <v>0.64711951197894502</v>
      </c>
      <c r="T17" s="22">
        <v>0.59130713573808302</v>
      </c>
      <c r="U17" s="22">
        <v>0.56199349126289699</v>
      </c>
      <c r="V17" s="22">
        <v>0.474667387055771</v>
      </c>
      <c r="W17" s="22">
        <v>0.58341033240918605</v>
      </c>
      <c r="X17" s="22">
        <v>0.55614901518693205</v>
      </c>
      <c r="Y17" s="22">
        <v>0.50411237410913501</v>
      </c>
      <c r="Z17" s="22">
        <v>0.58564402102148205</v>
      </c>
      <c r="AA17" s="22">
        <v>0.52300166327962905</v>
      </c>
      <c r="AB17" s="22">
        <v>0.58620431730859501</v>
      </c>
      <c r="AC17" s="22">
        <v>0.57301928925553303</v>
      </c>
      <c r="AD17" s="22">
        <v>0.46081855870340499</v>
      </c>
      <c r="AE17" s="22"/>
      <c r="AF17" s="22">
        <v>0.48116223945595898</v>
      </c>
      <c r="AG17" s="22">
        <v>0.699108696144497</v>
      </c>
      <c r="AH17" s="22">
        <v>0.41252876085749401</v>
      </c>
      <c r="AI17" s="22"/>
      <c r="AJ17" s="22">
        <v>0.54475243319996502</v>
      </c>
      <c r="AK17" s="22">
        <v>0.61339794481828902</v>
      </c>
      <c r="AL17" s="22">
        <v>0.75232043381060998</v>
      </c>
      <c r="AM17" s="22"/>
      <c r="AN17" s="22">
        <v>0.431861947426806</v>
      </c>
      <c r="AO17" s="22">
        <v>0.55138942432354199</v>
      </c>
      <c r="AP17" s="22">
        <v>0.688869255822389</v>
      </c>
      <c r="AQ17" s="22">
        <v>0.67431837092612001</v>
      </c>
      <c r="AR17" s="22">
        <v>0.78925580555717501</v>
      </c>
      <c r="AS17" s="22"/>
      <c r="AT17" s="22">
        <v>0.557421535546754</v>
      </c>
      <c r="AU17" s="22">
        <v>0.59975671980988299</v>
      </c>
      <c r="AV17" s="22"/>
      <c r="AW17" s="22">
        <v>0.743600413453955</v>
      </c>
      <c r="AX17" s="22">
        <v>0.56399952258638597</v>
      </c>
      <c r="AY17" s="22">
        <v>0.37581818255882798</v>
      </c>
    </row>
    <row r="18" spans="2:51">
      <c r="B18" t="s">
        <v>18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1113</v>
      </c>
      <c r="D7" s="10">
        <v>547</v>
      </c>
      <c r="E7" s="10">
        <v>560</v>
      </c>
      <c r="F7" s="10"/>
      <c r="G7" s="10">
        <v>99</v>
      </c>
      <c r="H7" s="10">
        <v>151</v>
      </c>
      <c r="I7" s="10">
        <v>156</v>
      </c>
      <c r="J7" s="10">
        <v>196</v>
      </c>
      <c r="K7" s="10">
        <v>227</v>
      </c>
      <c r="L7" s="10">
        <v>284</v>
      </c>
      <c r="M7" s="10"/>
      <c r="N7" s="10">
        <v>312</v>
      </c>
      <c r="O7" s="10">
        <v>305</v>
      </c>
      <c r="P7" s="10">
        <v>234</v>
      </c>
      <c r="Q7" s="10">
        <v>256</v>
      </c>
      <c r="R7" s="10"/>
      <c r="S7" s="10">
        <v>107</v>
      </c>
      <c r="T7" s="10">
        <v>157</v>
      </c>
      <c r="U7" s="10">
        <v>104</v>
      </c>
      <c r="V7" s="10">
        <v>116</v>
      </c>
      <c r="W7" s="10">
        <v>86</v>
      </c>
      <c r="X7" s="10">
        <v>107</v>
      </c>
      <c r="Y7" s="10">
        <v>92</v>
      </c>
      <c r="Z7" s="10">
        <v>50</v>
      </c>
      <c r="AA7" s="10">
        <v>135</v>
      </c>
      <c r="AB7" s="10">
        <v>97</v>
      </c>
      <c r="AC7" s="10">
        <v>38</v>
      </c>
      <c r="AD7" s="10">
        <v>24</v>
      </c>
      <c r="AE7" s="10"/>
      <c r="AF7" s="10">
        <v>502</v>
      </c>
      <c r="AG7" s="10">
        <v>417</v>
      </c>
      <c r="AH7" s="10">
        <v>122</v>
      </c>
      <c r="AI7" s="10"/>
      <c r="AJ7" s="10">
        <v>266</v>
      </c>
      <c r="AK7" s="10">
        <v>342</v>
      </c>
      <c r="AL7" s="10">
        <v>79</v>
      </c>
      <c r="AM7" s="10"/>
      <c r="AN7" s="10">
        <v>239</v>
      </c>
      <c r="AO7" s="10">
        <v>191</v>
      </c>
      <c r="AP7" s="10">
        <v>247</v>
      </c>
      <c r="AQ7" s="10">
        <v>112</v>
      </c>
      <c r="AR7" s="10">
        <v>16</v>
      </c>
      <c r="AS7" s="10"/>
      <c r="AT7" s="10">
        <v>1018</v>
      </c>
      <c r="AU7" s="10">
        <v>86</v>
      </c>
      <c r="AV7" s="10"/>
      <c r="AW7" s="10">
        <v>519</v>
      </c>
      <c r="AX7" s="10">
        <v>106</v>
      </c>
      <c r="AY7" s="10">
        <v>488</v>
      </c>
    </row>
    <row r="8" spans="2:51" ht="30" customHeight="1">
      <c r="B8" s="11" t="s">
        <v>112</v>
      </c>
      <c r="C8" s="11">
        <v>1116</v>
      </c>
      <c r="D8" s="11">
        <v>562</v>
      </c>
      <c r="E8" s="11">
        <v>548</v>
      </c>
      <c r="F8" s="11"/>
      <c r="G8" s="11">
        <v>116</v>
      </c>
      <c r="H8" s="11">
        <v>187</v>
      </c>
      <c r="I8" s="11">
        <v>180</v>
      </c>
      <c r="J8" s="11">
        <v>196</v>
      </c>
      <c r="K8" s="11">
        <v>186</v>
      </c>
      <c r="L8" s="11">
        <v>251</v>
      </c>
      <c r="M8" s="11"/>
      <c r="N8" s="11">
        <v>283</v>
      </c>
      <c r="O8" s="11">
        <v>280</v>
      </c>
      <c r="P8" s="11">
        <v>272</v>
      </c>
      <c r="Q8" s="11">
        <v>275</v>
      </c>
      <c r="R8" s="11"/>
      <c r="S8" s="11">
        <v>132</v>
      </c>
      <c r="T8" s="11">
        <v>151</v>
      </c>
      <c r="U8" s="11">
        <v>88</v>
      </c>
      <c r="V8" s="11">
        <v>122</v>
      </c>
      <c r="W8" s="11">
        <v>82</v>
      </c>
      <c r="X8" s="11">
        <v>118</v>
      </c>
      <c r="Y8" s="11">
        <v>88</v>
      </c>
      <c r="Z8" s="11">
        <v>48</v>
      </c>
      <c r="AA8" s="11">
        <v>126</v>
      </c>
      <c r="AB8" s="11">
        <v>99</v>
      </c>
      <c r="AC8" s="11">
        <v>38</v>
      </c>
      <c r="AD8" s="11">
        <v>25</v>
      </c>
      <c r="AE8" s="11"/>
      <c r="AF8" s="11">
        <v>488</v>
      </c>
      <c r="AG8" s="11">
        <v>409</v>
      </c>
      <c r="AH8" s="11">
        <v>135</v>
      </c>
      <c r="AI8" s="11"/>
      <c r="AJ8" s="11">
        <v>257</v>
      </c>
      <c r="AK8" s="11">
        <v>350</v>
      </c>
      <c r="AL8" s="11">
        <v>78</v>
      </c>
      <c r="AM8" s="11"/>
      <c r="AN8" s="11">
        <v>240</v>
      </c>
      <c r="AO8" s="11">
        <v>198</v>
      </c>
      <c r="AP8" s="11">
        <v>246</v>
      </c>
      <c r="AQ8" s="11">
        <v>111</v>
      </c>
      <c r="AR8" s="11">
        <v>16</v>
      </c>
      <c r="AS8" s="11"/>
      <c r="AT8" s="11">
        <v>1007</v>
      </c>
      <c r="AU8" s="11">
        <v>100</v>
      </c>
      <c r="AV8" s="11"/>
      <c r="AW8" s="11">
        <v>498</v>
      </c>
      <c r="AX8" s="11">
        <v>112</v>
      </c>
      <c r="AY8" s="11">
        <v>507</v>
      </c>
    </row>
    <row r="9" spans="2:51">
      <c r="B9" s="18" t="s">
        <v>133</v>
      </c>
      <c r="C9" s="17">
        <v>0.113392772336543</v>
      </c>
      <c r="D9" s="17">
        <v>0.13435164810911801</v>
      </c>
      <c r="E9" s="17">
        <v>9.3174444713133894E-2</v>
      </c>
      <c r="F9" s="17"/>
      <c r="G9" s="17">
        <v>7.5922426117651307E-2</v>
      </c>
      <c r="H9" s="17">
        <v>0.153396869392559</v>
      </c>
      <c r="I9" s="17">
        <v>0.150513117457719</v>
      </c>
      <c r="J9" s="17">
        <v>8.9538511208443805E-2</v>
      </c>
      <c r="K9" s="17">
        <v>9.7143133286932498E-2</v>
      </c>
      <c r="L9" s="17">
        <v>0.105097753536808</v>
      </c>
      <c r="M9" s="17"/>
      <c r="N9" s="17">
        <v>0.17286944823804401</v>
      </c>
      <c r="O9" s="17">
        <v>0.10909622373887599</v>
      </c>
      <c r="P9" s="17">
        <v>8.8043232276347097E-2</v>
      </c>
      <c r="Q9" s="17">
        <v>8.09088989287291E-2</v>
      </c>
      <c r="R9" s="17"/>
      <c r="S9" s="17">
        <v>0.14051479874572101</v>
      </c>
      <c r="T9" s="17">
        <v>7.1731519890398596E-2</v>
      </c>
      <c r="U9" s="17">
        <v>0.12559309064848101</v>
      </c>
      <c r="V9" s="17">
        <v>0.11245568109543801</v>
      </c>
      <c r="W9" s="17">
        <v>0.11307087593243299</v>
      </c>
      <c r="X9" s="17">
        <v>0.127299433612996</v>
      </c>
      <c r="Y9" s="17">
        <v>0.132993133202366</v>
      </c>
      <c r="Z9" s="17">
        <v>9.4914138219244298E-2</v>
      </c>
      <c r="AA9" s="17">
        <v>0.12338394375660799</v>
      </c>
      <c r="AB9" s="17">
        <v>0.12712391587500299</v>
      </c>
      <c r="AC9" s="17">
        <v>4.0919058789777099E-2</v>
      </c>
      <c r="AD9" s="17">
        <v>9.0079290004821302E-2</v>
      </c>
      <c r="AE9" s="17"/>
      <c r="AF9" s="17">
        <v>0.10554352917619</v>
      </c>
      <c r="AG9" s="17">
        <v>0.13825159276280899</v>
      </c>
      <c r="AH9" s="17">
        <v>9.5675131666713903E-2</v>
      </c>
      <c r="AI9" s="17"/>
      <c r="AJ9" s="17">
        <v>0.13524810678224</v>
      </c>
      <c r="AK9" s="17">
        <v>0.128338747115744</v>
      </c>
      <c r="AL9" s="17">
        <v>0.15233240932834</v>
      </c>
      <c r="AM9" s="17"/>
      <c r="AN9" s="17">
        <v>7.8935276600761398E-2</v>
      </c>
      <c r="AO9" s="17">
        <v>0.102023897962875</v>
      </c>
      <c r="AP9" s="17">
        <v>0.173548989400196</v>
      </c>
      <c r="AQ9" s="17">
        <v>0.15358306098129201</v>
      </c>
      <c r="AR9" s="17">
        <v>0.303972437733945</v>
      </c>
      <c r="AS9" s="17"/>
      <c r="AT9" s="17">
        <v>0.100986130938599</v>
      </c>
      <c r="AU9" s="17">
        <v>0.23086375459342201</v>
      </c>
      <c r="AV9" s="17"/>
      <c r="AW9" s="17">
        <v>0.13408697391267499</v>
      </c>
      <c r="AX9" s="17">
        <v>0.15386561847208999</v>
      </c>
      <c r="AY9" s="17">
        <v>8.4164018643814301E-2</v>
      </c>
    </row>
    <row r="10" spans="2:51">
      <c r="B10" s="18" t="s">
        <v>134</v>
      </c>
      <c r="C10" s="17">
        <v>0.343777213878526</v>
      </c>
      <c r="D10" s="17">
        <v>0.35675595901308599</v>
      </c>
      <c r="E10" s="17">
        <v>0.32854880197460101</v>
      </c>
      <c r="F10" s="17"/>
      <c r="G10" s="17">
        <v>0.39432119559976297</v>
      </c>
      <c r="H10" s="17">
        <v>0.34556104756294997</v>
      </c>
      <c r="I10" s="17">
        <v>0.37183877098594698</v>
      </c>
      <c r="J10" s="17">
        <v>0.32495351363901198</v>
      </c>
      <c r="K10" s="17">
        <v>0.30588908343045901</v>
      </c>
      <c r="L10" s="17">
        <v>0.34179135048602399</v>
      </c>
      <c r="M10" s="17"/>
      <c r="N10" s="17">
        <v>0.40373276504575201</v>
      </c>
      <c r="O10" s="17">
        <v>0.35419305287228797</v>
      </c>
      <c r="P10" s="17">
        <v>0.36910696814504901</v>
      </c>
      <c r="Q10" s="17">
        <v>0.25064674513951901</v>
      </c>
      <c r="R10" s="17"/>
      <c r="S10" s="17">
        <v>0.31895233455038002</v>
      </c>
      <c r="T10" s="17">
        <v>0.41170694152118598</v>
      </c>
      <c r="U10" s="17">
        <v>0.36018553062437603</v>
      </c>
      <c r="V10" s="17">
        <v>0.28457029222181102</v>
      </c>
      <c r="W10" s="17">
        <v>0.37979404262086802</v>
      </c>
      <c r="X10" s="17">
        <v>0.34879106792805498</v>
      </c>
      <c r="Y10" s="17">
        <v>0.29738963811967001</v>
      </c>
      <c r="Z10" s="17">
        <v>0.20577577796313401</v>
      </c>
      <c r="AA10" s="17">
        <v>0.36436216633643698</v>
      </c>
      <c r="AB10" s="17">
        <v>0.386387543416567</v>
      </c>
      <c r="AC10" s="17">
        <v>0.31025003853095601</v>
      </c>
      <c r="AD10" s="17">
        <v>0.35775563517167902</v>
      </c>
      <c r="AE10" s="17"/>
      <c r="AF10" s="17">
        <v>0.31094509167755702</v>
      </c>
      <c r="AG10" s="17">
        <v>0.40246059511274301</v>
      </c>
      <c r="AH10" s="17">
        <v>0.288428334055508</v>
      </c>
      <c r="AI10" s="17"/>
      <c r="AJ10" s="17">
        <v>0.324711660331087</v>
      </c>
      <c r="AK10" s="17">
        <v>0.37946577348862798</v>
      </c>
      <c r="AL10" s="17">
        <v>0.37554224051246399</v>
      </c>
      <c r="AM10" s="17"/>
      <c r="AN10" s="17">
        <v>0.29475835783193999</v>
      </c>
      <c r="AO10" s="17">
        <v>0.29512647478071602</v>
      </c>
      <c r="AP10" s="17">
        <v>0.35334037578642302</v>
      </c>
      <c r="AQ10" s="17">
        <v>0.51897856609673898</v>
      </c>
      <c r="AR10" s="17">
        <v>0.35600692784312599</v>
      </c>
      <c r="AS10" s="17"/>
      <c r="AT10" s="17">
        <v>0.34927843669194197</v>
      </c>
      <c r="AU10" s="17">
        <v>0.28797500249427499</v>
      </c>
      <c r="AV10" s="17"/>
      <c r="AW10" s="17">
        <v>0.43605005087208398</v>
      </c>
      <c r="AX10" s="17">
        <v>0.35246544917247102</v>
      </c>
      <c r="AY10" s="17">
        <v>0.25130204261972999</v>
      </c>
    </row>
    <row r="11" spans="2:51">
      <c r="B11" s="18" t="s">
        <v>135</v>
      </c>
      <c r="C11" s="17">
        <v>0.27626346837948301</v>
      </c>
      <c r="D11" s="17">
        <v>0.28492429225231702</v>
      </c>
      <c r="E11" s="17">
        <v>0.268511400005709</v>
      </c>
      <c r="F11" s="17"/>
      <c r="G11" s="17">
        <v>0.220873828731494</v>
      </c>
      <c r="H11" s="17">
        <v>0.267519842298376</v>
      </c>
      <c r="I11" s="17">
        <v>0.20402243141781001</v>
      </c>
      <c r="J11" s="17">
        <v>0.296341938604536</v>
      </c>
      <c r="K11" s="17">
        <v>0.28042166768453902</v>
      </c>
      <c r="L11" s="17">
        <v>0.34130060533285</v>
      </c>
      <c r="M11" s="17"/>
      <c r="N11" s="17">
        <v>0.21115964278737701</v>
      </c>
      <c r="O11" s="17">
        <v>0.26301370140623898</v>
      </c>
      <c r="P11" s="17">
        <v>0.30609026617867502</v>
      </c>
      <c r="Q11" s="17">
        <v>0.32602613906372302</v>
      </c>
      <c r="R11" s="17"/>
      <c r="S11" s="17">
        <v>0.201590377289567</v>
      </c>
      <c r="T11" s="17">
        <v>0.28255804444844501</v>
      </c>
      <c r="U11" s="17">
        <v>0.26723410315023899</v>
      </c>
      <c r="V11" s="17">
        <v>0.34979454616740102</v>
      </c>
      <c r="W11" s="17">
        <v>0.24411865785689199</v>
      </c>
      <c r="X11" s="17">
        <v>0.27984736670263499</v>
      </c>
      <c r="Y11" s="17">
        <v>0.27324094393364301</v>
      </c>
      <c r="Z11" s="17">
        <v>0.37434451421300302</v>
      </c>
      <c r="AA11" s="17">
        <v>0.30788081994691102</v>
      </c>
      <c r="AB11" s="17">
        <v>0.23863012417458901</v>
      </c>
      <c r="AC11" s="17">
        <v>0.23643077410517199</v>
      </c>
      <c r="AD11" s="17">
        <v>0.26813775980604798</v>
      </c>
      <c r="AE11" s="17"/>
      <c r="AF11" s="17">
        <v>0.29783212466217301</v>
      </c>
      <c r="AG11" s="17">
        <v>0.24078536873308301</v>
      </c>
      <c r="AH11" s="17">
        <v>0.30270907521809898</v>
      </c>
      <c r="AI11" s="17"/>
      <c r="AJ11" s="17">
        <v>0.31177620397166</v>
      </c>
      <c r="AK11" s="17">
        <v>0.24232982718682899</v>
      </c>
      <c r="AL11" s="17">
        <v>0.24841865713609301</v>
      </c>
      <c r="AM11" s="17"/>
      <c r="AN11" s="17">
        <v>0.338880947321686</v>
      </c>
      <c r="AO11" s="17">
        <v>0.30282162095187898</v>
      </c>
      <c r="AP11" s="17">
        <v>0.222318854714595</v>
      </c>
      <c r="AQ11" s="17">
        <v>0.217615695428439</v>
      </c>
      <c r="AR11" s="17">
        <v>0.28705357554266198</v>
      </c>
      <c r="AS11" s="17"/>
      <c r="AT11" s="17">
        <v>0.28504251316511198</v>
      </c>
      <c r="AU11" s="17">
        <v>0.199176875887285</v>
      </c>
      <c r="AV11" s="17"/>
      <c r="AW11" s="17">
        <v>0.23318626526219799</v>
      </c>
      <c r="AX11" s="17">
        <v>0.24936045549761701</v>
      </c>
      <c r="AY11" s="17">
        <v>0.32446965670986699</v>
      </c>
    </row>
    <row r="12" spans="2:51">
      <c r="B12" s="18" t="s">
        <v>136</v>
      </c>
      <c r="C12" s="17">
        <v>0.147439457770733</v>
      </c>
      <c r="D12" s="17">
        <v>0.12738276441360899</v>
      </c>
      <c r="E12" s="17">
        <v>0.168032600645658</v>
      </c>
      <c r="F12" s="17"/>
      <c r="G12" s="17">
        <v>0.18614861659856699</v>
      </c>
      <c r="H12" s="17">
        <v>0.129949409020127</v>
      </c>
      <c r="I12" s="17">
        <v>0.14537470599876001</v>
      </c>
      <c r="J12" s="17">
        <v>0.152714162748358</v>
      </c>
      <c r="K12" s="17">
        <v>0.17460385467768599</v>
      </c>
      <c r="L12" s="17">
        <v>0.119779209193736</v>
      </c>
      <c r="M12" s="17"/>
      <c r="N12" s="17">
        <v>0.13699141230450401</v>
      </c>
      <c r="O12" s="17">
        <v>0.14997075848663</v>
      </c>
      <c r="P12" s="17">
        <v>0.124850381498505</v>
      </c>
      <c r="Q12" s="17">
        <v>0.18107155461979299</v>
      </c>
      <c r="R12" s="17"/>
      <c r="S12" s="17">
        <v>0.17675101370412999</v>
      </c>
      <c r="T12" s="17">
        <v>0.120138344807261</v>
      </c>
      <c r="U12" s="17">
        <v>0.174042825527008</v>
      </c>
      <c r="V12" s="17">
        <v>0.13652028093466101</v>
      </c>
      <c r="W12" s="17">
        <v>0.110287804566122</v>
      </c>
      <c r="X12" s="17">
        <v>0.167544695913762</v>
      </c>
      <c r="Y12" s="17">
        <v>0.118881885860961</v>
      </c>
      <c r="Z12" s="17">
        <v>0.23296992088215099</v>
      </c>
      <c r="AA12" s="17">
        <v>0.1023559440638</v>
      </c>
      <c r="AB12" s="17">
        <v>0.14947432112525599</v>
      </c>
      <c r="AC12" s="17">
        <v>0.26304046342416898</v>
      </c>
      <c r="AD12" s="17">
        <v>0.12563779636413699</v>
      </c>
      <c r="AE12" s="17"/>
      <c r="AF12" s="17">
        <v>0.15808858139700199</v>
      </c>
      <c r="AG12" s="17">
        <v>0.13900565143550001</v>
      </c>
      <c r="AH12" s="17">
        <v>0.11470534071270801</v>
      </c>
      <c r="AI12" s="17"/>
      <c r="AJ12" s="17">
        <v>0.13746383847051299</v>
      </c>
      <c r="AK12" s="17">
        <v>0.13937526662674801</v>
      </c>
      <c r="AL12" s="17">
        <v>0.12275289099666301</v>
      </c>
      <c r="AM12" s="17"/>
      <c r="AN12" s="17">
        <v>0.14832956641287601</v>
      </c>
      <c r="AO12" s="17">
        <v>0.166047343747875</v>
      </c>
      <c r="AP12" s="17">
        <v>0.15360819207096099</v>
      </c>
      <c r="AQ12" s="17">
        <v>4.3006548994054102E-2</v>
      </c>
      <c r="AR12" s="17">
        <v>0</v>
      </c>
      <c r="AS12" s="17"/>
      <c r="AT12" s="17">
        <v>0.14669443509239299</v>
      </c>
      <c r="AU12" s="17">
        <v>0.16083290513574</v>
      </c>
      <c r="AV12" s="17"/>
      <c r="AW12" s="17">
        <v>0.124792289307851</v>
      </c>
      <c r="AX12" s="17">
        <v>0.16223585094297599</v>
      </c>
      <c r="AY12" s="17">
        <v>0.16640587418702599</v>
      </c>
    </row>
    <row r="13" spans="2:51">
      <c r="B13" s="18" t="s">
        <v>137</v>
      </c>
      <c r="C13" s="17">
        <v>5.6407294951536298E-2</v>
      </c>
      <c r="D13" s="17">
        <v>6.5310312752873204E-2</v>
      </c>
      <c r="E13" s="17">
        <v>4.6029252686273801E-2</v>
      </c>
      <c r="F13" s="17"/>
      <c r="G13" s="17">
        <v>5.9297279429641497E-2</v>
      </c>
      <c r="H13" s="17">
        <v>4.9806253616907402E-2</v>
      </c>
      <c r="I13" s="17">
        <v>4.58848631644821E-2</v>
      </c>
      <c r="J13" s="17">
        <v>6.0219728915696498E-2</v>
      </c>
      <c r="K13" s="17">
        <v>8.9071057725899794E-2</v>
      </c>
      <c r="L13" s="17">
        <v>4.0334813606886802E-2</v>
      </c>
      <c r="M13" s="17"/>
      <c r="N13" s="17">
        <v>4.0857520519757003E-2</v>
      </c>
      <c r="O13" s="17">
        <v>5.2895550683095802E-2</v>
      </c>
      <c r="P13" s="17">
        <v>5.6974325509812601E-2</v>
      </c>
      <c r="Q13" s="17">
        <v>7.1709059810241199E-2</v>
      </c>
      <c r="R13" s="17"/>
      <c r="S13" s="17">
        <v>6.3179186997250003E-2</v>
      </c>
      <c r="T13" s="17">
        <v>5.8145626136175702E-2</v>
      </c>
      <c r="U13" s="17">
        <v>2.9444072447301801E-2</v>
      </c>
      <c r="V13" s="17">
        <v>7.4021458387487499E-2</v>
      </c>
      <c r="W13" s="17">
        <v>9.5103502910428003E-2</v>
      </c>
      <c r="X13" s="17">
        <v>2.7439485222067801E-2</v>
      </c>
      <c r="Y13" s="17">
        <v>8.3821083205859806E-2</v>
      </c>
      <c r="Z13" s="17">
        <v>7.5074913404906296E-2</v>
      </c>
      <c r="AA13" s="17">
        <v>4.0929073528391403E-2</v>
      </c>
      <c r="AB13" s="17">
        <v>2.73999770875691E-2</v>
      </c>
      <c r="AC13" s="17">
        <v>6.4978203590112998E-2</v>
      </c>
      <c r="AD13" s="17">
        <v>7.6851629191235907E-2</v>
      </c>
      <c r="AE13" s="17"/>
      <c r="AF13" s="17">
        <v>7.6294891842900101E-2</v>
      </c>
      <c r="AG13" s="17">
        <v>2.0355167716469301E-2</v>
      </c>
      <c r="AH13" s="17">
        <v>7.17056736205961E-2</v>
      </c>
      <c r="AI13" s="17"/>
      <c r="AJ13" s="17">
        <v>5.39088889713467E-2</v>
      </c>
      <c r="AK13" s="17">
        <v>4.9510852170402297E-2</v>
      </c>
      <c r="AL13" s="17">
        <v>3.9704729062473597E-2</v>
      </c>
      <c r="AM13" s="17"/>
      <c r="AN13" s="17">
        <v>6.4527471498056599E-2</v>
      </c>
      <c r="AO13" s="17">
        <v>8.9969330155865501E-2</v>
      </c>
      <c r="AP13" s="17">
        <v>3.7939998145659702E-2</v>
      </c>
      <c r="AQ13" s="17">
        <v>2.6312980757058499E-2</v>
      </c>
      <c r="AR13" s="17">
        <v>5.2967058880267502E-2</v>
      </c>
      <c r="AS13" s="17"/>
      <c r="AT13" s="17">
        <v>5.4258980274620901E-2</v>
      </c>
      <c r="AU13" s="17">
        <v>7.6748069887740494E-2</v>
      </c>
      <c r="AV13" s="17"/>
      <c r="AW13" s="17">
        <v>3.5422018398825098E-2</v>
      </c>
      <c r="AX13" s="17">
        <v>5.2316481514605197E-2</v>
      </c>
      <c r="AY13" s="17">
        <v>7.7904620063340702E-2</v>
      </c>
    </row>
    <row r="14" spans="2:51">
      <c r="B14" s="18" t="s">
        <v>119</v>
      </c>
      <c r="C14" s="17">
        <v>6.2719792683178704E-2</v>
      </c>
      <c r="D14" s="17">
        <v>3.1275023458996201E-2</v>
      </c>
      <c r="E14" s="17">
        <v>9.5703499974624406E-2</v>
      </c>
      <c r="F14" s="17"/>
      <c r="G14" s="17">
        <v>6.3436653522883496E-2</v>
      </c>
      <c r="H14" s="17">
        <v>5.3766578109081503E-2</v>
      </c>
      <c r="I14" s="17">
        <v>8.2366110975281903E-2</v>
      </c>
      <c r="J14" s="17">
        <v>7.6232144883953204E-2</v>
      </c>
      <c r="K14" s="17">
        <v>5.2871203194483699E-2</v>
      </c>
      <c r="L14" s="17">
        <v>5.1696267843695097E-2</v>
      </c>
      <c r="M14" s="17"/>
      <c r="N14" s="17">
        <v>3.4389211104565297E-2</v>
      </c>
      <c r="O14" s="17">
        <v>7.0830712812871205E-2</v>
      </c>
      <c r="P14" s="17">
        <v>5.4934826391611701E-2</v>
      </c>
      <c r="Q14" s="17">
        <v>8.9637602437994304E-2</v>
      </c>
      <c r="R14" s="17"/>
      <c r="S14" s="17">
        <v>9.9012288712952007E-2</v>
      </c>
      <c r="T14" s="17">
        <v>5.5719523196533699E-2</v>
      </c>
      <c r="U14" s="17">
        <v>4.3500377602594398E-2</v>
      </c>
      <c r="V14" s="17">
        <v>4.2637741193201399E-2</v>
      </c>
      <c r="W14" s="17">
        <v>5.7625116113257102E-2</v>
      </c>
      <c r="X14" s="17">
        <v>4.9077950620484097E-2</v>
      </c>
      <c r="Y14" s="17">
        <v>9.3673315677500493E-2</v>
      </c>
      <c r="Z14" s="17">
        <v>1.6920735317561299E-2</v>
      </c>
      <c r="AA14" s="17">
        <v>6.1088052367851399E-2</v>
      </c>
      <c r="AB14" s="17">
        <v>7.0984118321015602E-2</v>
      </c>
      <c r="AC14" s="17">
        <v>8.4381461559813797E-2</v>
      </c>
      <c r="AD14" s="17">
        <v>8.1537889462078406E-2</v>
      </c>
      <c r="AE14" s="17"/>
      <c r="AF14" s="17">
        <v>5.1295781244177399E-2</v>
      </c>
      <c r="AG14" s="17">
        <v>5.9141624239396E-2</v>
      </c>
      <c r="AH14" s="17">
        <v>0.126776444726375</v>
      </c>
      <c r="AI14" s="17"/>
      <c r="AJ14" s="17">
        <v>3.6891301473153899E-2</v>
      </c>
      <c r="AK14" s="17">
        <v>6.0979533411648801E-2</v>
      </c>
      <c r="AL14" s="17">
        <v>6.1249072963965402E-2</v>
      </c>
      <c r="AM14" s="17"/>
      <c r="AN14" s="17">
        <v>7.4568380334679496E-2</v>
      </c>
      <c r="AO14" s="17">
        <v>4.4011332400788403E-2</v>
      </c>
      <c r="AP14" s="17">
        <v>5.9243589882166603E-2</v>
      </c>
      <c r="AQ14" s="17">
        <v>4.0503147742417797E-2</v>
      </c>
      <c r="AR14" s="17">
        <v>0</v>
      </c>
      <c r="AS14" s="17"/>
      <c r="AT14" s="17">
        <v>6.3739503837332498E-2</v>
      </c>
      <c r="AU14" s="17">
        <v>4.4403392001538103E-2</v>
      </c>
      <c r="AV14" s="17"/>
      <c r="AW14" s="17">
        <v>3.6462402246366203E-2</v>
      </c>
      <c r="AX14" s="17">
        <v>2.9756144400241501E-2</v>
      </c>
      <c r="AY14" s="17">
        <v>9.5753787776222093E-2</v>
      </c>
    </row>
    <row r="15" spans="2:51">
      <c r="B15" s="18" t="s">
        <v>138</v>
      </c>
      <c r="C15" s="21">
        <v>0.45716998621506899</v>
      </c>
      <c r="D15" s="21">
        <v>0.49110760712220403</v>
      </c>
      <c r="E15" s="21">
        <v>0.42172324668773498</v>
      </c>
      <c r="F15" s="21"/>
      <c r="G15" s="21">
        <v>0.47024362171741402</v>
      </c>
      <c r="H15" s="21">
        <v>0.49895791695550801</v>
      </c>
      <c r="I15" s="21">
        <v>0.52235188844366598</v>
      </c>
      <c r="J15" s="21">
        <v>0.41449202484745601</v>
      </c>
      <c r="K15" s="21">
        <v>0.40303221671739198</v>
      </c>
      <c r="L15" s="21">
        <v>0.446889104022832</v>
      </c>
      <c r="M15" s="21"/>
      <c r="N15" s="21">
        <v>0.57660221328379602</v>
      </c>
      <c r="O15" s="21">
        <v>0.46328927661116398</v>
      </c>
      <c r="P15" s="21">
        <v>0.45715020042139598</v>
      </c>
      <c r="Q15" s="21">
        <v>0.331555644068249</v>
      </c>
      <c r="R15" s="21"/>
      <c r="S15" s="21">
        <v>0.459467133296101</v>
      </c>
      <c r="T15" s="21">
        <v>0.48343846141158497</v>
      </c>
      <c r="U15" s="21">
        <v>0.48577862127285598</v>
      </c>
      <c r="V15" s="21">
        <v>0.39702597331724898</v>
      </c>
      <c r="W15" s="21">
        <v>0.492864918553301</v>
      </c>
      <c r="X15" s="21">
        <v>0.47609050154105098</v>
      </c>
      <c r="Y15" s="21">
        <v>0.43038277132203601</v>
      </c>
      <c r="Z15" s="21">
        <v>0.300689916182378</v>
      </c>
      <c r="AA15" s="21">
        <v>0.48774611009304603</v>
      </c>
      <c r="AB15" s="21">
        <v>0.51351145929157105</v>
      </c>
      <c r="AC15" s="21">
        <v>0.35116909732073298</v>
      </c>
      <c r="AD15" s="21">
        <v>0.44783492517649998</v>
      </c>
      <c r="AE15" s="21"/>
      <c r="AF15" s="21">
        <v>0.41648862085374699</v>
      </c>
      <c r="AG15" s="21">
        <v>0.54071218787555198</v>
      </c>
      <c r="AH15" s="21">
        <v>0.38410346572222198</v>
      </c>
      <c r="AI15" s="21"/>
      <c r="AJ15" s="21">
        <v>0.45995976711332698</v>
      </c>
      <c r="AK15" s="21">
        <v>0.50780452060437098</v>
      </c>
      <c r="AL15" s="21">
        <v>0.52787464984080401</v>
      </c>
      <c r="AM15" s="21"/>
      <c r="AN15" s="21">
        <v>0.37369363443270198</v>
      </c>
      <c r="AO15" s="21">
        <v>0.397150372743591</v>
      </c>
      <c r="AP15" s="21">
        <v>0.526889365186618</v>
      </c>
      <c r="AQ15" s="21">
        <v>0.67256162707803002</v>
      </c>
      <c r="AR15" s="21">
        <v>0.65997936557707004</v>
      </c>
      <c r="AS15" s="21"/>
      <c r="AT15" s="21">
        <v>0.45026456763054101</v>
      </c>
      <c r="AU15" s="21">
        <v>0.518838757087697</v>
      </c>
      <c r="AV15" s="21"/>
      <c r="AW15" s="21">
        <v>0.57013702478475903</v>
      </c>
      <c r="AX15" s="21">
        <v>0.50633106764456004</v>
      </c>
      <c r="AY15" s="21">
        <v>0.335466061263545</v>
      </c>
    </row>
    <row r="16" spans="2:51">
      <c r="B16" s="18" t="s">
        <v>139</v>
      </c>
      <c r="C16" s="21">
        <v>0.20384675272227001</v>
      </c>
      <c r="D16" s="21">
        <v>0.19269307716648301</v>
      </c>
      <c r="E16" s="21">
        <v>0.21406185333193201</v>
      </c>
      <c r="F16" s="21"/>
      <c r="G16" s="21">
        <v>0.24544589602820799</v>
      </c>
      <c r="H16" s="21">
        <v>0.17975566263703399</v>
      </c>
      <c r="I16" s="21">
        <v>0.19125956916324199</v>
      </c>
      <c r="J16" s="21">
        <v>0.21293389166405399</v>
      </c>
      <c r="K16" s="21">
        <v>0.26367491240358598</v>
      </c>
      <c r="L16" s="21">
        <v>0.16011402280062301</v>
      </c>
      <c r="M16" s="21"/>
      <c r="N16" s="21">
        <v>0.17784893282426101</v>
      </c>
      <c r="O16" s="21">
        <v>0.20286630916972501</v>
      </c>
      <c r="P16" s="21">
        <v>0.18182470700831799</v>
      </c>
      <c r="Q16" s="21">
        <v>0.25278061443003402</v>
      </c>
      <c r="R16" s="21"/>
      <c r="S16" s="21">
        <v>0.23993020070137999</v>
      </c>
      <c r="T16" s="21">
        <v>0.17828397094343701</v>
      </c>
      <c r="U16" s="21">
        <v>0.20348689797430999</v>
      </c>
      <c r="V16" s="21">
        <v>0.21054173932214901</v>
      </c>
      <c r="W16" s="21">
        <v>0.20539130747654999</v>
      </c>
      <c r="X16" s="21">
        <v>0.19498418113582999</v>
      </c>
      <c r="Y16" s="21">
        <v>0.20270296906682</v>
      </c>
      <c r="Z16" s="21">
        <v>0.30804483428705698</v>
      </c>
      <c r="AA16" s="21">
        <v>0.143285017592192</v>
      </c>
      <c r="AB16" s="21">
        <v>0.17687429821282499</v>
      </c>
      <c r="AC16" s="21">
        <v>0.32801866701428201</v>
      </c>
      <c r="AD16" s="21">
        <v>0.202489425555373</v>
      </c>
      <c r="AE16" s="21"/>
      <c r="AF16" s="21">
        <v>0.234383473239902</v>
      </c>
      <c r="AG16" s="21">
        <v>0.15936081915196901</v>
      </c>
      <c r="AH16" s="21">
        <v>0.18641101433330401</v>
      </c>
      <c r="AI16" s="21"/>
      <c r="AJ16" s="21">
        <v>0.19137272744186001</v>
      </c>
      <c r="AK16" s="21">
        <v>0.188886118797151</v>
      </c>
      <c r="AL16" s="21">
        <v>0.162457620059137</v>
      </c>
      <c r="AM16" s="21"/>
      <c r="AN16" s="21">
        <v>0.21285703791093299</v>
      </c>
      <c r="AO16" s="21">
        <v>0.256016673903741</v>
      </c>
      <c r="AP16" s="21">
        <v>0.19154819021662001</v>
      </c>
      <c r="AQ16" s="21">
        <v>6.9319529751112594E-2</v>
      </c>
      <c r="AR16" s="21">
        <v>5.2967058880267502E-2</v>
      </c>
      <c r="AS16" s="21"/>
      <c r="AT16" s="21">
        <v>0.200953415367014</v>
      </c>
      <c r="AU16" s="21">
        <v>0.23758097502348</v>
      </c>
      <c r="AV16" s="21"/>
      <c r="AW16" s="21">
        <v>0.160214307706676</v>
      </c>
      <c r="AX16" s="21">
        <v>0.21455233245758101</v>
      </c>
      <c r="AY16" s="21">
        <v>0.24431049425036599</v>
      </c>
    </row>
    <row r="17" spans="2:51">
      <c r="B17" s="18" t="s">
        <v>140</v>
      </c>
      <c r="C17" s="22">
        <v>0.2533232334928</v>
      </c>
      <c r="D17" s="22">
        <v>0.29841452995572099</v>
      </c>
      <c r="E17" s="22">
        <v>0.207661393355802</v>
      </c>
      <c r="F17" s="22"/>
      <c r="G17" s="22">
        <v>0.224797725689206</v>
      </c>
      <c r="H17" s="22">
        <v>0.31920225431847399</v>
      </c>
      <c r="I17" s="22">
        <v>0.33109231928042399</v>
      </c>
      <c r="J17" s="22">
        <v>0.20155813318340199</v>
      </c>
      <c r="K17" s="22">
        <v>0.139357304313806</v>
      </c>
      <c r="L17" s="22">
        <v>0.28677508122220902</v>
      </c>
      <c r="M17" s="22"/>
      <c r="N17" s="22">
        <v>0.39875328045953401</v>
      </c>
      <c r="O17" s="22">
        <v>0.260422967441439</v>
      </c>
      <c r="P17" s="22">
        <v>0.27532549341307799</v>
      </c>
      <c r="Q17" s="22">
        <v>7.8775029638214505E-2</v>
      </c>
      <c r="R17" s="22"/>
      <c r="S17" s="22">
        <v>0.21953693259472001</v>
      </c>
      <c r="T17" s="22">
        <v>0.30515449046814802</v>
      </c>
      <c r="U17" s="22">
        <v>0.28229172329854701</v>
      </c>
      <c r="V17" s="22">
        <v>0.186484233995101</v>
      </c>
      <c r="W17" s="22">
        <v>0.28747361107675101</v>
      </c>
      <c r="X17" s="22">
        <v>0.28110632040522199</v>
      </c>
      <c r="Y17" s="22">
        <v>0.227679802255216</v>
      </c>
      <c r="Z17" s="22">
        <v>-7.3549181046789203E-3</v>
      </c>
      <c r="AA17" s="22">
        <v>0.34446109250085399</v>
      </c>
      <c r="AB17" s="22">
        <v>0.33663716107874597</v>
      </c>
      <c r="AC17" s="22">
        <v>2.3150430306450798E-2</v>
      </c>
      <c r="AD17" s="22">
        <v>0.24534549962112701</v>
      </c>
      <c r="AE17" s="22"/>
      <c r="AF17" s="22">
        <v>0.182105147613845</v>
      </c>
      <c r="AG17" s="22">
        <v>0.381351368723583</v>
      </c>
      <c r="AH17" s="22">
        <v>0.197692451388919</v>
      </c>
      <c r="AI17" s="22"/>
      <c r="AJ17" s="22">
        <v>0.26858703967146702</v>
      </c>
      <c r="AK17" s="22">
        <v>0.31891840180722097</v>
      </c>
      <c r="AL17" s="22">
        <v>0.36541702978166701</v>
      </c>
      <c r="AM17" s="22"/>
      <c r="AN17" s="22">
        <v>0.16083659652176899</v>
      </c>
      <c r="AO17" s="22">
        <v>0.141133698839851</v>
      </c>
      <c r="AP17" s="22">
        <v>0.33534117496999799</v>
      </c>
      <c r="AQ17" s="22">
        <v>0.60324209732691803</v>
      </c>
      <c r="AR17" s="22">
        <v>0.60701230669680295</v>
      </c>
      <c r="AS17" s="22"/>
      <c r="AT17" s="22">
        <v>0.24931115226352701</v>
      </c>
      <c r="AU17" s="22">
        <v>0.28125778206421698</v>
      </c>
      <c r="AV17" s="22"/>
      <c r="AW17" s="22">
        <v>0.40992271707808298</v>
      </c>
      <c r="AX17" s="22">
        <v>0.291778735186979</v>
      </c>
      <c r="AY17" s="22">
        <v>9.1155567013178507E-2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1113</v>
      </c>
      <c r="D7" s="10">
        <v>547</v>
      </c>
      <c r="E7" s="10">
        <v>560</v>
      </c>
      <c r="F7" s="10"/>
      <c r="G7" s="10">
        <v>99</v>
      </c>
      <c r="H7" s="10">
        <v>151</v>
      </c>
      <c r="I7" s="10">
        <v>156</v>
      </c>
      <c r="J7" s="10">
        <v>196</v>
      </c>
      <c r="K7" s="10">
        <v>227</v>
      </c>
      <c r="L7" s="10">
        <v>284</v>
      </c>
      <c r="M7" s="10"/>
      <c r="N7" s="10">
        <v>312</v>
      </c>
      <c r="O7" s="10">
        <v>305</v>
      </c>
      <c r="P7" s="10">
        <v>234</v>
      </c>
      <c r="Q7" s="10">
        <v>256</v>
      </c>
      <c r="R7" s="10"/>
      <c r="S7" s="10">
        <v>107</v>
      </c>
      <c r="T7" s="10">
        <v>157</v>
      </c>
      <c r="U7" s="10">
        <v>104</v>
      </c>
      <c r="V7" s="10">
        <v>116</v>
      </c>
      <c r="W7" s="10">
        <v>86</v>
      </c>
      <c r="X7" s="10">
        <v>107</v>
      </c>
      <c r="Y7" s="10">
        <v>92</v>
      </c>
      <c r="Z7" s="10">
        <v>50</v>
      </c>
      <c r="AA7" s="10">
        <v>135</v>
      </c>
      <c r="AB7" s="10">
        <v>97</v>
      </c>
      <c r="AC7" s="10">
        <v>38</v>
      </c>
      <c r="AD7" s="10">
        <v>24</v>
      </c>
      <c r="AE7" s="10"/>
      <c r="AF7" s="10">
        <v>502</v>
      </c>
      <c r="AG7" s="10">
        <v>417</v>
      </c>
      <c r="AH7" s="10">
        <v>122</v>
      </c>
      <c r="AI7" s="10"/>
      <c r="AJ7" s="10">
        <v>266</v>
      </c>
      <c r="AK7" s="10">
        <v>342</v>
      </c>
      <c r="AL7" s="10">
        <v>79</v>
      </c>
      <c r="AM7" s="10"/>
      <c r="AN7" s="10">
        <v>239</v>
      </c>
      <c r="AO7" s="10">
        <v>191</v>
      </c>
      <c r="AP7" s="10">
        <v>247</v>
      </c>
      <c r="AQ7" s="10">
        <v>112</v>
      </c>
      <c r="AR7" s="10">
        <v>16</v>
      </c>
      <c r="AS7" s="10"/>
      <c r="AT7" s="10">
        <v>1018</v>
      </c>
      <c r="AU7" s="10">
        <v>86</v>
      </c>
      <c r="AV7" s="10"/>
      <c r="AW7" s="10">
        <v>519</v>
      </c>
      <c r="AX7" s="10">
        <v>106</v>
      </c>
      <c r="AY7" s="10">
        <v>488</v>
      </c>
    </row>
    <row r="8" spans="2:51" ht="30" customHeight="1">
      <c r="B8" s="11" t="s">
        <v>112</v>
      </c>
      <c r="C8" s="11">
        <v>1116</v>
      </c>
      <c r="D8" s="11">
        <v>562</v>
      </c>
      <c r="E8" s="11">
        <v>548</v>
      </c>
      <c r="F8" s="11"/>
      <c r="G8" s="11">
        <v>116</v>
      </c>
      <c r="H8" s="11">
        <v>187</v>
      </c>
      <c r="I8" s="11">
        <v>180</v>
      </c>
      <c r="J8" s="11">
        <v>196</v>
      </c>
      <c r="K8" s="11">
        <v>186</v>
      </c>
      <c r="L8" s="11">
        <v>251</v>
      </c>
      <c r="M8" s="11"/>
      <c r="N8" s="11">
        <v>283</v>
      </c>
      <c r="O8" s="11">
        <v>280</v>
      </c>
      <c r="P8" s="11">
        <v>272</v>
      </c>
      <c r="Q8" s="11">
        <v>275</v>
      </c>
      <c r="R8" s="11"/>
      <c r="S8" s="11">
        <v>132</v>
      </c>
      <c r="T8" s="11">
        <v>151</v>
      </c>
      <c r="U8" s="11">
        <v>88</v>
      </c>
      <c r="V8" s="11">
        <v>122</v>
      </c>
      <c r="W8" s="11">
        <v>82</v>
      </c>
      <c r="X8" s="11">
        <v>118</v>
      </c>
      <c r="Y8" s="11">
        <v>88</v>
      </c>
      <c r="Z8" s="11">
        <v>48</v>
      </c>
      <c r="AA8" s="11">
        <v>126</v>
      </c>
      <c r="AB8" s="11">
        <v>99</v>
      </c>
      <c r="AC8" s="11">
        <v>38</v>
      </c>
      <c r="AD8" s="11">
        <v>25</v>
      </c>
      <c r="AE8" s="11"/>
      <c r="AF8" s="11">
        <v>488</v>
      </c>
      <c r="AG8" s="11">
        <v>409</v>
      </c>
      <c r="AH8" s="11">
        <v>135</v>
      </c>
      <c r="AI8" s="11"/>
      <c r="AJ8" s="11">
        <v>257</v>
      </c>
      <c r="AK8" s="11">
        <v>350</v>
      </c>
      <c r="AL8" s="11">
        <v>78</v>
      </c>
      <c r="AM8" s="11"/>
      <c r="AN8" s="11">
        <v>240</v>
      </c>
      <c r="AO8" s="11">
        <v>198</v>
      </c>
      <c r="AP8" s="11">
        <v>246</v>
      </c>
      <c r="AQ8" s="11">
        <v>111</v>
      </c>
      <c r="AR8" s="11">
        <v>16</v>
      </c>
      <c r="AS8" s="11"/>
      <c r="AT8" s="11">
        <v>1007</v>
      </c>
      <c r="AU8" s="11">
        <v>100</v>
      </c>
      <c r="AV8" s="11"/>
      <c r="AW8" s="11">
        <v>498</v>
      </c>
      <c r="AX8" s="11">
        <v>112</v>
      </c>
      <c r="AY8" s="11">
        <v>507</v>
      </c>
    </row>
    <row r="9" spans="2:51">
      <c r="B9" s="18" t="s">
        <v>133</v>
      </c>
      <c r="C9" s="17">
        <v>0.101440971139484</v>
      </c>
      <c r="D9" s="17">
        <v>0.14204318293399901</v>
      </c>
      <c r="E9" s="17">
        <v>6.09278336502658E-2</v>
      </c>
      <c r="F9" s="17"/>
      <c r="G9" s="17">
        <v>7.0353149811109697E-2</v>
      </c>
      <c r="H9" s="17">
        <v>0.123591518819565</v>
      </c>
      <c r="I9" s="17">
        <v>0.109923403010364</v>
      </c>
      <c r="J9" s="17">
        <v>7.0610721494418494E-2</v>
      </c>
      <c r="K9" s="17">
        <v>0.11393182191354401</v>
      </c>
      <c r="L9" s="17">
        <v>0.10814067191828</v>
      </c>
      <c r="M9" s="17"/>
      <c r="N9" s="17">
        <v>0.14413524031722</v>
      </c>
      <c r="O9" s="17">
        <v>0.104027527489176</v>
      </c>
      <c r="P9" s="17">
        <v>8.2332329697337794E-2</v>
      </c>
      <c r="Q9" s="17">
        <v>7.2954876476990796E-2</v>
      </c>
      <c r="R9" s="17"/>
      <c r="S9" s="17">
        <v>0.102907050800831</v>
      </c>
      <c r="T9" s="17">
        <v>9.1679789199391501E-2</v>
      </c>
      <c r="U9" s="17">
        <v>0.107025735170188</v>
      </c>
      <c r="V9" s="17">
        <v>0.115873363982419</v>
      </c>
      <c r="W9" s="17">
        <v>0.11555394274799299</v>
      </c>
      <c r="X9" s="17">
        <v>9.3801871630227698E-2</v>
      </c>
      <c r="Y9" s="17">
        <v>0.12313945914110901</v>
      </c>
      <c r="Z9" s="17">
        <v>8.0983736157124495E-2</v>
      </c>
      <c r="AA9" s="17">
        <v>8.2641043302748296E-2</v>
      </c>
      <c r="AB9" s="17">
        <v>0.12786540397958401</v>
      </c>
      <c r="AC9" s="17">
        <v>0.105985014723585</v>
      </c>
      <c r="AD9" s="17">
        <v>0</v>
      </c>
      <c r="AE9" s="17"/>
      <c r="AF9" s="17">
        <v>9.0968477587730801E-2</v>
      </c>
      <c r="AG9" s="17">
        <v>0.135658145942572</v>
      </c>
      <c r="AH9" s="17">
        <v>8.7482789312946702E-2</v>
      </c>
      <c r="AI9" s="17"/>
      <c r="AJ9" s="17">
        <v>0.117563344742103</v>
      </c>
      <c r="AK9" s="17">
        <v>0.109163122119388</v>
      </c>
      <c r="AL9" s="17">
        <v>0.13744540966006799</v>
      </c>
      <c r="AM9" s="17"/>
      <c r="AN9" s="17">
        <v>7.0742286524015999E-2</v>
      </c>
      <c r="AO9" s="17">
        <v>9.9710141533314006E-2</v>
      </c>
      <c r="AP9" s="17">
        <v>0.13154213447968499</v>
      </c>
      <c r="AQ9" s="17">
        <v>0.149058559983648</v>
      </c>
      <c r="AR9" s="17">
        <v>0.29150498049398399</v>
      </c>
      <c r="AS9" s="17"/>
      <c r="AT9" s="17">
        <v>9.6884420194495099E-2</v>
      </c>
      <c r="AU9" s="17">
        <v>0.12686068293598499</v>
      </c>
      <c r="AV9" s="17"/>
      <c r="AW9" s="17">
        <v>0.139412568643037</v>
      </c>
      <c r="AX9" s="17">
        <v>0.14471798068241401</v>
      </c>
      <c r="AY9" s="17">
        <v>5.4637495019727603E-2</v>
      </c>
    </row>
    <row r="10" spans="2:51">
      <c r="B10" s="18" t="s">
        <v>134</v>
      </c>
      <c r="C10" s="17">
        <v>0.33775708135133298</v>
      </c>
      <c r="D10" s="17">
        <v>0.384325435186046</v>
      </c>
      <c r="E10" s="17">
        <v>0.28598101244853902</v>
      </c>
      <c r="F10" s="17"/>
      <c r="G10" s="17">
        <v>0.35413317768212399</v>
      </c>
      <c r="H10" s="17">
        <v>0.39449552585230802</v>
      </c>
      <c r="I10" s="17">
        <v>0.32665870323160501</v>
      </c>
      <c r="J10" s="17">
        <v>0.32728226635058399</v>
      </c>
      <c r="K10" s="17">
        <v>0.24547386210380501</v>
      </c>
      <c r="L10" s="17">
        <v>0.37252558532796898</v>
      </c>
      <c r="M10" s="17"/>
      <c r="N10" s="17">
        <v>0.40563612282216599</v>
      </c>
      <c r="O10" s="17">
        <v>0.30974595016960899</v>
      </c>
      <c r="P10" s="17">
        <v>0.34160654541597002</v>
      </c>
      <c r="Q10" s="17">
        <v>0.29975622632203103</v>
      </c>
      <c r="R10" s="17"/>
      <c r="S10" s="17">
        <v>0.312643610553968</v>
      </c>
      <c r="T10" s="17">
        <v>0.32927903378975998</v>
      </c>
      <c r="U10" s="17">
        <v>0.49094882593339101</v>
      </c>
      <c r="V10" s="17">
        <v>0.31209201176539397</v>
      </c>
      <c r="W10" s="17">
        <v>0.31772291013925302</v>
      </c>
      <c r="X10" s="17">
        <v>0.38357590594908603</v>
      </c>
      <c r="Y10" s="17">
        <v>0.29514844668213602</v>
      </c>
      <c r="Z10" s="17">
        <v>0.48534254257249099</v>
      </c>
      <c r="AA10" s="17">
        <v>0.30321929472341003</v>
      </c>
      <c r="AB10" s="17">
        <v>0.27124649125234002</v>
      </c>
      <c r="AC10" s="17">
        <v>0.313707577810381</v>
      </c>
      <c r="AD10" s="17">
        <v>0.29763114018151998</v>
      </c>
      <c r="AE10" s="17"/>
      <c r="AF10" s="17">
        <v>0.31912946973837097</v>
      </c>
      <c r="AG10" s="17">
        <v>0.36604951139503</v>
      </c>
      <c r="AH10" s="17">
        <v>0.30251160417671202</v>
      </c>
      <c r="AI10" s="17"/>
      <c r="AJ10" s="17">
        <v>0.40884309186662798</v>
      </c>
      <c r="AK10" s="17">
        <v>0.38573317911400601</v>
      </c>
      <c r="AL10" s="17">
        <v>0.37023836145090699</v>
      </c>
      <c r="AM10" s="17"/>
      <c r="AN10" s="17">
        <v>0.31241984546124701</v>
      </c>
      <c r="AO10" s="17">
        <v>0.30762209019379499</v>
      </c>
      <c r="AP10" s="17">
        <v>0.36604711118280697</v>
      </c>
      <c r="AQ10" s="17">
        <v>0.43436342245638099</v>
      </c>
      <c r="AR10" s="17">
        <v>0.30006130216358401</v>
      </c>
      <c r="AS10" s="17"/>
      <c r="AT10" s="17">
        <v>0.33993825229161401</v>
      </c>
      <c r="AU10" s="17">
        <v>0.33829866451852503</v>
      </c>
      <c r="AV10" s="17"/>
      <c r="AW10" s="17">
        <v>0.42167841679649298</v>
      </c>
      <c r="AX10" s="17">
        <v>0.35448115413508902</v>
      </c>
      <c r="AY10" s="17">
        <v>0.25170767514433701</v>
      </c>
    </row>
    <row r="11" spans="2:51">
      <c r="B11" s="18" t="s">
        <v>135</v>
      </c>
      <c r="C11" s="17">
        <v>0.34459039945366898</v>
      </c>
      <c r="D11" s="17">
        <v>0.32085639452461001</v>
      </c>
      <c r="E11" s="17">
        <v>0.372868968160812</v>
      </c>
      <c r="F11" s="17"/>
      <c r="G11" s="17">
        <v>0.32104047119754198</v>
      </c>
      <c r="H11" s="17">
        <v>0.29415241530833097</v>
      </c>
      <c r="I11" s="17">
        <v>0.32611387477319598</v>
      </c>
      <c r="J11" s="17">
        <v>0.36197484880422398</v>
      </c>
      <c r="K11" s="17">
        <v>0.377141073861958</v>
      </c>
      <c r="L11" s="17">
        <v>0.36847323291884398</v>
      </c>
      <c r="M11" s="17"/>
      <c r="N11" s="17">
        <v>0.30128830025447401</v>
      </c>
      <c r="O11" s="17">
        <v>0.35499443753538101</v>
      </c>
      <c r="P11" s="17">
        <v>0.37092176414500899</v>
      </c>
      <c r="Q11" s="17">
        <v>0.352724113864883</v>
      </c>
      <c r="R11" s="17"/>
      <c r="S11" s="17">
        <v>0.344465953800703</v>
      </c>
      <c r="T11" s="17">
        <v>0.32522942558357099</v>
      </c>
      <c r="U11" s="17">
        <v>0.25852637122223399</v>
      </c>
      <c r="V11" s="17">
        <v>0.35831592638424897</v>
      </c>
      <c r="W11" s="17">
        <v>0.35178855127443998</v>
      </c>
      <c r="X11" s="17">
        <v>0.32160994699495399</v>
      </c>
      <c r="Y11" s="17">
        <v>0.34631277787148002</v>
      </c>
      <c r="Z11" s="17">
        <v>0.31530969646020002</v>
      </c>
      <c r="AA11" s="17">
        <v>0.42393411313707502</v>
      </c>
      <c r="AB11" s="17">
        <v>0.36349206980357601</v>
      </c>
      <c r="AC11" s="17">
        <v>0.29354467835625903</v>
      </c>
      <c r="AD11" s="17">
        <v>0.43538016723057599</v>
      </c>
      <c r="AE11" s="17"/>
      <c r="AF11" s="17">
        <v>0.37596919002594997</v>
      </c>
      <c r="AG11" s="17">
        <v>0.29848436407922302</v>
      </c>
      <c r="AH11" s="17">
        <v>0.37422479823211402</v>
      </c>
      <c r="AI11" s="17"/>
      <c r="AJ11" s="17">
        <v>0.33140068552693203</v>
      </c>
      <c r="AK11" s="17">
        <v>0.31469487206337698</v>
      </c>
      <c r="AL11" s="17">
        <v>0.27974723261971102</v>
      </c>
      <c r="AM11" s="17"/>
      <c r="AN11" s="17">
        <v>0.37072095175410402</v>
      </c>
      <c r="AO11" s="17">
        <v>0.37870665974433998</v>
      </c>
      <c r="AP11" s="17">
        <v>0.313827621870855</v>
      </c>
      <c r="AQ11" s="17">
        <v>0.27594839151234601</v>
      </c>
      <c r="AR11" s="17">
        <v>0.35546665846216502</v>
      </c>
      <c r="AS11" s="17"/>
      <c r="AT11" s="17">
        <v>0.34792367488885201</v>
      </c>
      <c r="AU11" s="17">
        <v>0.32861260076270499</v>
      </c>
      <c r="AV11" s="17"/>
      <c r="AW11" s="17">
        <v>0.29449354520918902</v>
      </c>
      <c r="AX11" s="17">
        <v>0.38854029255862299</v>
      </c>
      <c r="AY11" s="17">
        <v>0.38407291975779301</v>
      </c>
    </row>
    <row r="12" spans="2:51">
      <c r="B12" s="18" t="s">
        <v>136</v>
      </c>
      <c r="C12" s="17">
        <v>8.8784102888672695E-2</v>
      </c>
      <c r="D12" s="17">
        <v>7.3968991259388106E-2</v>
      </c>
      <c r="E12" s="17">
        <v>0.10333056772061699</v>
      </c>
      <c r="F12" s="17"/>
      <c r="G12" s="17">
        <v>0.119659820409609</v>
      </c>
      <c r="H12" s="17">
        <v>5.6326199935087799E-2</v>
      </c>
      <c r="I12" s="17">
        <v>8.5193944326473203E-2</v>
      </c>
      <c r="J12" s="17">
        <v>0.12269187057801299</v>
      </c>
      <c r="K12" s="17">
        <v>0.111114812311364</v>
      </c>
      <c r="L12" s="17">
        <v>5.8137669802151598E-2</v>
      </c>
      <c r="M12" s="17"/>
      <c r="N12" s="17">
        <v>7.4471750126151995E-2</v>
      </c>
      <c r="O12" s="17">
        <v>9.9728650395593699E-2</v>
      </c>
      <c r="P12" s="17">
        <v>9.1142861194782404E-2</v>
      </c>
      <c r="Q12" s="17">
        <v>9.1884467084428906E-2</v>
      </c>
      <c r="R12" s="17"/>
      <c r="S12" s="17">
        <v>6.9027434462930096E-2</v>
      </c>
      <c r="T12" s="17">
        <v>0.142241269817658</v>
      </c>
      <c r="U12" s="17">
        <v>4.8905889249979899E-2</v>
      </c>
      <c r="V12" s="17">
        <v>8.3467673238833404E-2</v>
      </c>
      <c r="W12" s="17">
        <v>8.7516209591354602E-2</v>
      </c>
      <c r="X12" s="17">
        <v>0.10737106857977199</v>
      </c>
      <c r="Y12" s="17">
        <v>6.3284202800032399E-2</v>
      </c>
      <c r="Z12" s="17">
        <v>5.20403496042934E-2</v>
      </c>
      <c r="AA12" s="17">
        <v>9.9274651464300395E-2</v>
      </c>
      <c r="AB12" s="17">
        <v>8.4636607525756899E-2</v>
      </c>
      <c r="AC12" s="17">
        <v>7.7968475842066995E-2</v>
      </c>
      <c r="AD12" s="17">
        <v>9.2642579855430507E-2</v>
      </c>
      <c r="AE12" s="17"/>
      <c r="AF12" s="17">
        <v>8.6615550675358505E-2</v>
      </c>
      <c r="AG12" s="17">
        <v>8.7789573063631401E-2</v>
      </c>
      <c r="AH12" s="17">
        <v>8.6954350023524196E-2</v>
      </c>
      <c r="AI12" s="17"/>
      <c r="AJ12" s="17">
        <v>8.2642399400133196E-2</v>
      </c>
      <c r="AK12" s="17">
        <v>6.6425789725141501E-2</v>
      </c>
      <c r="AL12" s="17">
        <v>0.13281224911395201</v>
      </c>
      <c r="AM12" s="17"/>
      <c r="AN12" s="17">
        <v>0.100541226869359</v>
      </c>
      <c r="AO12" s="17">
        <v>9.4743288132514897E-2</v>
      </c>
      <c r="AP12" s="17">
        <v>8.0613322150685895E-2</v>
      </c>
      <c r="AQ12" s="17">
        <v>7.0338755761318497E-2</v>
      </c>
      <c r="AR12" s="17">
        <v>0</v>
      </c>
      <c r="AS12" s="17"/>
      <c r="AT12" s="17">
        <v>9.0113953457072196E-2</v>
      </c>
      <c r="AU12" s="17">
        <v>5.7874895265987401E-2</v>
      </c>
      <c r="AV12" s="17"/>
      <c r="AW12" s="17">
        <v>6.1564960188772E-2</v>
      </c>
      <c r="AX12" s="17">
        <v>6.0236779725438797E-2</v>
      </c>
      <c r="AY12" s="17">
        <v>0.12178882790460301</v>
      </c>
    </row>
    <row r="13" spans="2:51">
      <c r="B13" s="18" t="s">
        <v>137</v>
      </c>
      <c r="C13" s="17">
        <v>3.3372255346531203E-2</v>
      </c>
      <c r="D13" s="17">
        <v>3.5275407046668102E-2</v>
      </c>
      <c r="E13" s="17">
        <v>2.9915598094087701E-2</v>
      </c>
      <c r="F13" s="17"/>
      <c r="G13" s="17">
        <v>3.2113119491126899E-2</v>
      </c>
      <c r="H13" s="17">
        <v>4.6519125191074297E-2</v>
      </c>
      <c r="I13" s="17">
        <v>3.2022356416903097E-2</v>
      </c>
      <c r="J13" s="17">
        <v>1.8226576733967801E-2</v>
      </c>
      <c r="K13" s="17">
        <v>5.7740889380215703E-2</v>
      </c>
      <c r="L13" s="17">
        <v>1.8950327287976802E-2</v>
      </c>
      <c r="M13" s="17"/>
      <c r="N13" s="17">
        <v>1.7912942233255898E-2</v>
      </c>
      <c r="O13" s="17">
        <v>2.41749169146157E-2</v>
      </c>
      <c r="P13" s="17">
        <v>3.5420338541847E-2</v>
      </c>
      <c r="Q13" s="17">
        <v>4.9258920597954399E-2</v>
      </c>
      <c r="R13" s="17"/>
      <c r="S13" s="17">
        <v>3.1218957589430201E-2</v>
      </c>
      <c r="T13" s="17">
        <v>2.6942784761008601E-2</v>
      </c>
      <c r="U13" s="17">
        <v>2.8506026144708999E-2</v>
      </c>
      <c r="V13" s="17">
        <v>2.6234411646515E-2</v>
      </c>
      <c r="W13" s="17">
        <v>4.2437431719311303E-2</v>
      </c>
      <c r="X13" s="17">
        <v>3.0679077699807801E-2</v>
      </c>
      <c r="Y13" s="17">
        <v>5.6518711893776899E-2</v>
      </c>
      <c r="Z13" s="17">
        <v>3.43438062243408E-2</v>
      </c>
      <c r="AA13" s="17">
        <v>2.9209948696408201E-2</v>
      </c>
      <c r="AB13" s="17">
        <v>2.73999770875691E-2</v>
      </c>
      <c r="AC13" s="17">
        <v>2.4798461520619101E-2</v>
      </c>
      <c r="AD13" s="17">
        <v>9.2200492561109598E-2</v>
      </c>
      <c r="AE13" s="17"/>
      <c r="AF13" s="17">
        <v>4.1557383294034203E-2</v>
      </c>
      <c r="AG13" s="17">
        <v>1.5917591222867102E-2</v>
      </c>
      <c r="AH13" s="17">
        <v>5.2275007090395301E-2</v>
      </c>
      <c r="AI13" s="17"/>
      <c r="AJ13" s="17">
        <v>2.1327212028614099E-2</v>
      </c>
      <c r="AK13" s="17">
        <v>1.78092998195023E-2</v>
      </c>
      <c r="AL13" s="17">
        <v>2.1983303009867099E-2</v>
      </c>
      <c r="AM13" s="17"/>
      <c r="AN13" s="17">
        <v>2.6647128767382299E-2</v>
      </c>
      <c r="AO13" s="17">
        <v>4.4930386976389597E-2</v>
      </c>
      <c r="AP13" s="17">
        <v>2.626288277776E-2</v>
      </c>
      <c r="AQ13" s="17">
        <v>1.30126671434216E-2</v>
      </c>
      <c r="AR13" s="17">
        <v>5.2967058880267502E-2</v>
      </c>
      <c r="AS13" s="17"/>
      <c r="AT13" s="17">
        <v>3.18746592962015E-2</v>
      </c>
      <c r="AU13" s="17">
        <v>5.1514285156014403E-2</v>
      </c>
      <c r="AV13" s="17"/>
      <c r="AW13" s="17">
        <v>2.8166827826740602E-2</v>
      </c>
      <c r="AX13" s="17">
        <v>9.2355159508446093E-3</v>
      </c>
      <c r="AY13" s="17">
        <v>4.37998358936574E-2</v>
      </c>
    </row>
    <row r="14" spans="2:51">
      <c r="B14" s="18" t="s">
        <v>119</v>
      </c>
      <c r="C14" s="17">
        <v>9.4055189820309804E-2</v>
      </c>
      <c r="D14" s="17">
        <v>4.3530589049288797E-2</v>
      </c>
      <c r="E14" s="17">
        <v>0.14697601992567899</v>
      </c>
      <c r="F14" s="17"/>
      <c r="G14" s="17">
        <v>0.10270026140848899</v>
      </c>
      <c r="H14" s="17">
        <v>8.49152148936346E-2</v>
      </c>
      <c r="I14" s="17">
        <v>0.120087718241459</v>
      </c>
      <c r="J14" s="17">
        <v>9.9213716038793101E-2</v>
      </c>
      <c r="K14" s="17">
        <v>9.4597540429113697E-2</v>
      </c>
      <c r="L14" s="17">
        <v>7.3772512744778806E-2</v>
      </c>
      <c r="M14" s="17"/>
      <c r="N14" s="17">
        <v>5.6555644246731297E-2</v>
      </c>
      <c r="O14" s="17">
        <v>0.107328517495624</v>
      </c>
      <c r="P14" s="17">
        <v>7.8576161005053199E-2</v>
      </c>
      <c r="Q14" s="17">
        <v>0.133421395653712</v>
      </c>
      <c r="R14" s="17"/>
      <c r="S14" s="17">
        <v>0.139736992792137</v>
      </c>
      <c r="T14" s="17">
        <v>8.46276968486116E-2</v>
      </c>
      <c r="U14" s="17">
        <v>6.6087152279498407E-2</v>
      </c>
      <c r="V14" s="17">
        <v>0.104016612982589</v>
      </c>
      <c r="W14" s="17">
        <v>8.4980954527647895E-2</v>
      </c>
      <c r="X14" s="17">
        <v>6.2962129146152804E-2</v>
      </c>
      <c r="Y14" s="17">
        <v>0.11559640161146501</v>
      </c>
      <c r="Z14" s="17">
        <v>3.1979868981550003E-2</v>
      </c>
      <c r="AA14" s="17">
        <v>6.1720948676058401E-2</v>
      </c>
      <c r="AB14" s="17">
        <v>0.12535945035117399</v>
      </c>
      <c r="AC14" s="17">
        <v>0.18399579174708899</v>
      </c>
      <c r="AD14" s="17">
        <v>8.2145620171364203E-2</v>
      </c>
      <c r="AE14" s="17"/>
      <c r="AF14" s="17">
        <v>8.5759928678555794E-2</v>
      </c>
      <c r="AG14" s="17">
        <v>9.6100814296676398E-2</v>
      </c>
      <c r="AH14" s="17">
        <v>9.6551451164307606E-2</v>
      </c>
      <c r="AI14" s="17"/>
      <c r="AJ14" s="17">
        <v>3.8223266435589397E-2</v>
      </c>
      <c r="AK14" s="17">
        <v>0.106173737158585</v>
      </c>
      <c r="AL14" s="17">
        <v>5.7773444145495401E-2</v>
      </c>
      <c r="AM14" s="17"/>
      <c r="AN14" s="17">
        <v>0.118928560623893</v>
      </c>
      <c r="AO14" s="17">
        <v>7.4287433419645901E-2</v>
      </c>
      <c r="AP14" s="17">
        <v>8.1706927538207796E-2</v>
      </c>
      <c r="AQ14" s="17">
        <v>5.7278203142884801E-2</v>
      </c>
      <c r="AR14" s="17">
        <v>0</v>
      </c>
      <c r="AS14" s="17"/>
      <c r="AT14" s="17">
        <v>9.3265039871764793E-2</v>
      </c>
      <c r="AU14" s="17">
        <v>9.6838871360782897E-2</v>
      </c>
      <c r="AV14" s="17"/>
      <c r="AW14" s="17">
        <v>5.4683681335768702E-2</v>
      </c>
      <c r="AX14" s="17">
        <v>4.2788276947590097E-2</v>
      </c>
      <c r="AY14" s="17">
        <v>0.143993246279881</v>
      </c>
    </row>
    <row r="15" spans="2:51">
      <c r="B15" s="18" t="s">
        <v>138</v>
      </c>
      <c r="C15" s="21">
        <v>0.439198052490817</v>
      </c>
      <c r="D15" s="21">
        <v>0.52636861812004498</v>
      </c>
      <c r="E15" s="21">
        <v>0.34690884609880401</v>
      </c>
      <c r="F15" s="21"/>
      <c r="G15" s="21">
        <v>0.42448632749323301</v>
      </c>
      <c r="H15" s="21">
        <v>0.51808704467187205</v>
      </c>
      <c r="I15" s="21">
        <v>0.43658210624196903</v>
      </c>
      <c r="J15" s="21">
        <v>0.39789298784500199</v>
      </c>
      <c r="K15" s="21">
        <v>0.35940568401734901</v>
      </c>
      <c r="L15" s="21">
        <v>0.48066625724624901</v>
      </c>
      <c r="M15" s="21"/>
      <c r="N15" s="21">
        <v>0.54977136313938602</v>
      </c>
      <c r="O15" s="21">
        <v>0.41377347765878503</v>
      </c>
      <c r="P15" s="21">
        <v>0.42393887511330802</v>
      </c>
      <c r="Q15" s="21">
        <v>0.37271110279902198</v>
      </c>
      <c r="R15" s="21"/>
      <c r="S15" s="21">
        <v>0.41555066135479901</v>
      </c>
      <c r="T15" s="21">
        <v>0.42095882298915099</v>
      </c>
      <c r="U15" s="21">
        <v>0.59797456110357905</v>
      </c>
      <c r="V15" s="21">
        <v>0.42796537574781301</v>
      </c>
      <c r="W15" s="21">
        <v>0.43327685288724599</v>
      </c>
      <c r="X15" s="21">
        <v>0.47737777757931299</v>
      </c>
      <c r="Y15" s="21">
        <v>0.41828790582324599</v>
      </c>
      <c r="Z15" s="21">
        <v>0.56632627872961605</v>
      </c>
      <c r="AA15" s="21">
        <v>0.38586033802615899</v>
      </c>
      <c r="AB15" s="21">
        <v>0.39911189523192397</v>
      </c>
      <c r="AC15" s="21">
        <v>0.41969259253396601</v>
      </c>
      <c r="AD15" s="21">
        <v>0.29763114018151998</v>
      </c>
      <c r="AE15" s="21"/>
      <c r="AF15" s="21">
        <v>0.410097947326101</v>
      </c>
      <c r="AG15" s="21">
        <v>0.50170765733760203</v>
      </c>
      <c r="AH15" s="21">
        <v>0.38999439348965897</v>
      </c>
      <c r="AI15" s="21"/>
      <c r="AJ15" s="21">
        <v>0.52640643660873199</v>
      </c>
      <c r="AK15" s="21">
        <v>0.49489630123339401</v>
      </c>
      <c r="AL15" s="21">
        <v>0.50768377111097496</v>
      </c>
      <c r="AM15" s="21"/>
      <c r="AN15" s="21">
        <v>0.383162131985263</v>
      </c>
      <c r="AO15" s="21">
        <v>0.40733223172710997</v>
      </c>
      <c r="AP15" s="21">
        <v>0.49758924566249102</v>
      </c>
      <c r="AQ15" s="21">
        <v>0.58342198244002896</v>
      </c>
      <c r="AR15" s="21">
        <v>0.59156628265756805</v>
      </c>
      <c r="AS15" s="21"/>
      <c r="AT15" s="21">
        <v>0.43682267248610901</v>
      </c>
      <c r="AU15" s="21">
        <v>0.46515934745450999</v>
      </c>
      <c r="AV15" s="21"/>
      <c r="AW15" s="21">
        <v>0.56109098543952995</v>
      </c>
      <c r="AX15" s="21">
        <v>0.499199134817503</v>
      </c>
      <c r="AY15" s="21">
        <v>0.30634517016406498</v>
      </c>
    </row>
    <row r="16" spans="2:51">
      <c r="B16" s="18" t="s">
        <v>139</v>
      </c>
      <c r="C16" s="21">
        <v>0.122156358235204</v>
      </c>
      <c r="D16" s="21">
        <v>0.10924439830605601</v>
      </c>
      <c r="E16" s="21">
        <v>0.133246165814705</v>
      </c>
      <c r="F16" s="21"/>
      <c r="G16" s="21">
        <v>0.15177293990073601</v>
      </c>
      <c r="H16" s="21">
        <v>0.102845325126162</v>
      </c>
      <c r="I16" s="21">
        <v>0.117216300743376</v>
      </c>
      <c r="J16" s="21">
        <v>0.140918447311981</v>
      </c>
      <c r="K16" s="21">
        <v>0.16885570169158001</v>
      </c>
      <c r="L16" s="21">
        <v>7.7087997090128396E-2</v>
      </c>
      <c r="M16" s="21"/>
      <c r="N16" s="21">
        <v>9.2384692359407897E-2</v>
      </c>
      <c r="O16" s="21">
        <v>0.123903567310209</v>
      </c>
      <c r="P16" s="21">
        <v>0.126563199736629</v>
      </c>
      <c r="Q16" s="21">
        <v>0.14114338768238299</v>
      </c>
      <c r="R16" s="21"/>
      <c r="S16" s="21">
        <v>0.10024639205235999</v>
      </c>
      <c r="T16" s="21">
        <v>0.169184054578666</v>
      </c>
      <c r="U16" s="21">
        <v>7.7411915394688904E-2</v>
      </c>
      <c r="V16" s="21">
        <v>0.10970208488534799</v>
      </c>
      <c r="W16" s="21">
        <v>0.129953641310666</v>
      </c>
      <c r="X16" s="21">
        <v>0.13805014627958001</v>
      </c>
      <c r="Y16" s="21">
        <v>0.11980291469380901</v>
      </c>
      <c r="Z16" s="21">
        <v>8.6384155828634193E-2</v>
      </c>
      <c r="AA16" s="21">
        <v>0.12848460016070901</v>
      </c>
      <c r="AB16" s="21">
        <v>0.112036584613326</v>
      </c>
      <c r="AC16" s="21">
        <v>0.10276693736268599</v>
      </c>
      <c r="AD16" s="21">
        <v>0.18484307241653999</v>
      </c>
      <c r="AE16" s="21"/>
      <c r="AF16" s="21">
        <v>0.128172933969393</v>
      </c>
      <c r="AG16" s="21">
        <v>0.103707164286499</v>
      </c>
      <c r="AH16" s="21">
        <v>0.13922935711391901</v>
      </c>
      <c r="AI16" s="21"/>
      <c r="AJ16" s="21">
        <v>0.103969611428747</v>
      </c>
      <c r="AK16" s="21">
        <v>8.4235089544643899E-2</v>
      </c>
      <c r="AL16" s="21">
        <v>0.15479555212381901</v>
      </c>
      <c r="AM16" s="21"/>
      <c r="AN16" s="21">
        <v>0.127188355636741</v>
      </c>
      <c r="AO16" s="21">
        <v>0.13967367510890399</v>
      </c>
      <c r="AP16" s="21">
        <v>0.106876204928446</v>
      </c>
      <c r="AQ16" s="21">
        <v>8.3351422904740097E-2</v>
      </c>
      <c r="AR16" s="21">
        <v>5.2967058880267502E-2</v>
      </c>
      <c r="AS16" s="21"/>
      <c r="AT16" s="21">
        <v>0.121988612753274</v>
      </c>
      <c r="AU16" s="21">
        <v>0.10938918042200201</v>
      </c>
      <c r="AV16" s="21"/>
      <c r="AW16" s="21">
        <v>8.9731788015512598E-2</v>
      </c>
      <c r="AX16" s="21">
        <v>6.9472295676283394E-2</v>
      </c>
      <c r="AY16" s="21">
        <v>0.16558866379826101</v>
      </c>
    </row>
    <row r="17" spans="2:51">
      <c r="B17" s="18" t="s">
        <v>140</v>
      </c>
      <c r="C17" s="22">
        <v>0.31704169425561302</v>
      </c>
      <c r="D17" s="22">
        <v>0.41712421981398901</v>
      </c>
      <c r="E17" s="22">
        <v>0.21366268028409999</v>
      </c>
      <c r="F17" s="22"/>
      <c r="G17" s="22">
        <v>0.27271338759249802</v>
      </c>
      <c r="H17" s="22">
        <v>0.41524171954570999</v>
      </c>
      <c r="I17" s="22">
        <v>0.319365805498593</v>
      </c>
      <c r="J17" s="22">
        <v>0.25697454053302199</v>
      </c>
      <c r="K17" s="22">
        <v>0.19054998232577</v>
      </c>
      <c r="L17" s="22">
        <v>0.40357826015611997</v>
      </c>
      <c r="M17" s="22"/>
      <c r="N17" s="22">
        <v>0.45738667077997802</v>
      </c>
      <c r="O17" s="22">
        <v>0.28986991034857601</v>
      </c>
      <c r="P17" s="22">
        <v>0.29737567537667903</v>
      </c>
      <c r="Q17" s="22">
        <v>0.23156771511663801</v>
      </c>
      <c r="R17" s="22"/>
      <c r="S17" s="22">
        <v>0.31530426930243899</v>
      </c>
      <c r="T17" s="22">
        <v>0.25177476841048502</v>
      </c>
      <c r="U17" s="22">
        <v>0.52056264570888999</v>
      </c>
      <c r="V17" s="22">
        <v>0.31826329086246402</v>
      </c>
      <c r="W17" s="22">
        <v>0.30332321157657999</v>
      </c>
      <c r="X17" s="22">
        <v>0.33932763129973298</v>
      </c>
      <c r="Y17" s="22">
        <v>0.29848499112943599</v>
      </c>
      <c r="Z17" s="22">
        <v>0.47994212290098198</v>
      </c>
      <c r="AA17" s="22">
        <v>0.25737573786544998</v>
      </c>
      <c r="AB17" s="22">
        <v>0.28707531061859798</v>
      </c>
      <c r="AC17" s="22">
        <v>0.31692565517128002</v>
      </c>
      <c r="AD17" s="22">
        <v>0.11278806776498</v>
      </c>
      <c r="AE17" s="22"/>
      <c r="AF17" s="22">
        <v>0.281925013356709</v>
      </c>
      <c r="AG17" s="22">
        <v>0.39800049305110402</v>
      </c>
      <c r="AH17" s="22">
        <v>0.25076503637573899</v>
      </c>
      <c r="AI17" s="22"/>
      <c r="AJ17" s="22">
        <v>0.42243682517998399</v>
      </c>
      <c r="AK17" s="22">
        <v>0.41066121168875003</v>
      </c>
      <c r="AL17" s="22">
        <v>0.352888218987156</v>
      </c>
      <c r="AM17" s="22"/>
      <c r="AN17" s="22">
        <v>0.25597377634852198</v>
      </c>
      <c r="AO17" s="22">
        <v>0.26765855661820498</v>
      </c>
      <c r="AP17" s="22">
        <v>0.390713040734046</v>
      </c>
      <c r="AQ17" s="22">
        <v>0.50007055953528901</v>
      </c>
      <c r="AR17" s="22">
        <v>0.53859922377730096</v>
      </c>
      <c r="AS17" s="22"/>
      <c r="AT17" s="22">
        <v>0.31483405973283601</v>
      </c>
      <c r="AU17" s="22">
        <v>0.35577016703250802</v>
      </c>
      <c r="AV17" s="22"/>
      <c r="AW17" s="22">
        <v>0.471359197424017</v>
      </c>
      <c r="AX17" s="22">
        <v>0.42972683914122001</v>
      </c>
      <c r="AY17" s="22">
        <v>0.140756506365804</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1113</v>
      </c>
      <c r="D7" s="10">
        <v>547</v>
      </c>
      <c r="E7" s="10">
        <v>560</v>
      </c>
      <c r="F7" s="10"/>
      <c r="G7" s="10">
        <v>99</v>
      </c>
      <c r="H7" s="10">
        <v>151</v>
      </c>
      <c r="I7" s="10">
        <v>156</v>
      </c>
      <c r="J7" s="10">
        <v>196</v>
      </c>
      <c r="K7" s="10">
        <v>227</v>
      </c>
      <c r="L7" s="10">
        <v>284</v>
      </c>
      <c r="M7" s="10"/>
      <c r="N7" s="10">
        <v>312</v>
      </c>
      <c r="O7" s="10">
        <v>305</v>
      </c>
      <c r="P7" s="10">
        <v>234</v>
      </c>
      <c r="Q7" s="10">
        <v>256</v>
      </c>
      <c r="R7" s="10"/>
      <c r="S7" s="10">
        <v>107</v>
      </c>
      <c r="T7" s="10">
        <v>157</v>
      </c>
      <c r="U7" s="10">
        <v>104</v>
      </c>
      <c r="V7" s="10">
        <v>116</v>
      </c>
      <c r="W7" s="10">
        <v>86</v>
      </c>
      <c r="X7" s="10">
        <v>107</v>
      </c>
      <c r="Y7" s="10">
        <v>92</v>
      </c>
      <c r="Z7" s="10">
        <v>50</v>
      </c>
      <c r="AA7" s="10">
        <v>135</v>
      </c>
      <c r="AB7" s="10">
        <v>97</v>
      </c>
      <c r="AC7" s="10">
        <v>38</v>
      </c>
      <c r="AD7" s="10">
        <v>24</v>
      </c>
      <c r="AE7" s="10"/>
      <c r="AF7" s="10">
        <v>502</v>
      </c>
      <c r="AG7" s="10">
        <v>417</v>
      </c>
      <c r="AH7" s="10">
        <v>122</v>
      </c>
      <c r="AI7" s="10"/>
      <c r="AJ7" s="10">
        <v>266</v>
      </c>
      <c r="AK7" s="10">
        <v>342</v>
      </c>
      <c r="AL7" s="10">
        <v>79</v>
      </c>
      <c r="AM7" s="10"/>
      <c r="AN7" s="10">
        <v>239</v>
      </c>
      <c r="AO7" s="10">
        <v>191</v>
      </c>
      <c r="AP7" s="10">
        <v>247</v>
      </c>
      <c r="AQ7" s="10">
        <v>112</v>
      </c>
      <c r="AR7" s="10">
        <v>16</v>
      </c>
      <c r="AS7" s="10"/>
      <c r="AT7" s="10">
        <v>1018</v>
      </c>
      <c r="AU7" s="10">
        <v>86</v>
      </c>
      <c r="AV7" s="10"/>
      <c r="AW7" s="10">
        <v>519</v>
      </c>
      <c r="AX7" s="10">
        <v>106</v>
      </c>
      <c r="AY7" s="10">
        <v>488</v>
      </c>
    </row>
    <row r="8" spans="2:51" ht="30" customHeight="1">
      <c r="B8" s="11" t="s">
        <v>112</v>
      </c>
      <c r="C8" s="11">
        <v>1116</v>
      </c>
      <c r="D8" s="11">
        <v>562</v>
      </c>
      <c r="E8" s="11">
        <v>548</v>
      </c>
      <c r="F8" s="11"/>
      <c r="G8" s="11">
        <v>116</v>
      </c>
      <c r="H8" s="11">
        <v>187</v>
      </c>
      <c r="I8" s="11">
        <v>180</v>
      </c>
      <c r="J8" s="11">
        <v>196</v>
      </c>
      <c r="K8" s="11">
        <v>186</v>
      </c>
      <c r="L8" s="11">
        <v>251</v>
      </c>
      <c r="M8" s="11"/>
      <c r="N8" s="11">
        <v>283</v>
      </c>
      <c r="O8" s="11">
        <v>280</v>
      </c>
      <c r="P8" s="11">
        <v>272</v>
      </c>
      <c r="Q8" s="11">
        <v>275</v>
      </c>
      <c r="R8" s="11"/>
      <c r="S8" s="11">
        <v>132</v>
      </c>
      <c r="T8" s="11">
        <v>151</v>
      </c>
      <c r="U8" s="11">
        <v>88</v>
      </c>
      <c r="V8" s="11">
        <v>122</v>
      </c>
      <c r="W8" s="11">
        <v>82</v>
      </c>
      <c r="X8" s="11">
        <v>118</v>
      </c>
      <c r="Y8" s="11">
        <v>88</v>
      </c>
      <c r="Z8" s="11">
        <v>48</v>
      </c>
      <c r="AA8" s="11">
        <v>126</v>
      </c>
      <c r="AB8" s="11">
        <v>99</v>
      </c>
      <c r="AC8" s="11">
        <v>38</v>
      </c>
      <c r="AD8" s="11">
        <v>25</v>
      </c>
      <c r="AE8" s="11"/>
      <c r="AF8" s="11">
        <v>488</v>
      </c>
      <c r="AG8" s="11">
        <v>409</v>
      </c>
      <c r="AH8" s="11">
        <v>135</v>
      </c>
      <c r="AI8" s="11"/>
      <c r="AJ8" s="11">
        <v>257</v>
      </c>
      <c r="AK8" s="11">
        <v>350</v>
      </c>
      <c r="AL8" s="11">
        <v>78</v>
      </c>
      <c r="AM8" s="11"/>
      <c r="AN8" s="11">
        <v>240</v>
      </c>
      <c r="AO8" s="11">
        <v>198</v>
      </c>
      <c r="AP8" s="11">
        <v>246</v>
      </c>
      <c r="AQ8" s="11">
        <v>111</v>
      </c>
      <c r="AR8" s="11">
        <v>16</v>
      </c>
      <c r="AS8" s="11"/>
      <c r="AT8" s="11">
        <v>1007</v>
      </c>
      <c r="AU8" s="11">
        <v>100</v>
      </c>
      <c r="AV8" s="11"/>
      <c r="AW8" s="11">
        <v>498</v>
      </c>
      <c r="AX8" s="11">
        <v>112</v>
      </c>
      <c r="AY8" s="11">
        <v>507</v>
      </c>
    </row>
    <row r="9" spans="2:51">
      <c r="B9" s="18" t="s">
        <v>133</v>
      </c>
      <c r="C9" s="17">
        <v>7.0633443094972798E-2</v>
      </c>
      <c r="D9" s="17">
        <v>9.2752189586692901E-2</v>
      </c>
      <c r="E9" s="17">
        <v>4.87381666773277E-2</v>
      </c>
      <c r="F9" s="17"/>
      <c r="G9" s="17">
        <v>3.2300921856290403E-2</v>
      </c>
      <c r="H9" s="17">
        <v>0.13451407199117099</v>
      </c>
      <c r="I9" s="17">
        <v>7.4623800893846598E-2</v>
      </c>
      <c r="J9" s="17">
        <v>6.3417147692170897E-2</v>
      </c>
      <c r="K9" s="17">
        <v>5.7008772053263698E-2</v>
      </c>
      <c r="L9" s="17">
        <v>5.3757156245817603E-2</v>
      </c>
      <c r="M9" s="17"/>
      <c r="N9" s="17">
        <v>0.115488146454701</v>
      </c>
      <c r="O9" s="17">
        <v>7.7772195994927504E-2</v>
      </c>
      <c r="P9" s="17">
        <v>3.83914996318463E-2</v>
      </c>
      <c r="Q9" s="17">
        <v>5.0630436392849199E-2</v>
      </c>
      <c r="R9" s="17"/>
      <c r="S9" s="17">
        <v>8.0853464426181507E-2</v>
      </c>
      <c r="T9" s="17">
        <v>6.0227403269480902E-2</v>
      </c>
      <c r="U9" s="17">
        <v>8.2005165308189396E-2</v>
      </c>
      <c r="V9" s="17">
        <v>8.2444778738927804E-2</v>
      </c>
      <c r="W9" s="17">
        <v>4.9267671554947101E-2</v>
      </c>
      <c r="X9" s="17">
        <v>7.2216770374996797E-2</v>
      </c>
      <c r="Y9" s="17">
        <v>7.3117611510517697E-2</v>
      </c>
      <c r="Z9" s="17">
        <v>6.8319319845021903E-2</v>
      </c>
      <c r="AA9" s="17">
        <v>8.0094528496077497E-2</v>
      </c>
      <c r="AB9" s="17">
        <v>6.2564541246740102E-2</v>
      </c>
      <c r="AC9" s="17">
        <v>8.7587074040890694E-2</v>
      </c>
      <c r="AD9" s="17">
        <v>0</v>
      </c>
      <c r="AE9" s="17"/>
      <c r="AF9" s="17">
        <v>6.6303805179541098E-2</v>
      </c>
      <c r="AG9" s="17">
        <v>8.7922294883283902E-2</v>
      </c>
      <c r="AH9" s="17">
        <v>7.0750316606987093E-2</v>
      </c>
      <c r="AI9" s="17"/>
      <c r="AJ9" s="17">
        <v>9.5609605740555104E-2</v>
      </c>
      <c r="AK9" s="17">
        <v>6.9655800137647494E-2</v>
      </c>
      <c r="AL9" s="17">
        <v>9.92199484673012E-2</v>
      </c>
      <c r="AM9" s="17"/>
      <c r="AN9" s="17">
        <v>4.7171265966275903E-2</v>
      </c>
      <c r="AO9" s="17">
        <v>5.2686780504059803E-2</v>
      </c>
      <c r="AP9" s="17">
        <v>9.6399720279684104E-2</v>
      </c>
      <c r="AQ9" s="17">
        <v>0.11769332314606901</v>
      </c>
      <c r="AR9" s="17">
        <v>0.23085186530167101</v>
      </c>
      <c r="AS9" s="17"/>
      <c r="AT9" s="17">
        <v>6.5903918593841301E-2</v>
      </c>
      <c r="AU9" s="17">
        <v>0.106868061123658</v>
      </c>
      <c r="AV9" s="17"/>
      <c r="AW9" s="17">
        <v>9.9502431632406296E-2</v>
      </c>
      <c r="AX9" s="17">
        <v>7.4314318891653297E-2</v>
      </c>
      <c r="AY9" s="17">
        <v>4.1489027865372202E-2</v>
      </c>
    </row>
    <row r="10" spans="2:51">
      <c r="B10" s="18" t="s">
        <v>134</v>
      </c>
      <c r="C10" s="17">
        <v>0.264000155852885</v>
      </c>
      <c r="D10" s="17">
        <v>0.30568780028626602</v>
      </c>
      <c r="E10" s="17">
        <v>0.21639344346106101</v>
      </c>
      <c r="F10" s="17"/>
      <c r="G10" s="17">
        <v>0.24282222229355199</v>
      </c>
      <c r="H10" s="17">
        <v>0.231503439052996</v>
      </c>
      <c r="I10" s="17">
        <v>0.26333812767986903</v>
      </c>
      <c r="J10" s="17">
        <v>0.25798407713256</v>
      </c>
      <c r="K10" s="17">
        <v>0.215212725945362</v>
      </c>
      <c r="L10" s="17">
        <v>0.33925420904871101</v>
      </c>
      <c r="M10" s="17"/>
      <c r="N10" s="17">
        <v>0.29071526577422702</v>
      </c>
      <c r="O10" s="17">
        <v>0.27594960696021398</v>
      </c>
      <c r="P10" s="17">
        <v>0.242539997127419</v>
      </c>
      <c r="Q10" s="17">
        <v>0.24715342677621299</v>
      </c>
      <c r="R10" s="17"/>
      <c r="S10" s="17">
        <v>0.29864105902520499</v>
      </c>
      <c r="T10" s="17">
        <v>0.29477892776065701</v>
      </c>
      <c r="U10" s="17">
        <v>0.43310812466394799</v>
      </c>
      <c r="V10" s="17">
        <v>0.21962670113486399</v>
      </c>
      <c r="W10" s="17">
        <v>0.200051634738869</v>
      </c>
      <c r="X10" s="17">
        <v>0.242657815797586</v>
      </c>
      <c r="Y10" s="17">
        <v>0.253111082738459</v>
      </c>
      <c r="Z10" s="17">
        <v>0.225920684510279</v>
      </c>
      <c r="AA10" s="17">
        <v>0.25651886416620001</v>
      </c>
      <c r="AB10" s="17">
        <v>0.21816149584198199</v>
      </c>
      <c r="AC10" s="17">
        <v>0.14983953592041199</v>
      </c>
      <c r="AD10" s="17">
        <v>0.32535559843207901</v>
      </c>
      <c r="AE10" s="17"/>
      <c r="AF10" s="17">
        <v>0.25480483963435002</v>
      </c>
      <c r="AG10" s="17">
        <v>0.301627608192435</v>
      </c>
      <c r="AH10" s="17">
        <v>0.204644884657391</v>
      </c>
      <c r="AI10" s="17"/>
      <c r="AJ10" s="17">
        <v>0.33029399124065301</v>
      </c>
      <c r="AK10" s="17">
        <v>0.295528089420938</v>
      </c>
      <c r="AL10" s="17">
        <v>0.27589388098046502</v>
      </c>
      <c r="AM10" s="17"/>
      <c r="AN10" s="17">
        <v>0.25037469099919202</v>
      </c>
      <c r="AO10" s="17">
        <v>0.246703913828307</v>
      </c>
      <c r="AP10" s="17">
        <v>0.29756828048788397</v>
      </c>
      <c r="AQ10" s="17">
        <v>0.31994376818999898</v>
      </c>
      <c r="AR10" s="17">
        <v>0.35158226506895501</v>
      </c>
      <c r="AS10" s="17"/>
      <c r="AT10" s="17">
        <v>0.26291663088485201</v>
      </c>
      <c r="AU10" s="17">
        <v>0.278760206542019</v>
      </c>
      <c r="AV10" s="17"/>
      <c r="AW10" s="17">
        <v>0.31576659071494301</v>
      </c>
      <c r="AX10" s="17">
        <v>0.40354628118963098</v>
      </c>
      <c r="AY10" s="17">
        <v>0.182444066001229</v>
      </c>
    </row>
    <row r="11" spans="2:51">
      <c r="B11" s="18" t="s">
        <v>135</v>
      </c>
      <c r="C11" s="17">
        <v>0.35366719313635703</v>
      </c>
      <c r="D11" s="17">
        <v>0.34035871163310399</v>
      </c>
      <c r="E11" s="17">
        <v>0.37134997024342498</v>
      </c>
      <c r="F11" s="17"/>
      <c r="G11" s="17">
        <v>0.366459831658692</v>
      </c>
      <c r="H11" s="17">
        <v>0.311827602932082</v>
      </c>
      <c r="I11" s="17">
        <v>0.32065397037211302</v>
      </c>
      <c r="J11" s="17">
        <v>0.37573849560160499</v>
      </c>
      <c r="K11" s="17">
        <v>0.384025867198449</v>
      </c>
      <c r="L11" s="17">
        <v>0.36273289190139402</v>
      </c>
      <c r="M11" s="17"/>
      <c r="N11" s="17">
        <v>0.31101446725548298</v>
      </c>
      <c r="O11" s="17">
        <v>0.32707417656944199</v>
      </c>
      <c r="P11" s="17">
        <v>0.44214483255778297</v>
      </c>
      <c r="Q11" s="17">
        <v>0.344453980912867</v>
      </c>
      <c r="R11" s="17"/>
      <c r="S11" s="17">
        <v>0.32063727424536598</v>
      </c>
      <c r="T11" s="17">
        <v>0.33489393641055498</v>
      </c>
      <c r="U11" s="17">
        <v>0.25950292853749501</v>
      </c>
      <c r="V11" s="17">
        <v>0.38795038391409098</v>
      </c>
      <c r="W11" s="17">
        <v>0.39109428871947</v>
      </c>
      <c r="X11" s="17">
        <v>0.34333679648135901</v>
      </c>
      <c r="Y11" s="17">
        <v>0.342913878058896</v>
      </c>
      <c r="Z11" s="17">
        <v>0.38976220853967097</v>
      </c>
      <c r="AA11" s="17">
        <v>0.38358785027460102</v>
      </c>
      <c r="AB11" s="17">
        <v>0.39766822602037599</v>
      </c>
      <c r="AC11" s="17">
        <v>0.34428018940585797</v>
      </c>
      <c r="AD11" s="17">
        <v>0.39064920525642399</v>
      </c>
      <c r="AE11" s="17"/>
      <c r="AF11" s="17">
        <v>0.34552630289507102</v>
      </c>
      <c r="AG11" s="17">
        <v>0.33933506350228698</v>
      </c>
      <c r="AH11" s="17">
        <v>0.37050648075216402</v>
      </c>
      <c r="AI11" s="17"/>
      <c r="AJ11" s="17">
        <v>0.34248523830511801</v>
      </c>
      <c r="AK11" s="17">
        <v>0.33107186501554697</v>
      </c>
      <c r="AL11" s="17">
        <v>0.32700534136679399</v>
      </c>
      <c r="AM11" s="17"/>
      <c r="AN11" s="17">
        <v>0.382779815667533</v>
      </c>
      <c r="AO11" s="17">
        <v>0.40917473312775798</v>
      </c>
      <c r="AP11" s="17">
        <v>0.32063125529087999</v>
      </c>
      <c r="AQ11" s="17">
        <v>0.28473495691898398</v>
      </c>
      <c r="AR11" s="17">
        <v>0.189803683344832</v>
      </c>
      <c r="AS11" s="17"/>
      <c r="AT11" s="17">
        <v>0.35940536504998699</v>
      </c>
      <c r="AU11" s="17">
        <v>0.32830512366489001</v>
      </c>
      <c r="AV11" s="17"/>
      <c r="AW11" s="17">
        <v>0.31623352741354299</v>
      </c>
      <c r="AX11" s="17">
        <v>0.33974469295360399</v>
      </c>
      <c r="AY11" s="17">
        <v>0.39347419366467401</v>
      </c>
    </row>
    <row r="12" spans="2:51">
      <c r="B12" s="18" t="s">
        <v>136</v>
      </c>
      <c r="C12" s="17">
        <v>0.135406898883251</v>
      </c>
      <c r="D12" s="17">
        <v>0.12494567231338401</v>
      </c>
      <c r="E12" s="17">
        <v>0.147683694572386</v>
      </c>
      <c r="F12" s="17"/>
      <c r="G12" s="17">
        <v>0.14541056508302799</v>
      </c>
      <c r="H12" s="17">
        <v>0.18336933435564001</v>
      </c>
      <c r="I12" s="17">
        <v>0.12630102679404201</v>
      </c>
      <c r="J12" s="17">
        <v>0.16128034010003001</v>
      </c>
      <c r="K12" s="17">
        <v>0.11456511537851199</v>
      </c>
      <c r="L12" s="17">
        <v>9.6858795555268107E-2</v>
      </c>
      <c r="M12" s="17"/>
      <c r="N12" s="17">
        <v>0.156216700485794</v>
      </c>
      <c r="O12" s="17">
        <v>0.13223837332796201</v>
      </c>
      <c r="P12" s="17">
        <v>0.13094899593499801</v>
      </c>
      <c r="Q12" s="17">
        <v>0.121501937655423</v>
      </c>
      <c r="R12" s="17"/>
      <c r="S12" s="17">
        <v>0.101414761378947</v>
      </c>
      <c r="T12" s="17">
        <v>0.16274910530673301</v>
      </c>
      <c r="U12" s="17">
        <v>0.10962215314651499</v>
      </c>
      <c r="V12" s="17">
        <v>0.10344330039038201</v>
      </c>
      <c r="W12" s="17">
        <v>0.17122673266035701</v>
      </c>
      <c r="X12" s="17">
        <v>0.16634804282597701</v>
      </c>
      <c r="Y12" s="17">
        <v>0.13806119737861</v>
      </c>
      <c r="Z12" s="17">
        <v>0.17912914734139401</v>
      </c>
      <c r="AA12" s="17">
        <v>0.15246912200662299</v>
      </c>
      <c r="AB12" s="17">
        <v>9.6899953450117607E-2</v>
      </c>
      <c r="AC12" s="17">
        <v>0.16189471959134399</v>
      </c>
      <c r="AD12" s="17">
        <v>6.9247804389725401E-2</v>
      </c>
      <c r="AE12" s="17"/>
      <c r="AF12" s="17">
        <v>0.14549514805095501</v>
      </c>
      <c r="AG12" s="17">
        <v>0.12862905622083501</v>
      </c>
      <c r="AH12" s="17">
        <v>0.13286029394478499</v>
      </c>
      <c r="AI12" s="17"/>
      <c r="AJ12" s="17">
        <v>0.13487357366045899</v>
      </c>
      <c r="AK12" s="17">
        <v>0.144359875875543</v>
      </c>
      <c r="AL12" s="17">
        <v>0.123674988432887</v>
      </c>
      <c r="AM12" s="17"/>
      <c r="AN12" s="17">
        <v>0.12013879234417101</v>
      </c>
      <c r="AO12" s="17">
        <v>0.100871312013431</v>
      </c>
      <c r="AP12" s="17">
        <v>0.142337488469857</v>
      </c>
      <c r="AQ12" s="17">
        <v>0.154732915494844</v>
      </c>
      <c r="AR12" s="17">
        <v>0.174795127404275</v>
      </c>
      <c r="AS12" s="17"/>
      <c r="AT12" s="17">
        <v>0.138248058728066</v>
      </c>
      <c r="AU12" s="17">
        <v>0.107646681193046</v>
      </c>
      <c r="AV12" s="17"/>
      <c r="AW12" s="17">
        <v>0.12011857703531501</v>
      </c>
      <c r="AX12" s="17">
        <v>0.100002329781587</v>
      </c>
      <c r="AY12" s="17">
        <v>0.15821324356838201</v>
      </c>
    </row>
    <row r="13" spans="2:51">
      <c r="B13" s="18" t="s">
        <v>137</v>
      </c>
      <c r="C13" s="17">
        <v>5.6833243915394099E-2</v>
      </c>
      <c r="D13" s="17">
        <v>6.4077794928177903E-2</v>
      </c>
      <c r="E13" s="17">
        <v>4.8377558054778301E-2</v>
      </c>
      <c r="F13" s="17"/>
      <c r="G13" s="17">
        <v>3.0634206883065701E-2</v>
      </c>
      <c r="H13" s="17">
        <v>5.35258358280679E-2</v>
      </c>
      <c r="I13" s="17">
        <v>8.6173724049964401E-2</v>
      </c>
      <c r="J13" s="17">
        <v>4.26424341855361E-2</v>
      </c>
      <c r="K13" s="17">
        <v>9.9247152706356104E-2</v>
      </c>
      <c r="L13" s="17">
        <v>3.0072389964889201E-2</v>
      </c>
      <c r="M13" s="17"/>
      <c r="N13" s="17">
        <v>4.1610897471192503E-2</v>
      </c>
      <c r="O13" s="17">
        <v>5.7923300037011898E-2</v>
      </c>
      <c r="P13" s="17">
        <v>5.3650842305584298E-2</v>
      </c>
      <c r="Q13" s="17">
        <v>6.7666784685112696E-2</v>
      </c>
      <c r="R13" s="17"/>
      <c r="S13" s="17">
        <v>4.0524742960538603E-2</v>
      </c>
      <c r="T13" s="17">
        <v>4.4909260784455403E-2</v>
      </c>
      <c r="U13" s="17">
        <v>2.5814976626202201E-2</v>
      </c>
      <c r="V13" s="17">
        <v>8.4494367484344399E-2</v>
      </c>
      <c r="W13" s="17">
        <v>8.3505502079665894E-2</v>
      </c>
      <c r="X13" s="17">
        <v>4.87958837728465E-2</v>
      </c>
      <c r="Y13" s="17">
        <v>5.8442462249812102E-2</v>
      </c>
      <c r="Z13" s="17">
        <v>7.0263076025798094E-2</v>
      </c>
      <c r="AA13" s="17">
        <v>5.2620118204041097E-2</v>
      </c>
      <c r="AB13" s="17">
        <v>6.5463603204560294E-2</v>
      </c>
      <c r="AC13" s="17">
        <v>5.8794381923739397E-2</v>
      </c>
      <c r="AD13" s="17">
        <v>9.2200492561109598E-2</v>
      </c>
      <c r="AE13" s="17"/>
      <c r="AF13" s="17">
        <v>8.3884066326114698E-2</v>
      </c>
      <c r="AG13" s="17">
        <v>2.9678873169870099E-2</v>
      </c>
      <c r="AH13" s="17">
        <v>4.4327205439470198E-2</v>
      </c>
      <c r="AI13" s="17"/>
      <c r="AJ13" s="17">
        <v>3.0573411164931199E-2</v>
      </c>
      <c r="AK13" s="17">
        <v>4.5293557177946801E-2</v>
      </c>
      <c r="AL13" s="17">
        <v>7.4864450851401698E-2</v>
      </c>
      <c r="AM13" s="17"/>
      <c r="AN13" s="17">
        <v>3.7518410513004002E-2</v>
      </c>
      <c r="AO13" s="17">
        <v>8.3197384684179004E-2</v>
      </c>
      <c r="AP13" s="17">
        <v>5.4221827905488698E-2</v>
      </c>
      <c r="AQ13" s="17">
        <v>4.9855335504990203E-2</v>
      </c>
      <c r="AR13" s="17">
        <v>5.2967058880267502E-2</v>
      </c>
      <c r="AS13" s="17"/>
      <c r="AT13" s="17">
        <v>5.5772535513056901E-2</v>
      </c>
      <c r="AU13" s="17">
        <v>6.6259842150809697E-2</v>
      </c>
      <c r="AV13" s="17"/>
      <c r="AW13" s="17">
        <v>6.2318732280889098E-2</v>
      </c>
      <c r="AX13" s="17">
        <v>1.7602728500770201E-2</v>
      </c>
      <c r="AY13" s="17">
        <v>6.0094333878933197E-2</v>
      </c>
    </row>
    <row r="14" spans="2:51">
      <c r="B14" s="18" t="s">
        <v>119</v>
      </c>
      <c r="C14" s="17">
        <v>0.11945906511714</v>
      </c>
      <c r="D14" s="17">
        <v>7.2177831252374494E-2</v>
      </c>
      <c r="E14" s="17">
        <v>0.16745716699102201</v>
      </c>
      <c r="F14" s="17"/>
      <c r="G14" s="17">
        <v>0.18237225222537201</v>
      </c>
      <c r="H14" s="17">
        <v>8.5259715840043507E-2</v>
      </c>
      <c r="I14" s="17">
        <v>0.128909350210165</v>
      </c>
      <c r="J14" s="17">
        <v>9.8937505288097805E-2</v>
      </c>
      <c r="K14" s="17">
        <v>0.129940366718057</v>
      </c>
      <c r="L14" s="17">
        <v>0.11732455728391999</v>
      </c>
      <c r="M14" s="17"/>
      <c r="N14" s="17">
        <v>8.4954522558603404E-2</v>
      </c>
      <c r="O14" s="17">
        <v>0.12904234711044299</v>
      </c>
      <c r="P14" s="17">
        <v>9.2323832442369205E-2</v>
      </c>
      <c r="Q14" s="17">
        <v>0.16859343357753501</v>
      </c>
      <c r="R14" s="17"/>
      <c r="S14" s="17">
        <v>0.15792869796376199</v>
      </c>
      <c r="T14" s="17">
        <v>0.10244136646811899</v>
      </c>
      <c r="U14" s="17">
        <v>8.99466517176504E-2</v>
      </c>
      <c r="V14" s="17">
        <v>0.122040468337392</v>
      </c>
      <c r="W14" s="17">
        <v>0.10485417024669</v>
      </c>
      <c r="X14" s="17">
        <v>0.126644690747236</v>
      </c>
      <c r="Y14" s="17">
        <v>0.134353768063705</v>
      </c>
      <c r="Z14" s="17">
        <v>6.6605563737835494E-2</v>
      </c>
      <c r="AA14" s="17">
        <v>7.4709516852456997E-2</v>
      </c>
      <c r="AB14" s="17">
        <v>0.159242180236224</v>
      </c>
      <c r="AC14" s="17">
        <v>0.197604099117756</v>
      </c>
      <c r="AD14" s="17">
        <v>0.122546899360662</v>
      </c>
      <c r="AE14" s="17"/>
      <c r="AF14" s="17">
        <v>0.103985837913967</v>
      </c>
      <c r="AG14" s="17">
        <v>0.11280710403128801</v>
      </c>
      <c r="AH14" s="17">
        <v>0.17691081859920199</v>
      </c>
      <c r="AI14" s="17"/>
      <c r="AJ14" s="17">
        <v>6.6164179888284894E-2</v>
      </c>
      <c r="AK14" s="17">
        <v>0.114090812372378</v>
      </c>
      <c r="AL14" s="17">
        <v>9.9341389901150795E-2</v>
      </c>
      <c r="AM14" s="17"/>
      <c r="AN14" s="17">
        <v>0.162017024509824</v>
      </c>
      <c r="AO14" s="17">
        <v>0.10736587584226601</v>
      </c>
      <c r="AP14" s="17">
        <v>8.8841427566207207E-2</v>
      </c>
      <c r="AQ14" s="17">
        <v>7.3039700745113595E-2</v>
      </c>
      <c r="AR14" s="17">
        <v>0</v>
      </c>
      <c r="AS14" s="17"/>
      <c r="AT14" s="17">
        <v>0.117753491230197</v>
      </c>
      <c r="AU14" s="17">
        <v>0.112160085325578</v>
      </c>
      <c r="AV14" s="17"/>
      <c r="AW14" s="17">
        <v>8.60601409229029E-2</v>
      </c>
      <c r="AX14" s="17">
        <v>6.47896486827544E-2</v>
      </c>
      <c r="AY14" s="17">
        <v>0.16428513502140901</v>
      </c>
    </row>
    <row r="15" spans="2:51">
      <c r="B15" s="18" t="s">
        <v>138</v>
      </c>
      <c r="C15" s="21">
        <v>0.33463359894785799</v>
      </c>
      <c r="D15" s="21">
        <v>0.39843998987295898</v>
      </c>
      <c r="E15" s="21">
        <v>0.26513161013838898</v>
      </c>
      <c r="F15" s="21"/>
      <c r="G15" s="21">
        <v>0.27512314414984201</v>
      </c>
      <c r="H15" s="21">
        <v>0.36601751104416602</v>
      </c>
      <c r="I15" s="21">
        <v>0.33796192857371599</v>
      </c>
      <c r="J15" s="21">
        <v>0.32140122482473099</v>
      </c>
      <c r="K15" s="21">
        <v>0.27222149799862599</v>
      </c>
      <c r="L15" s="21">
        <v>0.39301136529452801</v>
      </c>
      <c r="M15" s="21"/>
      <c r="N15" s="21">
        <v>0.40620341222892797</v>
      </c>
      <c r="O15" s="21">
        <v>0.353721802955141</v>
      </c>
      <c r="P15" s="21">
        <v>0.28093149675926599</v>
      </c>
      <c r="Q15" s="21">
        <v>0.29778386316906202</v>
      </c>
      <c r="R15" s="21"/>
      <c r="S15" s="21">
        <v>0.37949452345138601</v>
      </c>
      <c r="T15" s="21">
        <v>0.35500633103013801</v>
      </c>
      <c r="U15" s="21">
        <v>0.51511328997213701</v>
      </c>
      <c r="V15" s="21">
        <v>0.30207147987379201</v>
      </c>
      <c r="W15" s="21">
        <v>0.24931930629381699</v>
      </c>
      <c r="X15" s="21">
        <v>0.31487458617258202</v>
      </c>
      <c r="Y15" s="21">
        <v>0.32622869424897699</v>
      </c>
      <c r="Z15" s="21">
        <v>0.29424000435530101</v>
      </c>
      <c r="AA15" s="21">
        <v>0.33661339266227802</v>
      </c>
      <c r="AB15" s="21">
        <v>0.28072603708872201</v>
      </c>
      <c r="AC15" s="21">
        <v>0.23742660996130199</v>
      </c>
      <c r="AD15" s="21">
        <v>0.32535559843207901</v>
      </c>
      <c r="AE15" s="21"/>
      <c r="AF15" s="21">
        <v>0.32110864481389101</v>
      </c>
      <c r="AG15" s="21">
        <v>0.38954990307571902</v>
      </c>
      <c r="AH15" s="21">
        <v>0.275395201264378</v>
      </c>
      <c r="AI15" s="21"/>
      <c r="AJ15" s="21">
        <v>0.425903596981208</v>
      </c>
      <c r="AK15" s="21">
        <v>0.36518388955858599</v>
      </c>
      <c r="AL15" s="21">
        <v>0.375113829447766</v>
      </c>
      <c r="AM15" s="21"/>
      <c r="AN15" s="21">
        <v>0.29754595696546798</v>
      </c>
      <c r="AO15" s="21">
        <v>0.29939069433236598</v>
      </c>
      <c r="AP15" s="21">
        <v>0.39396800076756799</v>
      </c>
      <c r="AQ15" s="21">
        <v>0.43763709133606798</v>
      </c>
      <c r="AR15" s="21">
        <v>0.58243413037062597</v>
      </c>
      <c r="AS15" s="21"/>
      <c r="AT15" s="21">
        <v>0.32882054947869299</v>
      </c>
      <c r="AU15" s="21">
        <v>0.38562826766567698</v>
      </c>
      <c r="AV15" s="21"/>
      <c r="AW15" s="21">
        <v>0.41526902234735003</v>
      </c>
      <c r="AX15" s="21">
        <v>0.477860600081284</v>
      </c>
      <c r="AY15" s="21">
        <v>0.22393309386660101</v>
      </c>
    </row>
    <row r="16" spans="2:51">
      <c r="B16" s="18" t="s">
        <v>139</v>
      </c>
      <c r="C16" s="21">
        <v>0.19224014279864499</v>
      </c>
      <c r="D16" s="21">
        <v>0.18902346724156199</v>
      </c>
      <c r="E16" s="21">
        <v>0.19606125262716401</v>
      </c>
      <c r="F16" s="21"/>
      <c r="G16" s="21">
        <v>0.176044771966094</v>
      </c>
      <c r="H16" s="21">
        <v>0.23689517018370801</v>
      </c>
      <c r="I16" s="21">
        <v>0.21247475084400599</v>
      </c>
      <c r="J16" s="21">
        <v>0.20392277428556599</v>
      </c>
      <c r="K16" s="21">
        <v>0.213812268084868</v>
      </c>
      <c r="L16" s="21">
        <v>0.126931185520157</v>
      </c>
      <c r="M16" s="21"/>
      <c r="N16" s="21">
        <v>0.19782759795698601</v>
      </c>
      <c r="O16" s="21">
        <v>0.190161673364974</v>
      </c>
      <c r="P16" s="21">
        <v>0.18459983824058199</v>
      </c>
      <c r="Q16" s="21">
        <v>0.189168722340536</v>
      </c>
      <c r="R16" s="21"/>
      <c r="S16" s="21">
        <v>0.14193950433948599</v>
      </c>
      <c r="T16" s="21">
        <v>0.20765836609118801</v>
      </c>
      <c r="U16" s="21">
        <v>0.13543712977271699</v>
      </c>
      <c r="V16" s="21">
        <v>0.18793766787472599</v>
      </c>
      <c r="W16" s="21">
        <v>0.25473223474002299</v>
      </c>
      <c r="X16" s="21">
        <v>0.215143926598823</v>
      </c>
      <c r="Y16" s="21">
        <v>0.19650365962842201</v>
      </c>
      <c r="Z16" s="21">
        <v>0.249392223367192</v>
      </c>
      <c r="AA16" s="21">
        <v>0.20508924021066399</v>
      </c>
      <c r="AB16" s="21">
        <v>0.162363556654678</v>
      </c>
      <c r="AC16" s="21">
        <v>0.220689101515083</v>
      </c>
      <c r="AD16" s="21">
        <v>0.16144829695083501</v>
      </c>
      <c r="AE16" s="21"/>
      <c r="AF16" s="21">
        <v>0.22937921437707001</v>
      </c>
      <c r="AG16" s="21">
        <v>0.15830792939070501</v>
      </c>
      <c r="AH16" s="21">
        <v>0.17718749938425499</v>
      </c>
      <c r="AI16" s="21"/>
      <c r="AJ16" s="21">
        <v>0.16544698482539</v>
      </c>
      <c r="AK16" s="21">
        <v>0.18965343305349</v>
      </c>
      <c r="AL16" s="21">
        <v>0.19853943928428899</v>
      </c>
      <c r="AM16" s="21"/>
      <c r="AN16" s="21">
        <v>0.15765720285717499</v>
      </c>
      <c r="AO16" s="21">
        <v>0.18406869669761</v>
      </c>
      <c r="AP16" s="21">
        <v>0.19655931637534499</v>
      </c>
      <c r="AQ16" s="21">
        <v>0.20458825099983399</v>
      </c>
      <c r="AR16" s="21">
        <v>0.22776218628454201</v>
      </c>
      <c r="AS16" s="21"/>
      <c r="AT16" s="21">
        <v>0.194020594241123</v>
      </c>
      <c r="AU16" s="21">
        <v>0.17390652334385601</v>
      </c>
      <c r="AV16" s="21"/>
      <c r="AW16" s="21">
        <v>0.182437309316205</v>
      </c>
      <c r="AX16" s="21">
        <v>0.117605058282357</v>
      </c>
      <c r="AY16" s="21">
        <v>0.21830757744731599</v>
      </c>
    </row>
    <row r="17" spans="2:51">
      <c r="B17" s="18" t="s">
        <v>140</v>
      </c>
      <c r="C17" s="22">
        <v>0.142393456149213</v>
      </c>
      <c r="D17" s="22">
        <v>0.20941652263139701</v>
      </c>
      <c r="E17" s="22">
        <v>6.9070357511224506E-2</v>
      </c>
      <c r="F17" s="22"/>
      <c r="G17" s="22">
        <v>9.9078372183748306E-2</v>
      </c>
      <c r="H17" s="22">
        <v>0.12912234086045801</v>
      </c>
      <c r="I17" s="22">
        <v>0.12548717772970999</v>
      </c>
      <c r="J17" s="22">
        <v>0.117478450539165</v>
      </c>
      <c r="K17" s="22">
        <v>5.8409229913757903E-2</v>
      </c>
      <c r="L17" s="22">
        <v>0.26608017977437098</v>
      </c>
      <c r="M17" s="22"/>
      <c r="N17" s="22">
        <v>0.20837581427194199</v>
      </c>
      <c r="O17" s="22">
        <v>0.163560129590168</v>
      </c>
      <c r="P17" s="22">
        <v>9.6331658518683597E-2</v>
      </c>
      <c r="Q17" s="22">
        <v>0.108615140828526</v>
      </c>
      <c r="R17" s="22"/>
      <c r="S17" s="22">
        <v>0.2375550191119</v>
      </c>
      <c r="T17" s="22">
        <v>0.147347964938949</v>
      </c>
      <c r="U17" s="22">
        <v>0.37967616019942002</v>
      </c>
      <c r="V17" s="22">
        <v>0.114133811999065</v>
      </c>
      <c r="W17" s="22">
        <v>-5.41292844620672E-3</v>
      </c>
      <c r="X17" s="22">
        <v>9.9730659573759303E-2</v>
      </c>
      <c r="Y17" s="22">
        <v>0.12972503462055399</v>
      </c>
      <c r="Z17" s="22">
        <v>4.48477809881088E-2</v>
      </c>
      <c r="AA17" s="22">
        <v>0.131524152451613</v>
      </c>
      <c r="AB17" s="22">
        <v>0.118362480434044</v>
      </c>
      <c r="AC17" s="22">
        <v>1.6737508446219001E-2</v>
      </c>
      <c r="AD17" s="22">
        <v>0.16390730148124399</v>
      </c>
      <c r="AE17" s="22"/>
      <c r="AF17" s="22">
        <v>9.1729430436821399E-2</v>
      </c>
      <c r="AG17" s="22">
        <v>0.23124197368501401</v>
      </c>
      <c r="AH17" s="22">
        <v>9.82077018801229E-2</v>
      </c>
      <c r="AI17" s="22"/>
      <c r="AJ17" s="22">
        <v>0.260456612155818</v>
      </c>
      <c r="AK17" s="22">
        <v>0.17553045650509599</v>
      </c>
      <c r="AL17" s="22">
        <v>0.17657439016347701</v>
      </c>
      <c r="AM17" s="22"/>
      <c r="AN17" s="22">
        <v>0.13988875410829299</v>
      </c>
      <c r="AO17" s="22">
        <v>0.11532199763475701</v>
      </c>
      <c r="AP17" s="22">
        <v>0.19740868439222201</v>
      </c>
      <c r="AQ17" s="22">
        <v>0.23304884033623399</v>
      </c>
      <c r="AR17" s="22">
        <v>0.35467194408608399</v>
      </c>
      <c r="AS17" s="22"/>
      <c r="AT17" s="22">
        <v>0.13479995523757099</v>
      </c>
      <c r="AU17" s="22">
        <v>0.211721744321821</v>
      </c>
      <c r="AV17" s="22"/>
      <c r="AW17" s="22">
        <v>0.232831713031145</v>
      </c>
      <c r="AX17" s="22">
        <v>0.36025554179892699</v>
      </c>
      <c r="AY17" s="22">
        <v>5.62551641928569E-3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748</v>
      </c>
      <c r="E2" s="32"/>
      <c r="F2" s="32"/>
      <c r="G2" s="32"/>
    </row>
    <row r="6" spans="2:7" ht="50.1" customHeight="1">
      <c r="B6" s="20" t="s">
        <v>70</v>
      </c>
      <c r="C6" s="20" t="s">
        <v>699</v>
      </c>
      <c r="D6" s="20" t="s">
        <v>749</v>
      </c>
      <c r="E6" s="20" t="s">
        <v>700</v>
      </c>
      <c r="F6" s="20" t="s">
        <v>750</v>
      </c>
    </row>
    <row r="7" spans="2:7">
      <c r="B7" s="18" t="s">
        <v>133</v>
      </c>
      <c r="C7" s="17">
        <v>9.3982616224866103E-2</v>
      </c>
      <c r="D7" s="17">
        <v>9.2715808404111394E-2</v>
      </c>
      <c r="E7" s="17">
        <v>9.5237293131054904E-2</v>
      </c>
      <c r="F7" s="17">
        <v>4.8833743866147798E-2</v>
      </c>
    </row>
    <row r="8" spans="2:7">
      <c r="B8" s="18" t="s">
        <v>134</v>
      </c>
      <c r="C8" s="17">
        <v>0.33688377206673698</v>
      </c>
      <c r="D8" s="17">
        <v>0.29090045472187698</v>
      </c>
      <c r="E8" s="17">
        <v>0.38892705005156297</v>
      </c>
      <c r="F8" s="17">
        <v>0.25788414566220902</v>
      </c>
    </row>
    <row r="9" spans="2:7">
      <c r="B9" s="18" t="s">
        <v>135</v>
      </c>
      <c r="C9" s="17">
        <v>0.34725608864846702</v>
      </c>
      <c r="D9" s="17">
        <v>0.35687624662092798</v>
      </c>
      <c r="E9" s="17">
        <v>0.28620837053923798</v>
      </c>
      <c r="F9" s="17">
        <v>0.36332231497150402</v>
      </c>
    </row>
    <row r="10" spans="2:7">
      <c r="B10" s="18" t="s">
        <v>136</v>
      </c>
      <c r="C10" s="17">
        <v>0.1131555852306</v>
      </c>
      <c r="D10" s="17">
        <v>0.14364954851216999</v>
      </c>
      <c r="E10" s="17">
        <v>0.13174264754586601</v>
      </c>
      <c r="F10" s="17">
        <v>0.196890147378738</v>
      </c>
    </row>
    <row r="11" spans="2:7">
      <c r="B11" s="18" t="s">
        <v>137</v>
      </c>
      <c r="C11" s="17">
        <v>3.4254321733259298E-2</v>
      </c>
      <c r="D11" s="17">
        <v>2.52805243009054E-2</v>
      </c>
      <c r="E11" s="17">
        <v>5.73236230090882E-2</v>
      </c>
      <c r="F11" s="17">
        <v>5.2914930940611699E-2</v>
      </c>
    </row>
    <row r="12" spans="2:7">
      <c r="B12" s="18" t="s">
        <v>119</v>
      </c>
      <c r="C12" s="17">
        <v>7.4467616096070902E-2</v>
      </c>
      <c r="D12" s="17">
        <v>9.0577417440008107E-2</v>
      </c>
      <c r="E12" s="17">
        <v>4.056101572319E-2</v>
      </c>
      <c r="F12" s="17">
        <v>8.01547171807898E-2</v>
      </c>
    </row>
    <row r="13" spans="2:7">
      <c r="B13" s="23" t="s">
        <v>138</v>
      </c>
      <c r="C13" s="21">
        <v>0.43086638829160301</v>
      </c>
      <c r="D13" s="21">
        <v>0.38361626312598801</v>
      </c>
      <c r="E13" s="21">
        <v>0.48416434318261797</v>
      </c>
      <c r="F13" s="21">
        <v>0.30671788952835599</v>
      </c>
    </row>
    <row r="14" spans="2:7">
      <c r="B14" s="23" t="s">
        <v>139</v>
      </c>
      <c r="C14" s="21">
        <v>0.147409906963859</v>
      </c>
      <c r="D14" s="21">
        <v>0.16893007281307501</v>
      </c>
      <c r="E14" s="21">
        <v>0.18906627055495401</v>
      </c>
      <c r="F14" s="21">
        <v>0.24980507831934901</v>
      </c>
    </row>
    <row r="15" spans="2:7">
      <c r="B15" s="23" t="s">
        <v>140</v>
      </c>
      <c r="C15" s="22">
        <v>0.28345648132774398</v>
      </c>
      <c r="D15" s="22">
        <v>0.214686190312913</v>
      </c>
      <c r="E15" s="22">
        <v>0.29509807262766402</v>
      </c>
      <c r="F15" s="22">
        <v>5.6912811209007097E-2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519</v>
      </c>
      <c r="E7" s="10">
        <v>556</v>
      </c>
      <c r="F7" s="10"/>
      <c r="G7" s="10">
        <v>116</v>
      </c>
      <c r="H7" s="10">
        <v>147</v>
      </c>
      <c r="I7" s="10">
        <v>159</v>
      </c>
      <c r="J7" s="10">
        <v>196</v>
      </c>
      <c r="K7" s="10">
        <v>195</v>
      </c>
      <c r="L7" s="10">
        <v>267</v>
      </c>
      <c r="M7" s="10"/>
      <c r="N7" s="10">
        <v>312</v>
      </c>
      <c r="O7" s="10">
        <v>298</v>
      </c>
      <c r="P7" s="10">
        <v>212</v>
      </c>
      <c r="Q7" s="10">
        <v>249</v>
      </c>
      <c r="R7" s="10"/>
      <c r="S7" s="10">
        <v>114</v>
      </c>
      <c r="T7" s="10">
        <v>162</v>
      </c>
      <c r="U7" s="10">
        <v>105</v>
      </c>
      <c r="V7" s="10">
        <v>101</v>
      </c>
      <c r="W7" s="10">
        <v>85</v>
      </c>
      <c r="X7" s="10">
        <v>93</v>
      </c>
      <c r="Y7" s="10">
        <v>91</v>
      </c>
      <c r="Z7" s="10">
        <v>50</v>
      </c>
      <c r="AA7" s="10">
        <v>109</v>
      </c>
      <c r="AB7" s="10">
        <v>86</v>
      </c>
      <c r="AC7" s="10">
        <v>63</v>
      </c>
      <c r="AD7" s="10">
        <v>21</v>
      </c>
      <c r="AE7" s="10"/>
      <c r="AF7" s="10">
        <v>450</v>
      </c>
      <c r="AG7" s="10">
        <v>428</v>
      </c>
      <c r="AH7" s="10">
        <v>118</v>
      </c>
      <c r="AI7" s="10"/>
      <c r="AJ7" s="10">
        <v>275</v>
      </c>
      <c r="AK7" s="10">
        <v>328</v>
      </c>
      <c r="AL7" s="10">
        <v>77</v>
      </c>
      <c r="AM7" s="10"/>
      <c r="AN7" s="10">
        <v>232</v>
      </c>
      <c r="AO7" s="10">
        <v>195</v>
      </c>
      <c r="AP7" s="10">
        <v>261</v>
      </c>
      <c r="AQ7" s="10">
        <v>95</v>
      </c>
      <c r="AR7" s="10">
        <v>21</v>
      </c>
      <c r="AS7" s="10"/>
      <c r="AT7" s="10">
        <v>974</v>
      </c>
      <c r="AU7" s="10">
        <v>97</v>
      </c>
      <c r="AV7" s="10"/>
      <c r="AW7" s="10">
        <v>512</v>
      </c>
      <c r="AX7" s="10">
        <v>125</v>
      </c>
      <c r="AY7" s="10">
        <v>443</v>
      </c>
    </row>
    <row r="8" spans="2:51" ht="30" customHeight="1">
      <c r="B8" s="11" t="s">
        <v>112</v>
      </c>
      <c r="C8" s="11">
        <v>1085</v>
      </c>
      <c r="D8" s="11">
        <v>538</v>
      </c>
      <c r="E8" s="11">
        <v>543</v>
      </c>
      <c r="F8" s="11"/>
      <c r="G8" s="11">
        <v>133</v>
      </c>
      <c r="H8" s="11">
        <v>183</v>
      </c>
      <c r="I8" s="11">
        <v>180</v>
      </c>
      <c r="J8" s="11">
        <v>192</v>
      </c>
      <c r="K8" s="11">
        <v>158</v>
      </c>
      <c r="L8" s="11">
        <v>240</v>
      </c>
      <c r="M8" s="11"/>
      <c r="N8" s="11">
        <v>286</v>
      </c>
      <c r="O8" s="11">
        <v>274</v>
      </c>
      <c r="P8" s="11">
        <v>250</v>
      </c>
      <c r="Q8" s="11">
        <v>265</v>
      </c>
      <c r="R8" s="11"/>
      <c r="S8" s="11">
        <v>136</v>
      </c>
      <c r="T8" s="11">
        <v>157</v>
      </c>
      <c r="U8" s="11">
        <v>96</v>
      </c>
      <c r="V8" s="11">
        <v>106</v>
      </c>
      <c r="W8" s="11">
        <v>84</v>
      </c>
      <c r="X8" s="11">
        <v>99</v>
      </c>
      <c r="Y8" s="11">
        <v>89</v>
      </c>
      <c r="Z8" s="11">
        <v>44</v>
      </c>
      <c r="AA8" s="11">
        <v>105</v>
      </c>
      <c r="AB8" s="11">
        <v>81</v>
      </c>
      <c r="AC8" s="11">
        <v>64</v>
      </c>
      <c r="AD8" s="11">
        <v>24</v>
      </c>
      <c r="AE8" s="11"/>
      <c r="AF8" s="11">
        <v>440</v>
      </c>
      <c r="AG8" s="11">
        <v>422</v>
      </c>
      <c r="AH8" s="11">
        <v>128</v>
      </c>
      <c r="AI8" s="11"/>
      <c r="AJ8" s="11">
        <v>261</v>
      </c>
      <c r="AK8" s="11">
        <v>348</v>
      </c>
      <c r="AL8" s="11">
        <v>74</v>
      </c>
      <c r="AM8" s="11"/>
      <c r="AN8" s="11">
        <v>235</v>
      </c>
      <c r="AO8" s="11">
        <v>203</v>
      </c>
      <c r="AP8" s="11">
        <v>262</v>
      </c>
      <c r="AQ8" s="11">
        <v>92</v>
      </c>
      <c r="AR8" s="11">
        <v>18</v>
      </c>
      <c r="AS8" s="11"/>
      <c r="AT8" s="11">
        <v>964</v>
      </c>
      <c r="AU8" s="11">
        <v>112</v>
      </c>
      <c r="AV8" s="11"/>
      <c r="AW8" s="11">
        <v>492</v>
      </c>
      <c r="AX8" s="11">
        <v>133</v>
      </c>
      <c r="AY8" s="11">
        <v>461</v>
      </c>
    </row>
    <row r="9" spans="2:51">
      <c r="B9" s="18" t="s">
        <v>133</v>
      </c>
      <c r="C9" s="17">
        <v>9.5237293131054904E-2</v>
      </c>
      <c r="D9" s="17">
        <v>0.122455093866097</v>
      </c>
      <c r="E9" s="17">
        <v>6.9111297568912503E-2</v>
      </c>
      <c r="F9" s="17"/>
      <c r="G9" s="17">
        <v>0.10089838404806201</v>
      </c>
      <c r="H9" s="17">
        <v>8.7164864270495607E-2</v>
      </c>
      <c r="I9" s="17">
        <v>7.4798281405235603E-2</v>
      </c>
      <c r="J9" s="17">
        <v>0.119380844018618</v>
      </c>
      <c r="K9" s="17">
        <v>8.4281376246508902E-2</v>
      </c>
      <c r="L9" s="17">
        <v>0.10148701642227299</v>
      </c>
      <c r="M9" s="17"/>
      <c r="N9" s="17">
        <v>0.124531868274647</v>
      </c>
      <c r="O9" s="17">
        <v>6.9120366847890094E-2</v>
      </c>
      <c r="P9" s="17">
        <v>0.117220908507562</v>
      </c>
      <c r="Q9" s="17">
        <v>6.9146404660737196E-2</v>
      </c>
      <c r="R9" s="17"/>
      <c r="S9" s="17">
        <v>8.02634768880751E-2</v>
      </c>
      <c r="T9" s="17">
        <v>7.5974577794240494E-2</v>
      </c>
      <c r="U9" s="17">
        <v>8.2988408301391703E-2</v>
      </c>
      <c r="V9" s="17">
        <v>6.5776806391374107E-2</v>
      </c>
      <c r="W9" s="17">
        <v>0.106760079336289</v>
      </c>
      <c r="X9" s="17">
        <v>9.9505184061556298E-2</v>
      </c>
      <c r="Y9" s="17">
        <v>0.103038054134274</v>
      </c>
      <c r="Z9" s="17">
        <v>0.110414152435988</v>
      </c>
      <c r="AA9" s="17">
        <v>0.10236019376812799</v>
      </c>
      <c r="AB9" s="17">
        <v>0.13626235878944901</v>
      </c>
      <c r="AC9" s="17">
        <v>8.7139399270801304E-2</v>
      </c>
      <c r="AD9" s="17">
        <v>0.225187404770405</v>
      </c>
      <c r="AE9" s="17"/>
      <c r="AF9" s="17">
        <v>0.108293962816852</v>
      </c>
      <c r="AG9" s="17">
        <v>0.103713801206019</v>
      </c>
      <c r="AH9" s="17">
        <v>3.1355197288655601E-2</v>
      </c>
      <c r="AI9" s="17"/>
      <c r="AJ9" s="17">
        <v>0.10950615445669901</v>
      </c>
      <c r="AK9" s="17">
        <v>0.102780522231809</v>
      </c>
      <c r="AL9" s="17">
        <v>0.15753456166612101</v>
      </c>
      <c r="AM9" s="17"/>
      <c r="AN9" s="17">
        <v>8.1159694192248805E-2</v>
      </c>
      <c r="AO9" s="17">
        <v>9.1658285312310198E-2</v>
      </c>
      <c r="AP9" s="17">
        <v>0.104845434947949</v>
      </c>
      <c r="AQ9" s="17">
        <v>0.109111856536447</v>
      </c>
      <c r="AR9" s="17">
        <v>0.169856971429347</v>
      </c>
      <c r="AS9" s="17"/>
      <c r="AT9" s="17">
        <v>9.8238209331957899E-2</v>
      </c>
      <c r="AU9" s="17">
        <v>6.7301167953895902E-2</v>
      </c>
      <c r="AV9" s="17"/>
      <c r="AW9" s="17">
        <v>0.11732882467205399</v>
      </c>
      <c r="AX9" s="17">
        <v>0.12640409657616899</v>
      </c>
      <c r="AY9" s="17">
        <v>6.2654162330155194E-2</v>
      </c>
    </row>
    <row r="10" spans="2:51">
      <c r="B10" s="18" t="s">
        <v>134</v>
      </c>
      <c r="C10" s="17">
        <v>0.38892705005156297</v>
      </c>
      <c r="D10" s="17">
        <v>0.39192033325075498</v>
      </c>
      <c r="E10" s="17">
        <v>0.38549163980524598</v>
      </c>
      <c r="F10" s="17"/>
      <c r="G10" s="17">
        <v>0.408896373738668</v>
      </c>
      <c r="H10" s="17">
        <v>0.37937644401874399</v>
      </c>
      <c r="I10" s="17">
        <v>0.39279328137748998</v>
      </c>
      <c r="J10" s="17">
        <v>0.33160236064022103</v>
      </c>
      <c r="K10" s="17">
        <v>0.37933704500237098</v>
      </c>
      <c r="L10" s="17">
        <v>0.43434089501478901</v>
      </c>
      <c r="M10" s="17"/>
      <c r="N10" s="17">
        <v>0.43469516673500003</v>
      </c>
      <c r="O10" s="17">
        <v>0.39632695980973698</v>
      </c>
      <c r="P10" s="17">
        <v>0.36701624004626998</v>
      </c>
      <c r="Q10" s="17">
        <v>0.350179546816272</v>
      </c>
      <c r="R10" s="17"/>
      <c r="S10" s="17">
        <v>0.38811054075325402</v>
      </c>
      <c r="T10" s="17">
        <v>0.426255948832368</v>
      </c>
      <c r="U10" s="17">
        <v>0.32749479462228798</v>
      </c>
      <c r="V10" s="17">
        <v>0.34603228876893599</v>
      </c>
      <c r="W10" s="17">
        <v>0.41290112235737197</v>
      </c>
      <c r="X10" s="17">
        <v>0.400164594427936</v>
      </c>
      <c r="Y10" s="17">
        <v>0.43754553415472403</v>
      </c>
      <c r="Z10" s="17">
        <v>0.41196512755291198</v>
      </c>
      <c r="AA10" s="17">
        <v>0.39645166981003299</v>
      </c>
      <c r="AB10" s="17">
        <v>0.38888289622308703</v>
      </c>
      <c r="AC10" s="17">
        <v>0.30905763393748198</v>
      </c>
      <c r="AD10" s="17">
        <v>0.41107405547933701</v>
      </c>
      <c r="AE10" s="17"/>
      <c r="AF10" s="17">
        <v>0.31608694412337202</v>
      </c>
      <c r="AG10" s="17">
        <v>0.46380031200969901</v>
      </c>
      <c r="AH10" s="17">
        <v>0.42297647693395002</v>
      </c>
      <c r="AI10" s="17"/>
      <c r="AJ10" s="17">
        <v>0.39580602986708102</v>
      </c>
      <c r="AK10" s="17">
        <v>0.43543484498476798</v>
      </c>
      <c r="AL10" s="17">
        <v>0.47127361582793997</v>
      </c>
      <c r="AM10" s="17"/>
      <c r="AN10" s="17">
        <v>0.36557890782685698</v>
      </c>
      <c r="AO10" s="17">
        <v>0.350798969663214</v>
      </c>
      <c r="AP10" s="17">
        <v>0.43813506368360799</v>
      </c>
      <c r="AQ10" s="17">
        <v>0.44048875923958303</v>
      </c>
      <c r="AR10" s="17">
        <v>0.43656101731846397</v>
      </c>
      <c r="AS10" s="17"/>
      <c r="AT10" s="17">
        <v>0.39002721913717497</v>
      </c>
      <c r="AU10" s="17">
        <v>0.40037988883853198</v>
      </c>
      <c r="AV10" s="17"/>
      <c r="AW10" s="17">
        <v>0.446826502801348</v>
      </c>
      <c r="AX10" s="17">
        <v>0.38339931535376098</v>
      </c>
      <c r="AY10" s="17">
        <v>0.32865030928461902</v>
      </c>
    </row>
    <row r="11" spans="2:51">
      <c r="B11" s="18" t="s">
        <v>135</v>
      </c>
      <c r="C11" s="17">
        <v>0.28620837053923798</v>
      </c>
      <c r="D11" s="17">
        <v>0.288152522792049</v>
      </c>
      <c r="E11" s="17">
        <v>0.28521293368671002</v>
      </c>
      <c r="F11" s="17"/>
      <c r="G11" s="17">
        <v>0.26450075955927099</v>
      </c>
      <c r="H11" s="17">
        <v>0.25039337643661902</v>
      </c>
      <c r="I11" s="17">
        <v>0.29629834862454302</v>
      </c>
      <c r="J11" s="17">
        <v>0.29901011691236301</v>
      </c>
      <c r="K11" s="17">
        <v>0.30101431847739601</v>
      </c>
      <c r="L11" s="17">
        <v>0.29808065468933198</v>
      </c>
      <c r="M11" s="17"/>
      <c r="N11" s="17">
        <v>0.26704936480111302</v>
      </c>
      <c r="O11" s="17">
        <v>0.28159122256239399</v>
      </c>
      <c r="P11" s="17">
        <v>0.29922794148023202</v>
      </c>
      <c r="Q11" s="17">
        <v>0.30653811438857098</v>
      </c>
      <c r="R11" s="17"/>
      <c r="S11" s="17">
        <v>0.34129729742687098</v>
      </c>
      <c r="T11" s="17">
        <v>0.25695909727968902</v>
      </c>
      <c r="U11" s="17">
        <v>0.35429819953797198</v>
      </c>
      <c r="V11" s="17">
        <v>0.31888385924550899</v>
      </c>
      <c r="W11" s="17">
        <v>0.213727566623653</v>
      </c>
      <c r="X11" s="17">
        <v>0.28204490272819099</v>
      </c>
      <c r="Y11" s="17">
        <v>0.233052428094113</v>
      </c>
      <c r="Z11" s="17">
        <v>0.266387081601626</v>
      </c>
      <c r="AA11" s="17">
        <v>0.28117501366244901</v>
      </c>
      <c r="AB11" s="17">
        <v>0.28657324895252401</v>
      </c>
      <c r="AC11" s="17">
        <v>0.35682544604093902</v>
      </c>
      <c r="AD11" s="17">
        <v>8.2773597228120402E-2</v>
      </c>
      <c r="AE11" s="17"/>
      <c r="AF11" s="17">
        <v>0.33518608331284699</v>
      </c>
      <c r="AG11" s="17">
        <v>0.24098762639369101</v>
      </c>
      <c r="AH11" s="17">
        <v>0.27165905279235197</v>
      </c>
      <c r="AI11" s="17"/>
      <c r="AJ11" s="17">
        <v>0.27725911457076502</v>
      </c>
      <c r="AK11" s="17">
        <v>0.26315357985413002</v>
      </c>
      <c r="AL11" s="17">
        <v>0.170549684677822</v>
      </c>
      <c r="AM11" s="17"/>
      <c r="AN11" s="17">
        <v>0.28423622311095698</v>
      </c>
      <c r="AO11" s="17">
        <v>0.29590605039412698</v>
      </c>
      <c r="AP11" s="17">
        <v>0.25787598701860298</v>
      </c>
      <c r="AQ11" s="17">
        <v>0.26998385575921202</v>
      </c>
      <c r="AR11" s="17">
        <v>0.306615809629529</v>
      </c>
      <c r="AS11" s="17"/>
      <c r="AT11" s="17">
        <v>0.28444741170927101</v>
      </c>
      <c r="AU11" s="17">
        <v>0.29624762348976402</v>
      </c>
      <c r="AV11" s="17"/>
      <c r="AW11" s="17">
        <v>0.26088360302313901</v>
      </c>
      <c r="AX11" s="17">
        <v>0.294553235296583</v>
      </c>
      <c r="AY11" s="17">
        <v>0.31086575417694201</v>
      </c>
    </row>
    <row r="12" spans="2:51">
      <c r="B12" s="18" t="s">
        <v>136</v>
      </c>
      <c r="C12" s="17">
        <v>0.13174264754586601</v>
      </c>
      <c r="D12" s="17">
        <v>0.11579409882705401</v>
      </c>
      <c r="E12" s="17">
        <v>0.14702726920086701</v>
      </c>
      <c r="F12" s="17"/>
      <c r="G12" s="17">
        <v>0.149913475694232</v>
      </c>
      <c r="H12" s="17">
        <v>0.132184392611678</v>
      </c>
      <c r="I12" s="17">
        <v>0.120714632645536</v>
      </c>
      <c r="J12" s="17">
        <v>0.13627322345281401</v>
      </c>
      <c r="K12" s="17">
        <v>0.18311544377858999</v>
      </c>
      <c r="L12" s="17">
        <v>9.2134494752501794E-2</v>
      </c>
      <c r="M12" s="17"/>
      <c r="N12" s="17">
        <v>0.108984731032545</v>
      </c>
      <c r="O12" s="17">
        <v>0.15367592544836201</v>
      </c>
      <c r="P12" s="17">
        <v>0.109310724696089</v>
      </c>
      <c r="Q12" s="17">
        <v>0.15220621036564699</v>
      </c>
      <c r="R12" s="17"/>
      <c r="S12" s="17">
        <v>0.10074021300661801</v>
      </c>
      <c r="T12" s="17">
        <v>0.13881087933406799</v>
      </c>
      <c r="U12" s="17">
        <v>9.2118987965094296E-2</v>
      </c>
      <c r="V12" s="17">
        <v>0.194846752266399</v>
      </c>
      <c r="W12" s="17">
        <v>0.145514004897043</v>
      </c>
      <c r="X12" s="17">
        <v>0.104722410043532</v>
      </c>
      <c r="Y12" s="17">
        <v>0.154728317293608</v>
      </c>
      <c r="Z12" s="17">
        <v>9.4821673984461299E-2</v>
      </c>
      <c r="AA12" s="17">
        <v>0.124111123277171</v>
      </c>
      <c r="AB12" s="17">
        <v>0.13400443315469801</v>
      </c>
      <c r="AC12" s="17">
        <v>0.162882200038409</v>
      </c>
      <c r="AD12" s="17">
        <v>0.12987383625094701</v>
      </c>
      <c r="AE12" s="17"/>
      <c r="AF12" s="17">
        <v>0.14143190215078899</v>
      </c>
      <c r="AG12" s="17">
        <v>0.111797426721503</v>
      </c>
      <c r="AH12" s="17">
        <v>0.124192899780997</v>
      </c>
      <c r="AI12" s="17"/>
      <c r="AJ12" s="17">
        <v>0.135101400979102</v>
      </c>
      <c r="AK12" s="17">
        <v>0.11796558707490901</v>
      </c>
      <c r="AL12" s="17">
        <v>9.2537587236182897E-2</v>
      </c>
      <c r="AM12" s="17"/>
      <c r="AN12" s="17">
        <v>0.15458391287342699</v>
      </c>
      <c r="AO12" s="17">
        <v>0.15933257629247499</v>
      </c>
      <c r="AP12" s="17">
        <v>0.129181188255857</v>
      </c>
      <c r="AQ12" s="17">
        <v>9.8037251437110007E-2</v>
      </c>
      <c r="AR12" s="17">
        <v>8.6966201622659903E-2</v>
      </c>
      <c r="AS12" s="17"/>
      <c r="AT12" s="17">
        <v>0.13504505387989901</v>
      </c>
      <c r="AU12" s="17">
        <v>0.10666800072899101</v>
      </c>
      <c r="AV12" s="17"/>
      <c r="AW12" s="17">
        <v>0.11195225593704999</v>
      </c>
      <c r="AX12" s="17">
        <v>0.101376969579113</v>
      </c>
      <c r="AY12" s="17">
        <v>0.161636127252205</v>
      </c>
    </row>
    <row r="13" spans="2:51">
      <c r="B13" s="18" t="s">
        <v>137</v>
      </c>
      <c r="C13" s="17">
        <v>5.73236230090882E-2</v>
      </c>
      <c r="D13" s="17">
        <v>6.3334033550365806E-2</v>
      </c>
      <c r="E13" s="17">
        <v>5.0198746651320403E-2</v>
      </c>
      <c r="F13" s="17"/>
      <c r="G13" s="17">
        <v>5.4596634716341998E-2</v>
      </c>
      <c r="H13" s="17">
        <v>0.106609924848207</v>
      </c>
      <c r="I13" s="17">
        <v>5.27268440767798E-2</v>
      </c>
      <c r="J13" s="17">
        <v>6.6102703174323194E-2</v>
      </c>
      <c r="K13" s="17">
        <v>2.9347334274682901E-2</v>
      </c>
      <c r="L13" s="17">
        <v>3.60625842533428E-2</v>
      </c>
      <c r="M13" s="17"/>
      <c r="N13" s="17">
        <v>2.25913787755464E-2</v>
      </c>
      <c r="O13" s="17">
        <v>6.8644118078632702E-2</v>
      </c>
      <c r="P13" s="17">
        <v>6.0518608670473803E-2</v>
      </c>
      <c r="Q13" s="17">
        <v>8.2309383687962298E-2</v>
      </c>
      <c r="R13" s="17"/>
      <c r="S13" s="17">
        <v>4.1107387906349699E-2</v>
      </c>
      <c r="T13" s="17">
        <v>6.0571624481566097E-2</v>
      </c>
      <c r="U13" s="17">
        <v>8.3020936500041498E-2</v>
      </c>
      <c r="V13" s="17">
        <v>5.2030369636393299E-2</v>
      </c>
      <c r="W13" s="17">
        <v>8.4460648403321098E-2</v>
      </c>
      <c r="X13" s="17">
        <v>9.9445336915967797E-2</v>
      </c>
      <c r="Y13" s="17">
        <v>4.5105683832866603E-2</v>
      </c>
      <c r="Z13" s="17">
        <v>4.56719968785394E-2</v>
      </c>
      <c r="AA13" s="17">
        <v>2.7972140548833201E-2</v>
      </c>
      <c r="AB13" s="17">
        <v>2.4579562063301301E-2</v>
      </c>
      <c r="AC13" s="17">
        <v>6.9186888888061807E-2</v>
      </c>
      <c r="AD13" s="17">
        <v>5.3923115664542803E-2</v>
      </c>
      <c r="AE13" s="17"/>
      <c r="AF13" s="17">
        <v>6.2897085501735894E-2</v>
      </c>
      <c r="AG13" s="17">
        <v>3.9191606802244802E-2</v>
      </c>
      <c r="AH13" s="17">
        <v>0.107025041084041</v>
      </c>
      <c r="AI13" s="17"/>
      <c r="AJ13" s="17">
        <v>4.4962535627480302E-2</v>
      </c>
      <c r="AK13" s="17">
        <v>5.0112459540520203E-2</v>
      </c>
      <c r="AL13" s="17">
        <v>6.7039929248888006E-2</v>
      </c>
      <c r="AM13" s="17"/>
      <c r="AN13" s="17">
        <v>6.9014910168629998E-2</v>
      </c>
      <c r="AO13" s="17">
        <v>5.6967529056479997E-2</v>
      </c>
      <c r="AP13" s="17">
        <v>3.1361135270609797E-2</v>
      </c>
      <c r="AQ13" s="17">
        <v>3.8407911017872901E-2</v>
      </c>
      <c r="AR13" s="17">
        <v>0</v>
      </c>
      <c r="AS13" s="17"/>
      <c r="AT13" s="17">
        <v>5.6246380737271E-2</v>
      </c>
      <c r="AU13" s="17">
        <v>6.3182884358561203E-2</v>
      </c>
      <c r="AV13" s="17"/>
      <c r="AW13" s="17">
        <v>3.6468933611224302E-2</v>
      </c>
      <c r="AX13" s="17">
        <v>4.6130971785097098E-2</v>
      </c>
      <c r="AY13" s="17">
        <v>8.2831910600392203E-2</v>
      </c>
    </row>
    <row r="14" spans="2:51">
      <c r="B14" s="18" t="s">
        <v>119</v>
      </c>
      <c r="C14" s="17">
        <v>4.056101572319E-2</v>
      </c>
      <c r="D14" s="17">
        <v>1.8343917713679599E-2</v>
      </c>
      <c r="E14" s="17">
        <v>6.2958113086943601E-2</v>
      </c>
      <c r="F14" s="17"/>
      <c r="G14" s="17">
        <v>2.11943722434242E-2</v>
      </c>
      <c r="H14" s="17">
        <v>4.4270997814256703E-2</v>
      </c>
      <c r="I14" s="17">
        <v>6.2668611870415905E-2</v>
      </c>
      <c r="J14" s="17">
        <v>4.7630751801661098E-2</v>
      </c>
      <c r="K14" s="17">
        <v>2.29044822204513E-2</v>
      </c>
      <c r="L14" s="17">
        <v>3.7894354867761701E-2</v>
      </c>
      <c r="M14" s="17"/>
      <c r="N14" s="17">
        <v>4.2147490381149601E-2</v>
      </c>
      <c r="O14" s="17">
        <v>3.0641407252984899E-2</v>
      </c>
      <c r="P14" s="17">
        <v>4.6705576599373799E-2</v>
      </c>
      <c r="Q14" s="17">
        <v>3.9620340080810501E-2</v>
      </c>
      <c r="R14" s="17"/>
      <c r="S14" s="17">
        <v>4.8481084018832797E-2</v>
      </c>
      <c r="T14" s="17">
        <v>4.1427872278068399E-2</v>
      </c>
      <c r="U14" s="17">
        <v>6.0078673073211797E-2</v>
      </c>
      <c r="V14" s="17">
        <v>2.2429923691388801E-2</v>
      </c>
      <c r="W14" s="17">
        <v>3.6636578382321497E-2</v>
      </c>
      <c r="X14" s="17">
        <v>1.41175718228168E-2</v>
      </c>
      <c r="Y14" s="17">
        <v>2.6529982490413901E-2</v>
      </c>
      <c r="Z14" s="17">
        <v>7.0739967546473395E-2</v>
      </c>
      <c r="AA14" s="17">
        <v>6.7929858933385795E-2</v>
      </c>
      <c r="AB14" s="17">
        <v>2.96975008169411E-2</v>
      </c>
      <c r="AC14" s="17">
        <v>1.49084318243066E-2</v>
      </c>
      <c r="AD14" s="17">
        <v>9.7167990606648005E-2</v>
      </c>
      <c r="AE14" s="17"/>
      <c r="AF14" s="17">
        <v>3.6104022094405601E-2</v>
      </c>
      <c r="AG14" s="17">
        <v>4.0509226866843898E-2</v>
      </c>
      <c r="AH14" s="17">
        <v>4.2791332120004903E-2</v>
      </c>
      <c r="AI14" s="17"/>
      <c r="AJ14" s="17">
        <v>3.7364764498871002E-2</v>
      </c>
      <c r="AK14" s="17">
        <v>3.0553006313863901E-2</v>
      </c>
      <c r="AL14" s="17">
        <v>4.1064621343046198E-2</v>
      </c>
      <c r="AM14" s="17"/>
      <c r="AN14" s="17">
        <v>4.5426351827880102E-2</v>
      </c>
      <c r="AO14" s="17">
        <v>4.5336589281393003E-2</v>
      </c>
      <c r="AP14" s="17">
        <v>3.8601190823372801E-2</v>
      </c>
      <c r="AQ14" s="17">
        <v>4.39703660097754E-2</v>
      </c>
      <c r="AR14" s="17">
        <v>0</v>
      </c>
      <c r="AS14" s="17"/>
      <c r="AT14" s="17">
        <v>3.5995725204425601E-2</v>
      </c>
      <c r="AU14" s="17">
        <v>6.6220434630255606E-2</v>
      </c>
      <c r="AV14" s="17"/>
      <c r="AW14" s="17">
        <v>2.65398799551846E-2</v>
      </c>
      <c r="AX14" s="17">
        <v>4.8135411409277302E-2</v>
      </c>
      <c r="AY14" s="17">
        <v>5.3361736355687098E-2</v>
      </c>
    </row>
    <row r="15" spans="2:51">
      <c r="B15" s="18" t="s">
        <v>138</v>
      </c>
      <c r="C15" s="21">
        <v>0.48416434318261797</v>
      </c>
      <c r="D15" s="21">
        <v>0.51437542711685202</v>
      </c>
      <c r="E15" s="21">
        <v>0.45460293737415902</v>
      </c>
      <c r="F15" s="21"/>
      <c r="G15" s="21">
        <v>0.509794757786731</v>
      </c>
      <c r="H15" s="21">
        <v>0.46654130828924001</v>
      </c>
      <c r="I15" s="21">
        <v>0.46759156278272601</v>
      </c>
      <c r="J15" s="21">
        <v>0.45098320465883901</v>
      </c>
      <c r="K15" s="21">
        <v>0.46361842124887898</v>
      </c>
      <c r="L15" s="21">
        <v>0.53582791143706199</v>
      </c>
      <c r="M15" s="21"/>
      <c r="N15" s="21">
        <v>0.55922703500964699</v>
      </c>
      <c r="O15" s="21">
        <v>0.465447326657627</v>
      </c>
      <c r="P15" s="21">
        <v>0.48423714855383099</v>
      </c>
      <c r="Q15" s="21">
        <v>0.41932595147701002</v>
      </c>
      <c r="R15" s="21"/>
      <c r="S15" s="21">
        <v>0.46837401764132902</v>
      </c>
      <c r="T15" s="21">
        <v>0.50223052662660805</v>
      </c>
      <c r="U15" s="21">
        <v>0.41048320292368001</v>
      </c>
      <c r="V15" s="21">
        <v>0.411809095160311</v>
      </c>
      <c r="W15" s="21">
        <v>0.51966120169366103</v>
      </c>
      <c r="X15" s="21">
        <v>0.49966977848949201</v>
      </c>
      <c r="Y15" s="21">
        <v>0.540583588288998</v>
      </c>
      <c r="Z15" s="21">
        <v>0.52237927998889999</v>
      </c>
      <c r="AA15" s="21">
        <v>0.49881186357816099</v>
      </c>
      <c r="AB15" s="21">
        <v>0.52514525501253595</v>
      </c>
      <c r="AC15" s="21">
        <v>0.39619703320828298</v>
      </c>
      <c r="AD15" s="21">
        <v>0.63626146024974195</v>
      </c>
      <c r="AE15" s="21"/>
      <c r="AF15" s="21">
        <v>0.42438090694022301</v>
      </c>
      <c r="AG15" s="21">
        <v>0.56751411321571799</v>
      </c>
      <c r="AH15" s="21">
        <v>0.45433167422260501</v>
      </c>
      <c r="AI15" s="21"/>
      <c r="AJ15" s="21">
        <v>0.505312184323781</v>
      </c>
      <c r="AK15" s="21">
        <v>0.53821536721657703</v>
      </c>
      <c r="AL15" s="21">
        <v>0.62880817749406104</v>
      </c>
      <c r="AM15" s="21"/>
      <c r="AN15" s="21">
        <v>0.44673860201910598</v>
      </c>
      <c r="AO15" s="21">
        <v>0.44245725497552502</v>
      </c>
      <c r="AP15" s="21">
        <v>0.54298049863155695</v>
      </c>
      <c r="AQ15" s="21">
        <v>0.54960061577603003</v>
      </c>
      <c r="AR15" s="21">
        <v>0.60641798874781105</v>
      </c>
      <c r="AS15" s="21"/>
      <c r="AT15" s="21">
        <v>0.48826542846913301</v>
      </c>
      <c r="AU15" s="21">
        <v>0.467681056792428</v>
      </c>
      <c r="AV15" s="21"/>
      <c r="AW15" s="21">
        <v>0.56415532747340202</v>
      </c>
      <c r="AX15" s="21">
        <v>0.50980341192992995</v>
      </c>
      <c r="AY15" s="21">
        <v>0.391304471614774</v>
      </c>
    </row>
    <row r="16" spans="2:51">
      <c r="B16" s="18" t="s">
        <v>139</v>
      </c>
      <c r="C16" s="21">
        <v>0.18906627055495401</v>
      </c>
      <c r="D16" s="21">
        <v>0.17912813237742001</v>
      </c>
      <c r="E16" s="21">
        <v>0.19722601585218699</v>
      </c>
      <c r="F16" s="21"/>
      <c r="G16" s="21">
        <v>0.20451011041057399</v>
      </c>
      <c r="H16" s="21">
        <v>0.238794317459885</v>
      </c>
      <c r="I16" s="21">
        <v>0.173441476722315</v>
      </c>
      <c r="J16" s="21">
        <v>0.20237592662713799</v>
      </c>
      <c r="K16" s="21">
        <v>0.21246277805327299</v>
      </c>
      <c r="L16" s="21">
        <v>0.12819707900584501</v>
      </c>
      <c r="M16" s="21"/>
      <c r="N16" s="21">
        <v>0.13157610980809101</v>
      </c>
      <c r="O16" s="21">
        <v>0.222320043526995</v>
      </c>
      <c r="P16" s="21">
        <v>0.169829333366563</v>
      </c>
      <c r="Q16" s="21">
        <v>0.234515594053609</v>
      </c>
      <c r="R16" s="21"/>
      <c r="S16" s="21">
        <v>0.141847600912968</v>
      </c>
      <c r="T16" s="21">
        <v>0.19938250381563399</v>
      </c>
      <c r="U16" s="21">
        <v>0.17513992446513599</v>
      </c>
      <c r="V16" s="21">
        <v>0.24687712190279201</v>
      </c>
      <c r="W16" s="21">
        <v>0.22997465330036401</v>
      </c>
      <c r="X16" s="21">
        <v>0.20416774695949999</v>
      </c>
      <c r="Y16" s="21">
        <v>0.19983400112647501</v>
      </c>
      <c r="Z16" s="21">
        <v>0.14049367086300099</v>
      </c>
      <c r="AA16" s="21">
        <v>0.15208326382600501</v>
      </c>
      <c r="AB16" s="21">
        <v>0.15858399521799901</v>
      </c>
      <c r="AC16" s="21">
        <v>0.23206908892647099</v>
      </c>
      <c r="AD16" s="21">
        <v>0.18379695191549</v>
      </c>
      <c r="AE16" s="21"/>
      <c r="AF16" s="21">
        <v>0.204328987652524</v>
      </c>
      <c r="AG16" s="21">
        <v>0.15098903352374801</v>
      </c>
      <c r="AH16" s="21">
        <v>0.231217940865038</v>
      </c>
      <c r="AI16" s="21"/>
      <c r="AJ16" s="21">
        <v>0.18006393660658301</v>
      </c>
      <c r="AK16" s="21">
        <v>0.16807804661542899</v>
      </c>
      <c r="AL16" s="21">
        <v>0.15957751648507101</v>
      </c>
      <c r="AM16" s="21"/>
      <c r="AN16" s="21">
        <v>0.223598823042057</v>
      </c>
      <c r="AO16" s="21">
        <v>0.216300105348955</v>
      </c>
      <c r="AP16" s="21">
        <v>0.160542323526467</v>
      </c>
      <c r="AQ16" s="21">
        <v>0.136445162454983</v>
      </c>
      <c r="AR16" s="21">
        <v>8.6966201622659903E-2</v>
      </c>
      <c r="AS16" s="21"/>
      <c r="AT16" s="21">
        <v>0.19129143461716999</v>
      </c>
      <c r="AU16" s="21">
        <v>0.169850885087552</v>
      </c>
      <c r="AV16" s="21"/>
      <c r="AW16" s="21">
        <v>0.14842118954827399</v>
      </c>
      <c r="AX16" s="21">
        <v>0.14750794136421</v>
      </c>
      <c r="AY16" s="21">
        <v>0.24446803785259699</v>
      </c>
    </row>
    <row r="17" spans="2:51">
      <c r="B17" s="18" t="s">
        <v>140</v>
      </c>
      <c r="C17" s="22">
        <v>0.29509807262766402</v>
      </c>
      <c r="D17" s="22">
        <v>0.33524729473943199</v>
      </c>
      <c r="E17" s="22">
        <v>0.257376921521971</v>
      </c>
      <c r="F17" s="22"/>
      <c r="G17" s="22">
        <v>0.30528464737615701</v>
      </c>
      <c r="H17" s="22">
        <v>0.22774699082935501</v>
      </c>
      <c r="I17" s="22">
        <v>0.29415008606040999</v>
      </c>
      <c r="J17" s="22">
        <v>0.24860727803170099</v>
      </c>
      <c r="K17" s="22">
        <v>0.25115564319560602</v>
      </c>
      <c r="L17" s="22">
        <v>0.40763083243121701</v>
      </c>
      <c r="M17" s="22"/>
      <c r="N17" s="22">
        <v>0.42765092520155501</v>
      </c>
      <c r="O17" s="22">
        <v>0.243127283130632</v>
      </c>
      <c r="P17" s="22">
        <v>0.31440781518726801</v>
      </c>
      <c r="Q17" s="22">
        <v>0.18481035742339999</v>
      </c>
      <c r="R17" s="22"/>
      <c r="S17" s="22">
        <v>0.32652641672836102</v>
      </c>
      <c r="T17" s="22">
        <v>0.302848022810975</v>
      </c>
      <c r="U17" s="22">
        <v>0.235343278458544</v>
      </c>
      <c r="V17" s="22">
        <v>0.16493197325751799</v>
      </c>
      <c r="W17" s="22">
        <v>0.28968654839329799</v>
      </c>
      <c r="X17" s="22">
        <v>0.29550203152999199</v>
      </c>
      <c r="Y17" s="22">
        <v>0.34074958716252302</v>
      </c>
      <c r="Z17" s="22">
        <v>0.38188560912589897</v>
      </c>
      <c r="AA17" s="22">
        <v>0.34672859975215597</v>
      </c>
      <c r="AB17" s="22">
        <v>0.36656125979453702</v>
      </c>
      <c r="AC17" s="22">
        <v>0.16412794428181299</v>
      </c>
      <c r="AD17" s="22">
        <v>0.452464508334252</v>
      </c>
      <c r="AE17" s="22"/>
      <c r="AF17" s="22">
        <v>0.22005191928769899</v>
      </c>
      <c r="AG17" s="22">
        <v>0.41652507969197</v>
      </c>
      <c r="AH17" s="22">
        <v>0.22311373335756801</v>
      </c>
      <c r="AI17" s="22"/>
      <c r="AJ17" s="22">
        <v>0.32524824771719801</v>
      </c>
      <c r="AK17" s="22">
        <v>0.37013732060114701</v>
      </c>
      <c r="AL17" s="22">
        <v>0.46923066100899002</v>
      </c>
      <c r="AM17" s="22"/>
      <c r="AN17" s="22">
        <v>0.22313977897705001</v>
      </c>
      <c r="AO17" s="22">
        <v>0.22615714962656899</v>
      </c>
      <c r="AP17" s="22">
        <v>0.38243817510508998</v>
      </c>
      <c r="AQ17" s="22">
        <v>0.41315545332104697</v>
      </c>
      <c r="AR17" s="22">
        <v>0.51945178712515105</v>
      </c>
      <c r="AS17" s="22"/>
      <c r="AT17" s="22">
        <v>0.29697399385196299</v>
      </c>
      <c r="AU17" s="22">
        <v>0.29783017170487502</v>
      </c>
      <c r="AV17" s="22"/>
      <c r="AW17" s="22">
        <v>0.41573413792512798</v>
      </c>
      <c r="AX17" s="22">
        <v>0.36229547056571998</v>
      </c>
      <c r="AY17" s="22">
        <v>0.146836433762177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519</v>
      </c>
      <c r="E7" s="10">
        <v>556</v>
      </c>
      <c r="F7" s="10"/>
      <c r="G7" s="10">
        <v>116</v>
      </c>
      <c r="H7" s="10">
        <v>147</v>
      </c>
      <c r="I7" s="10">
        <v>159</v>
      </c>
      <c r="J7" s="10">
        <v>196</v>
      </c>
      <c r="K7" s="10">
        <v>195</v>
      </c>
      <c r="L7" s="10">
        <v>267</v>
      </c>
      <c r="M7" s="10"/>
      <c r="N7" s="10">
        <v>312</v>
      </c>
      <c r="O7" s="10">
        <v>298</v>
      </c>
      <c r="P7" s="10">
        <v>212</v>
      </c>
      <c r="Q7" s="10">
        <v>249</v>
      </c>
      <c r="R7" s="10"/>
      <c r="S7" s="10">
        <v>114</v>
      </c>
      <c r="T7" s="10">
        <v>162</v>
      </c>
      <c r="U7" s="10">
        <v>105</v>
      </c>
      <c r="V7" s="10">
        <v>101</v>
      </c>
      <c r="W7" s="10">
        <v>85</v>
      </c>
      <c r="X7" s="10">
        <v>93</v>
      </c>
      <c r="Y7" s="10">
        <v>91</v>
      </c>
      <c r="Z7" s="10">
        <v>50</v>
      </c>
      <c r="AA7" s="10">
        <v>109</v>
      </c>
      <c r="AB7" s="10">
        <v>86</v>
      </c>
      <c r="AC7" s="10">
        <v>63</v>
      </c>
      <c r="AD7" s="10">
        <v>21</v>
      </c>
      <c r="AE7" s="10"/>
      <c r="AF7" s="10">
        <v>450</v>
      </c>
      <c r="AG7" s="10">
        <v>428</v>
      </c>
      <c r="AH7" s="10">
        <v>118</v>
      </c>
      <c r="AI7" s="10"/>
      <c r="AJ7" s="10">
        <v>275</v>
      </c>
      <c r="AK7" s="10">
        <v>328</v>
      </c>
      <c r="AL7" s="10">
        <v>77</v>
      </c>
      <c r="AM7" s="10"/>
      <c r="AN7" s="10">
        <v>232</v>
      </c>
      <c r="AO7" s="10">
        <v>195</v>
      </c>
      <c r="AP7" s="10">
        <v>261</v>
      </c>
      <c r="AQ7" s="10">
        <v>95</v>
      </c>
      <c r="AR7" s="10">
        <v>21</v>
      </c>
      <c r="AS7" s="10"/>
      <c r="AT7" s="10">
        <v>974</v>
      </c>
      <c r="AU7" s="10">
        <v>97</v>
      </c>
      <c r="AV7" s="10"/>
      <c r="AW7" s="10">
        <v>512</v>
      </c>
      <c r="AX7" s="10">
        <v>125</v>
      </c>
      <c r="AY7" s="10">
        <v>443</v>
      </c>
    </row>
    <row r="8" spans="2:51" ht="30" customHeight="1">
      <c r="B8" s="11" t="s">
        <v>112</v>
      </c>
      <c r="C8" s="11">
        <v>1085</v>
      </c>
      <c r="D8" s="11">
        <v>538</v>
      </c>
      <c r="E8" s="11">
        <v>543</v>
      </c>
      <c r="F8" s="11"/>
      <c r="G8" s="11">
        <v>133</v>
      </c>
      <c r="H8" s="11">
        <v>183</v>
      </c>
      <c r="I8" s="11">
        <v>180</v>
      </c>
      <c r="J8" s="11">
        <v>192</v>
      </c>
      <c r="K8" s="11">
        <v>158</v>
      </c>
      <c r="L8" s="11">
        <v>240</v>
      </c>
      <c r="M8" s="11"/>
      <c r="N8" s="11">
        <v>286</v>
      </c>
      <c r="O8" s="11">
        <v>274</v>
      </c>
      <c r="P8" s="11">
        <v>250</v>
      </c>
      <c r="Q8" s="11">
        <v>265</v>
      </c>
      <c r="R8" s="11"/>
      <c r="S8" s="11">
        <v>136</v>
      </c>
      <c r="T8" s="11">
        <v>157</v>
      </c>
      <c r="U8" s="11">
        <v>96</v>
      </c>
      <c r="V8" s="11">
        <v>106</v>
      </c>
      <c r="W8" s="11">
        <v>84</v>
      </c>
      <c r="X8" s="11">
        <v>99</v>
      </c>
      <c r="Y8" s="11">
        <v>89</v>
      </c>
      <c r="Z8" s="11">
        <v>44</v>
      </c>
      <c r="AA8" s="11">
        <v>105</v>
      </c>
      <c r="AB8" s="11">
        <v>81</v>
      </c>
      <c r="AC8" s="11">
        <v>64</v>
      </c>
      <c r="AD8" s="11">
        <v>24</v>
      </c>
      <c r="AE8" s="11"/>
      <c r="AF8" s="11">
        <v>440</v>
      </c>
      <c r="AG8" s="11">
        <v>422</v>
      </c>
      <c r="AH8" s="11">
        <v>128</v>
      </c>
      <c r="AI8" s="11"/>
      <c r="AJ8" s="11">
        <v>261</v>
      </c>
      <c r="AK8" s="11">
        <v>348</v>
      </c>
      <c r="AL8" s="11">
        <v>74</v>
      </c>
      <c r="AM8" s="11"/>
      <c r="AN8" s="11">
        <v>235</v>
      </c>
      <c r="AO8" s="11">
        <v>203</v>
      </c>
      <c r="AP8" s="11">
        <v>262</v>
      </c>
      <c r="AQ8" s="11">
        <v>92</v>
      </c>
      <c r="AR8" s="11">
        <v>18</v>
      </c>
      <c r="AS8" s="11"/>
      <c r="AT8" s="11">
        <v>964</v>
      </c>
      <c r="AU8" s="11">
        <v>112</v>
      </c>
      <c r="AV8" s="11"/>
      <c r="AW8" s="11">
        <v>492</v>
      </c>
      <c r="AX8" s="11">
        <v>133</v>
      </c>
      <c r="AY8" s="11">
        <v>461</v>
      </c>
    </row>
    <row r="9" spans="2:51">
      <c r="B9" s="18" t="s">
        <v>133</v>
      </c>
      <c r="C9" s="17">
        <v>9.2715808404111394E-2</v>
      </c>
      <c r="D9" s="17">
        <v>0.11062888851811301</v>
      </c>
      <c r="E9" s="17">
        <v>7.5793266996429506E-2</v>
      </c>
      <c r="F9" s="17"/>
      <c r="G9" s="17">
        <v>8.7743166283391696E-2</v>
      </c>
      <c r="H9" s="17">
        <v>0.168161637512004</v>
      </c>
      <c r="I9" s="17">
        <v>7.7334244689900397E-2</v>
      </c>
      <c r="J9" s="17">
        <v>8.7760159078373201E-2</v>
      </c>
      <c r="K9" s="17">
        <v>7.0089708705313697E-2</v>
      </c>
      <c r="L9" s="17">
        <v>6.82847897035289E-2</v>
      </c>
      <c r="M9" s="17"/>
      <c r="N9" s="17">
        <v>9.3133549336059898E-2</v>
      </c>
      <c r="O9" s="17">
        <v>6.2089021007920103E-2</v>
      </c>
      <c r="P9" s="17">
        <v>0.12328050776737499</v>
      </c>
      <c r="Q9" s="17">
        <v>9.3114459312651707E-2</v>
      </c>
      <c r="R9" s="17"/>
      <c r="S9" s="17">
        <v>0.115950593040967</v>
      </c>
      <c r="T9" s="17">
        <v>6.7308102671977094E-2</v>
      </c>
      <c r="U9" s="17">
        <v>9.8527024268242697E-2</v>
      </c>
      <c r="V9" s="17">
        <v>7.1878973841246294E-2</v>
      </c>
      <c r="W9" s="17">
        <v>0.12755608688534301</v>
      </c>
      <c r="X9" s="17">
        <v>6.8587050845422201E-2</v>
      </c>
      <c r="Y9" s="17">
        <v>0.100059087180176</v>
      </c>
      <c r="Z9" s="17">
        <v>9.6421739229689093E-2</v>
      </c>
      <c r="AA9" s="17">
        <v>8.3568624670339001E-2</v>
      </c>
      <c r="AB9" s="17">
        <v>7.3071642648704693E-2</v>
      </c>
      <c r="AC9" s="17">
        <v>0.14922271292756201</v>
      </c>
      <c r="AD9" s="17">
        <v>9.5765632936125597E-2</v>
      </c>
      <c r="AE9" s="17"/>
      <c r="AF9" s="17">
        <v>0.10431353508631901</v>
      </c>
      <c r="AG9" s="17">
        <v>9.6596225343714301E-2</v>
      </c>
      <c r="AH9" s="17">
        <v>7.6312122370420704E-2</v>
      </c>
      <c r="AI9" s="17"/>
      <c r="AJ9" s="17">
        <v>8.9616605838514204E-2</v>
      </c>
      <c r="AK9" s="17">
        <v>0.103643078022959</v>
      </c>
      <c r="AL9" s="17">
        <v>0.113911442164706</v>
      </c>
      <c r="AM9" s="17"/>
      <c r="AN9" s="17">
        <v>8.5441618021677004E-2</v>
      </c>
      <c r="AO9" s="17">
        <v>6.4620197178797606E-2</v>
      </c>
      <c r="AP9" s="17">
        <v>0.102771284071352</v>
      </c>
      <c r="AQ9" s="17">
        <v>0.108708524926299</v>
      </c>
      <c r="AR9" s="17">
        <v>8.0420500401891998E-2</v>
      </c>
      <c r="AS9" s="17"/>
      <c r="AT9" s="17">
        <v>9.2817557937892495E-2</v>
      </c>
      <c r="AU9" s="17">
        <v>9.0543706430086093E-2</v>
      </c>
      <c r="AV9" s="17"/>
      <c r="AW9" s="17">
        <v>9.8032056023117806E-2</v>
      </c>
      <c r="AX9" s="17">
        <v>0.120162040656039</v>
      </c>
      <c r="AY9" s="17">
        <v>7.9129682652462605E-2</v>
      </c>
    </row>
    <row r="10" spans="2:51">
      <c r="B10" s="18" t="s">
        <v>134</v>
      </c>
      <c r="C10" s="17">
        <v>0.29090045472187698</v>
      </c>
      <c r="D10" s="17">
        <v>0.29670653548244902</v>
      </c>
      <c r="E10" s="17">
        <v>0.28210413363689202</v>
      </c>
      <c r="F10" s="17"/>
      <c r="G10" s="17">
        <v>0.329276071353793</v>
      </c>
      <c r="H10" s="17">
        <v>0.277784370795086</v>
      </c>
      <c r="I10" s="17">
        <v>0.24201846787824999</v>
      </c>
      <c r="J10" s="17">
        <v>0.27663148642598701</v>
      </c>
      <c r="K10" s="17">
        <v>0.31091897677194702</v>
      </c>
      <c r="L10" s="17">
        <v>0.31444933991256602</v>
      </c>
      <c r="M10" s="17"/>
      <c r="N10" s="17">
        <v>0.30728747516294802</v>
      </c>
      <c r="O10" s="17">
        <v>0.29713022870787997</v>
      </c>
      <c r="P10" s="17">
        <v>0.26500823998102202</v>
      </c>
      <c r="Q10" s="17">
        <v>0.28674900569168499</v>
      </c>
      <c r="R10" s="17"/>
      <c r="S10" s="17">
        <v>0.19140831933406799</v>
      </c>
      <c r="T10" s="17">
        <v>0.32521243268181799</v>
      </c>
      <c r="U10" s="17">
        <v>0.33588808340271298</v>
      </c>
      <c r="V10" s="17">
        <v>0.32539487809020301</v>
      </c>
      <c r="W10" s="17">
        <v>0.27089407697540002</v>
      </c>
      <c r="X10" s="17">
        <v>0.39049573384993802</v>
      </c>
      <c r="Y10" s="17">
        <v>0.252440250413345</v>
      </c>
      <c r="Z10" s="17">
        <v>0.28419908602044602</v>
      </c>
      <c r="AA10" s="17">
        <v>0.23590825076695901</v>
      </c>
      <c r="AB10" s="17">
        <v>0.322601182115556</v>
      </c>
      <c r="AC10" s="17">
        <v>0.212111641606789</v>
      </c>
      <c r="AD10" s="17">
        <v>0.45945835732670098</v>
      </c>
      <c r="AE10" s="17"/>
      <c r="AF10" s="17">
        <v>0.27681279459508701</v>
      </c>
      <c r="AG10" s="17">
        <v>0.304638750030505</v>
      </c>
      <c r="AH10" s="17">
        <v>0.25680032249983498</v>
      </c>
      <c r="AI10" s="17"/>
      <c r="AJ10" s="17">
        <v>0.30599228867797201</v>
      </c>
      <c r="AK10" s="17">
        <v>0.29681226729316301</v>
      </c>
      <c r="AL10" s="17">
        <v>0.28889831298531798</v>
      </c>
      <c r="AM10" s="17"/>
      <c r="AN10" s="17">
        <v>0.27479342944940299</v>
      </c>
      <c r="AO10" s="17">
        <v>0.26896939258893698</v>
      </c>
      <c r="AP10" s="17">
        <v>0.304277557513842</v>
      </c>
      <c r="AQ10" s="17">
        <v>0.32578840079524801</v>
      </c>
      <c r="AR10" s="17">
        <v>0.18185325077101999</v>
      </c>
      <c r="AS10" s="17"/>
      <c r="AT10" s="17">
        <v>0.29963726650123601</v>
      </c>
      <c r="AU10" s="17">
        <v>0.23951340027655699</v>
      </c>
      <c r="AV10" s="17"/>
      <c r="AW10" s="17">
        <v>0.31362425298708602</v>
      </c>
      <c r="AX10" s="17">
        <v>0.32444724505133798</v>
      </c>
      <c r="AY10" s="17">
        <v>0.25695619673268599</v>
      </c>
    </row>
    <row r="11" spans="2:51">
      <c r="B11" s="18" t="s">
        <v>135</v>
      </c>
      <c r="C11" s="17">
        <v>0.35687624662092798</v>
      </c>
      <c r="D11" s="17">
        <v>0.35852210715831501</v>
      </c>
      <c r="E11" s="17">
        <v>0.35681648320424703</v>
      </c>
      <c r="F11" s="17"/>
      <c r="G11" s="17">
        <v>0.32417687193484201</v>
      </c>
      <c r="H11" s="17">
        <v>0.346135902416633</v>
      </c>
      <c r="I11" s="17">
        <v>0.400687821371704</v>
      </c>
      <c r="J11" s="17">
        <v>0.339942655677623</v>
      </c>
      <c r="K11" s="17">
        <v>0.36136885674604002</v>
      </c>
      <c r="L11" s="17">
        <v>0.36099329791863</v>
      </c>
      <c r="M11" s="17"/>
      <c r="N11" s="17">
        <v>0.33647662496125902</v>
      </c>
      <c r="O11" s="17">
        <v>0.35698469335162503</v>
      </c>
      <c r="P11" s="17">
        <v>0.36199424110877998</v>
      </c>
      <c r="Q11" s="17">
        <v>0.37802045129311701</v>
      </c>
      <c r="R11" s="17"/>
      <c r="S11" s="17">
        <v>0.42308111454310798</v>
      </c>
      <c r="T11" s="17">
        <v>0.35084743733795898</v>
      </c>
      <c r="U11" s="17">
        <v>0.30270286294619903</v>
      </c>
      <c r="V11" s="17">
        <v>0.40769091435322302</v>
      </c>
      <c r="W11" s="17">
        <v>0.29688174271624901</v>
      </c>
      <c r="X11" s="17">
        <v>0.31603524375936998</v>
      </c>
      <c r="Y11" s="17">
        <v>0.379272264998613</v>
      </c>
      <c r="Z11" s="17">
        <v>0.40420433818698498</v>
      </c>
      <c r="AA11" s="17">
        <v>0.39863467011984699</v>
      </c>
      <c r="AB11" s="17">
        <v>0.34967227097849701</v>
      </c>
      <c r="AC11" s="17">
        <v>0.36123900454993502</v>
      </c>
      <c r="AD11" s="17">
        <v>4.5221401641488801E-2</v>
      </c>
      <c r="AE11" s="17"/>
      <c r="AF11" s="17">
        <v>0.37438603341221099</v>
      </c>
      <c r="AG11" s="17">
        <v>0.32045470038951801</v>
      </c>
      <c r="AH11" s="17">
        <v>0.42583364250636502</v>
      </c>
      <c r="AI11" s="17"/>
      <c r="AJ11" s="17">
        <v>0.35791319854092402</v>
      </c>
      <c r="AK11" s="17">
        <v>0.36700786131487001</v>
      </c>
      <c r="AL11" s="17">
        <v>0.293706823632708</v>
      </c>
      <c r="AM11" s="17"/>
      <c r="AN11" s="17">
        <v>0.36491239101731099</v>
      </c>
      <c r="AO11" s="17">
        <v>0.36684261571347898</v>
      </c>
      <c r="AP11" s="17">
        <v>0.34803972488232399</v>
      </c>
      <c r="AQ11" s="17">
        <v>0.28713035502935302</v>
      </c>
      <c r="AR11" s="17">
        <v>0.38905868345939998</v>
      </c>
      <c r="AS11" s="17"/>
      <c r="AT11" s="17">
        <v>0.34626631536776498</v>
      </c>
      <c r="AU11" s="17">
        <v>0.439310578649318</v>
      </c>
      <c r="AV11" s="17"/>
      <c r="AW11" s="17">
        <v>0.32309360147435801</v>
      </c>
      <c r="AX11" s="17">
        <v>0.38697604990517898</v>
      </c>
      <c r="AY11" s="17">
        <v>0.38430523046591097</v>
      </c>
    </row>
    <row r="12" spans="2:51">
      <c r="B12" s="18" t="s">
        <v>136</v>
      </c>
      <c r="C12" s="17">
        <v>0.14364954851216999</v>
      </c>
      <c r="D12" s="17">
        <v>0.14288381292737401</v>
      </c>
      <c r="E12" s="17">
        <v>0.14570957304259999</v>
      </c>
      <c r="F12" s="17"/>
      <c r="G12" s="17">
        <v>0.18620057768138601</v>
      </c>
      <c r="H12" s="17">
        <v>0.10090393326191401</v>
      </c>
      <c r="I12" s="17">
        <v>0.1285518021539</v>
      </c>
      <c r="J12" s="17">
        <v>0.16260859370210301</v>
      </c>
      <c r="K12" s="17">
        <v>0.17054288646074001</v>
      </c>
      <c r="L12" s="17">
        <v>0.13106534927580399</v>
      </c>
      <c r="M12" s="17"/>
      <c r="N12" s="17">
        <v>0.15853504597103901</v>
      </c>
      <c r="O12" s="17">
        <v>0.18007094613365701</v>
      </c>
      <c r="P12" s="17">
        <v>0.12404685778859301</v>
      </c>
      <c r="Q12" s="17">
        <v>0.109619188421782</v>
      </c>
      <c r="R12" s="17"/>
      <c r="S12" s="17">
        <v>0.18718354295839701</v>
      </c>
      <c r="T12" s="17">
        <v>0.12474947646996599</v>
      </c>
      <c r="U12" s="17">
        <v>0.127983419290188</v>
      </c>
      <c r="V12" s="17">
        <v>0.109080207986842</v>
      </c>
      <c r="W12" s="17">
        <v>0.14969331449785001</v>
      </c>
      <c r="X12" s="17">
        <v>0.13924051723884601</v>
      </c>
      <c r="Y12" s="17">
        <v>0.15894732797105901</v>
      </c>
      <c r="Z12" s="17">
        <v>0.125402417952543</v>
      </c>
      <c r="AA12" s="17">
        <v>0.100483261072023</v>
      </c>
      <c r="AB12" s="17">
        <v>0.131268199544125</v>
      </c>
      <c r="AC12" s="17">
        <v>0.217610215419347</v>
      </c>
      <c r="AD12" s="17">
        <v>0.245674522029287</v>
      </c>
      <c r="AE12" s="17"/>
      <c r="AF12" s="17">
        <v>0.11901638186624899</v>
      </c>
      <c r="AG12" s="17">
        <v>0.177125958923112</v>
      </c>
      <c r="AH12" s="17">
        <v>0.11901742631084</v>
      </c>
      <c r="AI12" s="17"/>
      <c r="AJ12" s="17">
        <v>0.14180775609080701</v>
      </c>
      <c r="AK12" s="17">
        <v>0.12765905752300499</v>
      </c>
      <c r="AL12" s="17">
        <v>0.21675286702278501</v>
      </c>
      <c r="AM12" s="17"/>
      <c r="AN12" s="17">
        <v>0.13067907511461699</v>
      </c>
      <c r="AO12" s="17">
        <v>0.17190394610075699</v>
      </c>
      <c r="AP12" s="17">
        <v>0.14380713660144101</v>
      </c>
      <c r="AQ12" s="17">
        <v>0.16487923146189301</v>
      </c>
      <c r="AR12" s="17">
        <v>0.28387780021231002</v>
      </c>
      <c r="AS12" s="17"/>
      <c r="AT12" s="17">
        <v>0.150150996735128</v>
      </c>
      <c r="AU12" s="17">
        <v>8.9624014580322195E-2</v>
      </c>
      <c r="AV12" s="17"/>
      <c r="AW12" s="17">
        <v>0.167413032854863</v>
      </c>
      <c r="AX12" s="17">
        <v>0.102346188420929</v>
      </c>
      <c r="AY12" s="17">
        <v>0.13015360549372601</v>
      </c>
    </row>
    <row r="13" spans="2:51">
      <c r="B13" s="18" t="s">
        <v>137</v>
      </c>
      <c r="C13" s="17">
        <v>2.52805243009054E-2</v>
      </c>
      <c r="D13" s="17">
        <v>3.6087188823246998E-2</v>
      </c>
      <c r="E13" s="17">
        <v>1.4793869575307501E-2</v>
      </c>
      <c r="F13" s="17"/>
      <c r="G13" s="17">
        <v>1.23629467788678E-2</v>
      </c>
      <c r="H13" s="17">
        <v>3.7074896477527902E-2</v>
      </c>
      <c r="I13" s="17">
        <v>1.39093034276489E-2</v>
      </c>
      <c r="J13" s="17">
        <v>3.2792445709952697E-2</v>
      </c>
      <c r="K13" s="17">
        <v>1.9081343496171799E-2</v>
      </c>
      <c r="L13" s="17">
        <v>3.0069789954355101E-2</v>
      </c>
      <c r="M13" s="17"/>
      <c r="N13" s="17">
        <v>2.28536816695541E-2</v>
      </c>
      <c r="O13" s="17">
        <v>2.2021366849469402E-2</v>
      </c>
      <c r="P13" s="17">
        <v>2.3238112117590099E-2</v>
      </c>
      <c r="Q13" s="17">
        <v>3.0811755862708599E-2</v>
      </c>
      <c r="R13" s="17"/>
      <c r="S13" s="17">
        <v>2.1654933636773E-2</v>
      </c>
      <c r="T13" s="17">
        <v>1.2627963271307399E-2</v>
      </c>
      <c r="U13" s="17">
        <v>2.29316820976882E-2</v>
      </c>
      <c r="V13" s="17">
        <v>2.5329895131118298E-2</v>
      </c>
      <c r="W13" s="17">
        <v>3.5540201478388801E-2</v>
      </c>
      <c r="X13" s="17">
        <v>2.5984672636117902E-2</v>
      </c>
      <c r="Y13" s="17">
        <v>1.66027799309512E-2</v>
      </c>
      <c r="Z13" s="17">
        <v>1.9032451063863299E-2</v>
      </c>
      <c r="AA13" s="17">
        <v>4.8718236595390998E-2</v>
      </c>
      <c r="AB13" s="17">
        <v>5.6978408835412601E-2</v>
      </c>
      <c r="AC13" s="17">
        <v>0</v>
      </c>
      <c r="AD13" s="17">
        <v>0</v>
      </c>
      <c r="AE13" s="17"/>
      <c r="AF13" s="17">
        <v>3.2708290345048303E-2</v>
      </c>
      <c r="AG13" s="17">
        <v>1.4273204016917101E-2</v>
      </c>
      <c r="AH13" s="17">
        <v>4.8467432304725798E-2</v>
      </c>
      <c r="AI13" s="17"/>
      <c r="AJ13" s="17">
        <v>3.20729532201596E-2</v>
      </c>
      <c r="AK13" s="17">
        <v>2.25612268590334E-2</v>
      </c>
      <c r="AL13" s="17">
        <v>3.3299224826828698E-2</v>
      </c>
      <c r="AM13" s="17"/>
      <c r="AN13" s="17">
        <v>4.57422564687174E-2</v>
      </c>
      <c r="AO13" s="17">
        <v>3.6344503693770201E-2</v>
      </c>
      <c r="AP13" s="17">
        <v>8.5642016976379305E-3</v>
      </c>
      <c r="AQ13" s="17">
        <v>2.9589035959915098E-2</v>
      </c>
      <c r="AR13" s="17">
        <v>0</v>
      </c>
      <c r="AS13" s="17"/>
      <c r="AT13" s="17">
        <v>2.1623948634527199E-2</v>
      </c>
      <c r="AU13" s="17">
        <v>5.86556782113749E-2</v>
      </c>
      <c r="AV13" s="17"/>
      <c r="AW13" s="17">
        <v>2.3471392319811601E-2</v>
      </c>
      <c r="AX13" s="17">
        <v>0</v>
      </c>
      <c r="AY13" s="17">
        <v>3.4495300118329103E-2</v>
      </c>
    </row>
    <row r="14" spans="2:51">
      <c r="B14" s="18" t="s">
        <v>119</v>
      </c>
      <c r="C14" s="17">
        <v>9.0577417440008107E-2</v>
      </c>
      <c r="D14" s="17">
        <v>5.5171467090502101E-2</v>
      </c>
      <c r="E14" s="17">
        <v>0.12478267354452401</v>
      </c>
      <c r="F14" s="17"/>
      <c r="G14" s="17">
        <v>6.0240365967718999E-2</v>
      </c>
      <c r="H14" s="17">
        <v>6.9939259536835205E-2</v>
      </c>
      <c r="I14" s="17">
        <v>0.13749836047859701</v>
      </c>
      <c r="J14" s="17">
        <v>0.10026465940596201</v>
      </c>
      <c r="K14" s="17">
        <v>6.7998227819787899E-2</v>
      </c>
      <c r="L14" s="17">
        <v>9.5137433235114893E-2</v>
      </c>
      <c r="M14" s="17"/>
      <c r="N14" s="17">
        <v>8.1713622899139804E-2</v>
      </c>
      <c r="O14" s="17">
        <v>8.1703743949448404E-2</v>
      </c>
      <c r="P14" s="17">
        <v>0.10243204123664</v>
      </c>
      <c r="Q14" s="17">
        <v>0.101685139418055</v>
      </c>
      <c r="R14" s="17"/>
      <c r="S14" s="17">
        <v>6.0721496486688002E-2</v>
      </c>
      <c r="T14" s="17">
        <v>0.11925458756697201</v>
      </c>
      <c r="U14" s="17">
        <v>0.111966927994969</v>
      </c>
      <c r="V14" s="17">
        <v>6.0625130597367898E-2</v>
      </c>
      <c r="W14" s="17">
        <v>0.119434577446769</v>
      </c>
      <c r="X14" s="17">
        <v>5.9656781670306198E-2</v>
      </c>
      <c r="Y14" s="17">
        <v>9.2678289505855702E-2</v>
      </c>
      <c r="Z14" s="17">
        <v>7.0739967546473395E-2</v>
      </c>
      <c r="AA14" s="17">
        <v>0.13268695677544101</v>
      </c>
      <c r="AB14" s="17">
        <v>6.6408295877703694E-2</v>
      </c>
      <c r="AC14" s="17">
        <v>5.98164254963661E-2</v>
      </c>
      <c r="AD14" s="17">
        <v>0.153880086066397</v>
      </c>
      <c r="AE14" s="17"/>
      <c r="AF14" s="17">
        <v>9.2762964695085603E-2</v>
      </c>
      <c r="AG14" s="17">
        <v>8.6911161296233996E-2</v>
      </c>
      <c r="AH14" s="17">
        <v>7.3569054007814202E-2</v>
      </c>
      <c r="AI14" s="17"/>
      <c r="AJ14" s="17">
        <v>7.2597197631623103E-2</v>
      </c>
      <c r="AK14" s="17">
        <v>8.2316508986968795E-2</v>
      </c>
      <c r="AL14" s="17">
        <v>5.3431329367654698E-2</v>
      </c>
      <c r="AM14" s="17"/>
      <c r="AN14" s="17">
        <v>9.8431229928274105E-2</v>
      </c>
      <c r="AO14" s="17">
        <v>9.13193447242579E-2</v>
      </c>
      <c r="AP14" s="17">
        <v>9.2540095233403299E-2</v>
      </c>
      <c r="AQ14" s="17">
        <v>8.3904451827292406E-2</v>
      </c>
      <c r="AR14" s="17">
        <v>6.4789765155377294E-2</v>
      </c>
      <c r="AS14" s="17"/>
      <c r="AT14" s="17">
        <v>8.9503914823452102E-2</v>
      </c>
      <c r="AU14" s="17">
        <v>8.2352621852342003E-2</v>
      </c>
      <c r="AV14" s="17"/>
      <c r="AW14" s="17">
        <v>7.4365664340763901E-2</v>
      </c>
      <c r="AX14" s="17">
        <v>6.6068475966514606E-2</v>
      </c>
      <c r="AY14" s="17">
        <v>0.114959984536886</v>
      </c>
    </row>
    <row r="15" spans="2:51">
      <c r="B15" s="18" t="s">
        <v>138</v>
      </c>
      <c r="C15" s="21">
        <v>0.38361626312598801</v>
      </c>
      <c r="D15" s="21">
        <v>0.407335424000562</v>
      </c>
      <c r="E15" s="21">
        <v>0.35789740063332198</v>
      </c>
      <c r="F15" s="21"/>
      <c r="G15" s="21">
        <v>0.41701923763718501</v>
      </c>
      <c r="H15" s="21">
        <v>0.44594600830709002</v>
      </c>
      <c r="I15" s="21">
        <v>0.31935271256815101</v>
      </c>
      <c r="J15" s="21">
        <v>0.36439164550435998</v>
      </c>
      <c r="K15" s="21">
        <v>0.38100868547726002</v>
      </c>
      <c r="L15" s="21">
        <v>0.38273412961609499</v>
      </c>
      <c r="M15" s="21"/>
      <c r="N15" s="21">
        <v>0.40042102449900802</v>
      </c>
      <c r="O15" s="21">
        <v>0.35921924971579999</v>
      </c>
      <c r="P15" s="21">
        <v>0.388288747748397</v>
      </c>
      <c r="Q15" s="21">
        <v>0.37986346500433699</v>
      </c>
      <c r="R15" s="21"/>
      <c r="S15" s="21">
        <v>0.30735891237503499</v>
      </c>
      <c r="T15" s="21">
        <v>0.392520535353795</v>
      </c>
      <c r="U15" s="21">
        <v>0.43441510767095598</v>
      </c>
      <c r="V15" s="21">
        <v>0.39727385193144898</v>
      </c>
      <c r="W15" s="21">
        <v>0.398450163860743</v>
      </c>
      <c r="X15" s="21">
        <v>0.45908278469536001</v>
      </c>
      <c r="Y15" s="21">
        <v>0.35249933759352098</v>
      </c>
      <c r="Z15" s="21">
        <v>0.38062082525013502</v>
      </c>
      <c r="AA15" s="21">
        <v>0.31947687543729802</v>
      </c>
      <c r="AB15" s="21">
        <v>0.39567282476426102</v>
      </c>
      <c r="AC15" s="21">
        <v>0.36133435453435198</v>
      </c>
      <c r="AD15" s="21">
        <v>0.55522399026282598</v>
      </c>
      <c r="AE15" s="21"/>
      <c r="AF15" s="21">
        <v>0.38112632968140597</v>
      </c>
      <c r="AG15" s="21">
        <v>0.40123497537421898</v>
      </c>
      <c r="AH15" s="21">
        <v>0.33311244487025499</v>
      </c>
      <c r="AI15" s="21"/>
      <c r="AJ15" s="21">
        <v>0.39560889451648601</v>
      </c>
      <c r="AK15" s="21">
        <v>0.40045534531612298</v>
      </c>
      <c r="AL15" s="21">
        <v>0.40280975515002398</v>
      </c>
      <c r="AM15" s="21"/>
      <c r="AN15" s="21">
        <v>0.36023504747107998</v>
      </c>
      <c r="AO15" s="21">
        <v>0.33358958976773501</v>
      </c>
      <c r="AP15" s="21">
        <v>0.407048841585193</v>
      </c>
      <c r="AQ15" s="21">
        <v>0.43449692572154602</v>
      </c>
      <c r="AR15" s="21">
        <v>0.26227375117291202</v>
      </c>
      <c r="AS15" s="21"/>
      <c r="AT15" s="21">
        <v>0.39245482443912799</v>
      </c>
      <c r="AU15" s="21">
        <v>0.33005710670664301</v>
      </c>
      <c r="AV15" s="21"/>
      <c r="AW15" s="21">
        <v>0.411656309010203</v>
      </c>
      <c r="AX15" s="21">
        <v>0.44460928570737701</v>
      </c>
      <c r="AY15" s="21">
        <v>0.336085879385148</v>
      </c>
    </row>
    <row r="16" spans="2:51">
      <c r="B16" s="18" t="s">
        <v>139</v>
      </c>
      <c r="C16" s="21">
        <v>0.16893007281307501</v>
      </c>
      <c r="D16" s="21">
        <v>0.178971001750621</v>
      </c>
      <c r="E16" s="21">
        <v>0.160503442617908</v>
      </c>
      <c r="F16" s="21"/>
      <c r="G16" s="21">
        <v>0.19856352446025399</v>
      </c>
      <c r="H16" s="21">
        <v>0.137978829739442</v>
      </c>
      <c r="I16" s="21">
        <v>0.14246110558154901</v>
      </c>
      <c r="J16" s="21">
        <v>0.195401039412055</v>
      </c>
      <c r="K16" s="21">
        <v>0.189624229956911</v>
      </c>
      <c r="L16" s="21">
        <v>0.16113513923015901</v>
      </c>
      <c r="M16" s="21"/>
      <c r="N16" s="21">
        <v>0.18138872764059299</v>
      </c>
      <c r="O16" s="21">
        <v>0.20209231298312599</v>
      </c>
      <c r="P16" s="21">
        <v>0.14728496990618301</v>
      </c>
      <c r="Q16" s="21">
        <v>0.14043094428448999</v>
      </c>
      <c r="R16" s="21"/>
      <c r="S16" s="21">
        <v>0.20883847659516999</v>
      </c>
      <c r="T16" s="21">
        <v>0.13737743974127301</v>
      </c>
      <c r="U16" s="21">
        <v>0.15091510138787601</v>
      </c>
      <c r="V16" s="21">
        <v>0.13441010311796001</v>
      </c>
      <c r="W16" s="21">
        <v>0.18523351597623799</v>
      </c>
      <c r="X16" s="21">
        <v>0.16522518987496401</v>
      </c>
      <c r="Y16" s="21">
        <v>0.17555010790201001</v>
      </c>
      <c r="Z16" s="21">
        <v>0.14443486901640601</v>
      </c>
      <c r="AA16" s="21">
        <v>0.149201497667414</v>
      </c>
      <c r="AB16" s="21">
        <v>0.18824660837953799</v>
      </c>
      <c r="AC16" s="21">
        <v>0.217610215419347</v>
      </c>
      <c r="AD16" s="21">
        <v>0.245674522029287</v>
      </c>
      <c r="AE16" s="21"/>
      <c r="AF16" s="21">
        <v>0.15172467221129701</v>
      </c>
      <c r="AG16" s="21">
        <v>0.19139916294002901</v>
      </c>
      <c r="AH16" s="21">
        <v>0.167484858615566</v>
      </c>
      <c r="AI16" s="21"/>
      <c r="AJ16" s="21">
        <v>0.173880709310967</v>
      </c>
      <c r="AK16" s="21">
        <v>0.15022028438203899</v>
      </c>
      <c r="AL16" s="21">
        <v>0.25005209184961302</v>
      </c>
      <c r="AM16" s="21"/>
      <c r="AN16" s="21">
        <v>0.17642133158333401</v>
      </c>
      <c r="AO16" s="21">
        <v>0.208248449794528</v>
      </c>
      <c r="AP16" s="21">
        <v>0.15237133829907901</v>
      </c>
      <c r="AQ16" s="21">
        <v>0.19446826742180801</v>
      </c>
      <c r="AR16" s="21">
        <v>0.28387780021231002</v>
      </c>
      <c r="AS16" s="21"/>
      <c r="AT16" s="21">
        <v>0.17177494536965501</v>
      </c>
      <c r="AU16" s="21">
        <v>0.148279692791697</v>
      </c>
      <c r="AV16" s="21"/>
      <c r="AW16" s="21">
        <v>0.19088442517467499</v>
      </c>
      <c r="AX16" s="21">
        <v>0.102346188420929</v>
      </c>
      <c r="AY16" s="21">
        <v>0.164648905612055</v>
      </c>
    </row>
    <row r="17" spans="2:51">
      <c r="B17" s="18" t="s">
        <v>140</v>
      </c>
      <c r="C17" s="22">
        <v>0.214686190312913</v>
      </c>
      <c r="D17" s="22">
        <v>0.228364422249941</v>
      </c>
      <c r="E17" s="22">
        <v>0.19739395801541401</v>
      </c>
      <c r="F17" s="22"/>
      <c r="G17" s="22">
        <v>0.21845571317693099</v>
      </c>
      <c r="H17" s="22">
        <v>0.30796717856764899</v>
      </c>
      <c r="I17" s="22">
        <v>0.176891606986602</v>
      </c>
      <c r="J17" s="22">
        <v>0.16899060609230401</v>
      </c>
      <c r="K17" s="22">
        <v>0.19138445552034899</v>
      </c>
      <c r="L17" s="22">
        <v>0.221598990385936</v>
      </c>
      <c r="M17" s="22"/>
      <c r="N17" s="22">
        <v>0.21903229685841499</v>
      </c>
      <c r="O17" s="22">
        <v>0.157126936732674</v>
      </c>
      <c r="P17" s="22">
        <v>0.241003777842214</v>
      </c>
      <c r="Q17" s="22">
        <v>0.239432520719846</v>
      </c>
      <c r="R17" s="22"/>
      <c r="S17" s="22">
        <v>9.8520435779864995E-2</v>
      </c>
      <c r="T17" s="22">
        <v>0.25514309561252202</v>
      </c>
      <c r="U17" s="22">
        <v>0.28350000628307997</v>
      </c>
      <c r="V17" s="22">
        <v>0.26286374881348901</v>
      </c>
      <c r="W17" s="22">
        <v>0.21321664788450401</v>
      </c>
      <c r="X17" s="22">
        <v>0.29385759482039597</v>
      </c>
      <c r="Y17" s="22">
        <v>0.176949229691511</v>
      </c>
      <c r="Z17" s="22">
        <v>0.23618595623372901</v>
      </c>
      <c r="AA17" s="22">
        <v>0.170275377769884</v>
      </c>
      <c r="AB17" s="22">
        <v>0.207426216384723</v>
      </c>
      <c r="AC17" s="22">
        <v>0.14372413911500401</v>
      </c>
      <c r="AD17" s="22">
        <v>0.30954946823353902</v>
      </c>
      <c r="AE17" s="22"/>
      <c r="AF17" s="22">
        <v>0.22940165747010899</v>
      </c>
      <c r="AG17" s="22">
        <v>0.20983581243419</v>
      </c>
      <c r="AH17" s="22">
        <v>0.16562758625469001</v>
      </c>
      <c r="AI17" s="22"/>
      <c r="AJ17" s="22">
        <v>0.22172818520552001</v>
      </c>
      <c r="AK17" s="22">
        <v>0.25023506093408399</v>
      </c>
      <c r="AL17" s="22">
        <v>0.15275766330040999</v>
      </c>
      <c r="AM17" s="22"/>
      <c r="AN17" s="22">
        <v>0.183813715887746</v>
      </c>
      <c r="AO17" s="22">
        <v>0.12534113997320701</v>
      </c>
      <c r="AP17" s="22">
        <v>0.25467750328611399</v>
      </c>
      <c r="AQ17" s="22">
        <v>0.24002865829973899</v>
      </c>
      <c r="AR17" s="22">
        <v>-2.1604049039397801E-2</v>
      </c>
      <c r="AS17" s="22"/>
      <c r="AT17" s="22">
        <v>0.22067987906947301</v>
      </c>
      <c r="AU17" s="22">
        <v>0.18177741391494601</v>
      </c>
      <c r="AV17" s="22"/>
      <c r="AW17" s="22">
        <v>0.22077188383552801</v>
      </c>
      <c r="AX17" s="22">
        <v>0.34226309728644799</v>
      </c>
      <c r="AY17" s="22">
        <v>0.171436973773093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519</v>
      </c>
      <c r="E7" s="10">
        <v>556</v>
      </c>
      <c r="F7" s="10"/>
      <c r="G7" s="10">
        <v>116</v>
      </c>
      <c r="H7" s="10">
        <v>147</v>
      </c>
      <c r="I7" s="10">
        <v>159</v>
      </c>
      <c r="J7" s="10">
        <v>196</v>
      </c>
      <c r="K7" s="10">
        <v>195</v>
      </c>
      <c r="L7" s="10">
        <v>267</v>
      </c>
      <c r="M7" s="10"/>
      <c r="N7" s="10">
        <v>312</v>
      </c>
      <c r="O7" s="10">
        <v>298</v>
      </c>
      <c r="P7" s="10">
        <v>212</v>
      </c>
      <c r="Q7" s="10">
        <v>249</v>
      </c>
      <c r="R7" s="10"/>
      <c r="S7" s="10">
        <v>114</v>
      </c>
      <c r="T7" s="10">
        <v>162</v>
      </c>
      <c r="U7" s="10">
        <v>105</v>
      </c>
      <c r="V7" s="10">
        <v>101</v>
      </c>
      <c r="W7" s="10">
        <v>85</v>
      </c>
      <c r="X7" s="10">
        <v>93</v>
      </c>
      <c r="Y7" s="10">
        <v>91</v>
      </c>
      <c r="Z7" s="10">
        <v>50</v>
      </c>
      <c r="AA7" s="10">
        <v>109</v>
      </c>
      <c r="AB7" s="10">
        <v>86</v>
      </c>
      <c r="AC7" s="10">
        <v>63</v>
      </c>
      <c r="AD7" s="10">
        <v>21</v>
      </c>
      <c r="AE7" s="10"/>
      <c r="AF7" s="10">
        <v>450</v>
      </c>
      <c r="AG7" s="10">
        <v>428</v>
      </c>
      <c r="AH7" s="10">
        <v>118</v>
      </c>
      <c r="AI7" s="10"/>
      <c r="AJ7" s="10">
        <v>275</v>
      </c>
      <c r="AK7" s="10">
        <v>328</v>
      </c>
      <c r="AL7" s="10">
        <v>77</v>
      </c>
      <c r="AM7" s="10"/>
      <c r="AN7" s="10">
        <v>232</v>
      </c>
      <c r="AO7" s="10">
        <v>195</v>
      </c>
      <c r="AP7" s="10">
        <v>261</v>
      </c>
      <c r="AQ7" s="10">
        <v>95</v>
      </c>
      <c r="AR7" s="10">
        <v>21</v>
      </c>
      <c r="AS7" s="10"/>
      <c r="AT7" s="10">
        <v>974</v>
      </c>
      <c r="AU7" s="10">
        <v>97</v>
      </c>
      <c r="AV7" s="10"/>
      <c r="AW7" s="10">
        <v>512</v>
      </c>
      <c r="AX7" s="10">
        <v>125</v>
      </c>
      <c r="AY7" s="10">
        <v>443</v>
      </c>
    </row>
    <row r="8" spans="2:51" ht="30" customHeight="1">
      <c r="B8" s="11" t="s">
        <v>112</v>
      </c>
      <c r="C8" s="11">
        <v>1085</v>
      </c>
      <c r="D8" s="11">
        <v>538</v>
      </c>
      <c r="E8" s="11">
        <v>543</v>
      </c>
      <c r="F8" s="11"/>
      <c r="G8" s="11">
        <v>133</v>
      </c>
      <c r="H8" s="11">
        <v>183</v>
      </c>
      <c r="I8" s="11">
        <v>180</v>
      </c>
      <c r="J8" s="11">
        <v>192</v>
      </c>
      <c r="K8" s="11">
        <v>158</v>
      </c>
      <c r="L8" s="11">
        <v>240</v>
      </c>
      <c r="M8" s="11"/>
      <c r="N8" s="11">
        <v>286</v>
      </c>
      <c r="O8" s="11">
        <v>274</v>
      </c>
      <c r="P8" s="11">
        <v>250</v>
      </c>
      <c r="Q8" s="11">
        <v>265</v>
      </c>
      <c r="R8" s="11"/>
      <c r="S8" s="11">
        <v>136</v>
      </c>
      <c r="T8" s="11">
        <v>157</v>
      </c>
      <c r="U8" s="11">
        <v>96</v>
      </c>
      <c r="V8" s="11">
        <v>106</v>
      </c>
      <c r="W8" s="11">
        <v>84</v>
      </c>
      <c r="X8" s="11">
        <v>99</v>
      </c>
      <c r="Y8" s="11">
        <v>89</v>
      </c>
      <c r="Z8" s="11">
        <v>44</v>
      </c>
      <c r="AA8" s="11">
        <v>105</v>
      </c>
      <c r="AB8" s="11">
        <v>81</v>
      </c>
      <c r="AC8" s="11">
        <v>64</v>
      </c>
      <c r="AD8" s="11">
        <v>24</v>
      </c>
      <c r="AE8" s="11"/>
      <c r="AF8" s="11">
        <v>440</v>
      </c>
      <c r="AG8" s="11">
        <v>422</v>
      </c>
      <c r="AH8" s="11">
        <v>128</v>
      </c>
      <c r="AI8" s="11"/>
      <c r="AJ8" s="11">
        <v>261</v>
      </c>
      <c r="AK8" s="11">
        <v>348</v>
      </c>
      <c r="AL8" s="11">
        <v>74</v>
      </c>
      <c r="AM8" s="11"/>
      <c r="AN8" s="11">
        <v>235</v>
      </c>
      <c r="AO8" s="11">
        <v>203</v>
      </c>
      <c r="AP8" s="11">
        <v>262</v>
      </c>
      <c r="AQ8" s="11">
        <v>92</v>
      </c>
      <c r="AR8" s="11">
        <v>18</v>
      </c>
      <c r="AS8" s="11"/>
      <c r="AT8" s="11">
        <v>964</v>
      </c>
      <c r="AU8" s="11">
        <v>112</v>
      </c>
      <c r="AV8" s="11"/>
      <c r="AW8" s="11">
        <v>492</v>
      </c>
      <c r="AX8" s="11">
        <v>133</v>
      </c>
      <c r="AY8" s="11">
        <v>461</v>
      </c>
    </row>
    <row r="9" spans="2:51">
      <c r="B9" s="18" t="s">
        <v>133</v>
      </c>
      <c r="C9" s="17">
        <v>4.8833743866147798E-2</v>
      </c>
      <c r="D9" s="17">
        <v>6.7786784874376699E-2</v>
      </c>
      <c r="E9" s="17">
        <v>3.0482656749457999E-2</v>
      </c>
      <c r="F9" s="17"/>
      <c r="G9" s="17">
        <v>5.5079143722801802E-2</v>
      </c>
      <c r="H9" s="17">
        <v>8.5941143751167404E-2</v>
      </c>
      <c r="I9" s="17">
        <v>3.7845317710997597E-2</v>
      </c>
      <c r="J9" s="17">
        <v>5.0462669836159102E-2</v>
      </c>
      <c r="K9" s="17">
        <v>3.1093231631598699E-2</v>
      </c>
      <c r="L9" s="17">
        <v>3.5648895171690301E-2</v>
      </c>
      <c r="M9" s="17"/>
      <c r="N9" s="17">
        <v>4.9232117695550498E-2</v>
      </c>
      <c r="O9" s="17">
        <v>3.0551020016406499E-2</v>
      </c>
      <c r="P9" s="17">
        <v>8.0790655885607104E-2</v>
      </c>
      <c r="Q9" s="17">
        <v>3.9053612733512599E-2</v>
      </c>
      <c r="R9" s="17"/>
      <c r="S9" s="17">
        <v>4.6266182150519301E-2</v>
      </c>
      <c r="T9" s="17">
        <v>2.6837744181364798E-2</v>
      </c>
      <c r="U9" s="17">
        <v>4.3109214911371999E-2</v>
      </c>
      <c r="V9" s="17">
        <v>3.3249452980933999E-2</v>
      </c>
      <c r="W9" s="17">
        <v>6.3771028968081095E-2</v>
      </c>
      <c r="X9" s="17">
        <v>5.8116504715087502E-2</v>
      </c>
      <c r="Y9" s="17">
        <v>8.9500132850908104E-2</v>
      </c>
      <c r="Z9" s="17">
        <v>4.4744842618149198E-2</v>
      </c>
      <c r="AA9" s="17">
        <v>3.6119428963368699E-2</v>
      </c>
      <c r="AB9" s="17">
        <v>5.8333368068028697E-2</v>
      </c>
      <c r="AC9" s="17">
        <v>4.6865006431478097E-2</v>
      </c>
      <c r="AD9" s="17">
        <v>9.5765632936125597E-2</v>
      </c>
      <c r="AE9" s="17"/>
      <c r="AF9" s="17">
        <v>5.86572731701865E-2</v>
      </c>
      <c r="AG9" s="17">
        <v>5.0991098652450099E-2</v>
      </c>
      <c r="AH9" s="17">
        <v>1.96707374679807E-2</v>
      </c>
      <c r="AI9" s="17"/>
      <c r="AJ9" s="17">
        <v>4.7770736883485702E-2</v>
      </c>
      <c r="AK9" s="17">
        <v>5.1827864271904903E-2</v>
      </c>
      <c r="AL9" s="17">
        <v>7.8777843960434205E-2</v>
      </c>
      <c r="AM9" s="17"/>
      <c r="AN9" s="17">
        <v>5.1568714036324403E-2</v>
      </c>
      <c r="AO9" s="17">
        <v>3.7187485180138397E-2</v>
      </c>
      <c r="AP9" s="17">
        <v>3.7060451191721702E-2</v>
      </c>
      <c r="AQ9" s="17">
        <v>9.0342160616313602E-2</v>
      </c>
      <c r="AR9" s="17">
        <v>3.8958961503220202E-2</v>
      </c>
      <c r="AS9" s="17"/>
      <c r="AT9" s="17">
        <v>5.0618176651230397E-2</v>
      </c>
      <c r="AU9" s="17">
        <v>3.7484217263529303E-2</v>
      </c>
      <c r="AV9" s="17"/>
      <c r="AW9" s="17">
        <v>4.8388496679593697E-2</v>
      </c>
      <c r="AX9" s="17">
        <v>6.6634522242574198E-2</v>
      </c>
      <c r="AY9" s="17">
        <v>4.4182312633423301E-2</v>
      </c>
    </row>
    <row r="10" spans="2:51">
      <c r="B10" s="18" t="s">
        <v>134</v>
      </c>
      <c r="C10" s="17">
        <v>0.25788414566220902</v>
      </c>
      <c r="D10" s="17">
        <v>0.28671597849753799</v>
      </c>
      <c r="E10" s="17">
        <v>0.22997120360725801</v>
      </c>
      <c r="F10" s="17"/>
      <c r="G10" s="17">
        <v>0.26415821806315198</v>
      </c>
      <c r="H10" s="17">
        <v>0.227481402073478</v>
      </c>
      <c r="I10" s="17">
        <v>0.242793896253089</v>
      </c>
      <c r="J10" s="17">
        <v>0.312573721705944</v>
      </c>
      <c r="K10" s="17">
        <v>0.240765546027493</v>
      </c>
      <c r="L10" s="17">
        <v>0.25646232815874698</v>
      </c>
      <c r="M10" s="17"/>
      <c r="N10" s="17">
        <v>0.27976521998485498</v>
      </c>
      <c r="O10" s="17">
        <v>0.26277590183949101</v>
      </c>
      <c r="P10" s="17">
        <v>0.26218726473188397</v>
      </c>
      <c r="Q10" s="17">
        <v>0.222175359990545</v>
      </c>
      <c r="R10" s="17"/>
      <c r="S10" s="17">
        <v>0.28226422136035301</v>
      </c>
      <c r="T10" s="17">
        <v>0.28055596844994402</v>
      </c>
      <c r="U10" s="17">
        <v>0.218040963706774</v>
      </c>
      <c r="V10" s="17">
        <v>0.236795850851059</v>
      </c>
      <c r="W10" s="17">
        <v>0.23098347328126401</v>
      </c>
      <c r="X10" s="17">
        <v>0.23040601258271301</v>
      </c>
      <c r="Y10" s="17">
        <v>0.25551505266069102</v>
      </c>
      <c r="Z10" s="17">
        <v>0.29980549535925899</v>
      </c>
      <c r="AA10" s="17">
        <v>0.30346989730799301</v>
      </c>
      <c r="AB10" s="17">
        <v>0.270656518517917</v>
      </c>
      <c r="AC10" s="17">
        <v>0.18141562263116801</v>
      </c>
      <c r="AD10" s="17">
        <v>0.32394527749414798</v>
      </c>
      <c r="AE10" s="17"/>
      <c r="AF10" s="17">
        <v>0.24116942036208899</v>
      </c>
      <c r="AG10" s="17">
        <v>0.27607526410578798</v>
      </c>
      <c r="AH10" s="17">
        <v>0.25049089518231699</v>
      </c>
      <c r="AI10" s="17"/>
      <c r="AJ10" s="17">
        <v>0.24668808921169</v>
      </c>
      <c r="AK10" s="17">
        <v>0.25467482524180501</v>
      </c>
      <c r="AL10" s="17">
        <v>0.35092690424996897</v>
      </c>
      <c r="AM10" s="17"/>
      <c r="AN10" s="17">
        <v>0.26663726337020699</v>
      </c>
      <c r="AO10" s="17">
        <v>0.26005017757878701</v>
      </c>
      <c r="AP10" s="17">
        <v>0.25173078588158898</v>
      </c>
      <c r="AQ10" s="17">
        <v>0.33640002579933898</v>
      </c>
      <c r="AR10" s="17">
        <v>0.172723190024764</v>
      </c>
      <c r="AS10" s="17"/>
      <c r="AT10" s="17">
        <v>0.25822479843479401</v>
      </c>
      <c r="AU10" s="17">
        <v>0.25535977529785697</v>
      </c>
      <c r="AV10" s="17"/>
      <c r="AW10" s="17">
        <v>0.27279155063093102</v>
      </c>
      <c r="AX10" s="17">
        <v>0.370016811990584</v>
      </c>
      <c r="AY10" s="17">
        <v>0.209656865082859</v>
      </c>
    </row>
    <row r="11" spans="2:51">
      <c r="B11" s="18" t="s">
        <v>135</v>
      </c>
      <c r="C11" s="17">
        <v>0.36332231497150402</v>
      </c>
      <c r="D11" s="17">
        <v>0.35642824450395699</v>
      </c>
      <c r="E11" s="17">
        <v>0.37152561703551701</v>
      </c>
      <c r="F11" s="17"/>
      <c r="G11" s="17">
        <v>0.323440058229088</v>
      </c>
      <c r="H11" s="17">
        <v>0.32215603546966198</v>
      </c>
      <c r="I11" s="17">
        <v>0.37679835836612102</v>
      </c>
      <c r="J11" s="17">
        <v>0.32442962992543201</v>
      </c>
      <c r="K11" s="17">
        <v>0.40116301855897601</v>
      </c>
      <c r="L11" s="17">
        <v>0.41301976646743199</v>
      </c>
      <c r="M11" s="17"/>
      <c r="N11" s="17">
        <v>0.377692149215342</v>
      </c>
      <c r="O11" s="17">
        <v>0.34353549114543402</v>
      </c>
      <c r="P11" s="17">
        <v>0.34605715553234601</v>
      </c>
      <c r="Q11" s="17">
        <v>0.39184535242940499</v>
      </c>
      <c r="R11" s="17"/>
      <c r="S11" s="17">
        <v>0.329560061460826</v>
      </c>
      <c r="T11" s="17">
        <v>0.303977403514817</v>
      </c>
      <c r="U11" s="17">
        <v>0.41342039140155601</v>
      </c>
      <c r="V11" s="17">
        <v>0.41990005171849198</v>
      </c>
      <c r="W11" s="17">
        <v>0.30720375468090499</v>
      </c>
      <c r="X11" s="17">
        <v>0.34223946125903199</v>
      </c>
      <c r="Y11" s="17">
        <v>0.38145348933434697</v>
      </c>
      <c r="Z11" s="17">
        <v>0.34276367432281801</v>
      </c>
      <c r="AA11" s="17">
        <v>0.42017506905233798</v>
      </c>
      <c r="AB11" s="17">
        <v>0.35967186768944798</v>
      </c>
      <c r="AC11" s="17">
        <v>0.44864181055067798</v>
      </c>
      <c r="AD11" s="17">
        <v>0.282890575758588</v>
      </c>
      <c r="AE11" s="17"/>
      <c r="AF11" s="17">
        <v>0.37105254715152097</v>
      </c>
      <c r="AG11" s="17">
        <v>0.35521610609100601</v>
      </c>
      <c r="AH11" s="17">
        <v>0.40801578118635701</v>
      </c>
      <c r="AI11" s="17"/>
      <c r="AJ11" s="17">
        <v>0.39294063987611699</v>
      </c>
      <c r="AK11" s="17">
        <v>0.34538188559669702</v>
      </c>
      <c r="AL11" s="17">
        <v>0.28509717770646598</v>
      </c>
      <c r="AM11" s="17"/>
      <c r="AN11" s="17">
        <v>0.32864622044973002</v>
      </c>
      <c r="AO11" s="17">
        <v>0.35453246428697399</v>
      </c>
      <c r="AP11" s="17">
        <v>0.38839249849385099</v>
      </c>
      <c r="AQ11" s="17">
        <v>0.25103596821702401</v>
      </c>
      <c r="AR11" s="17">
        <v>0.48719736912786499</v>
      </c>
      <c r="AS11" s="17"/>
      <c r="AT11" s="17">
        <v>0.35989625875981401</v>
      </c>
      <c r="AU11" s="17">
        <v>0.39433060339475801</v>
      </c>
      <c r="AV11" s="17"/>
      <c r="AW11" s="17">
        <v>0.34284726096844798</v>
      </c>
      <c r="AX11" s="17">
        <v>0.27034894014759397</v>
      </c>
      <c r="AY11" s="17">
        <v>0.41198045045292198</v>
      </c>
    </row>
    <row r="12" spans="2:51">
      <c r="B12" s="18" t="s">
        <v>136</v>
      </c>
      <c r="C12" s="17">
        <v>0.196890147378738</v>
      </c>
      <c r="D12" s="17">
        <v>0.178563209582625</v>
      </c>
      <c r="E12" s="17">
        <v>0.21309468405598</v>
      </c>
      <c r="F12" s="17"/>
      <c r="G12" s="17">
        <v>0.25334144629016497</v>
      </c>
      <c r="H12" s="17">
        <v>0.20172429043899301</v>
      </c>
      <c r="I12" s="17">
        <v>0.17939262698229499</v>
      </c>
      <c r="J12" s="17">
        <v>0.16443538626759399</v>
      </c>
      <c r="K12" s="17">
        <v>0.26264563162197802</v>
      </c>
      <c r="L12" s="17">
        <v>0.15757932863074101</v>
      </c>
      <c r="M12" s="17"/>
      <c r="N12" s="17">
        <v>0.16373482533775</v>
      </c>
      <c r="O12" s="17">
        <v>0.260104519894643</v>
      </c>
      <c r="P12" s="17">
        <v>0.16531620545734499</v>
      </c>
      <c r="Q12" s="17">
        <v>0.18874689639193601</v>
      </c>
      <c r="R12" s="17"/>
      <c r="S12" s="17">
        <v>0.26270942657875901</v>
      </c>
      <c r="T12" s="17">
        <v>0.24700546439541701</v>
      </c>
      <c r="U12" s="17">
        <v>0.15028086762543499</v>
      </c>
      <c r="V12" s="17">
        <v>0.19735547806870599</v>
      </c>
      <c r="W12" s="17">
        <v>0.203573231385722</v>
      </c>
      <c r="X12" s="17">
        <v>0.23736683254448901</v>
      </c>
      <c r="Y12" s="17">
        <v>0.18852495065932501</v>
      </c>
      <c r="Z12" s="17">
        <v>0.17565686281490001</v>
      </c>
      <c r="AA12" s="17">
        <v>8.6636124277839496E-2</v>
      </c>
      <c r="AB12" s="17">
        <v>0.196750201268661</v>
      </c>
      <c r="AC12" s="17">
        <v>0.160395182091639</v>
      </c>
      <c r="AD12" s="17">
        <v>0.138682576316566</v>
      </c>
      <c r="AE12" s="17"/>
      <c r="AF12" s="17">
        <v>0.186306965333361</v>
      </c>
      <c r="AG12" s="17">
        <v>0.19925744651931701</v>
      </c>
      <c r="AH12" s="17">
        <v>0.168827998280761</v>
      </c>
      <c r="AI12" s="17"/>
      <c r="AJ12" s="17">
        <v>0.20070014103515499</v>
      </c>
      <c r="AK12" s="17">
        <v>0.20927027338167201</v>
      </c>
      <c r="AL12" s="17">
        <v>0.16246849044439601</v>
      </c>
      <c r="AM12" s="17"/>
      <c r="AN12" s="17">
        <v>0.20902310469176999</v>
      </c>
      <c r="AO12" s="17">
        <v>0.20455198720797699</v>
      </c>
      <c r="AP12" s="17">
        <v>0.214336583939327</v>
      </c>
      <c r="AQ12" s="17">
        <v>0.190755199949314</v>
      </c>
      <c r="AR12" s="17">
        <v>0.11604977203908</v>
      </c>
      <c r="AS12" s="17"/>
      <c r="AT12" s="17">
        <v>0.20246879738063001</v>
      </c>
      <c r="AU12" s="17">
        <v>0.15756833526556899</v>
      </c>
      <c r="AV12" s="17"/>
      <c r="AW12" s="17">
        <v>0.230594596832915</v>
      </c>
      <c r="AX12" s="17">
        <v>0.17764289090518501</v>
      </c>
      <c r="AY12" s="17">
        <v>0.166418833431383</v>
      </c>
    </row>
    <row r="13" spans="2:51">
      <c r="B13" s="18" t="s">
        <v>137</v>
      </c>
      <c r="C13" s="17">
        <v>5.2914930940611699E-2</v>
      </c>
      <c r="D13" s="17">
        <v>6.4274627302407905E-2</v>
      </c>
      <c r="E13" s="17">
        <v>4.2130135167374801E-2</v>
      </c>
      <c r="F13" s="17"/>
      <c r="G13" s="17">
        <v>4.8366987419206399E-2</v>
      </c>
      <c r="H13" s="17">
        <v>8.8292124335091607E-2</v>
      </c>
      <c r="I13" s="17">
        <v>5.2483730135936303E-2</v>
      </c>
      <c r="J13" s="17">
        <v>5.1961272966289399E-2</v>
      </c>
      <c r="K13" s="17">
        <v>3.8457498436654899E-2</v>
      </c>
      <c r="L13" s="17">
        <v>3.9043370073260697E-2</v>
      </c>
      <c r="M13" s="17"/>
      <c r="N13" s="17">
        <v>5.2273214533214901E-2</v>
      </c>
      <c r="O13" s="17">
        <v>3.8860464729913502E-2</v>
      </c>
      <c r="P13" s="17">
        <v>4.3797242794316703E-2</v>
      </c>
      <c r="Q13" s="17">
        <v>7.5753848890163802E-2</v>
      </c>
      <c r="R13" s="17"/>
      <c r="S13" s="17">
        <v>1.9204925076865501E-2</v>
      </c>
      <c r="T13" s="17">
        <v>3.2780867167384202E-2</v>
      </c>
      <c r="U13" s="17">
        <v>5.4290722421352799E-2</v>
      </c>
      <c r="V13" s="17">
        <v>5.9933577901778702E-2</v>
      </c>
      <c r="W13" s="17">
        <v>0.100388799291786</v>
      </c>
      <c r="X13" s="17">
        <v>9.2460924437641895E-2</v>
      </c>
      <c r="Y13" s="17">
        <v>2.7008840151020602E-2</v>
      </c>
      <c r="Z13" s="17">
        <v>4.56719968785394E-2</v>
      </c>
      <c r="AA13" s="17">
        <v>3.9415735079702502E-2</v>
      </c>
      <c r="AB13" s="17">
        <v>3.6861730187680498E-2</v>
      </c>
      <c r="AC13" s="17">
        <v>0.11994452639287</v>
      </c>
      <c r="AD13" s="17">
        <v>5.3923115664542803E-2</v>
      </c>
      <c r="AE13" s="17"/>
      <c r="AF13" s="17">
        <v>5.9421776477823297E-2</v>
      </c>
      <c r="AG13" s="17">
        <v>3.8979516023230701E-2</v>
      </c>
      <c r="AH13" s="17">
        <v>8.4553865550952706E-2</v>
      </c>
      <c r="AI13" s="17"/>
      <c r="AJ13" s="17">
        <v>4.4575001575133E-2</v>
      </c>
      <c r="AK13" s="17">
        <v>6.2534991106705601E-2</v>
      </c>
      <c r="AL13" s="17">
        <v>7.0745387524850697E-2</v>
      </c>
      <c r="AM13" s="17"/>
      <c r="AN13" s="17">
        <v>6.8326491260024103E-2</v>
      </c>
      <c r="AO13" s="17">
        <v>5.54296938087913E-2</v>
      </c>
      <c r="AP13" s="17">
        <v>4.2410106937363301E-2</v>
      </c>
      <c r="AQ13" s="17">
        <v>2.54850038196015E-2</v>
      </c>
      <c r="AR13" s="17">
        <v>0.120280942149693</v>
      </c>
      <c r="AS13" s="17"/>
      <c r="AT13" s="17">
        <v>4.98581858576186E-2</v>
      </c>
      <c r="AU13" s="17">
        <v>7.4596317366979206E-2</v>
      </c>
      <c r="AV13" s="17"/>
      <c r="AW13" s="17">
        <v>5.0478017286627999E-2</v>
      </c>
      <c r="AX13" s="17">
        <v>3.3638998036552202E-2</v>
      </c>
      <c r="AY13" s="17">
        <v>6.1071009960392102E-2</v>
      </c>
    </row>
    <row r="14" spans="2:51">
      <c r="B14" s="18" t="s">
        <v>119</v>
      </c>
      <c r="C14" s="17">
        <v>8.01547171807898E-2</v>
      </c>
      <c r="D14" s="17">
        <v>4.6231155239095302E-2</v>
      </c>
      <c r="E14" s="17">
        <v>0.112795703384413</v>
      </c>
      <c r="F14" s="17"/>
      <c r="G14" s="17">
        <v>5.5614146275585703E-2</v>
      </c>
      <c r="H14" s="17">
        <v>7.4405003931608399E-2</v>
      </c>
      <c r="I14" s="17">
        <v>0.110686070551561</v>
      </c>
      <c r="J14" s="17">
        <v>9.6137319298581297E-2</v>
      </c>
      <c r="K14" s="17">
        <v>2.5875073723299401E-2</v>
      </c>
      <c r="L14" s="17">
        <v>9.8246311498128902E-2</v>
      </c>
      <c r="M14" s="17"/>
      <c r="N14" s="17">
        <v>7.7302473233286997E-2</v>
      </c>
      <c r="O14" s="17">
        <v>6.4172602374112403E-2</v>
      </c>
      <c r="P14" s="17">
        <v>0.101851475598501</v>
      </c>
      <c r="Q14" s="17">
        <v>8.2424929564437602E-2</v>
      </c>
      <c r="R14" s="17"/>
      <c r="S14" s="17">
        <v>5.9995183372677001E-2</v>
      </c>
      <c r="T14" s="17">
        <v>0.10884255229107299</v>
      </c>
      <c r="U14" s="17">
        <v>0.12085783993351</v>
      </c>
      <c r="V14" s="17">
        <v>5.2765588479030803E-2</v>
      </c>
      <c r="W14" s="17">
        <v>9.4079712392241902E-2</v>
      </c>
      <c r="X14" s="17">
        <v>3.9410264461036702E-2</v>
      </c>
      <c r="Y14" s="17">
        <v>5.7997534343708301E-2</v>
      </c>
      <c r="Z14" s="17">
        <v>9.1357128006334998E-2</v>
      </c>
      <c r="AA14" s="17">
        <v>0.114183745318758</v>
      </c>
      <c r="AB14" s="17">
        <v>7.7726314268263597E-2</v>
      </c>
      <c r="AC14" s="17">
        <v>4.2737851902166599E-2</v>
      </c>
      <c r="AD14" s="17">
        <v>0.104792821830029</v>
      </c>
      <c r="AE14" s="17"/>
      <c r="AF14" s="17">
        <v>8.3392017505018998E-2</v>
      </c>
      <c r="AG14" s="17">
        <v>7.9480568608208499E-2</v>
      </c>
      <c r="AH14" s="17">
        <v>6.8440722331631398E-2</v>
      </c>
      <c r="AI14" s="17"/>
      <c r="AJ14" s="17">
        <v>6.7325391418418895E-2</v>
      </c>
      <c r="AK14" s="17">
        <v>7.6310160401216201E-2</v>
      </c>
      <c r="AL14" s="17">
        <v>5.19841961138841E-2</v>
      </c>
      <c r="AM14" s="17"/>
      <c r="AN14" s="17">
        <v>7.5798206191944606E-2</v>
      </c>
      <c r="AO14" s="17">
        <v>8.8248191937332396E-2</v>
      </c>
      <c r="AP14" s="17">
        <v>6.6069573556147204E-2</v>
      </c>
      <c r="AQ14" s="17">
        <v>0.10598164159840801</v>
      </c>
      <c r="AR14" s="17">
        <v>6.4789765155377294E-2</v>
      </c>
      <c r="AS14" s="17"/>
      <c r="AT14" s="17">
        <v>7.89337829159132E-2</v>
      </c>
      <c r="AU14" s="17">
        <v>8.0660751411307394E-2</v>
      </c>
      <c r="AV14" s="17"/>
      <c r="AW14" s="17">
        <v>5.4900077601484402E-2</v>
      </c>
      <c r="AX14" s="17">
        <v>8.17178366775103E-2</v>
      </c>
      <c r="AY14" s="17">
        <v>0.10669052843901999</v>
      </c>
    </row>
    <row r="15" spans="2:51">
      <c r="B15" s="18" t="s">
        <v>138</v>
      </c>
      <c r="C15" s="21">
        <v>0.30671788952835599</v>
      </c>
      <c r="D15" s="21">
        <v>0.354502763371915</v>
      </c>
      <c r="E15" s="21">
        <v>0.26045386035671603</v>
      </c>
      <c r="F15" s="21"/>
      <c r="G15" s="21">
        <v>0.31923736178595402</v>
      </c>
      <c r="H15" s="21">
        <v>0.31342254582464502</v>
      </c>
      <c r="I15" s="21">
        <v>0.28063921396408598</v>
      </c>
      <c r="J15" s="21">
        <v>0.36303639154210299</v>
      </c>
      <c r="K15" s="21">
        <v>0.271858777659091</v>
      </c>
      <c r="L15" s="21">
        <v>0.29211122333043699</v>
      </c>
      <c r="M15" s="21"/>
      <c r="N15" s="21">
        <v>0.32899733768040601</v>
      </c>
      <c r="O15" s="21">
        <v>0.29332692185589798</v>
      </c>
      <c r="P15" s="21">
        <v>0.34297792061749099</v>
      </c>
      <c r="Q15" s="21">
        <v>0.26122897272405698</v>
      </c>
      <c r="R15" s="21"/>
      <c r="S15" s="21">
        <v>0.32853040351087298</v>
      </c>
      <c r="T15" s="21">
        <v>0.30739371263130899</v>
      </c>
      <c r="U15" s="21">
        <v>0.26115017861814599</v>
      </c>
      <c r="V15" s="21">
        <v>0.27004530383199299</v>
      </c>
      <c r="W15" s="21">
        <v>0.29475450224934502</v>
      </c>
      <c r="X15" s="21">
        <v>0.28852251729779999</v>
      </c>
      <c r="Y15" s="21">
        <v>0.34501518551159899</v>
      </c>
      <c r="Z15" s="21">
        <v>0.34455033797740803</v>
      </c>
      <c r="AA15" s="21">
        <v>0.33958932627136201</v>
      </c>
      <c r="AB15" s="21">
        <v>0.32898988658594602</v>
      </c>
      <c r="AC15" s="21">
        <v>0.22828062906264601</v>
      </c>
      <c r="AD15" s="21">
        <v>0.41971091043027398</v>
      </c>
      <c r="AE15" s="21"/>
      <c r="AF15" s="21">
        <v>0.29982669353227598</v>
      </c>
      <c r="AG15" s="21">
        <v>0.32706636275823803</v>
      </c>
      <c r="AH15" s="21">
        <v>0.27016163265029802</v>
      </c>
      <c r="AI15" s="21"/>
      <c r="AJ15" s="21">
        <v>0.29445882609517599</v>
      </c>
      <c r="AK15" s="21">
        <v>0.30650268951371001</v>
      </c>
      <c r="AL15" s="21">
        <v>0.429704748210403</v>
      </c>
      <c r="AM15" s="21"/>
      <c r="AN15" s="21">
        <v>0.318205977406531</v>
      </c>
      <c r="AO15" s="21">
        <v>0.29723766275892599</v>
      </c>
      <c r="AP15" s="21">
        <v>0.288791237073311</v>
      </c>
      <c r="AQ15" s="21">
        <v>0.42674218641565298</v>
      </c>
      <c r="AR15" s="21">
        <v>0.211682151527985</v>
      </c>
      <c r="AS15" s="21"/>
      <c r="AT15" s="21">
        <v>0.30884297508602399</v>
      </c>
      <c r="AU15" s="21">
        <v>0.29284399256138599</v>
      </c>
      <c r="AV15" s="21"/>
      <c r="AW15" s="21">
        <v>0.32118004731052502</v>
      </c>
      <c r="AX15" s="21">
        <v>0.43665133423315799</v>
      </c>
      <c r="AY15" s="21">
        <v>0.253839177716283</v>
      </c>
    </row>
    <row r="16" spans="2:51">
      <c r="B16" s="18" t="s">
        <v>139</v>
      </c>
      <c r="C16" s="21">
        <v>0.24980507831934901</v>
      </c>
      <c r="D16" s="21">
        <v>0.24283783688503299</v>
      </c>
      <c r="E16" s="21">
        <v>0.25522481922335399</v>
      </c>
      <c r="F16" s="21"/>
      <c r="G16" s="21">
        <v>0.301708433709372</v>
      </c>
      <c r="H16" s="21">
        <v>0.29001641477408502</v>
      </c>
      <c r="I16" s="21">
        <v>0.23187635711823101</v>
      </c>
      <c r="J16" s="21">
        <v>0.21639665923388299</v>
      </c>
      <c r="K16" s="21">
        <v>0.30110313005863298</v>
      </c>
      <c r="L16" s="21">
        <v>0.19662269870400201</v>
      </c>
      <c r="M16" s="21"/>
      <c r="N16" s="21">
        <v>0.21600803987096501</v>
      </c>
      <c r="O16" s="21">
        <v>0.29896498462455601</v>
      </c>
      <c r="P16" s="21">
        <v>0.209113448251662</v>
      </c>
      <c r="Q16" s="21">
        <v>0.26450074528209999</v>
      </c>
      <c r="R16" s="21"/>
      <c r="S16" s="21">
        <v>0.28191435165562401</v>
      </c>
      <c r="T16" s="21">
        <v>0.27978633156280103</v>
      </c>
      <c r="U16" s="21">
        <v>0.20457159004678799</v>
      </c>
      <c r="V16" s="21">
        <v>0.25728905597048402</v>
      </c>
      <c r="W16" s="21">
        <v>0.30396203067750799</v>
      </c>
      <c r="X16" s="21">
        <v>0.32982775698213102</v>
      </c>
      <c r="Y16" s="21">
        <v>0.21553379081034599</v>
      </c>
      <c r="Z16" s="21">
        <v>0.22132885969343899</v>
      </c>
      <c r="AA16" s="21">
        <v>0.12605185935754201</v>
      </c>
      <c r="AB16" s="21">
        <v>0.23361193145634199</v>
      </c>
      <c r="AC16" s="21">
        <v>0.28033970848450901</v>
      </c>
      <c r="AD16" s="21">
        <v>0.192605691981109</v>
      </c>
      <c r="AE16" s="21"/>
      <c r="AF16" s="21">
        <v>0.24572874181118401</v>
      </c>
      <c r="AG16" s="21">
        <v>0.238236962542548</v>
      </c>
      <c r="AH16" s="21">
        <v>0.25338186383171402</v>
      </c>
      <c r="AI16" s="21"/>
      <c r="AJ16" s="21">
        <v>0.24527514261028799</v>
      </c>
      <c r="AK16" s="21">
        <v>0.271805264488377</v>
      </c>
      <c r="AL16" s="21">
        <v>0.233213877969247</v>
      </c>
      <c r="AM16" s="21"/>
      <c r="AN16" s="21">
        <v>0.27734959595179398</v>
      </c>
      <c r="AO16" s="21">
        <v>0.259981681016768</v>
      </c>
      <c r="AP16" s="21">
        <v>0.256746690876691</v>
      </c>
      <c r="AQ16" s="21">
        <v>0.21624020376891501</v>
      </c>
      <c r="AR16" s="21">
        <v>0.23633071418877299</v>
      </c>
      <c r="AS16" s="21"/>
      <c r="AT16" s="21">
        <v>0.25232698323824898</v>
      </c>
      <c r="AU16" s="21">
        <v>0.23216465263254801</v>
      </c>
      <c r="AV16" s="21"/>
      <c r="AW16" s="21">
        <v>0.28107261411954299</v>
      </c>
      <c r="AX16" s="21">
        <v>0.21128188894173699</v>
      </c>
      <c r="AY16" s="21">
        <v>0.227489843391775</v>
      </c>
    </row>
    <row r="17" spans="2:51">
      <c r="B17" s="18" t="s">
        <v>140</v>
      </c>
      <c r="C17" s="22">
        <v>5.6912811209007097E-2</v>
      </c>
      <c r="D17" s="22">
        <v>0.111664926486882</v>
      </c>
      <c r="E17" s="22">
        <v>5.2290411333619198E-3</v>
      </c>
      <c r="F17" s="22"/>
      <c r="G17" s="22">
        <v>1.7528928076582202E-2</v>
      </c>
      <c r="H17" s="22">
        <v>2.34061310505604E-2</v>
      </c>
      <c r="I17" s="22">
        <v>4.8762856845855101E-2</v>
      </c>
      <c r="J17" s="22">
        <v>0.14663973230822</v>
      </c>
      <c r="K17" s="22">
        <v>-2.9244352399541901E-2</v>
      </c>
      <c r="L17" s="22">
        <v>9.5488524626434798E-2</v>
      </c>
      <c r="M17" s="22"/>
      <c r="N17" s="22">
        <v>0.112989297809441</v>
      </c>
      <c r="O17" s="22">
        <v>-5.6380627686587999E-3</v>
      </c>
      <c r="P17" s="22">
        <v>0.13386447236582899</v>
      </c>
      <c r="Q17" s="22">
        <v>-3.2717725580422301E-3</v>
      </c>
      <c r="R17" s="22"/>
      <c r="S17" s="22">
        <v>4.6616051855248503E-2</v>
      </c>
      <c r="T17" s="22">
        <v>2.7607381068508099E-2</v>
      </c>
      <c r="U17" s="22">
        <v>5.6578588571357898E-2</v>
      </c>
      <c r="V17" s="22">
        <v>1.2756247861508601E-2</v>
      </c>
      <c r="W17" s="22">
        <v>-9.2075284281634695E-3</v>
      </c>
      <c r="X17" s="22">
        <v>-4.1305239684330801E-2</v>
      </c>
      <c r="Y17" s="22">
        <v>0.129481394701253</v>
      </c>
      <c r="Z17" s="22">
        <v>0.123221478283969</v>
      </c>
      <c r="AA17" s="22">
        <v>0.21353746691382</v>
      </c>
      <c r="AB17" s="22">
        <v>9.5377955129604106E-2</v>
      </c>
      <c r="AC17" s="22">
        <v>-5.2059079421862997E-2</v>
      </c>
      <c r="AD17" s="22">
        <v>0.22710521844916501</v>
      </c>
      <c r="AE17" s="22"/>
      <c r="AF17" s="22">
        <v>5.40979517210914E-2</v>
      </c>
      <c r="AG17" s="22">
        <v>8.8829400215689594E-2</v>
      </c>
      <c r="AH17" s="22">
        <v>1.6779768818584201E-2</v>
      </c>
      <c r="AI17" s="22"/>
      <c r="AJ17" s="22">
        <v>4.9183683484887802E-2</v>
      </c>
      <c r="AK17" s="22">
        <v>3.4697425025332199E-2</v>
      </c>
      <c r="AL17" s="22">
        <v>0.196490870241156</v>
      </c>
      <c r="AM17" s="22"/>
      <c r="AN17" s="22">
        <v>4.0856381454737502E-2</v>
      </c>
      <c r="AO17" s="22">
        <v>3.7255981742157801E-2</v>
      </c>
      <c r="AP17" s="22">
        <v>3.2044546196619901E-2</v>
      </c>
      <c r="AQ17" s="22">
        <v>0.210501982646738</v>
      </c>
      <c r="AR17" s="22">
        <v>-2.4648562660788399E-2</v>
      </c>
      <c r="AS17" s="22"/>
      <c r="AT17" s="22">
        <v>5.6515991847775199E-2</v>
      </c>
      <c r="AU17" s="22">
        <v>6.0679339928838699E-2</v>
      </c>
      <c r="AV17" s="22"/>
      <c r="AW17" s="22">
        <v>4.0107433190981798E-2</v>
      </c>
      <c r="AX17" s="22">
        <v>0.225369445291421</v>
      </c>
      <c r="AY17" s="22">
        <v>2.6349334324507999E-2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549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519</v>
      </c>
      <c r="E7" s="10">
        <v>556</v>
      </c>
      <c r="F7" s="10"/>
      <c r="G7" s="10">
        <v>116</v>
      </c>
      <c r="H7" s="10">
        <v>147</v>
      </c>
      <c r="I7" s="10">
        <v>159</v>
      </c>
      <c r="J7" s="10">
        <v>196</v>
      </c>
      <c r="K7" s="10">
        <v>195</v>
      </c>
      <c r="L7" s="10">
        <v>267</v>
      </c>
      <c r="M7" s="10"/>
      <c r="N7" s="10">
        <v>312</v>
      </c>
      <c r="O7" s="10">
        <v>298</v>
      </c>
      <c r="P7" s="10">
        <v>212</v>
      </c>
      <c r="Q7" s="10">
        <v>249</v>
      </c>
      <c r="R7" s="10"/>
      <c r="S7" s="10">
        <v>114</v>
      </c>
      <c r="T7" s="10">
        <v>162</v>
      </c>
      <c r="U7" s="10">
        <v>105</v>
      </c>
      <c r="V7" s="10">
        <v>101</v>
      </c>
      <c r="W7" s="10">
        <v>85</v>
      </c>
      <c r="X7" s="10">
        <v>93</v>
      </c>
      <c r="Y7" s="10">
        <v>91</v>
      </c>
      <c r="Z7" s="10">
        <v>50</v>
      </c>
      <c r="AA7" s="10">
        <v>109</v>
      </c>
      <c r="AB7" s="10">
        <v>86</v>
      </c>
      <c r="AC7" s="10">
        <v>63</v>
      </c>
      <c r="AD7" s="10">
        <v>21</v>
      </c>
      <c r="AE7" s="10"/>
      <c r="AF7" s="10">
        <v>450</v>
      </c>
      <c r="AG7" s="10">
        <v>428</v>
      </c>
      <c r="AH7" s="10">
        <v>118</v>
      </c>
      <c r="AI7" s="10"/>
      <c r="AJ7" s="10">
        <v>275</v>
      </c>
      <c r="AK7" s="10">
        <v>328</v>
      </c>
      <c r="AL7" s="10">
        <v>77</v>
      </c>
      <c r="AM7" s="10"/>
      <c r="AN7" s="10">
        <v>232</v>
      </c>
      <c r="AO7" s="10">
        <v>195</v>
      </c>
      <c r="AP7" s="10">
        <v>261</v>
      </c>
      <c r="AQ7" s="10">
        <v>95</v>
      </c>
      <c r="AR7" s="10">
        <v>21</v>
      </c>
      <c r="AS7" s="10"/>
      <c r="AT7" s="10">
        <v>974</v>
      </c>
      <c r="AU7" s="10">
        <v>97</v>
      </c>
      <c r="AV7" s="10"/>
      <c r="AW7" s="10">
        <v>512</v>
      </c>
      <c r="AX7" s="10">
        <v>125</v>
      </c>
      <c r="AY7" s="10">
        <v>443</v>
      </c>
    </row>
    <row r="8" spans="2:51" ht="30" customHeight="1">
      <c r="B8" s="11" t="s">
        <v>112</v>
      </c>
      <c r="C8" s="11">
        <v>1085</v>
      </c>
      <c r="D8" s="11">
        <v>538</v>
      </c>
      <c r="E8" s="11">
        <v>543</v>
      </c>
      <c r="F8" s="11"/>
      <c r="G8" s="11">
        <v>133</v>
      </c>
      <c r="H8" s="11">
        <v>183</v>
      </c>
      <c r="I8" s="11">
        <v>180</v>
      </c>
      <c r="J8" s="11">
        <v>192</v>
      </c>
      <c r="K8" s="11">
        <v>158</v>
      </c>
      <c r="L8" s="11">
        <v>240</v>
      </c>
      <c r="M8" s="11"/>
      <c r="N8" s="11">
        <v>286</v>
      </c>
      <c r="O8" s="11">
        <v>274</v>
      </c>
      <c r="P8" s="11">
        <v>250</v>
      </c>
      <c r="Q8" s="11">
        <v>265</v>
      </c>
      <c r="R8" s="11"/>
      <c r="S8" s="11">
        <v>136</v>
      </c>
      <c r="T8" s="11">
        <v>157</v>
      </c>
      <c r="U8" s="11">
        <v>96</v>
      </c>
      <c r="V8" s="11">
        <v>106</v>
      </c>
      <c r="W8" s="11">
        <v>84</v>
      </c>
      <c r="X8" s="11">
        <v>99</v>
      </c>
      <c r="Y8" s="11">
        <v>89</v>
      </c>
      <c r="Z8" s="11">
        <v>44</v>
      </c>
      <c r="AA8" s="11">
        <v>105</v>
      </c>
      <c r="AB8" s="11">
        <v>81</v>
      </c>
      <c r="AC8" s="11">
        <v>64</v>
      </c>
      <c r="AD8" s="11">
        <v>24</v>
      </c>
      <c r="AE8" s="11"/>
      <c r="AF8" s="11">
        <v>440</v>
      </c>
      <c r="AG8" s="11">
        <v>422</v>
      </c>
      <c r="AH8" s="11">
        <v>128</v>
      </c>
      <c r="AI8" s="11"/>
      <c r="AJ8" s="11">
        <v>261</v>
      </c>
      <c r="AK8" s="11">
        <v>348</v>
      </c>
      <c r="AL8" s="11">
        <v>74</v>
      </c>
      <c r="AM8" s="11"/>
      <c r="AN8" s="11">
        <v>235</v>
      </c>
      <c r="AO8" s="11">
        <v>203</v>
      </c>
      <c r="AP8" s="11">
        <v>262</v>
      </c>
      <c r="AQ8" s="11">
        <v>92</v>
      </c>
      <c r="AR8" s="11">
        <v>18</v>
      </c>
      <c r="AS8" s="11"/>
      <c r="AT8" s="11">
        <v>964</v>
      </c>
      <c r="AU8" s="11">
        <v>112</v>
      </c>
      <c r="AV8" s="11"/>
      <c r="AW8" s="11">
        <v>492</v>
      </c>
      <c r="AX8" s="11">
        <v>133</v>
      </c>
      <c r="AY8" s="11">
        <v>461</v>
      </c>
    </row>
    <row r="9" spans="2:51">
      <c r="B9" s="18" t="s">
        <v>133</v>
      </c>
      <c r="C9" s="17">
        <v>9.3982616224866103E-2</v>
      </c>
      <c r="D9" s="17">
        <v>0.12602907067865199</v>
      </c>
      <c r="E9" s="17">
        <v>6.3057309178487994E-2</v>
      </c>
      <c r="F9" s="17"/>
      <c r="G9" s="17">
        <v>0.121098245270319</v>
      </c>
      <c r="H9" s="17">
        <v>9.6058301106081795E-2</v>
      </c>
      <c r="I9" s="17">
        <v>8.5543880794258703E-2</v>
      </c>
      <c r="J9" s="17">
        <v>0.12700619693617901</v>
      </c>
      <c r="K9" s="17">
        <v>7.5030336362587102E-2</v>
      </c>
      <c r="L9" s="17">
        <v>6.9710354691130405E-2</v>
      </c>
      <c r="M9" s="17"/>
      <c r="N9" s="17">
        <v>0.111448058240655</v>
      </c>
      <c r="O9" s="17">
        <v>7.5153002324683402E-2</v>
      </c>
      <c r="P9" s="17">
        <v>0.114045487294845</v>
      </c>
      <c r="Q9" s="17">
        <v>7.1495052879738105E-2</v>
      </c>
      <c r="R9" s="17"/>
      <c r="S9" s="17">
        <v>6.9362041645879502E-2</v>
      </c>
      <c r="T9" s="17">
        <v>5.5127631672249898E-2</v>
      </c>
      <c r="U9" s="17">
        <v>9.6366193999690195E-2</v>
      </c>
      <c r="V9" s="17">
        <v>5.4434796585457398E-2</v>
      </c>
      <c r="W9" s="17">
        <v>0.10056536422491399</v>
      </c>
      <c r="X9" s="17">
        <v>7.2855658220769601E-2</v>
      </c>
      <c r="Y9" s="17">
        <v>0.16857462455800001</v>
      </c>
      <c r="Z9" s="17">
        <v>8.30461222407331E-2</v>
      </c>
      <c r="AA9" s="17">
        <v>9.9503932183664795E-2</v>
      </c>
      <c r="AB9" s="17">
        <v>0.18394647343134399</v>
      </c>
      <c r="AC9" s="17">
        <v>5.56003947644369E-2</v>
      </c>
      <c r="AD9" s="17">
        <v>0.24005691710510099</v>
      </c>
      <c r="AE9" s="17"/>
      <c r="AF9" s="17">
        <v>9.2599464634000095E-2</v>
      </c>
      <c r="AG9" s="17">
        <v>0.113688338881962</v>
      </c>
      <c r="AH9" s="17">
        <v>4.3622406223341501E-2</v>
      </c>
      <c r="AI9" s="17"/>
      <c r="AJ9" s="17">
        <v>9.6484739253411306E-2</v>
      </c>
      <c r="AK9" s="17">
        <v>0.11475190902228199</v>
      </c>
      <c r="AL9" s="17">
        <v>0.104064136248766</v>
      </c>
      <c r="AM9" s="17"/>
      <c r="AN9" s="17">
        <v>6.7387535933825404E-2</v>
      </c>
      <c r="AO9" s="17">
        <v>6.1609962614427798E-2</v>
      </c>
      <c r="AP9" s="17">
        <v>0.11020305722995501</v>
      </c>
      <c r="AQ9" s="17">
        <v>0.14636310981692299</v>
      </c>
      <c r="AR9" s="17">
        <v>0.27065774710156298</v>
      </c>
      <c r="AS9" s="17"/>
      <c r="AT9" s="17">
        <v>9.8610543499013603E-2</v>
      </c>
      <c r="AU9" s="17">
        <v>6.1910643637141001E-2</v>
      </c>
      <c r="AV9" s="17"/>
      <c r="AW9" s="17">
        <v>0.138739651828369</v>
      </c>
      <c r="AX9" s="17">
        <v>6.9785043406775604E-2</v>
      </c>
      <c r="AY9" s="17">
        <v>5.3126828051602903E-2</v>
      </c>
    </row>
    <row r="10" spans="2:51">
      <c r="B10" s="18" t="s">
        <v>134</v>
      </c>
      <c r="C10" s="17">
        <v>0.33688377206673698</v>
      </c>
      <c r="D10" s="17">
        <v>0.37597606358139601</v>
      </c>
      <c r="E10" s="17">
        <v>0.29586725627938998</v>
      </c>
      <c r="F10" s="17"/>
      <c r="G10" s="17">
        <v>0.29847425936002497</v>
      </c>
      <c r="H10" s="17">
        <v>0.36252029068404301</v>
      </c>
      <c r="I10" s="17">
        <v>0.33532151625086398</v>
      </c>
      <c r="J10" s="17">
        <v>0.29534594069484199</v>
      </c>
      <c r="K10" s="17">
        <v>0.34177469244793601</v>
      </c>
      <c r="L10" s="17">
        <v>0.36984977703067401</v>
      </c>
      <c r="M10" s="17"/>
      <c r="N10" s="17">
        <v>0.42850752013877702</v>
      </c>
      <c r="O10" s="17">
        <v>0.36918822983213101</v>
      </c>
      <c r="P10" s="17">
        <v>0.29358082764890803</v>
      </c>
      <c r="Q10" s="17">
        <v>0.25180850036240698</v>
      </c>
      <c r="R10" s="17"/>
      <c r="S10" s="17">
        <v>0.40776155785449503</v>
      </c>
      <c r="T10" s="17">
        <v>0.30884316033397802</v>
      </c>
      <c r="U10" s="17">
        <v>0.33340631331294002</v>
      </c>
      <c r="V10" s="17">
        <v>0.26295259211667998</v>
      </c>
      <c r="W10" s="17">
        <v>0.40011558502040101</v>
      </c>
      <c r="X10" s="17">
        <v>0.30297948101049399</v>
      </c>
      <c r="Y10" s="17">
        <v>0.30251644980852599</v>
      </c>
      <c r="Z10" s="17">
        <v>0.427155622292199</v>
      </c>
      <c r="AA10" s="17">
        <v>0.40378003461968598</v>
      </c>
      <c r="AB10" s="17">
        <v>0.31723573181741599</v>
      </c>
      <c r="AC10" s="17">
        <v>0.28189739593462598</v>
      </c>
      <c r="AD10" s="17">
        <v>0.25583600500528503</v>
      </c>
      <c r="AE10" s="17"/>
      <c r="AF10" s="17">
        <v>0.2988815370929</v>
      </c>
      <c r="AG10" s="17">
        <v>0.397079072474048</v>
      </c>
      <c r="AH10" s="17">
        <v>0.30173760435659602</v>
      </c>
      <c r="AI10" s="17"/>
      <c r="AJ10" s="17">
        <v>0.35313042784138898</v>
      </c>
      <c r="AK10" s="17">
        <v>0.34757589813492401</v>
      </c>
      <c r="AL10" s="17">
        <v>0.43124446480863199</v>
      </c>
      <c r="AM10" s="17"/>
      <c r="AN10" s="17">
        <v>0.299744081745561</v>
      </c>
      <c r="AO10" s="17">
        <v>0.34296351221784599</v>
      </c>
      <c r="AP10" s="17">
        <v>0.40250365483863698</v>
      </c>
      <c r="AQ10" s="17">
        <v>0.37833221763731201</v>
      </c>
      <c r="AR10" s="17">
        <v>0.35011842960283202</v>
      </c>
      <c r="AS10" s="17"/>
      <c r="AT10" s="17">
        <v>0.33398700553008898</v>
      </c>
      <c r="AU10" s="17">
        <v>0.37899290546610498</v>
      </c>
      <c r="AV10" s="17"/>
      <c r="AW10" s="17">
        <v>0.41659591426015502</v>
      </c>
      <c r="AX10" s="17">
        <v>0.38590285677067998</v>
      </c>
      <c r="AY10" s="17">
        <v>0.237587653802035</v>
      </c>
    </row>
    <row r="11" spans="2:51">
      <c r="B11" s="18" t="s">
        <v>135</v>
      </c>
      <c r="C11" s="17">
        <v>0.34725608864846702</v>
      </c>
      <c r="D11" s="17">
        <v>0.32432217361716498</v>
      </c>
      <c r="E11" s="17">
        <v>0.37107452345005598</v>
      </c>
      <c r="F11" s="17"/>
      <c r="G11" s="17">
        <v>0.306362408983745</v>
      </c>
      <c r="H11" s="17">
        <v>0.312212559505397</v>
      </c>
      <c r="I11" s="17">
        <v>0.35806426011032999</v>
      </c>
      <c r="J11" s="17">
        <v>0.338555323776151</v>
      </c>
      <c r="K11" s="17">
        <v>0.36403207397068199</v>
      </c>
      <c r="L11" s="17">
        <v>0.38457084155051502</v>
      </c>
      <c r="M11" s="17"/>
      <c r="N11" s="17">
        <v>0.29291513467593</v>
      </c>
      <c r="O11" s="17">
        <v>0.35310665426121202</v>
      </c>
      <c r="P11" s="17">
        <v>0.35156305847490399</v>
      </c>
      <c r="Q11" s="17">
        <v>0.39383596199391002</v>
      </c>
      <c r="R11" s="17"/>
      <c r="S11" s="17">
        <v>0.32266202557286</v>
      </c>
      <c r="T11" s="17">
        <v>0.40133906544966003</v>
      </c>
      <c r="U11" s="17">
        <v>0.35102159805128702</v>
      </c>
      <c r="V11" s="17">
        <v>0.413083734348548</v>
      </c>
      <c r="W11" s="17">
        <v>0.28390756736025402</v>
      </c>
      <c r="X11" s="17">
        <v>0.35844692442896198</v>
      </c>
      <c r="Y11" s="17">
        <v>0.33307268427960002</v>
      </c>
      <c r="Z11" s="17">
        <v>0.31897470533684802</v>
      </c>
      <c r="AA11" s="17">
        <v>0.31512272826960103</v>
      </c>
      <c r="AB11" s="17">
        <v>0.32943524334563201</v>
      </c>
      <c r="AC11" s="17">
        <v>0.39881536977218202</v>
      </c>
      <c r="AD11" s="17">
        <v>0.167261410289816</v>
      </c>
      <c r="AE11" s="17"/>
      <c r="AF11" s="17">
        <v>0.379608636555684</v>
      </c>
      <c r="AG11" s="17">
        <v>0.30623194363100098</v>
      </c>
      <c r="AH11" s="17">
        <v>0.37551418736451297</v>
      </c>
      <c r="AI11" s="17"/>
      <c r="AJ11" s="17">
        <v>0.35943061728106501</v>
      </c>
      <c r="AK11" s="17">
        <v>0.311409654880765</v>
      </c>
      <c r="AL11" s="17">
        <v>0.263617654651151</v>
      </c>
      <c r="AM11" s="17"/>
      <c r="AN11" s="17">
        <v>0.34458250746152203</v>
      </c>
      <c r="AO11" s="17">
        <v>0.35579907055309501</v>
      </c>
      <c r="AP11" s="17">
        <v>0.32512083170879602</v>
      </c>
      <c r="AQ11" s="17">
        <v>0.29310776637496799</v>
      </c>
      <c r="AR11" s="17">
        <v>0.30165639133650901</v>
      </c>
      <c r="AS11" s="17"/>
      <c r="AT11" s="17">
        <v>0.35157334286031999</v>
      </c>
      <c r="AU11" s="17">
        <v>0.29268879249928098</v>
      </c>
      <c r="AV11" s="17"/>
      <c r="AW11" s="17">
        <v>0.27500413926809503</v>
      </c>
      <c r="AX11" s="17">
        <v>0.33428598535141701</v>
      </c>
      <c r="AY11" s="17">
        <v>0.42819728017154501</v>
      </c>
    </row>
    <row r="12" spans="2:51">
      <c r="B12" s="18" t="s">
        <v>136</v>
      </c>
      <c r="C12" s="17">
        <v>0.1131555852306</v>
      </c>
      <c r="D12" s="17">
        <v>8.9932359159162104E-2</v>
      </c>
      <c r="E12" s="17">
        <v>0.13552347678794699</v>
      </c>
      <c r="F12" s="17"/>
      <c r="G12" s="17">
        <v>0.18288367590169999</v>
      </c>
      <c r="H12" s="17">
        <v>0.10626888855601101</v>
      </c>
      <c r="I12" s="17">
        <v>8.7727466655488404E-2</v>
      </c>
      <c r="J12" s="17">
        <v>0.13284121470468199</v>
      </c>
      <c r="K12" s="17">
        <v>0.13031368696766699</v>
      </c>
      <c r="L12" s="17">
        <v>7.1650462073799104E-2</v>
      </c>
      <c r="M12" s="17"/>
      <c r="N12" s="17">
        <v>7.6940289624443797E-2</v>
      </c>
      <c r="O12" s="17">
        <v>0.102910570863871</v>
      </c>
      <c r="P12" s="17">
        <v>0.130208271741383</v>
      </c>
      <c r="Q12" s="17">
        <v>0.14225796062860199</v>
      </c>
      <c r="R12" s="17"/>
      <c r="S12" s="17">
        <v>0.10257380470920301</v>
      </c>
      <c r="T12" s="17">
        <v>0.120925456383197</v>
      </c>
      <c r="U12" s="17">
        <v>8.8446357104561904E-2</v>
      </c>
      <c r="V12" s="17">
        <v>0.171848542387461</v>
      </c>
      <c r="W12" s="17">
        <v>0.13450361684833001</v>
      </c>
      <c r="X12" s="17">
        <v>0.15808754969358099</v>
      </c>
      <c r="Y12" s="17">
        <v>7.4753968720999098E-2</v>
      </c>
      <c r="Z12" s="17">
        <v>6.5290139355583601E-2</v>
      </c>
      <c r="AA12" s="17">
        <v>5.1488268440392802E-2</v>
      </c>
      <c r="AB12" s="17">
        <v>9.0635055931616901E-2</v>
      </c>
      <c r="AC12" s="17">
        <v>0.13350589569542201</v>
      </c>
      <c r="AD12" s="17">
        <v>0.22535154608685201</v>
      </c>
      <c r="AE12" s="17"/>
      <c r="AF12" s="17">
        <v>0.110781755435981</v>
      </c>
      <c r="AG12" s="17">
        <v>0.10109431692807801</v>
      </c>
      <c r="AH12" s="17">
        <v>0.113821821940677</v>
      </c>
      <c r="AI12" s="17"/>
      <c r="AJ12" s="17">
        <v>9.52928448955183E-2</v>
      </c>
      <c r="AK12" s="17">
        <v>0.117728220192327</v>
      </c>
      <c r="AL12" s="17">
        <v>0.101205280899258</v>
      </c>
      <c r="AM12" s="17"/>
      <c r="AN12" s="17">
        <v>0.147024045104136</v>
      </c>
      <c r="AO12" s="17">
        <v>0.124346988257899</v>
      </c>
      <c r="AP12" s="17">
        <v>7.5895842661705099E-2</v>
      </c>
      <c r="AQ12" s="17">
        <v>8.2852737673108801E-2</v>
      </c>
      <c r="AR12" s="17">
        <v>3.9860441747800603E-2</v>
      </c>
      <c r="AS12" s="17"/>
      <c r="AT12" s="17">
        <v>0.117586915145707</v>
      </c>
      <c r="AU12" s="17">
        <v>8.4315985231728105E-2</v>
      </c>
      <c r="AV12" s="17"/>
      <c r="AW12" s="17">
        <v>8.8581309603766006E-2</v>
      </c>
      <c r="AX12" s="17">
        <v>0.118446107024718</v>
      </c>
      <c r="AY12" s="17">
        <v>0.137890775139906</v>
      </c>
    </row>
    <row r="13" spans="2:51">
      <c r="B13" s="18" t="s">
        <v>137</v>
      </c>
      <c r="C13" s="17">
        <v>3.4254321733259298E-2</v>
      </c>
      <c r="D13" s="17">
        <v>4.4562726946725903E-2</v>
      </c>
      <c r="E13" s="17">
        <v>2.4342983775247101E-2</v>
      </c>
      <c r="F13" s="17"/>
      <c r="G13" s="17">
        <v>4.1644654677370503E-2</v>
      </c>
      <c r="H13" s="17">
        <v>6.4851837186007802E-2</v>
      </c>
      <c r="I13" s="17">
        <v>2.5583222280009699E-2</v>
      </c>
      <c r="J13" s="17">
        <v>2.0722399737571201E-2</v>
      </c>
      <c r="K13" s="17">
        <v>2.3145270601502101E-2</v>
      </c>
      <c r="L13" s="17">
        <v>3.1418737792117103E-2</v>
      </c>
      <c r="M13" s="17"/>
      <c r="N13" s="17">
        <v>2.3931998478214901E-2</v>
      </c>
      <c r="O13" s="17">
        <v>3.5420063335736197E-2</v>
      </c>
      <c r="P13" s="17">
        <v>3.2625237271452598E-2</v>
      </c>
      <c r="Q13" s="17">
        <v>4.7067222245121297E-2</v>
      </c>
      <c r="R13" s="17"/>
      <c r="S13" s="17">
        <v>4.1019187700528301E-2</v>
      </c>
      <c r="T13" s="17">
        <v>2.2848101229897701E-2</v>
      </c>
      <c r="U13" s="17">
        <v>3.2013184278159697E-2</v>
      </c>
      <c r="V13" s="17">
        <v>2.6961796778601801E-2</v>
      </c>
      <c r="W13" s="17">
        <v>3.6083200992136501E-2</v>
      </c>
      <c r="X13" s="17">
        <v>7.9216791952805607E-2</v>
      </c>
      <c r="Y13" s="17">
        <v>1.64816711187275E-2</v>
      </c>
      <c r="Z13" s="17">
        <v>0</v>
      </c>
      <c r="AA13" s="17">
        <v>3.1820473153264403E-2</v>
      </c>
      <c r="AB13" s="17">
        <v>1.28090586583555E-2</v>
      </c>
      <c r="AC13" s="17">
        <v>6.3410545056402395E-2</v>
      </c>
      <c r="AD13" s="17">
        <v>5.3923115664542803E-2</v>
      </c>
      <c r="AE13" s="17"/>
      <c r="AF13" s="17">
        <v>4.6423444689621098E-2</v>
      </c>
      <c r="AG13" s="17">
        <v>1.1459323475687899E-2</v>
      </c>
      <c r="AH13" s="17">
        <v>6.8944994749944297E-2</v>
      </c>
      <c r="AI13" s="17"/>
      <c r="AJ13" s="17">
        <v>2.7950014734773401E-2</v>
      </c>
      <c r="AK13" s="17">
        <v>3.3652841411151102E-2</v>
      </c>
      <c r="AL13" s="17">
        <v>4.77106596936374E-2</v>
      </c>
      <c r="AM13" s="17"/>
      <c r="AN13" s="17">
        <v>5.7095268346909797E-2</v>
      </c>
      <c r="AO13" s="17">
        <v>3.8021778631726101E-2</v>
      </c>
      <c r="AP13" s="17">
        <v>2.2190957157504899E-2</v>
      </c>
      <c r="AQ13" s="17">
        <v>3.5401477773379798E-2</v>
      </c>
      <c r="AR13" s="17">
        <v>0</v>
      </c>
      <c r="AS13" s="17"/>
      <c r="AT13" s="17">
        <v>2.904869690251E-2</v>
      </c>
      <c r="AU13" s="17">
        <v>7.2843913731618207E-2</v>
      </c>
      <c r="AV13" s="17"/>
      <c r="AW13" s="17">
        <v>2.5887168041736301E-2</v>
      </c>
      <c r="AX13" s="17">
        <v>2.8800947151485401E-2</v>
      </c>
      <c r="AY13" s="17">
        <v>4.4765857936045497E-2</v>
      </c>
    </row>
    <row r="14" spans="2:51">
      <c r="B14" s="18" t="s">
        <v>119</v>
      </c>
      <c r="C14" s="17">
        <v>7.4467616096070902E-2</v>
      </c>
      <c r="D14" s="17">
        <v>3.9177606016899701E-2</v>
      </c>
      <c r="E14" s="17">
        <v>0.110134450528871</v>
      </c>
      <c r="F14" s="17"/>
      <c r="G14" s="17">
        <v>4.9536755806839597E-2</v>
      </c>
      <c r="H14" s="17">
        <v>5.8088122962458702E-2</v>
      </c>
      <c r="I14" s="17">
        <v>0.107759653909049</v>
      </c>
      <c r="J14" s="17">
        <v>8.5528924150574906E-2</v>
      </c>
      <c r="K14" s="17">
        <v>6.5703939649625898E-2</v>
      </c>
      <c r="L14" s="17">
        <v>7.2799826861764297E-2</v>
      </c>
      <c r="M14" s="17"/>
      <c r="N14" s="17">
        <v>6.6256998841979206E-2</v>
      </c>
      <c r="O14" s="17">
        <v>6.42214793823669E-2</v>
      </c>
      <c r="P14" s="17">
        <v>7.7977117568506296E-2</v>
      </c>
      <c r="Q14" s="17">
        <v>9.3535301890221495E-2</v>
      </c>
      <c r="R14" s="17"/>
      <c r="S14" s="17">
        <v>5.66213825170339E-2</v>
      </c>
      <c r="T14" s="17">
        <v>9.0916584931017799E-2</v>
      </c>
      <c r="U14" s="17">
        <v>9.8746353253361702E-2</v>
      </c>
      <c r="V14" s="17">
        <v>7.0718537783251198E-2</v>
      </c>
      <c r="W14" s="17">
        <v>4.4824665553964402E-2</v>
      </c>
      <c r="X14" s="17">
        <v>2.8413594693387102E-2</v>
      </c>
      <c r="Y14" s="17">
        <v>0.104600601514148</v>
      </c>
      <c r="Z14" s="17">
        <v>0.105533410774637</v>
      </c>
      <c r="AA14" s="17">
        <v>9.8284563333391403E-2</v>
      </c>
      <c r="AB14" s="17">
        <v>6.5938436815635298E-2</v>
      </c>
      <c r="AC14" s="17">
        <v>6.6770398776931E-2</v>
      </c>
      <c r="AD14" s="17">
        <v>5.7571005848403502E-2</v>
      </c>
      <c r="AE14" s="17"/>
      <c r="AF14" s="17">
        <v>7.1705161591813199E-2</v>
      </c>
      <c r="AG14" s="17">
        <v>7.0447004609223193E-2</v>
      </c>
      <c r="AH14" s="17">
        <v>9.6358985364928498E-2</v>
      </c>
      <c r="AI14" s="17"/>
      <c r="AJ14" s="17">
        <v>6.7711355993842898E-2</v>
      </c>
      <c r="AK14" s="17">
        <v>7.4881476358551302E-2</v>
      </c>
      <c r="AL14" s="17">
        <v>5.2157803698555702E-2</v>
      </c>
      <c r="AM14" s="17"/>
      <c r="AN14" s="17">
        <v>8.4166561408045001E-2</v>
      </c>
      <c r="AO14" s="17">
        <v>7.7258687725005507E-2</v>
      </c>
      <c r="AP14" s="17">
        <v>6.4085656403401595E-2</v>
      </c>
      <c r="AQ14" s="17">
        <v>6.3942690724308096E-2</v>
      </c>
      <c r="AR14" s="17">
        <v>3.7706990211295803E-2</v>
      </c>
      <c r="AS14" s="17"/>
      <c r="AT14" s="17">
        <v>6.9193496062360194E-2</v>
      </c>
      <c r="AU14" s="17">
        <v>0.109247759434127</v>
      </c>
      <c r="AV14" s="17"/>
      <c r="AW14" s="17">
        <v>5.5191816997878097E-2</v>
      </c>
      <c r="AX14" s="17">
        <v>6.2779060294924499E-2</v>
      </c>
      <c r="AY14" s="17">
        <v>9.8431604898865599E-2</v>
      </c>
    </row>
    <row r="15" spans="2:51">
      <c r="B15" s="18" t="s">
        <v>138</v>
      </c>
      <c r="C15" s="21">
        <v>0.43086638829160301</v>
      </c>
      <c r="D15" s="21">
        <v>0.502005134260047</v>
      </c>
      <c r="E15" s="21">
        <v>0.35892456545787799</v>
      </c>
      <c r="F15" s="21"/>
      <c r="G15" s="21">
        <v>0.41957250463034501</v>
      </c>
      <c r="H15" s="21">
        <v>0.458578591790125</v>
      </c>
      <c r="I15" s="21">
        <v>0.42086539704512299</v>
      </c>
      <c r="J15" s="21">
        <v>0.42235213763102097</v>
      </c>
      <c r="K15" s="21">
        <v>0.416805028810524</v>
      </c>
      <c r="L15" s="21">
        <v>0.43956013172180503</v>
      </c>
      <c r="M15" s="21"/>
      <c r="N15" s="21">
        <v>0.53995557837943198</v>
      </c>
      <c r="O15" s="21">
        <v>0.44434123215681398</v>
      </c>
      <c r="P15" s="21">
        <v>0.40762631494375401</v>
      </c>
      <c r="Q15" s="21">
        <v>0.32330355324214499</v>
      </c>
      <c r="R15" s="21"/>
      <c r="S15" s="21">
        <v>0.47712359950037397</v>
      </c>
      <c r="T15" s="21">
        <v>0.36397079200622801</v>
      </c>
      <c r="U15" s="21">
        <v>0.42977250731263</v>
      </c>
      <c r="V15" s="21">
        <v>0.31738738870213701</v>
      </c>
      <c r="W15" s="21">
        <v>0.50068094924531403</v>
      </c>
      <c r="X15" s="21">
        <v>0.37583513923126399</v>
      </c>
      <c r="Y15" s="21">
        <v>0.47109107436652597</v>
      </c>
      <c r="Z15" s="21">
        <v>0.51020174453293199</v>
      </c>
      <c r="AA15" s="21">
        <v>0.50328396680335097</v>
      </c>
      <c r="AB15" s="21">
        <v>0.50118220524876</v>
      </c>
      <c r="AC15" s="21">
        <v>0.33749779069906299</v>
      </c>
      <c r="AD15" s="21">
        <v>0.49589292211038599</v>
      </c>
      <c r="AE15" s="21"/>
      <c r="AF15" s="21">
        <v>0.39148100172689998</v>
      </c>
      <c r="AG15" s="21">
        <v>0.51076741135601</v>
      </c>
      <c r="AH15" s="21">
        <v>0.34536001057993698</v>
      </c>
      <c r="AI15" s="21"/>
      <c r="AJ15" s="21">
        <v>0.44961516709479998</v>
      </c>
      <c r="AK15" s="21">
        <v>0.46232780715720601</v>
      </c>
      <c r="AL15" s="21">
        <v>0.53530860105739697</v>
      </c>
      <c r="AM15" s="21"/>
      <c r="AN15" s="21">
        <v>0.36713161767938701</v>
      </c>
      <c r="AO15" s="21">
        <v>0.40457347483227402</v>
      </c>
      <c r="AP15" s="21">
        <v>0.51270671206859197</v>
      </c>
      <c r="AQ15" s="21">
        <v>0.52469532745423497</v>
      </c>
      <c r="AR15" s="21">
        <v>0.620776176704395</v>
      </c>
      <c r="AS15" s="21"/>
      <c r="AT15" s="21">
        <v>0.43259754902910302</v>
      </c>
      <c r="AU15" s="21">
        <v>0.44090354910324597</v>
      </c>
      <c r="AV15" s="21"/>
      <c r="AW15" s="21">
        <v>0.55533556608852497</v>
      </c>
      <c r="AX15" s="21">
        <v>0.45568790017745497</v>
      </c>
      <c r="AY15" s="21">
        <v>0.29071448185363802</v>
      </c>
    </row>
    <row r="16" spans="2:51">
      <c r="B16" s="18" t="s">
        <v>139</v>
      </c>
      <c r="C16" s="21">
        <v>0.147409906963859</v>
      </c>
      <c r="D16" s="21">
        <v>0.13449508610588801</v>
      </c>
      <c r="E16" s="21">
        <v>0.15986646056319501</v>
      </c>
      <c r="F16" s="21"/>
      <c r="G16" s="21">
        <v>0.22452833057907101</v>
      </c>
      <c r="H16" s="21">
        <v>0.171120725742019</v>
      </c>
      <c r="I16" s="21">
        <v>0.11331068893549801</v>
      </c>
      <c r="J16" s="21">
        <v>0.153563614442253</v>
      </c>
      <c r="K16" s="21">
        <v>0.153458957569169</v>
      </c>
      <c r="L16" s="21">
        <v>0.10306919986591601</v>
      </c>
      <c r="M16" s="21"/>
      <c r="N16" s="21">
        <v>0.100872288102659</v>
      </c>
      <c r="O16" s="21">
        <v>0.13833063419960701</v>
      </c>
      <c r="P16" s="21">
        <v>0.162833509012836</v>
      </c>
      <c r="Q16" s="21">
        <v>0.18932518287372399</v>
      </c>
      <c r="R16" s="21"/>
      <c r="S16" s="21">
        <v>0.143592992409732</v>
      </c>
      <c r="T16" s="21">
        <v>0.14377355761309399</v>
      </c>
      <c r="U16" s="21">
        <v>0.120459541382722</v>
      </c>
      <c r="V16" s="21">
        <v>0.198810339166063</v>
      </c>
      <c r="W16" s="21">
        <v>0.170586817840467</v>
      </c>
      <c r="X16" s="21">
        <v>0.237304341646386</v>
      </c>
      <c r="Y16" s="21">
        <v>9.1235639839726601E-2</v>
      </c>
      <c r="Z16" s="21">
        <v>6.5290139355583601E-2</v>
      </c>
      <c r="AA16" s="21">
        <v>8.3308741593657296E-2</v>
      </c>
      <c r="AB16" s="21">
        <v>0.10344411458997201</v>
      </c>
      <c r="AC16" s="21">
        <v>0.19691644075182399</v>
      </c>
      <c r="AD16" s="21">
        <v>0.27927466175139498</v>
      </c>
      <c r="AE16" s="21"/>
      <c r="AF16" s="21">
        <v>0.15720520012560199</v>
      </c>
      <c r="AG16" s="21">
        <v>0.112553640403766</v>
      </c>
      <c r="AH16" s="21">
        <v>0.182766816690621</v>
      </c>
      <c r="AI16" s="21"/>
      <c r="AJ16" s="21">
        <v>0.123242859630292</v>
      </c>
      <c r="AK16" s="21">
        <v>0.151381061603478</v>
      </c>
      <c r="AL16" s="21">
        <v>0.14891594059289601</v>
      </c>
      <c r="AM16" s="21"/>
      <c r="AN16" s="21">
        <v>0.204119313451046</v>
      </c>
      <c r="AO16" s="21">
        <v>0.16236876688962601</v>
      </c>
      <c r="AP16" s="21">
        <v>9.8086799819209994E-2</v>
      </c>
      <c r="AQ16" s="21">
        <v>0.11825421544648899</v>
      </c>
      <c r="AR16" s="21">
        <v>3.9860441747800603E-2</v>
      </c>
      <c r="AS16" s="21"/>
      <c r="AT16" s="21">
        <v>0.14663561204821601</v>
      </c>
      <c r="AU16" s="21">
        <v>0.15715989896334601</v>
      </c>
      <c r="AV16" s="21"/>
      <c r="AW16" s="21">
        <v>0.114468477645502</v>
      </c>
      <c r="AX16" s="21">
        <v>0.14724705417620301</v>
      </c>
      <c r="AY16" s="21">
        <v>0.18265663307595101</v>
      </c>
    </row>
    <row r="17" spans="2:51">
      <c r="B17" s="18" t="s">
        <v>140</v>
      </c>
      <c r="C17" s="22">
        <v>0.28345648132774398</v>
      </c>
      <c r="D17" s="22">
        <v>0.367510048154159</v>
      </c>
      <c r="E17" s="22">
        <v>0.19905810489468401</v>
      </c>
      <c r="F17" s="22"/>
      <c r="G17" s="22">
        <v>0.195044174051274</v>
      </c>
      <c r="H17" s="22">
        <v>0.28745786604810603</v>
      </c>
      <c r="I17" s="22">
        <v>0.30755470810962399</v>
      </c>
      <c r="J17" s="22">
        <v>0.268788523188767</v>
      </c>
      <c r="K17" s="22">
        <v>0.26334607124135501</v>
      </c>
      <c r="L17" s="22">
        <v>0.33649093185588802</v>
      </c>
      <c r="M17" s="22"/>
      <c r="N17" s="22">
        <v>0.43908329027677301</v>
      </c>
      <c r="O17" s="22">
        <v>0.30601059795720698</v>
      </c>
      <c r="P17" s="22">
        <v>0.24479280593091801</v>
      </c>
      <c r="Q17" s="22">
        <v>0.133978370368421</v>
      </c>
      <c r="R17" s="22"/>
      <c r="S17" s="22">
        <v>0.33353060709064303</v>
      </c>
      <c r="T17" s="22">
        <v>0.22019723439313299</v>
      </c>
      <c r="U17" s="22">
        <v>0.30931296592990798</v>
      </c>
      <c r="V17" s="22">
        <v>0.11857704953607399</v>
      </c>
      <c r="W17" s="22">
        <v>0.330094131404848</v>
      </c>
      <c r="X17" s="22">
        <v>0.13853079758487799</v>
      </c>
      <c r="Y17" s="22">
        <v>0.37985543452679899</v>
      </c>
      <c r="Z17" s="22">
        <v>0.44491160517734901</v>
      </c>
      <c r="AA17" s="22">
        <v>0.41997522520969299</v>
      </c>
      <c r="AB17" s="22">
        <v>0.39773809065878801</v>
      </c>
      <c r="AC17" s="22">
        <v>0.140581349947239</v>
      </c>
      <c r="AD17" s="22">
        <v>0.21661826035899101</v>
      </c>
      <c r="AE17" s="22"/>
      <c r="AF17" s="22">
        <v>0.23427580160129799</v>
      </c>
      <c r="AG17" s="22">
        <v>0.39821377095224397</v>
      </c>
      <c r="AH17" s="22">
        <v>0.16259319388931601</v>
      </c>
      <c r="AI17" s="22"/>
      <c r="AJ17" s="22">
        <v>0.32637230746450901</v>
      </c>
      <c r="AK17" s="22">
        <v>0.31094674555372798</v>
      </c>
      <c r="AL17" s="22">
        <v>0.38639266046450199</v>
      </c>
      <c r="AM17" s="22"/>
      <c r="AN17" s="22">
        <v>0.16301230422834101</v>
      </c>
      <c r="AO17" s="22">
        <v>0.24220470794264801</v>
      </c>
      <c r="AP17" s="22">
        <v>0.41461991224938199</v>
      </c>
      <c r="AQ17" s="22">
        <v>0.40644111200774602</v>
      </c>
      <c r="AR17" s="22">
        <v>0.58091573495659399</v>
      </c>
      <c r="AS17" s="22"/>
      <c r="AT17" s="22">
        <v>0.28596193698088601</v>
      </c>
      <c r="AU17" s="22">
        <v>0.28374365013989999</v>
      </c>
      <c r="AV17" s="22"/>
      <c r="AW17" s="22">
        <v>0.44086708844302203</v>
      </c>
      <c r="AX17" s="22">
        <v>0.30844084600125199</v>
      </c>
      <c r="AY17" s="22">
        <v>0.108057848777687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751</v>
      </c>
      <c r="E2" s="32"/>
      <c r="F2" s="32"/>
      <c r="G2" s="32"/>
    </row>
    <row r="6" spans="2:7" ht="50.1" customHeight="1">
      <c r="B6" s="20" t="s">
        <v>70</v>
      </c>
      <c r="C6" s="20" t="s">
        <v>699</v>
      </c>
      <c r="D6" s="20" t="s">
        <v>752</v>
      </c>
      <c r="E6" s="20" t="s">
        <v>753</v>
      </c>
      <c r="F6" s="20" t="s">
        <v>700</v>
      </c>
    </row>
    <row r="7" spans="2:7">
      <c r="B7" s="18" t="s">
        <v>133</v>
      </c>
      <c r="C7" s="17">
        <v>9.4371489100192205E-2</v>
      </c>
      <c r="D7" s="17">
        <v>5.96853610406404E-2</v>
      </c>
      <c r="E7" s="17">
        <v>4.60525465090591E-2</v>
      </c>
      <c r="F7" s="17">
        <v>0.10552888871094</v>
      </c>
    </row>
    <row r="8" spans="2:7">
      <c r="B8" s="18" t="s">
        <v>134</v>
      </c>
      <c r="C8" s="17">
        <v>0.340181455941033</v>
      </c>
      <c r="D8" s="17">
        <v>0.184402572315395</v>
      </c>
      <c r="E8" s="17">
        <v>0.145443141792648</v>
      </c>
      <c r="F8" s="17">
        <v>0.315639335638153</v>
      </c>
    </row>
    <row r="9" spans="2:7">
      <c r="B9" s="18" t="s">
        <v>135</v>
      </c>
      <c r="C9" s="17">
        <v>0.32675529558774202</v>
      </c>
      <c r="D9" s="17">
        <v>0.37208936416101102</v>
      </c>
      <c r="E9" s="17">
        <v>0.37331583187946799</v>
      </c>
      <c r="F9" s="17">
        <v>0.30184875078852202</v>
      </c>
    </row>
    <row r="10" spans="2:7">
      <c r="B10" s="18" t="s">
        <v>136</v>
      </c>
      <c r="C10" s="17">
        <v>8.1981765685582603E-2</v>
      </c>
      <c r="D10" s="17">
        <v>0.10268207481378699</v>
      </c>
      <c r="E10" s="17">
        <v>0.123947744332763</v>
      </c>
      <c r="F10" s="17">
        <v>0.13963081950877201</v>
      </c>
    </row>
    <row r="11" spans="2:7">
      <c r="B11" s="18" t="s">
        <v>137</v>
      </c>
      <c r="C11" s="17">
        <v>2.8306922068436598E-2</v>
      </c>
      <c r="D11" s="17">
        <v>4.06551718039663E-2</v>
      </c>
      <c r="E11" s="17">
        <v>3.8548661912867599E-2</v>
      </c>
      <c r="F11" s="17">
        <v>5.59525451363811E-2</v>
      </c>
    </row>
    <row r="12" spans="2:7">
      <c r="B12" s="18" t="s">
        <v>119</v>
      </c>
      <c r="C12" s="17">
        <v>0.128403071617014</v>
      </c>
      <c r="D12" s="17">
        <v>0.24048545586520001</v>
      </c>
      <c r="E12" s="17">
        <v>0.27269207357319403</v>
      </c>
      <c r="F12" s="17">
        <v>8.1399660217231995E-2</v>
      </c>
    </row>
    <row r="13" spans="2:7">
      <c r="B13" s="23" t="s">
        <v>138</v>
      </c>
      <c r="C13" s="21">
        <v>0.43455294504122499</v>
      </c>
      <c r="D13" s="21">
        <v>0.24408793335603601</v>
      </c>
      <c r="E13" s="21">
        <v>0.19149568830170699</v>
      </c>
      <c r="F13" s="21">
        <v>0.42116822434909301</v>
      </c>
    </row>
    <row r="14" spans="2:7">
      <c r="B14" s="23" t="s">
        <v>139</v>
      </c>
      <c r="C14" s="21">
        <v>0.110288687754019</v>
      </c>
      <c r="D14" s="21">
        <v>0.14333724661775299</v>
      </c>
      <c r="E14" s="21">
        <v>0.162496406245631</v>
      </c>
      <c r="F14" s="21">
        <v>0.195583364645153</v>
      </c>
    </row>
    <row r="15" spans="2:7">
      <c r="B15" s="23" t="s">
        <v>140</v>
      </c>
      <c r="C15" s="22">
        <v>0.32426425728720598</v>
      </c>
      <c r="D15" s="22">
        <v>0.100750686738283</v>
      </c>
      <c r="E15" s="22">
        <v>2.8999282056075999E-2</v>
      </c>
      <c r="F15" s="22">
        <v>0.22558485970393999</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501</v>
      </c>
      <c r="E7" s="10">
        <v>560</v>
      </c>
      <c r="F7" s="10"/>
      <c r="G7" s="10">
        <v>82</v>
      </c>
      <c r="H7" s="10">
        <v>133</v>
      </c>
      <c r="I7" s="10">
        <v>170</v>
      </c>
      <c r="J7" s="10">
        <v>182</v>
      </c>
      <c r="K7" s="10">
        <v>209</v>
      </c>
      <c r="L7" s="10">
        <v>288</v>
      </c>
      <c r="M7" s="10"/>
      <c r="N7" s="10">
        <v>318</v>
      </c>
      <c r="O7" s="10">
        <v>305</v>
      </c>
      <c r="P7" s="10">
        <v>180</v>
      </c>
      <c r="Q7" s="10">
        <v>254</v>
      </c>
      <c r="R7" s="10"/>
      <c r="S7" s="10">
        <v>123</v>
      </c>
      <c r="T7" s="10">
        <v>166</v>
      </c>
      <c r="U7" s="10">
        <v>92</v>
      </c>
      <c r="V7" s="10">
        <v>83</v>
      </c>
      <c r="W7" s="10">
        <v>67</v>
      </c>
      <c r="X7" s="10">
        <v>96</v>
      </c>
      <c r="Y7" s="10">
        <v>96</v>
      </c>
      <c r="Z7" s="10">
        <v>57</v>
      </c>
      <c r="AA7" s="10">
        <v>125</v>
      </c>
      <c r="AB7" s="10">
        <v>87</v>
      </c>
      <c r="AC7" s="10">
        <v>45</v>
      </c>
      <c r="AD7" s="10">
        <v>27</v>
      </c>
      <c r="AE7" s="10"/>
      <c r="AF7" s="10">
        <v>444</v>
      </c>
      <c r="AG7" s="10">
        <v>460</v>
      </c>
      <c r="AH7" s="10">
        <v>107</v>
      </c>
      <c r="AI7" s="10"/>
      <c r="AJ7" s="10">
        <v>265</v>
      </c>
      <c r="AK7" s="10">
        <v>327</v>
      </c>
      <c r="AL7" s="10">
        <v>104</v>
      </c>
      <c r="AM7" s="10"/>
      <c r="AN7" s="10">
        <v>233</v>
      </c>
      <c r="AO7" s="10">
        <v>190</v>
      </c>
      <c r="AP7" s="10">
        <v>237</v>
      </c>
      <c r="AQ7" s="10">
        <v>108</v>
      </c>
      <c r="AR7" s="10">
        <v>14</v>
      </c>
      <c r="AS7" s="10"/>
      <c r="AT7" s="10">
        <v>985</v>
      </c>
      <c r="AU7" s="10">
        <v>73</v>
      </c>
      <c r="AV7" s="10"/>
      <c r="AW7" s="10">
        <v>541</v>
      </c>
      <c r="AX7" s="10">
        <v>102</v>
      </c>
      <c r="AY7" s="10">
        <v>421</v>
      </c>
    </row>
    <row r="8" spans="2:51" ht="30" customHeight="1">
      <c r="B8" s="11" t="s">
        <v>112</v>
      </c>
      <c r="C8" s="11">
        <v>1062</v>
      </c>
      <c r="D8" s="11">
        <v>520</v>
      </c>
      <c r="E8" s="11">
        <v>540</v>
      </c>
      <c r="F8" s="11"/>
      <c r="G8" s="11">
        <v>96</v>
      </c>
      <c r="H8" s="11">
        <v>162</v>
      </c>
      <c r="I8" s="11">
        <v>191</v>
      </c>
      <c r="J8" s="11">
        <v>182</v>
      </c>
      <c r="K8" s="11">
        <v>172</v>
      </c>
      <c r="L8" s="11">
        <v>259</v>
      </c>
      <c r="M8" s="11"/>
      <c r="N8" s="11">
        <v>300</v>
      </c>
      <c r="O8" s="11">
        <v>284</v>
      </c>
      <c r="P8" s="11">
        <v>209</v>
      </c>
      <c r="Q8" s="11">
        <v>263</v>
      </c>
      <c r="R8" s="11"/>
      <c r="S8" s="11">
        <v>154</v>
      </c>
      <c r="T8" s="11">
        <v>156</v>
      </c>
      <c r="U8" s="11">
        <v>82</v>
      </c>
      <c r="V8" s="11">
        <v>86</v>
      </c>
      <c r="W8" s="11">
        <v>64</v>
      </c>
      <c r="X8" s="11">
        <v>102</v>
      </c>
      <c r="Y8" s="11">
        <v>91</v>
      </c>
      <c r="Z8" s="11">
        <v>50</v>
      </c>
      <c r="AA8" s="11">
        <v>120</v>
      </c>
      <c r="AB8" s="11">
        <v>86</v>
      </c>
      <c r="AC8" s="11">
        <v>44</v>
      </c>
      <c r="AD8" s="11">
        <v>27</v>
      </c>
      <c r="AE8" s="11"/>
      <c r="AF8" s="11">
        <v>431</v>
      </c>
      <c r="AG8" s="11">
        <v>457</v>
      </c>
      <c r="AH8" s="11">
        <v>112</v>
      </c>
      <c r="AI8" s="11"/>
      <c r="AJ8" s="11">
        <v>253</v>
      </c>
      <c r="AK8" s="11">
        <v>340</v>
      </c>
      <c r="AL8" s="11">
        <v>100</v>
      </c>
      <c r="AM8" s="11"/>
      <c r="AN8" s="11">
        <v>232</v>
      </c>
      <c r="AO8" s="11">
        <v>197</v>
      </c>
      <c r="AP8" s="11">
        <v>238</v>
      </c>
      <c r="AQ8" s="11">
        <v>106</v>
      </c>
      <c r="AR8" s="11">
        <v>14</v>
      </c>
      <c r="AS8" s="11"/>
      <c r="AT8" s="11">
        <v>972</v>
      </c>
      <c r="AU8" s="11">
        <v>84</v>
      </c>
      <c r="AV8" s="11"/>
      <c r="AW8" s="11">
        <v>530</v>
      </c>
      <c r="AX8" s="11">
        <v>106</v>
      </c>
      <c r="AY8" s="11">
        <v>427</v>
      </c>
    </row>
    <row r="9" spans="2:51">
      <c r="B9" s="18" t="s">
        <v>133</v>
      </c>
      <c r="C9" s="17">
        <v>5.96853610406404E-2</v>
      </c>
      <c r="D9" s="17">
        <v>8.3947570782584094E-2</v>
      </c>
      <c r="E9" s="17">
        <v>3.46038120182455E-2</v>
      </c>
      <c r="F9" s="17"/>
      <c r="G9" s="17">
        <v>4.7657145914744202E-2</v>
      </c>
      <c r="H9" s="17">
        <v>8.8354197934189305E-2</v>
      </c>
      <c r="I9" s="17">
        <v>7.9229176284376299E-2</v>
      </c>
      <c r="J9" s="17">
        <v>6.9476949994571699E-2</v>
      </c>
      <c r="K9" s="17">
        <v>3.8510129812273503E-2</v>
      </c>
      <c r="L9" s="17">
        <v>3.9057371475752098E-2</v>
      </c>
      <c r="M9" s="17"/>
      <c r="N9" s="17">
        <v>6.8067189101770204E-2</v>
      </c>
      <c r="O9" s="17">
        <v>4.6242187869489998E-2</v>
      </c>
      <c r="P9" s="17">
        <v>6.03657982648413E-2</v>
      </c>
      <c r="Q9" s="17">
        <v>6.5705564884062304E-2</v>
      </c>
      <c r="R9" s="17"/>
      <c r="S9" s="17">
        <v>9.72438076836485E-2</v>
      </c>
      <c r="T9" s="17">
        <v>5.2496606683513899E-2</v>
      </c>
      <c r="U9" s="17">
        <v>8.2068575805881297E-2</v>
      </c>
      <c r="V9" s="17">
        <v>1.49166449715296E-2</v>
      </c>
      <c r="W9" s="17">
        <v>2.6277604496353701E-2</v>
      </c>
      <c r="X9" s="17">
        <v>3.3079682411094401E-2</v>
      </c>
      <c r="Y9" s="17">
        <v>4.8384299412194201E-2</v>
      </c>
      <c r="Z9" s="17">
        <v>6.0101305162962797E-2</v>
      </c>
      <c r="AA9" s="17">
        <v>6.8040156125334303E-2</v>
      </c>
      <c r="AB9" s="17">
        <v>7.8902694773921797E-2</v>
      </c>
      <c r="AC9" s="17">
        <v>4.96552942922888E-2</v>
      </c>
      <c r="AD9" s="17">
        <v>9.6237034547304104E-2</v>
      </c>
      <c r="AE9" s="17"/>
      <c r="AF9" s="17">
        <v>6.4494149253516597E-2</v>
      </c>
      <c r="AG9" s="17">
        <v>7.1087656903489699E-2</v>
      </c>
      <c r="AH9" s="17">
        <v>1.7089574265206901E-2</v>
      </c>
      <c r="AI9" s="17"/>
      <c r="AJ9" s="17">
        <v>8.9224234661926E-2</v>
      </c>
      <c r="AK9" s="17">
        <v>5.3889528392661597E-2</v>
      </c>
      <c r="AL9" s="17">
        <v>9.3804450515360002E-2</v>
      </c>
      <c r="AM9" s="17"/>
      <c r="AN9" s="17">
        <v>6.7035170302903097E-2</v>
      </c>
      <c r="AO9" s="17">
        <v>4.6686554504808797E-2</v>
      </c>
      <c r="AP9" s="17">
        <v>4.2217357424863801E-2</v>
      </c>
      <c r="AQ9" s="17">
        <v>7.17301806293896E-2</v>
      </c>
      <c r="AR9" s="17">
        <v>0.33008661490027402</v>
      </c>
      <c r="AS9" s="17"/>
      <c r="AT9" s="17">
        <v>6.3174996337035202E-2</v>
      </c>
      <c r="AU9" s="17">
        <v>2.3816161749831699E-2</v>
      </c>
      <c r="AV9" s="17"/>
      <c r="AW9" s="17">
        <v>8.2587142586871706E-2</v>
      </c>
      <c r="AX9" s="17">
        <v>3.27174889275662E-2</v>
      </c>
      <c r="AY9" s="17">
        <v>3.79131570588035E-2</v>
      </c>
    </row>
    <row r="10" spans="2:51">
      <c r="B10" s="18" t="s">
        <v>134</v>
      </c>
      <c r="C10" s="17">
        <v>0.184402572315395</v>
      </c>
      <c r="D10" s="17">
        <v>0.21916191506205299</v>
      </c>
      <c r="E10" s="17">
        <v>0.151919010846223</v>
      </c>
      <c r="F10" s="17"/>
      <c r="G10" s="17">
        <v>0.24555577812510601</v>
      </c>
      <c r="H10" s="17">
        <v>0.19550021171964899</v>
      </c>
      <c r="I10" s="17">
        <v>0.237645577877861</v>
      </c>
      <c r="J10" s="17">
        <v>0.13908812338193399</v>
      </c>
      <c r="K10" s="17">
        <v>0.178714768914047</v>
      </c>
      <c r="L10" s="17">
        <v>0.151054343981398</v>
      </c>
      <c r="M10" s="17"/>
      <c r="N10" s="17">
        <v>0.198095395006924</v>
      </c>
      <c r="O10" s="17">
        <v>0.17391833438796001</v>
      </c>
      <c r="P10" s="17">
        <v>0.240158987707591</v>
      </c>
      <c r="Q10" s="17">
        <v>0.14087698548441099</v>
      </c>
      <c r="R10" s="17"/>
      <c r="S10" s="17">
        <v>0.217821949971647</v>
      </c>
      <c r="T10" s="17">
        <v>0.124757026485599</v>
      </c>
      <c r="U10" s="17">
        <v>0.167312662536899</v>
      </c>
      <c r="V10" s="17">
        <v>0.154296087252834</v>
      </c>
      <c r="W10" s="17">
        <v>0.22688843194040001</v>
      </c>
      <c r="X10" s="17">
        <v>0.23206755952834199</v>
      </c>
      <c r="Y10" s="17">
        <v>0.19169012339741701</v>
      </c>
      <c r="Z10" s="17">
        <v>0.15132337696343001</v>
      </c>
      <c r="AA10" s="17">
        <v>0.189363674870972</v>
      </c>
      <c r="AB10" s="17">
        <v>0.18440296039791301</v>
      </c>
      <c r="AC10" s="17">
        <v>0.24002605675803701</v>
      </c>
      <c r="AD10" s="17">
        <v>0.13204421280173001</v>
      </c>
      <c r="AE10" s="17"/>
      <c r="AF10" s="17">
        <v>0.19001422003421201</v>
      </c>
      <c r="AG10" s="17">
        <v>0.199813620012425</v>
      </c>
      <c r="AH10" s="17">
        <v>0.13469398471591201</v>
      </c>
      <c r="AI10" s="17"/>
      <c r="AJ10" s="17">
        <v>0.19937057494320401</v>
      </c>
      <c r="AK10" s="17">
        <v>0.20575336479464201</v>
      </c>
      <c r="AL10" s="17">
        <v>0.21073467254220701</v>
      </c>
      <c r="AM10" s="17"/>
      <c r="AN10" s="17">
        <v>0.14197439090797301</v>
      </c>
      <c r="AO10" s="17">
        <v>0.23393089451601301</v>
      </c>
      <c r="AP10" s="17">
        <v>0.20535126077874599</v>
      </c>
      <c r="AQ10" s="17">
        <v>0.22980296802601899</v>
      </c>
      <c r="AR10" s="17">
        <v>0.28173839319621902</v>
      </c>
      <c r="AS10" s="17"/>
      <c r="AT10" s="17">
        <v>0.17287431040319101</v>
      </c>
      <c r="AU10" s="17">
        <v>0.31625772267830299</v>
      </c>
      <c r="AV10" s="17"/>
      <c r="AW10" s="17">
        <v>0.190826909890802</v>
      </c>
      <c r="AX10" s="17">
        <v>0.27288829738328702</v>
      </c>
      <c r="AY10" s="17">
        <v>0.15453910813872501</v>
      </c>
    </row>
    <row r="11" spans="2:51">
      <c r="B11" s="18" t="s">
        <v>135</v>
      </c>
      <c r="C11" s="17">
        <v>0.37208936416101102</v>
      </c>
      <c r="D11" s="17">
        <v>0.36971622886454902</v>
      </c>
      <c r="E11" s="17">
        <v>0.37636644777785699</v>
      </c>
      <c r="F11" s="17"/>
      <c r="G11" s="17">
        <v>0.331802795192295</v>
      </c>
      <c r="H11" s="17">
        <v>0.39437152891299598</v>
      </c>
      <c r="I11" s="17">
        <v>0.28695428475335</v>
      </c>
      <c r="J11" s="17">
        <v>0.41704657321613098</v>
      </c>
      <c r="K11" s="17">
        <v>0.335124882887683</v>
      </c>
      <c r="L11" s="17">
        <v>0.428939189358163</v>
      </c>
      <c r="M11" s="17"/>
      <c r="N11" s="17">
        <v>0.36347904950410598</v>
      </c>
      <c r="O11" s="17">
        <v>0.36461095345674599</v>
      </c>
      <c r="P11" s="17">
        <v>0.38372245905185798</v>
      </c>
      <c r="Q11" s="17">
        <v>0.37422697946689998</v>
      </c>
      <c r="R11" s="17"/>
      <c r="S11" s="17">
        <v>0.33188115397418899</v>
      </c>
      <c r="T11" s="17">
        <v>0.42427720162280003</v>
      </c>
      <c r="U11" s="17">
        <v>0.36660993616860799</v>
      </c>
      <c r="V11" s="17">
        <v>0.39516755425091399</v>
      </c>
      <c r="W11" s="17">
        <v>0.370905668413336</v>
      </c>
      <c r="X11" s="17">
        <v>0.39799965222401001</v>
      </c>
      <c r="Y11" s="17">
        <v>0.380410934568232</v>
      </c>
      <c r="Z11" s="17">
        <v>0.44133793522494402</v>
      </c>
      <c r="AA11" s="17">
        <v>0.37760820230328301</v>
      </c>
      <c r="AB11" s="17">
        <v>0.31772690901227801</v>
      </c>
      <c r="AC11" s="17">
        <v>0.24876075729234801</v>
      </c>
      <c r="AD11" s="17">
        <v>0.34118839539995499</v>
      </c>
      <c r="AE11" s="17"/>
      <c r="AF11" s="17">
        <v>0.34885908563075102</v>
      </c>
      <c r="AG11" s="17">
        <v>0.37140353857165698</v>
      </c>
      <c r="AH11" s="17">
        <v>0.47258196821935</v>
      </c>
      <c r="AI11" s="17"/>
      <c r="AJ11" s="17">
        <v>0.36785384123593901</v>
      </c>
      <c r="AK11" s="17">
        <v>0.40038846319667898</v>
      </c>
      <c r="AL11" s="17">
        <v>0.33528687877292801</v>
      </c>
      <c r="AM11" s="17"/>
      <c r="AN11" s="17">
        <v>0.37688344260536</v>
      </c>
      <c r="AO11" s="17">
        <v>0.37332118497537597</v>
      </c>
      <c r="AP11" s="17">
        <v>0.36627340672063902</v>
      </c>
      <c r="AQ11" s="17">
        <v>0.35281035685187201</v>
      </c>
      <c r="AR11" s="17">
        <v>0.32828545402805098</v>
      </c>
      <c r="AS11" s="17"/>
      <c r="AT11" s="17">
        <v>0.37466654013149298</v>
      </c>
      <c r="AU11" s="17">
        <v>0.324193971256374</v>
      </c>
      <c r="AV11" s="17"/>
      <c r="AW11" s="17">
        <v>0.369137669552418</v>
      </c>
      <c r="AX11" s="17">
        <v>0.34807815265005698</v>
      </c>
      <c r="AY11" s="17">
        <v>0.38169376108595698</v>
      </c>
    </row>
    <row r="12" spans="2:51">
      <c r="B12" s="18" t="s">
        <v>136</v>
      </c>
      <c r="C12" s="17">
        <v>0.10268207481378699</v>
      </c>
      <c r="D12" s="17">
        <v>9.5571479930257094E-2</v>
      </c>
      <c r="E12" s="17">
        <v>0.11007875697571699</v>
      </c>
      <c r="F12" s="17"/>
      <c r="G12" s="17">
        <v>0.12671161487773699</v>
      </c>
      <c r="H12" s="17">
        <v>7.8598968014304202E-2</v>
      </c>
      <c r="I12" s="17">
        <v>0.16047948427414499</v>
      </c>
      <c r="J12" s="17">
        <v>0.10298252805174</v>
      </c>
      <c r="K12" s="17">
        <v>8.2762127252246603E-2</v>
      </c>
      <c r="L12" s="17">
        <v>7.9165779131759803E-2</v>
      </c>
      <c r="M12" s="17"/>
      <c r="N12" s="17">
        <v>8.1391682837926194E-2</v>
      </c>
      <c r="O12" s="17">
        <v>9.2651018140678401E-2</v>
      </c>
      <c r="P12" s="17">
        <v>9.8529559088658E-2</v>
      </c>
      <c r="Q12" s="17">
        <v>0.143798614465979</v>
      </c>
      <c r="R12" s="17"/>
      <c r="S12" s="17">
        <v>7.91489947030731E-2</v>
      </c>
      <c r="T12" s="17">
        <v>0.108451531530995</v>
      </c>
      <c r="U12" s="17">
        <v>0.114954717066945</v>
      </c>
      <c r="V12" s="17">
        <v>0.14690010762785999</v>
      </c>
      <c r="W12" s="17">
        <v>0.12816795600754</v>
      </c>
      <c r="X12" s="17">
        <v>9.9205683484428195E-2</v>
      </c>
      <c r="Y12" s="17">
        <v>0.11066264974044999</v>
      </c>
      <c r="Z12" s="17">
        <v>5.2294892432469299E-2</v>
      </c>
      <c r="AA12" s="17">
        <v>9.5795338150431897E-2</v>
      </c>
      <c r="AB12" s="17">
        <v>9.2799013996993293E-2</v>
      </c>
      <c r="AC12" s="17">
        <v>0.16812387153324301</v>
      </c>
      <c r="AD12" s="17">
        <v>0</v>
      </c>
      <c r="AE12" s="17"/>
      <c r="AF12" s="17">
        <v>0.11791542235821</v>
      </c>
      <c r="AG12" s="17">
        <v>7.8268471317193999E-2</v>
      </c>
      <c r="AH12" s="17">
        <v>0.111815632703524</v>
      </c>
      <c r="AI12" s="17"/>
      <c r="AJ12" s="17">
        <v>9.6010706259258505E-2</v>
      </c>
      <c r="AK12" s="17">
        <v>0.100091851709284</v>
      </c>
      <c r="AL12" s="17">
        <v>9.9928245129796506E-2</v>
      </c>
      <c r="AM12" s="17"/>
      <c r="AN12" s="17">
        <v>0.115113644973381</v>
      </c>
      <c r="AO12" s="17">
        <v>9.2205491304297296E-2</v>
      </c>
      <c r="AP12" s="17">
        <v>0.11814427327370899</v>
      </c>
      <c r="AQ12" s="17">
        <v>7.6358046798797097E-2</v>
      </c>
      <c r="AR12" s="17">
        <v>5.9889537875454701E-2</v>
      </c>
      <c r="AS12" s="17"/>
      <c r="AT12" s="17">
        <v>0.10393483306126799</v>
      </c>
      <c r="AU12" s="17">
        <v>9.5690242384371696E-2</v>
      </c>
      <c r="AV12" s="17"/>
      <c r="AW12" s="17">
        <v>9.5124154049713402E-2</v>
      </c>
      <c r="AX12" s="17">
        <v>7.3725448087161596E-2</v>
      </c>
      <c r="AY12" s="17">
        <v>0.11923015936193</v>
      </c>
    </row>
    <row r="13" spans="2:51">
      <c r="B13" s="18" t="s">
        <v>137</v>
      </c>
      <c r="C13" s="17">
        <v>4.06551718039663E-2</v>
      </c>
      <c r="D13" s="17">
        <v>3.7918495969556598E-2</v>
      </c>
      <c r="E13" s="17">
        <v>4.17343733681921E-2</v>
      </c>
      <c r="F13" s="17"/>
      <c r="G13" s="17">
        <v>3.1020433223108001E-2</v>
      </c>
      <c r="H13" s="17">
        <v>4.1062961811188799E-2</v>
      </c>
      <c r="I13" s="17">
        <v>5.6011854190132201E-2</v>
      </c>
      <c r="J13" s="17">
        <v>5.2773228206523297E-2</v>
      </c>
      <c r="K13" s="17">
        <v>5.3497928481324702E-2</v>
      </c>
      <c r="L13" s="17">
        <v>1.5631116485094201E-2</v>
      </c>
      <c r="M13" s="17"/>
      <c r="N13" s="17">
        <v>3.6483730397049101E-2</v>
      </c>
      <c r="O13" s="17">
        <v>4.7137628053278202E-2</v>
      </c>
      <c r="P13" s="17">
        <v>2.3059179365855002E-2</v>
      </c>
      <c r="Q13" s="17">
        <v>5.0134330038613797E-2</v>
      </c>
      <c r="R13" s="17"/>
      <c r="S13" s="17">
        <v>3.2102345391552801E-2</v>
      </c>
      <c r="T13" s="17">
        <v>3.5920478033011703E-2</v>
      </c>
      <c r="U13" s="17">
        <v>1.9208927320255999E-2</v>
      </c>
      <c r="V13" s="17">
        <v>3.0782036811466199E-2</v>
      </c>
      <c r="W13" s="17">
        <v>4.1961141684973599E-2</v>
      </c>
      <c r="X13" s="17">
        <v>3.4656839636222403E-2</v>
      </c>
      <c r="Y13" s="17">
        <v>7.5878788782489104E-2</v>
      </c>
      <c r="Z13" s="17">
        <v>2.0801630419901899E-2</v>
      </c>
      <c r="AA13" s="17">
        <v>5.4583828833854403E-2</v>
      </c>
      <c r="AB13" s="17">
        <v>4.6860268067212399E-2</v>
      </c>
      <c r="AC13" s="17">
        <v>4.0686657513645398E-2</v>
      </c>
      <c r="AD13" s="17">
        <v>6.9191837012347698E-2</v>
      </c>
      <c r="AE13" s="17"/>
      <c r="AF13" s="17">
        <v>4.4695503486098E-2</v>
      </c>
      <c r="AG13" s="17">
        <v>3.9885925693083302E-2</v>
      </c>
      <c r="AH13" s="17">
        <v>2.5570321768217E-2</v>
      </c>
      <c r="AI13" s="17"/>
      <c r="AJ13" s="17">
        <v>3.0770111217330899E-2</v>
      </c>
      <c r="AK13" s="17">
        <v>4.2959379762944103E-2</v>
      </c>
      <c r="AL13" s="17">
        <v>3.6925955223483298E-2</v>
      </c>
      <c r="AM13" s="17"/>
      <c r="AN13" s="17">
        <v>5.1540909254728901E-2</v>
      </c>
      <c r="AO13" s="17">
        <v>2.6451211404481E-2</v>
      </c>
      <c r="AP13" s="17">
        <v>4.6817755181723202E-2</v>
      </c>
      <c r="AQ13" s="17">
        <v>4.6192024843514499E-2</v>
      </c>
      <c r="AR13" s="17">
        <v>0</v>
      </c>
      <c r="AS13" s="17"/>
      <c r="AT13" s="17">
        <v>3.9954480447406397E-2</v>
      </c>
      <c r="AU13" s="17">
        <v>5.16698911597816E-2</v>
      </c>
      <c r="AV13" s="17"/>
      <c r="AW13" s="17">
        <v>2.8667938235178599E-2</v>
      </c>
      <c r="AX13" s="17">
        <v>6.9580505423795999E-2</v>
      </c>
      <c r="AY13" s="17">
        <v>4.8388281395497702E-2</v>
      </c>
    </row>
    <row r="14" spans="2:51">
      <c r="B14" s="18" t="s">
        <v>119</v>
      </c>
      <c r="C14" s="17">
        <v>0.24048545586520001</v>
      </c>
      <c r="D14" s="17">
        <v>0.19368430939100001</v>
      </c>
      <c r="E14" s="17">
        <v>0.285297599013766</v>
      </c>
      <c r="F14" s="17"/>
      <c r="G14" s="17">
        <v>0.21725223266700999</v>
      </c>
      <c r="H14" s="17">
        <v>0.202112131607673</v>
      </c>
      <c r="I14" s="17">
        <v>0.17967962262013501</v>
      </c>
      <c r="J14" s="17">
        <v>0.218632597149099</v>
      </c>
      <c r="K14" s="17">
        <v>0.31139016265242497</v>
      </c>
      <c r="L14" s="17">
        <v>0.286152199567832</v>
      </c>
      <c r="M14" s="17"/>
      <c r="N14" s="17">
        <v>0.25248295315222502</v>
      </c>
      <c r="O14" s="17">
        <v>0.275439878091848</v>
      </c>
      <c r="P14" s="17">
        <v>0.194164016521197</v>
      </c>
      <c r="Q14" s="17">
        <v>0.22525752566003401</v>
      </c>
      <c r="R14" s="17"/>
      <c r="S14" s="17">
        <v>0.24180174827588899</v>
      </c>
      <c r="T14" s="17">
        <v>0.25409715564408097</v>
      </c>
      <c r="U14" s="17">
        <v>0.24984518110140999</v>
      </c>
      <c r="V14" s="17">
        <v>0.257937569085395</v>
      </c>
      <c r="W14" s="17">
        <v>0.205799197457397</v>
      </c>
      <c r="X14" s="17">
        <v>0.20299058271590301</v>
      </c>
      <c r="Y14" s="17">
        <v>0.19297320409921701</v>
      </c>
      <c r="Z14" s="17">
        <v>0.27414085979629199</v>
      </c>
      <c r="AA14" s="17">
        <v>0.21460879971612401</v>
      </c>
      <c r="AB14" s="17">
        <v>0.279308153751681</v>
      </c>
      <c r="AC14" s="17">
        <v>0.25274736261043801</v>
      </c>
      <c r="AD14" s="17">
        <v>0.36133852023866297</v>
      </c>
      <c r="AE14" s="17"/>
      <c r="AF14" s="17">
        <v>0.23402161923721199</v>
      </c>
      <c r="AG14" s="17">
        <v>0.23954078750215099</v>
      </c>
      <c r="AH14" s="17">
        <v>0.23824851832779101</v>
      </c>
      <c r="AI14" s="17"/>
      <c r="AJ14" s="17">
        <v>0.216770531682342</v>
      </c>
      <c r="AK14" s="17">
        <v>0.19691741214378899</v>
      </c>
      <c r="AL14" s="17">
        <v>0.22331979781622599</v>
      </c>
      <c r="AM14" s="17"/>
      <c r="AN14" s="17">
        <v>0.247452441955654</v>
      </c>
      <c r="AO14" s="17">
        <v>0.22740466329502401</v>
      </c>
      <c r="AP14" s="17">
        <v>0.22119594662031999</v>
      </c>
      <c r="AQ14" s="17">
        <v>0.22310642285040699</v>
      </c>
      <c r="AR14" s="17">
        <v>0</v>
      </c>
      <c r="AS14" s="17"/>
      <c r="AT14" s="17">
        <v>0.24539483961960601</v>
      </c>
      <c r="AU14" s="17">
        <v>0.188372010771339</v>
      </c>
      <c r="AV14" s="17"/>
      <c r="AW14" s="17">
        <v>0.233656185685016</v>
      </c>
      <c r="AX14" s="17">
        <v>0.20301010752813201</v>
      </c>
      <c r="AY14" s="17">
        <v>0.25823553295908702</v>
      </c>
    </row>
    <row r="15" spans="2:51">
      <c r="B15" s="18" t="s">
        <v>138</v>
      </c>
      <c r="C15" s="21">
        <v>0.24408793335603601</v>
      </c>
      <c r="D15" s="21">
        <v>0.30310948584463698</v>
      </c>
      <c r="E15" s="21">
        <v>0.186522822864469</v>
      </c>
      <c r="F15" s="21"/>
      <c r="G15" s="21">
        <v>0.29321292403985</v>
      </c>
      <c r="H15" s="21">
        <v>0.28385440965383801</v>
      </c>
      <c r="I15" s="21">
        <v>0.31687475416223798</v>
      </c>
      <c r="J15" s="21">
        <v>0.20856507337650601</v>
      </c>
      <c r="K15" s="21">
        <v>0.21722489872632</v>
      </c>
      <c r="L15" s="21">
        <v>0.19011171545715</v>
      </c>
      <c r="M15" s="21"/>
      <c r="N15" s="21">
        <v>0.26616258410869398</v>
      </c>
      <c r="O15" s="21">
        <v>0.22016052225745</v>
      </c>
      <c r="P15" s="21">
        <v>0.30052478597243198</v>
      </c>
      <c r="Q15" s="21">
        <v>0.20658255036847301</v>
      </c>
      <c r="R15" s="21"/>
      <c r="S15" s="21">
        <v>0.31506575765529599</v>
      </c>
      <c r="T15" s="21">
        <v>0.177253633169113</v>
      </c>
      <c r="U15" s="21">
        <v>0.249381238342781</v>
      </c>
      <c r="V15" s="21">
        <v>0.169212732224364</v>
      </c>
      <c r="W15" s="21">
        <v>0.25316603643675401</v>
      </c>
      <c r="X15" s="21">
        <v>0.26514724193943601</v>
      </c>
      <c r="Y15" s="21">
        <v>0.240074422809611</v>
      </c>
      <c r="Z15" s="21">
        <v>0.21142468212639301</v>
      </c>
      <c r="AA15" s="21">
        <v>0.25740383099630698</v>
      </c>
      <c r="AB15" s="21">
        <v>0.26330565517183502</v>
      </c>
      <c r="AC15" s="21">
        <v>0.289681351050325</v>
      </c>
      <c r="AD15" s="21">
        <v>0.22828124734903399</v>
      </c>
      <c r="AE15" s="21"/>
      <c r="AF15" s="21">
        <v>0.25450836928772902</v>
      </c>
      <c r="AG15" s="21">
        <v>0.27090127691591498</v>
      </c>
      <c r="AH15" s="21">
        <v>0.15178355898111801</v>
      </c>
      <c r="AI15" s="21"/>
      <c r="AJ15" s="21">
        <v>0.28859480960513001</v>
      </c>
      <c r="AK15" s="21">
        <v>0.25964289318730399</v>
      </c>
      <c r="AL15" s="21">
        <v>0.30453912305756697</v>
      </c>
      <c r="AM15" s="21"/>
      <c r="AN15" s="21">
        <v>0.20900956121087599</v>
      </c>
      <c r="AO15" s="21">
        <v>0.28061744902082197</v>
      </c>
      <c r="AP15" s="21">
        <v>0.24756861820360901</v>
      </c>
      <c r="AQ15" s="21">
        <v>0.30153314865540898</v>
      </c>
      <c r="AR15" s="21">
        <v>0.61182500809649398</v>
      </c>
      <c r="AS15" s="21"/>
      <c r="AT15" s="21">
        <v>0.23604930674022601</v>
      </c>
      <c r="AU15" s="21">
        <v>0.34007388442813402</v>
      </c>
      <c r="AV15" s="21"/>
      <c r="AW15" s="21">
        <v>0.27341405247767397</v>
      </c>
      <c r="AX15" s="21">
        <v>0.305605786310853</v>
      </c>
      <c r="AY15" s="21">
        <v>0.19245226519752801</v>
      </c>
    </row>
    <row r="16" spans="2:51">
      <c r="B16" s="18" t="s">
        <v>139</v>
      </c>
      <c r="C16" s="21">
        <v>0.14333724661775299</v>
      </c>
      <c r="D16" s="21">
        <v>0.13348997589981401</v>
      </c>
      <c r="E16" s="21">
        <v>0.151813130343909</v>
      </c>
      <c r="F16" s="21"/>
      <c r="G16" s="21">
        <v>0.15773204810084501</v>
      </c>
      <c r="H16" s="21">
        <v>0.11966192982549299</v>
      </c>
      <c r="I16" s="21">
        <v>0.21649133846427701</v>
      </c>
      <c r="J16" s="21">
        <v>0.15575575625826299</v>
      </c>
      <c r="K16" s="21">
        <v>0.136260055733571</v>
      </c>
      <c r="L16" s="21">
        <v>9.4796895616854004E-2</v>
      </c>
      <c r="M16" s="21"/>
      <c r="N16" s="21">
        <v>0.117875413234975</v>
      </c>
      <c r="O16" s="21">
        <v>0.13978864619395701</v>
      </c>
      <c r="P16" s="21">
        <v>0.121588738454513</v>
      </c>
      <c r="Q16" s="21">
        <v>0.193932944504593</v>
      </c>
      <c r="R16" s="21"/>
      <c r="S16" s="21">
        <v>0.11125134009462601</v>
      </c>
      <c r="T16" s="21">
        <v>0.144372009564007</v>
      </c>
      <c r="U16" s="21">
        <v>0.13416364438720099</v>
      </c>
      <c r="V16" s="21">
        <v>0.17768214443932601</v>
      </c>
      <c r="W16" s="21">
        <v>0.170129097692513</v>
      </c>
      <c r="X16" s="21">
        <v>0.133862523120651</v>
      </c>
      <c r="Y16" s="21">
        <v>0.186541438522939</v>
      </c>
      <c r="Z16" s="21">
        <v>7.3096522852371199E-2</v>
      </c>
      <c r="AA16" s="21">
        <v>0.15037916698428599</v>
      </c>
      <c r="AB16" s="21">
        <v>0.139659282064206</v>
      </c>
      <c r="AC16" s="21">
        <v>0.20881052904688799</v>
      </c>
      <c r="AD16" s="21">
        <v>6.9191837012347698E-2</v>
      </c>
      <c r="AE16" s="21"/>
      <c r="AF16" s="21">
        <v>0.162610925844308</v>
      </c>
      <c r="AG16" s="21">
        <v>0.118154397010277</v>
      </c>
      <c r="AH16" s="21">
        <v>0.13738595447174101</v>
      </c>
      <c r="AI16" s="21"/>
      <c r="AJ16" s="21">
        <v>0.12678081747658901</v>
      </c>
      <c r="AK16" s="21">
        <v>0.14305123147222801</v>
      </c>
      <c r="AL16" s="21">
        <v>0.13685420035328</v>
      </c>
      <c r="AM16" s="21"/>
      <c r="AN16" s="21">
        <v>0.16665455422811001</v>
      </c>
      <c r="AO16" s="21">
        <v>0.118656702708778</v>
      </c>
      <c r="AP16" s="21">
        <v>0.16496202845543201</v>
      </c>
      <c r="AQ16" s="21">
        <v>0.12255007164231201</v>
      </c>
      <c r="AR16" s="21">
        <v>5.9889537875454701E-2</v>
      </c>
      <c r="AS16" s="21"/>
      <c r="AT16" s="21">
        <v>0.14388931350867401</v>
      </c>
      <c r="AU16" s="21">
        <v>0.147360133544153</v>
      </c>
      <c r="AV16" s="21"/>
      <c r="AW16" s="21">
        <v>0.12379209228489201</v>
      </c>
      <c r="AX16" s="21">
        <v>0.14330595351095801</v>
      </c>
      <c r="AY16" s="21">
        <v>0.16761844075742799</v>
      </c>
    </row>
    <row r="17" spans="2:51">
      <c r="B17" s="18" t="s">
        <v>140</v>
      </c>
      <c r="C17" s="22">
        <v>0.100750686738283</v>
      </c>
      <c r="D17" s="22">
        <v>0.169619509944823</v>
      </c>
      <c r="E17" s="22">
        <v>3.47096925205597E-2</v>
      </c>
      <c r="F17" s="22"/>
      <c r="G17" s="22">
        <v>0.13548087593900501</v>
      </c>
      <c r="H17" s="22">
        <v>0.16419247982834501</v>
      </c>
      <c r="I17" s="22">
        <v>0.100383415697961</v>
      </c>
      <c r="J17" s="22">
        <v>5.2809317118242501E-2</v>
      </c>
      <c r="K17" s="22">
        <v>8.09648429927491E-2</v>
      </c>
      <c r="L17" s="22">
        <v>9.53148198402963E-2</v>
      </c>
      <c r="M17" s="22"/>
      <c r="N17" s="22">
        <v>0.14828717087371801</v>
      </c>
      <c r="O17" s="22">
        <v>8.0371876063493497E-2</v>
      </c>
      <c r="P17" s="22">
        <v>0.178936047517919</v>
      </c>
      <c r="Q17" s="22">
        <v>1.26496058638808E-2</v>
      </c>
      <c r="R17" s="22"/>
      <c r="S17" s="22">
        <v>0.20381441756067001</v>
      </c>
      <c r="T17" s="22">
        <v>3.2881623605106103E-2</v>
      </c>
      <c r="U17" s="22">
        <v>0.11521759395558</v>
      </c>
      <c r="V17" s="22">
        <v>-8.4694122149619501E-3</v>
      </c>
      <c r="W17" s="22">
        <v>8.3036938744240799E-2</v>
      </c>
      <c r="X17" s="22">
        <v>0.13128471881878601</v>
      </c>
      <c r="Y17" s="22">
        <v>5.3532984286672303E-2</v>
      </c>
      <c r="Z17" s="22">
        <v>0.13832815927402101</v>
      </c>
      <c r="AA17" s="22">
        <v>0.10702466401202</v>
      </c>
      <c r="AB17" s="22">
        <v>0.12364637310762901</v>
      </c>
      <c r="AC17" s="22">
        <v>8.0870822003437398E-2</v>
      </c>
      <c r="AD17" s="22">
        <v>0.159089410336687</v>
      </c>
      <c r="AE17" s="22"/>
      <c r="AF17" s="22">
        <v>9.1897443443420407E-2</v>
      </c>
      <c r="AG17" s="22">
        <v>0.15274687990563801</v>
      </c>
      <c r="AH17" s="22">
        <v>1.43976045093778E-2</v>
      </c>
      <c r="AI17" s="22"/>
      <c r="AJ17" s="22">
        <v>0.16181399212854</v>
      </c>
      <c r="AK17" s="22">
        <v>0.116591661715076</v>
      </c>
      <c r="AL17" s="22">
        <v>0.167684922704287</v>
      </c>
      <c r="AM17" s="22"/>
      <c r="AN17" s="22">
        <v>4.2355006982766903E-2</v>
      </c>
      <c r="AO17" s="22">
        <v>0.16196074631204399</v>
      </c>
      <c r="AP17" s="22">
        <v>8.2606589748177001E-2</v>
      </c>
      <c r="AQ17" s="22">
        <v>0.17898307701309699</v>
      </c>
      <c r="AR17" s="22">
        <v>0.55193547022103895</v>
      </c>
      <c r="AS17" s="22"/>
      <c r="AT17" s="22">
        <v>9.2159993231552106E-2</v>
      </c>
      <c r="AU17" s="22">
        <v>0.19271375088398099</v>
      </c>
      <c r="AV17" s="22"/>
      <c r="AW17" s="22">
        <v>0.14962196019278201</v>
      </c>
      <c r="AX17" s="22">
        <v>0.16229983279989499</v>
      </c>
      <c r="AY17" s="22">
        <v>2.4833824440100301E-2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Y28"/>
  <sheetViews>
    <sheetView showGridLines="0" workbookViewId="0">
      <pane xSplit="2" topLeftCell="C1" activePane="topRight" state="frozen"/>
      <selection pane="topRight" activeCell="B24" sqref="B2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2171</v>
      </c>
      <c r="D7" s="10">
        <v>1024</v>
      </c>
      <c r="E7" s="10">
        <v>1137</v>
      </c>
      <c r="F7" s="10"/>
      <c r="G7" s="10">
        <v>200</v>
      </c>
      <c r="H7" s="10">
        <v>284</v>
      </c>
      <c r="I7" s="10">
        <v>317</v>
      </c>
      <c r="J7" s="10">
        <v>379</v>
      </c>
      <c r="K7" s="10">
        <v>413</v>
      </c>
      <c r="L7" s="10">
        <v>578</v>
      </c>
      <c r="M7" s="10"/>
      <c r="N7" s="10">
        <v>611</v>
      </c>
      <c r="O7" s="10">
        <v>622</v>
      </c>
      <c r="P7" s="10">
        <v>418</v>
      </c>
      <c r="Q7" s="10">
        <v>503</v>
      </c>
      <c r="R7" s="10"/>
      <c r="S7" s="10">
        <v>227</v>
      </c>
      <c r="T7" s="10">
        <v>328</v>
      </c>
      <c r="U7" s="10">
        <v>201</v>
      </c>
      <c r="V7" s="10">
        <v>210</v>
      </c>
      <c r="W7" s="10">
        <v>165</v>
      </c>
      <c r="X7" s="10">
        <v>171</v>
      </c>
      <c r="Y7" s="10">
        <v>196</v>
      </c>
      <c r="Z7" s="10">
        <v>99</v>
      </c>
      <c r="AA7" s="10">
        <v>241</v>
      </c>
      <c r="AB7" s="10">
        <v>181</v>
      </c>
      <c r="AC7" s="10">
        <v>100</v>
      </c>
      <c r="AD7" s="10">
        <v>52</v>
      </c>
      <c r="AE7" s="10"/>
      <c r="AF7" s="10">
        <v>920</v>
      </c>
      <c r="AG7" s="10">
        <v>855</v>
      </c>
      <c r="AH7" s="10">
        <v>253</v>
      </c>
      <c r="AI7" s="10"/>
      <c r="AJ7" s="10">
        <v>542</v>
      </c>
      <c r="AK7" s="10">
        <v>703</v>
      </c>
      <c r="AL7" s="10">
        <v>174</v>
      </c>
      <c r="AM7" s="10"/>
      <c r="AN7" s="10">
        <v>455</v>
      </c>
      <c r="AO7" s="10">
        <v>369</v>
      </c>
      <c r="AP7" s="10">
        <v>513</v>
      </c>
      <c r="AQ7" s="10">
        <v>216</v>
      </c>
      <c r="AR7" s="10">
        <v>38</v>
      </c>
      <c r="AS7" s="10"/>
      <c r="AT7" s="10">
        <v>1973</v>
      </c>
      <c r="AU7" s="10">
        <v>179</v>
      </c>
      <c r="AV7" s="10"/>
      <c r="AW7" s="10">
        <v>1021</v>
      </c>
      <c r="AX7" s="10">
        <v>194</v>
      </c>
      <c r="AY7" s="10">
        <v>956</v>
      </c>
    </row>
    <row r="8" spans="2:51" ht="30" customHeight="1">
      <c r="B8" s="11" t="s">
        <v>112</v>
      </c>
      <c r="C8" s="11">
        <v>2174</v>
      </c>
      <c r="D8" s="11">
        <v>1057</v>
      </c>
      <c r="E8" s="11">
        <v>1107</v>
      </c>
      <c r="F8" s="11"/>
      <c r="G8" s="11">
        <v>232</v>
      </c>
      <c r="H8" s="11">
        <v>352</v>
      </c>
      <c r="I8" s="11">
        <v>363</v>
      </c>
      <c r="J8" s="11">
        <v>371</v>
      </c>
      <c r="K8" s="11">
        <v>340</v>
      </c>
      <c r="L8" s="11">
        <v>517</v>
      </c>
      <c r="M8" s="11"/>
      <c r="N8" s="11">
        <v>558</v>
      </c>
      <c r="O8" s="11">
        <v>569</v>
      </c>
      <c r="P8" s="11">
        <v>487</v>
      </c>
      <c r="Q8" s="11">
        <v>544</v>
      </c>
      <c r="R8" s="11"/>
      <c r="S8" s="11">
        <v>277</v>
      </c>
      <c r="T8" s="11">
        <v>309</v>
      </c>
      <c r="U8" s="11">
        <v>179</v>
      </c>
      <c r="V8" s="11">
        <v>224</v>
      </c>
      <c r="W8" s="11">
        <v>162</v>
      </c>
      <c r="X8" s="11">
        <v>184</v>
      </c>
      <c r="Y8" s="11">
        <v>189</v>
      </c>
      <c r="Z8" s="11">
        <v>86</v>
      </c>
      <c r="AA8" s="11">
        <v>232</v>
      </c>
      <c r="AB8" s="11">
        <v>181</v>
      </c>
      <c r="AC8" s="11">
        <v>97</v>
      </c>
      <c r="AD8" s="11">
        <v>55</v>
      </c>
      <c r="AE8" s="11"/>
      <c r="AF8" s="11">
        <v>892</v>
      </c>
      <c r="AG8" s="11">
        <v>845</v>
      </c>
      <c r="AH8" s="11">
        <v>274</v>
      </c>
      <c r="AI8" s="11"/>
      <c r="AJ8" s="11">
        <v>523</v>
      </c>
      <c r="AK8" s="11">
        <v>728</v>
      </c>
      <c r="AL8" s="11">
        <v>165</v>
      </c>
      <c r="AM8" s="11"/>
      <c r="AN8" s="11">
        <v>458</v>
      </c>
      <c r="AO8" s="11">
        <v>387</v>
      </c>
      <c r="AP8" s="11">
        <v>515</v>
      </c>
      <c r="AQ8" s="11">
        <v>209</v>
      </c>
      <c r="AR8" s="11">
        <v>37</v>
      </c>
      <c r="AS8" s="11"/>
      <c r="AT8" s="11">
        <v>1947</v>
      </c>
      <c r="AU8" s="11">
        <v>206</v>
      </c>
      <c r="AV8" s="11"/>
      <c r="AW8" s="11">
        <v>987</v>
      </c>
      <c r="AX8" s="11">
        <v>208</v>
      </c>
      <c r="AY8" s="11">
        <v>979</v>
      </c>
    </row>
    <row r="9" spans="2:51">
      <c r="B9" s="18" t="s">
        <v>167</v>
      </c>
      <c r="C9" s="17">
        <v>0.31037060179369003</v>
      </c>
      <c r="D9" s="17">
        <v>0.32920975308554301</v>
      </c>
      <c r="E9" s="17">
        <v>0.29163426082891297</v>
      </c>
      <c r="F9" s="17"/>
      <c r="G9" s="17">
        <v>0.31338011142891298</v>
      </c>
      <c r="H9" s="17">
        <v>0.33879457342786601</v>
      </c>
      <c r="I9" s="17">
        <v>0.303301716622847</v>
      </c>
      <c r="J9" s="17">
        <v>0.30406605755791799</v>
      </c>
      <c r="K9" s="17">
        <v>0.305768783750822</v>
      </c>
      <c r="L9" s="17">
        <v>0.30215578662133002</v>
      </c>
      <c r="M9" s="17"/>
      <c r="N9" s="17">
        <v>0.329353370484189</v>
      </c>
      <c r="O9" s="17">
        <v>0.353727372857432</v>
      </c>
      <c r="P9" s="17">
        <v>0.27210447332671001</v>
      </c>
      <c r="Q9" s="17">
        <v>0.28040585341626201</v>
      </c>
      <c r="R9" s="17"/>
      <c r="S9" s="17">
        <v>0.33388772499871699</v>
      </c>
      <c r="T9" s="17">
        <v>0.30522663972335801</v>
      </c>
      <c r="U9" s="17">
        <v>0.330133582798252</v>
      </c>
      <c r="V9" s="17">
        <v>0.31138605936468899</v>
      </c>
      <c r="W9" s="17">
        <v>0.36535531264964799</v>
      </c>
      <c r="X9" s="17">
        <v>0.25728202321112498</v>
      </c>
      <c r="Y9" s="17">
        <v>0.282036749259372</v>
      </c>
      <c r="Z9" s="17">
        <v>0.36792990512342499</v>
      </c>
      <c r="AA9" s="17">
        <v>0.30399372990825002</v>
      </c>
      <c r="AB9" s="17">
        <v>0.26946033283070597</v>
      </c>
      <c r="AC9" s="17">
        <v>0.31729802334788598</v>
      </c>
      <c r="AD9" s="17">
        <v>0.324068484499619</v>
      </c>
      <c r="AE9" s="17"/>
      <c r="AF9" s="17">
        <v>0.31717608843903</v>
      </c>
      <c r="AG9" s="17">
        <v>0.324711864889209</v>
      </c>
      <c r="AH9" s="17">
        <v>0.23309225431978201</v>
      </c>
      <c r="AI9" s="17"/>
      <c r="AJ9" s="17">
        <v>0.31534177738408797</v>
      </c>
      <c r="AK9" s="17">
        <v>0.30921340514567602</v>
      </c>
      <c r="AL9" s="17">
        <v>0.37822236656431901</v>
      </c>
      <c r="AM9" s="17"/>
      <c r="AN9" s="17">
        <v>0.26331265986730701</v>
      </c>
      <c r="AO9" s="17">
        <v>0.32856444375663801</v>
      </c>
      <c r="AP9" s="17">
        <v>0.36372322163410897</v>
      </c>
      <c r="AQ9" s="17">
        <v>0.32142178958964601</v>
      </c>
      <c r="AR9" s="17">
        <v>0.19215677591452199</v>
      </c>
      <c r="AS9" s="17"/>
      <c r="AT9" s="17">
        <v>0.31136320811075002</v>
      </c>
      <c r="AU9" s="17">
        <v>0.28152149790174102</v>
      </c>
      <c r="AV9" s="17"/>
      <c r="AW9" s="17">
        <v>0.35598057524716398</v>
      </c>
      <c r="AX9" s="17">
        <v>0.292551589075081</v>
      </c>
      <c r="AY9" s="17">
        <v>0.26815750527541798</v>
      </c>
    </row>
    <row r="10" spans="2:51">
      <c r="B10" s="18" t="s">
        <v>169</v>
      </c>
      <c r="C10" s="17">
        <v>0.30051031035432602</v>
      </c>
      <c r="D10" s="17">
        <v>0.34902021391683002</v>
      </c>
      <c r="E10" s="17">
        <v>0.25334122703483197</v>
      </c>
      <c r="F10" s="17"/>
      <c r="G10" s="17">
        <v>0.34645922159779802</v>
      </c>
      <c r="H10" s="17">
        <v>0.33343657192285298</v>
      </c>
      <c r="I10" s="17">
        <v>0.30348493352372902</v>
      </c>
      <c r="J10" s="17">
        <v>0.30852010089137499</v>
      </c>
      <c r="K10" s="17">
        <v>0.29940963803711201</v>
      </c>
      <c r="L10" s="17">
        <v>0.25037401598138698</v>
      </c>
      <c r="M10" s="17"/>
      <c r="N10" s="17">
        <v>0.34410225420803903</v>
      </c>
      <c r="O10" s="17">
        <v>0.364529950262106</v>
      </c>
      <c r="P10" s="17">
        <v>0.25810800104524201</v>
      </c>
      <c r="Q10" s="17">
        <v>0.22637715781107801</v>
      </c>
      <c r="R10" s="17"/>
      <c r="S10" s="17">
        <v>0.37803018671511501</v>
      </c>
      <c r="T10" s="17">
        <v>0.28359426085495998</v>
      </c>
      <c r="U10" s="17">
        <v>0.32907308538109797</v>
      </c>
      <c r="V10" s="17">
        <v>0.26605677665245903</v>
      </c>
      <c r="W10" s="17">
        <v>0.31120715899524798</v>
      </c>
      <c r="X10" s="17">
        <v>0.27708479872672598</v>
      </c>
      <c r="Y10" s="17">
        <v>0.279908362111013</v>
      </c>
      <c r="Z10" s="17">
        <v>0.30719860899428703</v>
      </c>
      <c r="AA10" s="17">
        <v>0.26200814231394598</v>
      </c>
      <c r="AB10" s="17">
        <v>0.298812488626643</v>
      </c>
      <c r="AC10" s="17">
        <v>0.310473660180623</v>
      </c>
      <c r="AD10" s="17">
        <v>0.309803647394641</v>
      </c>
      <c r="AE10" s="17"/>
      <c r="AF10" s="17">
        <v>0.24150002061793599</v>
      </c>
      <c r="AG10" s="17">
        <v>0.377116850572772</v>
      </c>
      <c r="AH10" s="17">
        <v>0.216645797055352</v>
      </c>
      <c r="AI10" s="17"/>
      <c r="AJ10" s="17">
        <v>0.29258572366923402</v>
      </c>
      <c r="AK10" s="17">
        <v>0.321098356255624</v>
      </c>
      <c r="AL10" s="17">
        <v>0.37204202386503199</v>
      </c>
      <c r="AM10" s="17"/>
      <c r="AN10" s="17">
        <v>0.22894283103369201</v>
      </c>
      <c r="AO10" s="17">
        <v>0.32797306481999999</v>
      </c>
      <c r="AP10" s="17">
        <v>0.36526061657171</v>
      </c>
      <c r="AQ10" s="17">
        <v>0.37081203808593999</v>
      </c>
      <c r="AR10" s="17">
        <v>0.34161656932926399</v>
      </c>
      <c r="AS10" s="17"/>
      <c r="AT10" s="17">
        <v>0.29676447586482302</v>
      </c>
      <c r="AU10" s="17">
        <v>0.33482486696990899</v>
      </c>
      <c r="AV10" s="17"/>
      <c r="AW10" s="17">
        <v>0.38912430465866998</v>
      </c>
      <c r="AX10" s="17">
        <v>0.263875577875053</v>
      </c>
      <c r="AY10" s="17">
        <v>0.21892353592758801</v>
      </c>
    </row>
    <row r="11" spans="2:51">
      <c r="B11" s="18" t="s">
        <v>168</v>
      </c>
      <c r="C11" s="17">
        <v>0.27850558110694501</v>
      </c>
      <c r="D11" s="17">
        <v>0.32302405909746401</v>
      </c>
      <c r="E11" s="17">
        <v>0.23587610951663901</v>
      </c>
      <c r="F11" s="17"/>
      <c r="G11" s="17">
        <v>0.29663446850290798</v>
      </c>
      <c r="H11" s="17">
        <v>0.26354768074384599</v>
      </c>
      <c r="I11" s="17">
        <v>0.27689308987151501</v>
      </c>
      <c r="J11" s="17">
        <v>0.30478134746535102</v>
      </c>
      <c r="K11" s="17">
        <v>0.26757829195274802</v>
      </c>
      <c r="L11" s="17">
        <v>0.270061492974349</v>
      </c>
      <c r="M11" s="17"/>
      <c r="N11" s="17">
        <v>0.34022348430940202</v>
      </c>
      <c r="O11" s="17">
        <v>0.31112855718124699</v>
      </c>
      <c r="P11" s="17">
        <v>0.248625340346327</v>
      </c>
      <c r="Q11" s="17">
        <v>0.21068473419770301</v>
      </c>
      <c r="R11" s="17"/>
      <c r="S11" s="17">
        <v>0.33641548005035399</v>
      </c>
      <c r="T11" s="17">
        <v>0.30076678749742602</v>
      </c>
      <c r="U11" s="17">
        <v>0.25045280600486602</v>
      </c>
      <c r="V11" s="17">
        <v>0.26703587981814603</v>
      </c>
      <c r="W11" s="17">
        <v>0.237860211285601</v>
      </c>
      <c r="X11" s="17">
        <v>0.30367647003805098</v>
      </c>
      <c r="Y11" s="17">
        <v>0.261072742464735</v>
      </c>
      <c r="Z11" s="17">
        <v>0.42573812115762799</v>
      </c>
      <c r="AA11" s="17">
        <v>0.25169292355440198</v>
      </c>
      <c r="AB11" s="17">
        <v>0.18300714150865099</v>
      </c>
      <c r="AC11" s="17">
        <v>0.26563153441421999</v>
      </c>
      <c r="AD11" s="17">
        <v>0.31381823511614398</v>
      </c>
      <c r="AE11" s="17"/>
      <c r="AF11" s="17">
        <v>0.24275415392098099</v>
      </c>
      <c r="AG11" s="17">
        <v>0.32470275577715901</v>
      </c>
      <c r="AH11" s="17">
        <v>0.24033964864804899</v>
      </c>
      <c r="AI11" s="17"/>
      <c r="AJ11" s="17">
        <v>0.287853075675365</v>
      </c>
      <c r="AK11" s="17">
        <v>0.317987178793252</v>
      </c>
      <c r="AL11" s="17">
        <v>0.337201292613308</v>
      </c>
      <c r="AM11" s="17"/>
      <c r="AN11" s="17">
        <v>0.187704132654954</v>
      </c>
      <c r="AO11" s="17">
        <v>0.29603820802287201</v>
      </c>
      <c r="AP11" s="17">
        <v>0.324818193984522</v>
      </c>
      <c r="AQ11" s="17">
        <v>0.342127486466202</v>
      </c>
      <c r="AR11" s="17">
        <v>0.425173087150372</v>
      </c>
      <c r="AS11" s="17"/>
      <c r="AT11" s="17">
        <v>0.276606641570742</v>
      </c>
      <c r="AU11" s="17">
        <v>0.308051356592494</v>
      </c>
      <c r="AV11" s="17"/>
      <c r="AW11" s="17">
        <v>0.34946669927365198</v>
      </c>
      <c r="AX11" s="17">
        <v>0.28245462100650698</v>
      </c>
      <c r="AY11" s="17">
        <v>0.20610844278450899</v>
      </c>
    </row>
    <row r="12" spans="2:51">
      <c r="B12" s="18" t="s">
        <v>170</v>
      </c>
      <c r="C12" s="17">
        <v>0.25920876398387599</v>
      </c>
      <c r="D12" s="17">
        <v>0.310313880389395</v>
      </c>
      <c r="E12" s="17">
        <v>0.21179789145056399</v>
      </c>
      <c r="F12" s="17"/>
      <c r="G12" s="17">
        <v>0.30272590747517503</v>
      </c>
      <c r="H12" s="17">
        <v>0.27377914565283401</v>
      </c>
      <c r="I12" s="17">
        <v>0.24213956924150101</v>
      </c>
      <c r="J12" s="17">
        <v>0.25045149401433298</v>
      </c>
      <c r="K12" s="17">
        <v>0.25487487303510098</v>
      </c>
      <c r="L12" s="17">
        <v>0.25090227774603002</v>
      </c>
      <c r="M12" s="17"/>
      <c r="N12" s="17">
        <v>0.34488834898750897</v>
      </c>
      <c r="O12" s="17">
        <v>0.26404290307181799</v>
      </c>
      <c r="P12" s="17">
        <v>0.22578713581298501</v>
      </c>
      <c r="Q12" s="17">
        <v>0.19430438142940501</v>
      </c>
      <c r="R12" s="17"/>
      <c r="S12" s="17">
        <v>0.304464690296403</v>
      </c>
      <c r="T12" s="17">
        <v>0.21368308286377</v>
      </c>
      <c r="U12" s="17">
        <v>0.27924765663338802</v>
      </c>
      <c r="V12" s="17">
        <v>0.210574386899605</v>
      </c>
      <c r="W12" s="17">
        <v>0.29342424492434899</v>
      </c>
      <c r="X12" s="17">
        <v>0.26364752200103703</v>
      </c>
      <c r="Y12" s="17">
        <v>0.21927971446925101</v>
      </c>
      <c r="Z12" s="17">
        <v>0.32995081884263</v>
      </c>
      <c r="AA12" s="17">
        <v>0.26261535733299302</v>
      </c>
      <c r="AB12" s="17">
        <v>0.26219049718836401</v>
      </c>
      <c r="AC12" s="17">
        <v>0.29736221889998499</v>
      </c>
      <c r="AD12" s="17">
        <v>0.23993212188841001</v>
      </c>
      <c r="AE12" s="17"/>
      <c r="AF12" s="17">
        <v>0.228250479077138</v>
      </c>
      <c r="AG12" s="17">
        <v>0.29735709746752798</v>
      </c>
      <c r="AH12" s="17">
        <v>0.21654532911810601</v>
      </c>
      <c r="AI12" s="17"/>
      <c r="AJ12" s="17">
        <v>0.269216701048139</v>
      </c>
      <c r="AK12" s="17">
        <v>0.29496359712772602</v>
      </c>
      <c r="AL12" s="17">
        <v>0.29842696775734801</v>
      </c>
      <c r="AM12" s="17"/>
      <c r="AN12" s="17">
        <v>0.20001539447393399</v>
      </c>
      <c r="AO12" s="17">
        <v>0.280309763099164</v>
      </c>
      <c r="AP12" s="17">
        <v>0.294892231308855</v>
      </c>
      <c r="AQ12" s="17">
        <v>0.27818989568806402</v>
      </c>
      <c r="AR12" s="17">
        <v>0.47115417102478502</v>
      </c>
      <c r="AS12" s="17"/>
      <c r="AT12" s="17">
        <v>0.25661898140416201</v>
      </c>
      <c r="AU12" s="17">
        <v>0.29082357725888502</v>
      </c>
      <c r="AV12" s="17"/>
      <c r="AW12" s="17">
        <v>0.32450425122431498</v>
      </c>
      <c r="AX12" s="17">
        <v>0.25244880641273498</v>
      </c>
      <c r="AY12" s="17">
        <v>0.194797487537335</v>
      </c>
    </row>
    <row r="13" spans="2:51">
      <c r="B13" s="18" t="s">
        <v>171</v>
      </c>
      <c r="C13" s="17">
        <v>0.230125595120863</v>
      </c>
      <c r="D13" s="17">
        <v>0.26771991949197699</v>
      </c>
      <c r="E13" s="17">
        <v>0.19347231652685101</v>
      </c>
      <c r="F13" s="17"/>
      <c r="G13" s="17">
        <v>0.22999391208588499</v>
      </c>
      <c r="H13" s="17">
        <v>0.21563227770822599</v>
      </c>
      <c r="I13" s="17">
        <v>0.153858363169351</v>
      </c>
      <c r="J13" s="17">
        <v>0.21315487084930601</v>
      </c>
      <c r="K13" s="17">
        <v>0.30684746021204901</v>
      </c>
      <c r="L13" s="17">
        <v>0.25536884162365397</v>
      </c>
      <c r="M13" s="17"/>
      <c r="N13" s="17">
        <v>0.26882387584592798</v>
      </c>
      <c r="O13" s="17">
        <v>0.251503161789916</v>
      </c>
      <c r="P13" s="17">
        <v>0.21252993860223901</v>
      </c>
      <c r="Q13" s="17">
        <v>0.18421752917501599</v>
      </c>
      <c r="R13" s="17"/>
      <c r="S13" s="17">
        <v>0.248642153454806</v>
      </c>
      <c r="T13" s="17">
        <v>0.22523778235140601</v>
      </c>
      <c r="U13" s="17">
        <v>0.26841532566042903</v>
      </c>
      <c r="V13" s="17">
        <v>0.22145217358457001</v>
      </c>
      <c r="W13" s="17">
        <v>0.26649575159298999</v>
      </c>
      <c r="X13" s="17">
        <v>0.22323181399893299</v>
      </c>
      <c r="Y13" s="17">
        <v>0.21242873169354701</v>
      </c>
      <c r="Z13" s="17">
        <v>0.26321318738189498</v>
      </c>
      <c r="AA13" s="17">
        <v>0.22586084941853499</v>
      </c>
      <c r="AB13" s="17">
        <v>0.161363839770161</v>
      </c>
      <c r="AC13" s="17">
        <v>0.20975272699172101</v>
      </c>
      <c r="AD13" s="17">
        <v>0.28026230032451799</v>
      </c>
      <c r="AE13" s="17"/>
      <c r="AF13" s="17">
        <v>0.22809815153628199</v>
      </c>
      <c r="AG13" s="17">
        <v>0.26214962105469702</v>
      </c>
      <c r="AH13" s="17">
        <v>0.13770497252073999</v>
      </c>
      <c r="AI13" s="17"/>
      <c r="AJ13" s="17">
        <v>0.245316885467498</v>
      </c>
      <c r="AK13" s="17">
        <v>0.25433838946232401</v>
      </c>
      <c r="AL13" s="17">
        <v>0.28491765914795197</v>
      </c>
      <c r="AM13" s="17"/>
      <c r="AN13" s="17">
        <v>0.19880997561313399</v>
      </c>
      <c r="AO13" s="17">
        <v>0.218749013564078</v>
      </c>
      <c r="AP13" s="17">
        <v>0.26561653675540497</v>
      </c>
      <c r="AQ13" s="17">
        <v>0.29353674837389598</v>
      </c>
      <c r="AR13" s="17">
        <v>0.137993543078514</v>
      </c>
      <c r="AS13" s="17"/>
      <c r="AT13" s="17">
        <v>0.23667893595329301</v>
      </c>
      <c r="AU13" s="17">
        <v>0.18561893245952099</v>
      </c>
      <c r="AV13" s="17"/>
      <c r="AW13" s="17">
        <v>0.30074345358619198</v>
      </c>
      <c r="AX13" s="17">
        <v>0.19397215834658199</v>
      </c>
      <c r="AY13" s="17">
        <v>0.16658448548817201</v>
      </c>
    </row>
    <row r="14" spans="2:51">
      <c r="B14" s="18" t="s">
        <v>172</v>
      </c>
      <c r="C14" s="17">
        <v>0.123741772923274</v>
      </c>
      <c r="D14" s="17">
        <v>0.101568489797403</v>
      </c>
      <c r="E14" s="17">
        <v>0.14497786555626199</v>
      </c>
      <c r="F14" s="17"/>
      <c r="G14" s="17">
        <v>0.19497742460579101</v>
      </c>
      <c r="H14" s="17">
        <v>0.16563377463989701</v>
      </c>
      <c r="I14" s="17">
        <v>0.127862006055037</v>
      </c>
      <c r="J14" s="17">
        <v>9.1673338900660997E-2</v>
      </c>
      <c r="K14" s="17">
        <v>7.5125150468642599E-2</v>
      </c>
      <c r="L14" s="17">
        <v>0.115334039570411</v>
      </c>
      <c r="M14" s="17"/>
      <c r="N14" s="17">
        <v>9.4761372524553494E-2</v>
      </c>
      <c r="O14" s="17">
        <v>0.117969529033171</v>
      </c>
      <c r="P14" s="17">
        <v>0.146609081574539</v>
      </c>
      <c r="Q14" s="17">
        <v>0.14272964942244001</v>
      </c>
      <c r="R14" s="17"/>
      <c r="S14" s="17">
        <v>9.3148459175405596E-2</v>
      </c>
      <c r="T14" s="17">
        <v>0.13091352927702801</v>
      </c>
      <c r="U14" s="17">
        <v>0.122996430075034</v>
      </c>
      <c r="V14" s="17">
        <v>0.11835366315214101</v>
      </c>
      <c r="W14" s="17">
        <v>9.0498004862496303E-2</v>
      </c>
      <c r="X14" s="17">
        <v>0.12527140927539299</v>
      </c>
      <c r="Y14" s="17">
        <v>0.14246024950567501</v>
      </c>
      <c r="Z14" s="17">
        <v>0.12034378947392101</v>
      </c>
      <c r="AA14" s="17">
        <v>0.15196483636790101</v>
      </c>
      <c r="AB14" s="17">
        <v>0.14986167300609901</v>
      </c>
      <c r="AC14" s="17">
        <v>0.10846262202717701</v>
      </c>
      <c r="AD14" s="17">
        <v>0.118065608055431</v>
      </c>
      <c r="AE14" s="17"/>
      <c r="AF14" s="17">
        <v>0.12608968775816901</v>
      </c>
      <c r="AG14" s="17">
        <v>0.100821697087621</v>
      </c>
      <c r="AH14" s="17">
        <v>0.162765902226639</v>
      </c>
      <c r="AI14" s="17"/>
      <c r="AJ14" s="17">
        <v>0.117908134873609</v>
      </c>
      <c r="AK14" s="17">
        <v>0.111572527288086</v>
      </c>
      <c r="AL14" s="17">
        <v>9.5378456398688596E-2</v>
      </c>
      <c r="AM14" s="17"/>
      <c r="AN14" s="17">
        <v>0.13286630782984599</v>
      </c>
      <c r="AO14" s="17">
        <v>0.13744666452292301</v>
      </c>
      <c r="AP14" s="17">
        <v>9.8892428648196695E-2</v>
      </c>
      <c r="AQ14" s="17">
        <v>8.4612929291327896E-2</v>
      </c>
      <c r="AR14" s="17">
        <v>8.0902411213019707E-2</v>
      </c>
      <c r="AS14" s="17"/>
      <c r="AT14" s="17">
        <v>0.12323136838136001</v>
      </c>
      <c r="AU14" s="17">
        <v>0.123962069951754</v>
      </c>
      <c r="AV14" s="17"/>
      <c r="AW14" s="17">
        <v>7.2571035395176606E-2</v>
      </c>
      <c r="AX14" s="17">
        <v>0.152265759097687</v>
      </c>
      <c r="AY14" s="17">
        <v>0.16929086631854701</v>
      </c>
    </row>
    <row r="15" spans="2:51">
      <c r="B15" s="18" t="s">
        <v>173</v>
      </c>
      <c r="C15" s="17">
        <v>0.11203459056421</v>
      </c>
      <c r="D15" s="17">
        <v>0.124843670948789</v>
      </c>
      <c r="E15" s="17">
        <v>9.7103043421046906E-2</v>
      </c>
      <c r="F15" s="17"/>
      <c r="G15" s="17">
        <v>0.104735927915531</v>
      </c>
      <c r="H15" s="17">
        <v>0.115391140586691</v>
      </c>
      <c r="I15" s="17">
        <v>0.11856127037115299</v>
      </c>
      <c r="J15" s="17">
        <v>9.7271890020322299E-2</v>
      </c>
      <c r="K15" s="17">
        <v>0.116448558169779</v>
      </c>
      <c r="L15" s="17">
        <v>0.11611271107389699</v>
      </c>
      <c r="M15" s="17"/>
      <c r="N15" s="17">
        <v>0.14422990352567899</v>
      </c>
      <c r="O15" s="17">
        <v>0.11660309546797901</v>
      </c>
      <c r="P15" s="17">
        <v>9.9193915857304998E-2</v>
      </c>
      <c r="Q15" s="17">
        <v>8.5265222735164403E-2</v>
      </c>
      <c r="R15" s="17"/>
      <c r="S15" s="17">
        <v>0.152825195781955</v>
      </c>
      <c r="T15" s="17">
        <v>9.8175686177135499E-2</v>
      </c>
      <c r="U15" s="17">
        <v>0.111407211443636</v>
      </c>
      <c r="V15" s="17">
        <v>0.100424778085966</v>
      </c>
      <c r="W15" s="17">
        <v>0.116412691073445</v>
      </c>
      <c r="X15" s="17">
        <v>0.12381502449553999</v>
      </c>
      <c r="Y15" s="17">
        <v>9.2309545512477498E-2</v>
      </c>
      <c r="Z15" s="17">
        <v>0.18280349563362699</v>
      </c>
      <c r="AA15" s="17">
        <v>8.8678153717006894E-2</v>
      </c>
      <c r="AB15" s="17">
        <v>0.10164681891993201</v>
      </c>
      <c r="AC15" s="17">
        <v>0.121364224931286</v>
      </c>
      <c r="AD15" s="17">
        <v>5.4320572763951698E-2</v>
      </c>
      <c r="AE15" s="17"/>
      <c r="AF15" s="17">
        <v>8.7771495172674893E-2</v>
      </c>
      <c r="AG15" s="17">
        <v>0.15893001402420401</v>
      </c>
      <c r="AH15" s="17">
        <v>6.6672593486725898E-2</v>
      </c>
      <c r="AI15" s="17"/>
      <c r="AJ15" s="17">
        <v>9.2565522083291801E-2</v>
      </c>
      <c r="AK15" s="17">
        <v>0.14317050267911099</v>
      </c>
      <c r="AL15" s="17">
        <v>0.13840730984821101</v>
      </c>
      <c r="AM15" s="17"/>
      <c r="AN15" s="17">
        <v>6.80830509071641E-2</v>
      </c>
      <c r="AO15" s="17">
        <v>0.104914051362949</v>
      </c>
      <c r="AP15" s="17">
        <v>0.13797269216914601</v>
      </c>
      <c r="AQ15" s="17">
        <v>0.119890430356692</v>
      </c>
      <c r="AR15" s="17">
        <v>0.25233826750056998</v>
      </c>
      <c r="AS15" s="17"/>
      <c r="AT15" s="17">
        <v>0.11269352834327399</v>
      </c>
      <c r="AU15" s="17">
        <v>0.106076278318656</v>
      </c>
      <c r="AV15" s="17"/>
      <c r="AW15" s="17">
        <v>0.15126303739583399</v>
      </c>
      <c r="AX15" s="17">
        <v>9.76242376369644E-2</v>
      </c>
      <c r="AY15" s="17">
        <v>7.5533471930225402E-2</v>
      </c>
    </row>
    <row r="16" spans="2:51">
      <c r="B16" s="18" t="s">
        <v>174</v>
      </c>
      <c r="C16" s="17">
        <v>7.7602805301460701E-2</v>
      </c>
      <c r="D16" s="17">
        <v>6.0235512289148002E-2</v>
      </c>
      <c r="E16" s="17">
        <v>9.4904447004858894E-2</v>
      </c>
      <c r="F16" s="17"/>
      <c r="G16" s="17">
        <v>8.5018416493675905E-2</v>
      </c>
      <c r="H16" s="17">
        <v>9.7355676046635406E-2</v>
      </c>
      <c r="I16" s="17">
        <v>8.8607451280917807E-2</v>
      </c>
      <c r="J16" s="17">
        <v>6.8821446502234901E-2</v>
      </c>
      <c r="K16" s="17">
        <v>5.3428277173078E-2</v>
      </c>
      <c r="L16" s="17">
        <v>7.5273127299764195E-2</v>
      </c>
      <c r="M16" s="17"/>
      <c r="N16" s="17">
        <v>6.0901543062118403E-2</v>
      </c>
      <c r="O16" s="17">
        <v>4.9982383620533401E-2</v>
      </c>
      <c r="P16" s="17">
        <v>0.108322937433444</v>
      </c>
      <c r="Q16" s="17">
        <v>9.6558796196277399E-2</v>
      </c>
      <c r="R16" s="17"/>
      <c r="S16" s="17">
        <v>5.9599405630566503E-2</v>
      </c>
      <c r="T16" s="17">
        <v>6.7016195441361601E-2</v>
      </c>
      <c r="U16" s="17">
        <v>6.7948807627979002E-2</v>
      </c>
      <c r="V16" s="17">
        <v>7.59847344819021E-2</v>
      </c>
      <c r="W16" s="17">
        <v>0.100073332240474</v>
      </c>
      <c r="X16" s="17">
        <v>9.1693341560045605E-2</v>
      </c>
      <c r="Y16" s="17">
        <v>9.49713910174355E-2</v>
      </c>
      <c r="Z16" s="17">
        <v>8.7654204485858506E-2</v>
      </c>
      <c r="AA16" s="17">
        <v>9.0648552287561801E-2</v>
      </c>
      <c r="AB16" s="17">
        <v>7.8044087260297407E-2</v>
      </c>
      <c r="AC16" s="17">
        <v>8.0762252881311405E-2</v>
      </c>
      <c r="AD16" s="17">
        <v>1.50064811491214E-2</v>
      </c>
      <c r="AE16" s="17"/>
      <c r="AF16" s="17">
        <v>8.6318524943698099E-2</v>
      </c>
      <c r="AG16" s="17">
        <v>5.51607715073026E-2</v>
      </c>
      <c r="AH16" s="17">
        <v>0.110660308257365</v>
      </c>
      <c r="AI16" s="17"/>
      <c r="AJ16" s="17">
        <v>6.6503897175583498E-2</v>
      </c>
      <c r="AK16" s="17">
        <v>8.96682695849782E-2</v>
      </c>
      <c r="AL16" s="17">
        <v>5.5097521067342101E-2</v>
      </c>
      <c r="AM16" s="17"/>
      <c r="AN16" s="17">
        <v>8.8473341783694204E-2</v>
      </c>
      <c r="AO16" s="17">
        <v>6.7656370331638793E-2</v>
      </c>
      <c r="AP16" s="17">
        <v>6.8960867624474301E-2</v>
      </c>
      <c r="AQ16" s="17">
        <v>6.7757701325868294E-2</v>
      </c>
      <c r="AR16" s="17">
        <v>2.4941848536834701E-2</v>
      </c>
      <c r="AS16" s="17"/>
      <c r="AT16" s="17">
        <v>7.9315839229156707E-2</v>
      </c>
      <c r="AU16" s="17">
        <v>6.9310058804028796E-2</v>
      </c>
      <c r="AV16" s="17"/>
      <c r="AW16" s="17">
        <v>4.3684247924511997E-2</v>
      </c>
      <c r="AX16" s="17">
        <v>7.8551549352870106E-2</v>
      </c>
      <c r="AY16" s="17">
        <v>0.111605882926803</v>
      </c>
    </row>
    <row r="17" spans="2:51">
      <c r="B17" s="18" t="s">
        <v>175</v>
      </c>
      <c r="C17" s="17">
        <v>7.6444575150794405E-2</v>
      </c>
      <c r="D17" s="17">
        <v>7.8244189429753794E-2</v>
      </c>
      <c r="E17" s="17">
        <v>7.43522071487243E-2</v>
      </c>
      <c r="F17" s="17"/>
      <c r="G17" s="17">
        <v>0.12549508796601599</v>
      </c>
      <c r="H17" s="17">
        <v>7.3414844717799299E-2</v>
      </c>
      <c r="I17" s="17">
        <v>5.83486287175723E-2</v>
      </c>
      <c r="J17" s="17">
        <v>6.9659358876105304E-2</v>
      </c>
      <c r="K17" s="17">
        <v>7.4387046759418998E-2</v>
      </c>
      <c r="L17" s="17">
        <v>7.5469303527984297E-2</v>
      </c>
      <c r="M17" s="17"/>
      <c r="N17" s="17">
        <v>5.2033797995484701E-2</v>
      </c>
      <c r="O17" s="17">
        <v>6.2090517850310702E-2</v>
      </c>
      <c r="P17" s="17">
        <v>9.8599577951715797E-2</v>
      </c>
      <c r="Q17" s="17">
        <v>9.5571407324033894E-2</v>
      </c>
      <c r="R17" s="17"/>
      <c r="S17" s="17">
        <v>6.0989325148287699E-2</v>
      </c>
      <c r="T17" s="17">
        <v>5.7323393806776E-2</v>
      </c>
      <c r="U17" s="17">
        <v>5.2465709572530203E-2</v>
      </c>
      <c r="V17" s="17">
        <v>0.13655590631568601</v>
      </c>
      <c r="W17" s="17">
        <v>7.2163259402724902E-2</v>
      </c>
      <c r="X17" s="17">
        <v>7.2699114026680695E-2</v>
      </c>
      <c r="Y17" s="17">
        <v>7.0364099726015705E-2</v>
      </c>
      <c r="Z17" s="17">
        <v>5.2113184673932299E-2</v>
      </c>
      <c r="AA17" s="17">
        <v>8.3992121254977403E-2</v>
      </c>
      <c r="AB17" s="17">
        <v>8.4113825556931601E-2</v>
      </c>
      <c r="AC17" s="17">
        <v>9.0166378271556893E-2</v>
      </c>
      <c r="AD17" s="17">
        <v>9.7625614589232607E-2</v>
      </c>
      <c r="AE17" s="17"/>
      <c r="AF17" s="17">
        <v>9.7885366541513294E-2</v>
      </c>
      <c r="AG17" s="17">
        <v>4.7558801354880498E-2</v>
      </c>
      <c r="AH17" s="17">
        <v>8.0341155594776795E-2</v>
      </c>
      <c r="AI17" s="17"/>
      <c r="AJ17" s="17">
        <v>7.1076703285822496E-2</v>
      </c>
      <c r="AK17" s="17">
        <v>6.10554935512806E-2</v>
      </c>
      <c r="AL17" s="17">
        <v>7.4525067824540797E-2</v>
      </c>
      <c r="AM17" s="17"/>
      <c r="AN17" s="17">
        <v>8.3914084105448206E-2</v>
      </c>
      <c r="AO17" s="17">
        <v>9.3148162872623202E-2</v>
      </c>
      <c r="AP17" s="17">
        <v>5.6909178267829999E-2</v>
      </c>
      <c r="AQ17" s="17">
        <v>2.37461831003947E-2</v>
      </c>
      <c r="AR17" s="17">
        <v>4.1060547112505501E-2</v>
      </c>
      <c r="AS17" s="17"/>
      <c r="AT17" s="17">
        <v>7.8724453464917604E-2</v>
      </c>
      <c r="AU17" s="17">
        <v>5.6865019819233698E-2</v>
      </c>
      <c r="AV17" s="17"/>
      <c r="AW17" s="17">
        <v>5.3564708544743503E-2</v>
      </c>
      <c r="AX17" s="17">
        <v>0.104727199381314</v>
      </c>
      <c r="AY17" s="17">
        <v>9.3515595614442601E-2</v>
      </c>
    </row>
    <row r="18" spans="2:51">
      <c r="B18" s="18" t="s">
        <v>176</v>
      </c>
      <c r="C18" s="17">
        <v>5.2036395206268599E-2</v>
      </c>
      <c r="D18" s="17">
        <v>4.9604271907762197E-2</v>
      </c>
      <c r="E18" s="17">
        <v>5.4840456720545203E-2</v>
      </c>
      <c r="F18" s="17"/>
      <c r="G18" s="17">
        <v>6.3161718842199094E-2</v>
      </c>
      <c r="H18" s="17">
        <v>7.4144859647236105E-2</v>
      </c>
      <c r="I18" s="17">
        <v>3.89214641403565E-2</v>
      </c>
      <c r="J18" s="17">
        <v>6.1323996445199598E-2</v>
      </c>
      <c r="K18" s="17">
        <v>3.3258907247829199E-2</v>
      </c>
      <c r="L18" s="17">
        <v>4.6879959503046E-2</v>
      </c>
      <c r="M18" s="17"/>
      <c r="N18" s="17">
        <v>3.7939548551687602E-2</v>
      </c>
      <c r="O18" s="17">
        <v>3.5939204342118898E-2</v>
      </c>
      <c r="P18" s="17">
        <v>5.6704845719088098E-2</v>
      </c>
      <c r="Q18" s="17">
        <v>7.9225486780165597E-2</v>
      </c>
      <c r="R18" s="17"/>
      <c r="S18" s="17">
        <v>6.11960879494656E-2</v>
      </c>
      <c r="T18" s="17">
        <v>3.8849600977201998E-2</v>
      </c>
      <c r="U18" s="17">
        <v>4.4837955453571401E-2</v>
      </c>
      <c r="V18" s="17">
        <v>6.9272816565897899E-2</v>
      </c>
      <c r="W18" s="17">
        <v>6.02999135362201E-2</v>
      </c>
      <c r="X18" s="17">
        <v>4.01062085611514E-2</v>
      </c>
      <c r="Y18" s="17">
        <v>5.2031797805957403E-2</v>
      </c>
      <c r="Z18" s="17">
        <v>3.0323908692785499E-2</v>
      </c>
      <c r="AA18" s="17">
        <v>5.3974655400865101E-2</v>
      </c>
      <c r="AB18" s="17">
        <v>4.6591714831367002E-2</v>
      </c>
      <c r="AC18" s="17">
        <v>6.9750136085257597E-2</v>
      </c>
      <c r="AD18" s="17">
        <v>6.1081674840687397E-2</v>
      </c>
      <c r="AE18" s="17"/>
      <c r="AF18" s="17">
        <v>5.5676443460505202E-2</v>
      </c>
      <c r="AG18" s="17">
        <v>3.8882575729266303E-2</v>
      </c>
      <c r="AH18" s="17">
        <v>6.4485199499201701E-2</v>
      </c>
      <c r="AI18" s="17"/>
      <c r="AJ18" s="17">
        <v>4.83812680440922E-2</v>
      </c>
      <c r="AK18" s="17">
        <v>4.9281183571329497E-2</v>
      </c>
      <c r="AL18" s="17">
        <v>1.60843625882712E-2</v>
      </c>
      <c r="AM18" s="17"/>
      <c r="AN18" s="17">
        <v>5.5388741416457402E-2</v>
      </c>
      <c r="AO18" s="17">
        <v>4.2288034611053502E-2</v>
      </c>
      <c r="AP18" s="17">
        <v>5.4545434818275201E-2</v>
      </c>
      <c r="AQ18" s="17">
        <v>2.7529546038005701E-2</v>
      </c>
      <c r="AR18" s="17">
        <v>2.21247567538349E-2</v>
      </c>
      <c r="AS18" s="17"/>
      <c r="AT18" s="17">
        <v>4.7859567637027603E-2</v>
      </c>
      <c r="AU18" s="17">
        <v>8.9761650294597498E-2</v>
      </c>
      <c r="AV18" s="17"/>
      <c r="AW18" s="17">
        <v>2.9205942300084602E-2</v>
      </c>
      <c r="AX18" s="17">
        <v>6.3499536916864302E-2</v>
      </c>
      <c r="AY18" s="17">
        <v>7.2626734519602998E-2</v>
      </c>
    </row>
    <row r="19" spans="2:51">
      <c r="B19" s="18" t="s">
        <v>177</v>
      </c>
      <c r="C19" s="17">
        <v>4.6220120122549203E-2</v>
      </c>
      <c r="D19" s="17">
        <v>5.5091539867771697E-2</v>
      </c>
      <c r="E19" s="17">
        <v>3.7234997705168103E-2</v>
      </c>
      <c r="F19" s="17"/>
      <c r="G19" s="17">
        <v>6.0869343883940802E-2</v>
      </c>
      <c r="H19" s="17">
        <v>6.7207722860283606E-2</v>
      </c>
      <c r="I19" s="17">
        <v>4.9122748210206797E-2</v>
      </c>
      <c r="J19" s="17">
        <v>3.3717384343051902E-2</v>
      </c>
      <c r="K19" s="17">
        <v>3.7669928793851899E-2</v>
      </c>
      <c r="L19" s="17">
        <v>3.7896352324575902E-2</v>
      </c>
      <c r="M19" s="17"/>
      <c r="N19" s="17">
        <v>4.9072553040575999E-2</v>
      </c>
      <c r="O19" s="17">
        <v>4.8399683782690703E-2</v>
      </c>
      <c r="P19" s="17">
        <v>4.0458505247141202E-2</v>
      </c>
      <c r="Q19" s="17">
        <v>4.7546418818303897E-2</v>
      </c>
      <c r="R19" s="17"/>
      <c r="S19" s="17">
        <v>6.6731769160771906E-2</v>
      </c>
      <c r="T19" s="17">
        <v>4.3219389997300399E-2</v>
      </c>
      <c r="U19" s="17">
        <v>5.7849877085670402E-2</v>
      </c>
      <c r="V19" s="17">
        <v>6.8613233326521195E-2</v>
      </c>
      <c r="W19" s="17">
        <v>3.0685711912245301E-2</v>
      </c>
      <c r="X19" s="17">
        <v>3.66759906674132E-2</v>
      </c>
      <c r="Y19" s="17">
        <v>4.39361669899914E-2</v>
      </c>
      <c r="Z19" s="17">
        <v>4.9479755315587598E-2</v>
      </c>
      <c r="AA19" s="17">
        <v>3.81155960593123E-2</v>
      </c>
      <c r="AB19" s="17">
        <v>2.3563289789005602E-2</v>
      </c>
      <c r="AC19" s="17">
        <v>2.0849234826140699E-2</v>
      </c>
      <c r="AD19" s="17">
        <v>6.4285881672864906E-2</v>
      </c>
      <c r="AE19" s="17"/>
      <c r="AF19" s="17">
        <v>4.2295295965744301E-2</v>
      </c>
      <c r="AG19" s="17">
        <v>5.6150330917224101E-2</v>
      </c>
      <c r="AH19" s="17">
        <v>2.2481060928598001E-2</v>
      </c>
      <c r="AI19" s="17"/>
      <c r="AJ19" s="17">
        <v>4.19160454998058E-2</v>
      </c>
      <c r="AK19" s="17">
        <v>5.1747473166698497E-2</v>
      </c>
      <c r="AL19" s="17">
        <v>6.9923631843430506E-2</v>
      </c>
      <c r="AM19" s="17"/>
      <c r="AN19" s="17">
        <v>4.2454102830734697E-2</v>
      </c>
      <c r="AO19" s="17">
        <v>6.0279878569651502E-2</v>
      </c>
      <c r="AP19" s="17">
        <v>5.1356264919685701E-2</v>
      </c>
      <c r="AQ19" s="17">
        <v>3.8241251845910901E-2</v>
      </c>
      <c r="AR19" s="17">
        <v>4.5167034703567199E-2</v>
      </c>
      <c r="AS19" s="17"/>
      <c r="AT19" s="17">
        <v>4.7005203764987201E-2</v>
      </c>
      <c r="AU19" s="17">
        <v>3.6355533061293098E-2</v>
      </c>
      <c r="AV19" s="17"/>
      <c r="AW19" s="17">
        <v>5.2827408861897497E-2</v>
      </c>
      <c r="AX19" s="17">
        <v>8.5628497572413698E-2</v>
      </c>
      <c r="AY19" s="17">
        <v>3.11945627418065E-2</v>
      </c>
    </row>
    <row r="20" spans="2:51">
      <c r="B20" s="18" t="s">
        <v>178</v>
      </c>
      <c r="C20" s="17">
        <v>3.0008800465975798E-2</v>
      </c>
      <c r="D20" s="17">
        <v>2.8493580226847601E-2</v>
      </c>
      <c r="E20" s="17">
        <v>3.1733427811198499E-2</v>
      </c>
      <c r="F20" s="17"/>
      <c r="G20" s="17">
        <v>4.7807129067226603E-2</v>
      </c>
      <c r="H20" s="17">
        <v>4.2137294702596702E-2</v>
      </c>
      <c r="I20" s="17">
        <v>2.8938550378296998E-2</v>
      </c>
      <c r="J20" s="17">
        <v>3.5932549226196299E-2</v>
      </c>
      <c r="K20" s="17">
        <v>2.99651050532426E-2</v>
      </c>
      <c r="L20" s="17">
        <v>1.0301977076272201E-2</v>
      </c>
      <c r="M20" s="17"/>
      <c r="N20" s="17">
        <v>2.3203616609506698E-2</v>
      </c>
      <c r="O20" s="17">
        <v>2.6400679035336602E-2</v>
      </c>
      <c r="P20" s="17">
        <v>4.2709537168439601E-2</v>
      </c>
      <c r="Q20" s="17">
        <v>3.0283598953358901E-2</v>
      </c>
      <c r="R20" s="17"/>
      <c r="S20" s="17">
        <v>1.9327100948239299E-2</v>
      </c>
      <c r="T20" s="17">
        <v>3.0496610867625201E-2</v>
      </c>
      <c r="U20" s="17">
        <v>2.4364773885251201E-2</v>
      </c>
      <c r="V20" s="17">
        <v>3.1329126280121203E-2</v>
      </c>
      <c r="W20" s="17">
        <v>2.7468413231988301E-2</v>
      </c>
      <c r="X20" s="17">
        <v>2.5027297766057399E-2</v>
      </c>
      <c r="Y20" s="17">
        <v>3.9834540424146303E-2</v>
      </c>
      <c r="Z20" s="17">
        <v>1.80388026153466E-2</v>
      </c>
      <c r="AA20" s="17">
        <v>5.3467368765340202E-2</v>
      </c>
      <c r="AB20" s="17">
        <v>4.0306937494388503E-2</v>
      </c>
      <c r="AC20" s="17">
        <v>0</v>
      </c>
      <c r="AD20" s="17">
        <v>2.3468530275843301E-2</v>
      </c>
      <c r="AE20" s="17"/>
      <c r="AF20" s="17">
        <v>3.8471661348455803E-2</v>
      </c>
      <c r="AG20" s="17">
        <v>1.75217360119524E-2</v>
      </c>
      <c r="AH20" s="17">
        <v>4.0554275772473503E-2</v>
      </c>
      <c r="AI20" s="17"/>
      <c r="AJ20" s="17">
        <v>2.2669195336220398E-2</v>
      </c>
      <c r="AK20" s="17">
        <v>3.0691835923331801E-2</v>
      </c>
      <c r="AL20" s="17">
        <v>7.27691331138641E-3</v>
      </c>
      <c r="AM20" s="17"/>
      <c r="AN20" s="17">
        <v>2.42764442638202E-2</v>
      </c>
      <c r="AO20" s="17">
        <v>3.8643731448145403E-2</v>
      </c>
      <c r="AP20" s="17">
        <v>3.0337494970715501E-2</v>
      </c>
      <c r="AQ20" s="17">
        <v>1.30644810530193E-2</v>
      </c>
      <c r="AR20" s="17">
        <v>0</v>
      </c>
      <c r="AS20" s="17"/>
      <c r="AT20" s="17">
        <v>2.96589427344385E-2</v>
      </c>
      <c r="AU20" s="17">
        <v>3.6369024889778598E-2</v>
      </c>
      <c r="AV20" s="17"/>
      <c r="AW20" s="17">
        <v>2.43260471879558E-2</v>
      </c>
      <c r="AX20" s="17">
        <v>4.9744346124915899E-2</v>
      </c>
      <c r="AY20" s="17">
        <v>3.1551497764900502E-2</v>
      </c>
    </row>
    <row r="21" spans="2:51">
      <c r="B21" s="18" t="s">
        <v>180</v>
      </c>
      <c r="C21" s="17">
        <v>2.9780098959562601E-2</v>
      </c>
      <c r="D21" s="17">
        <v>2.79833871798944E-2</v>
      </c>
      <c r="E21" s="17">
        <v>3.1771392089796499E-2</v>
      </c>
      <c r="F21" s="17"/>
      <c r="G21" s="17">
        <v>1.3950512041297099E-2</v>
      </c>
      <c r="H21" s="17">
        <v>4.4268032028428099E-2</v>
      </c>
      <c r="I21" s="17">
        <v>3.8310517778022399E-2</v>
      </c>
      <c r="J21" s="17">
        <v>3.1495910540714198E-2</v>
      </c>
      <c r="K21" s="17">
        <v>2.33275182934553E-2</v>
      </c>
      <c r="L21" s="17">
        <v>2.4012766543750098E-2</v>
      </c>
      <c r="M21" s="17"/>
      <c r="N21" s="17">
        <v>2.7508771244757702E-2</v>
      </c>
      <c r="O21" s="17">
        <v>1.38535042482978E-2</v>
      </c>
      <c r="P21" s="17">
        <v>3.6223067151855103E-2</v>
      </c>
      <c r="Q21" s="17">
        <v>4.05109835334986E-2</v>
      </c>
      <c r="R21" s="17"/>
      <c r="S21" s="17">
        <v>9.8847614042849707E-3</v>
      </c>
      <c r="T21" s="17">
        <v>3.8860493580974001E-2</v>
      </c>
      <c r="U21" s="17">
        <v>3.38651234204881E-2</v>
      </c>
      <c r="V21" s="17">
        <v>5.7063520170167102E-2</v>
      </c>
      <c r="W21" s="17">
        <v>3.57631635255342E-2</v>
      </c>
      <c r="X21" s="17">
        <v>1.74167250159999E-2</v>
      </c>
      <c r="Y21" s="17">
        <v>1.99327002682343E-2</v>
      </c>
      <c r="Z21" s="17">
        <v>0</v>
      </c>
      <c r="AA21" s="17">
        <v>4.8241435999537903E-2</v>
      </c>
      <c r="AB21" s="17">
        <v>2.2420810422559102E-2</v>
      </c>
      <c r="AC21" s="17">
        <v>1.9283887838937301E-2</v>
      </c>
      <c r="AD21" s="17">
        <v>2.3468530275843301E-2</v>
      </c>
      <c r="AE21" s="17"/>
      <c r="AF21" s="17">
        <v>3.9221198330919797E-2</v>
      </c>
      <c r="AG21" s="17">
        <v>1.9079974216386401E-2</v>
      </c>
      <c r="AH21" s="17">
        <v>3.8719595597507803E-2</v>
      </c>
      <c r="AI21" s="17"/>
      <c r="AJ21" s="17">
        <v>3.2321303111340897E-2</v>
      </c>
      <c r="AK21" s="17">
        <v>2.8280143852278599E-2</v>
      </c>
      <c r="AL21" s="17">
        <v>1.2379440954148399E-2</v>
      </c>
      <c r="AM21" s="17"/>
      <c r="AN21" s="17">
        <v>4.1346821695297499E-2</v>
      </c>
      <c r="AO21" s="17">
        <v>2.23078369919203E-2</v>
      </c>
      <c r="AP21" s="17">
        <v>1.8163628370746001E-2</v>
      </c>
      <c r="AQ21" s="17">
        <v>3.7964023308421302E-2</v>
      </c>
      <c r="AR21" s="17">
        <v>3.1336271041773001E-2</v>
      </c>
      <c r="AS21" s="17"/>
      <c r="AT21" s="17">
        <v>3.1773733350410401E-2</v>
      </c>
      <c r="AU21" s="17">
        <v>1.3968898743710699E-2</v>
      </c>
      <c r="AV21" s="17"/>
      <c r="AW21" s="17">
        <v>1.8998990745982301E-2</v>
      </c>
      <c r="AX21" s="17">
        <v>2.09826647636773E-2</v>
      </c>
      <c r="AY21" s="17">
        <v>4.2518908579872998E-2</v>
      </c>
    </row>
    <row r="22" spans="2:51">
      <c r="B22" s="18" t="s">
        <v>179</v>
      </c>
      <c r="C22" s="17">
        <v>1.0695052637926101E-2</v>
      </c>
      <c r="D22" s="17">
        <v>1.21707241447479E-2</v>
      </c>
      <c r="E22" s="17">
        <v>9.3850156033795807E-3</v>
      </c>
      <c r="F22" s="17"/>
      <c r="G22" s="17">
        <v>5.0742037018549901E-3</v>
      </c>
      <c r="H22" s="17">
        <v>1.2383657247287599E-2</v>
      </c>
      <c r="I22" s="17">
        <v>1.69454507470078E-2</v>
      </c>
      <c r="J22" s="17">
        <v>9.7898166357181706E-3</v>
      </c>
      <c r="K22" s="17">
        <v>1.2662486437361901E-2</v>
      </c>
      <c r="L22" s="17">
        <v>7.0263187343151496E-3</v>
      </c>
      <c r="M22" s="17"/>
      <c r="N22" s="17">
        <v>2.05361406321341E-2</v>
      </c>
      <c r="O22" s="17">
        <v>7.7515551544951001E-3</v>
      </c>
      <c r="P22" s="17">
        <v>8.6240145741182505E-3</v>
      </c>
      <c r="Q22" s="17">
        <v>5.84357305793893E-3</v>
      </c>
      <c r="R22" s="17"/>
      <c r="S22" s="17">
        <v>2.4093749713970099E-2</v>
      </c>
      <c r="T22" s="17">
        <v>5.4897948632509899E-3</v>
      </c>
      <c r="U22" s="17">
        <v>1.8416763490492399E-2</v>
      </c>
      <c r="V22" s="17">
        <v>2.2061578606864501E-2</v>
      </c>
      <c r="W22" s="17">
        <v>5.8210759682596298E-3</v>
      </c>
      <c r="X22" s="17">
        <v>9.7285403402667808E-3</v>
      </c>
      <c r="Y22" s="17">
        <v>5.3557900445435399E-3</v>
      </c>
      <c r="Z22" s="17">
        <v>1.3482212026024501E-2</v>
      </c>
      <c r="AA22" s="17">
        <v>0</v>
      </c>
      <c r="AB22" s="17">
        <v>5.4656238257797E-3</v>
      </c>
      <c r="AC22" s="17">
        <v>7.6877753431264196E-3</v>
      </c>
      <c r="AD22" s="17">
        <v>0</v>
      </c>
      <c r="AE22" s="17"/>
      <c r="AF22" s="17">
        <v>7.4912778418582101E-3</v>
      </c>
      <c r="AG22" s="17">
        <v>1.41886457778325E-2</v>
      </c>
      <c r="AH22" s="17">
        <v>1.6708988554845702E-2</v>
      </c>
      <c r="AI22" s="17"/>
      <c r="AJ22" s="17">
        <v>1.09994138571868E-2</v>
      </c>
      <c r="AK22" s="17">
        <v>1.66205330475886E-2</v>
      </c>
      <c r="AL22" s="17">
        <v>9.2115090266148107E-3</v>
      </c>
      <c r="AM22" s="17"/>
      <c r="AN22" s="17">
        <v>1.25979477134282E-2</v>
      </c>
      <c r="AO22" s="17">
        <v>8.4893262578220503E-3</v>
      </c>
      <c r="AP22" s="17">
        <v>1.6082323840129E-2</v>
      </c>
      <c r="AQ22" s="17">
        <v>3.20213726087698E-3</v>
      </c>
      <c r="AR22" s="17">
        <v>0</v>
      </c>
      <c r="AS22" s="17"/>
      <c r="AT22" s="17">
        <v>1.05263655565921E-2</v>
      </c>
      <c r="AU22" s="17">
        <v>1.3377647550206E-2</v>
      </c>
      <c r="AV22" s="17"/>
      <c r="AW22" s="17">
        <v>6.7526805920865999E-3</v>
      </c>
      <c r="AX22" s="17">
        <v>2.01004379640813E-2</v>
      </c>
      <c r="AY22" s="17">
        <v>1.26747954085232E-2</v>
      </c>
    </row>
    <row r="23" spans="2:51">
      <c r="B23" s="18" t="s">
        <v>119</v>
      </c>
      <c r="C23" s="19">
        <v>0.12821759797474799</v>
      </c>
      <c r="D23" s="19">
        <v>8.5550084808312998E-2</v>
      </c>
      <c r="E23" s="19">
        <v>0.16746478778971399</v>
      </c>
      <c r="F23" s="19"/>
      <c r="G23" s="19">
        <v>0.12557399970354799</v>
      </c>
      <c r="H23" s="19">
        <v>0.11950687155522099</v>
      </c>
      <c r="I23" s="19">
        <v>0.144158906529368</v>
      </c>
      <c r="J23" s="19">
        <v>0.15198661934840699</v>
      </c>
      <c r="K23" s="19">
        <v>0.122429769686256</v>
      </c>
      <c r="L23" s="19">
        <v>0.110906017082136</v>
      </c>
      <c r="M23" s="19"/>
      <c r="N23" s="19">
        <v>9.2892341920523605E-2</v>
      </c>
      <c r="O23" s="19">
        <v>0.107456533786849</v>
      </c>
      <c r="P23" s="19">
        <v>0.13458871250569801</v>
      </c>
      <c r="Q23" s="19">
        <v>0.17712911274589099</v>
      </c>
      <c r="R23" s="19"/>
      <c r="S23" s="19">
        <v>0.120776470170467</v>
      </c>
      <c r="T23" s="19">
        <v>0.10527183487622301</v>
      </c>
      <c r="U23" s="19">
        <v>0.102339156430827</v>
      </c>
      <c r="V23" s="19">
        <v>0.13058813495670499</v>
      </c>
      <c r="W23" s="19">
        <v>0.154566521528612</v>
      </c>
      <c r="X23" s="19">
        <v>0.141920562312953</v>
      </c>
      <c r="Y23" s="19">
        <v>0.14207992231116801</v>
      </c>
      <c r="Z23" s="19">
        <v>0.103230814088247</v>
      </c>
      <c r="AA23" s="19">
        <v>0.12399585848516</v>
      </c>
      <c r="AB23" s="19">
        <v>0.17607949852722701</v>
      </c>
      <c r="AC23" s="19">
        <v>0.13180208976562899</v>
      </c>
      <c r="AD23" s="19">
        <v>9.1486140016101697E-2</v>
      </c>
      <c r="AE23" s="19"/>
      <c r="AF23" s="19">
        <v>0.119953657964036</v>
      </c>
      <c r="AG23" s="19">
        <v>0.11357924132805899</v>
      </c>
      <c r="AH23" s="19">
        <v>0.17321454300327299</v>
      </c>
      <c r="AI23" s="19"/>
      <c r="AJ23" s="19">
        <v>0.11136905649977399</v>
      </c>
      <c r="AK23" s="19">
        <v>0.10928122441827499</v>
      </c>
      <c r="AL23" s="19">
        <v>9.9549528913096E-2</v>
      </c>
      <c r="AM23" s="19"/>
      <c r="AN23" s="19">
        <v>0.186551989282743</v>
      </c>
      <c r="AO23" s="19">
        <v>7.1442381737454499E-2</v>
      </c>
      <c r="AP23" s="19">
        <v>0.117282429125219</v>
      </c>
      <c r="AQ23" s="19">
        <v>0.117405116085484</v>
      </c>
      <c r="AR23" s="19">
        <v>0.195784115872501</v>
      </c>
      <c r="AS23" s="19"/>
      <c r="AT23" s="19">
        <v>0.12877492482074901</v>
      </c>
      <c r="AU23" s="19">
        <v>0.111443660418913</v>
      </c>
      <c r="AV23" s="19"/>
      <c r="AW23" s="19">
        <v>0.10028534380028099</v>
      </c>
      <c r="AX23" s="19">
        <v>6.7657382440226094E-2</v>
      </c>
      <c r="AY23" s="19">
        <v>0.16923632473983599</v>
      </c>
    </row>
    <row r="24" spans="2:51">
      <c r="B24" t="s">
        <v>18</v>
      </c>
    </row>
    <row r="25" spans="2:51">
      <c r="B25" t="s">
        <v>666</v>
      </c>
    </row>
    <row r="26" spans="2:51">
      <c r="B26" t="s">
        <v>667</v>
      </c>
    </row>
    <row r="28" spans="2:51">
      <c r="B2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501</v>
      </c>
      <c r="E7" s="10">
        <v>560</v>
      </c>
      <c r="F7" s="10"/>
      <c r="G7" s="10">
        <v>82</v>
      </c>
      <c r="H7" s="10">
        <v>133</v>
      </c>
      <c r="I7" s="10">
        <v>170</v>
      </c>
      <c r="J7" s="10">
        <v>182</v>
      </c>
      <c r="K7" s="10">
        <v>209</v>
      </c>
      <c r="L7" s="10">
        <v>288</v>
      </c>
      <c r="M7" s="10"/>
      <c r="N7" s="10">
        <v>318</v>
      </c>
      <c r="O7" s="10">
        <v>305</v>
      </c>
      <c r="P7" s="10">
        <v>180</v>
      </c>
      <c r="Q7" s="10">
        <v>254</v>
      </c>
      <c r="R7" s="10"/>
      <c r="S7" s="10">
        <v>123</v>
      </c>
      <c r="T7" s="10">
        <v>166</v>
      </c>
      <c r="U7" s="10">
        <v>92</v>
      </c>
      <c r="V7" s="10">
        <v>83</v>
      </c>
      <c r="W7" s="10">
        <v>67</v>
      </c>
      <c r="X7" s="10">
        <v>96</v>
      </c>
      <c r="Y7" s="10">
        <v>96</v>
      </c>
      <c r="Z7" s="10">
        <v>57</v>
      </c>
      <c r="AA7" s="10">
        <v>125</v>
      </c>
      <c r="AB7" s="10">
        <v>87</v>
      </c>
      <c r="AC7" s="10">
        <v>45</v>
      </c>
      <c r="AD7" s="10">
        <v>27</v>
      </c>
      <c r="AE7" s="10"/>
      <c r="AF7" s="10">
        <v>444</v>
      </c>
      <c r="AG7" s="10">
        <v>460</v>
      </c>
      <c r="AH7" s="10">
        <v>107</v>
      </c>
      <c r="AI7" s="10"/>
      <c r="AJ7" s="10">
        <v>265</v>
      </c>
      <c r="AK7" s="10">
        <v>327</v>
      </c>
      <c r="AL7" s="10">
        <v>104</v>
      </c>
      <c r="AM7" s="10"/>
      <c r="AN7" s="10">
        <v>233</v>
      </c>
      <c r="AO7" s="10">
        <v>190</v>
      </c>
      <c r="AP7" s="10">
        <v>237</v>
      </c>
      <c r="AQ7" s="10">
        <v>108</v>
      </c>
      <c r="AR7" s="10">
        <v>14</v>
      </c>
      <c r="AS7" s="10"/>
      <c r="AT7" s="10">
        <v>985</v>
      </c>
      <c r="AU7" s="10">
        <v>73</v>
      </c>
      <c r="AV7" s="10"/>
      <c r="AW7" s="10">
        <v>541</v>
      </c>
      <c r="AX7" s="10">
        <v>102</v>
      </c>
      <c r="AY7" s="10">
        <v>421</v>
      </c>
    </row>
    <row r="8" spans="2:51" ht="30" customHeight="1">
      <c r="B8" s="11" t="s">
        <v>112</v>
      </c>
      <c r="C8" s="11">
        <v>1062</v>
      </c>
      <c r="D8" s="11">
        <v>520</v>
      </c>
      <c r="E8" s="11">
        <v>540</v>
      </c>
      <c r="F8" s="11"/>
      <c r="G8" s="11">
        <v>96</v>
      </c>
      <c r="H8" s="11">
        <v>162</v>
      </c>
      <c r="I8" s="11">
        <v>191</v>
      </c>
      <c r="J8" s="11">
        <v>182</v>
      </c>
      <c r="K8" s="11">
        <v>172</v>
      </c>
      <c r="L8" s="11">
        <v>259</v>
      </c>
      <c r="M8" s="11"/>
      <c r="N8" s="11">
        <v>300</v>
      </c>
      <c r="O8" s="11">
        <v>284</v>
      </c>
      <c r="P8" s="11">
        <v>209</v>
      </c>
      <c r="Q8" s="11">
        <v>263</v>
      </c>
      <c r="R8" s="11"/>
      <c r="S8" s="11">
        <v>154</v>
      </c>
      <c r="T8" s="11">
        <v>156</v>
      </c>
      <c r="U8" s="11">
        <v>82</v>
      </c>
      <c r="V8" s="11">
        <v>86</v>
      </c>
      <c r="W8" s="11">
        <v>64</v>
      </c>
      <c r="X8" s="11">
        <v>102</v>
      </c>
      <c r="Y8" s="11">
        <v>91</v>
      </c>
      <c r="Z8" s="11">
        <v>50</v>
      </c>
      <c r="AA8" s="11">
        <v>120</v>
      </c>
      <c r="AB8" s="11">
        <v>86</v>
      </c>
      <c r="AC8" s="11">
        <v>44</v>
      </c>
      <c r="AD8" s="11">
        <v>27</v>
      </c>
      <c r="AE8" s="11"/>
      <c r="AF8" s="11">
        <v>431</v>
      </c>
      <c r="AG8" s="11">
        <v>457</v>
      </c>
      <c r="AH8" s="11">
        <v>112</v>
      </c>
      <c r="AI8" s="11"/>
      <c r="AJ8" s="11">
        <v>253</v>
      </c>
      <c r="AK8" s="11">
        <v>340</v>
      </c>
      <c r="AL8" s="11">
        <v>100</v>
      </c>
      <c r="AM8" s="11"/>
      <c r="AN8" s="11">
        <v>232</v>
      </c>
      <c r="AO8" s="11">
        <v>197</v>
      </c>
      <c r="AP8" s="11">
        <v>238</v>
      </c>
      <c r="AQ8" s="11">
        <v>106</v>
      </c>
      <c r="AR8" s="11">
        <v>14</v>
      </c>
      <c r="AS8" s="11"/>
      <c r="AT8" s="11">
        <v>972</v>
      </c>
      <c r="AU8" s="11">
        <v>84</v>
      </c>
      <c r="AV8" s="11"/>
      <c r="AW8" s="11">
        <v>530</v>
      </c>
      <c r="AX8" s="11">
        <v>106</v>
      </c>
      <c r="AY8" s="11">
        <v>427</v>
      </c>
    </row>
    <row r="9" spans="2:51">
      <c r="B9" s="18" t="s">
        <v>133</v>
      </c>
      <c r="C9" s="17">
        <v>0.10552888871094</v>
      </c>
      <c r="D9" s="17">
        <v>0.12484019510665401</v>
      </c>
      <c r="E9" s="17">
        <v>8.7498430493866797E-2</v>
      </c>
      <c r="F9" s="17"/>
      <c r="G9" s="17">
        <v>7.3138150119485906E-2</v>
      </c>
      <c r="H9" s="17">
        <v>0.11408178413388199</v>
      </c>
      <c r="I9" s="17">
        <v>9.1448882918758898E-2</v>
      </c>
      <c r="J9" s="17">
        <v>0.101274862709492</v>
      </c>
      <c r="K9" s="17">
        <v>0.12518018192310701</v>
      </c>
      <c r="L9" s="17">
        <v>0.112563092997676</v>
      </c>
      <c r="M9" s="17"/>
      <c r="N9" s="17">
        <v>0.14297191599891201</v>
      </c>
      <c r="O9" s="17">
        <v>7.34087717465048E-2</v>
      </c>
      <c r="P9" s="17">
        <v>8.4437433777456494E-2</v>
      </c>
      <c r="Q9" s="17">
        <v>0.11710541628417</v>
      </c>
      <c r="R9" s="17"/>
      <c r="S9" s="17">
        <v>0.16330553756725399</v>
      </c>
      <c r="T9" s="17">
        <v>7.7164474355930698E-2</v>
      </c>
      <c r="U9" s="17">
        <v>0.14657278227116499</v>
      </c>
      <c r="V9" s="17">
        <v>4.6842595939828501E-2</v>
      </c>
      <c r="W9" s="17">
        <v>7.6907818494202307E-2</v>
      </c>
      <c r="X9" s="17">
        <v>0.12495733729125701</v>
      </c>
      <c r="Y9" s="17">
        <v>8.0129578877047594E-2</v>
      </c>
      <c r="Z9" s="17">
        <v>8.0324271806363895E-2</v>
      </c>
      <c r="AA9" s="17">
        <v>0.104906305711418</v>
      </c>
      <c r="AB9" s="17">
        <v>0.12467045776104201</v>
      </c>
      <c r="AC9" s="17">
        <v>0.110009460714534</v>
      </c>
      <c r="AD9" s="17">
        <v>6.4198633457214299E-2</v>
      </c>
      <c r="AE9" s="17"/>
      <c r="AF9" s="17">
        <v>0.110806405487807</v>
      </c>
      <c r="AG9" s="17">
        <v>0.113955181734761</v>
      </c>
      <c r="AH9" s="17">
        <v>8.7888250627946099E-2</v>
      </c>
      <c r="AI9" s="17"/>
      <c r="AJ9" s="17">
        <v>9.4572744147153803E-2</v>
      </c>
      <c r="AK9" s="17">
        <v>0.114003949163058</v>
      </c>
      <c r="AL9" s="17">
        <v>0.19233952519759701</v>
      </c>
      <c r="AM9" s="17"/>
      <c r="AN9" s="17">
        <v>0.10529774425258499</v>
      </c>
      <c r="AO9" s="17">
        <v>8.3636541030988804E-2</v>
      </c>
      <c r="AP9" s="17">
        <v>8.8096537396543495E-2</v>
      </c>
      <c r="AQ9" s="17">
        <v>0.156752092945947</v>
      </c>
      <c r="AR9" s="17">
        <v>0.19900300199360099</v>
      </c>
      <c r="AS9" s="17"/>
      <c r="AT9" s="17">
        <v>0.105524762025635</v>
      </c>
      <c r="AU9" s="17">
        <v>0.11321944471586801</v>
      </c>
      <c r="AV9" s="17"/>
      <c r="AW9" s="17">
        <v>0.146936388764484</v>
      </c>
      <c r="AX9" s="17">
        <v>2.8896830669841899E-2</v>
      </c>
      <c r="AY9" s="17">
        <v>7.3057452378450904E-2</v>
      </c>
    </row>
    <row r="10" spans="2:51">
      <c r="B10" s="18" t="s">
        <v>134</v>
      </c>
      <c r="C10" s="17">
        <v>0.315639335638153</v>
      </c>
      <c r="D10" s="17">
        <v>0.33485605395998103</v>
      </c>
      <c r="E10" s="17">
        <v>0.29524506172318299</v>
      </c>
      <c r="F10" s="17"/>
      <c r="G10" s="17">
        <v>0.28008614132313198</v>
      </c>
      <c r="H10" s="17">
        <v>0.30104660184512799</v>
      </c>
      <c r="I10" s="17">
        <v>0.35601328879440303</v>
      </c>
      <c r="J10" s="17">
        <v>0.28372783609420399</v>
      </c>
      <c r="K10" s="17">
        <v>0.27971368333462199</v>
      </c>
      <c r="L10" s="17">
        <v>0.354449996283006</v>
      </c>
      <c r="M10" s="17"/>
      <c r="N10" s="17">
        <v>0.334091397130382</v>
      </c>
      <c r="O10" s="17">
        <v>0.333512736665173</v>
      </c>
      <c r="P10" s="17">
        <v>0.31570790533390902</v>
      </c>
      <c r="Q10" s="17">
        <v>0.273746271790344</v>
      </c>
      <c r="R10" s="17"/>
      <c r="S10" s="17">
        <v>0.256889312971123</v>
      </c>
      <c r="T10" s="17">
        <v>0.34230903435557702</v>
      </c>
      <c r="U10" s="17">
        <v>0.30313229009553899</v>
      </c>
      <c r="V10" s="17">
        <v>0.26892387046983202</v>
      </c>
      <c r="W10" s="17">
        <v>0.34968786593524698</v>
      </c>
      <c r="X10" s="17">
        <v>0.28973213656423602</v>
      </c>
      <c r="Y10" s="17">
        <v>0.29923461549163699</v>
      </c>
      <c r="Z10" s="17">
        <v>0.28083570574005401</v>
      </c>
      <c r="AA10" s="17">
        <v>0.35398831886211801</v>
      </c>
      <c r="AB10" s="17">
        <v>0.34702521865948299</v>
      </c>
      <c r="AC10" s="17">
        <v>0.36868735456165702</v>
      </c>
      <c r="AD10" s="17">
        <v>0.46129789239070101</v>
      </c>
      <c r="AE10" s="17"/>
      <c r="AF10" s="17">
        <v>0.27734759636290501</v>
      </c>
      <c r="AG10" s="17">
        <v>0.37596867884158802</v>
      </c>
      <c r="AH10" s="17">
        <v>0.26601625168732701</v>
      </c>
      <c r="AI10" s="17"/>
      <c r="AJ10" s="17">
        <v>0.33066640033281403</v>
      </c>
      <c r="AK10" s="17">
        <v>0.32428284539049701</v>
      </c>
      <c r="AL10" s="17">
        <v>0.26004278411175802</v>
      </c>
      <c r="AM10" s="17"/>
      <c r="AN10" s="17">
        <v>0.23738955521057101</v>
      </c>
      <c r="AO10" s="17">
        <v>0.34921731012422003</v>
      </c>
      <c r="AP10" s="17">
        <v>0.351680585009642</v>
      </c>
      <c r="AQ10" s="17">
        <v>0.43450031650736798</v>
      </c>
      <c r="AR10" s="17">
        <v>0.26565434475805</v>
      </c>
      <c r="AS10" s="17"/>
      <c r="AT10" s="17">
        <v>0.31258770739400799</v>
      </c>
      <c r="AU10" s="17">
        <v>0.32394205349521599</v>
      </c>
      <c r="AV10" s="17"/>
      <c r="AW10" s="17">
        <v>0.38480146053168501</v>
      </c>
      <c r="AX10" s="17">
        <v>0.31583954274603598</v>
      </c>
      <c r="AY10" s="17">
        <v>0.22969621771436799</v>
      </c>
    </row>
    <row r="11" spans="2:51">
      <c r="B11" s="18" t="s">
        <v>135</v>
      </c>
      <c r="C11" s="17">
        <v>0.30184875078852202</v>
      </c>
      <c r="D11" s="17">
        <v>0.28212146784008801</v>
      </c>
      <c r="E11" s="17">
        <v>0.32246060088796502</v>
      </c>
      <c r="F11" s="17"/>
      <c r="G11" s="17">
        <v>0.37870602624057897</v>
      </c>
      <c r="H11" s="17">
        <v>0.304406250490527</v>
      </c>
      <c r="I11" s="17">
        <v>0.253680226397141</v>
      </c>
      <c r="J11" s="17">
        <v>0.28159773040591701</v>
      </c>
      <c r="K11" s="17">
        <v>0.28592920859673698</v>
      </c>
      <c r="L11" s="17">
        <v>0.33195744770095098</v>
      </c>
      <c r="M11" s="17"/>
      <c r="N11" s="17">
        <v>0.27836816227046102</v>
      </c>
      <c r="O11" s="17">
        <v>0.29020485427574899</v>
      </c>
      <c r="P11" s="17">
        <v>0.31085702489334199</v>
      </c>
      <c r="Q11" s="17">
        <v>0.33570423960947199</v>
      </c>
      <c r="R11" s="17"/>
      <c r="S11" s="17">
        <v>0.26788156970162802</v>
      </c>
      <c r="T11" s="17">
        <v>0.319027389754583</v>
      </c>
      <c r="U11" s="17">
        <v>0.33679348295949002</v>
      </c>
      <c r="V11" s="17">
        <v>0.34409029208318798</v>
      </c>
      <c r="W11" s="17">
        <v>0.330220275550555</v>
      </c>
      <c r="X11" s="17">
        <v>0.29318606877495001</v>
      </c>
      <c r="Y11" s="17">
        <v>0.29810937224157102</v>
      </c>
      <c r="Z11" s="17">
        <v>0.42512531366124001</v>
      </c>
      <c r="AA11" s="17">
        <v>0.30570616168644299</v>
      </c>
      <c r="AB11" s="17">
        <v>0.248827651653836</v>
      </c>
      <c r="AC11" s="17">
        <v>0.25552846116496603</v>
      </c>
      <c r="AD11" s="17">
        <v>0.13343235893510799</v>
      </c>
      <c r="AE11" s="17"/>
      <c r="AF11" s="17">
        <v>0.310913696419714</v>
      </c>
      <c r="AG11" s="17">
        <v>0.27621038835516298</v>
      </c>
      <c r="AH11" s="17">
        <v>0.314458475648075</v>
      </c>
      <c r="AI11" s="17"/>
      <c r="AJ11" s="17">
        <v>0.33580558791843801</v>
      </c>
      <c r="AK11" s="17">
        <v>0.29399163927620098</v>
      </c>
      <c r="AL11" s="17">
        <v>0.26074918177658002</v>
      </c>
      <c r="AM11" s="17"/>
      <c r="AN11" s="17">
        <v>0.332854864664337</v>
      </c>
      <c r="AO11" s="17">
        <v>0.27774033736186199</v>
      </c>
      <c r="AP11" s="17">
        <v>0.29158962102243302</v>
      </c>
      <c r="AQ11" s="17">
        <v>0.26247892082484098</v>
      </c>
      <c r="AR11" s="17">
        <v>0.34786832525473099</v>
      </c>
      <c r="AS11" s="17"/>
      <c r="AT11" s="17">
        <v>0.30731997749862899</v>
      </c>
      <c r="AU11" s="17">
        <v>0.25096133546174498</v>
      </c>
      <c r="AV11" s="17"/>
      <c r="AW11" s="17">
        <v>0.25285610359976302</v>
      </c>
      <c r="AX11" s="17">
        <v>0.36612001720614801</v>
      </c>
      <c r="AY11" s="17">
        <v>0.34679747466286898</v>
      </c>
    </row>
    <row r="12" spans="2:51">
      <c r="B12" s="18" t="s">
        <v>136</v>
      </c>
      <c r="C12" s="17">
        <v>0.13963081950877201</v>
      </c>
      <c r="D12" s="17">
        <v>0.137692764527272</v>
      </c>
      <c r="E12" s="17">
        <v>0.14224451946260599</v>
      </c>
      <c r="F12" s="17"/>
      <c r="G12" s="17">
        <v>0.18083661894907799</v>
      </c>
      <c r="H12" s="17">
        <v>0.143253327186221</v>
      </c>
      <c r="I12" s="17">
        <v>0.167544324664019</v>
      </c>
      <c r="J12" s="17">
        <v>0.16749102753832101</v>
      </c>
      <c r="K12" s="17">
        <v>0.129454208258724</v>
      </c>
      <c r="L12" s="17">
        <v>8.8665955736751206E-2</v>
      </c>
      <c r="M12" s="17"/>
      <c r="N12" s="17">
        <v>0.140561647185734</v>
      </c>
      <c r="O12" s="17">
        <v>0.14991450572443599</v>
      </c>
      <c r="P12" s="17">
        <v>0.14793076588510701</v>
      </c>
      <c r="Q12" s="17">
        <v>0.121060610189364</v>
      </c>
      <c r="R12" s="17"/>
      <c r="S12" s="17">
        <v>0.16594379234791401</v>
      </c>
      <c r="T12" s="17">
        <v>0.13723577671031401</v>
      </c>
      <c r="U12" s="17">
        <v>9.88378320369315E-2</v>
      </c>
      <c r="V12" s="17">
        <v>0.17889568256770899</v>
      </c>
      <c r="W12" s="17">
        <v>9.1125879151589206E-2</v>
      </c>
      <c r="X12" s="17">
        <v>0.19056657184867601</v>
      </c>
      <c r="Y12" s="17">
        <v>0.14709482309845101</v>
      </c>
      <c r="Z12" s="17">
        <v>7.0411552465149199E-2</v>
      </c>
      <c r="AA12" s="17">
        <v>0.151137857114785</v>
      </c>
      <c r="AB12" s="17">
        <v>0.11054147197577199</v>
      </c>
      <c r="AC12" s="17">
        <v>0.13138445011979</v>
      </c>
      <c r="AD12" s="17">
        <v>8.3277712231686202E-2</v>
      </c>
      <c r="AE12" s="17"/>
      <c r="AF12" s="17">
        <v>0.16124690435431399</v>
      </c>
      <c r="AG12" s="17">
        <v>9.9936061369263501E-2</v>
      </c>
      <c r="AH12" s="17">
        <v>0.15592752293269499</v>
      </c>
      <c r="AI12" s="17"/>
      <c r="AJ12" s="17">
        <v>0.13230266515531899</v>
      </c>
      <c r="AK12" s="17">
        <v>0.15154117055484301</v>
      </c>
      <c r="AL12" s="17">
        <v>0.14508287330752301</v>
      </c>
      <c r="AM12" s="17"/>
      <c r="AN12" s="17">
        <v>0.15188816984669601</v>
      </c>
      <c r="AO12" s="17">
        <v>0.166681415233632</v>
      </c>
      <c r="AP12" s="17">
        <v>0.15408247844047901</v>
      </c>
      <c r="AQ12" s="17">
        <v>3.7162888953361901E-2</v>
      </c>
      <c r="AR12" s="17">
        <v>0.18747432799361799</v>
      </c>
      <c r="AS12" s="17"/>
      <c r="AT12" s="17">
        <v>0.141421511116604</v>
      </c>
      <c r="AU12" s="17">
        <v>0.11613250358716801</v>
      </c>
      <c r="AV12" s="17"/>
      <c r="AW12" s="17">
        <v>0.119635247146305</v>
      </c>
      <c r="AX12" s="17">
        <v>0.121171873277993</v>
      </c>
      <c r="AY12" s="17">
        <v>0.16902906459143199</v>
      </c>
    </row>
    <row r="13" spans="2:51">
      <c r="B13" s="18" t="s">
        <v>137</v>
      </c>
      <c r="C13" s="17">
        <v>5.59525451363811E-2</v>
      </c>
      <c r="D13" s="17">
        <v>6.2026953064285802E-2</v>
      </c>
      <c r="E13" s="17">
        <v>5.04028632958472E-2</v>
      </c>
      <c r="F13" s="17"/>
      <c r="G13" s="17">
        <v>3.5924757691317498E-2</v>
      </c>
      <c r="H13" s="17">
        <v>5.1478178468827199E-2</v>
      </c>
      <c r="I13" s="17">
        <v>5.2085501532503999E-2</v>
      </c>
      <c r="J13" s="17">
        <v>8.8840872981803695E-2</v>
      </c>
      <c r="K13" s="17">
        <v>7.4359315752960606E-2</v>
      </c>
      <c r="L13" s="17">
        <v>3.3742062956383601E-2</v>
      </c>
      <c r="M13" s="17"/>
      <c r="N13" s="17">
        <v>3.24604917317061E-2</v>
      </c>
      <c r="O13" s="17">
        <v>6.4196424138659294E-2</v>
      </c>
      <c r="P13" s="17">
        <v>6.6672807533147596E-2</v>
      </c>
      <c r="Q13" s="17">
        <v>6.3478196388265198E-2</v>
      </c>
      <c r="R13" s="17"/>
      <c r="S13" s="17">
        <v>2.8823112600014002E-2</v>
      </c>
      <c r="T13" s="17">
        <v>7.6217917891317696E-2</v>
      </c>
      <c r="U13" s="17">
        <v>3.7590552318524102E-2</v>
      </c>
      <c r="V13" s="17">
        <v>7.4646736903633507E-2</v>
      </c>
      <c r="W13" s="17">
        <v>7.4599628026763898E-2</v>
      </c>
      <c r="X13" s="17">
        <v>4.0923066082514302E-2</v>
      </c>
      <c r="Y13" s="17">
        <v>7.1400470555603196E-2</v>
      </c>
      <c r="Z13" s="17">
        <v>7.9084229516190305E-2</v>
      </c>
      <c r="AA13" s="17">
        <v>2.5095192657700601E-2</v>
      </c>
      <c r="AB13" s="17">
        <v>7.8548536537569102E-2</v>
      </c>
      <c r="AC13" s="17">
        <v>4.9116235370803299E-2</v>
      </c>
      <c r="AD13" s="17">
        <v>8.3270014164667006E-2</v>
      </c>
      <c r="AE13" s="17"/>
      <c r="AF13" s="17">
        <v>7.5595928766343801E-2</v>
      </c>
      <c r="AG13" s="17">
        <v>4.18959564574541E-2</v>
      </c>
      <c r="AH13" s="17">
        <v>5.7847378269454602E-2</v>
      </c>
      <c r="AI13" s="17"/>
      <c r="AJ13" s="17">
        <v>5.9052502997384203E-2</v>
      </c>
      <c r="AK13" s="17">
        <v>3.9548045927832801E-2</v>
      </c>
      <c r="AL13" s="17">
        <v>6.2534368705468898E-2</v>
      </c>
      <c r="AM13" s="17"/>
      <c r="AN13" s="17">
        <v>7.5878106736521206E-2</v>
      </c>
      <c r="AO13" s="17">
        <v>3.8003451437933697E-2</v>
      </c>
      <c r="AP13" s="17">
        <v>5.5712567642921998E-2</v>
      </c>
      <c r="AQ13" s="17">
        <v>2.62883211095606E-2</v>
      </c>
      <c r="AR13" s="17">
        <v>0</v>
      </c>
      <c r="AS13" s="17"/>
      <c r="AT13" s="17">
        <v>5.5543403731132E-2</v>
      </c>
      <c r="AU13" s="17">
        <v>6.4717256577899798E-2</v>
      </c>
      <c r="AV13" s="17"/>
      <c r="AW13" s="17">
        <v>4.3192489662139399E-2</v>
      </c>
      <c r="AX13" s="17">
        <v>6.4116284199548901E-2</v>
      </c>
      <c r="AY13" s="17">
        <v>6.9780352833540005E-2</v>
      </c>
    </row>
    <row r="14" spans="2:51">
      <c r="B14" s="18" t="s">
        <v>119</v>
      </c>
      <c r="C14" s="17">
        <v>8.1399660217231995E-2</v>
      </c>
      <c r="D14" s="17">
        <v>5.84625655017195E-2</v>
      </c>
      <c r="E14" s="17">
        <v>0.102148524136532</v>
      </c>
      <c r="F14" s="17"/>
      <c r="G14" s="17">
        <v>5.1308305676407602E-2</v>
      </c>
      <c r="H14" s="17">
        <v>8.5733857875415306E-2</v>
      </c>
      <c r="I14" s="17">
        <v>7.9227775693174005E-2</v>
      </c>
      <c r="J14" s="17">
        <v>7.70676702702634E-2</v>
      </c>
      <c r="K14" s="17">
        <v>0.105363402133849</v>
      </c>
      <c r="L14" s="17">
        <v>7.8621444325232701E-2</v>
      </c>
      <c r="M14" s="17"/>
      <c r="N14" s="17">
        <v>7.1546385682804498E-2</v>
      </c>
      <c r="O14" s="17">
        <v>8.8762707449477896E-2</v>
      </c>
      <c r="P14" s="17">
        <v>7.4394062577037498E-2</v>
      </c>
      <c r="Q14" s="17">
        <v>8.89052657383856E-2</v>
      </c>
      <c r="R14" s="17"/>
      <c r="S14" s="17">
        <v>0.117156674812067</v>
      </c>
      <c r="T14" s="17">
        <v>4.8045406932277199E-2</v>
      </c>
      <c r="U14" s="17">
        <v>7.70730603183504E-2</v>
      </c>
      <c r="V14" s="17">
        <v>8.6600822035808794E-2</v>
      </c>
      <c r="W14" s="17">
        <v>7.7458532841642599E-2</v>
      </c>
      <c r="X14" s="17">
        <v>6.06348194383678E-2</v>
      </c>
      <c r="Y14" s="17">
        <v>0.10403113973569</v>
      </c>
      <c r="Z14" s="17">
        <v>6.4218926811002996E-2</v>
      </c>
      <c r="AA14" s="17">
        <v>5.9166163967534803E-2</v>
      </c>
      <c r="AB14" s="17">
        <v>9.0386663412298299E-2</v>
      </c>
      <c r="AC14" s="17">
        <v>8.5274038068249805E-2</v>
      </c>
      <c r="AD14" s="17">
        <v>0.17452338882062299</v>
      </c>
      <c r="AE14" s="17"/>
      <c r="AF14" s="17">
        <v>6.4089468608916303E-2</v>
      </c>
      <c r="AG14" s="17">
        <v>9.2033733241769694E-2</v>
      </c>
      <c r="AH14" s="17">
        <v>0.117862120834502</v>
      </c>
      <c r="AI14" s="17"/>
      <c r="AJ14" s="17">
        <v>4.7600099448890001E-2</v>
      </c>
      <c r="AK14" s="17">
        <v>7.6632349687568005E-2</v>
      </c>
      <c r="AL14" s="17">
        <v>7.9251266901074494E-2</v>
      </c>
      <c r="AM14" s="17"/>
      <c r="AN14" s="17">
        <v>9.6691559289289797E-2</v>
      </c>
      <c r="AO14" s="17">
        <v>8.4720944811363899E-2</v>
      </c>
      <c r="AP14" s="17">
        <v>5.8838210487981199E-2</v>
      </c>
      <c r="AQ14" s="17">
        <v>8.2817459658920997E-2</v>
      </c>
      <c r="AR14" s="17">
        <v>0</v>
      </c>
      <c r="AS14" s="17"/>
      <c r="AT14" s="17">
        <v>7.7602638233992799E-2</v>
      </c>
      <c r="AU14" s="17">
        <v>0.13102740616210301</v>
      </c>
      <c r="AV14" s="17"/>
      <c r="AW14" s="17">
        <v>5.2578310295624299E-2</v>
      </c>
      <c r="AX14" s="17">
        <v>0.10385545190043199</v>
      </c>
      <c r="AY14" s="17">
        <v>0.11163943781934001</v>
      </c>
    </row>
    <row r="15" spans="2:51">
      <c r="B15" s="18" t="s">
        <v>138</v>
      </c>
      <c r="C15" s="21">
        <v>0.42116822434909301</v>
      </c>
      <c r="D15" s="21">
        <v>0.45969624906663498</v>
      </c>
      <c r="E15" s="21">
        <v>0.38274349221705001</v>
      </c>
      <c r="F15" s="21"/>
      <c r="G15" s="21">
        <v>0.35322429144261802</v>
      </c>
      <c r="H15" s="21">
        <v>0.41512838597900997</v>
      </c>
      <c r="I15" s="21">
        <v>0.44746217171316099</v>
      </c>
      <c r="J15" s="21">
        <v>0.38500269880369498</v>
      </c>
      <c r="K15" s="21">
        <v>0.40489386525772902</v>
      </c>
      <c r="L15" s="21">
        <v>0.46701308928068203</v>
      </c>
      <c r="M15" s="21"/>
      <c r="N15" s="21">
        <v>0.47706331312929401</v>
      </c>
      <c r="O15" s="21">
        <v>0.40692150841167801</v>
      </c>
      <c r="P15" s="21">
        <v>0.40014533911136602</v>
      </c>
      <c r="Q15" s="21">
        <v>0.39085168807451398</v>
      </c>
      <c r="R15" s="21"/>
      <c r="S15" s="21">
        <v>0.42019485053837702</v>
      </c>
      <c r="T15" s="21">
        <v>0.41947350871150701</v>
      </c>
      <c r="U15" s="21">
        <v>0.44970507236670398</v>
      </c>
      <c r="V15" s="21">
        <v>0.31576646640966</v>
      </c>
      <c r="W15" s="21">
        <v>0.42659568442944901</v>
      </c>
      <c r="X15" s="21">
        <v>0.41468947385549298</v>
      </c>
      <c r="Y15" s="21">
        <v>0.37936419436868402</v>
      </c>
      <c r="Z15" s="21">
        <v>0.36115997754641799</v>
      </c>
      <c r="AA15" s="21">
        <v>0.45889462457353603</v>
      </c>
      <c r="AB15" s="21">
        <v>0.47169567642052401</v>
      </c>
      <c r="AC15" s="21">
        <v>0.47869681527619101</v>
      </c>
      <c r="AD15" s="21">
        <v>0.52549652584791495</v>
      </c>
      <c r="AE15" s="21"/>
      <c r="AF15" s="21">
        <v>0.38815400185071203</v>
      </c>
      <c r="AG15" s="21">
        <v>0.48992386057634901</v>
      </c>
      <c r="AH15" s="21">
        <v>0.35390450231527298</v>
      </c>
      <c r="AI15" s="21"/>
      <c r="AJ15" s="21">
        <v>0.42523914447996802</v>
      </c>
      <c r="AK15" s="21">
        <v>0.43828679455355501</v>
      </c>
      <c r="AL15" s="21">
        <v>0.45238230930935402</v>
      </c>
      <c r="AM15" s="21"/>
      <c r="AN15" s="21">
        <v>0.34268729946315601</v>
      </c>
      <c r="AO15" s="21">
        <v>0.43285385115520802</v>
      </c>
      <c r="AP15" s="21">
        <v>0.43977712240618499</v>
      </c>
      <c r="AQ15" s="21">
        <v>0.59125240945331503</v>
      </c>
      <c r="AR15" s="21">
        <v>0.46465734675165099</v>
      </c>
      <c r="AS15" s="21"/>
      <c r="AT15" s="21">
        <v>0.41811246941964297</v>
      </c>
      <c r="AU15" s="21">
        <v>0.43716149821108402</v>
      </c>
      <c r="AV15" s="21"/>
      <c r="AW15" s="21">
        <v>0.53173784929616896</v>
      </c>
      <c r="AX15" s="21">
        <v>0.34473637341587798</v>
      </c>
      <c r="AY15" s="21">
        <v>0.302753670092819</v>
      </c>
    </row>
    <row r="16" spans="2:51">
      <c r="B16" s="18" t="s">
        <v>139</v>
      </c>
      <c r="C16" s="21">
        <v>0.195583364645153</v>
      </c>
      <c r="D16" s="21">
        <v>0.19971971759155799</v>
      </c>
      <c r="E16" s="21">
        <v>0.192647382758453</v>
      </c>
      <c r="F16" s="21"/>
      <c r="G16" s="21">
        <v>0.21676137664039499</v>
      </c>
      <c r="H16" s="21">
        <v>0.19473150565504799</v>
      </c>
      <c r="I16" s="21">
        <v>0.21962982619652299</v>
      </c>
      <c r="J16" s="21">
        <v>0.256331900520124</v>
      </c>
      <c r="K16" s="21">
        <v>0.20381352401168501</v>
      </c>
      <c r="L16" s="21">
        <v>0.122408018693135</v>
      </c>
      <c r="M16" s="21"/>
      <c r="N16" s="21">
        <v>0.17302213891744</v>
      </c>
      <c r="O16" s="21">
        <v>0.21411092986309499</v>
      </c>
      <c r="P16" s="21">
        <v>0.21460357341825501</v>
      </c>
      <c r="Q16" s="21">
        <v>0.184538806577629</v>
      </c>
      <c r="R16" s="21"/>
      <c r="S16" s="21">
        <v>0.194766904947928</v>
      </c>
      <c r="T16" s="21">
        <v>0.21345369460163199</v>
      </c>
      <c r="U16" s="21">
        <v>0.13642838435545601</v>
      </c>
      <c r="V16" s="21">
        <v>0.25354241947134298</v>
      </c>
      <c r="W16" s="21">
        <v>0.16572550717835299</v>
      </c>
      <c r="X16" s="21">
        <v>0.23148963793119001</v>
      </c>
      <c r="Y16" s="21">
        <v>0.21849529365405401</v>
      </c>
      <c r="Z16" s="21">
        <v>0.14949578198134</v>
      </c>
      <c r="AA16" s="21">
        <v>0.176233049772485</v>
      </c>
      <c r="AB16" s="21">
        <v>0.18909000851334101</v>
      </c>
      <c r="AC16" s="21">
        <v>0.180500685490593</v>
      </c>
      <c r="AD16" s="21">
        <v>0.16654772639635301</v>
      </c>
      <c r="AE16" s="21"/>
      <c r="AF16" s="21">
        <v>0.23684283312065799</v>
      </c>
      <c r="AG16" s="21">
        <v>0.141832017826718</v>
      </c>
      <c r="AH16" s="21">
        <v>0.21377490120215001</v>
      </c>
      <c r="AI16" s="21"/>
      <c r="AJ16" s="21">
        <v>0.19135516815270401</v>
      </c>
      <c r="AK16" s="21">
        <v>0.19108921648267599</v>
      </c>
      <c r="AL16" s="21">
        <v>0.207617242012992</v>
      </c>
      <c r="AM16" s="21"/>
      <c r="AN16" s="21">
        <v>0.22776627658321699</v>
      </c>
      <c r="AO16" s="21">
        <v>0.20468486667156599</v>
      </c>
      <c r="AP16" s="21">
        <v>0.20979504608340099</v>
      </c>
      <c r="AQ16" s="21">
        <v>6.3451210062922495E-2</v>
      </c>
      <c r="AR16" s="21">
        <v>0.18747432799361799</v>
      </c>
      <c r="AS16" s="21"/>
      <c r="AT16" s="21">
        <v>0.19696491484773601</v>
      </c>
      <c r="AU16" s="21">
        <v>0.18084976016506801</v>
      </c>
      <c r="AV16" s="21"/>
      <c r="AW16" s="21">
        <v>0.16282773680844401</v>
      </c>
      <c r="AX16" s="21">
        <v>0.18528815747754199</v>
      </c>
      <c r="AY16" s="21">
        <v>0.238809417424972</v>
      </c>
    </row>
    <row r="17" spans="2:51">
      <c r="B17" s="18" t="s">
        <v>140</v>
      </c>
      <c r="C17" s="22">
        <v>0.22558485970393999</v>
      </c>
      <c r="D17" s="22">
        <v>0.25997653147507699</v>
      </c>
      <c r="E17" s="22">
        <v>0.19009610945859701</v>
      </c>
      <c r="F17" s="22"/>
      <c r="G17" s="22">
        <v>0.136462914802223</v>
      </c>
      <c r="H17" s="22">
        <v>0.22039688032396099</v>
      </c>
      <c r="I17" s="22">
        <v>0.227832345516638</v>
      </c>
      <c r="J17" s="22">
        <v>0.128670798283571</v>
      </c>
      <c r="K17" s="22">
        <v>0.20108034124604501</v>
      </c>
      <c r="L17" s="22">
        <v>0.34460507058754702</v>
      </c>
      <c r="M17" s="22"/>
      <c r="N17" s="22">
        <v>0.304041174211854</v>
      </c>
      <c r="O17" s="22">
        <v>0.19281057854858299</v>
      </c>
      <c r="P17" s="22">
        <v>0.18554176569311101</v>
      </c>
      <c r="Q17" s="22">
        <v>0.20631288149688501</v>
      </c>
      <c r="R17" s="22"/>
      <c r="S17" s="22">
        <v>0.22542794559044799</v>
      </c>
      <c r="T17" s="22">
        <v>0.20601981410987499</v>
      </c>
      <c r="U17" s="22">
        <v>0.31327668801124797</v>
      </c>
      <c r="V17" s="22">
        <v>6.2224046938317602E-2</v>
      </c>
      <c r="W17" s="22">
        <v>0.26087017725109601</v>
      </c>
      <c r="X17" s="22">
        <v>0.183199835924303</v>
      </c>
      <c r="Y17" s="22">
        <v>0.16086890071463</v>
      </c>
      <c r="Z17" s="22">
        <v>0.21166419556507801</v>
      </c>
      <c r="AA17" s="22">
        <v>0.28266157480105097</v>
      </c>
      <c r="AB17" s="22">
        <v>0.282605667907183</v>
      </c>
      <c r="AC17" s="22">
        <v>0.29819612978559801</v>
      </c>
      <c r="AD17" s="22">
        <v>0.358948799451562</v>
      </c>
      <c r="AE17" s="22"/>
      <c r="AF17" s="22">
        <v>0.15131116873005401</v>
      </c>
      <c r="AG17" s="22">
        <v>0.34809184274963201</v>
      </c>
      <c r="AH17" s="22">
        <v>0.140129601113124</v>
      </c>
      <c r="AI17" s="22"/>
      <c r="AJ17" s="22">
        <v>0.23388397632726399</v>
      </c>
      <c r="AK17" s="22">
        <v>0.247197578070879</v>
      </c>
      <c r="AL17" s="22">
        <v>0.24476506729636299</v>
      </c>
      <c r="AM17" s="22"/>
      <c r="AN17" s="22">
        <v>0.114921022879938</v>
      </c>
      <c r="AO17" s="22">
        <v>0.22816898448364301</v>
      </c>
      <c r="AP17" s="22">
        <v>0.229982076322785</v>
      </c>
      <c r="AQ17" s="22">
        <v>0.52780119939039305</v>
      </c>
      <c r="AR17" s="22">
        <v>0.27718301875803297</v>
      </c>
      <c r="AS17" s="22"/>
      <c r="AT17" s="22">
        <v>0.22114755457190699</v>
      </c>
      <c r="AU17" s="22">
        <v>0.25631173804601598</v>
      </c>
      <c r="AV17" s="22"/>
      <c r="AW17" s="22">
        <v>0.36891011248772498</v>
      </c>
      <c r="AX17" s="22">
        <v>0.159448215938336</v>
      </c>
      <c r="AY17" s="22">
        <v>6.3944252667847395E-2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501</v>
      </c>
      <c r="E7" s="10">
        <v>560</v>
      </c>
      <c r="F7" s="10"/>
      <c r="G7" s="10">
        <v>82</v>
      </c>
      <c r="H7" s="10">
        <v>133</v>
      </c>
      <c r="I7" s="10">
        <v>170</v>
      </c>
      <c r="J7" s="10">
        <v>182</v>
      </c>
      <c r="K7" s="10">
        <v>209</v>
      </c>
      <c r="L7" s="10">
        <v>288</v>
      </c>
      <c r="M7" s="10"/>
      <c r="N7" s="10">
        <v>318</v>
      </c>
      <c r="O7" s="10">
        <v>305</v>
      </c>
      <c r="P7" s="10">
        <v>180</v>
      </c>
      <c r="Q7" s="10">
        <v>254</v>
      </c>
      <c r="R7" s="10"/>
      <c r="S7" s="10">
        <v>123</v>
      </c>
      <c r="T7" s="10">
        <v>166</v>
      </c>
      <c r="U7" s="10">
        <v>92</v>
      </c>
      <c r="V7" s="10">
        <v>83</v>
      </c>
      <c r="W7" s="10">
        <v>67</v>
      </c>
      <c r="X7" s="10">
        <v>96</v>
      </c>
      <c r="Y7" s="10">
        <v>96</v>
      </c>
      <c r="Z7" s="10">
        <v>57</v>
      </c>
      <c r="AA7" s="10">
        <v>125</v>
      </c>
      <c r="AB7" s="10">
        <v>87</v>
      </c>
      <c r="AC7" s="10">
        <v>45</v>
      </c>
      <c r="AD7" s="10">
        <v>27</v>
      </c>
      <c r="AE7" s="10"/>
      <c r="AF7" s="10">
        <v>444</v>
      </c>
      <c r="AG7" s="10">
        <v>460</v>
      </c>
      <c r="AH7" s="10">
        <v>107</v>
      </c>
      <c r="AI7" s="10"/>
      <c r="AJ7" s="10">
        <v>265</v>
      </c>
      <c r="AK7" s="10">
        <v>327</v>
      </c>
      <c r="AL7" s="10">
        <v>104</v>
      </c>
      <c r="AM7" s="10"/>
      <c r="AN7" s="10">
        <v>233</v>
      </c>
      <c r="AO7" s="10">
        <v>190</v>
      </c>
      <c r="AP7" s="10">
        <v>237</v>
      </c>
      <c r="AQ7" s="10">
        <v>108</v>
      </c>
      <c r="AR7" s="10">
        <v>14</v>
      </c>
      <c r="AS7" s="10"/>
      <c r="AT7" s="10">
        <v>985</v>
      </c>
      <c r="AU7" s="10">
        <v>73</v>
      </c>
      <c r="AV7" s="10"/>
      <c r="AW7" s="10">
        <v>541</v>
      </c>
      <c r="AX7" s="10">
        <v>102</v>
      </c>
      <c r="AY7" s="10">
        <v>421</v>
      </c>
    </row>
    <row r="8" spans="2:51" ht="30" customHeight="1">
      <c r="B8" s="11" t="s">
        <v>112</v>
      </c>
      <c r="C8" s="11">
        <v>1062</v>
      </c>
      <c r="D8" s="11">
        <v>520</v>
      </c>
      <c r="E8" s="11">
        <v>540</v>
      </c>
      <c r="F8" s="11"/>
      <c r="G8" s="11">
        <v>96</v>
      </c>
      <c r="H8" s="11">
        <v>162</v>
      </c>
      <c r="I8" s="11">
        <v>191</v>
      </c>
      <c r="J8" s="11">
        <v>182</v>
      </c>
      <c r="K8" s="11">
        <v>172</v>
      </c>
      <c r="L8" s="11">
        <v>259</v>
      </c>
      <c r="M8" s="11"/>
      <c r="N8" s="11">
        <v>300</v>
      </c>
      <c r="O8" s="11">
        <v>284</v>
      </c>
      <c r="P8" s="11">
        <v>209</v>
      </c>
      <c r="Q8" s="11">
        <v>263</v>
      </c>
      <c r="R8" s="11"/>
      <c r="S8" s="11">
        <v>154</v>
      </c>
      <c r="T8" s="11">
        <v>156</v>
      </c>
      <c r="U8" s="11">
        <v>82</v>
      </c>
      <c r="V8" s="11">
        <v>86</v>
      </c>
      <c r="W8" s="11">
        <v>64</v>
      </c>
      <c r="X8" s="11">
        <v>102</v>
      </c>
      <c r="Y8" s="11">
        <v>91</v>
      </c>
      <c r="Z8" s="11">
        <v>50</v>
      </c>
      <c r="AA8" s="11">
        <v>120</v>
      </c>
      <c r="AB8" s="11">
        <v>86</v>
      </c>
      <c r="AC8" s="11">
        <v>44</v>
      </c>
      <c r="AD8" s="11">
        <v>27</v>
      </c>
      <c r="AE8" s="11"/>
      <c r="AF8" s="11">
        <v>431</v>
      </c>
      <c r="AG8" s="11">
        <v>457</v>
      </c>
      <c r="AH8" s="11">
        <v>112</v>
      </c>
      <c r="AI8" s="11"/>
      <c r="AJ8" s="11">
        <v>253</v>
      </c>
      <c r="AK8" s="11">
        <v>340</v>
      </c>
      <c r="AL8" s="11">
        <v>100</v>
      </c>
      <c r="AM8" s="11"/>
      <c r="AN8" s="11">
        <v>232</v>
      </c>
      <c r="AO8" s="11">
        <v>197</v>
      </c>
      <c r="AP8" s="11">
        <v>238</v>
      </c>
      <c r="AQ8" s="11">
        <v>106</v>
      </c>
      <c r="AR8" s="11">
        <v>14</v>
      </c>
      <c r="AS8" s="11"/>
      <c r="AT8" s="11">
        <v>972</v>
      </c>
      <c r="AU8" s="11">
        <v>84</v>
      </c>
      <c r="AV8" s="11"/>
      <c r="AW8" s="11">
        <v>530</v>
      </c>
      <c r="AX8" s="11">
        <v>106</v>
      </c>
      <c r="AY8" s="11">
        <v>427</v>
      </c>
    </row>
    <row r="9" spans="2:51">
      <c r="B9" s="18" t="s">
        <v>133</v>
      </c>
      <c r="C9" s="17">
        <v>9.4371489100192205E-2</v>
      </c>
      <c r="D9" s="17">
        <v>0.13105002186011899</v>
      </c>
      <c r="E9" s="17">
        <v>5.8016537785247901E-2</v>
      </c>
      <c r="F9" s="17"/>
      <c r="G9" s="17">
        <v>0.124836164046353</v>
      </c>
      <c r="H9" s="17">
        <v>0.129384649679924</v>
      </c>
      <c r="I9" s="17">
        <v>9.5954530753440501E-2</v>
      </c>
      <c r="J9" s="17">
        <v>7.8974085721329995E-2</v>
      </c>
      <c r="K9" s="17">
        <v>9.0032168065953405E-2</v>
      </c>
      <c r="L9" s="17">
        <v>7.3719979421704496E-2</v>
      </c>
      <c r="M9" s="17"/>
      <c r="N9" s="17">
        <v>0.11936723698745801</v>
      </c>
      <c r="O9" s="17">
        <v>0.104225203926021</v>
      </c>
      <c r="P9" s="17">
        <v>4.91550067434669E-2</v>
      </c>
      <c r="Q9" s="17">
        <v>8.38189960268476E-2</v>
      </c>
      <c r="R9" s="17"/>
      <c r="S9" s="17">
        <v>0.18286212623096201</v>
      </c>
      <c r="T9" s="17">
        <v>7.0365713289022594E-2</v>
      </c>
      <c r="U9" s="17">
        <v>8.0139289909910996E-2</v>
      </c>
      <c r="V9" s="17">
        <v>2.0864292854286499E-2</v>
      </c>
      <c r="W9" s="17">
        <v>7.6404383739767504E-2</v>
      </c>
      <c r="X9" s="17">
        <v>7.2921923589248205E-2</v>
      </c>
      <c r="Y9" s="17">
        <v>6.4426459714902004E-2</v>
      </c>
      <c r="Z9" s="17">
        <v>9.2037595257542903E-2</v>
      </c>
      <c r="AA9" s="17">
        <v>0.112956730885075</v>
      </c>
      <c r="AB9" s="17">
        <v>0.116963268863811</v>
      </c>
      <c r="AC9" s="17">
        <v>6.2883021243811593E-2</v>
      </c>
      <c r="AD9" s="17">
        <v>0.13258230064871299</v>
      </c>
      <c r="AE9" s="17"/>
      <c r="AF9" s="17">
        <v>8.6697982581329505E-2</v>
      </c>
      <c r="AG9" s="17">
        <v>0.104770610966207</v>
      </c>
      <c r="AH9" s="17">
        <v>9.1216360048486503E-2</v>
      </c>
      <c r="AI9" s="17"/>
      <c r="AJ9" s="17">
        <v>0.112162826040546</v>
      </c>
      <c r="AK9" s="17">
        <v>9.2633200188875803E-2</v>
      </c>
      <c r="AL9" s="17">
        <v>0.17648711888903401</v>
      </c>
      <c r="AM9" s="17"/>
      <c r="AN9" s="17">
        <v>6.7504229813773506E-2</v>
      </c>
      <c r="AO9" s="17">
        <v>6.4300211490035702E-2</v>
      </c>
      <c r="AP9" s="17">
        <v>0.112955763114185</v>
      </c>
      <c r="AQ9" s="17">
        <v>0.17855927738133301</v>
      </c>
      <c r="AR9" s="17">
        <v>0.316485069590907</v>
      </c>
      <c r="AS9" s="17"/>
      <c r="AT9" s="17">
        <v>9.0187264903354894E-2</v>
      </c>
      <c r="AU9" s="17">
        <v>0.14939834337362601</v>
      </c>
      <c r="AV9" s="17"/>
      <c r="AW9" s="17">
        <v>0.13556086702432399</v>
      </c>
      <c r="AX9" s="17">
        <v>4.5003270591721899E-2</v>
      </c>
      <c r="AY9" s="17">
        <v>5.5427839294100799E-2</v>
      </c>
    </row>
    <row r="10" spans="2:51">
      <c r="B10" s="18" t="s">
        <v>134</v>
      </c>
      <c r="C10" s="17">
        <v>0.340181455941033</v>
      </c>
      <c r="D10" s="17">
        <v>0.37660986148604902</v>
      </c>
      <c r="E10" s="17">
        <v>0.304886334861731</v>
      </c>
      <c r="F10" s="17"/>
      <c r="G10" s="17">
        <v>0.34774268691903398</v>
      </c>
      <c r="H10" s="17">
        <v>0.315177719013086</v>
      </c>
      <c r="I10" s="17">
        <v>0.38234360252114302</v>
      </c>
      <c r="J10" s="17">
        <v>0.33437149947121603</v>
      </c>
      <c r="K10" s="17">
        <v>0.323719970960474</v>
      </c>
      <c r="L10" s="17">
        <v>0.33688564000479998</v>
      </c>
      <c r="M10" s="17"/>
      <c r="N10" s="17">
        <v>0.37582759119245901</v>
      </c>
      <c r="O10" s="17">
        <v>0.32494924517146301</v>
      </c>
      <c r="P10" s="17">
        <v>0.36572937416732298</v>
      </c>
      <c r="Q10" s="17">
        <v>0.304963481536488</v>
      </c>
      <c r="R10" s="17"/>
      <c r="S10" s="17">
        <v>0.27600344683990702</v>
      </c>
      <c r="T10" s="17">
        <v>0.360338374473685</v>
      </c>
      <c r="U10" s="17">
        <v>0.35725186598627301</v>
      </c>
      <c r="V10" s="17">
        <v>0.34265563227873203</v>
      </c>
      <c r="W10" s="17">
        <v>0.28918118471336302</v>
      </c>
      <c r="X10" s="17">
        <v>0.38975680350434</v>
      </c>
      <c r="Y10" s="17">
        <v>0.30947257005856399</v>
      </c>
      <c r="Z10" s="17">
        <v>0.32300910810796002</v>
      </c>
      <c r="AA10" s="17">
        <v>0.39875431315131998</v>
      </c>
      <c r="AB10" s="17">
        <v>0.33129906464861397</v>
      </c>
      <c r="AC10" s="17">
        <v>0.34125975467541803</v>
      </c>
      <c r="AD10" s="17">
        <v>0.36282217408165701</v>
      </c>
      <c r="AE10" s="17"/>
      <c r="AF10" s="17">
        <v>0.31241247167389902</v>
      </c>
      <c r="AG10" s="17">
        <v>0.39395485727278501</v>
      </c>
      <c r="AH10" s="17">
        <v>0.240297938366721</v>
      </c>
      <c r="AI10" s="17"/>
      <c r="AJ10" s="17">
        <v>0.34567670157645902</v>
      </c>
      <c r="AK10" s="17">
        <v>0.363077691605939</v>
      </c>
      <c r="AL10" s="17">
        <v>0.307244809179258</v>
      </c>
      <c r="AM10" s="17"/>
      <c r="AN10" s="17">
        <v>0.260060130896419</v>
      </c>
      <c r="AO10" s="17">
        <v>0.38218945293245199</v>
      </c>
      <c r="AP10" s="17">
        <v>0.38827507955239199</v>
      </c>
      <c r="AQ10" s="17">
        <v>0.44808795371049998</v>
      </c>
      <c r="AR10" s="17">
        <v>0.20958471220191899</v>
      </c>
      <c r="AS10" s="17"/>
      <c r="AT10" s="17">
        <v>0.34032450257836899</v>
      </c>
      <c r="AU10" s="17">
        <v>0.335807888984058</v>
      </c>
      <c r="AV10" s="17"/>
      <c r="AW10" s="17">
        <v>0.39914018358910602</v>
      </c>
      <c r="AX10" s="17">
        <v>0.39128484415770198</v>
      </c>
      <c r="AY10" s="17">
        <v>0.25432034071361498</v>
      </c>
    </row>
    <row r="11" spans="2:51">
      <c r="B11" s="18" t="s">
        <v>135</v>
      </c>
      <c r="C11" s="17">
        <v>0.32675529558774202</v>
      </c>
      <c r="D11" s="17">
        <v>0.30126957438531698</v>
      </c>
      <c r="E11" s="17">
        <v>0.35304543887716</v>
      </c>
      <c r="F11" s="17"/>
      <c r="G11" s="17">
        <v>0.350192137670014</v>
      </c>
      <c r="H11" s="17">
        <v>0.31746193540566298</v>
      </c>
      <c r="I11" s="17">
        <v>0.27398211543395401</v>
      </c>
      <c r="J11" s="17">
        <v>0.31055725676551998</v>
      </c>
      <c r="K11" s="17">
        <v>0.34606482462765598</v>
      </c>
      <c r="L11" s="17">
        <v>0.36128865717105602</v>
      </c>
      <c r="M11" s="17"/>
      <c r="N11" s="17">
        <v>0.30621018574391801</v>
      </c>
      <c r="O11" s="17">
        <v>0.32628170549405999</v>
      </c>
      <c r="P11" s="17">
        <v>0.33681265536711202</v>
      </c>
      <c r="Q11" s="17">
        <v>0.33769497609017302</v>
      </c>
      <c r="R11" s="17"/>
      <c r="S11" s="17">
        <v>0.29233799849116399</v>
      </c>
      <c r="T11" s="17">
        <v>0.36387312551835399</v>
      </c>
      <c r="U11" s="17">
        <v>0.28593499103499498</v>
      </c>
      <c r="V11" s="17">
        <v>0.35917431934999999</v>
      </c>
      <c r="W11" s="17">
        <v>0.45776562045910801</v>
      </c>
      <c r="X11" s="17">
        <v>0.32610351552205402</v>
      </c>
      <c r="Y11" s="17">
        <v>0.32712567123081798</v>
      </c>
      <c r="Z11" s="17">
        <v>0.352462674135475</v>
      </c>
      <c r="AA11" s="17">
        <v>0.27506315812793197</v>
      </c>
      <c r="AB11" s="17">
        <v>0.29372353768703102</v>
      </c>
      <c r="AC11" s="17">
        <v>0.35791896289384101</v>
      </c>
      <c r="AD11" s="17">
        <v>0.25836198655749198</v>
      </c>
      <c r="AE11" s="17"/>
      <c r="AF11" s="17">
        <v>0.33853423785082298</v>
      </c>
      <c r="AG11" s="17">
        <v>0.291989519478287</v>
      </c>
      <c r="AH11" s="17">
        <v>0.37590292222034999</v>
      </c>
      <c r="AI11" s="17"/>
      <c r="AJ11" s="17">
        <v>0.35620018093453698</v>
      </c>
      <c r="AK11" s="17">
        <v>0.32087903346475699</v>
      </c>
      <c r="AL11" s="17">
        <v>0.29650203042275503</v>
      </c>
      <c r="AM11" s="17"/>
      <c r="AN11" s="17">
        <v>0.376881867913127</v>
      </c>
      <c r="AO11" s="17">
        <v>0.29335786184522999</v>
      </c>
      <c r="AP11" s="17">
        <v>0.34907285498320401</v>
      </c>
      <c r="AQ11" s="17">
        <v>0.168724741663411</v>
      </c>
      <c r="AR11" s="17">
        <v>0.34634542808901098</v>
      </c>
      <c r="AS11" s="17"/>
      <c r="AT11" s="17">
        <v>0.33214308868898501</v>
      </c>
      <c r="AU11" s="17">
        <v>0.25629172680415702</v>
      </c>
      <c r="AV11" s="17"/>
      <c r="AW11" s="17">
        <v>0.28052191833666401</v>
      </c>
      <c r="AX11" s="17">
        <v>0.352046326546892</v>
      </c>
      <c r="AY11" s="17">
        <v>0.37791812829066301</v>
      </c>
    </row>
    <row r="12" spans="2:51">
      <c r="B12" s="18" t="s">
        <v>136</v>
      </c>
      <c r="C12" s="17">
        <v>8.1981765685582603E-2</v>
      </c>
      <c r="D12" s="17">
        <v>6.37791969593344E-2</v>
      </c>
      <c r="E12" s="17">
        <v>9.9948400530397094E-2</v>
      </c>
      <c r="F12" s="17"/>
      <c r="G12" s="17">
        <v>0.101850195023866</v>
      </c>
      <c r="H12" s="17">
        <v>8.5046697440928604E-2</v>
      </c>
      <c r="I12" s="17">
        <v>6.8297187253190006E-2</v>
      </c>
      <c r="J12" s="17">
        <v>0.115055293438014</v>
      </c>
      <c r="K12" s="17">
        <v>5.5992940905351903E-2</v>
      </c>
      <c r="L12" s="17">
        <v>7.6812161486285294E-2</v>
      </c>
      <c r="M12" s="17"/>
      <c r="N12" s="17">
        <v>7.0487248516851495E-2</v>
      </c>
      <c r="O12" s="17">
        <v>6.5999006362049098E-2</v>
      </c>
      <c r="P12" s="17">
        <v>0.106070845820207</v>
      </c>
      <c r="Q12" s="17">
        <v>9.20546770099442E-2</v>
      </c>
      <c r="R12" s="17"/>
      <c r="S12" s="17">
        <v>7.8705320593804695E-2</v>
      </c>
      <c r="T12" s="17">
        <v>7.4859620196803103E-2</v>
      </c>
      <c r="U12" s="17">
        <v>0.120121173067242</v>
      </c>
      <c r="V12" s="17">
        <v>8.5679514083438005E-2</v>
      </c>
      <c r="W12" s="17">
        <v>1.5851429919311998E-2</v>
      </c>
      <c r="X12" s="17">
        <v>0.10698941577134401</v>
      </c>
      <c r="Y12" s="17">
        <v>8.80767327222228E-2</v>
      </c>
      <c r="Z12" s="17">
        <v>5.4394299680538598E-2</v>
      </c>
      <c r="AA12" s="17">
        <v>0.103119002339649</v>
      </c>
      <c r="AB12" s="17">
        <v>7.04393265253309E-2</v>
      </c>
      <c r="AC12" s="17">
        <v>0.111977565605034</v>
      </c>
      <c r="AD12" s="17">
        <v>0</v>
      </c>
      <c r="AE12" s="17"/>
      <c r="AF12" s="17">
        <v>9.8715642684837596E-2</v>
      </c>
      <c r="AG12" s="17">
        <v>6.6557141586907898E-2</v>
      </c>
      <c r="AH12" s="17">
        <v>6.9664891345531096E-2</v>
      </c>
      <c r="AI12" s="17"/>
      <c r="AJ12" s="17">
        <v>6.8636869555612004E-2</v>
      </c>
      <c r="AK12" s="17">
        <v>0.102920308481319</v>
      </c>
      <c r="AL12" s="17">
        <v>9.2544257477166103E-2</v>
      </c>
      <c r="AM12" s="17"/>
      <c r="AN12" s="17">
        <v>9.2465508148060802E-2</v>
      </c>
      <c r="AO12" s="17">
        <v>0.113151803530189</v>
      </c>
      <c r="AP12" s="17">
        <v>4.5453801599200497E-2</v>
      </c>
      <c r="AQ12" s="17">
        <v>5.6304336146810699E-2</v>
      </c>
      <c r="AR12" s="17">
        <v>0.12758479011816301</v>
      </c>
      <c r="AS12" s="17"/>
      <c r="AT12" s="17">
        <v>8.2428670740049198E-2</v>
      </c>
      <c r="AU12" s="17">
        <v>8.2772129710751499E-2</v>
      </c>
      <c r="AV12" s="17"/>
      <c r="AW12" s="17">
        <v>6.8248760743021705E-2</v>
      </c>
      <c r="AX12" s="17">
        <v>6.5972402561585403E-2</v>
      </c>
      <c r="AY12" s="17">
        <v>0.10299657363031001</v>
      </c>
    </row>
    <row r="13" spans="2:51">
      <c r="B13" s="18" t="s">
        <v>137</v>
      </c>
      <c r="C13" s="17">
        <v>2.8306922068436598E-2</v>
      </c>
      <c r="D13" s="17">
        <v>3.3163996825843201E-2</v>
      </c>
      <c r="E13" s="17">
        <v>2.3781447251503201E-2</v>
      </c>
      <c r="F13" s="17"/>
      <c r="G13" s="17">
        <v>1.1210691102648E-2</v>
      </c>
      <c r="H13" s="17">
        <v>3.3335417239532802E-2</v>
      </c>
      <c r="I13" s="17">
        <v>4.0575917780920102E-2</v>
      </c>
      <c r="J13" s="17">
        <v>3.87037648962201E-2</v>
      </c>
      <c r="K13" s="17">
        <v>3.07511138810268E-2</v>
      </c>
      <c r="L13" s="17">
        <v>1.3565474898729901E-2</v>
      </c>
      <c r="M13" s="17"/>
      <c r="N13" s="17">
        <v>2.4644288542795101E-2</v>
      </c>
      <c r="O13" s="17">
        <v>3.4308654310516003E-2</v>
      </c>
      <c r="P13" s="17">
        <v>6.0893705640362302E-3</v>
      </c>
      <c r="Q13" s="17">
        <v>4.43996796164896E-2</v>
      </c>
      <c r="R13" s="17"/>
      <c r="S13" s="17">
        <v>5.8683785128301304E-3</v>
      </c>
      <c r="T13" s="17">
        <v>3.04931258665695E-2</v>
      </c>
      <c r="U13" s="17">
        <v>9.1494456728903797E-3</v>
      </c>
      <c r="V13" s="17">
        <v>9.60301123024895E-3</v>
      </c>
      <c r="W13" s="17">
        <v>7.3054911731200295E-2</v>
      </c>
      <c r="X13" s="17">
        <v>2.2712739223035301E-2</v>
      </c>
      <c r="Y13" s="17">
        <v>8.8014295155705705E-2</v>
      </c>
      <c r="Z13" s="17">
        <v>0</v>
      </c>
      <c r="AA13" s="17">
        <v>1.4639902194843599E-2</v>
      </c>
      <c r="AB13" s="17">
        <v>4.8995652243981697E-2</v>
      </c>
      <c r="AC13" s="17">
        <v>0</v>
      </c>
      <c r="AD13" s="17">
        <v>6.9191837012347698E-2</v>
      </c>
      <c r="AE13" s="17"/>
      <c r="AF13" s="17">
        <v>3.5902005316579298E-2</v>
      </c>
      <c r="AG13" s="17">
        <v>2.1122734090656702E-2</v>
      </c>
      <c r="AH13" s="17">
        <v>3.4367514886135903E-2</v>
      </c>
      <c r="AI13" s="17"/>
      <c r="AJ13" s="17">
        <v>1.5102669467176401E-2</v>
      </c>
      <c r="AK13" s="17">
        <v>2.5696749116488098E-2</v>
      </c>
      <c r="AL13" s="17">
        <v>3.0988358219275501E-2</v>
      </c>
      <c r="AM13" s="17"/>
      <c r="AN13" s="17">
        <v>4.1579839773968202E-2</v>
      </c>
      <c r="AO13" s="17">
        <v>2.0600374569706901E-2</v>
      </c>
      <c r="AP13" s="17">
        <v>2.6888561031459399E-2</v>
      </c>
      <c r="AQ13" s="17">
        <v>2.9072350322629802E-2</v>
      </c>
      <c r="AR13" s="17">
        <v>0</v>
      </c>
      <c r="AS13" s="17"/>
      <c r="AT13" s="17">
        <v>2.8288119074242699E-2</v>
      </c>
      <c r="AU13" s="17">
        <v>3.0573640908237401E-2</v>
      </c>
      <c r="AV13" s="17"/>
      <c r="AW13" s="17">
        <v>1.9553376823992101E-2</v>
      </c>
      <c r="AX13" s="17">
        <v>3.5902620244587298E-2</v>
      </c>
      <c r="AY13" s="17">
        <v>3.7299469866286003E-2</v>
      </c>
    </row>
    <row r="14" spans="2:51">
      <c r="B14" s="18" t="s">
        <v>119</v>
      </c>
      <c r="C14" s="17">
        <v>0.128403071617014</v>
      </c>
      <c r="D14" s="17">
        <v>9.4127348483337897E-2</v>
      </c>
      <c r="E14" s="17">
        <v>0.16032184069395999</v>
      </c>
      <c r="F14" s="17"/>
      <c r="G14" s="17">
        <v>6.4168125238085599E-2</v>
      </c>
      <c r="H14" s="17">
        <v>0.119593581220866</v>
      </c>
      <c r="I14" s="17">
        <v>0.13884664625735299</v>
      </c>
      <c r="J14" s="17">
        <v>0.1223380997077</v>
      </c>
      <c r="K14" s="17">
        <v>0.153438981559538</v>
      </c>
      <c r="L14" s="17">
        <v>0.13772808701742401</v>
      </c>
      <c r="M14" s="17"/>
      <c r="N14" s="17">
        <v>0.10346344901651899</v>
      </c>
      <c r="O14" s="17">
        <v>0.144236184735891</v>
      </c>
      <c r="P14" s="17">
        <v>0.136142747337856</v>
      </c>
      <c r="Q14" s="17">
        <v>0.13706818972005699</v>
      </c>
      <c r="R14" s="17"/>
      <c r="S14" s="17">
        <v>0.164222729331333</v>
      </c>
      <c r="T14" s="17">
        <v>0.100070040655567</v>
      </c>
      <c r="U14" s="17">
        <v>0.14740323432868899</v>
      </c>
      <c r="V14" s="17">
        <v>0.182023230203295</v>
      </c>
      <c r="W14" s="17">
        <v>8.7742469437249698E-2</v>
      </c>
      <c r="X14" s="17">
        <v>8.1515602389978195E-2</v>
      </c>
      <c r="Y14" s="17">
        <v>0.122884271117788</v>
      </c>
      <c r="Z14" s="17">
        <v>0.178096322818484</v>
      </c>
      <c r="AA14" s="17">
        <v>9.5466893301180203E-2</v>
      </c>
      <c r="AB14" s="17">
        <v>0.138579150031232</v>
      </c>
      <c r="AC14" s="17">
        <v>0.12596069558189499</v>
      </c>
      <c r="AD14" s="17">
        <v>0.177041701699791</v>
      </c>
      <c r="AE14" s="17"/>
      <c r="AF14" s="17">
        <v>0.127737659892531</v>
      </c>
      <c r="AG14" s="17">
        <v>0.121605136605157</v>
      </c>
      <c r="AH14" s="17">
        <v>0.18855037313277501</v>
      </c>
      <c r="AI14" s="17"/>
      <c r="AJ14" s="17">
        <v>0.102220752425669</v>
      </c>
      <c r="AK14" s="17">
        <v>9.4793017142621699E-2</v>
      </c>
      <c r="AL14" s="17">
        <v>9.6233425812510806E-2</v>
      </c>
      <c r="AM14" s="17"/>
      <c r="AN14" s="17">
        <v>0.16150842345465199</v>
      </c>
      <c r="AO14" s="17">
        <v>0.126400295632386</v>
      </c>
      <c r="AP14" s="17">
        <v>7.7353939719558895E-2</v>
      </c>
      <c r="AQ14" s="17">
        <v>0.119251340775316</v>
      </c>
      <c r="AR14" s="17">
        <v>0</v>
      </c>
      <c r="AS14" s="17"/>
      <c r="AT14" s="17">
        <v>0.126628354014999</v>
      </c>
      <c r="AU14" s="17">
        <v>0.14515627021916999</v>
      </c>
      <c r="AV14" s="17"/>
      <c r="AW14" s="17">
        <v>9.6974893482893093E-2</v>
      </c>
      <c r="AX14" s="17">
        <v>0.109790535897512</v>
      </c>
      <c r="AY14" s="17">
        <v>0.17203764820502501</v>
      </c>
    </row>
    <row r="15" spans="2:51">
      <c r="B15" s="18" t="s">
        <v>138</v>
      </c>
      <c r="C15" s="21">
        <v>0.43455294504122499</v>
      </c>
      <c r="D15" s="21">
        <v>0.50765988334616696</v>
      </c>
      <c r="E15" s="21">
        <v>0.36290287264697901</v>
      </c>
      <c r="F15" s="21"/>
      <c r="G15" s="21">
        <v>0.47257885096538699</v>
      </c>
      <c r="H15" s="21">
        <v>0.44456236869301002</v>
      </c>
      <c r="I15" s="21">
        <v>0.47829813327458398</v>
      </c>
      <c r="J15" s="21">
        <v>0.413345585192545</v>
      </c>
      <c r="K15" s="21">
        <v>0.41375213902642699</v>
      </c>
      <c r="L15" s="21">
        <v>0.41060561942650498</v>
      </c>
      <c r="M15" s="21"/>
      <c r="N15" s="21">
        <v>0.495194828179916</v>
      </c>
      <c r="O15" s="21">
        <v>0.42917444909748398</v>
      </c>
      <c r="P15" s="21">
        <v>0.414884380910789</v>
      </c>
      <c r="Q15" s="21">
        <v>0.388782477563336</v>
      </c>
      <c r="R15" s="21"/>
      <c r="S15" s="21">
        <v>0.458865573070869</v>
      </c>
      <c r="T15" s="21">
        <v>0.43070408776270702</v>
      </c>
      <c r="U15" s="21">
        <v>0.43739115589618399</v>
      </c>
      <c r="V15" s="21">
        <v>0.36351992513301801</v>
      </c>
      <c r="W15" s="21">
        <v>0.36558556845313001</v>
      </c>
      <c r="X15" s="21">
        <v>0.46267872709358898</v>
      </c>
      <c r="Y15" s="21">
        <v>0.37389902977346601</v>
      </c>
      <c r="Z15" s="21">
        <v>0.41504670336550298</v>
      </c>
      <c r="AA15" s="21">
        <v>0.511711044036395</v>
      </c>
      <c r="AB15" s="21">
        <v>0.448262333512425</v>
      </c>
      <c r="AC15" s="21">
        <v>0.40414277591922898</v>
      </c>
      <c r="AD15" s="21">
        <v>0.49540447473037003</v>
      </c>
      <c r="AE15" s="21"/>
      <c r="AF15" s="21">
        <v>0.39911045425522901</v>
      </c>
      <c r="AG15" s="21">
        <v>0.498725468238992</v>
      </c>
      <c r="AH15" s="21">
        <v>0.33151429841520802</v>
      </c>
      <c r="AI15" s="21"/>
      <c r="AJ15" s="21">
        <v>0.45783952761700503</v>
      </c>
      <c r="AK15" s="21">
        <v>0.455710891794814</v>
      </c>
      <c r="AL15" s="21">
        <v>0.48373192806829202</v>
      </c>
      <c r="AM15" s="21"/>
      <c r="AN15" s="21">
        <v>0.32756436071019202</v>
      </c>
      <c r="AO15" s="21">
        <v>0.446489664422487</v>
      </c>
      <c r="AP15" s="21">
        <v>0.50123084266657703</v>
      </c>
      <c r="AQ15" s="21">
        <v>0.62664723109183296</v>
      </c>
      <c r="AR15" s="21">
        <v>0.52606978179282604</v>
      </c>
      <c r="AS15" s="21"/>
      <c r="AT15" s="21">
        <v>0.43051176748172398</v>
      </c>
      <c r="AU15" s="21">
        <v>0.48520623235768401</v>
      </c>
      <c r="AV15" s="21"/>
      <c r="AW15" s="21">
        <v>0.53470105061342899</v>
      </c>
      <c r="AX15" s="21">
        <v>0.43628811474942403</v>
      </c>
      <c r="AY15" s="21">
        <v>0.30974818000771598</v>
      </c>
    </row>
    <row r="16" spans="2:51">
      <c r="B16" s="18" t="s">
        <v>139</v>
      </c>
      <c r="C16" s="21">
        <v>0.110288687754019</v>
      </c>
      <c r="D16" s="21">
        <v>9.6943193785177698E-2</v>
      </c>
      <c r="E16" s="21">
        <v>0.12372984778189999</v>
      </c>
      <c r="F16" s="21"/>
      <c r="G16" s="21">
        <v>0.11306088612651401</v>
      </c>
      <c r="H16" s="21">
        <v>0.118382114680461</v>
      </c>
      <c r="I16" s="21">
        <v>0.10887310503411</v>
      </c>
      <c r="J16" s="21">
        <v>0.15375905833423401</v>
      </c>
      <c r="K16" s="21">
        <v>8.6744054786378699E-2</v>
      </c>
      <c r="L16" s="21">
        <v>9.0377636385015198E-2</v>
      </c>
      <c r="M16" s="21"/>
      <c r="N16" s="21">
        <v>9.5131537059646595E-2</v>
      </c>
      <c r="O16" s="21">
        <v>0.100307660672565</v>
      </c>
      <c r="P16" s="21">
        <v>0.11216021638424301</v>
      </c>
      <c r="Q16" s="21">
        <v>0.13645435662643399</v>
      </c>
      <c r="R16" s="21"/>
      <c r="S16" s="21">
        <v>8.45736991066348E-2</v>
      </c>
      <c r="T16" s="21">
        <v>0.105352746063373</v>
      </c>
      <c r="U16" s="21">
        <v>0.12927061874013299</v>
      </c>
      <c r="V16" s="21">
        <v>9.5282525313686903E-2</v>
      </c>
      <c r="W16" s="21">
        <v>8.8906341650512297E-2</v>
      </c>
      <c r="X16" s="21">
        <v>0.12970215499437901</v>
      </c>
      <c r="Y16" s="21">
        <v>0.17609102787792899</v>
      </c>
      <c r="Z16" s="21">
        <v>5.4394299680538598E-2</v>
      </c>
      <c r="AA16" s="21">
        <v>0.117758904534492</v>
      </c>
      <c r="AB16" s="21">
        <v>0.119434978769313</v>
      </c>
      <c r="AC16" s="21">
        <v>0.111977565605034</v>
      </c>
      <c r="AD16" s="21">
        <v>6.9191837012347698E-2</v>
      </c>
      <c r="AE16" s="21"/>
      <c r="AF16" s="21">
        <v>0.13461764800141701</v>
      </c>
      <c r="AG16" s="21">
        <v>8.7679875677564703E-2</v>
      </c>
      <c r="AH16" s="21">
        <v>0.104032406231667</v>
      </c>
      <c r="AI16" s="21"/>
      <c r="AJ16" s="21">
        <v>8.3739539022788398E-2</v>
      </c>
      <c r="AK16" s="21">
        <v>0.12861705759780701</v>
      </c>
      <c r="AL16" s="21">
        <v>0.123532615696442</v>
      </c>
      <c r="AM16" s="21"/>
      <c r="AN16" s="21">
        <v>0.13404534792202899</v>
      </c>
      <c r="AO16" s="21">
        <v>0.13375217809989601</v>
      </c>
      <c r="AP16" s="21">
        <v>7.2342362630659907E-2</v>
      </c>
      <c r="AQ16" s="21">
        <v>8.5376686469440494E-2</v>
      </c>
      <c r="AR16" s="21">
        <v>0.12758479011816301</v>
      </c>
      <c r="AS16" s="21"/>
      <c r="AT16" s="21">
        <v>0.110716789814292</v>
      </c>
      <c r="AU16" s="21">
        <v>0.113345770618989</v>
      </c>
      <c r="AV16" s="21"/>
      <c r="AW16" s="21">
        <v>8.7802137567013896E-2</v>
      </c>
      <c r="AX16" s="21">
        <v>0.101875022806173</v>
      </c>
      <c r="AY16" s="21">
        <v>0.140296043496596</v>
      </c>
    </row>
    <row r="17" spans="2:51">
      <c r="B17" s="18" t="s">
        <v>140</v>
      </c>
      <c r="C17" s="22">
        <v>0.32426425728720598</v>
      </c>
      <c r="D17" s="22">
        <v>0.41071668956099</v>
      </c>
      <c r="E17" s="22">
        <v>0.23917302486507899</v>
      </c>
      <c r="F17" s="22"/>
      <c r="G17" s="22">
        <v>0.35951796483887399</v>
      </c>
      <c r="H17" s="22">
        <v>0.32618025401254802</v>
      </c>
      <c r="I17" s="22">
        <v>0.36942502824047402</v>
      </c>
      <c r="J17" s="22">
        <v>0.25958652685831102</v>
      </c>
      <c r="K17" s="22">
        <v>0.32700808424004901</v>
      </c>
      <c r="L17" s="22">
        <v>0.32022798304149003</v>
      </c>
      <c r="M17" s="22"/>
      <c r="N17" s="22">
        <v>0.40006329112027</v>
      </c>
      <c r="O17" s="22">
        <v>0.32886678842491901</v>
      </c>
      <c r="P17" s="22">
        <v>0.30272416452654699</v>
      </c>
      <c r="Q17" s="22">
        <v>0.25232812093690199</v>
      </c>
      <c r="R17" s="22"/>
      <c r="S17" s="22">
        <v>0.37429187396423402</v>
      </c>
      <c r="T17" s="22">
        <v>0.32535134169933499</v>
      </c>
      <c r="U17" s="22">
        <v>0.30812053715605198</v>
      </c>
      <c r="V17" s="22">
        <v>0.26823739981933098</v>
      </c>
      <c r="W17" s="22">
        <v>0.27667922680261797</v>
      </c>
      <c r="X17" s="22">
        <v>0.33297657209921</v>
      </c>
      <c r="Y17" s="22">
        <v>0.19780800189553799</v>
      </c>
      <c r="Z17" s="22">
        <v>0.36065240368496398</v>
      </c>
      <c r="AA17" s="22">
        <v>0.393952139501903</v>
      </c>
      <c r="AB17" s="22">
        <v>0.32882735474311198</v>
      </c>
      <c r="AC17" s="22">
        <v>0.29216521031419501</v>
      </c>
      <c r="AD17" s="22">
        <v>0.42621263771802198</v>
      </c>
      <c r="AE17" s="22"/>
      <c r="AF17" s="22">
        <v>0.264492806253812</v>
      </c>
      <c r="AG17" s="22">
        <v>0.41104559256142698</v>
      </c>
      <c r="AH17" s="22">
        <v>0.22748189218354101</v>
      </c>
      <c r="AI17" s="22"/>
      <c r="AJ17" s="22">
        <v>0.374099988594217</v>
      </c>
      <c r="AK17" s="22">
        <v>0.32709383419700699</v>
      </c>
      <c r="AL17" s="22">
        <v>0.36019931237184999</v>
      </c>
      <c r="AM17" s="22"/>
      <c r="AN17" s="22">
        <v>0.193519012788163</v>
      </c>
      <c r="AO17" s="22">
        <v>0.31273748632259102</v>
      </c>
      <c r="AP17" s="22">
        <v>0.42888848003591701</v>
      </c>
      <c r="AQ17" s="22">
        <v>0.54127054462239299</v>
      </c>
      <c r="AR17" s="22">
        <v>0.398484991674663</v>
      </c>
      <c r="AS17" s="22"/>
      <c r="AT17" s="22">
        <v>0.31979497766743198</v>
      </c>
      <c r="AU17" s="22">
        <v>0.37186046173869503</v>
      </c>
      <c r="AV17" s="22"/>
      <c r="AW17" s="22">
        <v>0.44689891304641499</v>
      </c>
      <c r="AX17" s="22">
        <v>0.33441309194325097</v>
      </c>
      <c r="AY17" s="22">
        <v>0.16945213651111901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501</v>
      </c>
      <c r="E7" s="10">
        <v>560</v>
      </c>
      <c r="F7" s="10"/>
      <c r="G7" s="10">
        <v>82</v>
      </c>
      <c r="H7" s="10">
        <v>133</v>
      </c>
      <c r="I7" s="10">
        <v>170</v>
      </c>
      <c r="J7" s="10">
        <v>182</v>
      </c>
      <c r="K7" s="10">
        <v>209</v>
      </c>
      <c r="L7" s="10">
        <v>288</v>
      </c>
      <c r="M7" s="10"/>
      <c r="N7" s="10">
        <v>318</v>
      </c>
      <c r="O7" s="10">
        <v>305</v>
      </c>
      <c r="P7" s="10">
        <v>180</v>
      </c>
      <c r="Q7" s="10">
        <v>254</v>
      </c>
      <c r="R7" s="10"/>
      <c r="S7" s="10">
        <v>123</v>
      </c>
      <c r="T7" s="10">
        <v>166</v>
      </c>
      <c r="U7" s="10">
        <v>92</v>
      </c>
      <c r="V7" s="10">
        <v>83</v>
      </c>
      <c r="W7" s="10">
        <v>67</v>
      </c>
      <c r="X7" s="10">
        <v>96</v>
      </c>
      <c r="Y7" s="10">
        <v>96</v>
      </c>
      <c r="Z7" s="10">
        <v>57</v>
      </c>
      <c r="AA7" s="10">
        <v>125</v>
      </c>
      <c r="AB7" s="10">
        <v>87</v>
      </c>
      <c r="AC7" s="10">
        <v>45</v>
      </c>
      <c r="AD7" s="10">
        <v>27</v>
      </c>
      <c r="AE7" s="10"/>
      <c r="AF7" s="10">
        <v>444</v>
      </c>
      <c r="AG7" s="10">
        <v>460</v>
      </c>
      <c r="AH7" s="10">
        <v>107</v>
      </c>
      <c r="AI7" s="10"/>
      <c r="AJ7" s="10">
        <v>265</v>
      </c>
      <c r="AK7" s="10">
        <v>327</v>
      </c>
      <c r="AL7" s="10">
        <v>104</v>
      </c>
      <c r="AM7" s="10"/>
      <c r="AN7" s="10">
        <v>233</v>
      </c>
      <c r="AO7" s="10">
        <v>190</v>
      </c>
      <c r="AP7" s="10">
        <v>237</v>
      </c>
      <c r="AQ7" s="10">
        <v>108</v>
      </c>
      <c r="AR7" s="10">
        <v>14</v>
      </c>
      <c r="AS7" s="10"/>
      <c r="AT7" s="10">
        <v>985</v>
      </c>
      <c r="AU7" s="10">
        <v>73</v>
      </c>
      <c r="AV7" s="10"/>
      <c r="AW7" s="10">
        <v>541</v>
      </c>
      <c r="AX7" s="10">
        <v>102</v>
      </c>
      <c r="AY7" s="10">
        <v>421</v>
      </c>
    </row>
    <row r="8" spans="2:51" ht="30" customHeight="1">
      <c r="B8" s="11" t="s">
        <v>112</v>
      </c>
      <c r="C8" s="11">
        <v>1062</v>
      </c>
      <c r="D8" s="11">
        <v>520</v>
      </c>
      <c r="E8" s="11">
        <v>540</v>
      </c>
      <c r="F8" s="11"/>
      <c r="G8" s="11">
        <v>96</v>
      </c>
      <c r="H8" s="11">
        <v>162</v>
      </c>
      <c r="I8" s="11">
        <v>191</v>
      </c>
      <c r="J8" s="11">
        <v>182</v>
      </c>
      <c r="K8" s="11">
        <v>172</v>
      </c>
      <c r="L8" s="11">
        <v>259</v>
      </c>
      <c r="M8" s="11"/>
      <c r="N8" s="11">
        <v>300</v>
      </c>
      <c r="O8" s="11">
        <v>284</v>
      </c>
      <c r="P8" s="11">
        <v>209</v>
      </c>
      <c r="Q8" s="11">
        <v>263</v>
      </c>
      <c r="R8" s="11"/>
      <c r="S8" s="11">
        <v>154</v>
      </c>
      <c r="T8" s="11">
        <v>156</v>
      </c>
      <c r="U8" s="11">
        <v>82</v>
      </c>
      <c r="V8" s="11">
        <v>86</v>
      </c>
      <c r="W8" s="11">
        <v>64</v>
      </c>
      <c r="X8" s="11">
        <v>102</v>
      </c>
      <c r="Y8" s="11">
        <v>91</v>
      </c>
      <c r="Z8" s="11">
        <v>50</v>
      </c>
      <c r="AA8" s="11">
        <v>120</v>
      </c>
      <c r="AB8" s="11">
        <v>86</v>
      </c>
      <c r="AC8" s="11">
        <v>44</v>
      </c>
      <c r="AD8" s="11">
        <v>27</v>
      </c>
      <c r="AE8" s="11"/>
      <c r="AF8" s="11">
        <v>431</v>
      </c>
      <c r="AG8" s="11">
        <v>457</v>
      </c>
      <c r="AH8" s="11">
        <v>112</v>
      </c>
      <c r="AI8" s="11"/>
      <c r="AJ8" s="11">
        <v>253</v>
      </c>
      <c r="AK8" s="11">
        <v>340</v>
      </c>
      <c r="AL8" s="11">
        <v>100</v>
      </c>
      <c r="AM8" s="11"/>
      <c r="AN8" s="11">
        <v>232</v>
      </c>
      <c r="AO8" s="11">
        <v>197</v>
      </c>
      <c r="AP8" s="11">
        <v>238</v>
      </c>
      <c r="AQ8" s="11">
        <v>106</v>
      </c>
      <c r="AR8" s="11">
        <v>14</v>
      </c>
      <c r="AS8" s="11"/>
      <c r="AT8" s="11">
        <v>972</v>
      </c>
      <c r="AU8" s="11">
        <v>84</v>
      </c>
      <c r="AV8" s="11"/>
      <c r="AW8" s="11">
        <v>530</v>
      </c>
      <c r="AX8" s="11">
        <v>106</v>
      </c>
      <c r="AY8" s="11">
        <v>427</v>
      </c>
    </row>
    <row r="9" spans="2:51">
      <c r="B9" s="18" t="s">
        <v>133</v>
      </c>
      <c r="C9" s="17">
        <v>4.60525465090591E-2</v>
      </c>
      <c r="D9" s="17">
        <v>5.9996837102387297E-2</v>
      </c>
      <c r="E9" s="17">
        <v>3.2871738535134802E-2</v>
      </c>
      <c r="F9" s="17"/>
      <c r="G9" s="17">
        <v>1.4490290204707899E-2</v>
      </c>
      <c r="H9" s="17">
        <v>5.8889829183369199E-2</v>
      </c>
      <c r="I9" s="17">
        <v>6.9936256755011195E-2</v>
      </c>
      <c r="J9" s="17">
        <v>5.9697274489142402E-2</v>
      </c>
      <c r="K9" s="17">
        <v>2.2984484151657499E-2</v>
      </c>
      <c r="L9" s="17">
        <v>3.7918834676926499E-2</v>
      </c>
      <c r="M9" s="17"/>
      <c r="N9" s="17">
        <v>4.9279818638705203E-2</v>
      </c>
      <c r="O9" s="17">
        <v>6.0266261103558497E-2</v>
      </c>
      <c r="P9" s="17">
        <v>2.7074640165632002E-2</v>
      </c>
      <c r="Q9" s="17">
        <v>4.33650983898227E-2</v>
      </c>
      <c r="R9" s="17"/>
      <c r="S9" s="17">
        <v>5.3471205728137301E-2</v>
      </c>
      <c r="T9" s="17">
        <v>4.7516489295157997E-2</v>
      </c>
      <c r="U9" s="17">
        <v>6.0762757230103097E-2</v>
      </c>
      <c r="V9" s="17">
        <v>2.4519656201778602E-2</v>
      </c>
      <c r="W9" s="17">
        <v>1.35087594905618E-2</v>
      </c>
      <c r="X9" s="17">
        <v>1.0216016291891601E-2</v>
      </c>
      <c r="Y9" s="17">
        <v>4.5658475983501597E-2</v>
      </c>
      <c r="Z9" s="17">
        <v>2.0801630419901899E-2</v>
      </c>
      <c r="AA9" s="17">
        <v>6.5096245009322706E-2</v>
      </c>
      <c r="AB9" s="17">
        <v>4.3961644490493598E-2</v>
      </c>
      <c r="AC9" s="17">
        <v>6.6552831058641695E-2</v>
      </c>
      <c r="AD9" s="17">
        <v>0.16691992415191401</v>
      </c>
      <c r="AE9" s="17"/>
      <c r="AF9" s="17">
        <v>5.5245930838421199E-2</v>
      </c>
      <c r="AG9" s="17">
        <v>5.09846540426388E-2</v>
      </c>
      <c r="AH9" s="17">
        <v>1.6068058431215001E-2</v>
      </c>
      <c r="AI9" s="17"/>
      <c r="AJ9" s="17">
        <v>6.2820649395225206E-2</v>
      </c>
      <c r="AK9" s="17">
        <v>4.0752858716848903E-2</v>
      </c>
      <c r="AL9" s="17">
        <v>8.4058688420574595E-2</v>
      </c>
      <c r="AM9" s="17"/>
      <c r="AN9" s="17">
        <v>4.2905160922046798E-2</v>
      </c>
      <c r="AO9" s="17">
        <v>4.15998114838678E-2</v>
      </c>
      <c r="AP9" s="17">
        <v>2.5300406290885698E-2</v>
      </c>
      <c r="AQ9" s="17">
        <v>3.89708142507839E-2</v>
      </c>
      <c r="AR9" s="17">
        <v>0.30518053243514298</v>
      </c>
      <c r="AS9" s="17"/>
      <c r="AT9" s="17">
        <v>4.78729153634532E-2</v>
      </c>
      <c r="AU9" s="17">
        <v>2.8421798305368499E-2</v>
      </c>
      <c r="AV9" s="17"/>
      <c r="AW9" s="17">
        <v>5.6280471638776898E-2</v>
      </c>
      <c r="AX9" s="17">
        <v>4.7114460496112197E-2</v>
      </c>
      <c r="AY9" s="17">
        <v>3.30876742494624E-2</v>
      </c>
    </row>
    <row r="10" spans="2:51">
      <c r="B10" s="18" t="s">
        <v>134</v>
      </c>
      <c r="C10" s="17">
        <v>0.145443141792648</v>
      </c>
      <c r="D10" s="17">
        <v>0.16008014097742701</v>
      </c>
      <c r="E10" s="17">
        <v>0.13212737853266501</v>
      </c>
      <c r="F10" s="17"/>
      <c r="G10" s="17">
        <v>0.27754669304812402</v>
      </c>
      <c r="H10" s="17">
        <v>0.16204957987806101</v>
      </c>
      <c r="I10" s="17">
        <v>0.17839007518351499</v>
      </c>
      <c r="J10" s="17">
        <v>0.13809341266771499</v>
      </c>
      <c r="K10" s="17">
        <v>0.116389221817922</v>
      </c>
      <c r="L10" s="17">
        <v>8.6097900023477406E-2</v>
      </c>
      <c r="M10" s="17"/>
      <c r="N10" s="17">
        <v>0.14205454570780601</v>
      </c>
      <c r="O10" s="17">
        <v>0.13134805301121399</v>
      </c>
      <c r="P10" s="17">
        <v>0.173169904874373</v>
      </c>
      <c r="Q10" s="17">
        <v>0.14267704358462899</v>
      </c>
      <c r="R10" s="17"/>
      <c r="S10" s="17">
        <v>0.12881234851537801</v>
      </c>
      <c r="T10" s="17">
        <v>0.12981010384406899</v>
      </c>
      <c r="U10" s="17">
        <v>9.3893210563605597E-2</v>
      </c>
      <c r="V10" s="17">
        <v>0.114100518107782</v>
      </c>
      <c r="W10" s="17">
        <v>0.247043766416671</v>
      </c>
      <c r="X10" s="17">
        <v>0.216191912390542</v>
      </c>
      <c r="Y10" s="17">
        <v>0.14012814044747399</v>
      </c>
      <c r="Z10" s="17">
        <v>9.16008563064524E-2</v>
      </c>
      <c r="AA10" s="17">
        <v>0.166087747173882</v>
      </c>
      <c r="AB10" s="17">
        <v>0.12586547541354301</v>
      </c>
      <c r="AC10" s="17">
        <v>0.202521706142678</v>
      </c>
      <c r="AD10" s="17">
        <v>7.6683466600463601E-2</v>
      </c>
      <c r="AE10" s="17"/>
      <c r="AF10" s="17">
        <v>0.13244424841289501</v>
      </c>
      <c r="AG10" s="17">
        <v>0.14776352111018701</v>
      </c>
      <c r="AH10" s="17">
        <v>0.14618199753348399</v>
      </c>
      <c r="AI10" s="17"/>
      <c r="AJ10" s="17">
        <v>0.17003696858262499</v>
      </c>
      <c r="AK10" s="17">
        <v>0.16463944840026301</v>
      </c>
      <c r="AL10" s="17">
        <v>0.13872632352802799</v>
      </c>
      <c r="AM10" s="17"/>
      <c r="AN10" s="17">
        <v>0.14381798214070701</v>
      </c>
      <c r="AO10" s="17">
        <v>0.156188048838419</v>
      </c>
      <c r="AP10" s="17">
        <v>0.195156265535879</v>
      </c>
      <c r="AQ10" s="17">
        <v>0.129236063228517</v>
      </c>
      <c r="AR10" s="17">
        <v>0.19670962450160001</v>
      </c>
      <c r="AS10" s="17"/>
      <c r="AT10" s="17">
        <v>0.13590640902393</v>
      </c>
      <c r="AU10" s="17">
        <v>0.25593880374551697</v>
      </c>
      <c r="AV10" s="17"/>
      <c r="AW10" s="17">
        <v>0.13926176401335499</v>
      </c>
      <c r="AX10" s="17">
        <v>0.25293203123090702</v>
      </c>
      <c r="AY10" s="17">
        <v>0.12653491749438001</v>
      </c>
    </row>
    <row r="11" spans="2:51">
      <c r="B11" s="18" t="s">
        <v>135</v>
      </c>
      <c r="C11" s="17">
        <v>0.37331583187946799</v>
      </c>
      <c r="D11" s="17">
        <v>0.38227768845525201</v>
      </c>
      <c r="E11" s="17">
        <v>0.36668470366502998</v>
      </c>
      <c r="F11" s="17"/>
      <c r="G11" s="17">
        <v>0.32658520009229902</v>
      </c>
      <c r="H11" s="17">
        <v>0.407140108546999</v>
      </c>
      <c r="I11" s="17">
        <v>0.32723693459136299</v>
      </c>
      <c r="J11" s="17">
        <v>0.37898959787771602</v>
      </c>
      <c r="K11" s="17">
        <v>0.39168722440012899</v>
      </c>
      <c r="L11" s="17">
        <v>0.38739723494268702</v>
      </c>
      <c r="M11" s="17"/>
      <c r="N11" s="17">
        <v>0.36426626004928903</v>
      </c>
      <c r="O11" s="17">
        <v>0.35203336838112598</v>
      </c>
      <c r="P11" s="17">
        <v>0.371475971722738</v>
      </c>
      <c r="Q11" s="17">
        <v>0.40530170469589299</v>
      </c>
      <c r="R11" s="17"/>
      <c r="S11" s="17">
        <v>0.31944935041785499</v>
      </c>
      <c r="T11" s="17">
        <v>0.39961466520105698</v>
      </c>
      <c r="U11" s="17">
        <v>0.36575156978284601</v>
      </c>
      <c r="V11" s="17">
        <v>0.47737028012013499</v>
      </c>
      <c r="W11" s="17">
        <v>0.35023678405264802</v>
      </c>
      <c r="X11" s="17">
        <v>0.38950949585288103</v>
      </c>
      <c r="Y11" s="17">
        <v>0.39549156480363901</v>
      </c>
      <c r="Z11" s="17">
        <v>0.41823183398053398</v>
      </c>
      <c r="AA11" s="17">
        <v>0.38707768609566401</v>
      </c>
      <c r="AB11" s="17">
        <v>0.32487018517572303</v>
      </c>
      <c r="AC11" s="17">
        <v>0.31048171777885403</v>
      </c>
      <c r="AD11" s="17">
        <v>0.25088230722918797</v>
      </c>
      <c r="AE11" s="17"/>
      <c r="AF11" s="17">
        <v>0.36218056182422098</v>
      </c>
      <c r="AG11" s="17">
        <v>0.358188662337938</v>
      </c>
      <c r="AH11" s="17">
        <v>0.50135118400890699</v>
      </c>
      <c r="AI11" s="17"/>
      <c r="AJ11" s="17">
        <v>0.38133770742383299</v>
      </c>
      <c r="AK11" s="17">
        <v>0.38021064460807202</v>
      </c>
      <c r="AL11" s="17">
        <v>0.37914633482195098</v>
      </c>
      <c r="AM11" s="17"/>
      <c r="AN11" s="17">
        <v>0.36164950634639298</v>
      </c>
      <c r="AO11" s="17">
        <v>0.39625652545650297</v>
      </c>
      <c r="AP11" s="17">
        <v>0.36730801098106802</v>
      </c>
      <c r="AQ11" s="17">
        <v>0.385319303754729</v>
      </c>
      <c r="AR11" s="17">
        <v>0.21612925966771701</v>
      </c>
      <c r="AS11" s="17"/>
      <c r="AT11" s="17">
        <v>0.37940044083919899</v>
      </c>
      <c r="AU11" s="17">
        <v>0.28071264164986598</v>
      </c>
      <c r="AV11" s="17"/>
      <c r="AW11" s="17">
        <v>0.369081375418085</v>
      </c>
      <c r="AX11" s="17">
        <v>0.35057213243677299</v>
      </c>
      <c r="AY11" s="17">
        <v>0.38419982137439801</v>
      </c>
    </row>
    <row r="12" spans="2:51">
      <c r="B12" s="18" t="s">
        <v>136</v>
      </c>
      <c r="C12" s="17">
        <v>0.123947744332763</v>
      </c>
      <c r="D12" s="17">
        <v>0.12793138765818901</v>
      </c>
      <c r="E12" s="17">
        <v>0.12077531996492399</v>
      </c>
      <c r="F12" s="17"/>
      <c r="G12" s="17">
        <v>0.16421561218822001</v>
      </c>
      <c r="H12" s="17">
        <v>9.7949592067642297E-2</v>
      </c>
      <c r="I12" s="17">
        <v>0.16527938637303699</v>
      </c>
      <c r="J12" s="17">
        <v>0.15084124106650201</v>
      </c>
      <c r="K12" s="17">
        <v>7.6269681257902497E-2</v>
      </c>
      <c r="L12" s="17">
        <v>0.107491789118453</v>
      </c>
      <c r="M12" s="17"/>
      <c r="N12" s="17">
        <v>0.12891859050850599</v>
      </c>
      <c r="O12" s="17">
        <v>0.117889142104386</v>
      </c>
      <c r="P12" s="17">
        <v>0.157899623671794</v>
      </c>
      <c r="Q12" s="17">
        <v>0.10124119072641</v>
      </c>
      <c r="R12" s="17"/>
      <c r="S12" s="17">
        <v>0.218040569816811</v>
      </c>
      <c r="T12" s="17">
        <v>0.103857083444028</v>
      </c>
      <c r="U12" s="17">
        <v>0.124206136413069</v>
      </c>
      <c r="V12" s="17">
        <v>9.3381618263608496E-2</v>
      </c>
      <c r="W12" s="17">
        <v>0.11774947697136499</v>
      </c>
      <c r="X12" s="17">
        <v>0.116173427717969</v>
      </c>
      <c r="Y12" s="17">
        <v>0.11634998421751799</v>
      </c>
      <c r="Z12" s="17">
        <v>7.2571731258868205E-2</v>
      </c>
      <c r="AA12" s="17">
        <v>0.100692579576918</v>
      </c>
      <c r="AB12" s="17">
        <v>0.136338025387721</v>
      </c>
      <c r="AC12" s="17">
        <v>9.3819955228569493E-2</v>
      </c>
      <c r="AD12" s="17">
        <v>7.9767863201795297E-2</v>
      </c>
      <c r="AE12" s="17"/>
      <c r="AF12" s="17">
        <v>0.11899197228849601</v>
      </c>
      <c r="AG12" s="17">
        <v>0.13299013560210701</v>
      </c>
      <c r="AH12" s="17">
        <v>9.0145416556326199E-2</v>
      </c>
      <c r="AI12" s="17"/>
      <c r="AJ12" s="17">
        <v>0.11464407023055601</v>
      </c>
      <c r="AK12" s="17">
        <v>0.148147465912672</v>
      </c>
      <c r="AL12" s="17">
        <v>0.11463227052264</v>
      </c>
      <c r="AM12" s="17"/>
      <c r="AN12" s="17">
        <v>0.114444574168381</v>
      </c>
      <c r="AO12" s="17">
        <v>0.114972329498329</v>
      </c>
      <c r="AP12" s="17">
        <v>0.12836273141586499</v>
      </c>
      <c r="AQ12" s="17">
        <v>0.152214793668285</v>
      </c>
      <c r="AR12" s="17">
        <v>0.22209104552008499</v>
      </c>
      <c r="AS12" s="17"/>
      <c r="AT12" s="17">
        <v>0.117915360308206</v>
      </c>
      <c r="AU12" s="17">
        <v>0.20240291558367399</v>
      </c>
      <c r="AV12" s="17"/>
      <c r="AW12" s="17">
        <v>0.13256686505769999</v>
      </c>
      <c r="AX12" s="17">
        <v>8.7679590659223899E-2</v>
      </c>
      <c r="AY12" s="17">
        <v>0.122213633356799</v>
      </c>
    </row>
    <row r="13" spans="2:51">
      <c r="B13" s="18" t="s">
        <v>137</v>
      </c>
      <c r="C13" s="17">
        <v>3.8548661912867599E-2</v>
      </c>
      <c r="D13" s="17">
        <v>5.3289712703005199E-2</v>
      </c>
      <c r="E13" s="17">
        <v>2.2522148268112701E-2</v>
      </c>
      <c r="F13" s="17"/>
      <c r="G13" s="17">
        <v>3.4394216224097302E-2</v>
      </c>
      <c r="H13" s="17">
        <v>4.82262902229635E-2</v>
      </c>
      <c r="I13" s="17">
        <v>5.0394971256956397E-2</v>
      </c>
      <c r="J13" s="17">
        <v>3.83618788231306E-2</v>
      </c>
      <c r="K13" s="17">
        <v>4.3294718701967098E-2</v>
      </c>
      <c r="L13" s="17">
        <v>2.2303921971354401E-2</v>
      </c>
      <c r="M13" s="17"/>
      <c r="N13" s="17">
        <v>3.8968981938406998E-2</v>
      </c>
      <c r="O13" s="17">
        <v>4.5011873532549297E-2</v>
      </c>
      <c r="P13" s="17">
        <v>2.8607267034590499E-2</v>
      </c>
      <c r="Q13" s="17">
        <v>4.0035932890715303E-2</v>
      </c>
      <c r="R13" s="17"/>
      <c r="S13" s="17">
        <v>3.02577986850593E-2</v>
      </c>
      <c r="T13" s="17">
        <v>5.09535707093745E-2</v>
      </c>
      <c r="U13" s="17">
        <v>7.47869213259824E-2</v>
      </c>
      <c r="V13" s="17">
        <v>0</v>
      </c>
      <c r="W13" s="17">
        <v>4.00756596302222E-2</v>
      </c>
      <c r="X13" s="17">
        <v>1.9742623488914202E-2</v>
      </c>
      <c r="Y13" s="17">
        <v>4.3718725475622798E-2</v>
      </c>
      <c r="Z13" s="17">
        <v>3.49351379680162E-2</v>
      </c>
      <c r="AA13" s="17">
        <v>2.0551903803044599E-2</v>
      </c>
      <c r="AB13" s="17">
        <v>6.1204797768784097E-2</v>
      </c>
      <c r="AC13" s="17">
        <v>7.4867027863821406E-2</v>
      </c>
      <c r="AD13" s="17">
        <v>3.1353790432476297E-2</v>
      </c>
      <c r="AE13" s="17"/>
      <c r="AF13" s="17">
        <v>5.3903743315903203E-2</v>
      </c>
      <c r="AG13" s="17">
        <v>3.4744672868465699E-2</v>
      </c>
      <c r="AH13" s="17">
        <v>6.6961383804952099E-3</v>
      </c>
      <c r="AI13" s="17"/>
      <c r="AJ13" s="17">
        <v>3.3999013126997497E-2</v>
      </c>
      <c r="AK13" s="17">
        <v>4.5760824780574201E-2</v>
      </c>
      <c r="AL13" s="17">
        <v>3.1369539390238399E-2</v>
      </c>
      <c r="AM13" s="17"/>
      <c r="AN13" s="17">
        <v>5.7589545317619902E-2</v>
      </c>
      <c r="AO13" s="17">
        <v>1.9707949048790498E-2</v>
      </c>
      <c r="AP13" s="17">
        <v>2.7582751607279601E-2</v>
      </c>
      <c r="AQ13" s="17">
        <v>6.2820904674408706E-2</v>
      </c>
      <c r="AR13" s="17">
        <v>0</v>
      </c>
      <c r="AS13" s="17"/>
      <c r="AT13" s="17">
        <v>3.7953891954205302E-2</v>
      </c>
      <c r="AU13" s="17">
        <v>4.8190862862597397E-2</v>
      </c>
      <c r="AV13" s="17"/>
      <c r="AW13" s="17">
        <v>3.7443740174083799E-2</v>
      </c>
      <c r="AX13" s="17">
        <v>3.83711105932764E-2</v>
      </c>
      <c r="AY13" s="17">
        <v>3.9964796085597901E-2</v>
      </c>
    </row>
    <row r="14" spans="2:51">
      <c r="B14" s="18" t="s">
        <v>119</v>
      </c>
      <c r="C14" s="17">
        <v>0.27269207357319403</v>
      </c>
      <c r="D14" s="17">
        <v>0.21642423310374001</v>
      </c>
      <c r="E14" s="17">
        <v>0.32501871103413299</v>
      </c>
      <c r="F14" s="17"/>
      <c r="G14" s="17">
        <v>0.182767988242552</v>
      </c>
      <c r="H14" s="17">
        <v>0.225744600100966</v>
      </c>
      <c r="I14" s="17">
        <v>0.208762375840118</v>
      </c>
      <c r="J14" s="17">
        <v>0.234016595075793</v>
      </c>
      <c r="K14" s="17">
        <v>0.34937466967042202</v>
      </c>
      <c r="L14" s="17">
        <v>0.35879031926710098</v>
      </c>
      <c r="M14" s="17"/>
      <c r="N14" s="17">
        <v>0.27651180315728702</v>
      </c>
      <c r="O14" s="17">
        <v>0.293451301867167</v>
      </c>
      <c r="P14" s="17">
        <v>0.24177259253087199</v>
      </c>
      <c r="Q14" s="17">
        <v>0.26737902971252903</v>
      </c>
      <c r="R14" s="17"/>
      <c r="S14" s="17">
        <v>0.249968726836759</v>
      </c>
      <c r="T14" s="17">
        <v>0.26824808750631401</v>
      </c>
      <c r="U14" s="17">
        <v>0.28059940468439398</v>
      </c>
      <c r="V14" s="17">
        <v>0.29062792730669601</v>
      </c>
      <c r="W14" s="17">
        <v>0.23138555343853101</v>
      </c>
      <c r="X14" s="17">
        <v>0.248166524257802</v>
      </c>
      <c r="Y14" s="17">
        <v>0.25865310907224498</v>
      </c>
      <c r="Z14" s="17">
        <v>0.361858810066227</v>
      </c>
      <c r="AA14" s="17">
        <v>0.26049383834116902</v>
      </c>
      <c r="AB14" s="17">
        <v>0.30775987176373498</v>
      </c>
      <c r="AC14" s="17">
        <v>0.25175676192743501</v>
      </c>
      <c r="AD14" s="17">
        <v>0.39439264838416299</v>
      </c>
      <c r="AE14" s="17"/>
      <c r="AF14" s="17">
        <v>0.277233543320063</v>
      </c>
      <c r="AG14" s="17">
        <v>0.27532835403866301</v>
      </c>
      <c r="AH14" s="17">
        <v>0.23955720508957301</v>
      </c>
      <c r="AI14" s="17"/>
      <c r="AJ14" s="17">
        <v>0.237161591240764</v>
      </c>
      <c r="AK14" s="17">
        <v>0.22048875758156999</v>
      </c>
      <c r="AL14" s="17">
        <v>0.25206684331656698</v>
      </c>
      <c r="AM14" s="17"/>
      <c r="AN14" s="17">
        <v>0.27959323110485201</v>
      </c>
      <c r="AO14" s="17">
        <v>0.27127533567409001</v>
      </c>
      <c r="AP14" s="17">
        <v>0.25628983416902301</v>
      </c>
      <c r="AQ14" s="17">
        <v>0.23143812042327599</v>
      </c>
      <c r="AR14" s="17">
        <v>5.9889537875454701E-2</v>
      </c>
      <c r="AS14" s="17"/>
      <c r="AT14" s="17">
        <v>0.28095098251100598</v>
      </c>
      <c r="AU14" s="17">
        <v>0.184332977852978</v>
      </c>
      <c r="AV14" s="17"/>
      <c r="AW14" s="17">
        <v>0.26536578369800001</v>
      </c>
      <c r="AX14" s="17">
        <v>0.22333067458370701</v>
      </c>
      <c r="AY14" s="17">
        <v>0.293999157439364</v>
      </c>
    </row>
    <row r="15" spans="2:51">
      <c r="B15" s="18" t="s">
        <v>138</v>
      </c>
      <c r="C15" s="21">
        <v>0.19149568830170699</v>
      </c>
      <c r="D15" s="21">
        <v>0.220076978079814</v>
      </c>
      <c r="E15" s="21">
        <v>0.16499911706779999</v>
      </c>
      <c r="F15" s="21"/>
      <c r="G15" s="21">
        <v>0.29203698325283201</v>
      </c>
      <c r="H15" s="21">
        <v>0.22093940906143</v>
      </c>
      <c r="I15" s="21">
        <v>0.24832633193852599</v>
      </c>
      <c r="J15" s="21">
        <v>0.19779068715685799</v>
      </c>
      <c r="K15" s="21">
        <v>0.13937370596957899</v>
      </c>
      <c r="L15" s="21">
        <v>0.124016734700404</v>
      </c>
      <c r="M15" s="21"/>
      <c r="N15" s="21">
        <v>0.19133436434651099</v>
      </c>
      <c r="O15" s="21">
        <v>0.19161431411477201</v>
      </c>
      <c r="P15" s="21">
        <v>0.200244545040005</v>
      </c>
      <c r="Q15" s="21">
        <v>0.18604214197445201</v>
      </c>
      <c r="R15" s="21"/>
      <c r="S15" s="21">
        <v>0.182283554243515</v>
      </c>
      <c r="T15" s="21">
        <v>0.177326593139227</v>
      </c>
      <c r="U15" s="21">
        <v>0.15465596779370899</v>
      </c>
      <c r="V15" s="21">
        <v>0.138620174309561</v>
      </c>
      <c r="W15" s="21">
        <v>0.26055252590723299</v>
      </c>
      <c r="X15" s="21">
        <v>0.22640792868243301</v>
      </c>
      <c r="Y15" s="21">
        <v>0.18578661643097499</v>
      </c>
      <c r="Z15" s="21">
        <v>0.112402486726354</v>
      </c>
      <c r="AA15" s="21">
        <v>0.23118399218320501</v>
      </c>
      <c r="AB15" s="21">
        <v>0.16982711990403601</v>
      </c>
      <c r="AC15" s="21">
        <v>0.26907453720132002</v>
      </c>
      <c r="AD15" s="21">
        <v>0.243603390752377</v>
      </c>
      <c r="AE15" s="21"/>
      <c r="AF15" s="21">
        <v>0.18769017925131701</v>
      </c>
      <c r="AG15" s="21">
        <v>0.198748175152826</v>
      </c>
      <c r="AH15" s="21">
        <v>0.16225005596469899</v>
      </c>
      <c r="AI15" s="21"/>
      <c r="AJ15" s="21">
        <v>0.23285761797785001</v>
      </c>
      <c r="AK15" s="21">
        <v>0.20539230711711201</v>
      </c>
      <c r="AL15" s="21">
        <v>0.22278501194860301</v>
      </c>
      <c r="AM15" s="21"/>
      <c r="AN15" s="21">
        <v>0.186723143062754</v>
      </c>
      <c r="AO15" s="21">
        <v>0.19778786032228701</v>
      </c>
      <c r="AP15" s="21">
        <v>0.22045667182676501</v>
      </c>
      <c r="AQ15" s="21">
        <v>0.16820687747930099</v>
      </c>
      <c r="AR15" s="21">
        <v>0.50189015693674299</v>
      </c>
      <c r="AS15" s="21"/>
      <c r="AT15" s="21">
        <v>0.18377932438738301</v>
      </c>
      <c r="AU15" s="21">
        <v>0.28436060205088498</v>
      </c>
      <c r="AV15" s="21"/>
      <c r="AW15" s="21">
        <v>0.195542235652131</v>
      </c>
      <c r="AX15" s="21">
        <v>0.30004649172701903</v>
      </c>
      <c r="AY15" s="21">
        <v>0.159622591743842</v>
      </c>
    </row>
    <row r="16" spans="2:51">
      <c r="B16" s="18" t="s">
        <v>139</v>
      </c>
      <c r="C16" s="21">
        <v>0.162496406245631</v>
      </c>
      <c r="D16" s="21">
        <v>0.18122110036119399</v>
      </c>
      <c r="E16" s="21">
        <v>0.14329746823303699</v>
      </c>
      <c r="F16" s="21"/>
      <c r="G16" s="21">
        <v>0.198609828412317</v>
      </c>
      <c r="H16" s="21">
        <v>0.14617588229060599</v>
      </c>
      <c r="I16" s="21">
        <v>0.21567435762999301</v>
      </c>
      <c r="J16" s="21">
        <v>0.18920311988963301</v>
      </c>
      <c r="K16" s="21">
        <v>0.11956439995987</v>
      </c>
      <c r="L16" s="21">
        <v>0.129795711089808</v>
      </c>
      <c r="M16" s="21"/>
      <c r="N16" s="21">
        <v>0.16788757244691299</v>
      </c>
      <c r="O16" s="21">
        <v>0.16290101563693599</v>
      </c>
      <c r="P16" s="21">
        <v>0.18650689070638499</v>
      </c>
      <c r="Q16" s="21">
        <v>0.14127712361712499</v>
      </c>
      <c r="R16" s="21"/>
      <c r="S16" s="21">
        <v>0.24829836850187001</v>
      </c>
      <c r="T16" s="21">
        <v>0.15481065415340201</v>
      </c>
      <c r="U16" s="21">
        <v>0.19899305773905099</v>
      </c>
      <c r="V16" s="21">
        <v>9.3381618263608496E-2</v>
      </c>
      <c r="W16" s="21">
        <v>0.15782513660158701</v>
      </c>
      <c r="X16" s="21">
        <v>0.13591605120688299</v>
      </c>
      <c r="Y16" s="21">
        <v>0.16006870969314099</v>
      </c>
      <c r="Z16" s="21">
        <v>0.107506869226884</v>
      </c>
      <c r="AA16" s="21">
        <v>0.12124448337996201</v>
      </c>
      <c r="AB16" s="21">
        <v>0.19754282315650501</v>
      </c>
      <c r="AC16" s="21">
        <v>0.168686983092391</v>
      </c>
      <c r="AD16" s="21">
        <v>0.111121653634272</v>
      </c>
      <c r="AE16" s="21"/>
      <c r="AF16" s="21">
        <v>0.17289571560439901</v>
      </c>
      <c r="AG16" s="21">
        <v>0.16773480847057301</v>
      </c>
      <c r="AH16" s="21">
        <v>9.6841554936821395E-2</v>
      </c>
      <c r="AI16" s="21"/>
      <c r="AJ16" s="21">
        <v>0.148643083357553</v>
      </c>
      <c r="AK16" s="21">
        <v>0.193908290693246</v>
      </c>
      <c r="AL16" s="21">
        <v>0.146001809912879</v>
      </c>
      <c r="AM16" s="21"/>
      <c r="AN16" s="21">
        <v>0.172034119486001</v>
      </c>
      <c r="AO16" s="21">
        <v>0.13468027854712</v>
      </c>
      <c r="AP16" s="21">
        <v>0.15594548302314401</v>
      </c>
      <c r="AQ16" s="21">
        <v>0.21503569834269401</v>
      </c>
      <c r="AR16" s="21">
        <v>0.22209104552008499</v>
      </c>
      <c r="AS16" s="21"/>
      <c r="AT16" s="21">
        <v>0.155869252262411</v>
      </c>
      <c r="AU16" s="21">
        <v>0.25059377844627101</v>
      </c>
      <c r="AV16" s="21"/>
      <c r="AW16" s="21">
        <v>0.17001060523178399</v>
      </c>
      <c r="AX16" s="21">
        <v>0.12605070125250001</v>
      </c>
      <c r="AY16" s="21">
        <v>0.16217842944239699</v>
      </c>
    </row>
    <row r="17" spans="2:51">
      <c r="B17" s="18" t="s">
        <v>140</v>
      </c>
      <c r="C17" s="22">
        <v>2.8999282056075999E-2</v>
      </c>
      <c r="D17" s="22">
        <v>3.88558777186198E-2</v>
      </c>
      <c r="E17" s="22">
        <v>2.1701648834763599E-2</v>
      </c>
      <c r="F17" s="22"/>
      <c r="G17" s="22">
        <v>9.3427154840514601E-2</v>
      </c>
      <c r="H17" s="22">
        <v>7.4763526770824207E-2</v>
      </c>
      <c r="I17" s="22">
        <v>3.2651974308532401E-2</v>
      </c>
      <c r="J17" s="22">
        <v>8.5875672672250398E-3</v>
      </c>
      <c r="K17" s="22">
        <v>1.9809306009709399E-2</v>
      </c>
      <c r="L17" s="22">
        <v>-5.7789763894040003E-3</v>
      </c>
      <c r="M17" s="22"/>
      <c r="N17" s="22">
        <v>2.34467918995977E-2</v>
      </c>
      <c r="O17" s="22">
        <v>2.8713298477836401E-2</v>
      </c>
      <c r="P17" s="22">
        <v>1.37376543336203E-2</v>
      </c>
      <c r="Q17" s="22">
        <v>4.47650183573267E-2</v>
      </c>
      <c r="R17" s="22"/>
      <c r="S17" s="22">
        <v>-6.60148142583553E-2</v>
      </c>
      <c r="T17" s="22">
        <v>2.2515938985825001E-2</v>
      </c>
      <c r="U17" s="22">
        <v>-4.4337089945342599E-2</v>
      </c>
      <c r="V17" s="22">
        <v>4.5238556045952498E-2</v>
      </c>
      <c r="W17" s="22">
        <v>0.102727389305646</v>
      </c>
      <c r="X17" s="22">
        <v>9.049187747555E-2</v>
      </c>
      <c r="Y17" s="22">
        <v>2.57179067378344E-2</v>
      </c>
      <c r="Z17" s="22">
        <v>4.8956174994698003E-3</v>
      </c>
      <c r="AA17" s="22">
        <v>0.10993950880324301</v>
      </c>
      <c r="AB17" s="22">
        <v>-2.7715703252468402E-2</v>
      </c>
      <c r="AC17" s="22">
        <v>0.10038755410892899</v>
      </c>
      <c r="AD17" s="22">
        <v>0.13248173711810601</v>
      </c>
      <c r="AE17" s="22"/>
      <c r="AF17" s="22">
        <v>1.47944636469173E-2</v>
      </c>
      <c r="AG17" s="22">
        <v>3.1013366682252901E-2</v>
      </c>
      <c r="AH17" s="22">
        <v>6.54085010278775E-2</v>
      </c>
      <c r="AI17" s="22"/>
      <c r="AJ17" s="22">
        <v>8.4214534620296599E-2</v>
      </c>
      <c r="AK17" s="22">
        <v>1.14840164238656E-2</v>
      </c>
      <c r="AL17" s="22">
        <v>7.6783202035723794E-2</v>
      </c>
      <c r="AM17" s="22"/>
      <c r="AN17" s="22">
        <v>1.46890235767527E-2</v>
      </c>
      <c r="AO17" s="22">
        <v>6.3107581775167398E-2</v>
      </c>
      <c r="AP17" s="22">
        <v>6.4511188803620695E-2</v>
      </c>
      <c r="AQ17" s="22">
        <v>-4.68288208633931E-2</v>
      </c>
      <c r="AR17" s="22">
        <v>0.27979911141665798</v>
      </c>
      <c r="AS17" s="22"/>
      <c r="AT17" s="22">
        <v>2.79100721249721E-2</v>
      </c>
      <c r="AU17" s="22">
        <v>3.3766823604614103E-2</v>
      </c>
      <c r="AV17" s="22"/>
      <c r="AW17" s="22">
        <v>2.5531630420347701E-2</v>
      </c>
      <c r="AX17" s="22">
        <v>0.17399579047451899</v>
      </c>
      <c r="AY17" s="22">
        <v>-2.55583769855444E-3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754</v>
      </c>
      <c r="E2" s="32"/>
      <c r="F2" s="32"/>
      <c r="G2" s="32"/>
    </row>
    <row r="6" spans="2:7" ht="50.1" customHeight="1">
      <c r="B6" s="20" t="s">
        <v>70</v>
      </c>
      <c r="C6" s="20" t="s">
        <v>699</v>
      </c>
      <c r="D6" s="20" t="s">
        <v>700</v>
      </c>
      <c r="E6" s="20" t="s">
        <v>755</v>
      </c>
      <c r="F6" s="20" t="s">
        <v>756</v>
      </c>
    </row>
    <row r="7" spans="2:7">
      <c r="B7" s="18" t="s">
        <v>133</v>
      </c>
      <c r="C7" s="17">
        <v>0.10018396483169099</v>
      </c>
      <c r="D7" s="17">
        <v>9.9099519659925001E-2</v>
      </c>
      <c r="E7" s="17">
        <v>0.116971660583919</v>
      </c>
      <c r="F7" s="17">
        <v>5.19618237165657E-2</v>
      </c>
    </row>
    <row r="8" spans="2:7">
      <c r="B8" s="18" t="s">
        <v>134</v>
      </c>
      <c r="C8" s="17">
        <v>0.37456364218458099</v>
      </c>
      <c r="D8" s="17">
        <v>0.37656616760404699</v>
      </c>
      <c r="E8" s="17">
        <v>0.28551665161085199</v>
      </c>
      <c r="F8" s="17">
        <v>0.22412348533780099</v>
      </c>
    </row>
    <row r="9" spans="2:7">
      <c r="B9" s="18" t="s">
        <v>135</v>
      </c>
      <c r="C9" s="17">
        <v>0.32951450392040499</v>
      </c>
      <c r="D9" s="17">
        <v>0.26604517326620503</v>
      </c>
      <c r="E9" s="17">
        <v>0.32252012659212498</v>
      </c>
      <c r="F9" s="17">
        <v>0.34450413272004099</v>
      </c>
    </row>
    <row r="10" spans="2:7">
      <c r="B10" s="18" t="s">
        <v>136</v>
      </c>
      <c r="C10" s="17">
        <v>9.1886686204162196E-2</v>
      </c>
      <c r="D10" s="17">
        <v>0.13556148759650899</v>
      </c>
      <c r="E10" s="17">
        <v>0.166233299643962</v>
      </c>
      <c r="F10" s="17">
        <v>0.20505802258498701</v>
      </c>
    </row>
    <row r="11" spans="2:7">
      <c r="B11" s="18" t="s">
        <v>137</v>
      </c>
      <c r="C11" s="17">
        <v>4.0907323880006299E-2</v>
      </c>
      <c r="D11" s="17">
        <v>7.4250924243394203E-2</v>
      </c>
      <c r="E11" s="17">
        <v>4.3952531213280001E-2</v>
      </c>
      <c r="F11" s="17">
        <v>0.11215388356320199</v>
      </c>
    </row>
    <row r="12" spans="2:7">
      <c r="B12" s="18" t="s">
        <v>119</v>
      </c>
      <c r="C12" s="17">
        <v>6.2943878979154794E-2</v>
      </c>
      <c r="D12" s="17">
        <v>4.8476727629920197E-2</v>
      </c>
      <c r="E12" s="17">
        <v>6.4805730355861194E-2</v>
      </c>
      <c r="F12" s="17">
        <v>6.2198652077403702E-2</v>
      </c>
    </row>
    <row r="13" spans="2:7">
      <c r="B13" s="23" t="s">
        <v>138</v>
      </c>
      <c r="C13" s="21">
        <v>0.474747607016272</v>
      </c>
      <c r="D13" s="21">
        <v>0.47566568726397201</v>
      </c>
      <c r="E13" s="21">
        <v>0.40248831219477099</v>
      </c>
      <c r="F13" s="21">
        <v>0.27608530905436601</v>
      </c>
    </row>
    <row r="14" spans="2:7">
      <c r="B14" s="23" t="s">
        <v>139</v>
      </c>
      <c r="C14" s="21">
        <v>0.132794010084168</v>
      </c>
      <c r="D14" s="21">
        <v>0.20981241183990301</v>
      </c>
      <c r="E14" s="21">
        <v>0.21018583085724199</v>
      </c>
      <c r="F14" s="21">
        <v>0.317211906148189</v>
      </c>
    </row>
    <row r="15" spans="2:7">
      <c r="B15" s="23" t="s">
        <v>140</v>
      </c>
      <c r="C15" s="22">
        <v>0.34195359693210298</v>
      </c>
      <c r="D15" s="22">
        <v>0.26585327542407</v>
      </c>
      <c r="E15" s="22">
        <v>0.192302481337529</v>
      </c>
      <c r="F15" s="22">
        <v>-4.1126597093822603E-2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460</v>
      </c>
      <c r="E7" s="10">
        <v>569</v>
      </c>
      <c r="F7" s="10"/>
      <c r="G7" s="10">
        <v>89</v>
      </c>
      <c r="H7" s="10">
        <v>158</v>
      </c>
      <c r="I7" s="10">
        <v>164</v>
      </c>
      <c r="J7" s="10">
        <v>167</v>
      </c>
      <c r="K7" s="10">
        <v>197</v>
      </c>
      <c r="L7" s="10">
        <v>258</v>
      </c>
      <c r="M7" s="10"/>
      <c r="N7" s="10">
        <v>293</v>
      </c>
      <c r="O7" s="10">
        <v>301</v>
      </c>
      <c r="P7" s="10">
        <v>187</v>
      </c>
      <c r="Q7" s="10">
        <v>246</v>
      </c>
      <c r="R7" s="10"/>
      <c r="S7" s="10">
        <v>108</v>
      </c>
      <c r="T7" s="10">
        <v>130</v>
      </c>
      <c r="U7" s="10">
        <v>108</v>
      </c>
      <c r="V7" s="10">
        <v>104</v>
      </c>
      <c r="W7" s="10">
        <v>89</v>
      </c>
      <c r="X7" s="10">
        <v>73</v>
      </c>
      <c r="Y7" s="10">
        <v>93</v>
      </c>
      <c r="Z7" s="10">
        <v>43</v>
      </c>
      <c r="AA7" s="10">
        <v>124</v>
      </c>
      <c r="AB7" s="10">
        <v>90</v>
      </c>
      <c r="AC7" s="10">
        <v>49</v>
      </c>
      <c r="AD7" s="10">
        <v>22</v>
      </c>
      <c r="AE7" s="10"/>
      <c r="AF7" s="10">
        <v>405</v>
      </c>
      <c r="AG7" s="10">
        <v>454</v>
      </c>
      <c r="AH7" s="10">
        <v>108</v>
      </c>
      <c r="AI7" s="10"/>
      <c r="AJ7" s="10">
        <v>245</v>
      </c>
      <c r="AK7" s="10">
        <v>314</v>
      </c>
      <c r="AL7" s="10">
        <v>103</v>
      </c>
      <c r="AM7" s="10"/>
      <c r="AN7" s="10">
        <v>201</v>
      </c>
      <c r="AO7" s="10">
        <v>175</v>
      </c>
      <c r="AP7" s="10">
        <v>260</v>
      </c>
      <c r="AQ7" s="10">
        <v>110</v>
      </c>
      <c r="AR7" s="10">
        <v>15</v>
      </c>
      <c r="AS7" s="10"/>
      <c r="AT7" s="10">
        <v>945</v>
      </c>
      <c r="AU7" s="10">
        <v>81</v>
      </c>
      <c r="AV7" s="10"/>
      <c r="AW7" s="10">
        <v>483</v>
      </c>
      <c r="AX7" s="10">
        <v>122</v>
      </c>
      <c r="AY7" s="10">
        <v>428</v>
      </c>
    </row>
    <row r="8" spans="2:51" ht="30" customHeight="1">
      <c r="B8" s="11" t="s">
        <v>112</v>
      </c>
      <c r="C8" s="11">
        <v>1037</v>
      </c>
      <c r="D8" s="11">
        <v>478</v>
      </c>
      <c r="E8" s="11">
        <v>555</v>
      </c>
      <c r="F8" s="11"/>
      <c r="G8" s="11">
        <v>102</v>
      </c>
      <c r="H8" s="11">
        <v>190</v>
      </c>
      <c r="I8" s="11">
        <v>188</v>
      </c>
      <c r="J8" s="11">
        <v>162</v>
      </c>
      <c r="K8" s="11">
        <v>162</v>
      </c>
      <c r="L8" s="11">
        <v>233</v>
      </c>
      <c r="M8" s="11"/>
      <c r="N8" s="11">
        <v>269</v>
      </c>
      <c r="O8" s="11">
        <v>277</v>
      </c>
      <c r="P8" s="11">
        <v>221</v>
      </c>
      <c r="Q8" s="11">
        <v>264</v>
      </c>
      <c r="R8" s="11"/>
      <c r="S8" s="11">
        <v>130</v>
      </c>
      <c r="T8" s="11">
        <v>123</v>
      </c>
      <c r="U8" s="11">
        <v>96</v>
      </c>
      <c r="V8" s="11">
        <v>113</v>
      </c>
      <c r="W8" s="11">
        <v>87</v>
      </c>
      <c r="X8" s="11">
        <v>80</v>
      </c>
      <c r="Y8" s="11">
        <v>89</v>
      </c>
      <c r="Z8" s="11">
        <v>37</v>
      </c>
      <c r="AA8" s="11">
        <v>120</v>
      </c>
      <c r="AB8" s="11">
        <v>91</v>
      </c>
      <c r="AC8" s="11">
        <v>49</v>
      </c>
      <c r="AD8" s="11">
        <v>23</v>
      </c>
      <c r="AE8" s="11"/>
      <c r="AF8" s="11">
        <v>397</v>
      </c>
      <c r="AG8" s="11">
        <v>444</v>
      </c>
      <c r="AH8" s="11">
        <v>120</v>
      </c>
      <c r="AI8" s="11"/>
      <c r="AJ8" s="11">
        <v>231</v>
      </c>
      <c r="AK8" s="11">
        <v>328</v>
      </c>
      <c r="AL8" s="11">
        <v>103</v>
      </c>
      <c r="AM8" s="11"/>
      <c r="AN8" s="11">
        <v>201</v>
      </c>
      <c r="AO8" s="11">
        <v>184</v>
      </c>
      <c r="AP8" s="11">
        <v>258</v>
      </c>
      <c r="AQ8" s="11">
        <v>112</v>
      </c>
      <c r="AR8" s="11">
        <v>13</v>
      </c>
      <c r="AS8" s="11"/>
      <c r="AT8" s="11">
        <v>940</v>
      </c>
      <c r="AU8" s="11">
        <v>90</v>
      </c>
      <c r="AV8" s="11"/>
      <c r="AW8" s="11">
        <v>465</v>
      </c>
      <c r="AX8" s="11">
        <v>130</v>
      </c>
      <c r="AY8" s="11">
        <v>443</v>
      </c>
    </row>
    <row r="9" spans="2:51">
      <c r="B9" s="18" t="s">
        <v>133</v>
      </c>
      <c r="C9" s="17">
        <v>5.19618237165657E-2</v>
      </c>
      <c r="D9" s="17">
        <v>7.3163088656133399E-2</v>
      </c>
      <c r="E9" s="17">
        <v>3.2460573641215899E-2</v>
      </c>
      <c r="F9" s="17"/>
      <c r="G9" s="17">
        <v>5.44336384107744E-2</v>
      </c>
      <c r="H9" s="17">
        <v>7.6685452927953701E-2</v>
      </c>
      <c r="I9" s="17">
        <v>5.2517751541751097E-2</v>
      </c>
      <c r="J9" s="17">
        <v>5.7600363912206298E-2</v>
      </c>
      <c r="K9" s="17">
        <v>2.0394941488748899E-2</v>
      </c>
      <c r="L9" s="17">
        <v>4.8243154587373799E-2</v>
      </c>
      <c r="M9" s="17"/>
      <c r="N9" s="17">
        <v>7.6306361204488596E-2</v>
      </c>
      <c r="O9" s="17">
        <v>4.5271173868200898E-2</v>
      </c>
      <c r="P9" s="17">
        <v>5.1947527988554197E-2</v>
      </c>
      <c r="Q9" s="17">
        <v>3.53337502883758E-2</v>
      </c>
      <c r="R9" s="17"/>
      <c r="S9" s="17">
        <v>9.8599546870493202E-2</v>
      </c>
      <c r="T9" s="17">
        <v>6.9330828937007399E-2</v>
      </c>
      <c r="U9" s="17">
        <v>2.85338621457423E-2</v>
      </c>
      <c r="V9" s="17">
        <v>4.4985540673191E-2</v>
      </c>
      <c r="W9" s="17">
        <v>4.0313232834283799E-2</v>
      </c>
      <c r="X9" s="17">
        <v>2.1115330051330899E-2</v>
      </c>
      <c r="Y9" s="17">
        <v>2.1961113122367301E-2</v>
      </c>
      <c r="Z9" s="17">
        <v>4.93680078490858E-2</v>
      </c>
      <c r="AA9" s="17">
        <v>4.8341819530774897E-2</v>
      </c>
      <c r="AB9" s="17">
        <v>9.4829112055355505E-2</v>
      </c>
      <c r="AC9" s="17">
        <v>0</v>
      </c>
      <c r="AD9" s="17">
        <v>5.9968628110872099E-2</v>
      </c>
      <c r="AE9" s="17"/>
      <c r="AF9" s="17">
        <v>3.7544381779199998E-2</v>
      </c>
      <c r="AG9" s="17">
        <v>6.3372914244046299E-2</v>
      </c>
      <c r="AH9" s="17">
        <v>5.3588537127240397E-2</v>
      </c>
      <c r="AI9" s="17"/>
      <c r="AJ9" s="17">
        <v>3.5381613961311099E-2</v>
      </c>
      <c r="AK9" s="17">
        <v>7.74759602752529E-2</v>
      </c>
      <c r="AL9" s="17">
        <v>5.88555600691371E-2</v>
      </c>
      <c r="AM9" s="17"/>
      <c r="AN9" s="17">
        <v>2.8279186284462E-2</v>
      </c>
      <c r="AO9" s="17">
        <v>5.34541605194815E-2</v>
      </c>
      <c r="AP9" s="17">
        <v>6.1614730200187498E-2</v>
      </c>
      <c r="AQ9" s="17">
        <v>7.0750178781422104E-2</v>
      </c>
      <c r="AR9" s="17">
        <v>6.8644986538688196E-2</v>
      </c>
      <c r="AS9" s="17"/>
      <c r="AT9" s="17">
        <v>5.0329967407284099E-2</v>
      </c>
      <c r="AU9" s="17">
        <v>5.6761029269699899E-2</v>
      </c>
      <c r="AV9" s="17"/>
      <c r="AW9" s="17">
        <v>5.4661708482056003E-2</v>
      </c>
      <c r="AX9" s="17">
        <v>6.9343965841242902E-2</v>
      </c>
      <c r="AY9" s="17">
        <v>4.4018635399253297E-2</v>
      </c>
    </row>
    <row r="10" spans="2:51">
      <c r="B10" s="18" t="s">
        <v>134</v>
      </c>
      <c r="C10" s="17">
        <v>0.22412348533780099</v>
      </c>
      <c r="D10" s="17">
        <v>0.23858930247648599</v>
      </c>
      <c r="E10" s="17">
        <v>0.21336375019708301</v>
      </c>
      <c r="F10" s="17"/>
      <c r="G10" s="17">
        <v>0.33742227758691001</v>
      </c>
      <c r="H10" s="17">
        <v>0.29703763173473102</v>
      </c>
      <c r="I10" s="17">
        <v>0.22986845557364599</v>
      </c>
      <c r="J10" s="17">
        <v>0.18629154281709001</v>
      </c>
      <c r="K10" s="17">
        <v>0.18892553893762601</v>
      </c>
      <c r="L10" s="17">
        <v>0.16090950635746201</v>
      </c>
      <c r="M10" s="17"/>
      <c r="N10" s="17">
        <v>0.258630957888423</v>
      </c>
      <c r="O10" s="17">
        <v>0.25659462792249899</v>
      </c>
      <c r="P10" s="17">
        <v>0.198545700192619</v>
      </c>
      <c r="Q10" s="17">
        <v>0.174235298866076</v>
      </c>
      <c r="R10" s="17"/>
      <c r="S10" s="17">
        <v>0.25435511230011099</v>
      </c>
      <c r="T10" s="17">
        <v>0.175786944914855</v>
      </c>
      <c r="U10" s="17">
        <v>0.27602413139798698</v>
      </c>
      <c r="V10" s="17">
        <v>0.18877350309073099</v>
      </c>
      <c r="W10" s="17">
        <v>0.18940292490209901</v>
      </c>
      <c r="X10" s="17">
        <v>0.24311593321997199</v>
      </c>
      <c r="Y10" s="17">
        <v>0.164357382875506</v>
      </c>
      <c r="Z10" s="17">
        <v>0.27821919419068902</v>
      </c>
      <c r="AA10" s="17">
        <v>0.21963071537304699</v>
      </c>
      <c r="AB10" s="17">
        <v>0.29378682885931601</v>
      </c>
      <c r="AC10" s="17">
        <v>0.20549996080633301</v>
      </c>
      <c r="AD10" s="17">
        <v>0.26975040245177101</v>
      </c>
      <c r="AE10" s="17"/>
      <c r="AF10" s="17">
        <v>0.183370078732979</v>
      </c>
      <c r="AG10" s="17">
        <v>0.26190952368638598</v>
      </c>
      <c r="AH10" s="17">
        <v>0.21292526268623599</v>
      </c>
      <c r="AI10" s="17"/>
      <c r="AJ10" s="17">
        <v>0.16457790739446901</v>
      </c>
      <c r="AK10" s="17">
        <v>0.27804516677207602</v>
      </c>
      <c r="AL10" s="17">
        <v>0.25082106453334302</v>
      </c>
      <c r="AM10" s="17"/>
      <c r="AN10" s="17">
        <v>0.152440327343112</v>
      </c>
      <c r="AO10" s="17">
        <v>0.193226508755902</v>
      </c>
      <c r="AP10" s="17">
        <v>0.26428587242969898</v>
      </c>
      <c r="AQ10" s="17">
        <v>0.37284764579958202</v>
      </c>
      <c r="AR10" s="17">
        <v>0.263188215677642</v>
      </c>
      <c r="AS10" s="17"/>
      <c r="AT10" s="17">
        <v>0.22260240344791599</v>
      </c>
      <c r="AU10" s="17">
        <v>0.24909895146528299</v>
      </c>
      <c r="AV10" s="17"/>
      <c r="AW10" s="17">
        <v>0.25612083221521498</v>
      </c>
      <c r="AX10" s="17">
        <v>0.28396695853238302</v>
      </c>
      <c r="AY10" s="17">
        <v>0.17294811477300301</v>
      </c>
    </row>
    <row r="11" spans="2:51">
      <c r="B11" s="18" t="s">
        <v>135</v>
      </c>
      <c r="C11" s="17">
        <v>0.34450413272004099</v>
      </c>
      <c r="D11" s="17">
        <v>0.33412940155031301</v>
      </c>
      <c r="E11" s="17">
        <v>0.35176435743777401</v>
      </c>
      <c r="F11" s="17"/>
      <c r="G11" s="17">
        <v>0.37574730720034499</v>
      </c>
      <c r="H11" s="17">
        <v>0.28790740793770497</v>
      </c>
      <c r="I11" s="17">
        <v>0.42598855069847102</v>
      </c>
      <c r="J11" s="17">
        <v>0.39401732866192102</v>
      </c>
      <c r="K11" s="17">
        <v>0.32894780795263501</v>
      </c>
      <c r="L11" s="17">
        <v>0.28746052559368102</v>
      </c>
      <c r="M11" s="17"/>
      <c r="N11" s="17">
        <v>0.29999782989998902</v>
      </c>
      <c r="O11" s="17">
        <v>0.30563088310555703</v>
      </c>
      <c r="P11" s="17">
        <v>0.41215433876711699</v>
      </c>
      <c r="Q11" s="17">
        <v>0.37817886338463302</v>
      </c>
      <c r="R11" s="17"/>
      <c r="S11" s="17">
        <v>0.38605163931069397</v>
      </c>
      <c r="T11" s="17">
        <v>0.35853015634619101</v>
      </c>
      <c r="U11" s="17">
        <v>0.332490343289298</v>
      </c>
      <c r="V11" s="17">
        <v>0.31808848563090603</v>
      </c>
      <c r="W11" s="17">
        <v>0.38114869790879802</v>
      </c>
      <c r="X11" s="17">
        <v>0.34981066900468599</v>
      </c>
      <c r="Y11" s="17">
        <v>0.39100531205724998</v>
      </c>
      <c r="Z11" s="17">
        <v>0.19498403941369299</v>
      </c>
      <c r="AA11" s="17">
        <v>0.35152710234565798</v>
      </c>
      <c r="AB11" s="17">
        <v>0.25167350091520102</v>
      </c>
      <c r="AC11" s="17">
        <v>0.41743181504438798</v>
      </c>
      <c r="AD11" s="17">
        <v>0.291505026236416</v>
      </c>
      <c r="AE11" s="17"/>
      <c r="AF11" s="17">
        <v>0.320632267586899</v>
      </c>
      <c r="AG11" s="17">
        <v>0.337473859026103</v>
      </c>
      <c r="AH11" s="17">
        <v>0.40738564215886502</v>
      </c>
      <c r="AI11" s="17"/>
      <c r="AJ11" s="17">
        <v>0.25736719758522603</v>
      </c>
      <c r="AK11" s="17">
        <v>0.36844294449547998</v>
      </c>
      <c r="AL11" s="17">
        <v>0.387180122778295</v>
      </c>
      <c r="AM11" s="17"/>
      <c r="AN11" s="17">
        <v>0.37484947746013503</v>
      </c>
      <c r="AO11" s="17">
        <v>0.37812662251960899</v>
      </c>
      <c r="AP11" s="17">
        <v>0.32524513274209199</v>
      </c>
      <c r="AQ11" s="17">
        <v>0.28118565789270999</v>
      </c>
      <c r="AR11" s="17">
        <v>0.36235773777332703</v>
      </c>
      <c r="AS11" s="17"/>
      <c r="AT11" s="17">
        <v>0.33427505604087399</v>
      </c>
      <c r="AU11" s="17">
        <v>0.454850241431973</v>
      </c>
      <c r="AV11" s="17"/>
      <c r="AW11" s="17">
        <v>0.27657515145315298</v>
      </c>
      <c r="AX11" s="17">
        <v>0.37159687262459701</v>
      </c>
      <c r="AY11" s="17">
        <v>0.40783951607233498</v>
      </c>
    </row>
    <row r="12" spans="2:51">
      <c r="B12" s="18" t="s">
        <v>136</v>
      </c>
      <c r="C12" s="17">
        <v>0.20505802258498701</v>
      </c>
      <c r="D12" s="17">
        <v>0.18458064177589001</v>
      </c>
      <c r="E12" s="17">
        <v>0.22423008743608999</v>
      </c>
      <c r="F12" s="17"/>
      <c r="G12" s="17">
        <v>0.11267477548587899</v>
      </c>
      <c r="H12" s="17">
        <v>0.17500957838957701</v>
      </c>
      <c r="I12" s="17">
        <v>0.16007359531715201</v>
      </c>
      <c r="J12" s="17">
        <v>0.204742644265129</v>
      </c>
      <c r="K12" s="17">
        <v>0.24494832013513601</v>
      </c>
      <c r="L12" s="17">
        <v>0.27908174913184702</v>
      </c>
      <c r="M12" s="17"/>
      <c r="N12" s="17">
        <v>0.18737382746359099</v>
      </c>
      <c r="O12" s="17">
        <v>0.231210830625868</v>
      </c>
      <c r="P12" s="17">
        <v>0.190074731576205</v>
      </c>
      <c r="Q12" s="17">
        <v>0.20576513201274499</v>
      </c>
      <c r="R12" s="17"/>
      <c r="S12" s="17">
        <v>0.130392392380697</v>
      </c>
      <c r="T12" s="17">
        <v>0.25215582588645102</v>
      </c>
      <c r="U12" s="17">
        <v>0.18193625394938601</v>
      </c>
      <c r="V12" s="17">
        <v>0.29076380857102802</v>
      </c>
      <c r="W12" s="17">
        <v>0.19161447360835299</v>
      </c>
      <c r="X12" s="17">
        <v>0.21669505509038101</v>
      </c>
      <c r="Y12" s="17">
        <v>0.237442680312306</v>
      </c>
      <c r="Z12" s="17">
        <v>0.208470365777471</v>
      </c>
      <c r="AA12" s="17">
        <v>0.181158884438235</v>
      </c>
      <c r="AB12" s="17">
        <v>0.19597260745905301</v>
      </c>
      <c r="AC12" s="17">
        <v>0.189973054236108</v>
      </c>
      <c r="AD12" s="17">
        <v>0.118857007006769</v>
      </c>
      <c r="AE12" s="17"/>
      <c r="AF12" s="17">
        <v>0.25083032762594298</v>
      </c>
      <c r="AG12" s="17">
        <v>0.176685153690956</v>
      </c>
      <c r="AH12" s="17">
        <v>0.23238515661251299</v>
      </c>
      <c r="AI12" s="17"/>
      <c r="AJ12" s="17">
        <v>0.32414137277892702</v>
      </c>
      <c r="AK12" s="17">
        <v>0.142355936643588</v>
      </c>
      <c r="AL12" s="17">
        <v>0.18409321198808401</v>
      </c>
      <c r="AM12" s="17"/>
      <c r="AN12" s="17">
        <v>0.21382479444793001</v>
      </c>
      <c r="AO12" s="17">
        <v>0.20429684053251701</v>
      </c>
      <c r="AP12" s="17">
        <v>0.18619408503943999</v>
      </c>
      <c r="AQ12" s="17">
        <v>0.13877182733430199</v>
      </c>
      <c r="AR12" s="17">
        <v>0.168379683545307</v>
      </c>
      <c r="AS12" s="17"/>
      <c r="AT12" s="17">
        <v>0.21286784872012399</v>
      </c>
      <c r="AU12" s="17">
        <v>0.12933776599633801</v>
      </c>
      <c r="AV12" s="17"/>
      <c r="AW12" s="17">
        <v>0.23631806845471101</v>
      </c>
      <c r="AX12" s="17">
        <v>0.14195146547943899</v>
      </c>
      <c r="AY12" s="17">
        <v>0.190796810699109</v>
      </c>
    </row>
    <row r="13" spans="2:51">
      <c r="B13" s="18" t="s">
        <v>137</v>
      </c>
      <c r="C13" s="17">
        <v>0.11215388356320199</v>
      </c>
      <c r="D13" s="17">
        <v>0.124520256696085</v>
      </c>
      <c r="E13" s="17">
        <v>0.10072529006251101</v>
      </c>
      <c r="F13" s="17"/>
      <c r="G13" s="17">
        <v>4.6203931588905602E-2</v>
      </c>
      <c r="H13" s="17">
        <v>7.6219366469542402E-2</v>
      </c>
      <c r="I13" s="17">
        <v>6.2818919573884704E-2</v>
      </c>
      <c r="J13" s="17">
        <v>0.105706255153456</v>
      </c>
      <c r="K13" s="17">
        <v>0.15863398635408399</v>
      </c>
      <c r="L13" s="17">
        <v>0.18256332716026399</v>
      </c>
      <c r="M13" s="17"/>
      <c r="N13" s="17">
        <v>0.134488501359041</v>
      </c>
      <c r="O13" s="17">
        <v>9.6082311519227998E-2</v>
      </c>
      <c r="P13" s="17">
        <v>9.1949634719464102E-2</v>
      </c>
      <c r="Q13" s="17">
        <v>0.125549332303587</v>
      </c>
      <c r="R13" s="17"/>
      <c r="S13" s="17">
        <v>7.4498493347700506E-2</v>
      </c>
      <c r="T13" s="17">
        <v>8.2430716250788294E-2</v>
      </c>
      <c r="U13" s="17">
        <v>0.119127447463054</v>
      </c>
      <c r="V13" s="17">
        <v>9.0503171857156894E-2</v>
      </c>
      <c r="W13" s="17">
        <v>0.14515047915576301</v>
      </c>
      <c r="X13" s="17">
        <v>0.111815546432578</v>
      </c>
      <c r="Y13" s="17">
        <v>0.100570560317517</v>
      </c>
      <c r="Z13" s="17">
        <v>0.18395500663916101</v>
      </c>
      <c r="AA13" s="17">
        <v>0.139559555723099</v>
      </c>
      <c r="AB13" s="17">
        <v>0.117903512052147</v>
      </c>
      <c r="AC13" s="17">
        <v>0.10179835055160399</v>
      </c>
      <c r="AD13" s="17">
        <v>0.22479924108284399</v>
      </c>
      <c r="AE13" s="17"/>
      <c r="AF13" s="17">
        <v>0.15765831423179499</v>
      </c>
      <c r="AG13" s="17">
        <v>9.3370555734209701E-2</v>
      </c>
      <c r="AH13" s="17">
        <v>4.2164296500451899E-2</v>
      </c>
      <c r="AI13" s="17"/>
      <c r="AJ13" s="17">
        <v>0.19683062370645699</v>
      </c>
      <c r="AK13" s="17">
        <v>5.7665947383636597E-2</v>
      </c>
      <c r="AL13" s="17">
        <v>9.9369619670147694E-2</v>
      </c>
      <c r="AM13" s="17"/>
      <c r="AN13" s="17">
        <v>0.160542521717528</v>
      </c>
      <c r="AO13" s="17">
        <v>0.11346110426981</v>
      </c>
      <c r="AP13" s="17">
        <v>0.115645723611124</v>
      </c>
      <c r="AQ13" s="17">
        <v>7.2095331238435201E-2</v>
      </c>
      <c r="AR13" s="17">
        <v>5.1584159321850398E-2</v>
      </c>
      <c r="AS13" s="17"/>
      <c r="AT13" s="17">
        <v>0.11430283116862699</v>
      </c>
      <c r="AU13" s="17">
        <v>7.8574739418830697E-2</v>
      </c>
      <c r="AV13" s="17"/>
      <c r="AW13" s="17">
        <v>0.13524757962756301</v>
      </c>
      <c r="AX13" s="17">
        <v>7.8898370441826696E-2</v>
      </c>
      <c r="AY13" s="17">
        <v>9.7689673532349294E-2</v>
      </c>
    </row>
    <row r="14" spans="2:51">
      <c r="B14" s="18" t="s">
        <v>119</v>
      </c>
      <c r="C14" s="17">
        <v>6.2198652077403702E-2</v>
      </c>
      <c r="D14" s="17">
        <v>4.5017308845092703E-2</v>
      </c>
      <c r="E14" s="17">
        <v>7.7455941225327105E-2</v>
      </c>
      <c r="F14" s="17"/>
      <c r="G14" s="17">
        <v>7.3518069727185595E-2</v>
      </c>
      <c r="H14" s="17">
        <v>8.7140562540491198E-2</v>
      </c>
      <c r="I14" s="17">
        <v>6.87327272950949E-2</v>
      </c>
      <c r="J14" s="17">
        <v>5.1641865190197998E-2</v>
      </c>
      <c r="K14" s="17">
        <v>5.8149405131769798E-2</v>
      </c>
      <c r="L14" s="17">
        <v>4.17417371693714E-2</v>
      </c>
      <c r="M14" s="17"/>
      <c r="N14" s="17">
        <v>4.3202522184467497E-2</v>
      </c>
      <c r="O14" s="17">
        <v>6.5210172958647103E-2</v>
      </c>
      <c r="P14" s="17">
        <v>5.5328066756040697E-2</v>
      </c>
      <c r="Q14" s="17">
        <v>8.0937623144582901E-2</v>
      </c>
      <c r="R14" s="17"/>
      <c r="S14" s="17">
        <v>5.6102815790304503E-2</v>
      </c>
      <c r="T14" s="17">
        <v>6.1765527664707602E-2</v>
      </c>
      <c r="U14" s="17">
        <v>6.1887961754532698E-2</v>
      </c>
      <c r="V14" s="17">
        <v>6.6885490176986806E-2</v>
      </c>
      <c r="W14" s="17">
        <v>5.2370191590702699E-2</v>
      </c>
      <c r="X14" s="17">
        <v>5.7447466201051303E-2</v>
      </c>
      <c r="Y14" s="17">
        <v>8.4662951315053997E-2</v>
      </c>
      <c r="Z14" s="17">
        <v>8.5003386129900702E-2</v>
      </c>
      <c r="AA14" s="17">
        <v>5.9781922589186902E-2</v>
      </c>
      <c r="AB14" s="17">
        <v>4.5834438658927001E-2</v>
      </c>
      <c r="AC14" s="17">
        <v>8.5296819361567397E-2</v>
      </c>
      <c r="AD14" s="17">
        <v>3.5119695111327599E-2</v>
      </c>
      <c r="AE14" s="17"/>
      <c r="AF14" s="17">
        <v>4.9964630043183599E-2</v>
      </c>
      <c r="AG14" s="17">
        <v>6.7187993618298705E-2</v>
      </c>
      <c r="AH14" s="17">
        <v>5.1551104914694397E-2</v>
      </c>
      <c r="AI14" s="17"/>
      <c r="AJ14" s="17">
        <v>2.1701284573609699E-2</v>
      </c>
      <c r="AK14" s="17">
        <v>7.6014044429966704E-2</v>
      </c>
      <c r="AL14" s="17">
        <v>1.9680420960993299E-2</v>
      </c>
      <c r="AM14" s="17"/>
      <c r="AN14" s="17">
        <v>7.0063692746832704E-2</v>
      </c>
      <c r="AO14" s="17">
        <v>5.7434763402679397E-2</v>
      </c>
      <c r="AP14" s="17">
        <v>4.7014455977457403E-2</v>
      </c>
      <c r="AQ14" s="17">
        <v>6.4349358953548305E-2</v>
      </c>
      <c r="AR14" s="17">
        <v>8.5845217143185201E-2</v>
      </c>
      <c r="AS14" s="17"/>
      <c r="AT14" s="17">
        <v>6.5621893215175406E-2</v>
      </c>
      <c r="AU14" s="17">
        <v>3.1377272417875399E-2</v>
      </c>
      <c r="AV14" s="17"/>
      <c r="AW14" s="17">
        <v>4.1076659767302397E-2</v>
      </c>
      <c r="AX14" s="17">
        <v>5.42423670805115E-2</v>
      </c>
      <c r="AY14" s="17">
        <v>8.6707249523950605E-2</v>
      </c>
    </row>
    <row r="15" spans="2:51">
      <c r="B15" s="18" t="s">
        <v>138</v>
      </c>
      <c r="C15" s="21">
        <v>0.27608530905436601</v>
      </c>
      <c r="D15" s="21">
        <v>0.31175239113261899</v>
      </c>
      <c r="E15" s="21">
        <v>0.245824323838299</v>
      </c>
      <c r="F15" s="21"/>
      <c r="G15" s="21">
        <v>0.39185591599768399</v>
      </c>
      <c r="H15" s="21">
        <v>0.373723084662684</v>
      </c>
      <c r="I15" s="21">
        <v>0.28238620711539703</v>
      </c>
      <c r="J15" s="21">
        <v>0.243891906729296</v>
      </c>
      <c r="K15" s="21">
        <v>0.20932048042637499</v>
      </c>
      <c r="L15" s="21">
        <v>0.20915266094483601</v>
      </c>
      <c r="M15" s="21"/>
      <c r="N15" s="21">
        <v>0.33493731909291102</v>
      </c>
      <c r="O15" s="21">
        <v>0.30186580179069999</v>
      </c>
      <c r="P15" s="21">
        <v>0.25049322818117398</v>
      </c>
      <c r="Q15" s="21">
        <v>0.20956904915445199</v>
      </c>
      <c r="R15" s="21"/>
      <c r="S15" s="21">
        <v>0.35295465917060398</v>
      </c>
      <c r="T15" s="21">
        <v>0.24511777385186301</v>
      </c>
      <c r="U15" s="21">
        <v>0.30455799354372898</v>
      </c>
      <c r="V15" s="21">
        <v>0.23375904376392201</v>
      </c>
      <c r="W15" s="21">
        <v>0.22971615773638299</v>
      </c>
      <c r="X15" s="21">
        <v>0.26423126327130297</v>
      </c>
      <c r="Y15" s="21">
        <v>0.18631849599787401</v>
      </c>
      <c r="Z15" s="21">
        <v>0.32758720203977498</v>
      </c>
      <c r="AA15" s="21">
        <v>0.267972534903821</v>
      </c>
      <c r="AB15" s="21">
        <v>0.388615940914672</v>
      </c>
      <c r="AC15" s="21">
        <v>0.20549996080633301</v>
      </c>
      <c r="AD15" s="21">
        <v>0.32971903056264301</v>
      </c>
      <c r="AE15" s="21"/>
      <c r="AF15" s="21">
        <v>0.220914460512179</v>
      </c>
      <c r="AG15" s="21">
        <v>0.32528243793043199</v>
      </c>
      <c r="AH15" s="21">
        <v>0.266513799813476</v>
      </c>
      <c r="AI15" s="21"/>
      <c r="AJ15" s="21">
        <v>0.19995952135577999</v>
      </c>
      <c r="AK15" s="21">
        <v>0.35552112704732902</v>
      </c>
      <c r="AL15" s="21">
        <v>0.30967662460248002</v>
      </c>
      <c r="AM15" s="21"/>
      <c r="AN15" s="21">
        <v>0.18071951362757399</v>
      </c>
      <c r="AO15" s="21">
        <v>0.24668066927538401</v>
      </c>
      <c r="AP15" s="21">
        <v>0.32590060262988702</v>
      </c>
      <c r="AQ15" s="21">
        <v>0.443597824581004</v>
      </c>
      <c r="AR15" s="21">
        <v>0.33183320221633</v>
      </c>
      <c r="AS15" s="21"/>
      <c r="AT15" s="21">
        <v>0.2729323708552</v>
      </c>
      <c r="AU15" s="21">
        <v>0.30585998073498299</v>
      </c>
      <c r="AV15" s="21"/>
      <c r="AW15" s="21">
        <v>0.31078254069727101</v>
      </c>
      <c r="AX15" s="21">
        <v>0.35331092437362599</v>
      </c>
      <c r="AY15" s="21">
        <v>0.216966750172256</v>
      </c>
    </row>
    <row r="16" spans="2:51">
      <c r="B16" s="18" t="s">
        <v>139</v>
      </c>
      <c r="C16" s="21">
        <v>0.317211906148189</v>
      </c>
      <c r="D16" s="21">
        <v>0.30910089847197503</v>
      </c>
      <c r="E16" s="21">
        <v>0.32495537749859998</v>
      </c>
      <c r="F16" s="21"/>
      <c r="G16" s="21">
        <v>0.15887870707478499</v>
      </c>
      <c r="H16" s="21">
        <v>0.25122894485911901</v>
      </c>
      <c r="I16" s="21">
        <v>0.22289251489103701</v>
      </c>
      <c r="J16" s="21">
        <v>0.310448899418585</v>
      </c>
      <c r="K16" s="21">
        <v>0.403582306489221</v>
      </c>
      <c r="L16" s="21">
        <v>0.46164507629211099</v>
      </c>
      <c r="M16" s="21"/>
      <c r="N16" s="21">
        <v>0.32186232882263199</v>
      </c>
      <c r="O16" s="21">
        <v>0.32729314214509603</v>
      </c>
      <c r="P16" s="21">
        <v>0.28202436629566902</v>
      </c>
      <c r="Q16" s="21">
        <v>0.33131446431633199</v>
      </c>
      <c r="R16" s="21"/>
      <c r="S16" s="21">
        <v>0.204890885728397</v>
      </c>
      <c r="T16" s="21">
        <v>0.33458654213723898</v>
      </c>
      <c r="U16" s="21">
        <v>0.30106370141243999</v>
      </c>
      <c r="V16" s="21">
        <v>0.38126698042818502</v>
      </c>
      <c r="W16" s="21">
        <v>0.336764952764116</v>
      </c>
      <c r="X16" s="21">
        <v>0.32851060152295902</v>
      </c>
      <c r="Y16" s="21">
        <v>0.33801324062982302</v>
      </c>
      <c r="Z16" s="21">
        <v>0.392425372416632</v>
      </c>
      <c r="AA16" s="21">
        <v>0.320718440161334</v>
      </c>
      <c r="AB16" s="21">
        <v>0.31387611951119998</v>
      </c>
      <c r="AC16" s="21">
        <v>0.29177140478771102</v>
      </c>
      <c r="AD16" s="21">
        <v>0.34365624808961298</v>
      </c>
      <c r="AE16" s="21"/>
      <c r="AF16" s="21">
        <v>0.40848864185773798</v>
      </c>
      <c r="AG16" s="21">
        <v>0.27005570942516599</v>
      </c>
      <c r="AH16" s="21">
        <v>0.27454945311296503</v>
      </c>
      <c r="AI16" s="21"/>
      <c r="AJ16" s="21">
        <v>0.52097199648538395</v>
      </c>
      <c r="AK16" s="21">
        <v>0.20002188402722501</v>
      </c>
      <c r="AL16" s="21">
        <v>0.283462831658232</v>
      </c>
      <c r="AM16" s="21"/>
      <c r="AN16" s="21">
        <v>0.37436731616545799</v>
      </c>
      <c r="AO16" s="21">
        <v>0.317757944802328</v>
      </c>
      <c r="AP16" s="21">
        <v>0.30183980865056398</v>
      </c>
      <c r="AQ16" s="21">
        <v>0.210867158572737</v>
      </c>
      <c r="AR16" s="21">
        <v>0.21996384286715701</v>
      </c>
      <c r="AS16" s="21"/>
      <c r="AT16" s="21">
        <v>0.32717067988875098</v>
      </c>
      <c r="AU16" s="21">
        <v>0.20791250541516901</v>
      </c>
      <c r="AV16" s="21"/>
      <c r="AW16" s="21">
        <v>0.37156564808227399</v>
      </c>
      <c r="AX16" s="21">
        <v>0.220849835921265</v>
      </c>
      <c r="AY16" s="21">
        <v>0.28848648423145901</v>
      </c>
    </row>
    <row r="17" spans="2:51">
      <c r="B17" s="18" t="s">
        <v>140</v>
      </c>
      <c r="C17" s="22">
        <v>-4.1126597093822603E-2</v>
      </c>
      <c r="D17" s="22">
        <v>2.65149266064474E-3</v>
      </c>
      <c r="E17" s="22">
        <v>-7.9131053660301903E-2</v>
      </c>
      <c r="F17" s="22"/>
      <c r="G17" s="22">
        <v>0.232977208922899</v>
      </c>
      <c r="H17" s="22">
        <v>0.12249413980356499</v>
      </c>
      <c r="I17" s="22">
        <v>5.94936922243599E-2</v>
      </c>
      <c r="J17" s="22">
        <v>-6.6556992689289204E-2</v>
      </c>
      <c r="K17" s="22">
        <v>-0.194261826062846</v>
      </c>
      <c r="L17" s="22">
        <v>-0.25249241534727501</v>
      </c>
      <c r="M17" s="22"/>
      <c r="N17" s="22">
        <v>1.30749902702797E-2</v>
      </c>
      <c r="O17" s="22">
        <v>-2.5427340354395998E-2</v>
      </c>
      <c r="P17" s="22">
        <v>-3.1531138114495399E-2</v>
      </c>
      <c r="Q17" s="22">
        <v>-0.12174541516188001</v>
      </c>
      <c r="R17" s="22"/>
      <c r="S17" s="22">
        <v>0.148063773442206</v>
      </c>
      <c r="T17" s="22">
        <v>-8.9468768285376296E-2</v>
      </c>
      <c r="U17" s="22">
        <v>3.49429213128971E-3</v>
      </c>
      <c r="V17" s="22">
        <v>-0.14750793666426401</v>
      </c>
      <c r="W17" s="22">
        <v>-0.107048795027733</v>
      </c>
      <c r="X17" s="22">
        <v>-6.4279338251655799E-2</v>
      </c>
      <c r="Y17" s="22">
        <v>-0.15169474463194901</v>
      </c>
      <c r="Z17" s="22">
        <v>-6.4838170376857004E-2</v>
      </c>
      <c r="AA17" s="22">
        <v>-5.2745905257512403E-2</v>
      </c>
      <c r="AB17" s="22">
        <v>7.4739821403471698E-2</v>
      </c>
      <c r="AC17" s="22">
        <v>-8.6271443981377996E-2</v>
      </c>
      <c r="AD17" s="22">
        <v>-1.3937217526969799E-2</v>
      </c>
      <c r="AE17" s="22"/>
      <c r="AF17" s="22">
        <v>-0.187574181345559</v>
      </c>
      <c r="AG17" s="22">
        <v>5.5226728505266401E-2</v>
      </c>
      <c r="AH17" s="22">
        <v>-8.0356532994889096E-3</v>
      </c>
      <c r="AI17" s="22"/>
      <c r="AJ17" s="22">
        <v>-0.32101247512960401</v>
      </c>
      <c r="AK17" s="22">
        <v>0.15549924302010501</v>
      </c>
      <c r="AL17" s="22">
        <v>2.6213792944248498E-2</v>
      </c>
      <c r="AM17" s="22"/>
      <c r="AN17" s="22">
        <v>-0.193647802537884</v>
      </c>
      <c r="AO17" s="22">
        <v>-7.1077275526943706E-2</v>
      </c>
      <c r="AP17" s="22">
        <v>2.4060793979322499E-2</v>
      </c>
      <c r="AQ17" s="22">
        <v>0.232730666008267</v>
      </c>
      <c r="AR17" s="22">
        <v>0.111869359349173</v>
      </c>
      <c r="AS17" s="22"/>
      <c r="AT17" s="22">
        <v>-5.4238309033550702E-2</v>
      </c>
      <c r="AU17" s="22">
        <v>9.7947475319813904E-2</v>
      </c>
      <c r="AV17" s="22"/>
      <c r="AW17" s="22">
        <v>-6.0783107385002602E-2</v>
      </c>
      <c r="AX17" s="22">
        <v>0.13246108845236099</v>
      </c>
      <c r="AY17" s="22">
        <v>-7.15197340592022E-2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460</v>
      </c>
      <c r="E7" s="10">
        <v>569</v>
      </c>
      <c r="F7" s="10"/>
      <c r="G7" s="10">
        <v>89</v>
      </c>
      <c r="H7" s="10">
        <v>158</v>
      </c>
      <c r="I7" s="10">
        <v>164</v>
      </c>
      <c r="J7" s="10">
        <v>167</v>
      </c>
      <c r="K7" s="10">
        <v>197</v>
      </c>
      <c r="L7" s="10">
        <v>258</v>
      </c>
      <c r="M7" s="10"/>
      <c r="N7" s="10">
        <v>293</v>
      </c>
      <c r="O7" s="10">
        <v>301</v>
      </c>
      <c r="P7" s="10">
        <v>187</v>
      </c>
      <c r="Q7" s="10">
        <v>246</v>
      </c>
      <c r="R7" s="10"/>
      <c r="S7" s="10">
        <v>108</v>
      </c>
      <c r="T7" s="10">
        <v>130</v>
      </c>
      <c r="U7" s="10">
        <v>108</v>
      </c>
      <c r="V7" s="10">
        <v>104</v>
      </c>
      <c r="W7" s="10">
        <v>89</v>
      </c>
      <c r="X7" s="10">
        <v>73</v>
      </c>
      <c r="Y7" s="10">
        <v>93</v>
      </c>
      <c r="Z7" s="10">
        <v>43</v>
      </c>
      <c r="AA7" s="10">
        <v>124</v>
      </c>
      <c r="AB7" s="10">
        <v>90</v>
      </c>
      <c r="AC7" s="10">
        <v>49</v>
      </c>
      <c r="AD7" s="10">
        <v>22</v>
      </c>
      <c r="AE7" s="10"/>
      <c r="AF7" s="10">
        <v>405</v>
      </c>
      <c r="AG7" s="10">
        <v>454</v>
      </c>
      <c r="AH7" s="10">
        <v>108</v>
      </c>
      <c r="AI7" s="10"/>
      <c r="AJ7" s="10">
        <v>245</v>
      </c>
      <c r="AK7" s="10">
        <v>314</v>
      </c>
      <c r="AL7" s="10">
        <v>103</v>
      </c>
      <c r="AM7" s="10"/>
      <c r="AN7" s="10">
        <v>201</v>
      </c>
      <c r="AO7" s="10">
        <v>175</v>
      </c>
      <c r="AP7" s="10">
        <v>260</v>
      </c>
      <c r="AQ7" s="10">
        <v>110</v>
      </c>
      <c r="AR7" s="10">
        <v>15</v>
      </c>
      <c r="AS7" s="10"/>
      <c r="AT7" s="10">
        <v>945</v>
      </c>
      <c r="AU7" s="10">
        <v>81</v>
      </c>
      <c r="AV7" s="10"/>
      <c r="AW7" s="10">
        <v>483</v>
      </c>
      <c r="AX7" s="10">
        <v>122</v>
      </c>
      <c r="AY7" s="10">
        <v>428</v>
      </c>
    </row>
    <row r="8" spans="2:51" ht="30" customHeight="1">
      <c r="B8" s="11" t="s">
        <v>112</v>
      </c>
      <c r="C8" s="11">
        <v>1037</v>
      </c>
      <c r="D8" s="11">
        <v>478</v>
      </c>
      <c r="E8" s="11">
        <v>555</v>
      </c>
      <c r="F8" s="11"/>
      <c r="G8" s="11">
        <v>102</v>
      </c>
      <c r="H8" s="11">
        <v>190</v>
      </c>
      <c r="I8" s="11">
        <v>188</v>
      </c>
      <c r="J8" s="11">
        <v>162</v>
      </c>
      <c r="K8" s="11">
        <v>162</v>
      </c>
      <c r="L8" s="11">
        <v>233</v>
      </c>
      <c r="M8" s="11"/>
      <c r="N8" s="11">
        <v>269</v>
      </c>
      <c r="O8" s="11">
        <v>277</v>
      </c>
      <c r="P8" s="11">
        <v>221</v>
      </c>
      <c r="Q8" s="11">
        <v>264</v>
      </c>
      <c r="R8" s="11"/>
      <c r="S8" s="11">
        <v>130</v>
      </c>
      <c r="T8" s="11">
        <v>123</v>
      </c>
      <c r="U8" s="11">
        <v>96</v>
      </c>
      <c r="V8" s="11">
        <v>113</v>
      </c>
      <c r="W8" s="11">
        <v>87</v>
      </c>
      <c r="X8" s="11">
        <v>80</v>
      </c>
      <c r="Y8" s="11">
        <v>89</v>
      </c>
      <c r="Z8" s="11">
        <v>37</v>
      </c>
      <c r="AA8" s="11">
        <v>120</v>
      </c>
      <c r="AB8" s="11">
        <v>91</v>
      </c>
      <c r="AC8" s="11">
        <v>49</v>
      </c>
      <c r="AD8" s="11">
        <v>23</v>
      </c>
      <c r="AE8" s="11"/>
      <c r="AF8" s="11">
        <v>397</v>
      </c>
      <c r="AG8" s="11">
        <v>444</v>
      </c>
      <c r="AH8" s="11">
        <v>120</v>
      </c>
      <c r="AI8" s="11"/>
      <c r="AJ8" s="11">
        <v>231</v>
      </c>
      <c r="AK8" s="11">
        <v>328</v>
      </c>
      <c r="AL8" s="11">
        <v>103</v>
      </c>
      <c r="AM8" s="11"/>
      <c r="AN8" s="11">
        <v>201</v>
      </c>
      <c r="AO8" s="11">
        <v>184</v>
      </c>
      <c r="AP8" s="11">
        <v>258</v>
      </c>
      <c r="AQ8" s="11">
        <v>112</v>
      </c>
      <c r="AR8" s="11">
        <v>13</v>
      </c>
      <c r="AS8" s="11"/>
      <c r="AT8" s="11">
        <v>940</v>
      </c>
      <c r="AU8" s="11">
        <v>90</v>
      </c>
      <c r="AV8" s="11"/>
      <c r="AW8" s="11">
        <v>465</v>
      </c>
      <c r="AX8" s="11">
        <v>130</v>
      </c>
      <c r="AY8" s="11">
        <v>443</v>
      </c>
    </row>
    <row r="9" spans="2:51">
      <c r="B9" s="18" t="s">
        <v>133</v>
      </c>
      <c r="C9" s="17">
        <v>9.9099519659925001E-2</v>
      </c>
      <c r="D9" s="17">
        <v>0.12775886426446401</v>
      </c>
      <c r="E9" s="17">
        <v>7.35347457082689E-2</v>
      </c>
      <c r="F9" s="17"/>
      <c r="G9" s="17">
        <v>7.1884825124620702E-2</v>
      </c>
      <c r="H9" s="17">
        <v>0.12105168858477799</v>
      </c>
      <c r="I9" s="17">
        <v>9.3212989447163497E-2</v>
      </c>
      <c r="J9" s="17">
        <v>9.7487432763558202E-2</v>
      </c>
      <c r="K9" s="17">
        <v>6.6162832234622396E-2</v>
      </c>
      <c r="L9" s="17">
        <v>0.12189713736102099</v>
      </c>
      <c r="M9" s="17"/>
      <c r="N9" s="17">
        <v>0.112815403920177</v>
      </c>
      <c r="O9" s="17">
        <v>9.4051792338772297E-2</v>
      </c>
      <c r="P9" s="17">
        <v>0.10849546131663999</v>
      </c>
      <c r="Q9" s="17">
        <v>7.8085071158799396E-2</v>
      </c>
      <c r="R9" s="17"/>
      <c r="S9" s="17">
        <v>0.116323883207017</v>
      </c>
      <c r="T9" s="17">
        <v>0.100966400138571</v>
      </c>
      <c r="U9" s="17">
        <v>6.0016138716738998E-2</v>
      </c>
      <c r="V9" s="17">
        <v>0.11762225421078901</v>
      </c>
      <c r="W9" s="17">
        <v>8.0837857481867698E-2</v>
      </c>
      <c r="X9" s="17">
        <v>8.0451806471530607E-2</v>
      </c>
      <c r="Y9" s="17">
        <v>0.11951391953434</v>
      </c>
      <c r="Z9" s="17">
        <v>5.9341284358767003E-2</v>
      </c>
      <c r="AA9" s="17">
        <v>8.3440651565019203E-2</v>
      </c>
      <c r="AB9" s="17">
        <v>0.15090517156435801</v>
      </c>
      <c r="AC9" s="17">
        <v>5.7435121453128297E-2</v>
      </c>
      <c r="AD9" s="17">
        <v>0.147149596268184</v>
      </c>
      <c r="AE9" s="17"/>
      <c r="AF9" s="17">
        <v>8.8691254052722795E-2</v>
      </c>
      <c r="AG9" s="17">
        <v>0.12133986883365901</v>
      </c>
      <c r="AH9" s="17">
        <v>7.3561923976332599E-2</v>
      </c>
      <c r="AI9" s="17"/>
      <c r="AJ9" s="17">
        <v>8.6446156226315005E-2</v>
      </c>
      <c r="AK9" s="17">
        <v>0.12871364751602901</v>
      </c>
      <c r="AL9" s="17">
        <v>9.1411384221393902E-2</v>
      </c>
      <c r="AM9" s="17"/>
      <c r="AN9" s="17">
        <v>6.90491362221647E-2</v>
      </c>
      <c r="AO9" s="17">
        <v>8.3277828281537195E-2</v>
      </c>
      <c r="AP9" s="17">
        <v>0.122494737109009</v>
      </c>
      <c r="AQ9" s="17">
        <v>0.139626623091124</v>
      </c>
      <c r="AR9" s="17">
        <v>0.14322346526842999</v>
      </c>
      <c r="AS9" s="17"/>
      <c r="AT9" s="17">
        <v>9.6880858002510103E-2</v>
      </c>
      <c r="AU9" s="17">
        <v>0.113760878744832</v>
      </c>
      <c r="AV9" s="17"/>
      <c r="AW9" s="17">
        <v>0.107649544972305</v>
      </c>
      <c r="AX9" s="17">
        <v>0.18168081770769801</v>
      </c>
      <c r="AY9" s="17">
        <v>6.5851127760561207E-2</v>
      </c>
    </row>
    <row r="10" spans="2:51">
      <c r="B10" s="18" t="s">
        <v>134</v>
      </c>
      <c r="C10" s="17">
        <v>0.37656616760404699</v>
      </c>
      <c r="D10" s="17">
        <v>0.39939814655772199</v>
      </c>
      <c r="E10" s="17">
        <v>0.35548724831072898</v>
      </c>
      <c r="F10" s="17"/>
      <c r="G10" s="17">
        <v>0.44818252015063698</v>
      </c>
      <c r="H10" s="17">
        <v>0.39867915720583902</v>
      </c>
      <c r="I10" s="17">
        <v>0.37640316176334798</v>
      </c>
      <c r="J10" s="17">
        <v>0.35345606660136802</v>
      </c>
      <c r="K10" s="17">
        <v>0.40963359242408098</v>
      </c>
      <c r="L10" s="17">
        <v>0.32027929596649501</v>
      </c>
      <c r="M10" s="17"/>
      <c r="N10" s="17">
        <v>0.45916024608693901</v>
      </c>
      <c r="O10" s="17">
        <v>0.38387437213884801</v>
      </c>
      <c r="P10" s="17">
        <v>0.36024848970159001</v>
      </c>
      <c r="Q10" s="17">
        <v>0.29982487843716199</v>
      </c>
      <c r="R10" s="17"/>
      <c r="S10" s="17">
        <v>0.40167423156870002</v>
      </c>
      <c r="T10" s="17">
        <v>0.33587098025497902</v>
      </c>
      <c r="U10" s="17">
        <v>0.48623405370041001</v>
      </c>
      <c r="V10" s="17">
        <v>0.36710669553005898</v>
      </c>
      <c r="W10" s="17">
        <v>0.36810383499107002</v>
      </c>
      <c r="X10" s="17">
        <v>0.30047973275944001</v>
      </c>
      <c r="Y10" s="17">
        <v>0.23602242479094501</v>
      </c>
      <c r="Z10" s="17">
        <v>0.39486664390022003</v>
      </c>
      <c r="AA10" s="17">
        <v>0.48146043595725901</v>
      </c>
      <c r="AB10" s="17">
        <v>0.34539887576919498</v>
      </c>
      <c r="AC10" s="17">
        <v>0.37834669337558202</v>
      </c>
      <c r="AD10" s="17">
        <v>0.43118248757755301</v>
      </c>
      <c r="AE10" s="17"/>
      <c r="AF10" s="17">
        <v>0.31206986513958301</v>
      </c>
      <c r="AG10" s="17">
        <v>0.40665784343742301</v>
      </c>
      <c r="AH10" s="17">
        <v>0.43930103103779899</v>
      </c>
      <c r="AI10" s="17"/>
      <c r="AJ10" s="17">
        <v>0.36996490563436801</v>
      </c>
      <c r="AK10" s="17">
        <v>0.399053546856801</v>
      </c>
      <c r="AL10" s="17">
        <v>0.42490423528500598</v>
      </c>
      <c r="AM10" s="17"/>
      <c r="AN10" s="17">
        <v>0.283827836421084</v>
      </c>
      <c r="AO10" s="17">
        <v>0.42147236349887301</v>
      </c>
      <c r="AP10" s="17">
        <v>0.43615395327804601</v>
      </c>
      <c r="AQ10" s="17">
        <v>0.41541096464794902</v>
      </c>
      <c r="AR10" s="17">
        <v>0.66888365451857501</v>
      </c>
      <c r="AS10" s="17"/>
      <c r="AT10" s="17">
        <v>0.370076003248621</v>
      </c>
      <c r="AU10" s="17">
        <v>0.43991893776267399</v>
      </c>
      <c r="AV10" s="17"/>
      <c r="AW10" s="17">
        <v>0.44554657898056699</v>
      </c>
      <c r="AX10" s="17">
        <v>0.372366193823508</v>
      </c>
      <c r="AY10" s="17">
        <v>0.30539802599968802</v>
      </c>
    </row>
    <row r="11" spans="2:51">
      <c r="B11" s="18" t="s">
        <v>135</v>
      </c>
      <c r="C11" s="17">
        <v>0.26604517326620503</v>
      </c>
      <c r="D11" s="17">
        <v>0.24946842114367801</v>
      </c>
      <c r="E11" s="17">
        <v>0.28232011019255299</v>
      </c>
      <c r="F11" s="17"/>
      <c r="G11" s="17">
        <v>0.225013307119071</v>
      </c>
      <c r="H11" s="17">
        <v>0.19230325459821199</v>
      </c>
      <c r="I11" s="17">
        <v>0.29398571375281601</v>
      </c>
      <c r="J11" s="17">
        <v>0.337392552734191</v>
      </c>
      <c r="K11" s="17">
        <v>0.26234294838375</v>
      </c>
      <c r="L11" s="17">
        <v>0.27462763325484801</v>
      </c>
      <c r="M11" s="17"/>
      <c r="N11" s="17">
        <v>0.21945583701441301</v>
      </c>
      <c r="O11" s="17">
        <v>0.26590109183753602</v>
      </c>
      <c r="P11" s="17">
        <v>0.26845928694786497</v>
      </c>
      <c r="Q11" s="17">
        <v>0.31392247436305598</v>
      </c>
      <c r="R11" s="17"/>
      <c r="S11" s="17">
        <v>0.27037065693826001</v>
      </c>
      <c r="T11" s="17">
        <v>0.33674407864331501</v>
      </c>
      <c r="U11" s="17">
        <v>0.17717737639639</v>
      </c>
      <c r="V11" s="17">
        <v>0.267037270280368</v>
      </c>
      <c r="W11" s="17">
        <v>0.28177506880623399</v>
      </c>
      <c r="X11" s="17">
        <v>0.33140444442704797</v>
      </c>
      <c r="Y11" s="17">
        <v>0.29177197445660402</v>
      </c>
      <c r="Z11" s="17">
        <v>0.19882183266013001</v>
      </c>
      <c r="AA11" s="17">
        <v>0.20088963592828399</v>
      </c>
      <c r="AB11" s="17">
        <v>0.27982486255797601</v>
      </c>
      <c r="AC11" s="17">
        <v>0.27773557996877801</v>
      </c>
      <c r="AD11" s="17">
        <v>0.20796686956546501</v>
      </c>
      <c r="AE11" s="17"/>
      <c r="AF11" s="17">
        <v>0.30049556238595698</v>
      </c>
      <c r="AG11" s="17">
        <v>0.24122625568147199</v>
      </c>
      <c r="AH11" s="17">
        <v>0.27694915823347799</v>
      </c>
      <c r="AI11" s="17"/>
      <c r="AJ11" s="17">
        <v>0.24279565141607301</v>
      </c>
      <c r="AK11" s="17">
        <v>0.23553987847961599</v>
      </c>
      <c r="AL11" s="17">
        <v>0.27259126872795902</v>
      </c>
      <c r="AM11" s="17"/>
      <c r="AN11" s="17">
        <v>0.33094246072608202</v>
      </c>
      <c r="AO11" s="17">
        <v>0.222893675127701</v>
      </c>
      <c r="AP11" s="17">
        <v>0.23629924742260799</v>
      </c>
      <c r="AQ11" s="17">
        <v>0.23698943705407099</v>
      </c>
      <c r="AR11" s="17">
        <v>5.0463503747960298E-2</v>
      </c>
      <c r="AS11" s="17"/>
      <c r="AT11" s="17">
        <v>0.26345222530669199</v>
      </c>
      <c r="AU11" s="17">
        <v>0.28559337842489302</v>
      </c>
      <c r="AV11" s="17"/>
      <c r="AW11" s="17">
        <v>0.21812342209136401</v>
      </c>
      <c r="AX11" s="17">
        <v>0.24476276627374199</v>
      </c>
      <c r="AY11" s="17">
        <v>0.32260024724488701</v>
      </c>
    </row>
    <row r="12" spans="2:51">
      <c r="B12" s="18" t="s">
        <v>136</v>
      </c>
      <c r="C12" s="17">
        <v>0.13556148759650899</v>
      </c>
      <c r="D12" s="17">
        <v>0.118454822715984</v>
      </c>
      <c r="E12" s="17">
        <v>0.15130802288168099</v>
      </c>
      <c r="F12" s="17"/>
      <c r="G12" s="17">
        <v>0.146976779592528</v>
      </c>
      <c r="H12" s="17">
        <v>0.15658748430038899</v>
      </c>
      <c r="I12" s="17">
        <v>9.3270202604294097E-2</v>
      </c>
      <c r="J12" s="17">
        <v>0.106516074538147</v>
      </c>
      <c r="K12" s="17">
        <v>0.16383736250612699</v>
      </c>
      <c r="L12" s="17">
        <v>0.14813355096649899</v>
      </c>
      <c r="M12" s="17"/>
      <c r="N12" s="17">
        <v>0.135759556831336</v>
      </c>
      <c r="O12" s="17">
        <v>0.13769826200740601</v>
      </c>
      <c r="P12" s="17">
        <v>0.134007537733173</v>
      </c>
      <c r="Q12" s="17">
        <v>0.13722947675715899</v>
      </c>
      <c r="R12" s="17"/>
      <c r="S12" s="17">
        <v>0.113150084989315</v>
      </c>
      <c r="T12" s="17">
        <v>0.13440884603726699</v>
      </c>
      <c r="U12" s="17">
        <v>0.13737290402233199</v>
      </c>
      <c r="V12" s="17">
        <v>0.134571684825709</v>
      </c>
      <c r="W12" s="17">
        <v>0.143929844003888</v>
      </c>
      <c r="X12" s="17">
        <v>0.171154117524463</v>
      </c>
      <c r="Y12" s="17">
        <v>0.21091674083418499</v>
      </c>
      <c r="Z12" s="17">
        <v>0.170065027799638</v>
      </c>
      <c r="AA12" s="17">
        <v>0.114335393987732</v>
      </c>
      <c r="AB12" s="17">
        <v>9.5751882708159902E-2</v>
      </c>
      <c r="AC12" s="17">
        <v>0.106409843505684</v>
      </c>
      <c r="AD12" s="17">
        <v>9.08379817485441E-2</v>
      </c>
      <c r="AE12" s="17"/>
      <c r="AF12" s="17">
        <v>0.154940859831179</v>
      </c>
      <c r="AG12" s="17">
        <v>0.11550602268254299</v>
      </c>
      <c r="AH12" s="17">
        <v>0.13322382535410199</v>
      </c>
      <c r="AI12" s="17"/>
      <c r="AJ12" s="17">
        <v>0.171710847045103</v>
      </c>
      <c r="AK12" s="17">
        <v>0.128814669872269</v>
      </c>
      <c r="AL12" s="17">
        <v>9.7178806421677505E-2</v>
      </c>
      <c r="AM12" s="17"/>
      <c r="AN12" s="17">
        <v>0.12790745376814699</v>
      </c>
      <c r="AO12" s="17">
        <v>0.14046676041997799</v>
      </c>
      <c r="AP12" s="17">
        <v>0.10907901108323299</v>
      </c>
      <c r="AQ12" s="17">
        <v>0.14043024616314601</v>
      </c>
      <c r="AR12" s="17">
        <v>0</v>
      </c>
      <c r="AS12" s="17"/>
      <c r="AT12" s="17">
        <v>0.13696022625696999</v>
      </c>
      <c r="AU12" s="17">
        <v>0.13169355507382499</v>
      </c>
      <c r="AV12" s="17"/>
      <c r="AW12" s="17">
        <v>0.14794227231968701</v>
      </c>
      <c r="AX12" s="17">
        <v>0.116529036958164</v>
      </c>
      <c r="AY12" s="17">
        <v>0.12816091486064801</v>
      </c>
    </row>
    <row r="13" spans="2:51">
      <c r="B13" s="18" t="s">
        <v>137</v>
      </c>
      <c r="C13" s="17">
        <v>7.4250924243394203E-2</v>
      </c>
      <c r="D13" s="17">
        <v>7.6682287490126497E-2</v>
      </c>
      <c r="E13" s="17">
        <v>7.1087427169069503E-2</v>
      </c>
      <c r="F13" s="17"/>
      <c r="G13" s="17">
        <v>8.6344494547814302E-2</v>
      </c>
      <c r="H13" s="17">
        <v>6.3424241173128601E-2</v>
      </c>
      <c r="I13" s="17">
        <v>5.7440822436811902E-2</v>
      </c>
      <c r="J13" s="17">
        <v>4.7138578268476797E-2</v>
      </c>
      <c r="K13" s="17">
        <v>7.2319873797619699E-2</v>
      </c>
      <c r="L13" s="17">
        <v>0.111551025230039</v>
      </c>
      <c r="M13" s="17"/>
      <c r="N13" s="17">
        <v>5.0891671888600699E-2</v>
      </c>
      <c r="O13" s="17">
        <v>6.2625475958311097E-2</v>
      </c>
      <c r="P13" s="17">
        <v>8.5874939611023396E-2</v>
      </c>
      <c r="Q13" s="17">
        <v>0.101990759759712</v>
      </c>
      <c r="R13" s="17"/>
      <c r="S13" s="17">
        <v>6.4922969830807503E-2</v>
      </c>
      <c r="T13" s="17">
        <v>3.99127693002439E-2</v>
      </c>
      <c r="U13" s="17">
        <v>8.5949762648244193E-2</v>
      </c>
      <c r="V13" s="17">
        <v>5.3383352949934897E-2</v>
      </c>
      <c r="W13" s="17">
        <v>8.1882067663697003E-2</v>
      </c>
      <c r="X13" s="17">
        <v>6.69602689294687E-2</v>
      </c>
      <c r="Y13" s="17">
        <v>0.107304082078659</v>
      </c>
      <c r="Z13" s="17">
        <v>0.122973084204099</v>
      </c>
      <c r="AA13" s="17">
        <v>8.0835851714355603E-2</v>
      </c>
      <c r="AB13" s="17">
        <v>7.1321625617211004E-2</v>
      </c>
      <c r="AC13" s="17">
        <v>9.5162202608915294E-2</v>
      </c>
      <c r="AD13" s="17">
        <v>8.7743369728926296E-2</v>
      </c>
      <c r="AE13" s="17"/>
      <c r="AF13" s="17">
        <v>0.102797788474993</v>
      </c>
      <c r="AG13" s="17">
        <v>6.0371625917512897E-2</v>
      </c>
      <c r="AH13" s="17">
        <v>2.4595533386236101E-2</v>
      </c>
      <c r="AI13" s="17"/>
      <c r="AJ13" s="17">
        <v>0.107616215458032</v>
      </c>
      <c r="AK13" s="17">
        <v>5.0724135162714297E-2</v>
      </c>
      <c r="AL13" s="17">
        <v>0.10175018509566899</v>
      </c>
      <c r="AM13" s="17"/>
      <c r="AN13" s="17">
        <v>0.137146034842382</v>
      </c>
      <c r="AO13" s="17">
        <v>9.34693694884111E-2</v>
      </c>
      <c r="AP13" s="17">
        <v>4.8603605073769603E-2</v>
      </c>
      <c r="AQ13" s="17">
        <v>3.10137937554914E-2</v>
      </c>
      <c r="AR13" s="17">
        <v>5.1584159321850398E-2</v>
      </c>
      <c r="AS13" s="17"/>
      <c r="AT13" s="17">
        <v>8.1924342465792693E-2</v>
      </c>
      <c r="AU13" s="17">
        <v>0</v>
      </c>
      <c r="AV13" s="17"/>
      <c r="AW13" s="17">
        <v>5.9865357168592599E-2</v>
      </c>
      <c r="AX13" s="17">
        <v>5.2715585589640998E-2</v>
      </c>
      <c r="AY13" s="17">
        <v>9.5680351669826497E-2</v>
      </c>
    </row>
    <row r="14" spans="2:51">
      <c r="B14" s="18" t="s">
        <v>119</v>
      </c>
      <c r="C14" s="17">
        <v>4.8476727629920197E-2</v>
      </c>
      <c r="D14" s="17">
        <v>2.82374578280262E-2</v>
      </c>
      <c r="E14" s="17">
        <v>6.6262445737698794E-2</v>
      </c>
      <c r="F14" s="17"/>
      <c r="G14" s="17">
        <v>2.15980734653284E-2</v>
      </c>
      <c r="H14" s="17">
        <v>6.79541741376537E-2</v>
      </c>
      <c r="I14" s="17">
        <v>8.5687109995566502E-2</v>
      </c>
      <c r="J14" s="17">
        <v>5.80092950942587E-2</v>
      </c>
      <c r="K14" s="17">
        <v>2.57033906538006E-2</v>
      </c>
      <c r="L14" s="17">
        <v>2.3511357221097502E-2</v>
      </c>
      <c r="M14" s="17"/>
      <c r="N14" s="17">
        <v>2.19172842585337E-2</v>
      </c>
      <c r="O14" s="17">
        <v>5.5849005719126099E-2</v>
      </c>
      <c r="P14" s="17">
        <v>4.2914284689708398E-2</v>
      </c>
      <c r="Q14" s="17">
        <v>6.8947339524110904E-2</v>
      </c>
      <c r="R14" s="17"/>
      <c r="S14" s="17">
        <v>3.35581734659013E-2</v>
      </c>
      <c r="T14" s="17">
        <v>5.2096925625623701E-2</v>
      </c>
      <c r="U14" s="17">
        <v>5.3249764515884798E-2</v>
      </c>
      <c r="V14" s="17">
        <v>6.0278742203139703E-2</v>
      </c>
      <c r="W14" s="17">
        <v>4.3471327053243802E-2</v>
      </c>
      <c r="X14" s="17">
        <v>4.9549629888049403E-2</v>
      </c>
      <c r="Y14" s="17">
        <v>3.4470858305266798E-2</v>
      </c>
      <c r="Z14" s="17">
        <v>5.39321270771453E-2</v>
      </c>
      <c r="AA14" s="17">
        <v>3.9038030847349699E-2</v>
      </c>
      <c r="AB14" s="17">
        <v>5.6797581783101E-2</v>
      </c>
      <c r="AC14" s="17">
        <v>8.4910559087912299E-2</v>
      </c>
      <c r="AD14" s="17">
        <v>3.5119695111327599E-2</v>
      </c>
      <c r="AE14" s="17"/>
      <c r="AF14" s="17">
        <v>4.1004670115565502E-2</v>
      </c>
      <c r="AG14" s="17">
        <v>5.4898383447390203E-2</v>
      </c>
      <c r="AH14" s="17">
        <v>5.2368528012052697E-2</v>
      </c>
      <c r="AI14" s="17"/>
      <c r="AJ14" s="17">
        <v>2.14662242201091E-2</v>
      </c>
      <c r="AK14" s="17">
        <v>5.71541221125706E-2</v>
      </c>
      <c r="AL14" s="17">
        <v>1.21641202482956E-2</v>
      </c>
      <c r="AM14" s="17"/>
      <c r="AN14" s="17">
        <v>5.112707802014E-2</v>
      </c>
      <c r="AO14" s="17">
        <v>3.84200031834998E-2</v>
      </c>
      <c r="AP14" s="17">
        <v>4.7369446033334303E-2</v>
      </c>
      <c r="AQ14" s="17">
        <v>3.6528935288217899E-2</v>
      </c>
      <c r="AR14" s="17">
        <v>8.5845217143185201E-2</v>
      </c>
      <c r="AS14" s="17"/>
      <c r="AT14" s="17">
        <v>5.0706344719414403E-2</v>
      </c>
      <c r="AU14" s="17">
        <v>2.9033249993775701E-2</v>
      </c>
      <c r="AV14" s="17"/>
      <c r="AW14" s="17">
        <v>2.0872824467484299E-2</v>
      </c>
      <c r="AX14" s="17">
        <v>3.1945599647246498E-2</v>
      </c>
      <c r="AY14" s="17">
        <v>8.2309332464388499E-2</v>
      </c>
    </row>
    <row r="15" spans="2:51">
      <c r="B15" s="18" t="s">
        <v>138</v>
      </c>
      <c r="C15" s="21">
        <v>0.47566568726397201</v>
      </c>
      <c r="D15" s="21">
        <v>0.52715701082218602</v>
      </c>
      <c r="E15" s="21">
        <v>0.42902199401899799</v>
      </c>
      <c r="F15" s="21"/>
      <c r="G15" s="21">
        <v>0.520067345275258</v>
      </c>
      <c r="H15" s="21">
        <v>0.51973084579061701</v>
      </c>
      <c r="I15" s="21">
        <v>0.46961615121051098</v>
      </c>
      <c r="J15" s="21">
        <v>0.450943499364926</v>
      </c>
      <c r="K15" s="21">
        <v>0.47579642465870298</v>
      </c>
      <c r="L15" s="21">
        <v>0.44217643332751599</v>
      </c>
      <c r="M15" s="21"/>
      <c r="N15" s="21">
        <v>0.57197565000711703</v>
      </c>
      <c r="O15" s="21">
        <v>0.47792616447761999</v>
      </c>
      <c r="P15" s="21">
        <v>0.46874395101823002</v>
      </c>
      <c r="Q15" s="21">
        <v>0.37790994959596103</v>
      </c>
      <c r="R15" s="21"/>
      <c r="S15" s="21">
        <v>0.517998114775716</v>
      </c>
      <c r="T15" s="21">
        <v>0.43683738039355002</v>
      </c>
      <c r="U15" s="21">
        <v>0.54625019241714901</v>
      </c>
      <c r="V15" s="21">
        <v>0.48472894974084801</v>
      </c>
      <c r="W15" s="21">
        <v>0.44894169247293803</v>
      </c>
      <c r="X15" s="21">
        <v>0.38093153923097101</v>
      </c>
      <c r="Y15" s="21">
        <v>0.35553634432528503</v>
      </c>
      <c r="Z15" s="21">
        <v>0.45420792825898698</v>
      </c>
      <c r="AA15" s="21">
        <v>0.56490108752227797</v>
      </c>
      <c r="AB15" s="21">
        <v>0.49630404733355199</v>
      </c>
      <c r="AC15" s="21">
        <v>0.43578181482870998</v>
      </c>
      <c r="AD15" s="21">
        <v>0.57833208384573698</v>
      </c>
      <c r="AE15" s="21"/>
      <c r="AF15" s="21">
        <v>0.400761119192306</v>
      </c>
      <c r="AG15" s="21">
        <v>0.52799771227108205</v>
      </c>
      <c r="AH15" s="21">
        <v>0.51286295501413204</v>
      </c>
      <c r="AI15" s="21"/>
      <c r="AJ15" s="21">
        <v>0.45641106186068298</v>
      </c>
      <c r="AK15" s="21">
        <v>0.52776719437283004</v>
      </c>
      <c r="AL15" s="21">
        <v>0.51631561950639904</v>
      </c>
      <c r="AM15" s="21"/>
      <c r="AN15" s="21">
        <v>0.35287697264324902</v>
      </c>
      <c r="AO15" s="21">
        <v>0.50475019178041003</v>
      </c>
      <c r="AP15" s="21">
        <v>0.558648690387055</v>
      </c>
      <c r="AQ15" s="21">
        <v>0.55503758773907297</v>
      </c>
      <c r="AR15" s="21">
        <v>0.81210711978700401</v>
      </c>
      <c r="AS15" s="21"/>
      <c r="AT15" s="21">
        <v>0.46695686125113101</v>
      </c>
      <c r="AU15" s="21">
        <v>0.55367981650750597</v>
      </c>
      <c r="AV15" s="21"/>
      <c r="AW15" s="21">
        <v>0.55319612395287199</v>
      </c>
      <c r="AX15" s="21">
        <v>0.55404701153120595</v>
      </c>
      <c r="AY15" s="21">
        <v>0.37124915376024897</v>
      </c>
    </row>
    <row r="16" spans="2:51">
      <c r="B16" s="18" t="s">
        <v>139</v>
      </c>
      <c r="C16" s="21">
        <v>0.20981241183990301</v>
      </c>
      <c r="D16" s="21">
        <v>0.19513711020610999</v>
      </c>
      <c r="E16" s="21">
        <v>0.22239545005075101</v>
      </c>
      <c r="F16" s="21"/>
      <c r="G16" s="21">
        <v>0.23332127414034201</v>
      </c>
      <c r="H16" s="21">
        <v>0.22001172547351799</v>
      </c>
      <c r="I16" s="21">
        <v>0.15071102504110601</v>
      </c>
      <c r="J16" s="21">
        <v>0.15365465280662399</v>
      </c>
      <c r="K16" s="21">
        <v>0.23615723630374599</v>
      </c>
      <c r="L16" s="21">
        <v>0.25968457619653801</v>
      </c>
      <c r="M16" s="21"/>
      <c r="N16" s="21">
        <v>0.186651228719937</v>
      </c>
      <c r="O16" s="21">
        <v>0.20032373796571701</v>
      </c>
      <c r="P16" s="21">
        <v>0.219882477344196</v>
      </c>
      <c r="Q16" s="21">
        <v>0.23922023651687199</v>
      </c>
      <c r="R16" s="21"/>
      <c r="S16" s="21">
        <v>0.17807305482012201</v>
      </c>
      <c r="T16" s="21">
        <v>0.174321615337511</v>
      </c>
      <c r="U16" s="21">
        <v>0.22332266667057701</v>
      </c>
      <c r="V16" s="21">
        <v>0.18795503777564401</v>
      </c>
      <c r="W16" s="21">
        <v>0.22581191166758499</v>
      </c>
      <c r="X16" s="21">
        <v>0.23811438645393199</v>
      </c>
      <c r="Y16" s="21">
        <v>0.31822082291284398</v>
      </c>
      <c r="Z16" s="21">
        <v>0.29303811200373697</v>
      </c>
      <c r="AA16" s="21">
        <v>0.19517124570208799</v>
      </c>
      <c r="AB16" s="21">
        <v>0.16707350832537099</v>
      </c>
      <c r="AC16" s="21">
        <v>0.201572046114599</v>
      </c>
      <c r="AD16" s="21">
        <v>0.17858135147747001</v>
      </c>
      <c r="AE16" s="21"/>
      <c r="AF16" s="21">
        <v>0.25773864830617199</v>
      </c>
      <c r="AG16" s="21">
        <v>0.175877648600056</v>
      </c>
      <c r="AH16" s="21">
        <v>0.15781935874033801</v>
      </c>
      <c r="AI16" s="21"/>
      <c r="AJ16" s="21">
        <v>0.27932706250313499</v>
      </c>
      <c r="AK16" s="21">
        <v>0.17953880503498301</v>
      </c>
      <c r="AL16" s="21">
        <v>0.198928991517346</v>
      </c>
      <c r="AM16" s="21"/>
      <c r="AN16" s="21">
        <v>0.26505348861052902</v>
      </c>
      <c r="AO16" s="21">
        <v>0.233936129908389</v>
      </c>
      <c r="AP16" s="21">
        <v>0.15768261615700199</v>
      </c>
      <c r="AQ16" s="21">
        <v>0.17144403991863799</v>
      </c>
      <c r="AR16" s="21">
        <v>5.1584159321850398E-2</v>
      </c>
      <c r="AS16" s="21"/>
      <c r="AT16" s="21">
        <v>0.21888456872276299</v>
      </c>
      <c r="AU16" s="21">
        <v>0.13169355507382499</v>
      </c>
      <c r="AV16" s="21"/>
      <c r="AW16" s="21">
        <v>0.20780762948827999</v>
      </c>
      <c r="AX16" s="21">
        <v>0.16924462254780501</v>
      </c>
      <c r="AY16" s="21">
        <v>0.22384126653047501</v>
      </c>
    </row>
    <row r="17" spans="2:51">
      <c r="B17" s="18" t="s">
        <v>140</v>
      </c>
      <c r="C17" s="22">
        <v>0.26585327542407</v>
      </c>
      <c r="D17" s="22">
        <v>0.332019900616076</v>
      </c>
      <c r="E17" s="22">
        <v>0.20662654396824701</v>
      </c>
      <c r="F17" s="22"/>
      <c r="G17" s="22">
        <v>0.28674607113491601</v>
      </c>
      <c r="H17" s="22">
        <v>0.29971912031709902</v>
      </c>
      <c r="I17" s="22">
        <v>0.31890512616940497</v>
      </c>
      <c r="J17" s="22">
        <v>0.29728884655830201</v>
      </c>
      <c r="K17" s="22">
        <v>0.23963918835495701</v>
      </c>
      <c r="L17" s="22">
        <v>0.18249185713097801</v>
      </c>
      <c r="M17" s="22"/>
      <c r="N17" s="22">
        <v>0.38532442128717997</v>
      </c>
      <c r="O17" s="22">
        <v>0.27760242651190298</v>
      </c>
      <c r="P17" s="22">
        <v>0.24886147367403399</v>
      </c>
      <c r="Q17" s="22">
        <v>0.13868971307909</v>
      </c>
      <c r="R17" s="22"/>
      <c r="S17" s="22">
        <v>0.33992505995559402</v>
      </c>
      <c r="T17" s="22">
        <v>0.26251576505603902</v>
      </c>
      <c r="U17" s="22">
        <v>0.32292752574657202</v>
      </c>
      <c r="V17" s="22">
        <v>0.29677391196520497</v>
      </c>
      <c r="W17" s="22">
        <v>0.22312978080535401</v>
      </c>
      <c r="X17" s="22">
        <v>0.14281715277703899</v>
      </c>
      <c r="Y17" s="22">
        <v>3.7315521412440697E-2</v>
      </c>
      <c r="Z17" s="22">
        <v>0.16116981625524901</v>
      </c>
      <c r="AA17" s="22">
        <v>0.36972984182019097</v>
      </c>
      <c r="AB17" s="22">
        <v>0.329230539008181</v>
      </c>
      <c r="AC17" s="22">
        <v>0.23420976871411101</v>
      </c>
      <c r="AD17" s="22">
        <v>0.39975073236826603</v>
      </c>
      <c r="AE17" s="22"/>
      <c r="AF17" s="22">
        <v>0.14302247088613401</v>
      </c>
      <c r="AG17" s="22">
        <v>0.35212006367102699</v>
      </c>
      <c r="AH17" s="22">
        <v>0.355043596273794</v>
      </c>
      <c r="AI17" s="22"/>
      <c r="AJ17" s="22">
        <v>0.17708399935754801</v>
      </c>
      <c r="AK17" s="22">
        <v>0.348228389337847</v>
      </c>
      <c r="AL17" s="22">
        <v>0.31738662798905298</v>
      </c>
      <c r="AM17" s="22"/>
      <c r="AN17" s="22">
        <v>8.7823484032720403E-2</v>
      </c>
      <c r="AO17" s="22">
        <v>0.27081406187202101</v>
      </c>
      <c r="AP17" s="22">
        <v>0.40096607423005298</v>
      </c>
      <c r="AQ17" s="22">
        <v>0.38359354782043498</v>
      </c>
      <c r="AR17" s="22">
        <v>0.760522960465154</v>
      </c>
      <c r="AS17" s="22"/>
      <c r="AT17" s="22">
        <v>0.24807229252836799</v>
      </c>
      <c r="AU17" s="22">
        <v>0.42198626143368201</v>
      </c>
      <c r="AV17" s="22"/>
      <c r="AW17" s="22">
        <v>0.34538849446459202</v>
      </c>
      <c r="AX17" s="22">
        <v>0.38480238898340102</v>
      </c>
      <c r="AY17" s="22">
        <v>0.14740788722977499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460</v>
      </c>
      <c r="E7" s="10">
        <v>569</v>
      </c>
      <c r="F7" s="10"/>
      <c r="G7" s="10">
        <v>89</v>
      </c>
      <c r="H7" s="10">
        <v>158</v>
      </c>
      <c r="I7" s="10">
        <v>164</v>
      </c>
      <c r="J7" s="10">
        <v>167</v>
      </c>
      <c r="K7" s="10">
        <v>197</v>
      </c>
      <c r="L7" s="10">
        <v>258</v>
      </c>
      <c r="M7" s="10"/>
      <c r="N7" s="10">
        <v>293</v>
      </c>
      <c r="O7" s="10">
        <v>301</v>
      </c>
      <c r="P7" s="10">
        <v>187</v>
      </c>
      <c r="Q7" s="10">
        <v>246</v>
      </c>
      <c r="R7" s="10"/>
      <c r="S7" s="10">
        <v>108</v>
      </c>
      <c r="T7" s="10">
        <v>130</v>
      </c>
      <c r="U7" s="10">
        <v>108</v>
      </c>
      <c r="V7" s="10">
        <v>104</v>
      </c>
      <c r="W7" s="10">
        <v>89</v>
      </c>
      <c r="X7" s="10">
        <v>73</v>
      </c>
      <c r="Y7" s="10">
        <v>93</v>
      </c>
      <c r="Z7" s="10">
        <v>43</v>
      </c>
      <c r="AA7" s="10">
        <v>124</v>
      </c>
      <c r="AB7" s="10">
        <v>90</v>
      </c>
      <c r="AC7" s="10">
        <v>49</v>
      </c>
      <c r="AD7" s="10">
        <v>22</v>
      </c>
      <c r="AE7" s="10"/>
      <c r="AF7" s="10">
        <v>405</v>
      </c>
      <c r="AG7" s="10">
        <v>454</v>
      </c>
      <c r="AH7" s="10">
        <v>108</v>
      </c>
      <c r="AI7" s="10"/>
      <c r="AJ7" s="10">
        <v>245</v>
      </c>
      <c r="AK7" s="10">
        <v>314</v>
      </c>
      <c r="AL7" s="10">
        <v>103</v>
      </c>
      <c r="AM7" s="10"/>
      <c r="AN7" s="10">
        <v>201</v>
      </c>
      <c r="AO7" s="10">
        <v>175</v>
      </c>
      <c r="AP7" s="10">
        <v>260</v>
      </c>
      <c r="AQ7" s="10">
        <v>110</v>
      </c>
      <c r="AR7" s="10">
        <v>15</v>
      </c>
      <c r="AS7" s="10"/>
      <c r="AT7" s="10">
        <v>945</v>
      </c>
      <c r="AU7" s="10">
        <v>81</v>
      </c>
      <c r="AV7" s="10"/>
      <c r="AW7" s="10">
        <v>483</v>
      </c>
      <c r="AX7" s="10">
        <v>122</v>
      </c>
      <c r="AY7" s="10">
        <v>428</v>
      </c>
    </row>
    <row r="8" spans="2:51" ht="30" customHeight="1">
      <c r="B8" s="11" t="s">
        <v>112</v>
      </c>
      <c r="C8" s="11">
        <v>1037</v>
      </c>
      <c r="D8" s="11">
        <v>478</v>
      </c>
      <c r="E8" s="11">
        <v>555</v>
      </c>
      <c r="F8" s="11"/>
      <c r="G8" s="11">
        <v>102</v>
      </c>
      <c r="H8" s="11">
        <v>190</v>
      </c>
      <c r="I8" s="11">
        <v>188</v>
      </c>
      <c r="J8" s="11">
        <v>162</v>
      </c>
      <c r="K8" s="11">
        <v>162</v>
      </c>
      <c r="L8" s="11">
        <v>233</v>
      </c>
      <c r="M8" s="11"/>
      <c r="N8" s="11">
        <v>269</v>
      </c>
      <c r="O8" s="11">
        <v>277</v>
      </c>
      <c r="P8" s="11">
        <v>221</v>
      </c>
      <c r="Q8" s="11">
        <v>264</v>
      </c>
      <c r="R8" s="11"/>
      <c r="S8" s="11">
        <v>130</v>
      </c>
      <c r="T8" s="11">
        <v>123</v>
      </c>
      <c r="U8" s="11">
        <v>96</v>
      </c>
      <c r="V8" s="11">
        <v>113</v>
      </c>
      <c r="W8" s="11">
        <v>87</v>
      </c>
      <c r="X8" s="11">
        <v>80</v>
      </c>
      <c r="Y8" s="11">
        <v>89</v>
      </c>
      <c r="Z8" s="11">
        <v>37</v>
      </c>
      <c r="AA8" s="11">
        <v>120</v>
      </c>
      <c r="AB8" s="11">
        <v>91</v>
      </c>
      <c r="AC8" s="11">
        <v>49</v>
      </c>
      <c r="AD8" s="11">
        <v>23</v>
      </c>
      <c r="AE8" s="11"/>
      <c r="AF8" s="11">
        <v>397</v>
      </c>
      <c r="AG8" s="11">
        <v>444</v>
      </c>
      <c r="AH8" s="11">
        <v>120</v>
      </c>
      <c r="AI8" s="11"/>
      <c r="AJ8" s="11">
        <v>231</v>
      </c>
      <c r="AK8" s="11">
        <v>328</v>
      </c>
      <c r="AL8" s="11">
        <v>103</v>
      </c>
      <c r="AM8" s="11"/>
      <c r="AN8" s="11">
        <v>201</v>
      </c>
      <c r="AO8" s="11">
        <v>184</v>
      </c>
      <c r="AP8" s="11">
        <v>258</v>
      </c>
      <c r="AQ8" s="11">
        <v>112</v>
      </c>
      <c r="AR8" s="11">
        <v>13</v>
      </c>
      <c r="AS8" s="11"/>
      <c r="AT8" s="11">
        <v>940</v>
      </c>
      <c r="AU8" s="11">
        <v>90</v>
      </c>
      <c r="AV8" s="11"/>
      <c r="AW8" s="11">
        <v>465</v>
      </c>
      <c r="AX8" s="11">
        <v>130</v>
      </c>
      <c r="AY8" s="11">
        <v>443</v>
      </c>
    </row>
    <row r="9" spans="2:51">
      <c r="B9" s="18" t="s">
        <v>133</v>
      </c>
      <c r="C9" s="17">
        <v>0.116971660583919</v>
      </c>
      <c r="D9" s="17">
        <v>0.14364723238608701</v>
      </c>
      <c r="E9" s="17">
        <v>9.1618124619462102E-2</v>
      </c>
      <c r="F9" s="17"/>
      <c r="G9" s="17">
        <v>5.6962757956301201E-2</v>
      </c>
      <c r="H9" s="17">
        <v>0.122906836736908</v>
      </c>
      <c r="I9" s="17">
        <v>8.0413091838783105E-2</v>
      </c>
      <c r="J9" s="17">
        <v>0.10731934111052301</v>
      </c>
      <c r="K9" s="17">
        <v>0.15848143220482799</v>
      </c>
      <c r="L9" s="17">
        <v>0.14595700538852799</v>
      </c>
      <c r="M9" s="17"/>
      <c r="N9" s="17">
        <v>0.174136780127709</v>
      </c>
      <c r="O9" s="17">
        <v>0.104047512491986</v>
      </c>
      <c r="P9" s="17">
        <v>8.7515537789386894E-2</v>
      </c>
      <c r="Q9" s="17">
        <v>9.6285212068757398E-2</v>
      </c>
      <c r="R9" s="17"/>
      <c r="S9" s="17">
        <v>0.125941135898643</v>
      </c>
      <c r="T9" s="17">
        <v>0.11015151342464199</v>
      </c>
      <c r="U9" s="17">
        <v>0.12054330201904701</v>
      </c>
      <c r="V9" s="17">
        <v>7.9170191085895694E-2</v>
      </c>
      <c r="W9" s="17">
        <v>0.18114258014124901</v>
      </c>
      <c r="X9" s="17">
        <v>7.8771273949706996E-2</v>
      </c>
      <c r="Y9" s="17">
        <v>0.10669463148613</v>
      </c>
      <c r="Z9" s="17">
        <v>5.5572833960085499E-2</v>
      </c>
      <c r="AA9" s="17">
        <v>0.135196570860529</v>
      </c>
      <c r="AB9" s="17">
        <v>0.153351433372726</v>
      </c>
      <c r="AC9" s="17">
        <v>8.6490422932696306E-2</v>
      </c>
      <c r="AD9" s="17">
        <v>0.12847295089000199</v>
      </c>
      <c r="AE9" s="17"/>
      <c r="AF9" s="17">
        <v>0.15632559242011401</v>
      </c>
      <c r="AG9" s="17">
        <v>0.100670144871447</v>
      </c>
      <c r="AH9" s="17">
        <v>9.3459032106801301E-2</v>
      </c>
      <c r="AI9" s="17"/>
      <c r="AJ9" s="17">
        <v>0.19958043234291001</v>
      </c>
      <c r="AK9" s="17">
        <v>7.7319400601280994E-2</v>
      </c>
      <c r="AL9" s="17">
        <v>0.12177022109878</v>
      </c>
      <c r="AM9" s="17"/>
      <c r="AN9" s="17">
        <v>0.12473888707002199</v>
      </c>
      <c r="AO9" s="17">
        <v>0.128535416302578</v>
      </c>
      <c r="AP9" s="17">
        <v>0.14350527674107599</v>
      </c>
      <c r="AQ9" s="17">
        <v>0.10508021225061399</v>
      </c>
      <c r="AR9" s="17">
        <v>5.1584159321850398E-2</v>
      </c>
      <c r="AS9" s="17"/>
      <c r="AT9" s="17">
        <v>0.120983288628234</v>
      </c>
      <c r="AU9" s="17">
        <v>6.4322329488011198E-2</v>
      </c>
      <c r="AV9" s="17"/>
      <c r="AW9" s="17">
        <v>0.14726288220341899</v>
      </c>
      <c r="AX9" s="17">
        <v>0.110660769812835</v>
      </c>
      <c r="AY9" s="17">
        <v>8.7032660396481706E-2</v>
      </c>
    </row>
    <row r="10" spans="2:51">
      <c r="B10" s="18" t="s">
        <v>134</v>
      </c>
      <c r="C10" s="17">
        <v>0.28551665161085199</v>
      </c>
      <c r="D10" s="17">
        <v>0.285089686424714</v>
      </c>
      <c r="E10" s="17">
        <v>0.28803836135745498</v>
      </c>
      <c r="F10" s="17"/>
      <c r="G10" s="17">
        <v>0.227699587671264</v>
      </c>
      <c r="H10" s="17">
        <v>0.29021322644522202</v>
      </c>
      <c r="I10" s="17">
        <v>0.29020898009227097</v>
      </c>
      <c r="J10" s="17">
        <v>0.27769620877829498</v>
      </c>
      <c r="K10" s="17">
        <v>0.30386064594738299</v>
      </c>
      <c r="L10" s="17">
        <v>0.29602140643081098</v>
      </c>
      <c r="M10" s="17"/>
      <c r="N10" s="17">
        <v>0.28540849800970802</v>
      </c>
      <c r="O10" s="17">
        <v>0.30946677026506503</v>
      </c>
      <c r="P10" s="17">
        <v>0.25215183906877903</v>
      </c>
      <c r="Q10" s="17">
        <v>0.29149149438569999</v>
      </c>
      <c r="R10" s="17"/>
      <c r="S10" s="17">
        <v>0.27583444981188598</v>
      </c>
      <c r="T10" s="17">
        <v>0.27615559253430799</v>
      </c>
      <c r="U10" s="17">
        <v>0.268135127503209</v>
      </c>
      <c r="V10" s="17">
        <v>0.30315501146427398</v>
      </c>
      <c r="W10" s="17">
        <v>0.312455448340964</v>
      </c>
      <c r="X10" s="17">
        <v>0.32002388956411898</v>
      </c>
      <c r="Y10" s="17">
        <v>0.21788451852361601</v>
      </c>
      <c r="Z10" s="17">
        <v>0.257763948685724</v>
      </c>
      <c r="AA10" s="17">
        <v>0.30409504586309799</v>
      </c>
      <c r="AB10" s="17">
        <v>0.26226783176847002</v>
      </c>
      <c r="AC10" s="17">
        <v>0.30394905936105698</v>
      </c>
      <c r="AD10" s="17">
        <v>0.417619145820251</v>
      </c>
      <c r="AE10" s="17"/>
      <c r="AF10" s="17">
        <v>0.31351507036292497</v>
      </c>
      <c r="AG10" s="17">
        <v>0.26356324953307803</v>
      </c>
      <c r="AH10" s="17">
        <v>0.32749949392620797</v>
      </c>
      <c r="AI10" s="17"/>
      <c r="AJ10" s="17">
        <v>0.395033284330229</v>
      </c>
      <c r="AK10" s="17">
        <v>0.258545432819483</v>
      </c>
      <c r="AL10" s="17">
        <v>0.26418753358482899</v>
      </c>
      <c r="AM10" s="17"/>
      <c r="AN10" s="17">
        <v>0.25954772428655598</v>
      </c>
      <c r="AO10" s="17">
        <v>0.32640012642051303</v>
      </c>
      <c r="AP10" s="17">
        <v>0.25710688560588002</v>
      </c>
      <c r="AQ10" s="17">
        <v>0.267120182437872</v>
      </c>
      <c r="AR10" s="17">
        <v>0.40398467598317001</v>
      </c>
      <c r="AS10" s="17"/>
      <c r="AT10" s="17">
        <v>0.28405993213214698</v>
      </c>
      <c r="AU10" s="17">
        <v>0.31294012409262001</v>
      </c>
      <c r="AV10" s="17"/>
      <c r="AW10" s="17">
        <v>0.27910178056534002</v>
      </c>
      <c r="AX10" s="17">
        <v>0.34498951386891802</v>
      </c>
      <c r="AY10" s="17">
        <v>0.274768158930913</v>
      </c>
    </row>
    <row r="11" spans="2:51">
      <c r="B11" s="18" t="s">
        <v>135</v>
      </c>
      <c r="C11" s="17">
        <v>0.32252012659212498</v>
      </c>
      <c r="D11" s="17">
        <v>0.29050623316952601</v>
      </c>
      <c r="E11" s="17">
        <v>0.348239332835516</v>
      </c>
      <c r="F11" s="17"/>
      <c r="G11" s="17">
        <v>0.36875699201401801</v>
      </c>
      <c r="H11" s="17">
        <v>0.31618663372852202</v>
      </c>
      <c r="I11" s="17">
        <v>0.331220450699237</v>
      </c>
      <c r="J11" s="17">
        <v>0.39436036409157099</v>
      </c>
      <c r="K11" s="17">
        <v>0.27811149330582002</v>
      </c>
      <c r="L11" s="17">
        <v>0.281185521098543</v>
      </c>
      <c r="M11" s="17"/>
      <c r="N11" s="17">
        <v>0.26175125412858102</v>
      </c>
      <c r="O11" s="17">
        <v>0.30906984804592502</v>
      </c>
      <c r="P11" s="17">
        <v>0.40405720402704098</v>
      </c>
      <c r="Q11" s="17">
        <v>0.33344412488775999</v>
      </c>
      <c r="R11" s="17"/>
      <c r="S11" s="17">
        <v>0.32661892863847503</v>
      </c>
      <c r="T11" s="17">
        <v>0.36680446199629002</v>
      </c>
      <c r="U11" s="17">
        <v>0.305252844150529</v>
      </c>
      <c r="V11" s="17">
        <v>0.31783967739222801</v>
      </c>
      <c r="W11" s="17">
        <v>0.26954021180287702</v>
      </c>
      <c r="X11" s="17">
        <v>0.33657244048746798</v>
      </c>
      <c r="Y11" s="17">
        <v>0.46579280198758699</v>
      </c>
      <c r="Z11" s="17">
        <v>0.26490466877025998</v>
      </c>
      <c r="AA11" s="17">
        <v>0.32378314111127399</v>
      </c>
      <c r="AB11" s="17">
        <v>0.26173696876025199</v>
      </c>
      <c r="AC11" s="17">
        <v>0.28178599802687798</v>
      </c>
      <c r="AD11" s="17">
        <v>0.163145192806669</v>
      </c>
      <c r="AE11" s="17"/>
      <c r="AF11" s="17">
        <v>0.30047925610354198</v>
      </c>
      <c r="AG11" s="17">
        <v>0.31543627870670399</v>
      </c>
      <c r="AH11" s="17">
        <v>0.38195122137977</v>
      </c>
      <c r="AI11" s="17"/>
      <c r="AJ11" s="17">
        <v>0.22531632453934899</v>
      </c>
      <c r="AK11" s="17">
        <v>0.32658036760860198</v>
      </c>
      <c r="AL11" s="17">
        <v>0.35459184522356202</v>
      </c>
      <c r="AM11" s="17"/>
      <c r="AN11" s="17">
        <v>0.332649621610486</v>
      </c>
      <c r="AO11" s="17">
        <v>0.31916182843763302</v>
      </c>
      <c r="AP11" s="17">
        <v>0.34320145312390099</v>
      </c>
      <c r="AQ11" s="17">
        <v>0.27046291799768102</v>
      </c>
      <c r="AR11" s="17">
        <v>0.19725262930468801</v>
      </c>
      <c r="AS11" s="17"/>
      <c r="AT11" s="17">
        <v>0.31868290503068503</v>
      </c>
      <c r="AU11" s="17">
        <v>0.33935262830526403</v>
      </c>
      <c r="AV11" s="17"/>
      <c r="AW11" s="17">
        <v>0.253588039981261</v>
      </c>
      <c r="AX11" s="17">
        <v>0.34292757491882297</v>
      </c>
      <c r="AY11" s="17">
        <v>0.38887347517894999</v>
      </c>
    </row>
    <row r="12" spans="2:51">
      <c r="B12" s="18" t="s">
        <v>136</v>
      </c>
      <c r="C12" s="17">
        <v>0.166233299643962</v>
      </c>
      <c r="D12" s="17">
        <v>0.18387345263468799</v>
      </c>
      <c r="E12" s="17">
        <v>0.152304629276036</v>
      </c>
      <c r="F12" s="17"/>
      <c r="G12" s="17">
        <v>0.22965728697272</v>
      </c>
      <c r="H12" s="17">
        <v>0.161071080720045</v>
      </c>
      <c r="I12" s="17">
        <v>0.16286851972622099</v>
      </c>
      <c r="J12" s="17">
        <v>0.15147987189704201</v>
      </c>
      <c r="K12" s="17">
        <v>0.153166547719635</v>
      </c>
      <c r="L12" s="17">
        <v>0.16460806130331701</v>
      </c>
      <c r="M12" s="17"/>
      <c r="N12" s="17">
        <v>0.18282813109052301</v>
      </c>
      <c r="O12" s="17">
        <v>0.16819171938890701</v>
      </c>
      <c r="P12" s="17">
        <v>0.14947022260582199</v>
      </c>
      <c r="Q12" s="17">
        <v>0.15797276702597399</v>
      </c>
      <c r="R12" s="17"/>
      <c r="S12" s="17">
        <v>0.17110691079867801</v>
      </c>
      <c r="T12" s="17">
        <v>0.15382541824787099</v>
      </c>
      <c r="U12" s="17">
        <v>0.21496973411707099</v>
      </c>
      <c r="V12" s="17">
        <v>0.17848054630600699</v>
      </c>
      <c r="W12" s="17">
        <v>0.15053683399170301</v>
      </c>
      <c r="X12" s="17">
        <v>0.18354505319046199</v>
      </c>
      <c r="Y12" s="17">
        <v>9.3514727168309705E-2</v>
      </c>
      <c r="Z12" s="17">
        <v>0.20023202972679099</v>
      </c>
      <c r="AA12" s="17">
        <v>0.15436109475382001</v>
      </c>
      <c r="AB12" s="17">
        <v>0.16573187120059801</v>
      </c>
      <c r="AC12" s="17">
        <v>0.17788766374609799</v>
      </c>
      <c r="AD12" s="17">
        <v>0.20896020717661901</v>
      </c>
      <c r="AE12" s="17"/>
      <c r="AF12" s="17">
        <v>0.14110503309347</v>
      </c>
      <c r="AG12" s="17">
        <v>0.19505449535160099</v>
      </c>
      <c r="AH12" s="17">
        <v>9.9585245321044402E-2</v>
      </c>
      <c r="AI12" s="17"/>
      <c r="AJ12" s="17">
        <v>0.11071038025338401</v>
      </c>
      <c r="AK12" s="17">
        <v>0.208217378786128</v>
      </c>
      <c r="AL12" s="17">
        <v>0.19380757422145201</v>
      </c>
      <c r="AM12" s="17"/>
      <c r="AN12" s="17">
        <v>0.16145628686291</v>
      </c>
      <c r="AO12" s="17">
        <v>0.14630757562022501</v>
      </c>
      <c r="AP12" s="17">
        <v>0.17971403857951501</v>
      </c>
      <c r="AQ12" s="17">
        <v>0.225025832245943</v>
      </c>
      <c r="AR12" s="17">
        <v>0.26133331824710598</v>
      </c>
      <c r="AS12" s="17"/>
      <c r="AT12" s="17">
        <v>0.16230009151887001</v>
      </c>
      <c r="AU12" s="17">
        <v>0.220476303797915</v>
      </c>
      <c r="AV12" s="17"/>
      <c r="AW12" s="17">
        <v>0.21991489521131599</v>
      </c>
      <c r="AX12" s="17">
        <v>0.118370796604978</v>
      </c>
      <c r="AY12" s="17">
        <v>0.123957271410228</v>
      </c>
    </row>
    <row r="13" spans="2:51">
      <c r="B13" s="18" t="s">
        <v>137</v>
      </c>
      <c r="C13" s="17">
        <v>4.3952531213280001E-2</v>
      </c>
      <c r="D13" s="17">
        <v>5.06840332814096E-2</v>
      </c>
      <c r="E13" s="17">
        <v>3.8490341433140902E-2</v>
      </c>
      <c r="F13" s="17"/>
      <c r="G13" s="17">
        <v>5.3919478040860197E-2</v>
      </c>
      <c r="H13" s="17">
        <v>9.3332458371249895E-3</v>
      </c>
      <c r="I13" s="17">
        <v>5.0349132250030702E-2</v>
      </c>
      <c r="J13" s="17">
        <v>1.6748035480471501E-2</v>
      </c>
      <c r="K13" s="17">
        <v>4.9032386397206001E-2</v>
      </c>
      <c r="L13" s="17">
        <v>7.8046256381416407E-2</v>
      </c>
      <c r="M13" s="17"/>
      <c r="N13" s="17">
        <v>4.4976055482638902E-2</v>
      </c>
      <c r="O13" s="17">
        <v>3.3882574361346098E-2</v>
      </c>
      <c r="P13" s="17">
        <v>6.3239410638502594E-2</v>
      </c>
      <c r="Q13" s="17">
        <v>3.8247125266633E-2</v>
      </c>
      <c r="R13" s="17"/>
      <c r="S13" s="17">
        <v>2.54839738557632E-2</v>
      </c>
      <c r="T13" s="17">
        <v>2.4370036588715199E-2</v>
      </c>
      <c r="U13" s="17">
        <v>4.5355539089204901E-2</v>
      </c>
      <c r="V13" s="17">
        <v>3.8972957276496002E-2</v>
      </c>
      <c r="W13" s="17">
        <v>3.3954734132505202E-2</v>
      </c>
      <c r="X13" s="17">
        <v>1.06888875612341E-2</v>
      </c>
      <c r="Y13" s="17">
        <v>4.7160712116842397E-2</v>
      </c>
      <c r="Z13" s="17">
        <v>0.13652313272723901</v>
      </c>
      <c r="AA13" s="17">
        <v>3.7024265499986601E-2</v>
      </c>
      <c r="AB13" s="17">
        <v>0.105093499561974</v>
      </c>
      <c r="AC13" s="17">
        <v>4.9889733608403902E-2</v>
      </c>
      <c r="AD13" s="17">
        <v>4.6682808195131702E-2</v>
      </c>
      <c r="AE13" s="17"/>
      <c r="AF13" s="17">
        <v>3.9386331714700198E-2</v>
      </c>
      <c r="AG13" s="17">
        <v>5.3342289637600099E-2</v>
      </c>
      <c r="AH13" s="17">
        <v>2.94774273473562E-2</v>
      </c>
      <c r="AI13" s="17"/>
      <c r="AJ13" s="17">
        <v>2.95838687965446E-2</v>
      </c>
      <c r="AK13" s="17">
        <v>5.1615776154563003E-2</v>
      </c>
      <c r="AL13" s="17">
        <v>2.5220680145789501E-2</v>
      </c>
      <c r="AM13" s="17"/>
      <c r="AN13" s="17">
        <v>4.6984230912105997E-2</v>
      </c>
      <c r="AO13" s="17">
        <v>3.6134500450457699E-2</v>
      </c>
      <c r="AP13" s="17">
        <v>3.1463230717547898E-2</v>
      </c>
      <c r="AQ13" s="17">
        <v>6.2499163764426699E-2</v>
      </c>
      <c r="AR13" s="17">
        <v>0</v>
      </c>
      <c r="AS13" s="17"/>
      <c r="AT13" s="17">
        <v>4.68909051142277E-2</v>
      </c>
      <c r="AU13" s="17">
        <v>1.67491537284515E-2</v>
      </c>
      <c r="AV13" s="17"/>
      <c r="AW13" s="17">
        <v>5.1871320963321199E-2</v>
      </c>
      <c r="AX13" s="17">
        <v>3.51581305127808E-2</v>
      </c>
      <c r="AY13" s="17">
        <v>3.8225922386762201E-2</v>
      </c>
    </row>
    <row r="14" spans="2:51">
      <c r="B14" s="18" t="s">
        <v>119</v>
      </c>
      <c r="C14" s="17">
        <v>6.4805730355861194E-2</v>
      </c>
      <c r="D14" s="17">
        <v>4.6199362103575801E-2</v>
      </c>
      <c r="E14" s="17">
        <v>8.1309210478390306E-2</v>
      </c>
      <c r="F14" s="17"/>
      <c r="G14" s="17">
        <v>6.3003897344836607E-2</v>
      </c>
      <c r="H14" s="17">
        <v>0.100288976532179</v>
      </c>
      <c r="I14" s="17">
        <v>8.4939825393457694E-2</v>
      </c>
      <c r="J14" s="17">
        <v>5.2396178642098001E-2</v>
      </c>
      <c r="K14" s="17">
        <v>5.7347494425127397E-2</v>
      </c>
      <c r="L14" s="17">
        <v>3.41817493973849E-2</v>
      </c>
      <c r="M14" s="17"/>
      <c r="N14" s="17">
        <v>5.0899281160839298E-2</v>
      </c>
      <c r="O14" s="17">
        <v>7.5341575446772099E-2</v>
      </c>
      <c r="P14" s="17">
        <v>4.3565785870468998E-2</v>
      </c>
      <c r="Q14" s="17">
        <v>8.2559276365175405E-2</v>
      </c>
      <c r="R14" s="17"/>
      <c r="S14" s="17">
        <v>7.5014600996554701E-2</v>
      </c>
      <c r="T14" s="17">
        <v>6.86929772081743E-2</v>
      </c>
      <c r="U14" s="17">
        <v>4.5743453120938901E-2</v>
      </c>
      <c r="V14" s="17">
        <v>8.23816164750997E-2</v>
      </c>
      <c r="W14" s="17">
        <v>5.2370191590702699E-2</v>
      </c>
      <c r="X14" s="17">
        <v>7.0398455247009703E-2</v>
      </c>
      <c r="Y14" s="17">
        <v>6.8952608717514102E-2</v>
      </c>
      <c r="Z14" s="17">
        <v>8.5003386129900702E-2</v>
      </c>
      <c r="AA14" s="17">
        <v>4.5539881911291699E-2</v>
      </c>
      <c r="AB14" s="17">
        <v>5.1818395335980497E-2</v>
      </c>
      <c r="AC14" s="17">
        <v>9.9997122324866503E-2</v>
      </c>
      <c r="AD14" s="17">
        <v>3.5119695111327599E-2</v>
      </c>
      <c r="AE14" s="17"/>
      <c r="AF14" s="17">
        <v>4.9188716305248598E-2</v>
      </c>
      <c r="AG14" s="17">
        <v>7.1933541899570796E-2</v>
      </c>
      <c r="AH14" s="17">
        <v>6.8027579918820497E-2</v>
      </c>
      <c r="AI14" s="17"/>
      <c r="AJ14" s="17">
        <v>3.9775709737583598E-2</v>
      </c>
      <c r="AK14" s="17">
        <v>7.7721644029942694E-2</v>
      </c>
      <c r="AL14" s="17">
        <v>4.0422145725587298E-2</v>
      </c>
      <c r="AM14" s="17"/>
      <c r="AN14" s="17">
        <v>7.4623249257920798E-2</v>
      </c>
      <c r="AO14" s="17">
        <v>4.3460552768594E-2</v>
      </c>
      <c r="AP14" s="17">
        <v>4.5009115232080302E-2</v>
      </c>
      <c r="AQ14" s="17">
        <v>6.9811691303463402E-2</v>
      </c>
      <c r="AR14" s="17">
        <v>8.5845217143185201E-2</v>
      </c>
      <c r="AS14" s="17"/>
      <c r="AT14" s="17">
        <v>6.70828775758366E-2</v>
      </c>
      <c r="AU14" s="17">
        <v>4.61594605877391E-2</v>
      </c>
      <c r="AV14" s="17"/>
      <c r="AW14" s="17">
        <v>4.8261081075341501E-2</v>
      </c>
      <c r="AX14" s="17">
        <v>4.7893214281665299E-2</v>
      </c>
      <c r="AY14" s="17">
        <v>8.7142511696664302E-2</v>
      </c>
    </row>
    <row r="15" spans="2:51">
      <c r="B15" s="18" t="s">
        <v>138</v>
      </c>
      <c r="C15" s="21">
        <v>0.40248831219477099</v>
      </c>
      <c r="D15" s="21">
        <v>0.428736918810801</v>
      </c>
      <c r="E15" s="21">
        <v>0.37965648597691698</v>
      </c>
      <c r="F15" s="21"/>
      <c r="G15" s="21">
        <v>0.28466234562756498</v>
      </c>
      <c r="H15" s="21">
        <v>0.41312006318212902</v>
      </c>
      <c r="I15" s="21">
        <v>0.37062207193105501</v>
      </c>
      <c r="J15" s="21">
        <v>0.38501554988881798</v>
      </c>
      <c r="K15" s="21">
        <v>0.46234207815221101</v>
      </c>
      <c r="L15" s="21">
        <v>0.441978411819339</v>
      </c>
      <c r="M15" s="21"/>
      <c r="N15" s="21">
        <v>0.45954527813741702</v>
      </c>
      <c r="O15" s="21">
        <v>0.41351428275704999</v>
      </c>
      <c r="P15" s="21">
        <v>0.339667376858166</v>
      </c>
      <c r="Q15" s="21">
        <v>0.387776706454458</v>
      </c>
      <c r="R15" s="21"/>
      <c r="S15" s="21">
        <v>0.40177558571052902</v>
      </c>
      <c r="T15" s="21">
        <v>0.38630710595895001</v>
      </c>
      <c r="U15" s="21">
        <v>0.38867842952225601</v>
      </c>
      <c r="V15" s="21">
        <v>0.382325202550169</v>
      </c>
      <c r="W15" s="21">
        <v>0.49359802848221201</v>
      </c>
      <c r="X15" s="21">
        <v>0.39879516351382599</v>
      </c>
      <c r="Y15" s="21">
        <v>0.32457915000974602</v>
      </c>
      <c r="Z15" s="21">
        <v>0.313336782645809</v>
      </c>
      <c r="AA15" s="21">
        <v>0.43929161672362799</v>
      </c>
      <c r="AB15" s="21">
        <v>0.41561926514119601</v>
      </c>
      <c r="AC15" s="21">
        <v>0.39043948229375303</v>
      </c>
      <c r="AD15" s="21">
        <v>0.54609209671025305</v>
      </c>
      <c r="AE15" s="21"/>
      <c r="AF15" s="21">
        <v>0.46984066278303899</v>
      </c>
      <c r="AG15" s="21">
        <v>0.36423339440452501</v>
      </c>
      <c r="AH15" s="21">
        <v>0.42095852603300898</v>
      </c>
      <c r="AI15" s="21"/>
      <c r="AJ15" s="21">
        <v>0.594613716673139</v>
      </c>
      <c r="AK15" s="21">
        <v>0.33586483342076401</v>
      </c>
      <c r="AL15" s="21">
        <v>0.38595775468360899</v>
      </c>
      <c r="AM15" s="21"/>
      <c r="AN15" s="21">
        <v>0.38428661135657799</v>
      </c>
      <c r="AO15" s="21">
        <v>0.454935542723091</v>
      </c>
      <c r="AP15" s="21">
        <v>0.40061216234695601</v>
      </c>
      <c r="AQ15" s="21">
        <v>0.37220039468848598</v>
      </c>
      <c r="AR15" s="21">
        <v>0.45556883530502101</v>
      </c>
      <c r="AS15" s="21"/>
      <c r="AT15" s="21">
        <v>0.40504322076038102</v>
      </c>
      <c r="AU15" s="21">
        <v>0.37726245358063099</v>
      </c>
      <c r="AV15" s="21"/>
      <c r="AW15" s="21">
        <v>0.42636466276875901</v>
      </c>
      <c r="AX15" s="21">
        <v>0.45565028368175298</v>
      </c>
      <c r="AY15" s="21">
        <v>0.361800819327395</v>
      </c>
    </row>
    <row r="16" spans="2:51">
      <c r="B16" s="18" t="s">
        <v>139</v>
      </c>
      <c r="C16" s="21">
        <v>0.21018583085724199</v>
      </c>
      <c r="D16" s="21">
        <v>0.23455748591609701</v>
      </c>
      <c r="E16" s="21">
        <v>0.190794970709177</v>
      </c>
      <c r="F16" s="21"/>
      <c r="G16" s="21">
        <v>0.28357676501357998</v>
      </c>
      <c r="H16" s="21">
        <v>0.17040432655717</v>
      </c>
      <c r="I16" s="21">
        <v>0.213217651976251</v>
      </c>
      <c r="J16" s="21">
        <v>0.168227907377513</v>
      </c>
      <c r="K16" s="21">
        <v>0.20219893411684101</v>
      </c>
      <c r="L16" s="21">
        <v>0.242654317684733</v>
      </c>
      <c r="M16" s="21"/>
      <c r="N16" s="21">
        <v>0.22780418657316201</v>
      </c>
      <c r="O16" s="21">
        <v>0.20207429375025299</v>
      </c>
      <c r="P16" s="21">
        <v>0.21270963324432501</v>
      </c>
      <c r="Q16" s="21">
        <v>0.196219892292607</v>
      </c>
      <c r="R16" s="21"/>
      <c r="S16" s="21">
        <v>0.19659088465444099</v>
      </c>
      <c r="T16" s="21">
        <v>0.178195454836586</v>
      </c>
      <c r="U16" s="21">
        <v>0.26032527320627602</v>
      </c>
      <c r="V16" s="21">
        <v>0.21745350358250301</v>
      </c>
      <c r="W16" s="21">
        <v>0.184491568124208</v>
      </c>
      <c r="X16" s="21">
        <v>0.194233940751696</v>
      </c>
      <c r="Y16" s="21">
        <v>0.140675439285152</v>
      </c>
      <c r="Z16" s="21">
        <v>0.33675516245402998</v>
      </c>
      <c r="AA16" s="21">
        <v>0.19138536025380701</v>
      </c>
      <c r="AB16" s="21">
        <v>0.27082537076257102</v>
      </c>
      <c r="AC16" s="21">
        <v>0.227777397354502</v>
      </c>
      <c r="AD16" s="21">
        <v>0.25564301537174999</v>
      </c>
      <c r="AE16" s="21"/>
      <c r="AF16" s="21">
        <v>0.18049136480817099</v>
      </c>
      <c r="AG16" s="21">
        <v>0.24839678498920101</v>
      </c>
      <c r="AH16" s="21">
        <v>0.12906267266840099</v>
      </c>
      <c r="AI16" s="21"/>
      <c r="AJ16" s="21">
        <v>0.14029424904992799</v>
      </c>
      <c r="AK16" s="21">
        <v>0.25983315494069098</v>
      </c>
      <c r="AL16" s="21">
        <v>0.21902825436724199</v>
      </c>
      <c r="AM16" s="21"/>
      <c r="AN16" s="21">
        <v>0.20844051777501599</v>
      </c>
      <c r="AO16" s="21">
        <v>0.182442076070683</v>
      </c>
      <c r="AP16" s="21">
        <v>0.21117726929706301</v>
      </c>
      <c r="AQ16" s="21">
        <v>0.28752499601037002</v>
      </c>
      <c r="AR16" s="21">
        <v>0.26133331824710598</v>
      </c>
      <c r="AS16" s="21"/>
      <c r="AT16" s="21">
        <v>0.20919099663309801</v>
      </c>
      <c r="AU16" s="21">
        <v>0.23722545752636601</v>
      </c>
      <c r="AV16" s="21"/>
      <c r="AW16" s="21">
        <v>0.271786216174638</v>
      </c>
      <c r="AX16" s="21">
        <v>0.15352892711775901</v>
      </c>
      <c r="AY16" s="21">
        <v>0.162183193796991</v>
      </c>
    </row>
    <row r="17" spans="2:51">
      <c r="B17" s="18" t="s">
        <v>140</v>
      </c>
      <c r="C17" s="22">
        <v>0.192302481337529</v>
      </c>
      <c r="D17" s="22">
        <v>0.19417943289470299</v>
      </c>
      <c r="E17" s="22">
        <v>0.18886151526774</v>
      </c>
      <c r="F17" s="22"/>
      <c r="G17" s="22">
        <v>1.085580613985E-3</v>
      </c>
      <c r="H17" s="22">
        <v>0.24271573662495899</v>
      </c>
      <c r="I17" s="22">
        <v>0.157404419954803</v>
      </c>
      <c r="J17" s="22">
        <v>0.216787642511304</v>
      </c>
      <c r="K17" s="22">
        <v>0.26014314403536998</v>
      </c>
      <c r="L17" s="22">
        <v>0.199324094134606</v>
      </c>
      <c r="M17" s="22"/>
      <c r="N17" s="22">
        <v>0.23174109156425499</v>
      </c>
      <c r="O17" s="22">
        <v>0.211439989006798</v>
      </c>
      <c r="P17" s="22">
        <v>0.12695774361384099</v>
      </c>
      <c r="Q17" s="22">
        <v>0.191556814161851</v>
      </c>
      <c r="R17" s="22"/>
      <c r="S17" s="22">
        <v>0.20518470105608799</v>
      </c>
      <c r="T17" s="22">
        <v>0.20811165112236499</v>
      </c>
      <c r="U17" s="22">
        <v>0.12835315631597999</v>
      </c>
      <c r="V17" s="22">
        <v>0.16487169896766601</v>
      </c>
      <c r="W17" s="22">
        <v>0.30910646035800499</v>
      </c>
      <c r="X17" s="22">
        <v>0.20456122276213001</v>
      </c>
      <c r="Y17" s="22">
        <v>0.18390371072459399</v>
      </c>
      <c r="Z17" s="22">
        <v>-2.3418379808220501E-2</v>
      </c>
      <c r="AA17" s="22">
        <v>0.24790625646982101</v>
      </c>
      <c r="AB17" s="22">
        <v>0.144793894378624</v>
      </c>
      <c r="AC17" s="22">
        <v>0.16266208493925099</v>
      </c>
      <c r="AD17" s="22">
        <v>0.290449081338503</v>
      </c>
      <c r="AE17" s="22"/>
      <c r="AF17" s="22">
        <v>0.28934929797486802</v>
      </c>
      <c r="AG17" s="22">
        <v>0.115836609415324</v>
      </c>
      <c r="AH17" s="22">
        <v>0.29189585336460899</v>
      </c>
      <c r="AI17" s="22"/>
      <c r="AJ17" s="22">
        <v>0.45431946762321102</v>
      </c>
      <c r="AK17" s="22">
        <v>7.6031678480073195E-2</v>
      </c>
      <c r="AL17" s="22">
        <v>0.166929500316367</v>
      </c>
      <c r="AM17" s="22"/>
      <c r="AN17" s="22">
        <v>0.175846093581562</v>
      </c>
      <c r="AO17" s="22">
        <v>0.27249346665240798</v>
      </c>
      <c r="AP17" s="22">
        <v>0.189434893049893</v>
      </c>
      <c r="AQ17" s="22">
        <v>8.4675398678116201E-2</v>
      </c>
      <c r="AR17" s="22">
        <v>0.194235517057914</v>
      </c>
      <c r="AS17" s="22"/>
      <c r="AT17" s="22">
        <v>0.19585222412728301</v>
      </c>
      <c r="AU17" s="22">
        <v>0.14003699605426501</v>
      </c>
      <c r="AV17" s="22"/>
      <c r="AW17" s="22">
        <v>0.15457844659412201</v>
      </c>
      <c r="AX17" s="22">
        <v>0.30212135656399403</v>
      </c>
      <c r="AY17" s="22">
        <v>0.19961762553040399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1033</v>
      </c>
      <c r="D7" s="10">
        <v>460</v>
      </c>
      <c r="E7" s="10">
        <v>569</v>
      </c>
      <c r="F7" s="10"/>
      <c r="G7" s="10">
        <v>89</v>
      </c>
      <c r="H7" s="10">
        <v>158</v>
      </c>
      <c r="I7" s="10">
        <v>164</v>
      </c>
      <c r="J7" s="10">
        <v>167</v>
      </c>
      <c r="K7" s="10">
        <v>197</v>
      </c>
      <c r="L7" s="10">
        <v>258</v>
      </c>
      <c r="M7" s="10"/>
      <c r="N7" s="10">
        <v>293</v>
      </c>
      <c r="O7" s="10">
        <v>301</v>
      </c>
      <c r="P7" s="10">
        <v>187</v>
      </c>
      <c r="Q7" s="10">
        <v>246</v>
      </c>
      <c r="R7" s="10"/>
      <c r="S7" s="10">
        <v>108</v>
      </c>
      <c r="T7" s="10">
        <v>130</v>
      </c>
      <c r="U7" s="10">
        <v>108</v>
      </c>
      <c r="V7" s="10">
        <v>104</v>
      </c>
      <c r="W7" s="10">
        <v>89</v>
      </c>
      <c r="X7" s="10">
        <v>73</v>
      </c>
      <c r="Y7" s="10">
        <v>93</v>
      </c>
      <c r="Z7" s="10">
        <v>43</v>
      </c>
      <c r="AA7" s="10">
        <v>124</v>
      </c>
      <c r="AB7" s="10">
        <v>90</v>
      </c>
      <c r="AC7" s="10">
        <v>49</v>
      </c>
      <c r="AD7" s="10">
        <v>22</v>
      </c>
      <c r="AE7" s="10"/>
      <c r="AF7" s="10">
        <v>405</v>
      </c>
      <c r="AG7" s="10">
        <v>454</v>
      </c>
      <c r="AH7" s="10">
        <v>108</v>
      </c>
      <c r="AI7" s="10"/>
      <c r="AJ7" s="10">
        <v>245</v>
      </c>
      <c r="AK7" s="10">
        <v>314</v>
      </c>
      <c r="AL7" s="10">
        <v>103</v>
      </c>
      <c r="AM7" s="10"/>
      <c r="AN7" s="10">
        <v>201</v>
      </c>
      <c r="AO7" s="10">
        <v>175</v>
      </c>
      <c r="AP7" s="10">
        <v>260</v>
      </c>
      <c r="AQ7" s="10">
        <v>110</v>
      </c>
      <c r="AR7" s="10">
        <v>15</v>
      </c>
      <c r="AS7" s="10"/>
      <c r="AT7" s="10">
        <v>945</v>
      </c>
      <c r="AU7" s="10">
        <v>81</v>
      </c>
      <c r="AV7" s="10"/>
      <c r="AW7" s="10">
        <v>483</v>
      </c>
      <c r="AX7" s="10">
        <v>122</v>
      </c>
      <c r="AY7" s="10">
        <v>428</v>
      </c>
    </row>
    <row r="8" spans="2:51" ht="30" customHeight="1">
      <c r="B8" s="11" t="s">
        <v>112</v>
      </c>
      <c r="C8" s="11">
        <v>1037</v>
      </c>
      <c r="D8" s="11">
        <v>478</v>
      </c>
      <c r="E8" s="11">
        <v>555</v>
      </c>
      <c r="F8" s="11"/>
      <c r="G8" s="11">
        <v>102</v>
      </c>
      <c r="H8" s="11">
        <v>190</v>
      </c>
      <c r="I8" s="11">
        <v>188</v>
      </c>
      <c r="J8" s="11">
        <v>162</v>
      </c>
      <c r="K8" s="11">
        <v>162</v>
      </c>
      <c r="L8" s="11">
        <v>233</v>
      </c>
      <c r="M8" s="11"/>
      <c r="N8" s="11">
        <v>269</v>
      </c>
      <c r="O8" s="11">
        <v>277</v>
      </c>
      <c r="P8" s="11">
        <v>221</v>
      </c>
      <c r="Q8" s="11">
        <v>264</v>
      </c>
      <c r="R8" s="11"/>
      <c r="S8" s="11">
        <v>130</v>
      </c>
      <c r="T8" s="11">
        <v>123</v>
      </c>
      <c r="U8" s="11">
        <v>96</v>
      </c>
      <c r="V8" s="11">
        <v>113</v>
      </c>
      <c r="W8" s="11">
        <v>87</v>
      </c>
      <c r="X8" s="11">
        <v>80</v>
      </c>
      <c r="Y8" s="11">
        <v>89</v>
      </c>
      <c r="Z8" s="11">
        <v>37</v>
      </c>
      <c r="AA8" s="11">
        <v>120</v>
      </c>
      <c r="AB8" s="11">
        <v>91</v>
      </c>
      <c r="AC8" s="11">
        <v>49</v>
      </c>
      <c r="AD8" s="11">
        <v>23</v>
      </c>
      <c r="AE8" s="11"/>
      <c r="AF8" s="11">
        <v>397</v>
      </c>
      <c r="AG8" s="11">
        <v>444</v>
      </c>
      <c r="AH8" s="11">
        <v>120</v>
      </c>
      <c r="AI8" s="11"/>
      <c r="AJ8" s="11">
        <v>231</v>
      </c>
      <c r="AK8" s="11">
        <v>328</v>
      </c>
      <c r="AL8" s="11">
        <v>103</v>
      </c>
      <c r="AM8" s="11"/>
      <c r="AN8" s="11">
        <v>201</v>
      </c>
      <c r="AO8" s="11">
        <v>184</v>
      </c>
      <c r="AP8" s="11">
        <v>258</v>
      </c>
      <c r="AQ8" s="11">
        <v>112</v>
      </c>
      <c r="AR8" s="11">
        <v>13</v>
      </c>
      <c r="AS8" s="11"/>
      <c r="AT8" s="11">
        <v>940</v>
      </c>
      <c r="AU8" s="11">
        <v>90</v>
      </c>
      <c r="AV8" s="11"/>
      <c r="AW8" s="11">
        <v>465</v>
      </c>
      <c r="AX8" s="11">
        <v>130</v>
      </c>
      <c r="AY8" s="11">
        <v>443</v>
      </c>
    </row>
    <row r="9" spans="2:51">
      <c r="B9" s="18" t="s">
        <v>133</v>
      </c>
      <c r="C9" s="17">
        <v>0.10018396483169099</v>
      </c>
      <c r="D9" s="17">
        <v>0.15834141523053</v>
      </c>
      <c r="E9" s="17">
        <v>4.9238321063043801E-2</v>
      </c>
      <c r="F9" s="17"/>
      <c r="G9" s="17">
        <v>0.13325076309535699</v>
      </c>
      <c r="H9" s="17">
        <v>0.110015292332859</v>
      </c>
      <c r="I9" s="17">
        <v>7.8026723151417995E-2</v>
      </c>
      <c r="J9" s="17">
        <v>8.9518419021480694E-2</v>
      </c>
      <c r="K9" s="17">
        <v>0.117736185656825</v>
      </c>
      <c r="L9" s="17">
        <v>9.0759725271233396E-2</v>
      </c>
      <c r="M9" s="17"/>
      <c r="N9" s="17">
        <v>0.15199933720026601</v>
      </c>
      <c r="O9" s="17">
        <v>0.10381814224720599</v>
      </c>
      <c r="P9" s="17">
        <v>8.1512678782023798E-2</v>
      </c>
      <c r="Q9" s="17">
        <v>6.1426519243979898E-2</v>
      </c>
      <c r="R9" s="17"/>
      <c r="S9" s="17">
        <v>0.14145078112516701</v>
      </c>
      <c r="T9" s="17">
        <v>9.2366571683573706E-2</v>
      </c>
      <c r="U9" s="17">
        <v>6.5249875305853799E-2</v>
      </c>
      <c r="V9" s="17">
        <v>8.5504217754140702E-2</v>
      </c>
      <c r="W9" s="17">
        <v>0.123962664735684</v>
      </c>
      <c r="X9" s="17">
        <v>0.10309512787943299</v>
      </c>
      <c r="Y9" s="17">
        <v>7.8949779628622804E-2</v>
      </c>
      <c r="Z9" s="17">
        <v>3.9321923855641802E-2</v>
      </c>
      <c r="AA9" s="17">
        <v>0.117265659998426</v>
      </c>
      <c r="AB9" s="17">
        <v>0.137496782021549</v>
      </c>
      <c r="AC9" s="17">
        <v>4.6434486498183103E-2</v>
      </c>
      <c r="AD9" s="17">
        <v>8.4223420714444205E-2</v>
      </c>
      <c r="AE9" s="17"/>
      <c r="AF9" s="17">
        <v>7.3523273039941106E-2</v>
      </c>
      <c r="AG9" s="17">
        <v>0.120992914359661</v>
      </c>
      <c r="AH9" s="17">
        <v>8.0725439117570102E-2</v>
      </c>
      <c r="AI9" s="17"/>
      <c r="AJ9" s="17">
        <v>6.7243077098751297E-2</v>
      </c>
      <c r="AK9" s="17">
        <v>0.13908278841465499</v>
      </c>
      <c r="AL9" s="17">
        <v>0.173752057352625</v>
      </c>
      <c r="AM9" s="17"/>
      <c r="AN9" s="17">
        <v>6.2918848349097306E-2</v>
      </c>
      <c r="AO9" s="17">
        <v>0.11220838557275201</v>
      </c>
      <c r="AP9" s="17">
        <v>0.12857466316956501</v>
      </c>
      <c r="AQ9" s="17">
        <v>0.11664226874719399</v>
      </c>
      <c r="AR9" s="17">
        <v>0.110455464823533</v>
      </c>
      <c r="AS9" s="17"/>
      <c r="AT9" s="17">
        <v>0.104975091498933</v>
      </c>
      <c r="AU9" s="17">
        <v>5.8086995587913103E-2</v>
      </c>
      <c r="AV9" s="17"/>
      <c r="AW9" s="17">
        <v>0.14479318203673799</v>
      </c>
      <c r="AX9" s="17">
        <v>0.118510547760124</v>
      </c>
      <c r="AY9" s="17">
        <v>4.7974610771425001E-2</v>
      </c>
    </row>
    <row r="10" spans="2:51">
      <c r="B10" s="18" t="s">
        <v>134</v>
      </c>
      <c r="C10" s="17">
        <v>0.37456364218458099</v>
      </c>
      <c r="D10" s="17">
        <v>0.42628279450228101</v>
      </c>
      <c r="E10" s="17">
        <v>0.33076311327485802</v>
      </c>
      <c r="F10" s="17"/>
      <c r="G10" s="17">
        <v>0.44634305971183902</v>
      </c>
      <c r="H10" s="17">
        <v>0.42489571339111998</v>
      </c>
      <c r="I10" s="17">
        <v>0.37659598839073399</v>
      </c>
      <c r="J10" s="17">
        <v>0.37172231619809898</v>
      </c>
      <c r="K10" s="17">
        <v>0.31997380753304699</v>
      </c>
      <c r="L10" s="17">
        <v>0.340159025620759</v>
      </c>
      <c r="M10" s="17"/>
      <c r="N10" s="17">
        <v>0.45330516249424402</v>
      </c>
      <c r="O10" s="17">
        <v>0.38740021470335601</v>
      </c>
      <c r="P10" s="17">
        <v>0.36003986092656998</v>
      </c>
      <c r="Q10" s="17">
        <v>0.29129063154054102</v>
      </c>
      <c r="R10" s="17"/>
      <c r="S10" s="17">
        <v>0.38193322610399699</v>
      </c>
      <c r="T10" s="17">
        <v>0.350118184551865</v>
      </c>
      <c r="U10" s="17">
        <v>0.50601000797388695</v>
      </c>
      <c r="V10" s="17">
        <v>0.34513057832572802</v>
      </c>
      <c r="W10" s="17">
        <v>0.31275670363622299</v>
      </c>
      <c r="X10" s="17">
        <v>0.36338813885164201</v>
      </c>
      <c r="Y10" s="17">
        <v>0.40798610097290899</v>
      </c>
      <c r="Z10" s="17">
        <v>0.45585048087417701</v>
      </c>
      <c r="AA10" s="17">
        <v>0.32174066311384503</v>
      </c>
      <c r="AB10" s="17">
        <v>0.37236374150623802</v>
      </c>
      <c r="AC10" s="17">
        <v>0.28891942979421897</v>
      </c>
      <c r="AD10" s="17">
        <v>0.541322071330813</v>
      </c>
      <c r="AE10" s="17"/>
      <c r="AF10" s="17">
        <v>0.31644911010603199</v>
      </c>
      <c r="AG10" s="17">
        <v>0.42099768209254101</v>
      </c>
      <c r="AH10" s="17">
        <v>0.37689834234665698</v>
      </c>
      <c r="AI10" s="17"/>
      <c r="AJ10" s="17">
        <v>0.36925717267363301</v>
      </c>
      <c r="AK10" s="17">
        <v>0.39357907993659402</v>
      </c>
      <c r="AL10" s="17">
        <v>0.39507661246168202</v>
      </c>
      <c r="AM10" s="17"/>
      <c r="AN10" s="17">
        <v>0.26434886610237901</v>
      </c>
      <c r="AO10" s="17">
        <v>0.341825560545021</v>
      </c>
      <c r="AP10" s="17">
        <v>0.47765692117431902</v>
      </c>
      <c r="AQ10" s="17">
        <v>0.43577988700457598</v>
      </c>
      <c r="AR10" s="17">
        <v>0.452652455360741</v>
      </c>
      <c r="AS10" s="17"/>
      <c r="AT10" s="17">
        <v>0.36962175434297401</v>
      </c>
      <c r="AU10" s="17">
        <v>0.40994899965939802</v>
      </c>
      <c r="AV10" s="17"/>
      <c r="AW10" s="17">
        <v>0.45621402337086697</v>
      </c>
      <c r="AX10" s="17">
        <v>0.40341609971207198</v>
      </c>
      <c r="AY10" s="17">
        <v>0.28038141860850202</v>
      </c>
    </row>
    <row r="11" spans="2:51">
      <c r="B11" s="18" t="s">
        <v>135</v>
      </c>
      <c r="C11" s="17">
        <v>0.32951450392040499</v>
      </c>
      <c r="D11" s="17">
        <v>0.25214226813269902</v>
      </c>
      <c r="E11" s="17">
        <v>0.396964013098213</v>
      </c>
      <c r="F11" s="17"/>
      <c r="G11" s="17">
        <v>0.26307605113060401</v>
      </c>
      <c r="H11" s="17">
        <v>0.29855506361203299</v>
      </c>
      <c r="I11" s="17">
        <v>0.342150913332889</v>
      </c>
      <c r="J11" s="17">
        <v>0.38787698891344202</v>
      </c>
      <c r="K11" s="17">
        <v>0.35251793138080101</v>
      </c>
      <c r="L11" s="17">
        <v>0.31721765572502503</v>
      </c>
      <c r="M11" s="17"/>
      <c r="N11" s="17">
        <v>0.25734122222018502</v>
      </c>
      <c r="O11" s="17">
        <v>0.32029458032262897</v>
      </c>
      <c r="P11" s="17">
        <v>0.35967770124627901</v>
      </c>
      <c r="Q11" s="17">
        <v>0.394106300999709</v>
      </c>
      <c r="R11" s="17"/>
      <c r="S11" s="17">
        <v>0.35363168801858103</v>
      </c>
      <c r="T11" s="17">
        <v>0.38137765329251</v>
      </c>
      <c r="U11" s="17">
        <v>0.264199076734425</v>
      </c>
      <c r="V11" s="17">
        <v>0.32976321086870802</v>
      </c>
      <c r="W11" s="17">
        <v>0.36423399069756801</v>
      </c>
      <c r="X11" s="17">
        <v>0.27951968082282602</v>
      </c>
      <c r="Y11" s="17">
        <v>0.26797547685995898</v>
      </c>
      <c r="Z11" s="17">
        <v>0.22974201511016201</v>
      </c>
      <c r="AA11" s="17">
        <v>0.37644195267779901</v>
      </c>
      <c r="AB11" s="17">
        <v>0.32371470013603498</v>
      </c>
      <c r="AC11" s="17">
        <v>0.37914829871887901</v>
      </c>
      <c r="AD11" s="17">
        <v>0.30123492511219901</v>
      </c>
      <c r="AE11" s="17"/>
      <c r="AF11" s="17">
        <v>0.37341618782968899</v>
      </c>
      <c r="AG11" s="17">
        <v>0.28920676277315899</v>
      </c>
      <c r="AH11" s="17">
        <v>0.36447066159483499</v>
      </c>
      <c r="AI11" s="17"/>
      <c r="AJ11" s="17">
        <v>0.357908090709045</v>
      </c>
      <c r="AK11" s="17">
        <v>0.27402078980348599</v>
      </c>
      <c r="AL11" s="17">
        <v>0.29980247794104697</v>
      </c>
      <c r="AM11" s="17"/>
      <c r="AN11" s="17">
        <v>0.37974475357706799</v>
      </c>
      <c r="AO11" s="17">
        <v>0.341715685515808</v>
      </c>
      <c r="AP11" s="17">
        <v>0.26002774116131999</v>
      </c>
      <c r="AQ11" s="17">
        <v>0.28622672643606001</v>
      </c>
      <c r="AR11" s="17">
        <v>0.24899919960273101</v>
      </c>
      <c r="AS11" s="17"/>
      <c r="AT11" s="17">
        <v>0.32855553300571</v>
      </c>
      <c r="AU11" s="17">
        <v>0.36563267054578802</v>
      </c>
      <c r="AV11" s="17"/>
      <c r="AW11" s="17">
        <v>0.25546956407336902</v>
      </c>
      <c r="AX11" s="17">
        <v>0.29194819760170099</v>
      </c>
      <c r="AY11" s="17">
        <v>0.418275335385842</v>
      </c>
    </row>
    <row r="12" spans="2:51">
      <c r="B12" s="18" t="s">
        <v>136</v>
      </c>
      <c r="C12" s="17">
        <v>9.1886686204162196E-2</v>
      </c>
      <c r="D12" s="17">
        <v>8.3288399247922001E-2</v>
      </c>
      <c r="E12" s="17">
        <v>9.9980525347510604E-2</v>
      </c>
      <c r="F12" s="17"/>
      <c r="G12" s="17">
        <v>4.3558202442727303E-2</v>
      </c>
      <c r="H12" s="17">
        <v>6.1510304175357897E-2</v>
      </c>
      <c r="I12" s="17">
        <v>8.5161907905529299E-2</v>
      </c>
      <c r="J12" s="17">
        <v>6.1629959281203503E-2</v>
      </c>
      <c r="K12" s="17">
        <v>0.12772415145850999</v>
      </c>
      <c r="L12" s="17">
        <v>0.13952687420402099</v>
      </c>
      <c r="M12" s="17"/>
      <c r="N12" s="17">
        <v>8.9003371578308704E-2</v>
      </c>
      <c r="O12" s="17">
        <v>7.6283906919777295E-2</v>
      </c>
      <c r="P12" s="17">
        <v>0.10758102552019699</v>
      </c>
      <c r="Q12" s="17">
        <v>9.9953711826177294E-2</v>
      </c>
      <c r="R12" s="17"/>
      <c r="S12" s="17">
        <v>5.2828844002945997E-2</v>
      </c>
      <c r="T12" s="17">
        <v>0.122901510982787</v>
      </c>
      <c r="U12" s="17">
        <v>8.8031356710425404E-2</v>
      </c>
      <c r="V12" s="17">
        <v>0.119493796086582</v>
      </c>
      <c r="W12" s="17">
        <v>7.9973742846412302E-2</v>
      </c>
      <c r="X12" s="17">
        <v>0.17281530301946499</v>
      </c>
      <c r="Y12" s="17">
        <v>0.14532620132937801</v>
      </c>
      <c r="Z12" s="17">
        <v>6.4683528633444703E-2</v>
      </c>
      <c r="AA12" s="17">
        <v>6.7044603744508893E-2</v>
      </c>
      <c r="AB12" s="17">
        <v>4.1390072783277797E-2</v>
      </c>
      <c r="AC12" s="17">
        <v>6.9939457391290302E-2</v>
      </c>
      <c r="AD12" s="17">
        <v>0</v>
      </c>
      <c r="AE12" s="17"/>
      <c r="AF12" s="17">
        <v>0.14002194309874599</v>
      </c>
      <c r="AG12" s="17">
        <v>6.8269535816232907E-2</v>
      </c>
      <c r="AH12" s="17">
        <v>5.06697262672045E-2</v>
      </c>
      <c r="AI12" s="17"/>
      <c r="AJ12" s="17">
        <v>0.123829130532659</v>
      </c>
      <c r="AK12" s="17">
        <v>7.2095794611907002E-2</v>
      </c>
      <c r="AL12" s="17">
        <v>8.4442554073391796E-2</v>
      </c>
      <c r="AM12" s="17"/>
      <c r="AN12" s="17">
        <v>0.15102468688752699</v>
      </c>
      <c r="AO12" s="17">
        <v>8.0866386657611297E-2</v>
      </c>
      <c r="AP12" s="17">
        <v>6.8488484563845306E-2</v>
      </c>
      <c r="AQ12" s="17">
        <v>8.2322202372417094E-2</v>
      </c>
      <c r="AR12" s="17">
        <v>5.0463503747960298E-2</v>
      </c>
      <c r="AS12" s="17"/>
      <c r="AT12" s="17">
        <v>9.3322208653927305E-2</v>
      </c>
      <c r="AU12" s="17">
        <v>7.4640295689891403E-2</v>
      </c>
      <c r="AV12" s="17"/>
      <c r="AW12" s="17">
        <v>7.7181062776203097E-2</v>
      </c>
      <c r="AX12" s="17">
        <v>9.3958132824497206E-2</v>
      </c>
      <c r="AY12" s="17">
        <v>0.10671300374711799</v>
      </c>
    </row>
    <row r="13" spans="2:51">
      <c r="B13" s="18" t="s">
        <v>137</v>
      </c>
      <c r="C13" s="17">
        <v>4.0907323880006299E-2</v>
      </c>
      <c r="D13" s="17">
        <v>4.1252917247697501E-2</v>
      </c>
      <c r="E13" s="17">
        <v>3.8761795496634402E-2</v>
      </c>
      <c r="F13" s="17"/>
      <c r="G13" s="17">
        <v>6.3143729811409199E-2</v>
      </c>
      <c r="H13" s="17">
        <v>3.10440054051201E-2</v>
      </c>
      <c r="I13" s="17">
        <v>2.5138405572923302E-2</v>
      </c>
      <c r="J13" s="17">
        <v>3.08692592739679E-2</v>
      </c>
      <c r="K13" s="17">
        <v>3.4545287982025802E-2</v>
      </c>
      <c r="L13" s="17">
        <v>6.3319596294564406E-2</v>
      </c>
      <c r="M13" s="17"/>
      <c r="N13" s="17">
        <v>2.29610097542804E-2</v>
      </c>
      <c r="O13" s="17">
        <v>2.7678775622146001E-2</v>
      </c>
      <c r="P13" s="17">
        <v>4.3378356216423303E-2</v>
      </c>
      <c r="Q13" s="17">
        <v>6.8944820180836003E-2</v>
      </c>
      <c r="R13" s="17"/>
      <c r="S13" s="17">
        <v>2.7270251560226499E-2</v>
      </c>
      <c r="T13" s="17">
        <v>9.7319202955279006E-3</v>
      </c>
      <c r="U13" s="17">
        <v>3.1233705897555301E-2</v>
      </c>
      <c r="V13" s="17">
        <v>2.61436480356265E-2</v>
      </c>
      <c r="W13" s="17">
        <v>4.0590682508949802E-2</v>
      </c>
      <c r="X13" s="17">
        <v>4.2646323229331401E-2</v>
      </c>
      <c r="Y13" s="17">
        <v>4.9337913958656499E-2</v>
      </c>
      <c r="Z13" s="17">
        <v>0.12539866539667299</v>
      </c>
      <c r="AA13" s="17">
        <v>7.1068371829908897E-2</v>
      </c>
      <c r="AB13" s="17">
        <v>2.8260363302982299E-2</v>
      </c>
      <c r="AC13" s="17">
        <v>7.84631800747594E-2</v>
      </c>
      <c r="AD13" s="17">
        <v>3.8099887731216101E-2</v>
      </c>
      <c r="AE13" s="17"/>
      <c r="AF13" s="17">
        <v>5.0663935861158201E-2</v>
      </c>
      <c r="AG13" s="17">
        <v>3.1738534408025799E-2</v>
      </c>
      <c r="AH13" s="17">
        <v>3.6292332599931899E-2</v>
      </c>
      <c r="AI13" s="17"/>
      <c r="AJ13" s="17">
        <v>4.6053734397984603E-2</v>
      </c>
      <c r="AK13" s="17">
        <v>3.9041820950311702E-2</v>
      </c>
      <c r="AL13" s="17">
        <v>1.8444604015471999E-2</v>
      </c>
      <c r="AM13" s="17"/>
      <c r="AN13" s="17">
        <v>7.7933552448662499E-2</v>
      </c>
      <c r="AO13" s="17">
        <v>5.50580763970634E-2</v>
      </c>
      <c r="AP13" s="17">
        <v>2.3559266514244899E-2</v>
      </c>
      <c r="AQ13" s="17">
        <v>4.03468351526306E-2</v>
      </c>
      <c r="AR13" s="17">
        <v>5.1584159321850398E-2</v>
      </c>
      <c r="AS13" s="17"/>
      <c r="AT13" s="17">
        <v>3.9732973901074199E-2</v>
      </c>
      <c r="AU13" s="17">
        <v>3.2622279772398101E-2</v>
      </c>
      <c r="AV13" s="17"/>
      <c r="AW13" s="17">
        <v>3.1241313762952801E-2</v>
      </c>
      <c r="AX13" s="17">
        <v>3.7886299816819999E-2</v>
      </c>
      <c r="AY13" s="17">
        <v>5.1940896087899001E-2</v>
      </c>
    </row>
    <row r="14" spans="2:51">
      <c r="B14" s="18" t="s">
        <v>119</v>
      </c>
      <c r="C14" s="17">
        <v>6.2943878979154794E-2</v>
      </c>
      <c r="D14" s="17">
        <v>3.8692205638870499E-2</v>
      </c>
      <c r="E14" s="17">
        <v>8.4292231719739805E-2</v>
      </c>
      <c r="F14" s="17"/>
      <c r="G14" s="17">
        <v>5.0628193808063798E-2</v>
      </c>
      <c r="H14" s="17">
        <v>7.3979621083509806E-2</v>
      </c>
      <c r="I14" s="17">
        <v>9.2926061646507102E-2</v>
      </c>
      <c r="J14" s="17">
        <v>5.8383057311806798E-2</v>
      </c>
      <c r="K14" s="17">
        <v>4.7502635988790197E-2</v>
      </c>
      <c r="L14" s="17">
        <v>4.9017122884397801E-2</v>
      </c>
      <c r="M14" s="17"/>
      <c r="N14" s="17">
        <v>2.5389896752715701E-2</v>
      </c>
      <c r="O14" s="17">
        <v>8.4524380184885006E-2</v>
      </c>
      <c r="P14" s="17">
        <v>4.7810377308507297E-2</v>
      </c>
      <c r="Q14" s="17">
        <v>8.4278016208756301E-2</v>
      </c>
      <c r="R14" s="17"/>
      <c r="S14" s="17">
        <v>4.2885209189082799E-2</v>
      </c>
      <c r="T14" s="17">
        <v>4.3504159193735598E-2</v>
      </c>
      <c r="U14" s="17">
        <v>4.5275977377854298E-2</v>
      </c>
      <c r="V14" s="17">
        <v>9.3964548929214103E-2</v>
      </c>
      <c r="W14" s="17">
        <v>7.8482215575162606E-2</v>
      </c>
      <c r="X14" s="17">
        <v>3.8535426197302498E-2</v>
      </c>
      <c r="Y14" s="17">
        <v>5.04245272504747E-2</v>
      </c>
      <c r="Z14" s="17">
        <v>8.5003386129900702E-2</v>
      </c>
      <c r="AA14" s="17">
        <v>4.6438748635512998E-2</v>
      </c>
      <c r="AB14" s="17">
        <v>9.67743402499191E-2</v>
      </c>
      <c r="AC14" s="17">
        <v>0.13709514752266899</v>
      </c>
      <c r="AD14" s="17">
        <v>3.5119695111327599E-2</v>
      </c>
      <c r="AE14" s="17"/>
      <c r="AF14" s="17">
        <v>4.5925550064434002E-2</v>
      </c>
      <c r="AG14" s="17">
        <v>6.8794570550379797E-2</v>
      </c>
      <c r="AH14" s="17">
        <v>9.0943498073800894E-2</v>
      </c>
      <c r="AI14" s="17"/>
      <c r="AJ14" s="17">
        <v>3.5708794587927098E-2</v>
      </c>
      <c r="AK14" s="17">
        <v>8.2179726283045498E-2</v>
      </c>
      <c r="AL14" s="17">
        <v>2.8481694155782701E-2</v>
      </c>
      <c r="AM14" s="17"/>
      <c r="AN14" s="17">
        <v>6.4029292635265897E-2</v>
      </c>
      <c r="AO14" s="17">
        <v>6.8325905311744206E-2</v>
      </c>
      <c r="AP14" s="17">
        <v>4.1692923416705899E-2</v>
      </c>
      <c r="AQ14" s="17">
        <v>3.8682080287121598E-2</v>
      </c>
      <c r="AR14" s="17">
        <v>8.5845217143185201E-2</v>
      </c>
      <c r="AS14" s="17"/>
      <c r="AT14" s="17">
        <v>6.3792438597381207E-2</v>
      </c>
      <c r="AU14" s="17">
        <v>5.9068758744610997E-2</v>
      </c>
      <c r="AV14" s="17"/>
      <c r="AW14" s="17">
        <v>3.5100853979869902E-2</v>
      </c>
      <c r="AX14" s="17">
        <v>5.4280722284784699E-2</v>
      </c>
      <c r="AY14" s="17">
        <v>9.4714735399214003E-2</v>
      </c>
    </row>
    <row r="15" spans="2:51">
      <c r="B15" s="18" t="s">
        <v>138</v>
      </c>
      <c r="C15" s="21">
        <v>0.474747607016272</v>
      </c>
      <c r="D15" s="21">
        <v>0.58462420973281104</v>
      </c>
      <c r="E15" s="21">
        <v>0.38000143433790201</v>
      </c>
      <c r="F15" s="21"/>
      <c r="G15" s="21">
        <v>0.57959382280719596</v>
      </c>
      <c r="H15" s="21">
        <v>0.53491100572397898</v>
      </c>
      <c r="I15" s="21">
        <v>0.454622711542152</v>
      </c>
      <c r="J15" s="21">
        <v>0.46124073521957998</v>
      </c>
      <c r="K15" s="21">
        <v>0.43770999318987203</v>
      </c>
      <c r="L15" s="21">
        <v>0.430918750891992</v>
      </c>
      <c r="M15" s="21"/>
      <c r="N15" s="21">
        <v>0.60530449969450995</v>
      </c>
      <c r="O15" s="21">
        <v>0.49121835695056298</v>
      </c>
      <c r="P15" s="21">
        <v>0.44155253970859398</v>
      </c>
      <c r="Q15" s="21">
        <v>0.35271715078452098</v>
      </c>
      <c r="R15" s="21"/>
      <c r="S15" s="21">
        <v>0.52338400722916401</v>
      </c>
      <c r="T15" s="21">
        <v>0.44248475623543898</v>
      </c>
      <c r="U15" s="21">
        <v>0.57125988327973998</v>
      </c>
      <c r="V15" s="21">
        <v>0.43063479607986899</v>
      </c>
      <c r="W15" s="21">
        <v>0.436719368371907</v>
      </c>
      <c r="X15" s="21">
        <v>0.46648326673107399</v>
      </c>
      <c r="Y15" s="21">
        <v>0.48693588060153198</v>
      </c>
      <c r="Z15" s="21">
        <v>0.49517240472981899</v>
      </c>
      <c r="AA15" s="21">
        <v>0.439006323112271</v>
      </c>
      <c r="AB15" s="21">
        <v>0.50986052352778599</v>
      </c>
      <c r="AC15" s="21">
        <v>0.33535391629240302</v>
      </c>
      <c r="AD15" s="21">
        <v>0.625545492045257</v>
      </c>
      <c r="AE15" s="21"/>
      <c r="AF15" s="21">
        <v>0.38997238314597299</v>
      </c>
      <c r="AG15" s="21">
        <v>0.54199059645220204</v>
      </c>
      <c r="AH15" s="21">
        <v>0.457623781464228</v>
      </c>
      <c r="AI15" s="21"/>
      <c r="AJ15" s="21">
        <v>0.436500249772384</v>
      </c>
      <c r="AK15" s="21">
        <v>0.53266186835124996</v>
      </c>
      <c r="AL15" s="21">
        <v>0.56882866981430602</v>
      </c>
      <c r="AM15" s="21"/>
      <c r="AN15" s="21">
        <v>0.32726771445147601</v>
      </c>
      <c r="AO15" s="21">
        <v>0.45403394611777298</v>
      </c>
      <c r="AP15" s="21">
        <v>0.60623158434388402</v>
      </c>
      <c r="AQ15" s="21">
        <v>0.55242215575177001</v>
      </c>
      <c r="AR15" s="21">
        <v>0.56310792018427303</v>
      </c>
      <c r="AS15" s="21"/>
      <c r="AT15" s="21">
        <v>0.47459684584190698</v>
      </c>
      <c r="AU15" s="21">
        <v>0.46803599524731099</v>
      </c>
      <c r="AV15" s="21"/>
      <c r="AW15" s="21">
        <v>0.60100720540760499</v>
      </c>
      <c r="AX15" s="21">
        <v>0.52192664747219697</v>
      </c>
      <c r="AY15" s="21">
        <v>0.32835602937992697</v>
      </c>
    </row>
    <row r="16" spans="2:51">
      <c r="B16" s="18" t="s">
        <v>139</v>
      </c>
      <c r="C16" s="21">
        <v>0.132794010084168</v>
      </c>
      <c r="D16" s="21">
        <v>0.12454131649562</v>
      </c>
      <c r="E16" s="21">
        <v>0.13874232084414501</v>
      </c>
      <c r="F16" s="21"/>
      <c r="G16" s="21">
        <v>0.106701932254136</v>
      </c>
      <c r="H16" s="21">
        <v>9.2554309580478E-2</v>
      </c>
      <c r="I16" s="21">
        <v>0.110300313478453</v>
      </c>
      <c r="J16" s="21">
        <v>9.2499218555171403E-2</v>
      </c>
      <c r="K16" s="21">
        <v>0.16226943944053601</v>
      </c>
      <c r="L16" s="21">
        <v>0.20284647049858601</v>
      </c>
      <c r="M16" s="21"/>
      <c r="N16" s="21">
        <v>0.111964381332589</v>
      </c>
      <c r="O16" s="21">
        <v>0.10396268254192299</v>
      </c>
      <c r="P16" s="21">
        <v>0.15095938173661999</v>
      </c>
      <c r="Q16" s="21">
        <v>0.16889853200701299</v>
      </c>
      <c r="R16" s="21"/>
      <c r="S16" s="21">
        <v>8.0099095563172504E-2</v>
      </c>
      <c r="T16" s="21">
        <v>0.13263343127831501</v>
      </c>
      <c r="U16" s="21">
        <v>0.119265062607981</v>
      </c>
      <c r="V16" s="21">
        <v>0.145637444122209</v>
      </c>
      <c r="W16" s="21">
        <v>0.12056442535536201</v>
      </c>
      <c r="X16" s="21">
        <v>0.215461626248797</v>
      </c>
      <c r="Y16" s="21">
        <v>0.19466411528803401</v>
      </c>
      <c r="Z16" s="21">
        <v>0.190082194030118</v>
      </c>
      <c r="AA16" s="21">
        <v>0.13811297557441801</v>
      </c>
      <c r="AB16" s="21">
        <v>6.9650436086259995E-2</v>
      </c>
      <c r="AC16" s="21">
        <v>0.14840263746605001</v>
      </c>
      <c r="AD16" s="21">
        <v>3.8099887731216101E-2</v>
      </c>
      <c r="AE16" s="21"/>
      <c r="AF16" s="21">
        <v>0.19068587895990399</v>
      </c>
      <c r="AG16" s="21">
        <v>0.100008070224259</v>
      </c>
      <c r="AH16" s="21">
        <v>8.6962058867136496E-2</v>
      </c>
      <c r="AI16" s="21"/>
      <c r="AJ16" s="21">
        <v>0.169882864930644</v>
      </c>
      <c r="AK16" s="21">
        <v>0.111137615562219</v>
      </c>
      <c r="AL16" s="21">
        <v>0.10288715808886401</v>
      </c>
      <c r="AM16" s="21"/>
      <c r="AN16" s="21">
        <v>0.22895823933619</v>
      </c>
      <c r="AO16" s="21">
        <v>0.13592446305467501</v>
      </c>
      <c r="AP16" s="21">
        <v>9.2047751078090198E-2</v>
      </c>
      <c r="AQ16" s="21">
        <v>0.122669037525048</v>
      </c>
      <c r="AR16" s="21">
        <v>0.102047663069811</v>
      </c>
      <c r="AS16" s="21"/>
      <c r="AT16" s="21">
        <v>0.13305518255500201</v>
      </c>
      <c r="AU16" s="21">
        <v>0.10726257546229</v>
      </c>
      <c r="AV16" s="21"/>
      <c r="AW16" s="21">
        <v>0.108422376539156</v>
      </c>
      <c r="AX16" s="21">
        <v>0.13184443264131701</v>
      </c>
      <c r="AY16" s="21">
        <v>0.15865389983501699</v>
      </c>
    </row>
    <row r="17" spans="2:51">
      <c r="B17" s="18" t="s">
        <v>140</v>
      </c>
      <c r="C17" s="22">
        <v>0.34195359693210298</v>
      </c>
      <c r="D17" s="22">
        <v>0.46008289323719098</v>
      </c>
      <c r="E17" s="22">
        <v>0.241259113493757</v>
      </c>
      <c r="F17" s="22"/>
      <c r="G17" s="22">
        <v>0.47289189055305902</v>
      </c>
      <c r="H17" s="22">
        <v>0.44235669614350098</v>
      </c>
      <c r="I17" s="22">
        <v>0.34432239806369902</v>
      </c>
      <c r="J17" s="22">
        <v>0.36874151666440802</v>
      </c>
      <c r="K17" s="22">
        <v>0.27544055374933601</v>
      </c>
      <c r="L17" s="22">
        <v>0.22807228039340599</v>
      </c>
      <c r="M17" s="22"/>
      <c r="N17" s="22">
        <v>0.49334011836192099</v>
      </c>
      <c r="O17" s="22">
        <v>0.38725567440863901</v>
      </c>
      <c r="P17" s="22">
        <v>0.29059315797197299</v>
      </c>
      <c r="Q17" s="22">
        <v>0.18381861877750799</v>
      </c>
      <c r="R17" s="22"/>
      <c r="S17" s="22">
        <v>0.44328491166599199</v>
      </c>
      <c r="T17" s="22">
        <v>0.30985132495712397</v>
      </c>
      <c r="U17" s="22">
        <v>0.45199482067176</v>
      </c>
      <c r="V17" s="22">
        <v>0.28499735195766002</v>
      </c>
      <c r="W17" s="22">
        <v>0.31615494301654501</v>
      </c>
      <c r="X17" s="22">
        <v>0.25102164048227699</v>
      </c>
      <c r="Y17" s="22">
        <v>0.29227176531349802</v>
      </c>
      <c r="Z17" s="22">
        <v>0.30509021069970199</v>
      </c>
      <c r="AA17" s="22">
        <v>0.30089334753785302</v>
      </c>
      <c r="AB17" s="22">
        <v>0.44021008744152601</v>
      </c>
      <c r="AC17" s="22">
        <v>0.18695127882635301</v>
      </c>
      <c r="AD17" s="22">
        <v>0.58744560431404103</v>
      </c>
      <c r="AE17" s="22"/>
      <c r="AF17" s="22">
        <v>0.199286504186069</v>
      </c>
      <c r="AG17" s="22">
        <v>0.44198252622794298</v>
      </c>
      <c r="AH17" s="22">
        <v>0.37066172259709101</v>
      </c>
      <c r="AI17" s="22"/>
      <c r="AJ17" s="22">
        <v>0.26661738484174102</v>
      </c>
      <c r="AK17" s="22">
        <v>0.421524252789031</v>
      </c>
      <c r="AL17" s="22">
        <v>0.46594151172544201</v>
      </c>
      <c r="AM17" s="22"/>
      <c r="AN17" s="22">
        <v>9.8309475115286399E-2</v>
      </c>
      <c r="AO17" s="22">
        <v>0.318109483063098</v>
      </c>
      <c r="AP17" s="22">
        <v>0.51418383326579398</v>
      </c>
      <c r="AQ17" s="22">
        <v>0.42975311822672302</v>
      </c>
      <c r="AR17" s="22">
        <v>0.46106025711446302</v>
      </c>
      <c r="AS17" s="22"/>
      <c r="AT17" s="22">
        <v>0.34154166328690599</v>
      </c>
      <c r="AU17" s="22">
        <v>0.36077341978502098</v>
      </c>
      <c r="AV17" s="22"/>
      <c r="AW17" s="22">
        <v>0.49258482886844901</v>
      </c>
      <c r="AX17" s="22">
        <v>0.39008221483087901</v>
      </c>
      <c r="AY17" s="22">
        <v>0.16970212954491001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757</v>
      </c>
      <c r="E2" s="32"/>
      <c r="F2" s="32"/>
      <c r="G2" s="32"/>
    </row>
    <row r="6" spans="2:7" ht="50.1" customHeight="1">
      <c r="B6" s="20" t="s">
        <v>70</v>
      </c>
      <c r="C6" s="20" t="s">
        <v>699</v>
      </c>
      <c r="D6" s="20" t="s">
        <v>758</v>
      </c>
      <c r="E6" s="20" t="s">
        <v>700</v>
      </c>
      <c r="F6" s="20" t="s">
        <v>759</v>
      </c>
    </row>
    <row r="7" spans="2:7">
      <c r="B7" s="18" t="s">
        <v>133</v>
      </c>
      <c r="C7" s="17">
        <v>0.15727290853850301</v>
      </c>
      <c r="D7" s="17">
        <v>0.18777776087607201</v>
      </c>
      <c r="E7" s="17">
        <v>0.177284717583608</v>
      </c>
      <c r="F7" s="17">
        <v>8.3987373486341693E-2</v>
      </c>
    </row>
    <row r="8" spans="2:7">
      <c r="B8" s="18" t="s">
        <v>134</v>
      </c>
      <c r="C8" s="17">
        <v>0.41024492167076498</v>
      </c>
      <c r="D8" s="17">
        <v>0.39731922750200399</v>
      </c>
      <c r="E8" s="17">
        <v>0.42306440594626499</v>
      </c>
      <c r="F8" s="17">
        <v>0.20690056382536101</v>
      </c>
    </row>
    <row r="9" spans="2:7">
      <c r="B9" s="18" t="s">
        <v>135</v>
      </c>
      <c r="C9" s="17">
        <v>0.28347728383471699</v>
      </c>
      <c r="D9" s="17">
        <v>0.25359040268690902</v>
      </c>
      <c r="E9" s="17">
        <v>0.222473808574394</v>
      </c>
      <c r="F9" s="17">
        <v>0.27594506544358399</v>
      </c>
    </row>
    <row r="10" spans="2:7">
      <c r="B10" s="18" t="s">
        <v>136</v>
      </c>
      <c r="C10" s="17">
        <v>7.0976223144383302E-2</v>
      </c>
      <c r="D10" s="17">
        <v>7.1073943547955501E-2</v>
      </c>
      <c r="E10" s="17">
        <v>9.2982244031047406E-2</v>
      </c>
      <c r="F10" s="17">
        <v>0.221227843778979</v>
      </c>
    </row>
    <row r="11" spans="2:7">
      <c r="B11" s="18" t="s">
        <v>137</v>
      </c>
      <c r="C11" s="17">
        <v>2.06653731326479E-2</v>
      </c>
      <c r="D11" s="17">
        <v>2.8772434293484101E-2</v>
      </c>
      <c r="E11" s="17">
        <v>4.3704796248373499E-2</v>
      </c>
      <c r="F11" s="17">
        <v>0.13701531310998799</v>
      </c>
    </row>
    <row r="12" spans="2:7">
      <c r="B12" s="18" t="s">
        <v>119</v>
      </c>
      <c r="C12" s="17">
        <v>5.73632896789837E-2</v>
      </c>
      <c r="D12" s="17">
        <v>6.1466231093576199E-2</v>
      </c>
      <c r="E12" s="17">
        <v>4.0490027616312201E-2</v>
      </c>
      <c r="F12" s="17">
        <v>7.4923840355745397E-2</v>
      </c>
    </row>
    <row r="13" spans="2:7">
      <c r="B13" s="23" t="s">
        <v>138</v>
      </c>
      <c r="C13" s="21">
        <v>0.56751783020926805</v>
      </c>
      <c r="D13" s="21">
        <v>0.585096988378075</v>
      </c>
      <c r="E13" s="21">
        <v>0.60034912352987202</v>
      </c>
      <c r="F13" s="21">
        <v>0.29088793731170298</v>
      </c>
    </row>
    <row r="14" spans="2:7">
      <c r="B14" s="23" t="s">
        <v>139</v>
      </c>
      <c r="C14" s="21">
        <v>9.1641596277031195E-2</v>
      </c>
      <c r="D14" s="21">
        <v>9.9846377841439599E-2</v>
      </c>
      <c r="E14" s="21">
        <v>0.136687040279421</v>
      </c>
      <c r="F14" s="21">
        <v>0.35824315688896802</v>
      </c>
    </row>
    <row r="15" spans="2:7">
      <c r="B15" s="23" t="s">
        <v>140</v>
      </c>
      <c r="C15" s="22">
        <v>0.47587623393223699</v>
      </c>
      <c r="D15" s="22">
        <v>0.48525061053663598</v>
      </c>
      <c r="E15" s="22">
        <v>0.463662083250452</v>
      </c>
      <c r="F15" s="22">
        <v>-6.7355219577265105E-2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1009</v>
      </c>
      <c r="D7" s="10">
        <v>456</v>
      </c>
      <c r="E7" s="10">
        <v>549</v>
      </c>
      <c r="F7" s="10"/>
      <c r="G7" s="10">
        <v>87</v>
      </c>
      <c r="H7" s="10">
        <v>134</v>
      </c>
      <c r="I7" s="10">
        <v>152</v>
      </c>
      <c r="J7" s="10">
        <v>180</v>
      </c>
      <c r="K7" s="10">
        <v>191</v>
      </c>
      <c r="L7" s="10">
        <v>265</v>
      </c>
      <c r="M7" s="10"/>
      <c r="N7" s="10">
        <v>319</v>
      </c>
      <c r="O7" s="10">
        <v>294</v>
      </c>
      <c r="P7" s="10">
        <v>169</v>
      </c>
      <c r="Q7" s="10">
        <v>222</v>
      </c>
      <c r="R7" s="10"/>
      <c r="S7" s="10">
        <v>120</v>
      </c>
      <c r="T7" s="10">
        <v>156</v>
      </c>
      <c r="U7" s="10">
        <v>100</v>
      </c>
      <c r="V7" s="10">
        <v>92</v>
      </c>
      <c r="W7" s="10">
        <v>76</v>
      </c>
      <c r="X7" s="10">
        <v>79</v>
      </c>
      <c r="Y7" s="10">
        <v>87</v>
      </c>
      <c r="Z7" s="10">
        <v>48</v>
      </c>
      <c r="AA7" s="10">
        <v>111</v>
      </c>
      <c r="AB7" s="10">
        <v>68</v>
      </c>
      <c r="AC7" s="10">
        <v>45</v>
      </c>
      <c r="AD7" s="10">
        <v>27</v>
      </c>
      <c r="AE7" s="10"/>
      <c r="AF7" s="10">
        <v>405</v>
      </c>
      <c r="AG7" s="10">
        <v>426</v>
      </c>
      <c r="AH7" s="10">
        <v>115</v>
      </c>
      <c r="AI7" s="10"/>
      <c r="AJ7" s="10">
        <v>269</v>
      </c>
      <c r="AK7" s="10">
        <v>313</v>
      </c>
      <c r="AL7" s="10">
        <v>86</v>
      </c>
      <c r="AM7" s="10"/>
      <c r="AN7" s="10">
        <v>207</v>
      </c>
      <c r="AO7" s="10">
        <v>172</v>
      </c>
      <c r="AP7" s="10">
        <v>243</v>
      </c>
      <c r="AQ7" s="10">
        <v>112</v>
      </c>
      <c r="AR7" s="10">
        <v>26</v>
      </c>
      <c r="AS7" s="10"/>
      <c r="AT7" s="10">
        <v>908</v>
      </c>
      <c r="AU7" s="10">
        <v>99</v>
      </c>
      <c r="AV7" s="10"/>
      <c r="AW7" s="10">
        <v>458</v>
      </c>
      <c r="AX7" s="10">
        <v>116</v>
      </c>
      <c r="AY7" s="10">
        <v>435</v>
      </c>
    </row>
    <row r="8" spans="2:51" ht="30" customHeight="1">
      <c r="B8" s="11" t="s">
        <v>112</v>
      </c>
      <c r="C8" s="11">
        <v>1000</v>
      </c>
      <c r="D8" s="11">
        <v>468</v>
      </c>
      <c r="E8" s="11">
        <v>528</v>
      </c>
      <c r="F8" s="11"/>
      <c r="G8" s="11">
        <v>98</v>
      </c>
      <c r="H8" s="11">
        <v>165</v>
      </c>
      <c r="I8" s="11">
        <v>171</v>
      </c>
      <c r="J8" s="11">
        <v>174</v>
      </c>
      <c r="K8" s="11">
        <v>153</v>
      </c>
      <c r="L8" s="11">
        <v>239</v>
      </c>
      <c r="M8" s="11"/>
      <c r="N8" s="11">
        <v>291</v>
      </c>
      <c r="O8" s="11">
        <v>269</v>
      </c>
      <c r="P8" s="11">
        <v>199</v>
      </c>
      <c r="Q8" s="11">
        <v>237</v>
      </c>
      <c r="R8" s="11"/>
      <c r="S8" s="11">
        <v>144</v>
      </c>
      <c r="T8" s="11">
        <v>147</v>
      </c>
      <c r="U8" s="11">
        <v>86</v>
      </c>
      <c r="V8" s="11">
        <v>97</v>
      </c>
      <c r="W8" s="11">
        <v>75</v>
      </c>
      <c r="X8" s="11">
        <v>81</v>
      </c>
      <c r="Y8" s="11">
        <v>80</v>
      </c>
      <c r="Z8" s="11">
        <v>39</v>
      </c>
      <c r="AA8" s="11">
        <v>104</v>
      </c>
      <c r="AB8" s="11">
        <v>71</v>
      </c>
      <c r="AC8" s="11">
        <v>44</v>
      </c>
      <c r="AD8" s="11">
        <v>32</v>
      </c>
      <c r="AE8" s="11"/>
      <c r="AF8" s="11">
        <v>391</v>
      </c>
      <c r="AG8" s="11">
        <v>416</v>
      </c>
      <c r="AH8" s="11">
        <v>123</v>
      </c>
      <c r="AI8" s="11"/>
      <c r="AJ8" s="11">
        <v>259</v>
      </c>
      <c r="AK8" s="11">
        <v>315</v>
      </c>
      <c r="AL8" s="11">
        <v>80</v>
      </c>
      <c r="AM8" s="11"/>
      <c r="AN8" s="11">
        <v>207</v>
      </c>
      <c r="AO8" s="11">
        <v>179</v>
      </c>
      <c r="AP8" s="11">
        <v>241</v>
      </c>
      <c r="AQ8" s="11">
        <v>107</v>
      </c>
      <c r="AR8" s="11">
        <v>22</v>
      </c>
      <c r="AS8" s="11"/>
      <c r="AT8" s="11">
        <v>882</v>
      </c>
      <c r="AU8" s="11">
        <v>116</v>
      </c>
      <c r="AV8" s="11"/>
      <c r="AW8" s="11">
        <v>435</v>
      </c>
      <c r="AX8" s="11">
        <v>120</v>
      </c>
      <c r="AY8" s="11">
        <v>445</v>
      </c>
    </row>
    <row r="9" spans="2:51">
      <c r="B9" s="18" t="s">
        <v>133</v>
      </c>
      <c r="C9" s="17">
        <v>0.18777776087607201</v>
      </c>
      <c r="D9" s="17">
        <v>0.180144035461797</v>
      </c>
      <c r="E9" s="17">
        <v>0.19597908695560601</v>
      </c>
      <c r="F9" s="17"/>
      <c r="G9" s="17">
        <v>0.12271111944907601</v>
      </c>
      <c r="H9" s="17">
        <v>0.105219894324347</v>
      </c>
      <c r="I9" s="17">
        <v>0.20955232525784201</v>
      </c>
      <c r="J9" s="17">
        <v>0.24064968770120801</v>
      </c>
      <c r="K9" s="17">
        <v>0.229835135434522</v>
      </c>
      <c r="L9" s="17">
        <v>0.19017229806424099</v>
      </c>
      <c r="M9" s="17"/>
      <c r="N9" s="17">
        <v>0.19230292866166701</v>
      </c>
      <c r="O9" s="17">
        <v>0.17367910453601901</v>
      </c>
      <c r="P9" s="17">
        <v>0.23544959532318299</v>
      </c>
      <c r="Q9" s="17">
        <v>0.16172635708573599</v>
      </c>
      <c r="R9" s="17"/>
      <c r="S9" s="17">
        <v>0.18486390830638899</v>
      </c>
      <c r="T9" s="17">
        <v>0.21717870114482199</v>
      </c>
      <c r="U9" s="17">
        <v>0.17513622032970699</v>
      </c>
      <c r="V9" s="17">
        <v>0.162162125031757</v>
      </c>
      <c r="W9" s="17">
        <v>0.22823394632858601</v>
      </c>
      <c r="X9" s="17">
        <v>0.21108689589122501</v>
      </c>
      <c r="Y9" s="17">
        <v>0.214690932534812</v>
      </c>
      <c r="Z9" s="17">
        <v>0.204788883353167</v>
      </c>
      <c r="AA9" s="17">
        <v>0.18188603534418299</v>
      </c>
      <c r="AB9" s="17">
        <v>0.12681392844831699</v>
      </c>
      <c r="AC9" s="17">
        <v>0.220687520571301</v>
      </c>
      <c r="AD9" s="17">
        <v>4.1829518354971597E-2</v>
      </c>
      <c r="AE9" s="17"/>
      <c r="AF9" s="17">
        <v>0.21800445759709899</v>
      </c>
      <c r="AG9" s="17">
        <v>0.18970023850481799</v>
      </c>
      <c r="AH9" s="17">
        <v>0.127848047907033</v>
      </c>
      <c r="AI9" s="17"/>
      <c r="AJ9" s="17">
        <v>0.20183516663121401</v>
      </c>
      <c r="AK9" s="17">
        <v>0.211531640077982</v>
      </c>
      <c r="AL9" s="17">
        <v>0.24233496113648501</v>
      </c>
      <c r="AM9" s="17"/>
      <c r="AN9" s="17">
        <v>0.14358839419757499</v>
      </c>
      <c r="AO9" s="17">
        <v>0.20167451582809801</v>
      </c>
      <c r="AP9" s="17">
        <v>0.207246007342578</v>
      </c>
      <c r="AQ9" s="17">
        <v>0.14433191363158199</v>
      </c>
      <c r="AR9" s="17">
        <v>0.20839684352679499</v>
      </c>
      <c r="AS9" s="17"/>
      <c r="AT9" s="17">
        <v>0.19247205460275199</v>
      </c>
      <c r="AU9" s="17">
        <v>0.15636996451941601</v>
      </c>
      <c r="AV9" s="17"/>
      <c r="AW9" s="17">
        <v>0.19744111299191799</v>
      </c>
      <c r="AX9" s="17">
        <v>0.19821381506549299</v>
      </c>
      <c r="AY9" s="17">
        <v>0.17551198848188801</v>
      </c>
    </row>
    <row r="10" spans="2:51">
      <c r="B10" s="18" t="s">
        <v>134</v>
      </c>
      <c r="C10" s="17">
        <v>0.39731922750200399</v>
      </c>
      <c r="D10" s="17">
        <v>0.39975596027385901</v>
      </c>
      <c r="E10" s="17">
        <v>0.39821765767806699</v>
      </c>
      <c r="F10" s="17"/>
      <c r="G10" s="17">
        <v>0.36785821186460199</v>
      </c>
      <c r="H10" s="17">
        <v>0.35321045255347999</v>
      </c>
      <c r="I10" s="17">
        <v>0.36861013047240099</v>
      </c>
      <c r="J10" s="17">
        <v>0.37783820433110699</v>
      </c>
      <c r="K10" s="17">
        <v>0.413421946953964</v>
      </c>
      <c r="L10" s="17">
        <v>0.464053907501906</v>
      </c>
      <c r="M10" s="17"/>
      <c r="N10" s="17">
        <v>0.42315701892259</v>
      </c>
      <c r="O10" s="17">
        <v>0.42467323550090502</v>
      </c>
      <c r="P10" s="17">
        <v>0.34884515885201101</v>
      </c>
      <c r="Q10" s="17">
        <v>0.36743328520139101</v>
      </c>
      <c r="R10" s="17"/>
      <c r="S10" s="17">
        <v>0.42040258567088101</v>
      </c>
      <c r="T10" s="17">
        <v>0.37588549097236801</v>
      </c>
      <c r="U10" s="17">
        <v>0.37934670800994003</v>
      </c>
      <c r="V10" s="17">
        <v>0.385968634470571</v>
      </c>
      <c r="W10" s="17">
        <v>0.42902249431267098</v>
      </c>
      <c r="X10" s="17">
        <v>0.39104002159718798</v>
      </c>
      <c r="Y10" s="17">
        <v>0.34200609835329099</v>
      </c>
      <c r="Z10" s="17">
        <v>0.29155204517949801</v>
      </c>
      <c r="AA10" s="17">
        <v>0.41474707373568898</v>
      </c>
      <c r="AB10" s="17">
        <v>0.49507065891194502</v>
      </c>
      <c r="AC10" s="17">
        <v>0.341870660704087</v>
      </c>
      <c r="AD10" s="17">
        <v>0.491205632029524</v>
      </c>
      <c r="AE10" s="17"/>
      <c r="AF10" s="17">
        <v>0.42339398163649999</v>
      </c>
      <c r="AG10" s="17">
        <v>0.417339270937994</v>
      </c>
      <c r="AH10" s="17">
        <v>0.29606342729458901</v>
      </c>
      <c r="AI10" s="17"/>
      <c r="AJ10" s="17">
        <v>0.42589793309141699</v>
      </c>
      <c r="AK10" s="17">
        <v>0.37866813088670398</v>
      </c>
      <c r="AL10" s="17">
        <v>0.45528681128690601</v>
      </c>
      <c r="AM10" s="17"/>
      <c r="AN10" s="17">
        <v>0.43153654615795001</v>
      </c>
      <c r="AO10" s="17">
        <v>0.34975626948696398</v>
      </c>
      <c r="AP10" s="17">
        <v>0.38256797786506302</v>
      </c>
      <c r="AQ10" s="17">
        <v>0.44973502175831698</v>
      </c>
      <c r="AR10" s="17">
        <v>0.36842903812823502</v>
      </c>
      <c r="AS10" s="17"/>
      <c r="AT10" s="17">
        <v>0.40721277596299199</v>
      </c>
      <c r="AU10" s="17">
        <v>0.33116198015778198</v>
      </c>
      <c r="AV10" s="17"/>
      <c r="AW10" s="17">
        <v>0.43142820413973498</v>
      </c>
      <c r="AX10" s="17">
        <v>0.43545207094945299</v>
      </c>
      <c r="AY10" s="17">
        <v>0.35367362931406499</v>
      </c>
    </row>
    <row r="11" spans="2:51">
      <c r="B11" s="18" t="s">
        <v>135</v>
      </c>
      <c r="C11" s="17">
        <v>0.25359040268690902</v>
      </c>
      <c r="D11" s="17">
        <v>0.24994921616094701</v>
      </c>
      <c r="E11" s="17">
        <v>0.251073622185504</v>
      </c>
      <c r="F11" s="17"/>
      <c r="G11" s="17">
        <v>0.27382324950584103</v>
      </c>
      <c r="H11" s="17">
        <v>0.330302040671835</v>
      </c>
      <c r="I11" s="17">
        <v>0.230438794575476</v>
      </c>
      <c r="J11" s="17">
        <v>0.22815912894023099</v>
      </c>
      <c r="K11" s="17">
        <v>0.238539098619029</v>
      </c>
      <c r="L11" s="17">
        <v>0.23724200298356199</v>
      </c>
      <c r="M11" s="17"/>
      <c r="N11" s="17">
        <v>0.274116446249768</v>
      </c>
      <c r="O11" s="17">
        <v>0.24675469193126201</v>
      </c>
      <c r="P11" s="17">
        <v>0.22763442316900401</v>
      </c>
      <c r="Q11" s="17">
        <v>0.26275875129628701</v>
      </c>
      <c r="R11" s="17"/>
      <c r="S11" s="17">
        <v>0.22002239442011601</v>
      </c>
      <c r="T11" s="17">
        <v>0.23437085608118299</v>
      </c>
      <c r="U11" s="17">
        <v>0.32278019811165398</v>
      </c>
      <c r="V11" s="17">
        <v>0.35675469528423498</v>
      </c>
      <c r="W11" s="17">
        <v>0.165266095058583</v>
      </c>
      <c r="X11" s="17">
        <v>0.25598917356393802</v>
      </c>
      <c r="Y11" s="17">
        <v>0.26698138340816902</v>
      </c>
      <c r="Z11" s="17">
        <v>0.37864298582512801</v>
      </c>
      <c r="AA11" s="17">
        <v>0.25622321658043701</v>
      </c>
      <c r="AB11" s="17">
        <v>0.16169465717945</v>
      </c>
      <c r="AC11" s="17">
        <v>0.27939398596113202</v>
      </c>
      <c r="AD11" s="17">
        <v>0.16328703039386699</v>
      </c>
      <c r="AE11" s="17"/>
      <c r="AF11" s="17">
        <v>0.213372588166101</v>
      </c>
      <c r="AG11" s="17">
        <v>0.26192449880324098</v>
      </c>
      <c r="AH11" s="17">
        <v>0.337905550805013</v>
      </c>
      <c r="AI11" s="17"/>
      <c r="AJ11" s="17">
        <v>0.234301638164882</v>
      </c>
      <c r="AK11" s="17">
        <v>0.25677314564799403</v>
      </c>
      <c r="AL11" s="17">
        <v>0.21441329635950801</v>
      </c>
      <c r="AM11" s="17"/>
      <c r="AN11" s="17">
        <v>0.26490070358694301</v>
      </c>
      <c r="AO11" s="17">
        <v>0.233262819407585</v>
      </c>
      <c r="AP11" s="17">
        <v>0.23597312326241701</v>
      </c>
      <c r="AQ11" s="17">
        <v>0.27135367659290399</v>
      </c>
      <c r="AR11" s="17">
        <v>0.244281088655663</v>
      </c>
      <c r="AS11" s="17"/>
      <c r="AT11" s="17">
        <v>0.24463523359981601</v>
      </c>
      <c r="AU11" s="17">
        <v>0.31836420942937699</v>
      </c>
      <c r="AV11" s="17"/>
      <c r="AW11" s="17">
        <v>0.25424929503905003</v>
      </c>
      <c r="AX11" s="17">
        <v>0.249758778358114</v>
      </c>
      <c r="AY11" s="17">
        <v>0.25398337337378402</v>
      </c>
    </row>
    <row r="12" spans="2:51">
      <c r="B12" s="18" t="s">
        <v>136</v>
      </c>
      <c r="C12" s="17">
        <v>7.1073943547955501E-2</v>
      </c>
      <c r="D12" s="17">
        <v>7.1016459590350606E-2</v>
      </c>
      <c r="E12" s="17">
        <v>7.1671389951407094E-2</v>
      </c>
      <c r="F12" s="17"/>
      <c r="G12" s="17">
        <v>7.4007704597344598E-2</v>
      </c>
      <c r="H12" s="17">
        <v>0.127055933726611</v>
      </c>
      <c r="I12" s="17">
        <v>6.5970358006844504E-2</v>
      </c>
      <c r="J12" s="17">
        <v>4.7318492392996098E-2</v>
      </c>
      <c r="K12" s="17">
        <v>5.8359744321637097E-2</v>
      </c>
      <c r="L12" s="17">
        <v>6.0445258050094701E-2</v>
      </c>
      <c r="M12" s="17"/>
      <c r="N12" s="17">
        <v>6.2073573635668601E-2</v>
      </c>
      <c r="O12" s="17">
        <v>7.5644347939278003E-2</v>
      </c>
      <c r="P12" s="17">
        <v>7.2069181293105203E-2</v>
      </c>
      <c r="Q12" s="17">
        <v>7.3970342303359304E-2</v>
      </c>
      <c r="R12" s="17"/>
      <c r="S12" s="17">
        <v>9.4389531235301805E-2</v>
      </c>
      <c r="T12" s="17">
        <v>7.5470851079006807E-2</v>
      </c>
      <c r="U12" s="17">
        <v>8.0714091674396596E-2</v>
      </c>
      <c r="V12" s="17">
        <v>7.4446748288388098E-2</v>
      </c>
      <c r="W12" s="17">
        <v>3.5909741362673601E-2</v>
      </c>
      <c r="X12" s="17">
        <v>2.8168071948154998E-2</v>
      </c>
      <c r="Y12" s="17">
        <v>7.9648932436589007E-2</v>
      </c>
      <c r="Z12" s="17">
        <v>9.89536315643606E-2</v>
      </c>
      <c r="AA12" s="17">
        <v>4.4275179114252099E-2</v>
      </c>
      <c r="AB12" s="17">
        <v>9.2448589948729495E-2</v>
      </c>
      <c r="AC12" s="17">
        <v>4.3707931052483197E-2</v>
      </c>
      <c r="AD12" s="17">
        <v>0.122735775045041</v>
      </c>
      <c r="AE12" s="17"/>
      <c r="AF12" s="17">
        <v>6.5278762197184398E-2</v>
      </c>
      <c r="AG12" s="17">
        <v>7.0956073378093495E-2</v>
      </c>
      <c r="AH12" s="17">
        <v>9.6020523677678798E-2</v>
      </c>
      <c r="AI12" s="17"/>
      <c r="AJ12" s="17">
        <v>6.4908801361139704E-2</v>
      </c>
      <c r="AK12" s="17">
        <v>7.3496179886551702E-2</v>
      </c>
      <c r="AL12" s="17">
        <v>4.93324184549623E-2</v>
      </c>
      <c r="AM12" s="17"/>
      <c r="AN12" s="17">
        <v>2.8465829949038301E-2</v>
      </c>
      <c r="AO12" s="17">
        <v>0.104236866394764</v>
      </c>
      <c r="AP12" s="17">
        <v>7.9436880480184796E-2</v>
      </c>
      <c r="AQ12" s="17">
        <v>8.4961605027527906E-2</v>
      </c>
      <c r="AR12" s="17">
        <v>0.17889302968930701</v>
      </c>
      <c r="AS12" s="17"/>
      <c r="AT12" s="17">
        <v>7.2179562697927704E-2</v>
      </c>
      <c r="AU12" s="17">
        <v>6.4309042714335504E-2</v>
      </c>
      <c r="AV12" s="17"/>
      <c r="AW12" s="17">
        <v>5.5017810505932303E-2</v>
      </c>
      <c r="AX12" s="17">
        <v>6.0541187268788398E-2</v>
      </c>
      <c r="AY12" s="17">
        <v>8.9612204825648106E-2</v>
      </c>
    </row>
    <row r="13" spans="2:51">
      <c r="B13" s="18" t="s">
        <v>137</v>
      </c>
      <c r="C13" s="17">
        <v>2.8772434293484101E-2</v>
      </c>
      <c r="D13" s="17">
        <v>4.2917009414890198E-2</v>
      </c>
      <c r="E13" s="17">
        <v>1.6473043560930101E-2</v>
      </c>
      <c r="F13" s="17"/>
      <c r="G13" s="17">
        <v>4.4366249190264301E-2</v>
      </c>
      <c r="H13" s="17">
        <v>2.0939420289040198E-2</v>
      </c>
      <c r="I13" s="17">
        <v>4.2802665387103603E-2</v>
      </c>
      <c r="J13" s="17">
        <v>2.9781923564464598E-2</v>
      </c>
      <c r="K13" s="17">
        <v>2.5198170525780699E-2</v>
      </c>
      <c r="L13" s="17">
        <v>1.9336301210436901E-2</v>
      </c>
      <c r="M13" s="17"/>
      <c r="N13" s="17">
        <v>2.1684510706682401E-2</v>
      </c>
      <c r="O13" s="17">
        <v>3.2148563944453701E-2</v>
      </c>
      <c r="P13" s="17">
        <v>2.61342645800525E-2</v>
      </c>
      <c r="Q13" s="17">
        <v>3.6393414343376999E-2</v>
      </c>
      <c r="R13" s="17"/>
      <c r="S13" s="17">
        <v>2.8054991080166399E-2</v>
      </c>
      <c r="T13" s="17">
        <v>1.89547954449273E-2</v>
      </c>
      <c r="U13" s="17">
        <v>1.1571586311019901E-2</v>
      </c>
      <c r="V13" s="17">
        <v>0</v>
      </c>
      <c r="W13" s="17">
        <v>4.70691757479468E-2</v>
      </c>
      <c r="X13" s="17">
        <v>4.3037470548250398E-2</v>
      </c>
      <c r="Y13" s="17">
        <v>4.4517297716170301E-2</v>
      </c>
      <c r="Z13" s="17">
        <v>0</v>
      </c>
      <c r="AA13" s="17">
        <v>5.7435775169008101E-2</v>
      </c>
      <c r="AB13" s="17">
        <v>2.1749351399074801E-2</v>
      </c>
      <c r="AC13" s="17">
        <v>3.4507408874482497E-2</v>
      </c>
      <c r="AD13" s="17">
        <v>4.3027280055426997E-2</v>
      </c>
      <c r="AE13" s="17"/>
      <c r="AF13" s="17">
        <v>3.1840890947621603E-2</v>
      </c>
      <c r="AG13" s="17">
        <v>1.6007592612919001E-2</v>
      </c>
      <c r="AH13" s="17">
        <v>4.5017234435480398E-2</v>
      </c>
      <c r="AI13" s="17"/>
      <c r="AJ13" s="17">
        <v>3.3632366473625698E-2</v>
      </c>
      <c r="AK13" s="17">
        <v>2.0119053240304201E-2</v>
      </c>
      <c r="AL13" s="17">
        <v>0</v>
      </c>
      <c r="AM13" s="17"/>
      <c r="AN13" s="17">
        <v>5.5660892844380402E-2</v>
      </c>
      <c r="AO13" s="17">
        <v>3.6381803246448199E-2</v>
      </c>
      <c r="AP13" s="17">
        <v>2.72662516084052E-2</v>
      </c>
      <c r="AQ13" s="17">
        <v>8.8832448701451697E-3</v>
      </c>
      <c r="AR13" s="17">
        <v>0</v>
      </c>
      <c r="AS13" s="17"/>
      <c r="AT13" s="17">
        <v>2.97256435110539E-2</v>
      </c>
      <c r="AU13" s="17">
        <v>2.21744562527025E-2</v>
      </c>
      <c r="AV13" s="17"/>
      <c r="AW13" s="17">
        <v>2.85408373989216E-2</v>
      </c>
      <c r="AX13" s="17">
        <v>2.5499870560339401E-2</v>
      </c>
      <c r="AY13" s="17">
        <v>2.9884221587100399E-2</v>
      </c>
    </row>
    <row r="14" spans="2:51">
      <c r="B14" s="18" t="s">
        <v>119</v>
      </c>
      <c r="C14" s="17">
        <v>6.1466231093576199E-2</v>
      </c>
      <c r="D14" s="17">
        <v>5.62173190981562E-2</v>
      </c>
      <c r="E14" s="17">
        <v>6.6585199668485903E-2</v>
      </c>
      <c r="F14" s="17"/>
      <c r="G14" s="17">
        <v>0.11723346539287301</v>
      </c>
      <c r="H14" s="17">
        <v>6.3272258434685896E-2</v>
      </c>
      <c r="I14" s="17">
        <v>8.2625726300333394E-2</v>
      </c>
      <c r="J14" s="17">
        <v>7.6252563069993201E-2</v>
      </c>
      <c r="K14" s="17">
        <v>3.4645904145067102E-2</v>
      </c>
      <c r="L14" s="17">
        <v>2.8750232189758401E-2</v>
      </c>
      <c r="M14" s="17"/>
      <c r="N14" s="17">
        <v>2.6665521823624201E-2</v>
      </c>
      <c r="O14" s="17">
        <v>4.7100056148082298E-2</v>
      </c>
      <c r="P14" s="17">
        <v>8.9867376782644406E-2</v>
      </c>
      <c r="Q14" s="17">
        <v>9.7717849769849499E-2</v>
      </c>
      <c r="R14" s="17"/>
      <c r="S14" s="17">
        <v>5.2266589287145601E-2</v>
      </c>
      <c r="T14" s="17">
        <v>7.8139305277692597E-2</v>
      </c>
      <c r="U14" s="17">
        <v>3.0451195563282699E-2</v>
      </c>
      <c r="V14" s="17">
        <v>2.06677969250488E-2</v>
      </c>
      <c r="W14" s="17">
        <v>9.4498547189539997E-2</v>
      </c>
      <c r="X14" s="17">
        <v>7.0678366451243396E-2</v>
      </c>
      <c r="Y14" s="17">
        <v>5.2155355550968001E-2</v>
      </c>
      <c r="Z14" s="17">
        <v>2.60624540778462E-2</v>
      </c>
      <c r="AA14" s="17">
        <v>4.54327200564308E-2</v>
      </c>
      <c r="AB14" s="17">
        <v>0.102222814112484</v>
      </c>
      <c r="AC14" s="17">
        <v>7.9832492836514904E-2</v>
      </c>
      <c r="AD14" s="17">
        <v>0.13791476412116899</v>
      </c>
      <c r="AE14" s="17"/>
      <c r="AF14" s="17">
        <v>4.8109319455494397E-2</v>
      </c>
      <c r="AG14" s="17">
        <v>4.4072325762934503E-2</v>
      </c>
      <c r="AH14" s="17">
        <v>9.7145215880206595E-2</v>
      </c>
      <c r="AI14" s="17"/>
      <c r="AJ14" s="17">
        <v>3.9424094277722602E-2</v>
      </c>
      <c r="AK14" s="17">
        <v>5.9411850260464298E-2</v>
      </c>
      <c r="AL14" s="17">
        <v>3.8632512762138797E-2</v>
      </c>
      <c r="AM14" s="17"/>
      <c r="AN14" s="17">
        <v>7.5847633264112396E-2</v>
      </c>
      <c r="AO14" s="17">
        <v>7.4687725636139707E-2</v>
      </c>
      <c r="AP14" s="17">
        <v>6.7509759441351597E-2</v>
      </c>
      <c r="AQ14" s="17">
        <v>4.0734538119524002E-2</v>
      </c>
      <c r="AR14" s="17">
        <v>0</v>
      </c>
      <c r="AS14" s="17"/>
      <c r="AT14" s="17">
        <v>5.3774729625457998E-2</v>
      </c>
      <c r="AU14" s="17">
        <v>0.107620346926386</v>
      </c>
      <c r="AV14" s="17"/>
      <c r="AW14" s="17">
        <v>3.3322739924442603E-2</v>
      </c>
      <c r="AX14" s="17">
        <v>3.05342777978122E-2</v>
      </c>
      <c r="AY14" s="17">
        <v>9.7334582417513901E-2</v>
      </c>
    </row>
    <row r="15" spans="2:51">
      <c r="B15" s="18" t="s">
        <v>138</v>
      </c>
      <c r="C15" s="21">
        <v>0.585096988378075</v>
      </c>
      <c r="D15" s="21">
        <v>0.57989999573565598</v>
      </c>
      <c r="E15" s="21">
        <v>0.594196744633673</v>
      </c>
      <c r="F15" s="21"/>
      <c r="G15" s="21">
        <v>0.49056933131367803</v>
      </c>
      <c r="H15" s="21">
        <v>0.45843034687782702</v>
      </c>
      <c r="I15" s="21">
        <v>0.57816245573024305</v>
      </c>
      <c r="J15" s="21">
        <v>0.61848789203231502</v>
      </c>
      <c r="K15" s="21">
        <v>0.643257082388486</v>
      </c>
      <c r="L15" s="21">
        <v>0.65422620556614697</v>
      </c>
      <c r="M15" s="21"/>
      <c r="N15" s="21">
        <v>0.61545994758425704</v>
      </c>
      <c r="O15" s="21">
        <v>0.59835234003692395</v>
      </c>
      <c r="P15" s="21">
        <v>0.58429475417519405</v>
      </c>
      <c r="Q15" s="21">
        <v>0.52915964228712697</v>
      </c>
      <c r="R15" s="21"/>
      <c r="S15" s="21">
        <v>0.60526649397726995</v>
      </c>
      <c r="T15" s="21">
        <v>0.59306419211719097</v>
      </c>
      <c r="U15" s="21">
        <v>0.55448292833964696</v>
      </c>
      <c r="V15" s="21">
        <v>0.54813075950232804</v>
      </c>
      <c r="W15" s="21">
        <v>0.65725644064125699</v>
      </c>
      <c r="X15" s="21">
        <v>0.60212691748841296</v>
      </c>
      <c r="Y15" s="21">
        <v>0.55669703088810396</v>
      </c>
      <c r="Z15" s="21">
        <v>0.49634092853266498</v>
      </c>
      <c r="AA15" s="21">
        <v>0.59663310907987199</v>
      </c>
      <c r="AB15" s="21">
        <v>0.62188458736026198</v>
      </c>
      <c r="AC15" s="21">
        <v>0.56255818127538804</v>
      </c>
      <c r="AD15" s="21">
        <v>0.533035150384496</v>
      </c>
      <c r="AE15" s="21"/>
      <c r="AF15" s="21">
        <v>0.64139843923359896</v>
      </c>
      <c r="AG15" s="21">
        <v>0.60703950944281204</v>
      </c>
      <c r="AH15" s="21">
        <v>0.42391147520162198</v>
      </c>
      <c r="AI15" s="21"/>
      <c r="AJ15" s="21">
        <v>0.62773309972263103</v>
      </c>
      <c r="AK15" s="21">
        <v>0.59019977096468601</v>
      </c>
      <c r="AL15" s="21">
        <v>0.69762177242339096</v>
      </c>
      <c r="AM15" s="21"/>
      <c r="AN15" s="21">
        <v>0.57512494035552597</v>
      </c>
      <c r="AO15" s="21">
        <v>0.55143078531506196</v>
      </c>
      <c r="AP15" s="21">
        <v>0.58981398520764095</v>
      </c>
      <c r="AQ15" s="21">
        <v>0.59406693538989896</v>
      </c>
      <c r="AR15" s="21">
        <v>0.57682588165503001</v>
      </c>
      <c r="AS15" s="21"/>
      <c r="AT15" s="21">
        <v>0.59968483056574395</v>
      </c>
      <c r="AU15" s="21">
        <v>0.48753194467719901</v>
      </c>
      <c r="AV15" s="21"/>
      <c r="AW15" s="21">
        <v>0.62886931713165295</v>
      </c>
      <c r="AX15" s="21">
        <v>0.633665886014946</v>
      </c>
      <c r="AY15" s="21">
        <v>0.52918561779595297</v>
      </c>
    </row>
    <row r="16" spans="2:51">
      <c r="B16" s="18" t="s">
        <v>139</v>
      </c>
      <c r="C16" s="21">
        <v>9.9846377841439599E-2</v>
      </c>
      <c r="D16" s="21">
        <v>0.113933469005241</v>
      </c>
      <c r="E16" s="21">
        <v>8.8144433512337306E-2</v>
      </c>
      <c r="F16" s="21"/>
      <c r="G16" s="21">
        <v>0.118373953787609</v>
      </c>
      <c r="H16" s="21">
        <v>0.147995354015652</v>
      </c>
      <c r="I16" s="21">
        <v>0.108773023393948</v>
      </c>
      <c r="J16" s="21">
        <v>7.7100415957460602E-2</v>
      </c>
      <c r="K16" s="21">
        <v>8.35579148474178E-2</v>
      </c>
      <c r="L16" s="21">
        <v>7.9781559260531598E-2</v>
      </c>
      <c r="M16" s="21"/>
      <c r="N16" s="21">
        <v>8.3758084342350894E-2</v>
      </c>
      <c r="O16" s="21">
        <v>0.107792911883732</v>
      </c>
      <c r="P16" s="21">
        <v>9.8203445873157699E-2</v>
      </c>
      <c r="Q16" s="21">
        <v>0.11036375664673601</v>
      </c>
      <c r="R16" s="21"/>
      <c r="S16" s="21">
        <v>0.122444522315468</v>
      </c>
      <c r="T16" s="21">
        <v>9.4425646523934106E-2</v>
      </c>
      <c r="U16" s="21">
        <v>9.2285677985416495E-2</v>
      </c>
      <c r="V16" s="21">
        <v>7.4446748288388098E-2</v>
      </c>
      <c r="W16" s="21">
        <v>8.2978917110620401E-2</v>
      </c>
      <c r="X16" s="21">
        <v>7.12055424964054E-2</v>
      </c>
      <c r="Y16" s="21">
        <v>0.124166230152759</v>
      </c>
      <c r="Z16" s="21">
        <v>9.89536315643606E-2</v>
      </c>
      <c r="AA16" s="21">
        <v>0.10171095428326</v>
      </c>
      <c r="AB16" s="21">
        <v>0.11419794134780401</v>
      </c>
      <c r="AC16" s="21">
        <v>7.8215339926965693E-2</v>
      </c>
      <c r="AD16" s="21">
        <v>0.16576305510046799</v>
      </c>
      <c r="AE16" s="21"/>
      <c r="AF16" s="21">
        <v>9.7119653144805904E-2</v>
      </c>
      <c r="AG16" s="21">
        <v>8.6963665991012504E-2</v>
      </c>
      <c r="AH16" s="21">
        <v>0.141037758113159</v>
      </c>
      <c r="AI16" s="21"/>
      <c r="AJ16" s="21">
        <v>9.8541167834765395E-2</v>
      </c>
      <c r="AK16" s="21">
        <v>9.3615233126855907E-2</v>
      </c>
      <c r="AL16" s="21">
        <v>4.93324184549623E-2</v>
      </c>
      <c r="AM16" s="21"/>
      <c r="AN16" s="21">
        <v>8.4126722793418707E-2</v>
      </c>
      <c r="AO16" s="21">
        <v>0.140618669641213</v>
      </c>
      <c r="AP16" s="21">
        <v>0.10670313208859</v>
      </c>
      <c r="AQ16" s="21">
        <v>9.3844849897673097E-2</v>
      </c>
      <c r="AR16" s="21">
        <v>0.17889302968930701</v>
      </c>
      <c r="AS16" s="21"/>
      <c r="AT16" s="21">
        <v>0.101905206208982</v>
      </c>
      <c r="AU16" s="21">
        <v>8.64834989670379E-2</v>
      </c>
      <c r="AV16" s="21"/>
      <c r="AW16" s="21">
        <v>8.35586479048539E-2</v>
      </c>
      <c r="AX16" s="21">
        <v>8.6041057829127798E-2</v>
      </c>
      <c r="AY16" s="21">
        <v>0.119496426412749</v>
      </c>
    </row>
    <row r="17" spans="2:51">
      <c r="B17" s="18" t="s">
        <v>140</v>
      </c>
      <c r="C17" s="22">
        <v>0.48525061053663598</v>
      </c>
      <c r="D17" s="22">
        <v>0.465966526730415</v>
      </c>
      <c r="E17" s="22">
        <v>0.50605231112133497</v>
      </c>
      <c r="F17" s="22"/>
      <c r="G17" s="22">
        <v>0.37219537752606902</v>
      </c>
      <c r="H17" s="22">
        <v>0.31043499286217602</v>
      </c>
      <c r="I17" s="22">
        <v>0.46938943233629499</v>
      </c>
      <c r="J17" s="22">
        <v>0.54138747607485405</v>
      </c>
      <c r="K17" s="22">
        <v>0.55969916754106797</v>
      </c>
      <c r="L17" s="22">
        <v>0.57444464630561598</v>
      </c>
      <c r="M17" s="22"/>
      <c r="N17" s="22">
        <v>0.53170186324190605</v>
      </c>
      <c r="O17" s="22">
        <v>0.49055942815319198</v>
      </c>
      <c r="P17" s="22">
        <v>0.48609130830203601</v>
      </c>
      <c r="Q17" s="22">
        <v>0.418795885640391</v>
      </c>
      <c r="R17" s="22"/>
      <c r="S17" s="22">
        <v>0.48282197166180202</v>
      </c>
      <c r="T17" s="22">
        <v>0.49863854559325599</v>
      </c>
      <c r="U17" s="22">
        <v>0.46219725035422998</v>
      </c>
      <c r="V17" s="22">
        <v>0.47368401121393999</v>
      </c>
      <c r="W17" s="22">
        <v>0.57427752353063699</v>
      </c>
      <c r="X17" s="22">
        <v>0.53092137499200798</v>
      </c>
      <c r="Y17" s="22">
        <v>0.432530800735344</v>
      </c>
      <c r="Z17" s="22">
        <v>0.39738729696830499</v>
      </c>
      <c r="AA17" s="22">
        <v>0.494922154796612</v>
      </c>
      <c r="AB17" s="22">
        <v>0.50768664601245805</v>
      </c>
      <c r="AC17" s="22">
        <v>0.48434284134842198</v>
      </c>
      <c r="AD17" s="22">
        <v>0.36727209528402699</v>
      </c>
      <c r="AE17" s="22"/>
      <c r="AF17" s="22">
        <v>0.54427878608879299</v>
      </c>
      <c r="AG17" s="22">
        <v>0.52007584345180002</v>
      </c>
      <c r="AH17" s="22">
        <v>0.28287371708846198</v>
      </c>
      <c r="AI17" s="22"/>
      <c r="AJ17" s="22">
        <v>0.52919193188786495</v>
      </c>
      <c r="AK17" s="22">
        <v>0.49658453783783002</v>
      </c>
      <c r="AL17" s="22">
        <v>0.64828935396842902</v>
      </c>
      <c r="AM17" s="22"/>
      <c r="AN17" s="22">
        <v>0.49099821756210699</v>
      </c>
      <c r="AO17" s="22">
        <v>0.41081211567385001</v>
      </c>
      <c r="AP17" s="22">
        <v>0.483110853119051</v>
      </c>
      <c r="AQ17" s="22">
        <v>0.50022208549222602</v>
      </c>
      <c r="AR17" s="22">
        <v>0.39793285196572398</v>
      </c>
      <c r="AS17" s="22"/>
      <c r="AT17" s="22">
        <v>0.49777962435676198</v>
      </c>
      <c r="AU17" s="22">
        <v>0.40104844571016102</v>
      </c>
      <c r="AV17" s="22"/>
      <c r="AW17" s="22">
        <v>0.54531066922679905</v>
      </c>
      <c r="AX17" s="22">
        <v>0.54762482818581804</v>
      </c>
      <c r="AY17" s="22">
        <v>0.40968919138320498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F22"/>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6" width="20.7109375" customWidth="1"/>
  </cols>
  <sheetData>
    <row r="2" spans="2:6" ht="39.950000000000003" customHeight="1">
      <c r="D2" s="31" t="s">
        <v>668</v>
      </c>
      <c r="E2" s="32"/>
      <c r="F2" s="32"/>
    </row>
    <row r="6" spans="2:6" ht="50.1" customHeight="1">
      <c r="B6" s="20" t="s">
        <v>70</v>
      </c>
      <c r="C6" s="20" t="s">
        <v>675</v>
      </c>
      <c r="D6" s="20" t="s">
        <v>676</v>
      </c>
      <c r="E6" s="20" t="s">
        <v>677</v>
      </c>
    </row>
    <row r="7" spans="2:6">
      <c r="B7" s="18" t="s">
        <v>133</v>
      </c>
      <c r="C7" s="17">
        <v>0.22891954465455799</v>
      </c>
      <c r="D7" s="17">
        <v>0.247717057673254</v>
      </c>
      <c r="E7" s="17">
        <v>0.23328127808270399</v>
      </c>
    </row>
    <row r="8" spans="2:6">
      <c r="B8" s="18" t="s">
        <v>134</v>
      </c>
      <c r="C8" s="17">
        <v>0.409634641686278</v>
      </c>
      <c r="D8" s="17">
        <v>0.42347644553951602</v>
      </c>
      <c r="E8" s="17">
        <v>0.34687021602545598</v>
      </c>
    </row>
    <row r="9" spans="2:6">
      <c r="B9" s="18" t="s">
        <v>135</v>
      </c>
      <c r="C9" s="17">
        <v>0.2526459366289</v>
      </c>
      <c r="D9" s="17">
        <v>0.22931693400157499</v>
      </c>
      <c r="E9" s="17">
        <v>0.30748214758989501</v>
      </c>
    </row>
    <row r="10" spans="2:6">
      <c r="B10" s="18" t="s">
        <v>136</v>
      </c>
      <c r="C10" s="17">
        <v>5.9194132268313999E-2</v>
      </c>
      <c r="D10" s="17">
        <v>5.8554621337680801E-2</v>
      </c>
      <c r="E10" s="17">
        <v>6.3038606359427402E-2</v>
      </c>
    </row>
    <row r="11" spans="2:6">
      <c r="B11" s="18" t="s">
        <v>137</v>
      </c>
      <c r="C11" s="17">
        <v>1.6589689285598501E-2</v>
      </c>
      <c r="D11" s="17">
        <v>2.0713667788152399E-2</v>
      </c>
      <c r="E11" s="17">
        <v>2.2732705339178198E-2</v>
      </c>
    </row>
    <row r="12" spans="2:6">
      <c r="B12" s="18" t="s">
        <v>119</v>
      </c>
      <c r="C12" s="17">
        <v>3.3016055476351197E-2</v>
      </c>
      <c r="D12" s="17">
        <v>2.0221273659822198E-2</v>
      </c>
      <c r="E12" s="17">
        <v>2.659504660334E-2</v>
      </c>
    </row>
    <row r="13" spans="2:6">
      <c r="B13" s="23" t="s">
        <v>138</v>
      </c>
      <c r="C13" s="21">
        <v>0.63855418634083605</v>
      </c>
      <c r="D13" s="21">
        <v>0.67119350321277005</v>
      </c>
      <c r="E13" s="21">
        <v>0.58015149410816003</v>
      </c>
    </row>
    <row r="14" spans="2:6">
      <c r="B14" s="23" t="s">
        <v>139</v>
      </c>
      <c r="C14" s="21">
        <v>7.57838215539125E-2</v>
      </c>
      <c r="D14" s="21">
        <v>7.9268289125833197E-2</v>
      </c>
      <c r="E14" s="21">
        <v>8.5771311698605607E-2</v>
      </c>
    </row>
    <row r="15" spans="2:6">
      <c r="B15" s="23" t="s">
        <v>140</v>
      </c>
      <c r="C15" s="22">
        <v>0.56277036478692399</v>
      </c>
      <c r="D15" s="22">
        <v>0.59192521408693699</v>
      </c>
      <c r="E15" s="22">
        <v>0.494380182409554</v>
      </c>
    </row>
    <row r="16" spans="2:6">
      <c r="B16" t="s">
        <v>18</v>
      </c>
      <c r="C16" s="16"/>
      <c r="D16" s="16"/>
      <c r="E16" s="16"/>
    </row>
    <row r="17" spans="2:2">
      <c r="B17" t="s">
        <v>666</v>
      </c>
    </row>
    <row r="18" spans="2:2">
      <c r="B18" t="s">
        <v>667</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559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1009</v>
      </c>
      <c r="D7" s="10">
        <v>456</v>
      </c>
      <c r="E7" s="10">
        <v>549</v>
      </c>
      <c r="F7" s="10"/>
      <c r="G7" s="10">
        <v>87</v>
      </c>
      <c r="H7" s="10">
        <v>134</v>
      </c>
      <c r="I7" s="10">
        <v>152</v>
      </c>
      <c r="J7" s="10">
        <v>180</v>
      </c>
      <c r="K7" s="10">
        <v>191</v>
      </c>
      <c r="L7" s="10">
        <v>265</v>
      </c>
      <c r="M7" s="10"/>
      <c r="N7" s="10">
        <v>319</v>
      </c>
      <c r="O7" s="10">
        <v>294</v>
      </c>
      <c r="P7" s="10">
        <v>169</v>
      </c>
      <c r="Q7" s="10">
        <v>222</v>
      </c>
      <c r="R7" s="10"/>
      <c r="S7" s="10">
        <v>120</v>
      </c>
      <c r="T7" s="10">
        <v>156</v>
      </c>
      <c r="U7" s="10">
        <v>100</v>
      </c>
      <c r="V7" s="10">
        <v>92</v>
      </c>
      <c r="W7" s="10">
        <v>76</v>
      </c>
      <c r="X7" s="10">
        <v>79</v>
      </c>
      <c r="Y7" s="10">
        <v>87</v>
      </c>
      <c r="Z7" s="10">
        <v>48</v>
      </c>
      <c r="AA7" s="10">
        <v>111</v>
      </c>
      <c r="AB7" s="10">
        <v>68</v>
      </c>
      <c r="AC7" s="10">
        <v>45</v>
      </c>
      <c r="AD7" s="10">
        <v>27</v>
      </c>
      <c r="AE7" s="10"/>
      <c r="AF7" s="10">
        <v>405</v>
      </c>
      <c r="AG7" s="10">
        <v>426</v>
      </c>
      <c r="AH7" s="10">
        <v>115</v>
      </c>
      <c r="AI7" s="10"/>
      <c r="AJ7" s="10">
        <v>269</v>
      </c>
      <c r="AK7" s="10">
        <v>313</v>
      </c>
      <c r="AL7" s="10">
        <v>86</v>
      </c>
      <c r="AM7" s="10"/>
      <c r="AN7" s="10">
        <v>207</v>
      </c>
      <c r="AO7" s="10">
        <v>172</v>
      </c>
      <c r="AP7" s="10">
        <v>243</v>
      </c>
      <c r="AQ7" s="10">
        <v>112</v>
      </c>
      <c r="AR7" s="10">
        <v>26</v>
      </c>
      <c r="AS7" s="10"/>
      <c r="AT7" s="10">
        <v>908</v>
      </c>
      <c r="AU7" s="10">
        <v>99</v>
      </c>
      <c r="AV7" s="10"/>
      <c r="AW7" s="10">
        <v>458</v>
      </c>
      <c r="AX7" s="10">
        <v>116</v>
      </c>
      <c r="AY7" s="10">
        <v>435</v>
      </c>
    </row>
    <row r="8" spans="2:51" ht="30" customHeight="1">
      <c r="B8" s="11" t="s">
        <v>112</v>
      </c>
      <c r="C8" s="11">
        <v>1000</v>
      </c>
      <c r="D8" s="11">
        <v>468</v>
      </c>
      <c r="E8" s="11">
        <v>528</v>
      </c>
      <c r="F8" s="11"/>
      <c r="G8" s="11">
        <v>98</v>
      </c>
      <c r="H8" s="11">
        <v>165</v>
      </c>
      <c r="I8" s="11">
        <v>171</v>
      </c>
      <c r="J8" s="11">
        <v>174</v>
      </c>
      <c r="K8" s="11">
        <v>153</v>
      </c>
      <c r="L8" s="11">
        <v>239</v>
      </c>
      <c r="M8" s="11"/>
      <c r="N8" s="11">
        <v>291</v>
      </c>
      <c r="O8" s="11">
        <v>269</v>
      </c>
      <c r="P8" s="11">
        <v>199</v>
      </c>
      <c r="Q8" s="11">
        <v>237</v>
      </c>
      <c r="R8" s="11"/>
      <c r="S8" s="11">
        <v>144</v>
      </c>
      <c r="T8" s="11">
        <v>147</v>
      </c>
      <c r="U8" s="11">
        <v>86</v>
      </c>
      <c r="V8" s="11">
        <v>97</v>
      </c>
      <c r="W8" s="11">
        <v>75</v>
      </c>
      <c r="X8" s="11">
        <v>81</v>
      </c>
      <c r="Y8" s="11">
        <v>80</v>
      </c>
      <c r="Z8" s="11">
        <v>39</v>
      </c>
      <c r="AA8" s="11">
        <v>104</v>
      </c>
      <c r="AB8" s="11">
        <v>71</v>
      </c>
      <c r="AC8" s="11">
        <v>44</v>
      </c>
      <c r="AD8" s="11">
        <v>32</v>
      </c>
      <c r="AE8" s="11"/>
      <c r="AF8" s="11">
        <v>391</v>
      </c>
      <c r="AG8" s="11">
        <v>416</v>
      </c>
      <c r="AH8" s="11">
        <v>123</v>
      </c>
      <c r="AI8" s="11"/>
      <c r="AJ8" s="11">
        <v>259</v>
      </c>
      <c r="AK8" s="11">
        <v>315</v>
      </c>
      <c r="AL8" s="11">
        <v>80</v>
      </c>
      <c r="AM8" s="11"/>
      <c r="AN8" s="11">
        <v>207</v>
      </c>
      <c r="AO8" s="11">
        <v>179</v>
      </c>
      <c r="AP8" s="11">
        <v>241</v>
      </c>
      <c r="AQ8" s="11">
        <v>107</v>
      </c>
      <c r="AR8" s="11">
        <v>22</v>
      </c>
      <c r="AS8" s="11"/>
      <c r="AT8" s="11">
        <v>882</v>
      </c>
      <c r="AU8" s="11">
        <v>116</v>
      </c>
      <c r="AV8" s="11"/>
      <c r="AW8" s="11">
        <v>435</v>
      </c>
      <c r="AX8" s="11">
        <v>120</v>
      </c>
      <c r="AY8" s="11">
        <v>445</v>
      </c>
    </row>
    <row r="9" spans="2:51">
      <c r="B9" s="18" t="s">
        <v>133</v>
      </c>
      <c r="C9" s="17">
        <v>8.3987373486341693E-2</v>
      </c>
      <c r="D9" s="17">
        <v>0.106098372009488</v>
      </c>
      <c r="E9" s="17">
        <v>6.5060781166058901E-2</v>
      </c>
      <c r="F9" s="17"/>
      <c r="G9" s="17">
        <v>9.60479526133588E-2</v>
      </c>
      <c r="H9" s="17">
        <v>7.4163936805512504E-2</v>
      </c>
      <c r="I9" s="17">
        <v>9.6573754230014894E-2</v>
      </c>
      <c r="J9" s="17">
        <v>8.7642182488352496E-2</v>
      </c>
      <c r="K9" s="17">
        <v>9.1875145259636595E-2</v>
      </c>
      <c r="L9" s="17">
        <v>6.9139689203510504E-2</v>
      </c>
      <c r="M9" s="17"/>
      <c r="N9" s="17">
        <v>9.5730719692980595E-2</v>
      </c>
      <c r="O9" s="17">
        <v>8.0223227005536205E-2</v>
      </c>
      <c r="P9" s="17">
        <v>8.6692554213431194E-2</v>
      </c>
      <c r="Q9" s="17">
        <v>7.3172794418636097E-2</v>
      </c>
      <c r="R9" s="17"/>
      <c r="S9" s="17">
        <v>0.13791140286568501</v>
      </c>
      <c r="T9" s="17">
        <v>8.2081828823429806E-2</v>
      </c>
      <c r="U9" s="17">
        <v>7.0199068466628295E-2</v>
      </c>
      <c r="V9" s="17">
        <v>9.4924500760170893E-2</v>
      </c>
      <c r="W9" s="17">
        <v>7.4321600404467406E-2</v>
      </c>
      <c r="X9" s="17">
        <v>4.1761829931874397E-2</v>
      </c>
      <c r="Y9" s="17">
        <v>9.5302618855411803E-2</v>
      </c>
      <c r="Z9" s="17">
        <v>3.6978066796435401E-2</v>
      </c>
      <c r="AA9" s="17">
        <v>9.2884738016078494E-2</v>
      </c>
      <c r="AB9" s="17">
        <v>7.9925563204877897E-2</v>
      </c>
      <c r="AC9" s="17">
        <v>7.8356542099811105E-2</v>
      </c>
      <c r="AD9" s="17">
        <v>0</v>
      </c>
      <c r="AE9" s="17"/>
      <c r="AF9" s="17">
        <v>8.7531338666270095E-2</v>
      </c>
      <c r="AG9" s="17">
        <v>8.7342494205773905E-2</v>
      </c>
      <c r="AH9" s="17">
        <v>6.3317463086927206E-2</v>
      </c>
      <c r="AI9" s="17"/>
      <c r="AJ9" s="17">
        <v>0.104157590402413</v>
      </c>
      <c r="AK9" s="17">
        <v>9.2089821138991806E-2</v>
      </c>
      <c r="AL9" s="17">
        <v>3.4953301404589403E-2</v>
      </c>
      <c r="AM9" s="17"/>
      <c r="AN9" s="17">
        <v>6.5193796252999606E-2</v>
      </c>
      <c r="AO9" s="17">
        <v>9.7727793525765799E-2</v>
      </c>
      <c r="AP9" s="17">
        <v>0.101815675077956</v>
      </c>
      <c r="AQ9" s="17">
        <v>8.9054764539436601E-2</v>
      </c>
      <c r="AR9" s="17">
        <v>0.174129978422915</v>
      </c>
      <c r="AS9" s="17"/>
      <c r="AT9" s="17">
        <v>7.8931222090814004E-2</v>
      </c>
      <c r="AU9" s="17">
        <v>0.124558523130384</v>
      </c>
      <c r="AV9" s="17"/>
      <c r="AW9" s="17">
        <v>0.107685972917548</v>
      </c>
      <c r="AX9" s="17">
        <v>8.4443570509784696E-2</v>
      </c>
      <c r="AY9" s="17">
        <v>6.0708267600424998E-2</v>
      </c>
    </row>
    <row r="10" spans="2:51">
      <c r="B10" s="18" t="s">
        <v>134</v>
      </c>
      <c r="C10" s="17">
        <v>0.20690056382536101</v>
      </c>
      <c r="D10" s="17">
        <v>0.215966204387979</v>
      </c>
      <c r="E10" s="17">
        <v>0.200466814878103</v>
      </c>
      <c r="F10" s="17"/>
      <c r="G10" s="17">
        <v>0.236655894300664</v>
      </c>
      <c r="H10" s="17">
        <v>0.241849756064523</v>
      </c>
      <c r="I10" s="17">
        <v>0.240087386922404</v>
      </c>
      <c r="J10" s="17">
        <v>0.20268427942998499</v>
      </c>
      <c r="K10" s="17">
        <v>0.16623392022768299</v>
      </c>
      <c r="L10" s="17">
        <v>0.17610726017593101</v>
      </c>
      <c r="M10" s="17"/>
      <c r="N10" s="17">
        <v>0.211778369950399</v>
      </c>
      <c r="O10" s="17">
        <v>0.20994771009204299</v>
      </c>
      <c r="P10" s="17">
        <v>0.193055774405516</v>
      </c>
      <c r="Q10" s="17">
        <v>0.21300046856242399</v>
      </c>
      <c r="R10" s="17"/>
      <c r="S10" s="17">
        <v>0.26188940709381098</v>
      </c>
      <c r="T10" s="17">
        <v>0.20523125238155401</v>
      </c>
      <c r="U10" s="17">
        <v>0.16430845700907501</v>
      </c>
      <c r="V10" s="17">
        <v>0.131164979569835</v>
      </c>
      <c r="W10" s="17">
        <v>0.187279685461988</v>
      </c>
      <c r="X10" s="17">
        <v>0.23428459772333199</v>
      </c>
      <c r="Y10" s="17">
        <v>0.19490404360276001</v>
      </c>
      <c r="Z10" s="17">
        <v>0.170981281518782</v>
      </c>
      <c r="AA10" s="17">
        <v>0.23344368397116999</v>
      </c>
      <c r="AB10" s="17">
        <v>0.20773997798067401</v>
      </c>
      <c r="AC10" s="17">
        <v>0.18329301509708701</v>
      </c>
      <c r="AD10" s="17">
        <v>0.30821730030188499</v>
      </c>
      <c r="AE10" s="17"/>
      <c r="AF10" s="17">
        <v>0.19199687236010601</v>
      </c>
      <c r="AG10" s="17">
        <v>0.226778028850983</v>
      </c>
      <c r="AH10" s="17">
        <v>0.23248977337784299</v>
      </c>
      <c r="AI10" s="17"/>
      <c r="AJ10" s="17">
        <v>0.21387194218525599</v>
      </c>
      <c r="AK10" s="17">
        <v>0.211374906222114</v>
      </c>
      <c r="AL10" s="17">
        <v>0.219598479855967</v>
      </c>
      <c r="AM10" s="17"/>
      <c r="AN10" s="17">
        <v>0.20026307703683299</v>
      </c>
      <c r="AO10" s="17">
        <v>0.21086641028417299</v>
      </c>
      <c r="AP10" s="17">
        <v>0.20596786021524499</v>
      </c>
      <c r="AQ10" s="17">
        <v>0.23644583522614601</v>
      </c>
      <c r="AR10" s="17">
        <v>0.19877578688511599</v>
      </c>
      <c r="AS10" s="17"/>
      <c r="AT10" s="17">
        <v>0.206711814861893</v>
      </c>
      <c r="AU10" s="17">
        <v>0.21321473829436299</v>
      </c>
      <c r="AV10" s="17"/>
      <c r="AW10" s="17">
        <v>0.17156484067098099</v>
      </c>
      <c r="AX10" s="17">
        <v>0.255106360976325</v>
      </c>
      <c r="AY10" s="17">
        <v>0.228383137239203</v>
      </c>
    </row>
    <row r="11" spans="2:51">
      <c r="B11" s="18" t="s">
        <v>135</v>
      </c>
      <c r="C11" s="17">
        <v>0.27594506544358399</v>
      </c>
      <c r="D11" s="17">
        <v>0.27714599432840098</v>
      </c>
      <c r="E11" s="17">
        <v>0.26931399587671501</v>
      </c>
      <c r="F11" s="17"/>
      <c r="G11" s="17">
        <v>0.29430073122434403</v>
      </c>
      <c r="H11" s="17">
        <v>0.31890471232212803</v>
      </c>
      <c r="I11" s="17">
        <v>0.207741724338701</v>
      </c>
      <c r="J11" s="17">
        <v>0.27370364307106398</v>
      </c>
      <c r="K11" s="17">
        <v>0.28299522998256699</v>
      </c>
      <c r="L11" s="17">
        <v>0.284708429926743</v>
      </c>
      <c r="M11" s="17"/>
      <c r="N11" s="17">
        <v>0.270674889794219</v>
      </c>
      <c r="O11" s="17">
        <v>0.29283422575494</v>
      </c>
      <c r="P11" s="17">
        <v>0.280425053343904</v>
      </c>
      <c r="Q11" s="17">
        <v>0.26110966117866702</v>
      </c>
      <c r="R11" s="17"/>
      <c r="S11" s="17">
        <v>0.24439488453127201</v>
      </c>
      <c r="T11" s="17">
        <v>0.26581063522707299</v>
      </c>
      <c r="U11" s="17">
        <v>0.296202319685541</v>
      </c>
      <c r="V11" s="17">
        <v>0.41313613583643599</v>
      </c>
      <c r="W11" s="17">
        <v>0.19988559306630499</v>
      </c>
      <c r="X11" s="17">
        <v>0.30783766645739602</v>
      </c>
      <c r="Y11" s="17">
        <v>0.25199786944806901</v>
      </c>
      <c r="Z11" s="17">
        <v>0.37055271171620902</v>
      </c>
      <c r="AA11" s="17">
        <v>0.24525018110001201</v>
      </c>
      <c r="AB11" s="17">
        <v>0.23740116055131</v>
      </c>
      <c r="AC11" s="17">
        <v>0.25455915473554602</v>
      </c>
      <c r="AD11" s="17">
        <v>0.245546394890271</v>
      </c>
      <c r="AE11" s="17"/>
      <c r="AF11" s="17">
        <v>0.27122776407638599</v>
      </c>
      <c r="AG11" s="17">
        <v>0.25094304922921001</v>
      </c>
      <c r="AH11" s="17">
        <v>0.335851222030351</v>
      </c>
      <c r="AI11" s="17"/>
      <c r="AJ11" s="17">
        <v>0.30709367201398502</v>
      </c>
      <c r="AK11" s="17">
        <v>0.247139993191791</v>
      </c>
      <c r="AL11" s="17">
        <v>0.28603407398801101</v>
      </c>
      <c r="AM11" s="17"/>
      <c r="AN11" s="17">
        <v>0.25608751186342399</v>
      </c>
      <c r="AO11" s="17">
        <v>0.24539812682700499</v>
      </c>
      <c r="AP11" s="17">
        <v>0.27298229791515999</v>
      </c>
      <c r="AQ11" s="17">
        <v>0.296768893639898</v>
      </c>
      <c r="AR11" s="17">
        <v>0.22595204490815499</v>
      </c>
      <c r="AS11" s="17"/>
      <c r="AT11" s="17">
        <v>0.27299199831856102</v>
      </c>
      <c r="AU11" s="17">
        <v>0.30498519229411503</v>
      </c>
      <c r="AV11" s="17"/>
      <c r="AW11" s="17">
        <v>0.28029910187059698</v>
      </c>
      <c r="AX11" s="17">
        <v>0.27887353327343101</v>
      </c>
      <c r="AY11" s="17">
        <v>0.27089838932594901</v>
      </c>
    </row>
    <row r="12" spans="2:51">
      <c r="B12" s="18" t="s">
        <v>136</v>
      </c>
      <c r="C12" s="17">
        <v>0.221227843778979</v>
      </c>
      <c r="D12" s="17">
        <v>0.22125267620146899</v>
      </c>
      <c r="E12" s="17">
        <v>0.22290711531886501</v>
      </c>
      <c r="F12" s="17"/>
      <c r="G12" s="17">
        <v>0.210428730157567</v>
      </c>
      <c r="H12" s="17">
        <v>0.160988421856752</v>
      </c>
      <c r="I12" s="17">
        <v>0.246584945197624</v>
      </c>
      <c r="J12" s="17">
        <v>0.22505698740497199</v>
      </c>
      <c r="K12" s="17">
        <v>0.25501708005504897</v>
      </c>
      <c r="L12" s="17">
        <v>0.224583592828941</v>
      </c>
      <c r="M12" s="17"/>
      <c r="N12" s="17">
        <v>0.23767182563966999</v>
      </c>
      <c r="O12" s="17">
        <v>0.22372812187197</v>
      </c>
      <c r="P12" s="17">
        <v>0.21041256734605299</v>
      </c>
      <c r="Q12" s="17">
        <v>0.208164191789251</v>
      </c>
      <c r="R12" s="17"/>
      <c r="S12" s="17">
        <v>0.17371299187865299</v>
      </c>
      <c r="T12" s="17">
        <v>0.23654390613279699</v>
      </c>
      <c r="U12" s="17">
        <v>0.26001927650569501</v>
      </c>
      <c r="V12" s="17">
        <v>0.20840147938718701</v>
      </c>
      <c r="W12" s="17">
        <v>0.28109953717346797</v>
      </c>
      <c r="X12" s="17">
        <v>0.176775961882326</v>
      </c>
      <c r="Y12" s="17">
        <v>0.22683686205056799</v>
      </c>
      <c r="Z12" s="17">
        <v>0.174176484569947</v>
      </c>
      <c r="AA12" s="17">
        <v>0.21024342416924499</v>
      </c>
      <c r="AB12" s="17">
        <v>0.27322023433618098</v>
      </c>
      <c r="AC12" s="17">
        <v>0.24169806740073399</v>
      </c>
      <c r="AD12" s="17">
        <v>0.209622303559304</v>
      </c>
      <c r="AE12" s="17"/>
      <c r="AF12" s="17">
        <v>0.21355146829958899</v>
      </c>
      <c r="AG12" s="17">
        <v>0.24955015085954699</v>
      </c>
      <c r="AH12" s="17">
        <v>0.16618114348749999</v>
      </c>
      <c r="AI12" s="17"/>
      <c r="AJ12" s="17">
        <v>0.21105072505281799</v>
      </c>
      <c r="AK12" s="17">
        <v>0.222937947751434</v>
      </c>
      <c r="AL12" s="17">
        <v>0.221077722388241</v>
      </c>
      <c r="AM12" s="17"/>
      <c r="AN12" s="17">
        <v>0.25981364623571002</v>
      </c>
      <c r="AO12" s="17">
        <v>0.20792902332815699</v>
      </c>
      <c r="AP12" s="17">
        <v>0.18016593780613699</v>
      </c>
      <c r="AQ12" s="17">
        <v>0.23145161296908701</v>
      </c>
      <c r="AR12" s="17">
        <v>0.19080746410631799</v>
      </c>
      <c r="AS12" s="17"/>
      <c r="AT12" s="17">
        <v>0.23178854367583801</v>
      </c>
      <c r="AU12" s="17">
        <v>0.13627763364607501</v>
      </c>
      <c r="AV12" s="17"/>
      <c r="AW12" s="17">
        <v>0.24832414456108201</v>
      </c>
      <c r="AX12" s="17">
        <v>0.22144695925192401</v>
      </c>
      <c r="AY12" s="17">
        <v>0.19469302744428901</v>
      </c>
    </row>
    <row r="13" spans="2:51">
      <c r="B13" s="18" t="s">
        <v>137</v>
      </c>
      <c r="C13" s="17">
        <v>0.13701531310998799</v>
      </c>
      <c r="D13" s="17">
        <v>0.10833770797889</v>
      </c>
      <c r="E13" s="17">
        <v>0.163454128738102</v>
      </c>
      <c r="F13" s="17"/>
      <c r="G13" s="17">
        <v>2.63698664959734E-2</v>
      </c>
      <c r="H13" s="17">
        <v>0.10966508174996401</v>
      </c>
      <c r="I13" s="17">
        <v>0.103917564259378</v>
      </c>
      <c r="J13" s="17">
        <v>0.14447320731686</v>
      </c>
      <c r="K13" s="17">
        <v>0.15247780343124701</v>
      </c>
      <c r="L13" s="17">
        <v>0.20926022225275501</v>
      </c>
      <c r="M13" s="17"/>
      <c r="N13" s="17">
        <v>0.14181242264409299</v>
      </c>
      <c r="O13" s="17">
        <v>0.13305822598178599</v>
      </c>
      <c r="P13" s="17">
        <v>0.145003334253997</v>
      </c>
      <c r="Q13" s="17">
        <v>0.119553789550019</v>
      </c>
      <c r="R13" s="17"/>
      <c r="S13" s="17">
        <v>0.11414252972074</v>
      </c>
      <c r="T13" s="17">
        <v>0.12958382273216701</v>
      </c>
      <c r="U13" s="17">
        <v>0.15938763897441599</v>
      </c>
      <c r="V13" s="17">
        <v>8.8084779175397296E-2</v>
      </c>
      <c r="W13" s="17">
        <v>0.15125273898778199</v>
      </c>
      <c r="X13" s="17">
        <v>0.16940323093183901</v>
      </c>
      <c r="Y13" s="17">
        <v>0.169342247539254</v>
      </c>
      <c r="Z13" s="17">
        <v>0.198635806058583</v>
      </c>
      <c r="AA13" s="17">
        <v>0.14433396872405799</v>
      </c>
      <c r="AB13" s="17">
        <v>8.7412874352561801E-2</v>
      </c>
      <c r="AC13" s="17">
        <v>0.16226072783030701</v>
      </c>
      <c r="AD13" s="17">
        <v>0.14172216261758799</v>
      </c>
      <c r="AE13" s="17"/>
      <c r="AF13" s="17">
        <v>0.17526830747310901</v>
      </c>
      <c r="AG13" s="17">
        <v>0.12651435137063199</v>
      </c>
      <c r="AH13" s="17">
        <v>0.107065008826918</v>
      </c>
      <c r="AI13" s="17"/>
      <c r="AJ13" s="17">
        <v>0.132584680778004</v>
      </c>
      <c r="AK13" s="17">
        <v>0.153551872308439</v>
      </c>
      <c r="AL13" s="17">
        <v>0.17271971514210399</v>
      </c>
      <c r="AM13" s="17"/>
      <c r="AN13" s="17">
        <v>0.14158841165571801</v>
      </c>
      <c r="AO13" s="17">
        <v>0.13041340692533199</v>
      </c>
      <c r="AP13" s="17">
        <v>0.14914129796118999</v>
      </c>
      <c r="AQ13" s="17">
        <v>9.2124480576932205E-2</v>
      </c>
      <c r="AR13" s="17">
        <v>0.210334725677496</v>
      </c>
      <c r="AS13" s="17"/>
      <c r="AT13" s="17">
        <v>0.14340826667210199</v>
      </c>
      <c r="AU13" s="17">
        <v>9.1446204314851801E-2</v>
      </c>
      <c r="AV13" s="17"/>
      <c r="AW13" s="17">
        <v>0.13611649743134599</v>
      </c>
      <c r="AX13" s="17">
        <v>0.11539554020975799</v>
      </c>
      <c r="AY13" s="17">
        <v>0.14374345456516099</v>
      </c>
    </row>
    <row r="14" spans="2:51">
      <c r="B14" s="18" t="s">
        <v>119</v>
      </c>
      <c r="C14" s="17">
        <v>7.4923840355745397E-2</v>
      </c>
      <c r="D14" s="17">
        <v>7.1199045093771895E-2</v>
      </c>
      <c r="E14" s="17">
        <v>7.8797164022155294E-2</v>
      </c>
      <c r="F14" s="17"/>
      <c r="G14" s="17">
        <v>0.13619682520809201</v>
      </c>
      <c r="H14" s="17">
        <v>9.4428091201121001E-2</v>
      </c>
      <c r="I14" s="17">
        <v>0.105094625051879</v>
      </c>
      <c r="J14" s="17">
        <v>6.6439700288766598E-2</v>
      </c>
      <c r="K14" s="17">
        <v>5.1400821043817997E-2</v>
      </c>
      <c r="L14" s="17">
        <v>3.6200805612119497E-2</v>
      </c>
      <c r="M14" s="17"/>
      <c r="N14" s="17">
        <v>4.2331772278639199E-2</v>
      </c>
      <c r="O14" s="17">
        <v>6.02084892937257E-2</v>
      </c>
      <c r="P14" s="17">
        <v>8.4410716437098396E-2</v>
      </c>
      <c r="Q14" s="17">
        <v>0.12499909450100199</v>
      </c>
      <c r="R14" s="17"/>
      <c r="S14" s="17">
        <v>6.7948783909839799E-2</v>
      </c>
      <c r="T14" s="17">
        <v>8.0748554702980105E-2</v>
      </c>
      <c r="U14" s="17">
        <v>4.9883239358646102E-2</v>
      </c>
      <c r="V14" s="17">
        <v>6.4288125270974494E-2</v>
      </c>
      <c r="W14" s="17">
        <v>0.10616084490599</v>
      </c>
      <c r="X14" s="17">
        <v>6.9936713073232196E-2</v>
      </c>
      <c r="Y14" s="17">
        <v>6.1616358503936701E-2</v>
      </c>
      <c r="Z14" s="17">
        <v>4.86756493400433E-2</v>
      </c>
      <c r="AA14" s="17">
        <v>7.3844004019435694E-2</v>
      </c>
      <c r="AB14" s="17">
        <v>0.114300189574395</v>
      </c>
      <c r="AC14" s="17">
        <v>7.9832492836514904E-2</v>
      </c>
      <c r="AD14" s="17">
        <v>9.4891838630951394E-2</v>
      </c>
      <c r="AE14" s="17"/>
      <c r="AF14" s="17">
        <v>6.0424249124539003E-2</v>
      </c>
      <c r="AG14" s="17">
        <v>5.88719254838539E-2</v>
      </c>
      <c r="AH14" s="17">
        <v>9.5095389190461094E-2</v>
      </c>
      <c r="AI14" s="17"/>
      <c r="AJ14" s="17">
        <v>3.1241389567524602E-2</v>
      </c>
      <c r="AK14" s="17">
        <v>7.2905459387230406E-2</v>
      </c>
      <c r="AL14" s="17">
        <v>6.5616707221088102E-2</v>
      </c>
      <c r="AM14" s="17"/>
      <c r="AN14" s="17">
        <v>7.70535569553151E-2</v>
      </c>
      <c r="AO14" s="17">
        <v>0.107665239109567</v>
      </c>
      <c r="AP14" s="17">
        <v>8.9926931024312498E-2</v>
      </c>
      <c r="AQ14" s="17">
        <v>5.41544130484998E-2</v>
      </c>
      <c r="AR14" s="17">
        <v>0</v>
      </c>
      <c r="AS14" s="17"/>
      <c r="AT14" s="17">
        <v>6.6168154380792002E-2</v>
      </c>
      <c r="AU14" s="17">
        <v>0.12951770832021101</v>
      </c>
      <c r="AV14" s="17"/>
      <c r="AW14" s="17">
        <v>5.6009442548446302E-2</v>
      </c>
      <c r="AX14" s="17">
        <v>4.4734035778776798E-2</v>
      </c>
      <c r="AY14" s="17">
        <v>0.101573723824972</v>
      </c>
    </row>
    <row r="15" spans="2:51">
      <c r="B15" s="18" t="s">
        <v>138</v>
      </c>
      <c r="C15" s="21">
        <v>0.29088793731170298</v>
      </c>
      <c r="D15" s="21">
        <v>0.322064576397467</v>
      </c>
      <c r="E15" s="21">
        <v>0.26552759604416198</v>
      </c>
      <c r="F15" s="21"/>
      <c r="G15" s="21">
        <v>0.33270384691402299</v>
      </c>
      <c r="H15" s="21">
        <v>0.316013692870035</v>
      </c>
      <c r="I15" s="21">
        <v>0.33666114115241802</v>
      </c>
      <c r="J15" s="21">
        <v>0.290326461918337</v>
      </c>
      <c r="K15" s="21">
        <v>0.25810906548731899</v>
      </c>
      <c r="L15" s="21">
        <v>0.245246949379442</v>
      </c>
      <c r="M15" s="21"/>
      <c r="N15" s="21">
        <v>0.30750908964337897</v>
      </c>
      <c r="O15" s="21">
        <v>0.29017093709757902</v>
      </c>
      <c r="P15" s="21">
        <v>0.279748328618947</v>
      </c>
      <c r="Q15" s="21">
        <v>0.28617326298106099</v>
      </c>
      <c r="R15" s="21"/>
      <c r="S15" s="21">
        <v>0.39980080995949602</v>
      </c>
      <c r="T15" s="21">
        <v>0.287313081204984</v>
      </c>
      <c r="U15" s="21">
        <v>0.234507525475703</v>
      </c>
      <c r="V15" s="21">
        <v>0.226089480330006</v>
      </c>
      <c r="W15" s="21">
        <v>0.26160128586645498</v>
      </c>
      <c r="X15" s="21">
        <v>0.27604642765520698</v>
      </c>
      <c r="Y15" s="21">
        <v>0.290206662458172</v>
      </c>
      <c r="Z15" s="21">
        <v>0.20795934831521801</v>
      </c>
      <c r="AA15" s="21">
        <v>0.32632842198724799</v>
      </c>
      <c r="AB15" s="21">
        <v>0.28766554118555199</v>
      </c>
      <c r="AC15" s="21">
        <v>0.26164955719689797</v>
      </c>
      <c r="AD15" s="21">
        <v>0.30821730030188499</v>
      </c>
      <c r="AE15" s="21"/>
      <c r="AF15" s="21">
        <v>0.27952821102637698</v>
      </c>
      <c r="AG15" s="21">
        <v>0.31412052305675697</v>
      </c>
      <c r="AH15" s="21">
        <v>0.29580723646476997</v>
      </c>
      <c r="AI15" s="21"/>
      <c r="AJ15" s="21">
        <v>0.31802953258766797</v>
      </c>
      <c r="AK15" s="21">
        <v>0.30346472736110602</v>
      </c>
      <c r="AL15" s="21">
        <v>0.254551781260556</v>
      </c>
      <c r="AM15" s="21"/>
      <c r="AN15" s="21">
        <v>0.26545687328983297</v>
      </c>
      <c r="AO15" s="21">
        <v>0.30859420380993902</v>
      </c>
      <c r="AP15" s="21">
        <v>0.30778353529320002</v>
      </c>
      <c r="AQ15" s="21">
        <v>0.32550059976558299</v>
      </c>
      <c r="AR15" s="21">
        <v>0.37290576530803099</v>
      </c>
      <c r="AS15" s="21"/>
      <c r="AT15" s="21">
        <v>0.28564303695270699</v>
      </c>
      <c r="AU15" s="21">
        <v>0.33777326142474601</v>
      </c>
      <c r="AV15" s="21"/>
      <c r="AW15" s="21">
        <v>0.27925081358852899</v>
      </c>
      <c r="AX15" s="21">
        <v>0.33954993148610901</v>
      </c>
      <c r="AY15" s="21">
        <v>0.28909140483962797</v>
      </c>
    </row>
    <row r="16" spans="2:51">
      <c r="B16" s="18" t="s">
        <v>139</v>
      </c>
      <c r="C16" s="21">
        <v>0.35824315688896802</v>
      </c>
      <c r="D16" s="21">
        <v>0.32959038418036002</v>
      </c>
      <c r="E16" s="21">
        <v>0.38636124405696698</v>
      </c>
      <c r="F16" s="21"/>
      <c r="G16" s="21">
        <v>0.236798596653541</v>
      </c>
      <c r="H16" s="21">
        <v>0.27065350360671597</v>
      </c>
      <c r="I16" s="21">
        <v>0.35050250945700201</v>
      </c>
      <c r="J16" s="21">
        <v>0.36953019472183302</v>
      </c>
      <c r="K16" s="21">
        <v>0.40749488348629598</v>
      </c>
      <c r="L16" s="21">
        <v>0.433843815081696</v>
      </c>
      <c r="M16" s="21"/>
      <c r="N16" s="21">
        <v>0.37948424828376298</v>
      </c>
      <c r="O16" s="21">
        <v>0.35678634785375501</v>
      </c>
      <c r="P16" s="21">
        <v>0.35541590160004999</v>
      </c>
      <c r="Q16" s="21">
        <v>0.32771798133926999</v>
      </c>
      <c r="R16" s="21"/>
      <c r="S16" s="21">
        <v>0.28785552159939198</v>
      </c>
      <c r="T16" s="21">
        <v>0.36612772886496298</v>
      </c>
      <c r="U16" s="21">
        <v>0.41940691548011</v>
      </c>
      <c r="V16" s="21">
        <v>0.29648625856258398</v>
      </c>
      <c r="W16" s="21">
        <v>0.43235227616124999</v>
      </c>
      <c r="X16" s="21">
        <v>0.34617919281416498</v>
      </c>
      <c r="Y16" s="21">
        <v>0.396179109589822</v>
      </c>
      <c r="Z16" s="21">
        <v>0.37281229062853</v>
      </c>
      <c r="AA16" s="21">
        <v>0.35457739289330398</v>
      </c>
      <c r="AB16" s="21">
        <v>0.36063310868874299</v>
      </c>
      <c r="AC16" s="21">
        <v>0.403958795231041</v>
      </c>
      <c r="AD16" s="21">
        <v>0.35134446617689202</v>
      </c>
      <c r="AE16" s="21"/>
      <c r="AF16" s="21">
        <v>0.388819775772698</v>
      </c>
      <c r="AG16" s="21">
        <v>0.37606450223017901</v>
      </c>
      <c r="AH16" s="21">
        <v>0.27324615231441801</v>
      </c>
      <c r="AI16" s="21"/>
      <c r="AJ16" s="21">
        <v>0.34363540583082203</v>
      </c>
      <c r="AK16" s="21">
        <v>0.37648982005987303</v>
      </c>
      <c r="AL16" s="21">
        <v>0.39379743753034502</v>
      </c>
      <c r="AM16" s="21"/>
      <c r="AN16" s="21">
        <v>0.40140205789142802</v>
      </c>
      <c r="AO16" s="21">
        <v>0.33834243025348898</v>
      </c>
      <c r="AP16" s="21">
        <v>0.32930723576732701</v>
      </c>
      <c r="AQ16" s="21">
        <v>0.32357609354601902</v>
      </c>
      <c r="AR16" s="21">
        <v>0.401142189783814</v>
      </c>
      <c r="AS16" s="21"/>
      <c r="AT16" s="21">
        <v>0.37519681034794</v>
      </c>
      <c r="AU16" s="21">
        <v>0.22772383796092699</v>
      </c>
      <c r="AV16" s="21"/>
      <c r="AW16" s="21">
        <v>0.384440641992428</v>
      </c>
      <c r="AX16" s="21">
        <v>0.33684249946168299</v>
      </c>
      <c r="AY16" s="21">
        <v>0.33843648200944998</v>
      </c>
    </row>
    <row r="17" spans="2:51">
      <c r="B17" s="18" t="s">
        <v>140</v>
      </c>
      <c r="C17" s="22">
        <v>-6.7355219577265105E-2</v>
      </c>
      <c r="D17" s="22">
        <v>-7.5258077828929699E-3</v>
      </c>
      <c r="E17" s="22">
        <v>-0.120833648012805</v>
      </c>
      <c r="F17" s="22"/>
      <c r="G17" s="22">
        <v>9.5905250260482702E-2</v>
      </c>
      <c r="H17" s="22">
        <v>4.5360189263319702E-2</v>
      </c>
      <c r="I17" s="22">
        <v>-1.3841368304583801E-2</v>
      </c>
      <c r="J17" s="22">
        <v>-7.9203732803495699E-2</v>
      </c>
      <c r="K17" s="22">
        <v>-0.14938581799897699</v>
      </c>
      <c r="L17" s="22">
        <v>-0.18859686570225501</v>
      </c>
      <c r="M17" s="22"/>
      <c r="N17" s="22">
        <v>-7.1975158640383299E-2</v>
      </c>
      <c r="O17" s="22">
        <v>-6.6615410756176205E-2</v>
      </c>
      <c r="P17" s="22">
        <v>-7.5667572981102701E-2</v>
      </c>
      <c r="Q17" s="22">
        <v>-4.15447183582092E-2</v>
      </c>
      <c r="R17" s="22"/>
      <c r="S17" s="22">
        <v>0.11194528836010401</v>
      </c>
      <c r="T17" s="22">
        <v>-7.88146476599796E-2</v>
      </c>
      <c r="U17" s="22">
        <v>-0.184899390004408</v>
      </c>
      <c r="V17" s="22">
        <v>-7.0396778232578602E-2</v>
      </c>
      <c r="W17" s="22">
        <v>-0.17075099029479501</v>
      </c>
      <c r="X17" s="22">
        <v>-7.0132765158958693E-2</v>
      </c>
      <c r="Y17" s="22">
        <v>-0.10597244713165101</v>
      </c>
      <c r="Z17" s="22">
        <v>-0.16485294231331199</v>
      </c>
      <c r="AA17" s="22">
        <v>-2.8248970906055298E-2</v>
      </c>
      <c r="AB17" s="22">
        <v>-7.2967567503190903E-2</v>
      </c>
      <c r="AC17" s="22">
        <v>-0.142309238034142</v>
      </c>
      <c r="AD17" s="22">
        <v>-4.3127165875007097E-2</v>
      </c>
      <c r="AE17" s="22"/>
      <c r="AF17" s="22">
        <v>-0.109291564746322</v>
      </c>
      <c r="AG17" s="22">
        <v>-6.1943979173421197E-2</v>
      </c>
      <c r="AH17" s="22">
        <v>2.2561084150352701E-2</v>
      </c>
      <c r="AI17" s="22"/>
      <c r="AJ17" s="22">
        <v>-2.56058732431538E-2</v>
      </c>
      <c r="AK17" s="22">
        <v>-7.3025092698766697E-2</v>
      </c>
      <c r="AL17" s="22">
        <v>-0.13924565626978899</v>
      </c>
      <c r="AM17" s="22"/>
      <c r="AN17" s="22">
        <v>-0.13594518460159599</v>
      </c>
      <c r="AO17" s="22">
        <v>-2.97482264435509E-2</v>
      </c>
      <c r="AP17" s="22">
        <v>-2.1523700474127001E-2</v>
      </c>
      <c r="AQ17" s="22">
        <v>1.9245062195636399E-3</v>
      </c>
      <c r="AR17" s="22">
        <v>-2.8236424475783201E-2</v>
      </c>
      <c r="AS17" s="22"/>
      <c r="AT17" s="22">
        <v>-8.95537733952326E-2</v>
      </c>
      <c r="AU17" s="22">
        <v>0.110049423463819</v>
      </c>
      <c r="AV17" s="22"/>
      <c r="AW17" s="22">
        <v>-0.105189828403899</v>
      </c>
      <c r="AX17" s="22">
        <v>2.7074320244265299E-3</v>
      </c>
      <c r="AY17" s="22">
        <v>-4.9345077169822602E-2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1009</v>
      </c>
      <c r="D7" s="10">
        <v>456</v>
      </c>
      <c r="E7" s="10">
        <v>549</v>
      </c>
      <c r="F7" s="10"/>
      <c r="G7" s="10">
        <v>87</v>
      </c>
      <c r="H7" s="10">
        <v>134</v>
      </c>
      <c r="I7" s="10">
        <v>152</v>
      </c>
      <c r="J7" s="10">
        <v>180</v>
      </c>
      <c r="K7" s="10">
        <v>191</v>
      </c>
      <c r="L7" s="10">
        <v>265</v>
      </c>
      <c r="M7" s="10"/>
      <c r="N7" s="10">
        <v>319</v>
      </c>
      <c r="O7" s="10">
        <v>294</v>
      </c>
      <c r="P7" s="10">
        <v>169</v>
      </c>
      <c r="Q7" s="10">
        <v>222</v>
      </c>
      <c r="R7" s="10"/>
      <c r="S7" s="10">
        <v>120</v>
      </c>
      <c r="T7" s="10">
        <v>156</v>
      </c>
      <c r="U7" s="10">
        <v>100</v>
      </c>
      <c r="V7" s="10">
        <v>92</v>
      </c>
      <c r="W7" s="10">
        <v>76</v>
      </c>
      <c r="X7" s="10">
        <v>79</v>
      </c>
      <c r="Y7" s="10">
        <v>87</v>
      </c>
      <c r="Z7" s="10">
        <v>48</v>
      </c>
      <c r="AA7" s="10">
        <v>111</v>
      </c>
      <c r="AB7" s="10">
        <v>68</v>
      </c>
      <c r="AC7" s="10">
        <v>45</v>
      </c>
      <c r="AD7" s="10">
        <v>27</v>
      </c>
      <c r="AE7" s="10"/>
      <c r="AF7" s="10">
        <v>405</v>
      </c>
      <c r="AG7" s="10">
        <v>426</v>
      </c>
      <c r="AH7" s="10">
        <v>115</v>
      </c>
      <c r="AI7" s="10"/>
      <c r="AJ7" s="10">
        <v>269</v>
      </c>
      <c r="AK7" s="10">
        <v>313</v>
      </c>
      <c r="AL7" s="10">
        <v>86</v>
      </c>
      <c r="AM7" s="10"/>
      <c r="AN7" s="10">
        <v>207</v>
      </c>
      <c r="AO7" s="10">
        <v>172</v>
      </c>
      <c r="AP7" s="10">
        <v>243</v>
      </c>
      <c r="AQ7" s="10">
        <v>112</v>
      </c>
      <c r="AR7" s="10">
        <v>26</v>
      </c>
      <c r="AS7" s="10"/>
      <c r="AT7" s="10">
        <v>908</v>
      </c>
      <c r="AU7" s="10">
        <v>99</v>
      </c>
      <c r="AV7" s="10"/>
      <c r="AW7" s="10">
        <v>458</v>
      </c>
      <c r="AX7" s="10">
        <v>116</v>
      </c>
      <c r="AY7" s="10">
        <v>435</v>
      </c>
    </row>
    <row r="8" spans="2:51" ht="30" customHeight="1">
      <c r="B8" s="11" t="s">
        <v>112</v>
      </c>
      <c r="C8" s="11">
        <v>1000</v>
      </c>
      <c r="D8" s="11">
        <v>468</v>
      </c>
      <c r="E8" s="11">
        <v>528</v>
      </c>
      <c r="F8" s="11"/>
      <c r="G8" s="11">
        <v>98</v>
      </c>
      <c r="H8" s="11">
        <v>165</v>
      </c>
      <c r="I8" s="11">
        <v>171</v>
      </c>
      <c r="J8" s="11">
        <v>174</v>
      </c>
      <c r="K8" s="11">
        <v>153</v>
      </c>
      <c r="L8" s="11">
        <v>239</v>
      </c>
      <c r="M8" s="11"/>
      <c r="N8" s="11">
        <v>291</v>
      </c>
      <c r="O8" s="11">
        <v>269</v>
      </c>
      <c r="P8" s="11">
        <v>199</v>
      </c>
      <c r="Q8" s="11">
        <v>237</v>
      </c>
      <c r="R8" s="11"/>
      <c r="S8" s="11">
        <v>144</v>
      </c>
      <c r="T8" s="11">
        <v>147</v>
      </c>
      <c r="U8" s="11">
        <v>86</v>
      </c>
      <c r="V8" s="11">
        <v>97</v>
      </c>
      <c r="W8" s="11">
        <v>75</v>
      </c>
      <c r="X8" s="11">
        <v>81</v>
      </c>
      <c r="Y8" s="11">
        <v>80</v>
      </c>
      <c r="Z8" s="11">
        <v>39</v>
      </c>
      <c r="AA8" s="11">
        <v>104</v>
      </c>
      <c r="AB8" s="11">
        <v>71</v>
      </c>
      <c r="AC8" s="11">
        <v>44</v>
      </c>
      <c r="AD8" s="11">
        <v>32</v>
      </c>
      <c r="AE8" s="11"/>
      <c r="AF8" s="11">
        <v>391</v>
      </c>
      <c r="AG8" s="11">
        <v>416</v>
      </c>
      <c r="AH8" s="11">
        <v>123</v>
      </c>
      <c r="AI8" s="11"/>
      <c r="AJ8" s="11">
        <v>259</v>
      </c>
      <c r="AK8" s="11">
        <v>315</v>
      </c>
      <c r="AL8" s="11">
        <v>80</v>
      </c>
      <c r="AM8" s="11"/>
      <c r="AN8" s="11">
        <v>207</v>
      </c>
      <c r="AO8" s="11">
        <v>179</v>
      </c>
      <c r="AP8" s="11">
        <v>241</v>
      </c>
      <c r="AQ8" s="11">
        <v>107</v>
      </c>
      <c r="AR8" s="11">
        <v>22</v>
      </c>
      <c r="AS8" s="11"/>
      <c r="AT8" s="11">
        <v>882</v>
      </c>
      <c r="AU8" s="11">
        <v>116</v>
      </c>
      <c r="AV8" s="11"/>
      <c r="AW8" s="11">
        <v>435</v>
      </c>
      <c r="AX8" s="11">
        <v>120</v>
      </c>
      <c r="AY8" s="11">
        <v>445</v>
      </c>
    </row>
    <row r="9" spans="2:51">
      <c r="B9" s="18" t="s">
        <v>133</v>
      </c>
      <c r="C9" s="17">
        <v>0.15727290853850301</v>
      </c>
      <c r="D9" s="17">
        <v>0.17855967439124601</v>
      </c>
      <c r="E9" s="17">
        <v>0.137786364050101</v>
      </c>
      <c r="F9" s="17"/>
      <c r="G9" s="17">
        <v>0.139359715012075</v>
      </c>
      <c r="H9" s="17">
        <v>0.105237709880244</v>
      </c>
      <c r="I9" s="17">
        <v>0.187141142012544</v>
      </c>
      <c r="J9" s="17">
        <v>0.176647940420464</v>
      </c>
      <c r="K9" s="17">
        <v>0.179493853522536</v>
      </c>
      <c r="L9" s="17">
        <v>0.15074029540825001</v>
      </c>
      <c r="M9" s="17"/>
      <c r="N9" s="17">
        <v>0.20127024838322299</v>
      </c>
      <c r="O9" s="17">
        <v>0.13860787441818301</v>
      </c>
      <c r="P9" s="17">
        <v>0.144470791439024</v>
      </c>
      <c r="Q9" s="17">
        <v>0.13474818405219999</v>
      </c>
      <c r="R9" s="17"/>
      <c r="S9" s="17">
        <v>0.12980849953888801</v>
      </c>
      <c r="T9" s="17">
        <v>0.17926029771566801</v>
      </c>
      <c r="U9" s="17">
        <v>0.17832435013450701</v>
      </c>
      <c r="V9" s="17">
        <v>0.16353195012996299</v>
      </c>
      <c r="W9" s="17">
        <v>0.150283141983936</v>
      </c>
      <c r="X9" s="17">
        <v>7.70703111607903E-2</v>
      </c>
      <c r="Y9" s="17">
        <v>0.23192685222735701</v>
      </c>
      <c r="Z9" s="17">
        <v>0.168984200845262</v>
      </c>
      <c r="AA9" s="17">
        <v>0.14500509647844101</v>
      </c>
      <c r="AB9" s="17">
        <v>0.15786833648378501</v>
      </c>
      <c r="AC9" s="17">
        <v>0.194915591283676</v>
      </c>
      <c r="AD9" s="17">
        <v>0.10892542272177499</v>
      </c>
      <c r="AE9" s="17"/>
      <c r="AF9" s="17">
        <v>0.158459841911366</v>
      </c>
      <c r="AG9" s="17">
        <v>0.17159980066461</v>
      </c>
      <c r="AH9" s="17">
        <v>0.110389490847843</v>
      </c>
      <c r="AI9" s="17"/>
      <c r="AJ9" s="17">
        <v>0.17518424967691101</v>
      </c>
      <c r="AK9" s="17">
        <v>0.14721909210426601</v>
      </c>
      <c r="AL9" s="17">
        <v>0.23314917722133999</v>
      </c>
      <c r="AM9" s="17"/>
      <c r="AN9" s="17">
        <v>8.6665997356746696E-2</v>
      </c>
      <c r="AO9" s="17">
        <v>0.168197793846286</v>
      </c>
      <c r="AP9" s="17">
        <v>0.209436109370611</v>
      </c>
      <c r="AQ9" s="17">
        <v>0.13114520269419999</v>
      </c>
      <c r="AR9" s="17">
        <v>0.33057291383861298</v>
      </c>
      <c r="AS9" s="17"/>
      <c r="AT9" s="17">
        <v>0.163811324312748</v>
      </c>
      <c r="AU9" s="17">
        <v>0.111070669984634</v>
      </c>
      <c r="AV9" s="17"/>
      <c r="AW9" s="17">
        <v>0.19976568693761301</v>
      </c>
      <c r="AX9" s="17">
        <v>0.15769924008678399</v>
      </c>
      <c r="AY9" s="17">
        <v>0.115638277201841</v>
      </c>
    </row>
    <row r="10" spans="2:51">
      <c r="B10" s="18" t="s">
        <v>134</v>
      </c>
      <c r="C10" s="17">
        <v>0.41024492167076498</v>
      </c>
      <c r="D10" s="17">
        <v>0.44497118503155197</v>
      </c>
      <c r="E10" s="17">
        <v>0.380182232613751</v>
      </c>
      <c r="F10" s="17"/>
      <c r="G10" s="17">
        <v>0.37967244343961798</v>
      </c>
      <c r="H10" s="17">
        <v>0.41048892039518298</v>
      </c>
      <c r="I10" s="17">
        <v>0.38382207431387599</v>
      </c>
      <c r="J10" s="17">
        <v>0.42081467685746499</v>
      </c>
      <c r="K10" s="17">
        <v>0.40300878728065898</v>
      </c>
      <c r="L10" s="17">
        <v>0.43832868886276399</v>
      </c>
      <c r="M10" s="17"/>
      <c r="N10" s="17">
        <v>0.43962703461615199</v>
      </c>
      <c r="O10" s="17">
        <v>0.41978973319524299</v>
      </c>
      <c r="P10" s="17">
        <v>0.43563210549117398</v>
      </c>
      <c r="Q10" s="17">
        <v>0.34290512792723299</v>
      </c>
      <c r="R10" s="17"/>
      <c r="S10" s="17">
        <v>0.50718774697266999</v>
      </c>
      <c r="T10" s="17">
        <v>0.401442091202318</v>
      </c>
      <c r="U10" s="17">
        <v>0.40386892608969399</v>
      </c>
      <c r="V10" s="17">
        <v>0.32619773150896197</v>
      </c>
      <c r="W10" s="17">
        <v>0.44151316005163499</v>
      </c>
      <c r="X10" s="17">
        <v>0.55051773987955999</v>
      </c>
      <c r="Y10" s="17">
        <v>0.26758580219698003</v>
      </c>
      <c r="Z10" s="17">
        <v>0.33524799572904601</v>
      </c>
      <c r="AA10" s="17">
        <v>0.423214337998774</v>
      </c>
      <c r="AB10" s="17">
        <v>0.37292792082979798</v>
      </c>
      <c r="AC10" s="17">
        <v>0.30102240862332003</v>
      </c>
      <c r="AD10" s="17">
        <v>0.49880516501656103</v>
      </c>
      <c r="AE10" s="17"/>
      <c r="AF10" s="17">
        <v>0.40260840904159101</v>
      </c>
      <c r="AG10" s="17">
        <v>0.44803247999763801</v>
      </c>
      <c r="AH10" s="17">
        <v>0.31580390892468202</v>
      </c>
      <c r="AI10" s="17"/>
      <c r="AJ10" s="17">
        <v>0.441888213333546</v>
      </c>
      <c r="AK10" s="17">
        <v>0.42573267035145101</v>
      </c>
      <c r="AL10" s="17">
        <v>0.46932631608627701</v>
      </c>
      <c r="AM10" s="17"/>
      <c r="AN10" s="17">
        <v>0.400040112002154</v>
      </c>
      <c r="AO10" s="17">
        <v>0.413273849701082</v>
      </c>
      <c r="AP10" s="17">
        <v>0.37558761109040101</v>
      </c>
      <c r="AQ10" s="17">
        <v>0.44367091535238201</v>
      </c>
      <c r="AR10" s="17">
        <v>0.49062245389748399</v>
      </c>
      <c r="AS10" s="17"/>
      <c r="AT10" s="17">
        <v>0.41149432321127599</v>
      </c>
      <c r="AU10" s="17">
        <v>0.39636983324312502</v>
      </c>
      <c r="AV10" s="17"/>
      <c r="AW10" s="17">
        <v>0.46327734406015197</v>
      </c>
      <c r="AX10" s="17">
        <v>0.45261001240549997</v>
      </c>
      <c r="AY10" s="17">
        <v>0.346964242499126</v>
      </c>
    </row>
    <row r="11" spans="2:51">
      <c r="B11" s="18" t="s">
        <v>135</v>
      </c>
      <c r="C11" s="17">
        <v>0.28347728383471699</v>
      </c>
      <c r="D11" s="17">
        <v>0.25692108647638601</v>
      </c>
      <c r="E11" s="17">
        <v>0.305805736778679</v>
      </c>
      <c r="F11" s="17"/>
      <c r="G11" s="17">
        <v>0.22699653487072699</v>
      </c>
      <c r="H11" s="17">
        <v>0.333771111533259</v>
      </c>
      <c r="I11" s="17">
        <v>0.20731699819432001</v>
      </c>
      <c r="J11" s="17">
        <v>0.30737400290114297</v>
      </c>
      <c r="K11" s="17">
        <v>0.29634488512333301</v>
      </c>
      <c r="L11" s="17">
        <v>0.30064539350427599</v>
      </c>
      <c r="M11" s="17"/>
      <c r="N11" s="17">
        <v>0.237157694584571</v>
      </c>
      <c r="O11" s="17">
        <v>0.27940680340858298</v>
      </c>
      <c r="P11" s="17">
        <v>0.28455174844874498</v>
      </c>
      <c r="Q11" s="17">
        <v>0.34083664963529697</v>
      </c>
      <c r="R11" s="17"/>
      <c r="S11" s="17">
        <v>0.22690194346938999</v>
      </c>
      <c r="T11" s="17">
        <v>0.21993472880245399</v>
      </c>
      <c r="U11" s="17">
        <v>0.31288105240375402</v>
      </c>
      <c r="V11" s="17">
        <v>0.37770755246522802</v>
      </c>
      <c r="W11" s="17">
        <v>0.304833457538215</v>
      </c>
      <c r="X11" s="17">
        <v>0.17333266815957901</v>
      </c>
      <c r="Y11" s="17">
        <v>0.36683246468190001</v>
      </c>
      <c r="Z11" s="17">
        <v>0.381647298496952</v>
      </c>
      <c r="AA11" s="17">
        <v>0.28998710788007498</v>
      </c>
      <c r="AB11" s="17">
        <v>0.28467725157060603</v>
      </c>
      <c r="AC11" s="17">
        <v>0.33664012314547298</v>
      </c>
      <c r="AD11" s="17">
        <v>0.268936468699841</v>
      </c>
      <c r="AE11" s="17"/>
      <c r="AF11" s="17">
        <v>0.29931634627430298</v>
      </c>
      <c r="AG11" s="17">
        <v>0.25458589575079299</v>
      </c>
      <c r="AH11" s="17">
        <v>0.37466315848508902</v>
      </c>
      <c r="AI11" s="17"/>
      <c r="AJ11" s="17">
        <v>0.26945929290825299</v>
      </c>
      <c r="AK11" s="17">
        <v>0.28428101374924603</v>
      </c>
      <c r="AL11" s="17">
        <v>0.21248498229332999</v>
      </c>
      <c r="AM11" s="17"/>
      <c r="AN11" s="17">
        <v>0.32486598941679001</v>
      </c>
      <c r="AO11" s="17">
        <v>0.23411045684975401</v>
      </c>
      <c r="AP11" s="17">
        <v>0.27998392445688702</v>
      </c>
      <c r="AQ11" s="17">
        <v>0.238003074868265</v>
      </c>
      <c r="AR11" s="17">
        <v>0.136693990368391</v>
      </c>
      <c r="AS11" s="17"/>
      <c r="AT11" s="17">
        <v>0.28315348354504399</v>
      </c>
      <c r="AU11" s="17">
        <v>0.28307311251084699</v>
      </c>
      <c r="AV11" s="17"/>
      <c r="AW11" s="17">
        <v>0.23728079626330101</v>
      </c>
      <c r="AX11" s="17">
        <v>0.28161909294670801</v>
      </c>
      <c r="AY11" s="17">
        <v>0.32911820790448798</v>
      </c>
    </row>
    <row r="12" spans="2:51">
      <c r="B12" s="18" t="s">
        <v>136</v>
      </c>
      <c r="C12" s="17">
        <v>7.0976223144383302E-2</v>
      </c>
      <c r="D12" s="17">
        <v>6.3774225419728395E-2</v>
      </c>
      <c r="E12" s="17">
        <v>7.7897178151372606E-2</v>
      </c>
      <c r="F12" s="17"/>
      <c r="G12" s="17">
        <v>0.148916946142166</v>
      </c>
      <c r="H12" s="17">
        <v>6.9557250322448999E-2</v>
      </c>
      <c r="I12" s="17">
        <v>9.7630813418631904E-2</v>
      </c>
      <c r="J12" s="17">
        <v>3.9331911600448299E-2</v>
      </c>
      <c r="K12" s="17">
        <v>6.2970160852595006E-2</v>
      </c>
      <c r="L12" s="17">
        <v>4.9303861742005101E-2</v>
      </c>
      <c r="M12" s="17"/>
      <c r="N12" s="17">
        <v>6.3818487288818407E-2</v>
      </c>
      <c r="O12" s="17">
        <v>7.8065110984830793E-2</v>
      </c>
      <c r="P12" s="17">
        <v>5.4649941900233097E-2</v>
      </c>
      <c r="Q12" s="17">
        <v>8.6765647308646596E-2</v>
      </c>
      <c r="R12" s="17"/>
      <c r="S12" s="17">
        <v>5.7876732606796301E-2</v>
      </c>
      <c r="T12" s="17">
        <v>0.103221939975902</v>
      </c>
      <c r="U12" s="17">
        <v>7.8168432405042496E-2</v>
      </c>
      <c r="V12" s="17">
        <v>7.7816225247278104E-2</v>
      </c>
      <c r="W12" s="17">
        <v>9.70597160165706E-3</v>
      </c>
      <c r="X12" s="17">
        <v>0.13214813419150301</v>
      </c>
      <c r="Y12" s="17">
        <v>4.50337469954439E-2</v>
      </c>
      <c r="Z12" s="17">
        <v>6.5444855588696602E-2</v>
      </c>
      <c r="AA12" s="17">
        <v>6.8520777851492298E-2</v>
      </c>
      <c r="AB12" s="17">
        <v>5.6427779732099503E-2</v>
      </c>
      <c r="AC12" s="17">
        <v>4.2310553850485301E-2</v>
      </c>
      <c r="AD12" s="17">
        <v>7.9658431538710897E-2</v>
      </c>
      <c r="AE12" s="17"/>
      <c r="AF12" s="17">
        <v>5.0504073608123298E-2</v>
      </c>
      <c r="AG12" s="17">
        <v>6.96219695768171E-2</v>
      </c>
      <c r="AH12" s="17">
        <v>0.119116995437144</v>
      </c>
      <c r="AI12" s="17"/>
      <c r="AJ12" s="17">
        <v>5.6206488422237397E-2</v>
      </c>
      <c r="AK12" s="17">
        <v>6.7532899002009594E-2</v>
      </c>
      <c r="AL12" s="17">
        <v>5.1099441556280899E-2</v>
      </c>
      <c r="AM12" s="17"/>
      <c r="AN12" s="17">
        <v>7.8749338670242197E-2</v>
      </c>
      <c r="AO12" s="17">
        <v>0.101115460508673</v>
      </c>
      <c r="AP12" s="17">
        <v>4.4973504130919599E-2</v>
      </c>
      <c r="AQ12" s="17">
        <v>0.120237222485911</v>
      </c>
      <c r="AR12" s="17">
        <v>4.21106418955123E-2</v>
      </c>
      <c r="AS12" s="17"/>
      <c r="AT12" s="17">
        <v>7.12097296923319E-2</v>
      </c>
      <c r="AU12" s="17">
        <v>7.0865726361955803E-2</v>
      </c>
      <c r="AV12" s="17"/>
      <c r="AW12" s="17">
        <v>4.6607226694288302E-2</v>
      </c>
      <c r="AX12" s="17">
        <v>5.2235498808379098E-2</v>
      </c>
      <c r="AY12" s="17">
        <v>9.9857828043279903E-2</v>
      </c>
    </row>
    <row r="13" spans="2:51">
      <c r="B13" s="18" t="s">
        <v>137</v>
      </c>
      <c r="C13" s="17">
        <v>2.06653731326479E-2</v>
      </c>
      <c r="D13" s="17">
        <v>1.94626282548373E-2</v>
      </c>
      <c r="E13" s="17">
        <v>2.1888949941084802E-2</v>
      </c>
      <c r="F13" s="17"/>
      <c r="G13" s="17">
        <v>3.1204488400768698E-2</v>
      </c>
      <c r="H13" s="17">
        <v>1.33397718846509E-2</v>
      </c>
      <c r="I13" s="17">
        <v>2.54114606115417E-2</v>
      </c>
      <c r="J13" s="17">
        <v>1.7589279639204199E-2</v>
      </c>
      <c r="K13" s="17">
        <v>1.43362716682986E-2</v>
      </c>
      <c r="L13" s="17">
        <v>2.4303102411361001E-2</v>
      </c>
      <c r="M13" s="17"/>
      <c r="N13" s="17">
        <v>1.5834809775227301E-2</v>
      </c>
      <c r="O13" s="17">
        <v>2.86064911045972E-2</v>
      </c>
      <c r="P13" s="17">
        <v>2.4002579095820702E-2</v>
      </c>
      <c r="Q13" s="17">
        <v>1.51761410676447E-2</v>
      </c>
      <c r="R13" s="17"/>
      <c r="S13" s="17">
        <v>2.50929561487814E-2</v>
      </c>
      <c r="T13" s="17">
        <v>2.5820117943837501E-2</v>
      </c>
      <c r="U13" s="17">
        <v>0</v>
      </c>
      <c r="V13" s="17">
        <v>1.06380619986624E-2</v>
      </c>
      <c r="W13" s="17">
        <v>2.5002691906088399E-2</v>
      </c>
      <c r="X13" s="17">
        <v>1.90967235135494E-2</v>
      </c>
      <c r="Y13" s="17">
        <v>4.0652410975047203E-2</v>
      </c>
      <c r="Z13" s="17">
        <v>0</v>
      </c>
      <c r="AA13" s="17">
        <v>2.89085389167201E-2</v>
      </c>
      <c r="AB13" s="17">
        <v>0</v>
      </c>
      <c r="AC13" s="17">
        <v>5.7778983643158498E-2</v>
      </c>
      <c r="AD13" s="17">
        <v>0</v>
      </c>
      <c r="AE13" s="17"/>
      <c r="AF13" s="17">
        <v>3.0838561845641502E-2</v>
      </c>
      <c r="AG13" s="17">
        <v>9.5611239312505796E-3</v>
      </c>
      <c r="AH13" s="17">
        <v>1.46583013862397E-2</v>
      </c>
      <c r="AI13" s="17"/>
      <c r="AJ13" s="17">
        <v>2.6178042195486199E-2</v>
      </c>
      <c r="AK13" s="17">
        <v>1.4891094642396199E-2</v>
      </c>
      <c r="AL13" s="17">
        <v>9.3589852062378603E-3</v>
      </c>
      <c r="AM13" s="17"/>
      <c r="AN13" s="17">
        <v>3.5673909129675503E-2</v>
      </c>
      <c r="AO13" s="17">
        <v>3.3489519945399698E-2</v>
      </c>
      <c r="AP13" s="17">
        <v>1.39429726201171E-2</v>
      </c>
      <c r="AQ13" s="17">
        <v>8.3824646335384501E-3</v>
      </c>
      <c r="AR13" s="17">
        <v>0</v>
      </c>
      <c r="AS13" s="17"/>
      <c r="AT13" s="17">
        <v>2.0088583399664999E-2</v>
      </c>
      <c r="AU13" s="17">
        <v>2.5554690170727701E-2</v>
      </c>
      <c r="AV13" s="17"/>
      <c r="AW13" s="17">
        <v>2.5175838231850101E-2</v>
      </c>
      <c r="AX13" s="17">
        <v>1.7676876520742801E-2</v>
      </c>
      <c r="AY13" s="17">
        <v>1.7066875124119502E-2</v>
      </c>
    </row>
    <row r="14" spans="2:51">
      <c r="B14" s="18" t="s">
        <v>119</v>
      </c>
      <c r="C14" s="17">
        <v>5.73632896789837E-2</v>
      </c>
      <c r="D14" s="17">
        <v>3.6311200426250599E-2</v>
      </c>
      <c r="E14" s="17">
        <v>7.64395384650121E-2</v>
      </c>
      <c r="F14" s="17"/>
      <c r="G14" s="17">
        <v>7.3849872134646194E-2</v>
      </c>
      <c r="H14" s="17">
        <v>6.7605235984213599E-2</v>
      </c>
      <c r="I14" s="17">
        <v>9.8677511449086402E-2</v>
      </c>
      <c r="J14" s="17">
        <v>3.8242188581276697E-2</v>
      </c>
      <c r="K14" s="17">
        <v>4.3846041552578603E-2</v>
      </c>
      <c r="L14" s="17">
        <v>3.6678658071343899E-2</v>
      </c>
      <c r="M14" s="17"/>
      <c r="N14" s="17">
        <v>4.22917253520083E-2</v>
      </c>
      <c r="O14" s="17">
        <v>5.5523986888562402E-2</v>
      </c>
      <c r="P14" s="17">
        <v>5.6692833625003401E-2</v>
      </c>
      <c r="Q14" s="17">
        <v>7.9568250008978506E-2</v>
      </c>
      <c r="R14" s="17"/>
      <c r="S14" s="17">
        <v>5.31321212634739E-2</v>
      </c>
      <c r="T14" s="17">
        <v>7.0320824359820205E-2</v>
      </c>
      <c r="U14" s="17">
        <v>2.67572389670022E-2</v>
      </c>
      <c r="V14" s="17">
        <v>4.41084786499066E-2</v>
      </c>
      <c r="W14" s="17">
        <v>6.8661576918468595E-2</v>
      </c>
      <c r="X14" s="17">
        <v>4.7834423095018598E-2</v>
      </c>
      <c r="Y14" s="17">
        <v>4.7968722923272498E-2</v>
      </c>
      <c r="Z14" s="17">
        <v>4.86756493400433E-2</v>
      </c>
      <c r="AA14" s="17">
        <v>4.4364140874498401E-2</v>
      </c>
      <c r="AB14" s="17">
        <v>0.12809871138371201</v>
      </c>
      <c r="AC14" s="17">
        <v>6.73323394538866E-2</v>
      </c>
      <c r="AD14" s="17">
        <v>4.3674512023113198E-2</v>
      </c>
      <c r="AE14" s="17"/>
      <c r="AF14" s="17">
        <v>5.8272767318974801E-2</v>
      </c>
      <c r="AG14" s="17">
        <v>4.6598730078890802E-2</v>
      </c>
      <c r="AH14" s="17">
        <v>6.53681449190021E-2</v>
      </c>
      <c r="AI14" s="17"/>
      <c r="AJ14" s="17">
        <v>3.1083713463566601E-2</v>
      </c>
      <c r="AK14" s="17">
        <v>6.0343230150631699E-2</v>
      </c>
      <c r="AL14" s="17">
        <v>2.45810976365348E-2</v>
      </c>
      <c r="AM14" s="17"/>
      <c r="AN14" s="17">
        <v>7.4004653424391706E-2</v>
      </c>
      <c r="AO14" s="17">
        <v>4.9812919148805299E-2</v>
      </c>
      <c r="AP14" s="17">
        <v>7.6075878331063898E-2</v>
      </c>
      <c r="AQ14" s="17">
        <v>5.8561119965704199E-2</v>
      </c>
      <c r="AR14" s="17">
        <v>0</v>
      </c>
      <c r="AS14" s="17"/>
      <c r="AT14" s="17">
        <v>5.02425558389345E-2</v>
      </c>
      <c r="AU14" s="17">
        <v>0.113065967728711</v>
      </c>
      <c r="AV14" s="17"/>
      <c r="AW14" s="17">
        <v>2.78931078127959E-2</v>
      </c>
      <c r="AX14" s="17">
        <v>3.8159279231885702E-2</v>
      </c>
      <c r="AY14" s="17">
        <v>9.1354569227145896E-2</v>
      </c>
    </row>
    <row r="15" spans="2:51">
      <c r="B15" s="18" t="s">
        <v>138</v>
      </c>
      <c r="C15" s="21">
        <v>0.56751783020926805</v>
      </c>
      <c r="D15" s="21">
        <v>0.62353085942279796</v>
      </c>
      <c r="E15" s="21">
        <v>0.51796859666385198</v>
      </c>
      <c r="F15" s="21"/>
      <c r="G15" s="21">
        <v>0.51903215845169204</v>
      </c>
      <c r="H15" s="21">
        <v>0.51572663027542698</v>
      </c>
      <c r="I15" s="21">
        <v>0.57096321632642</v>
      </c>
      <c r="J15" s="21">
        <v>0.59746261727792804</v>
      </c>
      <c r="K15" s="21">
        <v>0.58250264080319503</v>
      </c>
      <c r="L15" s="21">
        <v>0.58906898427101395</v>
      </c>
      <c r="M15" s="21"/>
      <c r="N15" s="21">
        <v>0.64089728299937498</v>
      </c>
      <c r="O15" s="21">
        <v>0.55839760761342605</v>
      </c>
      <c r="P15" s="21">
        <v>0.58010289693019801</v>
      </c>
      <c r="Q15" s="21">
        <v>0.477653311979433</v>
      </c>
      <c r="R15" s="21"/>
      <c r="S15" s="21">
        <v>0.63699624651155795</v>
      </c>
      <c r="T15" s="21">
        <v>0.58070238891798698</v>
      </c>
      <c r="U15" s="21">
        <v>0.58219327622420203</v>
      </c>
      <c r="V15" s="21">
        <v>0.489729681638925</v>
      </c>
      <c r="W15" s="21">
        <v>0.59179630203557099</v>
      </c>
      <c r="X15" s="21">
        <v>0.62758805104034998</v>
      </c>
      <c r="Y15" s="21">
        <v>0.49951265442433601</v>
      </c>
      <c r="Z15" s="21">
        <v>0.50423219657430796</v>
      </c>
      <c r="AA15" s="21">
        <v>0.56821943447721401</v>
      </c>
      <c r="AB15" s="21">
        <v>0.53079625731358204</v>
      </c>
      <c r="AC15" s="21">
        <v>0.495937999906996</v>
      </c>
      <c r="AD15" s="21">
        <v>0.60773058773833499</v>
      </c>
      <c r="AE15" s="21"/>
      <c r="AF15" s="21">
        <v>0.56106825095295698</v>
      </c>
      <c r="AG15" s="21">
        <v>0.61963228066224896</v>
      </c>
      <c r="AH15" s="21">
        <v>0.42619339977252502</v>
      </c>
      <c r="AI15" s="21"/>
      <c r="AJ15" s="21">
        <v>0.61707246301045704</v>
      </c>
      <c r="AK15" s="21">
        <v>0.572951762455717</v>
      </c>
      <c r="AL15" s="21">
        <v>0.70247549330761705</v>
      </c>
      <c r="AM15" s="21"/>
      <c r="AN15" s="21">
        <v>0.48670610935890102</v>
      </c>
      <c r="AO15" s="21">
        <v>0.58147164354736802</v>
      </c>
      <c r="AP15" s="21">
        <v>0.58502372046101203</v>
      </c>
      <c r="AQ15" s="21">
        <v>0.57481611804658095</v>
      </c>
      <c r="AR15" s="21">
        <v>0.82119536773609703</v>
      </c>
      <c r="AS15" s="21"/>
      <c r="AT15" s="21">
        <v>0.57530564752402402</v>
      </c>
      <c r="AU15" s="21">
        <v>0.50744050322775902</v>
      </c>
      <c r="AV15" s="21"/>
      <c r="AW15" s="21">
        <v>0.66304303099776496</v>
      </c>
      <c r="AX15" s="21">
        <v>0.61030925249228396</v>
      </c>
      <c r="AY15" s="21">
        <v>0.462602519700967</v>
      </c>
    </row>
    <row r="16" spans="2:51">
      <c r="B16" s="18" t="s">
        <v>139</v>
      </c>
      <c r="C16" s="21">
        <v>9.1641596277031195E-2</v>
      </c>
      <c r="D16" s="21">
        <v>8.3236853674565695E-2</v>
      </c>
      <c r="E16" s="21">
        <v>9.9786128092457405E-2</v>
      </c>
      <c r="F16" s="21"/>
      <c r="G16" s="21">
        <v>0.180121434542934</v>
      </c>
      <c r="H16" s="21">
        <v>8.2897022207099894E-2</v>
      </c>
      <c r="I16" s="21">
        <v>0.123042274030174</v>
      </c>
      <c r="J16" s="21">
        <v>5.6921191239652502E-2</v>
      </c>
      <c r="K16" s="21">
        <v>7.73064325208936E-2</v>
      </c>
      <c r="L16" s="21">
        <v>7.3606964153366095E-2</v>
      </c>
      <c r="M16" s="21"/>
      <c r="N16" s="21">
        <v>7.9653297064045697E-2</v>
      </c>
      <c r="O16" s="21">
        <v>0.106671602089428</v>
      </c>
      <c r="P16" s="21">
        <v>7.8652520996053799E-2</v>
      </c>
      <c r="Q16" s="21">
        <v>0.101941788376291</v>
      </c>
      <c r="R16" s="21"/>
      <c r="S16" s="21">
        <v>8.2969688755577697E-2</v>
      </c>
      <c r="T16" s="21">
        <v>0.12904205791973899</v>
      </c>
      <c r="U16" s="21">
        <v>7.8168432405042496E-2</v>
      </c>
      <c r="V16" s="21">
        <v>8.8454287245940497E-2</v>
      </c>
      <c r="W16" s="21">
        <v>3.4708663507745402E-2</v>
      </c>
      <c r="X16" s="21">
        <v>0.151244857705052</v>
      </c>
      <c r="Y16" s="21">
        <v>8.5686157970491103E-2</v>
      </c>
      <c r="Z16" s="21">
        <v>6.5444855588696602E-2</v>
      </c>
      <c r="AA16" s="21">
        <v>9.7429316768212398E-2</v>
      </c>
      <c r="AB16" s="21">
        <v>5.6427779732099503E-2</v>
      </c>
      <c r="AC16" s="21">
        <v>0.10008953749364401</v>
      </c>
      <c r="AD16" s="21">
        <v>7.9658431538710897E-2</v>
      </c>
      <c r="AE16" s="21"/>
      <c r="AF16" s="21">
        <v>8.13426354537648E-2</v>
      </c>
      <c r="AG16" s="21">
        <v>7.9183093508067695E-2</v>
      </c>
      <c r="AH16" s="21">
        <v>0.13377529682338399</v>
      </c>
      <c r="AI16" s="21"/>
      <c r="AJ16" s="21">
        <v>8.2384530617723606E-2</v>
      </c>
      <c r="AK16" s="21">
        <v>8.2423993644405905E-2</v>
      </c>
      <c r="AL16" s="21">
        <v>6.0458426762518801E-2</v>
      </c>
      <c r="AM16" s="21"/>
      <c r="AN16" s="21">
        <v>0.114423247799918</v>
      </c>
      <c r="AO16" s="21">
        <v>0.13460498045407199</v>
      </c>
      <c r="AP16" s="21">
        <v>5.8916476751036603E-2</v>
      </c>
      <c r="AQ16" s="21">
        <v>0.12861968711944999</v>
      </c>
      <c r="AR16" s="21">
        <v>4.21106418955123E-2</v>
      </c>
      <c r="AS16" s="21"/>
      <c r="AT16" s="21">
        <v>9.1298313091996902E-2</v>
      </c>
      <c r="AU16" s="21">
        <v>9.64204165326836E-2</v>
      </c>
      <c r="AV16" s="21"/>
      <c r="AW16" s="21">
        <v>7.1783064926138507E-2</v>
      </c>
      <c r="AX16" s="21">
        <v>6.9912375329121895E-2</v>
      </c>
      <c r="AY16" s="21">
        <v>0.116924703167399</v>
      </c>
    </row>
    <row r="17" spans="2:51">
      <c r="B17" s="18" t="s">
        <v>140</v>
      </c>
      <c r="C17" s="22">
        <v>0.47587623393223699</v>
      </c>
      <c r="D17" s="22">
        <v>0.54029400574823205</v>
      </c>
      <c r="E17" s="22">
        <v>0.41818246857139502</v>
      </c>
      <c r="F17" s="22"/>
      <c r="G17" s="22">
        <v>0.33891072390875798</v>
      </c>
      <c r="H17" s="22">
        <v>0.43282960806832699</v>
      </c>
      <c r="I17" s="22">
        <v>0.44792094229624602</v>
      </c>
      <c r="J17" s="22">
        <v>0.54054142603827604</v>
      </c>
      <c r="K17" s="22">
        <v>0.50519620828230105</v>
      </c>
      <c r="L17" s="22">
        <v>0.51546202011764797</v>
      </c>
      <c r="M17" s="22"/>
      <c r="N17" s="22">
        <v>0.56124398593532898</v>
      </c>
      <c r="O17" s="22">
        <v>0.451726005523998</v>
      </c>
      <c r="P17" s="22">
        <v>0.50145037593414399</v>
      </c>
      <c r="Q17" s="22">
        <v>0.37571152360314197</v>
      </c>
      <c r="R17" s="22"/>
      <c r="S17" s="22">
        <v>0.55402655775597998</v>
      </c>
      <c r="T17" s="22">
        <v>0.45166033099824698</v>
      </c>
      <c r="U17" s="22">
        <v>0.50402484381915902</v>
      </c>
      <c r="V17" s="22">
        <v>0.40127539439298399</v>
      </c>
      <c r="W17" s="22">
        <v>0.55708763852782595</v>
      </c>
      <c r="X17" s="22">
        <v>0.47634319333529801</v>
      </c>
      <c r="Y17" s="22">
        <v>0.41382649645384501</v>
      </c>
      <c r="Z17" s="22">
        <v>0.43878734098561101</v>
      </c>
      <c r="AA17" s="22">
        <v>0.47079011770900198</v>
      </c>
      <c r="AB17" s="22">
        <v>0.47436847758148298</v>
      </c>
      <c r="AC17" s="22">
        <v>0.39584846241335298</v>
      </c>
      <c r="AD17" s="22">
        <v>0.528072156199625</v>
      </c>
      <c r="AE17" s="22"/>
      <c r="AF17" s="22">
        <v>0.47972561549919202</v>
      </c>
      <c r="AG17" s="22">
        <v>0.540449187154181</v>
      </c>
      <c r="AH17" s="22">
        <v>0.292418102949142</v>
      </c>
      <c r="AI17" s="22"/>
      <c r="AJ17" s="22">
        <v>0.53468793239273305</v>
      </c>
      <c r="AK17" s="22">
        <v>0.49052776881131099</v>
      </c>
      <c r="AL17" s="22">
        <v>0.64201706654509805</v>
      </c>
      <c r="AM17" s="22"/>
      <c r="AN17" s="22">
        <v>0.37228286155898299</v>
      </c>
      <c r="AO17" s="22">
        <v>0.44686666309329598</v>
      </c>
      <c r="AP17" s="22">
        <v>0.52610724370997597</v>
      </c>
      <c r="AQ17" s="22">
        <v>0.44619643092713102</v>
      </c>
      <c r="AR17" s="22">
        <v>0.77908472584058497</v>
      </c>
      <c r="AS17" s="22"/>
      <c r="AT17" s="22">
        <v>0.48400733443202698</v>
      </c>
      <c r="AU17" s="22">
        <v>0.411020086695075</v>
      </c>
      <c r="AV17" s="22"/>
      <c r="AW17" s="22">
        <v>0.59125996607162601</v>
      </c>
      <c r="AX17" s="22">
        <v>0.54039687716316198</v>
      </c>
      <c r="AY17" s="22">
        <v>0.34567781653356799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1009</v>
      </c>
      <c r="D7" s="10">
        <v>456</v>
      </c>
      <c r="E7" s="10">
        <v>549</v>
      </c>
      <c r="F7" s="10"/>
      <c r="G7" s="10">
        <v>87</v>
      </c>
      <c r="H7" s="10">
        <v>134</v>
      </c>
      <c r="I7" s="10">
        <v>152</v>
      </c>
      <c r="J7" s="10">
        <v>180</v>
      </c>
      <c r="K7" s="10">
        <v>191</v>
      </c>
      <c r="L7" s="10">
        <v>265</v>
      </c>
      <c r="M7" s="10"/>
      <c r="N7" s="10">
        <v>319</v>
      </c>
      <c r="O7" s="10">
        <v>294</v>
      </c>
      <c r="P7" s="10">
        <v>169</v>
      </c>
      <c r="Q7" s="10">
        <v>222</v>
      </c>
      <c r="R7" s="10"/>
      <c r="S7" s="10">
        <v>120</v>
      </c>
      <c r="T7" s="10">
        <v>156</v>
      </c>
      <c r="U7" s="10">
        <v>100</v>
      </c>
      <c r="V7" s="10">
        <v>92</v>
      </c>
      <c r="W7" s="10">
        <v>76</v>
      </c>
      <c r="X7" s="10">
        <v>79</v>
      </c>
      <c r="Y7" s="10">
        <v>87</v>
      </c>
      <c r="Z7" s="10">
        <v>48</v>
      </c>
      <c r="AA7" s="10">
        <v>111</v>
      </c>
      <c r="AB7" s="10">
        <v>68</v>
      </c>
      <c r="AC7" s="10">
        <v>45</v>
      </c>
      <c r="AD7" s="10">
        <v>27</v>
      </c>
      <c r="AE7" s="10"/>
      <c r="AF7" s="10">
        <v>405</v>
      </c>
      <c r="AG7" s="10">
        <v>426</v>
      </c>
      <c r="AH7" s="10">
        <v>115</v>
      </c>
      <c r="AI7" s="10"/>
      <c r="AJ7" s="10">
        <v>269</v>
      </c>
      <c r="AK7" s="10">
        <v>313</v>
      </c>
      <c r="AL7" s="10">
        <v>86</v>
      </c>
      <c r="AM7" s="10"/>
      <c r="AN7" s="10">
        <v>207</v>
      </c>
      <c r="AO7" s="10">
        <v>172</v>
      </c>
      <c r="AP7" s="10">
        <v>243</v>
      </c>
      <c r="AQ7" s="10">
        <v>112</v>
      </c>
      <c r="AR7" s="10">
        <v>26</v>
      </c>
      <c r="AS7" s="10"/>
      <c r="AT7" s="10">
        <v>908</v>
      </c>
      <c r="AU7" s="10">
        <v>99</v>
      </c>
      <c r="AV7" s="10"/>
      <c r="AW7" s="10">
        <v>458</v>
      </c>
      <c r="AX7" s="10">
        <v>116</v>
      </c>
      <c r="AY7" s="10">
        <v>435</v>
      </c>
    </row>
    <row r="8" spans="2:51" ht="30" customHeight="1">
      <c r="B8" s="11" t="s">
        <v>112</v>
      </c>
      <c r="C8" s="11">
        <v>1000</v>
      </c>
      <c r="D8" s="11">
        <v>468</v>
      </c>
      <c r="E8" s="11">
        <v>528</v>
      </c>
      <c r="F8" s="11"/>
      <c r="G8" s="11">
        <v>98</v>
      </c>
      <c r="H8" s="11">
        <v>165</v>
      </c>
      <c r="I8" s="11">
        <v>171</v>
      </c>
      <c r="J8" s="11">
        <v>174</v>
      </c>
      <c r="K8" s="11">
        <v>153</v>
      </c>
      <c r="L8" s="11">
        <v>239</v>
      </c>
      <c r="M8" s="11"/>
      <c r="N8" s="11">
        <v>291</v>
      </c>
      <c r="O8" s="11">
        <v>269</v>
      </c>
      <c r="P8" s="11">
        <v>199</v>
      </c>
      <c r="Q8" s="11">
        <v>237</v>
      </c>
      <c r="R8" s="11"/>
      <c r="S8" s="11">
        <v>144</v>
      </c>
      <c r="T8" s="11">
        <v>147</v>
      </c>
      <c r="U8" s="11">
        <v>86</v>
      </c>
      <c r="V8" s="11">
        <v>97</v>
      </c>
      <c r="W8" s="11">
        <v>75</v>
      </c>
      <c r="X8" s="11">
        <v>81</v>
      </c>
      <c r="Y8" s="11">
        <v>80</v>
      </c>
      <c r="Z8" s="11">
        <v>39</v>
      </c>
      <c r="AA8" s="11">
        <v>104</v>
      </c>
      <c r="AB8" s="11">
        <v>71</v>
      </c>
      <c r="AC8" s="11">
        <v>44</v>
      </c>
      <c r="AD8" s="11">
        <v>32</v>
      </c>
      <c r="AE8" s="11"/>
      <c r="AF8" s="11">
        <v>391</v>
      </c>
      <c r="AG8" s="11">
        <v>416</v>
      </c>
      <c r="AH8" s="11">
        <v>123</v>
      </c>
      <c r="AI8" s="11"/>
      <c r="AJ8" s="11">
        <v>259</v>
      </c>
      <c r="AK8" s="11">
        <v>315</v>
      </c>
      <c r="AL8" s="11">
        <v>80</v>
      </c>
      <c r="AM8" s="11"/>
      <c r="AN8" s="11">
        <v>207</v>
      </c>
      <c r="AO8" s="11">
        <v>179</v>
      </c>
      <c r="AP8" s="11">
        <v>241</v>
      </c>
      <c r="AQ8" s="11">
        <v>107</v>
      </c>
      <c r="AR8" s="11">
        <v>22</v>
      </c>
      <c r="AS8" s="11"/>
      <c r="AT8" s="11">
        <v>882</v>
      </c>
      <c r="AU8" s="11">
        <v>116</v>
      </c>
      <c r="AV8" s="11"/>
      <c r="AW8" s="11">
        <v>435</v>
      </c>
      <c r="AX8" s="11">
        <v>120</v>
      </c>
      <c r="AY8" s="11">
        <v>445</v>
      </c>
    </row>
    <row r="9" spans="2:51">
      <c r="B9" s="18" t="s">
        <v>133</v>
      </c>
      <c r="C9" s="17">
        <v>0.177284717583608</v>
      </c>
      <c r="D9" s="17">
        <v>0.182157397694481</v>
      </c>
      <c r="E9" s="17">
        <v>0.17248166768133899</v>
      </c>
      <c r="F9" s="17"/>
      <c r="G9" s="17">
        <v>0.112089008453486</v>
      </c>
      <c r="H9" s="17">
        <v>0.18121749579440299</v>
      </c>
      <c r="I9" s="17">
        <v>0.19122748930449901</v>
      </c>
      <c r="J9" s="17">
        <v>0.215555478991693</v>
      </c>
      <c r="K9" s="17">
        <v>0.192089283621031</v>
      </c>
      <c r="L9" s="17">
        <v>0.15388946731140599</v>
      </c>
      <c r="M9" s="17"/>
      <c r="N9" s="17">
        <v>0.21562439015663801</v>
      </c>
      <c r="O9" s="17">
        <v>0.164794533402257</v>
      </c>
      <c r="P9" s="17">
        <v>0.20525169541421401</v>
      </c>
      <c r="Q9" s="17">
        <v>0.124308199467101</v>
      </c>
      <c r="R9" s="17"/>
      <c r="S9" s="17">
        <v>0.15673526007424499</v>
      </c>
      <c r="T9" s="17">
        <v>0.17785280990486901</v>
      </c>
      <c r="U9" s="17">
        <v>0.236965306904382</v>
      </c>
      <c r="V9" s="17">
        <v>0.18066604457632199</v>
      </c>
      <c r="W9" s="17">
        <v>0.16278556579501499</v>
      </c>
      <c r="X9" s="17">
        <v>0.123640745553245</v>
      </c>
      <c r="Y9" s="17">
        <v>0.25089173411499499</v>
      </c>
      <c r="Z9" s="17">
        <v>0.12217245852749101</v>
      </c>
      <c r="AA9" s="17">
        <v>0.16535887792901399</v>
      </c>
      <c r="AB9" s="17">
        <v>0.188824234072069</v>
      </c>
      <c r="AC9" s="17">
        <v>0.23385400658744701</v>
      </c>
      <c r="AD9" s="17">
        <v>8.4608347549732996E-2</v>
      </c>
      <c r="AE9" s="17"/>
      <c r="AF9" s="17">
        <v>0.17215328696252299</v>
      </c>
      <c r="AG9" s="17">
        <v>0.19987405436848901</v>
      </c>
      <c r="AH9" s="17">
        <v>0.153760884803847</v>
      </c>
      <c r="AI9" s="17"/>
      <c r="AJ9" s="17">
        <v>0.18793299998604801</v>
      </c>
      <c r="AK9" s="17">
        <v>0.16861136733057799</v>
      </c>
      <c r="AL9" s="17">
        <v>0.261104324962185</v>
      </c>
      <c r="AM9" s="17"/>
      <c r="AN9" s="17">
        <v>0.123358532926512</v>
      </c>
      <c r="AO9" s="17">
        <v>0.18075246253229499</v>
      </c>
      <c r="AP9" s="17">
        <v>0.23968532433447201</v>
      </c>
      <c r="AQ9" s="17">
        <v>0.16557331704964001</v>
      </c>
      <c r="AR9" s="17">
        <v>0.270811124534375</v>
      </c>
      <c r="AS9" s="17"/>
      <c r="AT9" s="17">
        <v>0.181988515958657</v>
      </c>
      <c r="AU9" s="17">
        <v>0.145557213122391</v>
      </c>
      <c r="AV9" s="17"/>
      <c r="AW9" s="17">
        <v>0.20846947822897999</v>
      </c>
      <c r="AX9" s="17">
        <v>0.20740632638871401</v>
      </c>
      <c r="AY9" s="17">
        <v>0.138664036403359</v>
      </c>
    </row>
    <row r="10" spans="2:51">
      <c r="B10" s="18" t="s">
        <v>134</v>
      </c>
      <c r="C10" s="17">
        <v>0.42306440594626499</v>
      </c>
      <c r="D10" s="17">
        <v>0.42352477634258101</v>
      </c>
      <c r="E10" s="17">
        <v>0.42412616747758802</v>
      </c>
      <c r="F10" s="17"/>
      <c r="G10" s="17">
        <v>0.34211133941143801</v>
      </c>
      <c r="H10" s="17">
        <v>0.440617201767806</v>
      </c>
      <c r="I10" s="17">
        <v>0.44790298424318298</v>
      </c>
      <c r="J10" s="17">
        <v>0.38096557817515903</v>
      </c>
      <c r="K10" s="17">
        <v>0.43469420032110301</v>
      </c>
      <c r="L10" s="17">
        <v>0.449516443777913</v>
      </c>
      <c r="M10" s="17"/>
      <c r="N10" s="17">
        <v>0.46729301063348599</v>
      </c>
      <c r="O10" s="17">
        <v>0.44098621638817698</v>
      </c>
      <c r="P10" s="17">
        <v>0.37109310052988798</v>
      </c>
      <c r="Q10" s="17">
        <v>0.38542502876694601</v>
      </c>
      <c r="R10" s="17"/>
      <c r="S10" s="17">
        <v>0.51285109179297395</v>
      </c>
      <c r="T10" s="17">
        <v>0.39829675284480998</v>
      </c>
      <c r="U10" s="17">
        <v>0.34007296161124601</v>
      </c>
      <c r="V10" s="17">
        <v>0.36104715775131502</v>
      </c>
      <c r="W10" s="17">
        <v>0.458663565185708</v>
      </c>
      <c r="X10" s="17">
        <v>0.52206955999056603</v>
      </c>
      <c r="Y10" s="17">
        <v>0.33087566335292301</v>
      </c>
      <c r="Z10" s="17">
        <v>0.33741162009669701</v>
      </c>
      <c r="AA10" s="17">
        <v>0.467921247473569</v>
      </c>
      <c r="AB10" s="17">
        <v>0.38309464653762498</v>
      </c>
      <c r="AC10" s="17">
        <v>0.38328923794467101</v>
      </c>
      <c r="AD10" s="17">
        <v>0.54547811737979102</v>
      </c>
      <c r="AE10" s="17"/>
      <c r="AF10" s="17">
        <v>0.412783149392283</v>
      </c>
      <c r="AG10" s="17">
        <v>0.47129981551636002</v>
      </c>
      <c r="AH10" s="17">
        <v>0.35516551733914797</v>
      </c>
      <c r="AI10" s="17"/>
      <c r="AJ10" s="17">
        <v>0.43586612165384298</v>
      </c>
      <c r="AK10" s="17">
        <v>0.45569604745716502</v>
      </c>
      <c r="AL10" s="17">
        <v>0.42250039763330799</v>
      </c>
      <c r="AM10" s="17"/>
      <c r="AN10" s="17">
        <v>0.38247938672978998</v>
      </c>
      <c r="AO10" s="17">
        <v>0.39972988013965499</v>
      </c>
      <c r="AP10" s="17">
        <v>0.40401476911821399</v>
      </c>
      <c r="AQ10" s="17">
        <v>0.51101795862475996</v>
      </c>
      <c r="AR10" s="17">
        <v>0.49762885536326101</v>
      </c>
      <c r="AS10" s="17"/>
      <c r="AT10" s="17">
        <v>0.43157949619678199</v>
      </c>
      <c r="AU10" s="17">
        <v>0.35403335501740502</v>
      </c>
      <c r="AV10" s="17"/>
      <c r="AW10" s="17">
        <v>0.48255843876566201</v>
      </c>
      <c r="AX10" s="17">
        <v>0.46641992205764299</v>
      </c>
      <c r="AY10" s="17">
        <v>0.35320215998803101</v>
      </c>
    </row>
    <row r="11" spans="2:51">
      <c r="B11" s="18" t="s">
        <v>135</v>
      </c>
      <c r="C11" s="17">
        <v>0.222473808574394</v>
      </c>
      <c r="D11" s="17">
        <v>0.22394782606555</v>
      </c>
      <c r="E11" s="17">
        <v>0.22130515351519101</v>
      </c>
      <c r="F11" s="17"/>
      <c r="G11" s="17">
        <v>0.33996273786664999</v>
      </c>
      <c r="H11" s="17">
        <v>0.19203418451875501</v>
      </c>
      <c r="I11" s="17">
        <v>0.14063964913020299</v>
      </c>
      <c r="J11" s="17">
        <v>0.25744989207198798</v>
      </c>
      <c r="K11" s="17">
        <v>0.20994992570979501</v>
      </c>
      <c r="L11" s="17">
        <v>0.23641141684150099</v>
      </c>
      <c r="M11" s="17"/>
      <c r="N11" s="17">
        <v>0.18986845720966899</v>
      </c>
      <c r="O11" s="17">
        <v>0.20083644978352</v>
      </c>
      <c r="P11" s="17">
        <v>0.21824812382257</v>
      </c>
      <c r="Q11" s="17">
        <v>0.29056692303484699</v>
      </c>
      <c r="R11" s="17"/>
      <c r="S11" s="17">
        <v>0.21154923183663599</v>
      </c>
      <c r="T11" s="17">
        <v>0.160197682371123</v>
      </c>
      <c r="U11" s="17">
        <v>0.31948606875066798</v>
      </c>
      <c r="V11" s="17">
        <v>0.26312307470640101</v>
      </c>
      <c r="W11" s="17">
        <v>0.206930788625933</v>
      </c>
      <c r="X11" s="17">
        <v>0.20143853383562299</v>
      </c>
      <c r="Y11" s="17">
        <v>0.257712339363804</v>
      </c>
      <c r="Z11" s="17">
        <v>0.44278837380819602</v>
      </c>
      <c r="AA11" s="17">
        <v>0.17733167922016699</v>
      </c>
      <c r="AB11" s="17">
        <v>0.19248768502128699</v>
      </c>
      <c r="AC11" s="17">
        <v>0.19166324874111201</v>
      </c>
      <c r="AD11" s="17">
        <v>0.15796914834520101</v>
      </c>
      <c r="AE11" s="17"/>
      <c r="AF11" s="17">
        <v>0.239849765224564</v>
      </c>
      <c r="AG11" s="17">
        <v>0.17189901882045899</v>
      </c>
      <c r="AH11" s="17">
        <v>0.26311385927492398</v>
      </c>
      <c r="AI11" s="17"/>
      <c r="AJ11" s="17">
        <v>0.21908000044578599</v>
      </c>
      <c r="AK11" s="17">
        <v>0.21872804343806301</v>
      </c>
      <c r="AL11" s="17">
        <v>0.17113872498197499</v>
      </c>
      <c r="AM11" s="17"/>
      <c r="AN11" s="17">
        <v>0.29642342218439899</v>
      </c>
      <c r="AO11" s="17">
        <v>0.23925629676472401</v>
      </c>
      <c r="AP11" s="17">
        <v>0.177478849664154</v>
      </c>
      <c r="AQ11" s="17">
        <v>0.177300653257879</v>
      </c>
      <c r="AR11" s="17">
        <v>0.16168994822222599</v>
      </c>
      <c r="AS11" s="17"/>
      <c r="AT11" s="17">
        <v>0.209133696321426</v>
      </c>
      <c r="AU11" s="17">
        <v>0.31998429236598702</v>
      </c>
      <c r="AV11" s="17"/>
      <c r="AW11" s="17">
        <v>0.180473789963734</v>
      </c>
      <c r="AX11" s="17">
        <v>0.22178390774557399</v>
      </c>
      <c r="AY11" s="17">
        <v>0.26369828624837799</v>
      </c>
    </row>
    <row r="12" spans="2:51">
      <c r="B12" s="18" t="s">
        <v>136</v>
      </c>
      <c r="C12" s="17">
        <v>9.2982244031047406E-2</v>
      </c>
      <c r="D12" s="17">
        <v>0.104449408700881</v>
      </c>
      <c r="E12" s="17">
        <v>8.1068536816003595E-2</v>
      </c>
      <c r="F12" s="17"/>
      <c r="G12" s="17">
        <v>8.5131246162817004E-2</v>
      </c>
      <c r="H12" s="17">
        <v>0.104547753131066</v>
      </c>
      <c r="I12" s="17">
        <v>8.8843347148795895E-2</v>
      </c>
      <c r="J12" s="17">
        <v>8.4825265151227597E-2</v>
      </c>
      <c r="K12" s="17">
        <v>8.4480273850934096E-2</v>
      </c>
      <c r="L12" s="17">
        <v>0.10255832895091101</v>
      </c>
      <c r="M12" s="17"/>
      <c r="N12" s="17">
        <v>6.8565247465108697E-2</v>
      </c>
      <c r="O12" s="17">
        <v>0.12738272067656101</v>
      </c>
      <c r="P12" s="17">
        <v>0.100665403264086</v>
      </c>
      <c r="Q12" s="17">
        <v>7.9235313674605998E-2</v>
      </c>
      <c r="R12" s="17"/>
      <c r="S12" s="17">
        <v>6.92092767570269E-2</v>
      </c>
      <c r="T12" s="17">
        <v>0.12228172046150999</v>
      </c>
      <c r="U12" s="17">
        <v>7.5568327245113601E-2</v>
      </c>
      <c r="V12" s="17">
        <v>0.15661522957678201</v>
      </c>
      <c r="W12" s="17">
        <v>8.4474638814935304E-2</v>
      </c>
      <c r="X12" s="17">
        <v>6.9652798520309298E-2</v>
      </c>
      <c r="Y12" s="17">
        <v>5.6323621329388403E-2</v>
      </c>
      <c r="Z12" s="17">
        <v>3.3410086031646198E-2</v>
      </c>
      <c r="AA12" s="17">
        <v>0.115611045928367</v>
      </c>
      <c r="AB12" s="17">
        <v>9.8691513361641406E-2</v>
      </c>
      <c r="AC12" s="17">
        <v>8.4307658579042294E-2</v>
      </c>
      <c r="AD12" s="17">
        <v>8.8611443163450904E-2</v>
      </c>
      <c r="AE12" s="17"/>
      <c r="AF12" s="17">
        <v>0.100002212659349</v>
      </c>
      <c r="AG12" s="17">
        <v>8.7364769403089002E-2</v>
      </c>
      <c r="AH12" s="17">
        <v>0.103995959093985</v>
      </c>
      <c r="AI12" s="17"/>
      <c r="AJ12" s="17">
        <v>8.7224498911818604E-2</v>
      </c>
      <c r="AK12" s="17">
        <v>7.2318114451648499E-2</v>
      </c>
      <c r="AL12" s="17">
        <v>0.109314257156108</v>
      </c>
      <c r="AM12" s="17"/>
      <c r="AN12" s="17">
        <v>8.2507801070343903E-2</v>
      </c>
      <c r="AO12" s="17">
        <v>9.7415760066621906E-2</v>
      </c>
      <c r="AP12" s="17">
        <v>9.03807718890247E-2</v>
      </c>
      <c r="AQ12" s="17">
        <v>7.7267140303405396E-2</v>
      </c>
      <c r="AR12" s="17">
        <v>6.9870071880138898E-2</v>
      </c>
      <c r="AS12" s="17"/>
      <c r="AT12" s="17">
        <v>9.7766415510892102E-2</v>
      </c>
      <c r="AU12" s="17">
        <v>5.8655543736353503E-2</v>
      </c>
      <c r="AV12" s="17"/>
      <c r="AW12" s="17">
        <v>7.4341596542037106E-2</v>
      </c>
      <c r="AX12" s="17">
        <v>5.5442256078865701E-2</v>
      </c>
      <c r="AY12" s="17">
        <v>0.121353474778742</v>
      </c>
    </row>
    <row r="13" spans="2:51">
      <c r="B13" s="18" t="s">
        <v>137</v>
      </c>
      <c r="C13" s="17">
        <v>4.3704796248373499E-2</v>
      </c>
      <c r="D13" s="17">
        <v>3.7728148129408397E-2</v>
      </c>
      <c r="E13" s="17">
        <v>4.93313640649879E-2</v>
      </c>
      <c r="F13" s="17"/>
      <c r="G13" s="17">
        <v>6.4962999411386196E-2</v>
      </c>
      <c r="H13" s="17">
        <v>4.1575082301246298E-2</v>
      </c>
      <c r="I13" s="17">
        <v>5.0096387768952401E-2</v>
      </c>
      <c r="J13" s="17">
        <v>3.3248098256642003E-2</v>
      </c>
      <c r="K13" s="17">
        <v>3.4569181010211301E-2</v>
      </c>
      <c r="L13" s="17">
        <v>4.5391663222547597E-2</v>
      </c>
      <c r="M13" s="17"/>
      <c r="N13" s="17">
        <v>4.0195510598732602E-2</v>
      </c>
      <c r="O13" s="17">
        <v>3.88036273486696E-2</v>
      </c>
      <c r="P13" s="17">
        <v>4.7964841105933298E-2</v>
      </c>
      <c r="Q13" s="17">
        <v>5.0808785300744799E-2</v>
      </c>
      <c r="R13" s="17"/>
      <c r="S13" s="17">
        <v>1.7055695963852702E-2</v>
      </c>
      <c r="T13" s="17">
        <v>8.4174298417916404E-2</v>
      </c>
      <c r="U13" s="17">
        <v>9.2305466389677009E-3</v>
      </c>
      <c r="V13" s="17">
        <v>1.2809791115168201E-2</v>
      </c>
      <c r="W13" s="17">
        <v>2.67021831415045E-2</v>
      </c>
      <c r="X13" s="17">
        <v>5.9071655662466201E-2</v>
      </c>
      <c r="Y13" s="17">
        <v>6.8111366374935006E-2</v>
      </c>
      <c r="Z13" s="17">
        <v>4.8400890058518997E-2</v>
      </c>
      <c r="AA13" s="17">
        <v>3.8783095349588702E-2</v>
      </c>
      <c r="AB13" s="17">
        <v>5.0411881685993899E-2</v>
      </c>
      <c r="AC13" s="17">
        <v>5.7778983643158498E-2</v>
      </c>
      <c r="AD13" s="17">
        <v>7.9658431538710897E-2</v>
      </c>
      <c r="AE13" s="17"/>
      <c r="AF13" s="17">
        <v>4.4576100696267003E-2</v>
      </c>
      <c r="AG13" s="17">
        <v>2.76088908441347E-2</v>
      </c>
      <c r="AH13" s="17">
        <v>7.8121302830175696E-2</v>
      </c>
      <c r="AI13" s="17"/>
      <c r="AJ13" s="17">
        <v>4.7853814456856103E-2</v>
      </c>
      <c r="AK13" s="17">
        <v>3.1402327471744901E-2</v>
      </c>
      <c r="AL13" s="17">
        <v>1.13611976298887E-2</v>
      </c>
      <c r="AM13" s="17"/>
      <c r="AN13" s="17">
        <v>7.1867974460904205E-2</v>
      </c>
      <c r="AO13" s="17">
        <v>5.2764877522548603E-2</v>
      </c>
      <c r="AP13" s="17">
        <v>3.7690383515188802E-2</v>
      </c>
      <c r="AQ13" s="17">
        <v>2.81063926447917E-2</v>
      </c>
      <c r="AR13" s="17">
        <v>0</v>
      </c>
      <c r="AS13" s="17"/>
      <c r="AT13" s="17">
        <v>4.5027233321697301E-2</v>
      </c>
      <c r="AU13" s="17">
        <v>3.46402842581294E-2</v>
      </c>
      <c r="AV13" s="17"/>
      <c r="AW13" s="17">
        <v>3.6419034116209302E-2</v>
      </c>
      <c r="AX13" s="17">
        <v>2.7806001338467699E-2</v>
      </c>
      <c r="AY13" s="17">
        <v>5.5125567306418398E-2</v>
      </c>
    </row>
    <row r="14" spans="2:51">
      <c r="B14" s="18" t="s">
        <v>119</v>
      </c>
      <c r="C14" s="17">
        <v>4.0490027616312201E-2</v>
      </c>
      <c r="D14" s="17">
        <v>2.81924430670989E-2</v>
      </c>
      <c r="E14" s="17">
        <v>5.1687110444890799E-2</v>
      </c>
      <c r="F14" s="17"/>
      <c r="G14" s="17">
        <v>5.5742668694223403E-2</v>
      </c>
      <c r="H14" s="17">
        <v>4.0008282486723598E-2</v>
      </c>
      <c r="I14" s="17">
        <v>8.1290142404366703E-2</v>
      </c>
      <c r="J14" s="17">
        <v>2.7955687353289901E-2</v>
      </c>
      <c r="K14" s="17">
        <v>4.4217135486926497E-2</v>
      </c>
      <c r="L14" s="17">
        <v>1.2232679895721099E-2</v>
      </c>
      <c r="M14" s="17"/>
      <c r="N14" s="17">
        <v>1.84533839363662E-2</v>
      </c>
      <c r="O14" s="17">
        <v>2.7196452400815498E-2</v>
      </c>
      <c r="P14" s="17">
        <v>5.6776835863308901E-2</v>
      </c>
      <c r="Q14" s="17">
        <v>6.9655749755754906E-2</v>
      </c>
      <c r="R14" s="17"/>
      <c r="S14" s="17">
        <v>3.2599443575264897E-2</v>
      </c>
      <c r="T14" s="17">
        <v>5.7196735999772798E-2</v>
      </c>
      <c r="U14" s="17">
        <v>1.8676788849622601E-2</v>
      </c>
      <c r="V14" s="17">
        <v>2.5738702274012301E-2</v>
      </c>
      <c r="W14" s="17">
        <v>6.0443258436904498E-2</v>
      </c>
      <c r="X14" s="17">
        <v>2.41267064377905E-2</v>
      </c>
      <c r="Y14" s="17">
        <v>3.6085275463955402E-2</v>
      </c>
      <c r="Z14" s="17">
        <v>1.5816571477451399E-2</v>
      </c>
      <c r="AA14" s="17">
        <v>3.4994054099293702E-2</v>
      </c>
      <c r="AB14" s="17">
        <v>8.6490039321383494E-2</v>
      </c>
      <c r="AC14" s="17">
        <v>4.9106864504569497E-2</v>
      </c>
      <c r="AD14" s="17">
        <v>4.3674512023113198E-2</v>
      </c>
      <c r="AE14" s="17"/>
      <c r="AF14" s="17">
        <v>3.0635485065013901E-2</v>
      </c>
      <c r="AG14" s="17">
        <v>4.1953451047467998E-2</v>
      </c>
      <c r="AH14" s="17">
        <v>4.5842476657920503E-2</v>
      </c>
      <c r="AI14" s="17"/>
      <c r="AJ14" s="17">
        <v>2.2042564545647899E-2</v>
      </c>
      <c r="AK14" s="17">
        <v>5.3244099850801203E-2</v>
      </c>
      <c r="AL14" s="17">
        <v>2.45810976365348E-2</v>
      </c>
      <c r="AM14" s="17"/>
      <c r="AN14" s="17">
        <v>4.3362882628051103E-2</v>
      </c>
      <c r="AO14" s="17">
        <v>3.0080722974154601E-2</v>
      </c>
      <c r="AP14" s="17">
        <v>5.0749901478946799E-2</v>
      </c>
      <c r="AQ14" s="17">
        <v>4.0734538119524002E-2</v>
      </c>
      <c r="AR14" s="17">
        <v>0</v>
      </c>
      <c r="AS14" s="17"/>
      <c r="AT14" s="17">
        <v>3.45046426905464E-2</v>
      </c>
      <c r="AU14" s="17">
        <v>8.7129311499733603E-2</v>
      </c>
      <c r="AV14" s="17"/>
      <c r="AW14" s="17">
        <v>1.7737662383377699E-2</v>
      </c>
      <c r="AX14" s="17">
        <v>2.1141586390735399E-2</v>
      </c>
      <c r="AY14" s="17">
        <v>6.7956475275071704E-2</v>
      </c>
    </row>
    <row r="15" spans="2:51">
      <c r="B15" s="18" t="s">
        <v>138</v>
      </c>
      <c r="C15" s="21">
        <v>0.60034912352987202</v>
      </c>
      <c r="D15" s="21">
        <v>0.60568217403706204</v>
      </c>
      <c r="E15" s="21">
        <v>0.59660783515892701</v>
      </c>
      <c r="F15" s="21"/>
      <c r="G15" s="21">
        <v>0.45420034786492403</v>
      </c>
      <c r="H15" s="21">
        <v>0.62183469756220899</v>
      </c>
      <c r="I15" s="21">
        <v>0.63913047354768204</v>
      </c>
      <c r="J15" s="21">
        <v>0.596521057166853</v>
      </c>
      <c r="K15" s="21">
        <v>0.62678348394213401</v>
      </c>
      <c r="L15" s="21">
        <v>0.60340591108931896</v>
      </c>
      <c r="M15" s="21"/>
      <c r="N15" s="21">
        <v>0.68291740079012397</v>
      </c>
      <c r="O15" s="21">
        <v>0.60578074979043395</v>
      </c>
      <c r="P15" s="21">
        <v>0.57634479594410204</v>
      </c>
      <c r="Q15" s="21">
        <v>0.50973322823404699</v>
      </c>
      <c r="R15" s="21"/>
      <c r="S15" s="21">
        <v>0.66958635186721904</v>
      </c>
      <c r="T15" s="21">
        <v>0.57614956274967799</v>
      </c>
      <c r="U15" s="21">
        <v>0.57703826851562801</v>
      </c>
      <c r="V15" s="21">
        <v>0.54171320232763698</v>
      </c>
      <c r="W15" s="21">
        <v>0.62144913098072296</v>
      </c>
      <c r="X15" s="21">
        <v>0.64571030554381104</v>
      </c>
      <c r="Y15" s="21">
        <v>0.58176739746791795</v>
      </c>
      <c r="Z15" s="21">
        <v>0.45958407862418799</v>
      </c>
      <c r="AA15" s="21">
        <v>0.63328012540258305</v>
      </c>
      <c r="AB15" s="21">
        <v>0.57191888060969398</v>
      </c>
      <c r="AC15" s="21">
        <v>0.617143244532117</v>
      </c>
      <c r="AD15" s="21">
        <v>0.63008646492952403</v>
      </c>
      <c r="AE15" s="21"/>
      <c r="AF15" s="21">
        <v>0.58493643635480597</v>
      </c>
      <c r="AG15" s="21">
        <v>0.67117386988484895</v>
      </c>
      <c r="AH15" s="21">
        <v>0.508926402142995</v>
      </c>
      <c r="AI15" s="21"/>
      <c r="AJ15" s="21">
        <v>0.62379912163989104</v>
      </c>
      <c r="AK15" s="21">
        <v>0.62430741478774299</v>
      </c>
      <c r="AL15" s="21">
        <v>0.68360472259549399</v>
      </c>
      <c r="AM15" s="21"/>
      <c r="AN15" s="21">
        <v>0.50583791965630198</v>
      </c>
      <c r="AO15" s="21">
        <v>0.58048234267195098</v>
      </c>
      <c r="AP15" s="21">
        <v>0.64370009345268597</v>
      </c>
      <c r="AQ15" s="21">
        <v>0.67659127567440003</v>
      </c>
      <c r="AR15" s="21">
        <v>0.76843997989763502</v>
      </c>
      <c r="AS15" s="21"/>
      <c r="AT15" s="21">
        <v>0.61356801215543899</v>
      </c>
      <c r="AU15" s="21">
        <v>0.49959056813979602</v>
      </c>
      <c r="AV15" s="21"/>
      <c r="AW15" s="21">
        <v>0.69102791699464206</v>
      </c>
      <c r="AX15" s="21">
        <v>0.67382624844635697</v>
      </c>
      <c r="AY15" s="21">
        <v>0.49186619639139001</v>
      </c>
    </row>
    <row r="16" spans="2:51">
      <c r="B16" s="18" t="s">
        <v>139</v>
      </c>
      <c r="C16" s="21">
        <v>0.136687040279421</v>
      </c>
      <c r="D16" s="21">
        <v>0.14217755683028899</v>
      </c>
      <c r="E16" s="21">
        <v>0.13039990088099099</v>
      </c>
      <c r="F16" s="21"/>
      <c r="G16" s="21">
        <v>0.15009424557420301</v>
      </c>
      <c r="H16" s="21">
        <v>0.146122835432312</v>
      </c>
      <c r="I16" s="21">
        <v>0.138939734917748</v>
      </c>
      <c r="J16" s="21">
        <v>0.11807336340787</v>
      </c>
      <c r="K16" s="21">
        <v>0.119049454861145</v>
      </c>
      <c r="L16" s="21">
        <v>0.147949992173459</v>
      </c>
      <c r="M16" s="21"/>
      <c r="N16" s="21">
        <v>0.108760758063841</v>
      </c>
      <c r="O16" s="21">
        <v>0.166186348025231</v>
      </c>
      <c r="P16" s="21">
        <v>0.14863024437002001</v>
      </c>
      <c r="Q16" s="21">
        <v>0.13004409897535099</v>
      </c>
      <c r="R16" s="21"/>
      <c r="S16" s="21">
        <v>8.6264972720879601E-2</v>
      </c>
      <c r="T16" s="21">
        <v>0.206456018879426</v>
      </c>
      <c r="U16" s="21">
        <v>8.4798873884081305E-2</v>
      </c>
      <c r="V16" s="21">
        <v>0.16942502069195001</v>
      </c>
      <c r="W16" s="21">
        <v>0.11117682195644001</v>
      </c>
      <c r="X16" s="21">
        <v>0.128724454182776</v>
      </c>
      <c r="Y16" s="21">
        <v>0.124434987704323</v>
      </c>
      <c r="Z16" s="21">
        <v>8.1810976090165202E-2</v>
      </c>
      <c r="AA16" s="21">
        <v>0.154394141277956</v>
      </c>
      <c r="AB16" s="21">
        <v>0.14910339504763501</v>
      </c>
      <c r="AC16" s="21">
        <v>0.14208664222220099</v>
      </c>
      <c r="AD16" s="21">
        <v>0.16826987470216201</v>
      </c>
      <c r="AE16" s="21"/>
      <c r="AF16" s="21">
        <v>0.14457831335561599</v>
      </c>
      <c r="AG16" s="21">
        <v>0.114973660247224</v>
      </c>
      <c r="AH16" s="21">
        <v>0.182117261924161</v>
      </c>
      <c r="AI16" s="21"/>
      <c r="AJ16" s="21">
        <v>0.13507831336867501</v>
      </c>
      <c r="AK16" s="21">
        <v>0.103720441923393</v>
      </c>
      <c r="AL16" s="21">
        <v>0.12067545478599701</v>
      </c>
      <c r="AM16" s="21"/>
      <c r="AN16" s="21">
        <v>0.15437577553124801</v>
      </c>
      <c r="AO16" s="21">
        <v>0.15018063758917</v>
      </c>
      <c r="AP16" s="21">
        <v>0.12807115540421299</v>
      </c>
      <c r="AQ16" s="21">
        <v>0.105373532948197</v>
      </c>
      <c r="AR16" s="21">
        <v>6.9870071880138898E-2</v>
      </c>
      <c r="AS16" s="21"/>
      <c r="AT16" s="21">
        <v>0.14279364883258899</v>
      </c>
      <c r="AU16" s="21">
        <v>9.3295827994482897E-2</v>
      </c>
      <c r="AV16" s="21"/>
      <c r="AW16" s="21">
        <v>0.110760630658246</v>
      </c>
      <c r="AX16" s="21">
        <v>8.3248257417333493E-2</v>
      </c>
      <c r="AY16" s="21">
        <v>0.17647904208515999</v>
      </c>
    </row>
    <row r="17" spans="2:51">
      <c r="B17" s="18" t="s">
        <v>140</v>
      </c>
      <c r="C17" s="22">
        <v>0.463662083250452</v>
      </c>
      <c r="D17" s="22">
        <v>0.463504617206773</v>
      </c>
      <c r="E17" s="22">
        <v>0.466207934277936</v>
      </c>
      <c r="F17" s="22"/>
      <c r="G17" s="22">
        <v>0.30410610229072099</v>
      </c>
      <c r="H17" s="22">
        <v>0.47571186212989702</v>
      </c>
      <c r="I17" s="22">
        <v>0.50019073862993402</v>
      </c>
      <c r="J17" s="22">
        <v>0.47844769375898299</v>
      </c>
      <c r="K17" s="22">
        <v>0.50773402908098797</v>
      </c>
      <c r="L17" s="22">
        <v>0.45545591891586101</v>
      </c>
      <c r="M17" s="22"/>
      <c r="N17" s="22">
        <v>0.57415664272628297</v>
      </c>
      <c r="O17" s="22">
        <v>0.43959440176520298</v>
      </c>
      <c r="P17" s="22">
        <v>0.427714551574082</v>
      </c>
      <c r="Q17" s="22">
        <v>0.37968912925869602</v>
      </c>
      <c r="R17" s="22"/>
      <c r="S17" s="22">
        <v>0.58332137914633997</v>
      </c>
      <c r="T17" s="22">
        <v>0.36969354387025199</v>
      </c>
      <c r="U17" s="22">
        <v>0.49223939463154698</v>
      </c>
      <c r="V17" s="22">
        <v>0.372288181635686</v>
      </c>
      <c r="W17" s="22">
        <v>0.510272309024283</v>
      </c>
      <c r="X17" s="22">
        <v>0.51698585136103503</v>
      </c>
      <c r="Y17" s="22">
        <v>0.45733240976359402</v>
      </c>
      <c r="Z17" s="22">
        <v>0.37777310253402302</v>
      </c>
      <c r="AA17" s="22">
        <v>0.47888598412462702</v>
      </c>
      <c r="AB17" s="22">
        <v>0.422815485562058</v>
      </c>
      <c r="AC17" s="22">
        <v>0.47505660230991698</v>
      </c>
      <c r="AD17" s="22">
        <v>0.46181659022736199</v>
      </c>
      <c r="AE17" s="22"/>
      <c r="AF17" s="22">
        <v>0.44035812299919003</v>
      </c>
      <c r="AG17" s="22">
        <v>0.55620020963762595</v>
      </c>
      <c r="AH17" s="22">
        <v>0.326809140218834</v>
      </c>
      <c r="AI17" s="22"/>
      <c r="AJ17" s="22">
        <v>0.488720808271217</v>
      </c>
      <c r="AK17" s="22">
        <v>0.52058697286434996</v>
      </c>
      <c r="AL17" s="22">
        <v>0.56292926780949704</v>
      </c>
      <c r="AM17" s="22"/>
      <c r="AN17" s="22">
        <v>0.351462144125054</v>
      </c>
      <c r="AO17" s="22">
        <v>0.43030170508277998</v>
      </c>
      <c r="AP17" s="22">
        <v>0.51562893804847298</v>
      </c>
      <c r="AQ17" s="22">
        <v>0.57121774272620296</v>
      </c>
      <c r="AR17" s="22">
        <v>0.69856990801749697</v>
      </c>
      <c r="AS17" s="22"/>
      <c r="AT17" s="22">
        <v>0.470774363322849</v>
      </c>
      <c r="AU17" s="22">
        <v>0.40629474014531403</v>
      </c>
      <c r="AV17" s="22"/>
      <c r="AW17" s="22">
        <v>0.58026728633639502</v>
      </c>
      <c r="AX17" s="22">
        <v>0.59057799102902397</v>
      </c>
      <c r="AY17" s="22">
        <v>0.31538715430622999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760</v>
      </c>
      <c r="E2" s="32"/>
      <c r="F2" s="32"/>
      <c r="G2" s="32"/>
    </row>
    <row r="6" spans="2:7" ht="50.1" customHeight="1">
      <c r="B6" s="20" t="s">
        <v>70</v>
      </c>
      <c r="C6" s="20" t="s">
        <v>699</v>
      </c>
      <c r="D6" s="20" t="s">
        <v>700</v>
      </c>
      <c r="E6" s="20" t="s">
        <v>761</v>
      </c>
      <c r="F6" s="20" t="s">
        <v>762</v>
      </c>
    </row>
    <row r="7" spans="2:7">
      <c r="B7" s="18" t="s">
        <v>133</v>
      </c>
      <c r="C7" s="17">
        <v>0.112308950007623</v>
      </c>
      <c r="D7" s="17">
        <v>0.124740838354577</v>
      </c>
      <c r="E7" s="17">
        <v>8.8557633266880695E-2</v>
      </c>
      <c r="F7" s="17">
        <v>7.1996454587647293E-2</v>
      </c>
    </row>
    <row r="8" spans="2:7">
      <c r="B8" s="18" t="s">
        <v>134</v>
      </c>
      <c r="C8" s="17">
        <v>0.37454279548613301</v>
      </c>
      <c r="D8" s="17">
        <v>0.36379811472705897</v>
      </c>
      <c r="E8" s="17">
        <v>0.27625140647435498</v>
      </c>
      <c r="F8" s="17">
        <v>0.20733260322953601</v>
      </c>
    </row>
    <row r="9" spans="2:7">
      <c r="B9" s="18" t="s">
        <v>135</v>
      </c>
      <c r="C9" s="17">
        <v>0.31098630252235798</v>
      </c>
      <c r="D9" s="17">
        <v>0.27120093247530302</v>
      </c>
      <c r="E9" s="17">
        <v>0.34019343797753698</v>
      </c>
      <c r="F9" s="17">
        <v>0.36450679759131799</v>
      </c>
    </row>
    <row r="10" spans="2:7">
      <c r="B10" s="18" t="s">
        <v>136</v>
      </c>
      <c r="C10" s="17">
        <v>9.8849187693920801E-2</v>
      </c>
      <c r="D10" s="17">
        <v>0.12343875064454</v>
      </c>
      <c r="E10" s="17">
        <v>0.14345112043234501</v>
      </c>
      <c r="F10" s="17">
        <v>0.194182325668352</v>
      </c>
    </row>
    <row r="11" spans="2:7">
      <c r="B11" s="18" t="s">
        <v>137</v>
      </c>
      <c r="C11" s="17">
        <v>3.8976702313915403E-2</v>
      </c>
      <c r="D11" s="17">
        <v>7.8879781621432804E-2</v>
      </c>
      <c r="E11" s="17">
        <v>7.0157014957806005E-2</v>
      </c>
      <c r="F11" s="17">
        <v>6.7711784938487604E-2</v>
      </c>
    </row>
    <row r="12" spans="2:7">
      <c r="B12" s="18" t="s">
        <v>119</v>
      </c>
      <c r="C12" s="17">
        <v>6.4336061976049602E-2</v>
      </c>
      <c r="D12" s="17">
        <v>3.7941582177087797E-2</v>
      </c>
      <c r="E12" s="17">
        <v>8.1389386891075999E-2</v>
      </c>
      <c r="F12" s="17">
        <v>9.4270033984659607E-2</v>
      </c>
    </row>
    <row r="13" spans="2:7">
      <c r="B13" s="23" t="s">
        <v>138</v>
      </c>
      <c r="C13" s="21">
        <v>0.48685174549375598</v>
      </c>
      <c r="D13" s="21">
        <v>0.48853895308163597</v>
      </c>
      <c r="E13" s="21">
        <v>0.36480903974123602</v>
      </c>
      <c r="F13" s="21">
        <v>0.27932905781718298</v>
      </c>
    </row>
    <row r="14" spans="2:7">
      <c r="B14" s="23" t="s">
        <v>139</v>
      </c>
      <c r="C14" s="21">
        <v>0.13782589000783599</v>
      </c>
      <c r="D14" s="21">
        <v>0.20231853226597299</v>
      </c>
      <c r="E14" s="21">
        <v>0.21360813539015</v>
      </c>
      <c r="F14" s="21">
        <v>0.26189411060683998</v>
      </c>
    </row>
    <row r="15" spans="2:7">
      <c r="B15" s="23" t="s">
        <v>140</v>
      </c>
      <c r="C15" s="22">
        <v>0.34902585548592002</v>
      </c>
      <c r="D15" s="22">
        <v>0.28622042081566301</v>
      </c>
      <c r="E15" s="22">
        <v>0.15120090435108599</v>
      </c>
      <c r="F15" s="22">
        <v>1.7434947210343301E-2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1036</v>
      </c>
      <c r="D7" s="10">
        <v>491</v>
      </c>
      <c r="E7" s="10">
        <v>541</v>
      </c>
      <c r="F7" s="10"/>
      <c r="G7" s="10">
        <v>103</v>
      </c>
      <c r="H7" s="10">
        <v>162</v>
      </c>
      <c r="I7" s="10">
        <v>140</v>
      </c>
      <c r="J7" s="10">
        <v>172</v>
      </c>
      <c r="K7" s="10">
        <v>199</v>
      </c>
      <c r="L7" s="10">
        <v>260</v>
      </c>
      <c r="M7" s="10"/>
      <c r="N7" s="10">
        <v>306</v>
      </c>
      <c r="O7" s="10">
        <v>293</v>
      </c>
      <c r="P7" s="10">
        <v>201</v>
      </c>
      <c r="Q7" s="10">
        <v>223</v>
      </c>
      <c r="R7" s="10"/>
      <c r="S7" s="10">
        <v>103</v>
      </c>
      <c r="T7" s="10">
        <v>150</v>
      </c>
      <c r="U7" s="10">
        <v>97</v>
      </c>
      <c r="V7" s="10">
        <v>92</v>
      </c>
      <c r="W7" s="10">
        <v>83</v>
      </c>
      <c r="X7" s="10">
        <v>70</v>
      </c>
      <c r="Y7" s="10">
        <v>84</v>
      </c>
      <c r="Z7" s="10">
        <v>42</v>
      </c>
      <c r="AA7" s="10">
        <v>127</v>
      </c>
      <c r="AB7" s="10">
        <v>90</v>
      </c>
      <c r="AC7" s="10">
        <v>60</v>
      </c>
      <c r="AD7" s="10">
        <v>38</v>
      </c>
      <c r="AE7" s="10"/>
      <c r="AF7" s="10">
        <v>403</v>
      </c>
      <c r="AG7" s="10">
        <v>457</v>
      </c>
      <c r="AH7" s="10">
        <v>123</v>
      </c>
      <c r="AI7" s="10"/>
      <c r="AJ7" s="10">
        <v>246</v>
      </c>
      <c r="AK7" s="10">
        <v>316</v>
      </c>
      <c r="AL7" s="10">
        <v>95</v>
      </c>
      <c r="AM7" s="10"/>
      <c r="AN7" s="10">
        <v>206</v>
      </c>
      <c r="AO7" s="10">
        <v>172</v>
      </c>
      <c r="AP7" s="10">
        <v>249</v>
      </c>
      <c r="AQ7" s="10">
        <v>101</v>
      </c>
      <c r="AR7" s="10">
        <v>13</v>
      </c>
      <c r="AS7" s="10"/>
      <c r="AT7" s="10">
        <v>955</v>
      </c>
      <c r="AU7" s="10">
        <v>75</v>
      </c>
      <c r="AV7" s="10"/>
      <c r="AW7" s="10">
        <v>505</v>
      </c>
      <c r="AX7" s="10">
        <v>113</v>
      </c>
      <c r="AY7" s="10">
        <v>418</v>
      </c>
    </row>
    <row r="8" spans="2:51" ht="30" customHeight="1">
      <c r="B8" s="11" t="s">
        <v>112</v>
      </c>
      <c r="C8" s="11">
        <v>1039</v>
      </c>
      <c r="D8" s="11">
        <v>505</v>
      </c>
      <c r="E8" s="11">
        <v>529</v>
      </c>
      <c r="F8" s="11"/>
      <c r="G8" s="11">
        <v>121</v>
      </c>
      <c r="H8" s="11">
        <v>200</v>
      </c>
      <c r="I8" s="11">
        <v>155</v>
      </c>
      <c r="J8" s="11">
        <v>166</v>
      </c>
      <c r="K8" s="11">
        <v>163</v>
      </c>
      <c r="L8" s="11">
        <v>233</v>
      </c>
      <c r="M8" s="11"/>
      <c r="N8" s="11">
        <v>284</v>
      </c>
      <c r="O8" s="11">
        <v>269</v>
      </c>
      <c r="P8" s="11">
        <v>232</v>
      </c>
      <c r="Q8" s="11">
        <v>241</v>
      </c>
      <c r="R8" s="11"/>
      <c r="S8" s="11">
        <v>121</v>
      </c>
      <c r="T8" s="11">
        <v>140</v>
      </c>
      <c r="U8" s="11">
        <v>87</v>
      </c>
      <c r="V8" s="11">
        <v>98</v>
      </c>
      <c r="W8" s="11">
        <v>80</v>
      </c>
      <c r="X8" s="11">
        <v>74</v>
      </c>
      <c r="Y8" s="11">
        <v>79</v>
      </c>
      <c r="Z8" s="11">
        <v>38</v>
      </c>
      <c r="AA8" s="11">
        <v>127</v>
      </c>
      <c r="AB8" s="11">
        <v>93</v>
      </c>
      <c r="AC8" s="11">
        <v>61</v>
      </c>
      <c r="AD8" s="11">
        <v>40</v>
      </c>
      <c r="AE8" s="11"/>
      <c r="AF8" s="11">
        <v>385</v>
      </c>
      <c r="AG8" s="11">
        <v>460</v>
      </c>
      <c r="AH8" s="11">
        <v>133</v>
      </c>
      <c r="AI8" s="11"/>
      <c r="AJ8" s="11">
        <v>233</v>
      </c>
      <c r="AK8" s="11">
        <v>332</v>
      </c>
      <c r="AL8" s="11">
        <v>93</v>
      </c>
      <c r="AM8" s="11"/>
      <c r="AN8" s="11">
        <v>204</v>
      </c>
      <c r="AO8" s="11">
        <v>181</v>
      </c>
      <c r="AP8" s="11">
        <v>251</v>
      </c>
      <c r="AQ8" s="11">
        <v>103</v>
      </c>
      <c r="AR8" s="11">
        <v>12</v>
      </c>
      <c r="AS8" s="11"/>
      <c r="AT8" s="11">
        <v>947</v>
      </c>
      <c r="AU8" s="11">
        <v>85</v>
      </c>
      <c r="AV8" s="11"/>
      <c r="AW8" s="11">
        <v>486</v>
      </c>
      <c r="AX8" s="11">
        <v>122</v>
      </c>
      <c r="AY8" s="11">
        <v>431</v>
      </c>
    </row>
    <row r="9" spans="2:51">
      <c r="B9" s="18" t="s">
        <v>133</v>
      </c>
      <c r="C9" s="17">
        <v>0.112308950007623</v>
      </c>
      <c r="D9" s="17">
        <v>0.151443390185273</v>
      </c>
      <c r="E9" s="17">
        <v>7.5829508009590596E-2</v>
      </c>
      <c r="F9" s="17"/>
      <c r="G9" s="17">
        <v>9.1548573002368794E-2</v>
      </c>
      <c r="H9" s="17">
        <v>0.13516065675762501</v>
      </c>
      <c r="I9" s="17">
        <v>0.120710059029766</v>
      </c>
      <c r="J9" s="17">
        <v>9.1913225908352297E-2</v>
      </c>
      <c r="K9" s="17">
        <v>0.11040098228011699</v>
      </c>
      <c r="L9" s="17">
        <v>0.113718595732369</v>
      </c>
      <c r="M9" s="17"/>
      <c r="N9" s="17">
        <v>0.165961169028747</v>
      </c>
      <c r="O9" s="17">
        <v>7.8596263567575098E-2</v>
      </c>
      <c r="P9" s="17">
        <v>0.117238880843855</v>
      </c>
      <c r="Q9" s="17">
        <v>8.4511140575608601E-2</v>
      </c>
      <c r="R9" s="17"/>
      <c r="S9" s="17">
        <v>0.16621789831120801</v>
      </c>
      <c r="T9" s="17">
        <v>8.2379327180344894E-2</v>
      </c>
      <c r="U9" s="17">
        <v>9.39418042567218E-2</v>
      </c>
      <c r="V9" s="17">
        <v>0.137440390001728</v>
      </c>
      <c r="W9" s="17">
        <v>0.10688062044036099</v>
      </c>
      <c r="X9" s="17">
        <v>0.101593977765104</v>
      </c>
      <c r="Y9" s="17">
        <v>9.9717171434670904E-2</v>
      </c>
      <c r="Z9" s="17">
        <v>6.5169482120534306E-2</v>
      </c>
      <c r="AA9" s="17">
        <v>9.1991134492971097E-2</v>
      </c>
      <c r="AB9" s="17">
        <v>0.14664926235185199</v>
      </c>
      <c r="AC9" s="17">
        <v>0.114954510847891</v>
      </c>
      <c r="AD9" s="17">
        <v>0.113358946644429</v>
      </c>
      <c r="AE9" s="17"/>
      <c r="AF9" s="17">
        <v>0.115870205177901</v>
      </c>
      <c r="AG9" s="17">
        <v>0.124637760352348</v>
      </c>
      <c r="AH9" s="17">
        <v>8.2404522226469601E-2</v>
      </c>
      <c r="AI9" s="17"/>
      <c r="AJ9" s="17">
        <v>0.162987099083482</v>
      </c>
      <c r="AK9" s="17">
        <v>0.11181944829259</v>
      </c>
      <c r="AL9" s="17">
        <v>9.5285985648337498E-2</v>
      </c>
      <c r="AM9" s="17"/>
      <c r="AN9" s="17">
        <v>9.7288958873565201E-2</v>
      </c>
      <c r="AO9" s="17">
        <v>0.114911759243685</v>
      </c>
      <c r="AP9" s="17">
        <v>0.11705399262513</v>
      </c>
      <c r="AQ9" s="17">
        <v>0.17190268904875999</v>
      </c>
      <c r="AR9" s="17">
        <v>0.34868017618939601</v>
      </c>
      <c r="AS9" s="17"/>
      <c r="AT9" s="17">
        <v>0.109581394457079</v>
      </c>
      <c r="AU9" s="17">
        <v>0.13691983356579401</v>
      </c>
      <c r="AV9" s="17"/>
      <c r="AW9" s="17">
        <v>0.15692225783730199</v>
      </c>
      <c r="AX9" s="17">
        <v>9.3395403038130098E-2</v>
      </c>
      <c r="AY9" s="17">
        <v>6.7411026696826706E-2</v>
      </c>
    </row>
    <row r="10" spans="2:51">
      <c r="B10" s="18" t="s">
        <v>134</v>
      </c>
      <c r="C10" s="17">
        <v>0.37454279548613301</v>
      </c>
      <c r="D10" s="17">
        <v>0.41741607699625399</v>
      </c>
      <c r="E10" s="17">
        <v>0.33285189979020802</v>
      </c>
      <c r="F10" s="17"/>
      <c r="G10" s="17">
        <v>0.33847681936427598</v>
      </c>
      <c r="H10" s="17">
        <v>0.406880791824763</v>
      </c>
      <c r="I10" s="17">
        <v>0.29384100463984397</v>
      </c>
      <c r="J10" s="17">
        <v>0.43200546293597702</v>
      </c>
      <c r="K10" s="17">
        <v>0.30856072125897099</v>
      </c>
      <c r="L10" s="17">
        <v>0.42438923109992799</v>
      </c>
      <c r="M10" s="17"/>
      <c r="N10" s="17">
        <v>0.44526415577211598</v>
      </c>
      <c r="O10" s="17">
        <v>0.39668089630606501</v>
      </c>
      <c r="P10" s="17">
        <v>0.32989021931634199</v>
      </c>
      <c r="Q10" s="17">
        <v>0.31161374363572902</v>
      </c>
      <c r="R10" s="17"/>
      <c r="S10" s="17">
        <v>0.45973311153212598</v>
      </c>
      <c r="T10" s="17">
        <v>0.44891534351387002</v>
      </c>
      <c r="U10" s="17">
        <v>0.34969677926414</v>
      </c>
      <c r="V10" s="17">
        <v>0.43826847899627303</v>
      </c>
      <c r="W10" s="17">
        <v>0.35055276079029801</v>
      </c>
      <c r="X10" s="17">
        <v>0.394188268072102</v>
      </c>
      <c r="Y10" s="17">
        <v>0.33371304307108102</v>
      </c>
      <c r="Z10" s="17">
        <v>0.446583239064265</v>
      </c>
      <c r="AA10" s="17">
        <v>0.29001319208612403</v>
      </c>
      <c r="AB10" s="17">
        <v>0.33284790161803202</v>
      </c>
      <c r="AC10" s="17">
        <v>0.31382891348210901</v>
      </c>
      <c r="AD10" s="17">
        <v>0.23508775335766399</v>
      </c>
      <c r="AE10" s="17"/>
      <c r="AF10" s="17">
        <v>0.343209052539375</v>
      </c>
      <c r="AG10" s="17">
        <v>0.40489518599291802</v>
      </c>
      <c r="AH10" s="17">
        <v>0.36831442657221403</v>
      </c>
      <c r="AI10" s="17"/>
      <c r="AJ10" s="17">
        <v>0.41619554103855999</v>
      </c>
      <c r="AK10" s="17">
        <v>0.38422252564015003</v>
      </c>
      <c r="AL10" s="17">
        <v>0.53075187969683901</v>
      </c>
      <c r="AM10" s="17"/>
      <c r="AN10" s="17">
        <v>0.28733251386956399</v>
      </c>
      <c r="AO10" s="17">
        <v>0.36067238311730099</v>
      </c>
      <c r="AP10" s="17">
        <v>0.46181240163634901</v>
      </c>
      <c r="AQ10" s="17">
        <v>0.477068593795622</v>
      </c>
      <c r="AR10" s="17">
        <v>0.134975751087624</v>
      </c>
      <c r="AS10" s="17"/>
      <c r="AT10" s="17">
        <v>0.36650664320429299</v>
      </c>
      <c r="AU10" s="17">
        <v>0.46678783676318297</v>
      </c>
      <c r="AV10" s="17"/>
      <c r="AW10" s="17">
        <v>0.43693829483340701</v>
      </c>
      <c r="AX10" s="17">
        <v>0.44478474492137299</v>
      </c>
      <c r="AY10" s="17">
        <v>0.28434992629157801</v>
      </c>
    </row>
    <row r="11" spans="2:51">
      <c r="B11" s="18" t="s">
        <v>135</v>
      </c>
      <c r="C11" s="17">
        <v>0.31098630252235798</v>
      </c>
      <c r="D11" s="17">
        <v>0.26749983868930099</v>
      </c>
      <c r="E11" s="17">
        <v>0.35085861711445898</v>
      </c>
      <c r="F11" s="17"/>
      <c r="G11" s="17">
        <v>0.35099143559191398</v>
      </c>
      <c r="H11" s="17">
        <v>0.237563695315477</v>
      </c>
      <c r="I11" s="17">
        <v>0.32531379653509901</v>
      </c>
      <c r="J11" s="17">
        <v>0.29499162109119598</v>
      </c>
      <c r="K11" s="17">
        <v>0.37362583324180998</v>
      </c>
      <c r="L11" s="17">
        <v>0.311448639689205</v>
      </c>
      <c r="M11" s="17"/>
      <c r="N11" s="17">
        <v>0.245439678334987</v>
      </c>
      <c r="O11" s="17">
        <v>0.301558493902221</v>
      </c>
      <c r="P11" s="17">
        <v>0.324116375576951</v>
      </c>
      <c r="Q11" s="17">
        <v>0.382154721768797</v>
      </c>
      <c r="R11" s="17"/>
      <c r="S11" s="17">
        <v>0.23473416417165299</v>
      </c>
      <c r="T11" s="17">
        <v>0.25776331555305798</v>
      </c>
      <c r="U11" s="17">
        <v>0.39718395014157498</v>
      </c>
      <c r="V11" s="17">
        <v>0.27592273569845199</v>
      </c>
      <c r="W11" s="17">
        <v>0.360431334232654</v>
      </c>
      <c r="X11" s="17">
        <v>0.29167740231995398</v>
      </c>
      <c r="Y11" s="17">
        <v>0.38498269803219998</v>
      </c>
      <c r="Z11" s="17">
        <v>0.21423636558037101</v>
      </c>
      <c r="AA11" s="17">
        <v>0.40867055790627499</v>
      </c>
      <c r="AB11" s="17">
        <v>0.24385715807111599</v>
      </c>
      <c r="AC11" s="17">
        <v>0.349332962092882</v>
      </c>
      <c r="AD11" s="17">
        <v>0.29723317428620699</v>
      </c>
      <c r="AE11" s="17"/>
      <c r="AF11" s="17">
        <v>0.34428210037831503</v>
      </c>
      <c r="AG11" s="17">
        <v>0.28434918430149803</v>
      </c>
      <c r="AH11" s="17">
        <v>0.327498281517481</v>
      </c>
      <c r="AI11" s="17"/>
      <c r="AJ11" s="17">
        <v>0.28878050287328699</v>
      </c>
      <c r="AK11" s="17">
        <v>0.30759083154529099</v>
      </c>
      <c r="AL11" s="17">
        <v>0.20641673714683101</v>
      </c>
      <c r="AM11" s="17"/>
      <c r="AN11" s="17">
        <v>0.38321478930288999</v>
      </c>
      <c r="AO11" s="17">
        <v>0.30375764019172602</v>
      </c>
      <c r="AP11" s="17">
        <v>0.24949510376470499</v>
      </c>
      <c r="AQ11" s="17">
        <v>0.22279251151769899</v>
      </c>
      <c r="AR11" s="17">
        <v>0.28742242973869098</v>
      </c>
      <c r="AS11" s="17"/>
      <c r="AT11" s="17">
        <v>0.31702401971271699</v>
      </c>
      <c r="AU11" s="17">
        <v>0.24081590602533401</v>
      </c>
      <c r="AV11" s="17"/>
      <c r="AW11" s="17">
        <v>0.25277687153258299</v>
      </c>
      <c r="AX11" s="17">
        <v>0.323450006390056</v>
      </c>
      <c r="AY11" s="17">
        <v>0.37302800742355302</v>
      </c>
    </row>
    <row r="12" spans="2:51">
      <c r="B12" s="18" t="s">
        <v>136</v>
      </c>
      <c r="C12" s="17">
        <v>9.8849187693920801E-2</v>
      </c>
      <c r="D12" s="17">
        <v>8.9082865438153594E-2</v>
      </c>
      <c r="E12" s="17">
        <v>0.108922698084956</v>
      </c>
      <c r="F12" s="17"/>
      <c r="G12" s="17">
        <v>0.112160933968371</v>
      </c>
      <c r="H12" s="17">
        <v>0.11708358158790599</v>
      </c>
      <c r="I12" s="17">
        <v>0.116004039872572</v>
      </c>
      <c r="J12" s="17">
        <v>7.4607655871138601E-2</v>
      </c>
      <c r="K12" s="17">
        <v>7.8007645993691796E-2</v>
      </c>
      <c r="L12" s="17">
        <v>9.6622035634375297E-2</v>
      </c>
      <c r="M12" s="17"/>
      <c r="N12" s="17">
        <v>6.2979104745777698E-2</v>
      </c>
      <c r="O12" s="17">
        <v>0.10887114261260999</v>
      </c>
      <c r="P12" s="17">
        <v>0.108578665279829</v>
      </c>
      <c r="Q12" s="17">
        <v>0.122543784007214</v>
      </c>
      <c r="R12" s="17"/>
      <c r="S12" s="17">
        <v>6.5190480982608004E-2</v>
      </c>
      <c r="T12" s="17">
        <v>4.9185722149813899E-2</v>
      </c>
      <c r="U12" s="17">
        <v>4.3522564881472797E-2</v>
      </c>
      <c r="V12" s="17">
        <v>8.1895761208030701E-2</v>
      </c>
      <c r="W12" s="17">
        <v>8.0164815564170905E-2</v>
      </c>
      <c r="X12" s="17">
        <v>8.9059108486462799E-2</v>
      </c>
      <c r="Y12" s="17">
        <v>0.116831647665515</v>
      </c>
      <c r="Z12" s="17">
        <v>0.15659667204000199</v>
      </c>
      <c r="AA12" s="17">
        <v>0.12638747240699699</v>
      </c>
      <c r="AB12" s="17">
        <v>0.16793832126029201</v>
      </c>
      <c r="AC12" s="17">
        <v>0.143862154719062</v>
      </c>
      <c r="AD12" s="17">
        <v>0.18508545791192799</v>
      </c>
      <c r="AE12" s="17"/>
      <c r="AF12" s="17">
        <v>9.6414893266362794E-2</v>
      </c>
      <c r="AG12" s="17">
        <v>9.0597242538026701E-2</v>
      </c>
      <c r="AH12" s="17">
        <v>0.105181626684364</v>
      </c>
      <c r="AI12" s="17"/>
      <c r="AJ12" s="17">
        <v>7.6770658289670099E-2</v>
      </c>
      <c r="AK12" s="17">
        <v>0.117085697382511</v>
      </c>
      <c r="AL12" s="17">
        <v>4.4772886342169603E-2</v>
      </c>
      <c r="AM12" s="17"/>
      <c r="AN12" s="17">
        <v>9.4956452383853501E-2</v>
      </c>
      <c r="AO12" s="17">
        <v>0.100312553515778</v>
      </c>
      <c r="AP12" s="17">
        <v>8.5027692104529706E-2</v>
      </c>
      <c r="AQ12" s="17">
        <v>6.5834127434028097E-2</v>
      </c>
      <c r="AR12" s="17">
        <v>0.16017292844234499</v>
      </c>
      <c r="AS12" s="17"/>
      <c r="AT12" s="17">
        <v>0.10433251908791601</v>
      </c>
      <c r="AU12" s="17">
        <v>4.5482839882570701E-2</v>
      </c>
      <c r="AV12" s="17"/>
      <c r="AW12" s="17">
        <v>6.7801454280117093E-2</v>
      </c>
      <c r="AX12" s="17">
        <v>0.100052170651175</v>
      </c>
      <c r="AY12" s="17">
        <v>0.13348384987204501</v>
      </c>
    </row>
    <row r="13" spans="2:51">
      <c r="B13" s="18" t="s">
        <v>137</v>
      </c>
      <c r="C13" s="17">
        <v>3.8976702313915403E-2</v>
      </c>
      <c r="D13" s="17">
        <v>2.5965200634423698E-2</v>
      </c>
      <c r="E13" s="17">
        <v>5.1688785887243002E-2</v>
      </c>
      <c r="F13" s="17"/>
      <c r="G13" s="17">
        <v>3.7474562606962802E-2</v>
      </c>
      <c r="H13" s="17">
        <v>4.7015081790414803E-2</v>
      </c>
      <c r="I13" s="17">
        <v>4.6390609819471497E-2</v>
      </c>
      <c r="J13" s="17">
        <v>2.99687531751055E-2</v>
      </c>
      <c r="K13" s="17">
        <v>5.6519328462315097E-2</v>
      </c>
      <c r="L13" s="17">
        <v>2.2083643413450399E-2</v>
      </c>
      <c r="M13" s="17"/>
      <c r="N13" s="17">
        <v>3.8061999362795002E-2</v>
      </c>
      <c r="O13" s="17">
        <v>3.3427143614976701E-2</v>
      </c>
      <c r="P13" s="17">
        <v>5.83798829850075E-2</v>
      </c>
      <c r="Q13" s="17">
        <v>2.1389809404323099E-2</v>
      </c>
      <c r="R13" s="17"/>
      <c r="S13" s="17">
        <v>3.9966012933686797E-2</v>
      </c>
      <c r="T13" s="17">
        <v>8.2355634711068604E-2</v>
      </c>
      <c r="U13" s="17">
        <v>6.0898176214109603E-2</v>
      </c>
      <c r="V13" s="17">
        <v>2.3239690510303501E-2</v>
      </c>
      <c r="W13" s="17">
        <v>1.25119962214299E-2</v>
      </c>
      <c r="X13" s="17">
        <v>3.4258017235079499E-2</v>
      </c>
      <c r="Y13" s="17">
        <v>2.9943345744576601E-2</v>
      </c>
      <c r="Z13" s="17">
        <v>8.9839001910530902E-2</v>
      </c>
      <c r="AA13" s="17">
        <v>2.2132941382787898E-2</v>
      </c>
      <c r="AB13" s="17">
        <v>1.04069464238683E-2</v>
      </c>
      <c r="AC13" s="17">
        <v>2.2138653076153501E-2</v>
      </c>
      <c r="AD13" s="17">
        <v>5.21420311356093E-2</v>
      </c>
      <c r="AE13" s="17"/>
      <c r="AF13" s="17">
        <v>5.0606532468848803E-2</v>
      </c>
      <c r="AG13" s="17">
        <v>3.62845495995903E-2</v>
      </c>
      <c r="AH13" s="17">
        <v>1.5524210063515899E-2</v>
      </c>
      <c r="AI13" s="17"/>
      <c r="AJ13" s="17">
        <v>2.0671267492423401E-2</v>
      </c>
      <c r="AK13" s="17">
        <v>2.8490197177642999E-2</v>
      </c>
      <c r="AL13" s="17">
        <v>5.9807499546371802E-2</v>
      </c>
      <c r="AM13" s="17"/>
      <c r="AN13" s="17">
        <v>2.4386980450767901E-2</v>
      </c>
      <c r="AO13" s="17">
        <v>4.9734633093153E-2</v>
      </c>
      <c r="AP13" s="17">
        <v>2.9740844202284799E-2</v>
      </c>
      <c r="AQ13" s="17">
        <v>4.3515197780784803E-2</v>
      </c>
      <c r="AR13" s="17">
        <v>0</v>
      </c>
      <c r="AS13" s="17"/>
      <c r="AT13" s="17">
        <v>4.0375889905723501E-2</v>
      </c>
      <c r="AU13" s="17">
        <v>2.63960465748596E-2</v>
      </c>
      <c r="AV13" s="17"/>
      <c r="AW13" s="17">
        <v>3.2955746217954503E-2</v>
      </c>
      <c r="AX13" s="17">
        <v>9.0336687993336998E-3</v>
      </c>
      <c r="AY13" s="17">
        <v>5.4244036831724303E-2</v>
      </c>
    </row>
    <row r="14" spans="2:51">
      <c r="B14" s="18" t="s">
        <v>119</v>
      </c>
      <c r="C14" s="17">
        <v>6.4336061976049602E-2</v>
      </c>
      <c r="D14" s="17">
        <v>4.85926280565942E-2</v>
      </c>
      <c r="E14" s="17">
        <v>7.9848491113543502E-2</v>
      </c>
      <c r="F14" s="17"/>
      <c r="G14" s="17">
        <v>6.9347675466107803E-2</v>
      </c>
      <c r="H14" s="17">
        <v>5.6296192723814198E-2</v>
      </c>
      <c r="I14" s="17">
        <v>9.7740490103247202E-2</v>
      </c>
      <c r="J14" s="17">
        <v>7.6513281018230503E-2</v>
      </c>
      <c r="K14" s="17">
        <v>7.2885488763095502E-2</v>
      </c>
      <c r="L14" s="17">
        <v>3.1737854430672501E-2</v>
      </c>
      <c r="M14" s="17"/>
      <c r="N14" s="17">
        <v>4.2293892755577697E-2</v>
      </c>
      <c r="O14" s="17">
        <v>8.0866059996552803E-2</v>
      </c>
      <c r="P14" s="17">
        <v>6.1795975998015402E-2</v>
      </c>
      <c r="Q14" s="17">
        <v>7.7786800608328793E-2</v>
      </c>
      <c r="R14" s="17"/>
      <c r="S14" s="17">
        <v>3.4158332068717601E-2</v>
      </c>
      <c r="T14" s="17">
        <v>7.9400656891845098E-2</v>
      </c>
      <c r="U14" s="17">
        <v>5.4756725241980699E-2</v>
      </c>
      <c r="V14" s="17">
        <v>4.3232943585212499E-2</v>
      </c>
      <c r="W14" s="17">
        <v>8.9458472751086496E-2</v>
      </c>
      <c r="X14" s="17">
        <v>8.92232261212976E-2</v>
      </c>
      <c r="Y14" s="17">
        <v>3.4812094051956198E-2</v>
      </c>
      <c r="Z14" s="17">
        <v>2.7575239284296602E-2</v>
      </c>
      <c r="AA14" s="17">
        <v>6.0804701724845103E-2</v>
      </c>
      <c r="AB14" s="17">
        <v>9.83004102748396E-2</v>
      </c>
      <c r="AC14" s="17">
        <v>5.5882805781901898E-2</v>
      </c>
      <c r="AD14" s="17">
        <v>0.117092636664163</v>
      </c>
      <c r="AE14" s="17"/>
      <c r="AF14" s="17">
        <v>4.9617216169196898E-2</v>
      </c>
      <c r="AG14" s="17">
        <v>5.9236077215619902E-2</v>
      </c>
      <c r="AH14" s="17">
        <v>0.101076932935956</v>
      </c>
      <c r="AI14" s="17"/>
      <c r="AJ14" s="17">
        <v>3.4594931222577098E-2</v>
      </c>
      <c r="AK14" s="17">
        <v>5.0791299961814702E-2</v>
      </c>
      <c r="AL14" s="17">
        <v>6.29650116194507E-2</v>
      </c>
      <c r="AM14" s="17"/>
      <c r="AN14" s="17">
        <v>0.112820305119359</v>
      </c>
      <c r="AO14" s="17">
        <v>7.0611030838357902E-2</v>
      </c>
      <c r="AP14" s="17">
        <v>5.6869965667001997E-2</v>
      </c>
      <c r="AQ14" s="17">
        <v>1.88868804231054E-2</v>
      </c>
      <c r="AR14" s="17">
        <v>6.8748714541944297E-2</v>
      </c>
      <c r="AS14" s="17"/>
      <c r="AT14" s="17">
        <v>6.2179533632271897E-2</v>
      </c>
      <c r="AU14" s="17">
        <v>8.3597537188259394E-2</v>
      </c>
      <c r="AV14" s="17"/>
      <c r="AW14" s="17">
        <v>5.2605375298636597E-2</v>
      </c>
      <c r="AX14" s="17">
        <v>2.92840061999315E-2</v>
      </c>
      <c r="AY14" s="17">
        <v>8.7483152884272899E-2</v>
      </c>
    </row>
    <row r="15" spans="2:51">
      <c r="B15" s="18" t="s">
        <v>138</v>
      </c>
      <c r="C15" s="21">
        <v>0.48685174549375598</v>
      </c>
      <c r="D15" s="21">
        <v>0.56885946718152702</v>
      </c>
      <c r="E15" s="21">
        <v>0.408681407799799</v>
      </c>
      <c r="F15" s="21"/>
      <c r="G15" s="21">
        <v>0.430025392366644</v>
      </c>
      <c r="H15" s="21">
        <v>0.54204144858238801</v>
      </c>
      <c r="I15" s="21">
        <v>0.41455106366960998</v>
      </c>
      <c r="J15" s="21">
        <v>0.52391868884433002</v>
      </c>
      <c r="K15" s="21">
        <v>0.41896170353908802</v>
      </c>
      <c r="L15" s="21">
        <v>0.53810782683229696</v>
      </c>
      <c r="M15" s="21"/>
      <c r="N15" s="21">
        <v>0.611225324800863</v>
      </c>
      <c r="O15" s="21">
        <v>0.47527715987364</v>
      </c>
      <c r="P15" s="21">
        <v>0.44712910016019702</v>
      </c>
      <c r="Q15" s="21">
        <v>0.39612488421133701</v>
      </c>
      <c r="R15" s="21"/>
      <c r="S15" s="21">
        <v>0.62595100984333396</v>
      </c>
      <c r="T15" s="21">
        <v>0.53129467069421499</v>
      </c>
      <c r="U15" s="21">
        <v>0.443638583520862</v>
      </c>
      <c r="V15" s="21">
        <v>0.575708868998001</v>
      </c>
      <c r="W15" s="21">
        <v>0.45743338123065902</v>
      </c>
      <c r="X15" s="21">
        <v>0.49578224583720598</v>
      </c>
      <c r="Y15" s="21">
        <v>0.43343021450575198</v>
      </c>
      <c r="Z15" s="21">
        <v>0.51175272118479997</v>
      </c>
      <c r="AA15" s="21">
        <v>0.382004326579095</v>
      </c>
      <c r="AB15" s="21">
        <v>0.47949716396988401</v>
      </c>
      <c r="AC15" s="21">
        <v>0.428783424330001</v>
      </c>
      <c r="AD15" s="21">
        <v>0.34844670000209299</v>
      </c>
      <c r="AE15" s="21"/>
      <c r="AF15" s="21">
        <v>0.45907925771727598</v>
      </c>
      <c r="AG15" s="21">
        <v>0.52953294634526604</v>
      </c>
      <c r="AH15" s="21">
        <v>0.45071894879868402</v>
      </c>
      <c r="AI15" s="21"/>
      <c r="AJ15" s="21">
        <v>0.57918264012204201</v>
      </c>
      <c r="AK15" s="21">
        <v>0.49604197393274002</v>
      </c>
      <c r="AL15" s="21">
        <v>0.62603786534517702</v>
      </c>
      <c r="AM15" s="21"/>
      <c r="AN15" s="21">
        <v>0.38462147274313002</v>
      </c>
      <c r="AO15" s="21">
        <v>0.47558414236098501</v>
      </c>
      <c r="AP15" s="21">
        <v>0.57886639426147801</v>
      </c>
      <c r="AQ15" s="21">
        <v>0.64897128284438199</v>
      </c>
      <c r="AR15" s="21">
        <v>0.48365592727702</v>
      </c>
      <c r="AS15" s="21"/>
      <c r="AT15" s="21">
        <v>0.47608803766137198</v>
      </c>
      <c r="AU15" s="21">
        <v>0.60370767032897599</v>
      </c>
      <c r="AV15" s="21"/>
      <c r="AW15" s="21">
        <v>0.59386055267070903</v>
      </c>
      <c r="AX15" s="21">
        <v>0.53818014795950297</v>
      </c>
      <c r="AY15" s="21">
        <v>0.35176095298840498</v>
      </c>
    </row>
    <row r="16" spans="2:51">
      <c r="B16" s="18" t="s">
        <v>139</v>
      </c>
      <c r="C16" s="21">
        <v>0.13782589000783599</v>
      </c>
      <c r="D16" s="21">
        <v>0.115048066072577</v>
      </c>
      <c r="E16" s="21">
        <v>0.16061148397219899</v>
      </c>
      <c r="F16" s="21"/>
      <c r="G16" s="21">
        <v>0.14963549657533301</v>
      </c>
      <c r="H16" s="21">
        <v>0.16409866337832099</v>
      </c>
      <c r="I16" s="21">
        <v>0.16239464969204301</v>
      </c>
      <c r="J16" s="21">
        <v>0.104576409046244</v>
      </c>
      <c r="K16" s="21">
        <v>0.134526974456007</v>
      </c>
      <c r="L16" s="21">
        <v>0.118705679047826</v>
      </c>
      <c r="M16" s="21"/>
      <c r="N16" s="21">
        <v>0.101041104108573</v>
      </c>
      <c r="O16" s="21">
        <v>0.142298286227587</v>
      </c>
      <c r="P16" s="21">
        <v>0.166958548264836</v>
      </c>
      <c r="Q16" s="21">
        <v>0.143933593411537</v>
      </c>
      <c r="R16" s="21"/>
      <c r="S16" s="21">
        <v>0.105156493916295</v>
      </c>
      <c r="T16" s="21">
        <v>0.131541356860883</v>
      </c>
      <c r="U16" s="21">
        <v>0.104420741095582</v>
      </c>
      <c r="V16" s="21">
        <v>0.10513545171833399</v>
      </c>
      <c r="W16" s="21">
        <v>9.2676811785600804E-2</v>
      </c>
      <c r="X16" s="21">
        <v>0.12331712572154201</v>
      </c>
      <c r="Y16" s="21">
        <v>0.14677499341009201</v>
      </c>
      <c r="Z16" s="21">
        <v>0.24643567395053301</v>
      </c>
      <c r="AA16" s="21">
        <v>0.14852041378978501</v>
      </c>
      <c r="AB16" s="21">
        <v>0.17834526768416101</v>
      </c>
      <c r="AC16" s="21">
        <v>0.166000807795216</v>
      </c>
      <c r="AD16" s="21">
        <v>0.23722748904753699</v>
      </c>
      <c r="AE16" s="21"/>
      <c r="AF16" s="21">
        <v>0.14702142573521201</v>
      </c>
      <c r="AG16" s="21">
        <v>0.12688179213761699</v>
      </c>
      <c r="AH16" s="21">
        <v>0.12070583674788</v>
      </c>
      <c r="AI16" s="21"/>
      <c r="AJ16" s="21">
        <v>9.7441925782093403E-2</v>
      </c>
      <c r="AK16" s="21">
        <v>0.14557589456015399</v>
      </c>
      <c r="AL16" s="21">
        <v>0.104580385888541</v>
      </c>
      <c r="AM16" s="21"/>
      <c r="AN16" s="21">
        <v>0.119343432834621</v>
      </c>
      <c r="AO16" s="21">
        <v>0.15004718660893099</v>
      </c>
      <c r="AP16" s="21">
        <v>0.11476853630681499</v>
      </c>
      <c r="AQ16" s="21">
        <v>0.109349325214813</v>
      </c>
      <c r="AR16" s="21">
        <v>0.16017292844234499</v>
      </c>
      <c r="AS16" s="21"/>
      <c r="AT16" s="21">
        <v>0.14470840899363899</v>
      </c>
      <c r="AU16" s="21">
        <v>7.1878886457430305E-2</v>
      </c>
      <c r="AV16" s="21"/>
      <c r="AW16" s="21">
        <v>0.10075720049807201</v>
      </c>
      <c r="AX16" s="21">
        <v>0.109085839450509</v>
      </c>
      <c r="AY16" s="21">
        <v>0.187727886703769</v>
      </c>
    </row>
    <row r="17" spans="2:51">
      <c r="B17" s="18" t="s">
        <v>140</v>
      </c>
      <c r="C17" s="22">
        <v>0.34902585548592002</v>
      </c>
      <c r="D17" s="22">
        <v>0.45381140110895002</v>
      </c>
      <c r="E17" s="22">
        <v>0.24806992382759999</v>
      </c>
      <c r="F17" s="22"/>
      <c r="G17" s="22">
        <v>0.28038989579131102</v>
      </c>
      <c r="H17" s="22">
        <v>0.37794278520406699</v>
      </c>
      <c r="I17" s="22">
        <v>0.252156413977567</v>
      </c>
      <c r="J17" s="22">
        <v>0.41934227979808603</v>
      </c>
      <c r="K17" s="22">
        <v>0.28443472908308098</v>
      </c>
      <c r="L17" s="22">
        <v>0.41940214778447199</v>
      </c>
      <c r="M17" s="22"/>
      <c r="N17" s="22">
        <v>0.51018422069228997</v>
      </c>
      <c r="O17" s="22">
        <v>0.332978873646053</v>
      </c>
      <c r="P17" s="22">
        <v>0.280170551895361</v>
      </c>
      <c r="Q17" s="22">
        <v>0.25219129079980002</v>
      </c>
      <c r="R17" s="22"/>
      <c r="S17" s="22">
        <v>0.52079451592703996</v>
      </c>
      <c r="T17" s="22">
        <v>0.39975331383333201</v>
      </c>
      <c r="U17" s="22">
        <v>0.33921784242528003</v>
      </c>
      <c r="V17" s="22">
        <v>0.47057341727966701</v>
      </c>
      <c r="W17" s="22">
        <v>0.36475656944505802</v>
      </c>
      <c r="X17" s="22">
        <v>0.37246512011566302</v>
      </c>
      <c r="Y17" s="22">
        <v>0.28665522109566</v>
      </c>
      <c r="Z17" s="22">
        <v>0.26531704723426602</v>
      </c>
      <c r="AA17" s="22">
        <v>0.23348391278930999</v>
      </c>
      <c r="AB17" s="22">
        <v>0.30115189628572298</v>
      </c>
      <c r="AC17" s="22">
        <v>0.26278261653478502</v>
      </c>
      <c r="AD17" s="22">
        <v>0.111219210954556</v>
      </c>
      <c r="AE17" s="22"/>
      <c r="AF17" s="22">
        <v>0.31205783198206399</v>
      </c>
      <c r="AG17" s="22">
        <v>0.40265115420764902</v>
      </c>
      <c r="AH17" s="22">
        <v>0.33001311205080402</v>
      </c>
      <c r="AI17" s="22"/>
      <c r="AJ17" s="22">
        <v>0.48174071433994903</v>
      </c>
      <c r="AK17" s="22">
        <v>0.350466079372586</v>
      </c>
      <c r="AL17" s="22">
        <v>0.52145747945663501</v>
      </c>
      <c r="AM17" s="22"/>
      <c r="AN17" s="22">
        <v>0.26527803990850801</v>
      </c>
      <c r="AO17" s="22">
        <v>0.32553695575205499</v>
      </c>
      <c r="AP17" s="22">
        <v>0.46409785795466402</v>
      </c>
      <c r="AQ17" s="22">
        <v>0.53962195762956899</v>
      </c>
      <c r="AR17" s="22">
        <v>0.32348299883467502</v>
      </c>
      <c r="AS17" s="22"/>
      <c r="AT17" s="22">
        <v>0.33137962866773302</v>
      </c>
      <c r="AU17" s="22">
        <v>0.53182878387154597</v>
      </c>
      <c r="AV17" s="22"/>
      <c r="AW17" s="22">
        <v>0.49310335217263701</v>
      </c>
      <c r="AX17" s="22">
        <v>0.42909430850899399</v>
      </c>
      <c r="AY17" s="22">
        <v>0.16403306628463599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1036</v>
      </c>
      <c r="D7" s="10">
        <v>491</v>
      </c>
      <c r="E7" s="10">
        <v>541</v>
      </c>
      <c r="F7" s="10"/>
      <c r="G7" s="10">
        <v>103</v>
      </c>
      <c r="H7" s="10">
        <v>162</v>
      </c>
      <c r="I7" s="10">
        <v>140</v>
      </c>
      <c r="J7" s="10">
        <v>172</v>
      </c>
      <c r="K7" s="10">
        <v>199</v>
      </c>
      <c r="L7" s="10">
        <v>260</v>
      </c>
      <c r="M7" s="10"/>
      <c r="N7" s="10">
        <v>306</v>
      </c>
      <c r="O7" s="10">
        <v>293</v>
      </c>
      <c r="P7" s="10">
        <v>201</v>
      </c>
      <c r="Q7" s="10">
        <v>223</v>
      </c>
      <c r="R7" s="10"/>
      <c r="S7" s="10">
        <v>103</v>
      </c>
      <c r="T7" s="10">
        <v>150</v>
      </c>
      <c r="U7" s="10">
        <v>97</v>
      </c>
      <c r="V7" s="10">
        <v>92</v>
      </c>
      <c r="W7" s="10">
        <v>83</v>
      </c>
      <c r="X7" s="10">
        <v>70</v>
      </c>
      <c r="Y7" s="10">
        <v>84</v>
      </c>
      <c r="Z7" s="10">
        <v>42</v>
      </c>
      <c r="AA7" s="10">
        <v>127</v>
      </c>
      <c r="AB7" s="10">
        <v>90</v>
      </c>
      <c r="AC7" s="10">
        <v>60</v>
      </c>
      <c r="AD7" s="10">
        <v>38</v>
      </c>
      <c r="AE7" s="10"/>
      <c r="AF7" s="10">
        <v>403</v>
      </c>
      <c r="AG7" s="10">
        <v>457</v>
      </c>
      <c r="AH7" s="10">
        <v>123</v>
      </c>
      <c r="AI7" s="10"/>
      <c r="AJ7" s="10">
        <v>246</v>
      </c>
      <c r="AK7" s="10">
        <v>316</v>
      </c>
      <c r="AL7" s="10">
        <v>95</v>
      </c>
      <c r="AM7" s="10"/>
      <c r="AN7" s="10">
        <v>206</v>
      </c>
      <c r="AO7" s="10">
        <v>172</v>
      </c>
      <c r="AP7" s="10">
        <v>249</v>
      </c>
      <c r="AQ7" s="10">
        <v>101</v>
      </c>
      <c r="AR7" s="10">
        <v>13</v>
      </c>
      <c r="AS7" s="10"/>
      <c r="AT7" s="10">
        <v>955</v>
      </c>
      <c r="AU7" s="10">
        <v>75</v>
      </c>
      <c r="AV7" s="10"/>
      <c r="AW7" s="10">
        <v>505</v>
      </c>
      <c r="AX7" s="10">
        <v>113</v>
      </c>
      <c r="AY7" s="10">
        <v>418</v>
      </c>
    </row>
    <row r="8" spans="2:51" ht="30" customHeight="1">
      <c r="B8" s="11" t="s">
        <v>112</v>
      </c>
      <c r="C8" s="11">
        <v>1039</v>
      </c>
      <c r="D8" s="11">
        <v>505</v>
      </c>
      <c r="E8" s="11">
        <v>529</v>
      </c>
      <c r="F8" s="11"/>
      <c r="G8" s="11">
        <v>121</v>
      </c>
      <c r="H8" s="11">
        <v>200</v>
      </c>
      <c r="I8" s="11">
        <v>155</v>
      </c>
      <c r="J8" s="11">
        <v>166</v>
      </c>
      <c r="K8" s="11">
        <v>163</v>
      </c>
      <c r="L8" s="11">
        <v>233</v>
      </c>
      <c r="M8" s="11"/>
      <c r="N8" s="11">
        <v>284</v>
      </c>
      <c r="O8" s="11">
        <v>269</v>
      </c>
      <c r="P8" s="11">
        <v>232</v>
      </c>
      <c r="Q8" s="11">
        <v>241</v>
      </c>
      <c r="R8" s="11"/>
      <c r="S8" s="11">
        <v>121</v>
      </c>
      <c r="T8" s="11">
        <v>140</v>
      </c>
      <c r="U8" s="11">
        <v>87</v>
      </c>
      <c r="V8" s="11">
        <v>98</v>
      </c>
      <c r="W8" s="11">
        <v>80</v>
      </c>
      <c r="X8" s="11">
        <v>74</v>
      </c>
      <c r="Y8" s="11">
        <v>79</v>
      </c>
      <c r="Z8" s="11">
        <v>38</v>
      </c>
      <c r="AA8" s="11">
        <v>127</v>
      </c>
      <c r="AB8" s="11">
        <v>93</v>
      </c>
      <c r="AC8" s="11">
        <v>61</v>
      </c>
      <c r="AD8" s="11">
        <v>40</v>
      </c>
      <c r="AE8" s="11"/>
      <c r="AF8" s="11">
        <v>385</v>
      </c>
      <c r="AG8" s="11">
        <v>460</v>
      </c>
      <c r="AH8" s="11">
        <v>133</v>
      </c>
      <c r="AI8" s="11"/>
      <c r="AJ8" s="11">
        <v>233</v>
      </c>
      <c r="AK8" s="11">
        <v>332</v>
      </c>
      <c r="AL8" s="11">
        <v>93</v>
      </c>
      <c r="AM8" s="11"/>
      <c r="AN8" s="11">
        <v>204</v>
      </c>
      <c r="AO8" s="11">
        <v>181</v>
      </c>
      <c r="AP8" s="11">
        <v>251</v>
      </c>
      <c r="AQ8" s="11">
        <v>103</v>
      </c>
      <c r="AR8" s="11">
        <v>12</v>
      </c>
      <c r="AS8" s="11"/>
      <c r="AT8" s="11">
        <v>947</v>
      </c>
      <c r="AU8" s="11">
        <v>85</v>
      </c>
      <c r="AV8" s="11"/>
      <c r="AW8" s="11">
        <v>486</v>
      </c>
      <c r="AX8" s="11">
        <v>122</v>
      </c>
      <c r="AY8" s="11">
        <v>431</v>
      </c>
    </row>
    <row r="9" spans="2:51">
      <c r="B9" s="18" t="s">
        <v>133</v>
      </c>
      <c r="C9" s="17">
        <v>0.124740838354577</v>
      </c>
      <c r="D9" s="17">
        <v>0.14751586245707701</v>
      </c>
      <c r="E9" s="17">
        <v>0.10396480703984</v>
      </c>
      <c r="F9" s="17"/>
      <c r="G9" s="17">
        <v>0.12555439611115499</v>
      </c>
      <c r="H9" s="17">
        <v>0.15892914122421001</v>
      </c>
      <c r="I9" s="17">
        <v>0.119971685687194</v>
      </c>
      <c r="J9" s="17">
        <v>0.108460891851156</v>
      </c>
      <c r="K9" s="17">
        <v>0.135096221663359</v>
      </c>
      <c r="L9" s="17">
        <v>0.102476344258129</v>
      </c>
      <c r="M9" s="17"/>
      <c r="N9" s="17">
        <v>0.14402817662519701</v>
      </c>
      <c r="O9" s="17">
        <v>0.114861104685602</v>
      </c>
      <c r="P9" s="17">
        <v>0.119560675187717</v>
      </c>
      <c r="Q9" s="17">
        <v>0.121158703982138</v>
      </c>
      <c r="R9" s="17"/>
      <c r="S9" s="17">
        <v>0.19463090089822799</v>
      </c>
      <c r="T9" s="17">
        <v>0.1040779207936</v>
      </c>
      <c r="U9" s="17">
        <v>5.9184168555768801E-2</v>
      </c>
      <c r="V9" s="17">
        <v>9.1639346270529401E-2</v>
      </c>
      <c r="W9" s="17">
        <v>0.175899888348031</v>
      </c>
      <c r="X9" s="17">
        <v>0.153234929199037</v>
      </c>
      <c r="Y9" s="17">
        <v>0.128117214347271</v>
      </c>
      <c r="Z9" s="17">
        <v>9.5792311051999396E-2</v>
      </c>
      <c r="AA9" s="17">
        <v>0.14556957816364499</v>
      </c>
      <c r="AB9" s="17">
        <v>7.4366710032483005E-2</v>
      </c>
      <c r="AC9" s="17">
        <v>0.144296825415656</v>
      </c>
      <c r="AD9" s="17">
        <v>9.5888344788953098E-2</v>
      </c>
      <c r="AE9" s="17"/>
      <c r="AF9" s="17">
        <v>0.13246091231273499</v>
      </c>
      <c r="AG9" s="17">
        <v>0.12797086418251999</v>
      </c>
      <c r="AH9" s="17">
        <v>0.11986471362256</v>
      </c>
      <c r="AI9" s="17"/>
      <c r="AJ9" s="17">
        <v>0.17045872630471101</v>
      </c>
      <c r="AK9" s="17">
        <v>0.142846965025827</v>
      </c>
      <c r="AL9" s="17">
        <v>0.15956396438593701</v>
      </c>
      <c r="AM9" s="17"/>
      <c r="AN9" s="17">
        <v>0.111731410456129</v>
      </c>
      <c r="AO9" s="17">
        <v>0.14591453501548901</v>
      </c>
      <c r="AP9" s="17">
        <v>0.115258713610397</v>
      </c>
      <c r="AQ9" s="17">
        <v>0.20691102100220099</v>
      </c>
      <c r="AR9" s="17">
        <v>0.147681675312688</v>
      </c>
      <c r="AS9" s="17"/>
      <c r="AT9" s="17">
        <v>0.118084034287096</v>
      </c>
      <c r="AU9" s="17">
        <v>0.207979887935095</v>
      </c>
      <c r="AV9" s="17"/>
      <c r="AW9" s="17">
        <v>0.15044250230067899</v>
      </c>
      <c r="AX9" s="17">
        <v>0.131415670281815</v>
      </c>
      <c r="AY9" s="17">
        <v>9.3896307439496798E-2</v>
      </c>
    </row>
    <row r="10" spans="2:51">
      <c r="B10" s="18" t="s">
        <v>134</v>
      </c>
      <c r="C10" s="17">
        <v>0.36379811472705897</v>
      </c>
      <c r="D10" s="17">
        <v>0.37895942527600901</v>
      </c>
      <c r="E10" s="17">
        <v>0.34617036483471803</v>
      </c>
      <c r="F10" s="17"/>
      <c r="G10" s="17">
        <v>0.30093645327733798</v>
      </c>
      <c r="H10" s="17">
        <v>0.40297869074562498</v>
      </c>
      <c r="I10" s="17">
        <v>0.30214413128074902</v>
      </c>
      <c r="J10" s="17">
        <v>0.39746295163051498</v>
      </c>
      <c r="K10" s="17">
        <v>0.32760352219935301</v>
      </c>
      <c r="L10" s="17">
        <v>0.40517158175704698</v>
      </c>
      <c r="M10" s="17"/>
      <c r="N10" s="17">
        <v>0.46022850056271303</v>
      </c>
      <c r="O10" s="17">
        <v>0.31673125170294802</v>
      </c>
      <c r="P10" s="17">
        <v>0.34441869418177601</v>
      </c>
      <c r="Q10" s="17">
        <v>0.30846456895324398</v>
      </c>
      <c r="R10" s="17"/>
      <c r="S10" s="17">
        <v>0.40042500758541499</v>
      </c>
      <c r="T10" s="17">
        <v>0.38696308685019198</v>
      </c>
      <c r="U10" s="17">
        <v>0.39336605331420199</v>
      </c>
      <c r="V10" s="17">
        <v>0.42860407623150698</v>
      </c>
      <c r="W10" s="17">
        <v>0.301271321207431</v>
      </c>
      <c r="X10" s="17">
        <v>0.37061472684451802</v>
      </c>
      <c r="Y10" s="17">
        <v>0.38958666580934098</v>
      </c>
      <c r="Z10" s="17">
        <v>0.18680157661239699</v>
      </c>
      <c r="AA10" s="17">
        <v>0.308462982349818</v>
      </c>
      <c r="AB10" s="17">
        <v>0.40477344840992702</v>
      </c>
      <c r="AC10" s="17">
        <v>0.37735902871217603</v>
      </c>
      <c r="AD10" s="17">
        <v>0.23889127431747401</v>
      </c>
      <c r="AE10" s="17"/>
      <c r="AF10" s="17">
        <v>0.32303031695160001</v>
      </c>
      <c r="AG10" s="17">
        <v>0.41260810563379802</v>
      </c>
      <c r="AH10" s="17">
        <v>0.32354010325189902</v>
      </c>
      <c r="AI10" s="17"/>
      <c r="AJ10" s="17">
        <v>0.35374615376806101</v>
      </c>
      <c r="AK10" s="17">
        <v>0.37960235264734499</v>
      </c>
      <c r="AL10" s="17">
        <v>0.49255549679434801</v>
      </c>
      <c r="AM10" s="17"/>
      <c r="AN10" s="17">
        <v>0.29143806379060899</v>
      </c>
      <c r="AO10" s="17">
        <v>0.29977485087917899</v>
      </c>
      <c r="AP10" s="17">
        <v>0.42215584721309402</v>
      </c>
      <c r="AQ10" s="17">
        <v>0.40270749280539397</v>
      </c>
      <c r="AR10" s="17">
        <v>0.52421805969395097</v>
      </c>
      <c r="AS10" s="17"/>
      <c r="AT10" s="17">
        <v>0.36493329768673899</v>
      </c>
      <c r="AU10" s="17">
        <v>0.35497514868372099</v>
      </c>
      <c r="AV10" s="17"/>
      <c r="AW10" s="17">
        <v>0.423688644005842</v>
      </c>
      <c r="AX10" s="17">
        <v>0.40478679158803199</v>
      </c>
      <c r="AY10" s="17">
        <v>0.284716340329288</v>
      </c>
    </row>
    <row r="11" spans="2:51">
      <c r="B11" s="18" t="s">
        <v>135</v>
      </c>
      <c r="C11" s="17">
        <v>0.27120093247530302</v>
      </c>
      <c r="D11" s="17">
        <v>0.29129353676738601</v>
      </c>
      <c r="E11" s="17">
        <v>0.25410362350505999</v>
      </c>
      <c r="F11" s="17"/>
      <c r="G11" s="17">
        <v>0.269497856563854</v>
      </c>
      <c r="H11" s="17">
        <v>0.22128151541781099</v>
      </c>
      <c r="I11" s="17">
        <v>0.30846339225978098</v>
      </c>
      <c r="J11" s="17">
        <v>0.26110388490226999</v>
      </c>
      <c r="K11" s="17">
        <v>0.28458212818585599</v>
      </c>
      <c r="L11" s="17">
        <v>0.28802311885891901</v>
      </c>
      <c r="M11" s="17"/>
      <c r="N11" s="17">
        <v>0.220612408264209</v>
      </c>
      <c r="O11" s="17">
        <v>0.28638393376210902</v>
      </c>
      <c r="P11" s="17">
        <v>0.29077955112922799</v>
      </c>
      <c r="Q11" s="17">
        <v>0.30987878975639199</v>
      </c>
      <c r="R11" s="17"/>
      <c r="S11" s="17">
        <v>0.19093395194347601</v>
      </c>
      <c r="T11" s="17">
        <v>0.268965774300231</v>
      </c>
      <c r="U11" s="17">
        <v>0.32745598365564599</v>
      </c>
      <c r="V11" s="17">
        <v>0.33097240248156801</v>
      </c>
      <c r="W11" s="17">
        <v>0.220453634028523</v>
      </c>
      <c r="X11" s="17">
        <v>0.19624247774537501</v>
      </c>
      <c r="Y11" s="17">
        <v>0.24067371305207499</v>
      </c>
      <c r="Z11" s="17">
        <v>0.37066484291930701</v>
      </c>
      <c r="AA11" s="17">
        <v>0.31934685264038098</v>
      </c>
      <c r="AB11" s="17">
        <v>0.29898689020406299</v>
      </c>
      <c r="AC11" s="17">
        <v>0.26600841828777799</v>
      </c>
      <c r="AD11" s="17">
        <v>0.249831739662706</v>
      </c>
      <c r="AE11" s="17"/>
      <c r="AF11" s="17">
        <v>0.29106036427703602</v>
      </c>
      <c r="AG11" s="17">
        <v>0.252339402127225</v>
      </c>
      <c r="AH11" s="17">
        <v>0.304389985030875</v>
      </c>
      <c r="AI11" s="17"/>
      <c r="AJ11" s="17">
        <v>0.29936102142623999</v>
      </c>
      <c r="AK11" s="17">
        <v>0.26051034283663099</v>
      </c>
      <c r="AL11" s="17">
        <v>0.19539731953812201</v>
      </c>
      <c r="AM11" s="17"/>
      <c r="AN11" s="17">
        <v>0.30331628525869903</v>
      </c>
      <c r="AO11" s="17">
        <v>0.28075566854582501</v>
      </c>
      <c r="AP11" s="17">
        <v>0.26960315558103898</v>
      </c>
      <c r="AQ11" s="17">
        <v>0.249105989414244</v>
      </c>
      <c r="AR11" s="17">
        <v>0.18277587338964399</v>
      </c>
      <c r="AS11" s="17"/>
      <c r="AT11" s="17">
        <v>0.27164565095925902</v>
      </c>
      <c r="AU11" s="17">
        <v>0.24595694647337801</v>
      </c>
      <c r="AV11" s="17"/>
      <c r="AW11" s="17">
        <v>0.23592571944983801</v>
      </c>
      <c r="AX11" s="17">
        <v>0.26967065032429099</v>
      </c>
      <c r="AY11" s="17">
        <v>0.311372386579991</v>
      </c>
    </row>
    <row r="12" spans="2:51">
      <c r="B12" s="18" t="s">
        <v>136</v>
      </c>
      <c r="C12" s="17">
        <v>0.12343875064454</v>
      </c>
      <c r="D12" s="17">
        <v>9.4154502040956101E-2</v>
      </c>
      <c r="E12" s="17">
        <v>0.15062185197722999</v>
      </c>
      <c r="F12" s="17"/>
      <c r="G12" s="17">
        <v>0.148507922646197</v>
      </c>
      <c r="H12" s="17">
        <v>9.9234158151906601E-2</v>
      </c>
      <c r="I12" s="17">
        <v>0.120421065346092</v>
      </c>
      <c r="J12" s="17">
        <v>0.112551841085228</v>
      </c>
      <c r="K12" s="17">
        <v>0.118238125171509</v>
      </c>
      <c r="L12" s="17">
        <v>0.14460484262828499</v>
      </c>
      <c r="M12" s="17"/>
      <c r="N12" s="17">
        <v>9.4830317054256194E-2</v>
      </c>
      <c r="O12" s="17">
        <v>0.13642523578933699</v>
      </c>
      <c r="P12" s="17">
        <v>0.105500542112465</v>
      </c>
      <c r="Q12" s="17">
        <v>0.16665989169071199</v>
      </c>
      <c r="R12" s="17"/>
      <c r="S12" s="17">
        <v>0.105542327429216</v>
      </c>
      <c r="T12" s="17">
        <v>0.11316148431069301</v>
      </c>
      <c r="U12" s="17">
        <v>7.8340365521388303E-2</v>
      </c>
      <c r="V12" s="17">
        <v>4.2012595328831899E-2</v>
      </c>
      <c r="W12" s="17">
        <v>0.15246777069147999</v>
      </c>
      <c r="X12" s="17">
        <v>0.165681394091971</v>
      </c>
      <c r="Y12" s="17">
        <v>0.14049047982316401</v>
      </c>
      <c r="Z12" s="17">
        <v>0.198701095994298</v>
      </c>
      <c r="AA12" s="17">
        <v>0.121627619513451</v>
      </c>
      <c r="AB12" s="17">
        <v>0.123098000819592</v>
      </c>
      <c r="AC12" s="17">
        <v>0.15423793356552501</v>
      </c>
      <c r="AD12" s="17">
        <v>0.22908551132351601</v>
      </c>
      <c r="AE12" s="17"/>
      <c r="AF12" s="17">
        <v>0.145512663049055</v>
      </c>
      <c r="AG12" s="17">
        <v>0.110283802130884</v>
      </c>
      <c r="AH12" s="17">
        <v>7.5456666429550401E-2</v>
      </c>
      <c r="AI12" s="17"/>
      <c r="AJ12" s="17">
        <v>9.7629759074548503E-2</v>
      </c>
      <c r="AK12" s="17">
        <v>0.132198003123182</v>
      </c>
      <c r="AL12" s="17">
        <v>5.7945195520707697E-2</v>
      </c>
      <c r="AM12" s="17"/>
      <c r="AN12" s="17">
        <v>0.16494653219536201</v>
      </c>
      <c r="AO12" s="17">
        <v>0.152081717350073</v>
      </c>
      <c r="AP12" s="17">
        <v>9.9351267049773401E-2</v>
      </c>
      <c r="AQ12" s="17">
        <v>6.9288921265687906E-2</v>
      </c>
      <c r="AR12" s="17">
        <v>7.6575677061773595E-2</v>
      </c>
      <c r="AS12" s="17"/>
      <c r="AT12" s="17">
        <v>0.12660004885998999</v>
      </c>
      <c r="AU12" s="17">
        <v>8.6706280790799506E-2</v>
      </c>
      <c r="AV12" s="17"/>
      <c r="AW12" s="17">
        <v>9.8981514566019196E-2</v>
      </c>
      <c r="AX12" s="17">
        <v>0.14183154284826899</v>
      </c>
      <c r="AY12" s="17">
        <v>0.14577824623184801</v>
      </c>
    </row>
    <row r="13" spans="2:51">
      <c r="B13" s="18" t="s">
        <v>137</v>
      </c>
      <c r="C13" s="17">
        <v>7.8879781621432804E-2</v>
      </c>
      <c r="D13" s="17">
        <v>5.8720722784398403E-2</v>
      </c>
      <c r="E13" s="17">
        <v>9.8716286370262502E-2</v>
      </c>
      <c r="F13" s="17"/>
      <c r="G13" s="17">
        <v>0.110893863804448</v>
      </c>
      <c r="H13" s="17">
        <v>8.8613065847898201E-2</v>
      </c>
      <c r="I13" s="17">
        <v>8.8977043490539906E-2</v>
      </c>
      <c r="J13" s="17">
        <v>7.7174013678814601E-2</v>
      </c>
      <c r="K13" s="17">
        <v>9.6945070432138195E-2</v>
      </c>
      <c r="L13" s="17">
        <v>3.5744692320815098E-2</v>
      </c>
      <c r="M13" s="17"/>
      <c r="N13" s="17">
        <v>6.7936420313856494E-2</v>
      </c>
      <c r="O13" s="17">
        <v>8.1516220117001603E-2</v>
      </c>
      <c r="P13" s="17">
        <v>9.7744085805817602E-2</v>
      </c>
      <c r="Q13" s="17">
        <v>5.6835259878817102E-2</v>
      </c>
      <c r="R13" s="17"/>
      <c r="S13" s="17">
        <v>9.3218409808168007E-2</v>
      </c>
      <c r="T13" s="17">
        <v>6.8561401183942702E-2</v>
      </c>
      <c r="U13" s="17">
        <v>9.6755867214823904E-2</v>
      </c>
      <c r="V13" s="17">
        <v>7.4519091957646194E-2</v>
      </c>
      <c r="W13" s="17">
        <v>8.4012326104951698E-2</v>
      </c>
      <c r="X13" s="17">
        <v>6.7435439700139696E-2</v>
      </c>
      <c r="Y13" s="17">
        <v>6.7756884550923699E-2</v>
      </c>
      <c r="Z13" s="17">
        <v>0.120464934137702</v>
      </c>
      <c r="AA13" s="17">
        <v>7.7631779618691901E-2</v>
      </c>
      <c r="AB13" s="17">
        <v>7.4776588256801502E-2</v>
      </c>
      <c r="AC13" s="17">
        <v>2.2138653076153501E-2</v>
      </c>
      <c r="AD13" s="17">
        <v>0.13651144156369099</v>
      </c>
      <c r="AE13" s="17"/>
      <c r="AF13" s="17">
        <v>7.0279658028728501E-2</v>
      </c>
      <c r="AG13" s="17">
        <v>6.9768063665010899E-2</v>
      </c>
      <c r="AH13" s="17">
        <v>0.12012918308746499</v>
      </c>
      <c r="AI13" s="17"/>
      <c r="AJ13" s="17">
        <v>5.1443121381148101E-2</v>
      </c>
      <c r="AK13" s="17">
        <v>7.0730135990095006E-2</v>
      </c>
      <c r="AL13" s="17">
        <v>6.2034246842755297E-2</v>
      </c>
      <c r="AM13" s="17"/>
      <c r="AN13" s="17">
        <v>5.9374411264620702E-2</v>
      </c>
      <c r="AO13" s="17">
        <v>7.2876290823580395E-2</v>
      </c>
      <c r="AP13" s="17">
        <v>7.2753777212893306E-2</v>
      </c>
      <c r="AQ13" s="17">
        <v>5.3099695089367398E-2</v>
      </c>
      <c r="AR13" s="17">
        <v>0</v>
      </c>
      <c r="AS13" s="17"/>
      <c r="AT13" s="17">
        <v>7.9165647149342197E-2</v>
      </c>
      <c r="AU13" s="17">
        <v>8.1656029549269801E-2</v>
      </c>
      <c r="AV13" s="17"/>
      <c r="AW13" s="17">
        <v>6.4642519108892696E-2</v>
      </c>
      <c r="AX13" s="17">
        <v>2.1499269210301299E-2</v>
      </c>
      <c r="AY13" s="17">
        <v>0.111177556358197</v>
      </c>
    </row>
    <row r="14" spans="2:51">
      <c r="B14" s="18" t="s">
        <v>119</v>
      </c>
      <c r="C14" s="17">
        <v>3.7941582177087797E-2</v>
      </c>
      <c r="D14" s="17">
        <v>2.9355950674173299E-2</v>
      </c>
      <c r="E14" s="17">
        <v>4.64230662728893E-2</v>
      </c>
      <c r="F14" s="17"/>
      <c r="G14" s="17">
        <v>4.4609507597007103E-2</v>
      </c>
      <c r="H14" s="17">
        <v>2.8963428612549798E-2</v>
      </c>
      <c r="I14" s="17">
        <v>6.0022681935644397E-2</v>
      </c>
      <c r="J14" s="17">
        <v>4.32464168520168E-2</v>
      </c>
      <c r="K14" s="17">
        <v>3.7534932347785703E-2</v>
      </c>
      <c r="L14" s="17">
        <v>2.39794201768063E-2</v>
      </c>
      <c r="M14" s="17"/>
      <c r="N14" s="17">
        <v>1.23641771797681E-2</v>
      </c>
      <c r="O14" s="17">
        <v>6.4082253943002598E-2</v>
      </c>
      <c r="P14" s="17">
        <v>4.1996451582996003E-2</v>
      </c>
      <c r="Q14" s="17">
        <v>3.7002785738695802E-2</v>
      </c>
      <c r="R14" s="17"/>
      <c r="S14" s="17">
        <v>1.5249402335497399E-2</v>
      </c>
      <c r="T14" s="17">
        <v>5.8270332561340898E-2</v>
      </c>
      <c r="U14" s="17">
        <v>4.4897561738170597E-2</v>
      </c>
      <c r="V14" s="17">
        <v>3.2252487729917602E-2</v>
      </c>
      <c r="W14" s="17">
        <v>6.5895059619582905E-2</v>
      </c>
      <c r="X14" s="17">
        <v>4.6791032418959502E-2</v>
      </c>
      <c r="Y14" s="17">
        <v>3.3375042417226101E-2</v>
      </c>
      <c r="Z14" s="17">
        <v>2.7575239284296602E-2</v>
      </c>
      <c r="AA14" s="17">
        <v>2.7361187714012698E-2</v>
      </c>
      <c r="AB14" s="17">
        <v>2.3998362277133999E-2</v>
      </c>
      <c r="AC14" s="17">
        <v>3.5959140942711201E-2</v>
      </c>
      <c r="AD14" s="17">
        <v>4.9791688343658998E-2</v>
      </c>
      <c r="AE14" s="17"/>
      <c r="AF14" s="17">
        <v>3.7656085380845201E-2</v>
      </c>
      <c r="AG14" s="17">
        <v>2.7029762260562199E-2</v>
      </c>
      <c r="AH14" s="17">
        <v>5.6619348577649803E-2</v>
      </c>
      <c r="AI14" s="17"/>
      <c r="AJ14" s="17">
        <v>2.7361218045290799E-2</v>
      </c>
      <c r="AK14" s="17">
        <v>1.4112200376920099E-2</v>
      </c>
      <c r="AL14" s="17">
        <v>3.2503776918130001E-2</v>
      </c>
      <c r="AM14" s="17"/>
      <c r="AN14" s="17">
        <v>6.9193297034580006E-2</v>
      </c>
      <c r="AO14" s="17">
        <v>4.8596937385853203E-2</v>
      </c>
      <c r="AP14" s="17">
        <v>2.0877239332804099E-2</v>
      </c>
      <c r="AQ14" s="17">
        <v>1.88868804231054E-2</v>
      </c>
      <c r="AR14" s="17">
        <v>6.8748714541944297E-2</v>
      </c>
      <c r="AS14" s="17"/>
      <c r="AT14" s="17">
        <v>3.9571321057573897E-2</v>
      </c>
      <c r="AU14" s="17">
        <v>2.27257065677356E-2</v>
      </c>
      <c r="AV14" s="17"/>
      <c r="AW14" s="17">
        <v>2.6319100568728E-2</v>
      </c>
      <c r="AX14" s="17">
        <v>3.0796075747292199E-2</v>
      </c>
      <c r="AY14" s="17">
        <v>5.3059163061178798E-2</v>
      </c>
    </row>
    <row r="15" spans="2:51">
      <c r="B15" s="18" t="s">
        <v>138</v>
      </c>
      <c r="C15" s="21">
        <v>0.48853895308163597</v>
      </c>
      <c r="D15" s="21">
        <v>0.52647528773308605</v>
      </c>
      <c r="E15" s="21">
        <v>0.45013517187455798</v>
      </c>
      <c r="F15" s="21"/>
      <c r="G15" s="21">
        <v>0.42649084938849302</v>
      </c>
      <c r="H15" s="21">
        <v>0.56190783196983496</v>
      </c>
      <c r="I15" s="21">
        <v>0.42211581696794298</v>
      </c>
      <c r="J15" s="21">
        <v>0.50592384348167097</v>
      </c>
      <c r="K15" s="21">
        <v>0.46269974386271101</v>
      </c>
      <c r="L15" s="21">
        <v>0.50764792601517505</v>
      </c>
      <c r="M15" s="21"/>
      <c r="N15" s="21">
        <v>0.60425667718790999</v>
      </c>
      <c r="O15" s="21">
        <v>0.43159235638854998</v>
      </c>
      <c r="P15" s="21">
        <v>0.46397936936949302</v>
      </c>
      <c r="Q15" s="21">
        <v>0.42962327293538299</v>
      </c>
      <c r="R15" s="21"/>
      <c r="S15" s="21">
        <v>0.59505590848364298</v>
      </c>
      <c r="T15" s="21">
        <v>0.49104100764379199</v>
      </c>
      <c r="U15" s="21">
        <v>0.45255022186997101</v>
      </c>
      <c r="V15" s="21">
        <v>0.52024342250203703</v>
      </c>
      <c r="W15" s="21">
        <v>0.47717120955546199</v>
      </c>
      <c r="X15" s="21">
        <v>0.52384965604355505</v>
      </c>
      <c r="Y15" s="21">
        <v>0.51770388015661195</v>
      </c>
      <c r="Z15" s="21">
        <v>0.28259388766439603</v>
      </c>
      <c r="AA15" s="21">
        <v>0.45403256051346302</v>
      </c>
      <c r="AB15" s="21">
        <v>0.47914015844240998</v>
      </c>
      <c r="AC15" s="21">
        <v>0.521655854127832</v>
      </c>
      <c r="AD15" s="21">
        <v>0.33477961910642701</v>
      </c>
      <c r="AE15" s="21"/>
      <c r="AF15" s="21">
        <v>0.455491229264335</v>
      </c>
      <c r="AG15" s="21">
        <v>0.54057896981631803</v>
      </c>
      <c r="AH15" s="21">
        <v>0.44340481687445898</v>
      </c>
      <c r="AI15" s="21"/>
      <c r="AJ15" s="21">
        <v>0.52420488007277199</v>
      </c>
      <c r="AK15" s="21">
        <v>0.52244931767317204</v>
      </c>
      <c r="AL15" s="21">
        <v>0.65211946118028496</v>
      </c>
      <c r="AM15" s="21"/>
      <c r="AN15" s="21">
        <v>0.40316947424673799</v>
      </c>
      <c r="AO15" s="21">
        <v>0.445689385894668</v>
      </c>
      <c r="AP15" s="21">
        <v>0.53741456082349104</v>
      </c>
      <c r="AQ15" s="21">
        <v>0.60961851380759502</v>
      </c>
      <c r="AR15" s="21">
        <v>0.67189973500663802</v>
      </c>
      <c r="AS15" s="21"/>
      <c r="AT15" s="21">
        <v>0.48301733197383501</v>
      </c>
      <c r="AU15" s="21">
        <v>0.56295503661881696</v>
      </c>
      <c r="AV15" s="21"/>
      <c r="AW15" s="21">
        <v>0.57413114630652196</v>
      </c>
      <c r="AX15" s="21">
        <v>0.53620246186984699</v>
      </c>
      <c r="AY15" s="21">
        <v>0.37861264776878401</v>
      </c>
    </row>
    <row r="16" spans="2:51">
      <c r="B16" s="18" t="s">
        <v>139</v>
      </c>
      <c r="C16" s="21">
        <v>0.20231853226597299</v>
      </c>
      <c r="D16" s="21">
        <v>0.15287522482535401</v>
      </c>
      <c r="E16" s="21">
        <v>0.24933813834749199</v>
      </c>
      <c r="F16" s="21"/>
      <c r="G16" s="21">
        <v>0.25940178645064499</v>
      </c>
      <c r="H16" s="21">
        <v>0.187847223999805</v>
      </c>
      <c r="I16" s="21">
        <v>0.20939810883663201</v>
      </c>
      <c r="J16" s="21">
        <v>0.189725854764042</v>
      </c>
      <c r="K16" s="21">
        <v>0.21518319560364699</v>
      </c>
      <c r="L16" s="21">
        <v>0.1803495349491</v>
      </c>
      <c r="M16" s="21"/>
      <c r="N16" s="21">
        <v>0.16276673736811301</v>
      </c>
      <c r="O16" s="21">
        <v>0.21794145590633801</v>
      </c>
      <c r="P16" s="21">
        <v>0.20324462791828299</v>
      </c>
      <c r="Q16" s="21">
        <v>0.22349515156952901</v>
      </c>
      <c r="R16" s="21"/>
      <c r="S16" s="21">
        <v>0.19876073723738399</v>
      </c>
      <c r="T16" s="21">
        <v>0.181722885494636</v>
      </c>
      <c r="U16" s="21">
        <v>0.175096232736212</v>
      </c>
      <c r="V16" s="21">
        <v>0.116531687286478</v>
      </c>
      <c r="W16" s="21">
        <v>0.236480096796432</v>
      </c>
      <c r="X16" s="21">
        <v>0.23311683379211101</v>
      </c>
      <c r="Y16" s="21">
        <v>0.208247364374087</v>
      </c>
      <c r="Z16" s="21">
        <v>0.31916603013200001</v>
      </c>
      <c r="AA16" s="21">
        <v>0.19925939913214299</v>
      </c>
      <c r="AB16" s="21">
        <v>0.19787458907639299</v>
      </c>
      <c r="AC16" s="21">
        <v>0.17637658664167899</v>
      </c>
      <c r="AD16" s="21">
        <v>0.365596952887208</v>
      </c>
      <c r="AE16" s="21"/>
      <c r="AF16" s="21">
        <v>0.21579232107778401</v>
      </c>
      <c r="AG16" s="21">
        <v>0.18005186579589499</v>
      </c>
      <c r="AH16" s="21">
        <v>0.19558584951701599</v>
      </c>
      <c r="AI16" s="21"/>
      <c r="AJ16" s="21">
        <v>0.149072880455697</v>
      </c>
      <c r="AK16" s="21">
        <v>0.20292813911327701</v>
      </c>
      <c r="AL16" s="21">
        <v>0.119979442363463</v>
      </c>
      <c r="AM16" s="21"/>
      <c r="AN16" s="21">
        <v>0.22432094345998299</v>
      </c>
      <c r="AO16" s="21">
        <v>0.22495800817365399</v>
      </c>
      <c r="AP16" s="21">
        <v>0.17210504426266701</v>
      </c>
      <c r="AQ16" s="21">
        <v>0.122388616355055</v>
      </c>
      <c r="AR16" s="21">
        <v>7.6575677061773595E-2</v>
      </c>
      <c r="AS16" s="21"/>
      <c r="AT16" s="21">
        <v>0.20576569600933201</v>
      </c>
      <c r="AU16" s="21">
        <v>0.16836231034006899</v>
      </c>
      <c r="AV16" s="21"/>
      <c r="AW16" s="21">
        <v>0.16362403367491199</v>
      </c>
      <c r="AX16" s="21">
        <v>0.16333081205857</v>
      </c>
      <c r="AY16" s="21">
        <v>0.25695580259004602</v>
      </c>
    </row>
    <row r="17" spans="2:51">
      <c r="B17" s="18" t="s">
        <v>140</v>
      </c>
      <c r="C17" s="22">
        <v>0.28622042081566301</v>
      </c>
      <c r="D17" s="22">
        <v>0.37360006290773201</v>
      </c>
      <c r="E17" s="22">
        <v>0.20079703352706599</v>
      </c>
      <c r="F17" s="22"/>
      <c r="G17" s="22">
        <v>0.167089062937848</v>
      </c>
      <c r="H17" s="22">
        <v>0.37406060797002999</v>
      </c>
      <c r="I17" s="22">
        <v>0.212717708131311</v>
      </c>
      <c r="J17" s="22">
        <v>0.316197988717629</v>
      </c>
      <c r="K17" s="22">
        <v>0.247516548259064</v>
      </c>
      <c r="L17" s="22">
        <v>0.327298391066076</v>
      </c>
      <c r="M17" s="22"/>
      <c r="N17" s="22">
        <v>0.44148993981979801</v>
      </c>
      <c r="O17" s="22">
        <v>0.213650900482212</v>
      </c>
      <c r="P17" s="22">
        <v>0.26073474145121101</v>
      </c>
      <c r="Q17" s="22">
        <v>0.20612812136585401</v>
      </c>
      <c r="R17" s="22"/>
      <c r="S17" s="22">
        <v>0.39629517124625901</v>
      </c>
      <c r="T17" s="22">
        <v>0.30931812214915599</v>
      </c>
      <c r="U17" s="22">
        <v>0.27745398913375902</v>
      </c>
      <c r="V17" s="22">
        <v>0.40371173521555898</v>
      </c>
      <c r="W17" s="22">
        <v>0.24069111275903099</v>
      </c>
      <c r="X17" s="22">
        <v>0.29073282225144398</v>
      </c>
      <c r="Y17" s="22">
        <v>0.30945651578252498</v>
      </c>
      <c r="Z17" s="22">
        <v>-3.6572142467603798E-2</v>
      </c>
      <c r="AA17" s="22">
        <v>0.254773161381321</v>
      </c>
      <c r="AB17" s="22">
        <v>0.28126556936601599</v>
      </c>
      <c r="AC17" s="22">
        <v>0.34527926748615401</v>
      </c>
      <c r="AD17" s="22">
        <v>-3.0817333780780401E-2</v>
      </c>
      <c r="AE17" s="22"/>
      <c r="AF17" s="22">
        <v>0.23969890818655101</v>
      </c>
      <c r="AG17" s="22">
        <v>0.36052710402042198</v>
      </c>
      <c r="AH17" s="22">
        <v>0.24781896735744399</v>
      </c>
      <c r="AI17" s="22"/>
      <c r="AJ17" s="22">
        <v>0.375131999617076</v>
      </c>
      <c r="AK17" s="22">
        <v>0.31952117855989498</v>
      </c>
      <c r="AL17" s="22">
        <v>0.53214001881682205</v>
      </c>
      <c r="AM17" s="22"/>
      <c r="AN17" s="22">
        <v>0.178848530786755</v>
      </c>
      <c r="AO17" s="22">
        <v>0.220731377721014</v>
      </c>
      <c r="AP17" s="22">
        <v>0.365309516560824</v>
      </c>
      <c r="AQ17" s="22">
        <v>0.48722989745253997</v>
      </c>
      <c r="AR17" s="22">
        <v>0.59532405794486498</v>
      </c>
      <c r="AS17" s="22"/>
      <c r="AT17" s="22">
        <v>0.27725163596450297</v>
      </c>
      <c r="AU17" s="22">
        <v>0.39459272627874697</v>
      </c>
      <c r="AV17" s="22"/>
      <c r="AW17" s="22">
        <v>0.41050711263160999</v>
      </c>
      <c r="AX17" s="22">
        <v>0.37287164981127702</v>
      </c>
      <c r="AY17" s="22">
        <v>0.121656845178738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1036</v>
      </c>
      <c r="D7" s="10">
        <v>491</v>
      </c>
      <c r="E7" s="10">
        <v>541</v>
      </c>
      <c r="F7" s="10"/>
      <c r="G7" s="10">
        <v>103</v>
      </c>
      <c r="H7" s="10">
        <v>162</v>
      </c>
      <c r="I7" s="10">
        <v>140</v>
      </c>
      <c r="J7" s="10">
        <v>172</v>
      </c>
      <c r="K7" s="10">
        <v>199</v>
      </c>
      <c r="L7" s="10">
        <v>260</v>
      </c>
      <c r="M7" s="10"/>
      <c r="N7" s="10">
        <v>306</v>
      </c>
      <c r="O7" s="10">
        <v>293</v>
      </c>
      <c r="P7" s="10">
        <v>201</v>
      </c>
      <c r="Q7" s="10">
        <v>223</v>
      </c>
      <c r="R7" s="10"/>
      <c r="S7" s="10">
        <v>103</v>
      </c>
      <c r="T7" s="10">
        <v>150</v>
      </c>
      <c r="U7" s="10">
        <v>97</v>
      </c>
      <c r="V7" s="10">
        <v>92</v>
      </c>
      <c r="W7" s="10">
        <v>83</v>
      </c>
      <c r="X7" s="10">
        <v>70</v>
      </c>
      <c r="Y7" s="10">
        <v>84</v>
      </c>
      <c r="Z7" s="10">
        <v>42</v>
      </c>
      <c r="AA7" s="10">
        <v>127</v>
      </c>
      <c r="AB7" s="10">
        <v>90</v>
      </c>
      <c r="AC7" s="10">
        <v>60</v>
      </c>
      <c r="AD7" s="10">
        <v>38</v>
      </c>
      <c r="AE7" s="10"/>
      <c r="AF7" s="10">
        <v>403</v>
      </c>
      <c r="AG7" s="10">
        <v>457</v>
      </c>
      <c r="AH7" s="10">
        <v>123</v>
      </c>
      <c r="AI7" s="10"/>
      <c r="AJ7" s="10">
        <v>246</v>
      </c>
      <c r="AK7" s="10">
        <v>316</v>
      </c>
      <c r="AL7" s="10">
        <v>95</v>
      </c>
      <c r="AM7" s="10"/>
      <c r="AN7" s="10">
        <v>206</v>
      </c>
      <c r="AO7" s="10">
        <v>172</v>
      </c>
      <c r="AP7" s="10">
        <v>249</v>
      </c>
      <c r="AQ7" s="10">
        <v>101</v>
      </c>
      <c r="AR7" s="10">
        <v>13</v>
      </c>
      <c r="AS7" s="10"/>
      <c r="AT7" s="10">
        <v>955</v>
      </c>
      <c r="AU7" s="10">
        <v>75</v>
      </c>
      <c r="AV7" s="10"/>
      <c r="AW7" s="10">
        <v>505</v>
      </c>
      <c r="AX7" s="10">
        <v>113</v>
      </c>
      <c r="AY7" s="10">
        <v>418</v>
      </c>
    </row>
    <row r="8" spans="2:51" ht="30" customHeight="1">
      <c r="B8" s="11" t="s">
        <v>112</v>
      </c>
      <c r="C8" s="11">
        <v>1039</v>
      </c>
      <c r="D8" s="11">
        <v>505</v>
      </c>
      <c r="E8" s="11">
        <v>529</v>
      </c>
      <c r="F8" s="11"/>
      <c r="G8" s="11">
        <v>121</v>
      </c>
      <c r="H8" s="11">
        <v>200</v>
      </c>
      <c r="I8" s="11">
        <v>155</v>
      </c>
      <c r="J8" s="11">
        <v>166</v>
      </c>
      <c r="K8" s="11">
        <v>163</v>
      </c>
      <c r="L8" s="11">
        <v>233</v>
      </c>
      <c r="M8" s="11"/>
      <c r="N8" s="11">
        <v>284</v>
      </c>
      <c r="O8" s="11">
        <v>269</v>
      </c>
      <c r="P8" s="11">
        <v>232</v>
      </c>
      <c r="Q8" s="11">
        <v>241</v>
      </c>
      <c r="R8" s="11"/>
      <c r="S8" s="11">
        <v>121</v>
      </c>
      <c r="T8" s="11">
        <v>140</v>
      </c>
      <c r="U8" s="11">
        <v>87</v>
      </c>
      <c r="V8" s="11">
        <v>98</v>
      </c>
      <c r="W8" s="11">
        <v>80</v>
      </c>
      <c r="X8" s="11">
        <v>74</v>
      </c>
      <c r="Y8" s="11">
        <v>79</v>
      </c>
      <c r="Z8" s="11">
        <v>38</v>
      </c>
      <c r="AA8" s="11">
        <v>127</v>
      </c>
      <c r="AB8" s="11">
        <v>93</v>
      </c>
      <c r="AC8" s="11">
        <v>61</v>
      </c>
      <c r="AD8" s="11">
        <v>40</v>
      </c>
      <c r="AE8" s="11"/>
      <c r="AF8" s="11">
        <v>385</v>
      </c>
      <c r="AG8" s="11">
        <v>460</v>
      </c>
      <c r="AH8" s="11">
        <v>133</v>
      </c>
      <c r="AI8" s="11"/>
      <c r="AJ8" s="11">
        <v>233</v>
      </c>
      <c r="AK8" s="11">
        <v>332</v>
      </c>
      <c r="AL8" s="11">
        <v>93</v>
      </c>
      <c r="AM8" s="11"/>
      <c r="AN8" s="11">
        <v>204</v>
      </c>
      <c r="AO8" s="11">
        <v>181</v>
      </c>
      <c r="AP8" s="11">
        <v>251</v>
      </c>
      <c r="AQ8" s="11">
        <v>103</v>
      </c>
      <c r="AR8" s="11">
        <v>12</v>
      </c>
      <c r="AS8" s="11"/>
      <c r="AT8" s="11">
        <v>947</v>
      </c>
      <c r="AU8" s="11">
        <v>85</v>
      </c>
      <c r="AV8" s="11"/>
      <c r="AW8" s="11">
        <v>486</v>
      </c>
      <c r="AX8" s="11">
        <v>122</v>
      </c>
      <c r="AY8" s="11">
        <v>431</v>
      </c>
    </row>
    <row r="9" spans="2:51">
      <c r="B9" s="18" t="s">
        <v>133</v>
      </c>
      <c r="C9" s="17">
        <v>7.1996454587647293E-2</v>
      </c>
      <c r="D9" s="17">
        <v>7.0493659278313997E-2</v>
      </c>
      <c r="E9" s="17">
        <v>7.3980554326099193E-2</v>
      </c>
      <c r="F9" s="17"/>
      <c r="G9" s="17">
        <v>2.0281215997402499E-2</v>
      </c>
      <c r="H9" s="17">
        <v>0.118467912632162</v>
      </c>
      <c r="I9" s="17">
        <v>0.114592372369865</v>
      </c>
      <c r="J9" s="17">
        <v>5.4299507247411498E-2</v>
      </c>
      <c r="K9" s="17">
        <v>6.8003476354752498E-2</v>
      </c>
      <c r="L9" s="17">
        <v>4.5937541515100398E-2</v>
      </c>
      <c r="M9" s="17"/>
      <c r="N9" s="17">
        <v>9.5010074845963396E-2</v>
      </c>
      <c r="O9" s="17">
        <v>6.5330403752204294E-2</v>
      </c>
      <c r="P9" s="17">
        <v>9.22948999136457E-2</v>
      </c>
      <c r="Q9" s="17">
        <v>3.2861217833755202E-2</v>
      </c>
      <c r="R9" s="17"/>
      <c r="S9" s="17">
        <v>9.7443067235326405E-2</v>
      </c>
      <c r="T9" s="17">
        <v>8.9527462651824902E-2</v>
      </c>
      <c r="U9" s="17">
        <v>9.3398837274366694E-2</v>
      </c>
      <c r="V9" s="17">
        <v>3.3903006840295902E-2</v>
      </c>
      <c r="W9" s="17">
        <v>6.3718043520902004E-2</v>
      </c>
      <c r="X9" s="17">
        <v>0.11408474309613199</v>
      </c>
      <c r="Y9" s="17">
        <v>8.5448221274852201E-2</v>
      </c>
      <c r="Z9" s="17">
        <v>7.5074590559484206E-2</v>
      </c>
      <c r="AA9" s="17">
        <v>6.1085953145949203E-2</v>
      </c>
      <c r="AB9" s="17">
        <v>6.7976124170176594E-2</v>
      </c>
      <c r="AC9" s="17">
        <v>0</v>
      </c>
      <c r="AD9" s="17">
        <v>4.2120462814594598E-2</v>
      </c>
      <c r="AE9" s="17"/>
      <c r="AF9" s="17">
        <v>9.3189999672653401E-2</v>
      </c>
      <c r="AG9" s="17">
        <v>6.8782322353330899E-2</v>
      </c>
      <c r="AH9" s="17">
        <v>4.6356214241286699E-2</v>
      </c>
      <c r="AI9" s="17"/>
      <c r="AJ9" s="17">
        <v>7.3793890828766306E-2</v>
      </c>
      <c r="AK9" s="17">
        <v>8.5331255885534599E-2</v>
      </c>
      <c r="AL9" s="17">
        <v>6.1371507681676499E-2</v>
      </c>
      <c r="AM9" s="17"/>
      <c r="AN9" s="17">
        <v>2.57577343209183E-2</v>
      </c>
      <c r="AO9" s="17">
        <v>6.6895833084499604E-2</v>
      </c>
      <c r="AP9" s="17">
        <v>9.2795509170190596E-2</v>
      </c>
      <c r="AQ9" s="17">
        <v>0.124609272553034</v>
      </c>
      <c r="AR9" s="17">
        <v>6.2529328133651502E-2</v>
      </c>
      <c r="AS9" s="17"/>
      <c r="AT9" s="17">
        <v>7.3989496739947203E-2</v>
      </c>
      <c r="AU9" s="17">
        <v>5.5318454036670898E-2</v>
      </c>
      <c r="AV9" s="17"/>
      <c r="AW9" s="17">
        <v>8.0633614163964806E-2</v>
      </c>
      <c r="AX9" s="17">
        <v>9.1701690716879794E-2</v>
      </c>
      <c r="AY9" s="17">
        <v>5.6682932460114202E-2</v>
      </c>
    </row>
    <row r="10" spans="2:51">
      <c r="B10" s="18" t="s">
        <v>134</v>
      </c>
      <c r="C10" s="17">
        <v>0.20733260322953601</v>
      </c>
      <c r="D10" s="17">
        <v>0.21275682046482899</v>
      </c>
      <c r="E10" s="17">
        <v>0.20374211771419201</v>
      </c>
      <c r="F10" s="17"/>
      <c r="G10" s="17">
        <v>0.28369883189843897</v>
      </c>
      <c r="H10" s="17">
        <v>0.20667122628446</v>
      </c>
      <c r="I10" s="17">
        <v>0.22886491681337801</v>
      </c>
      <c r="J10" s="17">
        <v>0.181952622426443</v>
      </c>
      <c r="K10" s="17">
        <v>0.18209679379436999</v>
      </c>
      <c r="L10" s="17">
        <v>0.189517319477955</v>
      </c>
      <c r="M10" s="17"/>
      <c r="N10" s="17">
        <v>0.214207574509958</v>
      </c>
      <c r="O10" s="17">
        <v>0.22006643397381401</v>
      </c>
      <c r="P10" s="17">
        <v>0.17875922926152699</v>
      </c>
      <c r="Q10" s="17">
        <v>0.201945514236816</v>
      </c>
      <c r="R10" s="17"/>
      <c r="S10" s="17">
        <v>0.232073149311988</v>
      </c>
      <c r="T10" s="17">
        <v>0.272031486183617</v>
      </c>
      <c r="U10" s="17">
        <v>0.21716506688348</v>
      </c>
      <c r="V10" s="17">
        <v>0.19847704669646801</v>
      </c>
      <c r="W10" s="17">
        <v>0.16181256198195401</v>
      </c>
      <c r="X10" s="17">
        <v>0.161743280831808</v>
      </c>
      <c r="Y10" s="17">
        <v>0.237381955700843</v>
      </c>
      <c r="Z10" s="17">
        <v>0.126006563664743</v>
      </c>
      <c r="AA10" s="17">
        <v>0.186942481938665</v>
      </c>
      <c r="AB10" s="17">
        <v>0.20793495383044899</v>
      </c>
      <c r="AC10" s="17">
        <v>0.18012677635763699</v>
      </c>
      <c r="AD10" s="17">
        <v>0.205853357866496</v>
      </c>
      <c r="AE10" s="17"/>
      <c r="AF10" s="17">
        <v>0.19715254628184301</v>
      </c>
      <c r="AG10" s="17">
        <v>0.21531125009610599</v>
      </c>
      <c r="AH10" s="17">
        <v>0.18844670421680601</v>
      </c>
      <c r="AI10" s="17"/>
      <c r="AJ10" s="17">
        <v>0.18361320416403601</v>
      </c>
      <c r="AK10" s="17">
        <v>0.220663008461953</v>
      </c>
      <c r="AL10" s="17">
        <v>0.25073361131865801</v>
      </c>
      <c r="AM10" s="17"/>
      <c r="AN10" s="17">
        <v>0.14331529906245699</v>
      </c>
      <c r="AO10" s="17">
        <v>0.21823680457448699</v>
      </c>
      <c r="AP10" s="17">
        <v>0.20885803803316499</v>
      </c>
      <c r="AQ10" s="17">
        <v>0.24535912123166301</v>
      </c>
      <c r="AR10" s="17">
        <v>0.30953547309867802</v>
      </c>
      <c r="AS10" s="17"/>
      <c r="AT10" s="17">
        <v>0.20639092586350199</v>
      </c>
      <c r="AU10" s="17">
        <v>0.22243361457742999</v>
      </c>
      <c r="AV10" s="17"/>
      <c r="AW10" s="17">
        <v>0.20702965641000601</v>
      </c>
      <c r="AX10" s="17">
        <v>0.25434284677935598</v>
      </c>
      <c r="AY10" s="17">
        <v>0.194353025445335</v>
      </c>
    </row>
    <row r="11" spans="2:51">
      <c r="B11" s="18" t="s">
        <v>135</v>
      </c>
      <c r="C11" s="17">
        <v>0.36450679759131799</v>
      </c>
      <c r="D11" s="17">
        <v>0.38539332699652701</v>
      </c>
      <c r="E11" s="17">
        <v>0.345416834064458</v>
      </c>
      <c r="F11" s="17"/>
      <c r="G11" s="17">
        <v>0.33433942223233198</v>
      </c>
      <c r="H11" s="17">
        <v>0.359421428014009</v>
      </c>
      <c r="I11" s="17">
        <v>0.35640377270016499</v>
      </c>
      <c r="J11" s="17">
        <v>0.39844990570824601</v>
      </c>
      <c r="K11" s="17">
        <v>0.44834587405401</v>
      </c>
      <c r="L11" s="17">
        <v>0.30730292517686603</v>
      </c>
      <c r="M11" s="17"/>
      <c r="N11" s="17">
        <v>0.30150167035666398</v>
      </c>
      <c r="O11" s="17">
        <v>0.352866602649275</v>
      </c>
      <c r="P11" s="17">
        <v>0.37352666561417203</v>
      </c>
      <c r="Q11" s="17">
        <v>0.45106562361087799</v>
      </c>
      <c r="R11" s="17"/>
      <c r="S11" s="17">
        <v>0.31668019076509302</v>
      </c>
      <c r="T11" s="17">
        <v>0.314698123836336</v>
      </c>
      <c r="U11" s="17">
        <v>0.28989042198577702</v>
      </c>
      <c r="V11" s="17">
        <v>0.41441075382326698</v>
      </c>
      <c r="W11" s="17">
        <v>0.359452502669246</v>
      </c>
      <c r="X11" s="17">
        <v>0.345818906812768</v>
      </c>
      <c r="Y11" s="17">
        <v>0.369498357897796</v>
      </c>
      <c r="Z11" s="17">
        <v>0.53064088595210002</v>
      </c>
      <c r="AA11" s="17">
        <v>0.42190070128095303</v>
      </c>
      <c r="AB11" s="17">
        <v>0.37011649540520802</v>
      </c>
      <c r="AC11" s="17">
        <v>0.39804127267994899</v>
      </c>
      <c r="AD11" s="17">
        <v>0.35391798285704101</v>
      </c>
      <c r="AE11" s="17"/>
      <c r="AF11" s="17">
        <v>0.33103642999495198</v>
      </c>
      <c r="AG11" s="17">
        <v>0.37592164953016799</v>
      </c>
      <c r="AH11" s="17">
        <v>0.440350890245641</v>
      </c>
      <c r="AI11" s="17"/>
      <c r="AJ11" s="17">
        <v>0.31865833225383799</v>
      </c>
      <c r="AK11" s="17">
        <v>0.35536477286816198</v>
      </c>
      <c r="AL11" s="17">
        <v>0.37062532028237199</v>
      </c>
      <c r="AM11" s="17"/>
      <c r="AN11" s="17">
        <v>0.41969711701290602</v>
      </c>
      <c r="AO11" s="17">
        <v>0.38349899310985403</v>
      </c>
      <c r="AP11" s="17">
        <v>0.34631907500084302</v>
      </c>
      <c r="AQ11" s="17">
        <v>0.28951983781165502</v>
      </c>
      <c r="AR11" s="17">
        <v>0.41844231500118501</v>
      </c>
      <c r="AS11" s="17"/>
      <c r="AT11" s="17">
        <v>0.36042331098853703</v>
      </c>
      <c r="AU11" s="17">
        <v>0.41385751402674797</v>
      </c>
      <c r="AV11" s="17"/>
      <c r="AW11" s="17">
        <v>0.33980780006705202</v>
      </c>
      <c r="AX11" s="17">
        <v>0.34032608768744499</v>
      </c>
      <c r="AY11" s="17">
        <v>0.39918229189374599</v>
      </c>
    </row>
    <row r="12" spans="2:51">
      <c r="B12" s="18" t="s">
        <v>136</v>
      </c>
      <c r="C12" s="17">
        <v>0.194182325668352</v>
      </c>
      <c r="D12" s="17">
        <v>0.18789098771318699</v>
      </c>
      <c r="E12" s="17">
        <v>0.197674290687777</v>
      </c>
      <c r="F12" s="17"/>
      <c r="G12" s="17">
        <v>0.16490435261314501</v>
      </c>
      <c r="H12" s="17">
        <v>0.15247447847677001</v>
      </c>
      <c r="I12" s="17">
        <v>0.13786735972354799</v>
      </c>
      <c r="J12" s="17">
        <v>0.23317768758673901</v>
      </c>
      <c r="K12" s="17">
        <v>0.13224285035712199</v>
      </c>
      <c r="L12" s="17">
        <v>0.298236339934845</v>
      </c>
      <c r="M12" s="17"/>
      <c r="N12" s="17">
        <v>0.237506339639591</v>
      </c>
      <c r="O12" s="17">
        <v>0.19176123146392501</v>
      </c>
      <c r="P12" s="17">
        <v>0.19376309782831699</v>
      </c>
      <c r="Q12" s="17">
        <v>0.148032260475498</v>
      </c>
      <c r="R12" s="17"/>
      <c r="S12" s="17">
        <v>0.198343648697723</v>
      </c>
      <c r="T12" s="17">
        <v>0.15316078531597699</v>
      </c>
      <c r="U12" s="17">
        <v>0.28502941276891702</v>
      </c>
      <c r="V12" s="17">
        <v>0.20113121081903501</v>
      </c>
      <c r="W12" s="17">
        <v>0.192134616041508</v>
      </c>
      <c r="X12" s="17">
        <v>0.19985796900377101</v>
      </c>
      <c r="Y12" s="17">
        <v>0.123052360213142</v>
      </c>
      <c r="Z12" s="17">
        <v>0.16252450061094001</v>
      </c>
      <c r="AA12" s="17">
        <v>0.18760151070685299</v>
      </c>
      <c r="AB12" s="17">
        <v>0.19843132537309299</v>
      </c>
      <c r="AC12" s="17">
        <v>0.26244194447443903</v>
      </c>
      <c r="AD12" s="17">
        <v>0.181635807442695</v>
      </c>
      <c r="AE12" s="17"/>
      <c r="AF12" s="17">
        <v>0.22351884687762399</v>
      </c>
      <c r="AG12" s="17">
        <v>0.18760051369931299</v>
      </c>
      <c r="AH12" s="17">
        <v>0.12661297165275501</v>
      </c>
      <c r="AI12" s="17"/>
      <c r="AJ12" s="17">
        <v>0.26849891723443498</v>
      </c>
      <c r="AK12" s="17">
        <v>0.197279908351042</v>
      </c>
      <c r="AL12" s="17">
        <v>0.19347017370870601</v>
      </c>
      <c r="AM12" s="17"/>
      <c r="AN12" s="17">
        <v>0.19834966278747199</v>
      </c>
      <c r="AO12" s="17">
        <v>0.17044619311754999</v>
      </c>
      <c r="AP12" s="17">
        <v>0.19176549099374801</v>
      </c>
      <c r="AQ12" s="17">
        <v>0.22916481315364401</v>
      </c>
      <c r="AR12" s="17">
        <v>0.140744169224541</v>
      </c>
      <c r="AS12" s="17"/>
      <c r="AT12" s="17">
        <v>0.20033289557419701</v>
      </c>
      <c r="AU12" s="17">
        <v>9.9607835711802706E-2</v>
      </c>
      <c r="AV12" s="17"/>
      <c r="AW12" s="17">
        <v>0.211757254134186</v>
      </c>
      <c r="AX12" s="17">
        <v>0.20583086938363901</v>
      </c>
      <c r="AY12" s="17">
        <v>0.17108327866617901</v>
      </c>
    </row>
    <row r="13" spans="2:51">
      <c r="B13" s="18" t="s">
        <v>137</v>
      </c>
      <c r="C13" s="17">
        <v>6.7711784938487604E-2</v>
      </c>
      <c r="D13" s="17">
        <v>7.1532256864993995E-2</v>
      </c>
      <c r="E13" s="17">
        <v>6.4584248303822298E-2</v>
      </c>
      <c r="F13" s="17"/>
      <c r="G13" s="17">
        <v>8.3335576397104996E-2</v>
      </c>
      <c r="H13" s="17">
        <v>7.8179134195853706E-2</v>
      </c>
      <c r="I13" s="17">
        <v>3.5363055265295602E-2</v>
      </c>
      <c r="J13" s="17">
        <v>5.3065817309727703E-2</v>
      </c>
      <c r="K13" s="17">
        <v>8.1973223193543707E-2</v>
      </c>
      <c r="L13" s="17">
        <v>7.2632936090361894E-2</v>
      </c>
      <c r="M13" s="17"/>
      <c r="N13" s="17">
        <v>8.8390328757183403E-2</v>
      </c>
      <c r="O13" s="17">
        <v>5.6684723599913299E-2</v>
      </c>
      <c r="P13" s="17">
        <v>7.2480004377325796E-2</v>
      </c>
      <c r="Q13" s="17">
        <v>4.6640921952757999E-2</v>
      </c>
      <c r="R13" s="17"/>
      <c r="S13" s="17">
        <v>6.4494545546359194E-2</v>
      </c>
      <c r="T13" s="17">
        <v>7.56769042142348E-2</v>
      </c>
      <c r="U13" s="17">
        <v>2.10936995052423E-2</v>
      </c>
      <c r="V13" s="17">
        <v>6.70396187203946E-2</v>
      </c>
      <c r="W13" s="17">
        <v>9.6211527677226794E-2</v>
      </c>
      <c r="X13" s="17">
        <v>6.6923995806429507E-2</v>
      </c>
      <c r="Y13" s="17">
        <v>0.120574179363387</v>
      </c>
      <c r="Z13" s="17">
        <v>3.7467254638290801E-2</v>
      </c>
      <c r="AA13" s="17">
        <v>4.9053516554501797E-2</v>
      </c>
      <c r="AB13" s="17">
        <v>6.5093869002464E-2</v>
      </c>
      <c r="AC13" s="17">
        <v>6.7310703934816196E-2</v>
      </c>
      <c r="AD13" s="17">
        <v>8.7696030488415094E-2</v>
      </c>
      <c r="AE13" s="17"/>
      <c r="AF13" s="17">
        <v>6.5967661844044401E-2</v>
      </c>
      <c r="AG13" s="17">
        <v>7.4737043836623801E-2</v>
      </c>
      <c r="AH13" s="17">
        <v>5.8806249993548602E-2</v>
      </c>
      <c r="AI13" s="17"/>
      <c r="AJ13" s="17">
        <v>0.107236147832104</v>
      </c>
      <c r="AK13" s="17">
        <v>4.9807991893186403E-2</v>
      </c>
      <c r="AL13" s="17">
        <v>4.3315805403201103E-2</v>
      </c>
      <c r="AM13" s="17"/>
      <c r="AN13" s="17">
        <v>7.3655210163942803E-2</v>
      </c>
      <c r="AO13" s="17">
        <v>8.4434236742874702E-2</v>
      </c>
      <c r="AP13" s="17">
        <v>7.8924728152715201E-2</v>
      </c>
      <c r="AQ13" s="17">
        <v>6.9503040872010605E-2</v>
      </c>
      <c r="AR13" s="17">
        <v>0</v>
      </c>
      <c r="AS13" s="17"/>
      <c r="AT13" s="17">
        <v>6.8712765241439794E-2</v>
      </c>
      <c r="AU13" s="17">
        <v>6.1714291627776703E-2</v>
      </c>
      <c r="AV13" s="17"/>
      <c r="AW13" s="17">
        <v>7.6658994749770296E-2</v>
      </c>
      <c r="AX13" s="17">
        <v>4.3466982439375898E-2</v>
      </c>
      <c r="AY13" s="17">
        <v>6.4502697087136102E-2</v>
      </c>
    </row>
    <row r="14" spans="2:51">
      <c r="B14" s="18" t="s">
        <v>119</v>
      </c>
      <c r="C14" s="17">
        <v>9.4270033984659607E-2</v>
      </c>
      <c r="D14" s="17">
        <v>7.1932948682148598E-2</v>
      </c>
      <c r="E14" s="17">
        <v>0.11460195490365201</v>
      </c>
      <c r="F14" s="17"/>
      <c r="G14" s="17">
        <v>0.11344060086157599</v>
      </c>
      <c r="H14" s="17">
        <v>8.4785820396745107E-2</v>
      </c>
      <c r="I14" s="17">
        <v>0.126908523127747</v>
      </c>
      <c r="J14" s="17">
        <v>7.9054459721433101E-2</v>
      </c>
      <c r="K14" s="17">
        <v>8.7337782246201895E-2</v>
      </c>
      <c r="L14" s="17">
        <v>8.6372937804871805E-2</v>
      </c>
      <c r="M14" s="17"/>
      <c r="N14" s="17">
        <v>6.3384011890640302E-2</v>
      </c>
      <c r="O14" s="17">
        <v>0.11329060456086899</v>
      </c>
      <c r="P14" s="17">
        <v>8.9176103005013399E-2</v>
      </c>
      <c r="Q14" s="17">
        <v>0.119454461890296</v>
      </c>
      <c r="R14" s="17"/>
      <c r="S14" s="17">
        <v>9.0965398443510703E-2</v>
      </c>
      <c r="T14" s="17">
        <v>9.4905237798009606E-2</v>
      </c>
      <c r="U14" s="17">
        <v>9.3422561582215999E-2</v>
      </c>
      <c r="V14" s="17">
        <v>8.5038363100539902E-2</v>
      </c>
      <c r="W14" s="17">
        <v>0.12667074810916301</v>
      </c>
      <c r="X14" s="17">
        <v>0.111571104449091</v>
      </c>
      <c r="Y14" s="17">
        <v>6.4044925549979995E-2</v>
      </c>
      <c r="Z14" s="17">
        <v>6.8286204574441595E-2</v>
      </c>
      <c r="AA14" s="17">
        <v>9.3415836373078098E-2</v>
      </c>
      <c r="AB14" s="17">
        <v>9.0447232218610105E-2</v>
      </c>
      <c r="AC14" s="17">
        <v>9.2079302553158798E-2</v>
      </c>
      <c r="AD14" s="17">
        <v>0.128776358530759</v>
      </c>
      <c r="AE14" s="17"/>
      <c r="AF14" s="17">
        <v>8.9134515328882599E-2</v>
      </c>
      <c r="AG14" s="17">
        <v>7.7647220484457297E-2</v>
      </c>
      <c r="AH14" s="17">
        <v>0.13942696964996301</v>
      </c>
      <c r="AI14" s="17"/>
      <c r="AJ14" s="17">
        <v>4.8199507686820998E-2</v>
      </c>
      <c r="AK14" s="17">
        <v>9.1553062540121702E-2</v>
      </c>
      <c r="AL14" s="17">
        <v>8.0483581605386295E-2</v>
      </c>
      <c r="AM14" s="17"/>
      <c r="AN14" s="17">
        <v>0.13922497665230399</v>
      </c>
      <c r="AO14" s="17">
        <v>7.6487939370734198E-2</v>
      </c>
      <c r="AP14" s="17">
        <v>8.1337158649337604E-2</v>
      </c>
      <c r="AQ14" s="17">
        <v>4.18439143779928E-2</v>
      </c>
      <c r="AR14" s="17">
        <v>6.8748714541944297E-2</v>
      </c>
      <c r="AS14" s="17"/>
      <c r="AT14" s="17">
        <v>9.0150605592376795E-2</v>
      </c>
      <c r="AU14" s="17">
        <v>0.147068290019572</v>
      </c>
      <c r="AV14" s="17"/>
      <c r="AW14" s="17">
        <v>8.4112680475020907E-2</v>
      </c>
      <c r="AX14" s="17">
        <v>6.4331522993303497E-2</v>
      </c>
      <c r="AY14" s="17">
        <v>0.11419577444749</v>
      </c>
    </row>
    <row r="15" spans="2:51">
      <c r="B15" s="18" t="s">
        <v>138</v>
      </c>
      <c r="C15" s="21">
        <v>0.27932905781718298</v>
      </c>
      <c r="D15" s="21">
        <v>0.28325047974314299</v>
      </c>
      <c r="E15" s="21">
        <v>0.277722672040291</v>
      </c>
      <c r="F15" s="21"/>
      <c r="G15" s="21">
        <v>0.30398004789584199</v>
      </c>
      <c r="H15" s="21">
        <v>0.32513913891662199</v>
      </c>
      <c r="I15" s="21">
        <v>0.34345728918324298</v>
      </c>
      <c r="J15" s="21">
        <v>0.23625212967385401</v>
      </c>
      <c r="K15" s="21">
        <v>0.25010027014912201</v>
      </c>
      <c r="L15" s="21">
        <v>0.23545486099305499</v>
      </c>
      <c r="M15" s="21"/>
      <c r="N15" s="21">
        <v>0.309217649355921</v>
      </c>
      <c r="O15" s="21">
        <v>0.28539683772601798</v>
      </c>
      <c r="P15" s="21">
        <v>0.27105412917517302</v>
      </c>
      <c r="Q15" s="21">
        <v>0.23480673207057101</v>
      </c>
      <c r="R15" s="21"/>
      <c r="S15" s="21">
        <v>0.329516216547314</v>
      </c>
      <c r="T15" s="21">
        <v>0.36155894883544198</v>
      </c>
      <c r="U15" s="21">
        <v>0.31056390415784701</v>
      </c>
      <c r="V15" s="21">
        <v>0.232380053536764</v>
      </c>
      <c r="W15" s="21">
        <v>0.225530605502856</v>
      </c>
      <c r="X15" s="21">
        <v>0.27582802392793998</v>
      </c>
      <c r="Y15" s="21">
        <v>0.32283017697569499</v>
      </c>
      <c r="Z15" s="21">
        <v>0.20108115422422701</v>
      </c>
      <c r="AA15" s="21">
        <v>0.248028435084614</v>
      </c>
      <c r="AB15" s="21">
        <v>0.27591107800062498</v>
      </c>
      <c r="AC15" s="21">
        <v>0.18012677635763699</v>
      </c>
      <c r="AD15" s="21">
        <v>0.247973820681091</v>
      </c>
      <c r="AE15" s="21"/>
      <c r="AF15" s="21">
        <v>0.29034254595449599</v>
      </c>
      <c r="AG15" s="21">
        <v>0.284093572449437</v>
      </c>
      <c r="AH15" s="21">
        <v>0.23480291845809301</v>
      </c>
      <c r="AI15" s="21"/>
      <c r="AJ15" s="21">
        <v>0.25740709499280201</v>
      </c>
      <c r="AK15" s="21">
        <v>0.305994264347487</v>
      </c>
      <c r="AL15" s="21">
        <v>0.312105119000334</v>
      </c>
      <c r="AM15" s="21"/>
      <c r="AN15" s="21">
        <v>0.16907303338337601</v>
      </c>
      <c r="AO15" s="21">
        <v>0.285132637658986</v>
      </c>
      <c r="AP15" s="21">
        <v>0.30165354720335602</v>
      </c>
      <c r="AQ15" s="21">
        <v>0.36996839378469698</v>
      </c>
      <c r="AR15" s="21">
        <v>0.37206480123232899</v>
      </c>
      <c r="AS15" s="21"/>
      <c r="AT15" s="21">
        <v>0.28038042260344898</v>
      </c>
      <c r="AU15" s="21">
        <v>0.27775206861410101</v>
      </c>
      <c r="AV15" s="21"/>
      <c r="AW15" s="21">
        <v>0.28766327057397101</v>
      </c>
      <c r="AX15" s="21">
        <v>0.34604453749623598</v>
      </c>
      <c r="AY15" s="21">
        <v>0.25103595790544903</v>
      </c>
    </row>
    <row r="16" spans="2:51">
      <c r="B16" s="18" t="s">
        <v>139</v>
      </c>
      <c r="C16" s="21">
        <v>0.26189411060683998</v>
      </c>
      <c r="D16" s="21">
        <v>0.259423244578181</v>
      </c>
      <c r="E16" s="21">
        <v>0.26225853899159901</v>
      </c>
      <c r="F16" s="21"/>
      <c r="G16" s="21">
        <v>0.24823992901024999</v>
      </c>
      <c r="H16" s="21">
        <v>0.23065361267262399</v>
      </c>
      <c r="I16" s="21">
        <v>0.17323041498884401</v>
      </c>
      <c r="J16" s="21">
        <v>0.28624350489646699</v>
      </c>
      <c r="K16" s="21">
        <v>0.21421607355066599</v>
      </c>
      <c r="L16" s="21">
        <v>0.37086927602520697</v>
      </c>
      <c r="M16" s="21"/>
      <c r="N16" s="21">
        <v>0.325896668396774</v>
      </c>
      <c r="O16" s="21">
        <v>0.24844595506383799</v>
      </c>
      <c r="P16" s="21">
        <v>0.26624310220564201</v>
      </c>
      <c r="Q16" s="21">
        <v>0.19467318242825599</v>
      </c>
      <c r="R16" s="21"/>
      <c r="S16" s="21">
        <v>0.262838194244082</v>
      </c>
      <c r="T16" s="21">
        <v>0.228837689530212</v>
      </c>
      <c r="U16" s="21">
        <v>0.30612311227416</v>
      </c>
      <c r="V16" s="21">
        <v>0.268170829539429</v>
      </c>
      <c r="W16" s="21">
        <v>0.28834614371873402</v>
      </c>
      <c r="X16" s="21">
        <v>0.266781964810201</v>
      </c>
      <c r="Y16" s="21">
        <v>0.24362653957652899</v>
      </c>
      <c r="Z16" s="21">
        <v>0.19999175524923099</v>
      </c>
      <c r="AA16" s="21">
        <v>0.23665502726135501</v>
      </c>
      <c r="AB16" s="21">
        <v>0.26352519437555699</v>
      </c>
      <c r="AC16" s="21">
        <v>0.329752648409255</v>
      </c>
      <c r="AD16" s="21">
        <v>0.26933183793110999</v>
      </c>
      <c r="AE16" s="21"/>
      <c r="AF16" s="21">
        <v>0.28948650872166898</v>
      </c>
      <c r="AG16" s="21">
        <v>0.26233755753593702</v>
      </c>
      <c r="AH16" s="21">
        <v>0.18541922164630301</v>
      </c>
      <c r="AI16" s="21"/>
      <c r="AJ16" s="21">
        <v>0.37573506506653898</v>
      </c>
      <c r="AK16" s="21">
        <v>0.247087900244229</v>
      </c>
      <c r="AL16" s="21">
        <v>0.23678597911190699</v>
      </c>
      <c r="AM16" s="21"/>
      <c r="AN16" s="21">
        <v>0.27200487295141501</v>
      </c>
      <c r="AO16" s="21">
        <v>0.25488042986042497</v>
      </c>
      <c r="AP16" s="21">
        <v>0.27069021914646402</v>
      </c>
      <c r="AQ16" s="21">
        <v>0.29866785402565499</v>
      </c>
      <c r="AR16" s="21">
        <v>0.140744169224541</v>
      </c>
      <c r="AS16" s="21"/>
      <c r="AT16" s="21">
        <v>0.26904566081563702</v>
      </c>
      <c r="AU16" s="21">
        <v>0.16132212733957901</v>
      </c>
      <c r="AV16" s="21"/>
      <c r="AW16" s="21">
        <v>0.28841624888395601</v>
      </c>
      <c r="AX16" s="21">
        <v>0.249297851823015</v>
      </c>
      <c r="AY16" s="21">
        <v>0.235585975753315</v>
      </c>
    </row>
    <row r="17" spans="2:51">
      <c r="B17" s="18" t="s">
        <v>140</v>
      </c>
      <c r="C17" s="22">
        <v>1.7434947210343301E-2</v>
      </c>
      <c r="D17" s="22">
        <v>2.3827235164962501E-2</v>
      </c>
      <c r="E17" s="22">
        <v>1.5464133048692E-2</v>
      </c>
      <c r="F17" s="22"/>
      <c r="G17" s="22">
        <v>5.5740118885591501E-2</v>
      </c>
      <c r="H17" s="22">
        <v>9.4485526243998405E-2</v>
      </c>
      <c r="I17" s="22">
        <v>0.170226874194399</v>
      </c>
      <c r="J17" s="22">
        <v>-4.9991375222613203E-2</v>
      </c>
      <c r="K17" s="22">
        <v>3.5884196598456299E-2</v>
      </c>
      <c r="L17" s="22">
        <v>-0.13541441503215201</v>
      </c>
      <c r="M17" s="22"/>
      <c r="N17" s="22">
        <v>-1.66790190408534E-2</v>
      </c>
      <c r="O17" s="22">
        <v>3.69508826621801E-2</v>
      </c>
      <c r="P17" s="22">
        <v>4.8110269695302897E-3</v>
      </c>
      <c r="Q17" s="22">
        <v>4.01335496423149E-2</v>
      </c>
      <c r="R17" s="22"/>
      <c r="S17" s="22">
        <v>6.6678022303232207E-2</v>
      </c>
      <c r="T17" s="22">
        <v>0.13272125930522999</v>
      </c>
      <c r="U17" s="22">
        <v>4.4407918836873502E-3</v>
      </c>
      <c r="V17" s="22">
        <v>-3.5790776002665302E-2</v>
      </c>
      <c r="W17" s="22">
        <v>-6.2815538215878E-2</v>
      </c>
      <c r="X17" s="22">
        <v>9.0460591177388694E-3</v>
      </c>
      <c r="Y17" s="22">
        <v>7.9203637399166402E-2</v>
      </c>
      <c r="Z17" s="22">
        <v>1.0893989749962999E-3</v>
      </c>
      <c r="AA17" s="22">
        <v>1.1373407823259201E-2</v>
      </c>
      <c r="AB17" s="22">
        <v>1.23858836250684E-2</v>
      </c>
      <c r="AC17" s="22">
        <v>-0.14962587205161701</v>
      </c>
      <c r="AD17" s="22">
        <v>-2.1358017250018901E-2</v>
      </c>
      <c r="AE17" s="22"/>
      <c r="AF17" s="22">
        <v>8.5603723282756704E-4</v>
      </c>
      <c r="AG17" s="22">
        <v>2.17560149135002E-2</v>
      </c>
      <c r="AH17" s="22">
        <v>4.93836968117898E-2</v>
      </c>
      <c r="AI17" s="22"/>
      <c r="AJ17" s="22">
        <v>-0.11832797007373699</v>
      </c>
      <c r="AK17" s="22">
        <v>5.8906364103258703E-2</v>
      </c>
      <c r="AL17" s="22">
        <v>7.5319139888426895E-2</v>
      </c>
      <c r="AM17" s="22"/>
      <c r="AN17" s="22">
        <v>-0.102931839568039</v>
      </c>
      <c r="AO17" s="22">
        <v>3.0252207798561501E-2</v>
      </c>
      <c r="AP17" s="22">
        <v>3.0963328056892201E-2</v>
      </c>
      <c r="AQ17" s="22">
        <v>7.1300539759042297E-2</v>
      </c>
      <c r="AR17" s="22">
        <v>0.23132063200778799</v>
      </c>
      <c r="AS17" s="22"/>
      <c r="AT17" s="22">
        <v>1.1334761787812699E-2</v>
      </c>
      <c r="AU17" s="22">
        <v>0.116429941274522</v>
      </c>
      <c r="AV17" s="22"/>
      <c r="AW17" s="22">
        <v>-7.5297830998483095E-4</v>
      </c>
      <c r="AX17" s="22">
        <v>9.6746685673220797E-2</v>
      </c>
      <c r="AY17" s="22">
        <v>1.54499821521344E-2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1036</v>
      </c>
      <c r="D7" s="10">
        <v>491</v>
      </c>
      <c r="E7" s="10">
        <v>541</v>
      </c>
      <c r="F7" s="10"/>
      <c r="G7" s="10">
        <v>103</v>
      </c>
      <c r="H7" s="10">
        <v>162</v>
      </c>
      <c r="I7" s="10">
        <v>140</v>
      </c>
      <c r="J7" s="10">
        <v>172</v>
      </c>
      <c r="K7" s="10">
        <v>199</v>
      </c>
      <c r="L7" s="10">
        <v>260</v>
      </c>
      <c r="M7" s="10"/>
      <c r="N7" s="10">
        <v>306</v>
      </c>
      <c r="O7" s="10">
        <v>293</v>
      </c>
      <c r="P7" s="10">
        <v>201</v>
      </c>
      <c r="Q7" s="10">
        <v>223</v>
      </c>
      <c r="R7" s="10"/>
      <c r="S7" s="10">
        <v>103</v>
      </c>
      <c r="T7" s="10">
        <v>150</v>
      </c>
      <c r="U7" s="10">
        <v>97</v>
      </c>
      <c r="V7" s="10">
        <v>92</v>
      </c>
      <c r="W7" s="10">
        <v>83</v>
      </c>
      <c r="X7" s="10">
        <v>70</v>
      </c>
      <c r="Y7" s="10">
        <v>84</v>
      </c>
      <c r="Z7" s="10">
        <v>42</v>
      </c>
      <c r="AA7" s="10">
        <v>127</v>
      </c>
      <c r="AB7" s="10">
        <v>90</v>
      </c>
      <c r="AC7" s="10">
        <v>60</v>
      </c>
      <c r="AD7" s="10">
        <v>38</v>
      </c>
      <c r="AE7" s="10"/>
      <c r="AF7" s="10">
        <v>403</v>
      </c>
      <c r="AG7" s="10">
        <v>457</v>
      </c>
      <c r="AH7" s="10">
        <v>123</v>
      </c>
      <c r="AI7" s="10"/>
      <c r="AJ7" s="10">
        <v>246</v>
      </c>
      <c r="AK7" s="10">
        <v>316</v>
      </c>
      <c r="AL7" s="10">
        <v>95</v>
      </c>
      <c r="AM7" s="10"/>
      <c r="AN7" s="10">
        <v>206</v>
      </c>
      <c r="AO7" s="10">
        <v>172</v>
      </c>
      <c r="AP7" s="10">
        <v>249</v>
      </c>
      <c r="AQ7" s="10">
        <v>101</v>
      </c>
      <c r="AR7" s="10">
        <v>13</v>
      </c>
      <c r="AS7" s="10"/>
      <c r="AT7" s="10">
        <v>955</v>
      </c>
      <c r="AU7" s="10">
        <v>75</v>
      </c>
      <c r="AV7" s="10"/>
      <c r="AW7" s="10">
        <v>505</v>
      </c>
      <c r="AX7" s="10">
        <v>113</v>
      </c>
      <c r="AY7" s="10">
        <v>418</v>
      </c>
    </row>
    <row r="8" spans="2:51" ht="30" customHeight="1">
      <c r="B8" s="11" t="s">
        <v>112</v>
      </c>
      <c r="C8" s="11">
        <v>1039</v>
      </c>
      <c r="D8" s="11">
        <v>505</v>
      </c>
      <c r="E8" s="11">
        <v>529</v>
      </c>
      <c r="F8" s="11"/>
      <c r="G8" s="11">
        <v>121</v>
      </c>
      <c r="H8" s="11">
        <v>200</v>
      </c>
      <c r="I8" s="11">
        <v>155</v>
      </c>
      <c r="J8" s="11">
        <v>166</v>
      </c>
      <c r="K8" s="11">
        <v>163</v>
      </c>
      <c r="L8" s="11">
        <v>233</v>
      </c>
      <c r="M8" s="11"/>
      <c r="N8" s="11">
        <v>284</v>
      </c>
      <c r="O8" s="11">
        <v>269</v>
      </c>
      <c r="P8" s="11">
        <v>232</v>
      </c>
      <c r="Q8" s="11">
        <v>241</v>
      </c>
      <c r="R8" s="11"/>
      <c r="S8" s="11">
        <v>121</v>
      </c>
      <c r="T8" s="11">
        <v>140</v>
      </c>
      <c r="U8" s="11">
        <v>87</v>
      </c>
      <c r="V8" s="11">
        <v>98</v>
      </c>
      <c r="W8" s="11">
        <v>80</v>
      </c>
      <c r="X8" s="11">
        <v>74</v>
      </c>
      <c r="Y8" s="11">
        <v>79</v>
      </c>
      <c r="Z8" s="11">
        <v>38</v>
      </c>
      <c r="AA8" s="11">
        <v>127</v>
      </c>
      <c r="AB8" s="11">
        <v>93</v>
      </c>
      <c r="AC8" s="11">
        <v>61</v>
      </c>
      <c r="AD8" s="11">
        <v>40</v>
      </c>
      <c r="AE8" s="11"/>
      <c r="AF8" s="11">
        <v>385</v>
      </c>
      <c r="AG8" s="11">
        <v>460</v>
      </c>
      <c r="AH8" s="11">
        <v>133</v>
      </c>
      <c r="AI8" s="11"/>
      <c r="AJ8" s="11">
        <v>233</v>
      </c>
      <c r="AK8" s="11">
        <v>332</v>
      </c>
      <c r="AL8" s="11">
        <v>93</v>
      </c>
      <c r="AM8" s="11"/>
      <c r="AN8" s="11">
        <v>204</v>
      </c>
      <c r="AO8" s="11">
        <v>181</v>
      </c>
      <c r="AP8" s="11">
        <v>251</v>
      </c>
      <c r="AQ8" s="11">
        <v>103</v>
      </c>
      <c r="AR8" s="11">
        <v>12</v>
      </c>
      <c r="AS8" s="11"/>
      <c r="AT8" s="11">
        <v>947</v>
      </c>
      <c r="AU8" s="11">
        <v>85</v>
      </c>
      <c r="AV8" s="11"/>
      <c r="AW8" s="11">
        <v>486</v>
      </c>
      <c r="AX8" s="11">
        <v>122</v>
      </c>
      <c r="AY8" s="11">
        <v>431</v>
      </c>
    </row>
    <row r="9" spans="2:51">
      <c r="B9" s="18" t="s">
        <v>133</v>
      </c>
      <c r="C9" s="17">
        <v>8.8557633266880695E-2</v>
      </c>
      <c r="D9" s="17">
        <v>0.102133924128246</v>
      </c>
      <c r="E9" s="17">
        <v>7.6281479318144996E-2</v>
      </c>
      <c r="F9" s="17"/>
      <c r="G9" s="17">
        <v>0.10547077787548299</v>
      </c>
      <c r="H9" s="17">
        <v>0.102663312453698</v>
      </c>
      <c r="I9" s="17">
        <v>7.5469262845301796E-2</v>
      </c>
      <c r="J9" s="17">
        <v>7.0502259720185798E-2</v>
      </c>
      <c r="K9" s="17">
        <v>9.1111757897478898E-2</v>
      </c>
      <c r="L9" s="17">
        <v>8.7438059270164195E-2</v>
      </c>
      <c r="M9" s="17"/>
      <c r="N9" s="17">
        <v>9.85594388695199E-2</v>
      </c>
      <c r="O9" s="17">
        <v>5.3147094637062603E-2</v>
      </c>
      <c r="P9" s="17">
        <v>0.119410636249701</v>
      </c>
      <c r="Q9" s="17">
        <v>8.7794712958917401E-2</v>
      </c>
      <c r="R9" s="17"/>
      <c r="S9" s="17">
        <v>0.14801099700294501</v>
      </c>
      <c r="T9" s="17">
        <v>5.9765042216585497E-2</v>
      </c>
      <c r="U9" s="17">
        <v>4.7924760184271803E-2</v>
      </c>
      <c r="V9" s="17">
        <v>7.9023938071311695E-2</v>
      </c>
      <c r="W9" s="17">
        <v>0.13669854841312301</v>
      </c>
      <c r="X9" s="17">
        <v>9.1203105985083299E-2</v>
      </c>
      <c r="Y9" s="17">
        <v>9.3591040424274893E-2</v>
      </c>
      <c r="Z9" s="17">
        <v>0.115099093352536</v>
      </c>
      <c r="AA9" s="17">
        <v>8.8306351468774899E-2</v>
      </c>
      <c r="AB9" s="17">
        <v>4.2087697916694797E-2</v>
      </c>
      <c r="AC9" s="17">
        <v>5.7462984296874998E-2</v>
      </c>
      <c r="AD9" s="17">
        <v>0.14096224629542201</v>
      </c>
      <c r="AE9" s="17"/>
      <c r="AF9" s="17">
        <v>9.9883261358545097E-2</v>
      </c>
      <c r="AG9" s="17">
        <v>9.4269968012502994E-2</v>
      </c>
      <c r="AH9" s="17">
        <v>4.5710707570618202E-2</v>
      </c>
      <c r="AI9" s="17"/>
      <c r="AJ9" s="17">
        <v>0.140324427671426</v>
      </c>
      <c r="AK9" s="17">
        <v>9.7174859928429003E-2</v>
      </c>
      <c r="AL9" s="17">
        <v>9.6174682011693102E-2</v>
      </c>
      <c r="AM9" s="17"/>
      <c r="AN9" s="17">
        <v>8.0215606796487995E-2</v>
      </c>
      <c r="AO9" s="17">
        <v>9.8458499935507399E-2</v>
      </c>
      <c r="AP9" s="17">
        <v>9.3894781311242598E-2</v>
      </c>
      <c r="AQ9" s="17">
        <v>0.11193318606719301</v>
      </c>
      <c r="AR9" s="17">
        <v>0.24252851982576801</v>
      </c>
      <c r="AS9" s="17"/>
      <c r="AT9" s="17">
        <v>8.0408407783704006E-2</v>
      </c>
      <c r="AU9" s="17">
        <v>0.18562205853910399</v>
      </c>
      <c r="AV9" s="17"/>
      <c r="AW9" s="17">
        <v>0.10166548156208299</v>
      </c>
      <c r="AX9" s="17">
        <v>0.149603898155446</v>
      </c>
      <c r="AY9" s="17">
        <v>5.64934236535704E-2</v>
      </c>
    </row>
    <row r="10" spans="2:51">
      <c r="B10" s="18" t="s">
        <v>134</v>
      </c>
      <c r="C10" s="17">
        <v>0.27625140647435498</v>
      </c>
      <c r="D10" s="17">
        <v>0.28473851390532801</v>
      </c>
      <c r="E10" s="17">
        <v>0.26627065710794801</v>
      </c>
      <c r="F10" s="17"/>
      <c r="G10" s="17">
        <v>0.20224947407117</v>
      </c>
      <c r="H10" s="17">
        <v>0.23932645965937899</v>
      </c>
      <c r="I10" s="17">
        <v>0.290248811672564</v>
      </c>
      <c r="J10" s="17">
        <v>0.33278486010687103</v>
      </c>
      <c r="K10" s="17">
        <v>0.240320773758292</v>
      </c>
      <c r="L10" s="17">
        <v>0.32194878642305802</v>
      </c>
      <c r="M10" s="17"/>
      <c r="N10" s="17">
        <v>0.35469523637044997</v>
      </c>
      <c r="O10" s="17">
        <v>0.313503933062733</v>
      </c>
      <c r="P10" s="17">
        <v>0.207560729847071</v>
      </c>
      <c r="Q10" s="17">
        <v>0.212716680802434</v>
      </c>
      <c r="R10" s="17"/>
      <c r="S10" s="17">
        <v>0.32667990683772102</v>
      </c>
      <c r="T10" s="17">
        <v>0.32835410755427702</v>
      </c>
      <c r="U10" s="17">
        <v>0.30432838330551198</v>
      </c>
      <c r="V10" s="17">
        <v>0.28483164002066702</v>
      </c>
      <c r="W10" s="17">
        <v>0.26954809011630299</v>
      </c>
      <c r="X10" s="17">
        <v>0.25562831904602401</v>
      </c>
      <c r="Y10" s="17">
        <v>0.24100243648122499</v>
      </c>
      <c r="Z10" s="17">
        <v>0.16908477195244301</v>
      </c>
      <c r="AA10" s="17">
        <v>0.25513544789127701</v>
      </c>
      <c r="AB10" s="17">
        <v>0.22532706787895601</v>
      </c>
      <c r="AC10" s="17">
        <v>0.34487310828297502</v>
      </c>
      <c r="AD10" s="17">
        <v>0.16408290386496999</v>
      </c>
      <c r="AE10" s="17"/>
      <c r="AF10" s="17">
        <v>0.24429060365477401</v>
      </c>
      <c r="AG10" s="17">
        <v>0.33069352690904702</v>
      </c>
      <c r="AH10" s="17">
        <v>0.23293667840568499</v>
      </c>
      <c r="AI10" s="17"/>
      <c r="AJ10" s="17">
        <v>0.33680790589584902</v>
      </c>
      <c r="AK10" s="17">
        <v>0.300366887156857</v>
      </c>
      <c r="AL10" s="17">
        <v>0.324117913421542</v>
      </c>
      <c r="AM10" s="17"/>
      <c r="AN10" s="17">
        <v>0.2208010390746</v>
      </c>
      <c r="AO10" s="17">
        <v>0.29925926392913199</v>
      </c>
      <c r="AP10" s="17">
        <v>0.270934717219737</v>
      </c>
      <c r="AQ10" s="17">
        <v>0.40547839213118497</v>
      </c>
      <c r="AR10" s="17">
        <v>0.17575981175146799</v>
      </c>
      <c r="AS10" s="17"/>
      <c r="AT10" s="17">
        <v>0.27603041205094297</v>
      </c>
      <c r="AU10" s="17">
        <v>0.25853507114799801</v>
      </c>
      <c r="AV10" s="17"/>
      <c r="AW10" s="17">
        <v>0.29788717741938098</v>
      </c>
      <c r="AX10" s="17">
        <v>0.32039311347479099</v>
      </c>
      <c r="AY10" s="17">
        <v>0.239370503633588</v>
      </c>
    </row>
    <row r="11" spans="2:51">
      <c r="B11" s="18" t="s">
        <v>135</v>
      </c>
      <c r="C11" s="17">
        <v>0.34019343797753698</v>
      </c>
      <c r="D11" s="17">
        <v>0.36864389490272398</v>
      </c>
      <c r="E11" s="17">
        <v>0.31394904754869302</v>
      </c>
      <c r="F11" s="17"/>
      <c r="G11" s="17">
        <v>0.29072447937089302</v>
      </c>
      <c r="H11" s="17">
        <v>0.30882274859981501</v>
      </c>
      <c r="I11" s="17">
        <v>0.31761376470144798</v>
      </c>
      <c r="J11" s="17">
        <v>0.37678237327362302</v>
      </c>
      <c r="K11" s="17">
        <v>0.42294399963623402</v>
      </c>
      <c r="L11" s="17">
        <v>0.32414969034698499</v>
      </c>
      <c r="M11" s="17"/>
      <c r="N11" s="17">
        <v>0.291587450671633</v>
      </c>
      <c r="O11" s="17">
        <v>0.31138997140226699</v>
      </c>
      <c r="P11" s="17">
        <v>0.35134919080965099</v>
      </c>
      <c r="Q11" s="17">
        <v>0.42096541266271198</v>
      </c>
      <c r="R11" s="17"/>
      <c r="S11" s="17">
        <v>0.28089024637857402</v>
      </c>
      <c r="T11" s="17">
        <v>0.319541651904725</v>
      </c>
      <c r="U11" s="17">
        <v>0.38398852516000798</v>
      </c>
      <c r="V11" s="17">
        <v>0.41846012089745599</v>
      </c>
      <c r="W11" s="17">
        <v>0.327015280352147</v>
      </c>
      <c r="X11" s="17">
        <v>0.27178830577721802</v>
      </c>
      <c r="Y11" s="17">
        <v>0.36939209655794097</v>
      </c>
      <c r="Z11" s="17">
        <v>0.25502884923812602</v>
      </c>
      <c r="AA11" s="17">
        <v>0.35749775867362499</v>
      </c>
      <c r="AB11" s="17">
        <v>0.39054056193494302</v>
      </c>
      <c r="AC11" s="17">
        <v>0.33837253479097901</v>
      </c>
      <c r="AD11" s="17">
        <v>0.31263411286981702</v>
      </c>
      <c r="AE11" s="17"/>
      <c r="AF11" s="17">
        <v>0.35427978576522601</v>
      </c>
      <c r="AG11" s="17">
        <v>0.31379974735777799</v>
      </c>
      <c r="AH11" s="17">
        <v>0.410472232439625</v>
      </c>
      <c r="AI11" s="17"/>
      <c r="AJ11" s="17">
        <v>0.319656095861936</v>
      </c>
      <c r="AK11" s="17">
        <v>0.30340288299472201</v>
      </c>
      <c r="AL11" s="17">
        <v>0.38203478638143801</v>
      </c>
      <c r="AM11" s="17"/>
      <c r="AN11" s="17">
        <v>0.399186258041477</v>
      </c>
      <c r="AO11" s="17">
        <v>0.34383819352626399</v>
      </c>
      <c r="AP11" s="17">
        <v>0.34409747653292899</v>
      </c>
      <c r="AQ11" s="17">
        <v>0.23290057284929799</v>
      </c>
      <c r="AR11" s="17">
        <v>0.43638727681904599</v>
      </c>
      <c r="AS11" s="17"/>
      <c r="AT11" s="17">
        <v>0.34644086130810597</v>
      </c>
      <c r="AU11" s="17">
        <v>0.28703935735973402</v>
      </c>
      <c r="AV11" s="17"/>
      <c r="AW11" s="17">
        <v>0.31477189956679702</v>
      </c>
      <c r="AX11" s="17">
        <v>0.309251547251852</v>
      </c>
      <c r="AY11" s="17">
        <v>0.37759873297172297</v>
      </c>
    </row>
    <row r="12" spans="2:51">
      <c r="B12" s="18" t="s">
        <v>136</v>
      </c>
      <c r="C12" s="17">
        <v>0.14345112043234501</v>
      </c>
      <c r="D12" s="17">
        <v>0.13709074363226501</v>
      </c>
      <c r="E12" s="17">
        <v>0.14866760678118299</v>
      </c>
      <c r="F12" s="17"/>
      <c r="G12" s="17">
        <v>0.22709794665201899</v>
      </c>
      <c r="H12" s="17">
        <v>0.17914896411047701</v>
      </c>
      <c r="I12" s="17">
        <v>0.118385271389731</v>
      </c>
      <c r="J12" s="17">
        <v>7.7310354254137001E-2</v>
      </c>
      <c r="K12" s="17">
        <v>9.4464762901822902E-2</v>
      </c>
      <c r="L12" s="17">
        <v>0.16725375253746599</v>
      </c>
      <c r="M12" s="17"/>
      <c r="N12" s="17">
        <v>0.122425334184544</v>
      </c>
      <c r="O12" s="17">
        <v>0.15726847988471601</v>
      </c>
      <c r="P12" s="17">
        <v>0.149881159110866</v>
      </c>
      <c r="Q12" s="17">
        <v>0.139014929864507</v>
      </c>
      <c r="R12" s="17"/>
      <c r="S12" s="17">
        <v>0.124946505572581</v>
      </c>
      <c r="T12" s="17">
        <v>0.12773501264159701</v>
      </c>
      <c r="U12" s="17">
        <v>0.101518014546237</v>
      </c>
      <c r="V12" s="17">
        <v>0.14340920164097101</v>
      </c>
      <c r="W12" s="17">
        <v>0.12522636400245801</v>
      </c>
      <c r="X12" s="17">
        <v>0.12939424461972801</v>
      </c>
      <c r="Y12" s="17">
        <v>0.164704516801566</v>
      </c>
      <c r="Z12" s="17">
        <v>0.221286005416788</v>
      </c>
      <c r="AA12" s="17">
        <v>0.13213156154552599</v>
      </c>
      <c r="AB12" s="17">
        <v>0.18096592605353701</v>
      </c>
      <c r="AC12" s="17">
        <v>0.19050645851209999</v>
      </c>
      <c r="AD12" s="17">
        <v>0.16954124937284001</v>
      </c>
      <c r="AE12" s="17"/>
      <c r="AF12" s="17">
        <v>0.162193541639018</v>
      </c>
      <c r="AG12" s="17">
        <v>0.11359218236433399</v>
      </c>
      <c r="AH12" s="17">
        <v>0.13718280325132801</v>
      </c>
      <c r="AI12" s="17"/>
      <c r="AJ12" s="17">
        <v>0.125436957139099</v>
      </c>
      <c r="AK12" s="17">
        <v>0.169804478824294</v>
      </c>
      <c r="AL12" s="17">
        <v>6.4674879552539602E-2</v>
      </c>
      <c r="AM12" s="17"/>
      <c r="AN12" s="17">
        <v>0.113582163823298</v>
      </c>
      <c r="AO12" s="17">
        <v>0.114540726691387</v>
      </c>
      <c r="AP12" s="17">
        <v>0.14285868091721801</v>
      </c>
      <c r="AQ12" s="17">
        <v>0.15470819369921401</v>
      </c>
      <c r="AR12" s="17">
        <v>0</v>
      </c>
      <c r="AS12" s="17"/>
      <c r="AT12" s="17">
        <v>0.14610845431085201</v>
      </c>
      <c r="AU12" s="17">
        <v>0.12479222238649799</v>
      </c>
      <c r="AV12" s="17"/>
      <c r="AW12" s="17">
        <v>0.14948891953691101</v>
      </c>
      <c r="AX12" s="17">
        <v>0.136960944352224</v>
      </c>
      <c r="AY12" s="17">
        <v>0.13848854761276799</v>
      </c>
    </row>
    <row r="13" spans="2:51">
      <c r="B13" s="18" t="s">
        <v>137</v>
      </c>
      <c r="C13" s="17">
        <v>7.0157014957806005E-2</v>
      </c>
      <c r="D13" s="17">
        <v>5.0559129347468403E-2</v>
      </c>
      <c r="E13" s="17">
        <v>8.9391437552014494E-2</v>
      </c>
      <c r="F13" s="17"/>
      <c r="G13" s="17">
        <v>9.4800396569824003E-2</v>
      </c>
      <c r="H13" s="17">
        <v>9.7925864105743304E-2</v>
      </c>
      <c r="I13" s="17">
        <v>9.2018292549783096E-2</v>
      </c>
      <c r="J13" s="17">
        <v>5.7007514498902997E-2</v>
      </c>
      <c r="K13" s="17">
        <v>5.8662025736851003E-2</v>
      </c>
      <c r="L13" s="17">
        <v>3.6281500592143398E-2</v>
      </c>
      <c r="M13" s="17"/>
      <c r="N13" s="17">
        <v>6.9637642320056203E-2</v>
      </c>
      <c r="O13" s="17">
        <v>7.2627555562068E-2</v>
      </c>
      <c r="P13" s="17">
        <v>9.2195253416166301E-2</v>
      </c>
      <c r="Q13" s="17">
        <v>4.2315342344365299E-2</v>
      </c>
      <c r="R13" s="17"/>
      <c r="S13" s="17">
        <v>6.72012623801167E-2</v>
      </c>
      <c r="T13" s="17">
        <v>8.7764813305595005E-2</v>
      </c>
      <c r="U13" s="17">
        <v>5.7811969286485201E-2</v>
      </c>
      <c r="V13" s="17">
        <v>2.0956826520505002E-2</v>
      </c>
      <c r="W13" s="17">
        <v>2.7208699537392599E-2</v>
      </c>
      <c r="X13" s="17">
        <v>0.14531173057934699</v>
      </c>
      <c r="Y13" s="17">
        <v>6.6529794695778702E-2</v>
      </c>
      <c r="Z13" s="17">
        <v>0.14421967962573101</v>
      </c>
      <c r="AA13" s="17">
        <v>7.3651917755342106E-2</v>
      </c>
      <c r="AB13" s="17">
        <v>7.0158913073899196E-2</v>
      </c>
      <c r="AC13" s="17">
        <v>3.6323748800989902E-2</v>
      </c>
      <c r="AD13" s="17">
        <v>8.8103346703066299E-2</v>
      </c>
      <c r="AE13" s="17"/>
      <c r="AF13" s="17">
        <v>7.0428377103054302E-2</v>
      </c>
      <c r="AG13" s="17">
        <v>6.9424512629847002E-2</v>
      </c>
      <c r="AH13" s="17">
        <v>6.0674874652856203E-2</v>
      </c>
      <c r="AI13" s="17"/>
      <c r="AJ13" s="17">
        <v>3.2158080355951899E-2</v>
      </c>
      <c r="AK13" s="17">
        <v>7.1458783916399302E-2</v>
      </c>
      <c r="AL13" s="17">
        <v>4.9296691338368899E-2</v>
      </c>
      <c r="AM13" s="17"/>
      <c r="AN13" s="17">
        <v>5.7198817480438403E-2</v>
      </c>
      <c r="AO13" s="17">
        <v>8.2158606543402901E-2</v>
      </c>
      <c r="AP13" s="17">
        <v>7.8874510896073502E-2</v>
      </c>
      <c r="AQ13" s="17">
        <v>5.3039475997314997E-2</v>
      </c>
      <c r="AR13" s="17">
        <v>7.6575677061773595E-2</v>
      </c>
      <c r="AS13" s="17"/>
      <c r="AT13" s="17">
        <v>6.7619294412359601E-2</v>
      </c>
      <c r="AU13" s="17">
        <v>7.87042276280744E-2</v>
      </c>
      <c r="AV13" s="17"/>
      <c r="AW13" s="17">
        <v>6.0943131250288697E-2</v>
      </c>
      <c r="AX13" s="17">
        <v>4.3645844794360698E-2</v>
      </c>
      <c r="AY13" s="17">
        <v>8.8048755237879597E-2</v>
      </c>
    </row>
    <row r="14" spans="2:51">
      <c r="B14" s="18" t="s">
        <v>119</v>
      </c>
      <c r="C14" s="17">
        <v>8.1389386891075999E-2</v>
      </c>
      <c r="D14" s="17">
        <v>5.68337940839699E-2</v>
      </c>
      <c r="E14" s="17">
        <v>0.105439771692016</v>
      </c>
      <c r="F14" s="17"/>
      <c r="G14" s="17">
        <v>7.9656925460611899E-2</v>
      </c>
      <c r="H14" s="17">
        <v>7.2112651070888004E-2</v>
      </c>
      <c r="I14" s="17">
        <v>0.106264596841172</v>
      </c>
      <c r="J14" s="17">
        <v>8.5612638146280395E-2</v>
      </c>
      <c r="K14" s="17">
        <v>9.2496680069321505E-2</v>
      </c>
      <c r="L14" s="17">
        <v>6.2928210830183795E-2</v>
      </c>
      <c r="M14" s="17"/>
      <c r="N14" s="17">
        <v>6.3094897583796605E-2</v>
      </c>
      <c r="O14" s="17">
        <v>9.2062965451153694E-2</v>
      </c>
      <c r="P14" s="17">
        <v>7.96030305665444E-2</v>
      </c>
      <c r="Q14" s="17">
        <v>9.71929213670642E-2</v>
      </c>
      <c r="R14" s="17"/>
      <c r="S14" s="17">
        <v>5.2271081828062997E-2</v>
      </c>
      <c r="T14" s="17">
        <v>7.6839372377219897E-2</v>
      </c>
      <c r="U14" s="17">
        <v>0.104428347517487</v>
      </c>
      <c r="V14" s="17">
        <v>5.3318272849089098E-2</v>
      </c>
      <c r="W14" s="17">
        <v>0.114303017578577</v>
      </c>
      <c r="X14" s="17">
        <v>0.10667429399260001</v>
      </c>
      <c r="Y14" s="17">
        <v>6.4780115039215394E-2</v>
      </c>
      <c r="Z14" s="17">
        <v>9.5281600414374806E-2</v>
      </c>
      <c r="AA14" s="17">
        <v>9.3276962665454793E-2</v>
      </c>
      <c r="AB14" s="17">
        <v>9.0919833141969594E-2</v>
      </c>
      <c r="AC14" s="17">
        <v>3.2461165316081599E-2</v>
      </c>
      <c r="AD14" s="17">
        <v>0.124676140893885</v>
      </c>
      <c r="AE14" s="17"/>
      <c r="AF14" s="17">
        <v>6.8924430479382306E-2</v>
      </c>
      <c r="AG14" s="17">
        <v>7.8220062726491901E-2</v>
      </c>
      <c r="AH14" s="17">
        <v>0.113022703679887</v>
      </c>
      <c r="AI14" s="17"/>
      <c r="AJ14" s="17">
        <v>4.56165330757385E-2</v>
      </c>
      <c r="AK14" s="17">
        <v>5.77921071792988E-2</v>
      </c>
      <c r="AL14" s="17">
        <v>8.3701047294418907E-2</v>
      </c>
      <c r="AM14" s="17"/>
      <c r="AN14" s="17">
        <v>0.12901611478369901</v>
      </c>
      <c r="AO14" s="17">
        <v>6.1744709374307101E-2</v>
      </c>
      <c r="AP14" s="17">
        <v>6.9339833122799704E-2</v>
      </c>
      <c r="AQ14" s="17">
        <v>4.1940179255794803E-2</v>
      </c>
      <c r="AR14" s="17">
        <v>6.8748714541944297E-2</v>
      </c>
      <c r="AS14" s="17"/>
      <c r="AT14" s="17">
        <v>8.3392570134035102E-2</v>
      </c>
      <c r="AU14" s="17">
        <v>6.5307062938591898E-2</v>
      </c>
      <c r="AV14" s="17"/>
      <c r="AW14" s="17">
        <v>7.5243390664539694E-2</v>
      </c>
      <c r="AX14" s="17">
        <v>4.01446519713251E-2</v>
      </c>
      <c r="AY14" s="17">
        <v>0.100000036890471</v>
      </c>
    </row>
    <row r="15" spans="2:51">
      <c r="B15" s="18" t="s">
        <v>138</v>
      </c>
      <c r="C15" s="21">
        <v>0.36480903974123602</v>
      </c>
      <c r="D15" s="21">
        <v>0.38687243803357302</v>
      </c>
      <c r="E15" s="21">
        <v>0.342552136426093</v>
      </c>
      <c r="F15" s="21"/>
      <c r="G15" s="21">
        <v>0.30772025194665298</v>
      </c>
      <c r="H15" s="21">
        <v>0.34198977211307702</v>
      </c>
      <c r="I15" s="21">
        <v>0.36571807451786598</v>
      </c>
      <c r="J15" s="21">
        <v>0.40328711982705701</v>
      </c>
      <c r="K15" s="21">
        <v>0.33143253165577002</v>
      </c>
      <c r="L15" s="21">
        <v>0.40938684569322198</v>
      </c>
      <c r="M15" s="21"/>
      <c r="N15" s="21">
        <v>0.45325467523996998</v>
      </c>
      <c r="O15" s="21">
        <v>0.36665102769979602</v>
      </c>
      <c r="P15" s="21">
        <v>0.32697136609677202</v>
      </c>
      <c r="Q15" s="21">
        <v>0.300511393761351</v>
      </c>
      <c r="R15" s="21"/>
      <c r="S15" s="21">
        <v>0.47469090384066498</v>
      </c>
      <c r="T15" s="21">
        <v>0.38811914977086198</v>
      </c>
      <c r="U15" s="21">
        <v>0.35225314348978398</v>
      </c>
      <c r="V15" s="21">
        <v>0.36385557809197899</v>
      </c>
      <c r="W15" s="21">
        <v>0.406246638529425</v>
      </c>
      <c r="X15" s="21">
        <v>0.34683142503110698</v>
      </c>
      <c r="Y15" s="21">
        <v>0.33459347690550001</v>
      </c>
      <c r="Z15" s="21">
        <v>0.28418386530498002</v>
      </c>
      <c r="AA15" s="21">
        <v>0.34344179936005198</v>
      </c>
      <c r="AB15" s="21">
        <v>0.26741476579565099</v>
      </c>
      <c r="AC15" s="21">
        <v>0.40233609257984998</v>
      </c>
      <c r="AD15" s="21">
        <v>0.30504515016039202</v>
      </c>
      <c r="AE15" s="21"/>
      <c r="AF15" s="21">
        <v>0.34417386501331898</v>
      </c>
      <c r="AG15" s="21">
        <v>0.42496349492155</v>
      </c>
      <c r="AH15" s="21">
        <v>0.27864738597630301</v>
      </c>
      <c r="AI15" s="21"/>
      <c r="AJ15" s="21">
        <v>0.47713233356727502</v>
      </c>
      <c r="AK15" s="21">
        <v>0.397541747085286</v>
      </c>
      <c r="AL15" s="21">
        <v>0.42029259543323499</v>
      </c>
      <c r="AM15" s="21"/>
      <c r="AN15" s="21">
        <v>0.30101664587108801</v>
      </c>
      <c r="AO15" s="21">
        <v>0.39771776386463897</v>
      </c>
      <c r="AP15" s="21">
        <v>0.36482949853097901</v>
      </c>
      <c r="AQ15" s="21">
        <v>0.51741157819837802</v>
      </c>
      <c r="AR15" s="21">
        <v>0.41828833157723599</v>
      </c>
      <c r="AS15" s="21"/>
      <c r="AT15" s="21">
        <v>0.35643881983464698</v>
      </c>
      <c r="AU15" s="21">
        <v>0.44415712968710203</v>
      </c>
      <c r="AV15" s="21"/>
      <c r="AW15" s="21">
        <v>0.39955265898146503</v>
      </c>
      <c r="AX15" s="21">
        <v>0.46999701163023799</v>
      </c>
      <c r="AY15" s="21">
        <v>0.29586392728715799</v>
      </c>
    </row>
    <row r="16" spans="2:51">
      <c r="B16" s="18" t="s">
        <v>139</v>
      </c>
      <c r="C16" s="21">
        <v>0.21360813539015</v>
      </c>
      <c r="D16" s="21">
        <v>0.18764987297973301</v>
      </c>
      <c r="E16" s="21">
        <v>0.23805904433319799</v>
      </c>
      <c r="F16" s="21"/>
      <c r="G16" s="21">
        <v>0.32189834322184302</v>
      </c>
      <c r="H16" s="21">
        <v>0.27707482821621998</v>
      </c>
      <c r="I16" s="21">
        <v>0.21040356393951401</v>
      </c>
      <c r="J16" s="21">
        <v>0.13431786875304</v>
      </c>
      <c r="K16" s="21">
        <v>0.15312678863867399</v>
      </c>
      <c r="L16" s="21">
        <v>0.20353525312960999</v>
      </c>
      <c r="M16" s="21"/>
      <c r="N16" s="21">
        <v>0.1920629765046</v>
      </c>
      <c r="O16" s="21">
        <v>0.229896035446783</v>
      </c>
      <c r="P16" s="21">
        <v>0.24207641252703199</v>
      </c>
      <c r="Q16" s="21">
        <v>0.18133027220887199</v>
      </c>
      <c r="R16" s="21"/>
      <c r="S16" s="21">
        <v>0.192147767952697</v>
      </c>
      <c r="T16" s="21">
        <v>0.215499825947192</v>
      </c>
      <c r="U16" s="21">
        <v>0.15932998383272201</v>
      </c>
      <c r="V16" s="21">
        <v>0.164366028161476</v>
      </c>
      <c r="W16" s="21">
        <v>0.15243506353985101</v>
      </c>
      <c r="X16" s="21">
        <v>0.27470597519907503</v>
      </c>
      <c r="Y16" s="21">
        <v>0.231234311497344</v>
      </c>
      <c r="Z16" s="21">
        <v>0.36550568504252001</v>
      </c>
      <c r="AA16" s="21">
        <v>0.20578347930086799</v>
      </c>
      <c r="AB16" s="21">
        <v>0.25112483912743599</v>
      </c>
      <c r="AC16" s="21">
        <v>0.22683020731309</v>
      </c>
      <c r="AD16" s="21">
        <v>0.25764459607590601</v>
      </c>
      <c r="AE16" s="21"/>
      <c r="AF16" s="21">
        <v>0.232621918742072</v>
      </c>
      <c r="AG16" s="21">
        <v>0.183016694994181</v>
      </c>
      <c r="AH16" s="21">
        <v>0.19785767790418499</v>
      </c>
      <c r="AI16" s="21"/>
      <c r="AJ16" s="21">
        <v>0.15759503749505099</v>
      </c>
      <c r="AK16" s="21">
        <v>0.24126326274069301</v>
      </c>
      <c r="AL16" s="21">
        <v>0.11397157089090899</v>
      </c>
      <c r="AM16" s="21"/>
      <c r="AN16" s="21">
        <v>0.17078098130373601</v>
      </c>
      <c r="AO16" s="21">
        <v>0.19669933323479</v>
      </c>
      <c r="AP16" s="21">
        <v>0.22173319181329201</v>
      </c>
      <c r="AQ16" s="21">
        <v>0.207747669696529</v>
      </c>
      <c r="AR16" s="21">
        <v>7.6575677061773595E-2</v>
      </c>
      <c r="AS16" s="21"/>
      <c r="AT16" s="21">
        <v>0.21372774872321099</v>
      </c>
      <c r="AU16" s="21">
        <v>0.203496450014573</v>
      </c>
      <c r="AV16" s="21"/>
      <c r="AW16" s="21">
        <v>0.21043205078719901</v>
      </c>
      <c r="AX16" s="21">
        <v>0.18060678914658501</v>
      </c>
      <c r="AY16" s="21">
        <v>0.22653730285064799</v>
      </c>
    </row>
    <row r="17" spans="2:51">
      <c r="B17" s="18" t="s">
        <v>140</v>
      </c>
      <c r="C17" s="22">
        <v>0.15120090435108599</v>
      </c>
      <c r="D17" s="22">
        <v>0.19922256505384101</v>
      </c>
      <c r="E17" s="22">
        <v>0.10449309209289601</v>
      </c>
      <c r="F17" s="22"/>
      <c r="G17" s="22">
        <v>-1.417809127519E-2</v>
      </c>
      <c r="H17" s="22">
        <v>6.4914943896856397E-2</v>
      </c>
      <c r="I17" s="22">
        <v>0.15531451057835299</v>
      </c>
      <c r="J17" s="22">
        <v>0.26896925107401698</v>
      </c>
      <c r="K17" s="22">
        <v>0.17830574301709601</v>
      </c>
      <c r="L17" s="22">
        <v>0.20585159256361299</v>
      </c>
      <c r="M17" s="22"/>
      <c r="N17" s="22">
        <v>0.26119169873537001</v>
      </c>
      <c r="O17" s="22">
        <v>0.13675499225301199</v>
      </c>
      <c r="P17" s="22">
        <v>8.4894953569739903E-2</v>
      </c>
      <c r="Q17" s="22">
        <v>0.11918112155247899</v>
      </c>
      <c r="R17" s="22"/>
      <c r="S17" s="22">
        <v>0.28254313588796798</v>
      </c>
      <c r="T17" s="22">
        <v>0.17261932382367001</v>
      </c>
      <c r="U17" s="22">
        <v>0.192923159657062</v>
      </c>
      <c r="V17" s="22">
        <v>0.199489549930503</v>
      </c>
      <c r="W17" s="22">
        <v>0.25381157498957502</v>
      </c>
      <c r="X17" s="22">
        <v>7.2125449832032104E-2</v>
      </c>
      <c r="Y17" s="22">
        <v>0.103359165408155</v>
      </c>
      <c r="Z17" s="22">
        <v>-8.1321819737539797E-2</v>
      </c>
      <c r="AA17" s="22">
        <v>0.13765832005918499</v>
      </c>
      <c r="AB17" s="22">
        <v>1.6289926668215601E-2</v>
      </c>
      <c r="AC17" s="22">
        <v>0.17550588526676</v>
      </c>
      <c r="AD17" s="22">
        <v>4.7400554084485798E-2</v>
      </c>
      <c r="AE17" s="22"/>
      <c r="AF17" s="22">
        <v>0.111551946271247</v>
      </c>
      <c r="AG17" s="22">
        <v>0.24194679992736901</v>
      </c>
      <c r="AH17" s="22">
        <v>8.0789708072118896E-2</v>
      </c>
      <c r="AI17" s="22"/>
      <c r="AJ17" s="22">
        <v>0.31953729607222398</v>
      </c>
      <c r="AK17" s="22">
        <v>0.15627848434459299</v>
      </c>
      <c r="AL17" s="22">
        <v>0.30632102454232601</v>
      </c>
      <c r="AM17" s="22"/>
      <c r="AN17" s="22">
        <v>0.130235664567352</v>
      </c>
      <c r="AO17" s="22">
        <v>0.201018430629849</v>
      </c>
      <c r="AP17" s="22">
        <v>0.143096306717687</v>
      </c>
      <c r="AQ17" s="22">
        <v>0.30966390850184899</v>
      </c>
      <c r="AR17" s="22">
        <v>0.34171265451546201</v>
      </c>
      <c r="AS17" s="22"/>
      <c r="AT17" s="22">
        <v>0.14271107111143599</v>
      </c>
      <c r="AU17" s="22">
        <v>0.24066067967252899</v>
      </c>
      <c r="AV17" s="22"/>
      <c r="AW17" s="22">
        <v>0.18912060819426499</v>
      </c>
      <c r="AX17" s="22">
        <v>0.28939022248365298</v>
      </c>
      <c r="AY17" s="22">
        <v>6.9326624436510303E-2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763</v>
      </c>
      <c r="E2" s="32"/>
      <c r="F2" s="32"/>
      <c r="G2" s="32"/>
    </row>
    <row r="6" spans="2:7" ht="50.1" customHeight="1">
      <c r="B6" s="20" t="s">
        <v>70</v>
      </c>
      <c r="C6" s="20" t="s">
        <v>764</v>
      </c>
      <c r="D6" s="20" t="s">
        <v>699</v>
      </c>
      <c r="E6" s="20" t="s">
        <v>700</v>
      </c>
      <c r="F6" s="20" t="s">
        <v>765</v>
      </c>
    </row>
    <row r="7" spans="2:7">
      <c r="B7" s="18" t="s">
        <v>133</v>
      </c>
      <c r="C7" s="17">
        <v>0.14699886205021301</v>
      </c>
      <c r="D7" s="17">
        <v>0.16042292412404599</v>
      </c>
      <c r="E7" s="17">
        <v>0.15367356242942701</v>
      </c>
      <c r="F7" s="17">
        <v>6.5124470737363493E-2</v>
      </c>
    </row>
    <row r="8" spans="2:7">
      <c r="B8" s="18" t="s">
        <v>134</v>
      </c>
      <c r="C8" s="17">
        <v>0.35816779947166899</v>
      </c>
      <c r="D8" s="17">
        <v>0.38434376569612499</v>
      </c>
      <c r="E8" s="17">
        <v>0.38470037312719202</v>
      </c>
      <c r="F8" s="17">
        <v>0.16747000515921601</v>
      </c>
    </row>
    <row r="9" spans="2:7">
      <c r="B9" s="18" t="s">
        <v>135</v>
      </c>
      <c r="C9" s="17">
        <v>0.285480937687907</v>
      </c>
      <c r="D9" s="17">
        <v>0.27296771370452</v>
      </c>
      <c r="E9" s="17">
        <v>0.25750732956578098</v>
      </c>
      <c r="F9" s="17">
        <v>0.307167434312416</v>
      </c>
    </row>
    <row r="10" spans="2:7">
      <c r="B10" s="18" t="s">
        <v>136</v>
      </c>
      <c r="C10" s="17">
        <v>7.6007005376662398E-2</v>
      </c>
      <c r="D10" s="17">
        <v>7.75321208829053E-2</v>
      </c>
      <c r="E10" s="17">
        <v>0.105094505663011</v>
      </c>
      <c r="F10" s="17">
        <v>0.23174578145926999</v>
      </c>
    </row>
    <row r="11" spans="2:7">
      <c r="B11" s="18" t="s">
        <v>137</v>
      </c>
      <c r="C11" s="17">
        <v>3.1484769899976402E-2</v>
      </c>
      <c r="D11" s="17">
        <v>3.32941095161765E-2</v>
      </c>
      <c r="E11" s="17">
        <v>3.9900737876205003E-2</v>
      </c>
      <c r="F11" s="17">
        <v>0.105612638973901</v>
      </c>
    </row>
    <row r="12" spans="2:7">
      <c r="B12" s="18" t="s">
        <v>119</v>
      </c>
      <c r="C12" s="17">
        <v>0.101860625513572</v>
      </c>
      <c r="D12" s="17">
        <v>7.1439366076227501E-2</v>
      </c>
      <c r="E12" s="17">
        <v>5.9123491338383002E-2</v>
      </c>
      <c r="F12" s="17">
        <v>0.122879669357833</v>
      </c>
    </row>
    <row r="13" spans="2:7">
      <c r="B13" s="23" t="s">
        <v>138</v>
      </c>
      <c r="C13" s="21">
        <v>0.50516666152188305</v>
      </c>
      <c r="D13" s="21">
        <v>0.54476668982016996</v>
      </c>
      <c r="E13" s="21">
        <v>0.53837393555662005</v>
      </c>
      <c r="F13" s="21">
        <v>0.23259447589658</v>
      </c>
    </row>
    <row r="14" spans="2:7">
      <c r="B14" s="23" t="s">
        <v>139</v>
      </c>
      <c r="C14" s="21">
        <v>0.107491775276639</v>
      </c>
      <c r="D14" s="21">
        <v>0.110826230399082</v>
      </c>
      <c r="E14" s="21">
        <v>0.144995243539216</v>
      </c>
      <c r="F14" s="21">
        <v>0.33735842043317099</v>
      </c>
    </row>
    <row r="15" spans="2:7">
      <c r="B15" s="23" t="s">
        <v>140</v>
      </c>
      <c r="C15" s="22">
        <v>0.397674886245244</v>
      </c>
      <c r="D15" s="22">
        <v>0.433940459421089</v>
      </c>
      <c r="E15" s="22">
        <v>0.393378692017403</v>
      </c>
      <c r="F15" s="22">
        <v>-0.10476394453659101</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1084</v>
      </c>
      <c r="D7" s="10">
        <v>506</v>
      </c>
      <c r="E7" s="10">
        <v>574</v>
      </c>
      <c r="F7" s="10"/>
      <c r="G7" s="10">
        <v>97</v>
      </c>
      <c r="H7" s="10">
        <v>149</v>
      </c>
      <c r="I7" s="10">
        <v>157</v>
      </c>
      <c r="J7" s="10">
        <v>182</v>
      </c>
      <c r="K7" s="10">
        <v>200</v>
      </c>
      <c r="L7" s="10">
        <v>299</v>
      </c>
      <c r="M7" s="10"/>
      <c r="N7" s="10">
        <v>328</v>
      </c>
      <c r="O7" s="10">
        <v>294</v>
      </c>
      <c r="P7" s="10">
        <v>211</v>
      </c>
      <c r="Q7" s="10">
        <v>243</v>
      </c>
      <c r="R7" s="10"/>
      <c r="S7" s="10">
        <v>117</v>
      </c>
      <c r="T7" s="10">
        <v>152</v>
      </c>
      <c r="U7" s="10">
        <v>103</v>
      </c>
      <c r="V7" s="10">
        <v>83</v>
      </c>
      <c r="W7" s="10">
        <v>81</v>
      </c>
      <c r="X7" s="10">
        <v>95</v>
      </c>
      <c r="Y7" s="10">
        <v>91</v>
      </c>
      <c r="Z7" s="10">
        <v>51</v>
      </c>
      <c r="AA7" s="10">
        <v>125</v>
      </c>
      <c r="AB7" s="10">
        <v>105</v>
      </c>
      <c r="AC7" s="10">
        <v>57</v>
      </c>
      <c r="AD7" s="10">
        <v>24</v>
      </c>
      <c r="AE7" s="10"/>
      <c r="AF7" s="10">
        <v>457</v>
      </c>
      <c r="AG7" s="10">
        <v>447</v>
      </c>
      <c r="AH7" s="10">
        <v>112</v>
      </c>
      <c r="AI7" s="10"/>
      <c r="AJ7" s="10">
        <v>277</v>
      </c>
      <c r="AK7" s="10">
        <v>335</v>
      </c>
      <c r="AL7" s="10">
        <v>89</v>
      </c>
      <c r="AM7" s="10"/>
      <c r="AN7" s="10">
        <v>227</v>
      </c>
      <c r="AO7" s="10">
        <v>174</v>
      </c>
      <c r="AP7" s="10">
        <v>257</v>
      </c>
      <c r="AQ7" s="10">
        <v>105</v>
      </c>
      <c r="AR7" s="10">
        <v>13</v>
      </c>
      <c r="AS7" s="10"/>
      <c r="AT7" s="10">
        <v>985</v>
      </c>
      <c r="AU7" s="10">
        <v>90</v>
      </c>
      <c r="AV7" s="10"/>
      <c r="AW7" s="10">
        <v>534</v>
      </c>
      <c r="AX7" s="10">
        <v>116</v>
      </c>
      <c r="AY7" s="10">
        <v>434</v>
      </c>
    </row>
    <row r="8" spans="2:51" ht="30" customHeight="1">
      <c r="B8" s="11" t="s">
        <v>112</v>
      </c>
      <c r="C8" s="11">
        <v>1085</v>
      </c>
      <c r="D8" s="11">
        <v>524</v>
      </c>
      <c r="E8" s="11">
        <v>557</v>
      </c>
      <c r="F8" s="11"/>
      <c r="G8" s="11">
        <v>112</v>
      </c>
      <c r="H8" s="11">
        <v>181</v>
      </c>
      <c r="I8" s="11">
        <v>179</v>
      </c>
      <c r="J8" s="11">
        <v>180</v>
      </c>
      <c r="K8" s="11">
        <v>163</v>
      </c>
      <c r="L8" s="11">
        <v>270</v>
      </c>
      <c r="M8" s="11"/>
      <c r="N8" s="11">
        <v>299</v>
      </c>
      <c r="O8" s="11">
        <v>271</v>
      </c>
      <c r="P8" s="11">
        <v>243</v>
      </c>
      <c r="Q8" s="11">
        <v>264</v>
      </c>
      <c r="R8" s="11"/>
      <c r="S8" s="11">
        <v>143</v>
      </c>
      <c r="T8" s="11">
        <v>147</v>
      </c>
      <c r="U8" s="11">
        <v>87</v>
      </c>
      <c r="V8" s="11">
        <v>89</v>
      </c>
      <c r="W8" s="11">
        <v>80</v>
      </c>
      <c r="X8" s="11">
        <v>98</v>
      </c>
      <c r="Y8" s="11">
        <v>87</v>
      </c>
      <c r="Z8" s="11">
        <v>45</v>
      </c>
      <c r="AA8" s="11">
        <v>122</v>
      </c>
      <c r="AB8" s="11">
        <v>105</v>
      </c>
      <c r="AC8" s="11">
        <v>56</v>
      </c>
      <c r="AD8" s="11">
        <v>27</v>
      </c>
      <c r="AE8" s="11"/>
      <c r="AF8" s="11">
        <v>441</v>
      </c>
      <c r="AG8" s="11">
        <v>443</v>
      </c>
      <c r="AH8" s="11">
        <v>124</v>
      </c>
      <c r="AI8" s="11"/>
      <c r="AJ8" s="11">
        <v>266</v>
      </c>
      <c r="AK8" s="11">
        <v>346</v>
      </c>
      <c r="AL8" s="11">
        <v>87</v>
      </c>
      <c r="AM8" s="11"/>
      <c r="AN8" s="11">
        <v>230</v>
      </c>
      <c r="AO8" s="11">
        <v>183</v>
      </c>
      <c r="AP8" s="11">
        <v>255</v>
      </c>
      <c r="AQ8" s="11">
        <v>100</v>
      </c>
      <c r="AR8" s="11">
        <v>14</v>
      </c>
      <c r="AS8" s="11"/>
      <c r="AT8" s="11">
        <v>970</v>
      </c>
      <c r="AU8" s="11">
        <v>104</v>
      </c>
      <c r="AV8" s="11"/>
      <c r="AW8" s="11">
        <v>516</v>
      </c>
      <c r="AX8" s="11">
        <v>123</v>
      </c>
      <c r="AY8" s="11">
        <v>445</v>
      </c>
    </row>
    <row r="9" spans="2:51">
      <c r="B9" s="18" t="s">
        <v>133</v>
      </c>
      <c r="C9" s="17">
        <v>0.16042292412404599</v>
      </c>
      <c r="D9" s="17">
        <v>0.18646333070833099</v>
      </c>
      <c r="E9" s="17">
        <v>0.13702648741583101</v>
      </c>
      <c r="F9" s="17"/>
      <c r="G9" s="17">
        <v>0.20195574439459699</v>
      </c>
      <c r="H9" s="17">
        <v>0.18228075208143199</v>
      </c>
      <c r="I9" s="17">
        <v>0.16400489454827999</v>
      </c>
      <c r="J9" s="17">
        <v>0.18201012050519899</v>
      </c>
      <c r="K9" s="17">
        <v>0.128577402743035</v>
      </c>
      <c r="L9" s="17">
        <v>0.13096791379143699</v>
      </c>
      <c r="M9" s="17"/>
      <c r="N9" s="17">
        <v>0.20800756347504901</v>
      </c>
      <c r="O9" s="17">
        <v>0.18621028718671701</v>
      </c>
      <c r="P9" s="17">
        <v>0.14433287109801601</v>
      </c>
      <c r="Q9" s="17">
        <v>8.6329722564566794E-2</v>
      </c>
      <c r="R9" s="17"/>
      <c r="S9" s="17">
        <v>0.19584088423668899</v>
      </c>
      <c r="T9" s="17">
        <v>0.21278192787858799</v>
      </c>
      <c r="U9" s="17">
        <v>0.18463446689128099</v>
      </c>
      <c r="V9" s="17">
        <v>0.141244348021873</v>
      </c>
      <c r="W9" s="17">
        <v>0.139946044074783</v>
      </c>
      <c r="X9" s="17">
        <v>0.112407388201046</v>
      </c>
      <c r="Y9" s="17">
        <v>0.16355410938510001</v>
      </c>
      <c r="Z9" s="17">
        <v>9.7469746590322703E-2</v>
      </c>
      <c r="AA9" s="17">
        <v>0.111615454464794</v>
      </c>
      <c r="AB9" s="17">
        <v>0.18806202486938001</v>
      </c>
      <c r="AC9" s="17">
        <v>0.17447689269602501</v>
      </c>
      <c r="AD9" s="17">
        <v>8.7344658027715696E-2</v>
      </c>
      <c r="AE9" s="17"/>
      <c r="AF9" s="17">
        <v>0.123399763612969</v>
      </c>
      <c r="AG9" s="17">
        <v>0.202177460067929</v>
      </c>
      <c r="AH9" s="17">
        <v>0.104623013984163</v>
      </c>
      <c r="AI9" s="17"/>
      <c r="AJ9" s="17">
        <v>0.120452018106397</v>
      </c>
      <c r="AK9" s="17">
        <v>0.205438307870277</v>
      </c>
      <c r="AL9" s="17">
        <v>0.24473498483942199</v>
      </c>
      <c r="AM9" s="17"/>
      <c r="AN9" s="17">
        <v>0.12921055745371399</v>
      </c>
      <c r="AO9" s="17">
        <v>0.18783174994687099</v>
      </c>
      <c r="AP9" s="17">
        <v>0.175520278170575</v>
      </c>
      <c r="AQ9" s="17">
        <v>0.19156000429867101</v>
      </c>
      <c r="AR9" s="17">
        <v>0.47796032991712101</v>
      </c>
      <c r="AS9" s="17"/>
      <c r="AT9" s="17">
        <v>0.16253682901156599</v>
      </c>
      <c r="AU9" s="17">
        <v>0.15792369283503899</v>
      </c>
      <c r="AV9" s="17"/>
      <c r="AW9" s="17">
        <v>0.213215622626938</v>
      </c>
      <c r="AX9" s="17">
        <v>0.13153981585338501</v>
      </c>
      <c r="AY9" s="17">
        <v>0.107141631664115</v>
      </c>
    </row>
    <row r="10" spans="2:51">
      <c r="B10" s="18" t="s">
        <v>134</v>
      </c>
      <c r="C10" s="17">
        <v>0.38434376569612499</v>
      </c>
      <c r="D10" s="17">
        <v>0.37624292872299397</v>
      </c>
      <c r="E10" s="17">
        <v>0.38928851080802401</v>
      </c>
      <c r="F10" s="17"/>
      <c r="G10" s="17">
        <v>0.285125952418328</v>
      </c>
      <c r="H10" s="17">
        <v>0.40109087651160902</v>
      </c>
      <c r="I10" s="17">
        <v>0.41319983831641199</v>
      </c>
      <c r="J10" s="17">
        <v>0.38558140752201497</v>
      </c>
      <c r="K10" s="17">
        <v>0.40902036785815099</v>
      </c>
      <c r="L10" s="17">
        <v>0.37952126483013998</v>
      </c>
      <c r="M10" s="17"/>
      <c r="N10" s="17">
        <v>0.41276931593795901</v>
      </c>
      <c r="O10" s="17">
        <v>0.37481310927523598</v>
      </c>
      <c r="P10" s="17">
        <v>0.39687643738640199</v>
      </c>
      <c r="Q10" s="17">
        <v>0.35418152536904701</v>
      </c>
      <c r="R10" s="17"/>
      <c r="S10" s="17">
        <v>0.365849935285462</v>
      </c>
      <c r="T10" s="17">
        <v>0.36052215906959201</v>
      </c>
      <c r="U10" s="17">
        <v>0.40187882239350298</v>
      </c>
      <c r="V10" s="17">
        <v>0.415991450834507</v>
      </c>
      <c r="W10" s="17">
        <v>0.39192270045572702</v>
      </c>
      <c r="X10" s="17">
        <v>0.427309639131976</v>
      </c>
      <c r="Y10" s="17">
        <v>0.39378015884714201</v>
      </c>
      <c r="Z10" s="17">
        <v>0.42607877540614197</v>
      </c>
      <c r="AA10" s="17">
        <v>0.39469210400282101</v>
      </c>
      <c r="AB10" s="17">
        <v>0.33993424879302198</v>
      </c>
      <c r="AC10" s="17">
        <v>0.302545965221448</v>
      </c>
      <c r="AD10" s="17">
        <v>0.466787336401843</v>
      </c>
      <c r="AE10" s="17"/>
      <c r="AF10" s="17">
        <v>0.38434996058605803</v>
      </c>
      <c r="AG10" s="17">
        <v>0.40627706427204702</v>
      </c>
      <c r="AH10" s="17">
        <v>0.39064861459601702</v>
      </c>
      <c r="AI10" s="17"/>
      <c r="AJ10" s="17">
        <v>0.41853934998014403</v>
      </c>
      <c r="AK10" s="17">
        <v>0.38141342138678702</v>
      </c>
      <c r="AL10" s="17">
        <v>0.396517001387513</v>
      </c>
      <c r="AM10" s="17"/>
      <c r="AN10" s="17">
        <v>0.32721724961551601</v>
      </c>
      <c r="AO10" s="17">
        <v>0.33183229085024002</v>
      </c>
      <c r="AP10" s="17">
        <v>0.43816403320517699</v>
      </c>
      <c r="AQ10" s="17">
        <v>0.49082838037148302</v>
      </c>
      <c r="AR10" s="17">
        <v>0.29958212220494201</v>
      </c>
      <c r="AS10" s="17"/>
      <c r="AT10" s="17">
        <v>0.384630950922698</v>
      </c>
      <c r="AU10" s="17">
        <v>0.39090875659617802</v>
      </c>
      <c r="AV10" s="17"/>
      <c r="AW10" s="17">
        <v>0.396542609216396</v>
      </c>
      <c r="AX10" s="17">
        <v>0.44224390583996898</v>
      </c>
      <c r="AY10" s="17">
        <v>0.35414655991833599</v>
      </c>
    </row>
    <row r="11" spans="2:51">
      <c r="B11" s="18" t="s">
        <v>135</v>
      </c>
      <c r="C11" s="17">
        <v>0.27296771370452</v>
      </c>
      <c r="D11" s="17">
        <v>0.27178051606783299</v>
      </c>
      <c r="E11" s="17">
        <v>0.27436960458313697</v>
      </c>
      <c r="F11" s="17"/>
      <c r="G11" s="17">
        <v>0.27547308211850302</v>
      </c>
      <c r="H11" s="17">
        <v>0.25223051436069399</v>
      </c>
      <c r="I11" s="17">
        <v>0.23252422140290099</v>
      </c>
      <c r="J11" s="17">
        <v>0.28269862569371101</v>
      </c>
      <c r="K11" s="17">
        <v>0.28822548702280698</v>
      </c>
      <c r="L11" s="17">
        <v>0.29692108839603198</v>
      </c>
      <c r="M11" s="17"/>
      <c r="N11" s="17">
        <v>0.25205437105523598</v>
      </c>
      <c r="O11" s="17">
        <v>0.26060882102289401</v>
      </c>
      <c r="P11" s="17">
        <v>0.25917003435668501</v>
      </c>
      <c r="Q11" s="17">
        <v>0.32597971324946301</v>
      </c>
      <c r="R11" s="17"/>
      <c r="S11" s="17">
        <v>0.25062684075734198</v>
      </c>
      <c r="T11" s="17">
        <v>0.26559506486408901</v>
      </c>
      <c r="U11" s="17">
        <v>0.25317401083373497</v>
      </c>
      <c r="V11" s="17">
        <v>0.30061156026313202</v>
      </c>
      <c r="W11" s="17">
        <v>0.236006491592375</v>
      </c>
      <c r="X11" s="17">
        <v>0.32585156868023002</v>
      </c>
      <c r="Y11" s="17">
        <v>0.27398347686235303</v>
      </c>
      <c r="Z11" s="17">
        <v>0.29113764503390299</v>
      </c>
      <c r="AA11" s="17">
        <v>0.28159843476532698</v>
      </c>
      <c r="AB11" s="17">
        <v>0.22655086928860699</v>
      </c>
      <c r="AC11" s="17">
        <v>0.34084584019520903</v>
      </c>
      <c r="AD11" s="17">
        <v>0.28804932095798802</v>
      </c>
      <c r="AE11" s="17"/>
      <c r="AF11" s="17">
        <v>0.28464923720753099</v>
      </c>
      <c r="AG11" s="17">
        <v>0.25069418741372201</v>
      </c>
      <c r="AH11" s="17">
        <v>0.274479344891432</v>
      </c>
      <c r="AI11" s="17"/>
      <c r="AJ11" s="17">
        <v>0.30717296503891001</v>
      </c>
      <c r="AK11" s="17">
        <v>0.26149727118414801</v>
      </c>
      <c r="AL11" s="17">
        <v>0.217116826689145</v>
      </c>
      <c r="AM11" s="17"/>
      <c r="AN11" s="17">
        <v>0.31445586082094001</v>
      </c>
      <c r="AO11" s="17">
        <v>0.27714263508865999</v>
      </c>
      <c r="AP11" s="17">
        <v>0.249146289584537</v>
      </c>
      <c r="AQ11" s="17">
        <v>0.18930522474209199</v>
      </c>
      <c r="AR11" s="17">
        <v>0.14449698107577599</v>
      </c>
      <c r="AS11" s="17"/>
      <c r="AT11" s="17">
        <v>0.264525875320268</v>
      </c>
      <c r="AU11" s="17">
        <v>0.33055807856293101</v>
      </c>
      <c r="AV11" s="17"/>
      <c r="AW11" s="17">
        <v>0.25170284007685001</v>
      </c>
      <c r="AX11" s="17">
        <v>0.27685808684059299</v>
      </c>
      <c r="AY11" s="17">
        <v>0.29657421560411101</v>
      </c>
    </row>
    <row r="12" spans="2:51">
      <c r="B12" s="18" t="s">
        <v>136</v>
      </c>
      <c r="C12" s="17">
        <v>7.75321208829053E-2</v>
      </c>
      <c r="D12" s="17">
        <v>7.5912272041571E-2</v>
      </c>
      <c r="E12" s="17">
        <v>7.9600100929373696E-2</v>
      </c>
      <c r="F12" s="17"/>
      <c r="G12" s="17">
        <v>9.0052481318670705E-2</v>
      </c>
      <c r="H12" s="17">
        <v>4.34191724081196E-2</v>
      </c>
      <c r="I12" s="17">
        <v>0.102811874887349</v>
      </c>
      <c r="J12" s="17">
        <v>6.4496742310457697E-2</v>
      </c>
      <c r="K12" s="17">
        <v>7.4074197460412397E-2</v>
      </c>
      <c r="L12" s="17">
        <v>8.9253857770730596E-2</v>
      </c>
      <c r="M12" s="17"/>
      <c r="N12" s="17">
        <v>3.98774367612399E-2</v>
      </c>
      <c r="O12" s="17">
        <v>7.8139323569381205E-2</v>
      </c>
      <c r="P12" s="17">
        <v>0.109803073218187</v>
      </c>
      <c r="Q12" s="17">
        <v>8.75105003488134E-2</v>
      </c>
      <c r="R12" s="17"/>
      <c r="S12" s="17">
        <v>8.1341443239039996E-2</v>
      </c>
      <c r="T12" s="17">
        <v>5.6253857212974601E-2</v>
      </c>
      <c r="U12" s="17">
        <v>6.8587767410953807E-2</v>
      </c>
      <c r="V12" s="17">
        <v>6.5279088351157602E-2</v>
      </c>
      <c r="W12" s="17">
        <v>0.11238721136365901</v>
      </c>
      <c r="X12" s="17">
        <v>4.6585002355148002E-2</v>
      </c>
      <c r="Y12" s="17">
        <v>6.1445678275804397E-2</v>
      </c>
      <c r="Z12" s="17">
        <v>3.5518703015897199E-2</v>
      </c>
      <c r="AA12" s="17">
        <v>0.123049359768739</v>
      </c>
      <c r="AB12" s="17">
        <v>9.4081182353892595E-2</v>
      </c>
      <c r="AC12" s="17">
        <v>6.9690984558641894E-2</v>
      </c>
      <c r="AD12" s="17">
        <v>0.120355816550946</v>
      </c>
      <c r="AE12" s="17"/>
      <c r="AF12" s="17">
        <v>0.109675724866375</v>
      </c>
      <c r="AG12" s="17">
        <v>4.2684610348718899E-2</v>
      </c>
      <c r="AH12" s="17">
        <v>8.6276129779833594E-2</v>
      </c>
      <c r="AI12" s="17"/>
      <c r="AJ12" s="17">
        <v>9.7316404139083698E-2</v>
      </c>
      <c r="AK12" s="17">
        <v>5.3023529931080997E-2</v>
      </c>
      <c r="AL12" s="17">
        <v>3.8651081096138198E-2</v>
      </c>
      <c r="AM12" s="17"/>
      <c r="AN12" s="17">
        <v>0.116152668471926</v>
      </c>
      <c r="AO12" s="17">
        <v>8.2973186889846201E-2</v>
      </c>
      <c r="AP12" s="17">
        <v>5.1401806939935103E-2</v>
      </c>
      <c r="AQ12" s="17">
        <v>4.9351869549579E-2</v>
      </c>
      <c r="AR12" s="17">
        <v>0</v>
      </c>
      <c r="AS12" s="17"/>
      <c r="AT12" s="17">
        <v>8.0383272228042896E-2</v>
      </c>
      <c r="AU12" s="17">
        <v>3.4390135556746602E-2</v>
      </c>
      <c r="AV12" s="17"/>
      <c r="AW12" s="17">
        <v>6.2992037649761606E-2</v>
      </c>
      <c r="AX12" s="17">
        <v>8.5710406511225495E-2</v>
      </c>
      <c r="AY12" s="17">
        <v>9.2144910908374497E-2</v>
      </c>
    </row>
    <row r="13" spans="2:51">
      <c r="B13" s="18" t="s">
        <v>137</v>
      </c>
      <c r="C13" s="17">
        <v>3.32941095161765E-2</v>
      </c>
      <c r="D13" s="17">
        <v>4.9844026829726301E-2</v>
      </c>
      <c r="E13" s="17">
        <v>1.7943908287696899E-2</v>
      </c>
      <c r="F13" s="17"/>
      <c r="G13" s="17">
        <v>5.05977172464354E-2</v>
      </c>
      <c r="H13" s="17">
        <v>5.5054835814374002E-2</v>
      </c>
      <c r="I13" s="17">
        <v>1.77319322564179E-2</v>
      </c>
      <c r="J13" s="17">
        <v>2.3473167929983201E-2</v>
      </c>
      <c r="K13" s="17">
        <v>3.5364524746103E-2</v>
      </c>
      <c r="L13" s="17">
        <v>2.7098772733807799E-2</v>
      </c>
      <c r="M13" s="17"/>
      <c r="N13" s="17">
        <v>3.6932709646247702E-2</v>
      </c>
      <c r="O13" s="17">
        <v>2.3805798541469299E-2</v>
      </c>
      <c r="P13" s="17">
        <v>3.5233678999615201E-2</v>
      </c>
      <c r="Q13" s="17">
        <v>3.8077292520127502E-2</v>
      </c>
      <c r="R13" s="17"/>
      <c r="S13" s="17">
        <v>3.4440323878273497E-2</v>
      </c>
      <c r="T13" s="17">
        <v>5.0989014186149401E-2</v>
      </c>
      <c r="U13" s="17">
        <v>2.80159653495381E-2</v>
      </c>
      <c r="V13" s="17">
        <v>2.0865320687436802E-2</v>
      </c>
      <c r="W13" s="17">
        <v>7.3176033739025995E-2</v>
      </c>
      <c r="X13" s="17">
        <v>0</v>
      </c>
      <c r="Y13" s="17">
        <v>1.12359811122243E-2</v>
      </c>
      <c r="Z13" s="17">
        <v>6.7896982855396207E-2</v>
      </c>
      <c r="AA13" s="17">
        <v>1.4276301838253199E-2</v>
      </c>
      <c r="AB13" s="17">
        <v>3.7654898205853798E-2</v>
      </c>
      <c r="AC13" s="17">
        <v>5.1186866959920897E-2</v>
      </c>
      <c r="AD13" s="17">
        <v>3.7462868061507303E-2</v>
      </c>
      <c r="AE13" s="17"/>
      <c r="AF13" s="17">
        <v>2.7567135076461399E-2</v>
      </c>
      <c r="AG13" s="17">
        <v>3.3553629791200398E-2</v>
      </c>
      <c r="AH13" s="17">
        <v>5.9271253797531398E-2</v>
      </c>
      <c r="AI13" s="17"/>
      <c r="AJ13" s="17">
        <v>1.7002064155507202E-2</v>
      </c>
      <c r="AK13" s="17">
        <v>3.0284262971207801E-2</v>
      </c>
      <c r="AL13" s="17">
        <v>2.0079134275816701E-2</v>
      </c>
      <c r="AM13" s="17"/>
      <c r="AN13" s="17">
        <v>2.53925567749737E-2</v>
      </c>
      <c r="AO13" s="17">
        <v>4.8226887900083303E-2</v>
      </c>
      <c r="AP13" s="17">
        <v>2.4474824684618798E-2</v>
      </c>
      <c r="AQ13" s="17">
        <v>3.6151653725518998E-2</v>
      </c>
      <c r="AR13" s="17">
        <v>0</v>
      </c>
      <c r="AS13" s="17"/>
      <c r="AT13" s="17">
        <v>3.3537568955616097E-2</v>
      </c>
      <c r="AU13" s="17">
        <v>3.4597160195619703E-2</v>
      </c>
      <c r="AV13" s="17"/>
      <c r="AW13" s="17">
        <v>3.5925571340351799E-2</v>
      </c>
      <c r="AX13" s="17">
        <v>3.2124785785793301E-2</v>
      </c>
      <c r="AY13" s="17">
        <v>3.05634105118795E-2</v>
      </c>
    </row>
    <row r="14" spans="2:51">
      <c r="B14" s="18" t="s">
        <v>119</v>
      </c>
      <c r="C14" s="17">
        <v>7.1439366076227501E-2</v>
      </c>
      <c r="D14" s="17">
        <v>3.9756925629544901E-2</v>
      </c>
      <c r="E14" s="17">
        <v>0.101771387975937</v>
      </c>
      <c r="F14" s="17"/>
      <c r="G14" s="17">
        <v>9.67950225034655E-2</v>
      </c>
      <c r="H14" s="17">
        <v>6.5923848823772099E-2</v>
      </c>
      <c r="I14" s="17">
        <v>6.9727238588640897E-2</v>
      </c>
      <c r="J14" s="17">
        <v>6.1739936038634501E-2</v>
      </c>
      <c r="K14" s="17">
        <v>6.47380201694919E-2</v>
      </c>
      <c r="L14" s="17">
        <v>7.6237102477853202E-2</v>
      </c>
      <c r="M14" s="17"/>
      <c r="N14" s="17">
        <v>5.0358603124268903E-2</v>
      </c>
      <c r="O14" s="17">
        <v>7.64226604043029E-2</v>
      </c>
      <c r="P14" s="17">
        <v>5.4583904941093803E-2</v>
      </c>
      <c r="Q14" s="17">
        <v>0.107921245947982</v>
      </c>
      <c r="R14" s="17"/>
      <c r="S14" s="17">
        <v>7.1900572603193796E-2</v>
      </c>
      <c r="T14" s="17">
        <v>5.3857976788606703E-2</v>
      </c>
      <c r="U14" s="17">
        <v>6.3708967120989599E-2</v>
      </c>
      <c r="V14" s="17">
        <v>5.6008231841892998E-2</v>
      </c>
      <c r="W14" s="17">
        <v>4.6561518774430301E-2</v>
      </c>
      <c r="X14" s="17">
        <v>8.7846401631600804E-2</v>
      </c>
      <c r="Y14" s="17">
        <v>9.6000595517375595E-2</v>
      </c>
      <c r="Z14" s="17">
        <v>8.1898147098338203E-2</v>
      </c>
      <c r="AA14" s="17">
        <v>7.4768345160065502E-2</v>
      </c>
      <c r="AB14" s="17">
        <v>0.113716776489245</v>
      </c>
      <c r="AC14" s="17">
        <v>6.1253450368755701E-2</v>
      </c>
      <c r="AD14" s="17">
        <v>0</v>
      </c>
      <c r="AE14" s="17"/>
      <c r="AF14" s="17">
        <v>7.0358178650605202E-2</v>
      </c>
      <c r="AG14" s="17">
        <v>6.4613048106383006E-2</v>
      </c>
      <c r="AH14" s="17">
        <v>8.4701642951022393E-2</v>
      </c>
      <c r="AI14" s="17"/>
      <c r="AJ14" s="17">
        <v>3.95171985799588E-2</v>
      </c>
      <c r="AK14" s="17">
        <v>6.8343206656499803E-2</v>
      </c>
      <c r="AL14" s="17">
        <v>8.2900971711965393E-2</v>
      </c>
      <c r="AM14" s="17"/>
      <c r="AN14" s="17">
        <v>8.75711068629315E-2</v>
      </c>
      <c r="AO14" s="17">
        <v>7.1993249324299999E-2</v>
      </c>
      <c r="AP14" s="17">
        <v>6.1292767415155901E-2</v>
      </c>
      <c r="AQ14" s="17">
        <v>4.2802867312655299E-2</v>
      </c>
      <c r="AR14" s="17">
        <v>7.7960566802160805E-2</v>
      </c>
      <c r="AS14" s="17"/>
      <c r="AT14" s="17">
        <v>7.4385503561809105E-2</v>
      </c>
      <c r="AU14" s="17">
        <v>5.1622176253486501E-2</v>
      </c>
      <c r="AV14" s="17"/>
      <c r="AW14" s="17">
        <v>3.9621319089702602E-2</v>
      </c>
      <c r="AX14" s="17">
        <v>3.1522999169034401E-2</v>
      </c>
      <c r="AY14" s="17">
        <v>0.119429271393183</v>
      </c>
    </row>
    <row r="15" spans="2:51">
      <c r="B15" s="18" t="s">
        <v>138</v>
      </c>
      <c r="C15" s="21">
        <v>0.54476668982016996</v>
      </c>
      <c r="D15" s="21">
        <v>0.56270625943132502</v>
      </c>
      <c r="E15" s="21">
        <v>0.52631499822385497</v>
      </c>
      <c r="F15" s="21"/>
      <c r="G15" s="21">
        <v>0.48708169681292501</v>
      </c>
      <c r="H15" s="21">
        <v>0.58337162859304104</v>
      </c>
      <c r="I15" s="21">
        <v>0.57720473286469198</v>
      </c>
      <c r="J15" s="21">
        <v>0.56759152802721302</v>
      </c>
      <c r="K15" s="21">
        <v>0.53759777060118497</v>
      </c>
      <c r="L15" s="21">
        <v>0.51048917862157706</v>
      </c>
      <c r="M15" s="21"/>
      <c r="N15" s="21">
        <v>0.62077687941300697</v>
      </c>
      <c r="O15" s="21">
        <v>0.56102339646195298</v>
      </c>
      <c r="P15" s="21">
        <v>0.54120930848441895</v>
      </c>
      <c r="Q15" s="21">
        <v>0.44051124793361401</v>
      </c>
      <c r="R15" s="21"/>
      <c r="S15" s="21">
        <v>0.56169081952215105</v>
      </c>
      <c r="T15" s="21">
        <v>0.57330408694818003</v>
      </c>
      <c r="U15" s="21">
        <v>0.58651328928478397</v>
      </c>
      <c r="V15" s="21">
        <v>0.55723579885638097</v>
      </c>
      <c r="W15" s="21">
        <v>0.53186874453051003</v>
      </c>
      <c r="X15" s="21">
        <v>0.53971702733302196</v>
      </c>
      <c r="Y15" s="21">
        <v>0.55733426823224297</v>
      </c>
      <c r="Z15" s="21">
        <v>0.52354852199646496</v>
      </c>
      <c r="AA15" s="21">
        <v>0.50630755846761499</v>
      </c>
      <c r="AB15" s="21">
        <v>0.52799627366240198</v>
      </c>
      <c r="AC15" s="21">
        <v>0.47702285791747301</v>
      </c>
      <c r="AD15" s="21">
        <v>0.55413199442955896</v>
      </c>
      <c r="AE15" s="21"/>
      <c r="AF15" s="21">
        <v>0.50774972419902697</v>
      </c>
      <c r="AG15" s="21">
        <v>0.60845452433997604</v>
      </c>
      <c r="AH15" s="21">
        <v>0.49527162858017998</v>
      </c>
      <c r="AI15" s="21"/>
      <c r="AJ15" s="21">
        <v>0.53899136808654102</v>
      </c>
      <c r="AK15" s="21">
        <v>0.58685172925706397</v>
      </c>
      <c r="AL15" s="21">
        <v>0.64125198622693502</v>
      </c>
      <c r="AM15" s="21"/>
      <c r="AN15" s="21">
        <v>0.45642780706922897</v>
      </c>
      <c r="AO15" s="21">
        <v>0.51966404079711004</v>
      </c>
      <c r="AP15" s="21">
        <v>0.61368431137575297</v>
      </c>
      <c r="AQ15" s="21">
        <v>0.68238838467015495</v>
      </c>
      <c r="AR15" s="21">
        <v>0.77754245212206297</v>
      </c>
      <c r="AS15" s="21"/>
      <c r="AT15" s="21">
        <v>0.54716777993426402</v>
      </c>
      <c r="AU15" s="21">
        <v>0.54883244943121701</v>
      </c>
      <c r="AV15" s="21"/>
      <c r="AW15" s="21">
        <v>0.609758231843334</v>
      </c>
      <c r="AX15" s="21">
        <v>0.57378372169335401</v>
      </c>
      <c r="AY15" s="21">
        <v>0.46128819158245099</v>
      </c>
    </row>
    <row r="16" spans="2:51">
      <c r="B16" s="18" t="s">
        <v>139</v>
      </c>
      <c r="C16" s="21">
        <v>0.110826230399082</v>
      </c>
      <c r="D16" s="21">
        <v>0.125756298871297</v>
      </c>
      <c r="E16" s="21">
        <v>9.7544009217070599E-2</v>
      </c>
      <c r="F16" s="21"/>
      <c r="G16" s="21">
        <v>0.14065019856510599</v>
      </c>
      <c r="H16" s="21">
        <v>9.8474008222493595E-2</v>
      </c>
      <c r="I16" s="21">
        <v>0.120543807143766</v>
      </c>
      <c r="J16" s="21">
        <v>8.7969910240440999E-2</v>
      </c>
      <c r="K16" s="21">
        <v>0.109438722206515</v>
      </c>
      <c r="L16" s="21">
        <v>0.11635263050453799</v>
      </c>
      <c r="M16" s="21"/>
      <c r="N16" s="21">
        <v>7.6810146407487595E-2</v>
      </c>
      <c r="O16" s="21">
        <v>0.10194512211084999</v>
      </c>
      <c r="P16" s="21">
        <v>0.14503675221780299</v>
      </c>
      <c r="Q16" s="21">
        <v>0.12558779286894101</v>
      </c>
      <c r="R16" s="21"/>
      <c r="S16" s="21">
        <v>0.115781767117314</v>
      </c>
      <c r="T16" s="21">
        <v>0.107242871399124</v>
      </c>
      <c r="U16" s="21">
        <v>9.6603732760492E-2</v>
      </c>
      <c r="V16" s="21">
        <v>8.6144409038594397E-2</v>
      </c>
      <c r="W16" s="21">
        <v>0.18556324510268499</v>
      </c>
      <c r="X16" s="21">
        <v>4.6585002355148002E-2</v>
      </c>
      <c r="Y16" s="21">
        <v>7.2681659388028702E-2</v>
      </c>
      <c r="Z16" s="21">
        <v>0.103415685871293</v>
      </c>
      <c r="AA16" s="21">
        <v>0.137325661606992</v>
      </c>
      <c r="AB16" s="21">
        <v>0.131736080559746</v>
      </c>
      <c r="AC16" s="21">
        <v>0.12087785151856301</v>
      </c>
      <c r="AD16" s="21">
        <v>0.15781868461245299</v>
      </c>
      <c r="AE16" s="21"/>
      <c r="AF16" s="21">
        <v>0.137242859942836</v>
      </c>
      <c r="AG16" s="21">
        <v>7.6238240139919297E-2</v>
      </c>
      <c r="AH16" s="21">
        <v>0.14554738357736499</v>
      </c>
      <c r="AI16" s="21"/>
      <c r="AJ16" s="21">
        <v>0.114318468294591</v>
      </c>
      <c r="AK16" s="21">
        <v>8.3307792902288805E-2</v>
      </c>
      <c r="AL16" s="21">
        <v>5.87302153719549E-2</v>
      </c>
      <c r="AM16" s="21"/>
      <c r="AN16" s="21">
        <v>0.1415452252469</v>
      </c>
      <c r="AO16" s="21">
        <v>0.13120007478992901</v>
      </c>
      <c r="AP16" s="21">
        <v>7.5876631624553895E-2</v>
      </c>
      <c r="AQ16" s="21">
        <v>8.5503523275097998E-2</v>
      </c>
      <c r="AR16" s="21">
        <v>0</v>
      </c>
      <c r="AS16" s="21"/>
      <c r="AT16" s="21">
        <v>0.113920841183659</v>
      </c>
      <c r="AU16" s="21">
        <v>6.8987295752366298E-2</v>
      </c>
      <c r="AV16" s="21"/>
      <c r="AW16" s="21">
        <v>9.8917608990113398E-2</v>
      </c>
      <c r="AX16" s="21">
        <v>0.117835192297019</v>
      </c>
      <c r="AY16" s="21">
        <v>0.12270832142025399</v>
      </c>
    </row>
    <row r="17" spans="2:51">
      <c r="B17" s="18" t="s">
        <v>140</v>
      </c>
      <c r="C17" s="22">
        <v>0.433940459421089</v>
      </c>
      <c r="D17" s="22">
        <v>0.43694996056002799</v>
      </c>
      <c r="E17" s="22">
        <v>0.42877098900678401</v>
      </c>
      <c r="F17" s="22"/>
      <c r="G17" s="22">
        <v>0.34643149824781899</v>
      </c>
      <c r="H17" s="22">
        <v>0.48489762037054701</v>
      </c>
      <c r="I17" s="22">
        <v>0.45666092572092598</v>
      </c>
      <c r="J17" s="22">
        <v>0.47962161778677198</v>
      </c>
      <c r="K17" s="22">
        <v>0.42815904839467001</v>
      </c>
      <c r="L17" s="22">
        <v>0.39413654811703802</v>
      </c>
      <c r="M17" s="22"/>
      <c r="N17" s="22">
        <v>0.54396673300552001</v>
      </c>
      <c r="O17" s="22">
        <v>0.45907827435110299</v>
      </c>
      <c r="P17" s="22">
        <v>0.39617255626661602</v>
      </c>
      <c r="Q17" s="22">
        <v>0.31492345506467301</v>
      </c>
      <c r="R17" s="22"/>
      <c r="S17" s="22">
        <v>0.44590905240483703</v>
      </c>
      <c r="T17" s="22">
        <v>0.466061215549056</v>
      </c>
      <c r="U17" s="22">
        <v>0.48990955652429202</v>
      </c>
      <c r="V17" s="22">
        <v>0.47109138981778598</v>
      </c>
      <c r="W17" s="22">
        <v>0.34630549942782501</v>
      </c>
      <c r="X17" s="22">
        <v>0.49313202497787301</v>
      </c>
      <c r="Y17" s="22">
        <v>0.48465260884421402</v>
      </c>
      <c r="Z17" s="22">
        <v>0.42013283612517099</v>
      </c>
      <c r="AA17" s="22">
        <v>0.36898189686062299</v>
      </c>
      <c r="AB17" s="22">
        <v>0.39626019310265498</v>
      </c>
      <c r="AC17" s="22">
        <v>0.35614500639891</v>
      </c>
      <c r="AD17" s="22">
        <v>0.396313309817106</v>
      </c>
      <c r="AE17" s="22"/>
      <c r="AF17" s="22">
        <v>0.370506864256191</v>
      </c>
      <c r="AG17" s="22">
        <v>0.53221628420005695</v>
      </c>
      <c r="AH17" s="22">
        <v>0.34972424500281502</v>
      </c>
      <c r="AI17" s="22"/>
      <c r="AJ17" s="22">
        <v>0.42467289979195</v>
      </c>
      <c r="AK17" s="22">
        <v>0.50354393635477501</v>
      </c>
      <c r="AL17" s="22">
        <v>0.58252177085498003</v>
      </c>
      <c r="AM17" s="22"/>
      <c r="AN17" s="22">
        <v>0.31488258182232898</v>
      </c>
      <c r="AO17" s="22">
        <v>0.38846396600718103</v>
      </c>
      <c r="AP17" s="22">
        <v>0.53780767975119903</v>
      </c>
      <c r="AQ17" s="22">
        <v>0.59688486139505703</v>
      </c>
      <c r="AR17" s="22">
        <v>0.77754245212206297</v>
      </c>
      <c r="AS17" s="22"/>
      <c r="AT17" s="22">
        <v>0.43324693875060499</v>
      </c>
      <c r="AU17" s="22">
        <v>0.47984515367885</v>
      </c>
      <c r="AV17" s="22"/>
      <c r="AW17" s="22">
        <v>0.51084062285322096</v>
      </c>
      <c r="AX17" s="22">
        <v>0.45594852939633501</v>
      </c>
      <c r="AY17" s="22">
        <v>0.33857987016219698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2171</v>
      </c>
      <c r="D7" s="10">
        <v>1024</v>
      </c>
      <c r="E7" s="10">
        <v>1137</v>
      </c>
      <c r="F7" s="10"/>
      <c r="G7" s="10">
        <v>200</v>
      </c>
      <c r="H7" s="10">
        <v>284</v>
      </c>
      <c r="I7" s="10">
        <v>317</v>
      </c>
      <c r="J7" s="10">
        <v>379</v>
      </c>
      <c r="K7" s="10">
        <v>413</v>
      </c>
      <c r="L7" s="10">
        <v>578</v>
      </c>
      <c r="M7" s="10"/>
      <c r="N7" s="10">
        <v>611</v>
      </c>
      <c r="O7" s="10">
        <v>622</v>
      </c>
      <c r="P7" s="10">
        <v>418</v>
      </c>
      <c r="Q7" s="10">
        <v>503</v>
      </c>
      <c r="R7" s="10"/>
      <c r="S7" s="10">
        <v>227</v>
      </c>
      <c r="T7" s="10">
        <v>328</v>
      </c>
      <c r="U7" s="10">
        <v>201</v>
      </c>
      <c r="V7" s="10">
        <v>210</v>
      </c>
      <c r="W7" s="10">
        <v>165</v>
      </c>
      <c r="X7" s="10">
        <v>171</v>
      </c>
      <c r="Y7" s="10">
        <v>196</v>
      </c>
      <c r="Z7" s="10">
        <v>99</v>
      </c>
      <c r="AA7" s="10">
        <v>241</v>
      </c>
      <c r="AB7" s="10">
        <v>181</v>
      </c>
      <c r="AC7" s="10">
        <v>100</v>
      </c>
      <c r="AD7" s="10">
        <v>52</v>
      </c>
      <c r="AE7" s="10"/>
      <c r="AF7" s="10">
        <v>920</v>
      </c>
      <c r="AG7" s="10">
        <v>855</v>
      </c>
      <c r="AH7" s="10">
        <v>253</v>
      </c>
      <c r="AI7" s="10"/>
      <c r="AJ7" s="10">
        <v>542</v>
      </c>
      <c r="AK7" s="10">
        <v>703</v>
      </c>
      <c r="AL7" s="10">
        <v>174</v>
      </c>
      <c r="AM7" s="10"/>
      <c r="AN7" s="10">
        <v>455</v>
      </c>
      <c r="AO7" s="10">
        <v>369</v>
      </c>
      <c r="AP7" s="10">
        <v>513</v>
      </c>
      <c r="AQ7" s="10">
        <v>216</v>
      </c>
      <c r="AR7" s="10">
        <v>38</v>
      </c>
      <c r="AS7" s="10"/>
      <c r="AT7" s="10">
        <v>1973</v>
      </c>
      <c r="AU7" s="10">
        <v>179</v>
      </c>
      <c r="AV7" s="10"/>
      <c r="AW7" s="10">
        <v>1021</v>
      </c>
      <c r="AX7" s="10">
        <v>194</v>
      </c>
      <c r="AY7" s="10">
        <v>956</v>
      </c>
    </row>
    <row r="8" spans="2:51" ht="30" customHeight="1">
      <c r="B8" s="11" t="s">
        <v>112</v>
      </c>
      <c r="C8" s="11">
        <v>2174</v>
      </c>
      <c r="D8" s="11">
        <v>1057</v>
      </c>
      <c r="E8" s="11">
        <v>1107</v>
      </c>
      <c r="F8" s="11"/>
      <c r="G8" s="11">
        <v>232</v>
      </c>
      <c r="H8" s="11">
        <v>352</v>
      </c>
      <c r="I8" s="11">
        <v>363</v>
      </c>
      <c r="J8" s="11">
        <v>371</v>
      </c>
      <c r="K8" s="11">
        <v>340</v>
      </c>
      <c r="L8" s="11">
        <v>517</v>
      </c>
      <c r="M8" s="11"/>
      <c r="N8" s="11">
        <v>558</v>
      </c>
      <c r="O8" s="11">
        <v>569</v>
      </c>
      <c r="P8" s="11">
        <v>487</v>
      </c>
      <c r="Q8" s="11">
        <v>544</v>
      </c>
      <c r="R8" s="11"/>
      <c r="S8" s="11">
        <v>277</v>
      </c>
      <c r="T8" s="11">
        <v>309</v>
      </c>
      <c r="U8" s="11">
        <v>179</v>
      </c>
      <c r="V8" s="11">
        <v>224</v>
      </c>
      <c r="W8" s="11">
        <v>162</v>
      </c>
      <c r="X8" s="11">
        <v>184</v>
      </c>
      <c r="Y8" s="11">
        <v>189</v>
      </c>
      <c r="Z8" s="11">
        <v>86</v>
      </c>
      <c r="AA8" s="11">
        <v>232</v>
      </c>
      <c r="AB8" s="11">
        <v>181</v>
      </c>
      <c r="AC8" s="11">
        <v>97</v>
      </c>
      <c r="AD8" s="11">
        <v>55</v>
      </c>
      <c r="AE8" s="11"/>
      <c r="AF8" s="11">
        <v>892</v>
      </c>
      <c r="AG8" s="11">
        <v>845</v>
      </c>
      <c r="AH8" s="11">
        <v>274</v>
      </c>
      <c r="AI8" s="11"/>
      <c r="AJ8" s="11">
        <v>523</v>
      </c>
      <c r="AK8" s="11">
        <v>728</v>
      </c>
      <c r="AL8" s="11">
        <v>165</v>
      </c>
      <c r="AM8" s="11"/>
      <c r="AN8" s="11">
        <v>458</v>
      </c>
      <c r="AO8" s="11">
        <v>387</v>
      </c>
      <c r="AP8" s="11">
        <v>515</v>
      </c>
      <c r="AQ8" s="11">
        <v>209</v>
      </c>
      <c r="AR8" s="11">
        <v>37</v>
      </c>
      <c r="AS8" s="11"/>
      <c r="AT8" s="11">
        <v>1947</v>
      </c>
      <c r="AU8" s="11">
        <v>206</v>
      </c>
      <c r="AV8" s="11"/>
      <c r="AW8" s="11">
        <v>987</v>
      </c>
      <c r="AX8" s="11">
        <v>208</v>
      </c>
      <c r="AY8" s="11">
        <v>979</v>
      </c>
    </row>
    <row r="9" spans="2:51">
      <c r="B9" s="18" t="s">
        <v>133</v>
      </c>
      <c r="C9" s="17">
        <v>0.22891954465455799</v>
      </c>
      <c r="D9" s="17">
        <v>0.27058741620582699</v>
      </c>
      <c r="E9" s="17">
        <v>0.190310020708964</v>
      </c>
      <c r="F9" s="17"/>
      <c r="G9" s="17">
        <v>0.19878131303469099</v>
      </c>
      <c r="H9" s="17">
        <v>0.25669772619939102</v>
      </c>
      <c r="I9" s="17">
        <v>0.22410492344423899</v>
      </c>
      <c r="J9" s="17">
        <v>0.26901210290780603</v>
      </c>
      <c r="K9" s="17">
        <v>0.217857483466912</v>
      </c>
      <c r="L9" s="17">
        <v>0.20539161052767901</v>
      </c>
      <c r="M9" s="17"/>
      <c r="N9" s="17">
        <v>0.3038450145062</v>
      </c>
      <c r="O9" s="17">
        <v>0.21923205691859801</v>
      </c>
      <c r="P9" s="17">
        <v>0.203504583269742</v>
      </c>
      <c r="Q9" s="17">
        <v>0.18275924873762101</v>
      </c>
      <c r="R9" s="17"/>
      <c r="S9" s="17">
        <v>0.29855135616100098</v>
      </c>
      <c r="T9" s="17">
        <v>0.234258511430362</v>
      </c>
      <c r="U9" s="17">
        <v>0.22729817370305699</v>
      </c>
      <c r="V9" s="17">
        <v>0.21949705869365299</v>
      </c>
      <c r="W9" s="17">
        <v>0.22887434681942201</v>
      </c>
      <c r="X9" s="17">
        <v>0.207236540747644</v>
      </c>
      <c r="Y9" s="17">
        <v>0.18582722988931</v>
      </c>
      <c r="Z9" s="17">
        <v>0.30742708108214101</v>
      </c>
      <c r="AA9" s="17">
        <v>0.21636026320799001</v>
      </c>
      <c r="AB9" s="17">
        <v>0.21439076665538301</v>
      </c>
      <c r="AC9" s="17">
        <v>0.19481386051930299</v>
      </c>
      <c r="AD9" s="17">
        <v>0.14972630426071101</v>
      </c>
      <c r="AE9" s="17"/>
      <c r="AF9" s="17">
        <v>0.17425177442165901</v>
      </c>
      <c r="AG9" s="17">
        <v>0.30555438222956</v>
      </c>
      <c r="AH9" s="17">
        <v>0.174158033529557</v>
      </c>
      <c r="AI9" s="17"/>
      <c r="AJ9" s="17">
        <v>0.171347302330179</v>
      </c>
      <c r="AK9" s="17">
        <v>0.29342413296595499</v>
      </c>
      <c r="AL9" s="17">
        <v>0.32662667675478602</v>
      </c>
      <c r="AM9" s="17"/>
      <c r="AN9" s="17">
        <v>0.17108310960675499</v>
      </c>
      <c r="AO9" s="17">
        <v>0.22161862809086499</v>
      </c>
      <c r="AP9" s="17">
        <v>0.26663306816308602</v>
      </c>
      <c r="AQ9" s="17">
        <v>0.35207823021707702</v>
      </c>
      <c r="AR9" s="17">
        <v>0.58721133002441706</v>
      </c>
      <c r="AS9" s="17"/>
      <c r="AT9" s="17">
        <v>0.226853659716965</v>
      </c>
      <c r="AU9" s="17">
        <v>0.24953282258123299</v>
      </c>
      <c r="AV9" s="17"/>
      <c r="AW9" s="17">
        <v>0.32969375434834902</v>
      </c>
      <c r="AX9" s="17">
        <v>0.18292740140077701</v>
      </c>
      <c r="AY9" s="17">
        <v>0.13705574832258999</v>
      </c>
    </row>
    <row r="10" spans="2:51">
      <c r="B10" s="18" t="s">
        <v>134</v>
      </c>
      <c r="C10" s="17">
        <v>0.409634641686278</v>
      </c>
      <c r="D10" s="17">
        <v>0.41403043013465701</v>
      </c>
      <c r="E10" s="17">
        <v>0.40467668799781298</v>
      </c>
      <c r="F10" s="17"/>
      <c r="G10" s="17">
        <v>0.396571277437404</v>
      </c>
      <c r="H10" s="17">
        <v>0.40035531106005501</v>
      </c>
      <c r="I10" s="17">
        <v>0.36409315246707802</v>
      </c>
      <c r="J10" s="17">
        <v>0.40783735072038202</v>
      </c>
      <c r="K10" s="17">
        <v>0.415658458768359</v>
      </c>
      <c r="L10" s="17">
        <v>0.45113158340755999</v>
      </c>
      <c r="M10" s="17"/>
      <c r="N10" s="17">
        <v>0.444329809623772</v>
      </c>
      <c r="O10" s="17">
        <v>0.45204566300003701</v>
      </c>
      <c r="P10" s="17">
        <v>0.38366253014534402</v>
      </c>
      <c r="Q10" s="17">
        <v>0.349185271841845</v>
      </c>
      <c r="R10" s="17"/>
      <c r="S10" s="17">
        <v>0.376242926581704</v>
      </c>
      <c r="T10" s="17">
        <v>0.42088464236398798</v>
      </c>
      <c r="U10" s="17">
        <v>0.44476644703835899</v>
      </c>
      <c r="V10" s="17">
        <v>0.37712650397490399</v>
      </c>
      <c r="W10" s="17">
        <v>0.39989330038021798</v>
      </c>
      <c r="X10" s="17">
        <v>0.427873595797641</v>
      </c>
      <c r="Y10" s="17">
        <v>0.39732810542800201</v>
      </c>
      <c r="Z10" s="17">
        <v>0.398796222731924</v>
      </c>
      <c r="AA10" s="17">
        <v>0.40971807569607199</v>
      </c>
      <c r="AB10" s="17">
        <v>0.40635051287384499</v>
      </c>
      <c r="AC10" s="17">
        <v>0.50422913892348098</v>
      </c>
      <c r="AD10" s="17">
        <v>0.40364583283071598</v>
      </c>
      <c r="AE10" s="17"/>
      <c r="AF10" s="17">
        <v>0.42382500043855498</v>
      </c>
      <c r="AG10" s="17">
        <v>0.42425060616697102</v>
      </c>
      <c r="AH10" s="17">
        <v>0.36368892174601303</v>
      </c>
      <c r="AI10" s="17"/>
      <c r="AJ10" s="17">
        <v>0.44179256876880102</v>
      </c>
      <c r="AK10" s="17">
        <v>0.37924943637805902</v>
      </c>
      <c r="AL10" s="17">
        <v>0.42459746863485898</v>
      </c>
      <c r="AM10" s="17"/>
      <c r="AN10" s="17">
        <v>0.36391055761025798</v>
      </c>
      <c r="AO10" s="17">
        <v>0.422513782934754</v>
      </c>
      <c r="AP10" s="17">
        <v>0.44366168089229602</v>
      </c>
      <c r="AQ10" s="17">
        <v>0.42234382628484002</v>
      </c>
      <c r="AR10" s="17">
        <v>0.183314299456076</v>
      </c>
      <c r="AS10" s="17"/>
      <c r="AT10" s="17">
        <v>0.41234892405726198</v>
      </c>
      <c r="AU10" s="17">
        <v>0.39011158657427503</v>
      </c>
      <c r="AV10" s="17"/>
      <c r="AW10" s="17">
        <v>0.43349444749087601</v>
      </c>
      <c r="AX10" s="17">
        <v>0.45643878587713899</v>
      </c>
      <c r="AY10" s="17">
        <v>0.37564176678178002</v>
      </c>
    </row>
    <row r="11" spans="2:51">
      <c r="B11" s="18" t="s">
        <v>135</v>
      </c>
      <c r="C11" s="17">
        <v>0.2526459366289</v>
      </c>
      <c r="D11" s="17">
        <v>0.21247479752252199</v>
      </c>
      <c r="E11" s="17">
        <v>0.29055844520642798</v>
      </c>
      <c r="F11" s="17"/>
      <c r="G11" s="17">
        <v>0.27082841736494301</v>
      </c>
      <c r="H11" s="17">
        <v>0.243161319498536</v>
      </c>
      <c r="I11" s="17">
        <v>0.26148971279119299</v>
      </c>
      <c r="J11" s="17">
        <v>0.196752872132444</v>
      </c>
      <c r="K11" s="17">
        <v>0.28178704238594998</v>
      </c>
      <c r="L11" s="17">
        <v>0.26566948313812899</v>
      </c>
      <c r="M11" s="17"/>
      <c r="N11" s="17">
        <v>0.17304791401943501</v>
      </c>
      <c r="O11" s="17">
        <v>0.24474070831462599</v>
      </c>
      <c r="P11" s="17">
        <v>0.27075860520009098</v>
      </c>
      <c r="Q11" s="17">
        <v>0.32903099965753202</v>
      </c>
      <c r="R11" s="17"/>
      <c r="S11" s="17">
        <v>0.20887961301344601</v>
      </c>
      <c r="T11" s="17">
        <v>0.245118464056646</v>
      </c>
      <c r="U11" s="17">
        <v>0.232933823565843</v>
      </c>
      <c r="V11" s="17">
        <v>0.29830874054632001</v>
      </c>
      <c r="W11" s="17">
        <v>0.272944995408677</v>
      </c>
      <c r="X11" s="17">
        <v>0.21744887409077701</v>
      </c>
      <c r="Y11" s="17">
        <v>0.31180872798883602</v>
      </c>
      <c r="Z11" s="17">
        <v>0.20175165915302001</v>
      </c>
      <c r="AA11" s="17">
        <v>0.27007662515321801</v>
      </c>
      <c r="AB11" s="17">
        <v>0.25531956257112198</v>
      </c>
      <c r="AC11" s="17">
        <v>0.21314993328822099</v>
      </c>
      <c r="AD11" s="17">
        <v>0.315193876268067</v>
      </c>
      <c r="AE11" s="17"/>
      <c r="AF11" s="17">
        <v>0.28334185139243101</v>
      </c>
      <c r="AG11" s="17">
        <v>0.18766101340411501</v>
      </c>
      <c r="AH11" s="17">
        <v>0.314845531398737</v>
      </c>
      <c r="AI11" s="17"/>
      <c r="AJ11" s="17">
        <v>0.29955509197355501</v>
      </c>
      <c r="AK11" s="17">
        <v>0.23375691364217899</v>
      </c>
      <c r="AL11" s="17">
        <v>0.16963991278888099</v>
      </c>
      <c r="AM11" s="17"/>
      <c r="AN11" s="17">
        <v>0.32794575767845802</v>
      </c>
      <c r="AO11" s="17">
        <v>0.25527820217536201</v>
      </c>
      <c r="AP11" s="17">
        <v>0.208603432235757</v>
      </c>
      <c r="AQ11" s="17">
        <v>0.115845822215357</v>
      </c>
      <c r="AR11" s="17">
        <v>0.124565117990631</v>
      </c>
      <c r="AS11" s="17"/>
      <c r="AT11" s="17">
        <v>0.25711809936483199</v>
      </c>
      <c r="AU11" s="17">
        <v>0.19697636686426301</v>
      </c>
      <c r="AV11" s="17"/>
      <c r="AW11" s="17">
        <v>0.16836622858192099</v>
      </c>
      <c r="AX11" s="17">
        <v>0.24826739378918999</v>
      </c>
      <c r="AY11" s="17">
        <v>0.33856504845791902</v>
      </c>
    </row>
    <row r="12" spans="2:51">
      <c r="B12" s="18" t="s">
        <v>136</v>
      </c>
      <c r="C12" s="17">
        <v>5.9194132268313999E-2</v>
      </c>
      <c r="D12" s="17">
        <v>6.1305792453808898E-2</v>
      </c>
      <c r="E12" s="17">
        <v>5.77258130445229E-2</v>
      </c>
      <c r="F12" s="17"/>
      <c r="G12" s="17">
        <v>7.4885742342785194E-2</v>
      </c>
      <c r="H12" s="17">
        <v>6.2904583611800804E-2</v>
      </c>
      <c r="I12" s="17">
        <v>6.9971336843262802E-2</v>
      </c>
      <c r="J12" s="17">
        <v>6.1411829993469898E-2</v>
      </c>
      <c r="K12" s="17">
        <v>4.1003435802658E-2</v>
      </c>
      <c r="L12" s="17">
        <v>5.2434634433562298E-2</v>
      </c>
      <c r="M12" s="17"/>
      <c r="N12" s="17">
        <v>4.8385075389005397E-2</v>
      </c>
      <c r="O12" s="17">
        <v>4.6407958159925197E-2</v>
      </c>
      <c r="P12" s="17">
        <v>7.4834240764676097E-2</v>
      </c>
      <c r="Q12" s="17">
        <v>7.1421520864616103E-2</v>
      </c>
      <c r="R12" s="17"/>
      <c r="S12" s="17">
        <v>5.5394133541211497E-2</v>
      </c>
      <c r="T12" s="17">
        <v>5.0625416008041699E-2</v>
      </c>
      <c r="U12" s="17">
        <v>6.7079386559756801E-2</v>
      </c>
      <c r="V12" s="17">
        <v>5.78178812133942E-2</v>
      </c>
      <c r="W12" s="17">
        <v>6.5902648054481996E-2</v>
      </c>
      <c r="X12" s="17">
        <v>8.7756446940347399E-2</v>
      </c>
      <c r="Y12" s="17">
        <v>5.1691284383828598E-2</v>
      </c>
      <c r="Z12" s="17">
        <v>4.0412381045157098E-2</v>
      </c>
      <c r="AA12" s="17">
        <v>5.2847821710079797E-2</v>
      </c>
      <c r="AB12" s="17">
        <v>5.8724672380323903E-2</v>
      </c>
      <c r="AC12" s="17">
        <v>4.7245680623534902E-2</v>
      </c>
      <c r="AD12" s="17">
        <v>9.6259250769075294E-2</v>
      </c>
      <c r="AE12" s="17"/>
      <c r="AF12" s="17">
        <v>6.9764117705738801E-2</v>
      </c>
      <c r="AG12" s="17">
        <v>3.60274750799012E-2</v>
      </c>
      <c r="AH12" s="17">
        <v>8.85141822751776E-2</v>
      </c>
      <c r="AI12" s="17"/>
      <c r="AJ12" s="17">
        <v>4.44430421408872E-2</v>
      </c>
      <c r="AK12" s="17">
        <v>6.39155761748499E-2</v>
      </c>
      <c r="AL12" s="17">
        <v>3.4412678222205E-2</v>
      </c>
      <c r="AM12" s="17"/>
      <c r="AN12" s="17">
        <v>6.3002470165523294E-2</v>
      </c>
      <c r="AO12" s="17">
        <v>6.3564916918726705E-2</v>
      </c>
      <c r="AP12" s="17">
        <v>4.5494260887296897E-2</v>
      </c>
      <c r="AQ12" s="17">
        <v>4.70925933706186E-2</v>
      </c>
      <c r="AR12" s="17">
        <v>1.83467882761453E-2</v>
      </c>
      <c r="AS12" s="17"/>
      <c r="AT12" s="17">
        <v>5.3157177621351297E-2</v>
      </c>
      <c r="AU12" s="17">
        <v>0.117386281284212</v>
      </c>
      <c r="AV12" s="17"/>
      <c r="AW12" s="17">
        <v>3.4655013348377603E-2</v>
      </c>
      <c r="AX12" s="17">
        <v>7.4055990435888494E-2</v>
      </c>
      <c r="AY12" s="17">
        <v>8.0786318583143293E-2</v>
      </c>
    </row>
    <row r="13" spans="2:51">
      <c r="B13" s="18" t="s">
        <v>137</v>
      </c>
      <c r="C13" s="17">
        <v>1.6589689285598501E-2</v>
      </c>
      <c r="D13" s="17">
        <v>1.7876559036124302E-2</v>
      </c>
      <c r="E13" s="17">
        <v>1.5514501396579001E-2</v>
      </c>
      <c r="F13" s="17"/>
      <c r="G13" s="17">
        <v>1.8764325145430701E-2</v>
      </c>
      <c r="H13" s="17">
        <v>2.6245441257107899E-2</v>
      </c>
      <c r="I13" s="17">
        <v>1.5945693497645901E-2</v>
      </c>
      <c r="J13" s="17">
        <v>3.0000980812207E-2</v>
      </c>
      <c r="K13" s="17">
        <v>1.0928102342639599E-2</v>
      </c>
      <c r="L13" s="17">
        <v>3.59229940400767E-3</v>
      </c>
      <c r="M13" s="17"/>
      <c r="N13" s="17">
        <v>1.1362163094139699E-2</v>
      </c>
      <c r="O13" s="17">
        <v>8.5386187482966395E-3</v>
      </c>
      <c r="P13" s="17">
        <v>2.9060747499737499E-2</v>
      </c>
      <c r="Q13" s="17">
        <v>1.9702243465801999E-2</v>
      </c>
      <c r="R13" s="17"/>
      <c r="S13" s="17">
        <v>1.9035951016487501E-2</v>
      </c>
      <c r="T13" s="17">
        <v>2.0906591063497602E-2</v>
      </c>
      <c r="U13" s="17">
        <v>0</v>
      </c>
      <c r="V13" s="17">
        <v>1.3141522526031599E-2</v>
      </c>
      <c r="W13" s="17">
        <v>5.12033816581075E-3</v>
      </c>
      <c r="X13" s="17">
        <v>4.2099678378958699E-2</v>
      </c>
      <c r="Y13" s="17">
        <v>1.8855969237270599E-2</v>
      </c>
      <c r="Z13" s="17">
        <v>7.9683486733116999E-3</v>
      </c>
      <c r="AA13" s="17">
        <v>1.42843334480777E-2</v>
      </c>
      <c r="AB13" s="17">
        <v>1.73932959044443E-2</v>
      </c>
      <c r="AC13" s="17">
        <v>1.08542524236423E-2</v>
      </c>
      <c r="AD13" s="17">
        <v>1.94897541925006E-2</v>
      </c>
      <c r="AE13" s="17"/>
      <c r="AF13" s="17">
        <v>2.0594394285273099E-2</v>
      </c>
      <c r="AG13" s="17">
        <v>1.31176362272075E-2</v>
      </c>
      <c r="AH13" s="17">
        <v>1.7933899905728301E-2</v>
      </c>
      <c r="AI13" s="17"/>
      <c r="AJ13" s="17">
        <v>1.73497902336615E-2</v>
      </c>
      <c r="AK13" s="17">
        <v>7.0131452239165998E-3</v>
      </c>
      <c r="AL13" s="17">
        <v>1.68145567872868E-2</v>
      </c>
      <c r="AM13" s="17"/>
      <c r="AN13" s="17">
        <v>2.61196685798647E-2</v>
      </c>
      <c r="AO13" s="17">
        <v>1.8349269441177301E-2</v>
      </c>
      <c r="AP13" s="17">
        <v>8.9607931618403205E-3</v>
      </c>
      <c r="AQ13" s="17">
        <v>1.7738281273084099E-2</v>
      </c>
      <c r="AR13" s="17">
        <v>2.4941848536834701E-2</v>
      </c>
      <c r="AS13" s="17"/>
      <c r="AT13" s="17">
        <v>1.6261653488713002E-2</v>
      </c>
      <c r="AU13" s="17">
        <v>2.13781243004116E-2</v>
      </c>
      <c r="AV13" s="17"/>
      <c r="AW13" s="17">
        <v>8.8317911804167391E-3</v>
      </c>
      <c r="AX13" s="17">
        <v>2.9707143716961499E-2</v>
      </c>
      <c r="AY13" s="17">
        <v>2.1629400100824099E-2</v>
      </c>
    </row>
    <row r="14" spans="2:51">
      <c r="B14" s="18" t="s">
        <v>119</v>
      </c>
      <c r="C14" s="17">
        <v>3.3016055476351197E-2</v>
      </c>
      <c r="D14" s="17">
        <v>2.37250046470599E-2</v>
      </c>
      <c r="E14" s="17">
        <v>4.1214531645693601E-2</v>
      </c>
      <c r="F14" s="17"/>
      <c r="G14" s="17">
        <v>4.0168924674744998E-2</v>
      </c>
      <c r="H14" s="17">
        <v>1.0635618373108899E-2</v>
      </c>
      <c r="I14" s="17">
        <v>6.4395180956581199E-2</v>
      </c>
      <c r="J14" s="17">
        <v>3.49848634336914E-2</v>
      </c>
      <c r="K14" s="17">
        <v>3.2765477233482401E-2</v>
      </c>
      <c r="L14" s="17">
        <v>2.17803890890617E-2</v>
      </c>
      <c r="M14" s="17"/>
      <c r="N14" s="17">
        <v>1.9030023367447701E-2</v>
      </c>
      <c r="O14" s="17">
        <v>2.9034994858518199E-2</v>
      </c>
      <c r="P14" s="17">
        <v>3.8179293120409401E-2</v>
      </c>
      <c r="Q14" s="17">
        <v>4.7900715432584097E-2</v>
      </c>
      <c r="R14" s="17"/>
      <c r="S14" s="17">
        <v>4.1896019686149401E-2</v>
      </c>
      <c r="T14" s="17">
        <v>2.8206375077464201E-2</v>
      </c>
      <c r="U14" s="17">
        <v>2.79221691329841E-2</v>
      </c>
      <c r="V14" s="17">
        <v>3.4108293045696299E-2</v>
      </c>
      <c r="W14" s="17">
        <v>2.7264371171389402E-2</v>
      </c>
      <c r="X14" s="17">
        <v>1.7584864044632002E-2</v>
      </c>
      <c r="Y14" s="17">
        <v>3.44886830727524E-2</v>
      </c>
      <c r="Z14" s="17">
        <v>4.3644307314446601E-2</v>
      </c>
      <c r="AA14" s="17">
        <v>3.67128807845633E-2</v>
      </c>
      <c r="AB14" s="17">
        <v>4.7821189614882097E-2</v>
      </c>
      <c r="AC14" s="17">
        <v>2.9707134221818299E-2</v>
      </c>
      <c r="AD14" s="17">
        <v>1.5684981678929701E-2</v>
      </c>
      <c r="AE14" s="17"/>
      <c r="AF14" s="17">
        <v>2.82228617563441E-2</v>
      </c>
      <c r="AG14" s="17">
        <v>3.3388886892245201E-2</v>
      </c>
      <c r="AH14" s="17">
        <v>4.0859431144787101E-2</v>
      </c>
      <c r="AI14" s="17"/>
      <c r="AJ14" s="17">
        <v>2.5512204552916001E-2</v>
      </c>
      <c r="AK14" s="17">
        <v>2.2640795615040499E-2</v>
      </c>
      <c r="AL14" s="17">
        <v>2.7908706811981199E-2</v>
      </c>
      <c r="AM14" s="17"/>
      <c r="AN14" s="17">
        <v>4.7938436359141003E-2</v>
      </c>
      <c r="AO14" s="17">
        <v>1.86752004391155E-2</v>
      </c>
      <c r="AP14" s="17">
        <v>2.66467646597227E-2</v>
      </c>
      <c r="AQ14" s="17">
        <v>4.4901246639023902E-2</v>
      </c>
      <c r="AR14" s="17">
        <v>6.1620615715896401E-2</v>
      </c>
      <c r="AS14" s="17"/>
      <c r="AT14" s="17">
        <v>3.4260485750876403E-2</v>
      </c>
      <c r="AU14" s="17">
        <v>2.4614818395605299E-2</v>
      </c>
      <c r="AV14" s="17"/>
      <c r="AW14" s="17">
        <v>2.4958765050060502E-2</v>
      </c>
      <c r="AX14" s="17">
        <v>8.6032847800444397E-3</v>
      </c>
      <c r="AY14" s="17">
        <v>4.6321717753743698E-2</v>
      </c>
    </row>
    <row r="15" spans="2:51">
      <c r="B15" s="18" t="s">
        <v>138</v>
      </c>
      <c r="C15" s="21">
        <v>0.63855418634083605</v>
      </c>
      <c r="D15" s="21">
        <v>0.68461784634048495</v>
      </c>
      <c r="E15" s="21">
        <v>0.59498670870677595</v>
      </c>
      <c r="F15" s="21"/>
      <c r="G15" s="21">
        <v>0.59535259047209599</v>
      </c>
      <c r="H15" s="21">
        <v>0.65705303725944697</v>
      </c>
      <c r="I15" s="21">
        <v>0.58819807591131701</v>
      </c>
      <c r="J15" s="21">
        <v>0.67684945362818805</v>
      </c>
      <c r="K15" s="21">
        <v>0.63351594223526997</v>
      </c>
      <c r="L15" s="21">
        <v>0.65652319393523895</v>
      </c>
      <c r="M15" s="21"/>
      <c r="N15" s="21">
        <v>0.74817482412997205</v>
      </c>
      <c r="O15" s="21">
        <v>0.67127771991863405</v>
      </c>
      <c r="P15" s="21">
        <v>0.58716711341508598</v>
      </c>
      <c r="Q15" s="21">
        <v>0.53194452057946595</v>
      </c>
      <c r="R15" s="21"/>
      <c r="S15" s="21">
        <v>0.67479428274270603</v>
      </c>
      <c r="T15" s="21">
        <v>0.65514315379435095</v>
      </c>
      <c r="U15" s="21">
        <v>0.67206462074141604</v>
      </c>
      <c r="V15" s="21">
        <v>0.59662356266855698</v>
      </c>
      <c r="W15" s="21">
        <v>0.62876764719964096</v>
      </c>
      <c r="X15" s="21">
        <v>0.63511013654528503</v>
      </c>
      <c r="Y15" s="21">
        <v>0.58315533531731201</v>
      </c>
      <c r="Z15" s="21">
        <v>0.70622330381406495</v>
      </c>
      <c r="AA15" s="21">
        <v>0.62607833890406195</v>
      </c>
      <c r="AB15" s="21">
        <v>0.62074127952922797</v>
      </c>
      <c r="AC15" s="21">
        <v>0.69904299944278403</v>
      </c>
      <c r="AD15" s="21">
        <v>0.55337213709142696</v>
      </c>
      <c r="AE15" s="21"/>
      <c r="AF15" s="21">
        <v>0.59807677486021305</v>
      </c>
      <c r="AG15" s="21">
        <v>0.72980498839653096</v>
      </c>
      <c r="AH15" s="21">
        <v>0.53784695527557003</v>
      </c>
      <c r="AI15" s="21"/>
      <c r="AJ15" s="21">
        <v>0.61313987109898005</v>
      </c>
      <c r="AK15" s="21">
        <v>0.67267356934401401</v>
      </c>
      <c r="AL15" s="21">
        <v>0.75122414538964599</v>
      </c>
      <c r="AM15" s="21"/>
      <c r="AN15" s="21">
        <v>0.53499366721701302</v>
      </c>
      <c r="AO15" s="21">
        <v>0.64413241102561802</v>
      </c>
      <c r="AP15" s="21">
        <v>0.71029474905538303</v>
      </c>
      <c r="AQ15" s="21">
        <v>0.77442205650191698</v>
      </c>
      <c r="AR15" s="21">
        <v>0.77052562948049297</v>
      </c>
      <c r="AS15" s="21"/>
      <c r="AT15" s="21">
        <v>0.63920258377422701</v>
      </c>
      <c r="AU15" s="21">
        <v>0.63964440915550702</v>
      </c>
      <c r="AV15" s="21"/>
      <c r="AW15" s="21">
        <v>0.76318820183922398</v>
      </c>
      <c r="AX15" s="21">
        <v>0.63936618727791505</v>
      </c>
      <c r="AY15" s="21">
        <v>0.51269751510437001</v>
      </c>
    </row>
    <row r="16" spans="2:51">
      <c r="B16" s="18" t="s">
        <v>139</v>
      </c>
      <c r="C16" s="21">
        <v>7.57838215539125E-2</v>
      </c>
      <c r="D16" s="21">
        <v>7.9182351489933106E-2</v>
      </c>
      <c r="E16" s="21">
        <v>7.3240314441101906E-2</v>
      </c>
      <c r="F16" s="21"/>
      <c r="G16" s="21">
        <v>9.3650067488215902E-2</v>
      </c>
      <c r="H16" s="21">
        <v>8.9150024868908703E-2</v>
      </c>
      <c r="I16" s="21">
        <v>8.5917030340908696E-2</v>
      </c>
      <c r="J16" s="21">
        <v>9.14128108056768E-2</v>
      </c>
      <c r="K16" s="21">
        <v>5.19315381452976E-2</v>
      </c>
      <c r="L16" s="21">
        <v>5.602693383757E-2</v>
      </c>
      <c r="M16" s="21"/>
      <c r="N16" s="21">
        <v>5.9747238483145101E-2</v>
      </c>
      <c r="O16" s="21">
        <v>5.49465769082218E-2</v>
      </c>
      <c r="P16" s="21">
        <v>0.103894988264414</v>
      </c>
      <c r="Q16" s="21">
        <v>9.1123764330418106E-2</v>
      </c>
      <c r="R16" s="21"/>
      <c r="S16" s="21">
        <v>7.4430084557699006E-2</v>
      </c>
      <c r="T16" s="21">
        <v>7.1532007071539297E-2</v>
      </c>
      <c r="U16" s="21">
        <v>6.7079386559756801E-2</v>
      </c>
      <c r="V16" s="21">
        <v>7.0959403739425803E-2</v>
      </c>
      <c r="W16" s="21">
        <v>7.1022986220292794E-2</v>
      </c>
      <c r="X16" s="21">
        <v>0.12985612531930599</v>
      </c>
      <c r="Y16" s="21">
        <v>7.0547253621099107E-2</v>
      </c>
      <c r="Z16" s="21">
        <v>4.8380729718468803E-2</v>
      </c>
      <c r="AA16" s="21">
        <v>6.71321551581575E-2</v>
      </c>
      <c r="AB16" s="21">
        <v>7.6117968284768203E-2</v>
      </c>
      <c r="AC16" s="21">
        <v>5.8099933047177199E-2</v>
      </c>
      <c r="AD16" s="21">
        <v>0.115749004961576</v>
      </c>
      <c r="AE16" s="21"/>
      <c r="AF16" s="21">
        <v>9.03585119910119E-2</v>
      </c>
      <c r="AG16" s="21">
        <v>4.9145111307108601E-2</v>
      </c>
      <c r="AH16" s="21">
        <v>0.106448082180906</v>
      </c>
      <c r="AI16" s="21"/>
      <c r="AJ16" s="21">
        <v>6.1792832374548697E-2</v>
      </c>
      <c r="AK16" s="21">
        <v>7.0928721398766506E-2</v>
      </c>
      <c r="AL16" s="21">
        <v>5.1227235009491799E-2</v>
      </c>
      <c r="AM16" s="21"/>
      <c r="AN16" s="21">
        <v>8.9122138745388005E-2</v>
      </c>
      <c r="AO16" s="21">
        <v>8.1914186359904106E-2</v>
      </c>
      <c r="AP16" s="21">
        <v>5.4455054049137197E-2</v>
      </c>
      <c r="AQ16" s="21">
        <v>6.4830874643702699E-2</v>
      </c>
      <c r="AR16" s="21">
        <v>4.3288636812980001E-2</v>
      </c>
      <c r="AS16" s="21"/>
      <c r="AT16" s="21">
        <v>6.9418831110064305E-2</v>
      </c>
      <c r="AU16" s="21">
        <v>0.138764405584624</v>
      </c>
      <c r="AV16" s="21"/>
      <c r="AW16" s="21">
        <v>4.3486804528794297E-2</v>
      </c>
      <c r="AX16" s="21">
        <v>0.10376313415285</v>
      </c>
      <c r="AY16" s="21">
        <v>0.102415718683967</v>
      </c>
    </row>
    <row r="17" spans="2:51">
      <c r="B17" s="18" t="s">
        <v>140</v>
      </c>
      <c r="C17" s="22">
        <v>0.56277036478692399</v>
      </c>
      <c r="D17" s="22">
        <v>0.60543549485055104</v>
      </c>
      <c r="E17" s="22">
        <v>0.52174639426567404</v>
      </c>
      <c r="F17" s="22"/>
      <c r="G17" s="22">
        <v>0.50170252298387996</v>
      </c>
      <c r="H17" s="22">
        <v>0.56790301239053798</v>
      </c>
      <c r="I17" s="22">
        <v>0.50228104557040798</v>
      </c>
      <c r="J17" s="22">
        <v>0.58543664282251096</v>
      </c>
      <c r="K17" s="22">
        <v>0.58158440408997303</v>
      </c>
      <c r="L17" s="22">
        <v>0.60049626009766899</v>
      </c>
      <c r="M17" s="22"/>
      <c r="N17" s="22">
        <v>0.68842758564682704</v>
      </c>
      <c r="O17" s="22">
        <v>0.61633114301041203</v>
      </c>
      <c r="P17" s="22">
        <v>0.48327212515067203</v>
      </c>
      <c r="Q17" s="22">
        <v>0.44082075624904798</v>
      </c>
      <c r="R17" s="22"/>
      <c r="S17" s="22">
        <v>0.60036419818500697</v>
      </c>
      <c r="T17" s="22">
        <v>0.583611146722811</v>
      </c>
      <c r="U17" s="22">
        <v>0.60498523418165995</v>
      </c>
      <c r="V17" s="22">
        <v>0.52566415892913199</v>
      </c>
      <c r="W17" s="22">
        <v>0.55774466097934805</v>
      </c>
      <c r="X17" s="22">
        <v>0.50525401122597902</v>
      </c>
      <c r="Y17" s="22">
        <v>0.51260808169621297</v>
      </c>
      <c r="Z17" s="22">
        <v>0.65784257409559599</v>
      </c>
      <c r="AA17" s="22">
        <v>0.55894618374590399</v>
      </c>
      <c r="AB17" s="22">
        <v>0.54462331124445995</v>
      </c>
      <c r="AC17" s="22">
        <v>0.64094306639560705</v>
      </c>
      <c r="AD17" s="22">
        <v>0.43762313212985099</v>
      </c>
      <c r="AE17" s="22"/>
      <c r="AF17" s="22">
        <v>0.50771826286920196</v>
      </c>
      <c r="AG17" s="22">
        <v>0.68065987708942199</v>
      </c>
      <c r="AH17" s="22">
        <v>0.43139887309466401</v>
      </c>
      <c r="AI17" s="22"/>
      <c r="AJ17" s="22">
        <v>0.55134703872443103</v>
      </c>
      <c r="AK17" s="22">
        <v>0.60174484794524796</v>
      </c>
      <c r="AL17" s="22">
        <v>0.69999691038015399</v>
      </c>
      <c r="AM17" s="22"/>
      <c r="AN17" s="22">
        <v>0.44587152847162498</v>
      </c>
      <c r="AO17" s="22">
        <v>0.56221822466571403</v>
      </c>
      <c r="AP17" s="22">
        <v>0.65583969500624595</v>
      </c>
      <c r="AQ17" s="22">
        <v>0.70959118185821402</v>
      </c>
      <c r="AR17" s="22">
        <v>0.72723699266751296</v>
      </c>
      <c r="AS17" s="22"/>
      <c r="AT17" s="22">
        <v>0.56978375266416303</v>
      </c>
      <c r="AU17" s="22">
        <v>0.50088000357088303</v>
      </c>
      <c r="AV17" s="22"/>
      <c r="AW17" s="22">
        <v>0.71970139731043004</v>
      </c>
      <c r="AX17" s="22">
        <v>0.53560305312506495</v>
      </c>
      <c r="AY17" s="22">
        <v>0.41028179642040302</v>
      </c>
    </row>
    <row r="18" spans="2:51">
      <c r="B18" t="s">
        <v>18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1084</v>
      </c>
      <c r="D7" s="10">
        <v>506</v>
      </c>
      <c r="E7" s="10">
        <v>574</v>
      </c>
      <c r="F7" s="10"/>
      <c r="G7" s="10">
        <v>97</v>
      </c>
      <c r="H7" s="10">
        <v>149</v>
      </c>
      <c r="I7" s="10">
        <v>157</v>
      </c>
      <c r="J7" s="10">
        <v>182</v>
      </c>
      <c r="K7" s="10">
        <v>200</v>
      </c>
      <c r="L7" s="10">
        <v>299</v>
      </c>
      <c r="M7" s="10"/>
      <c r="N7" s="10">
        <v>328</v>
      </c>
      <c r="O7" s="10">
        <v>294</v>
      </c>
      <c r="P7" s="10">
        <v>211</v>
      </c>
      <c r="Q7" s="10">
        <v>243</v>
      </c>
      <c r="R7" s="10"/>
      <c r="S7" s="10">
        <v>117</v>
      </c>
      <c r="T7" s="10">
        <v>152</v>
      </c>
      <c r="U7" s="10">
        <v>103</v>
      </c>
      <c r="V7" s="10">
        <v>83</v>
      </c>
      <c r="W7" s="10">
        <v>81</v>
      </c>
      <c r="X7" s="10">
        <v>95</v>
      </c>
      <c r="Y7" s="10">
        <v>91</v>
      </c>
      <c r="Z7" s="10">
        <v>51</v>
      </c>
      <c r="AA7" s="10">
        <v>125</v>
      </c>
      <c r="AB7" s="10">
        <v>105</v>
      </c>
      <c r="AC7" s="10">
        <v>57</v>
      </c>
      <c r="AD7" s="10">
        <v>24</v>
      </c>
      <c r="AE7" s="10"/>
      <c r="AF7" s="10">
        <v>457</v>
      </c>
      <c r="AG7" s="10">
        <v>447</v>
      </c>
      <c r="AH7" s="10">
        <v>112</v>
      </c>
      <c r="AI7" s="10"/>
      <c r="AJ7" s="10">
        <v>277</v>
      </c>
      <c r="AK7" s="10">
        <v>335</v>
      </c>
      <c r="AL7" s="10">
        <v>89</v>
      </c>
      <c r="AM7" s="10"/>
      <c r="AN7" s="10">
        <v>227</v>
      </c>
      <c r="AO7" s="10">
        <v>174</v>
      </c>
      <c r="AP7" s="10">
        <v>257</v>
      </c>
      <c r="AQ7" s="10">
        <v>105</v>
      </c>
      <c r="AR7" s="10">
        <v>13</v>
      </c>
      <c r="AS7" s="10"/>
      <c r="AT7" s="10">
        <v>985</v>
      </c>
      <c r="AU7" s="10">
        <v>90</v>
      </c>
      <c r="AV7" s="10"/>
      <c r="AW7" s="10">
        <v>534</v>
      </c>
      <c r="AX7" s="10">
        <v>116</v>
      </c>
      <c r="AY7" s="10">
        <v>434</v>
      </c>
    </row>
    <row r="8" spans="2:51" ht="30" customHeight="1">
      <c r="B8" s="11" t="s">
        <v>112</v>
      </c>
      <c r="C8" s="11">
        <v>1085</v>
      </c>
      <c r="D8" s="11">
        <v>524</v>
      </c>
      <c r="E8" s="11">
        <v>557</v>
      </c>
      <c r="F8" s="11"/>
      <c r="G8" s="11">
        <v>112</v>
      </c>
      <c r="H8" s="11">
        <v>181</v>
      </c>
      <c r="I8" s="11">
        <v>179</v>
      </c>
      <c r="J8" s="11">
        <v>180</v>
      </c>
      <c r="K8" s="11">
        <v>163</v>
      </c>
      <c r="L8" s="11">
        <v>270</v>
      </c>
      <c r="M8" s="11"/>
      <c r="N8" s="11">
        <v>299</v>
      </c>
      <c r="O8" s="11">
        <v>271</v>
      </c>
      <c r="P8" s="11">
        <v>243</v>
      </c>
      <c r="Q8" s="11">
        <v>264</v>
      </c>
      <c r="R8" s="11"/>
      <c r="S8" s="11">
        <v>143</v>
      </c>
      <c r="T8" s="11">
        <v>147</v>
      </c>
      <c r="U8" s="11">
        <v>87</v>
      </c>
      <c r="V8" s="11">
        <v>89</v>
      </c>
      <c r="W8" s="11">
        <v>80</v>
      </c>
      <c r="X8" s="11">
        <v>98</v>
      </c>
      <c r="Y8" s="11">
        <v>87</v>
      </c>
      <c r="Z8" s="11">
        <v>45</v>
      </c>
      <c r="AA8" s="11">
        <v>122</v>
      </c>
      <c r="AB8" s="11">
        <v>105</v>
      </c>
      <c r="AC8" s="11">
        <v>56</v>
      </c>
      <c r="AD8" s="11">
        <v>27</v>
      </c>
      <c r="AE8" s="11"/>
      <c r="AF8" s="11">
        <v>441</v>
      </c>
      <c r="AG8" s="11">
        <v>443</v>
      </c>
      <c r="AH8" s="11">
        <v>124</v>
      </c>
      <c r="AI8" s="11"/>
      <c r="AJ8" s="11">
        <v>266</v>
      </c>
      <c r="AK8" s="11">
        <v>346</v>
      </c>
      <c r="AL8" s="11">
        <v>87</v>
      </c>
      <c r="AM8" s="11"/>
      <c r="AN8" s="11">
        <v>230</v>
      </c>
      <c r="AO8" s="11">
        <v>183</v>
      </c>
      <c r="AP8" s="11">
        <v>255</v>
      </c>
      <c r="AQ8" s="11">
        <v>100</v>
      </c>
      <c r="AR8" s="11">
        <v>14</v>
      </c>
      <c r="AS8" s="11"/>
      <c r="AT8" s="11">
        <v>970</v>
      </c>
      <c r="AU8" s="11">
        <v>104</v>
      </c>
      <c r="AV8" s="11"/>
      <c r="AW8" s="11">
        <v>516</v>
      </c>
      <c r="AX8" s="11">
        <v>123</v>
      </c>
      <c r="AY8" s="11">
        <v>445</v>
      </c>
    </row>
    <row r="9" spans="2:51">
      <c r="B9" s="18" t="s">
        <v>133</v>
      </c>
      <c r="C9" s="17">
        <v>0.15367356242942701</v>
      </c>
      <c r="D9" s="17">
        <v>0.180681658575022</v>
      </c>
      <c r="E9" s="17">
        <v>0.125663491467048</v>
      </c>
      <c r="F9" s="17"/>
      <c r="G9" s="17">
        <v>0.18209192869747301</v>
      </c>
      <c r="H9" s="17">
        <v>0.17251413356237499</v>
      </c>
      <c r="I9" s="17">
        <v>0.18244980926475199</v>
      </c>
      <c r="J9" s="17">
        <v>0.13607172260839701</v>
      </c>
      <c r="K9" s="17">
        <v>0.14458359661561301</v>
      </c>
      <c r="L9" s="17">
        <v>0.127400901764161</v>
      </c>
      <c r="M9" s="17"/>
      <c r="N9" s="17">
        <v>0.20104982984012801</v>
      </c>
      <c r="O9" s="17">
        <v>0.16679756440579699</v>
      </c>
      <c r="P9" s="17">
        <v>0.15859398097908001</v>
      </c>
      <c r="Q9" s="17">
        <v>7.6614740406109105E-2</v>
      </c>
      <c r="R9" s="17"/>
      <c r="S9" s="17">
        <v>0.21367848520857</v>
      </c>
      <c r="T9" s="17">
        <v>0.18893953799619001</v>
      </c>
      <c r="U9" s="17">
        <v>0.126568206159001</v>
      </c>
      <c r="V9" s="17">
        <v>7.0938558182739905E-2</v>
      </c>
      <c r="W9" s="17">
        <v>0.124966602292787</v>
      </c>
      <c r="X9" s="17">
        <v>0.13493016796514901</v>
      </c>
      <c r="Y9" s="17">
        <v>0.163630167258981</v>
      </c>
      <c r="Z9" s="17">
        <v>0.15895422227410799</v>
      </c>
      <c r="AA9" s="17">
        <v>0.148451690326807</v>
      </c>
      <c r="AB9" s="17">
        <v>0.11083494103154699</v>
      </c>
      <c r="AC9" s="17">
        <v>0.21416184834343699</v>
      </c>
      <c r="AD9" s="17">
        <v>0.181248655940311</v>
      </c>
      <c r="AE9" s="17"/>
      <c r="AF9" s="17">
        <v>0.14499293508984701</v>
      </c>
      <c r="AG9" s="17">
        <v>0.179128436227422</v>
      </c>
      <c r="AH9" s="17">
        <v>8.2612605374518797E-2</v>
      </c>
      <c r="AI9" s="17"/>
      <c r="AJ9" s="17">
        <v>0.16049386964908599</v>
      </c>
      <c r="AK9" s="17">
        <v>0.181362875272151</v>
      </c>
      <c r="AL9" s="17">
        <v>0.16681663397728</v>
      </c>
      <c r="AM9" s="17"/>
      <c r="AN9" s="17">
        <v>0.14084424415428701</v>
      </c>
      <c r="AO9" s="17">
        <v>0.14571212751214499</v>
      </c>
      <c r="AP9" s="17">
        <v>0.15842919245281201</v>
      </c>
      <c r="AQ9" s="17">
        <v>0.27093915911502198</v>
      </c>
      <c r="AR9" s="17">
        <v>0.39378410367849698</v>
      </c>
      <c r="AS9" s="17"/>
      <c r="AT9" s="17">
        <v>0.15556536629722301</v>
      </c>
      <c r="AU9" s="17">
        <v>0.15252187994456801</v>
      </c>
      <c r="AV9" s="17"/>
      <c r="AW9" s="17">
        <v>0.20625738393547399</v>
      </c>
      <c r="AX9" s="17">
        <v>0.144472197834313</v>
      </c>
      <c r="AY9" s="17">
        <v>9.5183372281599399E-2</v>
      </c>
    </row>
    <row r="10" spans="2:51">
      <c r="B10" s="18" t="s">
        <v>134</v>
      </c>
      <c r="C10" s="17">
        <v>0.38470037312719202</v>
      </c>
      <c r="D10" s="17">
        <v>0.363581519617587</v>
      </c>
      <c r="E10" s="17">
        <v>0.40727870962593199</v>
      </c>
      <c r="F10" s="17"/>
      <c r="G10" s="17">
        <v>0.34144185690092299</v>
      </c>
      <c r="H10" s="17">
        <v>0.40055950030326098</v>
      </c>
      <c r="I10" s="17">
        <v>0.36504677894607002</v>
      </c>
      <c r="J10" s="17">
        <v>0.47249759210944903</v>
      </c>
      <c r="K10" s="17">
        <v>0.35363814969540802</v>
      </c>
      <c r="L10" s="17">
        <v>0.36529075877060702</v>
      </c>
      <c r="M10" s="17"/>
      <c r="N10" s="17">
        <v>0.38264655887652799</v>
      </c>
      <c r="O10" s="17">
        <v>0.41355295345912602</v>
      </c>
      <c r="P10" s="17">
        <v>0.35907244784194298</v>
      </c>
      <c r="Q10" s="17">
        <v>0.38476986047767597</v>
      </c>
      <c r="R10" s="17"/>
      <c r="S10" s="17">
        <v>0.38629324136755799</v>
      </c>
      <c r="T10" s="17">
        <v>0.39136789150461299</v>
      </c>
      <c r="U10" s="17">
        <v>0.42462795219573701</v>
      </c>
      <c r="V10" s="17">
        <v>0.35269078074043198</v>
      </c>
      <c r="W10" s="17">
        <v>0.48216683634157098</v>
      </c>
      <c r="X10" s="17">
        <v>0.376459312760554</v>
      </c>
      <c r="Y10" s="17">
        <v>0.32522019947506398</v>
      </c>
      <c r="Z10" s="17">
        <v>0.24964341638381199</v>
      </c>
      <c r="AA10" s="17">
        <v>0.404532350651368</v>
      </c>
      <c r="AB10" s="17">
        <v>0.35850270335928802</v>
      </c>
      <c r="AC10" s="17">
        <v>0.39473121232840302</v>
      </c>
      <c r="AD10" s="17">
        <v>0.46598966613068299</v>
      </c>
      <c r="AE10" s="17"/>
      <c r="AF10" s="17">
        <v>0.35352404586143299</v>
      </c>
      <c r="AG10" s="17">
        <v>0.42839780274407901</v>
      </c>
      <c r="AH10" s="17">
        <v>0.36074429152780801</v>
      </c>
      <c r="AI10" s="17"/>
      <c r="AJ10" s="17">
        <v>0.34186871079129599</v>
      </c>
      <c r="AK10" s="17">
        <v>0.409356053534709</v>
      </c>
      <c r="AL10" s="17">
        <v>0.45016753107107399</v>
      </c>
      <c r="AM10" s="17"/>
      <c r="AN10" s="17">
        <v>0.32275051517340397</v>
      </c>
      <c r="AO10" s="17">
        <v>0.36215893991105202</v>
      </c>
      <c r="AP10" s="17">
        <v>0.46237498181324699</v>
      </c>
      <c r="AQ10" s="17">
        <v>0.44228774231895901</v>
      </c>
      <c r="AR10" s="17">
        <v>0.24559008105562299</v>
      </c>
      <c r="AS10" s="17"/>
      <c r="AT10" s="17">
        <v>0.38723659526466597</v>
      </c>
      <c r="AU10" s="17">
        <v>0.37032049617586998</v>
      </c>
      <c r="AV10" s="17"/>
      <c r="AW10" s="17">
        <v>0.411661903249262</v>
      </c>
      <c r="AX10" s="17">
        <v>0.401289610198587</v>
      </c>
      <c r="AY10" s="17">
        <v>0.34880890345403098</v>
      </c>
    </row>
    <row r="11" spans="2:51">
      <c r="B11" s="18" t="s">
        <v>135</v>
      </c>
      <c r="C11" s="17">
        <v>0.25750732956578098</v>
      </c>
      <c r="D11" s="17">
        <v>0.26475598568285102</v>
      </c>
      <c r="E11" s="17">
        <v>0.25076644925997499</v>
      </c>
      <c r="F11" s="17"/>
      <c r="G11" s="17">
        <v>0.26351188291934302</v>
      </c>
      <c r="H11" s="17">
        <v>0.21768469523117001</v>
      </c>
      <c r="I11" s="17">
        <v>0.22678695692272099</v>
      </c>
      <c r="J11" s="17">
        <v>0.21172318161107601</v>
      </c>
      <c r="K11" s="17">
        <v>0.28370189310372101</v>
      </c>
      <c r="L11" s="17">
        <v>0.31673229181057999</v>
      </c>
      <c r="M11" s="17"/>
      <c r="N11" s="17">
        <v>0.26107115624206401</v>
      </c>
      <c r="O11" s="17">
        <v>0.24286149237225901</v>
      </c>
      <c r="P11" s="17">
        <v>0.247255884555838</v>
      </c>
      <c r="Q11" s="17">
        <v>0.27818447717837103</v>
      </c>
      <c r="R11" s="17"/>
      <c r="S11" s="17">
        <v>0.215239839881676</v>
      </c>
      <c r="T11" s="17">
        <v>0.209390085715322</v>
      </c>
      <c r="U11" s="17">
        <v>0.28598478988154002</v>
      </c>
      <c r="V11" s="17">
        <v>0.37264954217591201</v>
      </c>
      <c r="W11" s="17">
        <v>0.19130280399569399</v>
      </c>
      <c r="X11" s="17">
        <v>0.29873552257439101</v>
      </c>
      <c r="Y11" s="17">
        <v>0.29443491512959402</v>
      </c>
      <c r="Z11" s="17">
        <v>0.356693462261434</v>
      </c>
      <c r="AA11" s="17">
        <v>0.249602842488759</v>
      </c>
      <c r="AB11" s="17">
        <v>0.228763919842119</v>
      </c>
      <c r="AC11" s="17">
        <v>0.29002125395674699</v>
      </c>
      <c r="AD11" s="17">
        <v>0.114088183261502</v>
      </c>
      <c r="AE11" s="17"/>
      <c r="AF11" s="17">
        <v>0.27131838018698401</v>
      </c>
      <c r="AG11" s="17">
        <v>0.23909986716361001</v>
      </c>
      <c r="AH11" s="17">
        <v>0.26048441395078797</v>
      </c>
      <c r="AI11" s="17"/>
      <c r="AJ11" s="17">
        <v>0.29651872802851098</v>
      </c>
      <c r="AK11" s="17">
        <v>0.243792996566638</v>
      </c>
      <c r="AL11" s="17">
        <v>0.205717754254852</v>
      </c>
      <c r="AM11" s="17"/>
      <c r="AN11" s="17">
        <v>0.31348518257853197</v>
      </c>
      <c r="AO11" s="17">
        <v>0.22466332500738301</v>
      </c>
      <c r="AP11" s="17">
        <v>0.212608026141581</v>
      </c>
      <c r="AQ11" s="17">
        <v>0.163588808482349</v>
      </c>
      <c r="AR11" s="17">
        <v>0.166027568571252</v>
      </c>
      <c r="AS11" s="17"/>
      <c r="AT11" s="17">
        <v>0.25292199498708601</v>
      </c>
      <c r="AU11" s="17">
        <v>0.29142510276925998</v>
      </c>
      <c r="AV11" s="17"/>
      <c r="AW11" s="17">
        <v>0.217930021210024</v>
      </c>
      <c r="AX11" s="17">
        <v>0.29276991705493399</v>
      </c>
      <c r="AY11" s="17">
        <v>0.29368137815642997</v>
      </c>
    </row>
    <row r="12" spans="2:51">
      <c r="B12" s="18" t="s">
        <v>136</v>
      </c>
      <c r="C12" s="17">
        <v>0.105094505663011</v>
      </c>
      <c r="D12" s="17">
        <v>0.111148885237436</v>
      </c>
      <c r="E12" s="17">
        <v>0.10012943775854199</v>
      </c>
      <c r="F12" s="17"/>
      <c r="G12" s="17">
        <v>0.105845360962913</v>
      </c>
      <c r="H12" s="17">
        <v>0.112487193438025</v>
      </c>
      <c r="I12" s="17">
        <v>0.12145569888393</v>
      </c>
      <c r="J12" s="17">
        <v>0.10046154900595899</v>
      </c>
      <c r="K12" s="17">
        <v>0.11266154789263599</v>
      </c>
      <c r="L12" s="17">
        <v>8.753408178713E-2</v>
      </c>
      <c r="M12" s="17"/>
      <c r="N12" s="17">
        <v>7.7082407800768499E-2</v>
      </c>
      <c r="O12" s="17">
        <v>9.4203810276490205E-2</v>
      </c>
      <c r="P12" s="17">
        <v>0.126186015183267</v>
      </c>
      <c r="Q12" s="17">
        <v>0.13168415698563199</v>
      </c>
      <c r="R12" s="17"/>
      <c r="S12" s="17">
        <v>8.85022610439717E-2</v>
      </c>
      <c r="T12" s="17">
        <v>0.112669632323579</v>
      </c>
      <c r="U12" s="17">
        <v>6.7923535435395296E-2</v>
      </c>
      <c r="V12" s="17">
        <v>0.11324150585284</v>
      </c>
      <c r="W12" s="17">
        <v>0.118064921816652</v>
      </c>
      <c r="X12" s="17">
        <v>8.7973607604135598E-2</v>
      </c>
      <c r="Y12" s="17">
        <v>0.102452729289991</v>
      </c>
      <c r="Z12" s="17">
        <v>0.12821912510573599</v>
      </c>
      <c r="AA12" s="17">
        <v>0.138158220736878</v>
      </c>
      <c r="AB12" s="17">
        <v>0.122964165957203</v>
      </c>
      <c r="AC12" s="17">
        <v>5.62881216299259E-2</v>
      </c>
      <c r="AD12" s="17">
        <v>0.120481450930174</v>
      </c>
      <c r="AE12" s="17"/>
      <c r="AF12" s="17">
        <v>0.124067741289241</v>
      </c>
      <c r="AG12" s="17">
        <v>6.7292533497748705E-2</v>
      </c>
      <c r="AH12" s="17">
        <v>0.18472288744786999</v>
      </c>
      <c r="AI12" s="17"/>
      <c r="AJ12" s="17">
        <v>0.111632932102257</v>
      </c>
      <c r="AK12" s="17">
        <v>8.5894856837479897E-2</v>
      </c>
      <c r="AL12" s="17">
        <v>0.123871787632688</v>
      </c>
      <c r="AM12" s="17"/>
      <c r="AN12" s="17">
        <v>0.11445567711400099</v>
      </c>
      <c r="AO12" s="17">
        <v>0.171546351173652</v>
      </c>
      <c r="AP12" s="17">
        <v>8.0618694699364599E-2</v>
      </c>
      <c r="AQ12" s="17">
        <v>2.4813476185224899E-2</v>
      </c>
      <c r="AR12" s="17">
        <v>0</v>
      </c>
      <c r="AS12" s="17"/>
      <c r="AT12" s="17">
        <v>0.106633219531795</v>
      </c>
      <c r="AU12" s="17">
        <v>8.8746904998638604E-2</v>
      </c>
      <c r="AV12" s="17"/>
      <c r="AW12" s="17">
        <v>8.8776174313776199E-2</v>
      </c>
      <c r="AX12" s="17">
        <v>9.3008842896471003E-2</v>
      </c>
      <c r="AY12" s="17">
        <v>0.127384083547885</v>
      </c>
    </row>
    <row r="13" spans="2:51">
      <c r="B13" s="18" t="s">
        <v>137</v>
      </c>
      <c r="C13" s="17">
        <v>3.9900737876205003E-2</v>
      </c>
      <c r="D13" s="17">
        <v>4.5231150189669403E-2</v>
      </c>
      <c r="E13" s="17">
        <v>3.3534175126164002E-2</v>
      </c>
      <c r="F13" s="17"/>
      <c r="G13" s="17">
        <v>4.52097575224467E-2</v>
      </c>
      <c r="H13" s="17">
        <v>3.53021080566377E-2</v>
      </c>
      <c r="I13" s="17">
        <v>3.9836858350750903E-2</v>
      </c>
      <c r="J13" s="17">
        <v>4.7163701162147999E-2</v>
      </c>
      <c r="K13" s="17">
        <v>5.4059883318877698E-2</v>
      </c>
      <c r="L13" s="17">
        <v>2.74698103967023E-2</v>
      </c>
      <c r="M13" s="17"/>
      <c r="N13" s="17">
        <v>3.7665325061788699E-2</v>
      </c>
      <c r="O13" s="17">
        <v>2.7843879612735101E-2</v>
      </c>
      <c r="P13" s="17">
        <v>3.1987555455404403E-2</v>
      </c>
      <c r="Q13" s="17">
        <v>5.8644083077614401E-2</v>
      </c>
      <c r="R13" s="17"/>
      <c r="S13" s="17">
        <v>3.1533239363116902E-2</v>
      </c>
      <c r="T13" s="17">
        <v>4.3972215485020102E-2</v>
      </c>
      <c r="U13" s="17">
        <v>3.7332988834763603E-2</v>
      </c>
      <c r="V13" s="17">
        <v>2.0560344027316001E-2</v>
      </c>
      <c r="W13" s="17">
        <v>4.8740350488769901E-2</v>
      </c>
      <c r="X13" s="17">
        <v>1.32823875145295E-2</v>
      </c>
      <c r="Y13" s="17">
        <v>4.8185046583506898E-2</v>
      </c>
      <c r="Z13" s="17">
        <v>3.5159694743240398E-2</v>
      </c>
      <c r="AA13" s="17">
        <v>2.1726299008864101E-2</v>
      </c>
      <c r="AB13" s="17">
        <v>7.5945572100528297E-2</v>
      </c>
      <c r="AC13" s="17">
        <v>4.4797563741487301E-2</v>
      </c>
      <c r="AD13" s="17">
        <v>0.118192043737329</v>
      </c>
      <c r="AE13" s="17"/>
      <c r="AF13" s="17">
        <v>4.4369671610853097E-2</v>
      </c>
      <c r="AG13" s="17">
        <v>3.03691390580683E-2</v>
      </c>
      <c r="AH13" s="17">
        <v>5.1205840271458497E-2</v>
      </c>
      <c r="AI13" s="17"/>
      <c r="AJ13" s="17">
        <v>3.93452283352764E-2</v>
      </c>
      <c r="AK13" s="17">
        <v>2.5092094930246799E-2</v>
      </c>
      <c r="AL13" s="17">
        <v>1.60345334005873E-2</v>
      </c>
      <c r="AM13" s="17"/>
      <c r="AN13" s="17">
        <v>5.4023291223565299E-2</v>
      </c>
      <c r="AO13" s="17">
        <v>3.4155684729445003E-2</v>
      </c>
      <c r="AP13" s="17">
        <v>4.1298369549614598E-2</v>
      </c>
      <c r="AQ13" s="17">
        <v>4.5360434109041198E-2</v>
      </c>
      <c r="AR13" s="17">
        <v>0</v>
      </c>
      <c r="AS13" s="17"/>
      <c r="AT13" s="17">
        <v>3.9469215599171097E-2</v>
      </c>
      <c r="AU13" s="17">
        <v>3.6620124830589899E-2</v>
      </c>
      <c r="AV13" s="17"/>
      <c r="AW13" s="17">
        <v>4.34829763849085E-2</v>
      </c>
      <c r="AX13" s="17">
        <v>1.8196318944767399E-2</v>
      </c>
      <c r="AY13" s="17">
        <v>4.1754104697375102E-2</v>
      </c>
    </row>
    <row r="14" spans="2:51">
      <c r="B14" s="18" t="s">
        <v>119</v>
      </c>
      <c r="C14" s="17">
        <v>5.9123491338383002E-2</v>
      </c>
      <c r="D14" s="17">
        <v>3.4600800697434299E-2</v>
      </c>
      <c r="E14" s="17">
        <v>8.2627736762340406E-2</v>
      </c>
      <c r="F14" s="17"/>
      <c r="G14" s="17">
        <v>6.1899212996901001E-2</v>
      </c>
      <c r="H14" s="17">
        <v>6.1452369408531098E-2</v>
      </c>
      <c r="I14" s="17">
        <v>6.4423897631775098E-2</v>
      </c>
      <c r="J14" s="17">
        <v>3.2082253502971898E-2</v>
      </c>
      <c r="K14" s="17">
        <v>5.1354929373744897E-2</v>
      </c>
      <c r="L14" s="17">
        <v>7.5572155470819094E-2</v>
      </c>
      <c r="M14" s="17"/>
      <c r="N14" s="17">
        <v>4.0484722178721698E-2</v>
      </c>
      <c r="O14" s="17">
        <v>5.4740299873593301E-2</v>
      </c>
      <c r="P14" s="17">
        <v>7.6904115984467905E-2</v>
      </c>
      <c r="Q14" s="17">
        <v>7.01026818745977E-2</v>
      </c>
      <c r="R14" s="17"/>
      <c r="S14" s="17">
        <v>6.4752933135107299E-2</v>
      </c>
      <c r="T14" s="17">
        <v>5.3660636975275303E-2</v>
      </c>
      <c r="U14" s="17">
        <v>5.7562527493562901E-2</v>
      </c>
      <c r="V14" s="17">
        <v>6.9919269020760594E-2</v>
      </c>
      <c r="W14" s="17">
        <v>3.4758485064526001E-2</v>
      </c>
      <c r="X14" s="17">
        <v>8.8619001581240503E-2</v>
      </c>
      <c r="Y14" s="17">
        <v>6.60769422628633E-2</v>
      </c>
      <c r="Z14" s="17">
        <v>7.1330079231669993E-2</v>
      </c>
      <c r="AA14" s="17">
        <v>3.7528596787323003E-2</v>
      </c>
      <c r="AB14" s="17">
        <v>0.102988697709315</v>
      </c>
      <c r="AC14" s="17">
        <v>0</v>
      </c>
      <c r="AD14" s="17">
        <v>0</v>
      </c>
      <c r="AE14" s="17"/>
      <c r="AF14" s="17">
        <v>6.1727225961641201E-2</v>
      </c>
      <c r="AG14" s="17">
        <v>5.5712221309072302E-2</v>
      </c>
      <c r="AH14" s="17">
        <v>6.0229961427556898E-2</v>
      </c>
      <c r="AI14" s="17"/>
      <c r="AJ14" s="17">
        <v>5.0140531093573103E-2</v>
      </c>
      <c r="AK14" s="17">
        <v>5.4501122858775203E-2</v>
      </c>
      <c r="AL14" s="17">
        <v>3.7391759663518299E-2</v>
      </c>
      <c r="AM14" s="17"/>
      <c r="AN14" s="17">
        <v>5.4441089756211598E-2</v>
      </c>
      <c r="AO14" s="17">
        <v>6.1763571666322799E-2</v>
      </c>
      <c r="AP14" s="17">
        <v>4.4670735343381798E-2</v>
      </c>
      <c r="AQ14" s="17">
        <v>5.3010379789404101E-2</v>
      </c>
      <c r="AR14" s="17">
        <v>0.194598246694628</v>
      </c>
      <c r="AS14" s="17"/>
      <c r="AT14" s="17">
        <v>5.8173608320058801E-2</v>
      </c>
      <c r="AU14" s="17">
        <v>6.0365491281073401E-2</v>
      </c>
      <c r="AV14" s="17"/>
      <c r="AW14" s="17">
        <v>3.1891540906555299E-2</v>
      </c>
      <c r="AX14" s="17">
        <v>5.0263113070927602E-2</v>
      </c>
      <c r="AY14" s="17">
        <v>9.3188157862679796E-2</v>
      </c>
    </row>
    <row r="15" spans="2:51">
      <c r="B15" s="18" t="s">
        <v>138</v>
      </c>
      <c r="C15" s="21">
        <v>0.53837393555662005</v>
      </c>
      <c r="D15" s="21">
        <v>0.54426317819260905</v>
      </c>
      <c r="E15" s="21">
        <v>0.53294220109297896</v>
      </c>
      <c r="F15" s="21"/>
      <c r="G15" s="21">
        <v>0.52353378559839503</v>
      </c>
      <c r="H15" s="21">
        <v>0.57307363386563603</v>
      </c>
      <c r="I15" s="21">
        <v>0.54749658821082203</v>
      </c>
      <c r="J15" s="21">
        <v>0.60856931471784603</v>
      </c>
      <c r="K15" s="21">
        <v>0.49822174631102101</v>
      </c>
      <c r="L15" s="21">
        <v>0.49269166053476798</v>
      </c>
      <c r="M15" s="21"/>
      <c r="N15" s="21">
        <v>0.58369638871665697</v>
      </c>
      <c r="O15" s="21">
        <v>0.58035051786492298</v>
      </c>
      <c r="P15" s="21">
        <v>0.51766642882102298</v>
      </c>
      <c r="Q15" s="21">
        <v>0.46138460088378502</v>
      </c>
      <c r="R15" s="21"/>
      <c r="S15" s="21">
        <v>0.59997172657612796</v>
      </c>
      <c r="T15" s="21">
        <v>0.58030742950080305</v>
      </c>
      <c r="U15" s="21">
        <v>0.55119615835473801</v>
      </c>
      <c r="V15" s="21">
        <v>0.42362933892317201</v>
      </c>
      <c r="W15" s="21">
        <v>0.60713343863435798</v>
      </c>
      <c r="X15" s="21">
        <v>0.51138948072570301</v>
      </c>
      <c r="Y15" s="21">
        <v>0.48885036673404397</v>
      </c>
      <c r="Z15" s="21">
        <v>0.40859763865791998</v>
      </c>
      <c r="AA15" s="21">
        <v>0.552984040978175</v>
      </c>
      <c r="AB15" s="21">
        <v>0.46933764439083497</v>
      </c>
      <c r="AC15" s="21">
        <v>0.60889306067184001</v>
      </c>
      <c r="AD15" s="21">
        <v>0.64723832207099397</v>
      </c>
      <c r="AE15" s="21"/>
      <c r="AF15" s="21">
        <v>0.49851698095128</v>
      </c>
      <c r="AG15" s="21">
        <v>0.60752623897150004</v>
      </c>
      <c r="AH15" s="21">
        <v>0.44335689690232699</v>
      </c>
      <c r="AI15" s="21"/>
      <c r="AJ15" s="21">
        <v>0.50236258044038196</v>
      </c>
      <c r="AK15" s="21">
        <v>0.59071892880686105</v>
      </c>
      <c r="AL15" s="21">
        <v>0.61698416504835396</v>
      </c>
      <c r="AM15" s="21"/>
      <c r="AN15" s="21">
        <v>0.46359475932769001</v>
      </c>
      <c r="AO15" s="21">
        <v>0.50787106742319699</v>
      </c>
      <c r="AP15" s="21">
        <v>0.62080417426605805</v>
      </c>
      <c r="AQ15" s="21">
        <v>0.71322690143398104</v>
      </c>
      <c r="AR15" s="21">
        <v>0.63937418473412</v>
      </c>
      <c r="AS15" s="21"/>
      <c r="AT15" s="21">
        <v>0.54280196156188898</v>
      </c>
      <c r="AU15" s="21">
        <v>0.52284237612043805</v>
      </c>
      <c r="AV15" s="21"/>
      <c r="AW15" s="21">
        <v>0.61791928718473599</v>
      </c>
      <c r="AX15" s="21">
        <v>0.54576180803289898</v>
      </c>
      <c r="AY15" s="21">
        <v>0.44399227573562999</v>
      </c>
    </row>
    <row r="16" spans="2:51">
      <c r="B16" s="18" t="s">
        <v>139</v>
      </c>
      <c r="C16" s="21">
        <v>0.144995243539216</v>
      </c>
      <c r="D16" s="21">
        <v>0.15638003542710499</v>
      </c>
      <c r="E16" s="21">
        <v>0.13366361288470599</v>
      </c>
      <c r="F16" s="21"/>
      <c r="G16" s="21">
        <v>0.15105511848535999</v>
      </c>
      <c r="H16" s="21">
        <v>0.14778930149466299</v>
      </c>
      <c r="I16" s="21">
        <v>0.161292557234681</v>
      </c>
      <c r="J16" s="21">
        <v>0.14762525016810699</v>
      </c>
      <c r="K16" s="21">
        <v>0.166721431211514</v>
      </c>
      <c r="L16" s="21">
        <v>0.115003892183832</v>
      </c>
      <c r="M16" s="21"/>
      <c r="N16" s="21">
        <v>0.114747732862557</v>
      </c>
      <c r="O16" s="21">
        <v>0.122047689889225</v>
      </c>
      <c r="P16" s="21">
        <v>0.15817357063867099</v>
      </c>
      <c r="Q16" s="21">
        <v>0.190328240063246</v>
      </c>
      <c r="R16" s="21"/>
      <c r="S16" s="21">
        <v>0.120035500407089</v>
      </c>
      <c r="T16" s="21">
        <v>0.15664184780859899</v>
      </c>
      <c r="U16" s="21">
        <v>0.105256524270159</v>
      </c>
      <c r="V16" s="21">
        <v>0.133801849880156</v>
      </c>
      <c r="W16" s="21">
        <v>0.166805272305422</v>
      </c>
      <c r="X16" s="21">
        <v>0.101255995118665</v>
      </c>
      <c r="Y16" s="21">
        <v>0.150637775873498</v>
      </c>
      <c r="Z16" s="21">
        <v>0.16337881984897601</v>
      </c>
      <c r="AA16" s="21">
        <v>0.159884519745742</v>
      </c>
      <c r="AB16" s="21">
        <v>0.19890973805773099</v>
      </c>
      <c r="AC16" s="21">
        <v>0.10108568537141301</v>
      </c>
      <c r="AD16" s="21">
        <v>0.23867349466750401</v>
      </c>
      <c r="AE16" s="21"/>
      <c r="AF16" s="21">
        <v>0.16843741290009401</v>
      </c>
      <c r="AG16" s="21">
        <v>9.7661672555816995E-2</v>
      </c>
      <c r="AH16" s="21">
        <v>0.23592872771932799</v>
      </c>
      <c r="AI16" s="21"/>
      <c r="AJ16" s="21">
        <v>0.15097816043753401</v>
      </c>
      <c r="AK16" s="21">
        <v>0.11098695176772699</v>
      </c>
      <c r="AL16" s="21">
        <v>0.13990632103327599</v>
      </c>
      <c r="AM16" s="21"/>
      <c r="AN16" s="21">
        <v>0.16847896833756601</v>
      </c>
      <c r="AO16" s="21">
        <v>0.20570203590309699</v>
      </c>
      <c r="AP16" s="21">
        <v>0.121917064248979</v>
      </c>
      <c r="AQ16" s="21">
        <v>7.0173910294266104E-2</v>
      </c>
      <c r="AR16" s="21">
        <v>0</v>
      </c>
      <c r="AS16" s="21"/>
      <c r="AT16" s="21">
        <v>0.14610243513096599</v>
      </c>
      <c r="AU16" s="21">
        <v>0.12536702982922901</v>
      </c>
      <c r="AV16" s="21"/>
      <c r="AW16" s="21">
        <v>0.13225915069868499</v>
      </c>
      <c r="AX16" s="21">
        <v>0.11120516184123801</v>
      </c>
      <c r="AY16" s="21">
        <v>0.16913818824526</v>
      </c>
    </row>
    <row r="17" spans="2:51">
      <c r="B17" s="18" t="s">
        <v>140</v>
      </c>
      <c r="C17" s="22">
        <v>0.393378692017403</v>
      </c>
      <c r="D17" s="22">
        <v>0.38788314276550401</v>
      </c>
      <c r="E17" s="22">
        <v>0.399278588208274</v>
      </c>
      <c r="F17" s="22"/>
      <c r="G17" s="22">
        <v>0.37247866711303501</v>
      </c>
      <c r="H17" s="22">
        <v>0.42528433237097302</v>
      </c>
      <c r="I17" s="22">
        <v>0.38620403097614098</v>
      </c>
      <c r="J17" s="22">
        <v>0.46094406454973902</v>
      </c>
      <c r="K17" s="22">
        <v>0.331500315099507</v>
      </c>
      <c r="L17" s="22">
        <v>0.37768776835093598</v>
      </c>
      <c r="M17" s="22"/>
      <c r="N17" s="22">
        <v>0.46894865585409901</v>
      </c>
      <c r="O17" s="22">
        <v>0.45830282797569799</v>
      </c>
      <c r="P17" s="22">
        <v>0.35949285818235099</v>
      </c>
      <c r="Q17" s="22">
        <v>0.27105636082053902</v>
      </c>
      <c r="R17" s="22"/>
      <c r="S17" s="22">
        <v>0.47993622616903903</v>
      </c>
      <c r="T17" s="22">
        <v>0.42366558169220497</v>
      </c>
      <c r="U17" s="22">
        <v>0.44593963408457898</v>
      </c>
      <c r="V17" s="22">
        <v>0.28982748904301597</v>
      </c>
      <c r="W17" s="22">
        <v>0.44032816632893601</v>
      </c>
      <c r="X17" s="22">
        <v>0.410133485607038</v>
      </c>
      <c r="Y17" s="22">
        <v>0.338212590860546</v>
      </c>
      <c r="Z17" s="22">
        <v>0.245218818808944</v>
      </c>
      <c r="AA17" s="22">
        <v>0.39309952123243302</v>
      </c>
      <c r="AB17" s="22">
        <v>0.27042790633310398</v>
      </c>
      <c r="AC17" s="22">
        <v>0.50780737530042697</v>
      </c>
      <c r="AD17" s="22">
        <v>0.40856482740349098</v>
      </c>
      <c r="AE17" s="22"/>
      <c r="AF17" s="22">
        <v>0.33007956805118599</v>
      </c>
      <c r="AG17" s="22">
        <v>0.50986456641568301</v>
      </c>
      <c r="AH17" s="22">
        <v>0.207428169182998</v>
      </c>
      <c r="AI17" s="22"/>
      <c r="AJ17" s="22">
        <v>0.35138442000284897</v>
      </c>
      <c r="AK17" s="22">
        <v>0.47973197703913401</v>
      </c>
      <c r="AL17" s="22">
        <v>0.47707784401507902</v>
      </c>
      <c r="AM17" s="22"/>
      <c r="AN17" s="22">
        <v>0.29511579099012403</v>
      </c>
      <c r="AO17" s="22">
        <v>0.3021690315201</v>
      </c>
      <c r="AP17" s="22">
        <v>0.49888711001707903</v>
      </c>
      <c r="AQ17" s="22">
        <v>0.64305299113971504</v>
      </c>
      <c r="AR17" s="22">
        <v>0.63937418473412</v>
      </c>
      <c r="AS17" s="22"/>
      <c r="AT17" s="22">
        <v>0.39669952643092299</v>
      </c>
      <c r="AU17" s="22">
        <v>0.39747534629120901</v>
      </c>
      <c r="AV17" s="22"/>
      <c r="AW17" s="22">
        <v>0.485660136486051</v>
      </c>
      <c r="AX17" s="22">
        <v>0.43455664619166101</v>
      </c>
      <c r="AY17" s="22">
        <v>0.27485408749036899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1084</v>
      </c>
      <c r="D7" s="10">
        <v>506</v>
      </c>
      <c r="E7" s="10">
        <v>574</v>
      </c>
      <c r="F7" s="10"/>
      <c r="G7" s="10">
        <v>97</v>
      </c>
      <c r="H7" s="10">
        <v>149</v>
      </c>
      <c r="I7" s="10">
        <v>157</v>
      </c>
      <c r="J7" s="10">
        <v>182</v>
      </c>
      <c r="K7" s="10">
        <v>200</v>
      </c>
      <c r="L7" s="10">
        <v>299</v>
      </c>
      <c r="M7" s="10"/>
      <c r="N7" s="10">
        <v>328</v>
      </c>
      <c r="O7" s="10">
        <v>294</v>
      </c>
      <c r="P7" s="10">
        <v>211</v>
      </c>
      <c r="Q7" s="10">
        <v>243</v>
      </c>
      <c r="R7" s="10"/>
      <c r="S7" s="10">
        <v>117</v>
      </c>
      <c r="T7" s="10">
        <v>152</v>
      </c>
      <c r="U7" s="10">
        <v>103</v>
      </c>
      <c r="V7" s="10">
        <v>83</v>
      </c>
      <c r="W7" s="10">
        <v>81</v>
      </c>
      <c r="X7" s="10">
        <v>95</v>
      </c>
      <c r="Y7" s="10">
        <v>91</v>
      </c>
      <c r="Z7" s="10">
        <v>51</v>
      </c>
      <c r="AA7" s="10">
        <v>125</v>
      </c>
      <c r="AB7" s="10">
        <v>105</v>
      </c>
      <c r="AC7" s="10">
        <v>57</v>
      </c>
      <c r="AD7" s="10">
        <v>24</v>
      </c>
      <c r="AE7" s="10"/>
      <c r="AF7" s="10">
        <v>457</v>
      </c>
      <c r="AG7" s="10">
        <v>447</v>
      </c>
      <c r="AH7" s="10">
        <v>112</v>
      </c>
      <c r="AI7" s="10"/>
      <c r="AJ7" s="10">
        <v>277</v>
      </c>
      <c r="AK7" s="10">
        <v>335</v>
      </c>
      <c r="AL7" s="10">
        <v>89</v>
      </c>
      <c r="AM7" s="10"/>
      <c r="AN7" s="10">
        <v>227</v>
      </c>
      <c r="AO7" s="10">
        <v>174</v>
      </c>
      <c r="AP7" s="10">
        <v>257</v>
      </c>
      <c r="AQ7" s="10">
        <v>105</v>
      </c>
      <c r="AR7" s="10">
        <v>13</v>
      </c>
      <c r="AS7" s="10"/>
      <c r="AT7" s="10">
        <v>985</v>
      </c>
      <c r="AU7" s="10">
        <v>90</v>
      </c>
      <c r="AV7" s="10"/>
      <c r="AW7" s="10">
        <v>534</v>
      </c>
      <c r="AX7" s="10">
        <v>116</v>
      </c>
      <c r="AY7" s="10">
        <v>434</v>
      </c>
    </row>
    <row r="8" spans="2:51" ht="30" customHeight="1">
      <c r="B8" s="11" t="s">
        <v>112</v>
      </c>
      <c r="C8" s="11">
        <v>1085</v>
      </c>
      <c r="D8" s="11">
        <v>524</v>
      </c>
      <c r="E8" s="11">
        <v>557</v>
      </c>
      <c r="F8" s="11"/>
      <c r="G8" s="11">
        <v>112</v>
      </c>
      <c r="H8" s="11">
        <v>181</v>
      </c>
      <c r="I8" s="11">
        <v>179</v>
      </c>
      <c r="J8" s="11">
        <v>180</v>
      </c>
      <c r="K8" s="11">
        <v>163</v>
      </c>
      <c r="L8" s="11">
        <v>270</v>
      </c>
      <c r="M8" s="11"/>
      <c r="N8" s="11">
        <v>299</v>
      </c>
      <c r="O8" s="11">
        <v>271</v>
      </c>
      <c r="P8" s="11">
        <v>243</v>
      </c>
      <c r="Q8" s="11">
        <v>264</v>
      </c>
      <c r="R8" s="11"/>
      <c r="S8" s="11">
        <v>143</v>
      </c>
      <c r="T8" s="11">
        <v>147</v>
      </c>
      <c r="U8" s="11">
        <v>87</v>
      </c>
      <c r="V8" s="11">
        <v>89</v>
      </c>
      <c r="W8" s="11">
        <v>80</v>
      </c>
      <c r="X8" s="11">
        <v>98</v>
      </c>
      <c r="Y8" s="11">
        <v>87</v>
      </c>
      <c r="Z8" s="11">
        <v>45</v>
      </c>
      <c r="AA8" s="11">
        <v>122</v>
      </c>
      <c r="AB8" s="11">
        <v>105</v>
      </c>
      <c r="AC8" s="11">
        <v>56</v>
      </c>
      <c r="AD8" s="11">
        <v>27</v>
      </c>
      <c r="AE8" s="11"/>
      <c r="AF8" s="11">
        <v>441</v>
      </c>
      <c r="AG8" s="11">
        <v>443</v>
      </c>
      <c r="AH8" s="11">
        <v>124</v>
      </c>
      <c r="AI8" s="11"/>
      <c r="AJ8" s="11">
        <v>266</v>
      </c>
      <c r="AK8" s="11">
        <v>346</v>
      </c>
      <c r="AL8" s="11">
        <v>87</v>
      </c>
      <c r="AM8" s="11"/>
      <c r="AN8" s="11">
        <v>230</v>
      </c>
      <c r="AO8" s="11">
        <v>183</v>
      </c>
      <c r="AP8" s="11">
        <v>255</v>
      </c>
      <c r="AQ8" s="11">
        <v>100</v>
      </c>
      <c r="AR8" s="11">
        <v>14</v>
      </c>
      <c r="AS8" s="11"/>
      <c r="AT8" s="11">
        <v>970</v>
      </c>
      <c r="AU8" s="11">
        <v>104</v>
      </c>
      <c r="AV8" s="11"/>
      <c r="AW8" s="11">
        <v>516</v>
      </c>
      <c r="AX8" s="11">
        <v>123</v>
      </c>
      <c r="AY8" s="11">
        <v>445</v>
      </c>
    </row>
    <row r="9" spans="2:51">
      <c r="B9" s="18" t="s">
        <v>133</v>
      </c>
      <c r="C9" s="17">
        <v>0.14699886205021301</v>
      </c>
      <c r="D9" s="17">
        <v>0.18160398322306201</v>
      </c>
      <c r="E9" s="17">
        <v>0.115443987835679</v>
      </c>
      <c r="F9" s="17"/>
      <c r="G9" s="17">
        <v>0.11948578167603199</v>
      </c>
      <c r="H9" s="17">
        <v>0.143862245719835</v>
      </c>
      <c r="I9" s="17">
        <v>0.14624110808717</v>
      </c>
      <c r="J9" s="17">
        <v>0.147953669555037</v>
      </c>
      <c r="K9" s="17">
        <v>0.16279019950333301</v>
      </c>
      <c r="L9" s="17">
        <v>0.150878944865383</v>
      </c>
      <c r="M9" s="17"/>
      <c r="N9" s="17">
        <v>0.18259851682981601</v>
      </c>
      <c r="O9" s="17">
        <v>0.15908734158010401</v>
      </c>
      <c r="P9" s="17">
        <v>0.14284864414886</v>
      </c>
      <c r="Q9" s="17">
        <v>9.5865351007758906E-2</v>
      </c>
      <c r="R9" s="17"/>
      <c r="S9" s="17">
        <v>0.18623972469200201</v>
      </c>
      <c r="T9" s="17">
        <v>0.17890257834825299</v>
      </c>
      <c r="U9" s="17">
        <v>0.171647704706126</v>
      </c>
      <c r="V9" s="17">
        <v>0.14432690285057501</v>
      </c>
      <c r="W9" s="17">
        <v>0.172935698998223</v>
      </c>
      <c r="X9" s="17">
        <v>0.10805521408922</v>
      </c>
      <c r="Y9" s="17">
        <v>0.15962004438941499</v>
      </c>
      <c r="Z9" s="17">
        <v>0.120644176598454</v>
      </c>
      <c r="AA9" s="17">
        <v>0.10038932937912901</v>
      </c>
      <c r="AB9" s="17">
        <v>0.12010200899941501</v>
      </c>
      <c r="AC9" s="17">
        <v>0.170170267582548</v>
      </c>
      <c r="AD9" s="17">
        <v>3.0367437866538199E-2</v>
      </c>
      <c r="AE9" s="17"/>
      <c r="AF9" s="17">
        <v>0.14567386544153901</v>
      </c>
      <c r="AG9" s="17">
        <v>0.17980379592899101</v>
      </c>
      <c r="AH9" s="17">
        <v>6.3737153805226598E-2</v>
      </c>
      <c r="AI9" s="17"/>
      <c r="AJ9" s="17">
        <v>0.154993442786899</v>
      </c>
      <c r="AK9" s="17">
        <v>0.18734046111809299</v>
      </c>
      <c r="AL9" s="17">
        <v>0.17716029999421801</v>
      </c>
      <c r="AM9" s="17"/>
      <c r="AN9" s="17">
        <v>0.14572854997342699</v>
      </c>
      <c r="AO9" s="17">
        <v>0.131723095717481</v>
      </c>
      <c r="AP9" s="17">
        <v>0.143515439953116</v>
      </c>
      <c r="AQ9" s="17">
        <v>0.18445030687787201</v>
      </c>
      <c r="AR9" s="17">
        <v>0.283580411259587</v>
      </c>
      <c r="AS9" s="17"/>
      <c r="AT9" s="17">
        <v>0.148112334788678</v>
      </c>
      <c r="AU9" s="17">
        <v>0.15239228177016301</v>
      </c>
      <c r="AV9" s="17"/>
      <c r="AW9" s="17">
        <v>0.181840406275071</v>
      </c>
      <c r="AX9" s="17">
        <v>0.18131152402239001</v>
      </c>
      <c r="AY9" s="17">
        <v>9.7051401925700997E-2</v>
      </c>
    </row>
    <row r="10" spans="2:51">
      <c r="B10" s="18" t="s">
        <v>134</v>
      </c>
      <c r="C10" s="17">
        <v>0.35816779947166899</v>
      </c>
      <c r="D10" s="17">
        <v>0.36548076150340503</v>
      </c>
      <c r="E10" s="17">
        <v>0.34850721155468001</v>
      </c>
      <c r="F10" s="17"/>
      <c r="G10" s="17">
        <v>0.314481119968678</v>
      </c>
      <c r="H10" s="17">
        <v>0.321477472808812</v>
      </c>
      <c r="I10" s="17">
        <v>0.39002803190681001</v>
      </c>
      <c r="J10" s="17">
        <v>0.373090743705635</v>
      </c>
      <c r="K10" s="17">
        <v>0.34617537995117398</v>
      </c>
      <c r="L10" s="17">
        <v>0.37712307324468097</v>
      </c>
      <c r="M10" s="17"/>
      <c r="N10" s="17">
        <v>0.43437309519723299</v>
      </c>
      <c r="O10" s="17">
        <v>0.34216217381051101</v>
      </c>
      <c r="P10" s="17">
        <v>0.32599249961934501</v>
      </c>
      <c r="Q10" s="17">
        <v>0.32060284777459003</v>
      </c>
      <c r="R10" s="17"/>
      <c r="S10" s="17">
        <v>0.40926764517578701</v>
      </c>
      <c r="T10" s="17">
        <v>0.35386279224077899</v>
      </c>
      <c r="U10" s="17">
        <v>0.356916941623458</v>
      </c>
      <c r="V10" s="17">
        <v>0.385748189188861</v>
      </c>
      <c r="W10" s="17">
        <v>0.36402277773811198</v>
      </c>
      <c r="X10" s="17">
        <v>0.33555604218791202</v>
      </c>
      <c r="Y10" s="17">
        <v>0.29667139502579298</v>
      </c>
      <c r="Z10" s="17">
        <v>0.33817036495103198</v>
      </c>
      <c r="AA10" s="17">
        <v>0.39622544980021801</v>
      </c>
      <c r="AB10" s="17">
        <v>0.35095763846127198</v>
      </c>
      <c r="AC10" s="17">
        <v>0.249199149113603</v>
      </c>
      <c r="AD10" s="17">
        <v>0.40194055145750801</v>
      </c>
      <c r="AE10" s="17"/>
      <c r="AF10" s="17">
        <v>0.33751453672357801</v>
      </c>
      <c r="AG10" s="17">
        <v>0.41664997116431202</v>
      </c>
      <c r="AH10" s="17">
        <v>0.287517660114604</v>
      </c>
      <c r="AI10" s="17"/>
      <c r="AJ10" s="17">
        <v>0.359358657949016</v>
      </c>
      <c r="AK10" s="17">
        <v>0.363936933470145</v>
      </c>
      <c r="AL10" s="17">
        <v>0.47143485057590101</v>
      </c>
      <c r="AM10" s="17"/>
      <c r="AN10" s="17">
        <v>0.27037118701428597</v>
      </c>
      <c r="AO10" s="17">
        <v>0.36107512369258399</v>
      </c>
      <c r="AP10" s="17">
        <v>0.43703596550492602</v>
      </c>
      <c r="AQ10" s="17">
        <v>0.46879357240062802</v>
      </c>
      <c r="AR10" s="17">
        <v>0.44430758862929998</v>
      </c>
      <c r="AS10" s="17"/>
      <c r="AT10" s="17">
        <v>0.36069916021295101</v>
      </c>
      <c r="AU10" s="17">
        <v>0.326811988273017</v>
      </c>
      <c r="AV10" s="17"/>
      <c r="AW10" s="17">
        <v>0.403518612093346</v>
      </c>
      <c r="AX10" s="17">
        <v>0.39716468195863602</v>
      </c>
      <c r="AY10" s="17">
        <v>0.29472387795282801</v>
      </c>
    </row>
    <row r="11" spans="2:51">
      <c r="B11" s="18" t="s">
        <v>135</v>
      </c>
      <c r="C11" s="17">
        <v>0.285480937687907</v>
      </c>
      <c r="D11" s="17">
        <v>0.26196940795350399</v>
      </c>
      <c r="E11" s="17">
        <v>0.30789942106296497</v>
      </c>
      <c r="F11" s="17"/>
      <c r="G11" s="17">
        <v>0.33609524945210001</v>
      </c>
      <c r="H11" s="17">
        <v>0.30154500754637897</v>
      </c>
      <c r="I11" s="17">
        <v>0.22142128845667899</v>
      </c>
      <c r="J11" s="17">
        <v>0.29899168183257402</v>
      </c>
      <c r="K11" s="17">
        <v>0.27395987838159902</v>
      </c>
      <c r="L11" s="17">
        <v>0.29401131523822199</v>
      </c>
      <c r="M11" s="17"/>
      <c r="N11" s="17">
        <v>0.228242833532457</v>
      </c>
      <c r="O11" s="17">
        <v>0.29353054434421899</v>
      </c>
      <c r="P11" s="17">
        <v>0.30443220751471201</v>
      </c>
      <c r="Q11" s="17">
        <v>0.32582717545265799</v>
      </c>
      <c r="R11" s="17"/>
      <c r="S11" s="17">
        <v>0.23991297708648199</v>
      </c>
      <c r="T11" s="17">
        <v>0.26079743928142801</v>
      </c>
      <c r="U11" s="17">
        <v>0.224591593106512</v>
      </c>
      <c r="V11" s="17">
        <v>0.35106632143206201</v>
      </c>
      <c r="W11" s="17">
        <v>0.200224947895073</v>
      </c>
      <c r="X11" s="17">
        <v>0.36879433070789902</v>
      </c>
      <c r="Y11" s="17">
        <v>0.34938649833274799</v>
      </c>
      <c r="Z11" s="17">
        <v>0.27144758789234902</v>
      </c>
      <c r="AA11" s="17">
        <v>0.32530788898554602</v>
      </c>
      <c r="AB11" s="17">
        <v>0.22462267802156699</v>
      </c>
      <c r="AC11" s="17">
        <v>0.33432684415781</v>
      </c>
      <c r="AD11" s="17">
        <v>0.36268150586287001</v>
      </c>
      <c r="AE11" s="17"/>
      <c r="AF11" s="17">
        <v>0.294381791129118</v>
      </c>
      <c r="AG11" s="17">
        <v>0.239016128313814</v>
      </c>
      <c r="AH11" s="17">
        <v>0.34910715449982599</v>
      </c>
      <c r="AI11" s="17"/>
      <c r="AJ11" s="17">
        <v>0.28829416123757501</v>
      </c>
      <c r="AK11" s="17">
        <v>0.28706952775450401</v>
      </c>
      <c r="AL11" s="17">
        <v>0.22509354887907501</v>
      </c>
      <c r="AM11" s="17"/>
      <c r="AN11" s="17">
        <v>0.387672786320163</v>
      </c>
      <c r="AO11" s="17">
        <v>0.31445328001419998</v>
      </c>
      <c r="AP11" s="17">
        <v>0.23097418185054899</v>
      </c>
      <c r="AQ11" s="17">
        <v>0.176772517775346</v>
      </c>
      <c r="AR11" s="17">
        <v>7.7513753416485795E-2</v>
      </c>
      <c r="AS11" s="17"/>
      <c r="AT11" s="17">
        <v>0.27804154859262298</v>
      </c>
      <c r="AU11" s="17">
        <v>0.34923477068771902</v>
      </c>
      <c r="AV11" s="17"/>
      <c r="AW11" s="17">
        <v>0.25281008406821498</v>
      </c>
      <c r="AX11" s="17">
        <v>0.25630647716385602</v>
      </c>
      <c r="AY11" s="17">
        <v>0.33148552750201299</v>
      </c>
    </row>
    <row r="12" spans="2:51">
      <c r="B12" s="18" t="s">
        <v>136</v>
      </c>
      <c r="C12" s="17">
        <v>7.6007005376662398E-2</v>
      </c>
      <c r="D12" s="17">
        <v>8.8316442836509496E-2</v>
      </c>
      <c r="E12" s="17">
        <v>6.4948606160907904E-2</v>
      </c>
      <c r="F12" s="17"/>
      <c r="G12" s="17">
        <v>7.3596582937368302E-2</v>
      </c>
      <c r="H12" s="17">
        <v>9.31964988448859E-2</v>
      </c>
      <c r="I12" s="17">
        <v>0.110423154700663</v>
      </c>
      <c r="J12" s="17">
        <v>5.4672305269904999E-2</v>
      </c>
      <c r="K12" s="17">
        <v>8.0472269225141793E-2</v>
      </c>
      <c r="L12" s="17">
        <v>5.4228171763645298E-2</v>
      </c>
      <c r="M12" s="17"/>
      <c r="N12" s="17">
        <v>5.4432970649568299E-2</v>
      </c>
      <c r="O12" s="17">
        <v>6.4019734392094602E-2</v>
      </c>
      <c r="P12" s="17">
        <v>9.4382849114683004E-2</v>
      </c>
      <c r="Q12" s="17">
        <v>9.8067632883748104E-2</v>
      </c>
      <c r="R12" s="17"/>
      <c r="S12" s="17">
        <v>7.0980230513818701E-2</v>
      </c>
      <c r="T12" s="17">
        <v>5.3587381997775199E-2</v>
      </c>
      <c r="U12" s="17">
        <v>5.8540911973700503E-2</v>
      </c>
      <c r="V12" s="17">
        <v>1.4850613522978701E-2</v>
      </c>
      <c r="W12" s="17">
        <v>0.10759509928411901</v>
      </c>
      <c r="X12" s="17">
        <v>7.07653134684115E-2</v>
      </c>
      <c r="Y12" s="17">
        <v>0.106602493058463</v>
      </c>
      <c r="Z12" s="17">
        <v>0.12217668945001101</v>
      </c>
      <c r="AA12" s="17">
        <v>7.5576969784887593E-2</v>
      </c>
      <c r="AB12" s="17">
        <v>0.100119968861739</v>
      </c>
      <c r="AC12" s="17">
        <v>0.10532613534212699</v>
      </c>
      <c r="AD12" s="17">
        <v>8.07972168830174E-2</v>
      </c>
      <c r="AE12" s="17"/>
      <c r="AF12" s="17">
        <v>8.0051253176443696E-2</v>
      </c>
      <c r="AG12" s="17">
        <v>5.7754093198878698E-2</v>
      </c>
      <c r="AH12" s="17">
        <v>0.14140151058737299</v>
      </c>
      <c r="AI12" s="17"/>
      <c r="AJ12" s="17">
        <v>9.6715700879595495E-2</v>
      </c>
      <c r="AK12" s="17">
        <v>5.4029782820196902E-2</v>
      </c>
      <c r="AL12" s="17">
        <v>4.5462363735691097E-2</v>
      </c>
      <c r="AM12" s="17"/>
      <c r="AN12" s="17">
        <v>7.73669232012794E-2</v>
      </c>
      <c r="AO12" s="17">
        <v>6.2385861403580399E-2</v>
      </c>
      <c r="AP12" s="17">
        <v>7.7920908311348402E-2</v>
      </c>
      <c r="AQ12" s="17">
        <v>7.2147866154559107E-2</v>
      </c>
      <c r="AR12" s="17">
        <v>0.116637679892467</v>
      </c>
      <c r="AS12" s="17"/>
      <c r="AT12" s="17">
        <v>7.4443518203614098E-2</v>
      </c>
      <c r="AU12" s="17">
        <v>7.3889151307729606E-2</v>
      </c>
      <c r="AV12" s="17"/>
      <c r="AW12" s="17">
        <v>6.4403491498258303E-2</v>
      </c>
      <c r="AX12" s="17">
        <v>8.5496318384817402E-2</v>
      </c>
      <c r="AY12" s="17">
        <v>8.6847934437539603E-2</v>
      </c>
    </row>
    <row r="13" spans="2:51">
      <c r="B13" s="18" t="s">
        <v>137</v>
      </c>
      <c r="C13" s="17">
        <v>3.1484769899976402E-2</v>
      </c>
      <c r="D13" s="17">
        <v>4.4547678005452097E-2</v>
      </c>
      <c r="E13" s="17">
        <v>1.9405242467412299E-2</v>
      </c>
      <c r="F13" s="17"/>
      <c r="G13" s="17">
        <v>1.58745082495204E-2</v>
      </c>
      <c r="H13" s="17">
        <v>3.4874251206907798E-2</v>
      </c>
      <c r="I13" s="17">
        <v>2.7923864113954599E-2</v>
      </c>
      <c r="J13" s="17">
        <v>3.7403376957360603E-2</v>
      </c>
      <c r="K13" s="17">
        <v>3.5537440924082397E-2</v>
      </c>
      <c r="L13" s="17">
        <v>3.1665907177225103E-2</v>
      </c>
      <c r="M13" s="17"/>
      <c r="N13" s="17">
        <v>2.2893672087285401E-2</v>
      </c>
      <c r="O13" s="17">
        <v>3.4940128741070699E-2</v>
      </c>
      <c r="P13" s="17">
        <v>4.4984741245672602E-2</v>
      </c>
      <c r="Q13" s="17">
        <v>2.1510754606265E-2</v>
      </c>
      <c r="R13" s="17"/>
      <c r="S13" s="17">
        <v>3.8215308193063E-2</v>
      </c>
      <c r="T13" s="17">
        <v>4.2519415985045599E-2</v>
      </c>
      <c r="U13" s="17">
        <v>4.0589520818426698E-2</v>
      </c>
      <c r="V13" s="17">
        <v>3.6734701291050303E-2</v>
      </c>
      <c r="W13" s="17">
        <v>2.30164794307312E-2</v>
      </c>
      <c r="X13" s="17">
        <v>0</v>
      </c>
      <c r="Y13" s="17">
        <v>1.12359811122243E-2</v>
      </c>
      <c r="Z13" s="17">
        <v>4.5381178866059101E-2</v>
      </c>
      <c r="AA13" s="17">
        <v>2.6184215532320702E-2</v>
      </c>
      <c r="AB13" s="17">
        <v>2.3820694551800099E-2</v>
      </c>
      <c r="AC13" s="17">
        <v>5.08501846994334E-2</v>
      </c>
      <c r="AD13" s="17">
        <v>8.4633518859381196E-2</v>
      </c>
      <c r="AE13" s="17"/>
      <c r="AF13" s="17">
        <v>4.1142020376010197E-2</v>
      </c>
      <c r="AG13" s="17">
        <v>2.07174950577429E-2</v>
      </c>
      <c r="AH13" s="17">
        <v>3.4887670988978901E-2</v>
      </c>
      <c r="AI13" s="17"/>
      <c r="AJ13" s="17">
        <v>3.0594248194126299E-2</v>
      </c>
      <c r="AK13" s="17">
        <v>2.5752101085401099E-2</v>
      </c>
      <c r="AL13" s="17">
        <v>0</v>
      </c>
      <c r="AM13" s="17"/>
      <c r="AN13" s="17">
        <v>3.2189224792557598E-2</v>
      </c>
      <c r="AO13" s="17">
        <v>2.95805489028226E-2</v>
      </c>
      <c r="AP13" s="17">
        <v>2.79200085072039E-2</v>
      </c>
      <c r="AQ13" s="17">
        <v>3.6151653725518998E-2</v>
      </c>
      <c r="AR13" s="17">
        <v>0</v>
      </c>
      <c r="AS13" s="17"/>
      <c r="AT13" s="17">
        <v>3.3321702517741802E-2</v>
      </c>
      <c r="AU13" s="17">
        <v>1.7726718987953E-2</v>
      </c>
      <c r="AV13" s="17"/>
      <c r="AW13" s="17">
        <v>3.2592200548362399E-2</v>
      </c>
      <c r="AX13" s="17">
        <v>2.9606855446529499E-2</v>
      </c>
      <c r="AY13" s="17">
        <v>3.071941235743E-2</v>
      </c>
    </row>
    <row r="14" spans="2:51">
      <c r="B14" s="18" t="s">
        <v>119</v>
      </c>
      <c r="C14" s="17">
        <v>0.101860625513572</v>
      </c>
      <c r="D14" s="17">
        <v>5.8081726478066899E-2</v>
      </c>
      <c r="E14" s="17">
        <v>0.14379553091835501</v>
      </c>
      <c r="F14" s="17"/>
      <c r="G14" s="17">
        <v>0.14046675771630099</v>
      </c>
      <c r="H14" s="17">
        <v>0.10504452387318</v>
      </c>
      <c r="I14" s="17">
        <v>0.103962552734724</v>
      </c>
      <c r="J14" s="17">
        <v>8.7888222679488606E-2</v>
      </c>
      <c r="K14" s="17">
        <v>0.10106483201466999</v>
      </c>
      <c r="L14" s="17">
        <v>9.2092587710843707E-2</v>
      </c>
      <c r="M14" s="17"/>
      <c r="N14" s="17">
        <v>7.7458911703640401E-2</v>
      </c>
      <c r="O14" s="17">
        <v>0.106260077132001</v>
      </c>
      <c r="P14" s="17">
        <v>8.7359058356727595E-2</v>
      </c>
      <c r="Q14" s="17">
        <v>0.13812623827498</v>
      </c>
      <c r="R14" s="17"/>
      <c r="S14" s="17">
        <v>5.5384114338847101E-2</v>
      </c>
      <c r="T14" s="17">
        <v>0.110330392146719</v>
      </c>
      <c r="U14" s="17">
        <v>0.14771332777177701</v>
      </c>
      <c r="V14" s="17">
        <v>6.7273271714472199E-2</v>
      </c>
      <c r="W14" s="17">
        <v>0.132204996653742</v>
      </c>
      <c r="X14" s="17">
        <v>0.116829099546558</v>
      </c>
      <c r="Y14" s="17">
        <v>7.6483588081356399E-2</v>
      </c>
      <c r="Z14" s="17">
        <v>0.102180002242095</v>
      </c>
      <c r="AA14" s="17">
        <v>7.6316146517898698E-2</v>
      </c>
      <c r="AB14" s="17">
        <v>0.18037701110420601</v>
      </c>
      <c r="AC14" s="17">
        <v>9.0127419104478204E-2</v>
      </c>
      <c r="AD14" s="17">
        <v>3.9579769070685999E-2</v>
      </c>
      <c r="AE14" s="17"/>
      <c r="AF14" s="17">
        <v>0.10123653315331101</v>
      </c>
      <c r="AG14" s="17">
        <v>8.6058516336260299E-2</v>
      </c>
      <c r="AH14" s="17">
        <v>0.123348850003992</v>
      </c>
      <c r="AI14" s="17"/>
      <c r="AJ14" s="17">
        <v>7.0043788952788399E-2</v>
      </c>
      <c r="AK14" s="17">
        <v>8.1871193751660506E-2</v>
      </c>
      <c r="AL14" s="17">
        <v>8.0848936815115305E-2</v>
      </c>
      <c r="AM14" s="17"/>
      <c r="AN14" s="17">
        <v>8.6671328698287406E-2</v>
      </c>
      <c r="AO14" s="17">
        <v>0.10078209026933201</v>
      </c>
      <c r="AP14" s="17">
        <v>8.2633495872856802E-2</v>
      </c>
      <c r="AQ14" s="17">
        <v>6.1684083066075902E-2</v>
      </c>
      <c r="AR14" s="17">
        <v>7.7960566802160805E-2</v>
      </c>
      <c r="AS14" s="17"/>
      <c r="AT14" s="17">
        <v>0.105381735684393</v>
      </c>
      <c r="AU14" s="17">
        <v>7.9945088973417705E-2</v>
      </c>
      <c r="AV14" s="17"/>
      <c r="AW14" s="17">
        <v>6.4835205516746902E-2</v>
      </c>
      <c r="AX14" s="17">
        <v>5.01141430237712E-2</v>
      </c>
      <c r="AY14" s="17">
        <v>0.15917184582448801</v>
      </c>
    </row>
    <row r="15" spans="2:51">
      <c r="B15" s="18" t="s">
        <v>138</v>
      </c>
      <c r="C15" s="21">
        <v>0.50516666152188305</v>
      </c>
      <c r="D15" s="21">
        <v>0.54708474472646695</v>
      </c>
      <c r="E15" s="21">
        <v>0.463951199390359</v>
      </c>
      <c r="F15" s="21"/>
      <c r="G15" s="21">
        <v>0.43396690164471002</v>
      </c>
      <c r="H15" s="21">
        <v>0.46533971852864697</v>
      </c>
      <c r="I15" s="21">
        <v>0.53626913999397996</v>
      </c>
      <c r="J15" s="21">
        <v>0.52104441326067197</v>
      </c>
      <c r="K15" s="21">
        <v>0.50896557945450704</v>
      </c>
      <c r="L15" s="21">
        <v>0.52800201811006398</v>
      </c>
      <c r="M15" s="21"/>
      <c r="N15" s="21">
        <v>0.61697161202704898</v>
      </c>
      <c r="O15" s="21">
        <v>0.50124951539061402</v>
      </c>
      <c r="P15" s="21">
        <v>0.46884114376820502</v>
      </c>
      <c r="Q15" s="21">
        <v>0.41646819878234798</v>
      </c>
      <c r="R15" s="21"/>
      <c r="S15" s="21">
        <v>0.59550736986778896</v>
      </c>
      <c r="T15" s="21">
        <v>0.53276537058903195</v>
      </c>
      <c r="U15" s="21">
        <v>0.528564646329583</v>
      </c>
      <c r="V15" s="21">
        <v>0.53007509203943604</v>
      </c>
      <c r="W15" s="21">
        <v>0.53695847673633501</v>
      </c>
      <c r="X15" s="21">
        <v>0.44361125627713199</v>
      </c>
      <c r="Y15" s="21">
        <v>0.456291439415208</v>
      </c>
      <c r="Z15" s="21">
        <v>0.45881454154948598</v>
      </c>
      <c r="AA15" s="21">
        <v>0.49661477917934699</v>
      </c>
      <c r="AB15" s="21">
        <v>0.47105964746068801</v>
      </c>
      <c r="AC15" s="21">
        <v>0.41936941669615102</v>
      </c>
      <c r="AD15" s="21">
        <v>0.43230798932404602</v>
      </c>
      <c r="AE15" s="21"/>
      <c r="AF15" s="21">
        <v>0.48318840216511699</v>
      </c>
      <c r="AG15" s="21">
        <v>0.596453767093304</v>
      </c>
      <c r="AH15" s="21">
        <v>0.35125481391982999</v>
      </c>
      <c r="AI15" s="21"/>
      <c r="AJ15" s="21">
        <v>0.51435210073591497</v>
      </c>
      <c r="AK15" s="21">
        <v>0.55127739458823799</v>
      </c>
      <c r="AL15" s="21">
        <v>0.64859515057011896</v>
      </c>
      <c r="AM15" s="21"/>
      <c r="AN15" s="21">
        <v>0.41609973698771202</v>
      </c>
      <c r="AO15" s="21">
        <v>0.49279821941006502</v>
      </c>
      <c r="AP15" s="21">
        <v>0.58055140545804196</v>
      </c>
      <c r="AQ15" s="21">
        <v>0.65324387927850003</v>
      </c>
      <c r="AR15" s="21">
        <v>0.72788799988888597</v>
      </c>
      <c r="AS15" s="21"/>
      <c r="AT15" s="21">
        <v>0.50881149500162803</v>
      </c>
      <c r="AU15" s="21">
        <v>0.47920427004318</v>
      </c>
      <c r="AV15" s="21"/>
      <c r="AW15" s="21">
        <v>0.58535901836841697</v>
      </c>
      <c r="AX15" s="21">
        <v>0.578476205981026</v>
      </c>
      <c r="AY15" s="21">
        <v>0.391775279878529</v>
      </c>
    </row>
    <row r="16" spans="2:51">
      <c r="B16" s="18" t="s">
        <v>139</v>
      </c>
      <c r="C16" s="21">
        <v>0.107491775276639</v>
      </c>
      <c r="D16" s="21">
        <v>0.132864120841962</v>
      </c>
      <c r="E16" s="21">
        <v>8.4353848628320197E-2</v>
      </c>
      <c r="F16" s="21"/>
      <c r="G16" s="21">
        <v>8.9471091186888604E-2</v>
      </c>
      <c r="H16" s="21">
        <v>0.128070750051794</v>
      </c>
      <c r="I16" s="21">
        <v>0.138347018814618</v>
      </c>
      <c r="J16" s="21">
        <v>9.2075682227265601E-2</v>
      </c>
      <c r="K16" s="21">
        <v>0.116009710149224</v>
      </c>
      <c r="L16" s="21">
        <v>8.5894078940870394E-2</v>
      </c>
      <c r="M16" s="21"/>
      <c r="N16" s="21">
        <v>7.7326642736853607E-2</v>
      </c>
      <c r="O16" s="21">
        <v>9.8959863133165293E-2</v>
      </c>
      <c r="P16" s="21">
        <v>0.13936759036035601</v>
      </c>
      <c r="Q16" s="21">
        <v>0.119578387490013</v>
      </c>
      <c r="R16" s="21"/>
      <c r="S16" s="21">
        <v>0.10919553870688201</v>
      </c>
      <c r="T16" s="21">
        <v>9.6106797982820805E-2</v>
      </c>
      <c r="U16" s="21">
        <v>9.9130432792127202E-2</v>
      </c>
      <c r="V16" s="21">
        <v>5.1585314814028997E-2</v>
      </c>
      <c r="W16" s="21">
        <v>0.13061157871484999</v>
      </c>
      <c r="X16" s="21">
        <v>7.07653134684115E-2</v>
      </c>
      <c r="Y16" s="21">
        <v>0.117838474170688</v>
      </c>
      <c r="Z16" s="21">
        <v>0.16755786831607</v>
      </c>
      <c r="AA16" s="21">
        <v>0.101761185317208</v>
      </c>
      <c r="AB16" s="21">
        <v>0.123940663413539</v>
      </c>
      <c r="AC16" s="21">
        <v>0.15617632004156101</v>
      </c>
      <c r="AD16" s="21">
        <v>0.165430735742399</v>
      </c>
      <c r="AE16" s="21"/>
      <c r="AF16" s="21">
        <v>0.121193273552454</v>
      </c>
      <c r="AG16" s="21">
        <v>7.8471588256621594E-2</v>
      </c>
      <c r="AH16" s="21">
        <v>0.17628918157635201</v>
      </c>
      <c r="AI16" s="21"/>
      <c r="AJ16" s="21">
        <v>0.12730994907372201</v>
      </c>
      <c r="AK16" s="21">
        <v>7.9781883905597997E-2</v>
      </c>
      <c r="AL16" s="21">
        <v>4.5462363735691097E-2</v>
      </c>
      <c r="AM16" s="21"/>
      <c r="AN16" s="21">
        <v>0.10955614799383701</v>
      </c>
      <c r="AO16" s="21">
        <v>9.1966410306402999E-2</v>
      </c>
      <c r="AP16" s="21">
        <v>0.105840916818552</v>
      </c>
      <c r="AQ16" s="21">
        <v>0.10829951988007799</v>
      </c>
      <c r="AR16" s="21">
        <v>0.116637679892467</v>
      </c>
      <c r="AS16" s="21"/>
      <c r="AT16" s="21">
        <v>0.107765220721356</v>
      </c>
      <c r="AU16" s="21">
        <v>9.1615870295682605E-2</v>
      </c>
      <c r="AV16" s="21"/>
      <c r="AW16" s="21">
        <v>9.6995692046620702E-2</v>
      </c>
      <c r="AX16" s="21">
        <v>0.11510317383134699</v>
      </c>
      <c r="AY16" s="21">
        <v>0.11756734679497</v>
      </c>
    </row>
    <row r="17" spans="2:51">
      <c r="B17" s="18" t="s">
        <v>140</v>
      </c>
      <c r="C17" s="22">
        <v>0.397674886245244</v>
      </c>
      <c r="D17" s="22">
        <v>0.41422062388450598</v>
      </c>
      <c r="E17" s="22">
        <v>0.37959735076203899</v>
      </c>
      <c r="F17" s="22"/>
      <c r="G17" s="22">
        <v>0.34449581045782102</v>
      </c>
      <c r="H17" s="22">
        <v>0.337268968476853</v>
      </c>
      <c r="I17" s="22">
        <v>0.39792212117936199</v>
      </c>
      <c r="J17" s="22">
        <v>0.42896873103340699</v>
      </c>
      <c r="K17" s="22">
        <v>0.39295586930528298</v>
      </c>
      <c r="L17" s="22">
        <v>0.442107939169194</v>
      </c>
      <c r="M17" s="22"/>
      <c r="N17" s="22">
        <v>0.53964496929019501</v>
      </c>
      <c r="O17" s="22">
        <v>0.402289652257449</v>
      </c>
      <c r="P17" s="22">
        <v>0.32947355340784901</v>
      </c>
      <c r="Q17" s="22">
        <v>0.29688981129233499</v>
      </c>
      <c r="R17" s="22"/>
      <c r="S17" s="22">
        <v>0.48631183116090698</v>
      </c>
      <c r="T17" s="22">
        <v>0.43665857260621099</v>
      </c>
      <c r="U17" s="22">
        <v>0.42943421353745598</v>
      </c>
      <c r="V17" s="22">
        <v>0.47848977722540798</v>
      </c>
      <c r="W17" s="22">
        <v>0.40634689802148399</v>
      </c>
      <c r="X17" s="22">
        <v>0.37284594280872002</v>
      </c>
      <c r="Y17" s="22">
        <v>0.33845296524452001</v>
      </c>
      <c r="Z17" s="22">
        <v>0.29125667323341597</v>
      </c>
      <c r="AA17" s="22">
        <v>0.39485359386213897</v>
      </c>
      <c r="AB17" s="22">
        <v>0.34711898404714903</v>
      </c>
      <c r="AC17" s="22">
        <v>0.26319309665459001</v>
      </c>
      <c r="AD17" s="22">
        <v>0.26687725358164699</v>
      </c>
      <c r="AE17" s="22"/>
      <c r="AF17" s="22">
        <v>0.36199512861266298</v>
      </c>
      <c r="AG17" s="22">
        <v>0.51798217883668196</v>
      </c>
      <c r="AH17" s="22">
        <v>0.17496563234347901</v>
      </c>
      <c r="AI17" s="22"/>
      <c r="AJ17" s="22">
        <v>0.38704215166219302</v>
      </c>
      <c r="AK17" s="22">
        <v>0.47149551068264001</v>
      </c>
      <c r="AL17" s="22">
        <v>0.60313278683442795</v>
      </c>
      <c r="AM17" s="22"/>
      <c r="AN17" s="22">
        <v>0.30654358899387502</v>
      </c>
      <c r="AO17" s="22">
        <v>0.40083180910366201</v>
      </c>
      <c r="AP17" s="22">
        <v>0.474710488639489</v>
      </c>
      <c r="AQ17" s="22">
        <v>0.54494435939842201</v>
      </c>
      <c r="AR17" s="22">
        <v>0.61125031999641899</v>
      </c>
      <c r="AS17" s="22"/>
      <c r="AT17" s="22">
        <v>0.40104627428027201</v>
      </c>
      <c r="AU17" s="22">
        <v>0.38758839974749798</v>
      </c>
      <c r="AV17" s="22"/>
      <c r="AW17" s="22">
        <v>0.48836332632179602</v>
      </c>
      <c r="AX17" s="22">
        <v>0.46337303214967901</v>
      </c>
      <c r="AY17" s="22">
        <v>0.27420793308356001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569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1084</v>
      </c>
      <c r="D7" s="10">
        <v>506</v>
      </c>
      <c r="E7" s="10">
        <v>574</v>
      </c>
      <c r="F7" s="10"/>
      <c r="G7" s="10">
        <v>97</v>
      </c>
      <c r="H7" s="10">
        <v>149</v>
      </c>
      <c r="I7" s="10">
        <v>157</v>
      </c>
      <c r="J7" s="10">
        <v>182</v>
      </c>
      <c r="K7" s="10">
        <v>200</v>
      </c>
      <c r="L7" s="10">
        <v>299</v>
      </c>
      <c r="M7" s="10"/>
      <c r="N7" s="10">
        <v>328</v>
      </c>
      <c r="O7" s="10">
        <v>294</v>
      </c>
      <c r="P7" s="10">
        <v>211</v>
      </c>
      <c r="Q7" s="10">
        <v>243</v>
      </c>
      <c r="R7" s="10"/>
      <c r="S7" s="10">
        <v>117</v>
      </c>
      <c r="T7" s="10">
        <v>152</v>
      </c>
      <c r="U7" s="10">
        <v>103</v>
      </c>
      <c r="V7" s="10">
        <v>83</v>
      </c>
      <c r="W7" s="10">
        <v>81</v>
      </c>
      <c r="X7" s="10">
        <v>95</v>
      </c>
      <c r="Y7" s="10">
        <v>91</v>
      </c>
      <c r="Z7" s="10">
        <v>51</v>
      </c>
      <c r="AA7" s="10">
        <v>125</v>
      </c>
      <c r="AB7" s="10">
        <v>105</v>
      </c>
      <c r="AC7" s="10">
        <v>57</v>
      </c>
      <c r="AD7" s="10">
        <v>24</v>
      </c>
      <c r="AE7" s="10"/>
      <c r="AF7" s="10">
        <v>457</v>
      </c>
      <c r="AG7" s="10">
        <v>447</v>
      </c>
      <c r="AH7" s="10">
        <v>112</v>
      </c>
      <c r="AI7" s="10"/>
      <c r="AJ7" s="10">
        <v>277</v>
      </c>
      <c r="AK7" s="10">
        <v>335</v>
      </c>
      <c r="AL7" s="10">
        <v>89</v>
      </c>
      <c r="AM7" s="10"/>
      <c r="AN7" s="10">
        <v>227</v>
      </c>
      <c r="AO7" s="10">
        <v>174</v>
      </c>
      <c r="AP7" s="10">
        <v>257</v>
      </c>
      <c r="AQ7" s="10">
        <v>105</v>
      </c>
      <c r="AR7" s="10">
        <v>13</v>
      </c>
      <c r="AS7" s="10"/>
      <c r="AT7" s="10">
        <v>985</v>
      </c>
      <c r="AU7" s="10">
        <v>90</v>
      </c>
      <c r="AV7" s="10"/>
      <c r="AW7" s="10">
        <v>534</v>
      </c>
      <c r="AX7" s="10">
        <v>116</v>
      </c>
      <c r="AY7" s="10">
        <v>434</v>
      </c>
    </row>
    <row r="8" spans="2:51" ht="30" customHeight="1">
      <c r="B8" s="11" t="s">
        <v>112</v>
      </c>
      <c r="C8" s="11">
        <v>1085</v>
      </c>
      <c r="D8" s="11">
        <v>524</v>
      </c>
      <c r="E8" s="11">
        <v>557</v>
      </c>
      <c r="F8" s="11"/>
      <c r="G8" s="11">
        <v>112</v>
      </c>
      <c r="H8" s="11">
        <v>181</v>
      </c>
      <c r="I8" s="11">
        <v>179</v>
      </c>
      <c r="J8" s="11">
        <v>180</v>
      </c>
      <c r="K8" s="11">
        <v>163</v>
      </c>
      <c r="L8" s="11">
        <v>270</v>
      </c>
      <c r="M8" s="11"/>
      <c r="N8" s="11">
        <v>299</v>
      </c>
      <c r="O8" s="11">
        <v>271</v>
      </c>
      <c r="P8" s="11">
        <v>243</v>
      </c>
      <c r="Q8" s="11">
        <v>264</v>
      </c>
      <c r="R8" s="11"/>
      <c r="S8" s="11">
        <v>143</v>
      </c>
      <c r="T8" s="11">
        <v>147</v>
      </c>
      <c r="U8" s="11">
        <v>87</v>
      </c>
      <c r="V8" s="11">
        <v>89</v>
      </c>
      <c r="W8" s="11">
        <v>80</v>
      </c>
      <c r="X8" s="11">
        <v>98</v>
      </c>
      <c r="Y8" s="11">
        <v>87</v>
      </c>
      <c r="Z8" s="11">
        <v>45</v>
      </c>
      <c r="AA8" s="11">
        <v>122</v>
      </c>
      <c r="AB8" s="11">
        <v>105</v>
      </c>
      <c r="AC8" s="11">
        <v>56</v>
      </c>
      <c r="AD8" s="11">
        <v>27</v>
      </c>
      <c r="AE8" s="11"/>
      <c r="AF8" s="11">
        <v>441</v>
      </c>
      <c r="AG8" s="11">
        <v>443</v>
      </c>
      <c r="AH8" s="11">
        <v>124</v>
      </c>
      <c r="AI8" s="11"/>
      <c r="AJ8" s="11">
        <v>266</v>
      </c>
      <c r="AK8" s="11">
        <v>346</v>
      </c>
      <c r="AL8" s="11">
        <v>87</v>
      </c>
      <c r="AM8" s="11"/>
      <c r="AN8" s="11">
        <v>230</v>
      </c>
      <c r="AO8" s="11">
        <v>183</v>
      </c>
      <c r="AP8" s="11">
        <v>255</v>
      </c>
      <c r="AQ8" s="11">
        <v>100</v>
      </c>
      <c r="AR8" s="11">
        <v>14</v>
      </c>
      <c r="AS8" s="11"/>
      <c r="AT8" s="11">
        <v>970</v>
      </c>
      <c r="AU8" s="11">
        <v>104</v>
      </c>
      <c r="AV8" s="11"/>
      <c r="AW8" s="11">
        <v>516</v>
      </c>
      <c r="AX8" s="11">
        <v>123</v>
      </c>
      <c r="AY8" s="11">
        <v>445</v>
      </c>
    </row>
    <row r="9" spans="2:51">
      <c r="B9" s="18" t="s">
        <v>133</v>
      </c>
      <c r="C9" s="17">
        <v>6.5124470737363493E-2</v>
      </c>
      <c r="D9" s="17">
        <v>8.9526752479155897E-2</v>
      </c>
      <c r="E9" s="17">
        <v>4.26033669946288E-2</v>
      </c>
      <c r="F9" s="17"/>
      <c r="G9" s="17">
        <v>9.6971165745916004E-3</v>
      </c>
      <c r="H9" s="17">
        <v>0.11131707656613</v>
      </c>
      <c r="I9" s="17">
        <v>7.4854899166584304E-2</v>
      </c>
      <c r="J9" s="17">
        <v>6.76953725829538E-2</v>
      </c>
      <c r="K9" s="17">
        <v>6.2749520758484598E-2</v>
      </c>
      <c r="L9" s="17">
        <v>5.0426634030156202E-2</v>
      </c>
      <c r="M9" s="17"/>
      <c r="N9" s="17">
        <v>8.0066115854871903E-2</v>
      </c>
      <c r="O9" s="17">
        <v>5.7483384276528E-2</v>
      </c>
      <c r="P9" s="17">
        <v>7.0418713720961298E-2</v>
      </c>
      <c r="Q9" s="17">
        <v>4.8359540943340697E-2</v>
      </c>
      <c r="R9" s="17"/>
      <c r="S9" s="17">
        <v>9.1361407412291207E-2</v>
      </c>
      <c r="T9" s="17">
        <v>6.7547192406037307E-2</v>
      </c>
      <c r="U9" s="17">
        <v>6.1569330062580002E-2</v>
      </c>
      <c r="V9" s="17">
        <v>3.2708182881213702E-2</v>
      </c>
      <c r="W9" s="17">
        <v>0.14201187715452901</v>
      </c>
      <c r="X9" s="17">
        <v>5.30343558703553E-2</v>
      </c>
      <c r="Y9" s="17">
        <v>8.2415258744207395E-2</v>
      </c>
      <c r="Z9" s="17">
        <v>2.3160075445507002E-2</v>
      </c>
      <c r="AA9" s="17">
        <v>2.28839443920241E-2</v>
      </c>
      <c r="AB9" s="17">
        <v>5.4948588984960203E-2</v>
      </c>
      <c r="AC9" s="17">
        <v>9.0754718190373604E-2</v>
      </c>
      <c r="AD9" s="17">
        <v>3.9558599667928802E-2</v>
      </c>
      <c r="AE9" s="17"/>
      <c r="AF9" s="17">
        <v>6.0947620603231202E-2</v>
      </c>
      <c r="AG9" s="17">
        <v>8.1941550692568907E-2</v>
      </c>
      <c r="AH9" s="17">
        <v>4.5752814495430602E-2</v>
      </c>
      <c r="AI9" s="17"/>
      <c r="AJ9" s="17">
        <v>5.7700673217689902E-2</v>
      </c>
      <c r="AK9" s="17">
        <v>7.9277208098574803E-2</v>
      </c>
      <c r="AL9" s="17">
        <v>8.9818220876233604E-2</v>
      </c>
      <c r="AM9" s="17"/>
      <c r="AN9" s="17">
        <v>8.26712325116674E-2</v>
      </c>
      <c r="AO9" s="17">
        <v>3.7427050898438403E-2</v>
      </c>
      <c r="AP9" s="17">
        <v>5.8998169903855702E-2</v>
      </c>
      <c r="AQ9" s="17">
        <v>0.115327160114233</v>
      </c>
      <c r="AR9" s="17">
        <v>0.34836844401720002</v>
      </c>
      <c r="AS9" s="17"/>
      <c r="AT9" s="17">
        <v>6.0017858337376703E-2</v>
      </c>
      <c r="AU9" s="17">
        <v>0.119760172129229</v>
      </c>
      <c r="AV9" s="17"/>
      <c r="AW9" s="17">
        <v>7.5134920713386399E-2</v>
      </c>
      <c r="AX9" s="17">
        <v>6.6433560238091105E-2</v>
      </c>
      <c r="AY9" s="17">
        <v>5.3141860920268701E-2</v>
      </c>
    </row>
    <row r="10" spans="2:51">
      <c r="B10" s="18" t="s">
        <v>134</v>
      </c>
      <c r="C10" s="17">
        <v>0.16747000515921601</v>
      </c>
      <c r="D10" s="17">
        <v>0.19011580680378001</v>
      </c>
      <c r="E10" s="17">
        <v>0.14731923221281901</v>
      </c>
      <c r="F10" s="17"/>
      <c r="G10" s="17">
        <v>0.18151352567166501</v>
      </c>
      <c r="H10" s="17">
        <v>0.16533629802611699</v>
      </c>
      <c r="I10" s="17">
        <v>0.209994961721617</v>
      </c>
      <c r="J10" s="17">
        <v>0.16074769380551601</v>
      </c>
      <c r="K10" s="17">
        <v>0.15609308468333699</v>
      </c>
      <c r="L10" s="17">
        <v>0.14627523785321001</v>
      </c>
      <c r="M10" s="17"/>
      <c r="N10" s="17">
        <v>0.17658627511398001</v>
      </c>
      <c r="O10" s="17">
        <v>0.13332937391305799</v>
      </c>
      <c r="P10" s="17">
        <v>0.176560728272041</v>
      </c>
      <c r="Q10" s="17">
        <v>0.18863708733638401</v>
      </c>
      <c r="R10" s="17"/>
      <c r="S10" s="17">
        <v>0.169777680432944</v>
      </c>
      <c r="T10" s="17">
        <v>0.18236721351439</v>
      </c>
      <c r="U10" s="17">
        <v>0.14320103648146201</v>
      </c>
      <c r="V10" s="17">
        <v>0.182477660053217</v>
      </c>
      <c r="W10" s="17">
        <v>0.152492966587913</v>
      </c>
      <c r="X10" s="17">
        <v>0.131737384271991</v>
      </c>
      <c r="Y10" s="17">
        <v>0.220846088164972</v>
      </c>
      <c r="Z10" s="17">
        <v>0.118229073395667</v>
      </c>
      <c r="AA10" s="17">
        <v>0.18792638691057501</v>
      </c>
      <c r="AB10" s="17">
        <v>0.107140502729259</v>
      </c>
      <c r="AC10" s="17">
        <v>0.20475111251339401</v>
      </c>
      <c r="AD10" s="17">
        <v>0.25201329883227502</v>
      </c>
      <c r="AE10" s="17"/>
      <c r="AF10" s="17">
        <v>0.17616446640175101</v>
      </c>
      <c r="AG10" s="17">
        <v>0.15815679036052399</v>
      </c>
      <c r="AH10" s="17">
        <v>0.18115019338088001</v>
      </c>
      <c r="AI10" s="17"/>
      <c r="AJ10" s="17">
        <v>0.20310077639628499</v>
      </c>
      <c r="AK10" s="17">
        <v>0.15811388896058301</v>
      </c>
      <c r="AL10" s="17">
        <v>0.16826729767787099</v>
      </c>
      <c r="AM10" s="17"/>
      <c r="AN10" s="17">
        <v>0.17044958389135001</v>
      </c>
      <c r="AO10" s="17">
        <v>0.17422072904708</v>
      </c>
      <c r="AP10" s="17">
        <v>0.17478395092436799</v>
      </c>
      <c r="AQ10" s="17">
        <v>0.23643046761535</v>
      </c>
      <c r="AR10" s="17">
        <v>0</v>
      </c>
      <c r="AS10" s="17"/>
      <c r="AT10" s="17">
        <v>0.16573622590124501</v>
      </c>
      <c r="AU10" s="17">
        <v>0.176972481530353</v>
      </c>
      <c r="AV10" s="17"/>
      <c r="AW10" s="17">
        <v>0.147596787014455</v>
      </c>
      <c r="AX10" s="17">
        <v>0.23666557265884</v>
      </c>
      <c r="AY10" s="17">
        <v>0.17137315227591199</v>
      </c>
    </row>
    <row r="11" spans="2:51">
      <c r="B11" s="18" t="s">
        <v>135</v>
      </c>
      <c r="C11" s="17">
        <v>0.307167434312416</v>
      </c>
      <c r="D11" s="17">
        <v>0.30419479757434098</v>
      </c>
      <c r="E11" s="17">
        <v>0.31211669093937999</v>
      </c>
      <c r="F11" s="17"/>
      <c r="G11" s="17">
        <v>0.37986862307274999</v>
      </c>
      <c r="H11" s="17">
        <v>0.31504301247295302</v>
      </c>
      <c r="I11" s="17">
        <v>0.27883378270971099</v>
      </c>
      <c r="J11" s="17">
        <v>0.28012496586075702</v>
      </c>
      <c r="K11" s="17">
        <v>0.32025085091424299</v>
      </c>
      <c r="L11" s="17">
        <v>0.30057378449525302</v>
      </c>
      <c r="M11" s="17"/>
      <c r="N11" s="17">
        <v>0.28001487176765499</v>
      </c>
      <c r="O11" s="17">
        <v>0.32413300646253701</v>
      </c>
      <c r="P11" s="17">
        <v>0.31115137291036099</v>
      </c>
      <c r="Q11" s="17">
        <v>0.318633906530225</v>
      </c>
      <c r="R11" s="17"/>
      <c r="S11" s="17">
        <v>0.29276972154236303</v>
      </c>
      <c r="T11" s="17">
        <v>0.29709384777942999</v>
      </c>
      <c r="U11" s="17">
        <v>0.26592612254605802</v>
      </c>
      <c r="V11" s="17">
        <v>0.30696011003753498</v>
      </c>
      <c r="W11" s="17">
        <v>0.259320437915047</v>
      </c>
      <c r="X11" s="17">
        <v>0.34974962424394901</v>
      </c>
      <c r="Y11" s="17">
        <v>0.290036985800526</v>
      </c>
      <c r="Z11" s="17">
        <v>0.29567807862187701</v>
      </c>
      <c r="AA11" s="17">
        <v>0.36974726016062098</v>
      </c>
      <c r="AB11" s="17">
        <v>0.272296282897316</v>
      </c>
      <c r="AC11" s="17">
        <v>0.37674942699289399</v>
      </c>
      <c r="AD11" s="17">
        <v>0.34135428536943901</v>
      </c>
      <c r="AE11" s="17"/>
      <c r="AF11" s="17">
        <v>0.31576727495068702</v>
      </c>
      <c r="AG11" s="17">
        <v>0.26193924365247701</v>
      </c>
      <c r="AH11" s="17">
        <v>0.39181643012867901</v>
      </c>
      <c r="AI11" s="17"/>
      <c r="AJ11" s="17">
        <v>0.34127261574185302</v>
      </c>
      <c r="AK11" s="17">
        <v>0.29388093908777702</v>
      </c>
      <c r="AL11" s="17">
        <v>0.27149419601309199</v>
      </c>
      <c r="AM11" s="17"/>
      <c r="AN11" s="17">
        <v>0.375893717434095</v>
      </c>
      <c r="AO11" s="17">
        <v>0.32261357699806698</v>
      </c>
      <c r="AP11" s="17">
        <v>0.27442288204064202</v>
      </c>
      <c r="AQ11" s="17">
        <v>0.20192762749870299</v>
      </c>
      <c r="AR11" s="17">
        <v>0.29184637724801299</v>
      </c>
      <c r="AS11" s="17"/>
      <c r="AT11" s="17">
        <v>0.30318407803293701</v>
      </c>
      <c r="AU11" s="17">
        <v>0.32570295865922699</v>
      </c>
      <c r="AV11" s="17"/>
      <c r="AW11" s="17">
        <v>0.27026045397075199</v>
      </c>
      <c r="AX11" s="17">
        <v>0.358978791405898</v>
      </c>
      <c r="AY11" s="17">
        <v>0.33565819149200199</v>
      </c>
    </row>
    <row r="12" spans="2:51">
      <c r="B12" s="18" t="s">
        <v>136</v>
      </c>
      <c r="C12" s="17">
        <v>0.23174578145926999</v>
      </c>
      <c r="D12" s="17">
        <v>0.22071411915136799</v>
      </c>
      <c r="E12" s="17">
        <v>0.238473358587864</v>
      </c>
      <c r="F12" s="17"/>
      <c r="G12" s="17">
        <v>0.18630559578226</v>
      </c>
      <c r="H12" s="17">
        <v>0.19615830557246999</v>
      </c>
      <c r="I12" s="17">
        <v>0.221466496649214</v>
      </c>
      <c r="J12" s="17">
        <v>0.285496516097482</v>
      </c>
      <c r="K12" s="17">
        <v>0.253341813889706</v>
      </c>
      <c r="L12" s="17">
        <v>0.232503470755067</v>
      </c>
      <c r="M12" s="17"/>
      <c r="N12" s="17">
        <v>0.23295205047819101</v>
      </c>
      <c r="O12" s="17">
        <v>0.234465172648987</v>
      </c>
      <c r="P12" s="17">
        <v>0.238746713544531</v>
      </c>
      <c r="Q12" s="17">
        <v>0.220314571072944</v>
      </c>
      <c r="R12" s="17"/>
      <c r="S12" s="17">
        <v>0.232547734488595</v>
      </c>
      <c r="T12" s="17">
        <v>0.23610542057429501</v>
      </c>
      <c r="U12" s="17">
        <v>0.213559468779185</v>
      </c>
      <c r="V12" s="17">
        <v>0.236233356606116</v>
      </c>
      <c r="W12" s="17">
        <v>0.221989908002894</v>
      </c>
      <c r="X12" s="17">
        <v>0.31189350465397297</v>
      </c>
      <c r="Y12" s="17">
        <v>0.24292740454055001</v>
      </c>
      <c r="Z12" s="17">
        <v>0.24577735529588601</v>
      </c>
      <c r="AA12" s="17">
        <v>0.20524510235086399</v>
      </c>
      <c r="AB12" s="17">
        <v>0.24215826135580701</v>
      </c>
      <c r="AC12" s="17">
        <v>0.124070294576658</v>
      </c>
      <c r="AD12" s="17">
        <v>0.22657752217319399</v>
      </c>
      <c r="AE12" s="17"/>
      <c r="AF12" s="17">
        <v>0.22378858507006</v>
      </c>
      <c r="AG12" s="17">
        <v>0.269114277921152</v>
      </c>
      <c r="AH12" s="17">
        <v>0.162911569331643</v>
      </c>
      <c r="AI12" s="17"/>
      <c r="AJ12" s="17">
        <v>0.215750920428083</v>
      </c>
      <c r="AK12" s="17">
        <v>0.24410006180659899</v>
      </c>
      <c r="AL12" s="17">
        <v>0.26090684272783299</v>
      </c>
      <c r="AM12" s="17"/>
      <c r="AN12" s="17">
        <v>0.175162507109756</v>
      </c>
      <c r="AO12" s="17">
        <v>0.26249870536619302</v>
      </c>
      <c r="AP12" s="17">
        <v>0.26668321719678401</v>
      </c>
      <c r="AQ12" s="17">
        <v>0.226970561740343</v>
      </c>
      <c r="AR12" s="17">
        <v>0.22390996219478199</v>
      </c>
      <c r="AS12" s="17"/>
      <c r="AT12" s="17">
        <v>0.232542165582653</v>
      </c>
      <c r="AU12" s="17">
        <v>0.227110321428767</v>
      </c>
      <c r="AV12" s="17"/>
      <c r="AW12" s="17">
        <v>0.26284778835248601</v>
      </c>
      <c r="AX12" s="17">
        <v>0.22852527472119799</v>
      </c>
      <c r="AY12" s="17">
        <v>0.196534903050953</v>
      </c>
    </row>
    <row r="13" spans="2:51">
      <c r="B13" s="18" t="s">
        <v>137</v>
      </c>
      <c r="C13" s="17">
        <v>0.105612638973901</v>
      </c>
      <c r="D13" s="17">
        <v>0.125083773906772</v>
      </c>
      <c r="E13" s="17">
        <v>8.8018090022383796E-2</v>
      </c>
      <c r="F13" s="17"/>
      <c r="G13" s="17">
        <v>9.05531867783263E-2</v>
      </c>
      <c r="H13" s="17">
        <v>7.8452025526223795E-2</v>
      </c>
      <c r="I13" s="17">
        <v>9.8028387357131999E-2</v>
      </c>
      <c r="J13" s="17">
        <v>0.101818052860785</v>
      </c>
      <c r="K13" s="17">
        <v>0.103150539777283</v>
      </c>
      <c r="L13" s="17">
        <v>0.13909827177161499</v>
      </c>
      <c r="M13" s="17"/>
      <c r="N13" s="17">
        <v>0.14237017245870801</v>
      </c>
      <c r="O13" s="17">
        <v>0.113781054002627</v>
      </c>
      <c r="P13" s="17">
        <v>8.6314370397419002E-2</v>
      </c>
      <c r="Q13" s="17">
        <v>6.9968519357111306E-2</v>
      </c>
      <c r="R13" s="17"/>
      <c r="S13" s="17">
        <v>9.3344915705525694E-2</v>
      </c>
      <c r="T13" s="17">
        <v>0.12538072208331899</v>
      </c>
      <c r="U13" s="17">
        <v>0.15430159568234</v>
      </c>
      <c r="V13" s="17">
        <v>0.13753848559521301</v>
      </c>
      <c r="W13" s="17">
        <v>8.9227642255162498E-2</v>
      </c>
      <c r="X13" s="17">
        <v>2.61793742132349E-2</v>
      </c>
      <c r="Y13" s="17">
        <v>8.3179248909093895E-2</v>
      </c>
      <c r="Z13" s="17">
        <v>0.18465475709822801</v>
      </c>
      <c r="AA13" s="17">
        <v>0.104370347290219</v>
      </c>
      <c r="AB13" s="17">
        <v>0.132252215984903</v>
      </c>
      <c r="AC13" s="17">
        <v>6.2511103762316098E-2</v>
      </c>
      <c r="AD13" s="17">
        <v>7.0481045812743101E-2</v>
      </c>
      <c r="AE13" s="17"/>
      <c r="AF13" s="17">
        <v>9.7714176414723394E-2</v>
      </c>
      <c r="AG13" s="17">
        <v>0.12618486576825</v>
      </c>
      <c r="AH13" s="17">
        <v>6.8252092481650803E-2</v>
      </c>
      <c r="AI13" s="17"/>
      <c r="AJ13" s="17">
        <v>8.1208873217921598E-2</v>
      </c>
      <c r="AK13" s="17">
        <v>0.117295571064419</v>
      </c>
      <c r="AL13" s="17">
        <v>0.13829120092</v>
      </c>
      <c r="AM13" s="17"/>
      <c r="AN13" s="17">
        <v>9.2103530055263297E-2</v>
      </c>
      <c r="AO13" s="17">
        <v>7.7972259156233598E-2</v>
      </c>
      <c r="AP13" s="17">
        <v>0.118288362158969</v>
      </c>
      <c r="AQ13" s="17">
        <v>0.14012880595062799</v>
      </c>
      <c r="AR13" s="17">
        <v>5.7914649737844603E-2</v>
      </c>
      <c r="AS13" s="17"/>
      <c r="AT13" s="17">
        <v>0.11463393347303399</v>
      </c>
      <c r="AU13" s="17">
        <v>3.2784084862483402E-2</v>
      </c>
      <c r="AV13" s="17"/>
      <c r="AW13" s="17">
        <v>0.14957715962946</v>
      </c>
      <c r="AX13" s="17">
        <v>5.7975546162430197E-2</v>
      </c>
      <c r="AY13" s="17">
        <v>6.7773395107667597E-2</v>
      </c>
    </row>
    <row r="14" spans="2:51">
      <c r="B14" s="18" t="s">
        <v>119</v>
      </c>
      <c r="C14" s="17">
        <v>0.122879669357833</v>
      </c>
      <c r="D14" s="17">
        <v>7.0364750084581706E-2</v>
      </c>
      <c r="E14" s="17">
        <v>0.171469261242924</v>
      </c>
      <c r="F14" s="17"/>
      <c r="G14" s="17">
        <v>0.15206195212040699</v>
      </c>
      <c r="H14" s="17">
        <v>0.13369328183610599</v>
      </c>
      <c r="I14" s="17">
        <v>0.11682147239574101</v>
      </c>
      <c r="J14" s="17">
        <v>0.10411739879250501</v>
      </c>
      <c r="K14" s="17">
        <v>0.104414189976946</v>
      </c>
      <c r="L14" s="17">
        <v>0.131122601094699</v>
      </c>
      <c r="M14" s="17"/>
      <c r="N14" s="17">
        <v>8.8010514326593695E-2</v>
      </c>
      <c r="O14" s="17">
        <v>0.136808008696263</v>
      </c>
      <c r="P14" s="17">
        <v>0.116808101154686</v>
      </c>
      <c r="Q14" s="17">
        <v>0.15408637475999601</v>
      </c>
      <c r="R14" s="17"/>
      <c r="S14" s="17">
        <v>0.12019854041828</v>
      </c>
      <c r="T14" s="17">
        <v>9.15056036425278E-2</v>
      </c>
      <c r="U14" s="17">
        <v>0.16144244644837499</v>
      </c>
      <c r="V14" s="17">
        <v>0.10408220482670499</v>
      </c>
      <c r="W14" s="17">
        <v>0.13495716808445399</v>
      </c>
      <c r="X14" s="17">
        <v>0.12740575674649701</v>
      </c>
      <c r="Y14" s="17">
        <v>8.05950138406515E-2</v>
      </c>
      <c r="Z14" s="17">
        <v>0.13250066014283499</v>
      </c>
      <c r="AA14" s="17">
        <v>0.109826958895698</v>
      </c>
      <c r="AB14" s="17">
        <v>0.19120414804775401</v>
      </c>
      <c r="AC14" s="17">
        <v>0.141163343964364</v>
      </c>
      <c r="AD14" s="17">
        <v>7.0015248144419506E-2</v>
      </c>
      <c r="AE14" s="17"/>
      <c r="AF14" s="17">
        <v>0.12561787655954801</v>
      </c>
      <c r="AG14" s="17">
        <v>0.102663271605027</v>
      </c>
      <c r="AH14" s="17">
        <v>0.150116900181717</v>
      </c>
      <c r="AI14" s="17"/>
      <c r="AJ14" s="17">
        <v>0.100966140998168</v>
      </c>
      <c r="AK14" s="17">
        <v>0.107332330982048</v>
      </c>
      <c r="AL14" s="17">
        <v>7.1222241784969997E-2</v>
      </c>
      <c r="AM14" s="17"/>
      <c r="AN14" s="17">
        <v>0.103719428997869</v>
      </c>
      <c r="AO14" s="17">
        <v>0.12526767853398699</v>
      </c>
      <c r="AP14" s="17">
        <v>0.106823417775381</v>
      </c>
      <c r="AQ14" s="17">
        <v>7.9215377080743901E-2</v>
      </c>
      <c r="AR14" s="17">
        <v>7.7960566802160805E-2</v>
      </c>
      <c r="AS14" s="17"/>
      <c r="AT14" s="17">
        <v>0.123885738672753</v>
      </c>
      <c r="AU14" s="17">
        <v>0.11766998138994</v>
      </c>
      <c r="AV14" s="17"/>
      <c r="AW14" s="17">
        <v>9.4582890319460794E-2</v>
      </c>
      <c r="AX14" s="17">
        <v>5.1421254813542601E-2</v>
      </c>
      <c r="AY14" s="17">
        <v>0.17551849715319701</v>
      </c>
    </row>
    <row r="15" spans="2:51">
      <c r="B15" s="18" t="s">
        <v>138</v>
      </c>
      <c r="C15" s="21">
        <v>0.23259447589658</v>
      </c>
      <c r="D15" s="21">
        <v>0.27964255928293602</v>
      </c>
      <c r="E15" s="21">
        <v>0.189922599207448</v>
      </c>
      <c r="F15" s="21"/>
      <c r="G15" s="21">
        <v>0.191210642246256</v>
      </c>
      <c r="H15" s="21">
        <v>0.27665337459224698</v>
      </c>
      <c r="I15" s="21">
        <v>0.28484986088820202</v>
      </c>
      <c r="J15" s="21">
        <v>0.22844306638847001</v>
      </c>
      <c r="K15" s="21">
        <v>0.21884260544182199</v>
      </c>
      <c r="L15" s="21">
        <v>0.19670187188336599</v>
      </c>
      <c r="M15" s="21"/>
      <c r="N15" s="21">
        <v>0.25665239096885201</v>
      </c>
      <c r="O15" s="21">
        <v>0.19081275818958601</v>
      </c>
      <c r="P15" s="21">
        <v>0.24697944199300201</v>
      </c>
      <c r="Q15" s="21">
        <v>0.23699662827972501</v>
      </c>
      <c r="R15" s="21"/>
      <c r="S15" s="21">
        <v>0.26113908784523598</v>
      </c>
      <c r="T15" s="21">
        <v>0.24991440592042699</v>
      </c>
      <c r="U15" s="21">
        <v>0.20477036654404199</v>
      </c>
      <c r="V15" s="21">
        <v>0.21518584293443099</v>
      </c>
      <c r="W15" s="21">
        <v>0.29450484374244301</v>
      </c>
      <c r="X15" s="21">
        <v>0.18477174014234601</v>
      </c>
      <c r="Y15" s="21">
        <v>0.303261346909179</v>
      </c>
      <c r="Z15" s="21">
        <v>0.14138914884117401</v>
      </c>
      <c r="AA15" s="21">
        <v>0.21081033130259899</v>
      </c>
      <c r="AB15" s="21">
        <v>0.16208909171422001</v>
      </c>
      <c r="AC15" s="21">
        <v>0.29550583070376801</v>
      </c>
      <c r="AD15" s="21">
        <v>0.29157189850020399</v>
      </c>
      <c r="AE15" s="21"/>
      <c r="AF15" s="21">
        <v>0.23711208700498199</v>
      </c>
      <c r="AG15" s="21">
        <v>0.240098341053093</v>
      </c>
      <c r="AH15" s="21">
        <v>0.22690300787630999</v>
      </c>
      <c r="AI15" s="21"/>
      <c r="AJ15" s="21">
        <v>0.260801449613975</v>
      </c>
      <c r="AK15" s="21">
        <v>0.23739109705915801</v>
      </c>
      <c r="AL15" s="21">
        <v>0.258085518554105</v>
      </c>
      <c r="AM15" s="21"/>
      <c r="AN15" s="21">
        <v>0.25312081640301698</v>
      </c>
      <c r="AO15" s="21">
        <v>0.211647779945519</v>
      </c>
      <c r="AP15" s="21">
        <v>0.233782120828224</v>
      </c>
      <c r="AQ15" s="21">
        <v>0.35175762772958202</v>
      </c>
      <c r="AR15" s="21">
        <v>0.34836844401720002</v>
      </c>
      <c r="AS15" s="21"/>
      <c r="AT15" s="21">
        <v>0.225754084238622</v>
      </c>
      <c r="AU15" s="21">
        <v>0.29673265365958301</v>
      </c>
      <c r="AV15" s="21"/>
      <c r="AW15" s="21">
        <v>0.22273170772784101</v>
      </c>
      <c r="AX15" s="21">
        <v>0.30309913289693102</v>
      </c>
      <c r="AY15" s="21">
        <v>0.224515013196181</v>
      </c>
    </row>
    <row r="16" spans="2:51">
      <c r="B16" s="18" t="s">
        <v>139</v>
      </c>
      <c r="C16" s="21">
        <v>0.33735842043317099</v>
      </c>
      <c r="D16" s="21">
        <v>0.34579789305814101</v>
      </c>
      <c r="E16" s="21">
        <v>0.32649144861024798</v>
      </c>
      <c r="F16" s="21"/>
      <c r="G16" s="21">
        <v>0.27685878256058599</v>
      </c>
      <c r="H16" s="21">
        <v>0.27461033109869398</v>
      </c>
      <c r="I16" s="21">
        <v>0.31949488400634601</v>
      </c>
      <c r="J16" s="21">
        <v>0.38731456895826799</v>
      </c>
      <c r="K16" s="21">
        <v>0.356492353666989</v>
      </c>
      <c r="L16" s="21">
        <v>0.37160174252668199</v>
      </c>
      <c r="M16" s="21"/>
      <c r="N16" s="21">
        <v>0.37532222293689899</v>
      </c>
      <c r="O16" s="21">
        <v>0.34824622665161398</v>
      </c>
      <c r="P16" s="21">
        <v>0.32506108394194999</v>
      </c>
      <c r="Q16" s="21">
        <v>0.29028309043005501</v>
      </c>
      <c r="R16" s="21"/>
      <c r="S16" s="21">
        <v>0.325892650194121</v>
      </c>
      <c r="T16" s="21">
        <v>0.36148614265761497</v>
      </c>
      <c r="U16" s="21">
        <v>0.367861064461525</v>
      </c>
      <c r="V16" s="21">
        <v>0.37377184220132897</v>
      </c>
      <c r="W16" s="21">
        <v>0.31121755025805597</v>
      </c>
      <c r="X16" s="21">
        <v>0.33807287886720799</v>
      </c>
      <c r="Y16" s="21">
        <v>0.32610665344964401</v>
      </c>
      <c r="Z16" s="21">
        <v>0.430432112394114</v>
      </c>
      <c r="AA16" s="21">
        <v>0.30961544964108301</v>
      </c>
      <c r="AB16" s="21">
        <v>0.37441047734071098</v>
      </c>
      <c r="AC16" s="21">
        <v>0.186581398338974</v>
      </c>
      <c r="AD16" s="21">
        <v>0.29705856798593699</v>
      </c>
      <c r="AE16" s="21"/>
      <c r="AF16" s="21">
        <v>0.32150276148478302</v>
      </c>
      <c r="AG16" s="21">
        <v>0.395299143689403</v>
      </c>
      <c r="AH16" s="21">
        <v>0.23116366181329301</v>
      </c>
      <c r="AI16" s="21"/>
      <c r="AJ16" s="21">
        <v>0.296959793646005</v>
      </c>
      <c r="AK16" s="21">
        <v>0.361395632871018</v>
      </c>
      <c r="AL16" s="21">
        <v>0.39919804364783301</v>
      </c>
      <c r="AM16" s="21"/>
      <c r="AN16" s="21">
        <v>0.26726603716501901</v>
      </c>
      <c r="AO16" s="21">
        <v>0.34047096452242698</v>
      </c>
      <c r="AP16" s="21">
        <v>0.38497157935575299</v>
      </c>
      <c r="AQ16" s="21">
        <v>0.36709936769097101</v>
      </c>
      <c r="AR16" s="21">
        <v>0.28182461193262698</v>
      </c>
      <c r="AS16" s="21"/>
      <c r="AT16" s="21">
        <v>0.34717609905568703</v>
      </c>
      <c r="AU16" s="21">
        <v>0.25989440629124999</v>
      </c>
      <c r="AV16" s="21"/>
      <c r="AW16" s="21">
        <v>0.41242494798194601</v>
      </c>
      <c r="AX16" s="21">
        <v>0.28650082088362799</v>
      </c>
      <c r="AY16" s="21">
        <v>0.26430829815862</v>
      </c>
    </row>
    <row r="17" spans="2:51">
      <c r="B17" s="18" t="s">
        <v>140</v>
      </c>
      <c r="C17" s="22">
        <v>-0.10476394453659101</v>
      </c>
      <c r="D17" s="22">
        <v>-6.6155333775204397E-2</v>
      </c>
      <c r="E17" s="22">
        <v>-0.13656884940280001</v>
      </c>
      <c r="F17" s="22"/>
      <c r="G17" s="22">
        <v>-8.5648140314329699E-2</v>
      </c>
      <c r="H17" s="22">
        <v>2.0430434935526701E-3</v>
      </c>
      <c r="I17" s="22">
        <v>-3.4645023118144498E-2</v>
      </c>
      <c r="J17" s="22">
        <v>-0.15887150256979701</v>
      </c>
      <c r="K17" s="22">
        <v>-0.13764974822516701</v>
      </c>
      <c r="L17" s="22">
        <v>-0.174899870643316</v>
      </c>
      <c r="M17" s="22"/>
      <c r="N17" s="22">
        <v>-0.11866983196804699</v>
      </c>
      <c r="O17" s="22">
        <v>-0.15743346846202799</v>
      </c>
      <c r="P17" s="22">
        <v>-7.8081641948948594E-2</v>
      </c>
      <c r="Q17" s="22">
        <v>-5.3286462150330297E-2</v>
      </c>
      <c r="R17" s="22"/>
      <c r="S17" s="22">
        <v>-6.4753562348885199E-2</v>
      </c>
      <c r="T17" s="22">
        <v>-0.111571736737188</v>
      </c>
      <c r="U17" s="22">
        <v>-0.16309069791748301</v>
      </c>
      <c r="V17" s="22">
        <v>-0.15858599926689801</v>
      </c>
      <c r="W17" s="22">
        <v>-1.6712706515613698E-2</v>
      </c>
      <c r="X17" s="22">
        <v>-0.15330113872486201</v>
      </c>
      <c r="Y17" s="22">
        <v>-2.2845306540464801E-2</v>
      </c>
      <c r="Z17" s="22">
        <v>-0.28904296355294001</v>
      </c>
      <c r="AA17" s="22">
        <v>-9.8805118338483794E-2</v>
      </c>
      <c r="AB17" s="22">
        <v>-0.212321385626491</v>
      </c>
      <c r="AC17" s="22">
        <v>0.108924432364794</v>
      </c>
      <c r="AD17" s="22">
        <v>-5.4866694857333403E-3</v>
      </c>
      <c r="AE17" s="22"/>
      <c r="AF17" s="22">
        <v>-8.43906744798011E-2</v>
      </c>
      <c r="AG17" s="22">
        <v>-0.15520080263631</v>
      </c>
      <c r="AH17" s="22">
        <v>-4.2606539369828304E-3</v>
      </c>
      <c r="AI17" s="22"/>
      <c r="AJ17" s="22">
        <v>-3.6158344032029902E-2</v>
      </c>
      <c r="AK17" s="22">
        <v>-0.12400453581185999</v>
      </c>
      <c r="AL17" s="22">
        <v>-0.14111252509372799</v>
      </c>
      <c r="AM17" s="22"/>
      <c r="AN17" s="22">
        <v>-1.4145220762001399E-2</v>
      </c>
      <c r="AO17" s="22">
        <v>-0.128823184576908</v>
      </c>
      <c r="AP17" s="22">
        <v>-0.15118945852752999</v>
      </c>
      <c r="AQ17" s="22">
        <v>-1.53417399613885E-2</v>
      </c>
      <c r="AR17" s="22">
        <v>6.6543832084572901E-2</v>
      </c>
      <c r="AS17" s="22"/>
      <c r="AT17" s="22">
        <v>-0.12142201481706499</v>
      </c>
      <c r="AU17" s="22">
        <v>3.6838247368332501E-2</v>
      </c>
      <c r="AV17" s="22"/>
      <c r="AW17" s="22">
        <v>-0.189693240254105</v>
      </c>
      <c r="AX17" s="22">
        <v>1.6598312013303199E-2</v>
      </c>
      <c r="AY17" s="22">
        <v>-3.9793284962439703E-2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766</v>
      </c>
      <c r="E2" s="32"/>
      <c r="F2" s="32"/>
      <c r="G2" s="32"/>
    </row>
    <row r="6" spans="2:7" ht="50.1" customHeight="1">
      <c r="B6" s="20" t="s">
        <v>70</v>
      </c>
      <c r="C6" s="20" t="s">
        <v>699</v>
      </c>
      <c r="D6" s="20" t="s">
        <v>700</v>
      </c>
      <c r="E6" s="20" t="s">
        <v>767</v>
      </c>
      <c r="F6" s="20" t="s">
        <v>768</v>
      </c>
    </row>
    <row r="7" spans="2:7">
      <c r="B7" s="18" t="s">
        <v>133</v>
      </c>
      <c r="C7" s="17">
        <v>0.14704038923507501</v>
      </c>
      <c r="D7" s="17">
        <v>0.13949022085000001</v>
      </c>
      <c r="E7" s="17">
        <v>7.1891949739496502E-2</v>
      </c>
      <c r="F7" s="17">
        <v>6.7505888444960097E-2</v>
      </c>
    </row>
    <row r="8" spans="2:7">
      <c r="B8" s="18" t="s">
        <v>134</v>
      </c>
      <c r="C8" s="17">
        <v>0.36085561807380401</v>
      </c>
      <c r="D8" s="17">
        <v>0.35244955218643098</v>
      </c>
      <c r="E8" s="17">
        <v>0.267905178919012</v>
      </c>
      <c r="F8" s="17">
        <v>0.208493543039939</v>
      </c>
    </row>
    <row r="9" spans="2:7">
      <c r="B9" s="18" t="s">
        <v>135</v>
      </c>
      <c r="C9" s="17">
        <v>0.28493118111662502</v>
      </c>
      <c r="D9" s="17">
        <v>0.25351515833011701</v>
      </c>
      <c r="E9" s="17">
        <v>0.34650295934950798</v>
      </c>
      <c r="F9" s="17">
        <v>0.36329549161163199</v>
      </c>
    </row>
    <row r="10" spans="2:7">
      <c r="B10" s="18" t="s">
        <v>136</v>
      </c>
      <c r="C10" s="17">
        <v>0.102681808221883</v>
      </c>
      <c r="D10" s="17">
        <v>0.14426707896167401</v>
      </c>
      <c r="E10" s="17">
        <v>0.170154075358326</v>
      </c>
      <c r="F10" s="17">
        <v>0.18543394018245099</v>
      </c>
    </row>
    <row r="11" spans="2:7">
      <c r="B11" s="18" t="s">
        <v>137</v>
      </c>
      <c r="C11" s="17">
        <v>3.5709786702060702E-2</v>
      </c>
      <c r="D11" s="17">
        <v>5.4810894769420603E-2</v>
      </c>
      <c r="E11" s="17">
        <v>4.2948622009402297E-2</v>
      </c>
      <c r="F11" s="17">
        <v>4.7012243430457498E-2</v>
      </c>
    </row>
    <row r="12" spans="2:7">
      <c r="B12" s="18" t="s">
        <v>119</v>
      </c>
      <c r="C12" s="17">
        <v>6.8781216650552396E-2</v>
      </c>
      <c r="D12" s="17">
        <v>5.54670949023576E-2</v>
      </c>
      <c r="E12" s="17">
        <v>0.100597214624255</v>
      </c>
      <c r="F12" s="17">
        <v>0.128258893290561</v>
      </c>
    </row>
    <row r="13" spans="2:7">
      <c r="B13" s="23" t="s">
        <v>138</v>
      </c>
      <c r="C13" s="21">
        <v>0.50789600730887896</v>
      </c>
      <c r="D13" s="21">
        <v>0.49193977303643099</v>
      </c>
      <c r="E13" s="21">
        <v>0.33979712865850797</v>
      </c>
      <c r="F13" s="21">
        <v>0.27599943148489903</v>
      </c>
    </row>
    <row r="14" spans="2:7">
      <c r="B14" s="23" t="s">
        <v>139</v>
      </c>
      <c r="C14" s="21">
        <v>0.13839159492394401</v>
      </c>
      <c r="D14" s="21">
        <v>0.19907797373109501</v>
      </c>
      <c r="E14" s="21">
        <v>0.21310269736772899</v>
      </c>
      <c r="F14" s="21">
        <v>0.232446183612909</v>
      </c>
    </row>
    <row r="15" spans="2:7">
      <c r="B15" s="23" t="s">
        <v>140</v>
      </c>
      <c r="C15" s="22">
        <v>0.36950441238493498</v>
      </c>
      <c r="D15" s="22">
        <v>0.29286179930533701</v>
      </c>
      <c r="E15" s="22">
        <v>0.12669443129078001</v>
      </c>
      <c r="F15" s="22">
        <v>4.3553247871990802E-2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1051</v>
      </c>
      <c r="D7" s="10">
        <v>465</v>
      </c>
      <c r="E7" s="10">
        <v>583</v>
      </c>
      <c r="F7" s="10"/>
      <c r="G7" s="10">
        <v>93</v>
      </c>
      <c r="H7" s="10">
        <v>156</v>
      </c>
      <c r="I7" s="10">
        <v>137</v>
      </c>
      <c r="J7" s="10">
        <v>162</v>
      </c>
      <c r="K7" s="10">
        <v>223</v>
      </c>
      <c r="L7" s="10">
        <v>280</v>
      </c>
      <c r="M7" s="10"/>
      <c r="N7" s="10">
        <v>304</v>
      </c>
      <c r="O7" s="10">
        <v>310</v>
      </c>
      <c r="P7" s="10">
        <v>198</v>
      </c>
      <c r="Q7" s="10">
        <v>234</v>
      </c>
      <c r="R7" s="10"/>
      <c r="S7" s="10">
        <v>120</v>
      </c>
      <c r="T7" s="10">
        <v>149</v>
      </c>
      <c r="U7" s="10">
        <v>118</v>
      </c>
      <c r="V7" s="10">
        <v>91</v>
      </c>
      <c r="W7" s="10">
        <v>85</v>
      </c>
      <c r="X7" s="10">
        <v>91</v>
      </c>
      <c r="Y7" s="10">
        <v>97</v>
      </c>
      <c r="Z7" s="10">
        <v>43</v>
      </c>
      <c r="AA7" s="10">
        <v>116</v>
      </c>
      <c r="AB7" s="10">
        <v>62</v>
      </c>
      <c r="AC7" s="10">
        <v>46</v>
      </c>
      <c r="AD7" s="10">
        <v>33</v>
      </c>
      <c r="AE7" s="10"/>
      <c r="AF7" s="10">
        <v>450</v>
      </c>
      <c r="AG7" s="10">
        <v>411</v>
      </c>
      <c r="AH7" s="10">
        <v>125</v>
      </c>
      <c r="AI7" s="10"/>
      <c r="AJ7" s="10">
        <v>268</v>
      </c>
      <c r="AK7" s="10">
        <v>309</v>
      </c>
      <c r="AL7" s="10">
        <v>84</v>
      </c>
      <c r="AM7" s="10"/>
      <c r="AN7" s="10">
        <v>224</v>
      </c>
      <c r="AO7" s="10">
        <v>157</v>
      </c>
      <c r="AP7" s="10">
        <v>254</v>
      </c>
      <c r="AQ7" s="10">
        <v>106</v>
      </c>
      <c r="AR7" s="10">
        <v>17</v>
      </c>
      <c r="AS7" s="10"/>
      <c r="AT7" s="10">
        <v>963</v>
      </c>
      <c r="AU7" s="10">
        <v>85</v>
      </c>
      <c r="AV7" s="10"/>
      <c r="AW7" s="10">
        <v>471</v>
      </c>
      <c r="AX7" s="10">
        <v>125</v>
      </c>
      <c r="AY7" s="10">
        <v>455</v>
      </c>
    </row>
    <row r="8" spans="2:51" ht="30" customHeight="1">
      <c r="B8" s="11" t="s">
        <v>112</v>
      </c>
      <c r="C8" s="11">
        <v>1050</v>
      </c>
      <c r="D8" s="11">
        <v>481</v>
      </c>
      <c r="E8" s="11">
        <v>566</v>
      </c>
      <c r="F8" s="11"/>
      <c r="G8" s="11">
        <v>111</v>
      </c>
      <c r="H8" s="11">
        <v>192</v>
      </c>
      <c r="I8" s="11">
        <v>153</v>
      </c>
      <c r="J8" s="11">
        <v>157</v>
      </c>
      <c r="K8" s="11">
        <v>184</v>
      </c>
      <c r="L8" s="11">
        <v>254</v>
      </c>
      <c r="M8" s="11"/>
      <c r="N8" s="11">
        <v>282</v>
      </c>
      <c r="O8" s="11">
        <v>291</v>
      </c>
      <c r="P8" s="11">
        <v>228</v>
      </c>
      <c r="Q8" s="11">
        <v>245</v>
      </c>
      <c r="R8" s="11"/>
      <c r="S8" s="11">
        <v>145</v>
      </c>
      <c r="T8" s="11">
        <v>142</v>
      </c>
      <c r="U8" s="11">
        <v>105</v>
      </c>
      <c r="V8" s="11">
        <v>97</v>
      </c>
      <c r="W8" s="11">
        <v>80</v>
      </c>
      <c r="X8" s="11">
        <v>97</v>
      </c>
      <c r="Y8" s="11">
        <v>91</v>
      </c>
      <c r="Z8" s="11">
        <v>39</v>
      </c>
      <c r="AA8" s="11">
        <v>111</v>
      </c>
      <c r="AB8" s="11">
        <v>61</v>
      </c>
      <c r="AC8" s="11">
        <v>45</v>
      </c>
      <c r="AD8" s="11">
        <v>36</v>
      </c>
      <c r="AE8" s="11"/>
      <c r="AF8" s="11">
        <v>431</v>
      </c>
      <c r="AG8" s="11">
        <v>408</v>
      </c>
      <c r="AH8" s="11">
        <v>135</v>
      </c>
      <c r="AI8" s="11"/>
      <c r="AJ8" s="11">
        <v>257</v>
      </c>
      <c r="AK8" s="11">
        <v>322</v>
      </c>
      <c r="AL8" s="11">
        <v>82</v>
      </c>
      <c r="AM8" s="11"/>
      <c r="AN8" s="11">
        <v>226</v>
      </c>
      <c r="AO8" s="11">
        <v>165</v>
      </c>
      <c r="AP8" s="11">
        <v>255</v>
      </c>
      <c r="AQ8" s="11">
        <v>103</v>
      </c>
      <c r="AR8" s="11">
        <v>17</v>
      </c>
      <c r="AS8" s="11"/>
      <c r="AT8" s="11">
        <v>946</v>
      </c>
      <c r="AU8" s="11">
        <v>101</v>
      </c>
      <c r="AV8" s="11"/>
      <c r="AW8" s="11">
        <v>450</v>
      </c>
      <c r="AX8" s="11">
        <v>131</v>
      </c>
      <c r="AY8" s="11">
        <v>468</v>
      </c>
    </row>
    <row r="9" spans="2:51">
      <c r="B9" s="18" t="s">
        <v>133</v>
      </c>
      <c r="C9" s="17">
        <v>7.1891949739496502E-2</v>
      </c>
      <c r="D9" s="17">
        <v>9.9458153461259399E-2</v>
      </c>
      <c r="E9" s="17">
        <v>4.7285193686526401E-2</v>
      </c>
      <c r="F9" s="17"/>
      <c r="G9" s="17">
        <v>0.110528177265345</v>
      </c>
      <c r="H9" s="17">
        <v>9.5829109981345195E-2</v>
      </c>
      <c r="I9" s="17">
        <v>7.8017856076055894E-2</v>
      </c>
      <c r="J9" s="17">
        <v>4.9447359321232599E-2</v>
      </c>
      <c r="K9" s="17">
        <v>7.3439551334299399E-2</v>
      </c>
      <c r="L9" s="17">
        <v>4.5949891814182298E-2</v>
      </c>
      <c r="M9" s="17"/>
      <c r="N9" s="17">
        <v>7.7550428373504898E-2</v>
      </c>
      <c r="O9" s="17">
        <v>6.5035004493480805E-2</v>
      </c>
      <c r="P9" s="17">
        <v>7.8476277538577804E-2</v>
      </c>
      <c r="Q9" s="17">
        <v>6.8653814052401202E-2</v>
      </c>
      <c r="R9" s="17"/>
      <c r="S9" s="17">
        <v>6.8724638448945899E-2</v>
      </c>
      <c r="T9" s="17">
        <v>6.8544341283409402E-2</v>
      </c>
      <c r="U9" s="17">
        <v>0.101530016133423</v>
      </c>
      <c r="V9" s="17">
        <v>4.97042664027042E-2</v>
      </c>
      <c r="W9" s="17">
        <v>2.2401860906698299E-2</v>
      </c>
      <c r="X9" s="17">
        <v>0.11544794783460401</v>
      </c>
      <c r="Y9" s="17">
        <v>8.0888916652326406E-2</v>
      </c>
      <c r="Z9" s="17">
        <v>6.6773670159581605E-2</v>
      </c>
      <c r="AA9" s="17">
        <v>8.1977865871757802E-2</v>
      </c>
      <c r="AB9" s="17">
        <v>6.1535278808080497E-2</v>
      </c>
      <c r="AC9" s="17">
        <v>4.73480728599842E-2</v>
      </c>
      <c r="AD9" s="17">
        <v>6.3907757054838199E-2</v>
      </c>
      <c r="AE9" s="17"/>
      <c r="AF9" s="17">
        <v>5.6204663107662298E-2</v>
      </c>
      <c r="AG9" s="17">
        <v>9.9145385563676802E-2</v>
      </c>
      <c r="AH9" s="17">
        <v>5.8585884549924597E-2</v>
      </c>
      <c r="AI9" s="17"/>
      <c r="AJ9" s="17">
        <v>7.2628998935364897E-2</v>
      </c>
      <c r="AK9" s="17">
        <v>6.4998161800563004E-2</v>
      </c>
      <c r="AL9" s="17">
        <v>8.1401916602380497E-2</v>
      </c>
      <c r="AM9" s="17"/>
      <c r="AN9" s="17">
        <v>7.3128134842131404E-2</v>
      </c>
      <c r="AO9" s="17">
        <v>8.5655027585616994E-2</v>
      </c>
      <c r="AP9" s="17">
        <v>6.7761214571546102E-2</v>
      </c>
      <c r="AQ9" s="17">
        <v>0.109409524915626</v>
      </c>
      <c r="AR9" s="17">
        <v>0.22412937981126199</v>
      </c>
      <c r="AS9" s="17"/>
      <c r="AT9" s="17">
        <v>7.3723853579864898E-2</v>
      </c>
      <c r="AU9" s="17">
        <v>5.6884367721551803E-2</v>
      </c>
      <c r="AV9" s="17"/>
      <c r="AW9" s="17">
        <v>8.3817227213459702E-2</v>
      </c>
      <c r="AX9" s="17">
        <v>0.120170432753251</v>
      </c>
      <c r="AY9" s="17">
        <v>4.6906212382808697E-2</v>
      </c>
    </row>
    <row r="10" spans="2:51">
      <c r="B10" s="18" t="s">
        <v>134</v>
      </c>
      <c r="C10" s="17">
        <v>0.267905178919012</v>
      </c>
      <c r="D10" s="17">
        <v>0.26728299775023501</v>
      </c>
      <c r="E10" s="17">
        <v>0.266256423684676</v>
      </c>
      <c r="F10" s="17"/>
      <c r="G10" s="17">
        <v>0.126897721302622</v>
      </c>
      <c r="H10" s="17">
        <v>0.331633162674911</v>
      </c>
      <c r="I10" s="17">
        <v>0.29394740572884698</v>
      </c>
      <c r="J10" s="17">
        <v>0.29830060519892398</v>
      </c>
      <c r="K10" s="17">
        <v>0.27657977175941501</v>
      </c>
      <c r="L10" s="17">
        <v>0.24062804461231599</v>
      </c>
      <c r="M10" s="17"/>
      <c r="N10" s="17">
        <v>0.28295536442622199</v>
      </c>
      <c r="O10" s="17">
        <v>0.283012111026751</v>
      </c>
      <c r="P10" s="17">
        <v>0.24992092128868901</v>
      </c>
      <c r="Q10" s="17">
        <v>0.25066296266849603</v>
      </c>
      <c r="R10" s="17"/>
      <c r="S10" s="17">
        <v>0.30888262680419998</v>
      </c>
      <c r="T10" s="17">
        <v>0.237126770290886</v>
      </c>
      <c r="U10" s="17">
        <v>0.27776794833649798</v>
      </c>
      <c r="V10" s="17">
        <v>0.39429135855087799</v>
      </c>
      <c r="W10" s="17">
        <v>0.18051076551787801</v>
      </c>
      <c r="X10" s="17">
        <v>0.27897784829000699</v>
      </c>
      <c r="Y10" s="17">
        <v>0.332655384856264</v>
      </c>
      <c r="Z10" s="17">
        <v>0.155721781078837</v>
      </c>
      <c r="AA10" s="17">
        <v>0.27361518277303598</v>
      </c>
      <c r="AB10" s="17">
        <v>0.26511963853592502</v>
      </c>
      <c r="AC10" s="17">
        <v>0.13998279032126101</v>
      </c>
      <c r="AD10" s="17">
        <v>0.120232165290515</v>
      </c>
      <c r="AE10" s="17"/>
      <c r="AF10" s="17">
        <v>0.26853234349294702</v>
      </c>
      <c r="AG10" s="17">
        <v>0.262603590580962</v>
      </c>
      <c r="AH10" s="17">
        <v>0.29471737337461601</v>
      </c>
      <c r="AI10" s="17"/>
      <c r="AJ10" s="17">
        <v>0.30912729282197998</v>
      </c>
      <c r="AK10" s="17">
        <v>0.31661089588597102</v>
      </c>
      <c r="AL10" s="17">
        <v>0.28626783557346402</v>
      </c>
      <c r="AM10" s="17"/>
      <c r="AN10" s="17">
        <v>0.24049920119210699</v>
      </c>
      <c r="AO10" s="17">
        <v>0.32141628094765701</v>
      </c>
      <c r="AP10" s="17">
        <v>0.27807272654512799</v>
      </c>
      <c r="AQ10" s="17">
        <v>0.29204988717106301</v>
      </c>
      <c r="AR10" s="17">
        <v>0.239291904381321</v>
      </c>
      <c r="AS10" s="17"/>
      <c r="AT10" s="17">
        <v>0.259171050788639</v>
      </c>
      <c r="AU10" s="17">
        <v>0.35722788062266803</v>
      </c>
      <c r="AV10" s="17"/>
      <c r="AW10" s="17">
        <v>0.27182472131869101</v>
      </c>
      <c r="AX10" s="17">
        <v>0.310256970505705</v>
      </c>
      <c r="AY10" s="17">
        <v>0.25227836370435303</v>
      </c>
    </row>
    <row r="11" spans="2:51">
      <c r="B11" s="18" t="s">
        <v>135</v>
      </c>
      <c r="C11" s="17">
        <v>0.34650295934950798</v>
      </c>
      <c r="D11" s="17">
        <v>0.34067420397881099</v>
      </c>
      <c r="E11" s="17">
        <v>0.35323047420634601</v>
      </c>
      <c r="F11" s="17"/>
      <c r="G11" s="17">
        <v>0.43717529265620703</v>
      </c>
      <c r="H11" s="17">
        <v>0.30546615579999598</v>
      </c>
      <c r="I11" s="17">
        <v>0.24693281019859301</v>
      </c>
      <c r="J11" s="17">
        <v>0.354078288423754</v>
      </c>
      <c r="K11" s="17">
        <v>0.33826919177118803</v>
      </c>
      <c r="L11" s="17">
        <v>0.399321898281571</v>
      </c>
      <c r="M11" s="17"/>
      <c r="N11" s="17">
        <v>0.320311644830718</v>
      </c>
      <c r="O11" s="17">
        <v>0.377506809349624</v>
      </c>
      <c r="P11" s="17">
        <v>0.35641171421081802</v>
      </c>
      <c r="Q11" s="17">
        <v>0.325753896674497</v>
      </c>
      <c r="R11" s="17"/>
      <c r="S11" s="17">
        <v>0.30335066376323999</v>
      </c>
      <c r="T11" s="17">
        <v>0.33714675478411199</v>
      </c>
      <c r="U11" s="17">
        <v>0.32805055833825902</v>
      </c>
      <c r="V11" s="17">
        <v>0.30116050805665301</v>
      </c>
      <c r="W11" s="17">
        <v>0.451245962543319</v>
      </c>
      <c r="X11" s="17">
        <v>0.28426974725402199</v>
      </c>
      <c r="Y11" s="17">
        <v>0.30578880590427898</v>
      </c>
      <c r="Z11" s="17">
        <v>0.48035329880659899</v>
      </c>
      <c r="AA11" s="17">
        <v>0.36441628353771599</v>
      </c>
      <c r="AB11" s="17">
        <v>0.30440717888437901</v>
      </c>
      <c r="AC11" s="17">
        <v>0.51947669265656504</v>
      </c>
      <c r="AD11" s="17">
        <v>0.42890777915612099</v>
      </c>
      <c r="AE11" s="17"/>
      <c r="AF11" s="17">
        <v>0.34347576729662899</v>
      </c>
      <c r="AG11" s="17">
        <v>0.34980799627557502</v>
      </c>
      <c r="AH11" s="17">
        <v>0.34046449568267001</v>
      </c>
      <c r="AI11" s="17"/>
      <c r="AJ11" s="17">
        <v>0.35956689997014502</v>
      </c>
      <c r="AK11" s="17">
        <v>0.31304793238400902</v>
      </c>
      <c r="AL11" s="17">
        <v>0.34718773308239098</v>
      </c>
      <c r="AM11" s="17"/>
      <c r="AN11" s="17">
        <v>0.377664100368585</v>
      </c>
      <c r="AO11" s="17">
        <v>0.30099737948801703</v>
      </c>
      <c r="AP11" s="17">
        <v>0.34058698097936202</v>
      </c>
      <c r="AQ11" s="17">
        <v>0.34105224018373798</v>
      </c>
      <c r="AR11" s="17">
        <v>0.20638005323876699</v>
      </c>
      <c r="AS11" s="17"/>
      <c r="AT11" s="17">
        <v>0.34793833648799899</v>
      </c>
      <c r="AU11" s="17">
        <v>0.325813912680531</v>
      </c>
      <c r="AV11" s="17"/>
      <c r="AW11" s="17">
        <v>0.35762674602960098</v>
      </c>
      <c r="AX11" s="17">
        <v>0.32151319817954199</v>
      </c>
      <c r="AY11" s="17">
        <v>0.342800811467808</v>
      </c>
    </row>
    <row r="12" spans="2:51">
      <c r="B12" s="18" t="s">
        <v>136</v>
      </c>
      <c r="C12" s="17">
        <v>0.170154075358326</v>
      </c>
      <c r="D12" s="17">
        <v>0.173781621655312</v>
      </c>
      <c r="E12" s="17">
        <v>0.16795167309097001</v>
      </c>
      <c r="F12" s="17"/>
      <c r="G12" s="17">
        <v>0.188427697787448</v>
      </c>
      <c r="H12" s="17">
        <v>0.135344472566022</v>
      </c>
      <c r="I12" s="17">
        <v>0.25824631894493499</v>
      </c>
      <c r="J12" s="17">
        <v>0.171237834856383</v>
      </c>
      <c r="K12" s="17">
        <v>0.133407020072836</v>
      </c>
      <c r="L12" s="17">
        <v>0.161122126087961</v>
      </c>
      <c r="M12" s="17"/>
      <c r="N12" s="17">
        <v>0.17246596154216501</v>
      </c>
      <c r="O12" s="17">
        <v>0.179633932095634</v>
      </c>
      <c r="P12" s="17">
        <v>0.16500286075245901</v>
      </c>
      <c r="Q12" s="17">
        <v>0.163961105864252</v>
      </c>
      <c r="R12" s="17"/>
      <c r="S12" s="17">
        <v>0.19012207639121501</v>
      </c>
      <c r="T12" s="17">
        <v>0.22613772440684399</v>
      </c>
      <c r="U12" s="17">
        <v>0.11956017922989701</v>
      </c>
      <c r="V12" s="17">
        <v>0.16891461928905499</v>
      </c>
      <c r="W12" s="17">
        <v>0.18959574454073699</v>
      </c>
      <c r="X12" s="17">
        <v>0.18568142199268101</v>
      </c>
      <c r="Y12" s="17">
        <v>0.142372092413831</v>
      </c>
      <c r="Z12" s="17">
        <v>8.8869413045154999E-2</v>
      </c>
      <c r="AA12" s="17">
        <v>0.15745631023526499</v>
      </c>
      <c r="AB12" s="17">
        <v>0.20588696409507001</v>
      </c>
      <c r="AC12" s="17">
        <v>0.128682152390346</v>
      </c>
      <c r="AD12" s="17">
        <v>0.122629617403701</v>
      </c>
      <c r="AE12" s="17"/>
      <c r="AF12" s="17">
        <v>0.19104182835868699</v>
      </c>
      <c r="AG12" s="17">
        <v>0.15934375952102001</v>
      </c>
      <c r="AH12" s="17">
        <v>0.13267678972865701</v>
      </c>
      <c r="AI12" s="17"/>
      <c r="AJ12" s="17">
        <v>0.14426214355994901</v>
      </c>
      <c r="AK12" s="17">
        <v>0.18704992220385</v>
      </c>
      <c r="AL12" s="17">
        <v>0.19220051844323699</v>
      </c>
      <c r="AM12" s="17"/>
      <c r="AN12" s="17">
        <v>0.15840052407462099</v>
      </c>
      <c r="AO12" s="17">
        <v>0.15306949396755001</v>
      </c>
      <c r="AP12" s="17">
        <v>0.17175640420454</v>
      </c>
      <c r="AQ12" s="17">
        <v>0.163066862665118</v>
      </c>
      <c r="AR12" s="17">
        <v>0.17146558464914699</v>
      </c>
      <c r="AS12" s="17"/>
      <c r="AT12" s="17">
        <v>0.16986929723407701</v>
      </c>
      <c r="AU12" s="17">
        <v>0.177763547810212</v>
      </c>
      <c r="AV12" s="17"/>
      <c r="AW12" s="17">
        <v>0.15372456630557901</v>
      </c>
      <c r="AX12" s="17">
        <v>0.15866055671423801</v>
      </c>
      <c r="AY12" s="17">
        <v>0.18917322467877301</v>
      </c>
    </row>
    <row r="13" spans="2:51">
      <c r="B13" s="18" t="s">
        <v>137</v>
      </c>
      <c r="C13" s="17">
        <v>4.2948622009402297E-2</v>
      </c>
      <c r="D13" s="17">
        <v>4.5851988363284503E-2</v>
      </c>
      <c r="E13" s="17">
        <v>4.0706299509528497E-2</v>
      </c>
      <c r="F13" s="17"/>
      <c r="G13" s="17">
        <v>5.6293866676012397E-2</v>
      </c>
      <c r="H13" s="17">
        <v>3.3128298101658897E-2</v>
      </c>
      <c r="I13" s="17">
        <v>3.4278967639797001E-2</v>
      </c>
      <c r="J13" s="17">
        <v>4.2371247254986602E-2</v>
      </c>
      <c r="K13" s="17">
        <v>3.5679626148779502E-2</v>
      </c>
      <c r="L13" s="17">
        <v>5.5390494388683001E-2</v>
      </c>
      <c r="M13" s="17"/>
      <c r="N13" s="17">
        <v>5.95160195099117E-2</v>
      </c>
      <c r="O13" s="17">
        <v>3.5644212338595098E-2</v>
      </c>
      <c r="P13" s="17">
        <v>2.8360637550291199E-2</v>
      </c>
      <c r="Q13" s="17">
        <v>4.6886162576778898E-2</v>
      </c>
      <c r="R13" s="17"/>
      <c r="S13" s="17">
        <v>2.1121774152907499E-2</v>
      </c>
      <c r="T13" s="17">
        <v>2.9274575158420101E-2</v>
      </c>
      <c r="U13" s="17">
        <v>3.3844903194920298E-2</v>
      </c>
      <c r="V13" s="17">
        <v>4.44411887818617E-2</v>
      </c>
      <c r="W13" s="17">
        <v>3.2939863416768397E-2</v>
      </c>
      <c r="X13" s="17">
        <v>1.7587324056427399E-2</v>
      </c>
      <c r="Y13" s="17">
        <v>4.2903260499459299E-2</v>
      </c>
      <c r="Z13" s="17">
        <v>8.7384666412437195E-2</v>
      </c>
      <c r="AA13" s="17">
        <v>8.8752665052368604E-2</v>
      </c>
      <c r="AB13" s="17">
        <v>4.2835277766342897E-2</v>
      </c>
      <c r="AC13" s="17">
        <v>6.9412533684035896E-2</v>
      </c>
      <c r="AD13" s="17">
        <v>7.6799054037031494E-2</v>
      </c>
      <c r="AE13" s="17"/>
      <c r="AF13" s="17">
        <v>4.8606457097216102E-2</v>
      </c>
      <c r="AG13" s="17">
        <v>3.2062462483076898E-2</v>
      </c>
      <c r="AH13" s="17">
        <v>3.7263761454444398E-2</v>
      </c>
      <c r="AI13" s="17"/>
      <c r="AJ13" s="17">
        <v>3.3631639599572001E-2</v>
      </c>
      <c r="AK13" s="17">
        <v>3.4410230142470799E-2</v>
      </c>
      <c r="AL13" s="17">
        <v>1.0320376678214499E-2</v>
      </c>
      <c r="AM13" s="17"/>
      <c r="AN13" s="17">
        <v>2.4574361933323501E-2</v>
      </c>
      <c r="AO13" s="17">
        <v>3.90241467677706E-2</v>
      </c>
      <c r="AP13" s="17">
        <v>4.9562691703441998E-2</v>
      </c>
      <c r="AQ13" s="17">
        <v>4.35890914305627E-2</v>
      </c>
      <c r="AR13" s="17">
        <v>0</v>
      </c>
      <c r="AS13" s="17"/>
      <c r="AT13" s="17">
        <v>4.2090835225612203E-2</v>
      </c>
      <c r="AU13" s="17">
        <v>4.0480083129952903E-2</v>
      </c>
      <c r="AV13" s="17"/>
      <c r="AW13" s="17">
        <v>4.8838169576558003E-2</v>
      </c>
      <c r="AX13" s="17">
        <v>3.6767840163241597E-2</v>
      </c>
      <c r="AY13" s="17">
        <v>3.9014677706591602E-2</v>
      </c>
    </row>
    <row r="14" spans="2:51">
      <c r="B14" s="18" t="s">
        <v>119</v>
      </c>
      <c r="C14" s="17">
        <v>0.100597214624255</v>
      </c>
      <c r="D14" s="17">
        <v>7.2951034791099198E-2</v>
      </c>
      <c r="E14" s="17">
        <v>0.124569935821953</v>
      </c>
      <c r="F14" s="17"/>
      <c r="G14" s="17">
        <v>8.0677244312365004E-2</v>
      </c>
      <c r="H14" s="17">
        <v>9.8598800876066303E-2</v>
      </c>
      <c r="I14" s="17">
        <v>8.8576641411771198E-2</v>
      </c>
      <c r="J14" s="17">
        <v>8.4564664944719994E-2</v>
      </c>
      <c r="K14" s="17">
        <v>0.14262483891348199</v>
      </c>
      <c r="L14" s="17">
        <v>9.7587544815286004E-2</v>
      </c>
      <c r="M14" s="17"/>
      <c r="N14" s="17">
        <v>8.7200581317478196E-2</v>
      </c>
      <c r="O14" s="17">
        <v>5.9167930695915402E-2</v>
      </c>
      <c r="P14" s="17">
        <v>0.121827588659165</v>
      </c>
      <c r="Q14" s="17">
        <v>0.144082058163576</v>
      </c>
      <c r="R14" s="17"/>
      <c r="S14" s="17">
        <v>0.107798220439492</v>
      </c>
      <c r="T14" s="17">
        <v>0.101769834076329</v>
      </c>
      <c r="U14" s="17">
        <v>0.13924639476700301</v>
      </c>
      <c r="V14" s="17">
        <v>4.1488058918848297E-2</v>
      </c>
      <c r="W14" s="17">
        <v>0.123305803074599</v>
      </c>
      <c r="X14" s="17">
        <v>0.11803571057225801</v>
      </c>
      <c r="Y14" s="17">
        <v>9.53915396738413E-2</v>
      </c>
      <c r="Z14" s="17">
        <v>0.120897170497391</v>
      </c>
      <c r="AA14" s="17">
        <v>3.3781692529856903E-2</v>
      </c>
      <c r="AB14" s="17">
        <v>0.120215661910202</v>
      </c>
      <c r="AC14" s="17">
        <v>9.5097758087808001E-2</v>
      </c>
      <c r="AD14" s="17">
        <v>0.18752362705779399</v>
      </c>
      <c r="AE14" s="17"/>
      <c r="AF14" s="17">
        <v>9.2138940646858306E-2</v>
      </c>
      <c r="AG14" s="17">
        <v>9.7036805575688501E-2</v>
      </c>
      <c r="AH14" s="17">
        <v>0.13629169520968801</v>
      </c>
      <c r="AI14" s="17"/>
      <c r="AJ14" s="17">
        <v>8.0783025112990195E-2</v>
      </c>
      <c r="AK14" s="17">
        <v>8.38828575831361E-2</v>
      </c>
      <c r="AL14" s="17">
        <v>8.26216196203126E-2</v>
      </c>
      <c r="AM14" s="17"/>
      <c r="AN14" s="17">
        <v>0.12573367758923201</v>
      </c>
      <c r="AO14" s="17">
        <v>9.9837671243388604E-2</v>
      </c>
      <c r="AP14" s="17">
        <v>9.2259981995982093E-2</v>
      </c>
      <c r="AQ14" s="17">
        <v>5.0832393633892699E-2</v>
      </c>
      <c r="AR14" s="17">
        <v>0.158733077919502</v>
      </c>
      <c r="AS14" s="17"/>
      <c r="AT14" s="17">
        <v>0.107206626683808</v>
      </c>
      <c r="AU14" s="17">
        <v>4.18302080350842E-2</v>
      </c>
      <c r="AV14" s="17"/>
      <c r="AW14" s="17">
        <v>8.4168569556111503E-2</v>
      </c>
      <c r="AX14" s="17">
        <v>5.2631001684022703E-2</v>
      </c>
      <c r="AY14" s="17">
        <v>0.12982671005966501</v>
      </c>
    </row>
    <row r="15" spans="2:51">
      <c r="B15" s="18" t="s">
        <v>138</v>
      </c>
      <c r="C15" s="21">
        <v>0.33979712865850797</v>
      </c>
      <c r="D15" s="21">
        <v>0.36674115121149398</v>
      </c>
      <c r="E15" s="21">
        <v>0.31354161737120301</v>
      </c>
      <c r="F15" s="21"/>
      <c r="G15" s="21">
        <v>0.237425898567967</v>
      </c>
      <c r="H15" s="21">
        <v>0.42746227265625703</v>
      </c>
      <c r="I15" s="21">
        <v>0.37196526180490302</v>
      </c>
      <c r="J15" s="21">
        <v>0.34774796452015699</v>
      </c>
      <c r="K15" s="21">
        <v>0.35001932309371397</v>
      </c>
      <c r="L15" s="21">
        <v>0.28657793642649898</v>
      </c>
      <c r="M15" s="21"/>
      <c r="N15" s="21">
        <v>0.360505792799727</v>
      </c>
      <c r="O15" s="21">
        <v>0.34804711552023099</v>
      </c>
      <c r="P15" s="21">
        <v>0.32839719882726698</v>
      </c>
      <c r="Q15" s="21">
        <v>0.31931677672089698</v>
      </c>
      <c r="R15" s="21"/>
      <c r="S15" s="21">
        <v>0.37760726525314597</v>
      </c>
      <c r="T15" s="21">
        <v>0.305671111574295</v>
      </c>
      <c r="U15" s="21">
        <v>0.37929796446992098</v>
      </c>
      <c r="V15" s="21">
        <v>0.44399562495358202</v>
      </c>
      <c r="W15" s="21">
        <v>0.202912626424576</v>
      </c>
      <c r="X15" s="21">
        <v>0.39442579612461098</v>
      </c>
      <c r="Y15" s="21">
        <v>0.41354430150859001</v>
      </c>
      <c r="Z15" s="21">
        <v>0.22249545123841799</v>
      </c>
      <c r="AA15" s="21">
        <v>0.35559304864479302</v>
      </c>
      <c r="AB15" s="21">
        <v>0.32665491734400498</v>
      </c>
      <c r="AC15" s="21">
        <v>0.18733086318124501</v>
      </c>
      <c r="AD15" s="21">
        <v>0.18413992234535301</v>
      </c>
      <c r="AE15" s="21"/>
      <c r="AF15" s="21">
        <v>0.324737006600609</v>
      </c>
      <c r="AG15" s="21">
        <v>0.36174897614463902</v>
      </c>
      <c r="AH15" s="21">
        <v>0.35330325792454098</v>
      </c>
      <c r="AI15" s="21"/>
      <c r="AJ15" s="21">
        <v>0.38175629175734399</v>
      </c>
      <c r="AK15" s="21">
        <v>0.38160905768653403</v>
      </c>
      <c r="AL15" s="21">
        <v>0.36766975217584402</v>
      </c>
      <c r="AM15" s="21"/>
      <c r="AN15" s="21">
        <v>0.31362733603423798</v>
      </c>
      <c r="AO15" s="21">
        <v>0.407071308533274</v>
      </c>
      <c r="AP15" s="21">
        <v>0.34583394111667398</v>
      </c>
      <c r="AQ15" s="21">
        <v>0.401459412086689</v>
      </c>
      <c r="AR15" s="21">
        <v>0.46342128419258299</v>
      </c>
      <c r="AS15" s="21"/>
      <c r="AT15" s="21">
        <v>0.332894904368504</v>
      </c>
      <c r="AU15" s="21">
        <v>0.41411224834422</v>
      </c>
      <c r="AV15" s="21"/>
      <c r="AW15" s="21">
        <v>0.35564194853215098</v>
      </c>
      <c r="AX15" s="21">
        <v>0.43042740325895601</v>
      </c>
      <c r="AY15" s="21">
        <v>0.29918457608716198</v>
      </c>
    </row>
    <row r="16" spans="2:51">
      <c r="B16" s="18" t="s">
        <v>139</v>
      </c>
      <c r="C16" s="21">
        <v>0.21310269736772899</v>
      </c>
      <c r="D16" s="21">
        <v>0.21963361001859599</v>
      </c>
      <c r="E16" s="21">
        <v>0.20865797260049801</v>
      </c>
      <c r="F16" s="21"/>
      <c r="G16" s="21">
        <v>0.24472156446346099</v>
      </c>
      <c r="H16" s="21">
        <v>0.16847277066768099</v>
      </c>
      <c r="I16" s="21">
        <v>0.29252528658473198</v>
      </c>
      <c r="J16" s="21">
        <v>0.213609082111369</v>
      </c>
      <c r="K16" s="21">
        <v>0.16908664622161601</v>
      </c>
      <c r="L16" s="21">
        <v>0.21651262047664399</v>
      </c>
      <c r="M16" s="21"/>
      <c r="N16" s="21">
        <v>0.23198198105207701</v>
      </c>
      <c r="O16" s="21">
        <v>0.21527814443422899</v>
      </c>
      <c r="P16" s="21">
        <v>0.19336349830274999</v>
      </c>
      <c r="Q16" s="21">
        <v>0.21084726844103099</v>
      </c>
      <c r="R16" s="21"/>
      <c r="S16" s="21">
        <v>0.21124385054412301</v>
      </c>
      <c r="T16" s="21">
        <v>0.25541229956526401</v>
      </c>
      <c r="U16" s="21">
        <v>0.15340508242481801</v>
      </c>
      <c r="V16" s="21">
        <v>0.213355808070917</v>
      </c>
      <c r="W16" s="21">
        <v>0.22253560795750499</v>
      </c>
      <c r="X16" s="21">
        <v>0.20326874604910899</v>
      </c>
      <c r="Y16" s="21">
        <v>0.18527535291329</v>
      </c>
      <c r="Z16" s="21">
        <v>0.176254079457592</v>
      </c>
      <c r="AA16" s="21">
        <v>0.246208975287633</v>
      </c>
      <c r="AB16" s="21">
        <v>0.24872224186141301</v>
      </c>
      <c r="AC16" s="21">
        <v>0.19809468607438199</v>
      </c>
      <c r="AD16" s="21">
        <v>0.19942867144073201</v>
      </c>
      <c r="AE16" s="21"/>
      <c r="AF16" s="21">
        <v>0.239648285455903</v>
      </c>
      <c r="AG16" s="21">
        <v>0.19140622200409699</v>
      </c>
      <c r="AH16" s="21">
        <v>0.169940551183102</v>
      </c>
      <c r="AI16" s="21"/>
      <c r="AJ16" s="21">
        <v>0.17789378315952101</v>
      </c>
      <c r="AK16" s="21">
        <v>0.22146015234632099</v>
      </c>
      <c r="AL16" s="21">
        <v>0.20252089512145199</v>
      </c>
      <c r="AM16" s="21"/>
      <c r="AN16" s="21">
        <v>0.18297488600794501</v>
      </c>
      <c r="AO16" s="21">
        <v>0.19209364073532101</v>
      </c>
      <c r="AP16" s="21">
        <v>0.22131909590798199</v>
      </c>
      <c r="AQ16" s="21">
        <v>0.20665595409567999</v>
      </c>
      <c r="AR16" s="21">
        <v>0.17146558464914699</v>
      </c>
      <c r="AS16" s="21"/>
      <c r="AT16" s="21">
        <v>0.211960132459689</v>
      </c>
      <c r="AU16" s="21">
        <v>0.218243630940165</v>
      </c>
      <c r="AV16" s="21"/>
      <c r="AW16" s="21">
        <v>0.202562735882137</v>
      </c>
      <c r="AX16" s="21">
        <v>0.19542839687748001</v>
      </c>
      <c r="AY16" s="21">
        <v>0.22818790238536499</v>
      </c>
    </row>
    <row r="17" spans="2:51">
      <c r="B17" s="18" t="s">
        <v>140</v>
      </c>
      <c r="C17" s="22">
        <v>0.12669443129078001</v>
      </c>
      <c r="D17" s="22">
        <v>0.14710754119289801</v>
      </c>
      <c r="E17" s="22">
        <v>0.104883644770705</v>
      </c>
      <c r="F17" s="22"/>
      <c r="G17" s="22">
        <v>-7.2956658954937701E-3</v>
      </c>
      <c r="H17" s="22">
        <v>0.25898950198857601</v>
      </c>
      <c r="I17" s="22">
        <v>7.9439975220171405E-2</v>
      </c>
      <c r="J17" s="22">
        <v>0.13413888240878799</v>
      </c>
      <c r="K17" s="22">
        <v>0.18093267687209799</v>
      </c>
      <c r="L17" s="22">
        <v>7.0065315949854101E-2</v>
      </c>
      <c r="M17" s="22"/>
      <c r="N17" s="22">
        <v>0.12852381174765001</v>
      </c>
      <c r="O17" s="22">
        <v>0.132768971086002</v>
      </c>
      <c r="P17" s="22">
        <v>0.13503370052451699</v>
      </c>
      <c r="Q17" s="22">
        <v>0.108469508279866</v>
      </c>
      <c r="R17" s="22"/>
      <c r="S17" s="22">
        <v>0.16636341470902399</v>
      </c>
      <c r="T17" s="22">
        <v>5.0258812009031401E-2</v>
      </c>
      <c r="U17" s="22">
        <v>0.22589288204510299</v>
      </c>
      <c r="V17" s="22">
        <v>0.23063981688266499</v>
      </c>
      <c r="W17" s="22">
        <v>-1.9622981532929299E-2</v>
      </c>
      <c r="X17" s="22">
        <v>0.19115705007550199</v>
      </c>
      <c r="Y17" s="22">
        <v>0.2282689485953</v>
      </c>
      <c r="Z17" s="22">
        <v>4.6241371780825997E-2</v>
      </c>
      <c r="AA17" s="22">
        <v>0.10938407335715999</v>
      </c>
      <c r="AB17" s="22">
        <v>7.7932675482591598E-2</v>
      </c>
      <c r="AC17" s="22">
        <v>-1.07638228931365E-2</v>
      </c>
      <c r="AD17" s="22">
        <v>-1.5288749095378799E-2</v>
      </c>
      <c r="AE17" s="22"/>
      <c r="AF17" s="22">
        <v>8.5088721144706198E-2</v>
      </c>
      <c r="AG17" s="22">
        <v>0.17034275414054201</v>
      </c>
      <c r="AH17" s="22">
        <v>0.18336270674143901</v>
      </c>
      <c r="AI17" s="22"/>
      <c r="AJ17" s="22">
        <v>0.20386250859782401</v>
      </c>
      <c r="AK17" s="22">
        <v>0.160148905340213</v>
      </c>
      <c r="AL17" s="22">
        <v>0.165148857054393</v>
      </c>
      <c r="AM17" s="22"/>
      <c r="AN17" s="22">
        <v>0.130652450026293</v>
      </c>
      <c r="AO17" s="22">
        <v>0.21497766779795299</v>
      </c>
      <c r="AP17" s="22">
        <v>0.12451484520869199</v>
      </c>
      <c r="AQ17" s="22">
        <v>0.19480345799100901</v>
      </c>
      <c r="AR17" s="22">
        <v>0.29195569954343598</v>
      </c>
      <c r="AS17" s="22"/>
      <c r="AT17" s="22">
        <v>0.12093477190881501</v>
      </c>
      <c r="AU17" s="22">
        <v>0.19586861740405501</v>
      </c>
      <c r="AV17" s="22"/>
      <c r="AW17" s="22">
        <v>0.15307921265001401</v>
      </c>
      <c r="AX17" s="22">
        <v>0.234999006381476</v>
      </c>
      <c r="AY17" s="22">
        <v>7.0996673701797103E-2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1051</v>
      </c>
      <c r="D7" s="10">
        <v>465</v>
      </c>
      <c r="E7" s="10">
        <v>583</v>
      </c>
      <c r="F7" s="10"/>
      <c r="G7" s="10">
        <v>93</v>
      </c>
      <c r="H7" s="10">
        <v>156</v>
      </c>
      <c r="I7" s="10">
        <v>137</v>
      </c>
      <c r="J7" s="10">
        <v>162</v>
      </c>
      <c r="K7" s="10">
        <v>223</v>
      </c>
      <c r="L7" s="10">
        <v>280</v>
      </c>
      <c r="M7" s="10"/>
      <c r="N7" s="10">
        <v>304</v>
      </c>
      <c r="O7" s="10">
        <v>310</v>
      </c>
      <c r="P7" s="10">
        <v>198</v>
      </c>
      <c r="Q7" s="10">
        <v>234</v>
      </c>
      <c r="R7" s="10"/>
      <c r="S7" s="10">
        <v>120</v>
      </c>
      <c r="T7" s="10">
        <v>149</v>
      </c>
      <c r="U7" s="10">
        <v>118</v>
      </c>
      <c r="V7" s="10">
        <v>91</v>
      </c>
      <c r="W7" s="10">
        <v>85</v>
      </c>
      <c r="X7" s="10">
        <v>91</v>
      </c>
      <c r="Y7" s="10">
        <v>97</v>
      </c>
      <c r="Z7" s="10">
        <v>43</v>
      </c>
      <c r="AA7" s="10">
        <v>116</v>
      </c>
      <c r="AB7" s="10">
        <v>62</v>
      </c>
      <c r="AC7" s="10">
        <v>46</v>
      </c>
      <c r="AD7" s="10">
        <v>33</v>
      </c>
      <c r="AE7" s="10"/>
      <c r="AF7" s="10">
        <v>450</v>
      </c>
      <c r="AG7" s="10">
        <v>411</v>
      </c>
      <c r="AH7" s="10">
        <v>125</v>
      </c>
      <c r="AI7" s="10"/>
      <c r="AJ7" s="10">
        <v>268</v>
      </c>
      <c r="AK7" s="10">
        <v>309</v>
      </c>
      <c r="AL7" s="10">
        <v>84</v>
      </c>
      <c r="AM7" s="10"/>
      <c r="AN7" s="10">
        <v>224</v>
      </c>
      <c r="AO7" s="10">
        <v>157</v>
      </c>
      <c r="AP7" s="10">
        <v>254</v>
      </c>
      <c r="AQ7" s="10">
        <v>106</v>
      </c>
      <c r="AR7" s="10">
        <v>17</v>
      </c>
      <c r="AS7" s="10"/>
      <c r="AT7" s="10">
        <v>963</v>
      </c>
      <c r="AU7" s="10">
        <v>85</v>
      </c>
      <c r="AV7" s="10"/>
      <c r="AW7" s="10">
        <v>471</v>
      </c>
      <c r="AX7" s="10">
        <v>125</v>
      </c>
      <c r="AY7" s="10">
        <v>455</v>
      </c>
    </row>
    <row r="8" spans="2:51" ht="30" customHeight="1">
      <c r="B8" s="11" t="s">
        <v>112</v>
      </c>
      <c r="C8" s="11">
        <v>1050</v>
      </c>
      <c r="D8" s="11">
        <v>481</v>
      </c>
      <c r="E8" s="11">
        <v>566</v>
      </c>
      <c r="F8" s="11"/>
      <c r="G8" s="11">
        <v>111</v>
      </c>
      <c r="H8" s="11">
        <v>192</v>
      </c>
      <c r="I8" s="11">
        <v>153</v>
      </c>
      <c r="J8" s="11">
        <v>157</v>
      </c>
      <c r="K8" s="11">
        <v>184</v>
      </c>
      <c r="L8" s="11">
        <v>254</v>
      </c>
      <c r="M8" s="11"/>
      <c r="N8" s="11">
        <v>282</v>
      </c>
      <c r="O8" s="11">
        <v>291</v>
      </c>
      <c r="P8" s="11">
        <v>228</v>
      </c>
      <c r="Q8" s="11">
        <v>245</v>
      </c>
      <c r="R8" s="11"/>
      <c r="S8" s="11">
        <v>145</v>
      </c>
      <c r="T8" s="11">
        <v>142</v>
      </c>
      <c r="U8" s="11">
        <v>105</v>
      </c>
      <c r="V8" s="11">
        <v>97</v>
      </c>
      <c r="W8" s="11">
        <v>80</v>
      </c>
      <c r="X8" s="11">
        <v>97</v>
      </c>
      <c r="Y8" s="11">
        <v>91</v>
      </c>
      <c r="Z8" s="11">
        <v>39</v>
      </c>
      <c r="AA8" s="11">
        <v>111</v>
      </c>
      <c r="AB8" s="11">
        <v>61</v>
      </c>
      <c r="AC8" s="11">
        <v>45</v>
      </c>
      <c r="AD8" s="11">
        <v>36</v>
      </c>
      <c r="AE8" s="11"/>
      <c r="AF8" s="11">
        <v>431</v>
      </c>
      <c r="AG8" s="11">
        <v>408</v>
      </c>
      <c r="AH8" s="11">
        <v>135</v>
      </c>
      <c r="AI8" s="11"/>
      <c r="AJ8" s="11">
        <v>257</v>
      </c>
      <c r="AK8" s="11">
        <v>322</v>
      </c>
      <c r="AL8" s="11">
        <v>82</v>
      </c>
      <c r="AM8" s="11"/>
      <c r="AN8" s="11">
        <v>226</v>
      </c>
      <c r="AO8" s="11">
        <v>165</v>
      </c>
      <c r="AP8" s="11">
        <v>255</v>
      </c>
      <c r="AQ8" s="11">
        <v>103</v>
      </c>
      <c r="AR8" s="11">
        <v>17</v>
      </c>
      <c r="AS8" s="11"/>
      <c r="AT8" s="11">
        <v>946</v>
      </c>
      <c r="AU8" s="11">
        <v>101</v>
      </c>
      <c r="AV8" s="11"/>
      <c r="AW8" s="11">
        <v>450</v>
      </c>
      <c r="AX8" s="11">
        <v>131</v>
      </c>
      <c r="AY8" s="11">
        <v>468</v>
      </c>
    </row>
    <row r="9" spans="2:51">
      <c r="B9" s="18" t="s">
        <v>133</v>
      </c>
      <c r="C9" s="17">
        <v>0.14704038923507501</v>
      </c>
      <c r="D9" s="17">
        <v>0.179346498101385</v>
      </c>
      <c r="E9" s="17">
        <v>0.120387943711482</v>
      </c>
      <c r="F9" s="17"/>
      <c r="G9" s="17">
        <v>0.13647083324724599</v>
      </c>
      <c r="H9" s="17">
        <v>0.16360416410973899</v>
      </c>
      <c r="I9" s="17">
        <v>0.13645075054783501</v>
      </c>
      <c r="J9" s="17">
        <v>0.15660050525626401</v>
      </c>
      <c r="K9" s="17">
        <v>0.18553134277460401</v>
      </c>
      <c r="L9" s="17">
        <v>0.11178319894027899</v>
      </c>
      <c r="M9" s="17"/>
      <c r="N9" s="17">
        <v>0.19009295476357699</v>
      </c>
      <c r="O9" s="17">
        <v>0.13991710816752101</v>
      </c>
      <c r="P9" s="17">
        <v>0.120458772641881</v>
      </c>
      <c r="Q9" s="17">
        <v>0.13328642198771201</v>
      </c>
      <c r="R9" s="17"/>
      <c r="S9" s="17">
        <v>0.14919679661246801</v>
      </c>
      <c r="T9" s="17">
        <v>0.14304262040332899</v>
      </c>
      <c r="U9" s="17">
        <v>0.140839367033226</v>
      </c>
      <c r="V9" s="17">
        <v>0.152153241735414</v>
      </c>
      <c r="W9" s="17">
        <v>0.123674607762407</v>
      </c>
      <c r="X9" s="17">
        <v>0.17062491703772301</v>
      </c>
      <c r="Y9" s="17">
        <v>0.177256609887709</v>
      </c>
      <c r="Z9" s="17">
        <v>9.4253310701368206E-2</v>
      </c>
      <c r="AA9" s="17">
        <v>0.15465499098095301</v>
      </c>
      <c r="AB9" s="17">
        <v>0.15581662612615399</v>
      </c>
      <c r="AC9" s="17">
        <v>7.4262015649414106E-2</v>
      </c>
      <c r="AD9" s="17">
        <v>0.179394061869454</v>
      </c>
      <c r="AE9" s="17"/>
      <c r="AF9" s="17">
        <v>0.116262648690464</v>
      </c>
      <c r="AG9" s="17">
        <v>0.19493075601266499</v>
      </c>
      <c r="AH9" s="17">
        <v>0.14317037568557101</v>
      </c>
      <c r="AI9" s="17"/>
      <c r="AJ9" s="17">
        <v>0.125271268604039</v>
      </c>
      <c r="AK9" s="17">
        <v>0.156528758555526</v>
      </c>
      <c r="AL9" s="17">
        <v>0.18786772537414201</v>
      </c>
      <c r="AM9" s="17"/>
      <c r="AN9" s="17">
        <v>0.122556390337726</v>
      </c>
      <c r="AO9" s="17">
        <v>0.13239964854151601</v>
      </c>
      <c r="AP9" s="17">
        <v>0.20615879744339599</v>
      </c>
      <c r="AQ9" s="17">
        <v>0.18690386936984801</v>
      </c>
      <c r="AR9" s="17">
        <v>0.18349211173094801</v>
      </c>
      <c r="AS9" s="17"/>
      <c r="AT9" s="17">
        <v>0.147182545030419</v>
      </c>
      <c r="AU9" s="17">
        <v>0.14999215209763</v>
      </c>
      <c r="AV9" s="17"/>
      <c r="AW9" s="17">
        <v>0.21285518469685699</v>
      </c>
      <c r="AX9" s="17">
        <v>0.10582791730041401</v>
      </c>
      <c r="AY9" s="17">
        <v>9.5280150887595796E-2</v>
      </c>
    </row>
    <row r="10" spans="2:51">
      <c r="B10" s="18" t="s">
        <v>134</v>
      </c>
      <c r="C10" s="17">
        <v>0.36085561807380401</v>
      </c>
      <c r="D10" s="17">
        <v>0.39840011121718399</v>
      </c>
      <c r="E10" s="17">
        <v>0.325714892985497</v>
      </c>
      <c r="F10" s="17"/>
      <c r="G10" s="17">
        <v>0.33728692408611699</v>
      </c>
      <c r="H10" s="17">
        <v>0.39148619755591801</v>
      </c>
      <c r="I10" s="17">
        <v>0.37186953794876099</v>
      </c>
      <c r="J10" s="17">
        <v>0.35663356843479999</v>
      </c>
      <c r="K10" s="17">
        <v>0.33052842984085501</v>
      </c>
      <c r="L10" s="17">
        <v>0.36592065818714598</v>
      </c>
      <c r="M10" s="17"/>
      <c r="N10" s="17">
        <v>0.390728922801723</v>
      </c>
      <c r="O10" s="17">
        <v>0.41475093995960699</v>
      </c>
      <c r="P10" s="17">
        <v>0.32647392633811201</v>
      </c>
      <c r="Q10" s="17">
        <v>0.28660970501734501</v>
      </c>
      <c r="R10" s="17"/>
      <c r="S10" s="17">
        <v>0.39371373619254502</v>
      </c>
      <c r="T10" s="17">
        <v>0.32512721387985999</v>
      </c>
      <c r="U10" s="17">
        <v>0.45466625737365202</v>
      </c>
      <c r="V10" s="17">
        <v>0.32719149061803099</v>
      </c>
      <c r="W10" s="17">
        <v>0.29936605725958498</v>
      </c>
      <c r="X10" s="17">
        <v>0.33546887393812602</v>
      </c>
      <c r="Y10" s="17">
        <v>0.419487805197229</v>
      </c>
      <c r="Z10" s="17">
        <v>0.32396140686895802</v>
      </c>
      <c r="AA10" s="17">
        <v>0.34518692483652602</v>
      </c>
      <c r="AB10" s="17">
        <v>0.37646415052461701</v>
      </c>
      <c r="AC10" s="17">
        <v>0.32561643463254503</v>
      </c>
      <c r="AD10" s="17">
        <v>0.34900733841339099</v>
      </c>
      <c r="AE10" s="17"/>
      <c r="AF10" s="17">
        <v>0.33533460326999998</v>
      </c>
      <c r="AG10" s="17">
        <v>0.39698575049136797</v>
      </c>
      <c r="AH10" s="17">
        <v>0.34026029161842403</v>
      </c>
      <c r="AI10" s="17"/>
      <c r="AJ10" s="17">
        <v>0.37313134946285897</v>
      </c>
      <c r="AK10" s="17">
        <v>0.38140977680617899</v>
      </c>
      <c r="AL10" s="17">
        <v>0.45332708168629499</v>
      </c>
      <c r="AM10" s="17"/>
      <c r="AN10" s="17">
        <v>0.28161371575194399</v>
      </c>
      <c r="AO10" s="17">
        <v>0.364725862025711</v>
      </c>
      <c r="AP10" s="17">
        <v>0.37341783295012299</v>
      </c>
      <c r="AQ10" s="17">
        <v>0.39733004504607999</v>
      </c>
      <c r="AR10" s="17">
        <v>0.44690408023142397</v>
      </c>
      <c r="AS10" s="17"/>
      <c r="AT10" s="17">
        <v>0.34682689610718598</v>
      </c>
      <c r="AU10" s="17">
        <v>0.49130538955005398</v>
      </c>
      <c r="AV10" s="17"/>
      <c r="AW10" s="17">
        <v>0.41003408840740901</v>
      </c>
      <c r="AX10" s="17">
        <v>0.44496292101252</v>
      </c>
      <c r="AY10" s="17">
        <v>0.29001013175819901</v>
      </c>
    </row>
    <row r="11" spans="2:51">
      <c r="B11" s="18" t="s">
        <v>135</v>
      </c>
      <c r="C11" s="17">
        <v>0.28493118111662502</v>
      </c>
      <c r="D11" s="17">
        <v>0.253279737241351</v>
      </c>
      <c r="E11" s="17">
        <v>0.31325018378897401</v>
      </c>
      <c r="F11" s="17"/>
      <c r="G11" s="17">
        <v>0.332335000405442</v>
      </c>
      <c r="H11" s="17">
        <v>0.27120954769738798</v>
      </c>
      <c r="I11" s="17">
        <v>0.25966877844191499</v>
      </c>
      <c r="J11" s="17">
        <v>0.24774060080645499</v>
      </c>
      <c r="K11" s="17">
        <v>0.25466605589666802</v>
      </c>
      <c r="L11" s="17">
        <v>0.334731832135721</v>
      </c>
      <c r="M11" s="17"/>
      <c r="N11" s="17">
        <v>0.23928287204040499</v>
      </c>
      <c r="O11" s="17">
        <v>0.24598091650581499</v>
      </c>
      <c r="P11" s="17">
        <v>0.353232734037836</v>
      </c>
      <c r="Q11" s="17">
        <v>0.32502405067924101</v>
      </c>
      <c r="R11" s="17"/>
      <c r="S11" s="17">
        <v>0.28860704772057799</v>
      </c>
      <c r="T11" s="17">
        <v>0.29683644711867802</v>
      </c>
      <c r="U11" s="17">
        <v>0.22006023342266801</v>
      </c>
      <c r="V11" s="17">
        <v>0.35516149164875399</v>
      </c>
      <c r="W11" s="17">
        <v>0.38645116375459698</v>
      </c>
      <c r="X11" s="17">
        <v>0.31630670566043501</v>
      </c>
      <c r="Y11" s="17">
        <v>0.19774982203220101</v>
      </c>
      <c r="Z11" s="17">
        <v>0.41706113389448002</v>
      </c>
      <c r="AA11" s="17">
        <v>0.25937008942152001</v>
      </c>
      <c r="AB11" s="17">
        <v>0.214907361759057</v>
      </c>
      <c r="AC11" s="17">
        <v>0.32164128384749902</v>
      </c>
      <c r="AD11" s="17">
        <v>0.140276690033318</v>
      </c>
      <c r="AE11" s="17"/>
      <c r="AF11" s="17">
        <v>0.31064424533644702</v>
      </c>
      <c r="AG11" s="17">
        <v>0.24180479049701201</v>
      </c>
      <c r="AH11" s="17">
        <v>0.29988360161014999</v>
      </c>
      <c r="AI11" s="17"/>
      <c r="AJ11" s="17">
        <v>0.30750924996009799</v>
      </c>
      <c r="AK11" s="17">
        <v>0.28436580782989601</v>
      </c>
      <c r="AL11" s="17">
        <v>0.187607286353006</v>
      </c>
      <c r="AM11" s="17"/>
      <c r="AN11" s="17">
        <v>0.34845984750537201</v>
      </c>
      <c r="AO11" s="17">
        <v>0.32004768693341001</v>
      </c>
      <c r="AP11" s="17">
        <v>0.251722293526629</v>
      </c>
      <c r="AQ11" s="17">
        <v>0.219596225122694</v>
      </c>
      <c r="AR11" s="17">
        <v>7.0709762911386406E-2</v>
      </c>
      <c r="AS11" s="17"/>
      <c r="AT11" s="17">
        <v>0.28867223807467701</v>
      </c>
      <c r="AU11" s="17">
        <v>0.24020244284328901</v>
      </c>
      <c r="AV11" s="17"/>
      <c r="AW11" s="17">
        <v>0.228303483634476</v>
      </c>
      <c r="AX11" s="17">
        <v>0.244026799946544</v>
      </c>
      <c r="AY11" s="17">
        <v>0.35084565365418202</v>
      </c>
    </row>
    <row r="12" spans="2:51">
      <c r="B12" s="18" t="s">
        <v>136</v>
      </c>
      <c r="C12" s="17">
        <v>0.102681808221883</v>
      </c>
      <c r="D12" s="17">
        <v>8.6940071181933004E-2</v>
      </c>
      <c r="E12" s="17">
        <v>0.116565415691988</v>
      </c>
      <c r="F12" s="17"/>
      <c r="G12" s="17">
        <v>0.14001111850148301</v>
      </c>
      <c r="H12" s="17">
        <v>8.4747476457841295E-2</v>
      </c>
      <c r="I12" s="17">
        <v>0.105960829354059</v>
      </c>
      <c r="J12" s="17">
        <v>9.4951277260882802E-2</v>
      </c>
      <c r="K12" s="17">
        <v>0.111380187794689</v>
      </c>
      <c r="L12" s="17">
        <v>9.6402307045079405E-2</v>
      </c>
      <c r="M12" s="17"/>
      <c r="N12" s="17">
        <v>8.8903092091578803E-2</v>
      </c>
      <c r="O12" s="17">
        <v>0.11720452449185199</v>
      </c>
      <c r="P12" s="17">
        <v>6.9202482772411394E-2</v>
      </c>
      <c r="Q12" s="17">
        <v>0.134131765720121</v>
      </c>
      <c r="R12" s="17"/>
      <c r="S12" s="17">
        <v>9.6913857269733603E-2</v>
      </c>
      <c r="T12" s="17">
        <v>0.12426862438278601</v>
      </c>
      <c r="U12" s="17">
        <v>7.9635229415756695E-2</v>
      </c>
      <c r="V12" s="17">
        <v>8.9789253588467399E-2</v>
      </c>
      <c r="W12" s="17">
        <v>0.13297238427529001</v>
      </c>
      <c r="X12" s="17">
        <v>9.7112930860582106E-2</v>
      </c>
      <c r="Y12" s="17">
        <v>0.107133655122492</v>
      </c>
      <c r="Z12" s="17">
        <v>2.4623288840820299E-2</v>
      </c>
      <c r="AA12" s="17">
        <v>0.12873552756027801</v>
      </c>
      <c r="AB12" s="17">
        <v>8.3919778728634903E-2</v>
      </c>
      <c r="AC12" s="17">
        <v>0.14051126498181701</v>
      </c>
      <c r="AD12" s="17">
        <v>6.7939779217048593E-2</v>
      </c>
      <c r="AE12" s="17"/>
      <c r="AF12" s="17">
        <v>0.130250364471235</v>
      </c>
      <c r="AG12" s="17">
        <v>6.91702672876265E-2</v>
      </c>
      <c r="AH12" s="17">
        <v>9.0072097654516597E-2</v>
      </c>
      <c r="AI12" s="17"/>
      <c r="AJ12" s="17">
        <v>9.8710506002931603E-2</v>
      </c>
      <c r="AK12" s="17">
        <v>0.10615410535207501</v>
      </c>
      <c r="AL12" s="17">
        <v>8.1486424776096397E-2</v>
      </c>
      <c r="AM12" s="17"/>
      <c r="AN12" s="17">
        <v>0.1196438968079</v>
      </c>
      <c r="AO12" s="17">
        <v>9.8934182011631594E-2</v>
      </c>
      <c r="AP12" s="17">
        <v>7.7388924834266307E-2</v>
      </c>
      <c r="AQ12" s="17">
        <v>0.108701136438301</v>
      </c>
      <c r="AR12" s="17">
        <v>0.115270757229146</v>
      </c>
      <c r="AS12" s="17"/>
      <c r="AT12" s="17">
        <v>0.107995237282764</v>
      </c>
      <c r="AU12" s="17">
        <v>5.6072559172874598E-2</v>
      </c>
      <c r="AV12" s="17"/>
      <c r="AW12" s="17">
        <v>6.9320349515719901E-2</v>
      </c>
      <c r="AX12" s="17">
        <v>0.122760419377329</v>
      </c>
      <c r="AY12" s="17">
        <v>0.12914634549551399</v>
      </c>
    </row>
    <row r="13" spans="2:51">
      <c r="B13" s="18" t="s">
        <v>137</v>
      </c>
      <c r="C13" s="17">
        <v>3.5709786702060702E-2</v>
      </c>
      <c r="D13" s="17">
        <v>3.7516203051858703E-2</v>
      </c>
      <c r="E13" s="17">
        <v>3.4360891253091802E-2</v>
      </c>
      <c r="F13" s="17"/>
      <c r="G13" s="17">
        <v>3.1685870698413901E-2</v>
      </c>
      <c r="H13" s="17">
        <v>1.81291080837124E-2</v>
      </c>
      <c r="I13" s="17">
        <v>4.8550796206124597E-2</v>
      </c>
      <c r="J13" s="17">
        <v>4.8483093556541103E-2</v>
      </c>
      <c r="K13" s="17">
        <v>2.22280391455024E-2</v>
      </c>
      <c r="L13" s="17">
        <v>4.4851345387222498E-2</v>
      </c>
      <c r="M13" s="17"/>
      <c r="N13" s="17">
        <v>4.1154504513755699E-2</v>
      </c>
      <c r="O13" s="17">
        <v>3.6018166350807901E-2</v>
      </c>
      <c r="P13" s="17">
        <v>2.1872976987779898E-2</v>
      </c>
      <c r="Q13" s="17">
        <v>3.9484983819642501E-2</v>
      </c>
      <c r="R13" s="17"/>
      <c r="S13" s="17">
        <v>8.0718828426798797E-3</v>
      </c>
      <c r="T13" s="17">
        <v>4.5617365800277199E-2</v>
      </c>
      <c r="U13" s="17">
        <v>3.3363677677901597E-2</v>
      </c>
      <c r="V13" s="17">
        <v>1.2857100103144999E-2</v>
      </c>
      <c r="W13" s="17">
        <v>1.0121965738517801E-2</v>
      </c>
      <c r="X13" s="17">
        <v>2.2858199781229899E-2</v>
      </c>
      <c r="Y13" s="17">
        <v>3.17374313155167E-2</v>
      </c>
      <c r="Z13" s="17">
        <v>4.4690623438323501E-2</v>
      </c>
      <c r="AA13" s="17">
        <v>7.2370992439297094E-2</v>
      </c>
      <c r="AB13" s="17">
        <v>6.1306790456729897E-2</v>
      </c>
      <c r="AC13" s="17">
        <v>4.28712428009171E-2</v>
      </c>
      <c r="AD13" s="17">
        <v>0.10436521098604599</v>
      </c>
      <c r="AE13" s="17"/>
      <c r="AF13" s="17">
        <v>4.9751434803706002E-2</v>
      </c>
      <c r="AG13" s="17">
        <v>2.6143218982813101E-2</v>
      </c>
      <c r="AH13" s="17">
        <v>1.5870616328926099E-2</v>
      </c>
      <c r="AI13" s="17"/>
      <c r="AJ13" s="17">
        <v>5.09499139355915E-2</v>
      </c>
      <c r="AK13" s="17">
        <v>2.2527210608255601E-2</v>
      </c>
      <c r="AL13" s="17">
        <v>2.5466545115695401E-2</v>
      </c>
      <c r="AM13" s="17"/>
      <c r="AN13" s="17">
        <v>3.75064473640715E-2</v>
      </c>
      <c r="AO13" s="17">
        <v>2.1900612010379201E-2</v>
      </c>
      <c r="AP13" s="17">
        <v>2.4806259094262002E-2</v>
      </c>
      <c r="AQ13" s="17">
        <v>5.2790425425761497E-2</v>
      </c>
      <c r="AR13" s="17">
        <v>0.115316659740368</v>
      </c>
      <c r="AS13" s="17"/>
      <c r="AT13" s="17">
        <v>3.5331731386126802E-2</v>
      </c>
      <c r="AU13" s="17">
        <v>4.0277779070424402E-2</v>
      </c>
      <c r="AV13" s="17"/>
      <c r="AW13" s="17">
        <v>3.2006878355521698E-2</v>
      </c>
      <c r="AX13" s="17">
        <v>5.1273435439653903E-2</v>
      </c>
      <c r="AY13" s="17">
        <v>3.4913796974378901E-2</v>
      </c>
    </row>
    <row r="14" spans="2:51">
      <c r="B14" s="18" t="s">
        <v>119</v>
      </c>
      <c r="C14" s="17">
        <v>6.8781216650552396E-2</v>
      </c>
      <c r="D14" s="17">
        <v>4.4517379206288898E-2</v>
      </c>
      <c r="E14" s="17">
        <v>8.9720672568967499E-2</v>
      </c>
      <c r="F14" s="17"/>
      <c r="G14" s="17">
        <v>2.2210253061299E-2</v>
      </c>
      <c r="H14" s="17">
        <v>7.0823506095401001E-2</v>
      </c>
      <c r="I14" s="17">
        <v>7.7499307501305001E-2</v>
      </c>
      <c r="J14" s="17">
        <v>9.5590954685057003E-2</v>
      </c>
      <c r="K14" s="17">
        <v>9.5665944547681694E-2</v>
      </c>
      <c r="L14" s="17">
        <v>4.6310658304551999E-2</v>
      </c>
      <c r="M14" s="17"/>
      <c r="N14" s="17">
        <v>4.98376537889604E-2</v>
      </c>
      <c r="O14" s="17">
        <v>4.6128344524396597E-2</v>
      </c>
      <c r="P14" s="17">
        <v>0.10875910722198</v>
      </c>
      <c r="Q14" s="17">
        <v>8.1463072775938505E-2</v>
      </c>
      <c r="R14" s="17"/>
      <c r="S14" s="17">
        <v>6.3496679361996003E-2</v>
      </c>
      <c r="T14" s="17">
        <v>6.51077284150689E-2</v>
      </c>
      <c r="U14" s="17">
        <v>7.1435235076795403E-2</v>
      </c>
      <c r="V14" s="17">
        <v>6.2847422306189393E-2</v>
      </c>
      <c r="W14" s="17">
        <v>4.7413821209602601E-2</v>
      </c>
      <c r="X14" s="17">
        <v>5.7628372721904797E-2</v>
      </c>
      <c r="Y14" s="17">
        <v>6.6634676444852006E-2</v>
      </c>
      <c r="Z14" s="17">
        <v>9.5410236256050496E-2</v>
      </c>
      <c r="AA14" s="17">
        <v>3.96814747614248E-2</v>
      </c>
      <c r="AB14" s="17">
        <v>0.10758529240480701</v>
      </c>
      <c r="AC14" s="17">
        <v>9.5097758087808001E-2</v>
      </c>
      <c r="AD14" s="17">
        <v>0.15901691948074101</v>
      </c>
      <c r="AE14" s="17"/>
      <c r="AF14" s="17">
        <v>5.7756703428148502E-2</v>
      </c>
      <c r="AG14" s="17">
        <v>7.0965216728515301E-2</v>
      </c>
      <c r="AH14" s="17">
        <v>0.11074301710241199</v>
      </c>
      <c r="AI14" s="17"/>
      <c r="AJ14" s="17">
        <v>4.4427712034481599E-2</v>
      </c>
      <c r="AK14" s="17">
        <v>4.9014340848069701E-2</v>
      </c>
      <c r="AL14" s="17">
        <v>6.4244936694764901E-2</v>
      </c>
      <c r="AM14" s="17"/>
      <c r="AN14" s="17">
        <v>9.0219702232986698E-2</v>
      </c>
      <c r="AO14" s="17">
        <v>6.1992008477351597E-2</v>
      </c>
      <c r="AP14" s="17">
        <v>6.6505892151323506E-2</v>
      </c>
      <c r="AQ14" s="17">
        <v>3.46782985973162E-2</v>
      </c>
      <c r="AR14" s="17">
        <v>6.8306628156727306E-2</v>
      </c>
      <c r="AS14" s="17"/>
      <c r="AT14" s="17">
        <v>7.3991352118825904E-2</v>
      </c>
      <c r="AU14" s="17">
        <v>2.21496772657288E-2</v>
      </c>
      <c r="AV14" s="17"/>
      <c r="AW14" s="17">
        <v>4.7480015390016297E-2</v>
      </c>
      <c r="AX14" s="17">
        <v>3.1148506923539699E-2</v>
      </c>
      <c r="AY14" s="17">
        <v>9.9803921230131307E-2</v>
      </c>
    </row>
    <row r="15" spans="2:51">
      <c r="B15" s="18" t="s">
        <v>138</v>
      </c>
      <c r="C15" s="21">
        <v>0.50789600730887896</v>
      </c>
      <c r="D15" s="21">
        <v>0.57774660931856903</v>
      </c>
      <c r="E15" s="21">
        <v>0.44610283669697798</v>
      </c>
      <c r="F15" s="21"/>
      <c r="G15" s="21">
        <v>0.47375775733336301</v>
      </c>
      <c r="H15" s="21">
        <v>0.55509036166565795</v>
      </c>
      <c r="I15" s="21">
        <v>0.50832028849659605</v>
      </c>
      <c r="J15" s="21">
        <v>0.513234073691064</v>
      </c>
      <c r="K15" s="21">
        <v>0.51605977261545899</v>
      </c>
      <c r="L15" s="21">
        <v>0.47770385712742502</v>
      </c>
      <c r="M15" s="21"/>
      <c r="N15" s="21">
        <v>0.58082187756530002</v>
      </c>
      <c r="O15" s="21">
        <v>0.554668048127128</v>
      </c>
      <c r="P15" s="21">
        <v>0.44693269897999299</v>
      </c>
      <c r="Q15" s="21">
        <v>0.41989612700505702</v>
      </c>
      <c r="R15" s="21"/>
      <c r="S15" s="21">
        <v>0.542910532805012</v>
      </c>
      <c r="T15" s="21">
        <v>0.46816983428318998</v>
      </c>
      <c r="U15" s="21">
        <v>0.59550562440687804</v>
      </c>
      <c r="V15" s="21">
        <v>0.47934473235344499</v>
      </c>
      <c r="W15" s="21">
        <v>0.423040665021993</v>
      </c>
      <c r="X15" s="21">
        <v>0.50609379097584795</v>
      </c>
      <c r="Y15" s="21">
        <v>0.59674441508493803</v>
      </c>
      <c r="Z15" s="21">
        <v>0.41821471757032602</v>
      </c>
      <c r="AA15" s="21">
        <v>0.499841915817479</v>
      </c>
      <c r="AB15" s="21">
        <v>0.532280776650771</v>
      </c>
      <c r="AC15" s="21">
        <v>0.39987845028195901</v>
      </c>
      <c r="AD15" s="21">
        <v>0.52840140028284599</v>
      </c>
      <c r="AE15" s="21"/>
      <c r="AF15" s="21">
        <v>0.45159725196046402</v>
      </c>
      <c r="AG15" s="21">
        <v>0.59191650650403305</v>
      </c>
      <c r="AH15" s="21">
        <v>0.48343066730399498</v>
      </c>
      <c r="AI15" s="21"/>
      <c r="AJ15" s="21">
        <v>0.49840261806689801</v>
      </c>
      <c r="AK15" s="21">
        <v>0.537938535361704</v>
      </c>
      <c r="AL15" s="21">
        <v>0.64119480706043697</v>
      </c>
      <c r="AM15" s="21"/>
      <c r="AN15" s="21">
        <v>0.40417010608967002</v>
      </c>
      <c r="AO15" s="21">
        <v>0.49712551056722698</v>
      </c>
      <c r="AP15" s="21">
        <v>0.57957663039352003</v>
      </c>
      <c r="AQ15" s="21">
        <v>0.58423391441592698</v>
      </c>
      <c r="AR15" s="21">
        <v>0.63039619196237195</v>
      </c>
      <c r="AS15" s="21"/>
      <c r="AT15" s="21">
        <v>0.49400944113760498</v>
      </c>
      <c r="AU15" s="21">
        <v>0.64129754164768304</v>
      </c>
      <c r="AV15" s="21"/>
      <c r="AW15" s="21">
        <v>0.62288927310426601</v>
      </c>
      <c r="AX15" s="21">
        <v>0.55079083831293296</v>
      </c>
      <c r="AY15" s="21">
        <v>0.38529028264579401</v>
      </c>
    </row>
    <row r="16" spans="2:51">
      <c r="B16" s="18" t="s">
        <v>139</v>
      </c>
      <c r="C16" s="21">
        <v>0.13839159492394401</v>
      </c>
      <c r="D16" s="21">
        <v>0.12445627423379201</v>
      </c>
      <c r="E16" s="21">
        <v>0.15092630694508</v>
      </c>
      <c r="F16" s="21"/>
      <c r="G16" s="21">
        <v>0.17169698919989701</v>
      </c>
      <c r="H16" s="21">
        <v>0.102876584541554</v>
      </c>
      <c r="I16" s="21">
        <v>0.154511625560184</v>
      </c>
      <c r="J16" s="21">
        <v>0.143434370817424</v>
      </c>
      <c r="K16" s="21">
        <v>0.133608226940191</v>
      </c>
      <c r="L16" s="21">
        <v>0.14125365243230201</v>
      </c>
      <c r="M16" s="21"/>
      <c r="N16" s="21">
        <v>0.130057596605334</v>
      </c>
      <c r="O16" s="21">
        <v>0.15322269084265999</v>
      </c>
      <c r="P16" s="21">
        <v>9.1075459760191296E-2</v>
      </c>
      <c r="Q16" s="21">
        <v>0.173616749539763</v>
      </c>
      <c r="R16" s="21"/>
      <c r="S16" s="21">
        <v>0.104985740112413</v>
      </c>
      <c r="T16" s="21">
        <v>0.169885990183063</v>
      </c>
      <c r="U16" s="21">
        <v>0.11299890709365799</v>
      </c>
      <c r="V16" s="21">
        <v>0.102646353691612</v>
      </c>
      <c r="W16" s="21">
        <v>0.14309435001380799</v>
      </c>
      <c r="X16" s="21">
        <v>0.119971130641812</v>
      </c>
      <c r="Y16" s="21">
        <v>0.13887108643800899</v>
      </c>
      <c r="Z16" s="21">
        <v>6.9313912279143797E-2</v>
      </c>
      <c r="AA16" s="21">
        <v>0.20110651999957599</v>
      </c>
      <c r="AB16" s="21">
        <v>0.145226569185365</v>
      </c>
      <c r="AC16" s="21">
        <v>0.18338250778273399</v>
      </c>
      <c r="AD16" s="21">
        <v>0.172304990203095</v>
      </c>
      <c r="AE16" s="21"/>
      <c r="AF16" s="21">
        <v>0.180001799274941</v>
      </c>
      <c r="AG16" s="21">
        <v>9.5313486270439701E-2</v>
      </c>
      <c r="AH16" s="21">
        <v>0.105942713983443</v>
      </c>
      <c r="AI16" s="21"/>
      <c r="AJ16" s="21">
        <v>0.149660419938523</v>
      </c>
      <c r="AK16" s="21">
        <v>0.12868131596033</v>
      </c>
      <c r="AL16" s="21">
        <v>0.106952969891792</v>
      </c>
      <c r="AM16" s="21"/>
      <c r="AN16" s="21">
        <v>0.15715034417197199</v>
      </c>
      <c r="AO16" s="21">
        <v>0.120834794022011</v>
      </c>
      <c r="AP16" s="21">
        <v>0.102195183928528</v>
      </c>
      <c r="AQ16" s="21">
        <v>0.16149156186406299</v>
      </c>
      <c r="AR16" s="21">
        <v>0.23058741696951399</v>
      </c>
      <c r="AS16" s="21"/>
      <c r="AT16" s="21">
        <v>0.143326968668891</v>
      </c>
      <c r="AU16" s="21">
        <v>9.6350338243299097E-2</v>
      </c>
      <c r="AV16" s="21"/>
      <c r="AW16" s="21">
        <v>0.101327227871242</v>
      </c>
      <c r="AX16" s="21">
        <v>0.174033854816983</v>
      </c>
      <c r="AY16" s="21">
        <v>0.16406014246989301</v>
      </c>
    </row>
    <row r="17" spans="2:51">
      <c r="B17" s="18" t="s">
        <v>140</v>
      </c>
      <c r="C17" s="22">
        <v>0.36950441238493498</v>
      </c>
      <c r="D17" s="22">
        <v>0.45329033508477701</v>
      </c>
      <c r="E17" s="22">
        <v>0.29517652975189801</v>
      </c>
      <c r="F17" s="22"/>
      <c r="G17" s="22">
        <v>0.302060768133466</v>
      </c>
      <c r="H17" s="22">
        <v>0.45221377712410399</v>
      </c>
      <c r="I17" s="22">
        <v>0.353808662936412</v>
      </c>
      <c r="J17" s="22">
        <v>0.36979970287364</v>
      </c>
      <c r="K17" s="22">
        <v>0.38245154567526801</v>
      </c>
      <c r="L17" s="22">
        <v>0.33645020469512299</v>
      </c>
      <c r="M17" s="22"/>
      <c r="N17" s="22">
        <v>0.45076428095996601</v>
      </c>
      <c r="O17" s="22">
        <v>0.40144535728446801</v>
      </c>
      <c r="P17" s="22">
        <v>0.355857239219801</v>
      </c>
      <c r="Q17" s="22">
        <v>0.24627937746529399</v>
      </c>
      <c r="R17" s="22"/>
      <c r="S17" s="22">
        <v>0.43792479269259899</v>
      </c>
      <c r="T17" s="22">
        <v>0.29828384410012598</v>
      </c>
      <c r="U17" s="22">
        <v>0.48250671731321998</v>
      </c>
      <c r="V17" s="22">
        <v>0.37669837866183198</v>
      </c>
      <c r="W17" s="22">
        <v>0.27994631500818501</v>
      </c>
      <c r="X17" s="22">
        <v>0.38612266033403603</v>
      </c>
      <c r="Y17" s="22">
        <v>0.45787332864692898</v>
      </c>
      <c r="Z17" s="22">
        <v>0.348900805291182</v>
      </c>
      <c r="AA17" s="22">
        <v>0.29873539581790398</v>
      </c>
      <c r="AB17" s="22">
        <v>0.38705420746540597</v>
      </c>
      <c r="AC17" s="22">
        <v>0.21649594249922499</v>
      </c>
      <c r="AD17" s="22">
        <v>0.35609641007975101</v>
      </c>
      <c r="AE17" s="22"/>
      <c r="AF17" s="22">
        <v>0.27159545268552299</v>
      </c>
      <c r="AG17" s="22">
        <v>0.49660302023359298</v>
      </c>
      <c r="AH17" s="22">
        <v>0.37748795332055302</v>
      </c>
      <c r="AI17" s="22"/>
      <c r="AJ17" s="22">
        <v>0.34874219812837498</v>
      </c>
      <c r="AK17" s="22">
        <v>0.409257219401374</v>
      </c>
      <c r="AL17" s="22">
        <v>0.53424183716864504</v>
      </c>
      <c r="AM17" s="22"/>
      <c r="AN17" s="22">
        <v>0.24701976191769801</v>
      </c>
      <c r="AO17" s="22">
        <v>0.37629071654521701</v>
      </c>
      <c r="AP17" s="22">
        <v>0.47738144646499098</v>
      </c>
      <c r="AQ17" s="22">
        <v>0.42274235255186499</v>
      </c>
      <c r="AR17" s="22">
        <v>0.399808774992858</v>
      </c>
      <c r="AS17" s="22"/>
      <c r="AT17" s="22">
        <v>0.35068247246871398</v>
      </c>
      <c r="AU17" s="22">
        <v>0.54494720340438396</v>
      </c>
      <c r="AV17" s="22"/>
      <c r="AW17" s="22">
        <v>0.52156204523302496</v>
      </c>
      <c r="AX17" s="22">
        <v>0.37675698349594999</v>
      </c>
      <c r="AY17" s="22">
        <v>0.22123014017590201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1051</v>
      </c>
      <c r="D7" s="10">
        <v>465</v>
      </c>
      <c r="E7" s="10">
        <v>583</v>
      </c>
      <c r="F7" s="10"/>
      <c r="G7" s="10">
        <v>93</v>
      </c>
      <c r="H7" s="10">
        <v>156</v>
      </c>
      <c r="I7" s="10">
        <v>137</v>
      </c>
      <c r="J7" s="10">
        <v>162</v>
      </c>
      <c r="K7" s="10">
        <v>223</v>
      </c>
      <c r="L7" s="10">
        <v>280</v>
      </c>
      <c r="M7" s="10"/>
      <c r="N7" s="10">
        <v>304</v>
      </c>
      <c r="O7" s="10">
        <v>310</v>
      </c>
      <c r="P7" s="10">
        <v>198</v>
      </c>
      <c r="Q7" s="10">
        <v>234</v>
      </c>
      <c r="R7" s="10"/>
      <c r="S7" s="10">
        <v>120</v>
      </c>
      <c r="T7" s="10">
        <v>149</v>
      </c>
      <c r="U7" s="10">
        <v>118</v>
      </c>
      <c r="V7" s="10">
        <v>91</v>
      </c>
      <c r="W7" s="10">
        <v>85</v>
      </c>
      <c r="X7" s="10">
        <v>91</v>
      </c>
      <c r="Y7" s="10">
        <v>97</v>
      </c>
      <c r="Z7" s="10">
        <v>43</v>
      </c>
      <c r="AA7" s="10">
        <v>116</v>
      </c>
      <c r="AB7" s="10">
        <v>62</v>
      </c>
      <c r="AC7" s="10">
        <v>46</v>
      </c>
      <c r="AD7" s="10">
        <v>33</v>
      </c>
      <c r="AE7" s="10"/>
      <c r="AF7" s="10">
        <v>450</v>
      </c>
      <c r="AG7" s="10">
        <v>411</v>
      </c>
      <c r="AH7" s="10">
        <v>125</v>
      </c>
      <c r="AI7" s="10"/>
      <c r="AJ7" s="10">
        <v>268</v>
      </c>
      <c r="AK7" s="10">
        <v>309</v>
      </c>
      <c r="AL7" s="10">
        <v>84</v>
      </c>
      <c r="AM7" s="10"/>
      <c r="AN7" s="10">
        <v>224</v>
      </c>
      <c r="AO7" s="10">
        <v>157</v>
      </c>
      <c r="AP7" s="10">
        <v>254</v>
      </c>
      <c r="AQ7" s="10">
        <v>106</v>
      </c>
      <c r="AR7" s="10">
        <v>17</v>
      </c>
      <c r="AS7" s="10"/>
      <c r="AT7" s="10">
        <v>963</v>
      </c>
      <c r="AU7" s="10">
        <v>85</v>
      </c>
      <c r="AV7" s="10"/>
      <c r="AW7" s="10">
        <v>471</v>
      </c>
      <c r="AX7" s="10">
        <v>125</v>
      </c>
      <c r="AY7" s="10">
        <v>455</v>
      </c>
    </row>
    <row r="8" spans="2:51" ht="30" customHeight="1">
      <c r="B8" s="11" t="s">
        <v>112</v>
      </c>
      <c r="C8" s="11">
        <v>1050</v>
      </c>
      <c r="D8" s="11">
        <v>481</v>
      </c>
      <c r="E8" s="11">
        <v>566</v>
      </c>
      <c r="F8" s="11"/>
      <c r="G8" s="11">
        <v>111</v>
      </c>
      <c r="H8" s="11">
        <v>192</v>
      </c>
      <c r="I8" s="11">
        <v>153</v>
      </c>
      <c r="J8" s="11">
        <v>157</v>
      </c>
      <c r="K8" s="11">
        <v>184</v>
      </c>
      <c r="L8" s="11">
        <v>254</v>
      </c>
      <c r="M8" s="11"/>
      <c r="N8" s="11">
        <v>282</v>
      </c>
      <c r="O8" s="11">
        <v>291</v>
      </c>
      <c r="P8" s="11">
        <v>228</v>
      </c>
      <c r="Q8" s="11">
        <v>245</v>
      </c>
      <c r="R8" s="11"/>
      <c r="S8" s="11">
        <v>145</v>
      </c>
      <c r="T8" s="11">
        <v>142</v>
      </c>
      <c r="U8" s="11">
        <v>105</v>
      </c>
      <c r="V8" s="11">
        <v>97</v>
      </c>
      <c r="W8" s="11">
        <v>80</v>
      </c>
      <c r="X8" s="11">
        <v>97</v>
      </c>
      <c r="Y8" s="11">
        <v>91</v>
      </c>
      <c r="Z8" s="11">
        <v>39</v>
      </c>
      <c r="AA8" s="11">
        <v>111</v>
      </c>
      <c r="AB8" s="11">
        <v>61</v>
      </c>
      <c r="AC8" s="11">
        <v>45</v>
      </c>
      <c r="AD8" s="11">
        <v>36</v>
      </c>
      <c r="AE8" s="11"/>
      <c r="AF8" s="11">
        <v>431</v>
      </c>
      <c r="AG8" s="11">
        <v>408</v>
      </c>
      <c r="AH8" s="11">
        <v>135</v>
      </c>
      <c r="AI8" s="11"/>
      <c r="AJ8" s="11">
        <v>257</v>
      </c>
      <c r="AK8" s="11">
        <v>322</v>
      </c>
      <c r="AL8" s="11">
        <v>82</v>
      </c>
      <c r="AM8" s="11"/>
      <c r="AN8" s="11">
        <v>226</v>
      </c>
      <c r="AO8" s="11">
        <v>165</v>
      </c>
      <c r="AP8" s="11">
        <v>255</v>
      </c>
      <c r="AQ8" s="11">
        <v>103</v>
      </c>
      <c r="AR8" s="11">
        <v>17</v>
      </c>
      <c r="AS8" s="11"/>
      <c r="AT8" s="11">
        <v>946</v>
      </c>
      <c r="AU8" s="11">
        <v>101</v>
      </c>
      <c r="AV8" s="11"/>
      <c r="AW8" s="11">
        <v>450</v>
      </c>
      <c r="AX8" s="11">
        <v>131</v>
      </c>
      <c r="AY8" s="11">
        <v>468</v>
      </c>
    </row>
    <row r="9" spans="2:51">
      <c r="B9" s="18" t="s">
        <v>133</v>
      </c>
      <c r="C9" s="17">
        <v>0.13949022085000001</v>
      </c>
      <c r="D9" s="17">
        <v>0.15709569173645799</v>
      </c>
      <c r="E9" s="17">
        <v>0.123681953090024</v>
      </c>
      <c r="F9" s="17"/>
      <c r="G9" s="17">
        <v>0.10385382196293901</v>
      </c>
      <c r="H9" s="17">
        <v>0.17491550437353701</v>
      </c>
      <c r="I9" s="17">
        <v>9.7583809094744303E-2</v>
      </c>
      <c r="J9" s="17">
        <v>0.13153850861060001</v>
      </c>
      <c r="K9" s="17">
        <v>0.174743241429796</v>
      </c>
      <c r="L9" s="17">
        <v>0.133054603999023</v>
      </c>
      <c r="M9" s="17"/>
      <c r="N9" s="17">
        <v>0.15095223585669501</v>
      </c>
      <c r="O9" s="17">
        <v>0.130850007551121</v>
      </c>
      <c r="P9" s="17">
        <v>0.13540234956188399</v>
      </c>
      <c r="Q9" s="17">
        <v>0.14278189642497999</v>
      </c>
      <c r="R9" s="17"/>
      <c r="S9" s="17">
        <v>0.16279881887359901</v>
      </c>
      <c r="T9" s="17">
        <v>0.127181714251862</v>
      </c>
      <c r="U9" s="17">
        <v>0.159470040380187</v>
      </c>
      <c r="V9" s="17">
        <v>0.152428192102849</v>
      </c>
      <c r="W9" s="17">
        <v>0.11550928826467</v>
      </c>
      <c r="X9" s="17">
        <v>0.120129664713155</v>
      </c>
      <c r="Y9" s="17">
        <v>0.145344152164815</v>
      </c>
      <c r="Z9" s="17">
        <v>0.109810369800296</v>
      </c>
      <c r="AA9" s="17">
        <v>0.16441157731966899</v>
      </c>
      <c r="AB9" s="17">
        <v>0.136047033757069</v>
      </c>
      <c r="AC9" s="17">
        <v>0.121110983643754</v>
      </c>
      <c r="AD9" s="17">
        <v>7.5226573401253202E-2</v>
      </c>
      <c r="AE9" s="17"/>
      <c r="AF9" s="17">
        <v>0.10962861883601401</v>
      </c>
      <c r="AG9" s="17">
        <v>0.17405034031435199</v>
      </c>
      <c r="AH9" s="17">
        <v>0.157702290392951</v>
      </c>
      <c r="AI9" s="17"/>
      <c r="AJ9" s="17">
        <v>0.15094923480894001</v>
      </c>
      <c r="AK9" s="17">
        <v>0.13281227237674101</v>
      </c>
      <c r="AL9" s="17">
        <v>0.16812153079686701</v>
      </c>
      <c r="AM9" s="17"/>
      <c r="AN9" s="17">
        <v>0.12646897167842799</v>
      </c>
      <c r="AO9" s="17">
        <v>0.13652650825844001</v>
      </c>
      <c r="AP9" s="17">
        <v>0.17511752903825201</v>
      </c>
      <c r="AQ9" s="17">
        <v>0.23497808677346499</v>
      </c>
      <c r="AR9" s="17">
        <v>0.101513901211533</v>
      </c>
      <c r="AS9" s="17"/>
      <c r="AT9" s="17">
        <v>0.135588499078934</v>
      </c>
      <c r="AU9" s="17">
        <v>0.17996906356620301</v>
      </c>
      <c r="AV9" s="17"/>
      <c r="AW9" s="17">
        <v>0.182237652864953</v>
      </c>
      <c r="AX9" s="17">
        <v>0.164626842861022</v>
      </c>
      <c r="AY9" s="17">
        <v>9.1339772454187104E-2</v>
      </c>
    </row>
    <row r="10" spans="2:51">
      <c r="B10" s="18" t="s">
        <v>134</v>
      </c>
      <c r="C10" s="17">
        <v>0.35244955218643098</v>
      </c>
      <c r="D10" s="17">
        <v>0.42419158962107301</v>
      </c>
      <c r="E10" s="17">
        <v>0.293395895923317</v>
      </c>
      <c r="F10" s="17"/>
      <c r="G10" s="17">
        <v>0.30837536594739401</v>
      </c>
      <c r="H10" s="17">
        <v>0.37155755424181602</v>
      </c>
      <c r="I10" s="17">
        <v>0.39412413094556897</v>
      </c>
      <c r="J10" s="17">
        <v>0.36832305989677799</v>
      </c>
      <c r="K10" s="17">
        <v>0.340336993155201</v>
      </c>
      <c r="L10" s="17">
        <v>0.33104776471834801</v>
      </c>
      <c r="M10" s="17"/>
      <c r="N10" s="17">
        <v>0.396106790502602</v>
      </c>
      <c r="O10" s="17">
        <v>0.38799793032276297</v>
      </c>
      <c r="P10" s="17">
        <v>0.29967090828138598</v>
      </c>
      <c r="Q10" s="17">
        <v>0.30558115596816399</v>
      </c>
      <c r="R10" s="17"/>
      <c r="S10" s="17">
        <v>0.38230213539024399</v>
      </c>
      <c r="T10" s="17">
        <v>0.32086690346463398</v>
      </c>
      <c r="U10" s="17">
        <v>0.31826165375679599</v>
      </c>
      <c r="V10" s="17">
        <v>0.34768584342068098</v>
      </c>
      <c r="W10" s="17">
        <v>0.351274035233895</v>
      </c>
      <c r="X10" s="17">
        <v>0.36991983429272801</v>
      </c>
      <c r="Y10" s="17">
        <v>0.37182776896153802</v>
      </c>
      <c r="Z10" s="17">
        <v>0.301699071384609</v>
      </c>
      <c r="AA10" s="17">
        <v>0.35393327169066402</v>
      </c>
      <c r="AB10" s="17">
        <v>0.369827260163411</v>
      </c>
      <c r="AC10" s="17">
        <v>0.351900622315374</v>
      </c>
      <c r="AD10" s="17">
        <v>0.39663588471243899</v>
      </c>
      <c r="AE10" s="17"/>
      <c r="AF10" s="17">
        <v>0.332032938129317</v>
      </c>
      <c r="AG10" s="17">
        <v>0.39712637955278901</v>
      </c>
      <c r="AH10" s="17">
        <v>0.32185289818694401</v>
      </c>
      <c r="AI10" s="17"/>
      <c r="AJ10" s="17">
        <v>0.31874211868501601</v>
      </c>
      <c r="AK10" s="17">
        <v>0.39457210980351098</v>
      </c>
      <c r="AL10" s="17">
        <v>0.41076037881557398</v>
      </c>
      <c r="AM10" s="17"/>
      <c r="AN10" s="17">
        <v>0.24216229973841</v>
      </c>
      <c r="AO10" s="17">
        <v>0.40708987112043399</v>
      </c>
      <c r="AP10" s="17">
        <v>0.36222623941154403</v>
      </c>
      <c r="AQ10" s="17">
        <v>0.38309622136365901</v>
      </c>
      <c r="AR10" s="17">
        <v>0.54368671610860198</v>
      </c>
      <c r="AS10" s="17"/>
      <c r="AT10" s="17">
        <v>0.339039614087083</v>
      </c>
      <c r="AU10" s="17">
        <v>0.47050422039913797</v>
      </c>
      <c r="AV10" s="17"/>
      <c r="AW10" s="17">
        <v>0.42001521720822799</v>
      </c>
      <c r="AX10" s="17">
        <v>0.36650954726236401</v>
      </c>
      <c r="AY10" s="17">
        <v>0.28353088131860998</v>
      </c>
    </row>
    <row r="11" spans="2:51">
      <c r="B11" s="18" t="s">
        <v>135</v>
      </c>
      <c r="C11" s="17">
        <v>0.25351515833011701</v>
      </c>
      <c r="D11" s="17">
        <v>0.22089565662595101</v>
      </c>
      <c r="E11" s="17">
        <v>0.27893919846113802</v>
      </c>
      <c r="F11" s="17"/>
      <c r="G11" s="17">
        <v>0.31847127910950501</v>
      </c>
      <c r="H11" s="17">
        <v>0.206411568430514</v>
      </c>
      <c r="I11" s="17">
        <v>0.28080790582874898</v>
      </c>
      <c r="J11" s="17">
        <v>0.22376718712607799</v>
      </c>
      <c r="K11" s="17">
        <v>0.20791394740736099</v>
      </c>
      <c r="L11" s="17">
        <v>0.29558134157597199</v>
      </c>
      <c r="M11" s="17"/>
      <c r="N11" s="17">
        <v>0.236159299047521</v>
      </c>
      <c r="O11" s="17">
        <v>0.25975428088585201</v>
      </c>
      <c r="P11" s="17">
        <v>0.25566163013374199</v>
      </c>
      <c r="Q11" s="17">
        <v>0.265183262359664</v>
      </c>
      <c r="R11" s="17"/>
      <c r="S11" s="17">
        <v>0.24063501343644</v>
      </c>
      <c r="T11" s="17">
        <v>0.31182743790112799</v>
      </c>
      <c r="U11" s="17">
        <v>0.24407908354872701</v>
      </c>
      <c r="V11" s="17">
        <v>0.239099252493155</v>
      </c>
      <c r="W11" s="17">
        <v>0.28017552836299597</v>
      </c>
      <c r="X11" s="17">
        <v>0.273373793584678</v>
      </c>
      <c r="Y11" s="17">
        <v>0.22235350625623601</v>
      </c>
      <c r="Z11" s="17">
        <v>0.29491263243898103</v>
      </c>
      <c r="AA11" s="17">
        <v>0.20475819486013799</v>
      </c>
      <c r="AB11" s="17">
        <v>0.230253885336547</v>
      </c>
      <c r="AC11" s="17">
        <v>0.33995257801583401</v>
      </c>
      <c r="AD11" s="17">
        <v>0.14516924243347401</v>
      </c>
      <c r="AE11" s="17"/>
      <c r="AF11" s="17">
        <v>0.28324391501505602</v>
      </c>
      <c r="AG11" s="17">
        <v>0.20156566083056501</v>
      </c>
      <c r="AH11" s="17">
        <v>0.26411622719878097</v>
      </c>
      <c r="AI11" s="17"/>
      <c r="AJ11" s="17">
        <v>0.26880299528354001</v>
      </c>
      <c r="AK11" s="17">
        <v>0.257756030496119</v>
      </c>
      <c r="AL11" s="17">
        <v>0.21474688166334399</v>
      </c>
      <c r="AM11" s="17"/>
      <c r="AN11" s="17">
        <v>0.33144836469482197</v>
      </c>
      <c r="AO11" s="17">
        <v>0.230656397063778</v>
      </c>
      <c r="AP11" s="17">
        <v>0.21543423759248301</v>
      </c>
      <c r="AQ11" s="17">
        <v>0.26877449037857898</v>
      </c>
      <c r="AR11" s="17">
        <v>0.23039681458436401</v>
      </c>
      <c r="AS11" s="17"/>
      <c r="AT11" s="17">
        <v>0.257679247324057</v>
      </c>
      <c r="AU11" s="17">
        <v>0.21029812548777799</v>
      </c>
      <c r="AV11" s="17"/>
      <c r="AW11" s="17">
        <v>0.199230259852965</v>
      </c>
      <c r="AX11" s="17">
        <v>0.25192277038924499</v>
      </c>
      <c r="AY11" s="17">
        <v>0.30617031847955101</v>
      </c>
    </row>
    <row r="12" spans="2:51">
      <c r="B12" s="18" t="s">
        <v>136</v>
      </c>
      <c r="C12" s="17">
        <v>0.14426707896167401</v>
      </c>
      <c r="D12" s="17">
        <v>0.10737233859103899</v>
      </c>
      <c r="E12" s="17">
        <v>0.17631099181930199</v>
      </c>
      <c r="F12" s="17"/>
      <c r="G12" s="17">
        <v>0.171308416869627</v>
      </c>
      <c r="H12" s="17">
        <v>0.141043940266218</v>
      </c>
      <c r="I12" s="17">
        <v>0.118024084833922</v>
      </c>
      <c r="J12" s="17">
        <v>0.146933405716278</v>
      </c>
      <c r="K12" s="17">
        <v>0.161189959625614</v>
      </c>
      <c r="L12" s="17">
        <v>0.136842624197162</v>
      </c>
      <c r="M12" s="17"/>
      <c r="N12" s="17">
        <v>0.12930164480196699</v>
      </c>
      <c r="O12" s="17">
        <v>0.140716632799156</v>
      </c>
      <c r="P12" s="17">
        <v>0.15462996777513199</v>
      </c>
      <c r="Q12" s="17">
        <v>0.15418123689440499</v>
      </c>
      <c r="R12" s="17"/>
      <c r="S12" s="17">
        <v>0.141576265579199</v>
      </c>
      <c r="T12" s="17">
        <v>0.105285279349158</v>
      </c>
      <c r="U12" s="17">
        <v>0.18054534771074901</v>
      </c>
      <c r="V12" s="17">
        <v>0.18609790574062299</v>
      </c>
      <c r="W12" s="17">
        <v>0.148171550859034</v>
      </c>
      <c r="X12" s="17">
        <v>0.13262457369115599</v>
      </c>
      <c r="Y12" s="17">
        <v>0.129186258713399</v>
      </c>
      <c r="Z12" s="17">
        <v>0.15347706668173999</v>
      </c>
      <c r="AA12" s="17">
        <v>0.19624281409392499</v>
      </c>
      <c r="AB12" s="17">
        <v>0.13912604161252601</v>
      </c>
      <c r="AC12" s="17">
        <v>7.5212132557931993E-2</v>
      </c>
      <c r="AD12" s="17">
        <v>7.4795246994751804E-2</v>
      </c>
      <c r="AE12" s="17"/>
      <c r="AF12" s="17">
        <v>0.16750923476716301</v>
      </c>
      <c r="AG12" s="17">
        <v>0.13646784191819</v>
      </c>
      <c r="AH12" s="17">
        <v>8.2327224103581703E-2</v>
      </c>
      <c r="AI12" s="17"/>
      <c r="AJ12" s="17">
        <v>0.17672981594739101</v>
      </c>
      <c r="AK12" s="17">
        <v>0.14424065840590899</v>
      </c>
      <c r="AL12" s="17">
        <v>8.6965966460677696E-2</v>
      </c>
      <c r="AM12" s="17"/>
      <c r="AN12" s="17">
        <v>0.16257458172099001</v>
      </c>
      <c r="AO12" s="17">
        <v>0.12373536535643601</v>
      </c>
      <c r="AP12" s="17">
        <v>0.15499579269616401</v>
      </c>
      <c r="AQ12" s="17">
        <v>5.3220465493207102E-2</v>
      </c>
      <c r="AR12" s="17">
        <v>5.6095939938773598E-2</v>
      </c>
      <c r="AS12" s="17"/>
      <c r="AT12" s="17">
        <v>0.149801651833119</v>
      </c>
      <c r="AU12" s="17">
        <v>9.6803684940987594E-2</v>
      </c>
      <c r="AV12" s="17"/>
      <c r="AW12" s="17">
        <v>0.119536263384026</v>
      </c>
      <c r="AX12" s="17">
        <v>0.14044566159729599</v>
      </c>
      <c r="AY12" s="17">
        <v>0.16912219786100999</v>
      </c>
    </row>
    <row r="13" spans="2:51">
      <c r="B13" s="18" t="s">
        <v>137</v>
      </c>
      <c r="C13" s="17">
        <v>5.4810894769420603E-2</v>
      </c>
      <c r="D13" s="17">
        <v>5.3672613711622297E-2</v>
      </c>
      <c r="E13" s="17">
        <v>5.60585596444165E-2</v>
      </c>
      <c r="F13" s="17"/>
      <c r="G13" s="17">
        <v>6.3416929680980297E-2</v>
      </c>
      <c r="H13" s="17">
        <v>3.6926771167489401E-2</v>
      </c>
      <c r="I13" s="17">
        <v>5.2173003410286599E-2</v>
      </c>
      <c r="J13" s="17">
        <v>7.4249802733752798E-2</v>
      </c>
      <c r="K13" s="17">
        <v>4.4235165955837402E-2</v>
      </c>
      <c r="L13" s="17">
        <v>6.1790645831274603E-2</v>
      </c>
      <c r="M13" s="17"/>
      <c r="N13" s="17">
        <v>4.6826651352897299E-2</v>
      </c>
      <c r="O13" s="17">
        <v>5.51949663183261E-2</v>
      </c>
      <c r="P13" s="17">
        <v>6.7156727331156296E-2</v>
      </c>
      <c r="Q13" s="17">
        <v>5.2996676792783901E-2</v>
      </c>
      <c r="R13" s="17"/>
      <c r="S13" s="17">
        <v>2.2998793772694301E-2</v>
      </c>
      <c r="T13" s="17">
        <v>7.3593314458449299E-2</v>
      </c>
      <c r="U13" s="17">
        <v>5.0142313013100202E-2</v>
      </c>
      <c r="V13" s="17">
        <v>4.7713881704324397E-2</v>
      </c>
      <c r="W13" s="17">
        <v>4.5384715447513303E-2</v>
      </c>
      <c r="X13" s="17">
        <v>4.53756607324E-2</v>
      </c>
      <c r="Y13" s="17">
        <v>4.23577890033454E-2</v>
      </c>
      <c r="Z13" s="17">
        <v>4.4690623438323501E-2</v>
      </c>
      <c r="AA13" s="17">
        <v>7.2623649258586095E-2</v>
      </c>
      <c r="AB13" s="17">
        <v>6.4646316952962399E-2</v>
      </c>
      <c r="AC13" s="17">
        <v>6.37905153262706E-2</v>
      </c>
      <c r="AD13" s="17">
        <v>0.14915613297734101</v>
      </c>
      <c r="AE13" s="17"/>
      <c r="AF13" s="17">
        <v>6.6747429224786103E-2</v>
      </c>
      <c r="AG13" s="17">
        <v>3.3226948844809902E-2</v>
      </c>
      <c r="AH13" s="17">
        <v>8.2377021765858205E-2</v>
      </c>
      <c r="AI13" s="17"/>
      <c r="AJ13" s="17">
        <v>5.7037481057548002E-2</v>
      </c>
      <c r="AK13" s="17">
        <v>2.8005512336872401E-2</v>
      </c>
      <c r="AL13" s="17">
        <v>6.2370741811104802E-2</v>
      </c>
      <c r="AM13" s="17"/>
      <c r="AN13" s="17">
        <v>6.4350857848506901E-2</v>
      </c>
      <c r="AO13" s="17">
        <v>5.2518457156761698E-2</v>
      </c>
      <c r="AP13" s="17">
        <v>3.6384606472071597E-2</v>
      </c>
      <c r="AQ13" s="17">
        <v>4.2966645897114797E-2</v>
      </c>
      <c r="AR13" s="17">
        <v>0</v>
      </c>
      <c r="AS13" s="17"/>
      <c r="AT13" s="17">
        <v>5.7731907537616201E-2</v>
      </c>
      <c r="AU13" s="17">
        <v>2.9140202615728101E-2</v>
      </c>
      <c r="AV13" s="17"/>
      <c r="AW13" s="17">
        <v>4.0788733743363399E-2</v>
      </c>
      <c r="AX13" s="17">
        <v>5.8623591456540503E-2</v>
      </c>
      <c r="AY13" s="17">
        <v>6.7229493584868294E-2</v>
      </c>
    </row>
    <row r="14" spans="2:51">
      <c r="B14" s="18" t="s">
        <v>119</v>
      </c>
      <c r="C14" s="17">
        <v>5.54670949023576E-2</v>
      </c>
      <c r="D14" s="17">
        <v>3.6772109713857699E-2</v>
      </c>
      <c r="E14" s="17">
        <v>7.1613401061803597E-2</v>
      </c>
      <c r="F14" s="17"/>
      <c r="G14" s="17">
        <v>3.45741864295551E-2</v>
      </c>
      <c r="H14" s="17">
        <v>6.9144661520425699E-2</v>
      </c>
      <c r="I14" s="17">
        <v>5.7287065886730097E-2</v>
      </c>
      <c r="J14" s="17">
        <v>5.51880359165123E-2</v>
      </c>
      <c r="K14" s="17">
        <v>7.1580692426190806E-2</v>
      </c>
      <c r="L14" s="17">
        <v>4.1683019678220301E-2</v>
      </c>
      <c r="M14" s="17"/>
      <c r="N14" s="17">
        <v>4.0653378438318399E-2</v>
      </c>
      <c r="O14" s="17">
        <v>2.5486182122782201E-2</v>
      </c>
      <c r="P14" s="17">
        <v>8.7478416916699206E-2</v>
      </c>
      <c r="Q14" s="17">
        <v>7.9275771560003497E-2</v>
      </c>
      <c r="R14" s="17"/>
      <c r="S14" s="17">
        <v>4.9688972947823901E-2</v>
      </c>
      <c r="T14" s="17">
        <v>6.1245350574769E-2</v>
      </c>
      <c r="U14" s="17">
        <v>4.7501561590440798E-2</v>
      </c>
      <c r="V14" s="17">
        <v>2.6974924538368601E-2</v>
      </c>
      <c r="W14" s="17">
        <v>5.9484881831891198E-2</v>
      </c>
      <c r="X14" s="17">
        <v>5.8576472985882602E-2</v>
      </c>
      <c r="Y14" s="17">
        <v>8.8930524900666802E-2</v>
      </c>
      <c r="Z14" s="17">
        <v>9.5410236256050496E-2</v>
      </c>
      <c r="AA14" s="17">
        <v>8.0304927770180907E-3</v>
      </c>
      <c r="AB14" s="17">
        <v>6.0099462177485199E-2</v>
      </c>
      <c r="AC14" s="17">
        <v>4.8033168140835303E-2</v>
      </c>
      <c r="AD14" s="17">
        <v>0.15901691948074101</v>
      </c>
      <c r="AE14" s="17"/>
      <c r="AF14" s="17">
        <v>4.0837864027664601E-2</v>
      </c>
      <c r="AG14" s="17">
        <v>5.7562828539294598E-2</v>
      </c>
      <c r="AH14" s="17">
        <v>9.1624338351884896E-2</v>
      </c>
      <c r="AI14" s="17"/>
      <c r="AJ14" s="17">
        <v>2.7738354217564098E-2</v>
      </c>
      <c r="AK14" s="17">
        <v>4.2613416580847503E-2</v>
      </c>
      <c r="AL14" s="17">
        <v>5.70345004524314E-2</v>
      </c>
      <c r="AM14" s="17"/>
      <c r="AN14" s="17">
        <v>7.2994924318842497E-2</v>
      </c>
      <c r="AO14" s="17">
        <v>4.9473401044149302E-2</v>
      </c>
      <c r="AP14" s="17">
        <v>5.58415947894862E-2</v>
      </c>
      <c r="AQ14" s="17">
        <v>1.69640900939758E-2</v>
      </c>
      <c r="AR14" s="17">
        <v>6.8306628156727306E-2</v>
      </c>
      <c r="AS14" s="17"/>
      <c r="AT14" s="17">
        <v>6.0159080139191502E-2</v>
      </c>
      <c r="AU14" s="17">
        <v>1.3284702990164699E-2</v>
      </c>
      <c r="AV14" s="17"/>
      <c r="AW14" s="17">
        <v>3.8191872946464998E-2</v>
      </c>
      <c r="AX14" s="17">
        <v>1.7871586433531601E-2</v>
      </c>
      <c r="AY14" s="17">
        <v>8.2607336301773401E-2</v>
      </c>
    </row>
    <row r="15" spans="2:51">
      <c r="B15" s="18" t="s">
        <v>138</v>
      </c>
      <c r="C15" s="21">
        <v>0.49193977303643099</v>
      </c>
      <c r="D15" s="21">
        <v>0.58128728135753005</v>
      </c>
      <c r="E15" s="21">
        <v>0.417077849013341</v>
      </c>
      <c r="F15" s="21"/>
      <c r="G15" s="21">
        <v>0.41222918791033297</v>
      </c>
      <c r="H15" s="21">
        <v>0.546473058615352</v>
      </c>
      <c r="I15" s="21">
        <v>0.49170794004031299</v>
      </c>
      <c r="J15" s="21">
        <v>0.49986156850737801</v>
      </c>
      <c r="K15" s="21">
        <v>0.51508023458499697</v>
      </c>
      <c r="L15" s="21">
        <v>0.46410236871736998</v>
      </c>
      <c r="M15" s="21"/>
      <c r="N15" s="21">
        <v>0.54705902635929704</v>
      </c>
      <c r="O15" s="21">
        <v>0.51884793787388395</v>
      </c>
      <c r="P15" s="21">
        <v>0.43507325784327</v>
      </c>
      <c r="Q15" s="21">
        <v>0.448363052393144</v>
      </c>
      <c r="R15" s="21"/>
      <c r="S15" s="21">
        <v>0.54510095426384297</v>
      </c>
      <c r="T15" s="21">
        <v>0.44804861771649601</v>
      </c>
      <c r="U15" s="21">
        <v>0.47773169413698302</v>
      </c>
      <c r="V15" s="21">
        <v>0.50011403552352995</v>
      </c>
      <c r="W15" s="21">
        <v>0.46678332349856599</v>
      </c>
      <c r="X15" s="21">
        <v>0.49004949900588302</v>
      </c>
      <c r="Y15" s="21">
        <v>0.51717192112635302</v>
      </c>
      <c r="Z15" s="21">
        <v>0.41150944118490401</v>
      </c>
      <c r="AA15" s="21">
        <v>0.51834484901033295</v>
      </c>
      <c r="AB15" s="21">
        <v>0.50587429392048</v>
      </c>
      <c r="AC15" s="21">
        <v>0.473011605959128</v>
      </c>
      <c r="AD15" s="21">
        <v>0.47186245811369198</v>
      </c>
      <c r="AE15" s="21"/>
      <c r="AF15" s="21">
        <v>0.44166155696532999</v>
      </c>
      <c r="AG15" s="21">
        <v>0.57117671986714003</v>
      </c>
      <c r="AH15" s="21">
        <v>0.47955518857989499</v>
      </c>
      <c r="AI15" s="21"/>
      <c r="AJ15" s="21">
        <v>0.46969135349395602</v>
      </c>
      <c r="AK15" s="21">
        <v>0.52738438218025196</v>
      </c>
      <c r="AL15" s="21">
        <v>0.57888190961244201</v>
      </c>
      <c r="AM15" s="21"/>
      <c r="AN15" s="21">
        <v>0.36863127141683799</v>
      </c>
      <c r="AO15" s="21">
        <v>0.54361637937887497</v>
      </c>
      <c r="AP15" s="21">
        <v>0.53734376844979603</v>
      </c>
      <c r="AQ15" s="21">
        <v>0.61807430813712405</v>
      </c>
      <c r="AR15" s="21">
        <v>0.64520061732013501</v>
      </c>
      <c r="AS15" s="21"/>
      <c r="AT15" s="21">
        <v>0.474628113166017</v>
      </c>
      <c r="AU15" s="21">
        <v>0.65047328396534199</v>
      </c>
      <c r="AV15" s="21"/>
      <c r="AW15" s="21">
        <v>0.60225287007318096</v>
      </c>
      <c r="AX15" s="21">
        <v>0.53113639012338598</v>
      </c>
      <c r="AY15" s="21">
        <v>0.37487065377279699</v>
      </c>
    </row>
    <row r="16" spans="2:51">
      <c r="B16" s="18" t="s">
        <v>139</v>
      </c>
      <c r="C16" s="21">
        <v>0.19907797373109501</v>
      </c>
      <c r="D16" s="21">
        <v>0.161044952302661</v>
      </c>
      <c r="E16" s="21">
        <v>0.23236955146371799</v>
      </c>
      <c r="F16" s="21"/>
      <c r="G16" s="21">
        <v>0.23472534655060701</v>
      </c>
      <c r="H16" s="21">
        <v>0.17797071143370799</v>
      </c>
      <c r="I16" s="21">
        <v>0.17019708824420801</v>
      </c>
      <c r="J16" s="21">
        <v>0.221183208450031</v>
      </c>
      <c r="K16" s="21">
        <v>0.20542512558145101</v>
      </c>
      <c r="L16" s="21">
        <v>0.198633270028437</v>
      </c>
      <c r="M16" s="21"/>
      <c r="N16" s="21">
        <v>0.176128296154864</v>
      </c>
      <c r="O16" s="21">
        <v>0.19591159911748199</v>
      </c>
      <c r="P16" s="21">
        <v>0.22178669510628901</v>
      </c>
      <c r="Q16" s="21">
        <v>0.20717791368718799</v>
      </c>
      <c r="R16" s="21"/>
      <c r="S16" s="21">
        <v>0.16457505935189301</v>
      </c>
      <c r="T16" s="21">
        <v>0.17887859380760701</v>
      </c>
      <c r="U16" s="21">
        <v>0.230687660723849</v>
      </c>
      <c r="V16" s="21">
        <v>0.23381178744494699</v>
      </c>
      <c r="W16" s="21">
        <v>0.19355626630654699</v>
      </c>
      <c r="X16" s="21">
        <v>0.178000234423556</v>
      </c>
      <c r="Y16" s="21">
        <v>0.171544047716744</v>
      </c>
      <c r="Z16" s="21">
        <v>0.19816769012006399</v>
      </c>
      <c r="AA16" s="21">
        <v>0.26886646335251102</v>
      </c>
      <c r="AB16" s="21">
        <v>0.203772358565488</v>
      </c>
      <c r="AC16" s="21">
        <v>0.139002647884203</v>
      </c>
      <c r="AD16" s="21">
        <v>0.223951379972093</v>
      </c>
      <c r="AE16" s="21"/>
      <c r="AF16" s="21">
        <v>0.234256663991949</v>
      </c>
      <c r="AG16" s="21">
        <v>0.16969479076300001</v>
      </c>
      <c r="AH16" s="21">
        <v>0.16470424586943999</v>
      </c>
      <c r="AI16" s="21"/>
      <c r="AJ16" s="21">
        <v>0.23376729700493901</v>
      </c>
      <c r="AK16" s="21">
        <v>0.17224617074278101</v>
      </c>
      <c r="AL16" s="21">
        <v>0.149336708271783</v>
      </c>
      <c r="AM16" s="21"/>
      <c r="AN16" s="21">
        <v>0.22692543956949701</v>
      </c>
      <c r="AO16" s="21">
        <v>0.17625382251319799</v>
      </c>
      <c r="AP16" s="21">
        <v>0.19138039916823499</v>
      </c>
      <c r="AQ16" s="21">
        <v>9.6187111390321905E-2</v>
      </c>
      <c r="AR16" s="21">
        <v>5.6095939938773598E-2</v>
      </c>
      <c r="AS16" s="21"/>
      <c r="AT16" s="21">
        <v>0.207533559370735</v>
      </c>
      <c r="AU16" s="21">
        <v>0.12594388755671601</v>
      </c>
      <c r="AV16" s="21"/>
      <c r="AW16" s="21">
        <v>0.16032499712739001</v>
      </c>
      <c r="AX16" s="21">
        <v>0.19906925305383699</v>
      </c>
      <c r="AY16" s="21">
        <v>0.236351691445879</v>
      </c>
    </row>
    <row r="17" spans="2:51">
      <c r="B17" s="18" t="s">
        <v>140</v>
      </c>
      <c r="C17" s="22">
        <v>0.29286179930533701</v>
      </c>
      <c r="D17" s="22">
        <v>0.42024232905486902</v>
      </c>
      <c r="E17" s="22">
        <v>0.18470829754962201</v>
      </c>
      <c r="F17" s="22"/>
      <c r="G17" s="22">
        <v>0.17750384135972599</v>
      </c>
      <c r="H17" s="22">
        <v>0.36850234718164498</v>
      </c>
      <c r="I17" s="22">
        <v>0.321510851796105</v>
      </c>
      <c r="J17" s="22">
        <v>0.27867836005734697</v>
      </c>
      <c r="K17" s="22">
        <v>0.30965510900354498</v>
      </c>
      <c r="L17" s="22">
        <v>0.26546909868893398</v>
      </c>
      <c r="M17" s="22"/>
      <c r="N17" s="22">
        <v>0.37093073020443301</v>
      </c>
      <c r="O17" s="22">
        <v>0.32293633875640199</v>
      </c>
      <c r="P17" s="22">
        <v>0.21328656273698199</v>
      </c>
      <c r="Q17" s="22">
        <v>0.24118513870595501</v>
      </c>
      <c r="R17" s="22"/>
      <c r="S17" s="22">
        <v>0.38052589491194999</v>
      </c>
      <c r="T17" s="22">
        <v>0.269170023908889</v>
      </c>
      <c r="U17" s="22">
        <v>0.247044033413134</v>
      </c>
      <c r="V17" s="22">
        <v>0.26630224807858299</v>
      </c>
      <c r="W17" s="22">
        <v>0.27322705719201901</v>
      </c>
      <c r="X17" s="22">
        <v>0.31204926458232701</v>
      </c>
      <c r="Y17" s="22">
        <v>0.34562787340960899</v>
      </c>
      <c r="Z17" s="22">
        <v>0.21334175106483999</v>
      </c>
      <c r="AA17" s="22">
        <v>0.24947838565782199</v>
      </c>
      <c r="AB17" s="22">
        <v>0.30210193535499202</v>
      </c>
      <c r="AC17" s="22">
        <v>0.33400895807492498</v>
      </c>
      <c r="AD17" s="22">
        <v>0.24791107814159899</v>
      </c>
      <c r="AE17" s="22"/>
      <c r="AF17" s="22">
        <v>0.20740489297338099</v>
      </c>
      <c r="AG17" s="22">
        <v>0.40148192910413999</v>
      </c>
      <c r="AH17" s="22">
        <v>0.314850942710455</v>
      </c>
      <c r="AI17" s="22"/>
      <c r="AJ17" s="22">
        <v>0.23592405648901699</v>
      </c>
      <c r="AK17" s="22">
        <v>0.35513821143747099</v>
      </c>
      <c r="AL17" s="22">
        <v>0.42954520134065899</v>
      </c>
      <c r="AM17" s="22"/>
      <c r="AN17" s="22">
        <v>0.14170583184734101</v>
      </c>
      <c r="AO17" s="22">
        <v>0.36736255686567598</v>
      </c>
      <c r="AP17" s="22">
        <v>0.34596336928156002</v>
      </c>
      <c r="AQ17" s="22">
        <v>0.52188719674680195</v>
      </c>
      <c r="AR17" s="22">
        <v>0.58910467738136196</v>
      </c>
      <c r="AS17" s="22"/>
      <c r="AT17" s="22">
        <v>0.26709455379528202</v>
      </c>
      <c r="AU17" s="22">
        <v>0.52452939640862595</v>
      </c>
      <c r="AV17" s="22"/>
      <c r="AW17" s="22">
        <v>0.441927872945791</v>
      </c>
      <c r="AX17" s="22">
        <v>0.33206713706954899</v>
      </c>
      <c r="AY17" s="22">
        <v>0.13851896232691899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1051</v>
      </c>
      <c r="D7" s="10">
        <v>465</v>
      </c>
      <c r="E7" s="10">
        <v>583</v>
      </c>
      <c r="F7" s="10"/>
      <c r="G7" s="10">
        <v>93</v>
      </c>
      <c r="H7" s="10">
        <v>156</v>
      </c>
      <c r="I7" s="10">
        <v>137</v>
      </c>
      <c r="J7" s="10">
        <v>162</v>
      </c>
      <c r="K7" s="10">
        <v>223</v>
      </c>
      <c r="L7" s="10">
        <v>280</v>
      </c>
      <c r="M7" s="10"/>
      <c r="N7" s="10">
        <v>304</v>
      </c>
      <c r="O7" s="10">
        <v>310</v>
      </c>
      <c r="P7" s="10">
        <v>198</v>
      </c>
      <c r="Q7" s="10">
        <v>234</v>
      </c>
      <c r="R7" s="10"/>
      <c r="S7" s="10">
        <v>120</v>
      </c>
      <c r="T7" s="10">
        <v>149</v>
      </c>
      <c r="U7" s="10">
        <v>118</v>
      </c>
      <c r="V7" s="10">
        <v>91</v>
      </c>
      <c r="W7" s="10">
        <v>85</v>
      </c>
      <c r="X7" s="10">
        <v>91</v>
      </c>
      <c r="Y7" s="10">
        <v>97</v>
      </c>
      <c r="Z7" s="10">
        <v>43</v>
      </c>
      <c r="AA7" s="10">
        <v>116</v>
      </c>
      <c r="AB7" s="10">
        <v>62</v>
      </c>
      <c r="AC7" s="10">
        <v>46</v>
      </c>
      <c r="AD7" s="10">
        <v>33</v>
      </c>
      <c r="AE7" s="10"/>
      <c r="AF7" s="10">
        <v>450</v>
      </c>
      <c r="AG7" s="10">
        <v>411</v>
      </c>
      <c r="AH7" s="10">
        <v>125</v>
      </c>
      <c r="AI7" s="10"/>
      <c r="AJ7" s="10">
        <v>268</v>
      </c>
      <c r="AK7" s="10">
        <v>309</v>
      </c>
      <c r="AL7" s="10">
        <v>84</v>
      </c>
      <c r="AM7" s="10"/>
      <c r="AN7" s="10">
        <v>224</v>
      </c>
      <c r="AO7" s="10">
        <v>157</v>
      </c>
      <c r="AP7" s="10">
        <v>254</v>
      </c>
      <c r="AQ7" s="10">
        <v>106</v>
      </c>
      <c r="AR7" s="10">
        <v>17</v>
      </c>
      <c r="AS7" s="10"/>
      <c r="AT7" s="10">
        <v>963</v>
      </c>
      <c r="AU7" s="10">
        <v>85</v>
      </c>
      <c r="AV7" s="10"/>
      <c r="AW7" s="10">
        <v>471</v>
      </c>
      <c r="AX7" s="10">
        <v>125</v>
      </c>
      <c r="AY7" s="10">
        <v>455</v>
      </c>
    </row>
    <row r="8" spans="2:51" ht="30" customHeight="1">
      <c r="B8" s="11" t="s">
        <v>112</v>
      </c>
      <c r="C8" s="11">
        <v>1050</v>
      </c>
      <c r="D8" s="11">
        <v>481</v>
      </c>
      <c r="E8" s="11">
        <v>566</v>
      </c>
      <c r="F8" s="11"/>
      <c r="G8" s="11">
        <v>111</v>
      </c>
      <c r="H8" s="11">
        <v>192</v>
      </c>
      <c r="I8" s="11">
        <v>153</v>
      </c>
      <c r="J8" s="11">
        <v>157</v>
      </c>
      <c r="K8" s="11">
        <v>184</v>
      </c>
      <c r="L8" s="11">
        <v>254</v>
      </c>
      <c r="M8" s="11"/>
      <c r="N8" s="11">
        <v>282</v>
      </c>
      <c r="O8" s="11">
        <v>291</v>
      </c>
      <c r="P8" s="11">
        <v>228</v>
      </c>
      <c r="Q8" s="11">
        <v>245</v>
      </c>
      <c r="R8" s="11"/>
      <c r="S8" s="11">
        <v>145</v>
      </c>
      <c r="T8" s="11">
        <v>142</v>
      </c>
      <c r="U8" s="11">
        <v>105</v>
      </c>
      <c r="V8" s="11">
        <v>97</v>
      </c>
      <c r="W8" s="11">
        <v>80</v>
      </c>
      <c r="X8" s="11">
        <v>97</v>
      </c>
      <c r="Y8" s="11">
        <v>91</v>
      </c>
      <c r="Z8" s="11">
        <v>39</v>
      </c>
      <c r="AA8" s="11">
        <v>111</v>
      </c>
      <c r="AB8" s="11">
        <v>61</v>
      </c>
      <c r="AC8" s="11">
        <v>45</v>
      </c>
      <c r="AD8" s="11">
        <v>36</v>
      </c>
      <c r="AE8" s="11"/>
      <c r="AF8" s="11">
        <v>431</v>
      </c>
      <c r="AG8" s="11">
        <v>408</v>
      </c>
      <c r="AH8" s="11">
        <v>135</v>
      </c>
      <c r="AI8" s="11"/>
      <c r="AJ8" s="11">
        <v>257</v>
      </c>
      <c r="AK8" s="11">
        <v>322</v>
      </c>
      <c r="AL8" s="11">
        <v>82</v>
      </c>
      <c r="AM8" s="11"/>
      <c r="AN8" s="11">
        <v>226</v>
      </c>
      <c r="AO8" s="11">
        <v>165</v>
      </c>
      <c r="AP8" s="11">
        <v>255</v>
      </c>
      <c r="AQ8" s="11">
        <v>103</v>
      </c>
      <c r="AR8" s="11">
        <v>17</v>
      </c>
      <c r="AS8" s="11"/>
      <c r="AT8" s="11">
        <v>946</v>
      </c>
      <c r="AU8" s="11">
        <v>101</v>
      </c>
      <c r="AV8" s="11"/>
      <c r="AW8" s="11">
        <v>450</v>
      </c>
      <c r="AX8" s="11">
        <v>131</v>
      </c>
      <c r="AY8" s="11">
        <v>468</v>
      </c>
    </row>
    <row r="9" spans="2:51">
      <c r="B9" s="18" t="s">
        <v>133</v>
      </c>
      <c r="C9" s="17">
        <v>6.7505888444960097E-2</v>
      </c>
      <c r="D9" s="17">
        <v>9.7001981076181298E-2</v>
      </c>
      <c r="E9" s="17">
        <v>4.28283754339642E-2</v>
      </c>
      <c r="F9" s="17"/>
      <c r="G9" s="17">
        <v>4.5592526649452202E-2</v>
      </c>
      <c r="H9" s="17">
        <v>8.2024132534980906E-2</v>
      </c>
      <c r="I9" s="17">
        <v>9.0970515533717294E-2</v>
      </c>
      <c r="J9" s="17">
        <v>8.7996337355508006E-2</v>
      </c>
      <c r="K9" s="17">
        <v>6.5637499422246795E-2</v>
      </c>
      <c r="L9" s="17">
        <v>4.06182015053718E-2</v>
      </c>
      <c r="M9" s="17"/>
      <c r="N9" s="17">
        <v>9.11610008619331E-2</v>
      </c>
      <c r="O9" s="17">
        <v>5.5755699631841599E-2</v>
      </c>
      <c r="P9" s="17">
        <v>6.3176492492493005E-2</v>
      </c>
      <c r="Q9" s="17">
        <v>5.6400026944258198E-2</v>
      </c>
      <c r="R9" s="17"/>
      <c r="S9" s="17">
        <v>4.6772607179472701E-2</v>
      </c>
      <c r="T9" s="17">
        <v>6.5079270061193795E-2</v>
      </c>
      <c r="U9" s="17">
        <v>7.8869187041215802E-2</v>
      </c>
      <c r="V9" s="17">
        <v>6.5370583313369895E-2</v>
      </c>
      <c r="W9" s="17">
        <v>2.01700237187117E-2</v>
      </c>
      <c r="X9" s="17">
        <v>6.4340759497672095E-2</v>
      </c>
      <c r="Y9" s="17">
        <v>0.103090944836198</v>
      </c>
      <c r="Z9" s="17">
        <v>7.3294393334139299E-2</v>
      </c>
      <c r="AA9" s="17">
        <v>9.8846761067111405E-2</v>
      </c>
      <c r="AB9" s="17">
        <v>8.9727113259208999E-2</v>
      </c>
      <c r="AC9" s="17">
        <v>2.2039338538147799E-2</v>
      </c>
      <c r="AD9" s="17">
        <v>7.3362454165605495E-2</v>
      </c>
      <c r="AE9" s="17"/>
      <c r="AF9" s="17">
        <v>6.0221742696740001E-2</v>
      </c>
      <c r="AG9" s="17">
        <v>8.6821365934724601E-2</v>
      </c>
      <c r="AH9" s="17">
        <v>4.0706472502543903E-2</v>
      </c>
      <c r="AI9" s="17"/>
      <c r="AJ9" s="17">
        <v>6.4438568233839699E-2</v>
      </c>
      <c r="AK9" s="17">
        <v>7.0734324876893198E-2</v>
      </c>
      <c r="AL9" s="17">
        <v>2.8665599374697402E-2</v>
      </c>
      <c r="AM9" s="17"/>
      <c r="AN9" s="17">
        <v>7.2045027822752003E-2</v>
      </c>
      <c r="AO9" s="17">
        <v>7.1854997138861801E-2</v>
      </c>
      <c r="AP9" s="17">
        <v>8.5440200492370097E-2</v>
      </c>
      <c r="AQ9" s="17">
        <v>7.0415050424173495E-2</v>
      </c>
      <c r="AR9" s="17">
        <v>9.1996338952031506E-2</v>
      </c>
      <c r="AS9" s="17"/>
      <c r="AT9" s="17">
        <v>6.38042719965701E-2</v>
      </c>
      <c r="AU9" s="17">
        <v>0.10402223490803</v>
      </c>
      <c r="AV9" s="17"/>
      <c r="AW9" s="17">
        <v>7.6959775376370901E-2</v>
      </c>
      <c r="AX9" s="17">
        <v>6.6149831914183096E-2</v>
      </c>
      <c r="AY9" s="17">
        <v>5.8793118138594898E-2</v>
      </c>
    </row>
    <row r="10" spans="2:51">
      <c r="B10" s="18" t="s">
        <v>134</v>
      </c>
      <c r="C10" s="17">
        <v>0.208493543039939</v>
      </c>
      <c r="D10" s="17">
        <v>0.22208732366240899</v>
      </c>
      <c r="E10" s="17">
        <v>0.19642009480124001</v>
      </c>
      <c r="F10" s="17"/>
      <c r="G10" s="17">
        <v>0.24098043373429301</v>
      </c>
      <c r="H10" s="17">
        <v>0.27043576317442602</v>
      </c>
      <c r="I10" s="17">
        <v>0.22404140307460399</v>
      </c>
      <c r="J10" s="17">
        <v>0.16337111569908899</v>
      </c>
      <c r="K10" s="17">
        <v>0.19221253891833201</v>
      </c>
      <c r="L10" s="17">
        <v>0.177749320564627</v>
      </c>
      <c r="M10" s="17"/>
      <c r="N10" s="17">
        <v>0.19341879662261499</v>
      </c>
      <c r="O10" s="17">
        <v>0.210965768745531</v>
      </c>
      <c r="P10" s="17">
        <v>0.209097575779816</v>
      </c>
      <c r="Q10" s="17">
        <v>0.221555461333444</v>
      </c>
      <c r="R10" s="17"/>
      <c r="S10" s="17">
        <v>0.31118161700571501</v>
      </c>
      <c r="T10" s="17">
        <v>0.212224530537443</v>
      </c>
      <c r="U10" s="17">
        <v>0.16955931588798301</v>
      </c>
      <c r="V10" s="17">
        <v>0.23868412561843999</v>
      </c>
      <c r="W10" s="17">
        <v>0.22035963750918999</v>
      </c>
      <c r="X10" s="17">
        <v>0.16572145961696799</v>
      </c>
      <c r="Y10" s="17">
        <v>0.227520817975472</v>
      </c>
      <c r="Z10" s="17">
        <v>0.12641253569438601</v>
      </c>
      <c r="AA10" s="17">
        <v>0.23137267974356401</v>
      </c>
      <c r="AB10" s="17">
        <v>0.102215272176178</v>
      </c>
      <c r="AC10" s="17">
        <v>0.204388564931681</v>
      </c>
      <c r="AD10" s="17">
        <v>5.46898381866519E-2</v>
      </c>
      <c r="AE10" s="17"/>
      <c r="AF10" s="17">
        <v>0.19369145738045701</v>
      </c>
      <c r="AG10" s="17">
        <v>0.212149433531481</v>
      </c>
      <c r="AH10" s="17">
        <v>0.18678459339290801</v>
      </c>
      <c r="AI10" s="17"/>
      <c r="AJ10" s="17">
        <v>0.19008879282871699</v>
      </c>
      <c r="AK10" s="17">
        <v>0.262282385054107</v>
      </c>
      <c r="AL10" s="17">
        <v>0.29979667812544097</v>
      </c>
      <c r="AM10" s="17"/>
      <c r="AN10" s="17">
        <v>0.13828931560668201</v>
      </c>
      <c r="AO10" s="17">
        <v>0.214874308583307</v>
      </c>
      <c r="AP10" s="17">
        <v>0.191770179082173</v>
      </c>
      <c r="AQ10" s="17">
        <v>0.24226569335020501</v>
      </c>
      <c r="AR10" s="17">
        <v>0.36133610923443299</v>
      </c>
      <c r="AS10" s="17"/>
      <c r="AT10" s="17">
        <v>0.19291295227442801</v>
      </c>
      <c r="AU10" s="17">
        <v>0.35999440125231003</v>
      </c>
      <c r="AV10" s="17"/>
      <c r="AW10" s="17">
        <v>0.177700357722304</v>
      </c>
      <c r="AX10" s="17">
        <v>0.28250462566594098</v>
      </c>
      <c r="AY10" s="17">
        <v>0.21738865248154299</v>
      </c>
    </row>
    <row r="11" spans="2:51">
      <c r="B11" s="18" t="s">
        <v>135</v>
      </c>
      <c r="C11" s="17">
        <v>0.36329549161163199</v>
      </c>
      <c r="D11" s="17">
        <v>0.338517343355275</v>
      </c>
      <c r="E11" s="17">
        <v>0.38459708045306101</v>
      </c>
      <c r="F11" s="17"/>
      <c r="G11" s="17">
        <v>0.43370910658714401</v>
      </c>
      <c r="H11" s="17">
        <v>0.29256680458634399</v>
      </c>
      <c r="I11" s="17">
        <v>0.33875635721506703</v>
      </c>
      <c r="J11" s="17">
        <v>0.36060579209143001</v>
      </c>
      <c r="K11" s="17">
        <v>0.36902509457286498</v>
      </c>
      <c r="L11" s="17">
        <v>0.39828857817618202</v>
      </c>
      <c r="M11" s="17"/>
      <c r="N11" s="17">
        <v>0.33690715621415601</v>
      </c>
      <c r="O11" s="17">
        <v>0.34491047074869502</v>
      </c>
      <c r="P11" s="17">
        <v>0.408254879278659</v>
      </c>
      <c r="Q11" s="17">
        <v>0.37345614912574798</v>
      </c>
      <c r="R11" s="17"/>
      <c r="S11" s="17">
        <v>0.32600437426131501</v>
      </c>
      <c r="T11" s="17">
        <v>0.401256064677876</v>
      </c>
      <c r="U11" s="17">
        <v>0.27868395495239701</v>
      </c>
      <c r="V11" s="17">
        <v>0.37956382087785701</v>
      </c>
      <c r="W11" s="17">
        <v>0.40624199794222599</v>
      </c>
      <c r="X11" s="17">
        <v>0.36448680578047898</v>
      </c>
      <c r="Y11" s="17">
        <v>0.29480369778252002</v>
      </c>
      <c r="Z11" s="17">
        <v>0.40538915550669602</v>
      </c>
      <c r="AA11" s="17">
        <v>0.36823464729070499</v>
      </c>
      <c r="AB11" s="17">
        <v>0.35418073065321998</v>
      </c>
      <c r="AC11" s="17">
        <v>0.55586155762980505</v>
      </c>
      <c r="AD11" s="17">
        <v>0.357058026872628</v>
      </c>
      <c r="AE11" s="17"/>
      <c r="AF11" s="17">
        <v>0.39229397480948403</v>
      </c>
      <c r="AG11" s="17">
        <v>0.33199851383419399</v>
      </c>
      <c r="AH11" s="17">
        <v>0.38013002528773399</v>
      </c>
      <c r="AI11" s="17"/>
      <c r="AJ11" s="17">
        <v>0.40091259870431101</v>
      </c>
      <c r="AK11" s="17">
        <v>0.35045511270975999</v>
      </c>
      <c r="AL11" s="17">
        <v>0.29001461319085198</v>
      </c>
      <c r="AM11" s="17"/>
      <c r="AN11" s="17">
        <v>0.43857151159894198</v>
      </c>
      <c r="AO11" s="17">
        <v>0.32188943562927702</v>
      </c>
      <c r="AP11" s="17">
        <v>0.35869400393699202</v>
      </c>
      <c r="AQ11" s="17">
        <v>0.35765368611262499</v>
      </c>
      <c r="AR11" s="17">
        <v>0.31785722003546202</v>
      </c>
      <c r="AS11" s="17"/>
      <c r="AT11" s="17">
        <v>0.36576171589329398</v>
      </c>
      <c r="AU11" s="17">
        <v>0.32174771504212901</v>
      </c>
      <c r="AV11" s="17"/>
      <c r="AW11" s="17">
        <v>0.33700718281433301</v>
      </c>
      <c r="AX11" s="17">
        <v>0.385130413484365</v>
      </c>
      <c r="AY11" s="17">
        <v>0.38246560696703402</v>
      </c>
    </row>
    <row r="12" spans="2:51">
      <c r="B12" s="18" t="s">
        <v>136</v>
      </c>
      <c r="C12" s="17">
        <v>0.18543394018245099</v>
      </c>
      <c r="D12" s="17">
        <v>0.19041708124382101</v>
      </c>
      <c r="E12" s="17">
        <v>0.18021817652626401</v>
      </c>
      <c r="F12" s="17"/>
      <c r="G12" s="17">
        <v>0.112233446449202</v>
      </c>
      <c r="H12" s="17">
        <v>0.19248976375780899</v>
      </c>
      <c r="I12" s="17">
        <v>0.215074826712819</v>
      </c>
      <c r="J12" s="17">
        <v>0.18403456922379</v>
      </c>
      <c r="K12" s="17">
        <v>0.16963071567716201</v>
      </c>
      <c r="L12" s="17">
        <v>0.20651121235085801</v>
      </c>
      <c r="M12" s="17"/>
      <c r="N12" s="17">
        <v>0.19673758171236999</v>
      </c>
      <c r="O12" s="17">
        <v>0.241598907791126</v>
      </c>
      <c r="P12" s="17">
        <v>0.14176557501581</v>
      </c>
      <c r="Q12" s="17">
        <v>0.146203914408855</v>
      </c>
      <c r="R12" s="17"/>
      <c r="S12" s="17">
        <v>0.12565118430998301</v>
      </c>
      <c r="T12" s="17">
        <v>0.183360079253411</v>
      </c>
      <c r="U12" s="17">
        <v>0.236943615810672</v>
      </c>
      <c r="V12" s="17">
        <v>0.198927050494692</v>
      </c>
      <c r="W12" s="17">
        <v>0.17305861113947801</v>
      </c>
      <c r="X12" s="17">
        <v>0.19491465015699</v>
      </c>
      <c r="Y12" s="17">
        <v>0.204125070291412</v>
      </c>
      <c r="Z12" s="17">
        <v>0.15626488987689099</v>
      </c>
      <c r="AA12" s="17">
        <v>0.204180443265297</v>
      </c>
      <c r="AB12" s="17">
        <v>0.231216203783186</v>
      </c>
      <c r="AC12" s="17">
        <v>9.0762627663704895E-2</v>
      </c>
      <c r="AD12" s="17">
        <v>0.21690571264077399</v>
      </c>
      <c r="AE12" s="17"/>
      <c r="AF12" s="17">
        <v>0.19256415780505901</v>
      </c>
      <c r="AG12" s="17">
        <v>0.185934096542509</v>
      </c>
      <c r="AH12" s="17">
        <v>0.18947201905604699</v>
      </c>
      <c r="AI12" s="17"/>
      <c r="AJ12" s="17">
        <v>0.19699407718446199</v>
      </c>
      <c r="AK12" s="17">
        <v>0.171621128987681</v>
      </c>
      <c r="AL12" s="17">
        <v>0.20432249100434799</v>
      </c>
      <c r="AM12" s="17"/>
      <c r="AN12" s="17">
        <v>0.156074873465331</v>
      </c>
      <c r="AO12" s="17">
        <v>0.18824797899631099</v>
      </c>
      <c r="AP12" s="17">
        <v>0.20549230381311501</v>
      </c>
      <c r="AQ12" s="17">
        <v>0.16857384756796501</v>
      </c>
      <c r="AR12" s="17">
        <v>5.6095939938773598E-2</v>
      </c>
      <c r="AS12" s="17"/>
      <c r="AT12" s="17">
        <v>0.192329824827637</v>
      </c>
      <c r="AU12" s="17">
        <v>0.12646155230267001</v>
      </c>
      <c r="AV12" s="17"/>
      <c r="AW12" s="17">
        <v>0.22283279190810301</v>
      </c>
      <c r="AX12" s="17">
        <v>0.15124686731866299</v>
      </c>
      <c r="AY12" s="17">
        <v>0.15903629142050299</v>
      </c>
    </row>
    <row r="13" spans="2:51">
      <c r="B13" s="18" t="s">
        <v>137</v>
      </c>
      <c r="C13" s="17">
        <v>4.7012243430457498E-2</v>
      </c>
      <c r="D13" s="17">
        <v>6.1266120729854399E-2</v>
      </c>
      <c r="E13" s="17">
        <v>3.51609477200482E-2</v>
      </c>
      <c r="F13" s="17"/>
      <c r="G13" s="17">
        <v>7.54744134872639E-2</v>
      </c>
      <c r="H13" s="17">
        <v>5.0554191467161599E-2</v>
      </c>
      <c r="I13" s="17">
        <v>3.2599135571145299E-2</v>
      </c>
      <c r="J13" s="17">
        <v>5.7201902593680298E-2</v>
      </c>
      <c r="K13" s="17">
        <v>5.1797083238611603E-2</v>
      </c>
      <c r="L13" s="17">
        <v>3.0833904494941299E-2</v>
      </c>
      <c r="M13" s="17"/>
      <c r="N13" s="17">
        <v>6.64221835324421E-2</v>
      </c>
      <c r="O13" s="17">
        <v>4.2545061310047899E-2</v>
      </c>
      <c r="P13" s="17">
        <v>4.5084624550517899E-2</v>
      </c>
      <c r="Q13" s="17">
        <v>3.2628269479580203E-2</v>
      </c>
      <c r="R13" s="17"/>
      <c r="S13" s="17">
        <v>5.3385288420412E-2</v>
      </c>
      <c r="T13" s="17">
        <v>2.2327607769546801E-2</v>
      </c>
      <c r="U13" s="17">
        <v>7.1884430248221998E-2</v>
      </c>
      <c r="V13" s="17">
        <v>3.1047755248480201E-2</v>
      </c>
      <c r="W13" s="17">
        <v>3.9650663335870702E-2</v>
      </c>
      <c r="X13" s="17">
        <v>5.2675022529743903E-2</v>
      </c>
      <c r="Y13" s="17">
        <v>4.1310858157427098E-2</v>
      </c>
      <c r="Z13" s="17">
        <v>6.9722595769804399E-2</v>
      </c>
      <c r="AA13" s="17">
        <v>5.2757508253736499E-2</v>
      </c>
      <c r="AB13" s="17">
        <v>4.39033873237306E-2</v>
      </c>
      <c r="AC13" s="17">
        <v>1.90268002066721E-2</v>
      </c>
      <c r="AD13" s="17">
        <v>0.102931545764039</v>
      </c>
      <c r="AE13" s="17"/>
      <c r="AF13" s="17">
        <v>4.2086559801483403E-2</v>
      </c>
      <c r="AG13" s="17">
        <v>5.0922089685259402E-2</v>
      </c>
      <c r="AH13" s="17">
        <v>4.3992076225810098E-2</v>
      </c>
      <c r="AI13" s="17"/>
      <c r="AJ13" s="17">
        <v>4.29588073377586E-2</v>
      </c>
      <c r="AK13" s="17">
        <v>3.2113774276038003E-2</v>
      </c>
      <c r="AL13" s="17">
        <v>5.9545596997762497E-2</v>
      </c>
      <c r="AM13" s="17"/>
      <c r="AN13" s="17">
        <v>3.2440783859486899E-2</v>
      </c>
      <c r="AO13" s="17">
        <v>6.6828493753465001E-2</v>
      </c>
      <c r="AP13" s="17">
        <v>4.9638141744142002E-2</v>
      </c>
      <c r="AQ13" s="17">
        <v>8.2145522598430595E-2</v>
      </c>
      <c r="AR13" s="17">
        <v>5.7274792329348297E-2</v>
      </c>
      <c r="AS13" s="17"/>
      <c r="AT13" s="17">
        <v>4.9907055697794099E-2</v>
      </c>
      <c r="AU13" s="17">
        <v>2.1359183872629799E-2</v>
      </c>
      <c r="AV13" s="17"/>
      <c r="AW13" s="17">
        <v>6.4018969090893496E-2</v>
      </c>
      <c r="AX13" s="17">
        <v>4.3647036017508599E-2</v>
      </c>
      <c r="AY13" s="17">
        <v>3.1597910743219298E-2</v>
      </c>
    </row>
    <row r="14" spans="2:51">
      <c r="B14" s="18" t="s">
        <v>119</v>
      </c>
      <c r="C14" s="17">
        <v>0.128258893290561</v>
      </c>
      <c r="D14" s="17">
        <v>9.0710149932459697E-2</v>
      </c>
      <c r="E14" s="17">
        <v>0.160775325065423</v>
      </c>
      <c r="F14" s="17"/>
      <c r="G14" s="17">
        <v>9.2010073092645001E-2</v>
      </c>
      <c r="H14" s="17">
        <v>0.11192934447927901</v>
      </c>
      <c r="I14" s="17">
        <v>9.8557761892647602E-2</v>
      </c>
      <c r="J14" s="17">
        <v>0.14679028303650299</v>
      </c>
      <c r="K14" s="17">
        <v>0.15169706817078399</v>
      </c>
      <c r="L14" s="17">
        <v>0.14599878290801899</v>
      </c>
      <c r="M14" s="17"/>
      <c r="N14" s="17">
        <v>0.115353281056483</v>
      </c>
      <c r="O14" s="17">
        <v>0.104224091772759</v>
      </c>
      <c r="P14" s="17">
        <v>0.132620852882704</v>
      </c>
      <c r="Q14" s="17">
        <v>0.16975617870811499</v>
      </c>
      <c r="R14" s="17"/>
      <c r="S14" s="17">
        <v>0.137004928823102</v>
      </c>
      <c r="T14" s="17">
        <v>0.11575244770053</v>
      </c>
      <c r="U14" s="17">
        <v>0.16405949605951001</v>
      </c>
      <c r="V14" s="17">
        <v>8.64066644471604E-2</v>
      </c>
      <c r="W14" s="17">
        <v>0.14051906635452399</v>
      </c>
      <c r="X14" s="17">
        <v>0.157861302418147</v>
      </c>
      <c r="Y14" s="17">
        <v>0.129148610956971</v>
      </c>
      <c r="Z14" s="17">
        <v>0.168916429818083</v>
      </c>
      <c r="AA14" s="17">
        <v>4.4607960379586802E-2</v>
      </c>
      <c r="AB14" s="17">
        <v>0.178757292804476</v>
      </c>
      <c r="AC14" s="17">
        <v>0.107921111029989</v>
      </c>
      <c r="AD14" s="17">
        <v>0.19505242237030099</v>
      </c>
      <c r="AE14" s="17"/>
      <c r="AF14" s="17">
        <v>0.11914210750677599</v>
      </c>
      <c r="AG14" s="17">
        <v>0.13217450047183299</v>
      </c>
      <c r="AH14" s="17">
        <v>0.15891481353495701</v>
      </c>
      <c r="AI14" s="17"/>
      <c r="AJ14" s="17">
        <v>0.104607155710912</v>
      </c>
      <c r="AK14" s="17">
        <v>0.11279327409552101</v>
      </c>
      <c r="AL14" s="17">
        <v>0.11765502130689801</v>
      </c>
      <c r="AM14" s="17"/>
      <c r="AN14" s="17">
        <v>0.16257848764680599</v>
      </c>
      <c r="AO14" s="17">
        <v>0.13630478589877801</v>
      </c>
      <c r="AP14" s="17">
        <v>0.108965170931207</v>
      </c>
      <c r="AQ14" s="17">
        <v>7.8946199946600501E-2</v>
      </c>
      <c r="AR14" s="17">
        <v>0.115439599509951</v>
      </c>
      <c r="AS14" s="17"/>
      <c r="AT14" s="17">
        <v>0.135284179310277</v>
      </c>
      <c r="AU14" s="17">
        <v>6.6414912622230399E-2</v>
      </c>
      <c r="AV14" s="17"/>
      <c r="AW14" s="17">
        <v>0.121480923087996</v>
      </c>
      <c r="AX14" s="17">
        <v>7.1321225599339899E-2</v>
      </c>
      <c r="AY14" s="17">
        <v>0.15071842024910601</v>
      </c>
    </row>
    <row r="15" spans="2:51">
      <c r="B15" s="18" t="s">
        <v>138</v>
      </c>
      <c r="C15" s="21">
        <v>0.27599943148489903</v>
      </c>
      <c r="D15" s="21">
        <v>0.31908930473858998</v>
      </c>
      <c r="E15" s="21">
        <v>0.23924847023520401</v>
      </c>
      <c r="F15" s="21"/>
      <c r="G15" s="21">
        <v>0.28657296038374502</v>
      </c>
      <c r="H15" s="21">
        <v>0.352459895709407</v>
      </c>
      <c r="I15" s="21">
        <v>0.31501191860832201</v>
      </c>
      <c r="J15" s="21">
        <v>0.25136745305459701</v>
      </c>
      <c r="K15" s="21">
        <v>0.25785003834057801</v>
      </c>
      <c r="L15" s="21">
        <v>0.21836752206999899</v>
      </c>
      <c r="M15" s="21"/>
      <c r="N15" s="21">
        <v>0.28457979748454898</v>
      </c>
      <c r="O15" s="21">
        <v>0.26672146837737198</v>
      </c>
      <c r="P15" s="21">
        <v>0.27227406827230899</v>
      </c>
      <c r="Q15" s="21">
        <v>0.277955488277702</v>
      </c>
      <c r="R15" s="21"/>
      <c r="S15" s="21">
        <v>0.35795422418518802</v>
      </c>
      <c r="T15" s="21">
        <v>0.27730380059863602</v>
      </c>
      <c r="U15" s="21">
        <v>0.24842850292919899</v>
      </c>
      <c r="V15" s="21">
        <v>0.30405470893181002</v>
      </c>
      <c r="W15" s="21">
        <v>0.24052966122790201</v>
      </c>
      <c r="X15" s="21">
        <v>0.23006221911464</v>
      </c>
      <c r="Y15" s="21">
        <v>0.33061176281166998</v>
      </c>
      <c r="Z15" s="21">
        <v>0.19970692902852499</v>
      </c>
      <c r="AA15" s="21">
        <v>0.330219440810675</v>
      </c>
      <c r="AB15" s="21">
        <v>0.191942385435387</v>
      </c>
      <c r="AC15" s="21">
        <v>0.22642790346982899</v>
      </c>
      <c r="AD15" s="21">
        <v>0.12805229235225701</v>
      </c>
      <c r="AE15" s="21"/>
      <c r="AF15" s="21">
        <v>0.25391320007719698</v>
      </c>
      <c r="AG15" s="21">
        <v>0.29897079946620497</v>
      </c>
      <c r="AH15" s="21">
        <v>0.22749106589545201</v>
      </c>
      <c r="AI15" s="21"/>
      <c r="AJ15" s="21">
        <v>0.25452736106255702</v>
      </c>
      <c r="AK15" s="21">
        <v>0.33301670993100002</v>
      </c>
      <c r="AL15" s="21">
        <v>0.32846227750013901</v>
      </c>
      <c r="AM15" s="21"/>
      <c r="AN15" s="21">
        <v>0.210334343429434</v>
      </c>
      <c r="AO15" s="21">
        <v>0.28672930572216898</v>
      </c>
      <c r="AP15" s="21">
        <v>0.27721037957454298</v>
      </c>
      <c r="AQ15" s="21">
        <v>0.31268074377437899</v>
      </c>
      <c r="AR15" s="21">
        <v>0.45333244818646501</v>
      </c>
      <c r="AS15" s="21"/>
      <c r="AT15" s="21">
        <v>0.25671722427099802</v>
      </c>
      <c r="AU15" s="21">
        <v>0.46401663616034</v>
      </c>
      <c r="AV15" s="21"/>
      <c r="AW15" s="21">
        <v>0.25466013309867502</v>
      </c>
      <c r="AX15" s="21">
        <v>0.34865445758012398</v>
      </c>
      <c r="AY15" s="21">
        <v>0.27618177062013799</v>
      </c>
    </row>
    <row r="16" spans="2:51">
      <c r="B16" s="18" t="s">
        <v>139</v>
      </c>
      <c r="C16" s="21">
        <v>0.232446183612909</v>
      </c>
      <c r="D16" s="21">
        <v>0.251683201973675</v>
      </c>
      <c r="E16" s="21">
        <v>0.215379124246312</v>
      </c>
      <c r="F16" s="21"/>
      <c r="G16" s="21">
        <v>0.18770785993646599</v>
      </c>
      <c r="H16" s="21">
        <v>0.24304395522496999</v>
      </c>
      <c r="I16" s="21">
        <v>0.24767396228396399</v>
      </c>
      <c r="J16" s="21">
        <v>0.24123647181746999</v>
      </c>
      <c r="K16" s="21">
        <v>0.22142779891577299</v>
      </c>
      <c r="L16" s="21">
        <v>0.23734511684580001</v>
      </c>
      <c r="M16" s="21"/>
      <c r="N16" s="21">
        <v>0.26315976524481199</v>
      </c>
      <c r="O16" s="21">
        <v>0.28414396910117401</v>
      </c>
      <c r="P16" s="21">
        <v>0.18685019956632801</v>
      </c>
      <c r="Q16" s="21">
        <v>0.178832183888436</v>
      </c>
      <c r="R16" s="21"/>
      <c r="S16" s="21">
        <v>0.179036472730395</v>
      </c>
      <c r="T16" s="21">
        <v>0.20568768702295701</v>
      </c>
      <c r="U16" s="21">
        <v>0.30882804605889402</v>
      </c>
      <c r="V16" s="21">
        <v>0.229974805743172</v>
      </c>
      <c r="W16" s="21">
        <v>0.21270927447534799</v>
      </c>
      <c r="X16" s="21">
        <v>0.24758967268673401</v>
      </c>
      <c r="Y16" s="21">
        <v>0.24543592844883899</v>
      </c>
      <c r="Z16" s="21">
        <v>0.22598748564669499</v>
      </c>
      <c r="AA16" s="21">
        <v>0.25693795151903398</v>
      </c>
      <c r="AB16" s="21">
        <v>0.27511959110691597</v>
      </c>
      <c r="AC16" s="21">
        <v>0.109789427870377</v>
      </c>
      <c r="AD16" s="21">
        <v>0.31983725840481397</v>
      </c>
      <c r="AE16" s="21"/>
      <c r="AF16" s="21">
        <v>0.23465071760654299</v>
      </c>
      <c r="AG16" s="21">
        <v>0.236856186227768</v>
      </c>
      <c r="AH16" s="21">
        <v>0.23346409528185699</v>
      </c>
      <c r="AI16" s="21"/>
      <c r="AJ16" s="21">
        <v>0.23995288452221999</v>
      </c>
      <c r="AK16" s="21">
        <v>0.20373490326371901</v>
      </c>
      <c r="AL16" s="21">
        <v>0.26386808800211098</v>
      </c>
      <c r="AM16" s="21"/>
      <c r="AN16" s="21">
        <v>0.18851565732481801</v>
      </c>
      <c r="AO16" s="21">
        <v>0.25507647274977602</v>
      </c>
      <c r="AP16" s="21">
        <v>0.255130445557258</v>
      </c>
      <c r="AQ16" s="21">
        <v>0.25071937016639501</v>
      </c>
      <c r="AR16" s="21">
        <v>0.113370732268122</v>
      </c>
      <c r="AS16" s="21"/>
      <c r="AT16" s="21">
        <v>0.24223688052543099</v>
      </c>
      <c r="AU16" s="21">
        <v>0.1478207361753</v>
      </c>
      <c r="AV16" s="21"/>
      <c r="AW16" s="21">
        <v>0.28685176099899701</v>
      </c>
      <c r="AX16" s="21">
        <v>0.19489390333617099</v>
      </c>
      <c r="AY16" s="21">
        <v>0.19063420216372201</v>
      </c>
    </row>
    <row r="17" spans="2:51">
      <c r="B17" s="18" t="s">
        <v>140</v>
      </c>
      <c r="C17" s="22">
        <v>4.3553247871990802E-2</v>
      </c>
      <c r="D17" s="22">
        <v>6.7406102764915002E-2</v>
      </c>
      <c r="E17" s="22">
        <v>2.3869345988892E-2</v>
      </c>
      <c r="F17" s="22"/>
      <c r="G17" s="22">
        <v>9.8865100447279294E-2</v>
      </c>
      <c r="H17" s="22">
        <v>0.10941594048443699</v>
      </c>
      <c r="I17" s="22">
        <v>6.7337956324357504E-2</v>
      </c>
      <c r="J17" s="22">
        <v>1.0130981237127299E-2</v>
      </c>
      <c r="K17" s="22">
        <v>3.6422239424805103E-2</v>
      </c>
      <c r="L17" s="22">
        <v>-1.8977594775801201E-2</v>
      </c>
      <c r="M17" s="22"/>
      <c r="N17" s="22">
        <v>2.1420032239736E-2</v>
      </c>
      <c r="O17" s="22">
        <v>-1.7422500723801599E-2</v>
      </c>
      <c r="P17" s="22">
        <v>8.5423868705980593E-2</v>
      </c>
      <c r="Q17" s="22">
        <v>9.91233043892666E-2</v>
      </c>
      <c r="R17" s="22"/>
      <c r="S17" s="22">
        <v>0.17891775145479299</v>
      </c>
      <c r="T17" s="22">
        <v>7.1616113575678805E-2</v>
      </c>
      <c r="U17" s="22">
        <v>-6.0399543129695803E-2</v>
      </c>
      <c r="V17" s="22">
        <v>7.4079903188638399E-2</v>
      </c>
      <c r="W17" s="22">
        <v>2.7820386752553598E-2</v>
      </c>
      <c r="X17" s="22">
        <v>-1.7527453572094301E-2</v>
      </c>
      <c r="Y17" s="22">
        <v>8.5175834362830605E-2</v>
      </c>
      <c r="Z17" s="22">
        <v>-2.62805566181697E-2</v>
      </c>
      <c r="AA17" s="22">
        <v>7.3281489291641605E-2</v>
      </c>
      <c r="AB17" s="22">
        <v>-8.3177205671529003E-2</v>
      </c>
      <c r="AC17" s="22">
        <v>0.11663847559945199</v>
      </c>
      <c r="AD17" s="22">
        <v>-0.19178496605255599</v>
      </c>
      <c r="AE17" s="22"/>
      <c r="AF17" s="22">
        <v>1.9262482470654201E-2</v>
      </c>
      <c r="AG17" s="22">
        <v>6.2114613238436901E-2</v>
      </c>
      <c r="AH17" s="22">
        <v>-5.97302938640465E-3</v>
      </c>
      <c r="AI17" s="22"/>
      <c r="AJ17" s="22">
        <v>1.45744765403364E-2</v>
      </c>
      <c r="AK17" s="22">
        <v>0.12928180666728101</v>
      </c>
      <c r="AL17" s="22">
        <v>6.4594189498027907E-2</v>
      </c>
      <c r="AM17" s="22"/>
      <c r="AN17" s="22">
        <v>2.1818686104616201E-2</v>
      </c>
      <c r="AO17" s="22">
        <v>3.1652832972393199E-2</v>
      </c>
      <c r="AP17" s="22">
        <v>2.2079934017285901E-2</v>
      </c>
      <c r="AQ17" s="22">
        <v>6.1961373607983601E-2</v>
      </c>
      <c r="AR17" s="22">
        <v>0.33996171591834301</v>
      </c>
      <c r="AS17" s="22"/>
      <c r="AT17" s="22">
        <v>1.44803437455673E-2</v>
      </c>
      <c r="AU17" s="22">
        <v>0.31619589998504</v>
      </c>
      <c r="AV17" s="22"/>
      <c r="AW17" s="22">
        <v>-3.21916279003217E-2</v>
      </c>
      <c r="AX17" s="22">
        <v>0.15376055424395299</v>
      </c>
      <c r="AY17" s="22">
        <v>8.5547568456415604E-2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769</v>
      </c>
      <c r="E2" s="32"/>
      <c r="F2" s="32"/>
      <c r="G2" s="32"/>
    </row>
    <row r="6" spans="2:7" ht="50.1" customHeight="1">
      <c r="B6" s="20" t="s">
        <v>70</v>
      </c>
      <c r="C6" s="20" t="s">
        <v>699</v>
      </c>
      <c r="D6" s="20" t="s">
        <v>770</v>
      </c>
      <c r="E6" s="20" t="s">
        <v>700</v>
      </c>
      <c r="F6" s="20" t="s">
        <v>771</v>
      </c>
    </row>
    <row r="7" spans="2:7">
      <c r="B7" s="18" t="s">
        <v>133</v>
      </c>
      <c r="C7" s="17">
        <v>0.14250705030708299</v>
      </c>
      <c r="D7" s="17">
        <v>0.12478924784211801</v>
      </c>
      <c r="E7" s="17">
        <v>0.122754809808875</v>
      </c>
      <c r="F7" s="17">
        <v>6.0120918012611199E-2</v>
      </c>
    </row>
    <row r="8" spans="2:7">
      <c r="B8" s="18" t="s">
        <v>134</v>
      </c>
      <c r="C8" s="17">
        <v>0.335421147255553</v>
      </c>
      <c r="D8" s="17">
        <v>0.25911069586212998</v>
      </c>
      <c r="E8" s="17">
        <v>0.32660133040607198</v>
      </c>
      <c r="F8" s="17">
        <v>0.18544959317025</v>
      </c>
    </row>
    <row r="9" spans="2:7">
      <c r="B9" s="18" t="s">
        <v>135</v>
      </c>
      <c r="C9" s="17">
        <v>0.28654281123804698</v>
      </c>
      <c r="D9" s="17">
        <v>0.33393142448399599</v>
      </c>
      <c r="E9" s="17">
        <v>0.25398181638648099</v>
      </c>
      <c r="F9" s="17">
        <v>0.29143622114842699</v>
      </c>
    </row>
    <row r="10" spans="2:7">
      <c r="B10" s="18" t="s">
        <v>136</v>
      </c>
      <c r="C10" s="17">
        <v>0.114120332678725</v>
      </c>
      <c r="D10" s="17">
        <v>0.14972970167869701</v>
      </c>
      <c r="E10" s="17">
        <v>0.15850485862085101</v>
      </c>
      <c r="F10" s="17">
        <v>0.244141226107084</v>
      </c>
    </row>
    <row r="11" spans="2:7">
      <c r="B11" s="18" t="s">
        <v>137</v>
      </c>
      <c r="C11" s="17">
        <v>6.3688718831634294E-2</v>
      </c>
      <c r="D11" s="17">
        <v>5.6697438362819798E-2</v>
      </c>
      <c r="E11" s="17">
        <v>9.5990430189691694E-2</v>
      </c>
      <c r="F11" s="17">
        <v>0.14963932174502301</v>
      </c>
    </row>
    <row r="12" spans="2:7">
      <c r="B12" s="18" t="s">
        <v>119</v>
      </c>
      <c r="C12" s="17">
        <v>5.7719939688958097E-2</v>
      </c>
      <c r="D12" s="17">
        <v>7.5741491770238895E-2</v>
      </c>
      <c r="E12" s="17">
        <v>4.2166754588029098E-2</v>
      </c>
      <c r="F12" s="17">
        <v>6.9212719816605303E-2</v>
      </c>
    </row>
    <row r="13" spans="2:7">
      <c r="B13" s="23" t="s">
        <v>138</v>
      </c>
      <c r="C13" s="21">
        <v>0.47792819756263599</v>
      </c>
      <c r="D13" s="21">
        <v>0.38389994370424801</v>
      </c>
      <c r="E13" s="21">
        <v>0.44935614021494702</v>
      </c>
      <c r="F13" s="21">
        <v>0.24557051118286199</v>
      </c>
    </row>
    <row r="14" spans="2:7">
      <c r="B14" s="23" t="s">
        <v>139</v>
      </c>
      <c r="C14" s="21">
        <v>0.177809051510359</v>
      </c>
      <c r="D14" s="21">
        <v>0.20642714004151699</v>
      </c>
      <c r="E14" s="21">
        <v>0.25449528881054201</v>
      </c>
      <c r="F14" s="21">
        <v>0.39378054785210598</v>
      </c>
    </row>
    <row r="15" spans="2:7">
      <c r="B15" s="23" t="s">
        <v>140</v>
      </c>
      <c r="C15" s="22">
        <v>0.30011914605227702</v>
      </c>
      <c r="D15" s="22">
        <v>0.17747280366273099</v>
      </c>
      <c r="E15" s="22">
        <v>0.19486085140440501</v>
      </c>
      <c r="F15" s="22">
        <v>-0.14821003666924501</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1043</v>
      </c>
      <c r="D7" s="10">
        <v>506</v>
      </c>
      <c r="E7" s="10">
        <v>530</v>
      </c>
      <c r="F7" s="10"/>
      <c r="G7" s="10">
        <v>92</v>
      </c>
      <c r="H7" s="10">
        <v>157</v>
      </c>
      <c r="I7" s="10">
        <v>156</v>
      </c>
      <c r="J7" s="10">
        <v>170</v>
      </c>
      <c r="K7" s="10">
        <v>215</v>
      </c>
      <c r="L7" s="10">
        <v>253</v>
      </c>
      <c r="M7" s="10"/>
      <c r="N7" s="10">
        <v>295</v>
      </c>
      <c r="O7" s="10">
        <v>279</v>
      </c>
      <c r="P7" s="10">
        <v>203</v>
      </c>
      <c r="Q7" s="10">
        <v>255</v>
      </c>
      <c r="R7" s="10"/>
      <c r="S7" s="10">
        <v>110</v>
      </c>
      <c r="T7" s="10">
        <v>135</v>
      </c>
      <c r="U7" s="10">
        <v>93</v>
      </c>
      <c r="V7" s="10">
        <v>106</v>
      </c>
      <c r="W7" s="10">
        <v>82</v>
      </c>
      <c r="X7" s="10">
        <v>80</v>
      </c>
      <c r="Y7" s="10">
        <v>94</v>
      </c>
      <c r="Z7" s="10">
        <v>53</v>
      </c>
      <c r="AA7" s="10">
        <v>116</v>
      </c>
      <c r="AB7" s="10">
        <v>92</v>
      </c>
      <c r="AC7" s="10">
        <v>52</v>
      </c>
      <c r="AD7" s="10">
        <v>30</v>
      </c>
      <c r="AE7" s="10"/>
      <c r="AF7" s="10">
        <v>445</v>
      </c>
      <c r="AG7" s="10">
        <v>419</v>
      </c>
      <c r="AH7" s="10">
        <v>116</v>
      </c>
      <c r="AI7" s="10"/>
      <c r="AJ7" s="10">
        <v>247</v>
      </c>
      <c r="AK7" s="10">
        <v>315</v>
      </c>
      <c r="AL7" s="10">
        <v>89</v>
      </c>
      <c r="AM7" s="10"/>
      <c r="AN7" s="10">
        <v>243</v>
      </c>
      <c r="AO7" s="10">
        <v>196</v>
      </c>
      <c r="AP7" s="10">
        <v>239</v>
      </c>
      <c r="AQ7" s="10">
        <v>94</v>
      </c>
      <c r="AR7" s="10">
        <v>18</v>
      </c>
      <c r="AS7" s="10"/>
      <c r="AT7" s="10">
        <v>972</v>
      </c>
      <c r="AU7" s="10">
        <v>66</v>
      </c>
      <c r="AV7" s="10"/>
      <c r="AW7" s="10">
        <v>479</v>
      </c>
      <c r="AX7" s="10">
        <v>103</v>
      </c>
      <c r="AY7" s="10">
        <v>461</v>
      </c>
    </row>
    <row r="8" spans="2:51" ht="30" customHeight="1">
      <c r="B8" s="11" t="s">
        <v>112</v>
      </c>
      <c r="C8" s="11">
        <v>1052</v>
      </c>
      <c r="D8" s="11">
        <v>526</v>
      </c>
      <c r="E8" s="11">
        <v>519</v>
      </c>
      <c r="F8" s="11"/>
      <c r="G8" s="11">
        <v>104</v>
      </c>
      <c r="H8" s="11">
        <v>195</v>
      </c>
      <c r="I8" s="11">
        <v>180</v>
      </c>
      <c r="J8" s="11">
        <v>167</v>
      </c>
      <c r="K8" s="11">
        <v>179</v>
      </c>
      <c r="L8" s="11">
        <v>226</v>
      </c>
      <c r="M8" s="11"/>
      <c r="N8" s="11">
        <v>275</v>
      </c>
      <c r="O8" s="11">
        <v>262</v>
      </c>
      <c r="P8" s="11">
        <v>238</v>
      </c>
      <c r="Q8" s="11">
        <v>266</v>
      </c>
      <c r="R8" s="11"/>
      <c r="S8" s="11">
        <v>136</v>
      </c>
      <c r="T8" s="11">
        <v>127</v>
      </c>
      <c r="U8" s="11">
        <v>83</v>
      </c>
      <c r="V8" s="11">
        <v>113</v>
      </c>
      <c r="W8" s="11">
        <v>78</v>
      </c>
      <c r="X8" s="11">
        <v>87</v>
      </c>
      <c r="Y8" s="11">
        <v>90</v>
      </c>
      <c r="Z8" s="11">
        <v>46</v>
      </c>
      <c r="AA8" s="11">
        <v>113</v>
      </c>
      <c r="AB8" s="11">
        <v>94</v>
      </c>
      <c r="AC8" s="11">
        <v>52</v>
      </c>
      <c r="AD8" s="11">
        <v>32</v>
      </c>
      <c r="AE8" s="11"/>
      <c r="AF8" s="11">
        <v>438</v>
      </c>
      <c r="AG8" s="11">
        <v>420</v>
      </c>
      <c r="AH8" s="11">
        <v>125</v>
      </c>
      <c r="AI8" s="11"/>
      <c r="AJ8" s="11">
        <v>236</v>
      </c>
      <c r="AK8" s="11">
        <v>326</v>
      </c>
      <c r="AL8" s="11">
        <v>88</v>
      </c>
      <c r="AM8" s="11"/>
      <c r="AN8" s="11">
        <v>246</v>
      </c>
      <c r="AO8" s="11">
        <v>208</v>
      </c>
      <c r="AP8" s="11">
        <v>237</v>
      </c>
      <c r="AQ8" s="11">
        <v>92</v>
      </c>
      <c r="AR8" s="11">
        <v>17</v>
      </c>
      <c r="AS8" s="11"/>
      <c r="AT8" s="11">
        <v>971</v>
      </c>
      <c r="AU8" s="11">
        <v>76</v>
      </c>
      <c r="AV8" s="11"/>
      <c r="AW8" s="11">
        <v>465</v>
      </c>
      <c r="AX8" s="11">
        <v>110</v>
      </c>
      <c r="AY8" s="11">
        <v>476</v>
      </c>
    </row>
    <row r="9" spans="2:51">
      <c r="B9" s="18" t="s">
        <v>133</v>
      </c>
      <c r="C9" s="17">
        <v>0.122754809808875</v>
      </c>
      <c r="D9" s="17">
        <v>0.14745626097466</v>
      </c>
      <c r="E9" s="17">
        <v>9.9300473217518198E-2</v>
      </c>
      <c r="F9" s="17"/>
      <c r="G9" s="17">
        <v>0.109279173129427</v>
      </c>
      <c r="H9" s="17">
        <v>0.18065219633873</v>
      </c>
      <c r="I9" s="17">
        <v>0.116476391719288</v>
      </c>
      <c r="J9" s="17">
        <v>9.7382969758022506E-2</v>
      </c>
      <c r="K9" s="17">
        <v>0.103886019091918</v>
      </c>
      <c r="L9" s="17">
        <v>0.117626057085418</v>
      </c>
      <c r="M9" s="17"/>
      <c r="N9" s="17">
        <v>0.157060237807641</v>
      </c>
      <c r="O9" s="17">
        <v>0.115494054170884</v>
      </c>
      <c r="P9" s="17">
        <v>0.12931626263600801</v>
      </c>
      <c r="Q9" s="17">
        <v>8.6791087517345003E-2</v>
      </c>
      <c r="R9" s="17"/>
      <c r="S9" s="17">
        <v>0.16901154832092799</v>
      </c>
      <c r="T9" s="17">
        <v>8.41118146492362E-2</v>
      </c>
      <c r="U9" s="17">
        <v>0.115127925768825</v>
      </c>
      <c r="V9" s="17">
        <v>0.13646995458875899</v>
      </c>
      <c r="W9" s="17">
        <v>0.13056370927474001</v>
      </c>
      <c r="X9" s="17">
        <v>0.213392416186372</v>
      </c>
      <c r="Y9" s="17">
        <v>0.11732868823065901</v>
      </c>
      <c r="Z9" s="17">
        <v>0.18585136082894699</v>
      </c>
      <c r="AA9" s="17">
        <v>6.7382682001982899E-2</v>
      </c>
      <c r="AB9" s="17">
        <v>6.6288617530562005E-2</v>
      </c>
      <c r="AC9" s="17">
        <v>9.2336566160667793E-2</v>
      </c>
      <c r="AD9" s="17">
        <v>0.119953498252845</v>
      </c>
      <c r="AE9" s="17"/>
      <c r="AF9" s="17">
        <v>0.11639096845082</v>
      </c>
      <c r="AG9" s="17">
        <v>0.14524653698592499</v>
      </c>
      <c r="AH9" s="17">
        <v>7.7943841403650793E-2</v>
      </c>
      <c r="AI9" s="17"/>
      <c r="AJ9" s="17">
        <v>0.14130153160348199</v>
      </c>
      <c r="AK9" s="17">
        <v>0.14165601222510099</v>
      </c>
      <c r="AL9" s="17">
        <v>0.192834531802204</v>
      </c>
      <c r="AM9" s="17"/>
      <c r="AN9" s="17">
        <v>0.105519335945395</v>
      </c>
      <c r="AO9" s="17">
        <v>6.5222462592716704E-2</v>
      </c>
      <c r="AP9" s="17">
        <v>0.13791505539526</v>
      </c>
      <c r="AQ9" s="17">
        <v>0.16186898702994801</v>
      </c>
      <c r="AR9" s="17">
        <v>0.20169215877857599</v>
      </c>
      <c r="AS9" s="17"/>
      <c r="AT9" s="17">
        <v>0.123343711817251</v>
      </c>
      <c r="AU9" s="17">
        <v>0.106760417891872</v>
      </c>
      <c r="AV9" s="17"/>
      <c r="AW9" s="17">
        <v>0.14615336081842201</v>
      </c>
      <c r="AX9" s="17">
        <v>0.124276280312069</v>
      </c>
      <c r="AY9" s="17">
        <v>9.9551373121453707E-2</v>
      </c>
    </row>
    <row r="10" spans="2:51">
      <c r="B10" s="18" t="s">
        <v>134</v>
      </c>
      <c r="C10" s="17">
        <v>0.32660133040607198</v>
      </c>
      <c r="D10" s="17">
        <v>0.32744412216774099</v>
      </c>
      <c r="E10" s="17">
        <v>0.32467429412471599</v>
      </c>
      <c r="F10" s="17"/>
      <c r="G10" s="17">
        <v>0.36774800334110103</v>
      </c>
      <c r="H10" s="17">
        <v>0.30245789734158302</v>
      </c>
      <c r="I10" s="17">
        <v>0.35213193437388801</v>
      </c>
      <c r="J10" s="17">
        <v>0.33959749727907002</v>
      </c>
      <c r="K10" s="17">
        <v>0.29974200842162402</v>
      </c>
      <c r="L10" s="17">
        <v>0.31980429897811702</v>
      </c>
      <c r="M10" s="17"/>
      <c r="N10" s="17">
        <v>0.37334603373242098</v>
      </c>
      <c r="O10" s="17">
        <v>0.33239471851248098</v>
      </c>
      <c r="P10" s="17">
        <v>0.30676498188455797</v>
      </c>
      <c r="Q10" s="17">
        <v>0.29311809210231399</v>
      </c>
      <c r="R10" s="17"/>
      <c r="S10" s="17">
        <v>0.292617222846067</v>
      </c>
      <c r="T10" s="17">
        <v>0.30839867365186902</v>
      </c>
      <c r="U10" s="17">
        <v>0.35035791770170499</v>
      </c>
      <c r="V10" s="17">
        <v>0.29998159346711301</v>
      </c>
      <c r="W10" s="17">
        <v>0.34430169813377198</v>
      </c>
      <c r="X10" s="17">
        <v>0.29951882466315199</v>
      </c>
      <c r="Y10" s="17">
        <v>0.33214945551602099</v>
      </c>
      <c r="Z10" s="17">
        <v>0.35450421579005797</v>
      </c>
      <c r="AA10" s="17">
        <v>0.32068811879060999</v>
      </c>
      <c r="AB10" s="17">
        <v>0.35988914063528399</v>
      </c>
      <c r="AC10" s="17">
        <v>0.37269368580237</v>
      </c>
      <c r="AD10" s="17">
        <v>0.39831042859733601</v>
      </c>
      <c r="AE10" s="17"/>
      <c r="AF10" s="17">
        <v>0.28479714335123102</v>
      </c>
      <c r="AG10" s="17">
        <v>0.374164289207222</v>
      </c>
      <c r="AH10" s="17">
        <v>0.30912595520561098</v>
      </c>
      <c r="AI10" s="17"/>
      <c r="AJ10" s="17">
        <v>0.33319099622581599</v>
      </c>
      <c r="AK10" s="17">
        <v>0.34780399961886399</v>
      </c>
      <c r="AL10" s="17">
        <v>0.30427846492184801</v>
      </c>
      <c r="AM10" s="17"/>
      <c r="AN10" s="17">
        <v>0.23744721672338301</v>
      </c>
      <c r="AO10" s="17">
        <v>0.33906626760547298</v>
      </c>
      <c r="AP10" s="17">
        <v>0.38328150417022</v>
      </c>
      <c r="AQ10" s="17">
        <v>0.40973511560406101</v>
      </c>
      <c r="AR10" s="17">
        <v>0.26045425623410501</v>
      </c>
      <c r="AS10" s="17"/>
      <c r="AT10" s="17">
        <v>0.32725941695903599</v>
      </c>
      <c r="AU10" s="17">
        <v>0.32818339593689</v>
      </c>
      <c r="AV10" s="17"/>
      <c r="AW10" s="17">
        <v>0.37458043663334001</v>
      </c>
      <c r="AX10" s="17">
        <v>0.36022342378741601</v>
      </c>
      <c r="AY10" s="17">
        <v>0.27194973483648499</v>
      </c>
    </row>
    <row r="11" spans="2:51">
      <c r="B11" s="18" t="s">
        <v>135</v>
      </c>
      <c r="C11" s="17">
        <v>0.25398181638648099</v>
      </c>
      <c r="D11" s="17">
        <v>0.243475663631016</v>
      </c>
      <c r="E11" s="17">
        <v>0.264293783783971</v>
      </c>
      <c r="F11" s="17"/>
      <c r="G11" s="17">
        <v>0.24977552417153301</v>
      </c>
      <c r="H11" s="17">
        <v>0.25470455935879599</v>
      </c>
      <c r="I11" s="17">
        <v>0.24585205900746801</v>
      </c>
      <c r="J11" s="17">
        <v>0.27758619347026597</v>
      </c>
      <c r="K11" s="17">
        <v>0.224884306305733</v>
      </c>
      <c r="L11" s="17">
        <v>0.26730781794029701</v>
      </c>
      <c r="M11" s="17"/>
      <c r="N11" s="17">
        <v>0.24016637808293301</v>
      </c>
      <c r="O11" s="17">
        <v>0.25165457401243801</v>
      </c>
      <c r="P11" s="17">
        <v>0.239949874686056</v>
      </c>
      <c r="Q11" s="17">
        <v>0.283673157459151</v>
      </c>
      <c r="R11" s="17"/>
      <c r="S11" s="17">
        <v>0.27265868029819501</v>
      </c>
      <c r="T11" s="17">
        <v>0.29317985572842298</v>
      </c>
      <c r="U11" s="17">
        <v>0.32360011397944899</v>
      </c>
      <c r="V11" s="17">
        <v>0.216803791454629</v>
      </c>
      <c r="W11" s="17">
        <v>0.25254224728499403</v>
      </c>
      <c r="X11" s="17">
        <v>0.27141616419036102</v>
      </c>
      <c r="Y11" s="17">
        <v>0.213745453757368</v>
      </c>
      <c r="Z11" s="17">
        <v>0.18656311751695101</v>
      </c>
      <c r="AA11" s="17">
        <v>0.29494326769879498</v>
      </c>
      <c r="AB11" s="17">
        <v>0.202266729473012</v>
      </c>
      <c r="AC11" s="17">
        <v>0.25264743085797298</v>
      </c>
      <c r="AD11" s="17">
        <v>0.14681589368591699</v>
      </c>
      <c r="AE11" s="17"/>
      <c r="AF11" s="17">
        <v>0.24790165486649601</v>
      </c>
      <c r="AG11" s="17">
        <v>0.246643214169986</v>
      </c>
      <c r="AH11" s="17">
        <v>0.27934065517335599</v>
      </c>
      <c r="AI11" s="17"/>
      <c r="AJ11" s="17">
        <v>0.27690344749686502</v>
      </c>
      <c r="AK11" s="17">
        <v>0.222560902057472</v>
      </c>
      <c r="AL11" s="17">
        <v>0.25800620640045901</v>
      </c>
      <c r="AM11" s="17"/>
      <c r="AN11" s="17">
        <v>0.24262669899358499</v>
      </c>
      <c r="AO11" s="17">
        <v>0.29081812954730901</v>
      </c>
      <c r="AP11" s="17">
        <v>0.26923228208644701</v>
      </c>
      <c r="AQ11" s="17">
        <v>0.18456770174666101</v>
      </c>
      <c r="AR11" s="17">
        <v>0.39059297710176699</v>
      </c>
      <c r="AS11" s="17"/>
      <c r="AT11" s="17">
        <v>0.24599621715040601</v>
      </c>
      <c r="AU11" s="17">
        <v>0.35705816519035399</v>
      </c>
      <c r="AV11" s="17"/>
      <c r="AW11" s="17">
        <v>0.229731726395136</v>
      </c>
      <c r="AX11" s="17">
        <v>0.29592816744685102</v>
      </c>
      <c r="AY11" s="17">
        <v>0.267937957896551</v>
      </c>
    </row>
    <row r="12" spans="2:51">
      <c r="B12" s="18" t="s">
        <v>136</v>
      </c>
      <c r="C12" s="17">
        <v>0.15850485862085101</v>
      </c>
      <c r="D12" s="17">
        <v>0.152124984411175</v>
      </c>
      <c r="E12" s="17">
        <v>0.16522412979191001</v>
      </c>
      <c r="F12" s="17"/>
      <c r="G12" s="17">
        <v>0.19930651426014601</v>
      </c>
      <c r="H12" s="17">
        <v>0.15491242434411501</v>
      </c>
      <c r="I12" s="17">
        <v>0.12973569307411301</v>
      </c>
      <c r="J12" s="17">
        <v>0.11485526718941599</v>
      </c>
      <c r="K12" s="17">
        <v>0.16130659467271699</v>
      </c>
      <c r="L12" s="17">
        <v>0.19569555112133</v>
      </c>
      <c r="M12" s="17"/>
      <c r="N12" s="17">
        <v>0.14987101379557399</v>
      </c>
      <c r="O12" s="17">
        <v>0.175316023995747</v>
      </c>
      <c r="P12" s="17">
        <v>0.14877655561737699</v>
      </c>
      <c r="Q12" s="17">
        <v>0.16332151708374601</v>
      </c>
      <c r="R12" s="17"/>
      <c r="S12" s="17">
        <v>0.14773564666202901</v>
      </c>
      <c r="T12" s="17">
        <v>0.163410875689672</v>
      </c>
      <c r="U12" s="17">
        <v>0.15035729179410001</v>
      </c>
      <c r="V12" s="17">
        <v>0.21515643394487899</v>
      </c>
      <c r="W12" s="17">
        <v>0.15673059600817801</v>
      </c>
      <c r="X12" s="17">
        <v>0.10188028907187301</v>
      </c>
      <c r="Y12" s="17">
        <v>0.15110105281797201</v>
      </c>
      <c r="Z12" s="17">
        <v>0.157675557848137</v>
      </c>
      <c r="AA12" s="17">
        <v>0.19949973443150601</v>
      </c>
      <c r="AB12" s="17">
        <v>0.114316059170256</v>
      </c>
      <c r="AC12" s="17">
        <v>0.128590920501017</v>
      </c>
      <c r="AD12" s="17">
        <v>0.22007990187378601</v>
      </c>
      <c r="AE12" s="17"/>
      <c r="AF12" s="17">
        <v>0.176751645618349</v>
      </c>
      <c r="AG12" s="17">
        <v>0.12794545756751999</v>
      </c>
      <c r="AH12" s="17">
        <v>0.190709378762696</v>
      </c>
      <c r="AI12" s="17"/>
      <c r="AJ12" s="17">
        <v>0.139273432830502</v>
      </c>
      <c r="AK12" s="17">
        <v>0.17100692076274199</v>
      </c>
      <c r="AL12" s="17">
        <v>0.14244627780480101</v>
      </c>
      <c r="AM12" s="17"/>
      <c r="AN12" s="17">
        <v>0.213191322490592</v>
      </c>
      <c r="AO12" s="17">
        <v>0.17335169898091199</v>
      </c>
      <c r="AP12" s="17">
        <v>0.11814239660178801</v>
      </c>
      <c r="AQ12" s="17">
        <v>0.13839344066265699</v>
      </c>
      <c r="AR12" s="17">
        <v>8.13956354946683E-2</v>
      </c>
      <c r="AS12" s="17"/>
      <c r="AT12" s="17">
        <v>0.15960768540034101</v>
      </c>
      <c r="AU12" s="17">
        <v>0.14560078123232301</v>
      </c>
      <c r="AV12" s="17"/>
      <c r="AW12" s="17">
        <v>0.144999638838094</v>
      </c>
      <c r="AX12" s="17">
        <v>0.14192785179683401</v>
      </c>
      <c r="AY12" s="17">
        <v>0.175537556264763</v>
      </c>
    </row>
    <row r="13" spans="2:51">
      <c r="B13" s="18" t="s">
        <v>137</v>
      </c>
      <c r="C13" s="17">
        <v>9.5990430189691694E-2</v>
      </c>
      <c r="D13" s="17">
        <v>0.109534860384239</v>
      </c>
      <c r="E13" s="17">
        <v>8.1284951323105606E-2</v>
      </c>
      <c r="F13" s="17"/>
      <c r="G13" s="17">
        <v>7.38907850977924E-2</v>
      </c>
      <c r="H13" s="17">
        <v>7.9264623784730107E-2</v>
      </c>
      <c r="I13" s="17">
        <v>9.8858354928655301E-2</v>
      </c>
      <c r="J13" s="17">
        <v>0.107543393910703</v>
      </c>
      <c r="K13" s="17">
        <v>0.16648159721806499</v>
      </c>
      <c r="L13" s="17">
        <v>5.4101380950904901E-2</v>
      </c>
      <c r="M13" s="17"/>
      <c r="N13" s="17">
        <v>6.2583586222976995E-2</v>
      </c>
      <c r="O13" s="17">
        <v>8.5031594912519506E-2</v>
      </c>
      <c r="P13" s="17">
        <v>0.12641164442453601</v>
      </c>
      <c r="Q13" s="17">
        <v>0.113962944151889</v>
      </c>
      <c r="R13" s="17"/>
      <c r="S13" s="17">
        <v>0.10098608761727</v>
      </c>
      <c r="T13" s="17">
        <v>9.3535752166434699E-2</v>
      </c>
      <c r="U13" s="17">
        <v>5.0570648486814203E-2</v>
      </c>
      <c r="V13" s="17">
        <v>8.67961742686119E-2</v>
      </c>
      <c r="W13" s="17">
        <v>5.9837333505546403E-2</v>
      </c>
      <c r="X13" s="17">
        <v>7.8903784189153697E-2</v>
      </c>
      <c r="Y13" s="17">
        <v>0.120260617558146</v>
      </c>
      <c r="Z13" s="17">
        <v>6.9481473140435498E-2</v>
      </c>
      <c r="AA13" s="17">
        <v>8.6508270027167405E-2</v>
      </c>
      <c r="AB13" s="17">
        <v>0.18293844269749901</v>
      </c>
      <c r="AC13" s="17">
        <v>0.131149930826467</v>
      </c>
      <c r="AD13" s="17">
        <v>6.0719594677193102E-2</v>
      </c>
      <c r="AE13" s="17"/>
      <c r="AF13" s="17">
        <v>0.13222398259686899</v>
      </c>
      <c r="AG13" s="17">
        <v>6.9399957884274305E-2</v>
      </c>
      <c r="AH13" s="17">
        <v>8.5362337404292998E-2</v>
      </c>
      <c r="AI13" s="17"/>
      <c r="AJ13" s="17">
        <v>7.8504195200351595E-2</v>
      </c>
      <c r="AK13" s="17">
        <v>6.7842156826011205E-2</v>
      </c>
      <c r="AL13" s="17">
        <v>8.8095679010812902E-2</v>
      </c>
      <c r="AM13" s="17"/>
      <c r="AN13" s="17">
        <v>0.130283865539918</v>
      </c>
      <c r="AO13" s="17">
        <v>9.3434234269722194E-2</v>
      </c>
      <c r="AP13" s="17">
        <v>6.5446618798454995E-2</v>
      </c>
      <c r="AQ13" s="17">
        <v>8.6609063485037593E-2</v>
      </c>
      <c r="AR13" s="17">
        <v>0</v>
      </c>
      <c r="AS13" s="17"/>
      <c r="AT13" s="17">
        <v>0.102826312198636</v>
      </c>
      <c r="AU13" s="17">
        <v>1.46775736456854E-2</v>
      </c>
      <c r="AV13" s="17"/>
      <c r="AW13" s="17">
        <v>7.4422385511025299E-2</v>
      </c>
      <c r="AX13" s="17">
        <v>6.2751966242774904E-2</v>
      </c>
      <c r="AY13" s="17">
        <v>0.12476045066204</v>
      </c>
    </row>
    <row r="14" spans="2:51">
      <c r="B14" s="18" t="s">
        <v>119</v>
      </c>
      <c r="C14" s="17">
        <v>4.2166754588029098E-2</v>
      </c>
      <c r="D14" s="17">
        <v>1.99641084311689E-2</v>
      </c>
      <c r="E14" s="17">
        <v>6.5222367758779695E-2</v>
      </c>
      <c r="F14" s="17"/>
      <c r="G14" s="17">
        <v>0</v>
      </c>
      <c r="H14" s="17">
        <v>2.8008298832046401E-2</v>
      </c>
      <c r="I14" s="17">
        <v>5.6945566896586801E-2</v>
      </c>
      <c r="J14" s="17">
        <v>6.30346783925224E-2</v>
      </c>
      <c r="K14" s="17">
        <v>4.3699474289943398E-2</v>
      </c>
      <c r="L14" s="17">
        <v>4.54648939239337E-2</v>
      </c>
      <c r="M14" s="17"/>
      <c r="N14" s="17">
        <v>1.6972750358454101E-2</v>
      </c>
      <c r="O14" s="17">
        <v>4.0109034395929999E-2</v>
      </c>
      <c r="P14" s="17">
        <v>4.8780680751464599E-2</v>
      </c>
      <c r="Q14" s="17">
        <v>5.9133201685555303E-2</v>
      </c>
      <c r="R14" s="17"/>
      <c r="S14" s="17">
        <v>1.6990814255510699E-2</v>
      </c>
      <c r="T14" s="17">
        <v>5.7363028114364403E-2</v>
      </c>
      <c r="U14" s="17">
        <v>9.9861022691069695E-3</v>
      </c>
      <c r="V14" s="17">
        <v>4.4792052276008097E-2</v>
      </c>
      <c r="W14" s="17">
        <v>5.6024415792768199E-2</v>
      </c>
      <c r="X14" s="17">
        <v>3.4888521699087301E-2</v>
      </c>
      <c r="Y14" s="17">
        <v>6.5414732119832605E-2</v>
      </c>
      <c r="Z14" s="17">
        <v>4.5924274875470898E-2</v>
      </c>
      <c r="AA14" s="17">
        <v>3.0977927049938001E-2</v>
      </c>
      <c r="AB14" s="17">
        <v>7.4301010493387401E-2</v>
      </c>
      <c r="AC14" s="17">
        <v>2.2581465851505E-2</v>
      </c>
      <c r="AD14" s="17">
        <v>5.41206829129229E-2</v>
      </c>
      <c r="AE14" s="17"/>
      <c r="AF14" s="17">
        <v>4.1934605116235202E-2</v>
      </c>
      <c r="AG14" s="17">
        <v>3.6600544185073199E-2</v>
      </c>
      <c r="AH14" s="17">
        <v>5.7517832050392299E-2</v>
      </c>
      <c r="AI14" s="17"/>
      <c r="AJ14" s="17">
        <v>3.0826396642982E-2</v>
      </c>
      <c r="AK14" s="17">
        <v>4.9130008509810801E-2</v>
      </c>
      <c r="AL14" s="17">
        <v>1.43388400598754E-2</v>
      </c>
      <c r="AM14" s="17"/>
      <c r="AN14" s="17">
        <v>7.0931560307126398E-2</v>
      </c>
      <c r="AO14" s="17">
        <v>3.8107207003866501E-2</v>
      </c>
      <c r="AP14" s="17">
        <v>2.59821429478309E-2</v>
      </c>
      <c r="AQ14" s="17">
        <v>1.8825691471634601E-2</v>
      </c>
      <c r="AR14" s="17">
        <v>6.5864972390883902E-2</v>
      </c>
      <c r="AS14" s="17"/>
      <c r="AT14" s="17">
        <v>4.0966656474329698E-2</v>
      </c>
      <c r="AU14" s="17">
        <v>4.7719666102874203E-2</v>
      </c>
      <c r="AV14" s="17"/>
      <c r="AW14" s="17">
        <v>3.0112451803983201E-2</v>
      </c>
      <c r="AX14" s="17">
        <v>1.48923104140543E-2</v>
      </c>
      <c r="AY14" s="17">
        <v>6.0262927218707199E-2</v>
      </c>
    </row>
    <row r="15" spans="2:51">
      <c r="B15" s="18" t="s">
        <v>138</v>
      </c>
      <c r="C15" s="21">
        <v>0.44935614021494702</v>
      </c>
      <c r="D15" s="21">
        <v>0.47490038314240102</v>
      </c>
      <c r="E15" s="21">
        <v>0.42397476734223399</v>
      </c>
      <c r="F15" s="21"/>
      <c r="G15" s="21">
        <v>0.477027176470528</v>
      </c>
      <c r="H15" s="21">
        <v>0.48311009368031299</v>
      </c>
      <c r="I15" s="21">
        <v>0.46860832609317599</v>
      </c>
      <c r="J15" s="21">
        <v>0.43698046703709298</v>
      </c>
      <c r="K15" s="21">
        <v>0.40362802751354199</v>
      </c>
      <c r="L15" s="21">
        <v>0.43743035606353498</v>
      </c>
      <c r="M15" s="21"/>
      <c r="N15" s="21">
        <v>0.53040627154006204</v>
      </c>
      <c r="O15" s="21">
        <v>0.44788877268336502</v>
      </c>
      <c r="P15" s="21">
        <v>0.43608124452056601</v>
      </c>
      <c r="Q15" s="21">
        <v>0.37990917961965898</v>
      </c>
      <c r="R15" s="21"/>
      <c r="S15" s="21">
        <v>0.46162877116699602</v>
      </c>
      <c r="T15" s="21">
        <v>0.39251048830110502</v>
      </c>
      <c r="U15" s="21">
        <v>0.46548584347053001</v>
      </c>
      <c r="V15" s="21">
        <v>0.436451548055872</v>
      </c>
      <c r="W15" s="21">
        <v>0.47486540740851302</v>
      </c>
      <c r="X15" s="21">
        <v>0.512911240849524</v>
      </c>
      <c r="Y15" s="21">
        <v>0.44947814374668099</v>
      </c>
      <c r="Z15" s="21">
        <v>0.54035557661900502</v>
      </c>
      <c r="AA15" s="21">
        <v>0.38807080079259298</v>
      </c>
      <c r="AB15" s="21">
        <v>0.42617775816584602</v>
      </c>
      <c r="AC15" s="21">
        <v>0.46503025196303799</v>
      </c>
      <c r="AD15" s="21">
        <v>0.51826392685018097</v>
      </c>
      <c r="AE15" s="21"/>
      <c r="AF15" s="21">
        <v>0.401188111802051</v>
      </c>
      <c r="AG15" s="21">
        <v>0.51941082619314605</v>
      </c>
      <c r="AH15" s="21">
        <v>0.387069796609262</v>
      </c>
      <c r="AI15" s="21"/>
      <c r="AJ15" s="21">
        <v>0.47449252782929902</v>
      </c>
      <c r="AK15" s="21">
        <v>0.48946001184396398</v>
      </c>
      <c r="AL15" s="21">
        <v>0.49711299672405201</v>
      </c>
      <c r="AM15" s="21"/>
      <c r="AN15" s="21">
        <v>0.34296655266877901</v>
      </c>
      <c r="AO15" s="21">
        <v>0.40428873019819001</v>
      </c>
      <c r="AP15" s="21">
        <v>0.52119655956548006</v>
      </c>
      <c r="AQ15" s="21">
        <v>0.57160410263400896</v>
      </c>
      <c r="AR15" s="21">
        <v>0.462146415012681</v>
      </c>
      <c r="AS15" s="21"/>
      <c r="AT15" s="21">
        <v>0.450603128776287</v>
      </c>
      <c r="AU15" s="21">
        <v>0.43494381382876302</v>
      </c>
      <c r="AV15" s="21"/>
      <c r="AW15" s="21">
        <v>0.52073379745176196</v>
      </c>
      <c r="AX15" s="21">
        <v>0.48449970409948501</v>
      </c>
      <c r="AY15" s="21">
        <v>0.371501107957939</v>
      </c>
    </row>
    <row r="16" spans="2:51">
      <c r="B16" s="18" t="s">
        <v>139</v>
      </c>
      <c r="C16" s="21">
        <v>0.25449528881054201</v>
      </c>
      <c r="D16" s="21">
        <v>0.26165984479541399</v>
      </c>
      <c r="E16" s="21">
        <v>0.24650908111501499</v>
      </c>
      <c r="F16" s="21"/>
      <c r="G16" s="21">
        <v>0.27319729935793802</v>
      </c>
      <c r="H16" s="21">
        <v>0.23417704812884499</v>
      </c>
      <c r="I16" s="21">
        <v>0.228594048002769</v>
      </c>
      <c r="J16" s="21">
        <v>0.22239866110011899</v>
      </c>
      <c r="K16" s="21">
        <v>0.32778819189078101</v>
      </c>
      <c r="L16" s="21">
        <v>0.249796932072235</v>
      </c>
      <c r="M16" s="21"/>
      <c r="N16" s="21">
        <v>0.21245460001855099</v>
      </c>
      <c r="O16" s="21">
        <v>0.26034761890826702</v>
      </c>
      <c r="P16" s="21">
        <v>0.27518820004191302</v>
      </c>
      <c r="Q16" s="21">
        <v>0.27728446123563499</v>
      </c>
      <c r="R16" s="21"/>
      <c r="S16" s="21">
        <v>0.248721734279299</v>
      </c>
      <c r="T16" s="21">
        <v>0.256946627856107</v>
      </c>
      <c r="U16" s="21">
        <v>0.20092794028091401</v>
      </c>
      <c r="V16" s="21">
        <v>0.30195260821349101</v>
      </c>
      <c r="W16" s="21">
        <v>0.216567929513725</v>
      </c>
      <c r="X16" s="21">
        <v>0.180784073261027</v>
      </c>
      <c r="Y16" s="21">
        <v>0.27136167037611802</v>
      </c>
      <c r="Z16" s="21">
        <v>0.22715703098857201</v>
      </c>
      <c r="AA16" s="21">
        <v>0.28600800445867403</v>
      </c>
      <c r="AB16" s="21">
        <v>0.29725450186775498</v>
      </c>
      <c r="AC16" s="21">
        <v>0.25974085132748498</v>
      </c>
      <c r="AD16" s="21">
        <v>0.28079949655097902</v>
      </c>
      <c r="AE16" s="21"/>
      <c r="AF16" s="21">
        <v>0.30897562821521801</v>
      </c>
      <c r="AG16" s="21">
        <v>0.19734541545179499</v>
      </c>
      <c r="AH16" s="21">
        <v>0.276071716166989</v>
      </c>
      <c r="AI16" s="21"/>
      <c r="AJ16" s="21">
        <v>0.21777762803085399</v>
      </c>
      <c r="AK16" s="21">
        <v>0.23884907758875301</v>
      </c>
      <c r="AL16" s="21">
        <v>0.23054195681561401</v>
      </c>
      <c r="AM16" s="21"/>
      <c r="AN16" s="21">
        <v>0.34347518803051003</v>
      </c>
      <c r="AO16" s="21">
        <v>0.26678593325063499</v>
      </c>
      <c r="AP16" s="21">
        <v>0.183589015400243</v>
      </c>
      <c r="AQ16" s="21">
        <v>0.22500250414769499</v>
      </c>
      <c r="AR16" s="21">
        <v>8.13956354946683E-2</v>
      </c>
      <c r="AS16" s="21"/>
      <c r="AT16" s="21">
        <v>0.26243399759897801</v>
      </c>
      <c r="AU16" s="21">
        <v>0.16027835487800901</v>
      </c>
      <c r="AV16" s="21"/>
      <c r="AW16" s="21">
        <v>0.219422024349119</v>
      </c>
      <c r="AX16" s="21">
        <v>0.204679818039609</v>
      </c>
      <c r="AY16" s="21">
        <v>0.30029800692680297</v>
      </c>
    </row>
    <row r="17" spans="2:51">
      <c r="B17" s="18" t="s">
        <v>140</v>
      </c>
      <c r="C17" s="22">
        <v>0.19486085140440501</v>
      </c>
      <c r="D17" s="22">
        <v>0.213240538346987</v>
      </c>
      <c r="E17" s="22">
        <v>0.17746568622721801</v>
      </c>
      <c r="F17" s="22"/>
      <c r="G17" s="22">
        <v>0.20382987711259001</v>
      </c>
      <c r="H17" s="22">
        <v>0.248933045551469</v>
      </c>
      <c r="I17" s="22">
        <v>0.24001427809040701</v>
      </c>
      <c r="J17" s="22">
        <v>0.21458180593697401</v>
      </c>
      <c r="K17" s="22">
        <v>7.5839835622760601E-2</v>
      </c>
      <c r="L17" s="22">
        <v>0.18763342399130001</v>
      </c>
      <c r="M17" s="22"/>
      <c r="N17" s="22">
        <v>0.31795167152150999</v>
      </c>
      <c r="O17" s="22">
        <v>0.187541153775098</v>
      </c>
      <c r="P17" s="22">
        <v>0.16089304447865299</v>
      </c>
      <c r="Q17" s="22">
        <v>0.102624718384025</v>
      </c>
      <c r="R17" s="22"/>
      <c r="S17" s="22">
        <v>0.21290703688769699</v>
      </c>
      <c r="T17" s="22">
        <v>0.13556386044499799</v>
      </c>
      <c r="U17" s="22">
        <v>0.26455790318961597</v>
      </c>
      <c r="V17" s="22">
        <v>0.13449893984238101</v>
      </c>
      <c r="W17" s="22">
        <v>0.25829747789478802</v>
      </c>
      <c r="X17" s="22">
        <v>0.33212716758849697</v>
      </c>
      <c r="Y17" s="22">
        <v>0.178116473370562</v>
      </c>
      <c r="Z17" s="22">
        <v>0.31319854563043298</v>
      </c>
      <c r="AA17" s="22">
        <v>0.102062796333919</v>
      </c>
      <c r="AB17" s="22">
        <v>0.12892325629809101</v>
      </c>
      <c r="AC17" s="22">
        <v>0.20528940063555301</v>
      </c>
      <c r="AD17" s="22">
        <v>0.237464430299202</v>
      </c>
      <c r="AE17" s="22"/>
      <c r="AF17" s="22">
        <v>9.2212483586833205E-2</v>
      </c>
      <c r="AG17" s="22">
        <v>0.32206541074135198</v>
      </c>
      <c r="AH17" s="22">
        <v>0.11099808044227299</v>
      </c>
      <c r="AI17" s="22"/>
      <c r="AJ17" s="22">
        <v>0.25671489979844497</v>
      </c>
      <c r="AK17" s="22">
        <v>0.25061093425521203</v>
      </c>
      <c r="AL17" s="22">
        <v>0.266571039908438</v>
      </c>
      <c r="AM17" s="22"/>
      <c r="AN17" s="22">
        <v>-5.0863536173117996E-4</v>
      </c>
      <c r="AO17" s="22">
        <v>0.13750279694755499</v>
      </c>
      <c r="AP17" s="22">
        <v>0.33760754416523697</v>
      </c>
      <c r="AQ17" s="22">
        <v>0.346601598486315</v>
      </c>
      <c r="AR17" s="22">
        <v>0.38075077951801301</v>
      </c>
      <c r="AS17" s="22"/>
      <c r="AT17" s="22">
        <v>0.18816913117730899</v>
      </c>
      <c r="AU17" s="22">
        <v>0.274665458950754</v>
      </c>
      <c r="AV17" s="22"/>
      <c r="AW17" s="22">
        <v>0.30131177310264301</v>
      </c>
      <c r="AX17" s="22">
        <v>0.27981988605987601</v>
      </c>
      <c r="AY17" s="22">
        <v>7.1203101031135294E-2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2171</v>
      </c>
      <c r="D7" s="10">
        <v>1024</v>
      </c>
      <c r="E7" s="10">
        <v>1137</v>
      </c>
      <c r="F7" s="10"/>
      <c r="G7" s="10">
        <v>200</v>
      </c>
      <c r="H7" s="10">
        <v>284</v>
      </c>
      <c r="I7" s="10">
        <v>317</v>
      </c>
      <c r="J7" s="10">
        <v>379</v>
      </c>
      <c r="K7" s="10">
        <v>413</v>
      </c>
      <c r="L7" s="10">
        <v>578</v>
      </c>
      <c r="M7" s="10"/>
      <c r="N7" s="10">
        <v>611</v>
      </c>
      <c r="O7" s="10">
        <v>622</v>
      </c>
      <c r="P7" s="10">
        <v>418</v>
      </c>
      <c r="Q7" s="10">
        <v>503</v>
      </c>
      <c r="R7" s="10"/>
      <c r="S7" s="10">
        <v>227</v>
      </c>
      <c r="T7" s="10">
        <v>328</v>
      </c>
      <c r="U7" s="10">
        <v>201</v>
      </c>
      <c r="V7" s="10">
        <v>210</v>
      </c>
      <c r="W7" s="10">
        <v>165</v>
      </c>
      <c r="X7" s="10">
        <v>171</v>
      </c>
      <c r="Y7" s="10">
        <v>196</v>
      </c>
      <c r="Z7" s="10">
        <v>99</v>
      </c>
      <c r="AA7" s="10">
        <v>241</v>
      </c>
      <c r="AB7" s="10">
        <v>181</v>
      </c>
      <c r="AC7" s="10">
        <v>100</v>
      </c>
      <c r="AD7" s="10">
        <v>52</v>
      </c>
      <c r="AE7" s="10"/>
      <c r="AF7" s="10">
        <v>920</v>
      </c>
      <c r="AG7" s="10">
        <v>855</v>
      </c>
      <c r="AH7" s="10">
        <v>253</v>
      </c>
      <c r="AI7" s="10"/>
      <c r="AJ7" s="10">
        <v>542</v>
      </c>
      <c r="AK7" s="10">
        <v>703</v>
      </c>
      <c r="AL7" s="10">
        <v>174</v>
      </c>
      <c r="AM7" s="10"/>
      <c r="AN7" s="10">
        <v>455</v>
      </c>
      <c r="AO7" s="10">
        <v>369</v>
      </c>
      <c r="AP7" s="10">
        <v>513</v>
      </c>
      <c r="AQ7" s="10">
        <v>216</v>
      </c>
      <c r="AR7" s="10">
        <v>38</v>
      </c>
      <c r="AS7" s="10"/>
      <c r="AT7" s="10">
        <v>1973</v>
      </c>
      <c r="AU7" s="10">
        <v>179</v>
      </c>
      <c r="AV7" s="10"/>
      <c r="AW7" s="10">
        <v>1021</v>
      </c>
      <c r="AX7" s="10">
        <v>194</v>
      </c>
      <c r="AY7" s="10">
        <v>956</v>
      </c>
    </row>
    <row r="8" spans="2:51" ht="30" customHeight="1">
      <c r="B8" s="11" t="s">
        <v>112</v>
      </c>
      <c r="C8" s="11">
        <v>2174</v>
      </c>
      <c r="D8" s="11">
        <v>1057</v>
      </c>
      <c r="E8" s="11">
        <v>1107</v>
      </c>
      <c r="F8" s="11"/>
      <c r="G8" s="11">
        <v>232</v>
      </c>
      <c r="H8" s="11">
        <v>352</v>
      </c>
      <c r="I8" s="11">
        <v>363</v>
      </c>
      <c r="J8" s="11">
        <v>371</v>
      </c>
      <c r="K8" s="11">
        <v>340</v>
      </c>
      <c r="L8" s="11">
        <v>517</v>
      </c>
      <c r="M8" s="11"/>
      <c r="N8" s="11">
        <v>558</v>
      </c>
      <c r="O8" s="11">
        <v>569</v>
      </c>
      <c r="P8" s="11">
        <v>487</v>
      </c>
      <c r="Q8" s="11">
        <v>544</v>
      </c>
      <c r="R8" s="11"/>
      <c r="S8" s="11">
        <v>277</v>
      </c>
      <c r="T8" s="11">
        <v>309</v>
      </c>
      <c r="U8" s="11">
        <v>179</v>
      </c>
      <c r="V8" s="11">
        <v>224</v>
      </c>
      <c r="W8" s="11">
        <v>162</v>
      </c>
      <c r="X8" s="11">
        <v>184</v>
      </c>
      <c r="Y8" s="11">
        <v>189</v>
      </c>
      <c r="Z8" s="11">
        <v>86</v>
      </c>
      <c r="AA8" s="11">
        <v>232</v>
      </c>
      <c r="AB8" s="11">
        <v>181</v>
      </c>
      <c r="AC8" s="11">
        <v>97</v>
      </c>
      <c r="AD8" s="11">
        <v>55</v>
      </c>
      <c r="AE8" s="11"/>
      <c r="AF8" s="11">
        <v>892</v>
      </c>
      <c r="AG8" s="11">
        <v>845</v>
      </c>
      <c r="AH8" s="11">
        <v>274</v>
      </c>
      <c r="AI8" s="11"/>
      <c r="AJ8" s="11">
        <v>523</v>
      </c>
      <c r="AK8" s="11">
        <v>728</v>
      </c>
      <c r="AL8" s="11">
        <v>165</v>
      </c>
      <c r="AM8" s="11"/>
      <c r="AN8" s="11">
        <v>458</v>
      </c>
      <c r="AO8" s="11">
        <v>387</v>
      </c>
      <c r="AP8" s="11">
        <v>515</v>
      </c>
      <c r="AQ8" s="11">
        <v>209</v>
      </c>
      <c r="AR8" s="11">
        <v>37</v>
      </c>
      <c r="AS8" s="11"/>
      <c r="AT8" s="11">
        <v>1947</v>
      </c>
      <c r="AU8" s="11">
        <v>206</v>
      </c>
      <c r="AV8" s="11"/>
      <c r="AW8" s="11">
        <v>987</v>
      </c>
      <c r="AX8" s="11">
        <v>208</v>
      </c>
      <c r="AY8" s="11">
        <v>979</v>
      </c>
    </row>
    <row r="9" spans="2:51">
      <c r="B9" s="18" t="s">
        <v>133</v>
      </c>
      <c r="C9" s="17">
        <v>0.23328127808270399</v>
      </c>
      <c r="D9" s="17">
        <v>0.299290407369737</v>
      </c>
      <c r="E9" s="17">
        <v>0.17241192602909</v>
      </c>
      <c r="F9" s="17"/>
      <c r="G9" s="17">
        <v>0.19117663790560999</v>
      </c>
      <c r="H9" s="17">
        <v>0.227381979568162</v>
      </c>
      <c r="I9" s="17">
        <v>0.24636515308687201</v>
      </c>
      <c r="J9" s="17">
        <v>0.26827983497329499</v>
      </c>
      <c r="K9" s="17">
        <v>0.24577538568250501</v>
      </c>
      <c r="L9" s="17">
        <v>0.213665131280282</v>
      </c>
      <c r="M9" s="17"/>
      <c r="N9" s="17">
        <v>0.28126333727097702</v>
      </c>
      <c r="O9" s="17">
        <v>0.236207505731345</v>
      </c>
      <c r="P9" s="17">
        <v>0.218385861160769</v>
      </c>
      <c r="Q9" s="17">
        <v>0.19074554476097599</v>
      </c>
      <c r="R9" s="17"/>
      <c r="S9" s="17">
        <v>0.288005646645138</v>
      </c>
      <c r="T9" s="17">
        <v>0.24047446884541199</v>
      </c>
      <c r="U9" s="17">
        <v>0.20446986467595099</v>
      </c>
      <c r="V9" s="17">
        <v>0.22266882574134</v>
      </c>
      <c r="W9" s="17">
        <v>0.237096448189345</v>
      </c>
      <c r="X9" s="17">
        <v>0.207099175618288</v>
      </c>
      <c r="Y9" s="17">
        <v>0.267639745091239</v>
      </c>
      <c r="Z9" s="17">
        <v>0.317772724793912</v>
      </c>
      <c r="AA9" s="17">
        <v>0.23015821366448799</v>
      </c>
      <c r="AB9" s="17">
        <v>0.18037611178820701</v>
      </c>
      <c r="AC9" s="17">
        <v>0.17853355343205801</v>
      </c>
      <c r="AD9" s="17">
        <v>0.162736891464068</v>
      </c>
      <c r="AE9" s="17"/>
      <c r="AF9" s="17">
        <v>0.22369623491173499</v>
      </c>
      <c r="AG9" s="17">
        <v>0.27401537117010799</v>
      </c>
      <c r="AH9" s="17">
        <v>0.152855694054327</v>
      </c>
      <c r="AI9" s="17"/>
      <c r="AJ9" s="17">
        <v>0.23092857174755399</v>
      </c>
      <c r="AK9" s="17">
        <v>0.26477821462831502</v>
      </c>
      <c r="AL9" s="17">
        <v>0.28727390084784898</v>
      </c>
      <c r="AM9" s="17"/>
      <c r="AN9" s="17">
        <v>0.187265916215024</v>
      </c>
      <c r="AO9" s="17">
        <v>0.214775367051109</v>
      </c>
      <c r="AP9" s="17">
        <v>0.26709229043982602</v>
      </c>
      <c r="AQ9" s="17">
        <v>0.27667644478370101</v>
      </c>
      <c r="AR9" s="17">
        <v>0.49943513211253399</v>
      </c>
      <c r="AS9" s="17"/>
      <c r="AT9" s="17">
        <v>0.22934129705317499</v>
      </c>
      <c r="AU9" s="17">
        <v>0.275184643198295</v>
      </c>
      <c r="AV9" s="17"/>
      <c r="AW9" s="17">
        <v>0.308793900344562</v>
      </c>
      <c r="AX9" s="17">
        <v>0.23310533990315499</v>
      </c>
      <c r="AY9" s="17">
        <v>0.15716961189365899</v>
      </c>
    </row>
    <row r="10" spans="2:51">
      <c r="B10" s="18" t="s">
        <v>134</v>
      </c>
      <c r="C10" s="17">
        <v>0.34687021602545598</v>
      </c>
      <c r="D10" s="17">
        <v>0.342282687919721</v>
      </c>
      <c r="E10" s="17">
        <v>0.350093341228845</v>
      </c>
      <c r="F10" s="17"/>
      <c r="G10" s="17">
        <v>0.25956453453833001</v>
      </c>
      <c r="H10" s="17">
        <v>0.33580424801191</v>
      </c>
      <c r="I10" s="17">
        <v>0.33282383038179097</v>
      </c>
      <c r="J10" s="17">
        <v>0.34954195311321701</v>
      </c>
      <c r="K10" s="17">
        <v>0.37025660090843598</v>
      </c>
      <c r="L10" s="17">
        <v>0.386095649014284</v>
      </c>
      <c r="M10" s="17"/>
      <c r="N10" s="17">
        <v>0.40779788019410801</v>
      </c>
      <c r="O10" s="17">
        <v>0.36522663436203701</v>
      </c>
      <c r="P10" s="17">
        <v>0.32654751645805902</v>
      </c>
      <c r="Q10" s="17">
        <v>0.281989527726003</v>
      </c>
      <c r="R10" s="17"/>
      <c r="S10" s="17">
        <v>0.34163060008155599</v>
      </c>
      <c r="T10" s="17">
        <v>0.36203352272705502</v>
      </c>
      <c r="U10" s="17">
        <v>0.40722821331263898</v>
      </c>
      <c r="V10" s="17">
        <v>0.33620951857509201</v>
      </c>
      <c r="W10" s="17">
        <v>0.32527131588351998</v>
      </c>
      <c r="X10" s="17">
        <v>0.387158156478211</v>
      </c>
      <c r="Y10" s="17">
        <v>0.32230675222861999</v>
      </c>
      <c r="Z10" s="17">
        <v>0.26098096580032099</v>
      </c>
      <c r="AA10" s="17">
        <v>0.33478819051989001</v>
      </c>
      <c r="AB10" s="17">
        <v>0.32364756116123</v>
      </c>
      <c r="AC10" s="17">
        <v>0.35870753615704298</v>
      </c>
      <c r="AD10" s="17">
        <v>0.389860636229788</v>
      </c>
      <c r="AE10" s="17"/>
      <c r="AF10" s="17">
        <v>0.35229348151915402</v>
      </c>
      <c r="AG10" s="17">
        <v>0.38566111971310202</v>
      </c>
      <c r="AH10" s="17">
        <v>0.28729679485647502</v>
      </c>
      <c r="AI10" s="17"/>
      <c r="AJ10" s="17">
        <v>0.38763436872323398</v>
      </c>
      <c r="AK10" s="17">
        <v>0.34493424262829497</v>
      </c>
      <c r="AL10" s="17">
        <v>0.34264759180530202</v>
      </c>
      <c r="AM10" s="17"/>
      <c r="AN10" s="17">
        <v>0.30608859774471198</v>
      </c>
      <c r="AO10" s="17">
        <v>0.36918936966212601</v>
      </c>
      <c r="AP10" s="17">
        <v>0.36317266071853399</v>
      </c>
      <c r="AQ10" s="17">
        <v>0.388827924591574</v>
      </c>
      <c r="AR10" s="17">
        <v>0.18102121392294701</v>
      </c>
      <c r="AS10" s="17"/>
      <c r="AT10" s="17">
        <v>0.34975503279645298</v>
      </c>
      <c r="AU10" s="17">
        <v>0.32809698054172198</v>
      </c>
      <c r="AV10" s="17"/>
      <c r="AW10" s="17">
        <v>0.36122366954028201</v>
      </c>
      <c r="AX10" s="17">
        <v>0.39598687357283602</v>
      </c>
      <c r="AY10" s="17">
        <v>0.32197308481843001</v>
      </c>
    </row>
    <row r="11" spans="2:51">
      <c r="B11" s="18" t="s">
        <v>135</v>
      </c>
      <c r="C11" s="17">
        <v>0.30748214758989501</v>
      </c>
      <c r="D11" s="17">
        <v>0.25158569400252201</v>
      </c>
      <c r="E11" s="17">
        <v>0.35979117521508203</v>
      </c>
      <c r="F11" s="17"/>
      <c r="G11" s="17">
        <v>0.32346717322419599</v>
      </c>
      <c r="H11" s="17">
        <v>0.33426403097921398</v>
      </c>
      <c r="I11" s="17">
        <v>0.277649725270254</v>
      </c>
      <c r="J11" s="17">
        <v>0.28148627021738798</v>
      </c>
      <c r="K11" s="17">
        <v>0.30933321097364502</v>
      </c>
      <c r="L11" s="17">
        <v>0.320440891827662</v>
      </c>
      <c r="M11" s="17"/>
      <c r="N11" s="17">
        <v>0.22256500051618999</v>
      </c>
      <c r="O11" s="17">
        <v>0.312032452351865</v>
      </c>
      <c r="P11" s="17">
        <v>0.31377843865142702</v>
      </c>
      <c r="Q11" s="17">
        <v>0.385797701589561</v>
      </c>
      <c r="R11" s="17"/>
      <c r="S11" s="17">
        <v>0.224246048078479</v>
      </c>
      <c r="T11" s="17">
        <v>0.290259936275371</v>
      </c>
      <c r="U11" s="17">
        <v>0.26337212100225899</v>
      </c>
      <c r="V11" s="17">
        <v>0.33549488216655698</v>
      </c>
      <c r="W11" s="17">
        <v>0.36928047467951602</v>
      </c>
      <c r="X11" s="17">
        <v>0.272755737379209</v>
      </c>
      <c r="Y11" s="17">
        <v>0.33855334550996502</v>
      </c>
      <c r="Z11" s="17">
        <v>0.30575121084243201</v>
      </c>
      <c r="AA11" s="17">
        <v>0.329518406594067</v>
      </c>
      <c r="AB11" s="17">
        <v>0.34564851565204802</v>
      </c>
      <c r="AC11" s="17">
        <v>0.36954206156246999</v>
      </c>
      <c r="AD11" s="17">
        <v>0.35544853221488298</v>
      </c>
      <c r="AE11" s="17"/>
      <c r="AF11" s="17">
        <v>0.32362744660937898</v>
      </c>
      <c r="AG11" s="17">
        <v>0.25541643891195098</v>
      </c>
      <c r="AH11" s="17">
        <v>0.389147318563414</v>
      </c>
      <c r="AI11" s="17"/>
      <c r="AJ11" s="17">
        <v>0.30666345230932901</v>
      </c>
      <c r="AK11" s="17">
        <v>0.27939222014693599</v>
      </c>
      <c r="AL11" s="17">
        <v>0.26578608009569299</v>
      </c>
      <c r="AM11" s="17"/>
      <c r="AN11" s="17">
        <v>0.37498048618899199</v>
      </c>
      <c r="AO11" s="17">
        <v>0.31401710042400199</v>
      </c>
      <c r="AP11" s="17">
        <v>0.27157609092892199</v>
      </c>
      <c r="AQ11" s="17">
        <v>0.22053146860265699</v>
      </c>
      <c r="AR11" s="17">
        <v>0.1618054003128</v>
      </c>
      <c r="AS11" s="17"/>
      <c r="AT11" s="17">
        <v>0.31382283485811602</v>
      </c>
      <c r="AU11" s="17">
        <v>0.234546017403616</v>
      </c>
      <c r="AV11" s="17"/>
      <c r="AW11" s="17">
        <v>0.24459912541991499</v>
      </c>
      <c r="AX11" s="17">
        <v>0.279567501016937</v>
      </c>
      <c r="AY11" s="17">
        <v>0.37681869199901702</v>
      </c>
    </row>
    <row r="12" spans="2:51">
      <c r="B12" s="18" t="s">
        <v>136</v>
      </c>
      <c r="C12" s="17">
        <v>6.3038606359427402E-2</v>
      </c>
      <c r="D12" s="17">
        <v>6.4956645350860695E-2</v>
      </c>
      <c r="E12" s="17">
        <v>6.1790758193795897E-2</v>
      </c>
      <c r="F12" s="17"/>
      <c r="G12" s="17">
        <v>0.137305843554512</v>
      </c>
      <c r="H12" s="17">
        <v>6.1375921360169797E-2</v>
      </c>
      <c r="I12" s="17">
        <v>7.5098537092035803E-2</v>
      </c>
      <c r="J12" s="17">
        <v>3.8678555165811798E-2</v>
      </c>
      <c r="K12" s="17">
        <v>4.5065055530448803E-2</v>
      </c>
      <c r="L12" s="17">
        <v>5.1716860062698898E-2</v>
      </c>
      <c r="M12" s="17"/>
      <c r="N12" s="17">
        <v>5.0341161778715497E-2</v>
      </c>
      <c r="O12" s="17">
        <v>5.9515684665547401E-2</v>
      </c>
      <c r="P12" s="17">
        <v>8.0741883667168904E-2</v>
      </c>
      <c r="Q12" s="17">
        <v>6.5773623022690894E-2</v>
      </c>
      <c r="R12" s="17"/>
      <c r="S12" s="17">
        <v>8.9971377317115298E-2</v>
      </c>
      <c r="T12" s="17">
        <v>5.7321829550209598E-2</v>
      </c>
      <c r="U12" s="17">
        <v>6.4665466414375802E-2</v>
      </c>
      <c r="V12" s="17">
        <v>6.0140256711267499E-2</v>
      </c>
      <c r="W12" s="17">
        <v>4.6779297114143199E-2</v>
      </c>
      <c r="X12" s="17">
        <v>8.3933308412894897E-2</v>
      </c>
      <c r="Y12" s="17">
        <v>4.2201906885289103E-2</v>
      </c>
      <c r="Z12" s="17">
        <v>5.8535046206511197E-2</v>
      </c>
      <c r="AA12" s="17">
        <v>5.3357833712390799E-2</v>
      </c>
      <c r="AB12" s="17">
        <v>7.5322955243163597E-2</v>
      </c>
      <c r="AC12" s="17">
        <v>3.5092317949083601E-2</v>
      </c>
      <c r="AD12" s="17">
        <v>7.2609994538508402E-2</v>
      </c>
      <c r="AE12" s="17"/>
      <c r="AF12" s="17">
        <v>5.6872640547887099E-2</v>
      </c>
      <c r="AG12" s="17">
        <v>4.6247786583818201E-2</v>
      </c>
      <c r="AH12" s="17">
        <v>8.7863552511730406E-2</v>
      </c>
      <c r="AI12" s="17"/>
      <c r="AJ12" s="17">
        <v>4.5189085642488601E-2</v>
      </c>
      <c r="AK12" s="17">
        <v>7.2051156090300203E-2</v>
      </c>
      <c r="AL12" s="17">
        <v>5.6753817354011402E-2</v>
      </c>
      <c r="AM12" s="17"/>
      <c r="AN12" s="17">
        <v>5.8159637330036297E-2</v>
      </c>
      <c r="AO12" s="17">
        <v>7.1141606873013394E-2</v>
      </c>
      <c r="AP12" s="17">
        <v>5.8957761658251902E-2</v>
      </c>
      <c r="AQ12" s="17">
        <v>5.4605722572899799E-2</v>
      </c>
      <c r="AR12" s="17">
        <v>7.1175789398988595E-2</v>
      </c>
      <c r="AS12" s="17"/>
      <c r="AT12" s="17">
        <v>5.9473236029160798E-2</v>
      </c>
      <c r="AU12" s="17">
        <v>9.6454218777094897E-2</v>
      </c>
      <c r="AV12" s="17"/>
      <c r="AW12" s="17">
        <v>5.6442261663585701E-2</v>
      </c>
      <c r="AX12" s="17">
        <v>4.3380433382492201E-2</v>
      </c>
      <c r="AY12" s="17">
        <v>7.3862069740087702E-2</v>
      </c>
    </row>
    <row r="13" spans="2:51">
      <c r="B13" s="18" t="s">
        <v>137</v>
      </c>
      <c r="C13" s="17">
        <v>2.2732705339178198E-2</v>
      </c>
      <c r="D13" s="17">
        <v>2.8157862028899801E-2</v>
      </c>
      <c r="E13" s="17">
        <v>1.77629322607183E-2</v>
      </c>
      <c r="F13" s="17"/>
      <c r="G13" s="17">
        <v>4.0514647204160599E-2</v>
      </c>
      <c r="H13" s="17">
        <v>2.5242698790688099E-2</v>
      </c>
      <c r="I13" s="17">
        <v>2.3994646558466601E-2</v>
      </c>
      <c r="J13" s="17">
        <v>3.4078317157077299E-2</v>
      </c>
      <c r="K13" s="17">
        <v>1.25529980080981E-2</v>
      </c>
      <c r="L13" s="17">
        <v>1.07287549732978E-2</v>
      </c>
      <c r="M13" s="17"/>
      <c r="N13" s="17">
        <v>2.3582283003327899E-2</v>
      </c>
      <c r="O13" s="17">
        <v>1.06312530962622E-2</v>
      </c>
      <c r="P13" s="17">
        <v>2.6812536832848798E-2</v>
      </c>
      <c r="Q13" s="17">
        <v>3.1547199254724101E-2</v>
      </c>
      <c r="R13" s="17"/>
      <c r="S13" s="17">
        <v>2.9758864077135801E-2</v>
      </c>
      <c r="T13" s="17">
        <v>2.2392573170822199E-2</v>
      </c>
      <c r="U13" s="17">
        <v>1.8934582815593001E-2</v>
      </c>
      <c r="V13" s="17">
        <v>2.7046005678058899E-2</v>
      </c>
      <c r="W13" s="17">
        <v>0</v>
      </c>
      <c r="X13" s="17">
        <v>4.90536221113975E-2</v>
      </c>
      <c r="Y13" s="17">
        <v>1.80317025921801E-2</v>
      </c>
      <c r="Z13" s="17">
        <v>0</v>
      </c>
      <c r="AA13" s="17">
        <v>1.42843334480777E-2</v>
      </c>
      <c r="AB13" s="17">
        <v>3.0609123012298099E-2</v>
      </c>
      <c r="AC13" s="17">
        <v>2.5647570075748902E-2</v>
      </c>
      <c r="AD13" s="17">
        <v>1.9343945552752501E-2</v>
      </c>
      <c r="AE13" s="17"/>
      <c r="AF13" s="17">
        <v>2.3288343334976001E-2</v>
      </c>
      <c r="AG13" s="17">
        <v>1.8604263615673002E-2</v>
      </c>
      <c r="AH13" s="17">
        <v>2.86048582615827E-2</v>
      </c>
      <c r="AI13" s="17"/>
      <c r="AJ13" s="17">
        <v>9.4400500918790792E-3</v>
      </c>
      <c r="AK13" s="17">
        <v>1.8241381859834701E-2</v>
      </c>
      <c r="AL13" s="17">
        <v>2.63370043602957E-2</v>
      </c>
      <c r="AM13" s="17"/>
      <c r="AN13" s="17">
        <v>3.08240476245931E-2</v>
      </c>
      <c r="AO13" s="17">
        <v>1.54620853892688E-2</v>
      </c>
      <c r="AP13" s="17">
        <v>2.2347532033374001E-2</v>
      </c>
      <c r="AQ13" s="17">
        <v>1.5599412669435901E-2</v>
      </c>
      <c r="AR13" s="17">
        <v>2.4941848536834701E-2</v>
      </c>
      <c r="AS13" s="17"/>
      <c r="AT13" s="17">
        <v>2.1182049850637999E-2</v>
      </c>
      <c r="AU13" s="17">
        <v>3.9701142645131603E-2</v>
      </c>
      <c r="AV13" s="17"/>
      <c r="AW13" s="17">
        <v>1.61131758284348E-2</v>
      </c>
      <c r="AX13" s="17">
        <v>4.7959852124580003E-2</v>
      </c>
      <c r="AY13" s="17">
        <v>2.40547378542381E-2</v>
      </c>
    </row>
    <row r="14" spans="2:51">
      <c r="B14" s="18" t="s">
        <v>119</v>
      </c>
      <c r="C14" s="17">
        <v>2.659504660334E-2</v>
      </c>
      <c r="D14" s="17">
        <v>1.37267033282593E-2</v>
      </c>
      <c r="E14" s="17">
        <v>3.8149867072469201E-2</v>
      </c>
      <c r="F14" s="17"/>
      <c r="G14" s="17">
        <v>4.7971163573191998E-2</v>
      </c>
      <c r="H14" s="17">
        <v>1.5931121289857301E-2</v>
      </c>
      <c r="I14" s="17">
        <v>4.4068107610580602E-2</v>
      </c>
      <c r="J14" s="17">
        <v>2.79350693732109E-2</v>
      </c>
      <c r="K14" s="17">
        <v>1.7016748896867499E-2</v>
      </c>
      <c r="L14" s="17">
        <v>1.7352712841775399E-2</v>
      </c>
      <c r="M14" s="17"/>
      <c r="N14" s="17">
        <v>1.44503372366812E-2</v>
      </c>
      <c r="O14" s="17">
        <v>1.6386469792942799E-2</v>
      </c>
      <c r="P14" s="17">
        <v>3.37337632297268E-2</v>
      </c>
      <c r="Q14" s="17">
        <v>4.4146403646044101E-2</v>
      </c>
      <c r="R14" s="17"/>
      <c r="S14" s="17">
        <v>2.63874638005758E-2</v>
      </c>
      <c r="T14" s="17">
        <v>2.7517669431129699E-2</v>
      </c>
      <c r="U14" s="17">
        <v>4.1329751779182203E-2</v>
      </c>
      <c r="V14" s="17">
        <v>1.8440511127684502E-2</v>
      </c>
      <c r="W14" s="17">
        <v>2.1572464133476899E-2</v>
      </c>
      <c r="X14" s="17">
        <v>0</v>
      </c>
      <c r="Y14" s="17">
        <v>1.1266547692706699E-2</v>
      </c>
      <c r="Z14" s="17">
        <v>5.6960052356824303E-2</v>
      </c>
      <c r="AA14" s="17">
        <v>3.78930220610873E-2</v>
      </c>
      <c r="AB14" s="17">
        <v>4.4395733143053798E-2</v>
      </c>
      <c r="AC14" s="17">
        <v>3.2476960823596503E-2</v>
      </c>
      <c r="AD14" s="17">
        <v>0</v>
      </c>
      <c r="AE14" s="17"/>
      <c r="AF14" s="17">
        <v>2.0221853076868801E-2</v>
      </c>
      <c r="AG14" s="17">
        <v>2.0055020005347399E-2</v>
      </c>
      <c r="AH14" s="17">
        <v>5.4231781752470599E-2</v>
      </c>
      <c r="AI14" s="17"/>
      <c r="AJ14" s="17">
        <v>2.01444714855161E-2</v>
      </c>
      <c r="AK14" s="17">
        <v>2.06027846463189E-2</v>
      </c>
      <c r="AL14" s="17">
        <v>2.1201605536848099E-2</v>
      </c>
      <c r="AM14" s="17"/>
      <c r="AN14" s="17">
        <v>4.2681314896642501E-2</v>
      </c>
      <c r="AO14" s="17">
        <v>1.54144706004805E-2</v>
      </c>
      <c r="AP14" s="17">
        <v>1.6853664221091701E-2</v>
      </c>
      <c r="AQ14" s="17">
        <v>4.3759026779732001E-2</v>
      </c>
      <c r="AR14" s="17">
        <v>6.1620615715896401E-2</v>
      </c>
      <c r="AS14" s="17"/>
      <c r="AT14" s="17">
        <v>2.6425549412457301E-2</v>
      </c>
      <c r="AU14" s="17">
        <v>2.6016997434140599E-2</v>
      </c>
      <c r="AV14" s="17"/>
      <c r="AW14" s="17">
        <v>1.2827867203220499E-2</v>
      </c>
      <c r="AX14" s="17">
        <v>0</v>
      </c>
      <c r="AY14" s="17">
        <v>4.6121803694568003E-2</v>
      </c>
    </row>
    <row r="15" spans="2:51">
      <c r="B15" s="18" t="s">
        <v>138</v>
      </c>
      <c r="C15" s="21">
        <v>0.58015149410816003</v>
      </c>
      <c r="D15" s="21">
        <v>0.64157309528945805</v>
      </c>
      <c r="E15" s="21">
        <v>0.522505267257935</v>
      </c>
      <c r="F15" s="21"/>
      <c r="G15" s="21">
        <v>0.45074117244394002</v>
      </c>
      <c r="H15" s="21">
        <v>0.56318622758007097</v>
      </c>
      <c r="I15" s="21">
        <v>0.57918898346866299</v>
      </c>
      <c r="J15" s="21">
        <v>0.617821788086512</v>
      </c>
      <c r="K15" s="21">
        <v>0.61603198659094105</v>
      </c>
      <c r="L15" s="21">
        <v>0.59976078029456603</v>
      </c>
      <c r="M15" s="21"/>
      <c r="N15" s="21">
        <v>0.68906121746508497</v>
      </c>
      <c r="O15" s="21">
        <v>0.60143414009338203</v>
      </c>
      <c r="P15" s="21">
        <v>0.54493337761882799</v>
      </c>
      <c r="Q15" s="21">
        <v>0.47273507248697899</v>
      </c>
      <c r="R15" s="21"/>
      <c r="S15" s="21">
        <v>0.62963624672669405</v>
      </c>
      <c r="T15" s="21">
        <v>0.60250799157246804</v>
      </c>
      <c r="U15" s="21">
        <v>0.61169807798858999</v>
      </c>
      <c r="V15" s="21">
        <v>0.55887834431643202</v>
      </c>
      <c r="W15" s="21">
        <v>0.56236776407286404</v>
      </c>
      <c r="X15" s="21">
        <v>0.594257332096499</v>
      </c>
      <c r="Y15" s="21">
        <v>0.58994649731985904</v>
      </c>
      <c r="Z15" s="21">
        <v>0.57875369059423298</v>
      </c>
      <c r="AA15" s="21">
        <v>0.56494640418437703</v>
      </c>
      <c r="AB15" s="21">
        <v>0.50402367294943695</v>
      </c>
      <c r="AC15" s="21">
        <v>0.537241089589101</v>
      </c>
      <c r="AD15" s="21">
        <v>0.55259752769385595</v>
      </c>
      <c r="AE15" s="21"/>
      <c r="AF15" s="21">
        <v>0.57598971643088903</v>
      </c>
      <c r="AG15" s="21">
        <v>0.65967649088321001</v>
      </c>
      <c r="AH15" s="21">
        <v>0.440152488910802</v>
      </c>
      <c r="AI15" s="21"/>
      <c r="AJ15" s="21">
        <v>0.61856294047078797</v>
      </c>
      <c r="AK15" s="21">
        <v>0.60971245725661005</v>
      </c>
      <c r="AL15" s="21">
        <v>0.629921492653152</v>
      </c>
      <c r="AM15" s="21"/>
      <c r="AN15" s="21">
        <v>0.49335451395973601</v>
      </c>
      <c r="AO15" s="21">
        <v>0.58396473671323501</v>
      </c>
      <c r="AP15" s="21">
        <v>0.63026495115836001</v>
      </c>
      <c r="AQ15" s="21">
        <v>0.66550436937527502</v>
      </c>
      <c r="AR15" s="21">
        <v>0.68045634603548</v>
      </c>
      <c r="AS15" s="21"/>
      <c r="AT15" s="21">
        <v>0.579096329849628</v>
      </c>
      <c r="AU15" s="21">
        <v>0.60328162374001604</v>
      </c>
      <c r="AV15" s="21"/>
      <c r="AW15" s="21">
        <v>0.67001756988484396</v>
      </c>
      <c r="AX15" s="21">
        <v>0.62909221347599098</v>
      </c>
      <c r="AY15" s="21">
        <v>0.47914269671208898</v>
      </c>
    </row>
    <row r="16" spans="2:51">
      <c r="B16" s="18" t="s">
        <v>139</v>
      </c>
      <c r="C16" s="21">
        <v>8.5771311698605607E-2</v>
      </c>
      <c r="D16" s="21">
        <v>9.3114507379760597E-2</v>
      </c>
      <c r="E16" s="21">
        <v>7.9553690454514103E-2</v>
      </c>
      <c r="F16" s="21"/>
      <c r="G16" s="21">
        <v>0.17782049075867201</v>
      </c>
      <c r="H16" s="21">
        <v>8.6618620150857903E-2</v>
      </c>
      <c r="I16" s="21">
        <v>9.9093183650502403E-2</v>
      </c>
      <c r="J16" s="21">
        <v>7.2756872322889202E-2</v>
      </c>
      <c r="K16" s="21">
        <v>5.7618053538546897E-2</v>
      </c>
      <c r="L16" s="21">
        <v>6.2445615035996702E-2</v>
      </c>
      <c r="M16" s="21"/>
      <c r="N16" s="21">
        <v>7.3923444782043393E-2</v>
      </c>
      <c r="O16" s="21">
        <v>7.0146937761809497E-2</v>
      </c>
      <c r="P16" s="21">
        <v>0.107554420500018</v>
      </c>
      <c r="Q16" s="21">
        <v>9.7320822277414995E-2</v>
      </c>
      <c r="R16" s="21"/>
      <c r="S16" s="21">
        <v>0.11973024139425099</v>
      </c>
      <c r="T16" s="21">
        <v>7.9714402721031793E-2</v>
      </c>
      <c r="U16" s="21">
        <v>8.3600049229968804E-2</v>
      </c>
      <c r="V16" s="21">
        <v>8.7186262389326405E-2</v>
      </c>
      <c r="W16" s="21">
        <v>4.6779297114143199E-2</v>
      </c>
      <c r="X16" s="21">
        <v>0.132986930524292</v>
      </c>
      <c r="Y16" s="21">
        <v>6.0233609477469197E-2</v>
      </c>
      <c r="Z16" s="21">
        <v>5.8535046206511197E-2</v>
      </c>
      <c r="AA16" s="21">
        <v>6.7642167160468503E-2</v>
      </c>
      <c r="AB16" s="21">
        <v>0.105932078255462</v>
      </c>
      <c r="AC16" s="21">
        <v>6.0739888024832503E-2</v>
      </c>
      <c r="AD16" s="21">
        <v>9.19539400912609E-2</v>
      </c>
      <c r="AE16" s="21"/>
      <c r="AF16" s="21">
        <v>8.0160983882863093E-2</v>
      </c>
      <c r="AG16" s="21">
        <v>6.4852050199491307E-2</v>
      </c>
      <c r="AH16" s="21">
        <v>0.11646841077331301</v>
      </c>
      <c r="AI16" s="21"/>
      <c r="AJ16" s="21">
        <v>5.4629135734367701E-2</v>
      </c>
      <c r="AK16" s="21">
        <v>9.0292537950134893E-2</v>
      </c>
      <c r="AL16" s="21">
        <v>8.3090821714306998E-2</v>
      </c>
      <c r="AM16" s="21"/>
      <c r="AN16" s="21">
        <v>8.8983684954629397E-2</v>
      </c>
      <c r="AO16" s="21">
        <v>8.6603692262282206E-2</v>
      </c>
      <c r="AP16" s="21">
        <v>8.1305293691625896E-2</v>
      </c>
      <c r="AQ16" s="21">
        <v>7.0205135242335598E-2</v>
      </c>
      <c r="AR16" s="21">
        <v>9.61176379358233E-2</v>
      </c>
      <c r="AS16" s="21"/>
      <c r="AT16" s="21">
        <v>8.0655285879798796E-2</v>
      </c>
      <c r="AU16" s="21">
        <v>0.13615536142222701</v>
      </c>
      <c r="AV16" s="21"/>
      <c r="AW16" s="21">
        <v>7.2555437492020494E-2</v>
      </c>
      <c r="AX16" s="21">
        <v>9.1340285507072197E-2</v>
      </c>
      <c r="AY16" s="21">
        <v>9.7916807594325805E-2</v>
      </c>
    </row>
    <row r="17" spans="2:51">
      <c r="B17" s="18" t="s">
        <v>140</v>
      </c>
      <c r="C17" s="22">
        <v>0.494380182409554</v>
      </c>
      <c r="D17" s="22">
        <v>0.54845858790969804</v>
      </c>
      <c r="E17" s="22">
        <v>0.44295157680342101</v>
      </c>
      <c r="F17" s="22"/>
      <c r="G17" s="22">
        <v>0.27292068168526801</v>
      </c>
      <c r="H17" s="22">
        <v>0.476567607429213</v>
      </c>
      <c r="I17" s="22">
        <v>0.48009579981815997</v>
      </c>
      <c r="J17" s="22">
        <v>0.54506491576362204</v>
      </c>
      <c r="K17" s="22">
        <v>0.55841393305239395</v>
      </c>
      <c r="L17" s="22">
        <v>0.53731516525857004</v>
      </c>
      <c r="M17" s="22"/>
      <c r="N17" s="22">
        <v>0.61513777268304204</v>
      </c>
      <c r="O17" s="22">
        <v>0.53128720233157301</v>
      </c>
      <c r="P17" s="22">
        <v>0.43737895711881097</v>
      </c>
      <c r="Q17" s="22">
        <v>0.37541425020956398</v>
      </c>
      <c r="R17" s="22"/>
      <c r="S17" s="22">
        <v>0.50990600533244301</v>
      </c>
      <c r="T17" s="22">
        <v>0.52279358885143601</v>
      </c>
      <c r="U17" s="22">
        <v>0.528098028758622</v>
      </c>
      <c r="V17" s="22">
        <v>0.47169208192710599</v>
      </c>
      <c r="W17" s="22">
        <v>0.51558846695872096</v>
      </c>
      <c r="X17" s="22">
        <v>0.461270401572207</v>
      </c>
      <c r="Y17" s="22">
        <v>0.52971288784238901</v>
      </c>
      <c r="Z17" s="22">
        <v>0.52021864438772203</v>
      </c>
      <c r="AA17" s="22">
        <v>0.49730423702390902</v>
      </c>
      <c r="AB17" s="22">
        <v>0.39809159469397498</v>
      </c>
      <c r="AC17" s="22">
        <v>0.47650120156426801</v>
      </c>
      <c r="AD17" s="22">
        <v>0.46064358760259499</v>
      </c>
      <c r="AE17" s="22"/>
      <c r="AF17" s="22">
        <v>0.49582873254802601</v>
      </c>
      <c r="AG17" s="22">
        <v>0.59482444068371898</v>
      </c>
      <c r="AH17" s="22">
        <v>0.32368407813748901</v>
      </c>
      <c r="AI17" s="22"/>
      <c r="AJ17" s="22">
        <v>0.56393380473641996</v>
      </c>
      <c r="AK17" s="22">
        <v>0.51941991930647602</v>
      </c>
      <c r="AL17" s="22">
        <v>0.54683067093884496</v>
      </c>
      <c r="AM17" s="22"/>
      <c r="AN17" s="22">
        <v>0.40437082900510701</v>
      </c>
      <c r="AO17" s="22">
        <v>0.49736104445095303</v>
      </c>
      <c r="AP17" s="22">
        <v>0.54895965746673503</v>
      </c>
      <c r="AQ17" s="22">
        <v>0.59529923413293895</v>
      </c>
      <c r="AR17" s="22">
        <v>0.58433870809965704</v>
      </c>
      <c r="AS17" s="22"/>
      <c r="AT17" s="22">
        <v>0.49844104396982902</v>
      </c>
      <c r="AU17" s="22">
        <v>0.46712626231778998</v>
      </c>
      <c r="AV17" s="22"/>
      <c r="AW17" s="22">
        <v>0.59746213239282397</v>
      </c>
      <c r="AX17" s="22">
        <v>0.53775192796891902</v>
      </c>
      <c r="AY17" s="22">
        <v>0.38122588911776401</v>
      </c>
    </row>
    <row r="18" spans="2:51">
      <c r="B18" t="s">
        <v>18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1043</v>
      </c>
      <c r="D7" s="10">
        <v>506</v>
      </c>
      <c r="E7" s="10">
        <v>530</v>
      </c>
      <c r="F7" s="10"/>
      <c r="G7" s="10">
        <v>92</v>
      </c>
      <c r="H7" s="10">
        <v>157</v>
      </c>
      <c r="I7" s="10">
        <v>156</v>
      </c>
      <c r="J7" s="10">
        <v>170</v>
      </c>
      <c r="K7" s="10">
        <v>215</v>
      </c>
      <c r="L7" s="10">
        <v>253</v>
      </c>
      <c r="M7" s="10"/>
      <c r="N7" s="10">
        <v>295</v>
      </c>
      <c r="O7" s="10">
        <v>279</v>
      </c>
      <c r="P7" s="10">
        <v>203</v>
      </c>
      <c r="Q7" s="10">
        <v>255</v>
      </c>
      <c r="R7" s="10"/>
      <c r="S7" s="10">
        <v>110</v>
      </c>
      <c r="T7" s="10">
        <v>135</v>
      </c>
      <c r="U7" s="10">
        <v>93</v>
      </c>
      <c r="V7" s="10">
        <v>106</v>
      </c>
      <c r="W7" s="10">
        <v>82</v>
      </c>
      <c r="X7" s="10">
        <v>80</v>
      </c>
      <c r="Y7" s="10">
        <v>94</v>
      </c>
      <c r="Z7" s="10">
        <v>53</v>
      </c>
      <c r="AA7" s="10">
        <v>116</v>
      </c>
      <c r="AB7" s="10">
        <v>92</v>
      </c>
      <c r="AC7" s="10">
        <v>52</v>
      </c>
      <c r="AD7" s="10">
        <v>30</v>
      </c>
      <c r="AE7" s="10"/>
      <c r="AF7" s="10">
        <v>445</v>
      </c>
      <c r="AG7" s="10">
        <v>419</v>
      </c>
      <c r="AH7" s="10">
        <v>116</v>
      </c>
      <c r="AI7" s="10"/>
      <c r="AJ7" s="10">
        <v>247</v>
      </c>
      <c r="AK7" s="10">
        <v>315</v>
      </c>
      <c r="AL7" s="10">
        <v>89</v>
      </c>
      <c r="AM7" s="10"/>
      <c r="AN7" s="10">
        <v>243</v>
      </c>
      <c r="AO7" s="10">
        <v>196</v>
      </c>
      <c r="AP7" s="10">
        <v>239</v>
      </c>
      <c r="AQ7" s="10">
        <v>94</v>
      </c>
      <c r="AR7" s="10">
        <v>18</v>
      </c>
      <c r="AS7" s="10"/>
      <c r="AT7" s="10">
        <v>972</v>
      </c>
      <c r="AU7" s="10">
        <v>66</v>
      </c>
      <c r="AV7" s="10"/>
      <c r="AW7" s="10">
        <v>479</v>
      </c>
      <c r="AX7" s="10">
        <v>103</v>
      </c>
      <c r="AY7" s="10">
        <v>461</v>
      </c>
    </row>
    <row r="8" spans="2:51" ht="30" customHeight="1">
      <c r="B8" s="11" t="s">
        <v>112</v>
      </c>
      <c r="C8" s="11">
        <v>1052</v>
      </c>
      <c r="D8" s="11">
        <v>526</v>
      </c>
      <c r="E8" s="11">
        <v>519</v>
      </c>
      <c r="F8" s="11"/>
      <c r="G8" s="11">
        <v>104</v>
      </c>
      <c r="H8" s="11">
        <v>195</v>
      </c>
      <c r="I8" s="11">
        <v>180</v>
      </c>
      <c r="J8" s="11">
        <v>167</v>
      </c>
      <c r="K8" s="11">
        <v>179</v>
      </c>
      <c r="L8" s="11">
        <v>226</v>
      </c>
      <c r="M8" s="11"/>
      <c r="N8" s="11">
        <v>275</v>
      </c>
      <c r="O8" s="11">
        <v>262</v>
      </c>
      <c r="P8" s="11">
        <v>238</v>
      </c>
      <c r="Q8" s="11">
        <v>266</v>
      </c>
      <c r="R8" s="11"/>
      <c r="S8" s="11">
        <v>136</v>
      </c>
      <c r="T8" s="11">
        <v>127</v>
      </c>
      <c r="U8" s="11">
        <v>83</v>
      </c>
      <c r="V8" s="11">
        <v>113</v>
      </c>
      <c r="W8" s="11">
        <v>78</v>
      </c>
      <c r="X8" s="11">
        <v>87</v>
      </c>
      <c r="Y8" s="11">
        <v>90</v>
      </c>
      <c r="Z8" s="11">
        <v>46</v>
      </c>
      <c r="AA8" s="11">
        <v>113</v>
      </c>
      <c r="AB8" s="11">
        <v>94</v>
      </c>
      <c r="AC8" s="11">
        <v>52</v>
      </c>
      <c r="AD8" s="11">
        <v>32</v>
      </c>
      <c r="AE8" s="11"/>
      <c r="AF8" s="11">
        <v>438</v>
      </c>
      <c r="AG8" s="11">
        <v>420</v>
      </c>
      <c r="AH8" s="11">
        <v>125</v>
      </c>
      <c r="AI8" s="11"/>
      <c r="AJ8" s="11">
        <v>236</v>
      </c>
      <c r="AK8" s="11">
        <v>326</v>
      </c>
      <c r="AL8" s="11">
        <v>88</v>
      </c>
      <c r="AM8" s="11"/>
      <c r="AN8" s="11">
        <v>246</v>
      </c>
      <c r="AO8" s="11">
        <v>208</v>
      </c>
      <c r="AP8" s="11">
        <v>237</v>
      </c>
      <c r="AQ8" s="11">
        <v>92</v>
      </c>
      <c r="AR8" s="11">
        <v>17</v>
      </c>
      <c r="AS8" s="11"/>
      <c r="AT8" s="11">
        <v>971</v>
      </c>
      <c r="AU8" s="11">
        <v>76</v>
      </c>
      <c r="AV8" s="11"/>
      <c r="AW8" s="11">
        <v>465</v>
      </c>
      <c r="AX8" s="11">
        <v>110</v>
      </c>
      <c r="AY8" s="11">
        <v>476</v>
      </c>
    </row>
    <row r="9" spans="2:51">
      <c r="B9" s="18" t="s">
        <v>133</v>
      </c>
      <c r="C9" s="17">
        <v>6.0120918012611199E-2</v>
      </c>
      <c r="D9" s="17">
        <v>7.5354486116846295E-2</v>
      </c>
      <c r="E9" s="17">
        <v>4.5454758471296201E-2</v>
      </c>
      <c r="F9" s="17"/>
      <c r="G9" s="17">
        <v>4.5415815925583101E-2</v>
      </c>
      <c r="H9" s="17">
        <v>0.120175640777352</v>
      </c>
      <c r="I9" s="17">
        <v>6.5073674472133303E-2</v>
      </c>
      <c r="J9" s="17">
        <v>4.5181915930862002E-2</v>
      </c>
      <c r="K9" s="17">
        <v>4.4571844295584903E-2</v>
      </c>
      <c r="L9" s="17">
        <v>3.4436833390330601E-2</v>
      </c>
      <c r="M9" s="17"/>
      <c r="N9" s="17">
        <v>6.0296840632889301E-2</v>
      </c>
      <c r="O9" s="17">
        <v>4.9102898447454801E-2</v>
      </c>
      <c r="P9" s="17">
        <v>6.6411727623805997E-2</v>
      </c>
      <c r="Q9" s="17">
        <v>6.0800686991073598E-2</v>
      </c>
      <c r="R9" s="17"/>
      <c r="S9" s="17">
        <v>7.5304111687559405E-2</v>
      </c>
      <c r="T9" s="17">
        <v>5.88251060813237E-2</v>
      </c>
      <c r="U9" s="17">
        <v>6.4813467924506193E-2</v>
      </c>
      <c r="V9" s="17">
        <v>7.5495922459878198E-2</v>
      </c>
      <c r="W9" s="17">
        <v>4.7645873962705303E-2</v>
      </c>
      <c r="X9" s="17">
        <v>0.13865229902785201</v>
      </c>
      <c r="Y9" s="17">
        <v>4.7264408045338803E-2</v>
      </c>
      <c r="Z9" s="17">
        <v>7.8617689433024301E-2</v>
      </c>
      <c r="AA9" s="17">
        <v>1.6841759924598201E-2</v>
      </c>
      <c r="AB9" s="17">
        <v>2.6412715118933099E-2</v>
      </c>
      <c r="AC9" s="17">
        <v>2.94991054607011E-2</v>
      </c>
      <c r="AD9" s="17">
        <v>6.1592698045080801E-2</v>
      </c>
      <c r="AE9" s="17"/>
      <c r="AF9" s="17">
        <v>6.7933015319177906E-2</v>
      </c>
      <c r="AG9" s="17">
        <v>6.0258415524904199E-2</v>
      </c>
      <c r="AH9" s="17">
        <v>3.4725256843673197E-2</v>
      </c>
      <c r="AI9" s="17"/>
      <c r="AJ9" s="17">
        <v>7.9090395226275395E-2</v>
      </c>
      <c r="AK9" s="17">
        <v>6.8717477692585294E-2</v>
      </c>
      <c r="AL9" s="17">
        <v>9.5313085926541793E-2</v>
      </c>
      <c r="AM9" s="17"/>
      <c r="AN9" s="17">
        <v>6.0540284008999398E-2</v>
      </c>
      <c r="AO9" s="17">
        <v>3.0728650968815802E-2</v>
      </c>
      <c r="AP9" s="17">
        <v>3.99111731187968E-2</v>
      </c>
      <c r="AQ9" s="17">
        <v>8.5284985878170697E-2</v>
      </c>
      <c r="AR9" s="17">
        <v>0.10026874472337099</v>
      </c>
      <c r="AS9" s="17"/>
      <c r="AT9" s="17">
        <v>5.8698979866929603E-2</v>
      </c>
      <c r="AU9" s="17">
        <v>8.2139074836482001E-2</v>
      </c>
      <c r="AV9" s="17"/>
      <c r="AW9" s="17">
        <v>6.4367831761842798E-2</v>
      </c>
      <c r="AX9" s="17">
        <v>7.2489899713836001E-2</v>
      </c>
      <c r="AY9" s="17">
        <v>5.3105450692365198E-2</v>
      </c>
    </row>
    <row r="10" spans="2:51">
      <c r="B10" s="18" t="s">
        <v>134</v>
      </c>
      <c r="C10" s="17">
        <v>0.18544959317025</v>
      </c>
      <c r="D10" s="17">
        <v>0.19666614400589399</v>
      </c>
      <c r="E10" s="17">
        <v>0.17278102492122699</v>
      </c>
      <c r="F10" s="17"/>
      <c r="G10" s="17">
        <v>0.25509565106080201</v>
      </c>
      <c r="H10" s="17">
        <v>0.18286667413745999</v>
      </c>
      <c r="I10" s="17">
        <v>0.23809470072496</v>
      </c>
      <c r="J10" s="17">
        <v>0.199564937048576</v>
      </c>
      <c r="K10" s="17">
        <v>0.12882956225037401</v>
      </c>
      <c r="L10" s="17">
        <v>0.14803359041084699</v>
      </c>
      <c r="M10" s="17"/>
      <c r="N10" s="17">
        <v>0.228076348469165</v>
      </c>
      <c r="O10" s="17">
        <v>0.18550969123233399</v>
      </c>
      <c r="P10" s="17">
        <v>0.17821690067830101</v>
      </c>
      <c r="Q10" s="17">
        <v>0.15048653582451499</v>
      </c>
      <c r="R10" s="17"/>
      <c r="S10" s="17">
        <v>0.19645779328063001</v>
      </c>
      <c r="T10" s="17">
        <v>0.21870021145643601</v>
      </c>
      <c r="U10" s="17">
        <v>0.15368756061705899</v>
      </c>
      <c r="V10" s="17">
        <v>0.12506230154874201</v>
      </c>
      <c r="W10" s="17">
        <v>0.209449980442624</v>
      </c>
      <c r="X10" s="17">
        <v>7.6001931962033198E-2</v>
      </c>
      <c r="Y10" s="17">
        <v>0.22121735408844501</v>
      </c>
      <c r="Z10" s="17">
        <v>0.23998967764241799</v>
      </c>
      <c r="AA10" s="17">
        <v>0.18303587672757099</v>
      </c>
      <c r="AB10" s="17">
        <v>0.233844891088932</v>
      </c>
      <c r="AC10" s="17">
        <v>0.154818950778008</v>
      </c>
      <c r="AD10" s="17">
        <v>0.27778478934631201</v>
      </c>
      <c r="AE10" s="17"/>
      <c r="AF10" s="17">
        <v>0.17072282556304599</v>
      </c>
      <c r="AG10" s="17">
        <v>0.18532235797234201</v>
      </c>
      <c r="AH10" s="17">
        <v>0.19504556371402701</v>
      </c>
      <c r="AI10" s="17"/>
      <c r="AJ10" s="17">
        <v>0.201531313653178</v>
      </c>
      <c r="AK10" s="17">
        <v>0.185537168830951</v>
      </c>
      <c r="AL10" s="17">
        <v>0.216101155458364</v>
      </c>
      <c r="AM10" s="17"/>
      <c r="AN10" s="17">
        <v>0.151105631206082</v>
      </c>
      <c r="AO10" s="17">
        <v>0.19463847446892199</v>
      </c>
      <c r="AP10" s="17">
        <v>0.17397112955420499</v>
      </c>
      <c r="AQ10" s="17">
        <v>0.227343899172677</v>
      </c>
      <c r="AR10" s="17">
        <v>0.31013819936730602</v>
      </c>
      <c r="AS10" s="17"/>
      <c r="AT10" s="17">
        <v>0.175736797771015</v>
      </c>
      <c r="AU10" s="17">
        <v>0.30520902456552002</v>
      </c>
      <c r="AV10" s="17"/>
      <c r="AW10" s="17">
        <v>0.160887487343332</v>
      </c>
      <c r="AX10" s="17">
        <v>0.27390312029124902</v>
      </c>
      <c r="AY10" s="17">
        <v>0.18892681389124399</v>
      </c>
    </row>
    <row r="11" spans="2:51">
      <c r="B11" s="18" t="s">
        <v>135</v>
      </c>
      <c r="C11" s="17">
        <v>0.29143622114842699</v>
      </c>
      <c r="D11" s="17">
        <v>0.30264964880891998</v>
      </c>
      <c r="E11" s="17">
        <v>0.28383984015560898</v>
      </c>
      <c r="F11" s="17"/>
      <c r="G11" s="17">
        <v>0.328813191320523</v>
      </c>
      <c r="H11" s="17">
        <v>0.30215570101703698</v>
      </c>
      <c r="I11" s="17">
        <v>0.214098477779774</v>
      </c>
      <c r="J11" s="17">
        <v>0.26916519668564498</v>
      </c>
      <c r="K11" s="17">
        <v>0.34330866027199097</v>
      </c>
      <c r="L11" s="17">
        <v>0.30186111427103701</v>
      </c>
      <c r="M11" s="17"/>
      <c r="N11" s="17">
        <v>0.27771635711522202</v>
      </c>
      <c r="O11" s="17">
        <v>0.28866221912961099</v>
      </c>
      <c r="P11" s="17">
        <v>0.27261784631006297</v>
      </c>
      <c r="Q11" s="17">
        <v>0.33775703760595499</v>
      </c>
      <c r="R11" s="17"/>
      <c r="S11" s="17">
        <v>0.26346840380433301</v>
      </c>
      <c r="T11" s="17">
        <v>0.24382406973586501</v>
      </c>
      <c r="U11" s="17">
        <v>0.33873392841903999</v>
      </c>
      <c r="V11" s="17">
        <v>0.29092479735993299</v>
      </c>
      <c r="W11" s="17">
        <v>0.20240752934054301</v>
      </c>
      <c r="X11" s="17">
        <v>0.44126136099365798</v>
      </c>
      <c r="Y11" s="17">
        <v>0.23240835074091601</v>
      </c>
      <c r="Z11" s="17">
        <v>0.27633218513318097</v>
      </c>
      <c r="AA11" s="17">
        <v>0.30707396073704701</v>
      </c>
      <c r="AB11" s="17">
        <v>0.28927091563560797</v>
      </c>
      <c r="AC11" s="17">
        <v>0.38805648382723801</v>
      </c>
      <c r="AD11" s="17">
        <v>0.27037307107623498</v>
      </c>
      <c r="AE11" s="17"/>
      <c r="AF11" s="17">
        <v>0.29554864097828698</v>
      </c>
      <c r="AG11" s="17">
        <v>0.28283280346964601</v>
      </c>
      <c r="AH11" s="17">
        <v>0.30765455774693701</v>
      </c>
      <c r="AI11" s="17"/>
      <c r="AJ11" s="17">
        <v>0.28601191155191202</v>
      </c>
      <c r="AK11" s="17">
        <v>0.28983768201263699</v>
      </c>
      <c r="AL11" s="17">
        <v>0.232965898820165</v>
      </c>
      <c r="AM11" s="17"/>
      <c r="AN11" s="17">
        <v>0.31967885001151303</v>
      </c>
      <c r="AO11" s="17">
        <v>0.32224826610724699</v>
      </c>
      <c r="AP11" s="17">
        <v>0.27619524958456598</v>
      </c>
      <c r="AQ11" s="17">
        <v>0.20450945726374201</v>
      </c>
      <c r="AR11" s="17">
        <v>0.15682466195908101</v>
      </c>
      <c r="AS11" s="17"/>
      <c r="AT11" s="17">
        <v>0.29615418503051</v>
      </c>
      <c r="AU11" s="17">
        <v>0.249667637763062</v>
      </c>
      <c r="AV11" s="17"/>
      <c r="AW11" s="17">
        <v>0.289906908602721</v>
      </c>
      <c r="AX11" s="17">
        <v>0.28056621810554</v>
      </c>
      <c r="AY11" s="17">
        <v>0.29545015378096401</v>
      </c>
    </row>
    <row r="12" spans="2:51">
      <c r="B12" s="18" t="s">
        <v>136</v>
      </c>
      <c r="C12" s="17">
        <v>0.244141226107084</v>
      </c>
      <c r="D12" s="17">
        <v>0.21972529904709301</v>
      </c>
      <c r="E12" s="17">
        <v>0.27205498802306399</v>
      </c>
      <c r="F12" s="17"/>
      <c r="G12" s="17">
        <v>0.22544206196667399</v>
      </c>
      <c r="H12" s="17">
        <v>0.25729682712049401</v>
      </c>
      <c r="I12" s="17">
        <v>0.21938476605274199</v>
      </c>
      <c r="J12" s="17">
        <v>0.25420178213633599</v>
      </c>
      <c r="K12" s="17">
        <v>0.20095697437412399</v>
      </c>
      <c r="L12" s="17">
        <v>0.28777129189463901</v>
      </c>
      <c r="M12" s="17"/>
      <c r="N12" s="17">
        <v>0.23091434151238999</v>
      </c>
      <c r="O12" s="17">
        <v>0.25063605642477899</v>
      </c>
      <c r="P12" s="17">
        <v>0.26277432461091799</v>
      </c>
      <c r="Q12" s="17">
        <v>0.22890082838089501</v>
      </c>
      <c r="R12" s="17"/>
      <c r="S12" s="17">
        <v>0.27663527915505398</v>
      </c>
      <c r="T12" s="17">
        <v>0.21914198511184799</v>
      </c>
      <c r="U12" s="17">
        <v>0.25258758173434598</v>
      </c>
      <c r="V12" s="17">
        <v>0.28341651612789398</v>
      </c>
      <c r="W12" s="17">
        <v>0.332989562164339</v>
      </c>
      <c r="X12" s="17">
        <v>0.15405790251704499</v>
      </c>
      <c r="Y12" s="17">
        <v>0.23584745397906001</v>
      </c>
      <c r="Z12" s="17">
        <v>0.188801242125508</v>
      </c>
      <c r="AA12" s="17">
        <v>0.30599443974220703</v>
      </c>
      <c r="AB12" s="17">
        <v>0.15652843167293801</v>
      </c>
      <c r="AC12" s="17">
        <v>0.175118693698323</v>
      </c>
      <c r="AD12" s="17">
        <v>0.32816813052800597</v>
      </c>
      <c r="AE12" s="17"/>
      <c r="AF12" s="17">
        <v>0.21609682938543401</v>
      </c>
      <c r="AG12" s="17">
        <v>0.26348044474924298</v>
      </c>
      <c r="AH12" s="17">
        <v>0.26320596121088402</v>
      </c>
      <c r="AI12" s="17"/>
      <c r="AJ12" s="17">
        <v>0.24724883361158601</v>
      </c>
      <c r="AK12" s="17">
        <v>0.24266636607783801</v>
      </c>
      <c r="AL12" s="17">
        <v>0.282897006798418</v>
      </c>
      <c r="AM12" s="17"/>
      <c r="AN12" s="17">
        <v>0.23489205312695699</v>
      </c>
      <c r="AO12" s="17">
        <v>0.23903047500965299</v>
      </c>
      <c r="AP12" s="17">
        <v>0.25665660379128802</v>
      </c>
      <c r="AQ12" s="17">
        <v>0.31923525995579199</v>
      </c>
      <c r="AR12" s="17">
        <v>0.23622086887462801</v>
      </c>
      <c r="AS12" s="17"/>
      <c r="AT12" s="17">
        <v>0.244318959356353</v>
      </c>
      <c r="AU12" s="17">
        <v>0.222464860356925</v>
      </c>
      <c r="AV12" s="17"/>
      <c r="AW12" s="17">
        <v>0.22902071839486801</v>
      </c>
      <c r="AX12" s="17">
        <v>0.238483775814198</v>
      </c>
      <c r="AY12" s="17">
        <v>0.260219467972303</v>
      </c>
    </row>
    <row r="13" spans="2:51">
      <c r="B13" s="18" t="s">
        <v>137</v>
      </c>
      <c r="C13" s="17">
        <v>0.14963932174502301</v>
      </c>
      <c r="D13" s="17">
        <v>0.15524986494964399</v>
      </c>
      <c r="E13" s="17">
        <v>0.13844221420953901</v>
      </c>
      <c r="F13" s="17"/>
      <c r="G13" s="17">
        <v>0.121302038472242</v>
      </c>
      <c r="H13" s="17">
        <v>0.11728236054531301</v>
      </c>
      <c r="I13" s="17">
        <v>0.15939397199071501</v>
      </c>
      <c r="J13" s="17">
        <v>0.14110014515994701</v>
      </c>
      <c r="K13" s="17">
        <v>0.202457781271313</v>
      </c>
      <c r="L13" s="17">
        <v>0.14747041527361901</v>
      </c>
      <c r="M13" s="17"/>
      <c r="N13" s="17">
        <v>0.13628277999990501</v>
      </c>
      <c r="O13" s="17">
        <v>0.165657481056111</v>
      </c>
      <c r="P13" s="17">
        <v>0.15027151437709799</v>
      </c>
      <c r="Q13" s="17">
        <v>0.13907419974368199</v>
      </c>
      <c r="R13" s="17"/>
      <c r="S13" s="17">
        <v>0.13701925279212299</v>
      </c>
      <c r="T13" s="17">
        <v>0.158905350707951</v>
      </c>
      <c r="U13" s="17">
        <v>0.12754613461138301</v>
      </c>
      <c r="V13" s="17">
        <v>0.150766099109924</v>
      </c>
      <c r="W13" s="17">
        <v>0.119871559601408</v>
      </c>
      <c r="X13" s="17">
        <v>0.167449059991405</v>
      </c>
      <c r="Y13" s="17">
        <v>0.192031099515619</v>
      </c>
      <c r="Z13" s="17">
        <v>0.13081697509241799</v>
      </c>
      <c r="AA13" s="17">
        <v>0.13364548676869401</v>
      </c>
      <c r="AB13" s="17">
        <v>0.18829802510975599</v>
      </c>
      <c r="AC13" s="17">
        <v>0.187759199396727</v>
      </c>
      <c r="AD13" s="17">
        <v>3.2971073170684997E-2</v>
      </c>
      <c r="AE13" s="17"/>
      <c r="AF13" s="17">
        <v>0.17596949008184801</v>
      </c>
      <c r="AG13" s="17">
        <v>0.141731549107359</v>
      </c>
      <c r="AH13" s="17">
        <v>0.12566347135207301</v>
      </c>
      <c r="AI13" s="17"/>
      <c r="AJ13" s="17">
        <v>0.116023039714213</v>
      </c>
      <c r="AK13" s="17">
        <v>0.147478003009401</v>
      </c>
      <c r="AL13" s="17">
        <v>0.138904227224627</v>
      </c>
      <c r="AM13" s="17"/>
      <c r="AN13" s="17">
        <v>0.14354938479349699</v>
      </c>
      <c r="AO13" s="17">
        <v>0.15392529602944899</v>
      </c>
      <c r="AP13" s="17">
        <v>0.18623745512318801</v>
      </c>
      <c r="AQ13" s="17">
        <v>0.13308760365221001</v>
      </c>
      <c r="AR13" s="17">
        <v>0.13068255268473</v>
      </c>
      <c r="AS13" s="17"/>
      <c r="AT13" s="17">
        <v>0.15710765824832501</v>
      </c>
      <c r="AU13" s="17">
        <v>6.3656576802972598E-2</v>
      </c>
      <c r="AV13" s="17"/>
      <c r="AW13" s="17">
        <v>0.20042114048234799</v>
      </c>
      <c r="AX13" s="17">
        <v>9.48419880102222E-2</v>
      </c>
      <c r="AY13" s="17">
        <v>0.112752476276254</v>
      </c>
    </row>
    <row r="14" spans="2:51">
      <c r="B14" s="18" t="s">
        <v>119</v>
      </c>
      <c r="C14" s="17">
        <v>6.9212719816605303E-2</v>
      </c>
      <c r="D14" s="17">
        <v>5.03545570716031E-2</v>
      </c>
      <c r="E14" s="17">
        <v>8.7427174219264103E-2</v>
      </c>
      <c r="F14" s="17"/>
      <c r="G14" s="17">
        <v>2.3931241254176502E-2</v>
      </c>
      <c r="H14" s="17">
        <v>2.02227964023429E-2</v>
      </c>
      <c r="I14" s="17">
        <v>0.10395440897967601</v>
      </c>
      <c r="J14" s="17">
        <v>9.0786023038633604E-2</v>
      </c>
      <c r="K14" s="17">
        <v>7.9875177536613301E-2</v>
      </c>
      <c r="L14" s="17">
        <v>8.0426754759527597E-2</v>
      </c>
      <c r="M14" s="17"/>
      <c r="N14" s="17">
        <v>6.6713332270428402E-2</v>
      </c>
      <c r="O14" s="17">
        <v>6.0431653709710403E-2</v>
      </c>
      <c r="P14" s="17">
        <v>6.9707686399813798E-2</v>
      </c>
      <c r="Q14" s="17">
        <v>8.29807114538791E-2</v>
      </c>
      <c r="R14" s="17"/>
      <c r="S14" s="17">
        <v>5.1115159280299603E-2</v>
      </c>
      <c r="T14" s="17">
        <v>0.100603276906576</v>
      </c>
      <c r="U14" s="17">
        <v>6.2631326693665501E-2</v>
      </c>
      <c r="V14" s="17">
        <v>7.4334363393628602E-2</v>
      </c>
      <c r="W14" s="17">
        <v>8.7635494488380303E-2</v>
      </c>
      <c r="X14" s="17">
        <v>2.2577445508006801E-2</v>
      </c>
      <c r="Y14" s="17">
        <v>7.1231333630621202E-2</v>
      </c>
      <c r="Z14" s="17">
        <v>8.54422305734506E-2</v>
      </c>
      <c r="AA14" s="17">
        <v>5.3408476099882002E-2</v>
      </c>
      <c r="AB14" s="17">
        <v>0.105645021373833</v>
      </c>
      <c r="AC14" s="17">
        <v>6.4747566839001694E-2</v>
      </c>
      <c r="AD14" s="17">
        <v>2.9110237833681801E-2</v>
      </c>
      <c r="AE14" s="17"/>
      <c r="AF14" s="17">
        <v>7.3729198672207202E-2</v>
      </c>
      <c r="AG14" s="17">
        <v>6.6374429176504907E-2</v>
      </c>
      <c r="AH14" s="17">
        <v>7.3705189132406396E-2</v>
      </c>
      <c r="AI14" s="17"/>
      <c r="AJ14" s="17">
        <v>7.0094506242835294E-2</v>
      </c>
      <c r="AK14" s="17">
        <v>6.5763302376588395E-2</v>
      </c>
      <c r="AL14" s="17">
        <v>3.3818625771884998E-2</v>
      </c>
      <c r="AM14" s="17"/>
      <c r="AN14" s="17">
        <v>9.0233796852950299E-2</v>
      </c>
      <c r="AO14" s="17">
        <v>5.9428837415913198E-2</v>
      </c>
      <c r="AP14" s="17">
        <v>6.7028388827955504E-2</v>
      </c>
      <c r="AQ14" s="17">
        <v>3.0538794077407901E-2</v>
      </c>
      <c r="AR14" s="17">
        <v>6.5864972390883902E-2</v>
      </c>
      <c r="AS14" s="17"/>
      <c r="AT14" s="17">
        <v>6.7983419726868194E-2</v>
      </c>
      <c r="AU14" s="17">
        <v>7.6862825675038396E-2</v>
      </c>
      <c r="AV14" s="17"/>
      <c r="AW14" s="17">
        <v>5.5395913414887102E-2</v>
      </c>
      <c r="AX14" s="17">
        <v>3.97149980649543E-2</v>
      </c>
      <c r="AY14" s="17">
        <v>8.9545637386869797E-2</v>
      </c>
    </row>
    <row r="15" spans="2:51">
      <c r="B15" s="18" t="s">
        <v>138</v>
      </c>
      <c r="C15" s="21">
        <v>0.24557051118286199</v>
      </c>
      <c r="D15" s="21">
        <v>0.27202063012274003</v>
      </c>
      <c r="E15" s="21">
        <v>0.218235783392523</v>
      </c>
      <c r="F15" s="21"/>
      <c r="G15" s="21">
        <v>0.30051146698638498</v>
      </c>
      <c r="H15" s="21">
        <v>0.30304231491481198</v>
      </c>
      <c r="I15" s="21">
        <v>0.303168375197094</v>
      </c>
      <c r="J15" s="21">
        <v>0.24474685297943799</v>
      </c>
      <c r="K15" s="21">
        <v>0.17340140654595901</v>
      </c>
      <c r="L15" s="21">
        <v>0.18247042380117801</v>
      </c>
      <c r="M15" s="21"/>
      <c r="N15" s="21">
        <v>0.28837318910205501</v>
      </c>
      <c r="O15" s="21">
        <v>0.23461258967978901</v>
      </c>
      <c r="P15" s="21">
        <v>0.24462862830210699</v>
      </c>
      <c r="Q15" s="21">
        <v>0.21128722281558901</v>
      </c>
      <c r="R15" s="21"/>
      <c r="S15" s="21">
        <v>0.27176190496819003</v>
      </c>
      <c r="T15" s="21">
        <v>0.277525317537759</v>
      </c>
      <c r="U15" s="21">
        <v>0.218501028541565</v>
      </c>
      <c r="V15" s="21">
        <v>0.200558224008621</v>
      </c>
      <c r="W15" s="21">
        <v>0.25709585440533</v>
      </c>
      <c r="X15" s="21">
        <v>0.21465423098988501</v>
      </c>
      <c r="Y15" s="21">
        <v>0.268481762133784</v>
      </c>
      <c r="Z15" s="21">
        <v>0.31860736707544202</v>
      </c>
      <c r="AA15" s="21">
        <v>0.19987763665217001</v>
      </c>
      <c r="AB15" s="21">
        <v>0.26025760620786498</v>
      </c>
      <c r="AC15" s="21">
        <v>0.184318056238709</v>
      </c>
      <c r="AD15" s="21">
        <v>0.33937748739139301</v>
      </c>
      <c r="AE15" s="21"/>
      <c r="AF15" s="21">
        <v>0.238655840882224</v>
      </c>
      <c r="AG15" s="21">
        <v>0.245580773497246</v>
      </c>
      <c r="AH15" s="21">
        <v>0.22977082055770001</v>
      </c>
      <c r="AI15" s="21"/>
      <c r="AJ15" s="21">
        <v>0.28062170887945298</v>
      </c>
      <c r="AK15" s="21">
        <v>0.25425464652353602</v>
      </c>
      <c r="AL15" s="21">
        <v>0.31141424138490598</v>
      </c>
      <c r="AM15" s="21"/>
      <c r="AN15" s="21">
        <v>0.211645915215082</v>
      </c>
      <c r="AO15" s="21">
        <v>0.22536712543773799</v>
      </c>
      <c r="AP15" s="21">
        <v>0.21388230267300201</v>
      </c>
      <c r="AQ15" s="21">
        <v>0.31262888505084802</v>
      </c>
      <c r="AR15" s="21">
        <v>0.41040694409067702</v>
      </c>
      <c r="AS15" s="21"/>
      <c r="AT15" s="21">
        <v>0.23443577763794499</v>
      </c>
      <c r="AU15" s="21">
        <v>0.38734809940200199</v>
      </c>
      <c r="AV15" s="21"/>
      <c r="AW15" s="21">
        <v>0.22525531910517499</v>
      </c>
      <c r="AX15" s="21">
        <v>0.34639302000508498</v>
      </c>
      <c r="AY15" s="21">
        <v>0.24203226458360899</v>
      </c>
    </row>
    <row r="16" spans="2:51">
      <c r="B16" s="18" t="s">
        <v>139</v>
      </c>
      <c r="C16" s="21">
        <v>0.39378054785210598</v>
      </c>
      <c r="D16" s="21">
        <v>0.37497516399673703</v>
      </c>
      <c r="E16" s="21">
        <v>0.410497202232604</v>
      </c>
      <c r="F16" s="21"/>
      <c r="G16" s="21">
        <v>0.34674410043891601</v>
      </c>
      <c r="H16" s="21">
        <v>0.374579187665807</v>
      </c>
      <c r="I16" s="21">
        <v>0.37877873804345602</v>
      </c>
      <c r="J16" s="21">
        <v>0.395301927296283</v>
      </c>
      <c r="K16" s="21">
        <v>0.403414755645437</v>
      </c>
      <c r="L16" s="21">
        <v>0.435241707168258</v>
      </c>
      <c r="M16" s="21"/>
      <c r="N16" s="21">
        <v>0.367197121512295</v>
      </c>
      <c r="O16" s="21">
        <v>0.41629353748088999</v>
      </c>
      <c r="P16" s="21">
        <v>0.413045838988016</v>
      </c>
      <c r="Q16" s="21">
        <v>0.367975028124577</v>
      </c>
      <c r="R16" s="21"/>
      <c r="S16" s="21">
        <v>0.413654531947177</v>
      </c>
      <c r="T16" s="21">
        <v>0.37804733581979899</v>
      </c>
      <c r="U16" s="21">
        <v>0.38013371634572901</v>
      </c>
      <c r="V16" s="21">
        <v>0.43418261523781798</v>
      </c>
      <c r="W16" s="21">
        <v>0.452861121765747</v>
      </c>
      <c r="X16" s="21">
        <v>0.32150696250845001</v>
      </c>
      <c r="Y16" s="21">
        <v>0.42787855349467901</v>
      </c>
      <c r="Z16" s="21">
        <v>0.31961821721792599</v>
      </c>
      <c r="AA16" s="21">
        <v>0.439639926510901</v>
      </c>
      <c r="AB16" s="21">
        <v>0.34482645678269402</v>
      </c>
      <c r="AC16" s="21">
        <v>0.36287789309505097</v>
      </c>
      <c r="AD16" s="21">
        <v>0.36113920369869101</v>
      </c>
      <c r="AE16" s="21"/>
      <c r="AF16" s="21">
        <v>0.39206631946728199</v>
      </c>
      <c r="AG16" s="21">
        <v>0.405211993856603</v>
      </c>
      <c r="AH16" s="21">
        <v>0.38886943256295697</v>
      </c>
      <c r="AI16" s="21"/>
      <c r="AJ16" s="21">
        <v>0.36327187332579902</v>
      </c>
      <c r="AK16" s="21">
        <v>0.39014436908723799</v>
      </c>
      <c r="AL16" s="21">
        <v>0.42180123402304498</v>
      </c>
      <c r="AM16" s="21"/>
      <c r="AN16" s="21">
        <v>0.37844143792045498</v>
      </c>
      <c r="AO16" s="21">
        <v>0.39295577103910201</v>
      </c>
      <c r="AP16" s="21">
        <v>0.44289405891447597</v>
      </c>
      <c r="AQ16" s="21">
        <v>0.452322863608002</v>
      </c>
      <c r="AR16" s="21">
        <v>0.36690342155935801</v>
      </c>
      <c r="AS16" s="21"/>
      <c r="AT16" s="21">
        <v>0.40142661760467702</v>
      </c>
      <c r="AU16" s="21">
        <v>0.28612143715989802</v>
      </c>
      <c r="AV16" s="21"/>
      <c r="AW16" s="21">
        <v>0.42944185887721598</v>
      </c>
      <c r="AX16" s="21">
        <v>0.33332576382442097</v>
      </c>
      <c r="AY16" s="21">
        <v>0.37297194424855701</v>
      </c>
    </row>
    <row r="17" spans="2:51">
      <c r="B17" s="18" t="s">
        <v>140</v>
      </c>
      <c r="C17" s="22">
        <v>-0.14821003666924501</v>
      </c>
      <c r="D17" s="22">
        <v>-0.102954533873997</v>
      </c>
      <c r="E17" s="22">
        <v>-0.19226141884008</v>
      </c>
      <c r="F17" s="22"/>
      <c r="G17" s="22">
        <v>-4.6232633452531001E-2</v>
      </c>
      <c r="H17" s="22">
        <v>-7.1536872750995004E-2</v>
      </c>
      <c r="I17" s="22">
        <v>-7.5610362846362703E-2</v>
      </c>
      <c r="J17" s="22">
        <v>-0.15055507431684501</v>
      </c>
      <c r="K17" s="22">
        <v>-0.23001334909947899</v>
      </c>
      <c r="L17" s="22">
        <v>-0.25277128336707999</v>
      </c>
      <c r="M17" s="22"/>
      <c r="N17" s="22">
        <v>-7.8823932410240605E-2</v>
      </c>
      <c r="O17" s="22">
        <v>-0.181680947801101</v>
      </c>
      <c r="P17" s="22">
        <v>-0.16841721068590901</v>
      </c>
      <c r="Q17" s="22">
        <v>-0.15668780530898799</v>
      </c>
      <c r="R17" s="22"/>
      <c r="S17" s="22">
        <v>-0.141892626978987</v>
      </c>
      <c r="T17" s="22">
        <v>-0.10052201828203999</v>
      </c>
      <c r="U17" s="22">
        <v>-0.16163268780416401</v>
      </c>
      <c r="V17" s="22">
        <v>-0.23362439122919701</v>
      </c>
      <c r="W17" s="22">
        <v>-0.19576526736041799</v>
      </c>
      <c r="X17" s="22">
        <v>-0.106852731518565</v>
      </c>
      <c r="Y17" s="22">
        <v>-0.15939679136089599</v>
      </c>
      <c r="Z17" s="22">
        <v>-1.0108501424845901E-3</v>
      </c>
      <c r="AA17" s="22">
        <v>-0.23976228985873099</v>
      </c>
      <c r="AB17" s="22">
        <v>-8.4568850574828394E-2</v>
      </c>
      <c r="AC17" s="22">
        <v>-0.178559836856341</v>
      </c>
      <c r="AD17" s="22">
        <v>-2.1761716307298201E-2</v>
      </c>
      <c r="AE17" s="22"/>
      <c r="AF17" s="22">
        <v>-0.15341047858505799</v>
      </c>
      <c r="AG17" s="22">
        <v>-0.15963122035935601</v>
      </c>
      <c r="AH17" s="22">
        <v>-0.15909861200525699</v>
      </c>
      <c r="AI17" s="22"/>
      <c r="AJ17" s="22">
        <v>-8.2650164446346E-2</v>
      </c>
      <c r="AK17" s="22">
        <v>-0.13588972256370299</v>
      </c>
      <c r="AL17" s="22">
        <v>-0.110386992638139</v>
      </c>
      <c r="AM17" s="22"/>
      <c r="AN17" s="22">
        <v>-0.16679552270537301</v>
      </c>
      <c r="AO17" s="22">
        <v>-0.16758864560136499</v>
      </c>
      <c r="AP17" s="22">
        <v>-0.22901175624147399</v>
      </c>
      <c r="AQ17" s="22">
        <v>-0.13969397855715501</v>
      </c>
      <c r="AR17" s="22">
        <v>4.35035225313187E-2</v>
      </c>
      <c r="AS17" s="22"/>
      <c r="AT17" s="22">
        <v>-0.166990839966733</v>
      </c>
      <c r="AU17" s="22">
        <v>0.101226662242104</v>
      </c>
      <c r="AV17" s="22"/>
      <c r="AW17" s="22">
        <v>-0.20418653977204099</v>
      </c>
      <c r="AX17" s="22">
        <v>1.30672561806642E-2</v>
      </c>
      <c r="AY17" s="22">
        <v>-0.13093967966494899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1043</v>
      </c>
      <c r="D7" s="10">
        <v>506</v>
      </c>
      <c r="E7" s="10">
        <v>530</v>
      </c>
      <c r="F7" s="10"/>
      <c r="G7" s="10">
        <v>92</v>
      </c>
      <c r="H7" s="10">
        <v>157</v>
      </c>
      <c r="I7" s="10">
        <v>156</v>
      </c>
      <c r="J7" s="10">
        <v>170</v>
      </c>
      <c r="K7" s="10">
        <v>215</v>
      </c>
      <c r="L7" s="10">
        <v>253</v>
      </c>
      <c r="M7" s="10"/>
      <c r="N7" s="10">
        <v>295</v>
      </c>
      <c r="O7" s="10">
        <v>279</v>
      </c>
      <c r="P7" s="10">
        <v>203</v>
      </c>
      <c r="Q7" s="10">
        <v>255</v>
      </c>
      <c r="R7" s="10"/>
      <c r="S7" s="10">
        <v>110</v>
      </c>
      <c r="T7" s="10">
        <v>135</v>
      </c>
      <c r="U7" s="10">
        <v>93</v>
      </c>
      <c r="V7" s="10">
        <v>106</v>
      </c>
      <c r="W7" s="10">
        <v>82</v>
      </c>
      <c r="X7" s="10">
        <v>80</v>
      </c>
      <c r="Y7" s="10">
        <v>94</v>
      </c>
      <c r="Z7" s="10">
        <v>53</v>
      </c>
      <c r="AA7" s="10">
        <v>116</v>
      </c>
      <c r="AB7" s="10">
        <v>92</v>
      </c>
      <c r="AC7" s="10">
        <v>52</v>
      </c>
      <c r="AD7" s="10">
        <v>30</v>
      </c>
      <c r="AE7" s="10"/>
      <c r="AF7" s="10">
        <v>445</v>
      </c>
      <c r="AG7" s="10">
        <v>419</v>
      </c>
      <c r="AH7" s="10">
        <v>116</v>
      </c>
      <c r="AI7" s="10"/>
      <c r="AJ7" s="10">
        <v>247</v>
      </c>
      <c r="AK7" s="10">
        <v>315</v>
      </c>
      <c r="AL7" s="10">
        <v>89</v>
      </c>
      <c r="AM7" s="10"/>
      <c r="AN7" s="10">
        <v>243</v>
      </c>
      <c r="AO7" s="10">
        <v>196</v>
      </c>
      <c r="AP7" s="10">
        <v>239</v>
      </c>
      <c r="AQ7" s="10">
        <v>94</v>
      </c>
      <c r="AR7" s="10">
        <v>18</v>
      </c>
      <c r="AS7" s="10"/>
      <c r="AT7" s="10">
        <v>972</v>
      </c>
      <c r="AU7" s="10">
        <v>66</v>
      </c>
      <c r="AV7" s="10"/>
      <c r="AW7" s="10">
        <v>479</v>
      </c>
      <c r="AX7" s="10">
        <v>103</v>
      </c>
      <c r="AY7" s="10">
        <v>461</v>
      </c>
    </row>
    <row r="8" spans="2:51" ht="30" customHeight="1">
      <c r="B8" s="11" t="s">
        <v>112</v>
      </c>
      <c r="C8" s="11">
        <v>1052</v>
      </c>
      <c r="D8" s="11">
        <v>526</v>
      </c>
      <c r="E8" s="11">
        <v>519</v>
      </c>
      <c r="F8" s="11"/>
      <c r="G8" s="11">
        <v>104</v>
      </c>
      <c r="H8" s="11">
        <v>195</v>
      </c>
      <c r="I8" s="11">
        <v>180</v>
      </c>
      <c r="J8" s="11">
        <v>167</v>
      </c>
      <c r="K8" s="11">
        <v>179</v>
      </c>
      <c r="L8" s="11">
        <v>226</v>
      </c>
      <c r="M8" s="11"/>
      <c r="N8" s="11">
        <v>275</v>
      </c>
      <c r="O8" s="11">
        <v>262</v>
      </c>
      <c r="P8" s="11">
        <v>238</v>
      </c>
      <c r="Q8" s="11">
        <v>266</v>
      </c>
      <c r="R8" s="11"/>
      <c r="S8" s="11">
        <v>136</v>
      </c>
      <c r="T8" s="11">
        <v>127</v>
      </c>
      <c r="U8" s="11">
        <v>83</v>
      </c>
      <c r="V8" s="11">
        <v>113</v>
      </c>
      <c r="W8" s="11">
        <v>78</v>
      </c>
      <c r="X8" s="11">
        <v>87</v>
      </c>
      <c r="Y8" s="11">
        <v>90</v>
      </c>
      <c r="Z8" s="11">
        <v>46</v>
      </c>
      <c r="AA8" s="11">
        <v>113</v>
      </c>
      <c r="AB8" s="11">
        <v>94</v>
      </c>
      <c r="AC8" s="11">
        <v>52</v>
      </c>
      <c r="AD8" s="11">
        <v>32</v>
      </c>
      <c r="AE8" s="11"/>
      <c r="AF8" s="11">
        <v>438</v>
      </c>
      <c r="AG8" s="11">
        <v>420</v>
      </c>
      <c r="AH8" s="11">
        <v>125</v>
      </c>
      <c r="AI8" s="11"/>
      <c r="AJ8" s="11">
        <v>236</v>
      </c>
      <c r="AK8" s="11">
        <v>326</v>
      </c>
      <c r="AL8" s="11">
        <v>88</v>
      </c>
      <c r="AM8" s="11"/>
      <c r="AN8" s="11">
        <v>246</v>
      </c>
      <c r="AO8" s="11">
        <v>208</v>
      </c>
      <c r="AP8" s="11">
        <v>237</v>
      </c>
      <c r="AQ8" s="11">
        <v>92</v>
      </c>
      <c r="AR8" s="11">
        <v>17</v>
      </c>
      <c r="AS8" s="11"/>
      <c r="AT8" s="11">
        <v>971</v>
      </c>
      <c r="AU8" s="11">
        <v>76</v>
      </c>
      <c r="AV8" s="11"/>
      <c r="AW8" s="11">
        <v>465</v>
      </c>
      <c r="AX8" s="11">
        <v>110</v>
      </c>
      <c r="AY8" s="11">
        <v>476</v>
      </c>
    </row>
    <row r="9" spans="2:51">
      <c r="B9" s="18" t="s">
        <v>133</v>
      </c>
      <c r="C9" s="17">
        <v>0.12478924784211801</v>
      </c>
      <c r="D9" s="17">
        <v>0.13169639454444201</v>
      </c>
      <c r="E9" s="17">
        <v>0.11377183030915899</v>
      </c>
      <c r="F9" s="17"/>
      <c r="G9" s="17">
        <v>0.16957003835152001</v>
      </c>
      <c r="H9" s="17">
        <v>0.117933286179658</v>
      </c>
      <c r="I9" s="17">
        <v>9.2479687738294097E-2</v>
      </c>
      <c r="J9" s="17">
        <v>0.11452012013408</v>
      </c>
      <c r="K9" s="17">
        <v>0.15052833435240701</v>
      </c>
      <c r="L9" s="17">
        <v>0.122977120003087</v>
      </c>
      <c r="M9" s="17"/>
      <c r="N9" s="17">
        <v>0.13742055470394299</v>
      </c>
      <c r="O9" s="17">
        <v>0.139018690856102</v>
      </c>
      <c r="P9" s="17">
        <v>9.1288920126987597E-2</v>
      </c>
      <c r="Q9" s="17">
        <v>0.11182294978179801</v>
      </c>
      <c r="R9" s="17"/>
      <c r="S9" s="17">
        <v>0.16931847803773301</v>
      </c>
      <c r="T9" s="17">
        <v>0.11337455508390799</v>
      </c>
      <c r="U9" s="17">
        <v>9.6389470858971801E-2</v>
      </c>
      <c r="V9" s="17">
        <v>0.10403745182332</v>
      </c>
      <c r="W9" s="17">
        <v>6.6320926751465295E-2</v>
      </c>
      <c r="X9" s="17">
        <v>0.158320535395502</v>
      </c>
      <c r="Y9" s="17">
        <v>0.16975534511874399</v>
      </c>
      <c r="Z9" s="17">
        <v>0.134143693406063</v>
      </c>
      <c r="AA9" s="17">
        <v>0.110058745152238</v>
      </c>
      <c r="AB9" s="17">
        <v>0.15026772452749501</v>
      </c>
      <c r="AC9" s="17">
        <v>0.11519063479241599</v>
      </c>
      <c r="AD9" s="17">
        <v>3.2482460211399E-2</v>
      </c>
      <c r="AE9" s="17"/>
      <c r="AF9" s="17">
        <v>0.13342417222081601</v>
      </c>
      <c r="AG9" s="17">
        <v>0.126771985689725</v>
      </c>
      <c r="AH9" s="17">
        <v>8.8760421562234099E-2</v>
      </c>
      <c r="AI9" s="17"/>
      <c r="AJ9" s="17">
        <v>0.123790532366555</v>
      </c>
      <c r="AK9" s="17">
        <v>0.14325470484994399</v>
      </c>
      <c r="AL9" s="17">
        <v>0.143388914258996</v>
      </c>
      <c r="AM9" s="17"/>
      <c r="AN9" s="17">
        <v>9.3408137851121897E-2</v>
      </c>
      <c r="AO9" s="17">
        <v>7.6650884631264599E-2</v>
      </c>
      <c r="AP9" s="17">
        <v>0.17843291668861699</v>
      </c>
      <c r="AQ9" s="17">
        <v>0.166585991515246</v>
      </c>
      <c r="AR9" s="17">
        <v>0.109890737476818</v>
      </c>
      <c r="AS9" s="17"/>
      <c r="AT9" s="17">
        <v>0.12407098419064599</v>
      </c>
      <c r="AU9" s="17">
        <v>0.133028041153677</v>
      </c>
      <c r="AV9" s="17"/>
      <c r="AW9" s="17">
        <v>0.147477832778105</v>
      </c>
      <c r="AX9" s="17">
        <v>0.120631826413858</v>
      </c>
      <c r="AY9" s="17">
        <v>0.10359591882186001</v>
      </c>
    </row>
    <row r="10" spans="2:51">
      <c r="B10" s="18" t="s">
        <v>134</v>
      </c>
      <c r="C10" s="17">
        <v>0.25911069586212998</v>
      </c>
      <c r="D10" s="17">
        <v>0.243396956912239</v>
      </c>
      <c r="E10" s="17">
        <v>0.27839562744970697</v>
      </c>
      <c r="F10" s="17"/>
      <c r="G10" s="17">
        <v>0.324411443016145</v>
      </c>
      <c r="H10" s="17">
        <v>0.27412628294864499</v>
      </c>
      <c r="I10" s="17">
        <v>0.259760109371449</v>
      </c>
      <c r="J10" s="17">
        <v>0.25658286616520898</v>
      </c>
      <c r="K10" s="17">
        <v>0.20524037425733599</v>
      </c>
      <c r="L10" s="17">
        <v>0.25994818284827098</v>
      </c>
      <c r="M10" s="17"/>
      <c r="N10" s="17">
        <v>0.28036101329254298</v>
      </c>
      <c r="O10" s="17">
        <v>0.242201180974604</v>
      </c>
      <c r="P10" s="17">
        <v>0.30592883959119399</v>
      </c>
      <c r="Q10" s="17">
        <v>0.21288311869487</v>
      </c>
      <c r="R10" s="17"/>
      <c r="S10" s="17">
        <v>0.29827607071932699</v>
      </c>
      <c r="T10" s="17">
        <v>0.258594256387642</v>
      </c>
      <c r="U10" s="17">
        <v>0.20011676824132499</v>
      </c>
      <c r="V10" s="17">
        <v>0.259716235254766</v>
      </c>
      <c r="W10" s="17">
        <v>0.37796492792637199</v>
      </c>
      <c r="X10" s="17">
        <v>0.24845471751433701</v>
      </c>
      <c r="Y10" s="17">
        <v>0.26786262284290202</v>
      </c>
      <c r="Z10" s="17">
        <v>0.21835506416087999</v>
      </c>
      <c r="AA10" s="17">
        <v>0.245749402957747</v>
      </c>
      <c r="AB10" s="17">
        <v>0.21896565351001701</v>
      </c>
      <c r="AC10" s="17">
        <v>0.260463070960677</v>
      </c>
      <c r="AD10" s="17">
        <v>0.18161542757643001</v>
      </c>
      <c r="AE10" s="17"/>
      <c r="AF10" s="17">
        <v>0.250186437154023</v>
      </c>
      <c r="AG10" s="17">
        <v>0.26706308995945</v>
      </c>
      <c r="AH10" s="17">
        <v>0.22711589783173899</v>
      </c>
      <c r="AI10" s="17"/>
      <c r="AJ10" s="17">
        <v>0.29398072041871598</v>
      </c>
      <c r="AK10" s="17">
        <v>0.29060565614182099</v>
      </c>
      <c r="AL10" s="17">
        <v>0.27141510697481203</v>
      </c>
      <c r="AM10" s="17"/>
      <c r="AN10" s="17">
        <v>0.24461845050862899</v>
      </c>
      <c r="AO10" s="17">
        <v>0.30199968644450698</v>
      </c>
      <c r="AP10" s="17">
        <v>0.27879001255193397</v>
      </c>
      <c r="AQ10" s="17">
        <v>0.25528417122543601</v>
      </c>
      <c r="AR10" s="17">
        <v>0.314214367993844</v>
      </c>
      <c r="AS10" s="17"/>
      <c r="AT10" s="17">
        <v>0.26174315285780603</v>
      </c>
      <c r="AU10" s="17">
        <v>0.21042375101781599</v>
      </c>
      <c r="AV10" s="17"/>
      <c r="AW10" s="17">
        <v>0.25170754733651102</v>
      </c>
      <c r="AX10" s="17">
        <v>0.320672320154538</v>
      </c>
      <c r="AY10" s="17">
        <v>0.25206618386834601</v>
      </c>
    </row>
    <row r="11" spans="2:51">
      <c r="B11" s="18" t="s">
        <v>135</v>
      </c>
      <c r="C11" s="17">
        <v>0.33393142448399599</v>
      </c>
      <c r="D11" s="17">
        <v>0.33136837433442201</v>
      </c>
      <c r="E11" s="17">
        <v>0.33903628141532999</v>
      </c>
      <c r="F11" s="17"/>
      <c r="G11" s="17">
        <v>0.27498560787591297</v>
      </c>
      <c r="H11" s="17">
        <v>0.381795815214093</v>
      </c>
      <c r="I11" s="17">
        <v>0.31993157133795003</v>
      </c>
      <c r="J11" s="17">
        <v>0.32982670239363698</v>
      </c>
      <c r="K11" s="17">
        <v>0.35324065784122699</v>
      </c>
      <c r="L11" s="17">
        <v>0.318686178541772</v>
      </c>
      <c r="M11" s="17"/>
      <c r="N11" s="17">
        <v>0.29858241451651801</v>
      </c>
      <c r="O11" s="17">
        <v>0.36055119082058501</v>
      </c>
      <c r="P11" s="17">
        <v>0.31930432951358101</v>
      </c>
      <c r="Q11" s="17">
        <v>0.36870228555356499</v>
      </c>
      <c r="R11" s="17"/>
      <c r="S11" s="17">
        <v>0.34605133782631498</v>
      </c>
      <c r="T11" s="17">
        <v>0.317821596348977</v>
      </c>
      <c r="U11" s="17">
        <v>0.35827495755719402</v>
      </c>
      <c r="V11" s="17">
        <v>0.36212667733608001</v>
      </c>
      <c r="W11" s="17">
        <v>0.202741575018106</v>
      </c>
      <c r="X11" s="17">
        <v>0.37172142804541097</v>
      </c>
      <c r="Y11" s="17">
        <v>0.27714856735093402</v>
      </c>
      <c r="Z11" s="17">
        <v>0.35179266629190298</v>
      </c>
      <c r="AA11" s="17">
        <v>0.33502759867706999</v>
      </c>
      <c r="AB11" s="17">
        <v>0.35766700441591598</v>
      </c>
      <c r="AC11" s="17">
        <v>0.34544090890229801</v>
      </c>
      <c r="AD11" s="17">
        <v>0.44337683016604601</v>
      </c>
      <c r="AE11" s="17"/>
      <c r="AF11" s="17">
        <v>0.30532214748182401</v>
      </c>
      <c r="AG11" s="17">
        <v>0.35290083149935803</v>
      </c>
      <c r="AH11" s="17">
        <v>0.41005226116739502</v>
      </c>
      <c r="AI11" s="17"/>
      <c r="AJ11" s="17">
        <v>0.30620731721247102</v>
      </c>
      <c r="AK11" s="17">
        <v>0.29548816634087799</v>
      </c>
      <c r="AL11" s="17">
        <v>0.32227059270976599</v>
      </c>
      <c r="AM11" s="17"/>
      <c r="AN11" s="17">
        <v>0.33172821711539902</v>
      </c>
      <c r="AO11" s="17">
        <v>0.36922813431950202</v>
      </c>
      <c r="AP11" s="17">
        <v>0.317628621956282</v>
      </c>
      <c r="AQ11" s="17">
        <v>0.32123412311613297</v>
      </c>
      <c r="AR11" s="17">
        <v>0.32785521801058398</v>
      </c>
      <c r="AS11" s="17"/>
      <c r="AT11" s="17">
        <v>0.32494832466291002</v>
      </c>
      <c r="AU11" s="17">
        <v>0.45929089259200601</v>
      </c>
      <c r="AV11" s="17"/>
      <c r="AW11" s="17">
        <v>0.32486309904097299</v>
      </c>
      <c r="AX11" s="17">
        <v>0.31363794399977901</v>
      </c>
      <c r="AY11" s="17">
        <v>0.34749286132323098</v>
      </c>
    </row>
    <row r="12" spans="2:51">
      <c r="B12" s="18" t="s">
        <v>136</v>
      </c>
      <c r="C12" s="17">
        <v>0.14972970167869701</v>
      </c>
      <c r="D12" s="17">
        <v>0.16779749619197201</v>
      </c>
      <c r="E12" s="17">
        <v>0.13146382610083401</v>
      </c>
      <c r="F12" s="17"/>
      <c r="G12" s="17">
        <v>0.18574811530239899</v>
      </c>
      <c r="H12" s="17">
        <v>0.151810251996947</v>
      </c>
      <c r="I12" s="17">
        <v>0.138085828540017</v>
      </c>
      <c r="J12" s="17">
        <v>0.13980753102117599</v>
      </c>
      <c r="K12" s="17">
        <v>0.143714261692306</v>
      </c>
      <c r="L12" s="17">
        <v>0.15265911633485599</v>
      </c>
      <c r="M12" s="17"/>
      <c r="N12" s="17">
        <v>0.160076804601474</v>
      </c>
      <c r="O12" s="17">
        <v>0.15479238829873801</v>
      </c>
      <c r="P12" s="17">
        <v>0.14741281589574001</v>
      </c>
      <c r="Q12" s="17">
        <v>0.13737247099507699</v>
      </c>
      <c r="R12" s="17"/>
      <c r="S12" s="17">
        <v>0.108287015140487</v>
      </c>
      <c r="T12" s="17">
        <v>0.13844151034735699</v>
      </c>
      <c r="U12" s="17">
        <v>0.22400661376919601</v>
      </c>
      <c r="V12" s="17">
        <v>0.100250198658522</v>
      </c>
      <c r="W12" s="17">
        <v>0.23183198163756699</v>
      </c>
      <c r="X12" s="17">
        <v>0.12888300552697299</v>
      </c>
      <c r="Y12" s="17">
        <v>0.189334904679682</v>
      </c>
      <c r="Z12" s="17">
        <v>0.15330828236979099</v>
      </c>
      <c r="AA12" s="17">
        <v>0.14755592383910701</v>
      </c>
      <c r="AB12" s="17">
        <v>0.139038859246158</v>
      </c>
      <c r="AC12" s="17">
        <v>0.11508380455499501</v>
      </c>
      <c r="AD12" s="17">
        <v>0.18724191615316599</v>
      </c>
      <c r="AE12" s="17"/>
      <c r="AF12" s="17">
        <v>0.16560331654216601</v>
      </c>
      <c r="AG12" s="17">
        <v>0.12999731245277499</v>
      </c>
      <c r="AH12" s="17">
        <v>0.14599279402943499</v>
      </c>
      <c r="AI12" s="17"/>
      <c r="AJ12" s="17">
        <v>0.15092067425765501</v>
      </c>
      <c r="AK12" s="17">
        <v>0.13706006535699</v>
      </c>
      <c r="AL12" s="17">
        <v>0.216963273781624</v>
      </c>
      <c r="AM12" s="17"/>
      <c r="AN12" s="17">
        <v>0.137917370864994</v>
      </c>
      <c r="AO12" s="17">
        <v>0.14692596720911599</v>
      </c>
      <c r="AP12" s="17">
        <v>0.113247271291445</v>
      </c>
      <c r="AQ12" s="17">
        <v>0.18447549920998901</v>
      </c>
      <c r="AR12" s="17">
        <v>0</v>
      </c>
      <c r="AS12" s="17"/>
      <c r="AT12" s="17">
        <v>0.15274037801232099</v>
      </c>
      <c r="AU12" s="17">
        <v>0.120765942976106</v>
      </c>
      <c r="AV12" s="17"/>
      <c r="AW12" s="17">
        <v>0.16174008907187401</v>
      </c>
      <c r="AX12" s="17">
        <v>0.17126566309225699</v>
      </c>
      <c r="AY12" s="17">
        <v>0.13300699954720099</v>
      </c>
    </row>
    <row r="13" spans="2:51">
      <c r="B13" s="18" t="s">
        <v>137</v>
      </c>
      <c r="C13" s="17">
        <v>5.6697438362819798E-2</v>
      </c>
      <c r="D13" s="17">
        <v>6.81920895426609E-2</v>
      </c>
      <c r="E13" s="17">
        <v>4.3966548734189502E-2</v>
      </c>
      <c r="F13" s="17"/>
      <c r="G13" s="17">
        <v>3.2955649798437597E-2</v>
      </c>
      <c r="H13" s="17">
        <v>5.6585920304084901E-2</v>
      </c>
      <c r="I13" s="17">
        <v>8.2980429511853901E-2</v>
      </c>
      <c r="J13" s="17">
        <v>5.5683013429553598E-2</v>
      </c>
      <c r="K13" s="17">
        <v>6.0255325623170798E-2</v>
      </c>
      <c r="L13" s="17">
        <v>4.4797226650589397E-2</v>
      </c>
      <c r="M13" s="17"/>
      <c r="N13" s="17">
        <v>4.9230531463913603E-2</v>
      </c>
      <c r="O13" s="17">
        <v>3.9789016681572302E-2</v>
      </c>
      <c r="P13" s="17">
        <v>7.0425087125019006E-2</v>
      </c>
      <c r="Q13" s="17">
        <v>6.78011386794444E-2</v>
      </c>
      <c r="R13" s="17"/>
      <c r="S13" s="17">
        <v>3.16801935557336E-2</v>
      </c>
      <c r="T13" s="17">
        <v>7.1338841797521396E-2</v>
      </c>
      <c r="U13" s="17">
        <v>6.7103370040404606E-2</v>
      </c>
      <c r="V13" s="17">
        <v>7.0363065190778007E-2</v>
      </c>
      <c r="W13" s="17">
        <v>4.54592617395225E-2</v>
      </c>
      <c r="X13" s="17">
        <v>7.0042868009769804E-2</v>
      </c>
      <c r="Y13" s="17">
        <v>3.2223974096058997E-2</v>
      </c>
      <c r="Z13" s="17">
        <v>5.5934864989196302E-2</v>
      </c>
      <c r="AA13" s="17">
        <v>9.7808661071648206E-2</v>
      </c>
      <c r="AB13" s="17">
        <v>1.6311651979220999E-2</v>
      </c>
      <c r="AC13" s="17">
        <v>3.82104567162002E-2</v>
      </c>
      <c r="AD13" s="17">
        <v>9.3690667847878203E-2</v>
      </c>
      <c r="AE13" s="17"/>
      <c r="AF13" s="17">
        <v>6.19104997704336E-2</v>
      </c>
      <c r="AG13" s="17">
        <v>5.0269426464865999E-2</v>
      </c>
      <c r="AH13" s="17">
        <v>6.3970579933614199E-2</v>
      </c>
      <c r="AI13" s="17"/>
      <c r="AJ13" s="17">
        <v>4.7301150336440299E-2</v>
      </c>
      <c r="AK13" s="17">
        <v>6.3772217981670196E-2</v>
      </c>
      <c r="AL13" s="17">
        <v>2.1733804613357999E-2</v>
      </c>
      <c r="AM13" s="17"/>
      <c r="AN13" s="17">
        <v>7.7335937124172305E-2</v>
      </c>
      <c r="AO13" s="17">
        <v>4.6350880427021499E-2</v>
      </c>
      <c r="AP13" s="17">
        <v>4.0923277430146503E-2</v>
      </c>
      <c r="AQ13" s="17">
        <v>5.1980120078385698E-2</v>
      </c>
      <c r="AR13" s="17">
        <v>0.18217470412787001</v>
      </c>
      <c r="AS13" s="17"/>
      <c r="AT13" s="17">
        <v>5.7576538406100698E-2</v>
      </c>
      <c r="AU13" s="17">
        <v>4.9067258112039103E-2</v>
      </c>
      <c r="AV13" s="17"/>
      <c r="AW13" s="17">
        <v>5.0484439614056999E-2</v>
      </c>
      <c r="AX13" s="17">
        <v>5.1062586809042201E-2</v>
      </c>
      <c r="AY13" s="17">
        <v>6.4071508604086405E-2</v>
      </c>
    </row>
    <row r="14" spans="2:51">
      <c r="B14" s="18" t="s">
        <v>119</v>
      </c>
      <c r="C14" s="17">
        <v>7.5741491770238895E-2</v>
      </c>
      <c r="D14" s="17">
        <v>5.75486884742646E-2</v>
      </c>
      <c r="E14" s="17">
        <v>9.3365885990779399E-2</v>
      </c>
      <c r="F14" s="17"/>
      <c r="G14" s="17">
        <v>1.23291456555845E-2</v>
      </c>
      <c r="H14" s="17">
        <v>1.7748443356570699E-2</v>
      </c>
      <c r="I14" s="17">
        <v>0.10676237350043701</v>
      </c>
      <c r="J14" s="17">
        <v>0.103579766856345</v>
      </c>
      <c r="K14" s="17">
        <v>8.7021046233552501E-2</v>
      </c>
      <c r="L14" s="17">
        <v>0.10093217562142399</v>
      </c>
      <c r="M14" s="17"/>
      <c r="N14" s="17">
        <v>7.4328681421609394E-2</v>
      </c>
      <c r="O14" s="17">
        <v>6.3647532368398596E-2</v>
      </c>
      <c r="P14" s="17">
        <v>6.5640007747478399E-2</v>
      </c>
      <c r="Q14" s="17">
        <v>0.101418036295245</v>
      </c>
      <c r="R14" s="17"/>
      <c r="S14" s="17">
        <v>4.6386904720404201E-2</v>
      </c>
      <c r="T14" s="17">
        <v>0.100429240034595</v>
      </c>
      <c r="U14" s="17">
        <v>5.4108819532908699E-2</v>
      </c>
      <c r="V14" s="17">
        <v>0.103506371736533</v>
      </c>
      <c r="W14" s="17">
        <v>7.5681326926967496E-2</v>
      </c>
      <c r="X14" s="17">
        <v>2.2577445508006801E-2</v>
      </c>
      <c r="Y14" s="17">
        <v>6.3674585911678697E-2</v>
      </c>
      <c r="Z14" s="17">
        <v>8.64654287821678E-2</v>
      </c>
      <c r="AA14" s="17">
        <v>6.3799668302189097E-2</v>
      </c>
      <c r="AB14" s="17">
        <v>0.117749106321192</v>
      </c>
      <c r="AC14" s="17">
        <v>0.12561112407341399</v>
      </c>
      <c r="AD14" s="17">
        <v>6.1592698045080801E-2</v>
      </c>
      <c r="AE14" s="17"/>
      <c r="AF14" s="17">
        <v>8.3553426830736993E-2</v>
      </c>
      <c r="AG14" s="17">
        <v>7.2997353933824602E-2</v>
      </c>
      <c r="AH14" s="17">
        <v>6.4108045475583395E-2</v>
      </c>
      <c r="AI14" s="17"/>
      <c r="AJ14" s="17">
        <v>7.7799605408162997E-2</v>
      </c>
      <c r="AK14" s="17">
        <v>6.9819189328697295E-2</v>
      </c>
      <c r="AL14" s="17">
        <v>2.4228307661444199E-2</v>
      </c>
      <c r="AM14" s="17"/>
      <c r="AN14" s="17">
        <v>0.114991886535685</v>
      </c>
      <c r="AO14" s="17">
        <v>5.8844446968588801E-2</v>
      </c>
      <c r="AP14" s="17">
        <v>7.0977900081575201E-2</v>
      </c>
      <c r="AQ14" s="17">
        <v>2.0440094854809399E-2</v>
      </c>
      <c r="AR14" s="17">
        <v>6.5864972390883902E-2</v>
      </c>
      <c r="AS14" s="17"/>
      <c r="AT14" s="17">
        <v>7.8920621870216201E-2</v>
      </c>
      <c r="AU14" s="17">
        <v>2.7424114148356198E-2</v>
      </c>
      <c r="AV14" s="17"/>
      <c r="AW14" s="17">
        <v>6.3726992158480295E-2</v>
      </c>
      <c r="AX14" s="17">
        <v>2.2729659530526299E-2</v>
      </c>
      <c r="AY14" s="17">
        <v>9.9766527835275107E-2</v>
      </c>
    </row>
    <row r="15" spans="2:51">
      <c r="B15" s="18" t="s">
        <v>138</v>
      </c>
      <c r="C15" s="21">
        <v>0.38389994370424801</v>
      </c>
      <c r="D15" s="21">
        <v>0.37509335145668099</v>
      </c>
      <c r="E15" s="21">
        <v>0.39216745775886602</v>
      </c>
      <c r="F15" s="21"/>
      <c r="G15" s="21">
        <v>0.49398148136766501</v>
      </c>
      <c r="H15" s="21">
        <v>0.39205956912830398</v>
      </c>
      <c r="I15" s="21">
        <v>0.35223979710974301</v>
      </c>
      <c r="J15" s="21">
        <v>0.37110298629928901</v>
      </c>
      <c r="K15" s="21">
        <v>0.35576870860974402</v>
      </c>
      <c r="L15" s="21">
        <v>0.38292530285135901</v>
      </c>
      <c r="M15" s="21"/>
      <c r="N15" s="21">
        <v>0.41778156799648603</v>
      </c>
      <c r="O15" s="21">
        <v>0.38121987183070599</v>
      </c>
      <c r="P15" s="21">
        <v>0.39721775971818202</v>
      </c>
      <c r="Q15" s="21">
        <v>0.324706068476668</v>
      </c>
      <c r="R15" s="21"/>
      <c r="S15" s="21">
        <v>0.46759454875706002</v>
      </c>
      <c r="T15" s="21">
        <v>0.37196881147154998</v>
      </c>
      <c r="U15" s="21">
        <v>0.296506239100296</v>
      </c>
      <c r="V15" s="21">
        <v>0.36375368707808697</v>
      </c>
      <c r="W15" s="21">
        <v>0.44428585467783799</v>
      </c>
      <c r="X15" s="21">
        <v>0.40677525290983901</v>
      </c>
      <c r="Y15" s="21">
        <v>0.43761796796164598</v>
      </c>
      <c r="Z15" s="21">
        <v>0.35249875756694199</v>
      </c>
      <c r="AA15" s="21">
        <v>0.35580814810998501</v>
      </c>
      <c r="AB15" s="21">
        <v>0.36923337803751199</v>
      </c>
      <c r="AC15" s="21">
        <v>0.37565370575309398</v>
      </c>
      <c r="AD15" s="21">
        <v>0.21409788778782901</v>
      </c>
      <c r="AE15" s="21"/>
      <c r="AF15" s="21">
        <v>0.38361060937483998</v>
      </c>
      <c r="AG15" s="21">
        <v>0.39383507564917603</v>
      </c>
      <c r="AH15" s="21">
        <v>0.31587631939397298</v>
      </c>
      <c r="AI15" s="21"/>
      <c r="AJ15" s="21">
        <v>0.417771252785271</v>
      </c>
      <c r="AK15" s="21">
        <v>0.433860360991764</v>
      </c>
      <c r="AL15" s="21">
        <v>0.414804021233808</v>
      </c>
      <c r="AM15" s="21"/>
      <c r="AN15" s="21">
        <v>0.33802658835975102</v>
      </c>
      <c r="AO15" s="21">
        <v>0.37865057107577099</v>
      </c>
      <c r="AP15" s="21">
        <v>0.45722292924055102</v>
      </c>
      <c r="AQ15" s="21">
        <v>0.42187016274068201</v>
      </c>
      <c r="AR15" s="21">
        <v>0.42410510547066199</v>
      </c>
      <c r="AS15" s="21"/>
      <c r="AT15" s="21">
        <v>0.38581413704845202</v>
      </c>
      <c r="AU15" s="21">
        <v>0.34345179217149302</v>
      </c>
      <c r="AV15" s="21"/>
      <c r="AW15" s="21">
        <v>0.39918538011461602</v>
      </c>
      <c r="AX15" s="21">
        <v>0.44130414656839601</v>
      </c>
      <c r="AY15" s="21">
        <v>0.35566210269020598</v>
      </c>
    </row>
    <row r="16" spans="2:51">
      <c r="B16" s="18" t="s">
        <v>139</v>
      </c>
      <c r="C16" s="21">
        <v>0.20642714004151699</v>
      </c>
      <c r="D16" s="21">
        <v>0.235989585734633</v>
      </c>
      <c r="E16" s="21">
        <v>0.17543037483502399</v>
      </c>
      <c r="F16" s="21"/>
      <c r="G16" s="21">
        <v>0.218703765100837</v>
      </c>
      <c r="H16" s="21">
        <v>0.208396172301032</v>
      </c>
      <c r="I16" s="21">
        <v>0.221066258051871</v>
      </c>
      <c r="J16" s="21">
        <v>0.19549054445073</v>
      </c>
      <c r="K16" s="21">
        <v>0.20396958731547701</v>
      </c>
      <c r="L16" s="21">
        <v>0.19745634298544501</v>
      </c>
      <c r="M16" s="21"/>
      <c r="N16" s="21">
        <v>0.20930733606538701</v>
      </c>
      <c r="O16" s="21">
        <v>0.19458140498031001</v>
      </c>
      <c r="P16" s="21">
        <v>0.21783790302075901</v>
      </c>
      <c r="Q16" s="21">
        <v>0.205173609674522</v>
      </c>
      <c r="R16" s="21"/>
      <c r="S16" s="21">
        <v>0.13996720869622101</v>
      </c>
      <c r="T16" s="21">
        <v>0.209780352144878</v>
      </c>
      <c r="U16" s="21">
        <v>0.29110998380960101</v>
      </c>
      <c r="V16" s="21">
        <v>0.17061326384930001</v>
      </c>
      <c r="W16" s="21">
        <v>0.27729124337708899</v>
      </c>
      <c r="X16" s="21">
        <v>0.19892587353674299</v>
      </c>
      <c r="Y16" s="21">
        <v>0.22155887877574101</v>
      </c>
      <c r="Z16" s="21">
        <v>0.209243147358987</v>
      </c>
      <c r="AA16" s="21">
        <v>0.245364584910756</v>
      </c>
      <c r="AB16" s="21">
        <v>0.15535051122537899</v>
      </c>
      <c r="AC16" s="21">
        <v>0.153294261271195</v>
      </c>
      <c r="AD16" s="21">
        <v>0.28093258400104398</v>
      </c>
      <c r="AE16" s="21"/>
      <c r="AF16" s="21">
        <v>0.22751381631260001</v>
      </c>
      <c r="AG16" s="21">
        <v>0.180266738917641</v>
      </c>
      <c r="AH16" s="21">
        <v>0.20996337396304901</v>
      </c>
      <c r="AI16" s="21"/>
      <c r="AJ16" s="21">
        <v>0.19822182459409499</v>
      </c>
      <c r="AK16" s="21">
        <v>0.20083228333865999</v>
      </c>
      <c r="AL16" s="21">
        <v>0.238697078394982</v>
      </c>
      <c r="AM16" s="21"/>
      <c r="AN16" s="21">
        <v>0.215253307989166</v>
      </c>
      <c r="AO16" s="21">
        <v>0.19327684763613801</v>
      </c>
      <c r="AP16" s="21">
        <v>0.154170548721591</v>
      </c>
      <c r="AQ16" s="21">
        <v>0.236455619288375</v>
      </c>
      <c r="AR16" s="21">
        <v>0.18217470412787001</v>
      </c>
      <c r="AS16" s="21"/>
      <c r="AT16" s="21">
        <v>0.21031691641842201</v>
      </c>
      <c r="AU16" s="21">
        <v>0.16983320108814501</v>
      </c>
      <c r="AV16" s="21"/>
      <c r="AW16" s="21">
        <v>0.212224528685931</v>
      </c>
      <c r="AX16" s="21">
        <v>0.22232824990129901</v>
      </c>
      <c r="AY16" s="21">
        <v>0.197078508151287</v>
      </c>
    </row>
    <row r="17" spans="2:51">
      <c r="B17" s="18" t="s">
        <v>140</v>
      </c>
      <c r="C17" s="22">
        <v>0.17747280366273099</v>
      </c>
      <c r="D17" s="22">
        <v>0.139103765722048</v>
      </c>
      <c r="E17" s="22">
        <v>0.216737082923843</v>
      </c>
      <c r="F17" s="22"/>
      <c r="G17" s="22">
        <v>0.27527771626682801</v>
      </c>
      <c r="H17" s="22">
        <v>0.18366339682727101</v>
      </c>
      <c r="I17" s="22">
        <v>0.13117353905787199</v>
      </c>
      <c r="J17" s="22">
        <v>0.17561244184855901</v>
      </c>
      <c r="K17" s="22">
        <v>0.15179912129426601</v>
      </c>
      <c r="L17" s="22">
        <v>0.185468959865913</v>
      </c>
      <c r="M17" s="22"/>
      <c r="N17" s="22">
        <v>0.20847423193109799</v>
      </c>
      <c r="O17" s="22">
        <v>0.18663846685039601</v>
      </c>
      <c r="P17" s="22">
        <v>0.17937985669742301</v>
      </c>
      <c r="Q17" s="22">
        <v>0.119532458802147</v>
      </c>
      <c r="R17" s="22"/>
      <c r="S17" s="22">
        <v>0.32762734006083899</v>
      </c>
      <c r="T17" s="22">
        <v>0.162188459326672</v>
      </c>
      <c r="U17" s="22">
        <v>5.3962552906959803E-3</v>
      </c>
      <c r="V17" s="22">
        <v>0.193140423228786</v>
      </c>
      <c r="W17" s="22">
        <v>0.166994611300749</v>
      </c>
      <c r="X17" s="22">
        <v>0.207849379373096</v>
      </c>
      <c r="Y17" s="22">
        <v>0.216059089185905</v>
      </c>
      <c r="Z17" s="22">
        <v>0.14325561020795499</v>
      </c>
      <c r="AA17" s="22">
        <v>0.11044356319923</v>
      </c>
      <c r="AB17" s="22">
        <v>0.213882866812133</v>
      </c>
      <c r="AC17" s="22">
        <v>0.22235944448189901</v>
      </c>
      <c r="AD17" s="22">
        <v>-6.6834696213214501E-2</v>
      </c>
      <c r="AE17" s="22"/>
      <c r="AF17" s="22">
        <v>0.15609679306224</v>
      </c>
      <c r="AG17" s="22">
        <v>0.213568336731534</v>
      </c>
      <c r="AH17" s="22">
        <v>0.105912945430923</v>
      </c>
      <c r="AI17" s="22"/>
      <c r="AJ17" s="22">
        <v>0.21954942819117601</v>
      </c>
      <c r="AK17" s="22">
        <v>0.23302807765310399</v>
      </c>
      <c r="AL17" s="22">
        <v>0.176106942838826</v>
      </c>
      <c r="AM17" s="22"/>
      <c r="AN17" s="22">
        <v>0.12277328037058501</v>
      </c>
      <c r="AO17" s="22">
        <v>0.18537372343963399</v>
      </c>
      <c r="AP17" s="22">
        <v>0.30305238051896</v>
      </c>
      <c r="AQ17" s="22">
        <v>0.18541454345230801</v>
      </c>
      <c r="AR17" s="22">
        <v>0.24193040134279201</v>
      </c>
      <c r="AS17" s="22"/>
      <c r="AT17" s="22">
        <v>0.17549722063003101</v>
      </c>
      <c r="AU17" s="22">
        <v>0.17361859108334801</v>
      </c>
      <c r="AV17" s="22"/>
      <c r="AW17" s="22">
        <v>0.18696085142868599</v>
      </c>
      <c r="AX17" s="22">
        <v>0.21897589666709699</v>
      </c>
      <c r="AY17" s="22">
        <v>0.15858359453891899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1043</v>
      </c>
      <c r="D7" s="10">
        <v>506</v>
      </c>
      <c r="E7" s="10">
        <v>530</v>
      </c>
      <c r="F7" s="10"/>
      <c r="G7" s="10">
        <v>92</v>
      </c>
      <c r="H7" s="10">
        <v>157</v>
      </c>
      <c r="I7" s="10">
        <v>156</v>
      </c>
      <c r="J7" s="10">
        <v>170</v>
      </c>
      <c r="K7" s="10">
        <v>215</v>
      </c>
      <c r="L7" s="10">
        <v>253</v>
      </c>
      <c r="M7" s="10"/>
      <c r="N7" s="10">
        <v>295</v>
      </c>
      <c r="O7" s="10">
        <v>279</v>
      </c>
      <c r="P7" s="10">
        <v>203</v>
      </c>
      <c r="Q7" s="10">
        <v>255</v>
      </c>
      <c r="R7" s="10"/>
      <c r="S7" s="10">
        <v>110</v>
      </c>
      <c r="T7" s="10">
        <v>135</v>
      </c>
      <c r="U7" s="10">
        <v>93</v>
      </c>
      <c r="V7" s="10">
        <v>106</v>
      </c>
      <c r="W7" s="10">
        <v>82</v>
      </c>
      <c r="X7" s="10">
        <v>80</v>
      </c>
      <c r="Y7" s="10">
        <v>94</v>
      </c>
      <c r="Z7" s="10">
        <v>53</v>
      </c>
      <c r="AA7" s="10">
        <v>116</v>
      </c>
      <c r="AB7" s="10">
        <v>92</v>
      </c>
      <c r="AC7" s="10">
        <v>52</v>
      </c>
      <c r="AD7" s="10">
        <v>30</v>
      </c>
      <c r="AE7" s="10"/>
      <c r="AF7" s="10">
        <v>445</v>
      </c>
      <c r="AG7" s="10">
        <v>419</v>
      </c>
      <c r="AH7" s="10">
        <v>116</v>
      </c>
      <c r="AI7" s="10"/>
      <c r="AJ7" s="10">
        <v>247</v>
      </c>
      <c r="AK7" s="10">
        <v>315</v>
      </c>
      <c r="AL7" s="10">
        <v>89</v>
      </c>
      <c r="AM7" s="10"/>
      <c r="AN7" s="10">
        <v>243</v>
      </c>
      <c r="AO7" s="10">
        <v>196</v>
      </c>
      <c r="AP7" s="10">
        <v>239</v>
      </c>
      <c r="AQ7" s="10">
        <v>94</v>
      </c>
      <c r="AR7" s="10">
        <v>18</v>
      </c>
      <c r="AS7" s="10"/>
      <c r="AT7" s="10">
        <v>972</v>
      </c>
      <c r="AU7" s="10">
        <v>66</v>
      </c>
      <c r="AV7" s="10"/>
      <c r="AW7" s="10">
        <v>479</v>
      </c>
      <c r="AX7" s="10">
        <v>103</v>
      </c>
      <c r="AY7" s="10">
        <v>461</v>
      </c>
    </row>
    <row r="8" spans="2:51" ht="30" customHeight="1">
      <c r="B8" s="11" t="s">
        <v>112</v>
      </c>
      <c r="C8" s="11">
        <v>1052</v>
      </c>
      <c r="D8" s="11">
        <v>526</v>
      </c>
      <c r="E8" s="11">
        <v>519</v>
      </c>
      <c r="F8" s="11"/>
      <c r="G8" s="11">
        <v>104</v>
      </c>
      <c r="H8" s="11">
        <v>195</v>
      </c>
      <c r="I8" s="11">
        <v>180</v>
      </c>
      <c r="J8" s="11">
        <v>167</v>
      </c>
      <c r="K8" s="11">
        <v>179</v>
      </c>
      <c r="L8" s="11">
        <v>226</v>
      </c>
      <c r="M8" s="11"/>
      <c r="N8" s="11">
        <v>275</v>
      </c>
      <c r="O8" s="11">
        <v>262</v>
      </c>
      <c r="P8" s="11">
        <v>238</v>
      </c>
      <c r="Q8" s="11">
        <v>266</v>
      </c>
      <c r="R8" s="11"/>
      <c r="S8" s="11">
        <v>136</v>
      </c>
      <c r="T8" s="11">
        <v>127</v>
      </c>
      <c r="U8" s="11">
        <v>83</v>
      </c>
      <c r="V8" s="11">
        <v>113</v>
      </c>
      <c r="W8" s="11">
        <v>78</v>
      </c>
      <c r="X8" s="11">
        <v>87</v>
      </c>
      <c r="Y8" s="11">
        <v>90</v>
      </c>
      <c r="Z8" s="11">
        <v>46</v>
      </c>
      <c r="AA8" s="11">
        <v>113</v>
      </c>
      <c r="AB8" s="11">
        <v>94</v>
      </c>
      <c r="AC8" s="11">
        <v>52</v>
      </c>
      <c r="AD8" s="11">
        <v>32</v>
      </c>
      <c r="AE8" s="11"/>
      <c r="AF8" s="11">
        <v>438</v>
      </c>
      <c r="AG8" s="11">
        <v>420</v>
      </c>
      <c r="AH8" s="11">
        <v>125</v>
      </c>
      <c r="AI8" s="11"/>
      <c r="AJ8" s="11">
        <v>236</v>
      </c>
      <c r="AK8" s="11">
        <v>326</v>
      </c>
      <c r="AL8" s="11">
        <v>88</v>
      </c>
      <c r="AM8" s="11"/>
      <c r="AN8" s="11">
        <v>246</v>
      </c>
      <c r="AO8" s="11">
        <v>208</v>
      </c>
      <c r="AP8" s="11">
        <v>237</v>
      </c>
      <c r="AQ8" s="11">
        <v>92</v>
      </c>
      <c r="AR8" s="11">
        <v>17</v>
      </c>
      <c r="AS8" s="11"/>
      <c r="AT8" s="11">
        <v>971</v>
      </c>
      <c r="AU8" s="11">
        <v>76</v>
      </c>
      <c r="AV8" s="11"/>
      <c r="AW8" s="11">
        <v>465</v>
      </c>
      <c r="AX8" s="11">
        <v>110</v>
      </c>
      <c r="AY8" s="11">
        <v>476</v>
      </c>
    </row>
    <row r="9" spans="2:51">
      <c r="B9" s="18" t="s">
        <v>133</v>
      </c>
      <c r="C9" s="17">
        <v>0.14250705030708299</v>
      </c>
      <c r="D9" s="17">
        <v>0.166746242871808</v>
      </c>
      <c r="E9" s="17">
        <v>0.11977702997616201</v>
      </c>
      <c r="F9" s="17"/>
      <c r="G9" s="17">
        <v>9.6987399017881906E-2</v>
      </c>
      <c r="H9" s="17">
        <v>0.20494605273701999</v>
      </c>
      <c r="I9" s="17">
        <v>0.16562206741354801</v>
      </c>
      <c r="J9" s="17">
        <v>0.13636108254391099</v>
      </c>
      <c r="K9" s="17">
        <v>0.100045791631773</v>
      </c>
      <c r="L9" s="17">
        <v>0.12931476778613901</v>
      </c>
      <c r="M9" s="17"/>
      <c r="N9" s="17">
        <v>0.190035072632084</v>
      </c>
      <c r="O9" s="17">
        <v>0.14150334694805</v>
      </c>
      <c r="P9" s="17">
        <v>0.12489831406351801</v>
      </c>
      <c r="Q9" s="17">
        <v>0.109167634068196</v>
      </c>
      <c r="R9" s="17"/>
      <c r="S9" s="17">
        <v>0.217834426094665</v>
      </c>
      <c r="T9" s="17">
        <v>0.12358064460136101</v>
      </c>
      <c r="U9" s="17">
        <v>0.13497994891487899</v>
      </c>
      <c r="V9" s="17">
        <v>0.110636450326275</v>
      </c>
      <c r="W9" s="17">
        <v>0.15571949642765101</v>
      </c>
      <c r="X9" s="17">
        <v>0.14646184325081299</v>
      </c>
      <c r="Y9" s="17">
        <v>0.128940572266357</v>
      </c>
      <c r="Z9" s="17">
        <v>0.21898178123901299</v>
      </c>
      <c r="AA9" s="17">
        <v>0.10496452843071299</v>
      </c>
      <c r="AB9" s="17">
        <v>0.10572374464690799</v>
      </c>
      <c r="AC9" s="17">
        <v>0.144472036609163</v>
      </c>
      <c r="AD9" s="17">
        <v>0.152440907647763</v>
      </c>
      <c r="AE9" s="17"/>
      <c r="AF9" s="17">
        <v>0.12960636139746201</v>
      </c>
      <c r="AG9" s="17">
        <v>0.17361436917969</v>
      </c>
      <c r="AH9" s="17">
        <v>0.112262826854405</v>
      </c>
      <c r="AI9" s="17"/>
      <c r="AJ9" s="17">
        <v>0.153317200948105</v>
      </c>
      <c r="AK9" s="17">
        <v>0.154378862185205</v>
      </c>
      <c r="AL9" s="17">
        <v>0.26689046376391701</v>
      </c>
      <c r="AM9" s="17"/>
      <c r="AN9" s="17">
        <v>0.10443347699849</v>
      </c>
      <c r="AO9" s="17">
        <v>9.7746860768775007E-2</v>
      </c>
      <c r="AP9" s="17">
        <v>0.17040044130433599</v>
      </c>
      <c r="AQ9" s="17">
        <v>0.24083828635153301</v>
      </c>
      <c r="AR9" s="17">
        <v>0.47876037678852401</v>
      </c>
      <c r="AS9" s="17"/>
      <c r="AT9" s="17">
        <v>0.14221311846918999</v>
      </c>
      <c r="AU9" s="17">
        <v>0.140102852215052</v>
      </c>
      <c r="AV9" s="17"/>
      <c r="AW9" s="17">
        <v>0.18633627763839899</v>
      </c>
      <c r="AX9" s="17">
        <v>9.7696645553957698E-2</v>
      </c>
      <c r="AY9" s="17">
        <v>0.11009432336842601</v>
      </c>
    </row>
    <row r="10" spans="2:51">
      <c r="B10" s="18" t="s">
        <v>134</v>
      </c>
      <c r="C10" s="17">
        <v>0.335421147255553</v>
      </c>
      <c r="D10" s="17">
        <v>0.35102304168429099</v>
      </c>
      <c r="E10" s="17">
        <v>0.31684449724140901</v>
      </c>
      <c r="F10" s="17"/>
      <c r="G10" s="17">
        <v>0.542559566488932</v>
      </c>
      <c r="H10" s="17">
        <v>0.31425640065988603</v>
      </c>
      <c r="I10" s="17">
        <v>0.36483677515986002</v>
      </c>
      <c r="J10" s="17">
        <v>0.33405636938994698</v>
      </c>
      <c r="K10" s="17">
        <v>0.244738826692662</v>
      </c>
      <c r="L10" s="17">
        <v>0.30745068047524399</v>
      </c>
      <c r="M10" s="17"/>
      <c r="N10" s="17">
        <v>0.40904861362733103</v>
      </c>
      <c r="O10" s="17">
        <v>0.34265515452239698</v>
      </c>
      <c r="P10" s="17">
        <v>0.32457315266656001</v>
      </c>
      <c r="Q10" s="17">
        <v>0.27092186808486701</v>
      </c>
      <c r="R10" s="17"/>
      <c r="S10" s="17">
        <v>0.35952996667966602</v>
      </c>
      <c r="T10" s="17">
        <v>0.29130598558856902</v>
      </c>
      <c r="U10" s="17">
        <v>0.38082162506990203</v>
      </c>
      <c r="V10" s="17">
        <v>0.38086895712083402</v>
      </c>
      <c r="W10" s="17">
        <v>0.44065391057452302</v>
      </c>
      <c r="X10" s="17">
        <v>0.320005064049524</v>
      </c>
      <c r="Y10" s="17">
        <v>0.32396092049013098</v>
      </c>
      <c r="Z10" s="17">
        <v>0.24805789892293501</v>
      </c>
      <c r="AA10" s="17">
        <v>0.29974233157553698</v>
      </c>
      <c r="AB10" s="17">
        <v>0.35446702625285997</v>
      </c>
      <c r="AC10" s="17">
        <v>0.28361228423239399</v>
      </c>
      <c r="AD10" s="17">
        <v>0.228718242302789</v>
      </c>
      <c r="AE10" s="17"/>
      <c r="AF10" s="17">
        <v>0.269959289439265</v>
      </c>
      <c r="AG10" s="17">
        <v>0.38699521089921002</v>
      </c>
      <c r="AH10" s="17">
        <v>0.28760508399492002</v>
      </c>
      <c r="AI10" s="17"/>
      <c r="AJ10" s="17">
        <v>0.30658692897694101</v>
      </c>
      <c r="AK10" s="17">
        <v>0.40160281813528098</v>
      </c>
      <c r="AL10" s="17">
        <v>0.35135198923406302</v>
      </c>
      <c r="AM10" s="17"/>
      <c r="AN10" s="17">
        <v>0.29785985792155401</v>
      </c>
      <c r="AO10" s="17">
        <v>0.33471656174868503</v>
      </c>
      <c r="AP10" s="17">
        <v>0.39046625995339501</v>
      </c>
      <c r="AQ10" s="17">
        <v>0.38012122717908797</v>
      </c>
      <c r="AR10" s="17">
        <v>0.28825189768653797</v>
      </c>
      <c r="AS10" s="17"/>
      <c r="AT10" s="17">
        <v>0.33160008914481998</v>
      </c>
      <c r="AU10" s="17">
        <v>0.36966664271719402</v>
      </c>
      <c r="AV10" s="17"/>
      <c r="AW10" s="17">
        <v>0.37328593862279802</v>
      </c>
      <c r="AX10" s="17">
        <v>0.433220047505263</v>
      </c>
      <c r="AY10" s="17">
        <v>0.27576633859914101</v>
      </c>
    </row>
    <row r="11" spans="2:51">
      <c r="B11" s="18" t="s">
        <v>135</v>
      </c>
      <c r="C11" s="17">
        <v>0.28654281123804698</v>
      </c>
      <c r="D11" s="17">
        <v>0.27223132716764897</v>
      </c>
      <c r="E11" s="17">
        <v>0.30113421000437701</v>
      </c>
      <c r="F11" s="17"/>
      <c r="G11" s="17">
        <v>0.16952600639339199</v>
      </c>
      <c r="H11" s="17">
        <v>0.30768628586781399</v>
      </c>
      <c r="I11" s="17">
        <v>0.204446260191849</v>
      </c>
      <c r="J11" s="17">
        <v>0.28660903909777002</v>
      </c>
      <c r="K11" s="17">
        <v>0.33812792845770501</v>
      </c>
      <c r="L11" s="17">
        <v>0.34668243431559598</v>
      </c>
      <c r="M11" s="17"/>
      <c r="N11" s="17">
        <v>0.23575032706454099</v>
      </c>
      <c r="O11" s="17">
        <v>0.29896738949052098</v>
      </c>
      <c r="P11" s="17">
        <v>0.28284741972812899</v>
      </c>
      <c r="Q11" s="17">
        <v>0.331434839077133</v>
      </c>
      <c r="R11" s="17"/>
      <c r="S11" s="17">
        <v>0.23849940125236199</v>
      </c>
      <c r="T11" s="17">
        <v>0.28324619665939599</v>
      </c>
      <c r="U11" s="17">
        <v>0.32510022311557002</v>
      </c>
      <c r="V11" s="17">
        <v>0.25069212789001499</v>
      </c>
      <c r="W11" s="17">
        <v>0.23855592578634499</v>
      </c>
      <c r="X11" s="17">
        <v>0.32580570161226802</v>
      </c>
      <c r="Y11" s="17">
        <v>0.26346174762514601</v>
      </c>
      <c r="Z11" s="17">
        <v>0.34881336360493498</v>
      </c>
      <c r="AA11" s="17">
        <v>0.28703160795266403</v>
      </c>
      <c r="AB11" s="17">
        <v>0.27217127133539398</v>
      </c>
      <c r="AC11" s="17">
        <v>0.414370967123667</v>
      </c>
      <c r="AD11" s="17">
        <v>0.34836928782737397</v>
      </c>
      <c r="AE11" s="17"/>
      <c r="AF11" s="17">
        <v>0.31041429267818399</v>
      </c>
      <c r="AG11" s="17">
        <v>0.26062233499205101</v>
      </c>
      <c r="AH11" s="17">
        <v>0.33386635358166</v>
      </c>
      <c r="AI11" s="17"/>
      <c r="AJ11" s="17">
        <v>0.32308174589509597</v>
      </c>
      <c r="AK11" s="17">
        <v>0.25856731336741501</v>
      </c>
      <c r="AL11" s="17">
        <v>0.21511675427730501</v>
      </c>
      <c r="AM11" s="17"/>
      <c r="AN11" s="17">
        <v>0.27376114139944602</v>
      </c>
      <c r="AO11" s="17">
        <v>0.346832199682997</v>
      </c>
      <c r="AP11" s="17">
        <v>0.26849625715480502</v>
      </c>
      <c r="AQ11" s="17">
        <v>0.16934122118773401</v>
      </c>
      <c r="AR11" s="17">
        <v>0.104156612490443</v>
      </c>
      <c r="AS11" s="17"/>
      <c r="AT11" s="17">
        <v>0.28215846895327401</v>
      </c>
      <c r="AU11" s="17">
        <v>0.36088034996434898</v>
      </c>
      <c r="AV11" s="17"/>
      <c r="AW11" s="17">
        <v>0.24972367819430499</v>
      </c>
      <c r="AX11" s="17">
        <v>0.30235256887621298</v>
      </c>
      <c r="AY11" s="17">
        <v>0.318833978804754</v>
      </c>
    </row>
    <row r="12" spans="2:51">
      <c r="B12" s="18" t="s">
        <v>136</v>
      </c>
      <c r="C12" s="17">
        <v>0.114120332678725</v>
      </c>
      <c r="D12" s="17">
        <v>0.109721714726413</v>
      </c>
      <c r="E12" s="17">
        <v>0.12005691813201699</v>
      </c>
      <c r="F12" s="17"/>
      <c r="G12" s="17">
        <v>9.5840071367534502E-2</v>
      </c>
      <c r="H12" s="17">
        <v>0.12235585665917401</v>
      </c>
      <c r="I12" s="17">
        <v>0.122189746326133</v>
      </c>
      <c r="J12" s="17">
        <v>9.4604982916668107E-2</v>
      </c>
      <c r="K12" s="17">
        <v>0.119441018533891</v>
      </c>
      <c r="L12" s="17">
        <v>0.11924715962092999</v>
      </c>
      <c r="M12" s="17"/>
      <c r="N12" s="17">
        <v>8.2719651323141505E-2</v>
      </c>
      <c r="O12" s="17">
        <v>0.110421604893795</v>
      </c>
      <c r="P12" s="17">
        <v>0.145427032147318</v>
      </c>
      <c r="Q12" s="17">
        <v>0.117890804973938</v>
      </c>
      <c r="R12" s="17"/>
      <c r="S12" s="17">
        <v>0.105275707391421</v>
      </c>
      <c r="T12" s="17">
        <v>0.12226212571736</v>
      </c>
      <c r="U12" s="17">
        <v>9.9117199236863504E-2</v>
      </c>
      <c r="V12" s="17">
        <v>0.13051135192062899</v>
      </c>
      <c r="W12" s="17">
        <v>8.2996711363968106E-2</v>
      </c>
      <c r="X12" s="17">
        <v>8.02425170002007E-2</v>
      </c>
      <c r="Y12" s="17">
        <v>0.12122754225375899</v>
      </c>
      <c r="Z12" s="17">
        <v>7.6427682612509304E-2</v>
      </c>
      <c r="AA12" s="17">
        <v>0.18632918207178101</v>
      </c>
      <c r="AB12" s="17">
        <v>0.110740638141057</v>
      </c>
      <c r="AC12" s="17">
        <v>5.8226059610288497E-2</v>
      </c>
      <c r="AD12" s="17">
        <v>0.14863608546697599</v>
      </c>
      <c r="AE12" s="17"/>
      <c r="AF12" s="17">
        <v>0.143106959930143</v>
      </c>
      <c r="AG12" s="17">
        <v>8.9621851863644394E-2</v>
      </c>
      <c r="AH12" s="17">
        <v>0.11318217616533099</v>
      </c>
      <c r="AI12" s="17"/>
      <c r="AJ12" s="17">
        <v>0.116168713349058</v>
      </c>
      <c r="AK12" s="17">
        <v>9.7356184319313699E-2</v>
      </c>
      <c r="AL12" s="17">
        <v>0.104630428784016</v>
      </c>
      <c r="AM12" s="17"/>
      <c r="AN12" s="17">
        <v>0.13693306821412601</v>
      </c>
      <c r="AO12" s="17">
        <v>9.7460558803108596E-2</v>
      </c>
      <c r="AP12" s="17">
        <v>9.1732112717947803E-2</v>
      </c>
      <c r="AQ12" s="17">
        <v>0.13632206619587101</v>
      </c>
      <c r="AR12" s="17">
        <v>6.2966140643611196E-2</v>
      </c>
      <c r="AS12" s="17"/>
      <c r="AT12" s="17">
        <v>0.11755197388629</v>
      </c>
      <c r="AU12" s="17">
        <v>7.7502988142819904E-2</v>
      </c>
      <c r="AV12" s="17"/>
      <c r="AW12" s="17">
        <v>9.6740250600447206E-2</v>
      </c>
      <c r="AX12" s="17">
        <v>9.6442112851900103E-2</v>
      </c>
      <c r="AY12" s="17">
        <v>0.13519249777390799</v>
      </c>
    </row>
    <row r="13" spans="2:51">
      <c r="B13" s="18" t="s">
        <v>137</v>
      </c>
      <c r="C13" s="17">
        <v>6.3688718831634294E-2</v>
      </c>
      <c r="D13" s="17">
        <v>6.8860896910092506E-2</v>
      </c>
      <c r="E13" s="17">
        <v>5.7053230514189E-2</v>
      </c>
      <c r="F13" s="17"/>
      <c r="G13" s="17">
        <v>6.3566045562419099E-2</v>
      </c>
      <c r="H13" s="17">
        <v>3.7511910669314003E-2</v>
      </c>
      <c r="I13" s="17">
        <v>5.4490783914564897E-2</v>
      </c>
      <c r="J13" s="17">
        <v>7.77484459118645E-2</v>
      </c>
      <c r="K13" s="17">
        <v>0.12361816749785599</v>
      </c>
      <c r="L13" s="17">
        <v>3.5906219196742403E-2</v>
      </c>
      <c r="M13" s="17"/>
      <c r="N13" s="17">
        <v>3.6624978035080601E-2</v>
      </c>
      <c r="O13" s="17">
        <v>5.0706822318917898E-2</v>
      </c>
      <c r="P13" s="17">
        <v>7.9834900213976101E-2</v>
      </c>
      <c r="Q13" s="17">
        <v>8.5492133414606195E-2</v>
      </c>
      <c r="R13" s="17"/>
      <c r="S13" s="17">
        <v>4.29456914112685E-2</v>
      </c>
      <c r="T13" s="17">
        <v>9.1768949412464995E-2</v>
      </c>
      <c r="U13" s="17">
        <v>2.7527972493812201E-2</v>
      </c>
      <c r="V13" s="17">
        <v>5.7764348154429802E-2</v>
      </c>
      <c r="W13" s="17">
        <v>3.64393026155738E-2</v>
      </c>
      <c r="X13" s="17">
        <v>9.3535081193146699E-2</v>
      </c>
      <c r="Y13" s="17">
        <v>0.12686175208174399</v>
      </c>
      <c r="Z13" s="17">
        <v>1.77681313766219E-2</v>
      </c>
      <c r="AA13" s="17">
        <v>6.0723732842331402E-2</v>
      </c>
      <c r="AB13" s="17">
        <v>7.0301442047693494E-2</v>
      </c>
      <c r="AC13" s="17">
        <v>3.7994300206593098E-2</v>
      </c>
      <c r="AD13" s="17">
        <v>6.0719594677193102E-2</v>
      </c>
      <c r="AE13" s="17"/>
      <c r="AF13" s="17">
        <v>8.7317722553129598E-2</v>
      </c>
      <c r="AG13" s="17">
        <v>3.7222892364347102E-2</v>
      </c>
      <c r="AH13" s="17">
        <v>9.4074324930180003E-2</v>
      </c>
      <c r="AI13" s="17"/>
      <c r="AJ13" s="17">
        <v>5.5540636185404599E-2</v>
      </c>
      <c r="AK13" s="17">
        <v>3.3398018419303198E-2</v>
      </c>
      <c r="AL13" s="17">
        <v>3.77820562792551E-2</v>
      </c>
      <c r="AM13" s="17"/>
      <c r="AN13" s="17">
        <v>9.3453019388328507E-2</v>
      </c>
      <c r="AO13" s="17">
        <v>7.26052043245623E-2</v>
      </c>
      <c r="AP13" s="17">
        <v>3.3784842164472098E-2</v>
      </c>
      <c r="AQ13" s="17">
        <v>6.3126591563127096E-2</v>
      </c>
      <c r="AR13" s="17">
        <v>0</v>
      </c>
      <c r="AS13" s="17"/>
      <c r="AT13" s="17">
        <v>6.5932955637330801E-2</v>
      </c>
      <c r="AU13" s="17">
        <v>3.9044085845709599E-2</v>
      </c>
      <c r="AV13" s="17"/>
      <c r="AW13" s="17">
        <v>5.9192519246543597E-2</v>
      </c>
      <c r="AX13" s="17">
        <v>3.8206774047831002E-2</v>
      </c>
      <c r="AY13" s="17">
        <v>7.3988140751425305E-2</v>
      </c>
    </row>
    <row r="14" spans="2:51">
      <c r="B14" s="18" t="s">
        <v>119</v>
      </c>
      <c r="C14" s="17">
        <v>5.7719939688958097E-2</v>
      </c>
      <c r="D14" s="17">
        <v>3.1416776639746402E-2</v>
      </c>
      <c r="E14" s="17">
        <v>8.5134114131845101E-2</v>
      </c>
      <c r="F14" s="17"/>
      <c r="G14" s="17">
        <v>3.1520911169840599E-2</v>
      </c>
      <c r="H14" s="17">
        <v>1.3243493406792799E-2</v>
      </c>
      <c r="I14" s="17">
        <v>8.8414366994045201E-2</v>
      </c>
      <c r="J14" s="17">
        <v>7.0620080139839406E-2</v>
      </c>
      <c r="K14" s="17">
        <v>7.4028267186114105E-2</v>
      </c>
      <c r="L14" s="17">
        <v>6.1398738605347697E-2</v>
      </c>
      <c r="M14" s="17"/>
      <c r="N14" s="17">
        <v>4.5821357317821602E-2</v>
      </c>
      <c r="O14" s="17">
        <v>5.5745681826319303E-2</v>
      </c>
      <c r="P14" s="17">
        <v>4.24191811804977E-2</v>
      </c>
      <c r="Q14" s="17">
        <v>8.5092720381259701E-2</v>
      </c>
      <c r="R14" s="17"/>
      <c r="S14" s="17">
        <v>3.5914807170617201E-2</v>
      </c>
      <c r="T14" s="17">
        <v>8.7836098020849004E-2</v>
      </c>
      <c r="U14" s="17">
        <v>3.24530311689738E-2</v>
      </c>
      <c r="V14" s="17">
        <v>6.9526764587816994E-2</v>
      </c>
      <c r="W14" s="17">
        <v>4.56346532319385E-2</v>
      </c>
      <c r="X14" s="17">
        <v>3.3949792894048002E-2</v>
      </c>
      <c r="Y14" s="17">
        <v>3.5547465282862997E-2</v>
      </c>
      <c r="Z14" s="17">
        <v>8.9951142243986704E-2</v>
      </c>
      <c r="AA14" s="17">
        <v>6.1208617126973099E-2</v>
      </c>
      <c r="AB14" s="17">
        <v>8.6595877576088304E-2</v>
      </c>
      <c r="AC14" s="17">
        <v>6.13243522178945E-2</v>
      </c>
      <c r="AD14" s="17">
        <v>6.11158820779042E-2</v>
      </c>
      <c r="AE14" s="17"/>
      <c r="AF14" s="17">
        <v>5.9595374001815901E-2</v>
      </c>
      <c r="AG14" s="17">
        <v>5.1923340701058002E-2</v>
      </c>
      <c r="AH14" s="17">
        <v>5.9009234473503397E-2</v>
      </c>
      <c r="AI14" s="17"/>
      <c r="AJ14" s="17">
        <v>4.53047746453955E-2</v>
      </c>
      <c r="AK14" s="17">
        <v>5.4696803573482701E-2</v>
      </c>
      <c r="AL14" s="17">
        <v>2.4228307661444199E-2</v>
      </c>
      <c r="AM14" s="17"/>
      <c r="AN14" s="17">
        <v>9.35594360780546E-2</v>
      </c>
      <c r="AO14" s="17">
        <v>5.0638614671871703E-2</v>
      </c>
      <c r="AP14" s="17">
        <v>4.5120086705044402E-2</v>
      </c>
      <c r="AQ14" s="17">
        <v>1.02506075226466E-2</v>
      </c>
      <c r="AR14" s="17">
        <v>6.5864972390883902E-2</v>
      </c>
      <c r="AS14" s="17"/>
      <c r="AT14" s="17">
        <v>6.0543393909094502E-2</v>
      </c>
      <c r="AU14" s="17">
        <v>1.2803081114875599E-2</v>
      </c>
      <c r="AV14" s="17"/>
      <c r="AW14" s="17">
        <v>3.4721335697506697E-2</v>
      </c>
      <c r="AX14" s="17">
        <v>3.2081851164835203E-2</v>
      </c>
      <c r="AY14" s="17">
        <v>8.6124720702345905E-2</v>
      </c>
    </row>
    <row r="15" spans="2:51">
      <c r="B15" s="18" t="s">
        <v>138</v>
      </c>
      <c r="C15" s="21">
        <v>0.47792819756263599</v>
      </c>
      <c r="D15" s="21">
        <v>0.51776928455609805</v>
      </c>
      <c r="E15" s="21">
        <v>0.43662152721757103</v>
      </c>
      <c r="F15" s="21"/>
      <c r="G15" s="21">
        <v>0.639546965506814</v>
      </c>
      <c r="H15" s="21">
        <v>0.51920245339690596</v>
      </c>
      <c r="I15" s="21">
        <v>0.53045884257340903</v>
      </c>
      <c r="J15" s="21">
        <v>0.47041745193385798</v>
      </c>
      <c r="K15" s="21">
        <v>0.34478461832443502</v>
      </c>
      <c r="L15" s="21">
        <v>0.43676544826138303</v>
      </c>
      <c r="M15" s="21"/>
      <c r="N15" s="21">
        <v>0.59908368625941499</v>
      </c>
      <c r="O15" s="21">
        <v>0.48415850147044698</v>
      </c>
      <c r="P15" s="21">
        <v>0.44947146673007898</v>
      </c>
      <c r="Q15" s="21">
        <v>0.38008950215306297</v>
      </c>
      <c r="R15" s="21"/>
      <c r="S15" s="21">
        <v>0.57736439277433105</v>
      </c>
      <c r="T15" s="21">
        <v>0.41488663018992999</v>
      </c>
      <c r="U15" s="21">
        <v>0.51580157398478099</v>
      </c>
      <c r="V15" s="21">
        <v>0.49150540744711002</v>
      </c>
      <c r="W15" s="21">
        <v>0.59637340700217401</v>
      </c>
      <c r="X15" s="21">
        <v>0.46646690730033702</v>
      </c>
      <c r="Y15" s="21">
        <v>0.452901492756488</v>
      </c>
      <c r="Z15" s="21">
        <v>0.46703968016194702</v>
      </c>
      <c r="AA15" s="21">
        <v>0.40470686000625</v>
      </c>
      <c r="AB15" s="21">
        <v>0.46019077089976801</v>
      </c>
      <c r="AC15" s="21">
        <v>0.42808432084155701</v>
      </c>
      <c r="AD15" s="21">
        <v>0.381159149950553</v>
      </c>
      <c r="AE15" s="21"/>
      <c r="AF15" s="21">
        <v>0.39956565083672702</v>
      </c>
      <c r="AG15" s="21">
        <v>0.56060958007890005</v>
      </c>
      <c r="AH15" s="21">
        <v>0.39986791084932499</v>
      </c>
      <c r="AI15" s="21"/>
      <c r="AJ15" s="21">
        <v>0.45990412992504598</v>
      </c>
      <c r="AK15" s="21">
        <v>0.555981680320486</v>
      </c>
      <c r="AL15" s="21">
        <v>0.61824245299797997</v>
      </c>
      <c r="AM15" s="21"/>
      <c r="AN15" s="21">
        <v>0.40229333492004399</v>
      </c>
      <c r="AO15" s="21">
        <v>0.43246342251746001</v>
      </c>
      <c r="AP15" s="21">
        <v>0.56086670125773097</v>
      </c>
      <c r="AQ15" s="21">
        <v>0.62095951353062095</v>
      </c>
      <c r="AR15" s="21">
        <v>0.76701227447506204</v>
      </c>
      <c r="AS15" s="21"/>
      <c r="AT15" s="21">
        <v>0.47381320761401102</v>
      </c>
      <c r="AU15" s="21">
        <v>0.50976949493224599</v>
      </c>
      <c r="AV15" s="21"/>
      <c r="AW15" s="21">
        <v>0.55962221626119701</v>
      </c>
      <c r="AX15" s="21">
        <v>0.53091669305922096</v>
      </c>
      <c r="AY15" s="21">
        <v>0.38586066196756702</v>
      </c>
    </row>
    <row r="16" spans="2:51">
      <c r="B16" s="18" t="s">
        <v>139</v>
      </c>
      <c r="C16" s="21">
        <v>0.177809051510359</v>
      </c>
      <c r="D16" s="21">
        <v>0.17858261163650599</v>
      </c>
      <c r="E16" s="21">
        <v>0.177110148646206</v>
      </c>
      <c r="F16" s="21"/>
      <c r="G16" s="21">
        <v>0.15940611692995399</v>
      </c>
      <c r="H16" s="21">
        <v>0.15986776732848801</v>
      </c>
      <c r="I16" s="21">
        <v>0.17668053024069699</v>
      </c>
      <c r="J16" s="21">
        <v>0.172353428828533</v>
      </c>
      <c r="K16" s="21">
        <v>0.243059186031747</v>
      </c>
      <c r="L16" s="21">
        <v>0.15515337881767199</v>
      </c>
      <c r="M16" s="21"/>
      <c r="N16" s="21">
        <v>0.119344629358222</v>
      </c>
      <c r="O16" s="21">
        <v>0.161128427212713</v>
      </c>
      <c r="P16" s="21">
        <v>0.22526193236129399</v>
      </c>
      <c r="Q16" s="21">
        <v>0.20338293838854399</v>
      </c>
      <c r="R16" s="21"/>
      <c r="S16" s="21">
        <v>0.14822139880269</v>
      </c>
      <c r="T16" s="21">
        <v>0.214031075129825</v>
      </c>
      <c r="U16" s="21">
        <v>0.12664517173067599</v>
      </c>
      <c r="V16" s="21">
        <v>0.188275700075059</v>
      </c>
      <c r="W16" s="21">
        <v>0.119436013979542</v>
      </c>
      <c r="X16" s="21">
        <v>0.17377759819334701</v>
      </c>
      <c r="Y16" s="21">
        <v>0.248089294335503</v>
      </c>
      <c r="Z16" s="21">
        <v>9.4195813989131197E-2</v>
      </c>
      <c r="AA16" s="21">
        <v>0.24705291491411199</v>
      </c>
      <c r="AB16" s="21">
        <v>0.18104208018875001</v>
      </c>
      <c r="AC16" s="21">
        <v>9.6220359816881498E-2</v>
      </c>
      <c r="AD16" s="21">
        <v>0.209355680144169</v>
      </c>
      <c r="AE16" s="21"/>
      <c r="AF16" s="21">
        <v>0.230424682483273</v>
      </c>
      <c r="AG16" s="21">
        <v>0.126844744227991</v>
      </c>
      <c r="AH16" s="21">
        <v>0.207256501095511</v>
      </c>
      <c r="AI16" s="21"/>
      <c r="AJ16" s="21">
        <v>0.17170934953446201</v>
      </c>
      <c r="AK16" s="21">
        <v>0.13075420273861699</v>
      </c>
      <c r="AL16" s="21">
        <v>0.142412485063271</v>
      </c>
      <c r="AM16" s="21"/>
      <c r="AN16" s="21">
        <v>0.23038608760245499</v>
      </c>
      <c r="AO16" s="21">
        <v>0.17006576312767099</v>
      </c>
      <c r="AP16" s="21">
        <v>0.12551695488242001</v>
      </c>
      <c r="AQ16" s="21">
        <v>0.199448657758999</v>
      </c>
      <c r="AR16" s="21">
        <v>6.2966140643611196E-2</v>
      </c>
      <c r="AS16" s="21"/>
      <c r="AT16" s="21">
        <v>0.183484929523621</v>
      </c>
      <c r="AU16" s="21">
        <v>0.116547073988529</v>
      </c>
      <c r="AV16" s="21"/>
      <c r="AW16" s="21">
        <v>0.155932769846991</v>
      </c>
      <c r="AX16" s="21">
        <v>0.13464888689973101</v>
      </c>
      <c r="AY16" s="21">
        <v>0.209180638525333</v>
      </c>
    </row>
    <row r="17" spans="2:51">
      <c r="B17" s="18" t="s">
        <v>140</v>
      </c>
      <c r="C17" s="22">
        <v>0.30011914605227702</v>
      </c>
      <c r="D17" s="22">
        <v>0.33918667291959298</v>
      </c>
      <c r="E17" s="22">
        <v>0.25951137857136503</v>
      </c>
      <c r="F17" s="22"/>
      <c r="G17" s="22">
        <v>0.48014084857686101</v>
      </c>
      <c r="H17" s="22">
        <v>0.35933468606841801</v>
      </c>
      <c r="I17" s="22">
        <v>0.35377831233271101</v>
      </c>
      <c r="J17" s="22">
        <v>0.29806402310532598</v>
      </c>
      <c r="K17" s="22">
        <v>0.101725432292688</v>
      </c>
      <c r="L17" s="22">
        <v>0.28161206944371098</v>
      </c>
      <c r="M17" s="22"/>
      <c r="N17" s="22">
        <v>0.47973905690119301</v>
      </c>
      <c r="O17" s="22">
        <v>0.323030074257734</v>
      </c>
      <c r="P17" s="22">
        <v>0.22420953436878499</v>
      </c>
      <c r="Q17" s="22">
        <v>0.17670656376451899</v>
      </c>
      <c r="R17" s="22"/>
      <c r="S17" s="22">
        <v>0.42914299397164102</v>
      </c>
      <c r="T17" s="22">
        <v>0.20085555506010599</v>
      </c>
      <c r="U17" s="22">
        <v>0.38915640225410503</v>
      </c>
      <c r="V17" s="22">
        <v>0.30322970737205102</v>
      </c>
      <c r="W17" s="22">
        <v>0.47693739302263199</v>
      </c>
      <c r="X17" s="22">
        <v>0.29268930910698898</v>
      </c>
      <c r="Y17" s="22">
        <v>0.204812198420985</v>
      </c>
      <c r="Z17" s="22">
        <v>0.37284386617281601</v>
      </c>
      <c r="AA17" s="22">
        <v>0.15765394509213801</v>
      </c>
      <c r="AB17" s="22">
        <v>0.279148690711018</v>
      </c>
      <c r="AC17" s="22">
        <v>0.33186396102467502</v>
      </c>
      <c r="AD17" s="22">
        <v>0.171803469806384</v>
      </c>
      <c r="AE17" s="22"/>
      <c r="AF17" s="22">
        <v>0.16914096835345399</v>
      </c>
      <c r="AG17" s="22">
        <v>0.43376483585090803</v>
      </c>
      <c r="AH17" s="22">
        <v>0.19261140975381399</v>
      </c>
      <c r="AI17" s="22"/>
      <c r="AJ17" s="22">
        <v>0.28819478039058399</v>
      </c>
      <c r="AK17" s="22">
        <v>0.42522747758186902</v>
      </c>
      <c r="AL17" s="22">
        <v>0.475829967934709</v>
      </c>
      <c r="AM17" s="22"/>
      <c r="AN17" s="22">
        <v>0.171907247317589</v>
      </c>
      <c r="AO17" s="22">
        <v>0.26239765938978898</v>
      </c>
      <c r="AP17" s="22">
        <v>0.43534974637531099</v>
      </c>
      <c r="AQ17" s="22">
        <v>0.42151085577162301</v>
      </c>
      <c r="AR17" s="22">
        <v>0.70404613383145098</v>
      </c>
      <c r="AS17" s="22"/>
      <c r="AT17" s="22">
        <v>0.29032827809039002</v>
      </c>
      <c r="AU17" s="22">
        <v>0.39322242094371601</v>
      </c>
      <c r="AV17" s="22"/>
      <c r="AW17" s="22">
        <v>0.40368944641420701</v>
      </c>
      <c r="AX17" s="22">
        <v>0.39626780615948898</v>
      </c>
      <c r="AY17" s="22">
        <v>0.17668002344223399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772</v>
      </c>
      <c r="E2" s="32"/>
      <c r="F2" s="32"/>
      <c r="G2" s="32"/>
    </row>
    <row r="6" spans="2:7" ht="50.1" customHeight="1">
      <c r="B6" s="20" t="s">
        <v>70</v>
      </c>
      <c r="C6" s="20" t="s">
        <v>699</v>
      </c>
      <c r="D6" s="20" t="s">
        <v>700</v>
      </c>
      <c r="E6" s="20" t="s">
        <v>773</v>
      </c>
      <c r="F6" s="20" t="s">
        <v>774</v>
      </c>
    </row>
    <row r="7" spans="2:7">
      <c r="B7" s="18" t="s">
        <v>133</v>
      </c>
      <c r="C7" s="17">
        <v>0.16231196883923199</v>
      </c>
      <c r="D7" s="17">
        <v>0.13434179102843599</v>
      </c>
      <c r="E7" s="17">
        <v>9.4756162101955005E-2</v>
      </c>
      <c r="F7" s="17">
        <v>7.0889558368325403E-2</v>
      </c>
    </row>
    <row r="8" spans="2:7">
      <c r="B8" s="18" t="s">
        <v>134</v>
      </c>
      <c r="C8" s="17">
        <v>0.32863131486441399</v>
      </c>
      <c r="D8" s="17">
        <v>0.389107569795481</v>
      </c>
      <c r="E8" s="17">
        <v>0.23661396198912901</v>
      </c>
      <c r="F8" s="17">
        <v>0.30269807433801799</v>
      </c>
    </row>
    <row r="9" spans="2:7">
      <c r="B9" s="18" t="s">
        <v>135</v>
      </c>
      <c r="C9" s="17">
        <v>0.31802074972209399</v>
      </c>
      <c r="D9" s="17">
        <v>0.244702597458619</v>
      </c>
      <c r="E9" s="17">
        <v>0.37425034335406898</v>
      </c>
      <c r="F9" s="17">
        <v>0.33302092023892599</v>
      </c>
    </row>
    <row r="10" spans="2:7">
      <c r="B10" s="18" t="s">
        <v>136</v>
      </c>
      <c r="C10" s="17">
        <v>7.8990300949964704E-2</v>
      </c>
      <c r="D10" s="17">
        <v>0.120258769367695</v>
      </c>
      <c r="E10" s="17">
        <v>0.16320069299425</v>
      </c>
      <c r="F10" s="17">
        <v>0.160501760064687</v>
      </c>
    </row>
    <row r="11" spans="2:7">
      <c r="B11" s="18" t="s">
        <v>137</v>
      </c>
      <c r="C11" s="17">
        <v>5.2060334201329397E-2</v>
      </c>
      <c r="D11" s="17">
        <v>6.83694908562716E-2</v>
      </c>
      <c r="E11" s="17">
        <v>4.7539461671655001E-2</v>
      </c>
      <c r="F11" s="17">
        <v>6.2610719832460998E-2</v>
      </c>
    </row>
    <row r="12" spans="2:7">
      <c r="B12" s="18" t="s">
        <v>119</v>
      </c>
      <c r="C12" s="17">
        <v>5.9985331422964999E-2</v>
      </c>
      <c r="D12" s="17">
        <v>4.3219781493496597E-2</v>
      </c>
      <c r="E12" s="17">
        <v>8.3639377888941505E-2</v>
      </c>
      <c r="F12" s="17">
        <v>7.0278967157582403E-2</v>
      </c>
    </row>
    <row r="13" spans="2:7">
      <c r="B13" s="23" t="s">
        <v>138</v>
      </c>
      <c r="C13" s="21">
        <v>0.49094328370364598</v>
      </c>
      <c r="D13" s="21">
        <v>0.52344936082391702</v>
      </c>
      <c r="E13" s="21">
        <v>0.33137012409108402</v>
      </c>
      <c r="F13" s="21">
        <v>0.37358763270634399</v>
      </c>
    </row>
    <row r="14" spans="2:7">
      <c r="B14" s="23" t="s">
        <v>139</v>
      </c>
      <c r="C14" s="21">
        <v>0.131050635151294</v>
      </c>
      <c r="D14" s="21">
        <v>0.188628260223967</v>
      </c>
      <c r="E14" s="21">
        <v>0.21074015466590501</v>
      </c>
      <c r="F14" s="21">
        <v>0.223112479897148</v>
      </c>
    </row>
    <row r="15" spans="2:7">
      <c r="B15" s="23" t="s">
        <v>140</v>
      </c>
      <c r="C15" s="22">
        <v>0.35989264855235198</v>
      </c>
      <c r="D15" s="22">
        <v>0.33482110059995102</v>
      </c>
      <c r="E15" s="22">
        <v>0.12062996942518001</v>
      </c>
      <c r="F15" s="22">
        <v>0.15047515280919599</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454</v>
      </c>
      <c r="E7" s="10">
        <v>604</v>
      </c>
      <c r="F7" s="10"/>
      <c r="G7" s="10">
        <v>93</v>
      </c>
      <c r="H7" s="10">
        <v>135</v>
      </c>
      <c r="I7" s="10">
        <v>170</v>
      </c>
      <c r="J7" s="10">
        <v>180</v>
      </c>
      <c r="K7" s="10">
        <v>210</v>
      </c>
      <c r="L7" s="10">
        <v>276</v>
      </c>
      <c r="M7" s="10"/>
      <c r="N7" s="10">
        <v>313</v>
      </c>
      <c r="O7" s="10">
        <v>294</v>
      </c>
      <c r="P7" s="10">
        <v>200</v>
      </c>
      <c r="Q7" s="10">
        <v>250</v>
      </c>
      <c r="R7" s="10"/>
      <c r="S7" s="10">
        <v>124</v>
      </c>
      <c r="T7" s="10">
        <v>167</v>
      </c>
      <c r="U7" s="10">
        <v>106</v>
      </c>
      <c r="V7" s="10">
        <v>92</v>
      </c>
      <c r="W7" s="10">
        <v>78</v>
      </c>
      <c r="X7" s="10">
        <v>94</v>
      </c>
      <c r="Y7" s="10">
        <v>85</v>
      </c>
      <c r="Z7" s="10">
        <v>49</v>
      </c>
      <c r="AA7" s="10">
        <v>126</v>
      </c>
      <c r="AB7" s="10">
        <v>77</v>
      </c>
      <c r="AC7" s="10">
        <v>49</v>
      </c>
      <c r="AD7" s="10">
        <v>17</v>
      </c>
      <c r="AE7" s="10"/>
      <c r="AF7" s="10">
        <v>474</v>
      </c>
      <c r="AG7" s="10">
        <v>432</v>
      </c>
      <c r="AH7" s="10">
        <v>102</v>
      </c>
      <c r="AI7" s="10"/>
      <c r="AJ7" s="10">
        <v>288</v>
      </c>
      <c r="AK7" s="10">
        <v>327</v>
      </c>
      <c r="AL7" s="10">
        <v>79</v>
      </c>
      <c r="AM7" s="10"/>
      <c r="AN7" s="10">
        <v>231</v>
      </c>
      <c r="AO7" s="10">
        <v>185</v>
      </c>
      <c r="AP7" s="10">
        <v>257</v>
      </c>
      <c r="AQ7" s="10">
        <v>123</v>
      </c>
      <c r="AR7" s="10">
        <v>17</v>
      </c>
      <c r="AS7" s="10"/>
      <c r="AT7" s="10">
        <v>967</v>
      </c>
      <c r="AU7" s="10">
        <v>90</v>
      </c>
      <c r="AV7" s="10"/>
      <c r="AW7" s="10">
        <v>515</v>
      </c>
      <c r="AX7" s="10">
        <v>105</v>
      </c>
      <c r="AY7" s="10">
        <v>444</v>
      </c>
    </row>
    <row r="8" spans="2:51" ht="30" customHeight="1">
      <c r="B8" s="11" t="s">
        <v>112</v>
      </c>
      <c r="C8" s="11">
        <v>1057</v>
      </c>
      <c r="D8" s="11">
        <v>463</v>
      </c>
      <c r="E8" s="11">
        <v>587</v>
      </c>
      <c r="F8" s="11"/>
      <c r="G8" s="11">
        <v>108</v>
      </c>
      <c r="H8" s="11">
        <v>164</v>
      </c>
      <c r="I8" s="11">
        <v>189</v>
      </c>
      <c r="J8" s="11">
        <v>177</v>
      </c>
      <c r="K8" s="11">
        <v>170</v>
      </c>
      <c r="L8" s="11">
        <v>249</v>
      </c>
      <c r="M8" s="11"/>
      <c r="N8" s="11">
        <v>285</v>
      </c>
      <c r="O8" s="11">
        <v>267</v>
      </c>
      <c r="P8" s="11">
        <v>232</v>
      </c>
      <c r="Q8" s="11">
        <v>265</v>
      </c>
      <c r="R8" s="11"/>
      <c r="S8" s="11">
        <v>151</v>
      </c>
      <c r="T8" s="11">
        <v>161</v>
      </c>
      <c r="U8" s="11">
        <v>94</v>
      </c>
      <c r="V8" s="11">
        <v>98</v>
      </c>
      <c r="W8" s="11">
        <v>73</v>
      </c>
      <c r="X8" s="11">
        <v>100</v>
      </c>
      <c r="Y8" s="11">
        <v>78</v>
      </c>
      <c r="Z8" s="11">
        <v>42</v>
      </c>
      <c r="AA8" s="11">
        <v>118</v>
      </c>
      <c r="AB8" s="11">
        <v>78</v>
      </c>
      <c r="AC8" s="11">
        <v>46</v>
      </c>
      <c r="AD8" s="11">
        <v>17</v>
      </c>
      <c r="AE8" s="11"/>
      <c r="AF8" s="11">
        <v>458</v>
      </c>
      <c r="AG8" s="11">
        <v>424</v>
      </c>
      <c r="AH8" s="11">
        <v>111</v>
      </c>
      <c r="AI8" s="11"/>
      <c r="AJ8" s="11">
        <v>276</v>
      </c>
      <c r="AK8" s="11">
        <v>336</v>
      </c>
      <c r="AL8" s="11">
        <v>79</v>
      </c>
      <c r="AM8" s="11"/>
      <c r="AN8" s="11">
        <v>228</v>
      </c>
      <c r="AO8" s="11">
        <v>190</v>
      </c>
      <c r="AP8" s="11">
        <v>254</v>
      </c>
      <c r="AQ8" s="11">
        <v>124</v>
      </c>
      <c r="AR8" s="11">
        <v>15</v>
      </c>
      <c r="AS8" s="11"/>
      <c r="AT8" s="11">
        <v>950</v>
      </c>
      <c r="AU8" s="11">
        <v>99</v>
      </c>
      <c r="AV8" s="11"/>
      <c r="AW8" s="11">
        <v>488</v>
      </c>
      <c r="AX8" s="11">
        <v>115</v>
      </c>
      <c r="AY8" s="11">
        <v>454</v>
      </c>
    </row>
    <row r="9" spans="2:51">
      <c r="B9" s="18" t="s">
        <v>133</v>
      </c>
      <c r="C9" s="17">
        <v>0.16231196883923199</v>
      </c>
      <c r="D9" s="17">
        <v>0.18909562144971401</v>
      </c>
      <c r="E9" s="17">
        <v>0.13964206121842701</v>
      </c>
      <c r="F9" s="17"/>
      <c r="G9" s="17">
        <v>0.24742704880893099</v>
      </c>
      <c r="H9" s="17">
        <v>0.24748040191884699</v>
      </c>
      <c r="I9" s="17">
        <v>0.16432686362711299</v>
      </c>
      <c r="J9" s="17">
        <v>0.115958416715678</v>
      </c>
      <c r="K9" s="17">
        <v>0.14485638530803299</v>
      </c>
      <c r="L9" s="17">
        <v>0.11260498645841099</v>
      </c>
      <c r="M9" s="17"/>
      <c r="N9" s="17">
        <v>0.18698057702858301</v>
      </c>
      <c r="O9" s="17">
        <v>0.123396138476948</v>
      </c>
      <c r="P9" s="17">
        <v>0.200203047478658</v>
      </c>
      <c r="Q9" s="17">
        <v>0.146208667701371</v>
      </c>
      <c r="R9" s="17"/>
      <c r="S9" s="17">
        <v>0.17797458345591299</v>
      </c>
      <c r="T9" s="17">
        <v>0.103520392363724</v>
      </c>
      <c r="U9" s="17">
        <v>0.15911352826390701</v>
      </c>
      <c r="V9" s="17">
        <v>0.192697612805136</v>
      </c>
      <c r="W9" s="17">
        <v>0.180893489116701</v>
      </c>
      <c r="X9" s="17">
        <v>0.113394325666737</v>
      </c>
      <c r="Y9" s="17">
        <v>0.25606747608070202</v>
      </c>
      <c r="Z9" s="17">
        <v>0.116198603676797</v>
      </c>
      <c r="AA9" s="17">
        <v>0.17056096310861099</v>
      </c>
      <c r="AB9" s="17">
        <v>0.17872105995587001</v>
      </c>
      <c r="AC9" s="17">
        <v>0.16538158823721399</v>
      </c>
      <c r="AD9" s="17">
        <v>0.17037033569478799</v>
      </c>
      <c r="AE9" s="17"/>
      <c r="AF9" s="17">
        <v>0.131935311175126</v>
      </c>
      <c r="AG9" s="17">
        <v>0.18611032848523201</v>
      </c>
      <c r="AH9" s="17">
        <v>0.103234985387918</v>
      </c>
      <c r="AI9" s="17"/>
      <c r="AJ9" s="17">
        <v>0.14352057076930599</v>
      </c>
      <c r="AK9" s="17">
        <v>0.17962826146263799</v>
      </c>
      <c r="AL9" s="17">
        <v>0.25569716216601701</v>
      </c>
      <c r="AM9" s="17"/>
      <c r="AN9" s="17">
        <v>0.109972614221879</v>
      </c>
      <c r="AO9" s="17">
        <v>0.18315280874998399</v>
      </c>
      <c r="AP9" s="17">
        <v>0.182255306071546</v>
      </c>
      <c r="AQ9" s="17">
        <v>0.25216754369355698</v>
      </c>
      <c r="AR9" s="17">
        <v>0.27393520216130501</v>
      </c>
      <c r="AS9" s="17"/>
      <c r="AT9" s="17">
        <v>0.15657340363372099</v>
      </c>
      <c r="AU9" s="17">
        <v>0.19621016951030401</v>
      </c>
      <c r="AV9" s="17"/>
      <c r="AW9" s="17">
        <v>0.20092624070943299</v>
      </c>
      <c r="AX9" s="17">
        <v>0.195964829234582</v>
      </c>
      <c r="AY9" s="17">
        <v>0.11236653617215001</v>
      </c>
    </row>
    <row r="10" spans="2:51">
      <c r="B10" s="18" t="s">
        <v>134</v>
      </c>
      <c r="C10" s="17">
        <v>0.32863131486441399</v>
      </c>
      <c r="D10" s="17">
        <v>0.35726457069186301</v>
      </c>
      <c r="E10" s="17">
        <v>0.30404644820528698</v>
      </c>
      <c r="F10" s="17"/>
      <c r="G10" s="17">
        <v>0.37321610968264202</v>
      </c>
      <c r="H10" s="17">
        <v>0.32246186105188501</v>
      </c>
      <c r="I10" s="17">
        <v>0.36152108232881902</v>
      </c>
      <c r="J10" s="17">
        <v>0.28762643768929602</v>
      </c>
      <c r="K10" s="17">
        <v>0.25943494803821499</v>
      </c>
      <c r="L10" s="17">
        <v>0.36498942598223799</v>
      </c>
      <c r="M10" s="17"/>
      <c r="N10" s="17">
        <v>0.38488653765994801</v>
      </c>
      <c r="O10" s="17">
        <v>0.35697405485455402</v>
      </c>
      <c r="P10" s="17">
        <v>0.30555424736980002</v>
      </c>
      <c r="Q10" s="17">
        <v>0.25225581109122303</v>
      </c>
      <c r="R10" s="17"/>
      <c r="S10" s="17">
        <v>0.36134228533263002</v>
      </c>
      <c r="T10" s="17">
        <v>0.31585427125537002</v>
      </c>
      <c r="U10" s="17">
        <v>0.32493684171032999</v>
      </c>
      <c r="V10" s="17">
        <v>0.25362456849551102</v>
      </c>
      <c r="W10" s="17">
        <v>0.36389192404965998</v>
      </c>
      <c r="X10" s="17">
        <v>0.40930866976052999</v>
      </c>
      <c r="Y10" s="17">
        <v>0.25054091675523499</v>
      </c>
      <c r="Z10" s="17">
        <v>0.51853186350490299</v>
      </c>
      <c r="AA10" s="17">
        <v>0.33642278958931299</v>
      </c>
      <c r="AB10" s="17">
        <v>0.308224053690761</v>
      </c>
      <c r="AC10" s="17">
        <v>0.23432715011156199</v>
      </c>
      <c r="AD10" s="17">
        <v>0.16999643681947799</v>
      </c>
      <c r="AE10" s="17"/>
      <c r="AF10" s="17">
        <v>0.28870733214598299</v>
      </c>
      <c r="AG10" s="17">
        <v>0.37826541282075399</v>
      </c>
      <c r="AH10" s="17">
        <v>0.31059835992986201</v>
      </c>
      <c r="AI10" s="17"/>
      <c r="AJ10" s="17">
        <v>0.34058225624048999</v>
      </c>
      <c r="AK10" s="17">
        <v>0.40632863442975697</v>
      </c>
      <c r="AL10" s="17">
        <v>0.374013292210157</v>
      </c>
      <c r="AM10" s="17"/>
      <c r="AN10" s="17">
        <v>0.26735883895346502</v>
      </c>
      <c r="AO10" s="17">
        <v>0.29934633470335997</v>
      </c>
      <c r="AP10" s="17">
        <v>0.367293670276583</v>
      </c>
      <c r="AQ10" s="17">
        <v>0.455382873744892</v>
      </c>
      <c r="AR10" s="17">
        <v>0.407011739495174</v>
      </c>
      <c r="AS10" s="17"/>
      <c r="AT10" s="17">
        <v>0.32899734965146799</v>
      </c>
      <c r="AU10" s="17">
        <v>0.35009813280860902</v>
      </c>
      <c r="AV10" s="17"/>
      <c r="AW10" s="17">
        <v>0.36676196324753502</v>
      </c>
      <c r="AX10" s="17">
        <v>0.39186106115063601</v>
      </c>
      <c r="AY10" s="17">
        <v>0.271730743058688</v>
      </c>
    </row>
    <row r="11" spans="2:51">
      <c r="B11" s="18" t="s">
        <v>135</v>
      </c>
      <c r="C11" s="17">
        <v>0.31802074972209399</v>
      </c>
      <c r="D11" s="17">
        <v>0.26508575463198703</v>
      </c>
      <c r="E11" s="17">
        <v>0.36128459837655202</v>
      </c>
      <c r="F11" s="17"/>
      <c r="G11" s="17">
        <v>0.26483085291727199</v>
      </c>
      <c r="H11" s="17">
        <v>0.27946423043239998</v>
      </c>
      <c r="I11" s="17">
        <v>0.31337613303454798</v>
      </c>
      <c r="J11" s="17">
        <v>0.32993415991762598</v>
      </c>
      <c r="K11" s="17">
        <v>0.34340602585783597</v>
      </c>
      <c r="L11" s="17">
        <v>0.34422525701907403</v>
      </c>
      <c r="M11" s="17"/>
      <c r="N11" s="17">
        <v>0.26149127274821599</v>
      </c>
      <c r="O11" s="17">
        <v>0.29715607938766597</v>
      </c>
      <c r="P11" s="17">
        <v>0.32721191050988602</v>
      </c>
      <c r="Q11" s="17">
        <v>0.38984904964383599</v>
      </c>
      <c r="R11" s="17"/>
      <c r="S11" s="17">
        <v>0.29720637145800899</v>
      </c>
      <c r="T11" s="17">
        <v>0.35211507772178902</v>
      </c>
      <c r="U11" s="17">
        <v>0.299261775582572</v>
      </c>
      <c r="V11" s="17">
        <v>0.36188509040052702</v>
      </c>
      <c r="W11" s="17">
        <v>0.32052235437260101</v>
      </c>
      <c r="X11" s="17">
        <v>0.34843654713148298</v>
      </c>
      <c r="Y11" s="17">
        <v>0.29078704984026399</v>
      </c>
      <c r="Z11" s="17">
        <v>0.25108948815430998</v>
      </c>
      <c r="AA11" s="17">
        <v>0.31869073338860199</v>
      </c>
      <c r="AB11" s="17">
        <v>0.23970714261602</v>
      </c>
      <c r="AC11" s="17">
        <v>0.33357513755919199</v>
      </c>
      <c r="AD11" s="17">
        <v>0.448492786741651</v>
      </c>
      <c r="AE11" s="17"/>
      <c r="AF11" s="17">
        <v>0.34030144352005998</v>
      </c>
      <c r="AG11" s="17">
        <v>0.29349323895990198</v>
      </c>
      <c r="AH11" s="17">
        <v>0.359331469348178</v>
      </c>
      <c r="AI11" s="17"/>
      <c r="AJ11" s="17">
        <v>0.33240646984935301</v>
      </c>
      <c r="AK11" s="17">
        <v>0.27911279909616599</v>
      </c>
      <c r="AL11" s="17">
        <v>0.24867027165908601</v>
      </c>
      <c r="AM11" s="17"/>
      <c r="AN11" s="17">
        <v>0.38438843243663201</v>
      </c>
      <c r="AO11" s="17">
        <v>0.309380361008667</v>
      </c>
      <c r="AP11" s="17">
        <v>0.277189385588549</v>
      </c>
      <c r="AQ11" s="17">
        <v>0.201216129327671</v>
      </c>
      <c r="AR11" s="17">
        <v>0.24215181001230601</v>
      </c>
      <c r="AS11" s="17"/>
      <c r="AT11" s="17">
        <v>0.32061967528986501</v>
      </c>
      <c r="AU11" s="17">
        <v>0.28255581265089502</v>
      </c>
      <c r="AV11" s="17"/>
      <c r="AW11" s="17">
        <v>0.270962354477228</v>
      </c>
      <c r="AX11" s="17">
        <v>0.275464665434558</v>
      </c>
      <c r="AY11" s="17">
        <v>0.37927837830687999</v>
      </c>
    </row>
    <row r="12" spans="2:51">
      <c r="B12" s="18" t="s">
        <v>136</v>
      </c>
      <c r="C12" s="17">
        <v>7.8990300949964704E-2</v>
      </c>
      <c r="D12" s="17">
        <v>8.3735408808890299E-2</v>
      </c>
      <c r="E12" s="17">
        <v>7.6091738546581494E-2</v>
      </c>
      <c r="F12" s="17"/>
      <c r="G12" s="17">
        <v>4.40663316824738E-2</v>
      </c>
      <c r="H12" s="17">
        <v>5.4491589239788599E-2</v>
      </c>
      <c r="I12" s="17">
        <v>6.0755342646468903E-2</v>
      </c>
      <c r="J12" s="17">
        <v>9.0119878895096706E-2</v>
      </c>
      <c r="K12" s="17">
        <v>0.120408681388584</v>
      </c>
      <c r="L12" s="17">
        <v>8.7891841592703995E-2</v>
      </c>
      <c r="M12" s="17"/>
      <c r="N12" s="17">
        <v>7.2287691041387006E-2</v>
      </c>
      <c r="O12" s="17">
        <v>8.0550697983096303E-2</v>
      </c>
      <c r="P12" s="17">
        <v>7.28648458793279E-2</v>
      </c>
      <c r="Q12" s="17">
        <v>9.2079700673496703E-2</v>
      </c>
      <c r="R12" s="17"/>
      <c r="S12" s="17">
        <v>5.8775324681506799E-2</v>
      </c>
      <c r="T12" s="17">
        <v>9.5601618971072694E-2</v>
      </c>
      <c r="U12" s="17">
        <v>0.127054527847375</v>
      </c>
      <c r="V12" s="17">
        <v>9.39554795552969E-2</v>
      </c>
      <c r="W12" s="17">
        <v>7.3063966518070803E-2</v>
      </c>
      <c r="X12" s="17">
        <v>5.2030263649817901E-2</v>
      </c>
      <c r="Y12" s="17">
        <v>7.6872297591060901E-2</v>
      </c>
      <c r="Z12" s="17">
        <v>1.7646484895262798E-2</v>
      </c>
      <c r="AA12" s="17">
        <v>5.0319523506686198E-2</v>
      </c>
      <c r="AB12" s="17">
        <v>0.11141479295703199</v>
      </c>
      <c r="AC12" s="17">
        <v>7.9436287780156697E-2</v>
      </c>
      <c r="AD12" s="17">
        <v>0.144083314959258</v>
      </c>
      <c r="AE12" s="17"/>
      <c r="AF12" s="17">
        <v>9.9487087847475203E-2</v>
      </c>
      <c r="AG12" s="17">
        <v>5.7260733414875802E-2</v>
      </c>
      <c r="AH12" s="17">
        <v>8.8165137758068501E-2</v>
      </c>
      <c r="AI12" s="17"/>
      <c r="AJ12" s="17">
        <v>8.7911579450773103E-2</v>
      </c>
      <c r="AK12" s="17">
        <v>5.6947669513030201E-2</v>
      </c>
      <c r="AL12" s="17">
        <v>7.0222659303813897E-2</v>
      </c>
      <c r="AM12" s="17"/>
      <c r="AN12" s="17">
        <v>9.52958318713652E-2</v>
      </c>
      <c r="AO12" s="17">
        <v>8.5949981816902901E-2</v>
      </c>
      <c r="AP12" s="17">
        <v>7.39677930212672E-2</v>
      </c>
      <c r="AQ12" s="17">
        <v>3.0825441305787502E-2</v>
      </c>
      <c r="AR12" s="17">
        <v>0</v>
      </c>
      <c r="AS12" s="17"/>
      <c r="AT12" s="17">
        <v>8.1111873558797801E-2</v>
      </c>
      <c r="AU12" s="17">
        <v>6.4572990865557303E-2</v>
      </c>
      <c r="AV12" s="17"/>
      <c r="AW12" s="17">
        <v>7.4566107365628007E-2</v>
      </c>
      <c r="AX12" s="17">
        <v>4.7828775204418798E-2</v>
      </c>
      <c r="AY12" s="17">
        <v>9.1613005538675907E-2</v>
      </c>
    </row>
    <row r="13" spans="2:51">
      <c r="B13" s="18" t="s">
        <v>137</v>
      </c>
      <c r="C13" s="17">
        <v>5.2060334201329397E-2</v>
      </c>
      <c r="D13" s="17">
        <v>7.3503215105350295E-2</v>
      </c>
      <c r="E13" s="17">
        <v>3.5714395125912297E-2</v>
      </c>
      <c r="F13" s="17"/>
      <c r="G13" s="17">
        <v>1.1469220996315701E-2</v>
      </c>
      <c r="H13" s="17">
        <v>4.7504722103698403E-2</v>
      </c>
      <c r="I13" s="17">
        <v>4.4659918579192603E-2</v>
      </c>
      <c r="J13" s="17">
        <v>9.0051204463961504E-2</v>
      </c>
      <c r="K13" s="17">
        <v>7.9923480243526093E-2</v>
      </c>
      <c r="L13" s="17">
        <v>3.2132278542289602E-2</v>
      </c>
      <c r="M13" s="17"/>
      <c r="N13" s="17">
        <v>3.3878322574867399E-2</v>
      </c>
      <c r="O13" s="17">
        <v>7.4348222869462396E-2</v>
      </c>
      <c r="P13" s="17">
        <v>5.1062485468430702E-2</v>
      </c>
      <c r="Q13" s="17">
        <v>5.1442551626970097E-2</v>
      </c>
      <c r="R13" s="17"/>
      <c r="S13" s="17">
        <v>3.5322008696745302E-2</v>
      </c>
      <c r="T13" s="17">
        <v>8.0016487922733096E-2</v>
      </c>
      <c r="U13" s="17">
        <v>3.3997557435423299E-2</v>
      </c>
      <c r="V13" s="17">
        <v>2.6730730224142799E-2</v>
      </c>
      <c r="W13" s="17">
        <v>0</v>
      </c>
      <c r="X13" s="17">
        <v>3.6795030945213199E-2</v>
      </c>
      <c r="Y13" s="17">
        <v>9.8310081401714697E-2</v>
      </c>
      <c r="Z13" s="17">
        <v>5.7201169973962601E-2</v>
      </c>
      <c r="AA13" s="17">
        <v>4.6299394168834697E-2</v>
      </c>
      <c r="AB13" s="17">
        <v>0.10676827057612299</v>
      </c>
      <c r="AC13" s="17">
        <v>7.3042026294210097E-2</v>
      </c>
      <c r="AD13" s="17">
        <v>0</v>
      </c>
      <c r="AE13" s="17"/>
      <c r="AF13" s="17">
        <v>7.2925144674359704E-2</v>
      </c>
      <c r="AG13" s="17">
        <v>2.8750030433762501E-2</v>
      </c>
      <c r="AH13" s="17">
        <v>8.4795788982306594E-2</v>
      </c>
      <c r="AI13" s="17"/>
      <c r="AJ13" s="17">
        <v>5.12800878263973E-2</v>
      </c>
      <c r="AK13" s="17">
        <v>3.1858160832182097E-2</v>
      </c>
      <c r="AL13" s="17">
        <v>1.41014468545556E-2</v>
      </c>
      <c r="AM13" s="17"/>
      <c r="AN13" s="17">
        <v>6.8082741317802994E-2</v>
      </c>
      <c r="AO13" s="17">
        <v>7.1424599675747505E-2</v>
      </c>
      <c r="AP13" s="17">
        <v>3.10902729304618E-2</v>
      </c>
      <c r="AQ13" s="17">
        <v>3.7221960309135299E-2</v>
      </c>
      <c r="AR13" s="17">
        <v>0</v>
      </c>
      <c r="AS13" s="17"/>
      <c r="AT13" s="17">
        <v>5.31970011829569E-2</v>
      </c>
      <c r="AU13" s="17">
        <v>3.7350500973515798E-2</v>
      </c>
      <c r="AV13" s="17"/>
      <c r="AW13" s="17">
        <v>4.8371489132853801E-2</v>
      </c>
      <c r="AX13" s="17">
        <v>1.7276674742940701E-2</v>
      </c>
      <c r="AY13" s="17">
        <v>6.4809179055555097E-2</v>
      </c>
    </row>
    <row r="14" spans="2:51">
      <c r="B14" s="18" t="s">
        <v>119</v>
      </c>
      <c r="C14" s="17">
        <v>5.9985331422964999E-2</v>
      </c>
      <c r="D14" s="17">
        <v>3.1315429312194797E-2</v>
      </c>
      <c r="E14" s="17">
        <v>8.3220758527240701E-2</v>
      </c>
      <c r="F14" s="17"/>
      <c r="G14" s="17">
        <v>5.8990435912365302E-2</v>
      </c>
      <c r="H14" s="17">
        <v>4.85971952533817E-2</v>
      </c>
      <c r="I14" s="17">
        <v>5.5360659783858103E-2</v>
      </c>
      <c r="J14" s="17">
        <v>8.6309902318342097E-2</v>
      </c>
      <c r="K14" s="17">
        <v>5.1970479163805698E-2</v>
      </c>
      <c r="L14" s="17">
        <v>5.8156210405283397E-2</v>
      </c>
      <c r="M14" s="17"/>
      <c r="N14" s="17">
        <v>6.0475598946998901E-2</v>
      </c>
      <c r="O14" s="17">
        <v>6.7574806428272696E-2</v>
      </c>
      <c r="P14" s="17">
        <v>4.31034632938972E-2</v>
      </c>
      <c r="Q14" s="17">
        <v>6.8164219263103204E-2</v>
      </c>
      <c r="R14" s="17"/>
      <c r="S14" s="17">
        <v>6.9379426375195494E-2</v>
      </c>
      <c r="T14" s="17">
        <v>5.2892151765310501E-2</v>
      </c>
      <c r="U14" s="17">
        <v>5.5635769160392999E-2</v>
      </c>
      <c r="V14" s="17">
        <v>7.1106518519385695E-2</v>
      </c>
      <c r="W14" s="17">
        <v>6.1628265942968198E-2</v>
      </c>
      <c r="X14" s="17">
        <v>4.0035162846219198E-2</v>
      </c>
      <c r="Y14" s="17">
        <v>2.74221783310243E-2</v>
      </c>
      <c r="Z14" s="17">
        <v>3.9332389794764798E-2</v>
      </c>
      <c r="AA14" s="17">
        <v>7.7706596237953507E-2</v>
      </c>
      <c r="AB14" s="17">
        <v>5.5164680204193399E-2</v>
      </c>
      <c r="AC14" s="17">
        <v>0.114237810017665</v>
      </c>
      <c r="AD14" s="17">
        <v>6.70571257848252E-2</v>
      </c>
      <c r="AE14" s="17"/>
      <c r="AF14" s="17">
        <v>6.6643680636996494E-2</v>
      </c>
      <c r="AG14" s="17">
        <v>5.6120255885474001E-2</v>
      </c>
      <c r="AH14" s="17">
        <v>5.3874258593667602E-2</v>
      </c>
      <c r="AI14" s="17"/>
      <c r="AJ14" s="17">
        <v>4.4299035863681099E-2</v>
      </c>
      <c r="AK14" s="17">
        <v>4.6124474666226802E-2</v>
      </c>
      <c r="AL14" s="17">
        <v>3.72951678063696E-2</v>
      </c>
      <c r="AM14" s="17"/>
      <c r="AN14" s="17">
        <v>7.4901541198856003E-2</v>
      </c>
      <c r="AO14" s="17">
        <v>5.0745914045338299E-2</v>
      </c>
      <c r="AP14" s="17">
        <v>6.8203572111592697E-2</v>
      </c>
      <c r="AQ14" s="17">
        <v>2.31860516189571E-2</v>
      </c>
      <c r="AR14" s="17">
        <v>7.6901248331215699E-2</v>
      </c>
      <c r="AS14" s="17"/>
      <c r="AT14" s="17">
        <v>5.9500696683191398E-2</v>
      </c>
      <c r="AU14" s="17">
        <v>6.9212393191118701E-2</v>
      </c>
      <c r="AV14" s="17"/>
      <c r="AW14" s="17">
        <v>3.8411845067322703E-2</v>
      </c>
      <c r="AX14" s="17">
        <v>7.1603994232864801E-2</v>
      </c>
      <c r="AY14" s="17">
        <v>8.0202157868050405E-2</v>
      </c>
    </row>
    <row r="15" spans="2:51">
      <c r="B15" s="18" t="s">
        <v>138</v>
      </c>
      <c r="C15" s="21">
        <v>0.49094328370364598</v>
      </c>
      <c r="D15" s="21">
        <v>0.54636019214157705</v>
      </c>
      <c r="E15" s="21">
        <v>0.44368850942371402</v>
      </c>
      <c r="F15" s="21"/>
      <c r="G15" s="21">
        <v>0.62064315849157303</v>
      </c>
      <c r="H15" s="21">
        <v>0.56994226297073203</v>
      </c>
      <c r="I15" s="21">
        <v>0.52584794595593198</v>
      </c>
      <c r="J15" s="21">
        <v>0.40358485440497399</v>
      </c>
      <c r="K15" s="21">
        <v>0.40429133334624801</v>
      </c>
      <c r="L15" s="21">
        <v>0.47759441244064899</v>
      </c>
      <c r="M15" s="21"/>
      <c r="N15" s="21">
        <v>0.57186711468853002</v>
      </c>
      <c r="O15" s="21">
        <v>0.48037019333150199</v>
      </c>
      <c r="P15" s="21">
        <v>0.50575729484845799</v>
      </c>
      <c r="Q15" s="21">
        <v>0.398464478792594</v>
      </c>
      <c r="R15" s="21"/>
      <c r="S15" s="21">
        <v>0.53931686878854301</v>
      </c>
      <c r="T15" s="21">
        <v>0.41937466361909398</v>
      </c>
      <c r="U15" s="21">
        <v>0.484050369974237</v>
      </c>
      <c r="V15" s="21">
        <v>0.44632218130064799</v>
      </c>
      <c r="W15" s="21">
        <v>0.54478541316635998</v>
      </c>
      <c r="X15" s="21">
        <v>0.52270299542726695</v>
      </c>
      <c r="Y15" s="21">
        <v>0.50660839283593595</v>
      </c>
      <c r="Z15" s="21">
        <v>0.63473046718170001</v>
      </c>
      <c r="AA15" s="21">
        <v>0.50698375269792395</v>
      </c>
      <c r="AB15" s="21">
        <v>0.48694511364663201</v>
      </c>
      <c r="AC15" s="21">
        <v>0.39970873834877602</v>
      </c>
      <c r="AD15" s="21">
        <v>0.340366772514266</v>
      </c>
      <c r="AE15" s="21"/>
      <c r="AF15" s="21">
        <v>0.42064264332110901</v>
      </c>
      <c r="AG15" s="21">
        <v>0.564375741305986</v>
      </c>
      <c r="AH15" s="21">
        <v>0.41383334531777999</v>
      </c>
      <c r="AI15" s="21"/>
      <c r="AJ15" s="21">
        <v>0.48410282700979601</v>
      </c>
      <c r="AK15" s="21">
        <v>0.58595689589239497</v>
      </c>
      <c r="AL15" s="21">
        <v>0.62971045437617501</v>
      </c>
      <c r="AM15" s="21"/>
      <c r="AN15" s="21">
        <v>0.377331453175344</v>
      </c>
      <c r="AO15" s="21">
        <v>0.48249914345334399</v>
      </c>
      <c r="AP15" s="21">
        <v>0.54954897634812905</v>
      </c>
      <c r="AQ15" s="21">
        <v>0.70755041743844904</v>
      </c>
      <c r="AR15" s="21">
        <v>0.68094694165647796</v>
      </c>
      <c r="AS15" s="21"/>
      <c r="AT15" s="21">
        <v>0.48557075328518901</v>
      </c>
      <c r="AU15" s="21">
        <v>0.54630830231891303</v>
      </c>
      <c r="AV15" s="21"/>
      <c r="AW15" s="21">
        <v>0.56768820395696795</v>
      </c>
      <c r="AX15" s="21">
        <v>0.58782589038521804</v>
      </c>
      <c r="AY15" s="21">
        <v>0.38409727923083797</v>
      </c>
    </row>
    <row r="16" spans="2:51">
      <c r="B16" s="18" t="s">
        <v>139</v>
      </c>
      <c r="C16" s="21">
        <v>0.131050635151294</v>
      </c>
      <c r="D16" s="21">
        <v>0.15723862391424101</v>
      </c>
      <c r="E16" s="21">
        <v>0.11180613367249401</v>
      </c>
      <c r="F16" s="21"/>
      <c r="G16" s="21">
        <v>5.5535552678789499E-2</v>
      </c>
      <c r="H16" s="21">
        <v>0.101996311343487</v>
      </c>
      <c r="I16" s="21">
        <v>0.105415261225662</v>
      </c>
      <c r="J16" s="21">
        <v>0.18017108335905799</v>
      </c>
      <c r="K16" s="21">
        <v>0.20033216163211001</v>
      </c>
      <c r="L16" s="21">
        <v>0.120024120134994</v>
      </c>
      <c r="M16" s="21"/>
      <c r="N16" s="21">
        <v>0.106166013616254</v>
      </c>
      <c r="O16" s="21">
        <v>0.15489892085255899</v>
      </c>
      <c r="P16" s="21">
        <v>0.123927331347759</v>
      </c>
      <c r="Q16" s="21">
        <v>0.143522252300467</v>
      </c>
      <c r="R16" s="21"/>
      <c r="S16" s="21">
        <v>9.4097333378252102E-2</v>
      </c>
      <c r="T16" s="21">
        <v>0.175618106893806</v>
      </c>
      <c r="U16" s="21">
        <v>0.16105208528279799</v>
      </c>
      <c r="V16" s="21">
        <v>0.12068620977944</v>
      </c>
      <c r="W16" s="21">
        <v>7.3063966518070803E-2</v>
      </c>
      <c r="X16" s="21">
        <v>8.8825294595031107E-2</v>
      </c>
      <c r="Y16" s="21">
        <v>0.175182378992776</v>
      </c>
      <c r="Z16" s="21">
        <v>7.4847654869225497E-2</v>
      </c>
      <c r="AA16" s="21">
        <v>9.6618917675520902E-2</v>
      </c>
      <c r="AB16" s="21">
        <v>0.218183063533155</v>
      </c>
      <c r="AC16" s="21">
        <v>0.15247831407436699</v>
      </c>
      <c r="AD16" s="21">
        <v>0.144083314959258</v>
      </c>
      <c r="AE16" s="21"/>
      <c r="AF16" s="21">
        <v>0.17241223252183499</v>
      </c>
      <c r="AG16" s="21">
        <v>8.6010763848638205E-2</v>
      </c>
      <c r="AH16" s="21">
        <v>0.172960926740375</v>
      </c>
      <c r="AI16" s="21"/>
      <c r="AJ16" s="21">
        <v>0.13919166727717</v>
      </c>
      <c r="AK16" s="21">
        <v>8.8805830345212194E-2</v>
      </c>
      <c r="AL16" s="21">
        <v>8.4324106158369494E-2</v>
      </c>
      <c r="AM16" s="21"/>
      <c r="AN16" s="21">
        <v>0.16337857318916801</v>
      </c>
      <c r="AO16" s="21">
        <v>0.15737458149264999</v>
      </c>
      <c r="AP16" s="21">
        <v>0.10505806595172899</v>
      </c>
      <c r="AQ16" s="21">
        <v>6.8047401614922801E-2</v>
      </c>
      <c r="AR16" s="21">
        <v>0</v>
      </c>
      <c r="AS16" s="21"/>
      <c r="AT16" s="21">
        <v>0.13430887474175501</v>
      </c>
      <c r="AU16" s="21">
        <v>0.101923491839073</v>
      </c>
      <c r="AV16" s="21"/>
      <c r="AW16" s="21">
        <v>0.122937596498482</v>
      </c>
      <c r="AX16" s="21">
        <v>6.5105449947359506E-2</v>
      </c>
      <c r="AY16" s="21">
        <v>0.15642218459423099</v>
      </c>
    </row>
    <row r="17" spans="2:51">
      <c r="B17" s="18" t="s">
        <v>140</v>
      </c>
      <c r="C17" s="22">
        <v>0.35989264855235198</v>
      </c>
      <c r="D17" s="22">
        <v>0.38912156822733701</v>
      </c>
      <c r="E17" s="22">
        <v>0.33188237575121998</v>
      </c>
      <c r="F17" s="22"/>
      <c r="G17" s="22">
        <v>0.56510760581278396</v>
      </c>
      <c r="H17" s="22">
        <v>0.467945951627245</v>
      </c>
      <c r="I17" s="22">
        <v>0.42043268473027101</v>
      </c>
      <c r="J17" s="22">
        <v>0.223413771045916</v>
      </c>
      <c r="K17" s="22">
        <v>0.20395917171413799</v>
      </c>
      <c r="L17" s="22">
        <v>0.35757029230565501</v>
      </c>
      <c r="M17" s="22"/>
      <c r="N17" s="22">
        <v>0.46570110107227602</v>
      </c>
      <c r="O17" s="22">
        <v>0.32547127247894397</v>
      </c>
      <c r="P17" s="22">
        <v>0.38182996350069898</v>
      </c>
      <c r="Q17" s="22">
        <v>0.254942226492127</v>
      </c>
      <c r="R17" s="22"/>
      <c r="S17" s="22">
        <v>0.44521953541029102</v>
      </c>
      <c r="T17" s="22">
        <v>0.24375655672528901</v>
      </c>
      <c r="U17" s="22">
        <v>0.32299828469143799</v>
      </c>
      <c r="V17" s="22">
        <v>0.32563597152120799</v>
      </c>
      <c r="W17" s="22">
        <v>0.47172144664829002</v>
      </c>
      <c r="X17" s="22">
        <v>0.43387770083223598</v>
      </c>
      <c r="Y17" s="22">
        <v>0.331426013843161</v>
      </c>
      <c r="Z17" s="22">
        <v>0.55988281231247505</v>
      </c>
      <c r="AA17" s="22">
        <v>0.41036483502240301</v>
      </c>
      <c r="AB17" s="22">
        <v>0.26876205011347598</v>
      </c>
      <c r="AC17" s="22">
        <v>0.24723042427441</v>
      </c>
      <c r="AD17" s="22">
        <v>0.19628345755500801</v>
      </c>
      <c r="AE17" s="22"/>
      <c r="AF17" s="22">
        <v>0.24823041079927399</v>
      </c>
      <c r="AG17" s="22">
        <v>0.47836497745734802</v>
      </c>
      <c r="AH17" s="22">
        <v>0.24087241857740399</v>
      </c>
      <c r="AI17" s="22"/>
      <c r="AJ17" s="22">
        <v>0.34491115973262498</v>
      </c>
      <c r="AK17" s="22">
        <v>0.49715106554718302</v>
      </c>
      <c r="AL17" s="22">
        <v>0.54538634821780496</v>
      </c>
      <c r="AM17" s="22"/>
      <c r="AN17" s="22">
        <v>0.21395287998617599</v>
      </c>
      <c r="AO17" s="22">
        <v>0.325124561960694</v>
      </c>
      <c r="AP17" s="22">
        <v>0.44449091039639999</v>
      </c>
      <c r="AQ17" s="22">
        <v>0.63950301582352698</v>
      </c>
      <c r="AR17" s="22">
        <v>0.68094694165647796</v>
      </c>
      <c r="AS17" s="22"/>
      <c r="AT17" s="22">
        <v>0.35126187854343399</v>
      </c>
      <c r="AU17" s="22">
        <v>0.44438481047984002</v>
      </c>
      <c r="AV17" s="22"/>
      <c r="AW17" s="22">
        <v>0.44475060745848599</v>
      </c>
      <c r="AX17" s="22">
        <v>0.52272044043785804</v>
      </c>
      <c r="AY17" s="22">
        <v>0.22767509463660701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579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454</v>
      </c>
      <c r="E7" s="10">
        <v>604</v>
      </c>
      <c r="F7" s="10"/>
      <c r="G7" s="10">
        <v>93</v>
      </c>
      <c r="H7" s="10">
        <v>135</v>
      </c>
      <c r="I7" s="10">
        <v>170</v>
      </c>
      <c r="J7" s="10">
        <v>180</v>
      </c>
      <c r="K7" s="10">
        <v>210</v>
      </c>
      <c r="L7" s="10">
        <v>276</v>
      </c>
      <c r="M7" s="10"/>
      <c r="N7" s="10">
        <v>313</v>
      </c>
      <c r="O7" s="10">
        <v>294</v>
      </c>
      <c r="P7" s="10">
        <v>200</v>
      </c>
      <c r="Q7" s="10">
        <v>250</v>
      </c>
      <c r="R7" s="10"/>
      <c r="S7" s="10">
        <v>124</v>
      </c>
      <c r="T7" s="10">
        <v>167</v>
      </c>
      <c r="U7" s="10">
        <v>106</v>
      </c>
      <c r="V7" s="10">
        <v>92</v>
      </c>
      <c r="W7" s="10">
        <v>78</v>
      </c>
      <c r="X7" s="10">
        <v>94</v>
      </c>
      <c r="Y7" s="10">
        <v>85</v>
      </c>
      <c r="Z7" s="10">
        <v>49</v>
      </c>
      <c r="AA7" s="10">
        <v>126</v>
      </c>
      <c r="AB7" s="10">
        <v>77</v>
      </c>
      <c r="AC7" s="10">
        <v>49</v>
      </c>
      <c r="AD7" s="10">
        <v>17</v>
      </c>
      <c r="AE7" s="10"/>
      <c r="AF7" s="10">
        <v>474</v>
      </c>
      <c r="AG7" s="10">
        <v>432</v>
      </c>
      <c r="AH7" s="10">
        <v>102</v>
      </c>
      <c r="AI7" s="10"/>
      <c r="AJ7" s="10">
        <v>288</v>
      </c>
      <c r="AK7" s="10">
        <v>327</v>
      </c>
      <c r="AL7" s="10">
        <v>79</v>
      </c>
      <c r="AM7" s="10"/>
      <c r="AN7" s="10">
        <v>231</v>
      </c>
      <c r="AO7" s="10">
        <v>185</v>
      </c>
      <c r="AP7" s="10">
        <v>257</v>
      </c>
      <c r="AQ7" s="10">
        <v>123</v>
      </c>
      <c r="AR7" s="10">
        <v>17</v>
      </c>
      <c r="AS7" s="10"/>
      <c r="AT7" s="10">
        <v>967</v>
      </c>
      <c r="AU7" s="10">
        <v>90</v>
      </c>
      <c r="AV7" s="10"/>
      <c r="AW7" s="10">
        <v>515</v>
      </c>
      <c r="AX7" s="10">
        <v>105</v>
      </c>
      <c r="AY7" s="10">
        <v>444</v>
      </c>
    </row>
    <row r="8" spans="2:51" ht="30" customHeight="1">
      <c r="B8" s="11" t="s">
        <v>112</v>
      </c>
      <c r="C8" s="11">
        <v>1057</v>
      </c>
      <c r="D8" s="11">
        <v>463</v>
      </c>
      <c r="E8" s="11">
        <v>587</v>
      </c>
      <c r="F8" s="11"/>
      <c r="G8" s="11">
        <v>108</v>
      </c>
      <c r="H8" s="11">
        <v>164</v>
      </c>
      <c r="I8" s="11">
        <v>189</v>
      </c>
      <c r="J8" s="11">
        <v>177</v>
      </c>
      <c r="K8" s="11">
        <v>170</v>
      </c>
      <c r="L8" s="11">
        <v>249</v>
      </c>
      <c r="M8" s="11"/>
      <c r="N8" s="11">
        <v>285</v>
      </c>
      <c r="O8" s="11">
        <v>267</v>
      </c>
      <c r="P8" s="11">
        <v>232</v>
      </c>
      <c r="Q8" s="11">
        <v>265</v>
      </c>
      <c r="R8" s="11"/>
      <c r="S8" s="11">
        <v>151</v>
      </c>
      <c r="T8" s="11">
        <v>161</v>
      </c>
      <c r="U8" s="11">
        <v>94</v>
      </c>
      <c r="V8" s="11">
        <v>98</v>
      </c>
      <c r="W8" s="11">
        <v>73</v>
      </c>
      <c r="X8" s="11">
        <v>100</v>
      </c>
      <c r="Y8" s="11">
        <v>78</v>
      </c>
      <c r="Z8" s="11">
        <v>42</v>
      </c>
      <c r="AA8" s="11">
        <v>118</v>
      </c>
      <c r="AB8" s="11">
        <v>78</v>
      </c>
      <c r="AC8" s="11">
        <v>46</v>
      </c>
      <c r="AD8" s="11">
        <v>17</v>
      </c>
      <c r="AE8" s="11"/>
      <c r="AF8" s="11">
        <v>458</v>
      </c>
      <c r="AG8" s="11">
        <v>424</v>
      </c>
      <c r="AH8" s="11">
        <v>111</v>
      </c>
      <c r="AI8" s="11"/>
      <c r="AJ8" s="11">
        <v>276</v>
      </c>
      <c r="AK8" s="11">
        <v>336</v>
      </c>
      <c r="AL8" s="11">
        <v>79</v>
      </c>
      <c r="AM8" s="11"/>
      <c r="AN8" s="11">
        <v>228</v>
      </c>
      <c r="AO8" s="11">
        <v>190</v>
      </c>
      <c r="AP8" s="11">
        <v>254</v>
      </c>
      <c r="AQ8" s="11">
        <v>124</v>
      </c>
      <c r="AR8" s="11">
        <v>15</v>
      </c>
      <c r="AS8" s="11"/>
      <c r="AT8" s="11">
        <v>950</v>
      </c>
      <c r="AU8" s="11">
        <v>99</v>
      </c>
      <c r="AV8" s="11"/>
      <c r="AW8" s="11">
        <v>488</v>
      </c>
      <c r="AX8" s="11">
        <v>115</v>
      </c>
      <c r="AY8" s="11">
        <v>454</v>
      </c>
    </row>
    <row r="9" spans="2:51">
      <c r="B9" s="18" t="s">
        <v>133</v>
      </c>
      <c r="C9" s="17">
        <v>9.4756162101955005E-2</v>
      </c>
      <c r="D9" s="17">
        <v>0.117176795408683</v>
      </c>
      <c r="E9" s="17">
        <v>7.6678193647386206E-2</v>
      </c>
      <c r="F9" s="17"/>
      <c r="G9" s="17">
        <v>9.4561013313645803E-2</v>
      </c>
      <c r="H9" s="17">
        <v>9.0654430097059993E-2</v>
      </c>
      <c r="I9" s="17">
        <v>8.6032683449936406E-2</v>
      </c>
      <c r="J9" s="17">
        <v>0.12208496048378201</v>
      </c>
      <c r="K9" s="17">
        <v>0.10079350160114101</v>
      </c>
      <c r="L9" s="17">
        <v>8.0547700666636093E-2</v>
      </c>
      <c r="M9" s="17"/>
      <c r="N9" s="17">
        <v>9.9987360959791105E-2</v>
      </c>
      <c r="O9" s="17">
        <v>7.6742925901559303E-2</v>
      </c>
      <c r="P9" s="17">
        <v>0.101715047463834</v>
      </c>
      <c r="Q9" s="17">
        <v>9.7483022856700893E-2</v>
      </c>
      <c r="R9" s="17"/>
      <c r="S9" s="17">
        <v>6.9994173297307297E-2</v>
      </c>
      <c r="T9" s="17">
        <v>0.121687789176724</v>
      </c>
      <c r="U9" s="17">
        <v>7.5954582013985195E-2</v>
      </c>
      <c r="V9" s="17">
        <v>0.117772623824343</v>
      </c>
      <c r="W9" s="17">
        <v>0.11211513921579901</v>
      </c>
      <c r="X9" s="17">
        <v>6.60925068957086E-2</v>
      </c>
      <c r="Y9" s="17">
        <v>0.12569469446040901</v>
      </c>
      <c r="Z9" s="17">
        <v>6.6404221066650504E-2</v>
      </c>
      <c r="AA9" s="17">
        <v>0.128081506765793</v>
      </c>
      <c r="AB9" s="17">
        <v>8.7496530088373201E-2</v>
      </c>
      <c r="AC9" s="17">
        <v>1.70095428708451E-2</v>
      </c>
      <c r="AD9" s="17">
        <v>6.4572080288662598E-2</v>
      </c>
      <c r="AE9" s="17"/>
      <c r="AF9" s="17">
        <v>0.121865021110157</v>
      </c>
      <c r="AG9" s="17">
        <v>8.2434214291327301E-2</v>
      </c>
      <c r="AH9" s="17">
        <v>6.3138079024464E-2</v>
      </c>
      <c r="AI9" s="17"/>
      <c r="AJ9" s="17">
        <v>0.139499534037586</v>
      </c>
      <c r="AK9" s="17">
        <v>8.4392802243716605E-2</v>
      </c>
      <c r="AL9" s="17">
        <v>3.2094273588982002E-2</v>
      </c>
      <c r="AM9" s="17"/>
      <c r="AN9" s="17">
        <v>9.3139067460423497E-2</v>
      </c>
      <c r="AO9" s="17">
        <v>0.101694462897332</v>
      </c>
      <c r="AP9" s="17">
        <v>8.8892654721649603E-2</v>
      </c>
      <c r="AQ9" s="17">
        <v>0.15488817266159099</v>
      </c>
      <c r="AR9" s="17">
        <v>4.9379788279628897E-2</v>
      </c>
      <c r="AS9" s="17"/>
      <c r="AT9" s="17">
        <v>9.64676991295675E-2</v>
      </c>
      <c r="AU9" s="17">
        <v>8.5485113333670398E-2</v>
      </c>
      <c r="AV9" s="17"/>
      <c r="AW9" s="17">
        <v>9.5063232711483703E-2</v>
      </c>
      <c r="AX9" s="17">
        <v>8.8227489011509799E-2</v>
      </c>
      <c r="AY9" s="17">
        <v>9.60764261748797E-2</v>
      </c>
    </row>
    <row r="10" spans="2:51">
      <c r="B10" s="18" t="s">
        <v>134</v>
      </c>
      <c r="C10" s="17">
        <v>0.23661396198912901</v>
      </c>
      <c r="D10" s="17">
        <v>0.28257813982274599</v>
      </c>
      <c r="E10" s="17">
        <v>0.20290701876666201</v>
      </c>
      <c r="F10" s="17"/>
      <c r="G10" s="17">
        <v>0.26115425048099</v>
      </c>
      <c r="H10" s="17">
        <v>0.248423681435297</v>
      </c>
      <c r="I10" s="17">
        <v>0.232104877422638</v>
      </c>
      <c r="J10" s="17">
        <v>0.19726628356717399</v>
      </c>
      <c r="K10" s="17">
        <v>0.23325166218709301</v>
      </c>
      <c r="L10" s="17">
        <v>0.25195966206123599</v>
      </c>
      <c r="M10" s="17"/>
      <c r="N10" s="17">
        <v>0.27544630528980901</v>
      </c>
      <c r="O10" s="17">
        <v>0.254451488795713</v>
      </c>
      <c r="P10" s="17">
        <v>0.265561506307674</v>
      </c>
      <c r="Q10" s="17">
        <v>0.152411176036895</v>
      </c>
      <c r="R10" s="17"/>
      <c r="S10" s="17">
        <v>0.27435040340296402</v>
      </c>
      <c r="T10" s="17">
        <v>0.21994407684442599</v>
      </c>
      <c r="U10" s="17">
        <v>0.27363366559017499</v>
      </c>
      <c r="V10" s="17">
        <v>0.213073275149574</v>
      </c>
      <c r="W10" s="17">
        <v>0.262795556827845</v>
      </c>
      <c r="X10" s="17">
        <v>0.284009435260762</v>
      </c>
      <c r="Y10" s="17">
        <v>0.26411178894215498</v>
      </c>
      <c r="Z10" s="17">
        <v>0.13665694806402001</v>
      </c>
      <c r="AA10" s="17">
        <v>0.19109195276489699</v>
      </c>
      <c r="AB10" s="17">
        <v>0.22730360681987499</v>
      </c>
      <c r="AC10" s="17">
        <v>0.14904920492447801</v>
      </c>
      <c r="AD10" s="17">
        <v>0.31460570734034898</v>
      </c>
      <c r="AE10" s="17"/>
      <c r="AF10" s="17">
        <v>0.24359167480653901</v>
      </c>
      <c r="AG10" s="17">
        <v>0.22691537680005899</v>
      </c>
      <c r="AH10" s="17">
        <v>0.216085689057439</v>
      </c>
      <c r="AI10" s="17"/>
      <c r="AJ10" s="17">
        <v>0.252849378528681</v>
      </c>
      <c r="AK10" s="17">
        <v>0.25615168955773299</v>
      </c>
      <c r="AL10" s="17">
        <v>0.17433129083520099</v>
      </c>
      <c r="AM10" s="17"/>
      <c r="AN10" s="17">
        <v>0.187002394729468</v>
      </c>
      <c r="AO10" s="17">
        <v>0.23651761807903801</v>
      </c>
      <c r="AP10" s="17">
        <v>0.261297912939151</v>
      </c>
      <c r="AQ10" s="17">
        <v>0.29733070368207198</v>
      </c>
      <c r="AR10" s="17">
        <v>0.33712349589312701</v>
      </c>
      <c r="AS10" s="17"/>
      <c r="AT10" s="17">
        <v>0.23340114482504501</v>
      </c>
      <c r="AU10" s="17">
        <v>0.27070198156670899</v>
      </c>
      <c r="AV10" s="17"/>
      <c r="AW10" s="17">
        <v>0.27102973760113802</v>
      </c>
      <c r="AX10" s="17">
        <v>0.23468247067602999</v>
      </c>
      <c r="AY10" s="17">
        <v>0.200166674690097</v>
      </c>
    </row>
    <row r="11" spans="2:51">
      <c r="B11" s="18" t="s">
        <v>135</v>
      </c>
      <c r="C11" s="17">
        <v>0.37425034335406898</v>
      </c>
      <c r="D11" s="17">
        <v>0.34290460842342901</v>
      </c>
      <c r="E11" s="17">
        <v>0.40294208301545098</v>
      </c>
      <c r="F11" s="17"/>
      <c r="G11" s="17">
        <v>0.28215203922405302</v>
      </c>
      <c r="H11" s="17">
        <v>0.43578652965913001</v>
      </c>
      <c r="I11" s="17">
        <v>0.33115160080802702</v>
      </c>
      <c r="J11" s="17">
        <v>0.34630647115576402</v>
      </c>
      <c r="K11" s="17">
        <v>0.40186552933314401</v>
      </c>
      <c r="L11" s="17">
        <v>0.40731569120322197</v>
      </c>
      <c r="M11" s="17"/>
      <c r="N11" s="17">
        <v>0.34246700621565002</v>
      </c>
      <c r="O11" s="17">
        <v>0.37620592708994799</v>
      </c>
      <c r="P11" s="17">
        <v>0.38009504715433301</v>
      </c>
      <c r="Q11" s="17">
        <v>0.407025507931078</v>
      </c>
      <c r="R11" s="17"/>
      <c r="S11" s="17">
        <v>0.33990737923549202</v>
      </c>
      <c r="T11" s="17">
        <v>0.38131495530781001</v>
      </c>
      <c r="U11" s="17">
        <v>0.36086723360258399</v>
      </c>
      <c r="V11" s="17">
        <v>0.36282509959591203</v>
      </c>
      <c r="W11" s="17">
        <v>0.34819294500894998</v>
      </c>
      <c r="X11" s="17">
        <v>0.41740425674553999</v>
      </c>
      <c r="Y11" s="17">
        <v>0.32134460754729799</v>
      </c>
      <c r="Z11" s="17">
        <v>0.56707950854857403</v>
      </c>
      <c r="AA11" s="17">
        <v>0.33121331972305301</v>
      </c>
      <c r="AB11" s="17">
        <v>0.37131666385880102</v>
      </c>
      <c r="AC11" s="17">
        <v>0.48928821991221899</v>
      </c>
      <c r="AD11" s="17">
        <v>0.38309227862925399</v>
      </c>
      <c r="AE11" s="17"/>
      <c r="AF11" s="17">
        <v>0.37510459678407299</v>
      </c>
      <c r="AG11" s="17">
        <v>0.38432899614791299</v>
      </c>
      <c r="AH11" s="17">
        <v>0.387615641014595</v>
      </c>
      <c r="AI11" s="17"/>
      <c r="AJ11" s="17">
        <v>0.37163957890650201</v>
      </c>
      <c r="AK11" s="17">
        <v>0.38592111446167998</v>
      </c>
      <c r="AL11" s="17">
        <v>0.39605133026026101</v>
      </c>
      <c r="AM11" s="17"/>
      <c r="AN11" s="17">
        <v>0.39317611995857399</v>
      </c>
      <c r="AO11" s="17">
        <v>0.34863235945077897</v>
      </c>
      <c r="AP11" s="17">
        <v>0.37065542041477201</v>
      </c>
      <c r="AQ11" s="17">
        <v>0.30142215714536003</v>
      </c>
      <c r="AR11" s="17">
        <v>0.26705509518867898</v>
      </c>
      <c r="AS11" s="17"/>
      <c r="AT11" s="17">
        <v>0.37468193771293301</v>
      </c>
      <c r="AU11" s="17">
        <v>0.3373451619358</v>
      </c>
      <c r="AV11" s="17"/>
      <c r="AW11" s="17">
        <v>0.345759431319487</v>
      </c>
      <c r="AX11" s="17">
        <v>0.41469320317549502</v>
      </c>
      <c r="AY11" s="17">
        <v>0.39460706323285399</v>
      </c>
    </row>
    <row r="12" spans="2:51">
      <c r="B12" s="18" t="s">
        <v>136</v>
      </c>
      <c r="C12" s="17">
        <v>0.16320069299425</v>
      </c>
      <c r="D12" s="17">
        <v>0.13867029802199801</v>
      </c>
      <c r="E12" s="17">
        <v>0.180511701179455</v>
      </c>
      <c r="F12" s="17"/>
      <c r="G12" s="17">
        <v>0.23206199373014</v>
      </c>
      <c r="H12" s="17">
        <v>0.13212128646820401</v>
      </c>
      <c r="I12" s="17">
        <v>0.203301019981035</v>
      </c>
      <c r="J12" s="17">
        <v>0.15917811247601099</v>
      </c>
      <c r="K12" s="17">
        <v>0.14559229124577799</v>
      </c>
      <c r="L12" s="17">
        <v>0.13832951177466901</v>
      </c>
      <c r="M12" s="17"/>
      <c r="N12" s="17">
        <v>0.16981735624236</v>
      </c>
      <c r="O12" s="17">
        <v>0.15076353166782899</v>
      </c>
      <c r="P12" s="17">
        <v>0.150695161051074</v>
      </c>
      <c r="Q12" s="17">
        <v>0.17328396365526499</v>
      </c>
      <c r="R12" s="17"/>
      <c r="S12" s="17">
        <v>0.12408451049482799</v>
      </c>
      <c r="T12" s="17">
        <v>0.16966659960602801</v>
      </c>
      <c r="U12" s="17">
        <v>0.12509915358326401</v>
      </c>
      <c r="V12" s="17">
        <v>0.184594888044361</v>
      </c>
      <c r="W12" s="17">
        <v>0.141897545720026</v>
      </c>
      <c r="X12" s="17">
        <v>0.14347521175231001</v>
      </c>
      <c r="Y12" s="17">
        <v>0.247661052022735</v>
      </c>
      <c r="Z12" s="17">
        <v>0.109280517545084</v>
      </c>
      <c r="AA12" s="17">
        <v>0.19639622954430599</v>
      </c>
      <c r="AB12" s="17">
        <v>0.19338422897729701</v>
      </c>
      <c r="AC12" s="17">
        <v>0.13843269192607599</v>
      </c>
      <c r="AD12" s="17">
        <v>0.18628059109542999</v>
      </c>
      <c r="AE12" s="17"/>
      <c r="AF12" s="17">
        <v>0.13776269255861401</v>
      </c>
      <c r="AG12" s="17">
        <v>0.17020716178407899</v>
      </c>
      <c r="AH12" s="17">
        <v>0.185087657649396</v>
      </c>
      <c r="AI12" s="17"/>
      <c r="AJ12" s="17">
        <v>0.14092502251644401</v>
      </c>
      <c r="AK12" s="17">
        <v>0.14994627302574901</v>
      </c>
      <c r="AL12" s="17">
        <v>0.269966402481294</v>
      </c>
      <c r="AM12" s="17"/>
      <c r="AN12" s="17">
        <v>0.14273942933318101</v>
      </c>
      <c r="AO12" s="17">
        <v>0.16844177042278199</v>
      </c>
      <c r="AP12" s="17">
        <v>0.17691429271964099</v>
      </c>
      <c r="AQ12" s="17">
        <v>0.17139528111005101</v>
      </c>
      <c r="AR12" s="17">
        <v>0.190857185983733</v>
      </c>
      <c r="AS12" s="17"/>
      <c r="AT12" s="17">
        <v>0.16909098517287399</v>
      </c>
      <c r="AU12" s="17">
        <v>0.118906178017433</v>
      </c>
      <c r="AV12" s="17"/>
      <c r="AW12" s="17">
        <v>0.17583518614742399</v>
      </c>
      <c r="AX12" s="17">
        <v>0.13714656991636201</v>
      </c>
      <c r="AY12" s="17">
        <v>0.156225175063572</v>
      </c>
    </row>
    <row r="13" spans="2:51">
      <c r="B13" s="18" t="s">
        <v>137</v>
      </c>
      <c r="C13" s="17">
        <v>4.7539461671655001E-2</v>
      </c>
      <c r="D13" s="17">
        <v>4.9347982748652701E-2</v>
      </c>
      <c r="E13" s="17">
        <v>4.2991287238320401E-2</v>
      </c>
      <c r="F13" s="17"/>
      <c r="G13" s="17">
        <v>3.7474626518752802E-2</v>
      </c>
      <c r="H13" s="17">
        <v>4.6425990930687597E-2</v>
      </c>
      <c r="I13" s="17">
        <v>5.8876088844661903E-2</v>
      </c>
      <c r="J13" s="17">
        <v>6.6237644755893194E-2</v>
      </c>
      <c r="K13" s="17">
        <v>4.5427379557077499E-2</v>
      </c>
      <c r="L13" s="17">
        <v>3.2140352868814101E-2</v>
      </c>
      <c r="M13" s="17"/>
      <c r="N13" s="17">
        <v>3.8899133249820701E-2</v>
      </c>
      <c r="O13" s="17">
        <v>6.2468667574391401E-2</v>
      </c>
      <c r="P13" s="17">
        <v>3.5364171983436603E-2</v>
      </c>
      <c r="Q13" s="17">
        <v>5.37061003676082E-2</v>
      </c>
      <c r="R13" s="17"/>
      <c r="S13" s="17">
        <v>5.54222003570215E-2</v>
      </c>
      <c r="T13" s="17">
        <v>2.2542816121599901E-2</v>
      </c>
      <c r="U13" s="17">
        <v>7.2815518146940594E-2</v>
      </c>
      <c r="V13" s="17">
        <v>4.0307035362330601E-2</v>
      </c>
      <c r="W13" s="17">
        <v>3.15421905486186E-2</v>
      </c>
      <c r="X13" s="17">
        <v>4.1228554782414398E-2</v>
      </c>
      <c r="Y13" s="17">
        <v>1.7779953566784301E-2</v>
      </c>
      <c r="Z13" s="17">
        <v>8.1523732833319498E-2</v>
      </c>
      <c r="AA13" s="17">
        <v>6.3202267709218399E-2</v>
      </c>
      <c r="AB13" s="17">
        <v>5.7166805635090003E-2</v>
      </c>
      <c r="AC13" s="17">
        <v>9.1982530348717007E-2</v>
      </c>
      <c r="AD13" s="17">
        <v>0</v>
      </c>
      <c r="AE13" s="17"/>
      <c r="AF13" s="17">
        <v>3.3022564731466697E-2</v>
      </c>
      <c r="AG13" s="17">
        <v>6.5230664854298501E-2</v>
      </c>
      <c r="AH13" s="17">
        <v>4.7836774928611797E-2</v>
      </c>
      <c r="AI13" s="17"/>
      <c r="AJ13" s="17">
        <v>3.5657193337657503E-2</v>
      </c>
      <c r="AK13" s="17">
        <v>5.48043146941289E-2</v>
      </c>
      <c r="AL13" s="17">
        <v>5.5336350876344101E-2</v>
      </c>
      <c r="AM13" s="17"/>
      <c r="AN13" s="17">
        <v>5.9492277249836099E-2</v>
      </c>
      <c r="AO13" s="17">
        <v>3.8376445175432698E-2</v>
      </c>
      <c r="AP13" s="17">
        <v>3.8067582873284898E-2</v>
      </c>
      <c r="AQ13" s="17">
        <v>5.4237844741514503E-2</v>
      </c>
      <c r="AR13" s="17">
        <v>0</v>
      </c>
      <c r="AS13" s="17"/>
      <c r="AT13" s="17">
        <v>4.8373850723425198E-2</v>
      </c>
      <c r="AU13" s="17">
        <v>4.3122026480661803E-2</v>
      </c>
      <c r="AV13" s="17"/>
      <c r="AW13" s="17">
        <v>4.7671139885100203E-2</v>
      </c>
      <c r="AX13" s="17">
        <v>3.8869226842680099E-2</v>
      </c>
      <c r="AY13" s="17">
        <v>4.9589137921524397E-2</v>
      </c>
    </row>
    <row r="14" spans="2:51">
      <c r="B14" s="18" t="s">
        <v>119</v>
      </c>
      <c r="C14" s="17">
        <v>8.3639377888941505E-2</v>
      </c>
      <c r="D14" s="17">
        <v>6.9322175574490899E-2</v>
      </c>
      <c r="E14" s="17">
        <v>9.3969716152725494E-2</v>
      </c>
      <c r="F14" s="17"/>
      <c r="G14" s="17">
        <v>9.2596076732418195E-2</v>
      </c>
      <c r="H14" s="17">
        <v>4.6588081409621597E-2</v>
      </c>
      <c r="I14" s="17">
        <v>8.8533729493702307E-2</v>
      </c>
      <c r="J14" s="17">
        <v>0.108926527561376</v>
      </c>
      <c r="K14" s="17">
        <v>7.3069636075767705E-2</v>
      </c>
      <c r="L14" s="17">
        <v>8.9707081425422705E-2</v>
      </c>
      <c r="M14" s="17"/>
      <c r="N14" s="17">
        <v>7.3382838042568996E-2</v>
      </c>
      <c r="O14" s="17">
        <v>7.9367458970559496E-2</v>
      </c>
      <c r="P14" s="17">
        <v>6.6569066039648697E-2</v>
      </c>
      <c r="Q14" s="17">
        <v>0.116090229152453</v>
      </c>
      <c r="R14" s="17"/>
      <c r="S14" s="17">
        <v>0.13624133321238699</v>
      </c>
      <c r="T14" s="17">
        <v>8.4843762943412004E-2</v>
      </c>
      <c r="U14" s="17">
        <v>9.1629847063050995E-2</v>
      </c>
      <c r="V14" s="17">
        <v>8.14270780234779E-2</v>
      </c>
      <c r="W14" s="17">
        <v>0.103456622678761</v>
      </c>
      <c r="X14" s="17">
        <v>4.7790034563265998E-2</v>
      </c>
      <c r="Y14" s="17">
        <v>2.3407903460618398E-2</v>
      </c>
      <c r="Z14" s="17">
        <v>3.9055071942351499E-2</v>
      </c>
      <c r="AA14" s="17">
        <v>9.0014723492732401E-2</v>
      </c>
      <c r="AB14" s="17">
        <v>6.3332164620563805E-2</v>
      </c>
      <c r="AC14" s="17">
        <v>0.114237810017665</v>
      </c>
      <c r="AD14" s="17">
        <v>5.1449342646304103E-2</v>
      </c>
      <c r="AE14" s="17"/>
      <c r="AF14" s="17">
        <v>8.8653450009150495E-2</v>
      </c>
      <c r="AG14" s="17">
        <v>7.0883586122323303E-2</v>
      </c>
      <c r="AH14" s="17">
        <v>0.100236158325494</v>
      </c>
      <c r="AI14" s="17"/>
      <c r="AJ14" s="17">
        <v>5.94292926731287E-2</v>
      </c>
      <c r="AK14" s="17">
        <v>6.8783806016992702E-2</v>
      </c>
      <c r="AL14" s="17">
        <v>7.2220351957916706E-2</v>
      </c>
      <c r="AM14" s="17"/>
      <c r="AN14" s="17">
        <v>0.12445071126851701</v>
      </c>
      <c r="AO14" s="17">
        <v>0.106337343974636</v>
      </c>
      <c r="AP14" s="17">
        <v>6.4172136331502705E-2</v>
      </c>
      <c r="AQ14" s="17">
        <v>2.0725840659411399E-2</v>
      </c>
      <c r="AR14" s="17">
        <v>0.15558443465483299</v>
      </c>
      <c r="AS14" s="17"/>
      <c r="AT14" s="17">
        <v>7.7984382436156102E-2</v>
      </c>
      <c r="AU14" s="17">
        <v>0.14443953866572601</v>
      </c>
      <c r="AV14" s="17"/>
      <c r="AW14" s="17">
        <v>6.4641272335366207E-2</v>
      </c>
      <c r="AX14" s="17">
        <v>8.6381040377923504E-2</v>
      </c>
      <c r="AY14" s="17">
        <v>0.103335522917073</v>
      </c>
    </row>
    <row r="15" spans="2:51">
      <c r="B15" s="18" t="s">
        <v>138</v>
      </c>
      <c r="C15" s="21">
        <v>0.33137012409108402</v>
      </c>
      <c r="D15" s="21">
        <v>0.39975493523142902</v>
      </c>
      <c r="E15" s="21">
        <v>0.27958521241404799</v>
      </c>
      <c r="F15" s="21"/>
      <c r="G15" s="21">
        <v>0.35571526379463603</v>
      </c>
      <c r="H15" s="21">
        <v>0.33907811153235701</v>
      </c>
      <c r="I15" s="21">
        <v>0.318137560872574</v>
      </c>
      <c r="J15" s="21">
        <v>0.319351244050956</v>
      </c>
      <c r="K15" s="21">
        <v>0.33404516378823301</v>
      </c>
      <c r="L15" s="21">
        <v>0.33250736272787201</v>
      </c>
      <c r="M15" s="21"/>
      <c r="N15" s="21">
        <v>0.37543366624960001</v>
      </c>
      <c r="O15" s="21">
        <v>0.33119441469727201</v>
      </c>
      <c r="P15" s="21">
        <v>0.36727655377150698</v>
      </c>
      <c r="Q15" s="21">
        <v>0.24989419889359599</v>
      </c>
      <c r="R15" s="21"/>
      <c r="S15" s="21">
        <v>0.34434457670027202</v>
      </c>
      <c r="T15" s="21">
        <v>0.34163186602114998</v>
      </c>
      <c r="U15" s="21">
        <v>0.34958824760416102</v>
      </c>
      <c r="V15" s="21">
        <v>0.33084589897391797</v>
      </c>
      <c r="W15" s="21">
        <v>0.37491069604364402</v>
      </c>
      <c r="X15" s="21">
        <v>0.350101942156471</v>
      </c>
      <c r="Y15" s="21">
        <v>0.38980648340256502</v>
      </c>
      <c r="Z15" s="21">
        <v>0.20306116913067099</v>
      </c>
      <c r="AA15" s="21">
        <v>0.31917345953068998</v>
      </c>
      <c r="AB15" s="21">
        <v>0.31480013690824799</v>
      </c>
      <c r="AC15" s="21">
        <v>0.16605874779532301</v>
      </c>
      <c r="AD15" s="21">
        <v>0.379177787629012</v>
      </c>
      <c r="AE15" s="21"/>
      <c r="AF15" s="21">
        <v>0.36545669591669599</v>
      </c>
      <c r="AG15" s="21">
        <v>0.30934959109138599</v>
      </c>
      <c r="AH15" s="21">
        <v>0.27922376808190302</v>
      </c>
      <c r="AI15" s="21"/>
      <c r="AJ15" s="21">
        <v>0.39234891256626703</v>
      </c>
      <c r="AK15" s="21">
        <v>0.34054449180144902</v>
      </c>
      <c r="AL15" s="21">
        <v>0.206425564424183</v>
      </c>
      <c r="AM15" s="21"/>
      <c r="AN15" s="21">
        <v>0.280141462189891</v>
      </c>
      <c r="AO15" s="21">
        <v>0.33821208097637001</v>
      </c>
      <c r="AP15" s="21">
        <v>0.35019056766079998</v>
      </c>
      <c r="AQ15" s="21">
        <v>0.45221887634366298</v>
      </c>
      <c r="AR15" s="21">
        <v>0.38650328417275498</v>
      </c>
      <c r="AS15" s="21"/>
      <c r="AT15" s="21">
        <v>0.32986884395461202</v>
      </c>
      <c r="AU15" s="21">
        <v>0.35618709490037898</v>
      </c>
      <c r="AV15" s="21"/>
      <c r="AW15" s="21">
        <v>0.366092970312622</v>
      </c>
      <c r="AX15" s="21">
        <v>0.32290995968753999</v>
      </c>
      <c r="AY15" s="21">
        <v>0.29624310086497602</v>
      </c>
    </row>
    <row r="16" spans="2:51">
      <c r="B16" s="18" t="s">
        <v>139</v>
      </c>
      <c r="C16" s="21">
        <v>0.21074015466590501</v>
      </c>
      <c r="D16" s="21">
        <v>0.188018280770651</v>
      </c>
      <c r="E16" s="21">
        <v>0.22350298841777499</v>
      </c>
      <c r="F16" s="21"/>
      <c r="G16" s="21">
        <v>0.26953662024889302</v>
      </c>
      <c r="H16" s="21">
        <v>0.17854727739889201</v>
      </c>
      <c r="I16" s="21">
        <v>0.262177108825697</v>
      </c>
      <c r="J16" s="21">
        <v>0.22541575723190399</v>
      </c>
      <c r="K16" s="21">
        <v>0.19101967080285501</v>
      </c>
      <c r="L16" s="21">
        <v>0.17046986464348299</v>
      </c>
      <c r="M16" s="21"/>
      <c r="N16" s="21">
        <v>0.208716489492181</v>
      </c>
      <c r="O16" s="21">
        <v>0.213232199242221</v>
      </c>
      <c r="P16" s="21">
        <v>0.186059333034511</v>
      </c>
      <c r="Q16" s="21">
        <v>0.226990064022874</v>
      </c>
      <c r="R16" s="21"/>
      <c r="S16" s="21">
        <v>0.17950671085184999</v>
      </c>
      <c r="T16" s="21">
        <v>0.19220941572762801</v>
      </c>
      <c r="U16" s="21">
        <v>0.19791467173020499</v>
      </c>
      <c r="V16" s="21">
        <v>0.22490192340669199</v>
      </c>
      <c r="W16" s="21">
        <v>0.17343973626864501</v>
      </c>
      <c r="X16" s="21">
        <v>0.18470376653472401</v>
      </c>
      <c r="Y16" s="21">
        <v>0.265441005589519</v>
      </c>
      <c r="Z16" s="21">
        <v>0.19080425037840301</v>
      </c>
      <c r="AA16" s="21">
        <v>0.25959849725352502</v>
      </c>
      <c r="AB16" s="21">
        <v>0.25055103461238698</v>
      </c>
      <c r="AC16" s="21">
        <v>0.230415222274793</v>
      </c>
      <c r="AD16" s="21">
        <v>0.18628059109542999</v>
      </c>
      <c r="AE16" s="21"/>
      <c r="AF16" s="21">
        <v>0.17078525729008101</v>
      </c>
      <c r="AG16" s="21">
        <v>0.23543782663837801</v>
      </c>
      <c r="AH16" s="21">
        <v>0.23292443257800799</v>
      </c>
      <c r="AI16" s="21"/>
      <c r="AJ16" s="21">
        <v>0.176582215854102</v>
      </c>
      <c r="AK16" s="21">
        <v>0.204750587719878</v>
      </c>
      <c r="AL16" s="21">
        <v>0.32530275335763897</v>
      </c>
      <c r="AM16" s="21"/>
      <c r="AN16" s="21">
        <v>0.20223170658301701</v>
      </c>
      <c r="AO16" s="21">
        <v>0.20681821559821401</v>
      </c>
      <c r="AP16" s="21">
        <v>0.214981875592926</v>
      </c>
      <c r="AQ16" s="21">
        <v>0.225633125851566</v>
      </c>
      <c r="AR16" s="21">
        <v>0.190857185983733</v>
      </c>
      <c r="AS16" s="21"/>
      <c r="AT16" s="21">
        <v>0.217464835896299</v>
      </c>
      <c r="AU16" s="21">
        <v>0.16202820449809499</v>
      </c>
      <c r="AV16" s="21"/>
      <c r="AW16" s="21">
        <v>0.22350632603252399</v>
      </c>
      <c r="AX16" s="21">
        <v>0.176015796759042</v>
      </c>
      <c r="AY16" s="21">
        <v>0.205814312985097</v>
      </c>
    </row>
    <row r="17" spans="2:51">
      <c r="B17" s="18" t="s">
        <v>140</v>
      </c>
      <c r="C17" s="22">
        <v>0.12062996942518001</v>
      </c>
      <c r="D17" s="22">
        <v>0.211736654460778</v>
      </c>
      <c r="E17" s="22">
        <v>5.60822239962726E-2</v>
      </c>
      <c r="F17" s="22"/>
      <c r="G17" s="22">
        <v>8.6178643545742603E-2</v>
      </c>
      <c r="H17" s="22">
        <v>0.160530834133465</v>
      </c>
      <c r="I17" s="22">
        <v>5.5960452046877399E-2</v>
      </c>
      <c r="J17" s="22">
        <v>9.3935486819051395E-2</v>
      </c>
      <c r="K17" s="22">
        <v>0.14302549298537801</v>
      </c>
      <c r="L17" s="22">
        <v>0.162037498084389</v>
      </c>
      <c r="M17" s="22"/>
      <c r="N17" s="22">
        <v>0.16671717675741901</v>
      </c>
      <c r="O17" s="22">
        <v>0.11796221545505201</v>
      </c>
      <c r="P17" s="22">
        <v>0.181217220736996</v>
      </c>
      <c r="Q17" s="22">
        <v>2.29041348707219E-2</v>
      </c>
      <c r="R17" s="22"/>
      <c r="S17" s="22">
        <v>0.164837865848422</v>
      </c>
      <c r="T17" s="22">
        <v>0.149422450293522</v>
      </c>
      <c r="U17" s="22">
        <v>0.151673575873956</v>
      </c>
      <c r="V17" s="22">
        <v>0.105943975567226</v>
      </c>
      <c r="W17" s="22">
        <v>0.20147095977499899</v>
      </c>
      <c r="X17" s="22">
        <v>0.165398175621747</v>
      </c>
      <c r="Y17" s="22">
        <v>0.12436547781304599</v>
      </c>
      <c r="Z17" s="22">
        <v>1.2256918752267899E-2</v>
      </c>
      <c r="AA17" s="22">
        <v>5.9574962277164897E-2</v>
      </c>
      <c r="AB17" s="22">
        <v>6.4249102295861699E-2</v>
      </c>
      <c r="AC17" s="22">
        <v>-6.4356474479470002E-2</v>
      </c>
      <c r="AD17" s="22">
        <v>0.192897196533582</v>
      </c>
      <c r="AE17" s="22"/>
      <c r="AF17" s="22">
        <v>0.19467143862661501</v>
      </c>
      <c r="AG17" s="22">
        <v>7.3911764453008302E-2</v>
      </c>
      <c r="AH17" s="22">
        <v>4.6299335503895402E-2</v>
      </c>
      <c r="AI17" s="22"/>
      <c r="AJ17" s="22">
        <v>0.215766696712166</v>
      </c>
      <c r="AK17" s="22">
        <v>0.13579390408157099</v>
      </c>
      <c r="AL17" s="22">
        <v>-0.118877188933455</v>
      </c>
      <c r="AM17" s="22"/>
      <c r="AN17" s="22">
        <v>7.7909755606873896E-2</v>
      </c>
      <c r="AO17" s="22">
        <v>0.13139386537815601</v>
      </c>
      <c r="AP17" s="22">
        <v>0.135208692067875</v>
      </c>
      <c r="AQ17" s="22">
        <v>0.226585750492097</v>
      </c>
      <c r="AR17" s="22">
        <v>0.19564609818902301</v>
      </c>
      <c r="AS17" s="22"/>
      <c r="AT17" s="22">
        <v>0.11240400805831301</v>
      </c>
      <c r="AU17" s="22">
        <v>0.19415889040228401</v>
      </c>
      <c r="AV17" s="22"/>
      <c r="AW17" s="22">
        <v>0.14258664428009701</v>
      </c>
      <c r="AX17" s="22">
        <v>0.146894162928498</v>
      </c>
      <c r="AY17" s="22">
        <v>9.0428787879879402E-2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454</v>
      </c>
      <c r="E7" s="10">
        <v>604</v>
      </c>
      <c r="F7" s="10"/>
      <c r="G7" s="10">
        <v>93</v>
      </c>
      <c r="H7" s="10">
        <v>135</v>
      </c>
      <c r="I7" s="10">
        <v>170</v>
      </c>
      <c r="J7" s="10">
        <v>180</v>
      </c>
      <c r="K7" s="10">
        <v>210</v>
      </c>
      <c r="L7" s="10">
        <v>276</v>
      </c>
      <c r="M7" s="10"/>
      <c r="N7" s="10">
        <v>313</v>
      </c>
      <c r="O7" s="10">
        <v>294</v>
      </c>
      <c r="P7" s="10">
        <v>200</v>
      </c>
      <c r="Q7" s="10">
        <v>250</v>
      </c>
      <c r="R7" s="10"/>
      <c r="S7" s="10">
        <v>124</v>
      </c>
      <c r="T7" s="10">
        <v>167</v>
      </c>
      <c r="U7" s="10">
        <v>106</v>
      </c>
      <c r="V7" s="10">
        <v>92</v>
      </c>
      <c r="W7" s="10">
        <v>78</v>
      </c>
      <c r="X7" s="10">
        <v>94</v>
      </c>
      <c r="Y7" s="10">
        <v>85</v>
      </c>
      <c r="Z7" s="10">
        <v>49</v>
      </c>
      <c r="AA7" s="10">
        <v>126</v>
      </c>
      <c r="AB7" s="10">
        <v>77</v>
      </c>
      <c r="AC7" s="10">
        <v>49</v>
      </c>
      <c r="AD7" s="10">
        <v>17</v>
      </c>
      <c r="AE7" s="10"/>
      <c r="AF7" s="10">
        <v>474</v>
      </c>
      <c r="AG7" s="10">
        <v>432</v>
      </c>
      <c r="AH7" s="10">
        <v>102</v>
      </c>
      <c r="AI7" s="10"/>
      <c r="AJ7" s="10">
        <v>288</v>
      </c>
      <c r="AK7" s="10">
        <v>327</v>
      </c>
      <c r="AL7" s="10">
        <v>79</v>
      </c>
      <c r="AM7" s="10"/>
      <c r="AN7" s="10">
        <v>231</v>
      </c>
      <c r="AO7" s="10">
        <v>185</v>
      </c>
      <c r="AP7" s="10">
        <v>257</v>
      </c>
      <c r="AQ7" s="10">
        <v>123</v>
      </c>
      <c r="AR7" s="10">
        <v>17</v>
      </c>
      <c r="AS7" s="10"/>
      <c r="AT7" s="10">
        <v>967</v>
      </c>
      <c r="AU7" s="10">
        <v>90</v>
      </c>
      <c r="AV7" s="10"/>
      <c r="AW7" s="10">
        <v>515</v>
      </c>
      <c r="AX7" s="10">
        <v>105</v>
      </c>
      <c r="AY7" s="10">
        <v>444</v>
      </c>
    </row>
    <row r="8" spans="2:51" ht="30" customHeight="1">
      <c r="B8" s="11" t="s">
        <v>112</v>
      </c>
      <c r="C8" s="11">
        <v>1057</v>
      </c>
      <c r="D8" s="11">
        <v>463</v>
      </c>
      <c r="E8" s="11">
        <v>587</v>
      </c>
      <c r="F8" s="11"/>
      <c r="G8" s="11">
        <v>108</v>
      </c>
      <c r="H8" s="11">
        <v>164</v>
      </c>
      <c r="I8" s="11">
        <v>189</v>
      </c>
      <c r="J8" s="11">
        <v>177</v>
      </c>
      <c r="K8" s="11">
        <v>170</v>
      </c>
      <c r="L8" s="11">
        <v>249</v>
      </c>
      <c r="M8" s="11"/>
      <c r="N8" s="11">
        <v>285</v>
      </c>
      <c r="O8" s="11">
        <v>267</v>
      </c>
      <c r="P8" s="11">
        <v>232</v>
      </c>
      <c r="Q8" s="11">
        <v>265</v>
      </c>
      <c r="R8" s="11"/>
      <c r="S8" s="11">
        <v>151</v>
      </c>
      <c r="T8" s="11">
        <v>161</v>
      </c>
      <c r="U8" s="11">
        <v>94</v>
      </c>
      <c r="V8" s="11">
        <v>98</v>
      </c>
      <c r="W8" s="11">
        <v>73</v>
      </c>
      <c r="X8" s="11">
        <v>100</v>
      </c>
      <c r="Y8" s="11">
        <v>78</v>
      </c>
      <c r="Z8" s="11">
        <v>42</v>
      </c>
      <c r="AA8" s="11">
        <v>118</v>
      </c>
      <c r="AB8" s="11">
        <v>78</v>
      </c>
      <c r="AC8" s="11">
        <v>46</v>
      </c>
      <c r="AD8" s="11">
        <v>17</v>
      </c>
      <c r="AE8" s="11"/>
      <c r="AF8" s="11">
        <v>458</v>
      </c>
      <c r="AG8" s="11">
        <v>424</v>
      </c>
      <c r="AH8" s="11">
        <v>111</v>
      </c>
      <c r="AI8" s="11"/>
      <c r="AJ8" s="11">
        <v>276</v>
      </c>
      <c r="AK8" s="11">
        <v>336</v>
      </c>
      <c r="AL8" s="11">
        <v>79</v>
      </c>
      <c r="AM8" s="11"/>
      <c r="AN8" s="11">
        <v>228</v>
      </c>
      <c r="AO8" s="11">
        <v>190</v>
      </c>
      <c r="AP8" s="11">
        <v>254</v>
      </c>
      <c r="AQ8" s="11">
        <v>124</v>
      </c>
      <c r="AR8" s="11">
        <v>15</v>
      </c>
      <c r="AS8" s="11"/>
      <c r="AT8" s="11">
        <v>950</v>
      </c>
      <c r="AU8" s="11">
        <v>99</v>
      </c>
      <c r="AV8" s="11"/>
      <c r="AW8" s="11">
        <v>488</v>
      </c>
      <c r="AX8" s="11">
        <v>115</v>
      </c>
      <c r="AY8" s="11">
        <v>454</v>
      </c>
    </row>
    <row r="9" spans="2:51">
      <c r="B9" s="18" t="s">
        <v>133</v>
      </c>
      <c r="C9" s="17">
        <v>0.13434179102843599</v>
      </c>
      <c r="D9" s="17">
        <v>0.14473008822722599</v>
      </c>
      <c r="E9" s="17">
        <v>0.122763581021581</v>
      </c>
      <c r="F9" s="17"/>
      <c r="G9" s="17">
        <v>0.253368502117714</v>
      </c>
      <c r="H9" s="17">
        <v>0.15200790667328701</v>
      </c>
      <c r="I9" s="17">
        <v>0.17140895035711201</v>
      </c>
      <c r="J9" s="17">
        <v>9.1825418436137396E-2</v>
      </c>
      <c r="K9" s="17">
        <v>0.12865880146230901</v>
      </c>
      <c r="L9" s="17">
        <v>7.7109877072998295E-2</v>
      </c>
      <c r="M9" s="17"/>
      <c r="N9" s="17">
        <v>0.151793338148205</v>
      </c>
      <c r="O9" s="17">
        <v>0.12139911672126801</v>
      </c>
      <c r="P9" s="17">
        <v>0.137670986715693</v>
      </c>
      <c r="Q9" s="17">
        <v>0.129291793051766</v>
      </c>
      <c r="R9" s="17"/>
      <c r="S9" s="17">
        <v>0.12677386530135201</v>
      </c>
      <c r="T9" s="17">
        <v>7.8366675041507294E-2</v>
      </c>
      <c r="U9" s="17">
        <v>0.161058790980521</v>
      </c>
      <c r="V9" s="17">
        <v>0.16667180785952701</v>
      </c>
      <c r="W9" s="17">
        <v>0.157503980398434</v>
      </c>
      <c r="X9" s="17">
        <v>9.92525499485966E-2</v>
      </c>
      <c r="Y9" s="17">
        <v>0.16225620769867499</v>
      </c>
      <c r="Z9" s="17">
        <v>8.8784658820296194E-2</v>
      </c>
      <c r="AA9" s="17">
        <v>0.15789381533051899</v>
      </c>
      <c r="AB9" s="17">
        <v>0.141802882196016</v>
      </c>
      <c r="AC9" s="17">
        <v>0.131425206867473</v>
      </c>
      <c r="AD9" s="17">
        <v>0.30167106852846498</v>
      </c>
      <c r="AE9" s="17"/>
      <c r="AF9" s="17">
        <v>0.11088979590242599</v>
      </c>
      <c r="AG9" s="17">
        <v>0.162046291553744</v>
      </c>
      <c r="AH9" s="17">
        <v>4.9275896975671002E-2</v>
      </c>
      <c r="AI9" s="17"/>
      <c r="AJ9" s="17">
        <v>0.12900883731374699</v>
      </c>
      <c r="AK9" s="17">
        <v>0.148043243039962</v>
      </c>
      <c r="AL9" s="17">
        <v>0.25469652060313003</v>
      </c>
      <c r="AM9" s="17"/>
      <c r="AN9" s="17">
        <v>0.11053651100414499</v>
      </c>
      <c r="AO9" s="17">
        <v>0.12646472968289399</v>
      </c>
      <c r="AP9" s="17">
        <v>0.14435417303978501</v>
      </c>
      <c r="AQ9" s="17">
        <v>0.209233384542899</v>
      </c>
      <c r="AR9" s="17">
        <v>0.22872934722226601</v>
      </c>
      <c r="AS9" s="17"/>
      <c r="AT9" s="17">
        <v>0.124603571025826</v>
      </c>
      <c r="AU9" s="17">
        <v>0.228105204657023</v>
      </c>
      <c r="AV9" s="17"/>
      <c r="AW9" s="17">
        <v>0.155270270714469</v>
      </c>
      <c r="AX9" s="17">
        <v>0.17683296916633701</v>
      </c>
      <c r="AY9" s="17">
        <v>0.101143471212311</v>
      </c>
    </row>
    <row r="10" spans="2:51">
      <c r="B10" s="18" t="s">
        <v>134</v>
      </c>
      <c r="C10" s="17">
        <v>0.389107569795481</v>
      </c>
      <c r="D10" s="17">
        <v>0.407623670952035</v>
      </c>
      <c r="E10" s="17">
        <v>0.37467337053881999</v>
      </c>
      <c r="F10" s="17"/>
      <c r="G10" s="17">
        <v>0.36227246330288498</v>
      </c>
      <c r="H10" s="17">
        <v>0.42633682910550202</v>
      </c>
      <c r="I10" s="17">
        <v>0.37699462029084702</v>
      </c>
      <c r="J10" s="17">
        <v>0.32863369234318401</v>
      </c>
      <c r="K10" s="17">
        <v>0.356636933555114</v>
      </c>
      <c r="L10" s="17">
        <v>0.45070859086000298</v>
      </c>
      <c r="M10" s="17"/>
      <c r="N10" s="17">
        <v>0.443641219789632</v>
      </c>
      <c r="O10" s="17">
        <v>0.37656634045273002</v>
      </c>
      <c r="P10" s="17">
        <v>0.45788199294550702</v>
      </c>
      <c r="Q10" s="17">
        <v>0.27966350673354801</v>
      </c>
      <c r="R10" s="17"/>
      <c r="S10" s="17">
        <v>0.40957102917501098</v>
      </c>
      <c r="T10" s="17">
        <v>0.33487164306658901</v>
      </c>
      <c r="U10" s="17">
        <v>0.35812541993672398</v>
      </c>
      <c r="V10" s="17">
        <v>0.358550983022416</v>
      </c>
      <c r="W10" s="17">
        <v>0.46997494849503202</v>
      </c>
      <c r="X10" s="17">
        <v>0.45710003862117199</v>
      </c>
      <c r="Y10" s="17">
        <v>0.38873476822410402</v>
      </c>
      <c r="Z10" s="17">
        <v>0.406094585139467</v>
      </c>
      <c r="AA10" s="17">
        <v>0.41686651054705098</v>
      </c>
      <c r="AB10" s="17">
        <v>0.40268775271004997</v>
      </c>
      <c r="AC10" s="17">
        <v>0.31413638145282202</v>
      </c>
      <c r="AD10" s="17">
        <v>0.22441941403605001</v>
      </c>
      <c r="AE10" s="17"/>
      <c r="AF10" s="17">
        <v>0.35537139653866201</v>
      </c>
      <c r="AG10" s="17">
        <v>0.445170848899757</v>
      </c>
      <c r="AH10" s="17">
        <v>0.30732472953520001</v>
      </c>
      <c r="AI10" s="17"/>
      <c r="AJ10" s="17">
        <v>0.39194066289874402</v>
      </c>
      <c r="AK10" s="17">
        <v>0.42059530206904899</v>
      </c>
      <c r="AL10" s="17">
        <v>0.38213201085897602</v>
      </c>
      <c r="AM10" s="17"/>
      <c r="AN10" s="17">
        <v>0.307712589336122</v>
      </c>
      <c r="AO10" s="17">
        <v>0.389695987968251</v>
      </c>
      <c r="AP10" s="17">
        <v>0.40618021545809202</v>
      </c>
      <c r="AQ10" s="17">
        <v>0.51034725373366197</v>
      </c>
      <c r="AR10" s="17">
        <v>0.38869970151619798</v>
      </c>
      <c r="AS10" s="17"/>
      <c r="AT10" s="17">
        <v>0.398507629846446</v>
      </c>
      <c r="AU10" s="17">
        <v>0.30471589992345899</v>
      </c>
      <c r="AV10" s="17"/>
      <c r="AW10" s="17">
        <v>0.423971035897382</v>
      </c>
      <c r="AX10" s="17">
        <v>0.44641208380812902</v>
      </c>
      <c r="AY10" s="17">
        <v>0.33721069742756998</v>
      </c>
    </row>
    <row r="11" spans="2:51">
      <c r="B11" s="18" t="s">
        <v>135</v>
      </c>
      <c r="C11" s="17">
        <v>0.244702597458619</v>
      </c>
      <c r="D11" s="17">
        <v>0.22882849457579699</v>
      </c>
      <c r="E11" s="17">
        <v>0.25982034655789998</v>
      </c>
      <c r="F11" s="17"/>
      <c r="G11" s="17">
        <v>0.18210315329249399</v>
      </c>
      <c r="H11" s="17">
        <v>0.219676420742353</v>
      </c>
      <c r="I11" s="17">
        <v>0.25245138586053001</v>
      </c>
      <c r="J11" s="17">
        <v>0.28549844211500203</v>
      </c>
      <c r="K11" s="17">
        <v>0.20026081363753701</v>
      </c>
      <c r="L11" s="17">
        <v>0.28381361167005398</v>
      </c>
      <c r="M11" s="17"/>
      <c r="N11" s="17">
        <v>0.23130238949698201</v>
      </c>
      <c r="O11" s="17">
        <v>0.22420576563386299</v>
      </c>
      <c r="P11" s="17">
        <v>0.187488320616681</v>
      </c>
      <c r="Q11" s="17">
        <v>0.32628988504995199</v>
      </c>
      <c r="R11" s="17"/>
      <c r="S11" s="17">
        <v>0.27836011838084901</v>
      </c>
      <c r="T11" s="17">
        <v>0.27039772797260803</v>
      </c>
      <c r="U11" s="17">
        <v>0.242181248155384</v>
      </c>
      <c r="V11" s="17">
        <v>0.22105235772802101</v>
      </c>
      <c r="W11" s="17">
        <v>0.20610138431920499</v>
      </c>
      <c r="X11" s="17">
        <v>0.26415348361193802</v>
      </c>
      <c r="Y11" s="17">
        <v>0.24639264208082601</v>
      </c>
      <c r="Z11" s="17">
        <v>0.25478734848874901</v>
      </c>
      <c r="AA11" s="17">
        <v>0.25578851566441402</v>
      </c>
      <c r="AB11" s="17">
        <v>0.16750544228132999</v>
      </c>
      <c r="AC11" s="17">
        <v>0.236332615793822</v>
      </c>
      <c r="AD11" s="17">
        <v>0.16912245790892499</v>
      </c>
      <c r="AE11" s="17"/>
      <c r="AF11" s="17">
        <v>0.29180389877576202</v>
      </c>
      <c r="AG11" s="17">
        <v>0.203414603822448</v>
      </c>
      <c r="AH11" s="17">
        <v>0.26940850251991699</v>
      </c>
      <c r="AI11" s="17"/>
      <c r="AJ11" s="17">
        <v>0.24502781849622501</v>
      </c>
      <c r="AK11" s="17">
        <v>0.255638311945658</v>
      </c>
      <c r="AL11" s="17">
        <v>0.21650567204440299</v>
      </c>
      <c r="AM11" s="17"/>
      <c r="AN11" s="17">
        <v>0.30947172491464398</v>
      </c>
      <c r="AO11" s="17">
        <v>0.24641320804894801</v>
      </c>
      <c r="AP11" s="17">
        <v>0.25278656121645698</v>
      </c>
      <c r="AQ11" s="17">
        <v>0.17516495491289799</v>
      </c>
      <c r="AR11" s="17">
        <v>0.15298388381453101</v>
      </c>
      <c r="AS11" s="17"/>
      <c r="AT11" s="17">
        <v>0.25166604931619901</v>
      </c>
      <c r="AU11" s="17">
        <v>0.176480036047134</v>
      </c>
      <c r="AV11" s="17"/>
      <c r="AW11" s="17">
        <v>0.21750848137742301</v>
      </c>
      <c r="AX11" s="17">
        <v>0.19802386797434601</v>
      </c>
      <c r="AY11" s="17">
        <v>0.28568347270143102</v>
      </c>
    </row>
    <row r="12" spans="2:51">
      <c r="B12" s="18" t="s">
        <v>136</v>
      </c>
      <c r="C12" s="17">
        <v>0.120258769367695</v>
      </c>
      <c r="D12" s="17">
        <v>0.115138254369291</v>
      </c>
      <c r="E12" s="17">
        <v>0.123730678263062</v>
      </c>
      <c r="F12" s="17"/>
      <c r="G12" s="17">
        <v>0.113919371438902</v>
      </c>
      <c r="H12" s="17">
        <v>9.3390243263792097E-2</v>
      </c>
      <c r="I12" s="17">
        <v>0.114456048737135</v>
      </c>
      <c r="J12" s="17">
        <v>0.121832670884578</v>
      </c>
      <c r="K12" s="17">
        <v>0.185762390923494</v>
      </c>
      <c r="L12" s="17">
        <v>9.9223370651486398E-2</v>
      </c>
      <c r="M12" s="17"/>
      <c r="N12" s="17">
        <v>0.10315145275476301</v>
      </c>
      <c r="O12" s="17">
        <v>0.154330303872494</v>
      </c>
      <c r="P12" s="17">
        <v>0.102275689340387</v>
      </c>
      <c r="Q12" s="17">
        <v>0.12328358507101</v>
      </c>
      <c r="R12" s="17"/>
      <c r="S12" s="17">
        <v>8.6120119258129804E-2</v>
      </c>
      <c r="T12" s="17">
        <v>0.16716558176482499</v>
      </c>
      <c r="U12" s="17">
        <v>0.125380889603637</v>
      </c>
      <c r="V12" s="17">
        <v>0.12662566107518</v>
      </c>
      <c r="W12" s="17">
        <v>9.0903758479196406E-2</v>
      </c>
      <c r="X12" s="17">
        <v>0.100500891538597</v>
      </c>
      <c r="Y12" s="17">
        <v>0.113872262680214</v>
      </c>
      <c r="Z12" s="17">
        <v>0.10019063338191</v>
      </c>
      <c r="AA12" s="17">
        <v>8.6105196972986894E-2</v>
      </c>
      <c r="AB12" s="17">
        <v>0.121082223323249</v>
      </c>
      <c r="AC12" s="17">
        <v>0.183107498137831</v>
      </c>
      <c r="AD12" s="17">
        <v>0.30478705952655999</v>
      </c>
      <c r="AE12" s="17"/>
      <c r="AF12" s="17">
        <v>0.11161328305403299</v>
      </c>
      <c r="AG12" s="17">
        <v>0.113980998245056</v>
      </c>
      <c r="AH12" s="17">
        <v>0.18623360365873701</v>
      </c>
      <c r="AI12" s="17"/>
      <c r="AJ12" s="17">
        <v>0.13334297366044501</v>
      </c>
      <c r="AK12" s="17">
        <v>9.0834971631700401E-2</v>
      </c>
      <c r="AL12" s="17">
        <v>6.4123610518424398E-2</v>
      </c>
      <c r="AM12" s="17"/>
      <c r="AN12" s="17">
        <v>0.12754695513192099</v>
      </c>
      <c r="AO12" s="17">
        <v>0.112654018418289</v>
      </c>
      <c r="AP12" s="17">
        <v>0.10079229512184699</v>
      </c>
      <c r="AQ12" s="17">
        <v>6.0880637408957897E-2</v>
      </c>
      <c r="AR12" s="17">
        <v>0.15268581911578899</v>
      </c>
      <c r="AS12" s="17"/>
      <c r="AT12" s="17">
        <v>0.113852636130166</v>
      </c>
      <c r="AU12" s="17">
        <v>0.16851403361334999</v>
      </c>
      <c r="AV12" s="17"/>
      <c r="AW12" s="17">
        <v>0.122225504335523</v>
      </c>
      <c r="AX12" s="17">
        <v>7.6231131414973799E-2</v>
      </c>
      <c r="AY12" s="17">
        <v>0.12927396631540999</v>
      </c>
    </row>
    <row r="13" spans="2:51">
      <c r="B13" s="18" t="s">
        <v>137</v>
      </c>
      <c r="C13" s="17">
        <v>6.83694908562716E-2</v>
      </c>
      <c r="D13" s="17">
        <v>7.4571769366071294E-2</v>
      </c>
      <c r="E13" s="17">
        <v>6.4209317752707995E-2</v>
      </c>
      <c r="F13" s="17"/>
      <c r="G13" s="17">
        <v>4.1109126477213903E-2</v>
      </c>
      <c r="H13" s="17">
        <v>8.1603035863628701E-2</v>
      </c>
      <c r="I13" s="17">
        <v>5.00693469745618E-2</v>
      </c>
      <c r="J13" s="17">
        <v>0.11409894205014</v>
      </c>
      <c r="K13" s="17">
        <v>8.5538864417980198E-2</v>
      </c>
      <c r="L13" s="17">
        <v>4.0978767060129997E-2</v>
      </c>
      <c r="M13" s="17"/>
      <c r="N13" s="17">
        <v>3.8146286818742901E-2</v>
      </c>
      <c r="O13" s="17">
        <v>7.8569490798387001E-2</v>
      </c>
      <c r="P13" s="17">
        <v>8.1044699770248294E-2</v>
      </c>
      <c r="Q13" s="17">
        <v>7.8360325241145903E-2</v>
      </c>
      <c r="R13" s="17"/>
      <c r="S13" s="17">
        <v>5.1687831645833002E-2</v>
      </c>
      <c r="T13" s="17">
        <v>0.113303874491617</v>
      </c>
      <c r="U13" s="17">
        <v>6.2358684261458297E-2</v>
      </c>
      <c r="V13" s="17">
        <v>4.5672112291377097E-2</v>
      </c>
      <c r="W13" s="17">
        <v>2.5281947499788099E-2</v>
      </c>
      <c r="X13" s="17">
        <v>3.8607150799954297E-2</v>
      </c>
      <c r="Y13" s="17">
        <v>7.4929982571548703E-2</v>
      </c>
      <c r="Z13" s="17">
        <v>0.129702298083713</v>
      </c>
      <c r="AA13" s="17">
        <v>5.6683791362444003E-2</v>
      </c>
      <c r="AB13" s="17">
        <v>0.12393283246994199</v>
      </c>
      <c r="AC13" s="17">
        <v>5.3161052152236397E-2</v>
      </c>
      <c r="AD13" s="17">
        <v>0</v>
      </c>
      <c r="AE13" s="17"/>
      <c r="AF13" s="17">
        <v>8.3375857994874403E-2</v>
      </c>
      <c r="AG13" s="17">
        <v>4.8224439156944202E-2</v>
      </c>
      <c r="AH13" s="17">
        <v>0.112339755764709</v>
      </c>
      <c r="AI13" s="17"/>
      <c r="AJ13" s="17">
        <v>8.1203360412041098E-2</v>
      </c>
      <c r="AK13" s="17">
        <v>4.3590771644435901E-2</v>
      </c>
      <c r="AL13" s="17">
        <v>4.52470181686963E-2</v>
      </c>
      <c r="AM13" s="17"/>
      <c r="AN13" s="17">
        <v>8.1274911984728596E-2</v>
      </c>
      <c r="AO13" s="17">
        <v>8.1055954004011305E-2</v>
      </c>
      <c r="AP13" s="17">
        <v>4.4974699131278002E-2</v>
      </c>
      <c r="AQ13" s="17">
        <v>4.4373769401582601E-2</v>
      </c>
      <c r="AR13" s="17">
        <v>0</v>
      </c>
      <c r="AS13" s="17"/>
      <c r="AT13" s="17">
        <v>7.0573692518870093E-2</v>
      </c>
      <c r="AU13" s="17">
        <v>5.2349068877145799E-2</v>
      </c>
      <c r="AV13" s="17"/>
      <c r="AW13" s="17">
        <v>5.73945899294179E-2</v>
      </c>
      <c r="AX13" s="17">
        <v>4.0456289232051398E-2</v>
      </c>
      <c r="AY13" s="17">
        <v>8.7201623722826596E-2</v>
      </c>
    </row>
    <row r="14" spans="2:51">
      <c r="B14" s="18" t="s">
        <v>119</v>
      </c>
      <c r="C14" s="17">
        <v>4.3219781493496597E-2</v>
      </c>
      <c r="D14" s="17">
        <v>2.9107722509580099E-2</v>
      </c>
      <c r="E14" s="17">
        <v>5.4802705865930203E-2</v>
      </c>
      <c r="F14" s="17"/>
      <c r="G14" s="17">
        <v>4.7227383370790903E-2</v>
      </c>
      <c r="H14" s="17">
        <v>2.6985564351437102E-2</v>
      </c>
      <c r="I14" s="17">
        <v>3.4619647779813398E-2</v>
      </c>
      <c r="J14" s="17">
        <v>5.81108341709589E-2</v>
      </c>
      <c r="K14" s="17">
        <v>4.3142196003564899E-2</v>
      </c>
      <c r="L14" s="17">
        <v>4.8165782685328902E-2</v>
      </c>
      <c r="M14" s="17"/>
      <c r="N14" s="17">
        <v>3.1965312991674398E-2</v>
      </c>
      <c r="O14" s="17">
        <v>4.4928982521258001E-2</v>
      </c>
      <c r="P14" s="17">
        <v>3.3638310611484597E-2</v>
      </c>
      <c r="Q14" s="17">
        <v>6.3110904852577407E-2</v>
      </c>
      <c r="R14" s="17"/>
      <c r="S14" s="17">
        <v>4.7487036238825803E-2</v>
      </c>
      <c r="T14" s="17">
        <v>3.5894497662854401E-2</v>
      </c>
      <c r="U14" s="17">
        <v>5.0894967062275802E-2</v>
      </c>
      <c r="V14" s="17">
        <v>8.14270780234779E-2</v>
      </c>
      <c r="W14" s="17">
        <v>5.02339808083445E-2</v>
      </c>
      <c r="X14" s="17">
        <v>4.0385885479741299E-2</v>
      </c>
      <c r="Y14" s="17">
        <v>1.38141367446312E-2</v>
      </c>
      <c r="Z14" s="17">
        <v>2.04404760858648E-2</v>
      </c>
      <c r="AA14" s="17">
        <v>2.6662170122584102E-2</v>
      </c>
      <c r="AB14" s="17">
        <v>4.2988867019413297E-2</v>
      </c>
      <c r="AC14" s="17">
        <v>8.18372455958154E-2</v>
      </c>
      <c r="AD14" s="17">
        <v>0</v>
      </c>
      <c r="AE14" s="17"/>
      <c r="AF14" s="17">
        <v>4.6945767734242097E-2</v>
      </c>
      <c r="AG14" s="17">
        <v>2.71628183220501E-2</v>
      </c>
      <c r="AH14" s="17">
        <v>7.5417511545765495E-2</v>
      </c>
      <c r="AI14" s="17"/>
      <c r="AJ14" s="17">
        <v>1.9476347218797499E-2</v>
      </c>
      <c r="AK14" s="17">
        <v>4.1297399669194303E-2</v>
      </c>
      <c r="AL14" s="17">
        <v>3.72951678063696E-2</v>
      </c>
      <c r="AM14" s="17"/>
      <c r="AN14" s="17">
        <v>6.3457307628439097E-2</v>
      </c>
      <c r="AO14" s="17">
        <v>4.37161018776063E-2</v>
      </c>
      <c r="AP14" s="17">
        <v>5.0912056032539899E-2</v>
      </c>
      <c r="AQ14" s="17">
        <v>0</v>
      </c>
      <c r="AR14" s="17">
        <v>7.6901248331215699E-2</v>
      </c>
      <c r="AS14" s="17"/>
      <c r="AT14" s="17">
        <v>4.0796421162492498E-2</v>
      </c>
      <c r="AU14" s="17">
        <v>6.98357568818887E-2</v>
      </c>
      <c r="AV14" s="17"/>
      <c r="AW14" s="17">
        <v>2.3630117745785599E-2</v>
      </c>
      <c r="AX14" s="17">
        <v>6.20436584041624E-2</v>
      </c>
      <c r="AY14" s="17">
        <v>5.9486768620451901E-2</v>
      </c>
    </row>
    <row r="15" spans="2:51">
      <c r="B15" s="18" t="s">
        <v>138</v>
      </c>
      <c r="C15" s="21">
        <v>0.52344936082391702</v>
      </c>
      <c r="D15" s="21">
        <v>0.55235375917926</v>
      </c>
      <c r="E15" s="21">
        <v>0.49743695156040102</v>
      </c>
      <c r="F15" s="21"/>
      <c r="G15" s="21">
        <v>0.61564096542059898</v>
      </c>
      <c r="H15" s="21">
        <v>0.57834473577878898</v>
      </c>
      <c r="I15" s="21">
        <v>0.54840357064795897</v>
      </c>
      <c r="J15" s="21">
        <v>0.42045911077932102</v>
      </c>
      <c r="K15" s="21">
        <v>0.48529573501742401</v>
      </c>
      <c r="L15" s="21">
        <v>0.52781846793300102</v>
      </c>
      <c r="M15" s="21"/>
      <c r="N15" s="21">
        <v>0.59543455793783695</v>
      </c>
      <c r="O15" s="21">
        <v>0.49796545717399798</v>
      </c>
      <c r="P15" s="21">
        <v>0.59555297966120002</v>
      </c>
      <c r="Q15" s="21">
        <v>0.40895529978531397</v>
      </c>
      <c r="R15" s="21"/>
      <c r="S15" s="21">
        <v>0.53634489447636202</v>
      </c>
      <c r="T15" s="21">
        <v>0.41323831810809603</v>
      </c>
      <c r="U15" s="21">
        <v>0.51918421091724498</v>
      </c>
      <c r="V15" s="21">
        <v>0.52522279088194401</v>
      </c>
      <c r="W15" s="21">
        <v>0.62747892889346601</v>
      </c>
      <c r="X15" s="21">
        <v>0.55635258856976899</v>
      </c>
      <c r="Y15" s="21">
        <v>0.55099097592278001</v>
      </c>
      <c r="Z15" s="21">
        <v>0.49487924395976302</v>
      </c>
      <c r="AA15" s="21">
        <v>0.57476032587757098</v>
      </c>
      <c r="AB15" s="21">
        <v>0.54449063490606597</v>
      </c>
      <c r="AC15" s="21">
        <v>0.44556158832029502</v>
      </c>
      <c r="AD15" s="21">
        <v>0.52609048256451496</v>
      </c>
      <c r="AE15" s="21"/>
      <c r="AF15" s="21">
        <v>0.46626119244108799</v>
      </c>
      <c r="AG15" s="21">
        <v>0.60721714045350195</v>
      </c>
      <c r="AH15" s="21">
        <v>0.35660062651086999</v>
      </c>
      <c r="AI15" s="21"/>
      <c r="AJ15" s="21">
        <v>0.52094950021249098</v>
      </c>
      <c r="AK15" s="21">
        <v>0.56863854510901102</v>
      </c>
      <c r="AL15" s="21">
        <v>0.63682853146210605</v>
      </c>
      <c r="AM15" s="21"/>
      <c r="AN15" s="21">
        <v>0.41824910034026802</v>
      </c>
      <c r="AO15" s="21">
        <v>0.51616071765114502</v>
      </c>
      <c r="AP15" s="21">
        <v>0.55053438849787695</v>
      </c>
      <c r="AQ15" s="21">
        <v>0.71958063827656105</v>
      </c>
      <c r="AR15" s="21">
        <v>0.61742904873846405</v>
      </c>
      <c r="AS15" s="21"/>
      <c r="AT15" s="21">
        <v>0.52311120087227203</v>
      </c>
      <c r="AU15" s="21">
        <v>0.53282110458048204</v>
      </c>
      <c r="AV15" s="21"/>
      <c r="AW15" s="21">
        <v>0.57924130661185103</v>
      </c>
      <c r="AX15" s="21">
        <v>0.62324505297446697</v>
      </c>
      <c r="AY15" s="21">
        <v>0.43835416863988103</v>
      </c>
    </row>
    <row r="16" spans="2:51">
      <c r="B16" s="18" t="s">
        <v>139</v>
      </c>
      <c r="C16" s="21">
        <v>0.188628260223967</v>
      </c>
      <c r="D16" s="21">
        <v>0.189710023735363</v>
      </c>
      <c r="E16" s="21">
        <v>0.18793999601576999</v>
      </c>
      <c r="F16" s="21"/>
      <c r="G16" s="21">
        <v>0.155028497916116</v>
      </c>
      <c r="H16" s="21">
        <v>0.17499327912742099</v>
      </c>
      <c r="I16" s="21">
        <v>0.164525395711697</v>
      </c>
      <c r="J16" s="21">
        <v>0.23593161293471801</v>
      </c>
      <c r="K16" s="21">
        <v>0.27130125534147498</v>
      </c>
      <c r="L16" s="21">
        <v>0.14020213771161599</v>
      </c>
      <c r="M16" s="21"/>
      <c r="N16" s="21">
        <v>0.141297739573506</v>
      </c>
      <c r="O16" s="21">
        <v>0.23289979467088101</v>
      </c>
      <c r="P16" s="21">
        <v>0.183320389110635</v>
      </c>
      <c r="Q16" s="21">
        <v>0.20164391031215601</v>
      </c>
      <c r="R16" s="21"/>
      <c r="S16" s="21">
        <v>0.137807950903963</v>
      </c>
      <c r="T16" s="21">
        <v>0.28046945625644198</v>
      </c>
      <c r="U16" s="21">
        <v>0.18773957386509499</v>
      </c>
      <c r="V16" s="21">
        <v>0.17229777336655699</v>
      </c>
      <c r="W16" s="21">
        <v>0.116185705978985</v>
      </c>
      <c r="X16" s="21">
        <v>0.13910804233855101</v>
      </c>
      <c r="Y16" s="21">
        <v>0.18880224525176301</v>
      </c>
      <c r="Z16" s="21">
        <v>0.22989293146562301</v>
      </c>
      <c r="AA16" s="21">
        <v>0.14278898833543099</v>
      </c>
      <c r="AB16" s="21">
        <v>0.24501505579319</v>
      </c>
      <c r="AC16" s="21">
        <v>0.23626855029006799</v>
      </c>
      <c r="AD16" s="21">
        <v>0.30478705952655999</v>
      </c>
      <c r="AE16" s="21"/>
      <c r="AF16" s="21">
        <v>0.19498914104890799</v>
      </c>
      <c r="AG16" s="21">
        <v>0.162205437402001</v>
      </c>
      <c r="AH16" s="21">
        <v>0.29857335942344698</v>
      </c>
      <c r="AI16" s="21"/>
      <c r="AJ16" s="21">
        <v>0.21454633407248599</v>
      </c>
      <c r="AK16" s="21">
        <v>0.13442574327613599</v>
      </c>
      <c r="AL16" s="21">
        <v>0.109370628687121</v>
      </c>
      <c r="AM16" s="21"/>
      <c r="AN16" s="21">
        <v>0.20882186711664899</v>
      </c>
      <c r="AO16" s="21">
        <v>0.19370997242230101</v>
      </c>
      <c r="AP16" s="21">
        <v>0.145766994253125</v>
      </c>
      <c r="AQ16" s="21">
        <v>0.10525440681054</v>
      </c>
      <c r="AR16" s="21">
        <v>0.15268581911578899</v>
      </c>
      <c r="AS16" s="21"/>
      <c r="AT16" s="21">
        <v>0.18442632864903599</v>
      </c>
      <c r="AU16" s="21">
        <v>0.22086310249049601</v>
      </c>
      <c r="AV16" s="21"/>
      <c r="AW16" s="21">
        <v>0.17962009426494099</v>
      </c>
      <c r="AX16" s="21">
        <v>0.116687420647025</v>
      </c>
      <c r="AY16" s="21">
        <v>0.21647559003823699</v>
      </c>
    </row>
    <row r="17" spans="2:51">
      <c r="B17" s="18" t="s">
        <v>140</v>
      </c>
      <c r="C17" s="22">
        <v>0.33482110059995102</v>
      </c>
      <c r="D17" s="22">
        <v>0.362643735443898</v>
      </c>
      <c r="E17" s="22">
        <v>0.30949695554463102</v>
      </c>
      <c r="F17" s="22"/>
      <c r="G17" s="22">
        <v>0.46061246750448298</v>
      </c>
      <c r="H17" s="22">
        <v>0.40335145665136801</v>
      </c>
      <c r="I17" s="22">
        <v>0.38387817493626197</v>
      </c>
      <c r="J17" s="22">
        <v>0.18452749784460301</v>
      </c>
      <c r="K17" s="22">
        <v>0.21399447967594901</v>
      </c>
      <c r="L17" s="22">
        <v>0.38761633022138398</v>
      </c>
      <c r="M17" s="22"/>
      <c r="N17" s="22">
        <v>0.45413681836433101</v>
      </c>
      <c r="O17" s="22">
        <v>0.26506566250311803</v>
      </c>
      <c r="P17" s="22">
        <v>0.41223259055056499</v>
      </c>
      <c r="Q17" s="22">
        <v>0.207311389473158</v>
      </c>
      <c r="R17" s="22"/>
      <c r="S17" s="22">
        <v>0.39853694357239999</v>
      </c>
      <c r="T17" s="22">
        <v>0.13276886185165501</v>
      </c>
      <c r="U17" s="22">
        <v>0.33144463705214999</v>
      </c>
      <c r="V17" s="22">
        <v>0.35292501751538702</v>
      </c>
      <c r="W17" s="22">
        <v>0.51129322291448098</v>
      </c>
      <c r="X17" s="22">
        <v>0.41724454623121798</v>
      </c>
      <c r="Y17" s="22">
        <v>0.36218873067101698</v>
      </c>
      <c r="Z17" s="22">
        <v>0.26498631249414001</v>
      </c>
      <c r="AA17" s="22">
        <v>0.43197133754214001</v>
      </c>
      <c r="AB17" s="22">
        <v>0.29947557911287598</v>
      </c>
      <c r="AC17" s="22">
        <v>0.209293038030227</v>
      </c>
      <c r="AD17" s="22">
        <v>0.221303423037956</v>
      </c>
      <c r="AE17" s="22"/>
      <c r="AF17" s="22">
        <v>0.27127205139218002</v>
      </c>
      <c r="AG17" s="22">
        <v>0.44501170305150101</v>
      </c>
      <c r="AH17" s="22">
        <v>5.8027267087423701E-2</v>
      </c>
      <c r="AI17" s="22"/>
      <c r="AJ17" s="22">
        <v>0.30640316614000501</v>
      </c>
      <c r="AK17" s="22">
        <v>0.43421280183287497</v>
      </c>
      <c r="AL17" s="22">
        <v>0.52745790277498605</v>
      </c>
      <c r="AM17" s="22"/>
      <c r="AN17" s="22">
        <v>0.209427233223618</v>
      </c>
      <c r="AO17" s="22">
        <v>0.32245074522884398</v>
      </c>
      <c r="AP17" s="22">
        <v>0.404767394244752</v>
      </c>
      <c r="AQ17" s="22">
        <v>0.61432623146602106</v>
      </c>
      <c r="AR17" s="22">
        <v>0.464743229622674</v>
      </c>
      <c r="AS17" s="22"/>
      <c r="AT17" s="22">
        <v>0.33868487222323601</v>
      </c>
      <c r="AU17" s="22">
        <v>0.31195800208998598</v>
      </c>
      <c r="AV17" s="22"/>
      <c r="AW17" s="22">
        <v>0.39962121234691</v>
      </c>
      <c r="AX17" s="22">
        <v>0.506557632327441</v>
      </c>
      <c r="AY17" s="22">
        <v>0.22187857860164401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1064</v>
      </c>
      <c r="D7" s="10">
        <v>454</v>
      </c>
      <c r="E7" s="10">
        <v>604</v>
      </c>
      <c r="F7" s="10"/>
      <c r="G7" s="10">
        <v>93</v>
      </c>
      <c r="H7" s="10">
        <v>135</v>
      </c>
      <c r="I7" s="10">
        <v>170</v>
      </c>
      <c r="J7" s="10">
        <v>180</v>
      </c>
      <c r="K7" s="10">
        <v>210</v>
      </c>
      <c r="L7" s="10">
        <v>276</v>
      </c>
      <c r="M7" s="10"/>
      <c r="N7" s="10">
        <v>313</v>
      </c>
      <c r="O7" s="10">
        <v>294</v>
      </c>
      <c r="P7" s="10">
        <v>200</v>
      </c>
      <c r="Q7" s="10">
        <v>250</v>
      </c>
      <c r="R7" s="10"/>
      <c r="S7" s="10">
        <v>124</v>
      </c>
      <c r="T7" s="10">
        <v>167</v>
      </c>
      <c r="U7" s="10">
        <v>106</v>
      </c>
      <c r="V7" s="10">
        <v>92</v>
      </c>
      <c r="W7" s="10">
        <v>78</v>
      </c>
      <c r="X7" s="10">
        <v>94</v>
      </c>
      <c r="Y7" s="10">
        <v>85</v>
      </c>
      <c r="Z7" s="10">
        <v>49</v>
      </c>
      <c r="AA7" s="10">
        <v>126</v>
      </c>
      <c r="AB7" s="10">
        <v>77</v>
      </c>
      <c r="AC7" s="10">
        <v>49</v>
      </c>
      <c r="AD7" s="10">
        <v>17</v>
      </c>
      <c r="AE7" s="10"/>
      <c r="AF7" s="10">
        <v>474</v>
      </c>
      <c r="AG7" s="10">
        <v>432</v>
      </c>
      <c r="AH7" s="10">
        <v>102</v>
      </c>
      <c r="AI7" s="10"/>
      <c r="AJ7" s="10">
        <v>288</v>
      </c>
      <c r="AK7" s="10">
        <v>327</v>
      </c>
      <c r="AL7" s="10">
        <v>79</v>
      </c>
      <c r="AM7" s="10"/>
      <c r="AN7" s="10">
        <v>231</v>
      </c>
      <c r="AO7" s="10">
        <v>185</v>
      </c>
      <c r="AP7" s="10">
        <v>257</v>
      </c>
      <c r="AQ7" s="10">
        <v>123</v>
      </c>
      <c r="AR7" s="10">
        <v>17</v>
      </c>
      <c r="AS7" s="10"/>
      <c r="AT7" s="10">
        <v>967</v>
      </c>
      <c r="AU7" s="10">
        <v>90</v>
      </c>
      <c r="AV7" s="10"/>
      <c r="AW7" s="10">
        <v>515</v>
      </c>
      <c r="AX7" s="10">
        <v>105</v>
      </c>
      <c r="AY7" s="10">
        <v>444</v>
      </c>
    </row>
    <row r="8" spans="2:51" ht="30" customHeight="1">
      <c r="B8" s="11" t="s">
        <v>112</v>
      </c>
      <c r="C8" s="11">
        <v>1057</v>
      </c>
      <c r="D8" s="11">
        <v>463</v>
      </c>
      <c r="E8" s="11">
        <v>587</v>
      </c>
      <c r="F8" s="11"/>
      <c r="G8" s="11">
        <v>108</v>
      </c>
      <c r="H8" s="11">
        <v>164</v>
      </c>
      <c r="I8" s="11">
        <v>189</v>
      </c>
      <c r="J8" s="11">
        <v>177</v>
      </c>
      <c r="K8" s="11">
        <v>170</v>
      </c>
      <c r="L8" s="11">
        <v>249</v>
      </c>
      <c r="M8" s="11"/>
      <c r="N8" s="11">
        <v>285</v>
      </c>
      <c r="O8" s="11">
        <v>267</v>
      </c>
      <c r="P8" s="11">
        <v>232</v>
      </c>
      <c r="Q8" s="11">
        <v>265</v>
      </c>
      <c r="R8" s="11"/>
      <c r="S8" s="11">
        <v>151</v>
      </c>
      <c r="T8" s="11">
        <v>161</v>
      </c>
      <c r="U8" s="11">
        <v>94</v>
      </c>
      <c r="V8" s="11">
        <v>98</v>
      </c>
      <c r="W8" s="11">
        <v>73</v>
      </c>
      <c r="X8" s="11">
        <v>100</v>
      </c>
      <c r="Y8" s="11">
        <v>78</v>
      </c>
      <c r="Z8" s="11">
        <v>42</v>
      </c>
      <c r="AA8" s="11">
        <v>118</v>
      </c>
      <c r="AB8" s="11">
        <v>78</v>
      </c>
      <c r="AC8" s="11">
        <v>46</v>
      </c>
      <c r="AD8" s="11">
        <v>17</v>
      </c>
      <c r="AE8" s="11"/>
      <c r="AF8" s="11">
        <v>458</v>
      </c>
      <c r="AG8" s="11">
        <v>424</v>
      </c>
      <c r="AH8" s="11">
        <v>111</v>
      </c>
      <c r="AI8" s="11"/>
      <c r="AJ8" s="11">
        <v>276</v>
      </c>
      <c r="AK8" s="11">
        <v>336</v>
      </c>
      <c r="AL8" s="11">
        <v>79</v>
      </c>
      <c r="AM8" s="11"/>
      <c r="AN8" s="11">
        <v>228</v>
      </c>
      <c r="AO8" s="11">
        <v>190</v>
      </c>
      <c r="AP8" s="11">
        <v>254</v>
      </c>
      <c r="AQ8" s="11">
        <v>124</v>
      </c>
      <c r="AR8" s="11">
        <v>15</v>
      </c>
      <c r="AS8" s="11"/>
      <c r="AT8" s="11">
        <v>950</v>
      </c>
      <c r="AU8" s="11">
        <v>99</v>
      </c>
      <c r="AV8" s="11"/>
      <c r="AW8" s="11">
        <v>488</v>
      </c>
      <c r="AX8" s="11">
        <v>115</v>
      </c>
      <c r="AY8" s="11">
        <v>454</v>
      </c>
    </row>
    <row r="9" spans="2:51">
      <c r="B9" s="18" t="s">
        <v>133</v>
      </c>
      <c r="C9" s="17">
        <v>7.0889558368325403E-2</v>
      </c>
      <c r="D9" s="17">
        <v>7.3250837483933406E-2</v>
      </c>
      <c r="E9" s="17">
        <v>6.7910822018664593E-2</v>
      </c>
      <c r="F9" s="17"/>
      <c r="G9" s="17">
        <v>9.7855218759350202E-2</v>
      </c>
      <c r="H9" s="17">
        <v>0.112811897829899</v>
      </c>
      <c r="I9" s="17">
        <v>0.104883509740374</v>
      </c>
      <c r="J9" s="17">
        <v>4.5662092248559501E-2</v>
      </c>
      <c r="K9" s="17">
        <v>4.8850256469799E-2</v>
      </c>
      <c r="L9" s="17">
        <v>3.8762653325539499E-2</v>
      </c>
      <c r="M9" s="17"/>
      <c r="N9" s="17">
        <v>7.6925174085718001E-2</v>
      </c>
      <c r="O9" s="17">
        <v>4.8125723965167497E-2</v>
      </c>
      <c r="P9" s="17">
        <v>9.5083046999884305E-2</v>
      </c>
      <c r="Q9" s="17">
        <v>6.8074991095252196E-2</v>
      </c>
      <c r="R9" s="17"/>
      <c r="S9" s="17">
        <v>9.6222668852159396E-2</v>
      </c>
      <c r="T9" s="17">
        <v>3.9187307636466301E-2</v>
      </c>
      <c r="U9" s="17">
        <v>8.6532684676826899E-2</v>
      </c>
      <c r="V9" s="17">
        <v>6.5279762657480506E-2</v>
      </c>
      <c r="W9" s="17">
        <v>6.2216628295899599E-2</v>
      </c>
      <c r="X9" s="17">
        <v>4.6009044079051799E-2</v>
      </c>
      <c r="Y9" s="17">
        <v>6.0872272087910698E-2</v>
      </c>
      <c r="Z9" s="17">
        <v>6.13707139637958E-2</v>
      </c>
      <c r="AA9" s="17">
        <v>7.6683497205887297E-2</v>
      </c>
      <c r="AB9" s="17">
        <v>0.11646111545054499</v>
      </c>
      <c r="AC9" s="17">
        <v>0.104972586953765</v>
      </c>
      <c r="AD9" s="17">
        <v>0</v>
      </c>
      <c r="AE9" s="17"/>
      <c r="AF9" s="17">
        <v>4.8819612197637599E-2</v>
      </c>
      <c r="AG9" s="17">
        <v>9.94857091461466E-2</v>
      </c>
      <c r="AH9" s="17">
        <v>2.8682260308748899E-2</v>
      </c>
      <c r="AI9" s="17"/>
      <c r="AJ9" s="17">
        <v>5.24093207015379E-2</v>
      </c>
      <c r="AK9" s="17">
        <v>8.4847456112399106E-2</v>
      </c>
      <c r="AL9" s="17">
        <v>0.10257401452711699</v>
      </c>
      <c r="AM9" s="17"/>
      <c r="AN9" s="17">
        <v>7.5737132486945899E-2</v>
      </c>
      <c r="AO9" s="17">
        <v>6.1654170783602601E-2</v>
      </c>
      <c r="AP9" s="17">
        <v>6.0549461419708503E-2</v>
      </c>
      <c r="AQ9" s="17">
        <v>0.12200261121419401</v>
      </c>
      <c r="AR9" s="17">
        <v>9.6693051718400702E-2</v>
      </c>
      <c r="AS9" s="17"/>
      <c r="AT9" s="17">
        <v>7.1855101521411294E-2</v>
      </c>
      <c r="AU9" s="17">
        <v>6.69851659497087E-2</v>
      </c>
      <c r="AV9" s="17"/>
      <c r="AW9" s="17">
        <v>6.3647849844402707E-2</v>
      </c>
      <c r="AX9" s="17">
        <v>0.112357376667403</v>
      </c>
      <c r="AY9" s="17">
        <v>6.8182394067052204E-2</v>
      </c>
    </row>
    <row r="10" spans="2:51">
      <c r="B10" s="18" t="s">
        <v>134</v>
      </c>
      <c r="C10" s="17">
        <v>0.30269807433801799</v>
      </c>
      <c r="D10" s="17">
        <v>0.30515228676623501</v>
      </c>
      <c r="E10" s="17">
        <v>0.29662550102075502</v>
      </c>
      <c r="F10" s="17"/>
      <c r="G10" s="17">
        <v>0.36082916805864301</v>
      </c>
      <c r="H10" s="17">
        <v>0.35735578172906202</v>
      </c>
      <c r="I10" s="17">
        <v>0.35151738245852998</v>
      </c>
      <c r="J10" s="17">
        <v>0.30498973109425598</v>
      </c>
      <c r="K10" s="17">
        <v>0.20595396037184999</v>
      </c>
      <c r="L10" s="17">
        <v>0.268864173148953</v>
      </c>
      <c r="M10" s="17"/>
      <c r="N10" s="17">
        <v>0.32894290798152798</v>
      </c>
      <c r="O10" s="17">
        <v>0.30442324419956801</v>
      </c>
      <c r="P10" s="17">
        <v>0.34722694925356001</v>
      </c>
      <c r="Q10" s="17">
        <v>0.23889315427372901</v>
      </c>
      <c r="R10" s="17"/>
      <c r="S10" s="17">
        <v>0.34053336704074399</v>
      </c>
      <c r="T10" s="17">
        <v>0.27410407477347898</v>
      </c>
      <c r="U10" s="17">
        <v>0.26540121217285201</v>
      </c>
      <c r="V10" s="17">
        <v>0.304456237705657</v>
      </c>
      <c r="W10" s="17">
        <v>0.27273543501291703</v>
      </c>
      <c r="X10" s="17">
        <v>0.31934353470681798</v>
      </c>
      <c r="Y10" s="17">
        <v>0.312074769669687</v>
      </c>
      <c r="Z10" s="17">
        <v>0.31729418533044401</v>
      </c>
      <c r="AA10" s="17">
        <v>0.338389012419409</v>
      </c>
      <c r="AB10" s="17">
        <v>0.32379811976269102</v>
      </c>
      <c r="AC10" s="17">
        <v>0.17046198951368499</v>
      </c>
      <c r="AD10" s="17">
        <v>0.399052255815188</v>
      </c>
      <c r="AE10" s="17"/>
      <c r="AF10" s="17">
        <v>0.25576690205076302</v>
      </c>
      <c r="AG10" s="17">
        <v>0.35152225636399898</v>
      </c>
      <c r="AH10" s="17">
        <v>0.29612111453419498</v>
      </c>
      <c r="AI10" s="17"/>
      <c r="AJ10" s="17">
        <v>0.27098459179013001</v>
      </c>
      <c r="AK10" s="17">
        <v>0.37742435889657999</v>
      </c>
      <c r="AL10" s="17">
        <v>0.39694771843037402</v>
      </c>
      <c r="AM10" s="17"/>
      <c r="AN10" s="17">
        <v>0.22452692021520701</v>
      </c>
      <c r="AO10" s="17">
        <v>0.32078843386670203</v>
      </c>
      <c r="AP10" s="17">
        <v>0.32615066529239201</v>
      </c>
      <c r="AQ10" s="17">
        <v>0.41216174715067899</v>
      </c>
      <c r="AR10" s="17">
        <v>0.29006120189995799</v>
      </c>
      <c r="AS10" s="17"/>
      <c r="AT10" s="17">
        <v>0.30241060659170699</v>
      </c>
      <c r="AU10" s="17">
        <v>0.313564847160413</v>
      </c>
      <c r="AV10" s="17"/>
      <c r="AW10" s="17">
        <v>0.31972749436300701</v>
      </c>
      <c r="AX10" s="17">
        <v>0.41706320727296198</v>
      </c>
      <c r="AY10" s="17">
        <v>0.25552150023648301</v>
      </c>
    </row>
    <row r="11" spans="2:51">
      <c r="B11" s="18" t="s">
        <v>135</v>
      </c>
      <c r="C11" s="17">
        <v>0.33302092023892599</v>
      </c>
      <c r="D11" s="17">
        <v>0.30435773182557901</v>
      </c>
      <c r="E11" s="17">
        <v>0.35915923447885001</v>
      </c>
      <c r="F11" s="17"/>
      <c r="G11" s="17">
        <v>0.30139969701175501</v>
      </c>
      <c r="H11" s="17">
        <v>0.29144256297089299</v>
      </c>
      <c r="I11" s="17">
        <v>0.32330069197531303</v>
      </c>
      <c r="J11" s="17">
        <v>0.30336880386813497</v>
      </c>
      <c r="K11" s="17">
        <v>0.38815439526339601</v>
      </c>
      <c r="L11" s="17">
        <v>0.36501590583836402</v>
      </c>
      <c r="M11" s="17"/>
      <c r="N11" s="17">
        <v>0.31579266357556302</v>
      </c>
      <c r="O11" s="17">
        <v>0.35815334997002601</v>
      </c>
      <c r="P11" s="17">
        <v>0.32063216552850099</v>
      </c>
      <c r="Q11" s="17">
        <v>0.33858798843309701</v>
      </c>
      <c r="R11" s="17"/>
      <c r="S11" s="17">
        <v>0.32455154096517802</v>
      </c>
      <c r="T11" s="17">
        <v>0.38618483230401102</v>
      </c>
      <c r="U11" s="17">
        <v>0.34326469360950801</v>
      </c>
      <c r="V11" s="17">
        <v>0.30350005284061399</v>
      </c>
      <c r="W11" s="17">
        <v>0.40262979825808498</v>
      </c>
      <c r="X11" s="17">
        <v>0.31592410493880402</v>
      </c>
      <c r="Y11" s="17">
        <v>0.31632183482303899</v>
      </c>
      <c r="Z11" s="17">
        <v>0.410277119698365</v>
      </c>
      <c r="AA11" s="17">
        <v>0.29758187635320998</v>
      </c>
      <c r="AB11" s="17">
        <v>0.225787516840321</v>
      </c>
      <c r="AC11" s="17">
        <v>0.375151123662186</v>
      </c>
      <c r="AD11" s="17">
        <v>0.33591124941870898</v>
      </c>
      <c r="AE11" s="17"/>
      <c r="AF11" s="17">
        <v>0.35446826140653798</v>
      </c>
      <c r="AG11" s="17">
        <v>0.31347558372935702</v>
      </c>
      <c r="AH11" s="17">
        <v>0.33858913190977802</v>
      </c>
      <c r="AI11" s="17"/>
      <c r="AJ11" s="17">
        <v>0.39486621805421002</v>
      </c>
      <c r="AK11" s="17">
        <v>0.32119119182829398</v>
      </c>
      <c r="AL11" s="17">
        <v>0.27262207743194999</v>
      </c>
      <c r="AM11" s="17"/>
      <c r="AN11" s="17">
        <v>0.36767905327236899</v>
      </c>
      <c r="AO11" s="17">
        <v>0.28862094517923498</v>
      </c>
      <c r="AP11" s="17">
        <v>0.322249312041753</v>
      </c>
      <c r="AQ11" s="17">
        <v>0.28915434453724698</v>
      </c>
      <c r="AR11" s="17">
        <v>0.314721456932884</v>
      </c>
      <c r="AS11" s="17"/>
      <c r="AT11" s="17">
        <v>0.32902583389748602</v>
      </c>
      <c r="AU11" s="17">
        <v>0.35051465125678599</v>
      </c>
      <c r="AV11" s="17"/>
      <c r="AW11" s="17">
        <v>0.31557907600031199</v>
      </c>
      <c r="AX11" s="17">
        <v>0.26857298315530898</v>
      </c>
      <c r="AY11" s="17">
        <v>0.36802588514783002</v>
      </c>
    </row>
    <row r="12" spans="2:51">
      <c r="B12" s="18" t="s">
        <v>136</v>
      </c>
      <c r="C12" s="17">
        <v>0.160501760064687</v>
      </c>
      <c r="D12" s="17">
        <v>0.183251139739212</v>
      </c>
      <c r="E12" s="17">
        <v>0.144281129288613</v>
      </c>
      <c r="F12" s="17"/>
      <c r="G12" s="17">
        <v>0.141603494622867</v>
      </c>
      <c r="H12" s="17">
        <v>0.13770470515439501</v>
      </c>
      <c r="I12" s="17">
        <v>0.106162777823248</v>
      </c>
      <c r="J12" s="17">
        <v>0.16688187923842401</v>
      </c>
      <c r="K12" s="17">
        <v>0.19580379697087799</v>
      </c>
      <c r="L12" s="17">
        <v>0.19631232331794499</v>
      </c>
      <c r="M12" s="17"/>
      <c r="N12" s="17">
        <v>0.16736016613235599</v>
      </c>
      <c r="O12" s="17">
        <v>0.15053505250778601</v>
      </c>
      <c r="P12" s="17">
        <v>0.137587907651121</v>
      </c>
      <c r="Q12" s="17">
        <v>0.171197951392764</v>
      </c>
      <c r="R12" s="17"/>
      <c r="S12" s="17">
        <v>0.116269952866486</v>
      </c>
      <c r="T12" s="17">
        <v>0.167132822489545</v>
      </c>
      <c r="U12" s="17">
        <v>0.17407777354313</v>
      </c>
      <c r="V12" s="17">
        <v>0.17674229002835801</v>
      </c>
      <c r="W12" s="17">
        <v>0.171336203913316</v>
      </c>
      <c r="X12" s="17">
        <v>0.196484076901112</v>
      </c>
      <c r="Y12" s="17">
        <v>0.16358002041303099</v>
      </c>
      <c r="Z12" s="17">
        <v>9.0586618171140901E-2</v>
      </c>
      <c r="AA12" s="17">
        <v>0.14689671736551299</v>
      </c>
      <c r="AB12" s="17">
        <v>0.164200730647489</v>
      </c>
      <c r="AC12" s="17">
        <v>0.20347359442905699</v>
      </c>
      <c r="AD12" s="17">
        <v>0.18330497450667299</v>
      </c>
      <c r="AE12" s="17"/>
      <c r="AF12" s="17">
        <v>0.17631567115225</v>
      </c>
      <c r="AG12" s="17">
        <v>0.13717838687584599</v>
      </c>
      <c r="AH12" s="17">
        <v>0.18038344697922501</v>
      </c>
      <c r="AI12" s="17"/>
      <c r="AJ12" s="17">
        <v>0.16298004213101</v>
      </c>
      <c r="AK12" s="17">
        <v>0.11153473595832</v>
      </c>
      <c r="AL12" s="17">
        <v>0.14348825412576099</v>
      </c>
      <c r="AM12" s="17"/>
      <c r="AN12" s="17">
        <v>0.16746825213984901</v>
      </c>
      <c r="AO12" s="17">
        <v>0.171678908592485</v>
      </c>
      <c r="AP12" s="17">
        <v>0.15416294397657099</v>
      </c>
      <c r="AQ12" s="17">
        <v>0.11644240598309299</v>
      </c>
      <c r="AR12" s="17">
        <v>0.221623041117542</v>
      </c>
      <c r="AS12" s="17"/>
      <c r="AT12" s="17">
        <v>0.161676982608397</v>
      </c>
      <c r="AU12" s="17">
        <v>0.14655882470826201</v>
      </c>
      <c r="AV12" s="17"/>
      <c r="AW12" s="17">
        <v>0.17556464400379801</v>
      </c>
      <c r="AX12" s="17">
        <v>0.12543462785552201</v>
      </c>
      <c r="AY12" s="17">
        <v>0.153197681825676</v>
      </c>
    </row>
    <row r="13" spans="2:51">
      <c r="B13" s="18" t="s">
        <v>137</v>
      </c>
      <c r="C13" s="17">
        <v>6.2610719832460998E-2</v>
      </c>
      <c r="D13" s="17">
        <v>7.8531478941218202E-2</v>
      </c>
      <c r="E13" s="17">
        <v>5.0729478411742301E-2</v>
      </c>
      <c r="F13" s="17"/>
      <c r="G13" s="17">
        <v>3.1963682604918803E-2</v>
      </c>
      <c r="H13" s="17">
        <v>5.5655959418791097E-2</v>
      </c>
      <c r="I13" s="17">
        <v>3.8450313364972802E-2</v>
      </c>
      <c r="J13" s="17">
        <v>8.7995015449096006E-2</v>
      </c>
      <c r="K13" s="17">
        <v>0.105155890514002</v>
      </c>
      <c r="L13" s="17">
        <v>5.1626389300178301E-2</v>
      </c>
      <c r="M13" s="17"/>
      <c r="N13" s="17">
        <v>4.7481721602925103E-2</v>
      </c>
      <c r="O13" s="17">
        <v>7.7253707279699005E-2</v>
      </c>
      <c r="P13" s="17">
        <v>6.0553063463750403E-2</v>
      </c>
      <c r="Q13" s="17">
        <v>6.7608153754045705E-2</v>
      </c>
      <c r="R13" s="17"/>
      <c r="S13" s="17">
        <v>4.9058835368401402E-2</v>
      </c>
      <c r="T13" s="17">
        <v>7.6571352422550504E-2</v>
      </c>
      <c r="U13" s="17">
        <v>5.6510797818055403E-2</v>
      </c>
      <c r="V13" s="17">
        <v>4.9327235592407703E-2</v>
      </c>
      <c r="W13" s="17">
        <v>1.6179279629202601E-2</v>
      </c>
      <c r="X13" s="17">
        <v>6.1911831785832601E-2</v>
      </c>
      <c r="Y13" s="17">
        <v>9.5437217036410199E-2</v>
      </c>
      <c r="Z13" s="17">
        <v>0.10003088675039</v>
      </c>
      <c r="AA13" s="17">
        <v>6.1146468520983398E-2</v>
      </c>
      <c r="AB13" s="17">
        <v>9.1520468927717299E-2</v>
      </c>
      <c r="AC13" s="17">
        <v>3.2009206882848799E-2</v>
      </c>
      <c r="AD13" s="17">
        <v>8.1731520259430201E-2</v>
      </c>
      <c r="AE13" s="17"/>
      <c r="AF13" s="17">
        <v>8.6164813327340606E-2</v>
      </c>
      <c r="AG13" s="17">
        <v>4.26623717445795E-2</v>
      </c>
      <c r="AH13" s="17">
        <v>6.9436642177678795E-2</v>
      </c>
      <c r="AI13" s="17"/>
      <c r="AJ13" s="17">
        <v>6.9197788110512706E-2</v>
      </c>
      <c r="AK13" s="17">
        <v>4.5295044205211299E-2</v>
      </c>
      <c r="AL13" s="17">
        <v>2.8547169604880102E-2</v>
      </c>
      <c r="AM13" s="17"/>
      <c r="AN13" s="17">
        <v>7.6995523144796102E-2</v>
      </c>
      <c r="AO13" s="17">
        <v>7.9683181320394106E-2</v>
      </c>
      <c r="AP13" s="17">
        <v>7.1943929223315606E-2</v>
      </c>
      <c r="AQ13" s="17">
        <v>3.0974083594096102E-2</v>
      </c>
      <c r="AR13" s="17">
        <v>0</v>
      </c>
      <c r="AS13" s="17"/>
      <c r="AT13" s="17">
        <v>6.5559888227308294E-2</v>
      </c>
      <c r="AU13" s="17">
        <v>3.8980684679556801E-2</v>
      </c>
      <c r="AV13" s="17"/>
      <c r="AW13" s="17">
        <v>6.8014021309153003E-2</v>
      </c>
      <c r="AX13" s="17">
        <v>2.4259345315823199E-2</v>
      </c>
      <c r="AY13" s="17">
        <v>6.65033475479474E-2</v>
      </c>
    </row>
    <row r="14" spans="2:51">
      <c r="B14" s="18" t="s">
        <v>119</v>
      </c>
      <c r="C14" s="17">
        <v>7.0278967157582403E-2</v>
      </c>
      <c r="D14" s="17">
        <v>5.5456525243822503E-2</v>
      </c>
      <c r="E14" s="17">
        <v>8.1293834781375404E-2</v>
      </c>
      <c r="F14" s="17"/>
      <c r="G14" s="17">
        <v>6.6348738942465804E-2</v>
      </c>
      <c r="H14" s="17">
        <v>4.5029092896959701E-2</v>
      </c>
      <c r="I14" s="17">
        <v>7.5685324637562695E-2</v>
      </c>
      <c r="J14" s="17">
        <v>9.1102478101528897E-2</v>
      </c>
      <c r="K14" s="17">
        <v>5.6081700410075298E-2</v>
      </c>
      <c r="L14" s="17">
        <v>7.9418555069019806E-2</v>
      </c>
      <c r="M14" s="17"/>
      <c r="N14" s="17">
        <v>6.3497366621908996E-2</v>
      </c>
      <c r="O14" s="17">
        <v>6.1508922077753499E-2</v>
      </c>
      <c r="P14" s="17">
        <v>3.8916867103184101E-2</v>
      </c>
      <c r="Q14" s="17">
        <v>0.115637761051111</v>
      </c>
      <c r="R14" s="17"/>
      <c r="S14" s="17">
        <v>7.3363634907031905E-2</v>
      </c>
      <c r="T14" s="17">
        <v>5.6819610373948601E-2</v>
      </c>
      <c r="U14" s="17">
        <v>7.4212838179627497E-2</v>
      </c>
      <c r="V14" s="17">
        <v>0.100694421175482</v>
      </c>
      <c r="W14" s="17">
        <v>7.4902654890580206E-2</v>
      </c>
      <c r="X14" s="17">
        <v>6.0327407588381898E-2</v>
      </c>
      <c r="Y14" s="17">
        <v>5.1713885969922199E-2</v>
      </c>
      <c r="Z14" s="17">
        <v>2.04404760858648E-2</v>
      </c>
      <c r="AA14" s="17">
        <v>7.9302428134997105E-2</v>
      </c>
      <c r="AB14" s="17">
        <v>7.8232048371236595E-2</v>
      </c>
      <c r="AC14" s="17">
        <v>0.11393149855845899</v>
      </c>
      <c r="AD14" s="17">
        <v>0</v>
      </c>
      <c r="AE14" s="17"/>
      <c r="AF14" s="17">
        <v>7.8464739865470007E-2</v>
      </c>
      <c r="AG14" s="17">
        <v>5.5675692140071502E-2</v>
      </c>
      <c r="AH14" s="17">
        <v>8.6787404090374207E-2</v>
      </c>
      <c r="AI14" s="17"/>
      <c r="AJ14" s="17">
        <v>4.9562039212599801E-2</v>
      </c>
      <c r="AK14" s="17">
        <v>5.9707212999194903E-2</v>
      </c>
      <c r="AL14" s="17">
        <v>5.58207658799173E-2</v>
      </c>
      <c r="AM14" s="17"/>
      <c r="AN14" s="17">
        <v>8.7593118740832601E-2</v>
      </c>
      <c r="AO14" s="17">
        <v>7.7574360257581798E-2</v>
      </c>
      <c r="AP14" s="17">
        <v>6.4943688046261203E-2</v>
      </c>
      <c r="AQ14" s="17">
        <v>2.9264807520689901E-2</v>
      </c>
      <c r="AR14" s="17">
        <v>7.6901248331215699E-2</v>
      </c>
      <c r="AS14" s="17"/>
      <c r="AT14" s="17">
        <v>6.9471587153690006E-2</v>
      </c>
      <c r="AU14" s="17">
        <v>8.3395826245273599E-2</v>
      </c>
      <c r="AV14" s="17"/>
      <c r="AW14" s="17">
        <v>5.7466914479327703E-2</v>
      </c>
      <c r="AX14" s="17">
        <v>5.2312459732979703E-2</v>
      </c>
      <c r="AY14" s="17">
        <v>8.8569191175011594E-2</v>
      </c>
    </row>
    <row r="15" spans="2:51">
      <c r="B15" s="18" t="s">
        <v>138</v>
      </c>
      <c r="C15" s="21">
        <v>0.37358763270634399</v>
      </c>
      <c r="D15" s="21">
        <v>0.37840312425016898</v>
      </c>
      <c r="E15" s="21">
        <v>0.36453632303942002</v>
      </c>
      <c r="F15" s="21"/>
      <c r="G15" s="21">
        <v>0.45868438681799301</v>
      </c>
      <c r="H15" s="21">
        <v>0.47016767955896099</v>
      </c>
      <c r="I15" s="21">
        <v>0.45640089219890401</v>
      </c>
      <c r="J15" s="21">
        <v>0.35065182334281503</v>
      </c>
      <c r="K15" s="21">
        <v>0.254804216841649</v>
      </c>
      <c r="L15" s="21">
        <v>0.30762682647449202</v>
      </c>
      <c r="M15" s="21"/>
      <c r="N15" s="21">
        <v>0.40586808206724601</v>
      </c>
      <c r="O15" s="21">
        <v>0.35254896816473602</v>
      </c>
      <c r="P15" s="21">
        <v>0.44230999625344403</v>
      </c>
      <c r="Q15" s="21">
        <v>0.30696814536898098</v>
      </c>
      <c r="R15" s="21"/>
      <c r="S15" s="21">
        <v>0.43675603589290402</v>
      </c>
      <c r="T15" s="21">
        <v>0.31329138240994497</v>
      </c>
      <c r="U15" s="21">
        <v>0.35193389684967802</v>
      </c>
      <c r="V15" s="21">
        <v>0.36973600036313797</v>
      </c>
      <c r="W15" s="21">
        <v>0.33495206330881599</v>
      </c>
      <c r="X15" s="21">
        <v>0.36535257878587002</v>
      </c>
      <c r="Y15" s="21">
        <v>0.37294704175759802</v>
      </c>
      <c r="Z15" s="21">
        <v>0.37866489929424002</v>
      </c>
      <c r="AA15" s="21">
        <v>0.41507250962529701</v>
      </c>
      <c r="AB15" s="21">
        <v>0.44025923521323601</v>
      </c>
      <c r="AC15" s="21">
        <v>0.27543457646744901</v>
      </c>
      <c r="AD15" s="21">
        <v>0.399052255815188</v>
      </c>
      <c r="AE15" s="21"/>
      <c r="AF15" s="21">
        <v>0.304586514248401</v>
      </c>
      <c r="AG15" s="21">
        <v>0.45100796551014599</v>
      </c>
      <c r="AH15" s="21">
        <v>0.32480337484294403</v>
      </c>
      <c r="AI15" s="21"/>
      <c r="AJ15" s="21">
        <v>0.32339391249166799</v>
      </c>
      <c r="AK15" s="21">
        <v>0.46227181500897901</v>
      </c>
      <c r="AL15" s="21">
        <v>0.49952173295749103</v>
      </c>
      <c r="AM15" s="21"/>
      <c r="AN15" s="21">
        <v>0.30026405270215301</v>
      </c>
      <c r="AO15" s="21">
        <v>0.382442604650304</v>
      </c>
      <c r="AP15" s="21">
        <v>0.38670012671210002</v>
      </c>
      <c r="AQ15" s="21">
        <v>0.53416435836487297</v>
      </c>
      <c r="AR15" s="21">
        <v>0.38675425361835902</v>
      </c>
      <c r="AS15" s="21"/>
      <c r="AT15" s="21">
        <v>0.37426570811311899</v>
      </c>
      <c r="AU15" s="21">
        <v>0.38055001311012099</v>
      </c>
      <c r="AV15" s="21"/>
      <c r="AW15" s="21">
        <v>0.38337534420740998</v>
      </c>
      <c r="AX15" s="21">
        <v>0.52942058394036595</v>
      </c>
      <c r="AY15" s="21">
        <v>0.32370389430353502</v>
      </c>
    </row>
    <row r="16" spans="2:51">
      <c r="B16" s="18" t="s">
        <v>139</v>
      </c>
      <c r="C16" s="21">
        <v>0.223112479897148</v>
      </c>
      <c r="D16" s="21">
        <v>0.26178261868043001</v>
      </c>
      <c r="E16" s="21">
        <v>0.195010607700355</v>
      </c>
      <c r="F16" s="21"/>
      <c r="G16" s="21">
        <v>0.173567177227786</v>
      </c>
      <c r="H16" s="21">
        <v>0.19336066457318599</v>
      </c>
      <c r="I16" s="21">
        <v>0.14461309118822099</v>
      </c>
      <c r="J16" s="21">
        <v>0.25487689468752001</v>
      </c>
      <c r="K16" s="21">
        <v>0.30095968748488</v>
      </c>
      <c r="L16" s="21">
        <v>0.247938712618124</v>
      </c>
      <c r="M16" s="21"/>
      <c r="N16" s="21">
        <v>0.21484188773528201</v>
      </c>
      <c r="O16" s="21">
        <v>0.227788759787485</v>
      </c>
      <c r="P16" s="21">
        <v>0.198140971114871</v>
      </c>
      <c r="Q16" s="21">
        <v>0.23880610514681</v>
      </c>
      <c r="R16" s="21"/>
      <c r="S16" s="21">
        <v>0.165328788234887</v>
      </c>
      <c r="T16" s="21">
        <v>0.24370417491209501</v>
      </c>
      <c r="U16" s="21">
        <v>0.23058857136118599</v>
      </c>
      <c r="V16" s="21">
        <v>0.22606952562076599</v>
      </c>
      <c r="W16" s="21">
        <v>0.18751548354251901</v>
      </c>
      <c r="X16" s="21">
        <v>0.25839590868694501</v>
      </c>
      <c r="Y16" s="21">
        <v>0.259017237449441</v>
      </c>
      <c r="Z16" s="21">
        <v>0.19061750492153101</v>
      </c>
      <c r="AA16" s="21">
        <v>0.20804318588649601</v>
      </c>
      <c r="AB16" s="21">
        <v>0.255721199575206</v>
      </c>
      <c r="AC16" s="21">
        <v>0.23548280131190599</v>
      </c>
      <c r="AD16" s="21">
        <v>0.26503649476610303</v>
      </c>
      <c r="AE16" s="21"/>
      <c r="AF16" s="21">
        <v>0.26248048447959099</v>
      </c>
      <c r="AG16" s="21">
        <v>0.17984075862042601</v>
      </c>
      <c r="AH16" s="21">
        <v>0.24982008915690401</v>
      </c>
      <c r="AI16" s="21"/>
      <c r="AJ16" s="21">
        <v>0.232177830241523</v>
      </c>
      <c r="AK16" s="21">
        <v>0.156829780163531</v>
      </c>
      <c r="AL16" s="21">
        <v>0.17203542373064201</v>
      </c>
      <c r="AM16" s="21"/>
      <c r="AN16" s="21">
        <v>0.244463775284645</v>
      </c>
      <c r="AO16" s="21">
        <v>0.25136208991287901</v>
      </c>
      <c r="AP16" s="21">
        <v>0.22610687319988601</v>
      </c>
      <c r="AQ16" s="21">
        <v>0.147416489577189</v>
      </c>
      <c r="AR16" s="21">
        <v>0.221623041117542</v>
      </c>
      <c r="AS16" s="21"/>
      <c r="AT16" s="21">
        <v>0.22723687083570501</v>
      </c>
      <c r="AU16" s="21">
        <v>0.18553950938781899</v>
      </c>
      <c r="AV16" s="21"/>
      <c r="AW16" s="21">
        <v>0.243578665312951</v>
      </c>
      <c r="AX16" s="21">
        <v>0.149693973171345</v>
      </c>
      <c r="AY16" s="21">
        <v>0.21970102937362401</v>
      </c>
    </row>
    <row r="17" spans="2:51">
      <c r="B17" s="18" t="s">
        <v>140</v>
      </c>
      <c r="C17" s="22">
        <v>0.15047515280919599</v>
      </c>
      <c r="D17" s="22">
        <v>0.11662050556973901</v>
      </c>
      <c r="E17" s="22">
        <v>0.16952571533906399</v>
      </c>
      <c r="F17" s="22"/>
      <c r="G17" s="22">
        <v>0.28511720959020698</v>
      </c>
      <c r="H17" s="22">
        <v>0.27680701498577498</v>
      </c>
      <c r="I17" s="22">
        <v>0.31178780101068299</v>
      </c>
      <c r="J17" s="22">
        <v>9.5774928655295105E-2</v>
      </c>
      <c r="K17" s="22">
        <v>-4.6155470643231299E-2</v>
      </c>
      <c r="L17" s="22">
        <v>5.9688113856368297E-2</v>
      </c>
      <c r="M17" s="22"/>
      <c r="N17" s="22">
        <v>0.19102619433196399</v>
      </c>
      <c r="O17" s="22">
        <v>0.12476020837725001</v>
      </c>
      <c r="P17" s="22">
        <v>0.244169025138573</v>
      </c>
      <c r="Q17" s="22">
        <v>6.81620402221709E-2</v>
      </c>
      <c r="R17" s="22"/>
      <c r="S17" s="22">
        <v>0.27142724765801601</v>
      </c>
      <c r="T17" s="22">
        <v>6.9587207497850204E-2</v>
      </c>
      <c r="U17" s="22">
        <v>0.121345325488493</v>
      </c>
      <c r="V17" s="22">
        <v>0.14366647474237099</v>
      </c>
      <c r="W17" s="22">
        <v>0.14743657976629701</v>
      </c>
      <c r="X17" s="22">
        <v>0.106956670098925</v>
      </c>
      <c r="Y17" s="22">
        <v>0.113929804308157</v>
      </c>
      <c r="Z17" s="22">
        <v>0.18804739437270901</v>
      </c>
      <c r="AA17" s="22">
        <v>0.20702932373880101</v>
      </c>
      <c r="AB17" s="22">
        <v>0.18453803563803001</v>
      </c>
      <c r="AC17" s="22">
        <v>3.9951775155543601E-2</v>
      </c>
      <c r="AD17" s="22">
        <v>0.134015761049085</v>
      </c>
      <c r="AE17" s="22"/>
      <c r="AF17" s="22">
        <v>4.2106029768809797E-2</v>
      </c>
      <c r="AG17" s="22">
        <v>0.27116720688972001</v>
      </c>
      <c r="AH17" s="22">
        <v>7.4983285686039805E-2</v>
      </c>
      <c r="AI17" s="22"/>
      <c r="AJ17" s="22">
        <v>9.1216082250145103E-2</v>
      </c>
      <c r="AK17" s="22">
        <v>0.30544203484544802</v>
      </c>
      <c r="AL17" s="22">
        <v>0.32748630922684902</v>
      </c>
      <c r="AM17" s="22"/>
      <c r="AN17" s="22">
        <v>5.5800277417507899E-2</v>
      </c>
      <c r="AO17" s="22">
        <v>0.13108051473742499</v>
      </c>
      <c r="AP17" s="22">
        <v>0.16059325351221401</v>
      </c>
      <c r="AQ17" s="22">
        <v>0.38674786878768402</v>
      </c>
      <c r="AR17" s="22">
        <v>0.165131212500816</v>
      </c>
      <c r="AS17" s="22"/>
      <c r="AT17" s="22">
        <v>0.147028837277413</v>
      </c>
      <c r="AU17" s="22">
        <v>0.195010503722303</v>
      </c>
      <c r="AV17" s="22"/>
      <c r="AW17" s="22">
        <v>0.13979667889445899</v>
      </c>
      <c r="AX17" s="22">
        <v>0.37972661076901998</v>
      </c>
      <c r="AY17" s="22">
        <v>0.104002864929911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775</v>
      </c>
      <c r="E2" s="32"/>
      <c r="F2" s="32"/>
      <c r="G2" s="32"/>
    </row>
    <row r="6" spans="2:7" ht="50.1" customHeight="1">
      <c r="B6" s="20" t="s">
        <v>70</v>
      </c>
      <c r="C6" s="20" t="s">
        <v>776</v>
      </c>
      <c r="D6" s="20" t="s">
        <v>699</v>
      </c>
      <c r="E6" s="20" t="s">
        <v>700</v>
      </c>
      <c r="F6" s="20" t="s">
        <v>777</v>
      </c>
    </row>
    <row r="7" spans="2:7">
      <c r="B7" s="18" t="s">
        <v>133</v>
      </c>
      <c r="C7" s="17">
        <v>9.5466165921961499E-2</v>
      </c>
      <c r="D7" s="17">
        <v>0.14625413794714201</v>
      </c>
      <c r="E7" s="17">
        <v>0.12128408257277599</v>
      </c>
      <c r="F7" s="17">
        <v>5.3394363515574701E-2</v>
      </c>
    </row>
    <row r="8" spans="2:7">
      <c r="B8" s="18" t="s">
        <v>134</v>
      </c>
      <c r="C8" s="17">
        <v>0.28301513224427499</v>
      </c>
      <c r="D8" s="17">
        <v>0.34783243306046802</v>
      </c>
      <c r="E8" s="17">
        <v>0.38242102510646903</v>
      </c>
      <c r="F8" s="17">
        <v>0.148473112349537</v>
      </c>
    </row>
    <row r="9" spans="2:7">
      <c r="B9" s="18" t="s">
        <v>135</v>
      </c>
      <c r="C9" s="17">
        <v>0.32713221993749197</v>
      </c>
      <c r="D9" s="17">
        <v>0.27433994649703097</v>
      </c>
      <c r="E9" s="17">
        <v>0.250369210771752</v>
      </c>
      <c r="F9" s="17">
        <v>0.334626962501753</v>
      </c>
    </row>
    <row r="10" spans="2:7">
      <c r="B10" s="18" t="s">
        <v>136</v>
      </c>
      <c r="C10" s="17">
        <v>7.8431065333945199E-2</v>
      </c>
      <c r="D10" s="17">
        <v>7.9737299072184506E-2</v>
      </c>
      <c r="E10" s="17">
        <v>0.115520843673129</v>
      </c>
      <c r="F10" s="17">
        <v>0.18179048735226</v>
      </c>
    </row>
    <row r="11" spans="2:7">
      <c r="B11" s="18" t="s">
        <v>137</v>
      </c>
      <c r="C11" s="17">
        <v>4.1950257259458397E-2</v>
      </c>
      <c r="D11" s="17">
        <v>4.6431163061180399E-2</v>
      </c>
      <c r="E11" s="17">
        <v>5.2234531747550501E-2</v>
      </c>
      <c r="F11" s="17">
        <v>8.3037880062746497E-2</v>
      </c>
    </row>
    <row r="12" spans="2:7">
      <c r="B12" s="18" t="s">
        <v>119</v>
      </c>
      <c r="C12" s="17">
        <v>0.174005159302868</v>
      </c>
      <c r="D12" s="17">
        <v>0.10540502036199401</v>
      </c>
      <c r="E12" s="17">
        <v>7.8170306128323402E-2</v>
      </c>
      <c r="F12" s="17">
        <v>0.19867719421812799</v>
      </c>
    </row>
    <row r="13" spans="2:7">
      <c r="B13" s="23" t="s">
        <v>138</v>
      </c>
      <c r="C13" s="21">
        <v>0.37848129816623699</v>
      </c>
      <c r="D13" s="21">
        <v>0.49408657100761</v>
      </c>
      <c r="E13" s="21">
        <v>0.50370510767924503</v>
      </c>
      <c r="F13" s="21">
        <v>0.201867475865111</v>
      </c>
    </row>
    <row r="14" spans="2:7">
      <c r="B14" s="23" t="s">
        <v>139</v>
      </c>
      <c r="C14" s="21">
        <v>0.12038132259340401</v>
      </c>
      <c r="D14" s="21">
        <v>0.12616846213336499</v>
      </c>
      <c r="E14" s="21">
        <v>0.167755375420679</v>
      </c>
      <c r="F14" s="21">
        <v>0.26482836741500698</v>
      </c>
    </row>
    <row r="15" spans="2:7">
      <c r="B15" s="23" t="s">
        <v>140</v>
      </c>
      <c r="C15" s="22">
        <v>0.25809997557283298</v>
      </c>
      <c r="D15" s="22">
        <v>0.36791810887424498</v>
      </c>
      <c r="E15" s="22">
        <v>0.335949732258566</v>
      </c>
      <c r="F15" s="22">
        <v>-6.2960891549895606E-2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1040</v>
      </c>
      <c r="D7" s="10">
        <v>471</v>
      </c>
      <c r="E7" s="10">
        <v>564</v>
      </c>
      <c r="F7" s="10"/>
      <c r="G7" s="10">
        <v>95</v>
      </c>
      <c r="H7" s="10">
        <v>151</v>
      </c>
      <c r="I7" s="10">
        <v>145</v>
      </c>
      <c r="J7" s="10">
        <v>193</v>
      </c>
      <c r="K7" s="10">
        <v>199</v>
      </c>
      <c r="L7" s="10">
        <v>257</v>
      </c>
      <c r="M7" s="10"/>
      <c r="N7" s="10">
        <v>294</v>
      </c>
      <c r="O7" s="10">
        <v>272</v>
      </c>
      <c r="P7" s="10">
        <v>204</v>
      </c>
      <c r="Q7" s="10">
        <v>264</v>
      </c>
      <c r="R7" s="10"/>
      <c r="S7" s="10">
        <v>111</v>
      </c>
      <c r="T7" s="10">
        <v>152</v>
      </c>
      <c r="U7" s="10">
        <v>101</v>
      </c>
      <c r="V7" s="10">
        <v>95</v>
      </c>
      <c r="W7" s="10">
        <v>76</v>
      </c>
      <c r="X7" s="10">
        <v>84</v>
      </c>
      <c r="Y7" s="10">
        <v>84</v>
      </c>
      <c r="Z7" s="10">
        <v>48</v>
      </c>
      <c r="AA7" s="10">
        <v>130</v>
      </c>
      <c r="AB7" s="10">
        <v>85</v>
      </c>
      <c r="AC7" s="10">
        <v>42</v>
      </c>
      <c r="AD7" s="10">
        <v>32</v>
      </c>
      <c r="AE7" s="10"/>
      <c r="AF7" s="10">
        <v>419</v>
      </c>
      <c r="AG7" s="10">
        <v>435</v>
      </c>
      <c r="AH7" s="10">
        <v>119</v>
      </c>
      <c r="AI7" s="10"/>
      <c r="AJ7" s="10">
        <v>240</v>
      </c>
      <c r="AK7" s="10">
        <v>315</v>
      </c>
      <c r="AL7" s="10">
        <v>72</v>
      </c>
      <c r="AM7" s="10"/>
      <c r="AN7" s="10">
        <v>210</v>
      </c>
      <c r="AO7" s="10">
        <v>176</v>
      </c>
      <c r="AP7" s="10">
        <v>272</v>
      </c>
      <c r="AQ7" s="10">
        <v>106</v>
      </c>
      <c r="AR7" s="10">
        <v>20</v>
      </c>
      <c r="AS7" s="10"/>
      <c r="AT7" s="10">
        <v>941</v>
      </c>
      <c r="AU7" s="10">
        <v>92</v>
      </c>
      <c r="AV7" s="10"/>
      <c r="AW7" s="10">
        <v>510</v>
      </c>
      <c r="AX7" s="10">
        <v>101</v>
      </c>
      <c r="AY7" s="10">
        <v>429</v>
      </c>
    </row>
    <row r="8" spans="2:51" ht="30" customHeight="1">
      <c r="B8" s="11" t="s">
        <v>112</v>
      </c>
      <c r="C8" s="11">
        <v>1043</v>
      </c>
      <c r="D8" s="11">
        <v>484</v>
      </c>
      <c r="E8" s="11">
        <v>554</v>
      </c>
      <c r="F8" s="11"/>
      <c r="G8" s="11">
        <v>111</v>
      </c>
      <c r="H8" s="11">
        <v>185</v>
      </c>
      <c r="I8" s="11">
        <v>165</v>
      </c>
      <c r="J8" s="11">
        <v>190</v>
      </c>
      <c r="K8" s="11">
        <v>160</v>
      </c>
      <c r="L8" s="11">
        <v>232</v>
      </c>
      <c r="M8" s="11"/>
      <c r="N8" s="11">
        <v>264</v>
      </c>
      <c r="O8" s="11">
        <v>246</v>
      </c>
      <c r="P8" s="11">
        <v>238</v>
      </c>
      <c r="Q8" s="11">
        <v>289</v>
      </c>
      <c r="R8" s="11"/>
      <c r="S8" s="11">
        <v>131</v>
      </c>
      <c r="T8" s="11">
        <v>142</v>
      </c>
      <c r="U8" s="11">
        <v>90</v>
      </c>
      <c r="V8" s="11">
        <v>101</v>
      </c>
      <c r="W8" s="11">
        <v>75</v>
      </c>
      <c r="X8" s="11">
        <v>91</v>
      </c>
      <c r="Y8" s="11">
        <v>80</v>
      </c>
      <c r="Z8" s="11">
        <v>44</v>
      </c>
      <c r="AA8" s="11">
        <v>127</v>
      </c>
      <c r="AB8" s="11">
        <v>86</v>
      </c>
      <c r="AC8" s="11">
        <v>41</v>
      </c>
      <c r="AD8" s="11">
        <v>35</v>
      </c>
      <c r="AE8" s="11"/>
      <c r="AF8" s="11">
        <v>407</v>
      </c>
      <c r="AG8" s="11">
        <v>430</v>
      </c>
      <c r="AH8" s="11">
        <v>130</v>
      </c>
      <c r="AI8" s="11"/>
      <c r="AJ8" s="11">
        <v>229</v>
      </c>
      <c r="AK8" s="11">
        <v>327</v>
      </c>
      <c r="AL8" s="11">
        <v>71</v>
      </c>
      <c r="AM8" s="11"/>
      <c r="AN8" s="11">
        <v>209</v>
      </c>
      <c r="AO8" s="11">
        <v>182</v>
      </c>
      <c r="AP8" s="11">
        <v>273</v>
      </c>
      <c r="AQ8" s="11">
        <v>106</v>
      </c>
      <c r="AR8" s="11">
        <v>18</v>
      </c>
      <c r="AS8" s="11"/>
      <c r="AT8" s="11">
        <v>933</v>
      </c>
      <c r="AU8" s="11">
        <v>104</v>
      </c>
      <c r="AV8" s="11"/>
      <c r="AW8" s="11">
        <v>485</v>
      </c>
      <c r="AX8" s="11">
        <v>108</v>
      </c>
      <c r="AY8" s="11">
        <v>450</v>
      </c>
    </row>
    <row r="9" spans="2:51">
      <c r="B9" s="18" t="s">
        <v>133</v>
      </c>
      <c r="C9" s="17">
        <v>0.14625413794714201</v>
      </c>
      <c r="D9" s="17">
        <v>0.15448719781252701</v>
      </c>
      <c r="E9" s="17">
        <v>0.13809941636689299</v>
      </c>
      <c r="F9" s="17"/>
      <c r="G9" s="17">
        <v>0.15687595065870399</v>
      </c>
      <c r="H9" s="17">
        <v>0.147382315955808</v>
      </c>
      <c r="I9" s="17">
        <v>0.10843276935366999</v>
      </c>
      <c r="J9" s="17">
        <v>0.15640687151867499</v>
      </c>
      <c r="K9" s="17">
        <v>0.152107377213448</v>
      </c>
      <c r="L9" s="17">
        <v>0.154756615473155</v>
      </c>
      <c r="M9" s="17"/>
      <c r="N9" s="17">
        <v>0.17924871646301399</v>
      </c>
      <c r="O9" s="17">
        <v>0.148588865584598</v>
      </c>
      <c r="P9" s="17">
        <v>0.128922499357322</v>
      </c>
      <c r="Q9" s="17">
        <v>0.13144507036137701</v>
      </c>
      <c r="R9" s="17"/>
      <c r="S9" s="17">
        <v>0.16451664220168499</v>
      </c>
      <c r="T9" s="17">
        <v>0.11326408622855599</v>
      </c>
      <c r="U9" s="17">
        <v>0.14295100460297699</v>
      </c>
      <c r="V9" s="17">
        <v>0.14526778368234999</v>
      </c>
      <c r="W9" s="17">
        <v>0.19469109955442501</v>
      </c>
      <c r="X9" s="17">
        <v>0.13251558299628</v>
      </c>
      <c r="Y9" s="17">
        <v>0.12374479636146</v>
      </c>
      <c r="Z9" s="17">
        <v>0.18603733417239099</v>
      </c>
      <c r="AA9" s="17">
        <v>0.15234982913165601</v>
      </c>
      <c r="AB9" s="17">
        <v>0.176282395328516</v>
      </c>
      <c r="AC9" s="17">
        <v>0.146667518953325</v>
      </c>
      <c r="AD9" s="17">
        <v>5.9060186827150897E-2</v>
      </c>
      <c r="AE9" s="17"/>
      <c r="AF9" s="17">
        <v>0.103871499904307</v>
      </c>
      <c r="AG9" s="17">
        <v>0.18941823169309799</v>
      </c>
      <c r="AH9" s="17">
        <v>0.13578829159768999</v>
      </c>
      <c r="AI9" s="17"/>
      <c r="AJ9" s="17">
        <v>0.106344183686092</v>
      </c>
      <c r="AK9" s="17">
        <v>0.17897348650770301</v>
      </c>
      <c r="AL9" s="17">
        <v>0.14615004053491401</v>
      </c>
      <c r="AM9" s="17"/>
      <c r="AN9" s="17">
        <v>0.103066004647714</v>
      </c>
      <c r="AO9" s="17">
        <v>0.161667707608524</v>
      </c>
      <c r="AP9" s="17">
        <v>0.176680497909355</v>
      </c>
      <c r="AQ9" s="17">
        <v>0.16845927544519601</v>
      </c>
      <c r="AR9" s="17">
        <v>0.33059428871708102</v>
      </c>
      <c r="AS9" s="17"/>
      <c r="AT9" s="17">
        <v>0.14138563185256101</v>
      </c>
      <c r="AU9" s="17">
        <v>0.17679207812268599</v>
      </c>
      <c r="AV9" s="17"/>
      <c r="AW9" s="17">
        <v>0.20178365200380999</v>
      </c>
      <c r="AX9" s="17">
        <v>0.11841087317557</v>
      </c>
      <c r="AY9" s="17">
        <v>9.3137662328833401E-2</v>
      </c>
    </row>
    <row r="10" spans="2:51">
      <c r="B10" s="18" t="s">
        <v>134</v>
      </c>
      <c r="C10" s="17">
        <v>0.34783243306046802</v>
      </c>
      <c r="D10" s="17">
        <v>0.3545510791898</v>
      </c>
      <c r="E10" s="17">
        <v>0.33987481969375599</v>
      </c>
      <c r="F10" s="17"/>
      <c r="G10" s="17">
        <v>0.34274387899731801</v>
      </c>
      <c r="H10" s="17">
        <v>0.37473927604636198</v>
      </c>
      <c r="I10" s="17">
        <v>0.32652378988539399</v>
      </c>
      <c r="J10" s="17">
        <v>0.32316189831344599</v>
      </c>
      <c r="K10" s="17">
        <v>0.338927646604892</v>
      </c>
      <c r="L10" s="17">
        <v>0.37035011779035398</v>
      </c>
      <c r="M10" s="17"/>
      <c r="N10" s="17">
        <v>0.42961672830714598</v>
      </c>
      <c r="O10" s="17">
        <v>0.374054622811124</v>
      </c>
      <c r="P10" s="17">
        <v>0.32200238432927197</v>
      </c>
      <c r="Q10" s="17">
        <v>0.26187779239765002</v>
      </c>
      <c r="R10" s="17"/>
      <c r="S10" s="17">
        <v>0.36798723114545501</v>
      </c>
      <c r="T10" s="17">
        <v>0.43908844646415801</v>
      </c>
      <c r="U10" s="17">
        <v>0.39696957016011702</v>
      </c>
      <c r="V10" s="17">
        <v>0.32304090183249701</v>
      </c>
      <c r="W10" s="17">
        <v>0.22231475740179299</v>
      </c>
      <c r="X10" s="17">
        <v>0.31712816388874199</v>
      </c>
      <c r="Y10" s="17">
        <v>0.29111838555615599</v>
      </c>
      <c r="Z10" s="17">
        <v>0.40285130668209501</v>
      </c>
      <c r="AA10" s="17">
        <v>0.37123061578273697</v>
      </c>
      <c r="AB10" s="17">
        <v>0.32346789615590399</v>
      </c>
      <c r="AC10" s="17">
        <v>0.26025424505247202</v>
      </c>
      <c r="AD10" s="17">
        <v>0.333726192850336</v>
      </c>
      <c r="AE10" s="17"/>
      <c r="AF10" s="17">
        <v>0.31232539360825401</v>
      </c>
      <c r="AG10" s="17">
        <v>0.39542545886672797</v>
      </c>
      <c r="AH10" s="17">
        <v>0.32017263537669999</v>
      </c>
      <c r="AI10" s="17"/>
      <c r="AJ10" s="17">
        <v>0.37702131549815499</v>
      </c>
      <c r="AK10" s="17">
        <v>0.35580984359720402</v>
      </c>
      <c r="AL10" s="17">
        <v>0.44377021595733901</v>
      </c>
      <c r="AM10" s="17"/>
      <c r="AN10" s="17">
        <v>0.30010048237826498</v>
      </c>
      <c r="AO10" s="17">
        <v>0.27803083971317799</v>
      </c>
      <c r="AP10" s="17">
        <v>0.386020816843198</v>
      </c>
      <c r="AQ10" s="17">
        <v>0.42480596094577799</v>
      </c>
      <c r="AR10" s="17">
        <v>0.314736848435336</v>
      </c>
      <c r="AS10" s="17"/>
      <c r="AT10" s="17">
        <v>0.36894442141649703</v>
      </c>
      <c r="AU10" s="17">
        <v>0.162789070508773</v>
      </c>
      <c r="AV10" s="17"/>
      <c r="AW10" s="17">
        <v>0.42552142896217299</v>
      </c>
      <c r="AX10" s="17">
        <v>0.369251584140182</v>
      </c>
      <c r="AY10" s="17">
        <v>0.25903857312922302</v>
      </c>
    </row>
    <row r="11" spans="2:51">
      <c r="B11" s="18" t="s">
        <v>135</v>
      </c>
      <c r="C11" s="17">
        <v>0.27433994649703097</v>
      </c>
      <c r="D11" s="17">
        <v>0.28247140882022798</v>
      </c>
      <c r="E11" s="17">
        <v>0.26984968267217302</v>
      </c>
      <c r="F11" s="17"/>
      <c r="G11" s="17">
        <v>0.251071038595164</v>
      </c>
      <c r="H11" s="17">
        <v>0.28069685658425197</v>
      </c>
      <c r="I11" s="17">
        <v>0.27039642294121602</v>
      </c>
      <c r="J11" s="17">
        <v>0.27318736851922298</v>
      </c>
      <c r="K11" s="17">
        <v>0.28227725533494502</v>
      </c>
      <c r="L11" s="17">
        <v>0.27862459844923498</v>
      </c>
      <c r="M11" s="17"/>
      <c r="N11" s="17">
        <v>0.24206837490583</v>
      </c>
      <c r="O11" s="17">
        <v>0.29095652997594101</v>
      </c>
      <c r="P11" s="17">
        <v>0.248111736212592</v>
      </c>
      <c r="Q11" s="17">
        <v>0.316973646824738</v>
      </c>
      <c r="R11" s="17"/>
      <c r="S11" s="17">
        <v>0.31023542708354102</v>
      </c>
      <c r="T11" s="17">
        <v>0.24401849236190301</v>
      </c>
      <c r="U11" s="17">
        <v>0.240925086545759</v>
      </c>
      <c r="V11" s="17">
        <v>0.31954826666136799</v>
      </c>
      <c r="W11" s="17">
        <v>0.27900693452029501</v>
      </c>
      <c r="X11" s="17">
        <v>0.265590758621292</v>
      </c>
      <c r="Y11" s="17">
        <v>0.31778825793815102</v>
      </c>
      <c r="Z11" s="17">
        <v>0.26156683667472302</v>
      </c>
      <c r="AA11" s="17">
        <v>0.29322180946729998</v>
      </c>
      <c r="AB11" s="17">
        <v>0.25809056373061401</v>
      </c>
      <c r="AC11" s="17">
        <v>0.24946015610071101</v>
      </c>
      <c r="AD11" s="17">
        <v>0.14773929883810899</v>
      </c>
      <c r="AE11" s="17"/>
      <c r="AF11" s="17">
        <v>0.309740009065188</v>
      </c>
      <c r="AG11" s="17">
        <v>0.228241816293977</v>
      </c>
      <c r="AH11" s="17">
        <v>0.335740286894462</v>
      </c>
      <c r="AI11" s="17"/>
      <c r="AJ11" s="17">
        <v>0.27437690061197301</v>
      </c>
      <c r="AK11" s="17">
        <v>0.28009779892290498</v>
      </c>
      <c r="AL11" s="17">
        <v>0.247896379569365</v>
      </c>
      <c r="AM11" s="17"/>
      <c r="AN11" s="17">
        <v>0.31036980480484999</v>
      </c>
      <c r="AO11" s="17">
        <v>0.24341325258773699</v>
      </c>
      <c r="AP11" s="17">
        <v>0.27272213215929197</v>
      </c>
      <c r="AQ11" s="17">
        <v>0.207149198049288</v>
      </c>
      <c r="AR11" s="17">
        <v>0.214831172219238</v>
      </c>
      <c r="AS11" s="17"/>
      <c r="AT11" s="17">
        <v>0.259070825350801</v>
      </c>
      <c r="AU11" s="17">
        <v>0.41320160169526199</v>
      </c>
      <c r="AV11" s="17"/>
      <c r="AW11" s="17">
        <v>0.21366396837204901</v>
      </c>
      <c r="AX11" s="17">
        <v>0.31359005058681999</v>
      </c>
      <c r="AY11" s="17">
        <v>0.33026221220792501</v>
      </c>
    </row>
    <row r="12" spans="2:51">
      <c r="B12" s="18" t="s">
        <v>136</v>
      </c>
      <c r="C12" s="17">
        <v>7.9737299072184506E-2</v>
      </c>
      <c r="D12" s="17">
        <v>6.9773637375529704E-2</v>
      </c>
      <c r="E12" s="17">
        <v>8.9183675453991695E-2</v>
      </c>
      <c r="F12" s="17"/>
      <c r="G12" s="17">
        <v>0.10780270084327299</v>
      </c>
      <c r="H12" s="17">
        <v>6.3461930664597793E-2</v>
      </c>
      <c r="I12" s="17">
        <v>7.0639185862994502E-2</v>
      </c>
      <c r="J12" s="17">
        <v>0.102705757181701</v>
      </c>
      <c r="K12" s="17">
        <v>6.7847248743599806E-2</v>
      </c>
      <c r="L12" s="17">
        <v>7.5145348028165193E-2</v>
      </c>
      <c r="M12" s="17"/>
      <c r="N12" s="17">
        <v>5.8767956981397002E-2</v>
      </c>
      <c r="O12" s="17">
        <v>4.3697883940972099E-2</v>
      </c>
      <c r="P12" s="17">
        <v>9.86387561751048E-2</v>
      </c>
      <c r="Q12" s="17">
        <v>0.11230131296891301</v>
      </c>
      <c r="R12" s="17"/>
      <c r="S12" s="17">
        <v>2.6536101975855299E-2</v>
      </c>
      <c r="T12" s="17">
        <v>5.16451615800907E-2</v>
      </c>
      <c r="U12" s="17">
        <v>6.9961223322670393E-2</v>
      </c>
      <c r="V12" s="17">
        <v>0.106046957672497</v>
      </c>
      <c r="W12" s="17">
        <v>5.52695571893582E-2</v>
      </c>
      <c r="X12" s="17">
        <v>0.126341315885345</v>
      </c>
      <c r="Y12" s="17">
        <v>8.28014102437412E-2</v>
      </c>
      <c r="Z12" s="17">
        <v>0.13047064335235201</v>
      </c>
      <c r="AA12" s="17">
        <v>7.8155473402377801E-2</v>
      </c>
      <c r="AB12" s="17">
        <v>6.7029738403965394E-2</v>
      </c>
      <c r="AC12" s="17">
        <v>0.15323434890889001</v>
      </c>
      <c r="AD12" s="17">
        <v>0.153814019446846</v>
      </c>
      <c r="AE12" s="17"/>
      <c r="AF12" s="17">
        <v>9.6369551633827696E-2</v>
      </c>
      <c r="AG12" s="17">
        <v>5.7688717571547497E-2</v>
      </c>
      <c r="AH12" s="17">
        <v>7.8239099990243394E-2</v>
      </c>
      <c r="AI12" s="17"/>
      <c r="AJ12" s="17">
        <v>9.2661664068508606E-2</v>
      </c>
      <c r="AK12" s="17">
        <v>5.8219944140551497E-2</v>
      </c>
      <c r="AL12" s="17">
        <v>9.9910621473741201E-3</v>
      </c>
      <c r="AM12" s="17"/>
      <c r="AN12" s="17">
        <v>9.7119496494693702E-2</v>
      </c>
      <c r="AO12" s="17">
        <v>0.13533119305122299</v>
      </c>
      <c r="AP12" s="17">
        <v>4.5892651295703003E-2</v>
      </c>
      <c r="AQ12" s="17">
        <v>9.1252142100213596E-2</v>
      </c>
      <c r="AR12" s="17">
        <v>7.6226678756158905E-2</v>
      </c>
      <c r="AS12" s="17"/>
      <c r="AT12" s="17">
        <v>7.9821997824879296E-2</v>
      </c>
      <c r="AU12" s="17">
        <v>8.4330223600568299E-2</v>
      </c>
      <c r="AV12" s="17"/>
      <c r="AW12" s="17">
        <v>4.7516881921581801E-2</v>
      </c>
      <c r="AX12" s="17">
        <v>8.3262948484689805E-2</v>
      </c>
      <c r="AY12" s="17">
        <v>0.113586963620273</v>
      </c>
    </row>
    <row r="13" spans="2:51">
      <c r="B13" s="18" t="s">
        <v>137</v>
      </c>
      <c r="C13" s="17">
        <v>4.6431163061180399E-2</v>
      </c>
      <c r="D13" s="17">
        <v>5.4221228383029799E-2</v>
      </c>
      <c r="E13" s="17">
        <v>4.0077153885353198E-2</v>
      </c>
      <c r="F13" s="17"/>
      <c r="G13" s="17">
        <v>2.9732152466792901E-2</v>
      </c>
      <c r="H13" s="17">
        <v>3.1050137416970401E-2</v>
      </c>
      <c r="I13" s="17">
        <v>6.6859322886545294E-2</v>
      </c>
      <c r="J13" s="17">
        <v>4.2065508784172298E-2</v>
      </c>
      <c r="K13" s="17">
        <v>6.17788413367759E-2</v>
      </c>
      <c r="L13" s="17">
        <v>4.5095263189436303E-2</v>
      </c>
      <c r="M13" s="17"/>
      <c r="N13" s="17">
        <v>3.0703774799887999E-2</v>
      </c>
      <c r="O13" s="17">
        <v>5.8726277029103102E-2</v>
      </c>
      <c r="P13" s="17">
        <v>4.5807326810965499E-2</v>
      </c>
      <c r="Q13" s="17">
        <v>5.1792011960117297E-2</v>
      </c>
      <c r="R13" s="17"/>
      <c r="S13" s="17">
        <v>3.8780384845484898E-2</v>
      </c>
      <c r="T13" s="17">
        <v>3.2867037918926499E-2</v>
      </c>
      <c r="U13" s="17">
        <v>7.3057366375469E-3</v>
      </c>
      <c r="V13" s="17">
        <v>3.0036180745344001E-2</v>
      </c>
      <c r="W13" s="17">
        <v>0.10545001532635601</v>
      </c>
      <c r="X13" s="17">
        <v>5.5179191125418199E-2</v>
      </c>
      <c r="Y13" s="17">
        <v>5.2053129478751202E-2</v>
      </c>
      <c r="Z13" s="17">
        <v>1.90738791184396E-2</v>
      </c>
      <c r="AA13" s="17">
        <v>4.2053724716770102E-2</v>
      </c>
      <c r="AB13" s="17">
        <v>6.2811062352010893E-2</v>
      </c>
      <c r="AC13" s="17">
        <v>1.8142519392884599E-2</v>
      </c>
      <c r="AD13" s="17">
        <v>0.16092112746816301</v>
      </c>
      <c r="AE13" s="17"/>
      <c r="AF13" s="17">
        <v>6.5256391727889496E-2</v>
      </c>
      <c r="AG13" s="17">
        <v>3.5215845223190302E-2</v>
      </c>
      <c r="AH13" s="17">
        <v>4.2528949909965599E-2</v>
      </c>
      <c r="AI13" s="17"/>
      <c r="AJ13" s="17">
        <v>6.9484509162529406E-2</v>
      </c>
      <c r="AK13" s="17">
        <v>2.38531164463733E-2</v>
      </c>
      <c r="AL13" s="17">
        <v>5.9504036130015002E-2</v>
      </c>
      <c r="AM13" s="17"/>
      <c r="AN13" s="17">
        <v>5.7808692911136397E-2</v>
      </c>
      <c r="AO13" s="17">
        <v>5.3855255099471901E-2</v>
      </c>
      <c r="AP13" s="17">
        <v>3.4439352409497498E-2</v>
      </c>
      <c r="AQ13" s="17">
        <v>2.1272487398561399E-2</v>
      </c>
      <c r="AR13" s="17">
        <v>0</v>
      </c>
      <c r="AS13" s="17"/>
      <c r="AT13" s="17">
        <v>4.5017373066592897E-2</v>
      </c>
      <c r="AU13" s="17">
        <v>6.2289348423665701E-2</v>
      </c>
      <c r="AV13" s="17"/>
      <c r="AW13" s="17">
        <v>5.2999195728606598E-2</v>
      </c>
      <c r="AX13" s="17">
        <v>2.1303487919114399E-2</v>
      </c>
      <c r="AY13" s="17">
        <v>4.5385614301208001E-2</v>
      </c>
    </row>
    <row r="14" spans="2:51">
      <c r="B14" s="18" t="s">
        <v>119</v>
      </c>
      <c r="C14" s="17">
        <v>0.10540502036199401</v>
      </c>
      <c r="D14" s="17">
        <v>8.4495448418886093E-2</v>
      </c>
      <c r="E14" s="17">
        <v>0.12291525192783299</v>
      </c>
      <c r="F14" s="17"/>
      <c r="G14" s="17">
        <v>0.111774278438748</v>
      </c>
      <c r="H14" s="17">
        <v>0.10266948333200999</v>
      </c>
      <c r="I14" s="17">
        <v>0.15714850907018099</v>
      </c>
      <c r="J14" s="17">
        <v>0.102472595682783</v>
      </c>
      <c r="K14" s="17">
        <v>9.7061630766338405E-2</v>
      </c>
      <c r="L14" s="17">
        <v>7.6028057069654903E-2</v>
      </c>
      <c r="M14" s="17"/>
      <c r="N14" s="17">
        <v>5.9594448542724401E-2</v>
      </c>
      <c r="O14" s="17">
        <v>8.3975820658261702E-2</v>
      </c>
      <c r="P14" s="17">
        <v>0.15651729711474299</v>
      </c>
      <c r="Q14" s="17">
        <v>0.12561016548720499</v>
      </c>
      <c r="R14" s="17"/>
      <c r="S14" s="17">
        <v>9.1944212747979204E-2</v>
      </c>
      <c r="T14" s="17">
        <v>0.11911677544636599</v>
      </c>
      <c r="U14" s="17">
        <v>0.14188737873092999</v>
      </c>
      <c r="V14" s="17">
        <v>7.6059909405943593E-2</v>
      </c>
      <c r="W14" s="17">
        <v>0.14326763600777201</v>
      </c>
      <c r="X14" s="17">
        <v>0.103244987482923</v>
      </c>
      <c r="Y14" s="17">
        <v>0.13249402042173999</v>
      </c>
      <c r="Z14" s="17">
        <v>0</v>
      </c>
      <c r="AA14" s="17">
        <v>6.2988547499158706E-2</v>
      </c>
      <c r="AB14" s="17">
        <v>0.11231834402899001</v>
      </c>
      <c r="AC14" s="17">
        <v>0.17224121159171699</v>
      </c>
      <c r="AD14" s="17">
        <v>0.144739174569395</v>
      </c>
      <c r="AE14" s="17"/>
      <c r="AF14" s="17">
        <v>0.11243715406053401</v>
      </c>
      <c r="AG14" s="17">
        <v>9.4009930351458895E-2</v>
      </c>
      <c r="AH14" s="17">
        <v>8.7530736230938502E-2</v>
      </c>
      <c r="AI14" s="17"/>
      <c r="AJ14" s="17">
        <v>8.0111426972742705E-2</v>
      </c>
      <c r="AK14" s="17">
        <v>0.103045810385264</v>
      </c>
      <c r="AL14" s="17">
        <v>9.2688265660993502E-2</v>
      </c>
      <c r="AM14" s="17"/>
      <c r="AN14" s="17">
        <v>0.13153551876333999</v>
      </c>
      <c r="AO14" s="17">
        <v>0.12770175193986699</v>
      </c>
      <c r="AP14" s="17">
        <v>8.4244549382953796E-2</v>
      </c>
      <c r="AQ14" s="17">
        <v>8.7060936060962504E-2</v>
      </c>
      <c r="AR14" s="17">
        <v>6.3611011872186193E-2</v>
      </c>
      <c r="AS14" s="17"/>
      <c r="AT14" s="17">
        <v>0.10575975048866899</v>
      </c>
      <c r="AU14" s="17">
        <v>0.10059767764904499</v>
      </c>
      <c r="AV14" s="17"/>
      <c r="AW14" s="17">
        <v>5.85148730117801E-2</v>
      </c>
      <c r="AX14" s="17">
        <v>9.4181055693623505E-2</v>
      </c>
      <c r="AY14" s="17">
        <v>0.158588974412538</v>
      </c>
    </row>
    <row r="15" spans="2:51">
      <c r="B15" s="18" t="s">
        <v>138</v>
      </c>
      <c r="C15" s="21">
        <v>0.49408657100761</v>
      </c>
      <c r="D15" s="21">
        <v>0.50903827700232696</v>
      </c>
      <c r="E15" s="21">
        <v>0.47797423606064998</v>
      </c>
      <c r="F15" s="21"/>
      <c r="G15" s="21">
        <v>0.49961982965602197</v>
      </c>
      <c r="H15" s="21">
        <v>0.52212159200217001</v>
      </c>
      <c r="I15" s="21">
        <v>0.43495655923906301</v>
      </c>
      <c r="J15" s="21">
        <v>0.47956876983212099</v>
      </c>
      <c r="K15" s="21">
        <v>0.49103502381834102</v>
      </c>
      <c r="L15" s="21">
        <v>0.52510673326350898</v>
      </c>
      <c r="M15" s="21"/>
      <c r="N15" s="21">
        <v>0.60886544477016102</v>
      </c>
      <c r="O15" s="21">
        <v>0.52264348839572194</v>
      </c>
      <c r="P15" s="21">
        <v>0.450924883686595</v>
      </c>
      <c r="Q15" s="21">
        <v>0.393322862759027</v>
      </c>
      <c r="R15" s="21"/>
      <c r="S15" s="21">
        <v>0.53250387334714</v>
      </c>
      <c r="T15" s="21">
        <v>0.552352532692714</v>
      </c>
      <c r="U15" s="21">
        <v>0.53992057476309396</v>
      </c>
      <c r="V15" s="21">
        <v>0.468308685514847</v>
      </c>
      <c r="W15" s="21">
        <v>0.417005856956219</v>
      </c>
      <c r="X15" s="21">
        <v>0.44964374688502201</v>
      </c>
      <c r="Y15" s="21">
        <v>0.41486318191761601</v>
      </c>
      <c r="Z15" s="21">
        <v>0.588888640854485</v>
      </c>
      <c r="AA15" s="21">
        <v>0.52358044491439304</v>
      </c>
      <c r="AB15" s="21">
        <v>0.49975029148442102</v>
      </c>
      <c r="AC15" s="21">
        <v>0.40692176400579699</v>
      </c>
      <c r="AD15" s="21">
        <v>0.39278637967748697</v>
      </c>
      <c r="AE15" s="21"/>
      <c r="AF15" s="21">
        <v>0.41619689351256001</v>
      </c>
      <c r="AG15" s="21">
        <v>0.58484369055982599</v>
      </c>
      <c r="AH15" s="21">
        <v>0.455960926974391</v>
      </c>
      <c r="AI15" s="21"/>
      <c r="AJ15" s="21">
        <v>0.48336549918424598</v>
      </c>
      <c r="AK15" s="21">
        <v>0.53478333010490697</v>
      </c>
      <c r="AL15" s="21">
        <v>0.58992025649225299</v>
      </c>
      <c r="AM15" s="21"/>
      <c r="AN15" s="21">
        <v>0.40316648702598001</v>
      </c>
      <c r="AO15" s="21">
        <v>0.43969854732170199</v>
      </c>
      <c r="AP15" s="21">
        <v>0.56270131475255303</v>
      </c>
      <c r="AQ15" s="21">
        <v>0.59326523639097395</v>
      </c>
      <c r="AR15" s="21">
        <v>0.64533113715241697</v>
      </c>
      <c r="AS15" s="21"/>
      <c r="AT15" s="21">
        <v>0.510330053269058</v>
      </c>
      <c r="AU15" s="21">
        <v>0.339581148631458</v>
      </c>
      <c r="AV15" s="21"/>
      <c r="AW15" s="21">
        <v>0.62730508096598303</v>
      </c>
      <c r="AX15" s="21">
        <v>0.48766245731575197</v>
      </c>
      <c r="AY15" s="21">
        <v>0.35217623545805699</v>
      </c>
    </row>
    <row r="16" spans="2:51">
      <c r="B16" s="18" t="s">
        <v>139</v>
      </c>
      <c r="C16" s="21">
        <v>0.12616846213336499</v>
      </c>
      <c r="D16" s="21">
        <v>0.12399486575856</v>
      </c>
      <c r="E16" s="21">
        <v>0.12926082933934499</v>
      </c>
      <c r="F16" s="21"/>
      <c r="G16" s="21">
        <v>0.13753485331006601</v>
      </c>
      <c r="H16" s="21">
        <v>9.4512068081568201E-2</v>
      </c>
      <c r="I16" s="21">
        <v>0.13749850874954</v>
      </c>
      <c r="J16" s="21">
        <v>0.144771265965873</v>
      </c>
      <c r="K16" s="21">
        <v>0.12962609008037601</v>
      </c>
      <c r="L16" s="21">
        <v>0.120240611217602</v>
      </c>
      <c r="M16" s="21"/>
      <c r="N16" s="21">
        <v>8.9471731781284897E-2</v>
      </c>
      <c r="O16" s="21">
        <v>0.10242416097007501</v>
      </c>
      <c r="P16" s="21">
        <v>0.14444608298607001</v>
      </c>
      <c r="Q16" s="21">
        <v>0.16409332492903</v>
      </c>
      <c r="R16" s="21"/>
      <c r="S16" s="21">
        <v>6.5316486821340294E-2</v>
      </c>
      <c r="T16" s="21">
        <v>8.4512199499017199E-2</v>
      </c>
      <c r="U16" s="21">
        <v>7.7266959960217305E-2</v>
      </c>
      <c r="V16" s="21">
        <v>0.136083138417841</v>
      </c>
      <c r="W16" s="21">
        <v>0.160719572515714</v>
      </c>
      <c r="X16" s="21">
        <v>0.181520507010763</v>
      </c>
      <c r="Y16" s="21">
        <v>0.13485453972249201</v>
      </c>
      <c r="Z16" s="21">
        <v>0.149544522470792</v>
      </c>
      <c r="AA16" s="21">
        <v>0.120209198119148</v>
      </c>
      <c r="AB16" s="21">
        <v>0.12984080075597601</v>
      </c>
      <c r="AC16" s="21">
        <v>0.17137686830177401</v>
      </c>
      <c r="AD16" s="21">
        <v>0.31473514691500898</v>
      </c>
      <c r="AE16" s="21"/>
      <c r="AF16" s="21">
        <v>0.16162594336171701</v>
      </c>
      <c r="AG16" s="21">
        <v>9.2904562794737799E-2</v>
      </c>
      <c r="AH16" s="21">
        <v>0.12076804990020901</v>
      </c>
      <c r="AI16" s="21"/>
      <c r="AJ16" s="21">
        <v>0.162146173231038</v>
      </c>
      <c r="AK16" s="21">
        <v>8.2073060586924707E-2</v>
      </c>
      <c r="AL16" s="21">
        <v>6.9495098277389103E-2</v>
      </c>
      <c r="AM16" s="21"/>
      <c r="AN16" s="21">
        <v>0.15492818940583</v>
      </c>
      <c r="AO16" s="21">
        <v>0.18918644815069399</v>
      </c>
      <c r="AP16" s="21">
        <v>8.0332003705200494E-2</v>
      </c>
      <c r="AQ16" s="21">
        <v>0.11252462949877499</v>
      </c>
      <c r="AR16" s="21">
        <v>7.6226678756158905E-2</v>
      </c>
      <c r="AS16" s="21"/>
      <c r="AT16" s="21">
        <v>0.124839370891472</v>
      </c>
      <c r="AU16" s="21">
        <v>0.14661957202423401</v>
      </c>
      <c r="AV16" s="21"/>
      <c r="AW16" s="21">
        <v>0.100516077650188</v>
      </c>
      <c r="AX16" s="21">
        <v>0.104566436403804</v>
      </c>
      <c r="AY16" s="21">
        <v>0.15897257792148101</v>
      </c>
    </row>
    <row r="17" spans="2:51">
      <c r="B17" s="18" t="s">
        <v>140</v>
      </c>
      <c r="C17" s="22">
        <v>0.36791810887424498</v>
      </c>
      <c r="D17" s="22">
        <v>0.38504341124376701</v>
      </c>
      <c r="E17" s="22">
        <v>0.34871340672130502</v>
      </c>
      <c r="F17" s="22"/>
      <c r="G17" s="22">
        <v>0.36208497634595599</v>
      </c>
      <c r="H17" s="22">
        <v>0.42760952392060197</v>
      </c>
      <c r="I17" s="22">
        <v>0.29745805048952401</v>
      </c>
      <c r="J17" s="22">
        <v>0.33479750386624801</v>
      </c>
      <c r="K17" s="22">
        <v>0.36140893373796501</v>
      </c>
      <c r="L17" s="22">
        <v>0.404866122045907</v>
      </c>
      <c r="M17" s="22"/>
      <c r="N17" s="22">
        <v>0.51939371298887604</v>
      </c>
      <c r="O17" s="22">
        <v>0.42021932742564699</v>
      </c>
      <c r="P17" s="22">
        <v>0.30647880070052402</v>
      </c>
      <c r="Q17" s="22">
        <v>0.229229537829997</v>
      </c>
      <c r="R17" s="22"/>
      <c r="S17" s="22">
        <v>0.467187386525799</v>
      </c>
      <c r="T17" s="22">
        <v>0.467840333193697</v>
      </c>
      <c r="U17" s="22">
        <v>0.46265361480287698</v>
      </c>
      <c r="V17" s="22">
        <v>0.33222554709700602</v>
      </c>
      <c r="W17" s="22">
        <v>0.256286284440504</v>
      </c>
      <c r="X17" s="22">
        <v>0.26812323987425901</v>
      </c>
      <c r="Y17" s="22">
        <v>0.280008642195124</v>
      </c>
      <c r="Z17" s="22">
        <v>0.43934411838369403</v>
      </c>
      <c r="AA17" s="22">
        <v>0.403371246795245</v>
      </c>
      <c r="AB17" s="22">
        <v>0.36990949072844398</v>
      </c>
      <c r="AC17" s="22">
        <v>0.23554489570402301</v>
      </c>
      <c r="AD17" s="22">
        <v>7.8051232762477898E-2</v>
      </c>
      <c r="AE17" s="22"/>
      <c r="AF17" s="22">
        <v>0.25457095015084302</v>
      </c>
      <c r="AG17" s="22">
        <v>0.49193912776508802</v>
      </c>
      <c r="AH17" s="22">
        <v>0.33519287707418199</v>
      </c>
      <c r="AI17" s="22"/>
      <c r="AJ17" s="22">
        <v>0.32121932595320801</v>
      </c>
      <c r="AK17" s="22">
        <v>0.45271026951798199</v>
      </c>
      <c r="AL17" s="22">
        <v>0.52042515821486401</v>
      </c>
      <c r="AM17" s="22"/>
      <c r="AN17" s="22">
        <v>0.24823829762015001</v>
      </c>
      <c r="AO17" s="22">
        <v>0.25051209917100697</v>
      </c>
      <c r="AP17" s="22">
        <v>0.48236931104735298</v>
      </c>
      <c r="AQ17" s="22">
        <v>0.480740606892199</v>
      </c>
      <c r="AR17" s="22">
        <v>0.56910445839625801</v>
      </c>
      <c r="AS17" s="22"/>
      <c r="AT17" s="22">
        <v>0.38549068237758499</v>
      </c>
      <c r="AU17" s="22">
        <v>0.19296157660722399</v>
      </c>
      <c r="AV17" s="22"/>
      <c r="AW17" s="22">
        <v>0.52678900331579404</v>
      </c>
      <c r="AX17" s="22">
        <v>0.383096020911948</v>
      </c>
      <c r="AY17" s="22">
        <v>0.19320365753657601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Y3479"/>
  <sheetViews>
    <sheetView showGridLines="0" workbookViewId="0">
      <pane xSplit="2" ySplit="8" topLeftCell="C1218" activePane="bottomRight" state="frozen"/>
      <selection pane="bottomRight" activeCell="B1242" sqref="B1242"/>
      <selection pane="bottomLeft"/>
      <selection pane="topRight"/>
    </sheetView>
  </sheetViews>
  <sheetFormatPr defaultColWidth="10.85546875" defaultRowHeight="15"/>
  <cols>
    <col min="2" max="2" width="20.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27" t="s">
        <v>60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3"/>
      <c r="C5" s="13"/>
      <c r="D5" s="29" t="s">
        <v>61</v>
      </c>
      <c r="E5" s="29"/>
      <c r="F5" s="13"/>
      <c r="G5" s="29" t="s">
        <v>62</v>
      </c>
      <c r="H5" s="29"/>
      <c r="I5" s="29"/>
      <c r="J5" s="29"/>
      <c r="K5" s="29"/>
      <c r="L5" s="29"/>
      <c r="M5" s="13"/>
      <c r="N5" s="29" t="s">
        <v>63</v>
      </c>
      <c r="O5" s="29"/>
      <c r="P5" s="29"/>
      <c r="Q5" s="29"/>
      <c r="R5" s="13"/>
      <c r="S5" s="29" t="s">
        <v>64</v>
      </c>
      <c r="T5" s="29"/>
      <c r="U5" s="29"/>
      <c r="V5" s="29"/>
      <c r="W5" s="29"/>
      <c r="X5" s="29"/>
      <c r="Y5" s="29"/>
      <c r="Z5" s="29"/>
      <c r="AA5" s="29"/>
      <c r="AB5" s="29"/>
      <c r="AC5" s="29"/>
      <c r="AD5" s="29"/>
      <c r="AE5" s="13"/>
      <c r="AF5" s="29" t="s">
        <v>65</v>
      </c>
      <c r="AG5" s="29"/>
      <c r="AH5" s="29"/>
      <c r="AI5" s="13"/>
      <c r="AJ5" s="29" t="s">
        <v>66</v>
      </c>
      <c r="AK5" s="29"/>
      <c r="AL5" s="29"/>
      <c r="AM5" s="13"/>
      <c r="AN5" s="29" t="s">
        <v>67</v>
      </c>
      <c r="AO5" s="29"/>
      <c r="AP5" s="29"/>
      <c r="AQ5" s="29"/>
      <c r="AR5" s="29"/>
      <c r="AS5" s="13"/>
      <c r="AT5" s="29" t="s">
        <v>68</v>
      </c>
      <c r="AU5" s="29"/>
      <c r="AV5" s="13"/>
      <c r="AW5" s="29" t="s">
        <v>69</v>
      </c>
      <c r="AX5" s="29"/>
      <c r="AY5" s="29"/>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20.100000000000001"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20.100000000000001"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11" spans="2:51">
      <c r="B11" s="6" t="s">
        <v>113</v>
      </c>
    </row>
    <row r="12" spans="2:51">
      <c r="B12" s="24" t="s">
        <v>15</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row>
    <row r="13" spans="2:51">
      <c r="B13" t="s">
        <v>114</v>
      </c>
      <c r="C13" s="17">
        <v>0.134330340178243</v>
      </c>
      <c r="D13" s="17">
        <v>0.17216798759986099</v>
      </c>
      <c r="E13" s="17">
        <v>9.9528172522676095E-2</v>
      </c>
      <c r="F13" s="17"/>
      <c r="G13" s="17">
        <v>0.15393539560229999</v>
      </c>
      <c r="H13" s="17">
        <v>0.105171599978928</v>
      </c>
      <c r="I13" s="17">
        <v>0.110739168588519</v>
      </c>
      <c r="J13" s="17">
        <v>0.121444749401663</v>
      </c>
      <c r="K13" s="17">
        <v>0.14223290188312801</v>
      </c>
      <c r="L13" s="17">
        <v>0.16699662457599801</v>
      </c>
      <c r="M13" s="17"/>
      <c r="N13" s="17">
        <v>0.166955988528249</v>
      </c>
      <c r="O13" s="17">
        <v>0.125279211605584</v>
      </c>
      <c r="P13" s="17">
        <v>0.122340724638777</v>
      </c>
      <c r="Q13" s="17">
        <v>0.118354592360656</v>
      </c>
      <c r="R13" s="17"/>
      <c r="S13" s="17">
        <v>0.16188786433687399</v>
      </c>
      <c r="T13" s="17">
        <v>0.12896352714185899</v>
      </c>
      <c r="U13" s="17">
        <v>0.115574993789984</v>
      </c>
      <c r="V13" s="17">
        <v>0.11419791786085599</v>
      </c>
      <c r="W13" s="17">
        <v>0.129280720084331</v>
      </c>
      <c r="X13" s="17">
        <v>0.127645898786478</v>
      </c>
      <c r="Y13" s="17">
        <v>0.14540410821039201</v>
      </c>
      <c r="Z13" s="17">
        <v>0.14566743572438901</v>
      </c>
      <c r="AA13" s="17">
        <v>0.12237043075095801</v>
      </c>
      <c r="AB13" s="17">
        <v>0.13187074189560199</v>
      </c>
      <c r="AC13" s="17">
        <v>0.13885854818560001</v>
      </c>
      <c r="AD13" s="17">
        <v>0.188781685586762</v>
      </c>
      <c r="AE13" s="17"/>
      <c r="AF13" s="17">
        <v>0.14180220894839199</v>
      </c>
      <c r="AG13" s="17">
        <v>0.13388657406252599</v>
      </c>
      <c r="AH13" s="17">
        <v>0.105492432484407</v>
      </c>
      <c r="AI13" s="17"/>
      <c r="AJ13" s="17">
        <v>0.20287170822547801</v>
      </c>
      <c r="AK13" s="17">
        <v>0.117725475063021</v>
      </c>
      <c r="AL13" s="17">
        <v>0.136788818948823</v>
      </c>
      <c r="AM13" s="17"/>
      <c r="AN13" s="17">
        <v>0.12956129855647999</v>
      </c>
      <c r="AO13" s="17">
        <v>0.13612937074113099</v>
      </c>
      <c r="AP13" s="17">
        <v>0.13625570741071699</v>
      </c>
      <c r="AQ13" s="17">
        <v>0.14810828485184599</v>
      </c>
      <c r="AR13" s="17">
        <v>0.23296834136396999</v>
      </c>
      <c r="AS13" s="17"/>
      <c r="AT13" s="17">
        <v>0.133228928963465</v>
      </c>
      <c r="AU13" s="17">
        <v>0.14738930270834399</v>
      </c>
      <c r="AV13" s="17"/>
      <c r="AW13" s="17">
        <v>0.156375015786647</v>
      </c>
      <c r="AX13" s="17">
        <v>0.110994398735438</v>
      </c>
      <c r="AY13" s="17">
        <v>0.116837191300261</v>
      </c>
    </row>
    <row r="14" spans="2:51">
      <c r="B14" t="s">
        <v>115</v>
      </c>
      <c r="C14" s="17">
        <v>0.37852646854581701</v>
      </c>
      <c r="D14" s="17">
        <v>0.39140495734327302</v>
      </c>
      <c r="E14" s="17">
        <v>0.36765399943008398</v>
      </c>
      <c r="F14" s="17"/>
      <c r="G14" s="17">
        <v>0.35763574468565801</v>
      </c>
      <c r="H14" s="17">
        <v>0.29958841389827801</v>
      </c>
      <c r="I14" s="17">
        <v>0.33405348244262201</v>
      </c>
      <c r="J14" s="17">
        <v>0.36331812671431901</v>
      </c>
      <c r="K14" s="17">
        <v>0.40469081017525999</v>
      </c>
      <c r="L14" s="17">
        <v>0.46954368632687399</v>
      </c>
      <c r="M14" s="17"/>
      <c r="N14" s="17">
        <v>0.42276930419974301</v>
      </c>
      <c r="O14" s="17">
        <v>0.38617376925228702</v>
      </c>
      <c r="P14" s="17">
        <v>0.362600487864842</v>
      </c>
      <c r="Q14" s="17">
        <v>0.33681612452816501</v>
      </c>
      <c r="R14" s="17"/>
      <c r="S14" s="17">
        <v>0.37756214134618798</v>
      </c>
      <c r="T14" s="17">
        <v>0.40536452094964698</v>
      </c>
      <c r="U14" s="17">
        <v>0.361891575529937</v>
      </c>
      <c r="V14" s="17">
        <v>0.40040800856449099</v>
      </c>
      <c r="W14" s="17">
        <v>0.363995108349703</v>
      </c>
      <c r="X14" s="17">
        <v>0.33391660634731402</v>
      </c>
      <c r="Y14" s="17">
        <v>0.379934246155471</v>
      </c>
      <c r="Z14" s="17">
        <v>0.39210800464468998</v>
      </c>
      <c r="AA14" s="17">
        <v>0.36748660528504601</v>
      </c>
      <c r="AB14" s="17">
        <v>0.40235260778203602</v>
      </c>
      <c r="AC14" s="17">
        <v>0.33619045701032402</v>
      </c>
      <c r="AD14" s="17">
        <v>0.42640773122977699</v>
      </c>
      <c r="AE14" s="17"/>
      <c r="AF14" s="17">
        <v>0.39066391439439302</v>
      </c>
      <c r="AG14" s="17">
        <v>0.38991234208902797</v>
      </c>
      <c r="AH14" s="17">
        <v>0.310782054110886</v>
      </c>
      <c r="AI14" s="17"/>
      <c r="AJ14" s="17">
        <v>0.44891669922197402</v>
      </c>
      <c r="AK14" s="17">
        <v>0.36196032138567602</v>
      </c>
      <c r="AL14" s="17">
        <v>0.43158328267379498</v>
      </c>
      <c r="AM14" s="17"/>
      <c r="AN14" s="17">
        <v>0.364841215247382</v>
      </c>
      <c r="AO14" s="17">
        <v>0.37971548669383298</v>
      </c>
      <c r="AP14" s="17">
        <v>0.38273596049229203</v>
      </c>
      <c r="AQ14" s="17">
        <v>0.38533037485115801</v>
      </c>
      <c r="AR14" s="17">
        <v>0.320453013048147</v>
      </c>
      <c r="AS14" s="17"/>
      <c r="AT14" s="17">
        <v>0.38587523028139498</v>
      </c>
      <c r="AU14" s="17">
        <v>0.31804676201797399</v>
      </c>
      <c r="AV14" s="17"/>
      <c r="AW14" s="17">
        <v>0.41753906109078398</v>
      </c>
      <c r="AX14" s="17">
        <v>0.380597065568473</v>
      </c>
      <c r="AY14" s="17">
        <v>0.33624577110355203</v>
      </c>
    </row>
    <row r="15" spans="2:51">
      <c r="B15" t="s">
        <v>116</v>
      </c>
      <c r="C15" s="17">
        <v>0.119231039697572</v>
      </c>
      <c r="D15" s="17">
        <v>0.11172167109395401</v>
      </c>
      <c r="E15" s="17">
        <v>0.12604638196215601</v>
      </c>
      <c r="F15" s="17"/>
      <c r="G15" s="17">
        <v>0.14165234150593101</v>
      </c>
      <c r="H15" s="17">
        <v>0.15549009730392099</v>
      </c>
      <c r="I15" s="17">
        <v>0.12061656578461299</v>
      </c>
      <c r="J15" s="17">
        <v>0.121377715817758</v>
      </c>
      <c r="K15" s="17">
        <v>0.10824508450187501</v>
      </c>
      <c r="L15" s="17">
        <v>8.7662303734748495E-2</v>
      </c>
      <c r="M15" s="17"/>
      <c r="N15" s="17">
        <v>0.116347678315859</v>
      </c>
      <c r="O15" s="17">
        <v>0.121336843605143</v>
      </c>
      <c r="P15" s="17">
        <v>0.119357673557644</v>
      </c>
      <c r="Q15" s="17">
        <v>0.12227249065067</v>
      </c>
      <c r="R15" s="17"/>
      <c r="S15" s="17">
        <v>0.123447297744464</v>
      </c>
      <c r="T15" s="17">
        <v>0.114288354611666</v>
      </c>
      <c r="U15" s="17">
        <v>0.146542316548228</v>
      </c>
      <c r="V15" s="17">
        <v>0.101385017733068</v>
      </c>
      <c r="W15" s="17">
        <v>0.12893946675983101</v>
      </c>
      <c r="X15" s="17">
        <v>0.12491537720064901</v>
      </c>
      <c r="Y15" s="17">
        <v>0.122684748403723</v>
      </c>
      <c r="Z15" s="17">
        <v>0.110331552575632</v>
      </c>
      <c r="AA15" s="17">
        <v>0.109077657379168</v>
      </c>
      <c r="AB15" s="17">
        <v>0.119077751361385</v>
      </c>
      <c r="AC15" s="17">
        <v>0.118112044069968</v>
      </c>
      <c r="AD15" s="17">
        <v>0.103082804553282</v>
      </c>
      <c r="AE15" s="17"/>
      <c r="AF15" s="17">
        <v>0.105830003424872</v>
      </c>
      <c r="AG15" s="17">
        <v>0.13120253879001001</v>
      </c>
      <c r="AH15" s="17">
        <v>0.115930865486745</v>
      </c>
      <c r="AI15" s="17"/>
      <c r="AJ15" s="17">
        <v>0.10136253020821299</v>
      </c>
      <c r="AK15" s="17">
        <v>0.13562318991039499</v>
      </c>
      <c r="AL15" s="17">
        <v>0.116876616116782</v>
      </c>
      <c r="AM15" s="17"/>
      <c r="AN15" s="17">
        <v>0.116616840619576</v>
      </c>
      <c r="AO15" s="17">
        <v>0.122974070020324</v>
      </c>
      <c r="AP15" s="17">
        <v>0.12861891677680701</v>
      </c>
      <c r="AQ15" s="17">
        <v>0.12888499463431699</v>
      </c>
      <c r="AR15" s="17">
        <v>0.13403302930333999</v>
      </c>
      <c r="AS15" s="17"/>
      <c r="AT15" s="17">
        <v>0.119255845137395</v>
      </c>
      <c r="AU15" s="17">
        <v>0.123580856854641</v>
      </c>
      <c r="AV15" s="17"/>
      <c r="AW15" s="17">
        <v>9.7896498912098895E-2</v>
      </c>
      <c r="AX15" s="17">
        <v>0.164741287563823</v>
      </c>
      <c r="AY15" s="17">
        <v>0.13017495409290999</v>
      </c>
    </row>
    <row r="16" spans="2:51">
      <c r="B16" t="s">
        <v>117</v>
      </c>
      <c r="C16" s="17">
        <v>0.21181283638411</v>
      </c>
      <c r="D16" s="17">
        <v>0.19248710867083799</v>
      </c>
      <c r="E16" s="17">
        <v>0.23008006060824701</v>
      </c>
      <c r="F16" s="17"/>
      <c r="G16" s="17">
        <v>0.18296993993661101</v>
      </c>
      <c r="H16" s="17">
        <v>0.23250480592762501</v>
      </c>
      <c r="I16" s="17">
        <v>0.22641717735783101</v>
      </c>
      <c r="J16" s="17">
        <v>0.22682046163322001</v>
      </c>
      <c r="K16" s="17">
        <v>0.20910002099781699</v>
      </c>
      <c r="L16" s="17">
        <v>0.19070843607841501</v>
      </c>
      <c r="M16" s="17"/>
      <c r="N16" s="17">
        <v>0.177581379019604</v>
      </c>
      <c r="O16" s="17">
        <v>0.21513970490969</v>
      </c>
      <c r="P16" s="17">
        <v>0.23519447489025699</v>
      </c>
      <c r="Q16" s="17">
        <v>0.223884333662007</v>
      </c>
      <c r="R16" s="17"/>
      <c r="S16" s="17">
        <v>0.17611209655412199</v>
      </c>
      <c r="T16" s="17">
        <v>0.21285270573311399</v>
      </c>
      <c r="U16" s="17">
        <v>0.221304035347652</v>
      </c>
      <c r="V16" s="17">
        <v>0.21359171912553701</v>
      </c>
      <c r="W16" s="17">
        <v>0.217114174898135</v>
      </c>
      <c r="X16" s="17">
        <v>0.234162270047091</v>
      </c>
      <c r="Y16" s="17">
        <v>0.214798081499537</v>
      </c>
      <c r="Z16" s="17">
        <v>0.20514756953919</v>
      </c>
      <c r="AA16" s="17">
        <v>0.214643033549721</v>
      </c>
      <c r="AB16" s="17">
        <v>0.21358618593651901</v>
      </c>
      <c r="AC16" s="17">
        <v>0.26004563276251103</v>
      </c>
      <c r="AD16" s="17">
        <v>0.15979504566351599</v>
      </c>
      <c r="AE16" s="17"/>
      <c r="AF16" s="17">
        <v>0.222610346199659</v>
      </c>
      <c r="AG16" s="17">
        <v>0.196920482675186</v>
      </c>
      <c r="AH16" s="17">
        <v>0.24239161480482699</v>
      </c>
      <c r="AI16" s="17"/>
      <c r="AJ16" s="17">
        <v>0.159617002309413</v>
      </c>
      <c r="AK16" s="17">
        <v>0.22150041213174301</v>
      </c>
      <c r="AL16" s="17">
        <v>0.195390697587113</v>
      </c>
      <c r="AM16" s="17"/>
      <c r="AN16" s="17">
        <v>0.214038873805319</v>
      </c>
      <c r="AO16" s="17">
        <v>0.20202394950960201</v>
      </c>
      <c r="AP16" s="17">
        <v>0.20163157160317499</v>
      </c>
      <c r="AQ16" s="17">
        <v>0.200004578492775</v>
      </c>
      <c r="AR16" s="17">
        <v>0.17625201024578599</v>
      </c>
      <c r="AS16" s="17"/>
      <c r="AT16" s="17">
        <v>0.21097977449425301</v>
      </c>
      <c r="AU16" s="17">
        <v>0.21645271136727401</v>
      </c>
      <c r="AV16" s="17"/>
      <c r="AW16" s="17">
        <v>0.20179243229274299</v>
      </c>
      <c r="AX16" s="17">
        <v>0.237207305672305</v>
      </c>
      <c r="AY16" s="17">
        <v>0.215903600592669</v>
      </c>
    </row>
    <row r="17" spans="2:51">
      <c r="B17" t="s">
        <v>118</v>
      </c>
      <c r="C17" s="17">
        <v>7.05817960140291E-2</v>
      </c>
      <c r="D17" s="17">
        <v>6.5182147572798402E-2</v>
      </c>
      <c r="E17" s="17">
        <v>7.4570410310005802E-2</v>
      </c>
      <c r="F17" s="17"/>
      <c r="G17" s="17">
        <v>5.3538014841054797E-2</v>
      </c>
      <c r="H17" s="17">
        <v>9.2150091710690996E-2</v>
      </c>
      <c r="I17" s="17">
        <v>9.7709904107393594E-2</v>
      </c>
      <c r="J17" s="17">
        <v>7.13558318333294E-2</v>
      </c>
      <c r="K17" s="17">
        <v>6.5391287000647697E-2</v>
      </c>
      <c r="L17" s="17">
        <v>4.6627561298637599E-2</v>
      </c>
      <c r="M17" s="17"/>
      <c r="N17" s="17">
        <v>4.9359606228112397E-2</v>
      </c>
      <c r="O17" s="17">
        <v>6.7414143940397298E-2</v>
      </c>
      <c r="P17" s="17">
        <v>8.0626496587040603E-2</v>
      </c>
      <c r="Q17" s="17">
        <v>8.7845052815488697E-2</v>
      </c>
      <c r="R17" s="17"/>
      <c r="S17" s="17">
        <v>6.9202098392512706E-2</v>
      </c>
      <c r="T17" s="17">
        <v>6.3780882977691494E-2</v>
      </c>
      <c r="U17" s="17">
        <v>7.1780654374672501E-2</v>
      </c>
      <c r="V17" s="17">
        <v>7.1493773436392502E-2</v>
      </c>
      <c r="W17" s="17">
        <v>7.1164195877680303E-2</v>
      </c>
      <c r="X17" s="17">
        <v>7.6095240453650695E-2</v>
      </c>
      <c r="Y17" s="17">
        <v>7.4619107566529105E-2</v>
      </c>
      <c r="Z17" s="17">
        <v>6.8898601752722499E-2</v>
      </c>
      <c r="AA17" s="17">
        <v>9.4477541523669897E-2</v>
      </c>
      <c r="AB17" s="17">
        <v>5.2165724452951798E-2</v>
      </c>
      <c r="AC17" s="17">
        <v>6.48447108412952E-2</v>
      </c>
      <c r="AD17" s="17">
        <v>4.4779293765588299E-2</v>
      </c>
      <c r="AE17" s="17"/>
      <c r="AF17" s="17">
        <v>7.6855986249497896E-2</v>
      </c>
      <c r="AG17" s="17">
        <v>6.3559130584690898E-2</v>
      </c>
      <c r="AH17" s="17">
        <v>8.7926114095708399E-2</v>
      </c>
      <c r="AI17" s="17"/>
      <c r="AJ17" s="17">
        <v>4.6641999577267397E-2</v>
      </c>
      <c r="AK17" s="17">
        <v>7.9658671757066701E-2</v>
      </c>
      <c r="AL17" s="17">
        <v>5.3615840554465201E-2</v>
      </c>
      <c r="AM17" s="17"/>
      <c r="AN17" s="17">
        <v>8.4425130047205504E-2</v>
      </c>
      <c r="AO17" s="17">
        <v>6.80527179296357E-2</v>
      </c>
      <c r="AP17" s="17">
        <v>6.7409966974507102E-2</v>
      </c>
      <c r="AQ17" s="17">
        <v>5.5617922128605501E-2</v>
      </c>
      <c r="AR17" s="17">
        <v>3.6052141709825201E-2</v>
      </c>
      <c r="AS17" s="17"/>
      <c r="AT17" s="17">
        <v>6.9443742063132197E-2</v>
      </c>
      <c r="AU17" s="17">
        <v>7.7132667120465098E-2</v>
      </c>
      <c r="AV17" s="17"/>
      <c r="AW17" s="17">
        <v>5.7112058673030403E-2</v>
      </c>
      <c r="AX17" s="17">
        <v>4.8410919327204399E-2</v>
      </c>
      <c r="AY17" s="17">
        <v>9.0781802542485995E-2</v>
      </c>
    </row>
    <row r="18" spans="2:51">
      <c r="B18" t="s">
        <v>119</v>
      </c>
      <c r="C18" s="17">
        <v>8.5517519180228499E-2</v>
      </c>
      <c r="D18" s="17">
        <v>6.7036127719275196E-2</v>
      </c>
      <c r="E18" s="17">
        <v>0.102120975166831</v>
      </c>
      <c r="F18" s="17"/>
      <c r="G18" s="17">
        <v>0.110268563428445</v>
      </c>
      <c r="H18" s="17">
        <v>0.11509499118055699</v>
      </c>
      <c r="I18" s="17">
        <v>0.11046370171902101</v>
      </c>
      <c r="J18" s="17">
        <v>9.5683114599710295E-2</v>
      </c>
      <c r="K18" s="17">
        <v>7.0339895441273795E-2</v>
      </c>
      <c r="L18" s="17">
        <v>3.8461387985326299E-2</v>
      </c>
      <c r="M18" s="17"/>
      <c r="N18" s="17">
        <v>6.6986043708432405E-2</v>
      </c>
      <c r="O18" s="17">
        <v>8.4656326686899097E-2</v>
      </c>
      <c r="P18" s="17">
        <v>7.9880142461439402E-2</v>
      </c>
      <c r="Q18" s="17">
        <v>0.11082740598301299</v>
      </c>
      <c r="R18" s="17"/>
      <c r="S18" s="17">
        <v>9.1788501625839999E-2</v>
      </c>
      <c r="T18" s="17">
        <v>7.4750008586022598E-2</v>
      </c>
      <c r="U18" s="17">
        <v>8.2906424409526697E-2</v>
      </c>
      <c r="V18" s="17">
        <v>9.8923563279656096E-2</v>
      </c>
      <c r="W18" s="17">
        <v>8.9506334030319504E-2</v>
      </c>
      <c r="X18" s="17">
        <v>0.103264607164818</v>
      </c>
      <c r="Y18" s="17">
        <v>6.2559708164348096E-2</v>
      </c>
      <c r="Z18" s="17">
        <v>7.7846835763376795E-2</v>
      </c>
      <c r="AA18" s="17">
        <v>9.1944731511437797E-2</v>
      </c>
      <c r="AB18" s="17">
        <v>8.0946988571506201E-2</v>
      </c>
      <c r="AC18" s="17">
        <v>8.1948607130301401E-2</v>
      </c>
      <c r="AD18" s="17">
        <v>7.7153439201074994E-2</v>
      </c>
      <c r="AE18" s="17"/>
      <c r="AF18" s="17">
        <v>6.2237540783186503E-2</v>
      </c>
      <c r="AG18" s="17">
        <v>8.4518931798558697E-2</v>
      </c>
      <c r="AH18" s="17">
        <v>0.13747691901742701</v>
      </c>
      <c r="AI18" s="17"/>
      <c r="AJ18" s="17">
        <v>4.0590060457654599E-2</v>
      </c>
      <c r="AK18" s="17">
        <v>8.3531929752098097E-2</v>
      </c>
      <c r="AL18" s="17">
        <v>6.5744744119021106E-2</v>
      </c>
      <c r="AM18" s="17"/>
      <c r="AN18" s="17">
        <v>9.0516641724036201E-2</v>
      </c>
      <c r="AO18" s="17">
        <v>9.1104405105475003E-2</v>
      </c>
      <c r="AP18" s="17">
        <v>8.3347876742501895E-2</v>
      </c>
      <c r="AQ18" s="17">
        <v>8.2053845041298201E-2</v>
      </c>
      <c r="AR18" s="17">
        <v>0.100241464328932</v>
      </c>
      <c r="AS18" s="17"/>
      <c r="AT18" s="17">
        <v>8.1216479060359698E-2</v>
      </c>
      <c r="AU18" s="17">
        <v>0.117397699931303</v>
      </c>
      <c r="AV18" s="17"/>
      <c r="AW18" s="17">
        <v>6.9284933244696395E-2</v>
      </c>
      <c r="AX18" s="17">
        <v>5.8049023132756998E-2</v>
      </c>
      <c r="AY18" s="17">
        <v>0.110056680368122</v>
      </c>
    </row>
    <row r="19" spans="2:51">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row>
    <row r="20" spans="2:51">
      <c r="B20" s="6" t="s">
        <v>120</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row>
    <row r="21" spans="2:51">
      <c r="B21" s="24" t="s">
        <v>15</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row>
    <row r="22" spans="2:51">
      <c r="B22" t="s">
        <v>121</v>
      </c>
      <c r="C22" s="17">
        <v>0.10075441557522601</v>
      </c>
      <c r="D22" s="17">
        <v>0.12462290830992701</v>
      </c>
      <c r="E22" s="17">
        <v>7.8751749286791503E-2</v>
      </c>
      <c r="F22" s="17"/>
      <c r="G22" s="17">
        <v>0.13762111411299199</v>
      </c>
      <c r="H22" s="17">
        <v>0.128780011280372</v>
      </c>
      <c r="I22" s="17">
        <v>0.115707701861974</v>
      </c>
      <c r="J22" s="17">
        <v>9.5508186731450506E-2</v>
      </c>
      <c r="K22" s="17">
        <v>7.2104947200258104E-2</v>
      </c>
      <c r="L22" s="17">
        <v>7.6481050386809094E-2</v>
      </c>
      <c r="M22" s="17"/>
      <c r="N22" s="17">
        <v>0.116406651865642</v>
      </c>
      <c r="O22" s="17">
        <v>9.6727471271987095E-2</v>
      </c>
      <c r="P22" s="17">
        <v>0.101414132792374</v>
      </c>
      <c r="Q22" s="17">
        <v>8.8352649487165105E-2</v>
      </c>
      <c r="R22" s="17"/>
      <c r="S22" s="17">
        <v>0.15010273420383999</v>
      </c>
      <c r="T22" s="17">
        <v>9.8103318600016198E-2</v>
      </c>
      <c r="U22" s="17">
        <v>9.1756068850899597E-2</v>
      </c>
      <c r="V22" s="17">
        <v>9.4967444918084801E-2</v>
      </c>
      <c r="W22" s="17">
        <v>8.7951566565980702E-2</v>
      </c>
      <c r="X22" s="17">
        <v>8.9989459498688903E-2</v>
      </c>
      <c r="Y22" s="17">
        <v>0.103320818488079</v>
      </c>
      <c r="Z22" s="17">
        <v>9.8049687371978694E-2</v>
      </c>
      <c r="AA22" s="17">
        <v>7.7293764144615695E-2</v>
      </c>
      <c r="AB22" s="17">
        <v>0.101611448551303</v>
      </c>
      <c r="AC22" s="17">
        <v>8.8433178145402205E-2</v>
      </c>
      <c r="AD22" s="17">
        <v>0.103722872833806</v>
      </c>
      <c r="AE22" s="17"/>
      <c r="AF22" s="17">
        <v>8.6726467829361706E-2</v>
      </c>
      <c r="AG22" s="17">
        <v>0.106116599765714</v>
      </c>
      <c r="AH22" s="17">
        <v>0.111955861228081</v>
      </c>
      <c r="AI22" s="17"/>
      <c r="AJ22" s="17">
        <v>0.128287115304731</v>
      </c>
      <c r="AK22" s="17">
        <v>9.6830147666543798E-2</v>
      </c>
      <c r="AL22" s="17">
        <v>0.103852807225831</v>
      </c>
      <c r="AM22" s="17"/>
      <c r="AN22" s="17">
        <v>6.7163286689984794E-2</v>
      </c>
      <c r="AO22" s="17">
        <v>9.9379349079414106E-2</v>
      </c>
      <c r="AP22" s="17">
        <v>0.120444991143563</v>
      </c>
      <c r="AQ22" s="17">
        <v>0.14568619740372599</v>
      </c>
      <c r="AR22" s="17">
        <v>0.16466336100444601</v>
      </c>
      <c r="AS22" s="17"/>
      <c r="AT22" s="17">
        <v>9.2089361256735294E-2</v>
      </c>
      <c r="AU22" s="17">
        <v>0.183890214854316</v>
      </c>
      <c r="AV22" s="17"/>
      <c r="AW22" s="17">
        <v>0.114810578760389</v>
      </c>
      <c r="AX22" s="17">
        <v>0.11625025269109</v>
      </c>
      <c r="AY22" s="17">
        <v>8.1669758975502493E-2</v>
      </c>
    </row>
    <row r="23" spans="2:51">
      <c r="B23" t="s">
        <v>122</v>
      </c>
      <c r="C23" s="17">
        <v>0.26384927495397398</v>
      </c>
      <c r="D23" s="17">
        <v>0.29489372224294802</v>
      </c>
      <c r="E23" s="17">
        <v>0.235809374375162</v>
      </c>
      <c r="F23" s="17"/>
      <c r="G23" s="17">
        <v>0.26648841931732198</v>
      </c>
      <c r="H23" s="17">
        <v>0.24836556723764799</v>
      </c>
      <c r="I23" s="17">
        <v>0.25423395146658301</v>
      </c>
      <c r="J23" s="17">
        <v>0.241354656971069</v>
      </c>
      <c r="K23" s="17">
        <v>0.26518096129743002</v>
      </c>
      <c r="L23" s="17">
        <v>0.29579547879903101</v>
      </c>
      <c r="M23" s="17"/>
      <c r="N23" s="17">
        <v>0.32059117943653298</v>
      </c>
      <c r="O23" s="17">
        <v>0.27696814333528003</v>
      </c>
      <c r="P23" s="17">
        <v>0.234549059421233</v>
      </c>
      <c r="Q23" s="17">
        <v>0.21564703458252599</v>
      </c>
      <c r="R23" s="17"/>
      <c r="S23" s="17">
        <v>0.306375716502652</v>
      </c>
      <c r="T23" s="17">
        <v>0.26530122579193599</v>
      </c>
      <c r="U23" s="17">
        <v>0.240816986690638</v>
      </c>
      <c r="V23" s="17">
        <v>0.26078918950125601</v>
      </c>
      <c r="W23" s="17">
        <v>0.25905253895941299</v>
      </c>
      <c r="X23" s="17">
        <v>0.247314379006355</v>
      </c>
      <c r="Y23" s="17">
        <v>0.265554239096426</v>
      </c>
      <c r="Z23" s="17">
        <v>0.289243330960404</v>
      </c>
      <c r="AA23" s="17">
        <v>0.24843437947524699</v>
      </c>
      <c r="AB23" s="17">
        <v>0.26358871149100299</v>
      </c>
      <c r="AC23" s="17">
        <v>0.21131903047415701</v>
      </c>
      <c r="AD23" s="17">
        <v>0.30963483185150698</v>
      </c>
      <c r="AE23" s="17"/>
      <c r="AF23" s="17">
        <v>0.25586452422720202</v>
      </c>
      <c r="AG23" s="17">
        <v>0.27129680989654997</v>
      </c>
      <c r="AH23" s="17">
        <v>0.26586995623889298</v>
      </c>
      <c r="AI23" s="17"/>
      <c r="AJ23" s="17">
        <v>0.32852899904923899</v>
      </c>
      <c r="AK23" s="17">
        <v>0.230188473767863</v>
      </c>
      <c r="AL23" s="17">
        <v>0.280858445577928</v>
      </c>
      <c r="AM23" s="17"/>
      <c r="AN23" s="17">
        <v>0.239385777598384</v>
      </c>
      <c r="AO23" s="17">
        <v>0.26436840469028999</v>
      </c>
      <c r="AP23" s="17">
        <v>0.28292962574806901</v>
      </c>
      <c r="AQ23" s="17">
        <v>0.29984797005244401</v>
      </c>
      <c r="AR23" s="17">
        <v>0.28778340432874</v>
      </c>
      <c r="AS23" s="17"/>
      <c r="AT23" s="17">
        <v>0.26440532373931502</v>
      </c>
      <c r="AU23" s="17">
        <v>0.25835952171147297</v>
      </c>
      <c r="AV23" s="17"/>
      <c r="AW23" s="17">
        <v>0.29851385613492099</v>
      </c>
      <c r="AX23" s="17">
        <v>0.27380825624638599</v>
      </c>
      <c r="AY23" s="17">
        <v>0.22416100758864199</v>
      </c>
    </row>
    <row r="24" spans="2:51">
      <c r="B24" t="s">
        <v>123</v>
      </c>
      <c r="C24" s="17">
        <v>0.36186765375448998</v>
      </c>
      <c r="D24" s="17">
        <v>0.34265073499906301</v>
      </c>
      <c r="E24" s="17">
        <v>0.37994129005083099</v>
      </c>
      <c r="F24" s="17"/>
      <c r="G24" s="17">
        <v>0.34255644758303999</v>
      </c>
      <c r="H24" s="17">
        <v>0.34548817911288499</v>
      </c>
      <c r="I24" s="17">
        <v>0.32954496687547202</v>
      </c>
      <c r="J24" s="17">
        <v>0.38226292158625202</v>
      </c>
      <c r="K24" s="17">
        <v>0.36232782933590002</v>
      </c>
      <c r="L24" s="17">
        <v>0.39017483056388902</v>
      </c>
      <c r="M24" s="17"/>
      <c r="N24" s="17">
        <v>0.36198678669692003</v>
      </c>
      <c r="O24" s="17">
        <v>0.37619772090450998</v>
      </c>
      <c r="P24" s="17">
        <v>0.35472515975525998</v>
      </c>
      <c r="Q24" s="17">
        <v>0.35321666806215202</v>
      </c>
      <c r="R24" s="17"/>
      <c r="S24" s="17">
        <v>0.31717440883380998</v>
      </c>
      <c r="T24" s="17">
        <v>0.35596016556773502</v>
      </c>
      <c r="U24" s="17">
        <v>0.40621406393116499</v>
      </c>
      <c r="V24" s="17">
        <v>0.38085543521258203</v>
      </c>
      <c r="W24" s="17">
        <v>0.38146428188457698</v>
      </c>
      <c r="X24" s="17">
        <v>0.36255546968065699</v>
      </c>
      <c r="Y24" s="17">
        <v>0.34307835938706099</v>
      </c>
      <c r="Z24" s="17">
        <v>0.34203702902379901</v>
      </c>
      <c r="AA24" s="17">
        <v>0.36654629480447398</v>
      </c>
      <c r="AB24" s="17">
        <v>0.375956543737681</v>
      </c>
      <c r="AC24" s="17">
        <v>0.36978072431922498</v>
      </c>
      <c r="AD24" s="17">
        <v>0.35876261829964301</v>
      </c>
      <c r="AE24" s="17"/>
      <c r="AF24" s="17">
        <v>0.35487674454801998</v>
      </c>
      <c r="AG24" s="17">
        <v>0.37551835762111302</v>
      </c>
      <c r="AH24" s="17">
        <v>0.33744347140487702</v>
      </c>
      <c r="AI24" s="17"/>
      <c r="AJ24" s="17">
        <v>0.33715848134312199</v>
      </c>
      <c r="AK24" s="17">
        <v>0.35744721325239998</v>
      </c>
      <c r="AL24" s="17">
        <v>0.36055513818481799</v>
      </c>
      <c r="AM24" s="17"/>
      <c r="AN24" s="17">
        <v>0.37258724889227501</v>
      </c>
      <c r="AO24" s="17">
        <v>0.34661102677453398</v>
      </c>
      <c r="AP24" s="17">
        <v>0.37724315888404703</v>
      </c>
      <c r="AQ24" s="17">
        <v>0.34035979453999698</v>
      </c>
      <c r="AR24" s="17">
        <v>0.35647887248869897</v>
      </c>
      <c r="AS24" s="17"/>
      <c r="AT24" s="17">
        <v>0.36850512329593199</v>
      </c>
      <c r="AU24" s="17">
        <v>0.29967503871940199</v>
      </c>
      <c r="AV24" s="17"/>
      <c r="AW24" s="17">
        <v>0.361901090039638</v>
      </c>
      <c r="AX24" s="17">
        <v>0.36431593822371999</v>
      </c>
      <c r="AY24" s="17">
        <v>0.361192661414593</v>
      </c>
    </row>
    <row r="25" spans="2:51">
      <c r="B25" t="s">
        <v>124</v>
      </c>
      <c r="C25" s="17">
        <v>0.27352865571631002</v>
      </c>
      <c r="D25" s="17">
        <v>0.23783263444806299</v>
      </c>
      <c r="E25" s="17">
        <v>0.30549758628721602</v>
      </c>
      <c r="F25" s="17"/>
      <c r="G25" s="17">
        <v>0.25333401898664698</v>
      </c>
      <c r="H25" s="17">
        <v>0.27736624236909502</v>
      </c>
      <c r="I25" s="17">
        <v>0.30051337979597098</v>
      </c>
      <c r="J25" s="17">
        <v>0.28087423471122802</v>
      </c>
      <c r="K25" s="17">
        <v>0.30038626216641201</v>
      </c>
      <c r="L25" s="17">
        <v>0.23754864025027</v>
      </c>
      <c r="M25" s="17"/>
      <c r="N25" s="17">
        <v>0.20101538200090399</v>
      </c>
      <c r="O25" s="17">
        <v>0.250106664488224</v>
      </c>
      <c r="P25" s="17">
        <v>0.30931164803113298</v>
      </c>
      <c r="Q25" s="17">
        <v>0.34278364786815702</v>
      </c>
      <c r="R25" s="17"/>
      <c r="S25" s="17">
        <v>0.226347140459697</v>
      </c>
      <c r="T25" s="17">
        <v>0.28063529004031401</v>
      </c>
      <c r="U25" s="17">
        <v>0.26121288052729802</v>
      </c>
      <c r="V25" s="17">
        <v>0.26338793036807701</v>
      </c>
      <c r="W25" s="17">
        <v>0.271531612590029</v>
      </c>
      <c r="X25" s="17">
        <v>0.30014069181429898</v>
      </c>
      <c r="Y25" s="17">
        <v>0.288046583028434</v>
      </c>
      <c r="Z25" s="17">
        <v>0.27066995264381899</v>
      </c>
      <c r="AA25" s="17">
        <v>0.307725561575663</v>
      </c>
      <c r="AB25" s="17">
        <v>0.25884329622001301</v>
      </c>
      <c r="AC25" s="17">
        <v>0.33046706706121598</v>
      </c>
      <c r="AD25" s="17">
        <v>0.227879677015044</v>
      </c>
      <c r="AE25" s="17"/>
      <c r="AF25" s="17">
        <v>0.302532263395416</v>
      </c>
      <c r="AG25" s="17">
        <v>0.24706823271662301</v>
      </c>
      <c r="AH25" s="17">
        <v>0.28473071112814802</v>
      </c>
      <c r="AI25" s="17"/>
      <c r="AJ25" s="17">
        <v>0.206025404302908</v>
      </c>
      <c r="AK25" s="17">
        <v>0.315534165313193</v>
      </c>
      <c r="AL25" s="17">
        <v>0.254733609011423</v>
      </c>
      <c r="AM25" s="17"/>
      <c r="AN25" s="17">
        <v>0.32086368681935601</v>
      </c>
      <c r="AO25" s="17">
        <v>0.28964121945576199</v>
      </c>
      <c r="AP25" s="17">
        <v>0.21938222422431999</v>
      </c>
      <c r="AQ25" s="17">
        <v>0.21410603800383299</v>
      </c>
      <c r="AR25" s="17">
        <v>0.19107436217811499</v>
      </c>
      <c r="AS25" s="17"/>
      <c r="AT25" s="17">
        <v>0.27500019170801798</v>
      </c>
      <c r="AU25" s="17">
        <v>0.25807522471480898</v>
      </c>
      <c r="AV25" s="17"/>
      <c r="AW25" s="17">
        <v>0.22477447506505099</v>
      </c>
      <c r="AX25" s="17">
        <v>0.245625552838804</v>
      </c>
      <c r="AY25" s="17">
        <v>0.33297657202126302</v>
      </c>
    </row>
    <row r="26" spans="2:51">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row>
    <row r="27" spans="2:51">
      <c r="B27" s="6" t="s">
        <v>125</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row>
    <row r="28" spans="2:51">
      <c r="B28" s="24" t="s">
        <v>15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row>
    <row r="29" spans="2:51">
      <c r="B29" t="s">
        <v>126</v>
      </c>
      <c r="C29" s="17">
        <v>0.38101105417947501</v>
      </c>
      <c r="D29" s="17">
        <v>0.36036209331270702</v>
      </c>
      <c r="E29" s="17">
        <v>0.39841061242958797</v>
      </c>
      <c r="F29" s="17"/>
      <c r="G29" s="17">
        <v>0.35782025384361499</v>
      </c>
      <c r="H29" s="17">
        <v>0.388133870567058</v>
      </c>
      <c r="I29" s="17">
        <v>0.41164747844488198</v>
      </c>
      <c r="J29" s="17">
        <v>0.41342877807627398</v>
      </c>
      <c r="K29" s="17">
        <v>0.39659265258097798</v>
      </c>
      <c r="L29" s="17">
        <v>0.33120397294676202</v>
      </c>
      <c r="M29" s="17"/>
      <c r="N29" s="17">
        <v>0.32700961077081703</v>
      </c>
      <c r="O29" s="17">
        <v>0.37123895752957398</v>
      </c>
      <c r="P29" s="17">
        <v>0.40973141374779598</v>
      </c>
      <c r="Q29" s="17">
        <v>0.42200762043286399</v>
      </c>
      <c r="R29" s="17"/>
      <c r="S29" s="17">
        <v>0.31700168187897898</v>
      </c>
      <c r="T29" s="17">
        <v>0.37606357913009097</v>
      </c>
      <c r="U29" s="17">
        <v>0.38424972829116</v>
      </c>
      <c r="V29" s="17">
        <v>0.39396346515054498</v>
      </c>
      <c r="W29" s="17">
        <v>0.384614330119882</v>
      </c>
      <c r="X29" s="17">
        <v>0.37833036262337399</v>
      </c>
      <c r="Y29" s="17">
        <v>0.39445455199297802</v>
      </c>
      <c r="Z29" s="17">
        <v>0.37661495984188198</v>
      </c>
      <c r="AA29" s="17">
        <v>0.41594034493199</v>
      </c>
      <c r="AB29" s="17">
        <v>0.42256490030447502</v>
      </c>
      <c r="AC29" s="17">
        <v>0.424679779057896</v>
      </c>
      <c r="AD29" s="17">
        <v>0.287874429932656</v>
      </c>
      <c r="AE29" s="17"/>
      <c r="AF29" s="17">
        <v>0.39595278461426098</v>
      </c>
      <c r="AG29" s="17">
        <v>0.37527082370552201</v>
      </c>
      <c r="AH29" s="17">
        <v>0.36208284757764397</v>
      </c>
      <c r="AI29" s="17"/>
      <c r="AJ29" s="17">
        <v>0.27780534519240802</v>
      </c>
      <c r="AK29" s="17">
        <v>0.43688597349811797</v>
      </c>
      <c r="AL29" s="17">
        <v>0.37992269149876301</v>
      </c>
      <c r="AM29" s="17"/>
      <c r="AN29" s="17">
        <v>0.40069683563436598</v>
      </c>
      <c r="AO29" s="17">
        <v>0.39583089271937</v>
      </c>
      <c r="AP29" s="17">
        <v>0.34359031399509798</v>
      </c>
      <c r="AQ29" s="17">
        <v>0.35393137817936998</v>
      </c>
      <c r="AR29" s="17">
        <v>0.33500957379419699</v>
      </c>
      <c r="AS29" s="17"/>
      <c r="AT29" s="17">
        <v>0.38549784878980897</v>
      </c>
      <c r="AU29" s="17">
        <v>0.33299822693831399</v>
      </c>
      <c r="AV29" s="17"/>
      <c r="AW29" s="17">
        <v>0.367663789293738</v>
      </c>
      <c r="AX29" s="17">
        <v>0.29277393859640899</v>
      </c>
      <c r="AY29" s="17">
        <v>0.41832914743527899</v>
      </c>
    </row>
    <row r="30" spans="2:51">
      <c r="B30" t="s">
        <v>122</v>
      </c>
      <c r="C30" s="17">
        <v>0.44160719388311798</v>
      </c>
      <c r="D30" s="17">
        <v>0.44129994888208202</v>
      </c>
      <c r="E30" s="17">
        <v>0.44373846689873497</v>
      </c>
      <c r="F30" s="17"/>
      <c r="G30" s="17">
        <v>0.43122227956255699</v>
      </c>
      <c r="H30" s="17">
        <v>0.371349417669528</v>
      </c>
      <c r="I30" s="17">
        <v>0.39576869455185798</v>
      </c>
      <c r="J30" s="17">
        <v>0.446651899824272</v>
      </c>
      <c r="K30" s="17">
        <v>0.475256438335598</v>
      </c>
      <c r="L30" s="17">
        <v>0.50296564212138895</v>
      </c>
      <c r="M30" s="17"/>
      <c r="N30" s="17">
        <v>0.47197727611264301</v>
      </c>
      <c r="O30" s="17">
        <v>0.45316557056872803</v>
      </c>
      <c r="P30" s="17">
        <v>0.41694952403097102</v>
      </c>
      <c r="Q30" s="17">
        <v>0.419288047895158</v>
      </c>
      <c r="R30" s="17"/>
      <c r="S30" s="17">
        <v>0.42596878735083399</v>
      </c>
      <c r="T30" s="17">
        <v>0.45380332287373099</v>
      </c>
      <c r="U30" s="17">
        <v>0.44751507144022701</v>
      </c>
      <c r="V30" s="17">
        <v>0.44444902201298397</v>
      </c>
      <c r="W30" s="17">
        <v>0.44415770433922103</v>
      </c>
      <c r="X30" s="17">
        <v>0.44909924394031397</v>
      </c>
      <c r="Y30" s="17">
        <v>0.437078031944516</v>
      </c>
      <c r="Z30" s="17">
        <v>0.45508370057943698</v>
      </c>
      <c r="AA30" s="17">
        <v>0.44526086045817498</v>
      </c>
      <c r="AB30" s="17">
        <v>0.43493404463145102</v>
      </c>
      <c r="AC30" s="17">
        <v>0.40160899556652901</v>
      </c>
      <c r="AD30" s="17">
        <v>0.46182578319068701</v>
      </c>
      <c r="AE30" s="17"/>
      <c r="AF30" s="17">
        <v>0.437680283918567</v>
      </c>
      <c r="AG30" s="17">
        <v>0.45299455118041898</v>
      </c>
      <c r="AH30" s="17">
        <v>0.426230837968123</v>
      </c>
      <c r="AI30" s="17"/>
      <c r="AJ30" s="17">
        <v>0.47816349680460302</v>
      </c>
      <c r="AK30" s="17">
        <v>0.408985360445208</v>
      </c>
      <c r="AL30" s="17">
        <v>0.43658660395051502</v>
      </c>
      <c r="AM30" s="17"/>
      <c r="AN30" s="17">
        <v>0.435681849453389</v>
      </c>
      <c r="AO30" s="17">
        <v>0.42516557208941502</v>
      </c>
      <c r="AP30" s="17">
        <v>0.47071252499990601</v>
      </c>
      <c r="AQ30" s="17">
        <v>0.40432891424710499</v>
      </c>
      <c r="AR30" s="17">
        <v>0.43130052464403401</v>
      </c>
      <c r="AS30" s="17"/>
      <c r="AT30" s="17">
        <v>0.44958546701290297</v>
      </c>
      <c r="AU30" s="17">
        <v>0.373290652111118</v>
      </c>
      <c r="AV30" s="17"/>
      <c r="AW30" s="17">
        <v>0.45964697094585</v>
      </c>
      <c r="AX30" s="17">
        <v>0.46337134702497101</v>
      </c>
      <c r="AY30" s="17">
        <v>0.416623832163458</v>
      </c>
    </row>
    <row r="31" spans="2:51">
      <c r="B31" t="s">
        <v>123</v>
      </c>
      <c r="C31" s="17">
        <v>0.142363106667381</v>
      </c>
      <c r="D31" s="17">
        <v>0.15546036160128099</v>
      </c>
      <c r="E31" s="17">
        <v>0.13014213179436199</v>
      </c>
      <c r="F31" s="17"/>
      <c r="G31" s="17">
        <v>0.15843825366194</v>
      </c>
      <c r="H31" s="17">
        <v>0.17664964764560101</v>
      </c>
      <c r="I31" s="17">
        <v>0.143030310176432</v>
      </c>
      <c r="J31" s="17">
        <v>0.116627292071233</v>
      </c>
      <c r="K31" s="17">
        <v>0.10995122369023699</v>
      </c>
      <c r="L31" s="17">
        <v>0.15005990473814501</v>
      </c>
      <c r="M31" s="17"/>
      <c r="N31" s="17">
        <v>0.16561957135681099</v>
      </c>
      <c r="O31" s="17">
        <v>0.146324283288778</v>
      </c>
      <c r="P31" s="17">
        <v>0.12964515792201201</v>
      </c>
      <c r="Q31" s="17">
        <v>0.125338110111504</v>
      </c>
      <c r="R31" s="17"/>
      <c r="S31" s="17">
        <v>0.18509508585832299</v>
      </c>
      <c r="T31" s="17">
        <v>0.14413392490217899</v>
      </c>
      <c r="U31" s="17">
        <v>0.13761480400626999</v>
      </c>
      <c r="V31" s="17">
        <v>0.128812364553725</v>
      </c>
      <c r="W31" s="17">
        <v>0.15069113488251401</v>
      </c>
      <c r="X31" s="17">
        <v>0.13217537388208001</v>
      </c>
      <c r="Y31" s="17">
        <v>0.13859638550929801</v>
      </c>
      <c r="Z31" s="17">
        <v>0.13803587443203999</v>
      </c>
      <c r="AA31" s="17">
        <v>0.112848200835441</v>
      </c>
      <c r="AB31" s="17">
        <v>0.122016419664103</v>
      </c>
      <c r="AC31" s="17">
        <v>0.142699867295176</v>
      </c>
      <c r="AD31" s="17">
        <v>0.19584160484118501</v>
      </c>
      <c r="AE31" s="17"/>
      <c r="AF31" s="17">
        <v>0.139168938678183</v>
      </c>
      <c r="AG31" s="17">
        <v>0.13735299923024399</v>
      </c>
      <c r="AH31" s="17">
        <v>0.15810608370193099</v>
      </c>
      <c r="AI31" s="17"/>
      <c r="AJ31" s="17">
        <v>0.196013719677675</v>
      </c>
      <c r="AK31" s="17">
        <v>0.120361570558057</v>
      </c>
      <c r="AL31" s="17">
        <v>0.149540542158586</v>
      </c>
      <c r="AM31" s="17"/>
      <c r="AN31" s="17">
        <v>0.13792474247094699</v>
      </c>
      <c r="AO31" s="17">
        <v>0.152977382669646</v>
      </c>
      <c r="AP31" s="17">
        <v>0.14071330672114599</v>
      </c>
      <c r="AQ31" s="17">
        <v>0.191816904689498</v>
      </c>
      <c r="AR31" s="17">
        <v>0.13607217546567599</v>
      </c>
      <c r="AS31" s="17"/>
      <c r="AT31" s="17">
        <v>0.136612622377462</v>
      </c>
      <c r="AU31" s="17">
        <v>0.194392927703819</v>
      </c>
      <c r="AV31" s="17"/>
      <c r="AW31" s="17">
        <v>0.14177013246214201</v>
      </c>
      <c r="AX31" s="17">
        <v>0.180471019793392</v>
      </c>
      <c r="AY31" s="17">
        <v>0.13304800757392299</v>
      </c>
    </row>
    <row r="32" spans="2:51">
      <c r="B32" t="s">
        <v>127</v>
      </c>
      <c r="C32" s="17">
        <v>3.5018645270027002E-2</v>
      </c>
      <c r="D32" s="17">
        <v>4.2877596203930203E-2</v>
      </c>
      <c r="E32" s="17">
        <v>2.7708788877314601E-2</v>
      </c>
      <c r="F32" s="17"/>
      <c r="G32" s="17">
        <v>5.2519212931886897E-2</v>
      </c>
      <c r="H32" s="17">
        <v>6.3867064117813399E-2</v>
      </c>
      <c r="I32" s="17">
        <v>4.9553516826828098E-2</v>
      </c>
      <c r="J32" s="17">
        <v>2.3292030028221701E-2</v>
      </c>
      <c r="K32" s="17">
        <v>1.8199685393187E-2</v>
      </c>
      <c r="L32" s="17">
        <v>1.5770480193704601E-2</v>
      </c>
      <c r="M32" s="17"/>
      <c r="N32" s="17">
        <v>3.5393541759729003E-2</v>
      </c>
      <c r="O32" s="17">
        <v>2.9271188612921099E-2</v>
      </c>
      <c r="P32" s="17">
        <v>4.3673904299220398E-2</v>
      </c>
      <c r="Q32" s="17">
        <v>3.3366221560474398E-2</v>
      </c>
      <c r="R32" s="17"/>
      <c r="S32" s="17">
        <v>7.1934444911863807E-2</v>
      </c>
      <c r="T32" s="17">
        <v>2.5999173093999298E-2</v>
      </c>
      <c r="U32" s="17">
        <v>3.0620396262342999E-2</v>
      </c>
      <c r="V32" s="17">
        <v>3.27751482827454E-2</v>
      </c>
      <c r="W32" s="17">
        <v>2.0536830658383E-2</v>
      </c>
      <c r="X32" s="17">
        <v>4.0395019554231797E-2</v>
      </c>
      <c r="Y32" s="17">
        <v>2.98710305532074E-2</v>
      </c>
      <c r="Z32" s="17">
        <v>3.0265465146640799E-2</v>
      </c>
      <c r="AA32" s="17">
        <v>2.5950593774395202E-2</v>
      </c>
      <c r="AB32" s="17">
        <v>2.0484635399970301E-2</v>
      </c>
      <c r="AC32" s="17">
        <v>3.1011358080399402E-2</v>
      </c>
      <c r="AD32" s="17">
        <v>5.4458182035472098E-2</v>
      </c>
      <c r="AE32" s="17"/>
      <c r="AF32" s="17">
        <v>2.7197992788989801E-2</v>
      </c>
      <c r="AG32" s="17">
        <v>3.4381625883814798E-2</v>
      </c>
      <c r="AH32" s="17">
        <v>5.3580230752301797E-2</v>
      </c>
      <c r="AI32" s="17"/>
      <c r="AJ32" s="17">
        <v>4.8017438325314098E-2</v>
      </c>
      <c r="AK32" s="17">
        <v>3.3767095498617901E-2</v>
      </c>
      <c r="AL32" s="17">
        <v>3.3950162392136003E-2</v>
      </c>
      <c r="AM32" s="17"/>
      <c r="AN32" s="17">
        <v>2.5696572441297E-2</v>
      </c>
      <c r="AO32" s="17">
        <v>2.6026152521569802E-2</v>
      </c>
      <c r="AP32" s="17">
        <v>4.49838542838501E-2</v>
      </c>
      <c r="AQ32" s="17">
        <v>4.9922802884026299E-2</v>
      </c>
      <c r="AR32" s="17">
        <v>9.7617726096092997E-2</v>
      </c>
      <c r="AS32" s="17"/>
      <c r="AT32" s="17">
        <v>2.8304061819826601E-2</v>
      </c>
      <c r="AU32" s="17">
        <v>9.9318193246748496E-2</v>
      </c>
      <c r="AV32" s="17"/>
      <c r="AW32" s="17">
        <v>3.0919107298269501E-2</v>
      </c>
      <c r="AX32" s="17">
        <v>6.3383694585227496E-2</v>
      </c>
      <c r="AY32" s="17">
        <v>3.1999012827340099E-2</v>
      </c>
    </row>
    <row r="33" spans="2:51">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row>
    <row r="34" spans="2:51">
      <c r="B34" s="6" t="s">
        <v>125</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row>
    <row r="35" spans="2:51">
      <c r="B35" s="24" t="s">
        <v>15</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row>
    <row r="36" spans="2:51">
      <c r="B36" t="s">
        <v>128</v>
      </c>
      <c r="C36" s="17">
        <v>0.162357876257923</v>
      </c>
      <c r="D36" s="17">
        <v>0.175225430934216</v>
      </c>
      <c r="E36" s="17">
        <v>0.150638593721444</v>
      </c>
      <c r="F36" s="17"/>
      <c r="G36" s="17">
        <v>0.21559775620049901</v>
      </c>
      <c r="H36" s="17">
        <v>0.20354759561941699</v>
      </c>
      <c r="I36" s="17">
        <v>0.17211045887537499</v>
      </c>
      <c r="J36" s="17">
        <v>0.139665983891435</v>
      </c>
      <c r="K36" s="17">
        <v>0.13715205937248501</v>
      </c>
      <c r="L36" s="17">
        <v>0.13484619802714701</v>
      </c>
      <c r="M36" s="17"/>
      <c r="N36" s="17">
        <v>0.165277359632135</v>
      </c>
      <c r="O36" s="17">
        <v>0.15555158334156599</v>
      </c>
      <c r="P36" s="17">
        <v>0.16119079321698301</v>
      </c>
      <c r="Q36" s="17">
        <v>0.16786569052545899</v>
      </c>
      <c r="R36" s="17"/>
      <c r="S36" s="17">
        <v>0.170673729397985</v>
      </c>
      <c r="T36" s="17">
        <v>0.15827024290616701</v>
      </c>
      <c r="U36" s="17">
        <v>0.16076141246351</v>
      </c>
      <c r="V36" s="17">
        <v>0.16023988036904899</v>
      </c>
      <c r="W36" s="17">
        <v>0.146658194059093</v>
      </c>
      <c r="X36" s="17">
        <v>0.17116609280287401</v>
      </c>
      <c r="Y36" s="17">
        <v>0.189142260999175</v>
      </c>
      <c r="Z36" s="17">
        <v>0.15840119988279699</v>
      </c>
      <c r="AA36" s="17">
        <v>0.16976352124438401</v>
      </c>
      <c r="AB36" s="17">
        <v>0.15652576467078899</v>
      </c>
      <c r="AC36" s="17">
        <v>0.12863615960699901</v>
      </c>
      <c r="AD36" s="17">
        <v>0.139845277368606</v>
      </c>
      <c r="AE36" s="17"/>
      <c r="AF36" s="17">
        <v>0.14135858812128199</v>
      </c>
      <c r="AG36" s="17">
        <v>0.17779284738287501</v>
      </c>
      <c r="AH36" s="17">
        <v>0.16716041583144001</v>
      </c>
      <c r="AI36" s="17"/>
      <c r="AJ36" s="17">
        <v>0.15084558320379199</v>
      </c>
      <c r="AK36" s="17">
        <v>0.176947824438215</v>
      </c>
      <c r="AL36" s="17">
        <v>0.185868437430976</v>
      </c>
      <c r="AM36" s="17"/>
      <c r="AN36" s="17">
        <v>0.15372764541115799</v>
      </c>
      <c r="AO36" s="17">
        <v>0.17033696142695301</v>
      </c>
      <c r="AP36" s="17">
        <v>0.16365512315245401</v>
      </c>
      <c r="AQ36" s="17">
        <v>0.174391889580265</v>
      </c>
      <c r="AR36" s="17">
        <v>0.26635054735899999</v>
      </c>
      <c r="AS36" s="17"/>
      <c r="AT36" s="17">
        <v>0.15781707634545</v>
      </c>
      <c r="AU36" s="17">
        <v>0.208889547324694</v>
      </c>
      <c r="AV36" s="17"/>
      <c r="AW36" s="17">
        <v>0.15068619248090601</v>
      </c>
      <c r="AX36" s="17">
        <v>0.17513099788139799</v>
      </c>
      <c r="AY36" s="17">
        <v>0.171510652578343</v>
      </c>
    </row>
    <row r="37" spans="2:51">
      <c r="B37" t="s">
        <v>122</v>
      </c>
      <c r="C37" s="17">
        <v>0.35093820742258902</v>
      </c>
      <c r="D37" s="17">
        <v>0.358796819357103</v>
      </c>
      <c r="E37" s="17">
        <v>0.34199398410850201</v>
      </c>
      <c r="F37" s="17"/>
      <c r="G37" s="17">
        <v>0.38203065162143501</v>
      </c>
      <c r="H37" s="17">
        <v>0.34963253748150203</v>
      </c>
      <c r="I37" s="17">
        <v>0.33443126267885498</v>
      </c>
      <c r="J37" s="17">
        <v>0.34487589898551702</v>
      </c>
      <c r="K37" s="17">
        <v>0.330561423266726</v>
      </c>
      <c r="L37" s="17">
        <v>0.36753101678401801</v>
      </c>
      <c r="M37" s="17"/>
      <c r="N37" s="17">
        <v>0.39636734046734101</v>
      </c>
      <c r="O37" s="17">
        <v>0.35945511973980898</v>
      </c>
      <c r="P37" s="17">
        <v>0.32276687601931098</v>
      </c>
      <c r="Q37" s="17">
        <v>0.317063955678689</v>
      </c>
      <c r="R37" s="17"/>
      <c r="S37" s="17">
        <v>0.37301091780300599</v>
      </c>
      <c r="T37" s="17">
        <v>0.36045852287895802</v>
      </c>
      <c r="U37" s="17">
        <v>0.39797945951875102</v>
      </c>
      <c r="V37" s="17">
        <v>0.350424770100982</v>
      </c>
      <c r="W37" s="17">
        <v>0.34957918190707099</v>
      </c>
      <c r="X37" s="17">
        <v>0.35265400422856402</v>
      </c>
      <c r="Y37" s="17">
        <v>0.34173316567263601</v>
      </c>
      <c r="Z37" s="17">
        <v>0.31402671095819101</v>
      </c>
      <c r="AA37" s="17">
        <v>0.32874796544052398</v>
      </c>
      <c r="AB37" s="17">
        <v>0.31558063648953799</v>
      </c>
      <c r="AC37" s="17">
        <v>0.35111135805117799</v>
      </c>
      <c r="AD37" s="17">
        <v>0.32725438192324202</v>
      </c>
      <c r="AE37" s="17"/>
      <c r="AF37" s="17">
        <v>0.30669877679261898</v>
      </c>
      <c r="AG37" s="17">
        <v>0.388349876217844</v>
      </c>
      <c r="AH37" s="17">
        <v>0.33415494414512398</v>
      </c>
      <c r="AI37" s="17"/>
      <c r="AJ37" s="17">
        <v>0.340439763406019</v>
      </c>
      <c r="AK37" s="17">
        <v>0.35946724813074699</v>
      </c>
      <c r="AL37" s="17">
        <v>0.39895990821420901</v>
      </c>
      <c r="AM37" s="17"/>
      <c r="AN37" s="17">
        <v>0.30943392993101299</v>
      </c>
      <c r="AO37" s="17">
        <v>0.35298858978677</v>
      </c>
      <c r="AP37" s="17">
        <v>0.37614757820658901</v>
      </c>
      <c r="AQ37" s="17">
        <v>0.41571327709513001</v>
      </c>
      <c r="AR37" s="17">
        <v>0.38642355848011301</v>
      </c>
      <c r="AS37" s="17"/>
      <c r="AT37" s="17">
        <v>0.35676231335921199</v>
      </c>
      <c r="AU37" s="17">
        <v>0.29914601346020098</v>
      </c>
      <c r="AV37" s="17"/>
      <c r="AW37" s="17">
        <v>0.38126643813621702</v>
      </c>
      <c r="AX37" s="17">
        <v>0.34679183937860902</v>
      </c>
      <c r="AY37" s="17">
        <v>0.319572200380079</v>
      </c>
    </row>
    <row r="38" spans="2:51">
      <c r="B38" t="s">
        <v>123</v>
      </c>
      <c r="C38" s="17">
        <v>0.31421948067472899</v>
      </c>
      <c r="D38" s="17">
        <v>0.29764526508872602</v>
      </c>
      <c r="E38" s="17">
        <v>0.33013378393674803</v>
      </c>
      <c r="F38" s="17"/>
      <c r="G38" s="17">
        <v>0.26819821645365699</v>
      </c>
      <c r="H38" s="17">
        <v>0.27667223857401402</v>
      </c>
      <c r="I38" s="17">
        <v>0.281267797076311</v>
      </c>
      <c r="J38" s="17">
        <v>0.341952819249495</v>
      </c>
      <c r="K38" s="17">
        <v>0.34490587326691202</v>
      </c>
      <c r="L38" s="17">
        <v>0.344669100697933</v>
      </c>
      <c r="M38" s="17"/>
      <c r="N38" s="17">
        <v>0.30861900680851401</v>
      </c>
      <c r="O38" s="17">
        <v>0.31732801151085699</v>
      </c>
      <c r="P38" s="17">
        <v>0.31435868586488702</v>
      </c>
      <c r="Q38" s="17">
        <v>0.31652861800113702</v>
      </c>
      <c r="R38" s="17"/>
      <c r="S38" s="17">
        <v>0.27786336612393198</v>
      </c>
      <c r="T38" s="17">
        <v>0.312886865429362</v>
      </c>
      <c r="U38" s="17">
        <v>0.30926597503435599</v>
      </c>
      <c r="V38" s="17">
        <v>0.33098948973413</v>
      </c>
      <c r="W38" s="17">
        <v>0.34648890847170799</v>
      </c>
      <c r="X38" s="17">
        <v>0.31555787418959202</v>
      </c>
      <c r="Y38" s="17">
        <v>0.290453086343889</v>
      </c>
      <c r="Z38" s="17">
        <v>0.33573033085209603</v>
      </c>
      <c r="AA38" s="17">
        <v>0.32582518502693902</v>
      </c>
      <c r="AB38" s="17">
        <v>0.32144007890057802</v>
      </c>
      <c r="AC38" s="17">
        <v>0.32241536974204799</v>
      </c>
      <c r="AD38" s="17">
        <v>0.31983911589723502</v>
      </c>
      <c r="AE38" s="17"/>
      <c r="AF38" s="17">
        <v>0.340264688707829</v>
      </c>
      <c r="AG38" s="17">
        <v>0.29347303461364399</v>
      </c>
      <c r="AH38" s="17">
        <v>0.31814762377361</v>
      </c>
      <c r="AI38" s="17"/>
      <c r="AJ38" s="17">
        <v>0.323716766321543</v>
      </c>
      <c r="AK38" s="17">
        <v>0.28787197806183501</v>
      </c>
      <c r="AL38" s="17">
        <v>0.31095207682061299</v>
      </c>
      <c r="AM38" s="17"/>
      <c r="AN38" s="17">
        <v>0.32698688984096502</v>
      </c>
      <c r="AO38" s="17">
        <v>0.30080904176080903</v>
      </c>
      <c r="AP38" s="17">
        <v>0.31617078657411202</v>
      </c>
      <c r="AQ38" s="17">
        <v>0.286968685645559</v>
      </c>
      <c r="AR38" s="17">
        <v>0.24683800138179701</v>
      </c>
      <c r="AS38" s="17"/>
      <c r="AT38" s="17">
        <v>0.31497417886947499</v>
      </c>
      <c r="AU38" s="17">
        <v>0.29638990242179503</v>
      </c>
      <c r="AV38" s="17"/>
      <c r="AW38" s="17">
        <v>0.32346036705466802</v>
      </c>
      <c r="AX38" s="17">
        <v>0.28866726512457302</v>
      </c>
      <c r="AY38" s="17">
        <v>0.311003918479061</v>
      </c>
    </row>
    <row r="39" spans="2:51">
      <c r="B39" t="s">
        <v>129</v>
      </c>
      <c r="C39" s="17">
        <v>0.17248443564475799</v>
      </c>
      <c r="D39" s="17">
        <v>0.16833248461995501</v>
      </c>
      <c r="E39" s="17">
        <v>0.17723363823330701</v>
      </c>
      <c r="F39" s="17"/>
      <c r="G39" s="17">
        <v>0.13417337572440899</v>
      </c>
      <c r="H39" s="17">
        <v>0.170147628325066</v>
      </c>
      <c r="I39" s="17">
        <v>0.21219048136945901</v>
      </c>
      <c r="J39" s="17">
        <v>0.17350529787355201</v>
      </c>
      <c r="K39" s="17">
        <v>0.187380644093877</v>
      </c>
      <c r="L39" s="17">
        <v>0.15295368449090099</v>
      </c>
      <c r="M39" s="17"/>
      <c r="N39" s="17">
        <v>0.12973629309201001</v>
      </c>
      <c r="O39" s="17">
        <v>0.16766528540776901</v>
      </c>
      <c r="P39" s="17">
        <v>0.20168364489881899</v>
      </c>
      <c r="Q39" s="17">
        <v>0.19854173579471501</v>
      </c>
      <c r="R39" s="17"/>
      <c r="S39" s="17">
        <v>0.178451986675077</v>
      </c>
      <c r="T39" s="17">
        <v>0.16838436878551299</v>
      </c>
      <c r="U39" s="17">
        <v>0.13199315298338199</v>
      </c>
      <c r="V39" s="17">
        <v>0.15834585979583901</v>
      </c>
      <c r="W39" s="17">
        <v>0.15727371556212799</v>
      </c>
      <c r="X39" s="17">
        <v>0.16062202877897</v>
      </c>
      <c r="Y39" s="17">
        <v>0.17867148698429899</v>
      </c>
      <c r="Z39" s="17">
        <v>0.19184175830691599</v>
      </c>
      <c r="AA39" s="17">
        <v>0.17566332828815301</v>
      </c>
      <c r="AB39" s="17">
        <v>0.206453519939095</v>
      </c>
      <c r="AC39" s="17">
        <v>0.19783711259977399</v>
      </c>
      <c r="AD39" s="17">
        <v>0.21306122481091599</v>
      </c>
      <c r="AE39" s="17"/>
      <c r="AF39" s="17">
        <v>0.21167794637827</v>
      </c>
      <c r="AG39" s="17">
        <v>0.14038424178563699</v>
      </c>
      <c r="AH39" s="17">
        <v>0.18053701624982599</v>
      </c>
      <c r="AI39" s="17"/>
      <c r="AJ39" s="17">
        <v>0.18499788706864501</v>
      </c>
      <c r="AK39" s="17">
        <v>0.17571294936920201</v>
      </c>
      <c r="AL39" s="17">
        <v>0.104219577534202</v>
      </c>
      <c r="AM39" s="17"/>
      <c r="AN39" s="17">
        <v>0.209851534816864</v>
      </c>
      <c r="AO39" s="17">
        <v>0.17586540702546799</v>
      </c>
      <c r="AP39" s="17">
        <v>0.144026512066845</v>
      </c>
      <c r="AQ39" s="17">
        <v>0.122926147679047</v>
      </c>
      <c r="AR39" s="17">
        <v>0.10038789277909101</v>
      </c>
      <c r="AS39" s="17"/>
      <c r="AT39" s="17">
        <v>0.17044643142586299</v>
      </c>
      <c r="AU39" s="17">
        <v>0.19557453679330999</v>
      </c>
      <c r="AV39" s="17"/>
      <c r="AW39" s="17">
        <v>0.14458700232820901</v>
      </c>
      <c r="AX39" s="17">
        <v>0.18940989761542101</v>
      </c>
      <c r="AY39" s="17">
        <v>0.197913228562516</v>
      </c>
    </row>
    <row r="40" spans="2:51">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row>
    <row r="41" spans="2:51">
      <c r="B41" s="6" t="s">
        <v>125</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row>
    <row r="42" spans="2:51">
      <c r="B42" s="24" t="s">
        <v>15</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row>
    <row r="43" spans="2:51">
      <c r="B43" t="s">
        <v>130</v>
      </c>
      <c r="C43" s="17">
        <v>0.36729778444724598</v>
      </c>
      <c r="D43" s="17">
        <v>0.37656741619911099</v>
      </c>
      <c r="E43" s="17">
        <v>0.36056609750596003</v>
      </c>
      <c r="F43" s="17"/>
      <c r="G43" s="17">
        <v>0.31071990504713798</v>
      </c>
      <c r="H43" s="17">
        <v>0.341834275198869</v>
      </c>
      <c r="I43" s="17">
        <v>0.37521746199971001</v>
      </c>
      <c r="J43" s="17">
        <v>0.36173788249726402</v>
      </c>
      <c r="K43" s="17">
        <v>0.42620352245820498</v>
      </c>
      <c r="L43" s="17">
        <v>0.36981961311172301</v>
      </c>
      <c r="M43" s="17"/>
      <c r="N43" s="17">
        <v>0.286109194269072</v>
      </c>
      <c r="O43" s="17">
        <v>0.33353879297731398</v>
      </c>
      <c r="P43" s="17">
        <v>0.43742880101972997</v>
      </c>
      <c r="Q43" s="17">
        <v>0.42894207579874499</v>
      </c>
      <c r="R43" s="17"/>
      <c r="S43" s="17">
        <v>0.330889501715803</v>
      </c>
      <c r="T43" s="17">
        <v>0.34322929685282</v>
      </c>
      <c r="U43" s="17">
        <v>0.34491174301958899</v>
      </c>
      <c r="V43" s="17">
        <v>0.35219068051517599</v>
      </c>
      <c r="W43" s="17">
        <v>0.39851465176406098</v>
      </c>
      <c r="X43" s="17">
        <v>0.375499766907262</v>
      </c>
      <c r="Y43" s="17">
        <v>0.38363750140330299</v>
      </c>
      <c r="Z43" s="17">
        <v>0.38875628638793303</v>
      </c>
      <c r="AA43" s="17">
        <v>0.40156896631394901</v>
      </c>
      <c r="AB43" s="17">
        <v>0.357079892759817</v>
      </c>
      <c r="AC43" s="17">
        <v>0.41695769398503302</v>
      </c>
      <c r="AD43" s="17">
        <v>0.40246008757318302</v>
      </c>
      <c r="AE43" s="17"/>
      <c r="AF43" s="17">
        <v>0.49325360089985998</v>
      </c>
      <c r="AG43" s="17">
        <v>0.25058106461977397</v>
      </c>
      <c r="AH43" s="17">
        <v>0.389284933960101</v>
      </c>
      <c r="AI43" s="17"/>
      <c r="AJ43" s="17">
        <v>0.43364162374803</v>
      </c>
      <c r="AK43" s="17">
        <v>0.32944757146695203</v>
      </c>
      <c r="AL43" s="17">
        <v>0.26082662233700599</v>
      </c>
      <c r="AM43" s="17"/>
      <c r="AN43" s="17">
        <v>0.45866382103298797</v>
      </c>
      <c r="AO43" s="17">
        <v>0.36395548872009797</v>
      </c>
      <c r="AP43" s="17">
        <v>0.28119045159296202</v>
      </c>
      <c r="AQ43" s="17">
        <v>0.25333495789073102</v>
      </c>
      <c r="AR43" s="17">
        <v>0.30702948916058198</v>
      </c>
      <c r="AS43" s="17"/>
      <c r="AT43" s="17">
        <v>0.369694474650761</v>
      </c>
      <c r="AU43" s="17">
        <v>0.35023533711747801</v>
      </c>
      <c r="AV43" s="17"/>
      <c r="AW43" s="17">
        <v>0.31180065395811601</v>
      </c>
      <c r="AX43" s="17">
        <v>0.35112645358973499</v>
      </c>
      <c r="AY43" s="17">
        <v>0.430897043628795</v>
      </c>
    </row>
    <row r="44" spans="2:51">
      <c r="B44" t="s">
        <v>122</v>
      </c>
      <c r="C44" s="17">
        <v>0.40473261712686598</v>
      </c>
      <c r="D44" s="17">
        <v>0.37660318683217098</v>
      </c>
      <c r="E44" s="17">
        <v>0.42985238415614002</v>
      </c>
      <c r="F44" s="17"/>
      <c r="G44" s="17">
        <v>0.40280417244768901</v>
      </c>
      <c r="H44" s="17">
        <v>0.36910172954387199</v>
      </c>
      <c r="I44" s="17">
        <v>0.37332043192039099</v>
      </c>
      <c r="J44" s="17">
        <v>0.41693173713173098</v>
      </c>
      <c r="K44" s="17">
        <v>0.39801355903026198</v>
      </c>
      <c r="L44" s="17">
        <v>0.44930947248710201</v>
      </c>
      <c r="M44" s="17"/>
      <c r="N44" s="17">
        <v>0.42524126614777702</v>
      </c>
      <c r="O44" s="17">
        <v>0.43974950026128301</v>
      </c>
      <c r="P44" s="17">
        <v>0.36889265268276999</v>
      </c>
      <c r="Q44" s="17">
        <v>0.37596632176538203</v>
      </c>
      <c r="R44" s="17"/>
      <c r="S44" s="17">
        <v>0.38201116927072598</v>
      </c>
      <c r="T44" s="17">
        <v>0.43613433254584</v>
      </c>
      <c r="U44" s="17">
        <v>0.42595159828585699</v>
      </c>
      <c r="V44" s="17">
        <v>0.406530816325338</v>
      </c>
      <c r="W44" s="17">
        <v>0.40191500287245502</v>
      </c>
      <c r="X44" s="17">
        <v>0.420906760498167</v>
      </c>
      <c r="Y44" s="17">
        <v>0.399183712039268</v>
      </c>
      <c r="Z44" s="17">
        <v>0.40809158463140099</v>
      </c>
      <c r="AA44" s="17">
        <v>0.38140136746432801</v>
      </c>
      <c r="AB44" s="17">
        <v>0.39280658430186899</v>
      </c>
      <c r="AC44" s="17">
        <v>0.389863679046629</v>
      </c>
      <c r="AD44" s="17">
        <v>0.40455920238826099</v>
      </c>
      <c r="AE44" s="17"/>
      <c r="AF44" s="17">
        <v>0.37356703005177599</v>
      </c>
      <c r="AG44" s="17">
        <v>0.43456627667113701</v>
      </c>
      <c r="AH44" s="17">
        <v>0.38997224061031099</v>
      </c>
      <c r="AI44" s="17"/>
      <c r="AJ44" s="17">
        <v>0.40929993698925099</v>
      </c>
      <c r="AK44" s="17">
        <v>0.381274760951686</v>
      </c>
      <c r="AL44" s="17">
        <v>0.43500247539806802</v>
      </c>
      <c r="AM44" s="17"/>
      <c r="AN44" s="17">
        <v>0.37836212163583</v>
      </c>
      <c r="AO44" s="17">
        <v>0.406855253214496</v>
      </c>
      <c r="AP44" s="17">
        <v>0.44400159121390498</v>
      </c>
      <c r="AQ44" s="17">
        <v>0.39986027769890797</v>
      </c>
      <c r="AR44" s="17">
        <v>0.343792923093173</v>
      </c>
      <c r="AS44" s="17"/>
      <c r="AT44" s="17">
        <v>0.40733401923247398</v>
      </c>
      <c r="AU44" s="17">
        <v>0.381069800824825</v>
      </c>
      <c r="AV44" s="17"/>
      <c r="AW44" s="17">
        <v>0.433715408662459</v>
      </c>
      <c r="AX44" s="17">
        <v>0.38233576460009699</v>
      </c>
      <c r="AY44" s="17">
        <v>0.379571101122123</v>
      </c>
    </row>
    <row r="45" spans="2:51">
      <c r="B45" t="s">
        <v>123</v>
      </c>
      <c r="C45" s="17">
        <v>0.17410886818610599</v>
      </c>
      <c r="D45" s="17">
        <v>0.18739802784162701</v>
      </c>
      <c r="E45" s="17">
        <v>0.16075326918892799</v>
      </c>
      <c r="F45" s="17"/>
      <c r="G45" s="17">
        <v>0.20016804416509901</v>
      </c>
      <c r="H45" s="17">
        <v>0.20823789309725199</v>
      </c>
      <c r="I45" s="17">
        <v>0.19280347021520999</v>
      </c>
      <c r="J45" s="17">
        <v>0.17752854598078199</v>
      </c>
      <c r="K45" s="17">
        <v>0.13094139747404901</v>
      </c>
      <c r="L45" s="17">
        <v>0.151335817651509</v>
      </c>
      <c r="M45" s="17"/>
      <c r="N45" s="17">
        <v>0.231996857196683</v>
      </c>
      <c r="O45" s="17">
        <v>0.17975380152129999</v>
      </c>
      <c r="P45" s="17">
        <v>0.14226594314520299</v>
      </c>
      <c r="Q45" s="17">
        <v>0.13438019528640899</v>
      </c>
      <c r="R45" s="17"/>
      <c r="S45" s="17">
        <v>0.21804213104820699</v>
      </c>
      <c r="T45" s="17">
        <v>0.17908148774299901</v>
      </c>
      <c r="U45" s="17">
        <v>0.17435843879465099</v>
      </c>
      <c r="V45" s="17">
        <v>0.17736277683077101</v>
      </c>
      <c r="W45" s="17">
        <v>0.15766874833292099</v>
      </c>
      <c r="X45" s="17">
        <v>0.15476422906457801</v>
      </c>
      <c r="Y45" s="17">
        <v>0.16283861711394099</v>
      </c>
      <c r="Z45" s="17">
        <v>0.14859333267987301</v>
      </c>
      <c r="AA45" s="17">
        <v>0.16221881502761401</v>
      </c>
      <c r="AB45" s="17">
        <v>0.19396317685706099</v>
      </c>
      <c r="AC45" s="17">
        <v>0.14817074856662299</v>
      </c>
      <c r="AD45" s="17">
        <v>0.1373688746233</v>
      </c>
      <c r="AE45" s="17"/>
      <c r="AF45" s="17">
        <v>9.7371527656407497E-2</v>
      </c>
      <c r="AG45" s="17">
        <v>0.24450671261499199</v>
      </c>
      <c r="AH45" s="17">
        <v>0.16842053754928299</v>
      </c>
      <c r="AI45" s="17"/>
      <c r="AJ45" s="17">
        <v>0.11555720224219899</v>
      </c>
      <c r="AK45" s="17">
        <v>0.215717880928471</v>
      </c>
      <c r="AL45" s="17">
        <v>0.25440223723169503</v>
      </c>
      <c r="AM45" s="17"/>
      <c r="AN45" s="17">
        <v>0.11330798156849201</v>
      </c>
      <c r="AO45" s="17">
        <v>0.18115603465625901</v>
      </c>
      <c r="AP45" s="17">
        <v>0.21394124077413701</v>
      </c>
      <c r="AQ45" s="17">
        <v>0.25218536936393798</v>
      </c>
      <c r="AR45" s="17">
        <v>0.28758731064003301</v>
      </c>
      <c r="AS45" s="17"/>
      <c r="AT45" s="17">
        <v>0.17147345709011899</v>
      </c>
      <c r="AU45" s="17">
        <v>0.18810960141543101</v>
      </c>
      <c r="AV45" s="17"/>
      <c r="AW45" s="17">
        <v>0.20429979768283901</v>
      </c>
      <c r="AX45" s="17">
        <v>0.188477401657412</v>
      </c>
      <c r="AY45" s="17">
        <v>0.13805573747508701</v>
      </c>
    </row>
    <row r="46" spans="2:51">
      <c r="B46" t="s">
        <v>131</v>
      </c>
      <c r="C46" s="17">
        <v>5.3860730239782099E-2</v>
      </c>
      <c r="D46" s="17">
        <v>5.9431369127090898E-2</v>
      </c>
      <c r="E46" s="17">
        <v>4.8828249148972103E-2</v>
      </c>
      <c r="F46" s="17"/>
      <c r="G46" s="17">
        <v>8.6307878340073793E-2</v>
      </c>
      <c r="H46" s="17">
        <v>8.0826102160005797E-2</v>
      </c>
      <c r="I46" s="17">
        <v>5.86586358646888E-2</v>
      </c>
      <c r="J46" s="17">
        <v>4.3801834390222498E-2</v>
      </c>
      <c r="K46" s="17">
        <v>4.48415210374844E-2</v>
      </c>
      <c r="L46" s="17">
        <v>2.9535096749665399E-2</v>
      </c>
      <c r="M46" s="17"/>
      <c r="N46" s="17">
        <v>5.66526823864687E-2</v>
      </c>
      <c r="O46" s="17">
        <v>4.6957905240103098E-2</v>
      </c>
      <c r="P46" s="17">
        <v>5.1412603152297398E-2</v>
      </c>
      <c r="Q46" s="17">
        <v>6.0711407149464401E-2</v>
      </c>
      <c r="R46" s="17"/>
      <c r="S46" s="17">
        <v>6.90571979652638E-2</v>
      </c>
      <c r="T46" s="17">
        <v>4.1554882858340102E-2</v>
      </c>
      <c r="U46" s="17">
        <v>5.47782198999038E-2</v>
      </c>
      <c r="V46" s="17">
        <v>6.3915726328715394E-2</v>
      </c>
      <c r="W46" s="17">
        <v>4.1901597030563502E-2</v>
      </c>
      <c r="X46" s="17">
        <v>4.8829243529993301E-2</v>
      </c>
      <c r="Y46" s="17">
        <v>5.4340169443487803E-2</v>
      </c>
      <c r="Z46" s="17">
        <v>5.4558796300792099E-2</v>
      </c>
      <c r="AA46" s="17">
        <v>5.4810851194109098E-2</v>
      </c>
      <c r="AB46" s="17">
        <v>5.6150346081253501E-2</v>
      </c>
      <c r="AC46" s="17">
        <v>4.5007878401714302E-2</v>
      </c>
      <c r="AD46" s="17">
        <v>5.5611835415255599E-2</v>
      </c>
      <c r="AE46" s="17"/>
      <c r="AF46" s="17">
        <v>3.5807841391956398E-2</v>
      </c>
      <c r="AG46" s="17">
        <v>7.0345946094096598E-2</v>
      </c>
      <c r="AH46" s="17">
        <v>5.2322287880305303E-2</v>
      </c>
      <c r="AI46" s="17"/>
      <c r="AJ46" s="17">
        <v>4.1501237020519999E-2</v>
      </c>
      <c r="AK46" s="17">
        <v>7.3559786652890299E-2</v>
      </c>
      <c r="AL46" s="17">
        <v>4.9768665033230797E-2</v>
      </c>
      <c r="AM46" s="17"/>
      <c r="AN46" s="17">
        <v>4.9666075762690297E-2</v>
      </c>
      <c r="AO46" s="17">
        <v>4.8033223409147403E-2</v>
      </c>
      <c r="AP46" s="17">
        <v>6.0866716418996998E-2</v>
      </c>
      <c r="AQ46" s="17">
        <v>9.4619395046422999E-2</v>
      </c>
      <c r="AR46" s="17">
        <v>6.1590277106211601E-2</v>
      </c>
      <c r="AS46" s="17"/>
      <c r="AT46" s="17">
        <v>5.1498049026646203E-2</v>
      </c>
      <c r="AU46" s="17">
        <v>8.0585260642265899E-2</v>
      </c>
      <c r="AV46" s="17"/>
      <c r="AW46" s="17">
        <v>5.0184139696586097E-2</v>
      </c>
      <c r="AX46" s="17">
        <v>7.8060380152755696E-2</v>
      </c>
      <c r="AY46" s="17">
        <v>5.1476117773994398E-2</v>
      </c>
    </row>
    <row r="47" spans="2:51">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row>
    <row r="48" spans="2:51">
      <c r="B48" s="6" t="s">
        <v>132</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row>
    <row r="49" spans="2:51">
      <c r="B49" s="24" t="s">
        <v>15</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row>
    <row r="50" spans="2:51">
      <c r="B50" t="s">
        <v>133</v>
      </c>
      <c r="C50" s="17">
        <v>9.1326056808769498E-2</v>
      </c>
      <c r="D50" s="17">
        <v>9.8488694180310601E-2</v>
      </c>
      <c r="E50" s="17">
        <v>8.5067949186784897E-2</v>
      </c>
      <c r="F50" s="17"/>
      <c r="G50" s="17">
        <v>0.103376660056393</v>
      </c>
      <c r="H50" s="17">
        <v>0.111011925735106</v>
      </c>
      <c r="I50" s="17">
        <v>0.10818052593997</v>
      </c>
      <c r="J50" s="17">
        <v>9.8033037837766804E-2</v>
      </c>
      <c r="K50" s="17">
        <v>8.5272882931344093E-2</v>
      </c>
      <c r="L50" s="17">
        <v>5.9120377300126502E-2</v>
      </c>
      <c r="M50" s="17"/>
      <c r="N50" s="17">
        <v>6.8692970634137096E-2</v>
      </c>
      <c r="O50" s="17">
        <v>7.9660713858042798E-2</v>
      </c>
      <c r="P50" s="17">
        <v>0.10344432895128</v>
      </c>
      <c r="Q50" s="17">
        <v>0.11444353188298299</v>
      </c>
      <c r="R50" s="17"/>
      <c r="S50" s="17">
        <v>0.11347572803561699</v>
      </c>
      <c r="T50" s="17">
        <v>8.6380481453825597E-2</v>
      </c>
      <c r="U50" s="17">
        <v>6.0021592578236603E-2</v>
      </c>
      <c r="V50" s="17">
        <v>8.5572575203832102E-2</v>
      </c>
      <c r="W50" s="17">
        <v>0.102954529203058</v>
      </c>
      <c r="X50" s="17">
        <v>0.101626563351117</v>
      </c>
      <c r="Y50" s="17">
        <v>8.2238522824474997E-2</v>
      </c>
      <c r="Z50" s="17">
        <v>9.0675951237004504E-2</v>
      </c>
      <c r="AA50" s="17">
        <v>9.3340854155994898E-2</v>
      </c>
      <c r="AB50" s="17">
        <v>8.4844032309955394E-2</v>
      </c>
      <c r="AC50" s="17">
        <v>9.1225041155077097E-2</v>
      </c>
      <c r="AD50" s="17">
        <v>0.101917333470027</v>
      </c>
      <c r="AE50" s="17"/>
      <c r="AF50" s="17">
        <v>0.108555162456833</v>
      </c>
      <c r="AG50" s="17">
        <v>7.0446341156390493E-2</v>
      </c>
      <c r="AH50" s="17">
        <v>0.105727617564886</v>
      </c>
      <c r="AI50" s="17"/>
      <c r="AJ50" s="17">
        <v>9.6516010965120094E-2</v>
      </c>
      <c r="AK50" s="17">
        <v>9.0405117456629394E-2</v>
      </c>
      <c r="AL50" s="17">
        <v>7.1020720993224207E-2</v>
      </c>
      <c r="AM50" s="17"/>
      <c r="AN50" s="17">
        <v>0.110283429058096</v>
      </c>
      <c r="AO50" s="17">
        <v>9.3205667879393495E-2</v>
      </c>
      <c r="AP50" s="17">
        <v>7.1734280168657696E-2</v>
      </c>
      <c r="AQ50" s="17">
        <v>8.3512714427695298E-2</v>
      </c>
      <c r="AR50" s="17">
        <v>8.6924399828254006E-2</v>
      </c>
      <c r="AS50" s="17"/>
      <c r="AT50" s="17">
        <v>8.6865747037820407E-2</v>
      </c>
      <c r="AU50" s="17">
        <v>0.13951974771435999</v>
      </c>
      <c r="AV50" s="17"/>
      <c r="AW50" s="17">
        <v>7.1592131868795802E-2</v>
      </c>
      <c r="AX50" s="17">
        <v>0.111375040711662</v>
      </c>
      <c r="AY50" s="17">
        <v>0.10720508911915499</v>
      </c>
    </row>
    <row r="51" spans="2:51">
      <c r="B51" t="s">
        <v>134</v>
      </c>
      <c r="C51" s="17">
        <v>0.256301384649464</v>
      </c>
      <c r="D51" s="17">
        <v>0.25633843374735299</v>
      </c>
      <c r="E51" s="17">
        <v>0.25664401120867902</v>
      </c>
      <c r="F51" s="17"/>
      <c r="G51" s="17">
        <v>0.26381432454323001</v>
      </c>
      <c r="H51" s="17">
        <v>0.27358251657412302</v>
      </c>
      <c r="I51" s="17">
        <v>0.27455994436307501</v>
      </c>
      <c r="J51" s="17">
        <v>0.26570557518504101</v>
      </c>
      <c r="K51" s="17">
        <v>0.248725195869924</v>
      </c>
      <c r="L51" s="17">
        <v>0.226025879097775</v>
      </c>
      <c r="M51" s="17"/>
      <c r="N51" s="17">
        <v>0.21230063105924499</v>
      </c>
      <c r="O51" s="17">
        <v>0.24052514173935199</v>
      </c>
      <c r="P51" s="17">
        <v>0.28656746845060199</v>
      </c>
      <c r="Q51" s="17">
        <v>0.29550417508417198</v>
      </c>
      <c r="R51" s="17"/>
      <c r="S51" s="17">
        <v>0.24115512792066801</v>
      </c>
      <c r="T51" s="17">
        <v>0.242481171903285</v>
      </c>
      <c r="U51" s="17">
        <v>0.249476986704181</v>
      </c>
      <c r="V51" s="17">
        <v>0.25851078723592402</v>
      </c>
      <c r="W51" s="17">
        <v>0.25762364275556998</v>
      </c>
      <c r="X51" s="17">
        <v>0.27530811908835801</v>
      </c>
      <c r="Y51" s="17">
        <v>0.27637531725409298</v>
      </c>
      <c r="Z51" s="17">
        <v>0.28403904562855098</v>
      </c>
      <c r="AA51" s="17">
        <v>0.25425343066248102</v>
      </c>
      <c r="AB51" s="17">
        <v>0.25204827049369999</v>
      </c>
      <c r="AC51" s="17">
        <v>0.25773188830591198</v>
      </c>
      <c r="AD51" s="17">
        <v>0.26544978781688899</v>
      </c>
      <c r="AE51" s="17"/>
      <c r="AF51" s="17">
        <v>0.29508907387213601</v>
      </c>
      <c r="AG51" s="17">
        <v>0.21217651781282301</v>
      </c>
      <c r="AH51" s="17">
        <v>0.28589794938204099</v>
      </c>
      <c r="AI51" s="17"/>
      <c r="AJ51" s="17">
        <v>0.289988846234914</v>
      </c>
      <c r="AK51" s="17">
        <v>0.24786790406620399</v>
      </c>
      <c r="AL51" s="17">
        <v>0.205193770603258</v>
      </c>
      <c r="AM51" s="17"/>
      <c r="AN51" s="17">
        <v>0.29059934000063098</v>
      </c>
      <c r="AO51" s="17">
        <v>0.25230803431632198</v>
      </c>
      <c r="AP51" s="17">
        <v>0.240338787139179</v>
      </c>
      <c r="AQ51" s="17">
        <v>0.21576002668932101</v>
      </c>
      <c r="AR51" s="17">
        <v>0.16497277627927301</v>
      </c>
      <c r="AS51" s="17"/>
      <c r="AT51" s="17">
        <v>0.25310428997603002</v>
      </c>
      <c r="AU51" s="17">
        <v>0.29099691451371001</v>
      </c>
      <c r="AV51" s="17"/>
      <c r="AW51" s="17">
        <v>0.212924688771186</v>
      </c>
      <c r="AX51" s="17">
        <v>0.31315628103371501</v>
      </c>
      <c r="AY51" s="17">
        <v>0.28786653740653501</v>
      </c>
    </row>
    <row r="52" spans="2:51">
      <c r="B52" t="s">
        <v>135</v>
      </c>
      <c r="C52" s="17">
        <v>0.25662824308102899</v>
      </c>
      <c r="D52" s="17">
        <v>0.25162236266323001</v>
      </c>
      <c r="E52" s="17">
        <v>0.26239855311058302</v>
      </c>
      <c r="F52" s="17"/>
      <c r="G52" s="17">
        <v>0.26074874521533398</v>
      </c>
      <c r="H52" s="17">
        <v>0.27392229098125798</v>
      </c>
      <c r="I52" s="17">
        <v>0.238638206786038</v>
      </c>
      <c r="J52" s="17">
        <v>0.25594906801952499</v>
      </c>
      <c r="K52" s="17">
        <v>0.25465282880331502</v>
      </c>
      <c r="L52" s="17">
        <v>0.25653914968941899</v>
      </c>
      <c r="M52" s="17"/>
      <c r="N52" s="17">
        <v>0.23100543476396601</v>
      </c>
      <c r="O52" s="17">
        <v>0.24665227548574301</v>
      </c>
      <c r="P52" s="17">
        <v>0.27308389207264699</v>
      </c>
      <c r="Q52" s="17">
        <v>0.28100587891737799</v>
      </c>
      <c r="R52" s="17"/>
      <c r="S52" s="17">
        <v>0.247218521664406</v>
      </c>
      <c r="T52" s="17">
        <v>0.25160922841266498</v>
      </c>
      <c r="U52" s="17">
        <v>0.27330561597587599</v>
      </c>
      <c r="V52" s="17">
        <v>0.24432902220147701</v>
      </c>
      <c r="W52" s="17">
        <v>0.27111394954257001</v>
      </c>
      <c r="X52" s="17">
        <v>0.23209001230651599</v>
      </c>
      <c r="Y52" s="17">
        <v>0.26046673150989902</v>
      </c>
      <c r="Z52" s="17">
        <v>0.27917993956809201</v>
      </c>
      <c r="AA52" s="17">
        <v>0.25697348607769099</v>
      </c>
      <c r="AB52" s="17">
        <v>0.25976269113585299</v>
      </c>
      <c r="AC52" s="17">
        <v>0.28213632952506501</v>
      </c>
      <c r="AD52" s="17">
        <v>0.26075441233718899</v>
      </c>
      <c r="AE52" s="17"/>
      <c r="AF52" s="17">
        <v>0.26336735324768901</v>
      </c>
      <c r="AG52" s="17">
        <v>0.23206468869060201</v>
      </c>
      <c r="AH52" s="17">
        <v>0.31485032452418998</v>
      </c>
      <c r="AI52" s="17"/>
      <c r="AJ52" s="17">
        <v>0.25966483496530501</v>
      </c>
      <c r="AK52" s="17">
        <v>0.231157902633117</v>
      </c>
      <c r="AL52" s="17">
        <v>0.23822196300790299</v>
      </c>
      <c r="AM52" s="17"/>
      <c r="AN52" s="17">
        <v>0.29739496692238099</v>
      </c>
      <c r="AO52" s="17">
        <v>0.26996502119071802</v>
      </c>
      <c r="AP52" s="17">
        <v>0.21933712113863499</v>
      </c>
      <c r="AQ52" s="17">
        <v>0.214107457811684</v>
      </c>
      <c r="AR52" s="17">
        <v>0.205137447637703</v>
      </c>
      <c r="AS52" s="17"/>
      <c r="AT52" s="17">
        <v>0.25531066568708499</v>
      </c>
      <c r="AU52" s="17">
        <v>0.26903382761731698</v>
      </c>
      <c r="AV52" s="17"/>
      <c r="AW52" s="17">
        <v>0.215797376957963</v>
      </c>
      <c r="AX52" s="17">
        <v>0.27928532441864201</v>
      </c>
      <c r="AY52" s="17">
        <v>0.29439822810925798</v>
      </c>
    </row>
    <row r="53" spans="2:51">
      <c r="B53" t="s">
        <v>136</v>
      </c>
      <c r="C53" s="17">
        <v>0.26165014165950501</v>
      </c>
      <c r="D53" s="17">
        <v>0.25168029165289402</v>
      </c>
      <c r="E53" s="17">
        <v>0.270441321084537</v>
      </c>
      <c r="F53" s="17"/>
      <c r="G53" s="17">
        <v>0.250427870990791</v>
      </c>
      <c r="H53" s="17">
        <v>0.22692667362091701</v>
      </c>
      <c r="I53" s="17">
        <v>0.231852178771738</v>
      </c>
      <c r="J53" s="17">
        <v>0.26087122140034802</v>
      </c>
      <c r="K53" s="17">
        <v>0.27289611386770302</v>
      </c>
      <c r="L53" s="17">
        <v>0.30569832424156401</v>
      </c>
      <c r="M53" s="17"/>
      <c r="N53" s="17">
        <v>0.31175969475814003</v>
      </c>
      <c r="O53" s="17">
        <v>0.29219274344191398</v>
      </c>
      <c r="P53" s="17">
        <v>0.21084309796475401</v>
      </c>
      <c r="Q53" s="17">
        <v>0.21857112667154799</v>
      </c>
      <c r="R53" s="17"/>
      <c r="S53" s="17">
        <v>0.25275310865815198</v>
      </c>
      <c r="T53" s="17">
        <v>0.284773055069797</v>
      </c>
      <c r="U53" s="17">
        <v>0.27891415763491201</v>
      </c>
      <c r="V53" s="17">
        <v>0.27846355789364202</v>
      </c>
      <c r="W53" s="17">
        <v>0.24338925741686901</v>
      </c>
      <c r="X53" s="17">
        <v>0.25964556086122598</v>
      </c>
      <c r="Y53" s="17">
        <v>0.24585699863471999</v>
      </c>
      <c r="Z53" s="17">
        <v>0.223534763790987</v>
      </c>
      <c r="AA53" s="17">
        <v>0.26622772377376702</v>
      </c>
      <c r="AB53" s="17">
        <v>0.26827337258283601</v>
      </c>
      <c r="AC53" s="17">
        <v>0.22639885285806099</v>
      </c>
      <c r="AD53" s="17">
        <v>0.25461083345725899</v>
      </c>
      <c r="AE53" s="17"/>
      <c r="AF53" s="17">
        <v>0.24206925539913701</v>
      </c>
      <c r="AG53" s="17">
        <v>0.29406914834026499</v>
      </c>
      <c r="AH53" s="17">
        <v>0.204716072551266</v>
      </c>
      <c r="AI53" s="17"/>
      <c r="AJ53" s="17">
        <v>0.26112820811186199</v>
      </c>
      <c r="AK53" s="17">
        <v>0.27071770823269597</v>
      </c>
      <c r="AL53" s="17">
        <v>0.30514113812864002</v>
      </c>
      <c r="AM53" s="17"/>
      <c r="AN53" s="17">
        <v>0.210027532169869</v>
      </c>
      <c r="AO53" s="17">
        <v>0.25026247091876602</v>
      </c>
      <c r="AP53" s="17">
        <v>0.30177890222069298</v>
      </c>
      <c r="AQ53" s="17">
        <v>0.29006364610874202</v>
      </c>
      <c r="AR53" s="17">
        <v>0.29352575194682801</v>
      </c>
      <c r="AS53" s="17"/>
      <c r="AT53" s="17">
        <v>0.26885590486079802</v>
      </c>
      <c r="AU53" s="17">
        <v>0.191594961669182</v>
      </c>
      <c r="AV53" s="17"/>
      <c r="AW53" s="17">
        <v>0.31667174590483599</v>
      </c>
      <c r="AX53" s="17">
        <v>0.21160539804771</v>
      </c>
      <c r="AY53" s="17">
        <v>0.215847896237575</v>
      </c>
    </row>
    <row r="54" spans="2:51">
      <c r="B54" t="s">
        <v>137</v>
      </c>
      <c r="C54" s="17">
        <v>0.1256912330535</v>
      </c>
      <c r="D54" s="17">
        <v>0.13434796427104601</v>
      </c>
      <c r="E54" s="17">
        <v>0.11640369901551</v>
      </c>
      <c r="F54" s="17"/>
      <c r="G54" s="17">
        <v>0.11109180101281101</v>
      </c>
      <c r="H54" s="17">
        <v>0.10868772292864499</v>
      </c>
      <c r="I54" s="17">
        <v>0.13320415531617499</v>
      </c>
      <c r="J54" s="17">
        <v>0.110870317759703</v>
      </c>
      <c r="K54" s="17">
        <v>0.130683735127165</v>
      </c>
      <c r="L54" s="17">
        <v>0.14662046706642401</v>
      </c>
      <c r="M54" s="17"/>
      <c r="N54" s="17">
        <v>0.16831587484812799</v>
      </c>
      <c r="O54" s="17">
        <v>0.133107578397825</v>
      </c>
      <c r="P54" s="17">
        <v>0.117527107157124</v>
      </c>
      <c r="Q54" s="17">
        <v>8.0872622026853497E-2</v>
      </c>
      <c r="R54" s="17"/>
      <c r="S54" s="17">
        <v>0.133855435157853</v>
      </c>
      <c r="T54" s="17">
        <v>0.13028888350814299</v>
      </c>
      <c r="U54" s="17">
        <v>0.133416884370234</v>
      </c>
      <c r="V54" s="17">
        <v>0.11840753827714</v>
      </c>
      <c r="W54" s="17">
        <v>0.113674472572178</v>
      </c>
      <c r="X54" s="17">
        <v>0.118390971407871</v>
      </c>
      <c r="Y54" s="17">
        <v>0.13055660376116099</v>
      </c>
      <c r="Z54" s="17">
        <v>0.117574849160346</v>
      </c>
      <c r="AA54" s="17">
        <v>0.121950483527814</v>
      </c>
      <c r="AB54" s="17">
        <v>0.129278240295399</v>
      </c>
      <c r="AC54" s="17">
        <v>0.13263214936814599</v>
      </c>
      <c r="AD54" s="17">
        <v>0.110556547925143</v>
      </c>
      <c r="AE54" s="17"/>
      <c r="AF54" s="17">
        <v>8.3983409568377798E-2</v>
      </c>
      <c r="AG54" s="17">
        <v>0.184446168663258</v>
      </c>
      <c r="AH54" s="17">
        <v>7.2983662094282406E-2</v>
      </c>
      <c r="AI54" s="17"/>
      <c r="AJ54" s="17">
        <v>8.6909669258440195E-2</v>
      </c>
      <c r="AK54" s="17">
        <v>0.151652297936366</v>
      </c>
      <c r="AL54" s="17">
        <v>0.17733197918199201</v>
      </c>
      <c r="AM54" s="17"/>
      <c r="AN54" s="17">
        <v>8.3592580053623605E-2</v>
      </c>
      <c r="AO54" s="17">
        <v>0.12578039613411701</v>
      </c>
      <c r="AP54" s="17">
        <v>0.158312855603887</v>
      </c>
      <c r="AQ54" s="17">
        <v>0.18574426888571999</v>
      </c>
      <c r="AR54" s="17">
        <v>0.233543683198154</v>
      </c>
      <c r="AS54" s="17"/>
      <c r="AT54" s="17">
        <v>0.12786014041421001</v>
      </c>
      <c r="AU54" s="17">
        <v>9.9527269855630401E-2</v>
      </c>
      <c r="AV54" s="17"/>
      <c r="AW54" s="17">
        <v>0.17701725789613501</v>
      </c>
      <c r="AX54" s="17">
        <v>7.9850022121771794E-2</v>
      </c>
      <c r="AY54" s="17">
        <v>8.2745443739600993E-2</v>
      </c>
    </row>
    <row r="55" spans="2:51">
      <c r="B55" t="s">
        <v>119</v>
      </c>
      <c r="C55" s="17">
        <v>8.4029407477325992E-3</v>
      </c>
      <c r="D55" s="17">
        <v>7.5222534851661698E-3</v>
      </c>
      <c r="E55" s="17">
        <v>9.0444663939066097E-3</v>
      </c>
      <c r="F55" s="17"/>
      <c r="G55" s="17">
        <v>1.05405981814408E-2</v>
      </c>
      <c r="H55" s="17">
        <v>5.8688701599514696E-3</v>
      </c>
      <c r="I55" s="17">
        <v>1.3564988823004699E-2</v>
      </c>
      <c r="J55" s="17">
        <v>8.5707797976163104E-3</v>
      </c>
      <c r="K55" s="17">
        <v>7.7692434005480204E-3</v>
      </c>
      <c r="L55" s="17">
        <v>5.9958026046915899E-3</v>
      </c>
      <c r="M55" s="17"/>
      <c r="N55" s="17">
        <v>7.9253939363839298E-3</v>
      </c>
      <c r="O55" s="17">
        <v>7.8615470771235194E-3</v>
      </c>
      <c r="P55" s="17">
        <v>8.5341054035931001E-3</v>
      </c>
      <c r="Q55" s="17">
        <v>9.6026654170652693E-3</v>
      </c>
      <c r="R55" s="17"/>
      <c r="S55" s="17">
        <v>1.15420785633051E-2</v>
      </c>
      <c r="T55" s="17">
        <v>4.4671796522831398E-3</v>
      </c>
      <c r="U55" s="17">
        <v>4.8647627365605304E-3</v>
      </c>
      <c r="V55" s="17">
        <v>1.4716519187985199E-2</v>
      </c>
      <c r="W55" s="17">
        <v>1.12441485097549E-2</v>
      </c>
      <c r="X55" s="17">
        <v>1.29387729849113E-2</v>
      </c>
      <c r="Y55" s="17">
        <v>4.5058260156524898E-3</v>
      </c>
      <c r="Z55" s="17">
        <v>4.9954506150188902E-3</v>
      </c>
      <c r="AA55" s="17">
        <v>7.2540218022519301E-3</v>
      </c>
      <c r="AB55" s="17">
        <v>5.7933931822560696E-3</v>
      </c>
      <c r="AC55" s="17">
        <v>9.8757387877394399E-3</v>
      </c>
      <c r="AD55" s="17">
        <v>6.7110849934920204E-3</v>
      </c>
      <c r="AE55" s="17"/>
      <c r="AF55" s="17">
        <v>6.9357454558271999E-3</v>
      </c>
      <c r="AG55" s="17">
        <v>6.7971353366611201E-3</v>
      </c>
      <c r="AH55" s="17">
        <v>1.5824373883334599E-2</v>
      </c>
      <c r="AI55" s="17"/>
      <c r="AJ55" s="17">
        <v>5.7924304643584999E-3</v>
      </c>
      <c r="AK55" s="17">
        <v>8.1990696749879299E-3</v>
      </c>
      <c r="AL55" s="17">
        <v>3.0904280849823702E-3</v>
      </c>
      <c r="AM55" s="17"/>
      <c r="AN55" s="17">
        <v>8.1021517953984105E-3</v>
      </c>
      <c r="AO55" s="17">
        <v>8.4784095606837608E-3</v>
      </c>
      <c r="AP55" s="17">
        <v>8.4980537289478103E-3</v>
      </c>
      <c r="AQ55" s="17">
        <v>1.0811886076837E-2</v>
      </c>
      <c r="AR55" s="17">
        <v>1.58959411097889E-2</v>
      </c>
      <c r="AS55" s="17"/>
      <c r="AT55" s="17">
        <v>8.0032520240554093E-3</v>
      </c>
      <c r="AU55" s="17">
        <v>9.3272786297993494E-3</v>
      </c>
      <c r="AV55" s="17"/>
      <c r="AW55" s="17">
        <v>5.99679860108558E-3</v>
      </c>
      <c r="AX55" s="17">
        <v>4.72793366649959E-3</v>
      </c>
      <c r="AY55" s="17">
        <v>1.1936805387876601E-2</v>
      </c>
    </row>
    <row r="56" spans="2:51">
      <c r="B56" t="s">
        <v>138</v>
      </c>
      <c r="C56" s="17">
        <v>0.34762744145823299</v>
      </c>
      <c r="D56" s="17">
        <v>0.35482712792766402</v>
      </c>
      <c r="E56" s="17">
        <v>0.34171196039546398</v>
      </c>
      <c r="F56" s="17"/>
      <c r="G56" s="17">
        <v>0.36719098459962302</v>
      </c>
      <c r="H56" s="17">
        <v>0.38459444230922801</v>
      </c>
      <c r="I56" s="17">
        <v>0.38274047030304498</v>
      </c>
      <c r="J56" s="17">
        <v>0.36373861302280802</v>
      </c>
      <c r="K56" s="17">
        <v>0.33399807880126797</v>
      </c>
      <c r="L56" s="17">
        <v>0.28514625639790198</v>
      </c>
      <c r="M56" s="17"/>
      <c r="N56" s="17">
        <v>0.280993601693382</v>
      </c>
      <c r="O56" s="17">
        <v>0.32018585559739399</v>
      </c>
      <c r="P56" s="17">
        <v>0.39001179740188202</v>
      </c>
      <c r="Q56" s="17">
        <v>0.40994770696715399</v>
      </c>
      <c r="R56" s="17"/>
      <c r="S56" s="17">
        <v>0.35463085595628502</v>
      </c>
      <c r="T56" s="17">
        <v>0.32886165335711098</v>
      </c>
      <c r="U56" s="17">
        <v>0.30949857928241697</v>
      </c>
      <c r="V56" s="17">
        <v>0.34408336243975601</v>
      </c>
      <c r="W56" s="17">
        <v>0.36057817195862801</v>
      </c>
      <c r="X56" s="17">
        <v>0.37693468243947498</v>
      </c>
      <c r="Y56" s="17">
        <v>0.358613840078568</v>
      </c>
      <c r="Z56" s="17">
        <v>0.37471499686555598</v>
      </c>
      <c r="AA56" s="17">
        <v>0.34759428481847598</v>
      </c>
      <c r="AB56" s="17">
        <v>0.33689230280365601</v>
      </c>
      <c r="AC56" s="17">
        <v>0.348956929460989</v>
      </c>
      <c r="AD56" s="17">
        <v>0.36736712128691601</v>
      </c>
      <c r="AE56" s="17"/>
      <c r="AF56" s="17">
        <v>0.40364423632896901</v>
      </c>
      <c r="AG56" s="17">
        <v>0.28262285896921402</v>
      </c>
      <c r="AH56" s="17">
        <v>0.39162556694692702</v>
      </c>
      <c r="AI56" s="17"/>
      <c r="AJ56" s="17">
        <v>0.38650485720003402</v>
      </c>
      <c r="AK56" s="17">
        <v>0.33827302152283301</v>
      </c>
      <c r="AL56" s="17">
        <v>0.27621449159648198</v>
      </c>
      <c r="AM56" s="17"/>
      <c r="AN56" s="17">
        <v>0.400882769058727</v>
      </c>
      <c r="AO56" s="17">
        <v>0.34551370219571498</v>
      </c>
      <c r="AP56" s="17">
        <v>0.31207306730783702</v>
      </c>
      <c r="AQ56" s="17">
        <v>0.29927274111701602</v>
      </c>
      <c r="AR56" s="17">
        <v>0.25189717610752699</v>
      </c>
      <c r="AS56" s="17"/>
      <c r="AT56" s="17">
        <v>0.33997003701384998</v>
      </c>
      <c r="AU56" s="17">
        <v>0.430516662228071</v>
      </c>
      <c r="AV56" s="17"/>
      <c r="AW56" s="17">
        <v>0.28451682063998202</v>
      </c>
      <c r="AX56" s="17">
        <v>0.424531321745377</v>
      </c>
      <c r="AY56" s="17">
        <v>0.39507162652569</v>
      </c>
    </row>
    <row r="57" spans="2:51">
      <c r="B57" t="s">
        <v>139</v>
      </c>
      <c r="C57" s="17">
        <v>0.387341374713005</v>
      </c>
      <c r="D57" s="17">
        <v>0.38602825592394002</v>
      </c>
      <c r="E57" s="17">
        <v>0.38684502010004701</v>
      </c>
      <c r="F57" s="17"/>
      <c r="G57" s="17">
        <v>0.36151967200360202</v>
      </c>
      <c r="H57" s="17">
        <v>0.33561439654956199</v>
      </c>
      <c r="I57" s="17">
        <v>0.36505633408791299</v>
      </c>
      <c r="J57" s="17">
        <v>0.37174153916005098</v>
      </c>
      <c r="K57" s="17">
        <v>0.40357984899486898</v>
      </c>
      <c r="L57" s="17">
        <v>0.45231879130798702</v>
      </c>
      <c r="M57" s="17"/>
      <c r="N57" s="17">
        <v>0.48007556960626901</v>
      </c>
      <c r="O57" s="17">
        <v>0.42530032183973898</v>
      </c>
      <c r="P57" s="17">
        <v>0.32837020512187698</v>
      </c>
      <c r="Q57" s="17">
        <v>0.29944374869840201</v>
      </c>
      <c r="R57" s="17"/>
      <c r="S57" s="17">
        <v>0.38660854381600501</v>
      </c>
      <c r="T57" s="17">
        <v>0.41506193857794099</v>
      </c>
      <c r="U57" s="17">
        <v>0.41233104200514598</v>
      </c>
      <c r="V57" s="17">
        <v>0.39687109617078098</v>
      </c>
      <c r="W57" s="17">
        <v>0.35706372998904801</v>
      </c>
      <c r="X57" s="17">
        <v>0.378036532269098</v>
      </c>
      <c r="Y57" s="17">
        <v>0.37641360239588101</v>
      </c>
      <c r="Z57" s="17">
        <v>0.34110961295133302</v>
      </c>
      <c r="AA57" s="17">
        <v>0.38817820730158098</v>
      </c>
      <c r="AB57" s="17">
        <v>0.39755161287823498</v>
      </c>
      <c r="AC57" s="17">
        <v>0.35903100222620699</v>
      </c>
      <c r="AD57" s="17">
        <v>0.36516738138240301</v>
      </c>
      <c r="AE57" s="17"/>
      <c r="AF57" s="17">
        <v>0.326052664967515</v>
      </c>
      <c r="AG57" s="17">
        <v>0.47851531700352301</v>
      </c>
      <c r="AH57" s="17">
        <v>0.27769973464554798</v>
      </c>
      <c r="AI57" s="17"/>
      <c r="AJ57" s="17">
        <v>0.34803787737030201</v>
      </c>
      <c r="AK57" s="17">
        <v>0.42237000616906201</v>
      </c>
      <c r="AL57" s="17">
        <v>0.48247311731063303</v>
      </c>
      <c r="AM57" s="17"/>
      <c r="AN57" s="17">
        <v>0.29362011222349299</v>
      </c>
      <c r="AO57" s="17">
        <v>0.37604286705288298</v>
      </c>
      <c r="AP57" s="17">
        <v>0.460091757824581</v>
      </c>
      <c r="AQ57" s="17">
        <v>0.47580791499446201</v>
      </c>
      <c r="AR57" s="17">
        <v>0.52706943514498195</v>
      </c>
      <c r="AS57" s="17"/>
      <c r="AT57" s="17">
        <v>0.39671604527500898</v>
      </c>
      <c r="AU57" s="17">
        <v>0.29112223152481298</v>
      </c>
      <c r="AV57" s="17"/>
      <c r="AW57" s="17">
        <v>0.49368900380097003</v>
      </c>
      <c r="AX57" s="17">
        <v>0.291455420169482</v>
      </c>
      <c r="AY57" s="17">
        <v>0.29859333997717602</v>
      </c>
    </row>
    <row r="58" spans="2:51">
      <c r="B58" t="s">
        <v>140</v>
      </c>
      <c r="C58" s="17">
        <v>-3.9713933254771697E-2</v>
      </c>
      <c r="D58" s="17">
        <v>-3.1201127996276699E-2</v>
      </c>
      <c r="E58" s="17">
        <v>-4.5133059704583103E-2</v>
      </c>
      <c r="F58" s="17"/>
      <c r="G58" s="17">
        <v>5.6713125960208303E-3</v>
      </c>
      <c r="H58" s="17">
        <v>4.89800457596666E-2</v>
      </c>
      <c r="I58" s="17">
        <v>1.7684136215132099E-2</v>
      </c>
      <c r="J58" s="17">
        <v>-8.0029261372432901E-3</v>
      </c>
      <c r="K58" s="17">
        <v>-6.9581770193600706E-2</v>
      </c>
      <c r="L58" s="17">
        <v>-0.16717253491008599</v>
      </c>
      <c r="M58" s="17"/>
      <c r="N58" s="17">
        <v>-0.19908196791288699</v>
      </c>
      <c r="O58" s="17">
        <v>-0.10511446624234499</v>
      </c>
      <c r="P58" s="17">
        <v>6.1641592280005E-2</v>
      </c>
      <c r="Q58" s="17">
        <v>0.11050395826875301</v>
      </c>
      <c r="R58" s="17"/>
      <c r="S58" s="17">
        <v>-3.1977687859720202E-2</v>
      </c>
      <c r="T58" s="17">
        <v>-8.6200285220829606E-2</v>
      </c>
      <c r="U58" s="17">
        <v>-0.102832462722729</v>
      </c>
      <c r="V58" s="17">
        <v>-5.2787733731025001E-2</v>
      </c>
      <c r="W58" s="17">
        <v>3.5144419695798401E-3</v>
      </c>
      <c r="X58" s="17">
        <v>-1.10184982962336E-3</v>
      </c>
      <c r="Y58" s="17">
        <v>-1.7799762317313599E-2</v>
      </c>
      <c r="Z58" s="17">
        <v>3.36053839142227E-2</v>
      </c>
      <c r="AA58" s="17">
        <v>-4.0583922483104599E-2</v>
      </c>
      <c r="AB58" s="17">
        <v>-6.0659310074579399E-2</v>
      </c>
      <c r="AC58" s="17">
        <v>-1.00740727652183E-2</v>
      </c>
      <c r="AD58" s="17">
        <v>2.1997399045136099E-3</v>
      </c>
      <c r="AE58" s="17"/>
      <c r="AF58" s="17">
        <v>7.7591571361454503E-2</v>
      </c>
      <c r="AG58" s="17">
        <v>-0.19589245803430999</v>
      </c>
      <c r="AH58" s="17">
        <v>0.113925832301378</v>
      </c>
      <c r="AI58" s="17"/>
      <c r="AJ58" s="17">
        <v>3.8466979829731802E-2</v>
      </c>
      <c r="AK58" s="17">
        <v>-8.4096984646228903E-2</v>
      </c>
      <c r="AL58" s="17">
        <v>-0.20625862571415099</v>
      </c>
      <c r="AM58" s="17"/>
      <c r="AN58" s="17">
        <v>0.107262656835234</v>
      </c>
      <c r="AO58" s="17">
        <v>-3.0529164857167699E-2</v>
      </c>
      <c r="AP58" s="17">
        <v>-0.14801869051674399</v>
      </c>
      <c r="AQ58" s="17">
        <v>-0.17653517387744599</v>
      </c>
      <c r="AR58" s="17">
        <v>-0.27517225903745501</v>
      </c>
      <c r="AS58" s="17"/>
      <c r="AT58" s="17">
        <v>-5.6746008261158401E-2</v>
      </c>
      <c r="AU58" s="17">
        <v>0.13939443070325799</v>
      </c>
      <c r="AV58" s="17"/>
      <c r="AW58" s="17">
        <v>-0.20917218316098901</v>
      </c>
      <c r="AX58" s="17">
        <v>0.13307590157589499</v>
      </c>
      <c r="AY58" s="17">
        <v>9.6478286548514106E-2</v>
      </c>
    </row>
    <row r="59" spans="2:51">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row>
    <row r="60" spans="2:51">
      <c r="B60" s="6" t="s">
        <v>141</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row>
    <row r="61" spans="2:51">
      <c r="B61" s="24" t="s">
        <v>15</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row>
    <row r="62" spans="2:51">
      <c r="B62" t="s">
        <v>133</v>
      </c>
      <c r="C62" s="17">
        <v>0.18536723981903699</v>
      </c>
      <c r="D62" s="17">
        <v>0.203141163078113</v>
      </c>
      <c r="E62" s="17">
        <v>0.169667799317259</v>
      </c>
      <c r="F62" s="17"/>
      <c r="G62" s="17">
        <v>0.12903305584701899</v>
      </c>
      <c r="H62" s="17">
        <v>0.17232068325668001</v>
      </c>
      <c r="I62" s="17">
        <v>0.21126221227391501</v>
      </c>
      <c r="J62" s="17">
        <v>0.20913178188041601</v>
      </c>
      <c r="K62" s="17">
        <v>0.214019875040803</v>
      </c>
      <c r="L62" s="17">
        <v>0.165818156174807</v>
      </c>
      <c r="M62" s="17"/>
      <c r="N62" s="17">
        <v>0.130945979317658</v>
      </c>
      <c r="O62" s="17">
        <v>0.15818725128321101</v>
      </c>
      <c r="P62" s="17">
        <v>0.229383249128598</v>
      </c>
      <c r="Q62" s="17">
        <v>0.232575457867296</v>
      </c>
      <c r="R62" s="17"/>
      <c r="S62" s="17">
        <v>0.17480966343599</v>
      </c>
      <c r="T62" s="17">
        <v>0.17515337833605099</v>
      </c>
      <c r="U62" s="17">
        <v>0.15529591444955099</v>
      </c>
      <c r="V62" s="17">
        <v>0.18365638387372399</v>
      </c>
      <c r="W62" s="17">
        <v>0.22925204145545899</v>
      </c>
      <c r="X62" s="17">
        <v>0.191758334340075</v>
      </c>
      <c r="Y62" s="17">
        <v>0.19686088541775701</v>
      </c>
      <c r="Z62" s="17">
        <v>0.19722984036324701</v>
      </c>
      <c r="AA62" s="17">
        <v>0.20355929050409599</v>
      </c>
      <c r="AB62" s="17">
        <v>0.161192545159689</v>
      </c>
      <c r="AC62" s="17">
        <v>0.18399526710990499</v>
      </c>
      <c r="AD62" s="17">
        <v>0.198444001028871</v>
      </c>
      <c r="AE62" s="17"/>
      <c r="AF62" s="17">
        <v>0.28003382599274501</v>
      </c>
      <c r="AG62" s="17">
        <v>0.110539838085092</v>
      </c>
      <c r="AH62" s="17">
        <v>0.17491093480040601</v>
      </c>
      <c r="AI62" s="17"/>
      <c r="AJ62" s="17">
        <v>0.22829322400773799</v>
      </c>
      <c r="AK62" s="17">
        <v>0.15353786923535301</v>
      </c>
      <c r="AL62" s="17">
        <v>0.113466458625176</v>
      </c>
      <c r="AM62" s="17"/>
      <c r="AN62" s="17">
        <v>0.26482119017327499</v>
      </c>
      <c r="AO62" s="17">
        <v>0.164846146952076</v>
      </c>
      <c r="AP62" s="17">
        <v>0.12328519325944599</v>
      </c>
      <c r="AQ62" s="17">
        <v>0.13818856397500501</v>
      </c>
      <c r="AR62" s="17">
        <v>0.12600127611607501</v>
      </c>
      <c r="AS62" s="17"/>
      <c r="AT62" s="17">
        <v>0.18569839328630899</v>
      </c>
      <c r="AU62" s="17">
        <v>0.18578472168855301</v>
      </c>
      <c r="AV62" s="17"/>
      <c r="AW62" s="17">
        <v>0.149290016203042</v>
      </c>
      <c r="AX62" s="17">
        <v>0.19512375192751799</v>
      </c>
      <c r="AY62" s="17">
        <v>0.22141942746693899</v>
      </c>
    </row>
    <row r="63" spans="2:51">
      <c r="B63" t="s">
        <v>134</v>
      </c>
      <c r="C63" s="17">
        <v>0.32358448386441302</v>
      </c>
      <c r="D63" s="17">
        <v>0.31821075471259602</v>
      </c>
      <c r="E63" s="17">
        <v>0.329564530394162</v>
      </c>
      <c r="F63" s="17"/>
      <c r="G63" s="17">
        <v>0.28637347759471798</v>
      </c>
      <c r="H63" s="17">
        <v>0.33165391030167302</v>
      </c>
      <c r="I63" s="17">
        <v>0.31962012859976202</v>
      </c>
      <c r="J63" s="17">
        <v>0.31127095704454699</v>
      </c>
      <c r="K63" s="17">
        <v>0.34119017568801102</v>
      </c>
      <c r="L63" s="17">
        <v>0.33410073120158501</v>
      </c>
      <c r="M63" s="17"/>
      <c r="N63" s="17">
        <v>0.28960451655788999</v>
      </c>
      <c r="O63" s="17">
        <v>0.32819995081410702</v>
      </c>
      <c r="P63" s="17">
        <v>0.33140255539311803</v>
      </c>
      <c r="Q63" s="17">
        <v>0.35076901142855499</v>
      </c>
      <c r="R63" s="17"/>
      <c r="S63" s="17">
        <v>0.31555443390870702</v>
      </c>
      <c r="T63" s="17">
        <v>0.30911688699944601</v>
      </c>
      <c r="U63" s="17">
        <v>0.33671310162148199</v>
      </c>
      <c r="V63" s="17">
        <v>0.31263487917682498</v>
      </c>
      <c r="W63" s="17">
        <v>0.3244367374612</v>
      </c>
      <c r="X63" s="17">
        <v>0.35126885906812599</v>
      </c>
      <c r="Y63" s="17">
        <v>0.33053910678298598</v>
      </c>
      <c r="Z63" s="17">
        <v>0.35008256065385501</v>
      </c>
      <c r="AA63" s="17">
        <v>0.31563074779530598</v>
      </c>
      <c r="AB63" s="17">
        <v>0.29628440995788802</v>
      </c>
      <c r="AC63" s="17">
        <v>0.351724868322355</v>
      </c>
      <c r="AD63" s="17">
        <v>0.34636013182969699</v>
      </c>
      <c r="AE63" s="17"/>
      <c r="AF63" s="17">
        <v>0.38337698519663299</v>
      </c>
      <c r="AG63" s="17">
        <v>0.266118217653456</v>
      </c>
      <c r="AH63" s="17">
        <v>0.35210050804809401</v>
      </c>
      <c r="AI63" s="17"/>
      <c r="AJ63" s="17">
        <v>0.37313181266003598</v>
      </c>
      <c r="AK63" s="17">
        <v>0.29080336115341299</v>
      </c>
      <c r="AL63" s="17">
        <v>0.27083254803777301</v>
      </c>
      <c r="AM63" s="17"/>
      <c r="AN63" s="17">
        <v>0.34613544739232799</v>
      </c>
      <c r="AO63" s="17">
        <v>0.37404791861143299</v>
      </c>
      <c r="AP63" s="17">
        <v>0.29560635212631198</v>
      </c>
      <c r="AQ63" s="17">
        <v>0.262114128826961</v>
      </c>
      <c r="AR63" s="17">
        <v>0.22256844289292901</v>
      </c>
      <c r="AS63" s="17"/>
      <c r="AT63" s="17">
        <v>0.32553722663332002</v>
      </c>
      <c r="AU63" s="17">
        <v>0.31707379488063497</v>
      </c>
      <c r="AV63" s="17"/>
      <c r="AW63" s="17">
        <v>0.29543093880909399</v>
      </c>
      <c r="AX63" s="17">
        <v>0.342293114438185</v>
      </c>
      <c r="AY63" s="17">
        <v>0.34882172967004599</v>
      </c>
    </row>
    <row r="64" spans="2:51">
      <c r="B64" t="s">
        <v>135</v>
      </c>
      <c r="C64" s="17">
        <v>0.21411439185005601</v>
      </c>
      <c r="D64" s="17">
        <v>0.20054689901887199</v>
      </c>
      <c r="E64" s="17">
        <v>0.22715283206947701</v>
      </c>
      <c r="F64" s="17"/>
      <c r="G64" s="17">
        <v>0.22684042153027301</v>
      </c>
      <c r="H64" s="17">
        <v>0.23510235477062599</v>
      </c>
      <c r="I64" s="17">
        <v>0.185475275720139</v>
      </c>
      <c r="J64" s="17">
        <v>0.22124092402130299</v>
      </c>
      <c r="K64" s="17">
        <v>0.19162140889724999</v>
      </c>
      <c r="L64" s="17">
        <v>0.22323847160736399</v>
      </c>
      <c r="M64" s="17"/>
      <c r="N64" s="17">
        <v>0.208328031952455</v>
      </c>
      <c r="O64" s="17">
        <v>0.21169797755462</v>
      </c>
      <c r="P64" s="17">
        <v>0.20951419043933101</v>
      </c>
      <c r="Q64" s="17">
        <v>0.227207269921506</v>
      </c>
      <c r="R64" s="17"/>
      <c r="S64" s="17">
        <v>0.21788386553052599</v>
      </c>
      <c r="T64" s="17">
        <v>0.22450508981814099</v>
      </c>
      <c r="U64" s="17">
        <v>0.22496464709112901</v>
      </c>
      <c r="V64" s="17">
        <v>0.219408578340515</v>
      </c>
      <c r="W64" s="17">
        <v>0.211402616355374</v>
      </c>
      <c r="X64" s="17">
        <v>0.19740319439498599</v>
      </c>
      <c r="Y64" s="17">
        <v>0.212448351846836</v>
      </c>
      <c r="Z64" s="17">
        <v>0.21238589421394299</v>
      </c>
      <c r="AA64" s="17">
        <v>0.20355834704114001</v>
      </c>
      <c r="AB64" s="17">
        <v>0.19638338930076099</v>
      </c>
      <c r="AC64" s="17">
        <v>0.25106222898078701</v>
      </c>
      <c r="AD64" s="17">
        <v>0.19418950945865801</v>
      </c>
      <c r="AE64" s="17"/>
      <c r="AF64" s="17">
        <v>0.18830265570972299</v>
      </c>
      <c r="AG64" s="17">
        <v>0.215462896782527</v>
      </c>
      <c r="AH64" s="17">
        <v>0.26847815362305499</v>
      </c>
      <c r="AI64" s="17"/>
      <c r="AJ64" s="17">
        <v>0.21157271859857699</v>
      </c>
      <c r="AK64" s="17">
        <v>0.20665207275896999</v>
      </c>
      <c r="AL64" s="17">
        <v>0.237260557704536</v>
      </c>
      <c r="AM64" s="17"/>
      <c r="AN64" s="17">
        <v>0.22304849409367</v>
      </c>
      <c r="AO64" s="17">
        <v>0.18813267382531099</v>
      </c>
      <c r="AP64" s="17">
        <v>0.21247378490112301</v>
      </c>
      <c r="AQ64" s="17">
        <v>0.19514847327535301</v>
      </c>
      <c r="AR64" s="17">
        <v>0.16289068119376601</v>
      </c>
      <c r="AS64" s="17"/>
      <c r="AT64" s="17">
        <v>0.20868760324486901</v>
      </c>
      <c r="AU64" s="17">
        <v>0.26270847088163601</v>
      </c>
      <c r="AV64" s="17"/>
      <c r="AW64" s="17">
        <v>0.195806848981467</v>
      </c>
      <c r="AX64" s="17">
        <v>0.24731733634213099</v>
      </c>
      <c r="AY64" s="17">
        <v>0.22503297398088901</v>
      </c>
    </row>
    <row r="65" spans="2:51">
      <c r="B65" t="s">
        <v>136</v>
      </c>
      <c r="C65" s="17">
        <v>0.187435969306053</v>
      </c>
      <c r="D65" s="17">
        <v>0.18246055114229201</v>
      </c>
      <c r="E65" s="17">
        <v>0.190985445560721</v>
      </c>
      <c r="F65" s="17"/>
      <c r="G65" s="17">
        <v>0.260772932287957</v>
      </c>
      <c r="H65" s="17">
        <v>0.17190077514510399</v>
      </c>
      <c r="I65" s="17">
        <v>0.177198558896044</v>
      </c>
      <c r="J65" s="17">
        <v>0.171351346836985</v>
      </c>
      <c r="K65" s="17">
        <v>0.16578380340638199</v>
      </c>
      <c r="L65" s="17">
        <v>0.19897399908652399</v>
      </c>
      <c r="M65" s="17"/>
      <c r="N65" s="17">
        <v>0.24085393329853</v>
      </c>
      <c r="O65" s="17">
        <v>0.205015107897771</v>
      </c>
      <c r="P65" s="17">
        <v>0.16374828408813599</v>
      </c>
      <c r="Q65" s="17">
        <v>0.13088508801760801</v>
      </c>
      <c r="R65" s="17"/>
      <c r="S65" s="17">
        <v>0.18476664912542601</v>
      </c>
      <c r="T65" s="17">
        <v>0.206979845862937</v>
      </c>
      <c r="U65" s="17">
        <v>0.201909974709539</v>
      </c>
      <c r="V65" s="17">
        <v>0.19194789283859501</v>
      </c>
      <c r="W65" s="17">
        <v>0.15889272651782399</v>
      </c>
      <c r="X65" s="17">
        <v>0.177523642560241</v>
      </c>
      <c r="Y65" s="17">
        <v>0.175849194945321</v>
      </c>
      <c r="Z65" s="17">
        <v>0.15705805057960501</v>
      </c>
      <c r="AA65" s="17">
        <v>0.18810247324541399</v>
      </c>
      <c r="AB65" s="17">
        <v>0.23591480033577</v>
      </c>
      <c r="AC65" s="17">
        <v>0.12646008750516599</v>
      </c>
      <c r="AD65" s="17">
        <v>0.18339197748488401</v>
      </c>
      <c r="AE65" s="17"/>
      <c r="AF65" s="17">
        <v>0.11332507540928601</v>
      </c>
      <c r="AG65" s="17">
        <v>0.260251652407822</v>
      </c>
      <c r="AH65" s="17">
        <v>0.144113345179022</v>
      </c>
      <c r="AI65" s="17"/>
      <c r="AJ65" s="17">
        <v>0.15311761473031499</v>
      </c>
      <c r="AK65" s="17">
        <v>0.218857193430261</v>
      </c>
      <c r="AL65" s="17">
        <v>0.239821508970819</v>
      </c>
      <c r="AM65" s="17"/>
      <c r="AN65" s="17">
        <v>0.12156593435035799</v>
      </c>
      <c r="AO65" s="17">
        <v>0.19223547919547099</v>
      </c>
      <c r="AP65" s="17">
        <v>0.236759535710696</v>
      </c>
      <c r="AQ65" s="17">
        <v>0.24470005659367899</v>
      </c>
      <c r="AR65" s="17">
        <v>0.30831483909261698</v>
      </c>
      <c r="AS65" s="17"/>
      <c r="AT65" s="17">
        <v>0.189086542296867</v>
      </c>
      <c r="AU65" s="17">
        <v>0.16409216414602201</v>
      </c>
      <c r="AV65" s="17"/>
      <c r="AW65" s="17">
        <v>0.23554007544222899</v>
      </c>
      <c r="AX65" s="17">
        <v>0.153238200056205</v>
      </c>
      <c r="AY65" s="17">
        <v>0.14489738710463301</v>
      </c>
    </row>
    <row r="66" spans="2:51">
      <c r="B66" t="s">
        <v>137</v>
      </c>
      <c r="C66" s="17">
        <v>8.3572061772898998E-2</v>
      </c>
      <c r="D66" s="17">
        <v>9.1248864552641196E-2</v>
      </c>
      <c r="E66" s="17">
        <v>7.5220961833105504E-2</v>
      </c>
      <c r="F66" s="17"/>
      <c r="G66" s="17">
        <v>8.8344465246774806E-2</v>
      </c>
      <c r="H66" s="17">
        <v>8.5597220571865501E-2</v>
      </c>
      <c r="I66" s="17">
        <v>9.8622622452675099E-2</v>
      </c>
      <c r="J66" s="17">
        <v>7.7649597973231704E-2</v>
      </c>
      <c r="K66" s="17">
        <v>8.3083592972649403E-2</v>
      </c>
      <c r="L66" s="17">
        <v>7.4010746694732094E-2</v>
      </c>
      <c r="M66" s="17"/>
      <c r="N66" s="17">
        <v>0.123417758358952</v>
      </c>
      <c r="O66" s="17">
        <v>9.3538321571154104E-2</v>
      </c>
      <c r="P66" s="17">
        <v>5.9658659265771102E-2</v>
      </c>
      <c r="Q66" s="17">
        <v>5.11247752025192E-2</v>
      </c>
      <c r="R66" s="17"/>
      <c r="S66" s="17">
        <v>9.9320293030171702E-2</v>
      </c>
      <c r="T66" s="17">
        <v>8.1491942979005902E-2</v>
      </c>
      <c r="U66" s="17">
        <v>7.7057392339950598E-2</v>
      </c>
      <c r="V66" s="17">
        <v>8.4495819161605201E-2</v>
      </c>
      <c r="W66" s="17">
        <v>7.0762905563370199E-2</v>
      </c>
      <c r="X66" s="17">
        <v>7.1865916175556599E-2</v>
      </c>
      <c r="Y66" s="17">
        <v>8.0759766494966703E-2</v>
      </c>
      <c r="Z66" s="17">
        <v>7.8248203574331099E-2</v>
      </c>
      <c r="AA66" s="17">
        <v>8.30762976113463E-2</v>
      </c>
      <c r="AB66" s="17">
        <v>0.105171912130004</v>
      </c>
      <c r="AC66" s="17">
        <v>7.9144372704200203E-2</v>
      </c>
      <c r="AD66" s="17">
        <v>6.9337851668109296E-2</v>
      </c>
      <c r="AE66" s="17"/>
      <c r="AF66" s="17">
        <v>2.9373962508457599E-2</v>
      </c>
      <c r="AG66" s="17">
        <v>0.14377862748575501</v>
      </c>
      <c r="AH66" s="17">
        <v>4.8880347165542501E-2</v>
      </c>
      <c r="AI66" s="17"/>
      <c r="AJ66" s="17">
        <v>3.0428061593024899E-2</v>
      </c>
      <c r="AK66" s="17">
        <v>0.125347143342665</v>
      </c>
      <c r="AL66" s="17">
        <v>0.13556492527192501</v>
      </c>
      <c r="AM66" s="17"/>
      <c r="AN66" s="17">
        <v>3.8238714878143801E-2</v>
      </c>
      <c r="AO66" s="17">
        <v>7.3608063394003304E-2</v>
      </c>
      <c r="AP66" s="17">
        <v>0.124612760918291</v>
      </c>
      <c r="AQ66" s="17">
        <v>0.152416402784429</v>
      </c>
      <c r="AR66" s="17">
        <v>0.18022476070461199</v>
      </c>
      <c r="AS66" s="17"/>
      <c r="AT66" s="17">
        <v>8.5324007796495197E-2</v>
      </c>
      <c r="AU66" s="17">
        <v>6.2975128287492202E-2</v>
      </c>
      <c r="AV66" s="17"/>
      <c r="AW66" s="17">
        <v>0.119812885298978</v>
      </c>
      <c r="AX66" s="17">
        <v>5.6780768176530598E-2</v>
      </c>
      <c r="AY66" s="17">
        <v>5.1792418460417503E-2</v>
      </c>
    </row>
    <row r="67" spans="2:51">
      <c r="B67" t="s">
        <v>119</v>
      </c>
      <c r="C67" s="17">
        <v>5.9258533875423004E-3</v>
      </c>
      <c r="D67" s="17">
        <v>4.3917674954860701E-3</v>
      </c>
      <c r="E67" s="17">
        <v>7.40843082527585E-3</v>
      </c>
      <c r="F67" s="17"/>
      <c r="G67" s="17">
        <v>8.6356474932581095E-3</v>
      </c>
      <c r="H67" s="17">
        <v>3.4250559540521001E-3</v>
      </c>
      <c r="I67" s="17">
        <v>7.8212020574651899E-3</v>
      </c>
      <c r="J67" s="17">
        <v>9.3553922435169797E-3</v>
      </c>
      <c r="K67" s="17">
        <v>4.3011439949042904E-3</v>
      </c>
      <c r="L67" s="17">
        <v>3.8578952349875898E-3</v>
      </c>
      <c r="M67" s="17"/>
      <c r="N67" s="17">
        <v>6.8497805145150302E-3</v>
      </c>
      <c r="O67" s="17">
        <v>3.3613908791356299E-3</v>
      </c>
      <c r="P67" s="17">
        <v>6.2930616850460103E-3</v>
      </c>
      <c r="Q67" s="17">
        <v>7.4383975625163402E-3</v>
      </c>
      <c r="R67" s="17"/>
      <c r="S67" s="17">
        <v>7.6650949691791396E-3</v>
      </c>
      <c r="T67" s="17">
        <v>2.7528560044191102E-3</v>
      </c>
      <c r="U67" s="17">
        <v>4.0589697883489399E-3</v>
      </c>
      <c r="V67" s="17">
        <v>7.8564466087359206E-3</v>
      </c>
      <c r="W67" s="17">
        <v>5.2529726467728903E-3</v>
      </c>
      <c r="X67" s="17">
        <v>1.01800534610153E-2</v>
      </c>
      <c r="Y67" s="17">
        <v>3.5426945121335499E-3</v>
      </c>
      <c r="Z67" s="17">
        <v>4.9954506150188902E-3</v>
      </c>
      <c r="AA67" s="17">
        <v>6.07284380269737E-3</v>
      </c>
      <c r="AB67" s="17">
        <v>5.0529431158887602E-3</v>
      </c>
      <c r="AC67" s="17">
        <v>7.6131753775860603E-3</v>
      </c>
      <c r="AD67" s="17">
        <v>8.2765285297796195E-3</v>
      </c>
      <c r="AE67" s="17"/>
      <c r="AF67" s="17">
        <v>5.5874951831554496E-3</v>
      </c>
      <c r="AG67" s="17">
        <v>3.8487675853491701E-3</v>
      </c>
      <c r="AH67" s="17">
        <v>1.1516711183881499E-2</v>
      </c>
      <c r="AI67" s="17"/>
      <c r="AJ67" s="17">
        <v>3.4565684103077601E-3</v>
      </c>
      <c r="AK67" s="17">
        <v>4.8023600793377303E-3</v>
      </c>
      <c r="AL67" s="17">
        <v>3.0540013897719198E-3</v>
      </c>
      <c r="AM67" s="17"/>
      <c r="AN67" s="17">
        <v>6.1902191122261696E-3</v>
      </c>
      <c r="AO67" s="17">
        <v>7.1297180217052098E-3</v>
      </c>
      <c r="AP67" s="17">
        <v>7.2623730841317596E-3</v>
      </c>
      <c r="AQ67" s="17">
        <v>7.43237454457343E-3</v>
      </c>
      <c r="AR67" s="17">
        <v>0</v>
      </c>
      <c r="AS67" s="17"/>
      <c r="AT67" s="17">
        <v>5.6662267421396803E-3</v>
      </c>
      <c r="AU67" s="17">
        <v>7.3657201156619202E-3</v>
      </c>
      <c r="AV67" s="17"/>
      <c r="AW67" s="17">
        <v>4.1192352651901196E-3</v>
      </c>
      <c r="AX67" s="17">
        <v>5.2468290594308202E-3</v>
      </c>
      <c r="AY67" s="17">
        <v>8.0360633170750099E-3</v>
      </c>
    </row>
    <row r="68" spans="2:51">
      <c r="B68" t="s">
        <v>138</v>
      </c>
      <c r="C68" s="17">
        <v>0.50895172368344899</v>
      </c>
      <c r="D68" s="17">
        <v>0.521351917790709</v>
      </c>
      <c r="E68" s="17">
        <v>0.49923232971142101</v>
      </c>
      <c r="F68" s="17"/>
      <c r="G68" s="17">
        <v>0.415406533441737</v>
      </c>
      <c r="H68" s="17">
        <v>0.50397459355835195</v>
      </c>
      <c r="I68" s="17">
        <v>0.53088234087367603</v>
      </c>
      <c r="J68" s="17">
        <v>0.52040273892496403</v>
      </c>
      <c r="K68" s="17">
        <v>0.55521005072881402</v>
      </c>
      <c r="L68" s="17">
        <v>0.49991888737639201</v>
      </c>
      <c r="M68" s="17"/>
      <c r="N68" s="17">
        <v>0.42055049587554799</v>
      </c>
      <c r="O68" s="17">
        <v>0.486387202097319</v>
      </c>
      <c r="P68" s="17">
        <v>0.560785804521716</v>
      </c>
      <c r="Q68" s="17">
        <v>0.58334446929585104</v>
      </c>
      <c r="R68" s="17"/>
      <c r="S68" s="17">
        <v>0.49036409734469699</v>
      </c>
      <c r="T68" s="17">
        <v>0.484270265335496</v>
      </c>
      <c r="U68" s="17">
        <v>0.49200901607103298</v>
      </c>
      <c r="V68" s="17">
        <v>0.49629126305054899</v>
      </c>
      <c r="W68" s="17">
        <v>0.55368877891665902</v>
      </c>
      <c r="X68" s="17">
        <v>0.54302719340820105</v>
      </c>
      <c r="Y68" s="17">
        <v>0.52739999220074296</v>
      </c>
      <c r="Z68" s="17">
        <v>0.54731240101710199</v>
      </c>
      <c r="AA68" s="17">
        <v>0.51919003829940202</v>
      </c>
      <c r="AB68" s="17">
        <v>0.45747695511757702</v>
      </c>
      <c r="AC68" s="17">
        <v>0.53572013543226005</v>
      </c>
      <c r="AD68" s="17">
        <v>0.54480413285856899</v>
      </c>
      <c r="AE68" s="17"/>
      <c r="AF68" s="17">
        <v>0.66341081118937795</v>
      </c>
      <c r="AG68" s="17">
        <v>0.37665805573854699</v>
      </c>
      <c r="AH68" s="17">
        <v>0.52701144284849899</v>
      </c>
      <c r="AI68" s="17"/>
      <c r="AJ68" s="17">
        <v>0.60142503666777503</v>
      </c>
      <c r="AK68" s="17">
        <v>0.444341230388766</v>
      </c>
      <c r="AL68" s="17">
        <v>0.38429900666294797</v>
      </c>
      <c r="AM68" s="17"/>
      <c r="AN68" s="17">
        <v>0.61095663756560303</v>
      </c>
      <c r="AO68" s="17">
        <v>0.53889406556350905</v>
      </c>
      <c r="AP68" s="17">
        <v>0.41889154538575801</v>
      </c>
      <c r="AQ68" s="17">
        <v>0.40030269280196601</v>
      </c>
      <c r="AR68" s="17">
        <v>0.34856971900900502</v>
      </c>
      <c r="AS68" s="17"/>
      <c r="AT68" s="17">
        <v>0.51123561991962896</v>
      </c>
      <c r="AU68" s="17">
        <v>0.50285851656918801</v>
      </c>
      <c r="AV68" s="17"/>
      <c r="AW68" s="17">
        <v>0.44472095501213599</v>
      </c>
      <c r="AX68" s="17">
        <v>0.53741686636570296</v>
      </c>
      <c r="AY68" s="17">
        <v>0.57024115713698498</v>
      </c>
    </row>
    <row r="69" spans="2:51">
      <c r="B69" t="s">
        <v>139</v>
      </c>
      <c r="C69" s="17">
        <v>0.27100803107895199</v>
      </c>
      <c r="D69" s="17">
        <v>0.27370941569493301</v>
      </c>
      <c r="E69" s="17">
        <v>0.26620640739382601</v>
      </c>
      <c r="F69" s="17"/>
      <c r="G69" s="17">
        <v>0.34911739753473098</v>
      </c>
      <c r="H69" s="17">
        <v>0.25749799571697002</v>
      </c>
      <c r="I69" s="17">
        <v>0.27582118134872002</v>
      </c>
      <c r="J69" s="17">
        <v>0.24900094481021701</v>
      </c>
      <c r="K69" s="17">
        <v>0.24886739637903099</v>
      </c>
      <c r="L69" s="17">
        <v>0.27298474578125598</v>
      </c>
      <c r="M69" s="17"/>
      <c r="N69" s="17">
        <v>0.36427169165748202</v>
      </c>
      <c r="O69" s="17">
        <v>0.29855342946892499</v>
      </c>
      <c r="P69" s="17">
        <v>0.22340694335390701</v>
      </c>
      <c r="Q69" s="17">
        <v>0.18200986322012699</v>
      </c>
      <c r="R69" s="17"/>
      <c r="S69" s="17">
        <v>0.28408694215559799</v>
      </c>
      <c r="T69" s="17">
        <v>0.28847178884194302</v>
      </c>
      <c r="U69" s="17">
        <v>0.27896736704948999</v>
      </c>
      <c r="V69" s="17">
        <v>0.27644371200020001</v>
      </c>
      <c r="W69" s="17">
        <v>0.22965563208119399</v>
      </c>
      <c r="X69" s="17">
        <v>0.24938955873579699</v>
      </c>
      <c r="Y69" s="17">
        <v>0.256608961440287</v>
      </c>
      <c r="Z69" s="17">
        <v>0.235306254153936</v>
      </c>
      <c r="AA69" s="17">
        <v>0.27117877085676101</v>
      </c>
      <c r="AB69" s="17">
        <v>0.34108671246577299</v>
      </c>
      <c r="AC69" s="17">
        <v>0.20560446020936701</v>
      </c>
      <c r="AD69" s="17">
        <v>0.25272982915299302</v>
      </c>
      <c r="AE69" s="17"/>
      <c r="AF69" s="17">
        <v>0.14269903791774299</v>
      </c>
      <c r="AG69" s="17">
        <v>0.40403027989357698</v>
      </c>
      <c r="AH69" s="17">
        <v>0.19299369234456401</v>
      </c>
      <c r="AI69" s="17"/>
      <c r="AJ69" s="17">
        <v>0.18354567632334001</v>
      </c>
      <c r="AK69" s="17">
        <v>0.344204336772926</v>
      </c>
      <c r="AL69" s="17">
        <v>0.37538643424274398</v>
      </c>
      <c r="AM69" s="17"/>
      <c r="AN69" s="17">
        <v>0.15980464922850199</v>
      </c>
      <c r="AO69" s="17">
        <v>0.26584354258947401</v>
      </c>
      <c r="AP69" s="17">
        <v>0.36137229662898701</v>
      </c>
      <c r="AQ69" s="17">
        <v>0.39711645937810702</v>
      </c>
      <c r="AR69" s="17">
        <v>0.488539599797229</v>
      </c>
      <c r="AS69" s="17"/>
      <c r="AT69" s="17">
        <v>0.27441055009336202</v>
      </c>
      <c r="AU69" s="17">
        <v>0.22706729243351501</v>
      </c>
      <c r="AV69" s="17"/>
      <c r="AW69" s="17">
        <v>0.35535296074120698</v>
      </c>
      <c r="AX69" s="17">
        <v>0.210018968232735</v>
      </c>
      <c r="AY69" s="17">
        <v>0.196689805565051</v>
      </c>
    </row>
    <row r="70" spans="2:51">
      <c r="B70" t="s">
        <v>140</v>
      </c>
      <c r="C70" s="17">
        <v>0.23794369260449699</v>
      </c>
      <c r="D70" s="17">
        <v>0.24764250209577601</v>
      </c>
      <c r="E70" s="17">
        <v>0.233025922317595</v>
      </c>
      <c r="F70" s="17"/>
      <c r="G70" s="17">
        <v>6.6289135907006094E-2</v>
      </c>
      <c r="H70" s="17">
        <v>0.24647659784138201</v>
      </c>
      <c r="I70" s="17">
        <v>0.255061159524957</v>
      </c>
      <c r="J70" s="17">
        <v>0.27140179411474702</v>
      </c>
      <c r="K70" s="17">
        <v>0.30634265434978297</v>
      </c>
      <c r="L70" s="17">
        <v>0.226934141595137</v>
      </c>
      <c r="M70" s="17"/>
      <c r="N70" s="17">
        <v>5.6278804218066102E-2</v>
      </c>
      <c r="O70" s="17">
        <v>0.18783377262839299</v>
      </c>
      <c r="P70" s="17">
        <v>0.33737886116781002</v>
      </c>
      <c r="Q70" s="17">
        <v>0.40133460607572402</v>
      </c>
      <c r="R70" s="17"/>
      <c r="S70" s="17">
        <v>0.206277155189099</v>
      </c>
      <c r="T70" s="17">
        <v>0.195798476493553</v>
      </c>
      <c r="U70" s="17">
        <v>0.21304164902154299</v>
      </c>
      <c r="V70" s="17">
        <v>0.219847551050349</v>
      </c>
      <c r="W70" s="17">
        <v>0.32403314683546502</v>
      </c>
      <c r="X70" s="17">
        <v>0.293637634672404</v>
      </c>
      <c r="Y70" s="17">
        <v>0.27079103076045602</v>
      </c>
      <c r="Z70" s="17">
        <v>0.31200614686316602</v>
      </c>
      <c r="AA70" s="17">
        <v>0.24801126744264201</v>
      </c>
      <c r="AB70" s="17">
        <v>0.116390242651804</v>
      </c>
      <c r="AC70" s="17">
        <v>0.33011567522289398</v>
      </c>
      <c r="AD70" s="17">
        <v>0.29207430370557502</v>
      </c>
      <c r="AE70" s="17"/>
      <c r="AF70" s="17">
        <v>0.52071177327163398</v>
      </c>
      <c r="AG70" s="17">
        <v>-2.7372224155029899E-2</v>
      </c>
      <c r="AH70" s="17">
        <v>0.33401775050393501</v>
      </c>
      <c r="AI70" s="17"/>
      <c r="AJ70" s="17">
        <v>0.41787936034443401</v>
      </c>
      <c r="AK70" s="17">
        <v>0.10013689361583999</v>
      </c>
      <c r="AL70" s="17">
        <v>8.9125724202042105E-3</v>
      </c>
      <c r="AM70" s="17"/>
      <c r="AN70" s="17">
        <v>0.45115198833710102</v>
      </c>
      <c r="AO70" s="17">
        <v>0.27305052297403498</v>
      </c>
      <c r="AP70" s="17">
        <v>5.7519248756771203E-2</v>
      </c>
      <c r="AQ70" s="17">
        <v>3.18623342385871E-3</v>
      </c>
      <c r="AR70" s="17">
        <v>-0.139969880788225</v>
      </c>
      <c r="AS70" s="17"/>
      <c r="AT70" s="17">
        <v>0.236825069826267</v>
      </c>
      <c r="AU70" s="17">
        <v>0.27579122413567297</v>
      </c>
      <c r="AV70" s="17"/>
      <c r="AW70" s="17">
        <v>8.9367994270928994E-2</v>
      </c>
      <c r="AX70" s="17">
        <v>0.32739789813296799</v>
      </c>
      <c r="AY70" s="17">
        <v>0.37355135157193398</v>
      </c>
    </row>
    <row r="71" spans="2:51">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row>
    <row r="72" spans="2:51">
      <c r="B72" s="6" t="s">
        <v>142</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row>
    <row r="73" spans="2:51">
      <c r="B73" s="24" t="s">
        <v>15</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row>
    <row r="74" spans="2:51">
      <c r="B74" t="s">
        <v>133</v>
      </c>
      <c r="C74" s="17">
        <v>7.9199749736251102E-2</v>
      </c>
      <c r="D74" s="17">
        <v>8.6710808294906294E-2</v>
      </c>
      <c r="E74" s="17">
        <v>7.2061986211098703E-2</v>
      </c>
      <c r="F74" s="17"/>
      <c r="G74" s="17">
        <v>7.4560825162215003E-2</v>
      </c>
      <c r="H74" s="17">
        <v>0.10033872507732799</v>
      </c>
      <c r="I74" s="17">
        <v>8.24155841766116E-2</v>
      </c>
      <c r="J74" s="17">
        <v>7.2955534153435406E-2</v>
      </c>
      <c r="K74" s="17">
        <v>8.1777028355270995E-2</v>
      </c>
      <c r="L74" s="17">
        <v>6.6361906065132606E-2</v>
      </c>
      <c r="M74" s="17"/>
      <c r="N74" s="17">
        <v>6.3622727920570901E-2</v>
      </c>
      <c r="O74" s="17">
        <v>7.6716212599675093E-2</v>
      </c>
      <c r="P74" s="17">
        <v>9.2557717684894694E-2</v>
      </c>
      <c r="Q74" s="17">
        <v>8.6256617105944094E-2</v>
      </c>
      <c r="R74" s="17"/>
      <c r="S74" s="17">
        <v>0.101498010666943</v>
      </c>
      <c r="T74" s="17">
        <v>7.6777143918881796E-2</v>
      </c>
      <c r="U74" s="17">
        <v>7.7955171888361902E-2</v>
      </c>
      <c r="V74" s="17">
        <v>8.2820261634155096E-2</v>
      </c>
      <c r="W74" s="17">
        <v>6.4460086853212806E-2</v>
      </c>
      <c r="X74" s="17">
        <v>8.5667748038007294E-2</v>
      </c>
      <c r="Y74" s="17">
        <v>8.0177430517974102E-2</v>
      </c>
      <c r="Z74" s="17">
        <v>7.8395739276745799E-2</v>
      </c>
      <c r="AA74" s="17">
        <v>6.2923038692693098E-2</v>
      </c>
      <c r="AB74" s="17">
        <v>7.0827607038152995E-2</v>
      </c>
      <c r="AC74" s="17">
        <v>8.1994426232627995E-2</v>
      </c>
      <c r="AD74" s="17">
        <v>7.8455679224952696E-2</v>
      </c>
      <c r="AE74" s="17"/>
      <c r="AF74" s="17">
        <v>8.6683911682406301E-2</v>
      </c>
      <c r="AG74" s="17">
        <v>7.9132394150846497E-2</v>
      </c>
      <c r="AH74" s="17">
        <v>6.7652891674411894E-2</v>
      </c>
      <c r="AI74" s="17"/>
      <c r="AJ74" s="17">
        <v>8.0959029324666101E-2</v>
      </c>
      <c r="AK74" s="17">
        <v>9.5086581557577293E-2</v>
      </c>
      <c r="AL74" s="17">
        <v>6.9381919118020205E-2</v>
      </c>
      <c r="AM74" s="17"/>
      <c r="AN74" s="17">
        <v>9.1157418326039005E-2</v>
      </c>
      <c r="AO74" s="17">
        <v>8.8983721991372403E-2</v>
      </c>
      <c r="AP74" s="17">
        <v>7.0231636555294394E-2</v>
      </c>
      <c r="AQ74" s="17">
        <v>7.29260846976056E-2</v>
      </c>
      <c r="AR74" s="17">
        <v>9.2414813558952993E-2</v>
      </c>
      <c r="AS74" s="17"/>
      <c r="AT74" s="17">
        <v>7.5671137461524998E-2</v>
      </c>
      <c r="AU74" s="17">
        <v>0.114832303344418</v>
      </c>
      <c r="AV74" s="17"/>
      <c r="AW74" s="17">
        <v>6.4743460625303298E-2</v>
      </c>
      <c r="AX74" s="17">
        <v>9.1953816307689798E-2</v>
      </c>
      <c r="AY74" s="17">
        <v>9.1336787187447602E-2</v>
      </c>
    </row>
    <row r="75" spans="2:51">
      <c r="B75" t="s">
        <v>134</v>
      </c>
      <c r="C75" s="17">
        <v>0.14001430627460701</v>
      </c>
      <c r="D75" s="17">
        <v>0.151719158521639</v>
      </c>
      <c r="E75" s="17">
        <v>0.130146837073951</v>
      </c>
      <c r="F75" s="17"/>
      <c r="G75" s="17">
        <v>0.11992463499863699</v>
      </c>
      <c r="H75" s="17">
        <v>0.16484833707272101</v>
      </c>
      <c r="I75" s="17">
        <v>0.171685863133265</v>
      </c>
      <c r="J75" s="17">
        <v>0.134229456190401</v>
      </c>
      <c r="K75" s="17">
        <v>0.123370662378585</v>
      </c>
      <c r="L75" s="17">
        <v>0.12435245116533</v>
      </c>
      <c r="M75" s="17"/>
      <c r="N75" s="17">
        <v>0.134438423481479</v>
      </c>
      <c r="O75" s="17">
        <v>0.133276076315897</v>
      </c>
      <c r="P75" s="17">
        <v>0.15026873141029101</v>
      </c>
      <c r="Q75" s="17">
        <v>0.145608312014223</v>
      </c>
      <c r="R75" s="17"/>
      <c r="S75" s="17">
        <v>0.15371877054758401</v>
      </c>
      <c r="T75" s="17">
        <v>0.117054212505541</v>
      </c>
      <c r="U75" s="17">
        <v>0.13276629845083299</v>
      </c>
      <c r="V75" s="17">
        <v>0.145075709287149</v>
      </c>
      <c r="W75" s="17">
        <v>0.151254688691359</v>
      </c>
      <c r="X75" s="17">
        <v>0.13202996980246201</v>
      </c>
      <c r="Y75" s="17">
        <v>0.136331406592621</v>
      </c>
      <c r="Z75" s="17">
        <v>0.14847102642769699</v>
      </c>
      <c r="AA75" s="17">
        <v>0.15978820392711099</v>
      </c>
      <c r="AB75" s="17">
        <v>0.123952960406882</v>
      </c>
      <c r="AC75" s="17">
        <v>0.125085715371543</v>
      </c>
      <c r="AD75" s="17">
        <v>0.18193757075139499</v>
      </c>
      <c r="AE75" s="17"/>
      <c r="AF75" s="17">
        <v>0.155849979812024</v>
      </c>
      <c r="AG75" s="17">
        <v>0.12585276156283501</v>
      </c>
      <c r="AH75" s="17">
        <v>0.15941738920368601</v>
      </c>
      <c r="AI75" s="17"/>
      <c r="AJ75" s="17">
        <v>0.163695009679799</v>
      </c>
      <c r="AK75" s="17">
        <v>0.13406110803681001</v>
      </c>
      <c r="AL75" s="17">
        <v>0.112388492654449</v>
      </c>
      <c r="AM75" s="17"/>
      <c r="AN75" s="17">
        <v>0.14590420347001001</v>
      </c>
      <c r="AO75" s="17">
        <v>0.141372025872883</v>
      </c>
      <c r="AP75" s="17">
        <v>0.13743084693139501</v>
      </c>
      <c r="AQ75" s="17">
        <v>0.144716838298451</v>
      </c>
      <c r="AR75" s="17">
        <v>0.11905978815990299</v>
      </c>
      <c r="AS75" s="17"/>
      <c r="AT75" s="17">
        <v>0.13755526601721299</v>
      </c>
      <c r="AU75" s="17">
        <v>0.16523784659527099</v>
      </c>
      <c r="AV75" s="17"/>
      <c r="AW75" s="17">
        <v>0.11898190827131699</v>
      </c>
      <c r="AX75" s="17">
        <v>0.195228069173911</v>
      </c>
      <c r="AY75" s="17">
        <v>0.148101479921604</v>
      </c>
    </row>
    <row r="76" spans="2:51">
      <c r="B76" t="s">
        <v>135</v>
      </c>
      <c r="C76" s="17">
        <v>0.15836728742106501</v>
      </c>
      <c r="D76" s="17">
        <v>0.159900642345877</v>
      </c>
      <c r="E76" s="17">
        <v>0.15770230637892399</v>
      </c>
      <c r="F76" s="17"/>
      <c r="G76" s="17">
        <v>0.14739651061578901</v>
      </c>
      <c r="H76" s="17">
        <v>0.14972584599056701</v>
      </c>
      <c r="I76" s="17">
        <v>0.14536361767320299</v>
      </c>
      <c r="J76" s="17">
        <v>0.16536612718511201</v>
      </c>
      <c r="K76" s="17">
        <v>0.17175591268040699</v>
      </c>
      <c r="L76" s="17">
        <v>0.164587229682993</v>
      </c>
      <c r="M76" s="17"/>
      <c r="N76" s="17">
        <v>0.12167706170892099</v>
      </c>
      <c r="O76" s="17">
        <v>0.141057967572013</v>
      </c>
      <c r="P76" s="17">
        <v>0.18239422429184901</v>
      </c>
      <c r="Q76" s="17">
        <v>0.19724813878487199</v>
      </c>
      <c r="R76" s="17"/>
      <c r="S76" s="17">
        <v>0.149499976287784</v>
      </c>
      <c r="T76" s="17">
        <v>0.154624158677028</v>
      </c>
      <c r="U76" s="17">
        <v>0.13627636082537201</v>
      </c>
      <c r="V76" s="17">
        <v>0.16449981685801501</v>
      </c>
      <c r="W76" s="17">
        <v>0.145020282982184</v>
      </c>
      <c r="X76" s="17">
        <v>0.17543091753437701</v>
      </c>
      <c r="Y76" s="17">
        <v>0.159329129263242</v>
      </c>
      <c r="Z76" s="17">
        <v>0.19504283424841001</v>
      </c>
      <c r="AA76" s="17">
        <v>0.15549564418133699</v>
      </c>
      <c r="AB76" s="17">
        <v>0.148855438872498</v>
      </c>
      <c r="AC76" s="17">
        <v>0.18852985032997599</v>
      </c>
      <c r="AD76" s="17">
        <v>0.179740469420265</v>
      </c>
      <c r="AE76" s="17"/>
      <c r="AF76" s="17">
        <v>0.19788087485563299</v>
      </c>
      <c r="AG76" s="17">
        <v>0.11303712648662299</v>
      </c>
      <c r="AH76" s="17">
        <v>0.18459739347573501</v>
      </c>
      <c r="AI76" s="17"/>
      <c r="AJ76" s="17">
        <v>0.18242838843105999</v>
      </c>
      <c r="AK76" s="17">
        <v>0.121466469778826</v>
      </c>
      <c r="AL76" s="17">
        <v>9.4158405615636501E-2</v>
      </c>
      <c r="AM76" s="17"/>
      <c r="AN76" s="17">
        <v>0.198152509831376</v>
      </c>
      <c r="AO76" s="17">
        <v>0.151113317898109</v>
      </c>
      <c r="AP76" s="17">
        <v>0.12117849681281399</v>
      </c>
      <c r="AQ76" s="17">
        <v>0.123713547795627</v>
      </c>
      <c r="AR76" s="17">
        <v>0.10613877576177599</v>
      </c>
      <c r="AS76" s="17"/>
      <c r="AT76" s="17">
        <v>0.16072120569006099</v>
      </c>
      <c r="AU76" s="17">
        <v>0.13568959740936501</v>
      </c>
      <c r="AV76" s="17"/>
      <c r="AW76" s="17">
        <v>0.118490323108046</v>
      </c>
      <c r="AX76" s="17">
        <v>0.17880635478374199</v>
      </c>
      <c r="AY76" s="17">
        <v>0.19569577777067401</v>
      </c>
    </row>
    <row r="77" spans="2:51">
      <c r="B77" t="s">
        <v>136</v>
      </c>
      <c r="C77" s="17">
        <v>0.28480090260017399</v>
      </c>
      <c r="D77" s="17">
        <v>0.27525835278857402</v>
      </c>
      <c r="E77" s="17">
        <v>0.29335524429514498</v>
      </c>
      <c r="F77" s="17"/>
      <c r="G77" s="17">
        <v>0.220383969902188</v>
      </c>
      <c r="H77" s="17">
        <v>0.23828476851913499</v>
      </c>
      <c r="I77" s="17">
        <v>0.243077585778601</v>
      </c>
      <c r="J77" s="17">
        <v>0.30908994729401601</v>
      </c>
      <c r="K77" s="17">
        <v>0.307543527912917</v>
      </c>
      <c r="L77" s="17">
        <v>0.34405870812316802</v>
      </c>
      <c r="M77" s="17"/>
      <c r="N77" s="17">
        <v>0.289807873544704</v>
      </c>
      <c r="O77" s="17">
        <v>0.29198886250573503</v>
      </c>
      <c r="P77" s="17">
        <v>0.27491098492969201</v>
      </c>
      <c r="Q77" s="17">
        <v>0.278693079111136</v>
      </c>
      <c r="R77" s="17"/>
      <c r="S77" s="17">
        <v>0.25440954460057003</v>
      </c>
      <c r="T77" s="17">
        <v>0.29815559274867398</v>
      </c>
      <c r="U77" s="17">
        <v>0.29225176292114402</v>
      </c>
      <c r="V77" s="17">
        <v>0.29143271600599202</v>
      </c>
      <c r="W77" s="17">
        <v>0.27689460197589</v>
      </c>
      <c r="X77" s="17">
        <v>0.298063658072381</v>
      </c>
      <c r="Y77" s="17">
        <v>0.28700456557621701</v>
      </c>
      <c r="Z77" s="17">
        <v>0.28342778892630099</v>
      </c>
      <c r="AA77" s="17">
        <v>0.28887694155621202</v>
      </c>
      <c r="AB77" s="17">
        <v>0.29089352088307102</v>
      </c>
      <c r="AC77" s="17">
        <v>0.28083342872999301</v>
      </c>
      <c r="AD77" s="17">
        <v>0.26323605996316501</v>
      </c>
      <c r="AE77" s="17"/>
      <c r="AF77" s="17">
        <v>0.29792288369299902</v>
      </c>
      <c r="AG77" s="17">
        <v>0.272875472334902</v>
      </c>
      <c r="AH77" s="17">
        <v>0.317775312055672</v>
      </c>
      <c r="AI77" s="17"/>
      <c r="AJ77" s="17">
        <v>0.31736037894582703</v>
      </c>
      <c r="AK77" s="17">
        <v>0.25459451087442703</v>
      </c>
      <c r="AL77" s="17">
        <v>0.304535925530875</v>
      </c>
      <c r="AM77" s="17"/>
      <c r="AN77" s="17">
        <v>0.29740370020732299</v>
      </c>
      <c r="AO77" s="17">
        <v>0.27242332007715703</v>
      </c>
      <c r="AP77" s="17">
        <v>0.27672448701977798</v>
      </c>
      <c r="AQ77" s="17">
        <v>0.25257383085005197</v>
      </c>
      <c r="AR77" s="17">
        <v>0.26425487457298102</v>
      </c>
      <c r="AS77" s="17"/>
      <c r="AT77" s="17">
        <v>0.28951157401187999</v>
      </c>
      <c r="AU77" s="17">
        <v>0.24174112250476601</v>
      </c>
      <c r="AV77" s="17"/>
      <c r="AW77" s="17">
        <v>0.29784803288928702</v>
      </c>
      <c r="AX77" s="17">
        <v>0.26741441366081797</v>
      </c>
      <c r="AY77" s="17">
        <v>0.27538101406663101</v>
      </c>
    </row>
    <row r="78" spans="2:51">
      <c r="B78" t="s">
        <v>137</v>
      </c>
      <c r="C78" s="17">
        <v>0.32162218391626302</v>
      </c>
      <c r="D78" s="17">
        <v>0.31145547832521903</v>
      </c>
      <c r="E78" s="17">
        <v>0.32989191435415199</v>
      </c>
      <c r="F78" s="17"/>
      <c r="G78" s="17">
        <v>0.423983193477806</v>
      </c>
      <c r="H78" s="17">
        <v>0.33181277904059198</v>
      </c>
      <c r="I78" s="17">
        <v>0.34350262738720999</v>
      </c>
      <c r="J78" s="17">
        <v>0.301479406025005</v>
      </c>
      <c r="K78" s="17">
        <v>0.29524375105335898</v>
      </c>
      <c r="L78" s="17">
        <v>0.285036719284606</v>
      </c>
      <c r="M78" s="17"/>
      <c r="N78" s="17">
        <v>0.37906023516276699</v>
      </c>
      <c r="O78" s="17">
        <v>0.34214712287328097</v>
      </c>
      <c r="P78" s="17">
        <v>0.28562128681825</v>
      </c>
      <c r="Q78" s="17">
        <v>0.26880405813593999</v>
      </c>
      <c r="R78" s="17"/>
      <c r="S78" s="17">
        <v>0.32511121807784499</v>
      </c>
      <c r="T78" s="17">
        <v>0.34689781742278097</v>
      </c>
      <c r="U78" s="17">
        <v>0.342570509016771</v>
      </c>
      <c r="V78" s="17">
        <v>0.30028760741771199</v>
      </c>
      <c r="W78" s="17">
        <v>0.34792679885055999</v>
      </c>
      <c r="X78" s="17">
        <v>0.29045787025247999</v>
      </c>
      <c r="Y78" s="17">
        <v>0.31256090409956699</v>
      </c>
      <c r="Z78" s="17">
        <v>0.27163569688428402</v>
      </c>
      <c r="AA78" s="17">
        <v>0.31460743742644998</v>
      </c>
      <c r="AB78" s="17">
        <v>0.34812204338263902</v>
      </c>
      <c r="AC78" s="17">
        <v>0.305833045772681</v>
      </c>
      <c r="AD78" s="17">
        <v>0.293015900221063</v>
      </c>
      <c r="AE78" s="17"/>
      <c r="AF78" s="17">
        <v>0.246424385418337</v>
      </c>
      <c r="AG78" s="17">
        <v>0.396044342330577</v>
      </c>
      <c r="AH78" s="17">
        <v>0.23823064584423201</v>
      </c>
      <c r="AI78" s="17"/>
      <c r="AJ78" s="17">
        <v>0.24436647327112701</v>
      </c>
      <c r="AK78" s="17">
        <v>0.38162042872816698</v>
      </c>
      <c r="AL78" s="17">
        <v>0.41672894036850799</v>
      </c>
      <c r="AM78" s="17"/>
      <c r="AN78" s="17">
        <v>0.249198876208093</v>
      </c>
      <c r="AO78" s="17">
        <v>0.33696911038917998</v>
      </c>
      <c r="AP78" s="17">
        <v>0.37842931807063102</v>
      </c>
      <c r="AQ78" s="17">
        <v>0.389650838276972</v>
      </c>
      <c r="AR78" s="17">
        <v>0.40320132778029799</v>
      </c>
      <c r="AS78" s="17"/>
      <c r="AT78" s="17">
        <v>0.32108527156965</v>
      </c>
      <c r="AU78" s="17">
        <v>0.32140284981027401</v>
      </c>
      <c r="AV78" s="17"/>
      <c r="AW78" s="17">
        <v>0.38751912171098102</v>
      </c>
      <c r="AX78" s="17">
        <v>0.25590298917380899</v>
      </c>
      <c r="AY78" s="17">
        <v>0.26827669098842699</v>
      </c>
    </row>
    <row r="79" spans="2:51">
      <c r="B79" t="s">
        <v>119</v>
      </c>
      <c r="C79" s="17">
        <v>1.5995570051639599E-2</v>
      </c>
      <c r="D79" s="17">
        <v>1.49555597237843E-2</v>
      </c>
      <c r="E79" s="17">
        <v>1.6841711686728902E-2</v>
      </c>
      <c r="F79" s="17"/>
      <c r="G79" s="17">
        <v>1.3750865843365399E-2</v>
      </c>
      <c r="H79" s="17">
        <v>1.49895442996576E-2</v>
      </c>
      <c r="I79" s="17">
        <v>1.3954721851109599E-2</v>
      </c>
      <c r="J79" s="17">
        <v>1.6879529152030701E-2</v>
      </c>
      <c r="K79" s="17">
        <v>2.0309117619461602E-2</v>
      </c>
      <c r="L79" s="17">
        <v>1.56029856787712E-2</v>
      </c>
      <c r="M79" s="17"/>
      <c r="N79" s="17">
        <v>1.1393678181558099E-2</v>
      </c>
      <c r="O79" s="17">
        <v>1.48137581333981E-2</v>
      </c>
      <c r="P79" s="17">
        <v>1.42470548650228E-2</v>
      </c>
      <c r="Q79" s="17">
        <v>2.33897948478855E-2</v>
      </c>
      <c r="R79" s="17"/>
      <c r="S79" s="17">
        <v>1.57624798192754E-2</v>
      </c>
      <c r="T79" s="17">
        <v>6.4910747270932496E-3</v>
      </c>
      <c r="U79" s="17">
        <v>1.8179896897517801E-2</v>
      </c>
      <c r="V79" s="17">
        <v>1.5883888796976799E-2</v>
      </c>
      <c r="W79" s="17">
        <v>1.4443540646794499E-2</v>
      </c>
      <c r="X79" s="17">
        <v>1.8349836300291501E-2</v>
      </c>
      <c r="Y79" s="17">
        <v>2.45965639503785E-2</v>
      </c>
      <c r="Z79" s="17">
        <v>2.30269142365628E-2</v>
      </c>
      <c r="AA79" s="17">
        <v>1.8308734216196599E-2</v>
      </c>
      <c r="AB79" s="17">
        <v>1.7348429416757401E-2</v>
      </c>
      <c r="AC79" s="17">
        <v>1.77235335631791E-2</v>
      </c>
      <c r="AD79" s="17">
        <v>3.6143204191597198E-3</v>
      </c>
      <c r="AE79" s="17"/>
      <c r="AF79" s="17">
        <v>1.52379645385999E-2</v>
      </c>
      <c r="AG79" s="17">
        <v>1.30579031342173E-2</v>
      </c>
      <c r="AH79" s="17">
        <v>3.2326367746262602E-2</v>
      </c>
      <c r="AI79" s="17"/>
      <c r="AJ79" s="17">
        <v>1.11907203475208E-2</v>
      </c>
      <c r="AK79" s="17">
        <v>1.3170901024192499E-2</v>
      </c>
      <c r="AL79" s="17">
        <v>2.80631671251151E-3</v>
      </c>
      <c r="AM79" s="17"/>
      <c r="AN79" s="17">
        <v>1.8183291957158801E-2</v>
      </c>
      <c r="AO79" s="17">
        <v>9.1385037712978703E-3</v>
      </c>
      <c r="AP79" s="17">
        <v>1.6005214610088699E-2</v>
      </c>
      <c r="AQ79" s="17">
        <v>1.6418860081292699E-2</v>
      </c>
      <c r="AR79" s="17">
        <v>1.4930420166088899E-2</v>
      </c>
      <c r="AS79" s="17"/>
      <c r="AT79" s="17">
        <v>1.5455545249670801E-2</v>
      </c>
      <c r="AU79" s="17">
        <v>2.1096280335906201E-2</v>
      </c>
      <c r="AV79" s="17"/>
      <c r="AW79" s="17">
        <v>1.24171533950655E-2</v>
      </c>
      <c r="AX79" s="17">
        <v>1.06943569000307E-2</v>
      </c>
      <c r="AY79" s="17">
        <v>2.1208250065216101E-2</v>
      </c>
    </row>
    <row r="80" spans="2:51">
      <c r="B80" t="s">
        <v>138</v>
      </c>
      <c r="C80" s="17">
        <v>0.219214056010858</v>
      </c>
      <c r="D80" s="17">
        <v>0.23842996681654499</v>
      </c>
      <c r="E80" s="17">
        <v>0.20220882328504999</v>
      </c>
      <c r="F80" s="17"/>
      <c r="G80" s="17">
        <v>0.194485460160852</v>
      </c>
      <c r="H80" s="17">
        <v>0.265187062150049</v>
      </c>
      <c r="I80" s="17">
        <v>0.25410144730987599</v>
      </c>
      <c r="J80" s="17">
        <v>0.207184990343836</v>
      </c>
      <c r="K80" s="17">
        <v>0.205147690733856</v>
      </c>
      <c r="L80" s="17">
        <v>0.19071435723046201</v>
      </c>
      <c r="M80" s="17"/>
      <c r="N80" s="17">
        <v>0.19806115140205</v>
      </c>
      <c r="O80" s="17">
        <v>0.20999228891557201</v>
      </c>
      <c r="P80" s="17">
        <v>0.242826449095186</v>
      </c>
      <c r="Q80" s="17">
        <v>0.23186492912016701</v>
      </c>
      <c r="R80" s="17"/>
      <c r="S80" s="17">
        <v>0.25521678121452701</v>
      </c>
      <c r="T80" s="17">
        <v>0.19383135642442301</v>
      </c>
      <c r="U80" s="17">
        <v>0.210721470339195</v>
      </c>
      <c r="V80" s="17">
        <v>0.22789597092130401</v>
      </c>
      <c r="W80" s="17">
        <v>0.215714775544571</v>
      </c>
      <c r="X80" s="17">
        <v>0.21769771784047001</v>
      </c>
      <c r="Y80" s="17">
        <v>0.21650883711059499</v>
      </c>
      <c r="Z80" s="17">
        <v>0.226866765704443</v>
      </c>
      <c r="AA80" s="17">
        <v>0.22271124261980399</v>
      </c>
      <c r="AB80" s="17">
        <v>0.194780567445035</v>
      </c>
      <c r="AC80" s="17">
        <v>0.20708014160417099</v>
      </c>
      <c r="AD80" s="17">
        <v>0.260393249976348</v>
      </c>
      <c r="AE80" s="17"/>
      <c r="AF80" s="17">
        <v>0.24253389149443</v>
      </c>
      <c r="AG80" s="17">
        <v>0.204985155713682</v>
      </c>
      <c r="AH80" s="17">
        <v>0.227070280878098</v>
      </c>
      <c r="AI80" s="17"/>
      <c r="AJ80" s="17">
        <v>0.244654039004465</v>
      </c>
      <c r="AK80" s="17">
        <v>0.229147689594387</v>
      </c>
      <c r="AL80" s="17">
        <v>0.181770411772469</v>
      </c>
      <c r="AM80" s="17"/>
      <c r="AN80" s="17">
        <v>0.237061621796049</v>
      </c>
      <c r="AO80" s="17">
        <v>0.230355747864256</v>
      </c>
      <c r="AP80" s="17">
        <v>0.207662483486689</v>
      </c>
      <c r="AQ80" s="17">
        <v>0.217642922996057</v>
      </c>
      <c r="AR80" s="17">
        <v>0.21147460171885599</v>
      </c>
      <c r="AS80" s="17"/>
      <c r="AT80" s="17">
        <v>0.213226403478738</v>
      </c>
      <c r="AU80" s="17">
        <v>0.28007014993968898</v>
      </c>
      <c r="AV80" s="17"/>
      <c r="AW80" s="17">
        <v>0.18372536889662</v>
      </c>
      <c r="AX80" s="17">
        <v>0.28718188548160001</v>
      </c>
      <c r="AY80" s="17">
        <v>0.239438267109052</v>
      </c>
    </row>
    <row r="81" spans="2:51">
      <c r="B81" t="s">
        <v>139</v>
      </c>
      <c r="C81" s="17">
        <v>0.60642308651643695</v>
      </c>
      <c r="D81" s="17">
        <v>0.58671383111379305</v>
      </c>
      <c r="E81" s="17">
        <v>0.62324715864929703</v>
      </c>
      <c r="F81" s="17"/>
      <c r="G81" s="17">
        <v>0.644367163379993</v>
      </c>
      <c r="H81" s="17">
        <v>0.57009754755972697</v>
      </c>
      <c r="I81" s="17">
        <v>0.58658021316581099</v>
      </c>
      <c r="J81" s="17">
        <v>0.61056935331902096</v>
      </c>
      <c r="K81" s="17">
        <v>0.60278727896627604</v>
      </c>
      <c r="L81" s="17">
        <v>0.62909542740777402</v>
      </c>
      <c r="M81" s="17"/>
      <c r="N81" s="17">
        <v>0.66886810870747104</v>
      </c>
      <c r="O81" s="17">
        <v>0.63413598537901705</v>
      </c>
      <c r="P81" s="17">
        <v>0.56053227174794196</v>
      </c>
      <c r="Q81" s="17">
        <v>0.54749713724707605</v>
      </c>
      <c r="R81" s="17"/>
      <c r="S81" s="17">
        <v>0.57952076267841401</v>
      </c>
      <c r="T81" s="17">
        <v>0.64505341017145601</v>
      </c>
      <c r="U81" s="17">
        <v>0.63482227193791496</v>
      </c>
      <c r="V81" s="17">
        <v>0.59172032342370395</v>
      </c>
      <c r="W81" s="17">
        <v>0.62482140082644999</v>
      </c>
      <c r="X81" s="17">
        <v>0.58852152832486104</v>
      </c>
      <c r="Y81" s="17">
        <v>0.59956546967578395</v>
      </c>
      <c r="Z81" s="17">
        <v>0.55506348581058396</v>
      </c>
      <c r="AA81" s="17">
        <v>0.60348437898266205</v>
      </c>
      <c r="AB81" s="17">
        <v>0.63901556426571005</v>
      </c>
      <c r="AC81" s="17">
        <v>0.58666647450267395</v>
      </c>
      <c r="AD81" s="17">
        <v>0.55625196018422796</v>
      </c>
      <c r="AE81" s="17"/>
      <c r="AF81" s="17">
        <v>0.54434726911133602</v>
      </c>
      <c r="AG81" s="17">
        <v>0.66891981466547801</v>
      </c>
      <c r="AH81" s="17">
        <v>0.55600595789990404</v>
      </c>
      <c r="AI81" s="17"/>
      <c r="AJ81" s="17">
        <v>0.56172685221695395</v>
      </c>
      <c r="AK81" s="17">
        <v>0.63621493960259401</v>
      </c>
      <c r="AL81" s="17">
        <v>0.72126486589938299</v>
      </c>
      <c r="AM81" s="17"/>
      <c r="AN81" s="17">
        <v>0.54660257641541599</v>
      </c>
      <c r="AO81" s="17">
        <v>0.60939243046633795</v>
      </c>
      <c r="AP81" s="17">
        <v>0.65515380509040799</v>
      </c>
      <c r="AQ81" s="17">
        <v>0.64222466912702303</v>
      </c>
      <c r="AR81" s="17">
        <v>0.66745620235327896</v>
      </c>
      <c r="AS81" s="17"/>
      <c r="AT81" s="17">
        <v>0.61059684558153005</v>
      </c>
      <c r="AU81" s="17">
        <v>0.56314397231503999</v>
      </c>
      <c r="AV81" s="17"/>
      <c r="AW81" s="17">
        <v>0.68536715460026798</v>
      </c>
      <c r="AX81" s="17">
        <v>0.52331740283462702</v>
      </c>
      <c r="AY81" s="17">
        <v>0.54365770505505795</v>
      </c>
    </row>
    <row r="82" spans="2:51">
      <c r="B82" t="s">
        <v>140</v>
      </c>
      <c r="C82" s="17">
        <v>-0.38720903050557898</v>
      </c>
      <c r="D82" s="17">
        <v>-0.348283864297248</v>
      </c>
      <c r="E82" s="17">
        <v>-0.42103833536424701</v>
      </c>
      <c r="F82" s="17"/>
      <c r="G82" s="17">
        <v>-0.449881703219142</v>
      </c>
      <c r="H82" s="17">
        <v>-0.30491048540967802</v>
      </c>
      <c r="I82" s="17">
        <v>-0.332478765855935</v>
      </c>
      <c r="J82" s="17">
        <v>-0.40338436297518399</v>
      </c>
      <c r="K82" s="17">
        <v>-0.39763958823242002</v>
      </c>
      <c r="L82" s="17">
        <v>-0.43838107017731098</v>
      </c>
      <c r="M82" s="17"/>
      <c r="N82" s="17">
        <v>-0.47080695730542099</v>
      </c>
      <c r="O82" s="17">
        <v>-0.42414369646344502</v>
      </c>
      <c r="P82" s="17">
        <v>-0.31770582265275599</v>
      </c>
      <c r="Q82" s="17">
        <v>-0.31563220812690901</v>
      </c>
      <c r="R82" s="17"/>
      <c r="S82" s="17">
        <v>-0.324303981463887</v>
      </c>
      <c r="T82" s="17">
        <v>-0.451222053747033</v>
      </c>
      <c r="U82" s="17">
        <v>-0.42410080159871999</v>
      </c>
      <c r="V82" s="17">
        <v>-0.36382435250239997</v>
      </c>
      <c r="W82" s="17">
        <v>-0.40910662528187902</v>
      </c>
      <c r="X82" s="17">
        <v>-0.370823810484392</v>
      </c>
      <c r="Y82" s="17">
        <v>-0.38305663256518901</v>
      </c>
      <c r="Z82" s="17">
        <v>-0.32819672010614198</v>
      </c>
      <c r="AA82" s="17">
        <v>-0.38077313636285798</v>
      </c>
      <c r="AB82" s="17">
        <v>-0.44423499682067502</v>
      </c>
      <c r="AC82" s="17">
        <v>-0.37958633289850202</v>
      </c>
      <c r="AD82" s="17">
        <v>-0.29585871020788002</v>
      </c>
      <c r="AE82" s="17"/>
      <c r="AF82" s="17">
        <v>-0.30181337761690602</v>
      </c>
      <c r="AG82" s="17">
        <v>-0.46393465895179697</v>
      </c>
      <c r="AH82" s="17">
        <v>-0.32893567702180598</v>
      </c>
      <c r="AI82" s="17"/>
      <c r="AJ82" s="17">
        <v>-0.31707281321248898</v>
      </c>
      <c r="AK82" s="17">
        <v>-0.40706725000820698</v>
      </c>
      <c r="AL82" s="17">
        <v>-0.53949445412691299</v>
      </c>
      <c r="AM82" s="17"/>
      <c r="AN82" s="17">
        <v>-0.30954095461936698</v>
      </c>
      <c r="AO82" s="17">
        <v>-0.37903668260208201</v>
      </c>
      <c r="AP82" s="17">
        <v>-0.44749132160371902</v>
      </c>
      <c r="AQ82" s="17">
        <v>-0.424581746130966</v>
      </c>
      <c r="AR82" s="17">
        <v>-0.455981600634423</v>
      </c>
      <c r="AS82" s="17"/>
      <c r="AT82" s="17">
        <v>-0.39737044210279199</v>
      </c>
      <c r="AU82" s="17">
        <v>-0.283073822375351</v>
      </c>
      <c r="AV82" s="17"/>
      <c r="AW82" s="17">
        <v>-0.50164178570364704</v>
      </c>
      <c r="AX82" s="17">
        <v>-0.23613551735302701</v>
      </c>
      <c r="AY82" s="17">
        <v>-0.30421943794600598</v>
      </c>
    </row>
    <row r="83" spans="2:51">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row>
    <row r="84" spans="2:51">
      <c r="B84" s="6" t="s">
        <v>125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row>
    <row r="85" spans="2:51">
      <c r="B85" s="24" t="s">
        <v>15</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row>
    <row r="86" spans="2:51">
      <c r="B86" t="s">
        <v>143</v>
      </c>
      <c r="C86" s="17">
        <v>0.14632404321394399</v>
      </c>
      <c r="D86" s="17">
        <v>0.16919939443423401</v>
      </c>
      <c r="E86" s="17">
        <v>0.12427015124443</v>
      </c>
      <c r="F86" s="17"/>
      <c r="G86" s="17">
        <v>0.21404503459409099</v>
      </c>
      <c r="H86" s="17">
        <v>0.200086066020811</v>
      </c>
      <c r="I86" s="17">
        <v>0.174228240497731</v>
      </c>
      <c r="J86" s="17">
        <v>0.12600091008908901</v>
      </c>
      <c r="K86" s="17">
        <v>0.109546828956735</v>
      </c>
      <c r="L86" s="17">
        <v>9.6632850368940898E-2</v>
      </c>
      <c r="M86" s="17"/>
      <c r="N86" s="17">
        <v>0.16869778935926499</v>
      </c>
      <c r="O86" s="17">
        <v>0.12749013185010899</v>
      </c>
      <c r="P86" s="17">
        <v>0.151454600996665</v>
      </c>
      <c r="Q86" s="17">
        <v>0.13605378125985099</v>
      </c>
      <c r="R86" s="17"/>
      <c r="S86" s="17">
        <v>0.17122982027574599</v>
      </c>
      <c r="T86" s="17">
        <v>0.13058784940613199</v>
      </c>
      <c r="U86" s="17">
        <v>0.142742107845371</v>
      </c>
      <c r="V86" s="17">
        <v>0.131773325012005</v>
      </c>
      <c r="W86" s="17">
        <v>0.15674787333055501</v>
      </c>
      <c r="X86" s="17">
        <v>0.164303824780169</v>
      </c>
      <c r="Y86" s="17">
        <v>0.145587073213267</v>
      </c>
      <c r="Z86" s="17">
        <v>0.13803127692515699</v>
      </c>
      <c r="AA86" s="17">
        <v>0.14185149953873399</v>
      </c>
      <c r="AB86" s="17">
        <v>0.13996338821795501</v>
      </c>
      <c r="AC86" s="17">
        <v>0.12949508970784501</v>
      </c>
      <c r="AD86" s="17">
        <v>0.16097508459395801</v>
      </c>
      <c r="AE86" s="17"/>
      <c r="AF86" s="17">
        <v>0.13473681331444301</v>
      </c>
      <c r="AG86" s="17">
        <v>0.148458010121125</v>
      </c>
      <c r="AH86" s="17">
        <v>0.14800316615574699</v>
      </c>
      <c r="AI86" s="17"/>
      <c r="AJ86" s="17">
        <v>0.14949992120692401</v>
      </c>
      <c r="AK86" s="17">
        <v>0.15018958108073299</v>
      </c>
      <c r="AL86" s="17">
        <v>0.13145342160579401</v>
      </c>
      <c r="AM86" s="17"/>
      <c r="AN86" s="17">
        <v>0.123029434057388</v>
      </c>
      <c r="AO86" s="17">
        <v>0.15004695204043</v>
      </c>
      <c r="AP86" s="17">
        <v>0.156298840039306</v>
      </c>
      <c r="AQ86" s="17">
        <v>0.18818316987501399</v>
      </c>
      <c r="AR86" s="17">
        <v>0.247595630218365</v>
      </c>
      <c r="AS86" s="17"/>
      <c r="AT86" s="17">
        <v>0.135689149640527</v>
      </c>
      <c r="AU86" s="17">
        <v>0.24636997909494901</v>
      </c>
      <c r="AV86" s="17"/>
      <c r="AW86" s="17">
        <v>0.15163417532888901</v>
      </c>
      <c r="AX86" s="17">
        <v>0.16985685357418001</v>
      </c>
      <c r="AY86" s="17">
        <v>0.13449852130705101</v>
      </c>
    </row>
    <row r="87" spans="2:51">
      <c r="B87" t="s">
        <v>122</v>
      </c>
      <c r="C87" s="17">
        <v>0.40888364297128199</v>
      </c>
      <c r="D87" s="17">
        <v>0.42910757512020697</v>
      </c>
      <c r="E87" s="17">
        <v>0.38929231630897299</v>
      </c>
      <c r="F87" s="17"/>
      <c r="G87" s="17">
        <v>0.38765793231372803</v>
      </c>
      <c r="H87" s="17">
        <v>0.413875500629447</v>
      </c>
      <c r="I87" s="17">
        <v>0.40916054197075502</v>
      </c>
      <c r="J87" s="17">
        <v>0.39603505292732999</v>
      </c>
      <c r="K87" s="17">
        <v>0.40579591399356402</v>
      </c>
      <c r="L87" s="17">
        <v>0.42590813011012002</v>
      </c>
      <c r="M87" s="17"/>
      <c r="N87" s="17">
        <v>0.45375588738202699</v>
      </c>
      <c r="O87" s="17">
        <v>0.42367826780477402</v>
      </c>
      <c r="P87" s="17">
        <v>0.378604867592509</v>
      </c>
      <c r="Q87" s="17">
        <v>0.37152400118305701</v>
      </c>
      <c r="R87" s="17"/>
      <c r="S87" s="17">
        <v>0.40332654980976401</v>
      </c>
      <c r="T87" s="17">
        <v>0.42049983223125498</v>
      </c>
      <c r="U87" s="17">
        <v>0.42325393548375001</v>
      </c>
      <c r="V87" s="17">
        <v>0.390014201272814</v>
      </c>
      <c r="W87" s="17">
        <v>0.37955135226447001</v>
      </c>
      <c r="X87" s="17">
        <v>0.40012844365135702</v>
      </c>
      <c r="Y87" s="17">
        <v>0.40223500230465598</v>
      </c>
      <c r="Z87" s="17">
        <v>0.41013057954863902</v>
      </c>
      <c r="AA87" s="17">
        <v>0.41699741167021198</v>
      </c>
      <c r="AB87" s="17">
        <v>0.44811620828842802</v>
      </c>
      <c r="AC87" s="17">
        <v>0.38674366918678299</v>
      </c>
      <c r="AD87" s="17">
        <v>0.40943273003203901</v>
      </c>
      <c r="AE87" s="17"/>
      <c r="AF87" s="17">
        <v>0.39747579870248601</v>
      </c>
      <c r="AG87" s="17">
        <v>0.42742282408152099</v>
      </c>
      <c r="AH87" s="17">
        <v>0.380168273136196</v>
      </c>
      <c r="AI87" s="17"/>
      <c r="AJ87" s="17">
        <v>0.41758660586941698</v>
      </c>
      <c r="AK87" s="17">
        <v>0.38494857890803902</v>
      </c>
      <c r="AL87" s="17">
        <v>0.44500359135356599</v>
      </c>
      <c r="AM87" s="17"/>
      <c r="AN87" s="17">
        <v>0.35979081393336398</v>
      </c>
      <c r="AO87" s="17">
        <v>0.40827958988186802</v>
      </c>
      <c r="AP87" s="17">
        <v>0.44354717571423202</v>
      </c>
      <c r="AQ87" s="17">
        <v>0.44118249888821298</v>
      </c>
      <c r="AR87" s="17">
        <v>0.38890236695327801</v>
      </c>
      <c r="AS87" s="17"/>
      <c r="AT87" s="17">
        <v>0.41176951178350502</v>
      </c>
      <c r="AU87" s="17">
        <v>0.373322445654374</v>
      </c>
      <c r="AV87" s="17"/>
      <c r="AW87" s="17">
        <v>0.45101721505243397</v>
      </c>
      <c r="AX87" s="17">
        <v>0.38114088864286799</v>
      </c>
      <c r="AY87" s="17">
        <v>0.37104768529390603</v>
      </c>
    </row>
    <row r="88" spans="2:51">
      <c r="B88" t="s">
        <v>123</v>
      </c>
      <c r="C88" s="17">
        <v>0.31042902301868203</v>
      </c>
      <c r="D88" s="17">
        <v>0.28304234783425603</v>
      </c>
      <c r="E88" s="17">
        <v>0.33713126691391798</v>
      </c>
      <c r="F88" s="17"/>
      <c r="G88" s="17">
        <v>0.27648117867129202</v>
      </c>
      <c r="H88" s="17">
        <v>0.247914497538299</v>
      </c>
      <c r="I88" s="17">
        <v>0.28021147444542899</v>
      </c>
      <c r="J88" s="17">
        <v>0.346171383590889</v>
      </c>
      <c r="K88" s="17">
        <v>0.33596880574725502</v>
      </c>
      <c r="L88" s="17">
        <v>0.34948627784689601</v>
      </c>
      <c r="M88" s="17"/>
      <c r="N88" s="17">
        <v>0.283665596208243</v>
      </c>
      <c r="O88" s="17">
        <v>0.33329981650364998</v>
      </c>
      <c r="P88" s="17">
        <v>0.29873884300178299</v>
      </c>
      <c r="Q88" s="17">
        <v>0.32739087631182601</v>
      </c>
      <c r="R88" s="17"/>
      <c r="S88" s="17">
        <v>0.292605682285205</v>
      </c>
      <c r="T88" s="17">
        <v>0.32620878906638301</v>
      </c>
      <c r="U88" s="17">
        <v>0.31690606643361802</v>
      </c>
      <c r="V88" s="17">
        <v>0.36538873848082598</v>
      </c>
      <c r="W88" s="17">
        <v>0.32277305427327102</v>
      </c>
      <c r="X88" s="17">
        <v>0.28253015286385202</v>
      </c>
      <c r="Y88" s="17">
        <v>0.288223677233369</v>
      </c>
      <c r="Z88" s="17">
        <v>0.333959558458721</v>
      </c>
      <c r="AA88" s="17">
        <v>0.29829887016939099</v>
      </c>
      <c r="AB88" s="17">
        <v>0.273496234649167</v>
      </c>
      <c r="AC88" s="17">
        <v>0.33742005134665398</v>
      </c>
      <c r="AD88" s="17">
        <v>0.309659702801174</v>
      </c>
      <c r="AE88" s="17"/>
      <c r="AF88" s="17">
        <v>0.31392608131517802</v>
      </c>
      <c r="AG88" s="17">
        <v>0.31085889115531201</v>
      </c>
      <c r="AH88" s="17">
        <v>0.31837428906930498</v>
      </c>
      <c r="AI88" s="17"/>
      <c r="AJ88" s="17">
        <v>0.299703439390198</v>
      </c>
      <c r="AK88" s="17">
        <v>0.31251391336645601</v>
      </c>
      <c r="AL88" s="17">
        <v>0.319953633389712</v>
      </c>
      <c r="AM88" s="17"/>
      <c r="AN88" s="17">
        <v>0.33634034302520999</v>
      </c>
      <c r="AO88" s="17">
        <v>0.300000713641357</v>
      </c>
      <c r="AP88" s="17">
        <v>0.30126137403724201</v>
      </c>
      <c r="AQ88" s="17">
        <v>0.28507721505440298</v>
      </c>
      <c r="AR88" s="17">
        <v>0.26711224796584299</v>
      </c>
      <c r="AS88" s="17"/>
      <c r="AT88" s="17">
        <v>0.31835504608002901</v>
      </c>
      <c r="AU88" s="17">
        <v>0.23802312146888399</v>
      </c>
      <c r="AV88" s="17"/>
      <c r="AW88" s="17">
        <v>0.30597225038834103</v>
      </c>
      <c r="AX88" s="17">
        <v>0.31293058267010898</v>
      </c>
      <c r="AY88" s="17">
        <v>0.31454425506461098</v>
      </c>
    </row>
    <row r="89" spans="2:51">
      <c r="B89" t="s">
        <v>144</v>
      </c>
      <c r="C89" s="17">
        <v>0.13436329079609199</v>
      </c>
      <c r="D89" s="17">
        <v>0.118650682611302</v>
      </c>
      <c r="E89" s="17">
        <v>0.14930626553267901</v>
      </c>
      <c r="F89" s="17"/>
      <c r="G89" s="17">
        <v>0.12181585442089</v>
      </c>
      <c r="H89" s="17">
        <v>0.138123935811443</v>
      </c>
      <c r="I89" s="17">
        <v>0.13639974308608599</v>
      </c>
      <c r="J89" s="17">
        <v>0.131792653392692</v>
      </c>
      <c r="K89" s="17">
        <v>0.14868845130244601</v>
      </c>
      <c r="L89" s="17">
        <v>0.12797274167404299</v>
      </c>
      <c r="M89" s="17"/>
      <c r="N89" s="17">
        <v>9.3880727050464602E-2</v>
      </c>
      <c r="O89" s="17">
        <v>0.11553178384146701</v>
      </c>
      <c r="P89" s="17">
        <v>0.17120168840904301</v>
      </c>
      <c r="Q89" s="17">
        <v>0.165031341245266</v>
      </c>
      <c r="R89" s="17"/>
      <c r="S89" s="17">
        <v>0.132837947629285</v>
      </c>
      <c r="T89" s="17">
        <v>0.12270352929623</v>
      </c>
      <c r="U89" s="17">
        <v>0.117097890237261</v>
      </c>
      <c r="V89" s="17">
        <v>0.112823735234354</v>
      </c>
      <c r="W89" s="17">
        <v>0.14092772013170399</v>
      </c>
      <c r="X89" s="17">
        <v>0.15303757870462101</v>
      </c>
      <c r="Y89" s="17">
        <v>0.163954247248708</v>
      </c>
      <c r="Z89" s="17">
        <v>0.117878585067483</v>
      </c>
      <c r="AA89" s="17">
        <v>0.142852218621663</v>
      </c>
      <c r="AB89" s="17">
        <v>0.138424168844451</v>
      </c>
      <c r="AC89" s="17">
        <v>0.14634118975871899</v>
      </c>
      <c r="AD89" s="17">
        <v>0.119932482572829</v>
      </c>
      <c r="AE89" s="17"/>
      <c r="AF89" s="17">
        <v>0.15386130666789299</v>
      </c>
      <c r="AG89" s="17">
        <v>0.113260274642042</v>
      </c>
      <c r="AH89" s="17">
        <v>0.153454271638752</v>
      </c>
      <c r="AI89" s="17"/>
      <c r="AJ89" s="17">
        <v>0.133210033533461</v>
      </c>
      <c r="AK89" s="17">
        <v>0.15234792664477201</v>
      </c>
      <c r="AL89" s="17">
        <v>0.103589353650929</v>
      </c>
      <c r="AM89" s="17"/>
      <c r="AN89" s="17">
        <v>0.180839408984039</v>
      </c>
      <c r="AO89" s="17">
        <v>0.14167274443634401</v>
      </c>
      <c r="AP89" s="17">
        <v>9.8892610209220896E-2</v>
      </c>
      <c r="AQ89" s="17">
        <v>8.5557116182369594E-2</v>
      </c>
      <c r="AR89" s="17">
        <v>9.6389754862513596E-2</v>
      </c>
      <c r="AS89" s="17"/>
      <c r="AT89" s="17">
        <v>0.13418629249594</v>
      </c>
      <c r="AU89" s="17">
        <v>0.142284453781793</v>
      </c>
      <c r="AV89" s="17"/>
      <c r="AW89" s="17">
        <v>9.1376359230335602E-2</v>
      </c>
      <c r="AX89" s="17">
        <v>0.13607167511284299</v>
      </c>
      <c r="AY89" s="17">
        <v>0.17990953833443199</v>
      </c>
    </row>
    <row r="90" spans="2:51">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row>
    <row r="91" spans="2:51">
      <c r="B91" s="6" t="s">
        <v>125</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row>
    <row r="92" spans="2:51">
      <c r="B92" s="24" t="s">
        <v>15</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row>
    <row r="93" spans="2:51">
      <c r="B93" t="s">
        <v>145</v>
      </c>
      <c r="C93" s="17">
        <v>0.30350928518017001</v>
      </c>
      <c r="D93" s="17">
        <v>0.31749371812968202</v>
      </c>
      <c r="E93" s="17">
        <v>0.28912260685110103</v>
      </c>
      <c r="F93" s="17"/>
      <c r="G93" s="17">
        <v>0.35854751733818901</v>
      </c>
      <c r="H93" s="17">
        <v>0.38367358988935102</v>
      </c>
      <c r="I93" s="17">
        <v>0.32747690316470701</v>
      </c>
      <c r="J93" s="17">
        <v>0.29379250115524802</v>
      </c>
      <c r="K93" s="17">
        <v>0.25984227726478398</v>
      </c>
      <c r="L93" s="17">
        <v>0.240164123234099</v>
      </c>
      <c r="M93" s="17"/>
      <c r="N93" s="17">
        <v>0.31832213656886199</v>
      </c>
      <c r="O93" s="17">
        <v>0.29987351723119898</v>
      </c>
      <c r="P93" s="17">
        <v>0.30950724947798403</v>
      </c>
      <c r="Q93" s="17">
        <v>0.28277230658807601</v>
      </c>
      <c r="R93" s="17"/>
      <c r="S93" s="17">
        <v>0.30502710506381298</v>
      </c>
      <c r="T93" s="17">
        <v>0.28742297110586401</v>
      </c>
      <c r="U93" s="17">
        <v>0.31118575212058303</v>
      </c>
      <c r="V93" s="17">
        <v>0.276916701680398</v>
      </c>
      <c r="W93" s="17">
        <v>0.31385700429156399</v>
      </c>
      <c r="X93" s="17">
        <v>0.31770716927076897</v>
      </c>
      <c r="Y93" s="17">
        <v>0.31675831461412302</v>
      </c>
      <c r="Z93" s="17">
        <v>0.29185405969835299</v>
      </c>
      <c r="AA93" s="17">
        <v>0.29727938833862799</v>
      </c>
      <c r="AB93" s="17">
        <v>0.32814960645075802</v>
      </c>
      <c r="AC93" s="17">
        <v>0.29979653556660502</v>
      </c>
      <c r="AD93" s="17">
        <v>0.30704493372749803</v>
      </c>
      <c r="AE93" s="17"/>
      <c r="AF93" s="17">
        <v>0.26712934488460599</v>
      </c>
      <c r="AG93" s="17">
        <v>0.33613760802154002</v>
      </c>
      <c r="AH93" s="17">
        <v>0.29022661127555499</v>
      </c>
      <c r="AI93" s="17"/>
      <c r="AJ93" s="17">
        <v>0.26381468039942702</v>
      </c>
      <c r="AK93" s="17">
        <v>0.34651991728450998</v>
      </c>
      <c r="AL93" s="17">
        <v>0.30926981369282203</v>
      </c>
      <c r="AM93" s="17"/>
      <c r="AN93" s="17">
        <v>0.261747851020322</v>
      </c>
      <c r="AO93" s="17">
        <v>0.30359170324585499</v>
      </c>
      <c r="AP93" s="17">
        <v>0.31256809054513701</v>
      </c>
      <c r="AQ93" s="17">
        <v>0.36487755121021997</v>
      </c>
      <c r="AR93" s="17">
        <v>0.34035533084618003</v>
      </c>
      <c r="AS93" s="17"/>
      <c r="AT93" s="17">
        <v>0.29390424996160103</v>
      </c>
      <c r="AU93" s="17">
        <v>0.40532926728027502</v>
      </c>
      <c r="AV93" s="17"/>
      <c r="AW93" s="17">
        <v>0.324457544930152</v>
      </c>
      <c r="AX93" s="17">
        <v>0.29328203972456801</v>
      </c>
      <c r="AY93" s="17">
        <v>0.28376667905540898</v>
      </c>
    </row>
    <row r="94" spans="2:51">
      <c r="B94" t="s">
        <v>122</v>
      </c>
      <c r="C94" s="17">
        <v>0.42701457366118301</v>
      </c>
      <c r="D94" s="17">
        <v>0.43686406349950702</v>
      </c>
      <c r="E94" s="17">
        <v>0.417861139827235</v>
      </c>
      <c r="F94" s="17"/>
      <c r="G94" s="17">
        <v>0.397419755709223</v>
      </c>
      <c r="H94" s="17">
        <v>0.37881830859674298</v>
      </c>
      <c r="I94" s="17">
        <v>0.43354708579929202</v>
      </c>
      <c r="J94" s="17">
        <v>0.42897113869558601</v>
      </c>
      <c r="K94" s="17">
        <v>0.44164137421204402</v>
      </c>
      <c r="L94" s="17">
        <v>0.45959403676768001</v>
      </c>
      <c r="M94" s="17"/>
      <c r="N94" s="17">
        <v>0.471550231212019</v>
      </c>
      <c r="O94" s="17">
        <v>0.43563686000277801</v>
      </c>
      <c r="P94" s="17">
        <v>0.38482214536568099</v>
      </c>
      <c r="Q94" s="17">
        <v>0.40783732394268302</v>
      </c>
      <c r="R94" s="17"/>
      <c r="S94" s="17">
        <v>0.44954023159351703</v>
      </c>
      <c r="T94" s="17">
        <v>0.43515100849052002</v>
      </c>
      <c r="U94" s="17">
        <v>0.43116497041049101</v>
      </c>
      <c r="V94" s="17">
        <v>0.445486096523044</v>
      </c>
      <c r="W94" s="17">
        <v>0.40958258294555699</v>
      </c>
      <c r="X94" s="17">
        <v>0.41006773674943803</v>
      </c>
      <c r="Y94" s="17">
        <v>0.403430196485562</v>
      </c>
      <c r="Z94" s="17">
        <v>0.45227853427937298</v>
      </c>
      <c r="AA94" s="17">
        <v>0.41356680507564397</v>
      </c>
      <c r="AB94" s="17">
        <v>0.42916284250560299</v>
      </c>
      <c r="AC94" s="17">
        <v>0.404928498339577</v>
      </c>
      <c r="AD94" s="17">
        <v>0.42199058265828199</v>
      </c>
      <c r="AE94" s="17"/>
      <c r="AF94" s="17">
        <v>0.40811801925799601</v>
      </c>
      <c r="AG94" s="17">
        <v>0.44389510213654698</v>
      </c>
      <c r="AH94" s="17">
        <v>0.44272008403965202</v>
      </c>
      <c r="AI94" s="17"/>
      <c r="AJ94" s="17">
        <v>0.42699500446212402</v>
      </c>
      <c r="AK94" s="17">
        <v>0.41031178266878199</v>
      </c>
      <c r="AL94" s="17">
        <v>0.44521143498938498</v>
      </c>
      <c r="AM94" s="17"/>
      <c r="AN94" s="17">
        <v>0.39276477532215098</v>
      </c>
      <c r="AO94" s="17">
        <v>0.429141508041951</v>
      </c>
      <c r="AP94" s="17">
        <v>0.46936696937779998</v>
      </c>
      <c r="AQ94" s="17">
        <v>0.44677479149890997</v>
      </c>
      <c r="AR94" s="17">
        <v>0.43133791285621298</v>
      </c>
      <c r="AS94" s="17"/>
      <c r="AT94" s="17">
        <v>0.43197412986017902</v>
      </c>
      <c r="AU94" s="17">
        <v>0.36831256995390199</v>
      </c>
      <c r="AV94" s="17"/>
      <c r="AW94" s="17">
        <v>0.46666660066649002</v>
      </c>
      <c r="AX94" s="17">
        <v>0.413873240948333</v>
      </c>
      <c r="AY94" s="17">
        <v>0.38802139362011401</v>
      </c>
    </row>
    <row r="95" spans="2:51">
      <c r="B95" t="s">
        <v>123</v>
      </c>
      <c r="C95" s="17">
        <v>0.173409365732349</v>
      </c>
      <c r="D95" s="17">
        <v>0.15867847088869999</v>
      </c>
      <c r="E95" s="17">
        <v>0.18767717433678099</v>
      </c>
      <c r="F95" s="17"/>
      <c r="G95" s="17">
        <v>0.15850668611500901</v>
      </c>
      <c r="H95" s="17">
        <v>0.14405806313306399</v>
      </c>
      <c r="I95" s="17">
        <v>0.15136524304773799</v>
      </c>
      <c r="J95" s="17">
        <v>0.18492693439076899</v>
      </c>
      <c r="K95" s="17">
        <v>0.18912849220210401</v>
      </c>
      <c r="L95" s="17">
        <v>0.197982298483528</v>
      </c>
      <c r="M95" s="17"/>
      <c r="N95" s="17">
        <v>0.15181571705251601</v>
      </c>
      <c r="O95" s="17">
        <v>0.18305070496019199</v>
      </c>
      <c r="P95" s="17">
        <v>0.19083898818513501</v>
      </c>
      <c r="Q95" s="17">
        <v>0.17491203100390601</v>
      </c>
      <c r="R95" s="17"/>
      <c r="S95" s="17">
        <v>0.159981456880367</v>
      </c>
      <c r="T95" s="17">
        <v>0.185639802918146</v>
      </c>
      <c r="U95" s="17">
        <v>0.17712959466696099</v>
      </c>
      <c r="V95" s="17">
        <v>0.18038234389159599</v>
      </c>
      <c r="W95" s="17">
        <v>0.18351288529343501</v>
      </c>
      <c r="X95" s="17">
        <v>0.156029647022705</v>
      </c>
      <c r="Y95" s="17">
        <v>0.163030776014984</v>
      </c>
      <c r="Z95" s="17">
        <v>0.17959355200662999</v>
      </c>
      <c r="AA95" s="17">
        <v>0.183545712572387</v>
      </c>
      <c r="AB95" s="17">
        <v>0.15998980510088201</v>
      </c>
      <c r="AC95" s="17">
        <v>0.18779128652753699</v>
      </c>
      <c r="AD95" s="17">
        <v>0.16683711346511601</v>
      </c>
      <c r="AE95" s="17"/>
      <c r="AF95" s="17">
        <v>0.196078213612004</v>
      </c>
      <c r="AG95" s="17">
        <v>0.15239816305053899</v>
      </c>
      <c r="AH95" s="17">
        <v>0.17789134394417699</v>
      </c>
      <c r="AI95" s="17"/>
      <c r="AJ95" s="17">
        <v>0.20247470787951599</v>
      </c>
      <c r="AK95" s="17">
        <v>0.15027324111399801</v>
      </c>
      <c r="AL95" s="17">
        <v>0.16580167565743001</v>
      </c>
      <c r="AM95" s="17"/>
      <c r="AN95" s="17">
        <v>0.20845584314576601</v>
      </c>
      <c r="AO95" s="17">
        <v>0.17264599201816</v>
      </c>
      <c r="AP95" s="17">
        <v>0.15337318948623899</v>
      </c>
      <c r="AQ95" s="17">
        <v>0.140821037791551</v>
      </c>
      <c r="AR95" s="17">
        <v>0.153270198433307</v>
      </c>
      <c r="AS95" s="17"/>
      <c r="AT95" s="17">
        <v>0.17621255656440299</v>
      </c>
      <c r="AU95" s="17">
        <v>0.143396941011037</v>
      </c>
      <c r="AV95" s="17"/>
      <c r="AW95" s="17">
        <v>0.14616409405924399</v>
      </c>
      <c r="AX95" s="17">
        <v>0.20276593649445099</v>
      </c>
      <c r="AY95" s="17">
        <v>0.19489478529023499</v>
      </c>
    </row>
    <row r="96" spans="2:51">
      <c r="B96" t="s">
        <v>146</v>
      </c>
      <c r="C96" s="17">
        <v>9.6066775426298004E-2</v>
      </c>
      <c r="D96" s="17">
        <v>8.6963747482110304E-2</v>
      </c>
      <c r="E96" s="17">
        <v>0.105339078984883</v>
      </c>
      <c r="F96" s="17"/>
      <c r="G96" s="17">
        <v>8.5526040837578504E-2</v>
      </c>
      <c r="H96" s="17">
        <v>9.3450038380842801E-2</v>
      </c>
      <c r="I96" s="17">
        <v>8.7610767988263796E-2</v>
      </c>
      <c r="J96" s="17">
        <v>9.2309425758396402E-2</v>
      </c>
      <c r="K96" s="17">
        <v>0.109387856321068</v>
      </c>
      <c r="L96" s="17">
        <v>0.10225954151469401</v>
      </c>
      <c r="M96" s="17"/>
      <c r="N96" s="17">
        <v>5.8311915166602703E-2</v>
      </c>
      <c r="O96" s="17">
        <v>8.1438917805830804E-2</v>
      </c>
      <c r="P96" s="17">
        <v>0.11483161697120101</v>
      </c>
      <c r="Q96" s="17">
        <v>0.134478338465335</v>
      </c>
      <c r="R96" s="17"/>
      <c r="S96" s="17">
        <v>8.5451206462303406E-2</v>
      </c>
      <c r="T96" s="17">
        <v>9.1786217485469904E-2</v>
      </c>
      <c r="U96" s="17">
        <v>8.0519682801965198E-2</v>
      </c>
      <c r="V96" s="17">
        <v>9.7214857904961996E-2</v>
      </c>
      <c r="W96" s="17">
        <v>9.3047527469444502E-2</v>
      </c>
      <c r="X96" s="17">
        <v>0.116195446957088</v>
      </c>
      <c r="Y96" s="17">
        <v>0.116780712885331</v>
      </c>
      <c r="Z96" s="17">
        <v>7.6273854015643502E-2</v>
      </c>
      <c r="AA96" s="17">
        <v>0.10560809401334199</v>
      </c>
      <c r="AB96" s="17">
        <v>8.2697745942757403E-2</v>
      </c>
      <c r="AC96" s="17">
        <v>0.10748367956628101</v>
      </c>
      <c r="AD96" s="17">
        <v>0.104127370149105</v>
      </c>
      <c r="AE96" s="17"/>
      <c r="AF96" s="17">
        <v>0.12867442224539399</v>
      </c>
      <c r="AG96" s="17">
        <v>6.7569126791374196E-2</v>
      </c>
      <c r="AH96" s="17">
        <v>8.91619607406169E-2</v>
      </c>
      <c r="AI96" s="17"/>
      <c r="AJ96" s="17">
        <v>0.106715607258933</v>
      </c>
      <c r="AK96" s="17">
        <v>9.2895058932709398E-2</v>
      </c>
      <c r="AL96" s="17">
        <v>7.9717075660362499E-2</v>
      </c>
      <c r="AM96" s="17"/>
      <c r="AN96" s="17">
        <v>0.13703153051176101</v>
      </c>
      <c r="AO96" s="17">
        <v>9.4620796694034698E-2</v>
      </c>
      <c r="AP96" s="17">
        <v>6.4691750590822897E-2</v>
      </c>
      <c r="AQ96" s="17">
        <v>4.7526619499319203E-2</v>
      </c>
      <c r="AR96" s="17">
        <v>7.5036557864300302E-2</v>
      </c>
      <c r="AS96" s="17"/>
      <c r="AT96" s="17">
        <v>9.7909063613816502E-2</v>
      </c>
      <c r="AU96" s="17">
        <v>8.2961221754785597E-2</v>
      </c>
      <c r="AV96" s="17"/>
      <c r="AW96" s="17">
        <v>6.2711760344113104E-2</v>
      </c>
      <c r="AX96" s="17">
        <v>9.0078782832648294E-2</v>
      </c>
      <c r="AY96" s="17">
        <v>0.133317142034243</v>
      </c>
    </row>
    <row r="97" spans="2:51">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row>
    <row r="98" spans="2:51">
      <c r="B98" s="6" t="s">
        <v>147</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row>
    <row r="99" spans="2:51">
      <c r="B99" s="24" t="s">
        <v>16</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row>
    <row r="100" spans="2:51">
      <c r="B100" t="s">
        <v>148</v>
      </c>
      <c r="C100" s="17">
        <v>0.47715182490032998</v>
      </c>
      <c r="D100" s="17">
        <v>0.52384422930003005</v>
      </c>
      <c r="E100" s="17">
        <v>0.431694020049327</v>
      </c>
      <c r="F100" s="17"/>
      <c r="G100" s="17">
        <v>0.41629382876662602</v>
      </c>
      <c r="H100" s="17">
        <v>0.37928843103323201</v>
      </c>
      <c r="I100" s="17">
        <v>0.48876465400682101</v>
      </c>
      <c r="J100" s="17">
        <v>0.45790066139775598</v>
      </c>
      <c r="K100" s="17">
        <v>0.48036779102447003</v>
      </c>
      <c r="L100" s="17">
        <v>0.583466290785431</v>
      </c>
      <c r="M100" s="17"/>
      <c r="N100" s="17">
        <v>0.55672654542273703</v>
      </c>
      <c r="O100" s="17">
        <v>0.49479958144785102</v>
      </c>
      <c r="P100" s="17">
        <v>0.41168910756170402</v>
      </c>
      <c r="Q100" s="17">
        <v>0.42985833873540402</v>
      </c>
      <c r="R100" s="17"/>
      <c r="S100" s="17">
        <v>0.50115549820927996</v>
      </c>
      <c r="T100" s="17">
        <v>0.46948561525680599</v>
      </c>
      <c r="U100" s="17">
        <v>0.48638701774114201</v>
      </c>
      <c r="V100" s="17">
        <v>0.411313812366009</v>
      </c>
      <c r="W100" s="17">
        <v>0.50874549085126697</v>
      </c>
      <c r="X100" s="17">
        <v>0.40973075800209502</v>
      </c>
      <c r="Y100" s="17">
        <v>0.553707250415723</v>
      </c>
      <c r="Z100" s="17">
        <v>0.49648384322133099</v>
      </c>
      <c r="AA100" s="17">
        <v>0.483415187291175</v>
      </c>
      <c r="AB100" s="17">
        <v>0.46484917232700401</v>
      </c>
      <c r="AC100" s="17">
        <v>0.54952947330827495</v>
      </c>
      <c r="AD100" s="17">
        <v>0.43660543609037</v>
      </c>
      <c r="AE100" s="17"/>
      <c r="AF100" s="17">
        <v>0.44865944490931398</v>
      </c>
      <c r="AG100" s="17">
        <v>0.53105555773735802</v>
      </c>
      <c r="AH100" s="17">
        <v>0.37390166176496198</v>
      </c>
      <c r="AI100" s="17"/>
      <c r="AJ100" s="17">
        <v>0.50141668696973296</v>
      </c>
      <c r="AK100" s="17">
        <v>0.49398297694426102</v>
      </c>
      <c r="AL100" s="17">
        <v>0.59442731227162104</v>
      </c>
      <c r="AM100" s="17"/>
      <c r="AN100" s="17">
        <v>0.40497893537538099</v>
      </c>
      <c r="AO100" s="17">
        <v>0.44045054638046899</v>
      </c>
      <c r="AP100" s="17">
        <v>0.53511222634896005</v>
      </c>
      <c r="AQ100" s="17">
        <v>0.56836345200528204</v>
      </c>
      <c r="AR100" s="17">
        <v>0.66637232961887305</v>
      </c>
      <c r="AS100" s="17"/>
      <c r="AT100" s="17">
        <v>0.47846698467010401</v>
      </c>
      <c r="AU100" s="17">
        <v>0.46295228375345199</v>
      </c>
      <c r="AV100" s="17"/>
      <c r="AW100" s="17">
        <v>0.60542189139401204</v>
      </c>
      <c r="AX100" s="17">
        <v>0.30991628182887498</v>
      </c>
      <c r="AY100" s="17">
        <v>0.34848392011677798</v>
      </c>
    </row>
    <row r="101" spans="2:51">
      <c r="B101" t="s">
        <v>149</v>
      </c>
      <c r="C101" s="17">
        <v>0.39268195155250901</v>
      </c>
      <c r="D101" s="17">
        <v>0.37188791142637101</v>
      </c>
      <c r="E101" s="17">
        <v>0.41346646363573902</v>
      </c>
      <c r="F101" s="17"/>
      <c r="G101" s="17">
        <v>0.38187836882722498</v>
      </c>
      <c r="H101" s="17">
        <v>0.468903228542216</v>
      </c>
      <c r="I101" s="17">
        <v>0.388967945457039</v>
      </c>
      <c r="J101" s="17">
        <v>0.37701879496374502</v>
      </c>
      <c r="K101" s="17">
        <v>0.39755559716506</v>
      </c>
      <c r="L101" s="17">
        <v>0.35046961595339299</v>
      </c>
      <c r="M101" s="17"/>
      <c r="N101" s="17">
        <v>0.380309944345121</v>
      </c>
      <c r="O101" s="17">
        <v>0.37054331869853901</v>
      </c>
      <c r="P101" s="17">
        <v>0.41143489849946702</v>
      </c>
      <c r="Q101" s="17">
        <v>0.41173701592266199</v>
      </c>
      <c r="R101" s="17"/>
      <c r="S101" s="17">
        <v>0.37728740179369202</v>
      </c>
      <c r="T101" s="17">
        <v>0.40987152118932701</v>
      </c>
      <c r="U101" s="17">
        <v>0.37434986724443498</v>
      </c>
      <c r="V101" s="17">
        <v>0.44462503539873599</v>
      </c>
      <c r="W101" s="17">
        <v>0.35678636551257498</v>
      </c>
      <c r="X101" s="17">
        <v>0.453924035320248</v>
      </c>
      <c r="Y101" s="17">
        <v>0.326788542079749</v>
      </c>
      <c r="Z101" s="17">
        <v>0.42336099506828601</v>
      </c>
      <c r="AA101" s="17">
        <v>0.38712149114690397</v>
      </c>
      <c r="AB101" s="17">
        <v>0.38231290468837098</v>
      </c>
      <c r="AC101" s="17">
        <v>0.32316085788760301</v>
      </c>
      <c r="AD101" s="17">
        <v>0.419812362759026</v>
      </c>
      <c r="AE101" s="17"/>
      <c r="AF101" s="17">
        <v>0.416337386062336</v>
      </c>
      <c r="AG101" s="17">
        <v>0.38411190331393003</v>
      </c>
      <c r="AH101" s="17">
        <v>0.341159616844109</v>
      </c>
      <c r="AI101" s="17"/>
      <c r="AJ101" s="17">
        <v>0.39254686432171099</v>
      </c>
      <c r="AK101" s="17">
        <v>0.40942821499085402</v>
      </c>
      <c r="AL101" s="17">
        <v>0.340007099419252</v>
      </c>
      <c r="AM101" s="17"/>
      <c r="AN101" s="17">
        <v>0.42205033955167698</v>
      </c>
      <c r="AO101" s="17">
        <v>0.42285156257270701</v>
      </c>
      <c r="AP101" s="17">
        <v>0.35755707117791102</v>
      </c>
      <c r="AQ101" s="17">
        <v>0.33068353074365697</v>
      </c>
      <c r="AR101" s="17">
        <v>0.26850056631535801</v>
      </c>
      <c r="AS101" s="17"/>
      <c r="AT101" s="17">
        <v>0.399054914998274</v>
      </c>
      <c r="AU101" s="17">
        <v>0.32777538872208201</v>
      </c>
      <c r="AV101" s="17"/>
      <c r="AW101" s="17">
        <v>0.33125012777615498</v>
      </c>
      <c r="AX101" s="17">
        <v>0.50323980595472895</v>
      </c>
      <c r="AY101" s="17">
        <v>0.44195192916875697</v>
      </c>
    </row>
    <row r="102" spans="2:51">
      <c r="B102" t="s">
        <v>150</v>
      </c>
      <c r="C102" s="17">
        <v>8.2799250680379494E-2</v>
      </c>
      <c r="D102" s="17">
        <v>6.2316440449299397E-2</v>
      </c>
      <c r="E102" s="17">
        <v>0.10218209551200599</v>
      </c>
      <c r="F102" s="17"/>
      <c r="G102" s="17">
        <v>0.127081497104608</v>
      </c>
      <c r="H102" s="17">
        <v>0.105279075062901</v>
      </c>
      <c r="I102" s="17">
        <v>8.7684885866450707E-2</v>
      </c>
      <c r="J102" s="17">
        <v>8.6061250378055204E-2</v>
      </c>
      <c r="K102" s="17">
        <v>8.1198959187850195E-2</v>
      </c>
      <c r="L102" s="17">
        <v>4.0880907775595297E-2</v>
      </c>
      <c r="M102" s="17"/>
      <c r="N102" s="17">
        <v>4.6400825169908601E-2</v>
      </c>
      <c r="O102" s="17">
        <v>7.8552815554643399E-2</v>
      </c>
      <c r="P102" s="17">
        <v>0.117722454622112</v>
      </c>
      <c r="Q102" s="17">
        <v>9.6825671459978099E-2</v>
      </c>
      <c r="R102" s="17"/>
      <c r="S102" s="17">
        <v>6.3243391092165605E-2</v>
      </c>
      <c r="T102" s="17">
        <v>8.8770265419887695E-2</v>
      </c>
      <c r="U102" s="17">
        <v>7.5167787906467803E-2</v>
      </c>
      <c r="V102" s="17">
        <v>9.5152537413937505E-2</v>
      </c>
      <c r="W102" s="17">
        <v>0.10104893568737799</v>
      </c>
      <c r="X102" s="17">
        <v>9.0371118787539104E-2</v>
      </c>
      <c r="Y102" s="17">
        <v>4.7665329701075398E-2</v>
      </c>
      <c r="Z102" s="17">
        <v>6.9771151103998494E-2</v>
      </c>
      <c r="AA102" s="17">
        <v>7.7707128831197597E-2</v>
      </c>
      <c r="AB102" s="17">
        <v>0.106595445501833</v>
      </c>
      <c r="AC102" s="17">
        <v>8.5422847300175894E-2</v>
      </c>
      <c r="AD102" s="17">
        <v>0.108910714909596</v>
      </c>
      <c r="AE102" s="17"/>
      <c r="AF102" s="17">
        <v>7.8846145087488106E-2</v>
      </c>
      <c r="AG102" s="17">
        <v>6.0105220947691197E-2</v>
      </c>
      <c r="AH102" s="17">
        <v>0.18062507679036899</v>
      </c>
      <c r="AI102" s="17"/>
      <c r="AJ102" s="17">
        <v>6.6476336860851207E-2</v>
      </c>
      <c r="AK102" s="17">
        <v>6.3242722053827999E-2</v>
      </c>
      <c r="AL102" s="17">
        <v>4.2308775242716999E-2</v>
      </c>
      <c r="AM102" s="17"/>
      <c r="AN102" s="17">
        <v>0.119999236051193</v>
      </c>
      <c r="AO102" s="17">
        <v>7.9440993105871299E-2</v>
      </c>
      <c r="AP102" s="17">
        <v>7.6705085189688701E-2</v>
      </c>
      <c r="AQ102" s="17">
        <v>6.0274097059295498E-2</v>
      </c>
      <c r="AR102" s="17">
        <v>0</v>
      </c>
      <c r="AS102" s="17"/>
      <c r="AT102" s="17">
        <v>7.7426793878638697E-2</v>
      </c>
      <c r="AU102" s="17">
        <v>0.13783303933371599</v>
      </c>
      <c r="AV102" s="17"/>
      <c r="AW102" s="17">
        <v>3.7572518520711397E-2</v>
      </c>
      <c r="AX102" s="17">
        <v>0.13838171713151701</v>
      </c>
      <c r="AY102" s="17">
        <v>0.12953799707396099</v>
      </c>
    </row>
    <row r="103" spans="2:51">
      <c r="B103" t="s">
        <v>151</v>
      </c>
      <c r="C103" s="17">
        <v>1.7877708218760599E-2</v>
      </c>
      <c r="D103" s="17">
        <v>1.39281519262981E-2</v>
      </c>
      <c r="E103" s="17">
        <v>2.1627604404756001E-2</v>
      </c>
      <c r="F103" s="17"/>
      <c r="G103" s="17">
        <v>4.3636801301153903E-2</v>
      </c>
      <c r="H103" s="17">
        <v>3.4092789884629597E-2</v>
      </c>
      <c r="I103" s="17">
        <v>7.8568957476911304E-3</v>
      </c>
      <c r="J103" s="17">
        <v>1.22374274583265E-2</v>
      </c>
      <c r="K103" s="17">
        <v>1.44732050948917E-2</v>
      </c>
      <c r="L103" s="17">
        <v>7.4862145278469898E-3</v>
      </c>
      <c r="M103" s="17"/>
      <c r="N103" s="17">
        <v>3.8617084773820698E-3</v>
      </c>
      <c r="O103" s="17">
        <v>2.2404970121266798E-2</v>
      </c>
      <c r="P103" s="17">
        <v>3.8942116808207597E-2</v>
      </c>
      <c r="Q103" s="17">
        <v>9.46967171303339E-3</v>
      </c>
      <c r="R103" s="17"/>
      <c r="S103" s="17">
        <v>3.8188511337869199E-2</v>
      </c>
      <c r="T103" s="17">
        <v>8.6852696276808108E-3</v>
      </c>
      <c r="U103" s="17">
        <v>3.8616659068564603E-2</v>
      </c>
      <c r="V103" s="17">
        <v>7.2566843050233696E-3</v>
      </c>
      <c r="W103" s="17">
        <v>8.1365355905036203E-3</v>
      </c>
      <c r="X103" s="17">
        <v>2.6546197501261901E-2</v>
      </c>
      <c r="Y103" s="17">
        <v>1.3247106604130299E-2</v>
      </c>
      <c r="Z103" s="17">
        <v>0</v>
      </c>
      <c r="AA103" s="17">
        <v>2.27374993937416E-2</v>
      </c>
      <c r="AB103" s="17">
        <v>5.8309796203411804E-3</v>
      </c>
      <c r="AC103" s="17">
        <v>1.25860694511982E-2</v>
      </c>
      <c r="AD103" s="17">
        <v>0</v>
      </c>
      <c r="AE103" s="17"/>
      <c r="AF103" s="17">
        <v>2.6420999167775301E-2</v>
      </c>
      <c r="AG103" s="17">
        <v>6.3035806911850298E-3</v>
      </c>
      <c r="AH103" s="17">
        <v>3.3259608994056097E-2</v>
      </c>
      <c r="AI103" s="17"/>
      <c r="AJ103" s="17">
        <v>1.84697948893057E-2</v>
      </c>
      <c r="AK103" s="17">
        <v>1.8674747988239499E-2</v>
      </c>
      <c r="AL103" s="17">
        <v>7.1273923003330698E-3</v>
      </c>
      <c r="AM103" s="17"/>
      <c r="AN103" s="17">
        <v>1.5858207740926E-2</v>
      </c>
      <c r="AO103" s="17">
        <v>1.5819106859559701E-2</v>
      </c>
      <c r="AP103" s="17">
        <v>1.8883194749090299E-2</v>
      </c>
      <c r="AQ103" s="17">
        <v>2.23749636798381E-2</v>
      </c>
      <c r="AR103" s="17">
        <v>6.5127104065768798E-2</v>
      </c>
      <c r="AS103" s="17"/>
      <c r="AT103" s="17">
        <v>1.7178503971074299E-2</v>
      </c>
      <c r="AU103" s="17">
        <v>2.5253795346036199E-2</v>
      </c>
      <c r="AV103" s="17"/>
      <c r="AW103" s="17">
        <v>9.7689004225374396E-3</v>
      </c>
      <c r="AX103" s="17">
        <v>2.4160664599318999E-2</v>
      </c>
      <c r="AY103" s="17">
        <v>2.77507689175602E-2</v>
      </c>
    </row>
    <row r="104" spans="2:51">
      <c r="B104" t="s">
        <v>152</v>
      </c>
      <c r="C104" s="17">
        <v>7.6088250233813798E-3</v>
      </c>
      <c r="D104" s="17">
        <v>1.20635893185376E-2</v>
      </c>
      <c r="E104" s="17">
        <v>3.55992911699104E-3</v>
      </c>
      <c r="F104" s="17"/>
      <c r="G104" s="17">
        <v>1.8347971294419198E-2</v>
      </c>
      <c r="H104" s="17">
        <v>0</v>
      </c>
      <c r="I104" s="17">
        <v>7.4138225970154098E-3</v>
      </c>
      <c r="J104" s="17">
        <v>1.44962838751675E-2</v>
      </c>
      <c r="K104" s="17">
        <v>7.0263453005857401E-3</v>
      </c>
      <c r="L104" s="17">
        <v>3.83729186933014E-3</v>
      </c>
      <c r="M104" s="17"/>
      <c r="N104" s="17">
        <v>6.0315402448385801E-3</v>
      </c>
      <c r="O104" s="17">
        <v>4.4142312033450303E-3</v>
      </c>
      <c r="P104" s="17">
        <v>1.0490104816157499E-2</v>
      </c>
      <c r="Q104" s="17">
        <v>1.02968324047196E-2</v>
      </c>
      <c r="R104" s="17"/>
      <c r="S104" s="17">
        <v>0</v>
      </c>
      <c r="T104" s="17">
        <v>8.4204435744609299E-3</v>
      </c>
      <c r="U104" s="17">
        <v>0</v>
      </c>
      <c r="V104" s="17">
        <v>6.7908267350792898E-3</v>
      </c>
      <c r="W104" s="17">
        <v>1.93861797188171E-2</v>
      </c>
      <c r="X104" s="17">
        <v>3.8712135451369699E-3</v>
      </c>
      <c r="Y104" s="17">
        <v>0</v>
      </c>
      <c r="Z104" s="17">
        <v>0</v>
      </c>
      <c r="AA104" s="17">
        <v>1.008224010455E-2</v>
      </c>
      <c r="AB104" s="17">
        <v>2.83061983816696E-2</v>
      </c>
      <c r="AC104" s="17">
        <v>0</v>
      </c>
      <c r="AD104" s="17">
        <v>1.6458292945987898E-2</v>
      </c>
      <c r="AE104" s="17"/>
      <c r="AF104" s="17">
        <v>3.8507742564202101E-3</v>
      </c>
      <c r="AG104" s="17">
        <v>9.0038572296542406E-3</v>
      </c>
      <c r="AH104" s="17">
        <v>1.55762244088363E-2</v>
      </c>
      <c r="AI104" s="17"/>
      <c r="AJ104" s="17">
        <v>9.4061654764988206E-3</v>
      </c>
      <c r="AK104" s="17">
        <v>5.4791768144908104E-3</v>
      </c>
      <c r="AL104" s="17">
        <v>0</v>
      </c>
      <c r="AM104" s="17"/>
      <c r="AN104" s="17">
        <v>1.33257908058146E-2</v>
      </c>
      <c r="AO104" s="17">
        <v>7.0951079998084797E-3</v>
      </c>
      <c r="AP104" s="17">
        <v>2.6310121663870702E-3</v>
      </c>
      <c r="AQ104" s="17">
        <v>1.0473347051763801E-2</v>
      </c>
      <c r="AR104" s="17">
        <v>0</v>
      </c>
      <c r="AS104" s="17"/>
      <c r="AT104" s="17">
        <v>5.7521552467729104E-3</v>
      </c>
      <c r="AU104" s="17">
        <v>2.59960179519108E-2</v>
      </c>
      <c r="AV104" s="17"/>
      <c r="AW104" s="17">
        <v>7.0669882227438101E-3</v>
      </c>
      <c r="AX104" s="17">
        <v>2.83652244018045E-3</v>
      </c>
      <c r="AY104" s="17">
        <v>1.037379763348E-2</v>
      </c>
    </row>
    <row r="105" spans="2:51">
      <c r="B105" t="s">
        <v>119</v>
      </c>
      <c r="C105" s="17">
        <v>2.18804396246398E-2</v>
      </c>
      <c r="D105" s="17">
        <v>1.5959677579463601E-2</v>
      </c>
      <c r="E105" s="17">
        <v>2.7469887281180699E-2</v>
      </c>
      <c r="F105" s="17"/>
      <c r="G105" s="17">
        <v>1.2761532705968E-2</v>
      </c>
      <c r="H105" s="17">
        <v>1.24364754770224E-2</v>
      </c>
      <c r="I105" s="17">
        <v>1.9311796324983001E-2</v>
      </c>
      <c r="J105" s="17">
        <v>5.2285581926949799E-2</v>
      </c>
      <c r="K105" s="17">
        <v>1.9378102227142199E-2</v>
      </c>
      <c r="L105" s="17">
        <v>1.3859679088403999E-2</v>
      </c>
      <c r="M105" s="17"/>
      <c r="N105" s="17">
        <v>6.6694363400130003E-3</v>
      </c>
      <c r="O105" s="17">
        <v>2.9285082974354001E-2</v>
      </c>
      <c r="P105" s="17">
        <v>9.7213176923521306E-3</v>
      </c>
      <c r="Q105" s="17">
        <v>4.1812469764202498E-2</v>
      </c>
      <c r="R105" s="17"/>
      <c r="S105" s="17">
        <v>2.0125197566992801E-2</v>
      </c>
      <c r="T105" s="17">
        <v>1.4766884931836701E-2</v>
      </c>
      <c r="U105" s="17">
        <v>2.54786680393909E-2</v>
      </c>
      <c r="V105" s="17">
        <v>3.4861103781214701E-2</v>
      </c>
      <c r="W105" s="17">
        <v>5.8964926394590497E-3</v>
      </c>
      <c r="X105" s="17">
        <v>1.5556676843718399E-2</v>
      </c>
      <c r="Y105" s="17">
        <v>5.85917711993219E-2</v>
      </c>
      <c r="Z105" s="17">
        <v>1.03840106063844E-2</v>
      </c>
      <c r="AA105" s="17">
        <v>1.8936453232431899E-2</v>
      </c>
      <c r="AB105" s="17">
        <v>1.21052994807815E-2</v>
      </c>
      <c r="AC105" s="17">
        <v>2.9300752052748399E-2</v>
      </c>
      <c r="AD105" s="17">
        <v>1.82131932950199E-2</v>
      </c>
      <c r="AE105" s="17"/>
      <c r="AF105" s="17">
        <v>2.5885250516666899E-2</v>
      </c>
      <c r="AG105" s="17">
        <v>9.4198800801818493E-3</v>
      </c>
      <c r="AH105" s="17">
        <v>5.5477811197668099E-2</v>
      </c>
      <c r="AI105" s="17"/>
      <c r="AJ105" s="17">
        <v>1.1684151481899699E-2</v>
      </c>
      <c r="AK105" s="17">
        <v>9.1921612083267906E-3</v>
      </c>
      <c r="AL105" s="17">
        <v>1.61294207660771E-2</v>
      </c>
      <c r="AM105" s="17"/>
      <c r="AN105" s="17">
        <v>2.37874904750081E-2</v>
      </c>
      <c r="AO105" s="17">
        <v>3.4342683081585099E-2</v>
      </c>
      <c r="AP105" s="17">
        <v>9.1114103679630892E-3</v>
      </c>
      <c r="AQ105" s="17">
        <v>7.8306094601630696E-3</v>
      </c>
      <c r="AR105" s="17">
        <v>0</v>
      </c>
      <c r="AS105" s="17"/>
      <c r="AT105" s="17">
        <v>2.21206472351358E-2</v>
      </c>
      <c r="AU105" s="17">
        <v>2.0189474892803299E-2</v>
      </c>
      <c r="AV105" s="17"/>
      <c r="AW105" s="17">
        <v>8.9195736638404896E-3</v>
      </c>
      <c r="AX105" s="17">
        <v>2.1465008045379898E-2</v>
      </c>
      <c r="AY105" s="17">
        <v>4.1901587089464197E-2</v>
      </c>
    </row>
    <row r="106" spans="2:51">
      <c r="B106" t="s">
        <v>153</v>
      </c>
      <c r="C106" s="17">
        <v>0.86983377645283899</v>
      </c>
      <c r="D106" s="17">
        <v>0.89573214072640095</v>
      </c>
      <c r="E106" s="17">
        <v>0.84516048368506702</v>
      </c>
      <c r="F106" s="17"/>
      <c r="G106" s="17">
        <v>0.79817219759385105</v>
      </c>
      <c r="H106" s="17">
        <v>0.84819165957544695</v>
      </c>
      <c r="I106" s="17">
        <v>0.87773259946385995</v>
      </c>
      <c r="J106" s="17">
        <v>0.834919456361501</v>
      </c>
      <c r="K106" s="17">
        <v>0.87792338818952997</v>
      </c>
      <c r="L106" s="17">
        <v>0.93393590673882398</v>
      </c>
      <c r="M106" s="17"/>
      <c r="N106" s="17">
        <v>0.93703648976785803</v>
      </c>
      <c r="O106" s="17">
        <v>0.86534290014639104</v>
      </c>
      <c r="P106" s="17">
        <v>0.82312400606117098</v>
      </c>
      <c r="Q106" s="17">
        <v>0.84159535465806601</v>
      </c>
      <c r="R106" s="17"/>
      <c r="S106" s="17">
        <v>0.87844290000297198</v>
      </c>
      <c r="T106" s="17">
        <v>0.879357136446134</v>
      </c>
      <c r="U106" s="17">
        <v>0.86073688498557699</v>
      </c>
      <c r="V106" s="17">
        <v>0.85593884776474505</v>
      </c>
      <c r="W106" s="17">
        <v>0.865531856363842</v>
      </c>
      <c r="X106" s="17">
        <v>0.86365479332234396</v>
      </c>
      <c r="Y106" s="17">
        <v>0.88049579249547205</v>
      </c>
      <c r="Z106" s="17">
        <v>0.91984483828961705</v>
      </c>
      <c r="AA106" s="17">
        <v>0.87053667843807903</v>
      </c>
      <c r="AB106" s="17">
        <v>0.84716207701537505</v>
      </c>
      <c r="AC106" s="17">
        <v>0.87269033119587702</v>
      </c>
      <c r="AD106" s="17">
        <v>0.85641779884939595</v>
      </c>
      <c r="AE106" s="17"/>
      <c r="AF106" s="17">
        <v>0.86499683097165003</v>
      </c>
      <c r="AG106" s="17">
        <v>0.91516746105128799</v>
      </c>
      <c r="AH106" s="17">
        <v>0.71506127860907098</v>
      </c>
      <c r="AI106" s="17"/>
      <c r="AJ106" s="17">
        <v>0.893963551291445</v>
      </c>
      <c r="AK106" s="17">
        <v>0.90341119193511499</v>
      </c>
      <c r="AL106" s="17">
        <v>0.93443441169087305</v>
      </c>
      <c r="AM106" s="17"/>
      <c r="AN106" s="17">
        <v>0.82702927492705802</v>
      </c>
      <c r="AO106" s="17">
        <v>0.86330210895317505</v>
      </c>
      <c r="AP106" s="17">
        <v>0.89266929752687096</v>
      </c>
      <c r="AQ106" s="17">
        <v>0.89904698274893902</v>
      </c>
      <c r="AR106" s="17">
        <v>0.93487289593423095</v>
      </c>
      <c r="AS106" s="17"/>
      <c r="AT106" s="17">
        <v>0.87752189966837801</v>
      </c>
      <c r="AU106" s="17">
        <v>0.79072767247553299</v>
      </c>
      <c r="AV106" s="17"/>
      <c r="AW106" s="17">
        <v>0.93667201917016696</v>
      </c>
      <c r="AX106" s="17">
        <v>0.81315608778360404</v>
      </c>
      <c r="AY106" s="17">
        <v>0.79043584928553501</v>
      </c>
    </row>
    <row r="107" spans="2:51">
      <c r="B107" t="s">
        <v>154</v>
      </c>
      <c r="C107" s="17">
        <v>2.5486533242142E-2</v>
      </c>
      <c r="D107" s="17">
        <v>2.5991741244835699E-2</v>
      </c>
      <c r="E107" s="17">
        <v>2.5187533521747001E-2</v>
      </c>
      <c r="F107" s="17"/>
      <c r="G107" s="17">
        <v>6.1984772595573098E-2</v>
      </c>
      <c r="H107" s="17">
        <v>3.4092789884629597E-2</v>
      </c>
      <c r="I107" s="17">
        <v>1.52707183447065E-2</v>
      </c>
      <c r="J107" s="17">
        <v>2.6733711333494E-2</v>
      </c>
      <c r="K107" s="17">
        <v>2.14995503954774E-2</v>
      </c>
      <c r="L107" s="17">
        <v>1.1323506397177101E-2</v>
      </c>
      <c r="M107" s="17"/>
      <c r="N107" s="17">
        <v>9.8932487222206603E-3</v>
      </c>
      <c r="O107" s="17">
        <v>2.6819201324611901E-2</v>
      </c>
      <c r="P107" s="17">
        <v>4.94322216243651E-2</v>
      </c>
      <c r="Q107" s="17">
        <v>1.9766504117752999E-2</v>
      </c>
      <c r="R107" s="17"/>
      <c r="S107" s="17">
        <v>3.8188511337869199E-2</v>
      </c>
      <c r="T107" s="17">
        <v>1.7105713202141701E-2</v>
      </c>
      <c r="U107" s="17">
        <v>3.8616659068564603E-2</v>
      </c>
      <c r="V107" s="17">
        <v>1.4047511040102699E-2</v>
      </c>
      <c r="W107" s="17">
        <v>2.7522715309320701E-2</v>
      </c>
      <c r="X107" s="17">
        <v>3.04174110463989E-2</v>
      </c>
      <c r="Y107" s="17">
        <v>1.3247106604130299E-2</v>
      </c>
      <c r="Z107" s="17">
        <v>0</v>
      </c>
      <c r="AA107" s="17">
        <v>3.28197394982917E-2</v>
      </c>
      <c r="AB107" s="17">
        <v>3.4137178002010798E-2</v>
      </c>
      <c r="AC107" s="17">
        <v>1.25860694511982E-2</v>
      </c>
      <c r="AD107" s="17">
        <v>1.6458292945987898E-2</v>
      </c>
      <c r="AE107" s="17"/>
      <c r="AF107" s="17">
        <v>3.02717734241955E-2</v>
      </c>
      <c r="AG107" s="17">
        <v>1.5307437920839301E-2</v>
      </c>
      <c r="AH107" s="17">
        <v>4.8835833402892499E-2</v>
      </c>
      <c r="AI107" s="17"/>
      <c r="AJ107" s="17">
        <v>2.78759603658046E-2</v>
      </c>
      <c r="AK107" s="17">
        <v>2.4153924802730299E-2</v>
      </c>
      <c r="AL107" s="17">
        <v>7.1273923003330698E-3</v>
      </c>
      <c r="AM107" s="17"/>
      <c r="AN107" s="17">
        <v>2.91839985467406E-2</v>
      </c>
      <c r="AO107" s="17">
        <v>2.29142148593682E-2</v>
      </c>
      <c r="AP107" s="17">
        <v>2.15142069154774E-2</v>
      </c>
      <c r="AQ107" s="17">
        <v>3.2848310731601903E-2</v>
      </c>
      <c r="AR107" s="17">
        <v>6.5127104065768798E-2</v>
      </c>
      <c r="AS107" s="17"/>
      <c r="AT107" s="17">
        <v>2.2930659217847201E-2</v>
      </c>
      <c r="AU107" s="17">
        <v>5.1249813297946999E-2</v>
      </c>
      <c r="AV107" s="17"/>
      <c r="AW107" s="17">
        <v>1.6835888645281301E-2</v>
      </c>
      <c r="AX107" s="17">
        <v>2.69971870394995E-2</v>
      </c>
      <c r="AY107" s="17">
        <v>3.8124566551040198E-2</v>
      </c>
    </row>
    <row r="108" spans="2:51">
      <c r="B108" t="s">
        <v>140</v>
      </c>
      <c r="C108" s="17">
        <v>0.84434724321069698</v>
      </c>
      <c r="D108" s="17">
        <v>0.86974039948156501</v>
      </c>
      <c r="E108" s="17">
        <v>0.81997295016331995</v>
      </c>
      <c r="F108" s="17"/>
      <c r="G108" s="17">
        <v>0.73618742499827705</v>
      </c>
      <c r="H108" s="17">
        <v>0.81409886969081802</v>
      </c>
      <c r="I108" s="17">
        <v>0.86246188111915301</v>
      </c>
      <c r="J108" s="17">
        <v>0.808185745028007</v>
      </c>
      <c r="K108" s="17">
        <v>0.85642383779405296</v>
      </c>
      <c r="L108" s="17">
        <v>0.92261240034164604</v>
      </c>
      <c r="M108" s="17"/>
      <c r="N108" s="17">
        <v>0.92714324104563695</v>
      </c>
      <c r="O108" s="17">
        <v>0.83852369882177902</v>
      </c>
      <c r="P108" s="17">
        <v>0.77369178443680597</v>
      </c>
      <c r="Q108" s="17">
        <v>0.82182885054031396</v>
      </c>
      <c r="R108" s="17"/>
      <c r="S108" s="17">
        <v>0.84025438866510305</v>
      </c>
      <c r="T108" s="17">
        <v>0.86225142324399195</v>
      </c>
      <c r="U108" s="17">
        <v>0.82212022591701195</v>
      </c>
      <c r="V108" s="17">
        <v>0.841891336724642</v>
      </c>
      <c r="W108" s="17">
        <v>0.83800914105452096</v>
      </c>
      <c r="X108" s="17">
        <v>0.83323738227594502</v>
      </c>
      <c r="Y108" s="17">
        <v>0.86724868589134196</v>
      </c>
      <c r="Z108" s="17">
        <v>0.91984483828961705</v>
      </c>
      <c r="AA108" s="17">
        <v>0.83771693893978705</v>
      </c>
      <c r="AB108" s="17">
        <v>0.81302489901336406</v>
      </c>
      <c r="AC108" s="17">
        <v>0.86010426174467902</v>
      </c>
      <c r="AD108" s="17">
        <v>0.83995950590340795</v>
      </c>
      <c r="AE108" s="17"/>
      <c r="AF108" s="17">
        <v>0.83472505754745396</v>
      </c>
      <c r="AG108" s="17">
        <v>0.89986002313044799</v>
      </c>
      <c r="AH108" s="17">
        <v>0.66622544520617799</v>
      </c>
      <c r="AI108" s="17"/>
      <c r="AJ108" s="17">
        <v>0.86608759092564003</v>
      </c>
      <c r="AK108" s="17">
        <v>0.87925726713238495</v>
      </c>
      <c r="AL108" s="17">
        <v>0.92730701939054005</v>
      </c>
      <c r="AM108" s="17"/>
      <c r="AN108" s="17">
        <v>0.79784527638031799</v>
      </c>
      <c r="AO108" s="17">
        <v>0.84038789409380699</v>
      </c>
      <c r="AP108" s="17">
        <v>0.87115509061139296</v>
      </c>
      <c r="AQ108" s="17">
        <v>0.86619867201733702</v>
      </c>
      <c r="AR108" s="17">
        <v>0.86974579186846201</v>
      </c>
      <c r="AS108" s="17"/>
      <c r="AT108" s="17">
        <v>0.85459124045053103</v>
      </c>
      <c r="AU108" s="17">
        <v>0.73947785917758602</v>
      </c>
      <c r="AV108" s="17"/>
      <c r="AW108" s="17">
        <v>0.919836130524885</v>
      </c>
      <c r="AX108" s="17">
        <v>0.78615890074410399</v>
      </c>
      <c r="AY108" s="17">
        <v>0.75231128273449499</v>
      </c>
    </row>
    <row r="109" spans="2:51">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2:51">
      <c r="B110" s="6" t="s">
        <v>155</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2:51">
      <c r="B111" s="24" t="s">
        <v>16</v>
      </c>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2:51">
      <c r="B112" t="s">
        <v>148</v>
      </c>
      <c r="C112" s="17">
        <v>0.53433776713483805</v>
      </c>
      <c r="D112" s="17">
        <v>0.56351477108436898</v>
      </c>
      <c r="E112" s="17">
        <v>0.50515936073670897</v>
      </c>
      <c r="F112" s="17"/>
      <c r="G112" s="17">
        <v>0.44993493529407802</v>
      </c>
      <c r="H112" s="17">
        <v>0.45223492256078301</v>
      </c>
      <c r="I112" s="17">
        <v>0.48568312522669199</v>
      </c>
      <c r="J112" s="17">
        <v>0.53456601575833895</v>
      </c>
      <c r="K112" s="17">
        <v>0.56225781041672795</v>
      </c>
      <c r="L112" s="17">
        <v>0.64377426073856103</v>
      </c>
      <c r="M112" s="17"/>
      <c r="N112" s="17">
        <v>0.62492147598650605</v>
      </c>
      <c r="O112" s="17">
        <v>0.57107839040296104</v>
      </c>
      <c r="P112" s="17">
        <v>0.461710195922728</v>
      </c>
      <c r="Q112" s="17">
        <v>0.460993232581343</v>
      </c>
      <c r="R112" s="17"/>
      <c r="S112" s="17">
        <v>0.54357787223366905</v>
      </c>
      <c r="T112" s="17">
        <v>0.55145519915164398</v>
      </c>
      <c r="U112" s="17">
        <v>0.55070145545687799</v>
      </c>
      <c r="V112" s="17">
        <v>0.52968427321384004</v>
      </c>
      <c r="W112" s="17">
        <v>0.52012069328793697</v>
      </c>
      <c r="X112" s="17">
        <v>0.48029762498376699</v>
      </c>
      <c r="Y112" s="17">
        <v>0.54876293218563599</v>
      </c>
      <c r="Z112" s="17">
        <v>0.59938250756493405</v>
      </c>
      <c r="AA112" s="17">
        <v>0.51091876067213404</v>
      </c>
      <c r="AB112" s="17">
        <v>0.55543871208156603</v>
      </c>
      <c r="AC112" s="17">
        <v>0.52035236751597802</v>
      </c>
      <c r="AD112" s="17">
        <v>0.481762055392286</v>
      </c>
      <c r="AE112" s="17"/>
      <c r="AF112" s="17">
        <v>0.49116312859758798</v>
      </c>
      <c r="AG112" s="17">
        <v>0.64398464227717001</v>
      </c>
      <c r="AH112" s="17">
        <v>0.37428059812525799</v>
      </c>
      <c r="AI112" s="17"/>
      <c r="AJ112" s="17">
        <v>0.51395345501226597</v>
      </c>
      <c r="AK112" s="17">
        <v>0.57039589615944297</v>
      </c>
      <c r="AL112" s="17">
        <v>0.66559456080799795</v>
      </c>
      <c r="AM112" s="17"/>
      <c r="AN112" s="17">
        <v>0.43990421960197301</v>
      </c>
      <c r="AO112" s="17">
        <v>0.539877818380055</v>
      </c>
      <c r="AP112" s="17">
        <v>0.58266766568179196</v>
      </c>
      <c r="AQ112" s="17">
        <v>0.61528724715507599</v>
      </c>
      <c r="AR112" s="17">
        <v>0.70670768226426905</v>
      </c>
      <c r="AS112" s="17"/>
      <c r="AT112" s="17">
        <v>0.54634838022000698</v>
      </c>
      <c r="AU112" s="17">
        <v>0.43192684674168202</v>
      </c>
      <c r="AV112" s="17"/>
      <c r="AW112" s="17">
        <v>0.66769231694968201</v>
      </c>
      <c r="AX112" s="17">
        <v>0.41370830097529299</v>
      </c>
      <c r="AY112" s="17">
        <v>0.42545734466409402</v>
      </c>
    </row>
    <row r="113" spans="2:51">
      <c r="B113" t="s">
        <v>149</v>
      </c>
      <c r="C113" s="17">
        <v>0.32303843928262999</v>
      </c>
      <c r="D113" s="17">
        <v>0.30027188352360201</v>
      </c>
      <c r="E113" s="17">
        <v>0.34477543088240398</v>
      </c>
      <c r="F113" s="17"/>
      <c r="G113" s="17">
        <v>0.326957210617149</v>
      </c>
      <c r="H113" s="17">
        <v>0.356861524668936</v>
      </c>
      <c r="I113" s="17">
        <v>0.33764732306666201</v>
      </c>
      <c r="J113" s="17">
        <v>0.312856884290522</v>
      </c>
      <c r="K113" s="17">
        <v>0.33820816710574603</v>
      </c>
      <c r="L113" s="17">
        <v>0.28528900367355398</v>
      </c>
      <c r="M113" s="17"/>
      <c r="N113" s="17">
        <v>0.28365200347352698</v>
      </c>
      <c r="O113" s="17">
        <v>0.31723480544738403</v>
      </c>
      <c r="P113" s="17">
        <v>0.35278958940589999</v>
      </c>
      <c r="Q113" s="17">
        <v>0.34953930031735497</v>
      </c>
      <c r="R113" s="17"/>
      <c r="S113" s="17">
        <v>0.29006792892169803</v>
      </c>
      <c r="T113" s="17">
        <v>0.30686420804696102</v>
      </c>
      <c r="U113" s="17">
        <v>0.330700705259935</v>
      </c>
      <c r="V113" s="17">
        <v>0.34546581104983198</v>
      </c>
      <c r="W113" s="17">
        <v>0.36221271184957998</v>
      </c>
      <c r="X113" s="17">
        <v>0.34422127606255998</v>
      </c>
      <c r="Y113" s="17">
        <v>0.32838691252109797</v>
      </c>
      <c r="Z113" s="17">
        <v>0.25274743720583298</v>
      </c>
      <c r="AA113" s="17">
        <v>0.36019020219279002</v>
      </c>
      <c r="AB113" s="17">
        <v>0.29843667590282602</v>
      </c>
      <c r="AC113" s="17">
        <v>0.276989820955934</v>
      </c>
      <c r="AD113" s="17">
        <v>0.37543947152824397</v>
      </c>
      <c r="AE113" s="17"/>
      <c r="AF113" s="17">
        <v>0.35471378805347398</v>
      </c>
      <c r="AG113" s="17">
        <v>0.26749852020450399</v>
      </c>
      <c r="AH113" s="17">
        <v>0.39437576367994198</v>
      </c>
      <c r="AI113" s="17"/>
      <c r="AJ113" s="17">
        <v>0.36028191510473301</v>
      </c>
      <c r="AK113" s="17">
        <v>0.30172907271628902</v>
      </c>
      <c r="AL113" s="17">
        <v>0.25672339960976698</v>
      </c>
      <c r="AM113" s="17"/>
      <c r="AN113" s="17">
        <v>0.35091534090460602</v>
      </c>
      <c r="AO113" s="17">
        <v>0.31093625514041501</v>
      </c>
      <c r="AP113" s="17">
        <v>0.31080788076062199</v>
      </c>
      <c r="AQ113" s="17">
        <v>0.28183309487175301</v>
      </c>
      <c r="AR113" s="17">
        <v>0.17445374044150799</v>
      </c>
      <c r="AS113" s="17"/>
      <c r="AT113" s="17">
        <v>0.31979576927368197</v>
      </c>
      <c r="AU113" s="17">
        <v>0.352535827757817</v>
      </c>
      <c r="AV113" s="17"/>
      <c r="AW113" s="17">
        <v>0.27664110837193001</v>
      </c>
      <c r="AX113" s="17">
        <v>0.38922594712167802</v>
      </c>
      <c r="AY113" s="17">
        <v>0.35578157644409097</v>
      </c>
    </row>
    <row r="114" spans="2:51">
      <c r="B114" t="s">
        <v>150</v>
      </c>
      <c r="C114" s="17">
        <v>9.2054665960257104E-2</v>
      </c>
      <c r="D114" s="17">
        <v>8.9001072238397094E-2</v>
      </c>
      <c r="E114" s="17">
        <v>9.5822620511652495E-2</v>
      </c>
      <c r="F114" s="17"/>
      <c r="G114" s="17">
        <v>0.150629836412948</v>
      </c>
      <c r="H114" s="17">
        <v>0.124051055106584</v>
      </c>
      <c r="I114" s="17">
        <v>0.111088035182525</v>
      </c>
      <c r="J114" s="17">
        <v>9.6816376139928106E-2</v>
      </c>
      <c r="K114" s="17">
        <v>5.6974594555462603E-2</v>
      </c>
      <c r="L114" s="17">
        <v>5.02836982291247E-2</v>
      </c>
      <c r="M114" s="17"/>
      <c r="N114" s="17">
        <v>5.8669634642218201E-2</v>
      </c>
      <c r="O114" s="17">
        <v>7.2726196616711702E-2</v>
      </c>
      <c r="P114" s="17">
        <v>0.121993653428722</v>
      </c>
      <c r="Q114" s="17">
        <v>0.11854556954877001</v>
      </c>
      <c r="R114" s="17"/>
      <c r="S114" s="17">
        <v>0.12655884006165199</v>
      </c>
      <c r="T114" s="17">
        <v>0.101902906844274</v>
      </c>
      <c r="U114" s="17">
        <v>7.2458229922318804E-2</v>
      </c>
      <c r="V114" s="17">
        <v>6.1955034807250502E-2</v>
      </c>
      <c r="W114" s="17">
        <v>6.50254028000148E-2</v>
      </c>
      <c r="X114" s="17">
        <v>8.4611532922352503E-2</v>
      </c>
      <c r="Y114" s="17">
        <v>7.5223970800886997E-2</v>
      </c>
      <c r="Z114" s="17">
        <v>0.11782144131283701</v>
      </c>
      <c r="AA114" s="17">
        <v>7.7262172710853699E-2</v>
      </c>
      <c r="AB114" s="17">
        <v>8.8707467256149294E-2</v>
      </c>
      <c r="AC114" s="17">
        <v>0.149725636252734</v>
      </c>
      <c r="AD114" s="17">
        <v>0.142798473079469</v>
      </c>
      <c r="AE114" s="17"/>
      <c r="AF114" s="17">
        <v>0.10563238457390201</v>
      </c>
      <c r="AG114" s="17">
        <v>5.0173789242003497E-2</v>
      </c>
      <c r="AH114" s="17">
        <v>0.14988057060700499</v>
      </c>
      <c r="AI114" s="17"/>
      <c r="AJ114" s="17">
        <v>9.7318406040996605E-2</v>
      </c>
      <c r="AK114" s="17">
        <v>8.3004027919664297E-2</v>
      </c>
      <c r="AL114" s="17">
        <v>4.4721998864528101E-2</v>
      </c>
      <c r="AM114" s="17"/>
      <c r="AN114" s="17">
        <v>0.12809534368681699</v>
      </c>
      <c r="AO114" s="17">
        <v>0.10348301105954801</v>
      </c>
      <c r="AP114" s="17">
        <v>8.0295527701506095E-2</v>
      </c>
      <c r="AQ114" s="17">
        <v>5.5756572043833198E-2</v>
      </c>
      <c r="AR114" s="17">
        <v>1.83467882761453E-2</v>
      </c>
      <c r="AS114" s="17"/>
      <c r="AT114" s="17">
        <v>8.6381639018530104E-2</v>
      </c>
      <c r="AU114" s="17">
        <v>0.141197633155838</v>
      </c>
      <c r="AV114" s="17"/>
      <c r="AW114" s="17">
        <v>3.4420384809104802E-2</v>
      </c>
      <c r="AX114" s="17">
        <v>0.15109897249408299</v>
      </c>
      <c r="AY114" s="17">
        <v>0.13764526274505401</v>
      </c>
    </row>
    <row r="115" spans="2:51">
      <c r="B115" t="s">
        <v>151</v>
      </c>
      <c r="C115" s="17">
        <v>2.3858914045333902E-2</v>
      </c>
      <c r="D115" s="17">
        <v>2.5636290891289999E-2</v>
      </c>
      <c r="E115" s="17">
        <v>2.2382660809223499E-2</v>
      </c>
      <c r="F115" s="17"/>
      <c r="G115" s="17">
        <v>5.1711389402607701E-2</v>
      </c>
      <c r="H115" s="17">
        <v>4.3810737132105003E-2</v>
      </c>
      <c r="I115" s="17">
        <v>2.9768995159129299E-2</v>
      </c>
      <c r="J115" s="17">
        <v>1.3264062561257201E-2</v>
      </c>
      <c r="K115" s="17">
        <v>9.8969011319500408E-3</v>
      </c>
      <c r="L115" s="17">
        <v>1.04048974164295E-2</v>
      </c>
      <c r="M115" s="17"/>
      <c r="N115" s="17">
        <v>2.0132597282855599E-2</v>
      </c>
      <c r="O115" s="17">
        <v>1.69335549376451E-2</v>
      </c>
      <c r="P115" s="17">
        <v>3.6846814447099502E-2</v>
      </c>
      <c r="Q115" s="17">
        <v>2.40041331105664E-2</v>
      </c>
      <c r="R115" s="17"/>
      <c r="S115" s="17">
        <v>1.8042869935255799E-2</v>
      </c>
      <c r="T115" s="17">
        <v>2.0293129036837099E-2</v>
      </c>
      <c r="U115" s="17">
        <v>1.5676133705691601E-2</v>
      </c>
      <c r="V115" s="17">
        <v>3.8308955470724701E-2</v>
      </c>
      <c r="W115" s="17">
        <v>1.54751696217908E-2</v>
      </c>
      <c r="X115" s="17">
        <v>5.88329125951901E-2</v>
      </c>
      <c r="Y115" s="17">
        <v>1.969610307189E-2</v>
      </c>
      <c r="Z115" s="17">
        <v>2.0620913209721099E-2</v>
      </c>
      <c r="AA115" s="17">
        <v>2.6397527055549999E-2</v>
      </c>
      <c r="AB115" s="17">
        <v>1.7889378485806399E-2</v>
      </c>
      <c r="AC115" s="17">
        <v>1.08542524236423E-2</v>
      </c>
      <c r="AD115" s="17">
        <v>0</v>
      </c>
      <c r="AE115" s="17"/>
      <c r="AF115" s="17">
        <v>2.1134811565942199E-2</v>
      </c>
      <c r="AG115" s="17">
        <v>1.8814334509042598E-2</v>
      </c>
      <c r="AH115" s="17">
        <v>3.9907889114487602E-2</v>
      </c>
      <c r="AI115" s="17"/>
      <c r="AJ115" s="17">
        <v>1.3537240682431201E-2</v>
      </c>
      <c r="AK115" s="17">
        <v>2.2482036321153399E-2</v>
      </c>
      <c r="AL115" s="17">
        <v>2.2374292428108001E-2</v>
      </c>
      <c r="AM115" s="17"/>
      <c r="AN115" s="17">
        <v>3.39271061767124E-2</v>
      </c>
      <c r="AO115" s="17">
        <v>1.9717841528175399E-2</v>
      </c>
      <c r="AP115" s="17">
        <v>1.9130033818829498E-2</v>
      </c>
      <c r="AQ115" s="17">
        <v>1.00693882533479E-2</v>
      </c>
      <c r="AR115" s="17">
        <v>0.100491789018077</v>
      </c>
      <c r="AS115" s="17"/>
      <c r="AT115" s="17">
        <v>2.0665899430325398E-2</v>
      </c>
      <c r="AU115" s="17">
        <v>5.6463757524820697E-2</v>
      </c>
      <c r="AV115" s="17"/>
      <c r="AW115" s="17">
        <v>1.05121390724338E-2</v>
      </c>
      <c r="AX115" s="17">
        <v>2.6163014014392801E-2</v>
      </c>
      <c r="AY115" s="17">
        <v>3.6829230730749403E-2</v>
      </c>
    </row>
    <row r="116" spans="2:51">
      <c r="B116" t="s">
        <v>152</v>
      </c>
      <c r="C116" s="17">
        <v>1.2093127488822001E-2</v>
      </c>
      <c r="D116" s="17">
        <v>1.4465498515086699E-2</v>
      </c>
      <c r="E116" s="17">
        <v>9.9398172576419409E-3</v>
      </c>
      <c r="F116" s="17"/>
      <c r="G116" s="17">
        <v>1.03766680201288E-2</v>
      </c>
      <c r="H116" s="17">
        <v>9.6544293954650695E-3</v>
      </c>
      <c r="I116" s="17">
        <v>1.13403957271213E-2</v>
      </c>
      <c r="J116" s="17">
        <v>2.86787356599871E-2</v>
      </c>
      <c r="K116" s="17">
        <v>9.3526759913475609E-3</v>
      </c>
      <c r="L116" s="17">
        <v>4.9640348831337701E-3</v>
      </c>
      <c r="M116" s="17"/>
      <c r="N116" s="17">
        <v>9.4608121364387499E-3</v>
      </c>
      <c r="O116" s="17">
        <v>1.16882719145545E-2</v>
      </c>
      <c r="P116" s="17">
        <v>6.1155675929339603E-3</v>
      </c>
      <c r="Q116" s="17">
        <v>2.0937009862913799E-2</v>
      </c>
      <c r="R116" s="17"/>
      <c r="S116" s="17">
        <v>6.48096386912552E-3</v>
      </c>
      <c r="T116" s="17">
        <v>1.3414340675474999E-2</v>
      </c>
      <c r="U116" s="17">
        <v>8.1894563707598008E-3</v>
      </c>
      <c r="V116" s="17">
        <v>1.47835719276284E-2</v>
      </c>
      <c r="W116" s="17">
        <v>1.0292459832591E-2</v>
      </c>
      <c r="X116" s="17">
        <v>2.1160243573285799E-2</v>
      </c>
      <c r="Y116" s="17">
        <v>1.60648902526104E-2</v>
      </c>
      <c r="Z116" s="17">
        <v>0</v>
      </c>
      <c r="AA116" s="17">
        <v>1.2532537985078199E-2</v>
      </c>
      <c r="AB116" s="17">
        <v>1.74120478869766E-2</v>
      </c>
      <c r="AC116" s="17">
        <v>9.6009620281150496E-3</v>
      </c>
      <c r="AD116" s="17">
        <v>0</v>
      </c>
      <c r="AE116" s="17"/>
      <c r="AF116" s="17">
        <v>1.50170764706742E-2</v>
      </c>
      <c r="AG116" s="17">
        <v>7.0073694584561102E-3</v>
      </c>
      <c r="AH116" s="17">
        <v>1.6699565493998699E-2</v>
      </c>
      <c r="AI116" s="17"/>
      <c r="AJ116" s="17">
        <v>9.9062510675195503E-3</v>
      </c>
      <c r="AK116" s="17">
        <v>8.2781502804403998E-3</v>
      </c>
      <c r="AL116" s="17">
        <v>0</v>
      </c>
      <c r="AM116" s="17"/>
      <c r="AN116" s="17">
        <v>1.9172625126384301E-2</v>
      </c>
      <c r="AO116" s="17">
        <v>1.6858438102169301E-2</v>
      </c>
      <c r="AP116" s="17">
        <v>5.1268072251960299E-3</v>
      </c>
      <c r="AQ116" s="17">
        <v>1.44325232024887E-2</v>
      </c>
      <c r="AR116" s="17">
        <v>0</v>
      </c>
      <c r="AS116" s="17"/>
      <c r="AT116" s="17">
        <v>1.2985890910338801E-2</v>
      </c>
      <c r="AU116" s="17">
        <v>0</v>
      </c>
      <c r="AV116" s="17"/>
      <c r="AW116" s="17">
        <v>7.8005774176819996E-3</v>
      </c>
      <c r="AX116" s="17">
        <v>1.4660772315651801E-2</v>
      </c>
      <c r="AY116" s="17">
        <v>1.5876990199452701E-2</v>
      </c>
    </row>
    <row r="117" spans="2:51">
      <c r="B117" t="s">
        <v>119</v>
      </c>
      <c r="C117" s="17">
        <v>1.46170860881191E-2</v>
      </c>
      <c r="D117" s="17">
        <v>7.11048374725551E-3</v>
      </c>
      <c r="E117" s="17">
        <v>2.19201098023688E-2</v>
      </c>
      <c r="F117" s="17"/>
      <c r="G117" s="17">
        <v>1.0389960253088399E-2</v>
      </c>
      <c r="H117" s="17">
        <v>1.3387331136128101E-2</v>
      </c>
      <c r="I117" s="17">
        <v>2.44721256378699E-2</v>
      </c>
      <c r="J117" s="17">
        <v>1.38179255899669E-2</v>
      </c>
      <c r="K117" s="17">
        <v>2.33098507987658E-2</v>
      </c>
      <c r="L117" s="17">
        <v>5.2841050591974003E-3</v>
      </c>
      <c r="M117" s="17"/>
      <c r="N117" s="17">
        <v>3.1634764784540799E-3</v>
      </c>
      <c r="O117" s="17">
        <v>1.0338780680743899E-2</v>
      </c>
      <c r="P117" s="17">
        <v>2.0544179202616301E-2</v>
      </c>
      <c r="Q117" s="17">
        <v>2.59807545790516E-2</v>
      </c>
      <c r="R117" s="17"/>
      <c r="S117" s="17">
        <v>1.52715249785992E-2</v>
      </c>
      <c r="T117" s="17">
        <v>6.0702162448085604E-3</v>
      </c>
      <c r="U117" s="17">
        <v>2.2274019284416399E-2</v>
      </c>
      <c r="V117" s="17">
        <v>9.8023535307242907E-3</v>
      </c>
      <c r="W117" s="17">
        <v>2.6873562608085901E-2</v>
      </c>
      <c r="X117" s="17">
        <v>1.08764098628446E-2</v>
      </c>
      <c r="Y117" s="17">
        <v>1.1865191167879201E-2</v>
      </c>
      <c r="Z117" s="17">
        <v>9.4277007066753404E-3</v>
      </c>
      <c r="AA117" s="17">
        <v>1.26987993835934E-2</v>
      </c>
      <c r="AB117" s="17">
        <v>2.2115718386675601E-2</v>
      </c>
      <c r="AC117" s="17">
        <v>3.2476960823596503E-2</v>
      </c>
      <c r="AD117" s="17">
        <v>0</v>
      </c>
      <c r="AE117" s="17"/>
      <c r="AF117" s="17">
        <v>1.2338810738419E-2</v>
      </c>
      <c r="AG117" s="17">
        <v>1.25213443088241E-2</v>
      </c>
      <c r="AH117" s="17">
        <v>2.4855612979307901E-2</v>
      </c>
      <c r="AI117" s="17"/>
      <c r="AJ117" s="17">
        <v>5.0027320920543097E-3</v>
      </c>
      <c r="AK117" s="17">
        <v>1.41108166030098E-2</v>
      </c>
      <c r="AL117" s="17">
        <v>1.05857482895992E-2</v>
      </c>
      <c r="AM117" s="17"/>
      <c r="AN117" s="17">
        <v>2.79853645035078E-2</v>
      </c>
      <c r="AO117" s="17">
        <v>9.1266357896365308E-3</v>
      </c>
      <c r="AP117" s="17">
        <v>1.9720848120540401E-3</v>
      </c>
      <c r="AQ117" s="17">
        <v>2.2621174473501E-2</v>
      </c>
      <c r="AR117" s="17">
        <v>0</v>
      </c>
      <c r="AS117" s="17"/>
      <c r="AT117" s="17">
        <v>1.38224211471166E-2</v>
      </c>
      <c r="AU117" s="17">
        <v>1.78759348198427E-2</v>
      </c>
      <c r="AV117" s="17"/>
      <c r="AW117" s="17">
        <v>2.9334733791668401E-3</v>
      </c>
      <c r="AX117" s="17">
        <v>5.1429930789012703E-3</v>
      </c>
      <c r="AY117" s="17">
        <v>2.84095952165586E-2</v>
      </c>
    </row>
    <row r="118" spans="2:51">
      <c r="B118" t="s">
        <v>153</v>
      </c>
      <c r="C118" s="17">
        <v>0.85737620641746803</v>
      </c>
      <c r="D118" s="17">
        <v>0.86378665460797099</v>
      </c>
      <c r="E118" s="17">
        <v>0.84993479161911301</v>
      </c>
      <c r="F118" s="17"/>
      <c r="G118" s="17">
        <v>0.77689214591122702</v>
      </c>
      <c r="H118" s="17">
        <v>0.80909644722971796</v>
      </c>
      <c r="I118" s="17">
        <v>0.823330448293354</v>
      </c>
      <c r="J118" s="17">
        <v>0.84742290004886101</v>
      </c>
      <c r="K118" s="17">
        <v>0.90046597752247404</v>
      </c>
      <c r="L118" s="17">
        <v>0.92906326441211495</v>
      </c>
      <c r="M118" s="17"/>
      <c r="N118" s="17">
        <v>0.90857347946003397</v>
      </c>
      <c r="O118" s="17">
        <v>0.88831319585034496</v>
      </c>
      <c r="P118" s="17">
        <v>0.81449978532862799</v>
      </c>
      <c r="Q118" s="17">
        <v>0.81053253289869798</v>
      </c>
      <c r="R118" s="17"/>
      <c r="S118" s="17">
        <v>0.83364580115536702</v>
      </c>
      <c r="T118" s="17">
        <v>0.858319407198606</v>
      </c>
      <c r="U118" s="17">
        <v>0.88140216071681299</v>
      </c>
      <c r="V118" s="17">
        <v>0.87515008426367202</v>
      </c>
      <c r="W118" s="17">
        <v>0.88233340513751701</v>
      </c>
      <c r="X118" s="17">
        <v>0.82451890104632697</v>
      </c>
      <c r="Y118" s="17">
        <v>0.87714984470673296</v>
      </c>
      <c r="Z118" s="17">
        <v>0.85212994477076698</v>
      </c>
      <c r="AA118" s="17">
        <v>0.87110896286492501</v>
      </c>
      <c r="AB118" s="17">
        <v>0.853875387984392</v>
      </c>
      <c r="AC118" s="17">
        <v>0.79734218847191296</v>
      </c>
      <c r="AD118" s="17">
        <v>0.85720152692052998</v>
      </c>
      <c r="AE118" s="17"/>
      <c r="AF118" s="17">
        <v>0.84587691665106202</v>
      </c>
      <c r="AG118" s="17">
        <v>0.91148316248167405</v>
      </c>
      <c r="AH118" s="17">
        <v>0.76865636180520003</v>
      </c>
      <c r="AI118" s="17"/>
      <c r="AJ118" s="17">
        <v>0.87423537011699803</v>
      </c>
      <c r="AK118" s="17">
        <v>0.87212496887573199</v>
      </c>
      <c r="AL118" s="17">
        <v>0.92231796041776504</v>
      </c>
      <c r="AM118" s="17"/>
      <c r="AN118" s="17">
        <v>0.79081956050657898</v>
      </c>
      <c r="AO118" s="17">
        <v>0.850814073520471</v>
      </c>
      <c r="AP118" s="17">
        <v>0.893475546442414</v>
      </c>
      <c r="AQ118" s="17">
        <v>0.897120342026829</v>
      </c>
      <c r="AR118" s="17">
        <v>0.88116142270577702</v>
      </c>
      <c r="AS118" s="17"/>
      <c r="AT118" s="17">
        <v>0.86614414949368901</v>
      </c>
      <c r="AU118" s="17">
        <v>0.78446267449949902</v>
      </c>
      <c r="AV118" s="17"/>
      <c r="AW118" s="17">
        <v>0.94433342532161302</v>
      </c>
      <c r="AX118" s="17">
        <v>0.802934248096971</v>
      </c>
      <c r="AY118" s="17">
        <v>0.78123892110818505</v>
      </c>
    </row>
    <row r="119" spans="2:51">
      <c r="B119" t="s">
        <v>154</v>
      </c>
      <c r="C119" s="17">
        <v>3.5952041534155897E-2</v>
      </c>
      <c r="D119" s="17">
        <v>4.0101789406376702E-2</v>
      </c>
      <c r="E119" s="17">
        <v>3.2322478066865501E-2</v>
      </c>
      <c r="F119" s="17"/>
      <c r="G119" s="17">
        <v>6.2088057422736501E-2</v>
      </c>
      <c r="H119" s="17">
        <v>5.3465166527570003E-2</v>
      </c>
      <c r="I119" s="17">
        <v>4.1109390886250603E-2</v>
      </c>
      <c r="J119" s="17">
        <v>4.1942798221244297E-2</v>
      </c>
      <c r="K119" s="17">
        <v>1.9249577123297602E-2</v>
      </c>
      <c r="L119" s="17">
        <v>1.53689322995633E-2</v>
      </c>
      <c r="M119" s="17"/>
      <c r="N119" s="17">
        <v>2.9593409419294298E-2</v>
      </c>
      <c r="O119" s="17">
        <v>2.8621826852199599E-2</v>
      </c>
      <c r="P119" s="17">
        <v>4.2962382040033401E-2</v>
      </c>
      <c r="Q119" s="17">
        <v>4.4941142973480203E-2</v>
      </c>
      <c r="R119" s="17"/>
      <c r="S119" s="17">
        <v>2.45238338043814E-2</v>
      </c>
      <c r="T119" s="17">
        <v>3.3707469712312199E-2</v>
      </c>
      <c r="U119" s="17">
        <v>2.38655900764514E-2</v>
      </c>
      <c r="V119" s="17">
        <v>5.3092527398353101E-2</v>
      </c>
      <c r="W119" s="17">
        <v>2.5767629454381699E-2</v>
      </c>
      <c r="X119" s="17">
        <v>7.9993156168475896E-2</v>
      </c>
      <c r="Y119" s="17">
        <v>3.5760993324500397E-2</v>
      </c>
      <c r="Z119" s="17">
        <v>2.0620913209721099E-2</v>
      </c>
      <c r="AA119" s="17">
        <v>3.8930065040628299E-2</v>
      </c>
      <c r="AB119" s="17">
        <v>3.5301426372783003E-2</v>
      </c>
      <c r="AC119" s="17">
        <v>2.0455214451757402E-2</v>
      </c>
      <c r="AD119" s="17">
        <v>0</v>
      </c>
      <c r="AE119" s="17"/>
      <c r="AF119" s="17">
        <v>3.6151888036616397E-2</v>
      </c>
      <c r="AG119" s="17">
        <v>2.5821703967498701E-2</v>
      </c>
      <c r="AH119" s="17">
        <v>5.6607454608486298E-2</v>
      </c>
      <c r="AI119" s="17"/>
      <c r="AJ119" s="17">
        <v>2.3443491749950699E-2</v>
      </c>
      <c r="AK119" s="17">
        <v>3.0760186601593801E-2</v>
      </c>
      <c r="AL119" s="17">
        <v>2.2374292428108001E-2</v>
      </c>
      <c r="AM119" s="17"/>
      <c r="AN119" s="17">
        <v>5.3099731303096698E-2</v>
      </c>
      <c r="AO119" s="17">
        <v>3.6576279630344703E-2</v>
      </c>
      <c r="AP119" s="17">
        <v>2.42568410440255E-2</v>
      </c>
      <c r="AQ119" s="17">
        <v>2.4501911455836599E-2</v>
      </c>
      <c r="AR119" s="17">
        <v>0.100491789018077</v>
      </c>
      <c r="AS119" s="17"/>
      <c r="AT119" s="17">
        <v>3.3651790340664199E-2</v>
      </c>
      <c r="AU119" s="17">
        <v>5.6463757524820697E-2</v>
      </c>
      <c r="AV119" s="17"/>
      <c r="AW119" s="17">
        <v>1.8312716490115798E-2</v>
      </c>
      <c r="AX119" s="17">
        <v>4.0823786330044499E-2</v>
      </c>
      <c r="AY119" s="17">
        <v>5.2706220930202101E-2</v>
      </c>
    </row>
    <row r="120" spans="2:51">
      <c r="B120" t="s">
        <v>140</v>
      </c>
      <c r="C120" s="17">
        <v>0.82142416488331205</v>
      </c>
      <c r="D120" s="17">
        <v>0.82368486520159401</v>
      </c>
      <c r="E120" s="17">
        <v>0.81761231355224795</v>
      </c>
      <c r="F120" s="17"/>
      <c r="G120" s="17">
        <v>0.71480408848849097</v>
      </c>
      <c r="H120" s="17">
        <v>0.75563128070214802</v>
      </c>
      <c r="I120" s="17">
        <v>0.78222105740710302</v>
      </c>
      <c r="J120" s="17">
        <v>0.80548010182761598</v>
      </c>
      <c r="K120" s="17">
        <v>0.88121640039917604</v>
      </c>
      <c r="L120" s="17">
        <v>0.91369433211255102</v>
      </c>
      <c r="M120" s="17"/>
      <c r="N120" s="17">
        <v>0.87898007004073897</v>
      </c>
      <c r="O120" s="17">
        <v>0.85969136899814502</v>
      </c>
      <c r="P120" s="17">
        <v>0.77153740328859499</v>
      </c>
      <c r="Q120" s="17">
        <v>0.76559138992521802</v>
      </c>
      <c r="R120" s="17"/>
      <c r="S120" s="17">
        <v>0.80912196735098596</v>
      </c>
      <c r="T120" s="17">
        <v>0.82461193748629402</v>
      </c>
      <c r="U120" s="17">
        <v>0.85753657064036204</v>
      </c>
      <c r="V120" s="17">
        <v>0.82205755686531901</v>
      </c>
      <c r="W120" s="17">
        <v>0.85656577568313597</v>
      </c>
      <c r="X120" s="17">
        <v>0.74452574487785095</v>
      </c>
      <c r="Y120" s="17">
        <v>0.84138885138223296</v>
      </c>
      <c r="Z120" s="17">
        <v>0.83150903156104605</v>
      </c>
      <c r="AA120" s="17">
        <v>0.83217889782429599</v>
      </c>
      <c r="AB120" s="17">
        <v>0.818573961611609</v>
      </c>
      <c r="AC120" s="17">
        <v>0.77688697402015505</v>
      </c>
      <c r="AD120" s="17">
        <v>0.85720152692052998</v>
      </c>
      <c r="AE120" s="17"/>
      <c r="AF120" s="17">
        <v>0.80972502861444595</v>
      </c>
      <c r="AG120" s="17">
        <v>0.88566145851417499</v>
      </c>
      <c r="AH120" s="17">
        <v>0.71204890719671399</v>
      </c>
      <c r="AI120" s="17"/>
      <c r="AJ120" s="17">
        <v>0.85079187836704795</v>
      </c>
      <c r="AK120" s="17">
        <v>0.84136478227413802</v>
      </c>
      <c r="AL120" s="17">
        <v>0.89994366798965697</v>
      </c>
      <c r="AM120" s="17"/>
      <c r="AN120" s="17">
        <v>0.737719829203482</v>
      </c>
      <c r="AO120" s="17">
        <v>0.81423779389012596</v>
      </c>
      <c r="AP120" s="17">
        <v>0.86921870539838897</v>
      </c>
      <c r="AQ120" s="17">
        <v>0.87261843057099298</v>
      </c>
      <c r="AR120" s="17">
        <v>0.78066963368770004</v>
      </c>
      <c r="AS120" s="17"/>
      <c r="AT120" s="17">
        <v>0.832492359153025</v>
      </c>
      <c r="AU120" s="17">
        <v>0.727998916974678</v>
      </c>
      <c r="AV120" s="17"/>
      <c r="AW120" s="17">
        <v>0.92602070883149701</v>
      </c>
      <c r="AX120" s="17">
        <v>0.76211046176692698</v>
      </c>
      <c r="AY120" s="17">
        <v>0.72853270017798299</v>
      </c>
    </row>
    <row r="121" spans="2:51">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row>
    <row r="122" spans="2:51">
      <c r="B122" s="6" t="s">
        <v>156</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row>
    <row r="123" spans="2:51">
      <c r="B123" s="24" t="s">
        <v>16</v>
      </c>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row>
    <row r="124" spans="2:51">
      <c r="B124" t="s">
        <v>148</v>
      </c>
      <c r="C124" s="17">
        <v>0.34155292581909003</v>
      </c>
      <c r="D124" s="17">
        <v>0.40522573957810498</v>
      </c>
      <c r="E124" s="17">
        <v>0.28103360364136598</v>
      </c>
      <c r="F124" s="17"/>
      <c r="G124" s="17">
        <v>0.22765973959291</v>
      </c>
      <c r="H124" s="17">
        <v>0.34733720055067002</v>
      </c>
      <c r="I124" s="17">
        <v>0.30846431979352701</v>
      </c>
      <c r="J124" s="17">
        <v>0.29759978752279598</v>
      </c>
      <c r="K124" s="17">
        <v>0.354330650729685</v>
      </c>
      <c r="L124" s="17">
        <v>0.43088698482825399</v>
      </c>
      <c r="M124" s="17"/>
      <c r="N124" s="17">
        <v>0.42473969079225699</v>
      </c>
      <c r="O124" s="17">
        <v>0.357152259761918</v>
      </c>
      <c r="P124" s="17">
        <v>0.29966017314834698</v>
      </c>
      <c r="Q124" s="17">
        <v>0.266678413752169</v>
      </c>
      <c r="R124" s="17"/>
      <c r="S124" s="17">
        <v>0.36972090641003502</v>
      </c>
      <c r="T124" s="17">
        <v>0.38352670273608003</v>
      </c>
      <c r="U124" s="17">
        <v>0.301456701640821</v>
      </c>
      <c r="V124" s="17">
        <v>0.42247785804381699</v>
      </c>
      <c r="W124" s="17">
        <v>0.310067616112425</v>
      </c>
      <c r="X124" s="17">
        <v>0.330634697626633</v>
      </c>
      <c r="Y124" s="17">
        <v>0.34398073074545099</v>
      </c>
      <c r="Z124" s="17">
        <v>0.25593668934032199</v>
      </c>
      <c r="AA124" s="17">
        <v>0.31141923969882002</v>
      </c>
      <c r="AB124" s="17">
        <v>0.324286253461809</v>
      </c>
      <c r="AC124" s="17">
        <v>0.26726066747942101</v>
      </c>
      <c r="AD124" s="17">
        <v>0.38402081987091502</v>
      </c>
      <c r="AE124" s="17"/>
      <c r="AF124" s="17">
        <v>0.33987117584460402</v>
      </c>
      <c r="AG124" s="17">
        <v>0.39189203384822802</v>
      </c>
      <c r="AH124" s="17">
        <v>0.255377877630248</v>
      </c>
      <c r="AI124" s="17"/>
      <c r="AJ124" s="17">
        <v>0.37006809759707798</v>
      </c>
      <c r="AK124" s="17">
        <v>0.35093241817670101</v>
      </c>
      <c r="AL124" s="17">
        <v>0.41861002145016302</v>
      </c>
      <c r="AM124" s="17"/>
      <c r="AN124" s="17">
        <v>0.29674909903098201</v>
      </c>
      <c r="AO124" s="17">
        <v>0.28898049369829598</v>
      </c>
      <c r="AP124" s="17">
        <v>0.40675850731415197</v>
      </c>
      <c r="AQ124" s="17">
        <v>0.38380704095989898</v>
      </c>
      <c r="AR124" s="17">
        <v>0.65744461858308101</v>
      </c>
      <c r="AS124" s="17"/>
      <c r="AT124" s="17">
        <v>0.34484265886316601</v>
      </c>
      <c r="AU124" s="17">
        <v>0.306480405891703</v>
      </c>
      <c r="AV124" s="17"/>
      <c r="AW124" s="17">
        <v>0.47634136826103701</v>
      </c>
      <c r="AX124" s="17">
        <v>0.24514187616340299</v>
      </c>
      <c r="AY124" s="17">
        <v>0.24215499251033601</v>
      </c>
    </row>
    <row r="125" spans="2:51">
      <c r="B125" t="s">
        <v>149</v>
      </c>
      <c r="C125" s="17">
        <v>0.45315544120289197</v>
      </c>
      <c r="D125" s="17">
        <v>0.42891972647231402</v>
      </c>
      <c r="E125" s="17">
        <v>0.47740874303525099</v>
      </c>
      <c r="F125" s="17"/>
      <c r="G125" s="17">
        <v>0.520497640817983</v>
      </c>
      <c r="H125" s="17">
        <v>0.39517368205872599</v>
      </c>
      <c r="I125" s="17">
        <v>0.47075727529451</v>
      </c>
      <c r="J125" s="17">
        <v>0.46894522985619702</v>
      </c>
      <c r="K125" s="17">
        <v>0.43095863210853702</v>
      </c>
      <c r="L125" s="17">
        <v>0.45664795657355101</v>
      </c>
      <c r="M125" s="17"/>
      <c r="N125" s="17">
        <v>0.43500409427523701</v>
      </c>
      <c r="O125" s="17">
        <v>0.45445646850628202</v>
      </c>
      <c r="P125" s="17">
        <v>0.45433669605281202</v>
      </c>
      <c r="Q125" s="17">
        <v>0.47167090247536703</v>
      </c>
      <c r="R125" s="17"/>
      <c r="S125" s="17">
        <v>0.42254246373791499</v>
      </c>
      <c r="T125" s="17">
        <v>0.41276580679012398</v>
      </c>
      <c r="U125" s="17">
        <v>0.476483554573848</v>
      </c>
      <c r="V125" s="17">
        <v>0.375491568497265</v>
      </c>
      <c r="W125" s="17">
        <v>0.47884926825684299</v>
      </c>
      <c r="X125" s="17">
        <v>0.49138518902894601</v>
      </c>
      <c r="Y125" s="17">
        <v>0.475972893418938</v>
      </c>
      <c r="Z125" s="17">
        <v>0.55502003903865005</v>
      </c>
      <c r="AA125" s="17">
        <v>0.46391987870879198</v>
      </c>
      <c r="AB125" s="17">
        <v>0.49067454843340702</v>
      </c>
      <c r="AC125" s="17">
        <v>0.486293328131712</v>
      </c>
      <c r="AD125" s="17">
        <v>0.381414362195659</v>
      </c>
      <c r="AE125" s="17"/>
      <c r="AF125" s="17">
        <v>0.43438662202718797</v>
      </c>
      <c r="AG125" s="17">
        <v>0.44848107495967598</v>
      </c>
      <c r="AH125" s="17">
        <v>0.50529448998028004</v>
      </c>
      <c r="AI125" s="17"/>
      <c r="AJ125" s="17">
        <v>0.48163765718185098</v>
      </c>
      <c r="AK125" s="17">
        <v>0.43304369163453599</v>
      </c>
      <c r="AL125" s="17">
        <v>0.43963412823895298</v>
      </c>
      <c r="AM125" s="17"/>
      <c r="AN125" s="17">
        <v>0.46169130950778497</v>
      </c>
      <c r="AO125" s="17">
        <v>0.47756398837034802</v>
      </c>
      <c r="AP125" s="17">
        <v>0.439862315142316</v>
      </c>
      <c r="AQ125" s="17">
        <v>0.45020272373474401</v>
      </c>
      <c r="AR125" s="17">
        <v>0.25013001621161701</v>
      </c>
      <c r="AS125" s="17"/>
      <c r="AT125" s="17">
        <v>0.45515837246190699</v>
      </c>
      <c r="AU125" s="17">
        <v>0.43354953313420103</v>
      </c>
      <c r="AV125" s="17"/>
      <c r="AW125" s="17">
        <v>0.40541194134245201</v>
      </c>
      <c r="AX125" s="17">
        <v>0.523732687888388</v>
      </c>
      <c r="AY125" s="17">
        <v>0.48020883280804</v>
      </c>
    </row>
    <row r="126" spans="2:51">
      <c r="B126" t="s">
        <v>150</v>
      </c>
      <c r="C126" s="17">
        <v>0.14067359944433599</v>
      </c>
      <c r="D126" s="17">
        <v>0.115880507918884</v>
      </c>
      <c r="E126" s="17">
        <v>0.163909577521788</v>
      </c>
      <c r="F126" s="17"/>
      <c r="G126" s="17">
        <v>0.15262195942344201</v>
      </c>
      <c r="H126" s="17">
        <v>0.194698437804011</v>
      </c>
      <c r="I126" s="17">
        <v>0.13992384784839801</v>
      </c>
      <c r="J126" s="17">
        <v>0.162114376041818</v>
      </c>
      <c r="K126" s="17">
        <v>0.152143158168249</v>
      </c>
      <c r="L126" s="17">
        <v>7.6474671129556596E-2</v>
      </c>
      <c r="M126" s="17"/>
      <c r="N126" s="17">
        <v>0.102522919032711</v>
      </c>
      <c r="O126" s="17">
        <v>0.124908046209909</v>
      </c>
      <c r="P126" s="17">
        <v>0.16390679708294201</v>
      </c>
      <c r="Q126" s="17">
        <v>0.18117250260242901</v>
      </c>
      <c r="R126" s="17"/>
      <c r="S126" s="17">
        <v>0.137077684510334</v>
      </c>
      <c r="T126" s="17">
        <v>0.153474122777007</v>
      </c>
      <c r="U126" s="17">
        <v>0.13604320810088699</v>
      </c>
      <c r="V126" s="17">
        <v>0.138063488833991</v>
      </c>
      <c r="W126" s="17">
        <v>0.14622989462003799</v>
      </c>
      <c r="X126" s="17">
        <v>0.14094598980641701</v>
      </c>
      <c r="Y126" s="17">
        <v>0.12741936673180099</v>
      </c>
      <c r="Z126" s="17">
        <v>0.154897130061418</v>
      </c>
      <c r="AA126" s="17">
        <v>0.14266739477083701</v>
      </c>
      <c r="AB126" s="17">
        <v>0.122020841265918</v>
      </c>
      <c r="AC126" s="17">
        <v>0.139222938409511</v>
      </c>
      <c r="AD126" s="17">
        <v>0.163456068818078</v>
      </c>
      <c r="AE126" s="17"/>
      <c r="AF126" s="17">
        <v>0.151811105583228</v>
      </c>
      <c r="AG126" s="17">
        <v>0.10908237380425199</v>
      </c>
      <c r="AH126" s="17">
        <v>0.191094742695885</v>
      </c>
      <c r="AI126" s="17"/>
      <c r="AJ126" s="17">
        <v>9.0374897558536393E-2</v>
      </c>
      <c r="AK126" s="17">
        <v>0.14987723525107099</v>
      </c>
      <c r="AL126" s="17">
        <v>0.106098209789475</v>
      </c>
      <c r="AM126" s="17"/>
      <c r="AN126" s="17">
        <v>0.16737734057574699</v>
      </c>
      <c r="AO126" s="17">
        <v>0.17089338122297201</v>
      </c>
      <c r="AP126" s="17">
        <v>0.100671547191786</v>
      </c>
      <c r="AQ126" s="17">
        <v>0.10078424295165</v>
      </c>
      <c r="AR126" s="17">
        <v>9.2425365205302396E-2</v>
      </c>
      <c r="AS126" s="17"/>
      <c r="AT126" s="17">
        <v>0.14095844244303399</v>
      </c>
      <c r="AU126" s="17">
        <v>0.14192006412541</v>
      </c>
      <c r="AV126" s="17"/>
      <c r="AW126" s="17">
        <v>7.3152741710707694E-2</v>
      </c>
      <c r="AX126" s="17">
        <v>0.14758231408965</v>
      </c>
      <c r="AY126" s="17">
        <v>0.19973067193188501</v>
      </c>
    </row>
    <row r="127" spans="2:51">
      <c r="B127" t="s">
        <v>151</v>
      </c>
      <c r="C127" s="17">
        <v>2.3889277737426499E-2</v>
      </c>
      <c r="D127" s="17">
        <v>2.1416561053799899E-2</v>
      </c>
      <c r="E127" s="17">
        <v>2.6397915148180399E-2</v>
      </c>
      <c r="F127" s="17"/>
      <c r="G127" s="17">
        <v>5.39602020168755E-2</v>
      </c>
      <c r="H127" s="17">
        <v>1.9426100841384599E-2</v>
      </c>
      <c r="I127" s="17">
        <v>3.7892380749838202E-2</v>
      </c>
      <c r="J127" s="17">
        <v>1.99658971059265E-2</v>
      </c>
      <c r="K127" s="17">
        <v>1.8733063097191999E-2</v>
      </c>
      <c r="L127" s="17">
        <v>9.4120289537047101E-3</v>
      </c>
      <c r="M127" s="17"/>
      <c r="N127" s="17">
        <v>1.8587064629219701E-2</v>
      </c>
      <c r="O127" s="17">
        <v>3.0721601189670399E-2</v>
      </c>
      <c r="P127" s="17">
        <v>2.5378561642764499E-2</v>
      </c>
      <c r="Q127" s="17">
        <v>2.0222783182460999E-2</v>
      </c>
      <c r="R127" s="17"/>
      <c r="S127" s="17">
        <v>2.0672598405278301E-2</v>
      </c>
      <c r="T127" s="17">
        <v>2.2640122204784001E-2</v>
      </c>
      <c r="U127" s="17">
        <v>3.9915996763128597E-2</v>
      </c>
      <c r="V127" s="17">
        <v>1.20963747844483E-2</v>
      </c>
      <c r="W127" s="17">
        <v>4.0701694557765997E-2</v>
      </c>
      <c r="X127" s="17">
        <v>1.23734664035991E-2</v>
      </c>
      <c r="Y127" s="17">
        <v>1.3826206313121999E-2</v>
      </c>
      <c r="Z127" s="17">
        <v>2.1165141673414E-2</v>
      </c>
      <c r="AA127" s="17">
        <v>1.8120998435864701E-2</v>
      </c>
      <c r="AB127" s="17">
        <v>4.9119932758734802E-2</v>
      </c>
      <c r="AC127" s="17">
        <v>1.2471993561555299E-2</v>
      </c>
      <c r="AD127" s="17">
        <v>3.3975236544667199E-2</v>
      </c>
      <c r="AE127" s="17"/>
      <c r="AF127" s="17">
        <v>2.48699740405963E-2</v>
      </c>
      <c r="AG127" s="17">
        <v>2.0204510492825699E-2</v>
      </c>
      <c r="AH127" s="17">
        <v>2.0012155151604899E-2</v>
      </c>
      <c r="AI127" s="17"/>
      <c r="AJ127" s="17">
        <v>2.24620328516568E-2</v>
      </c>
      <c r="AK127" s="17">
        <v>2.9053855403905801E-2</v>
      </c>
      <c r="AL127" s="17">
        <v>1.29822584106014E-2</v>
      </c>
      <c r="AM127" s="17"/>
      <c r="AN127" s="17">
        <v>2.1164818614231602E-2</v>
      </c>
      <c r="AO127" s="17">
        <v>3.54175849874062E-2</v>
      </c>
      <c r="AP127" s="17">
        <v>1.9074032804740501E-2</v>
      </c>
      <c r="AQ127" s="17">
        <v>1.81301753684429E-2</v>
      </c>
      <c r="AR127" s="17">
        <v>0</v>
      </c>
      <c r="AS127" s="17"/>
      <c r="AT127" s="17">
        <v>2.2452261644199702E-2</v>
      </c>
      <c r="AU127" s="17">
        <v>3.9600674771082298E-2</v>
      </c>
      <c r="AV127" s="17"/>
      <c r="AW127" s="17">
        <v>1.4534724934698399E-2</v>
      </c>
      <c r="AX127" s="17">
        <v>3.6366850893349303E-2</v>
      </c>
      <c r="AY127" s="17">
        <v>2.9492343099100701E-2</v>
      </c>
    </row>
    <row r="128" spans="2:51">
      <c r="B128" t="s">
        <v>152</v>
      </c>
      <c r="C128" s="17">
        <v>7.15463525266994E-3</v>
      </c>
      <c r="D128" s="17">
        <v>7.8288737624855106E-3</v>
      </c>
      <c r="E128" s="17">
        <v>6.6219424209572096E-3</v>
      </c>
      <c r="F128" s="17"/>
      <c r="G128" s="17">
        <v>1.48124742178465E-2</v>
      </c>
      <c r="H128" s="17">
        <v>9.0534680937114902E-3</v>
      </c>
      <c r="I128" s="17">
        <v>7.0338247957272004E-3</v>
      </c>
      <c r="J128" s="17">
        <v>3.4479110312698302E-3</v>
      </c>
      <c r="K128" s="17">
        <v>8.3266043651933092E-3</v>
      </c>
      <c r="L128" s="17">
        <v>3.9689731290759702E-3</v>
      </c>
      <c r="M128" s="17"/>
      <c r="N128" s="17">
        <v>6.1162320116324598E-3</v>
      </c>
      <c r="O128" s="17">
        <v>7.4200789133975998E-3</v>
      </c>
      <c r="P128" s="17">
        <v>1.00939144467706E-2</v>
      </c>
      <c r="Q128" s="17">
        <v>5.9454949780884097E-3</v>
      </c>
      <c r="R128" s="17"/>
      <c r="S128" s="17">
        <v>7.3416475133029199E-3</v>
      </c>
      <c r="T128" s="17">
        <v>5.4035880566998002E-3</v>
      </c>
      <c r="U128" s="17">
        <v>1.0803223206125499E-2</v>
      </c>
      <c r="V128" s="17">
        <v>0</v>
      </c>
      <c r="W128" s="17">
        <v>7.6619061903008198E-3</v>
      </c>
      <c r="X128" s="17">
        <v>5.7980973634300503E-3</v>
      </c>
      <c r="Y128" s="17">
        <v>7.7111484541225496E-3</v>
      </c>
      <c r="Z128" s="17">
        <v>0</v>
      </c>
      <c r="AA128" s="17">
        <v>1.9753398837853601E-2</v>
      </c>
      <c r="AB128" s="17">
        <v>0</v>
      </c>
      <c r="AC128" s="17">
        <v>1.0289392737160801E-2</v>
      </c>
      <c r="AD128" s="17">
        <v>0</v>
      </c>
      <c r="AE128" s="17"/>
      <c r="AF128" s="17">
        <v>8.7543376521305692E-3</v>
      </c>
      <c r="AG128" s="17">
        <v>3.9497670237499897E-3</v>
      </c>
      <c r="AH128" s="17">
        <v>0</v>
      </c>
      <c r="AI128" s="17"/>
      <c r="AJ128" s="17">
        <v>4.8948406205119397E-3</v>
      </c>
      <c r="AK128" s="17">
        <v>1.10827375781648E-2</v>
      </c>
      <c r="AL128" s="17">
        <v>0</v>
      </c>
      <c r="AM128" s="17"/>
      <c r="AN128" s="17">
        <v>6.0848240399626304E-3</v>
      </c>
      <c r="AO128" s="17">
        <v>3.6936546367806701E-3</v>
      </c>
      <c r="AP128" s="17">
        <v>5.3472500997150804E-3</v>
      </c>
      <c r="AQ128" s="17">
        <v>1.65347680591903E-2</v>
      </c>
      <c r="AR128" s="17">
        <v>0</v>
      </c>
      <c r="AS128" s="17"/>
      <c r="AT128" s="17">
        <v>6.34416237840365E-3</v>
      </c>
      <c r="AU128" s="17">
        <v>1.5583543154397E-2</v>
      </c>
      <c r="AV128" s="17"/>
      <c r="AW128" s="17">
        <v>6.3624437721828998E-3</v>
      </c>
      <c r="AX128" s="17">
        <v>1.41407839090019E-2</v>
      </c>
      <c r="AY128" s="17">
        <v>6.3017948063976096E-3</v>
      </c>
    </row>
    <row r="129" spans="2:51">
      <c r="B129" t="s">
        <v>119</v>
      </c>
      <c r="C129" s="17">
        <v>3.3574120543586397E-2</v>
      </c>
      <c r="D129" s="17">
        <v>2.0728591214411601E-2</v>
      </c>
      <c r="E129" s="17">
        <v>4.4628218232457398E-2</v>
      </c>
      <c r="F129" s="17"/>
      <c r="G129" s="17">
        <v>3.04479839309433E-2</v>
      </c>
      <c r="H129" s="17">
        <v>3.4311110651496599E-2</v>
      </c>
      <c r="I129" s="17">
        <v>3.5928351517999703E-2</v>
      </c>
      <c r="J129" s="17">
        <v>4.79267984419934E-2</v>
      </c>
      <c r="K129" s="17">
        <v>3.5507891531143997E-2</v>
      </c>
      <c r="L129" s="17">
        <v>2.2609385385857599E-2</v>
      </c>
      <c r="M129" s="17"/>
      <c r="N129" s="17">
        <v>1.3029999258942901E-2</v>
      </c>
      <c r="O129" s="17">
        <v>2.5341545418823001E-2</v>
      </c>
      <c r="P129" s="17">
        <v>4.6623857626363903E-2</v>
      </c>
      <c r="Q129" s="17">
        <v>5.4309903009486099E-2</v>
      </c>
      <c r="R129" s="17"/>
      <c r="S129" s="17">
        <v>4.2644699423134903E-2</v>
      </c>
      <c r="T129" s="17">
        <v>2.21896574353053E-2</v>
      </c>
      <c r="U129" s="17">
        <v>3.5297315715189903E-2</v>
      </c>
      <c r="V129" s="17">
        <v>5.1870709840478701E-2</v>
      </c>
      <c r="W129" s="17">
        <v>1.6489620262626899E-2</v>
      </c>
      <c r="X129" s="17">
        <v>1.8862559770974601E-2</v>
      </c>
      <c r="Y129" s="17">
        <v>3.10896543365656E-2</v>
      </c>
      <c r="Z129" s="17">
        <v>1.2980999886196E-2</v>
      </c>
      <c r="AA129" s="17">
        <v>4.4119089547832398E-2</v>
      </c>
      <c r="AB129" s="17">
        <v>1.38984240801307E-2</v>
      </c>
      <c r="AC129" s="17">
        <v>8.4461679680639806E-2</v>
      </c>
      <c r="AD129" s="17">
        <v>3.7133512570680698E-2</v>
      </c>
      <c r="AE129" s="17"/>
      <c r="AF129" s="17">
        <v>4.0306784852253898E-2</v>
      </c>
      <c r="AG129" s="17">
        <v>2.6390239871269001E-2</v>
      </c>
      <c r="AH129" s="17">
        <v>2.82207345419812E-2</v>
      </c>
      <c r="AI129" s="17"/>
      <c r="AJ129" s="17">
        <v>3.05624741903665E-2</v>
      </c>
      <c r="AK129" s="17">
        <v>2.6010061955622301E-2</v>
      </c>
      <c r="AL129" s="17">
        <v>2.2675382110807499E-2</v>
      </c>
      <c r="AM129" s="17"/>
      <c r="AN129" s="17">
        <v>4.6932608231292597E-2</v>
      </c>
      <c r="AO129" s="17">
        <v>2.3450897084197699E-2</v>
      </c>
      <c r="AP129" s="17">
        <v>2.8286347447290101E-2</v>
      </c>
      <c r="AQ129" s="17">
        <v>3.0541048926073299E-2</v>
      </c>
      <c r="AR129" s="17">
        <v>0</v>
      </c>
      <c r="AS129" s="17"/>
      <c r="AT129" s="17">
        <v>3.02441022092899E-2</v>
      </c>
      <c r="AU129" s="17">
        <v>6.28657789232068E-2</v>
      </c>
      <c r="AV129" s="17"/>
      <c r="AW129" s="17">
        <v>2.4196779978921699E-2</v>
      </c>
      <c r="AX129" s="17">
        <v>3.3035487056207999E-2</v>
      </c>
      <c r="AY129" s="17">
        <v>4.2111364844241501E-2</v>
      </c>
    </row>
    <row r="130" spans="2:51">
      <c r="B130" t="s">
        <v>153</v>
      </c>
      <c r="C130" s="17">
        <v>0.794708367021981</v>
      </c>
      <c r="D130" s="17">
        <v>0.83414546605041895</v>
      </c>
      <c r="E130" s="17">
        <v>0.75844234667661703</v>
      </c>
      <c r="F130" s="17"/>
      <c r="G130" s="17">
        <v>0.74815738041089297</v>
      </c>
      <c r="H130" s="17">
        <v>0.74251088260939602</v>
      </c>
      <c r="I130" s="17">
        <v>0.77922159508803701</v>
      </c>
      <c r="J130" s="17">
        <v>0.76654501737899206</v>
      </c>
      <c r="K130" s="17">
        <v>0.78528928283822097</v>
      </c>
      <c r="L130" s="17">
        <v>0.887534941401805</v>
      </c>
      <c r="M130" s="17"/>
      <c r="N130" s="17">
        <v>0.85974378506749405</v>
      </c>
      <c r="O130" s="17">
        <v>0.81160872826819996</v>
      </c>
      <c r="P130" s="17">
        <v>0.75399686920115905</v>
      </c>
      <c r="Q130" s="17">
        <v>0.73834931622753497</v>
      </c>
      <c r="R130" s="17"/>
      <c r="S130" s="17">
        <v>0.79226337014795001</v>
      </c>
      <c r="T130" s="17">
        <v>0.79629250952620401</v>
      </c>
      <c r="U130" s="17">
        <v>0.777940256214669</v>
      </c>
      <c r="V130" s="17">
        <v>0.79796942654108205</v>
      </c>
      <c r="W130" s="17">
        <v>0.78891688436926899</v>
      </c>
      <c r="X130" s="17">
        <v>0.82201988665557901</v>
      </c>
      <c r="Y130" s="17">
        <v>0.81995362416438899</v>
      </c>
      <c r="Z130" s="17">
        <v>0.81095672837897204</v>
      </c>
      <c r="AA130" s="17">
        <v>0.77533911840761205</v>
      </c>
      <c r="AB130" s="17">
        <v>0.81496080189521602</v>
      </c>
      <c r="AC130" s="17">
        <v>0.75355399561113301</v>
      </c>
      <c r="AD130" s="17">
        <v>0.76543518206657402</v>
      </c>
      <c r="AE130" s="17"/>
      <c r="AF130" s="17">
        <v>0.77425779787179205</v>
      </c>
      <c r="AG130" s="17">
        <v>0.84037310880790395</v>
      </c>
      <c r="AH130" s="17">
        <v>0.76067236761052803</v>
      </c>
      <c r="AI130" s="17"/>
      <c r="AJ130" s="17">
        <v>0.85170575477892796</v>
      </c>
      <c r="AK130" s="17">
        <v>0.783976109811237</v>
      </c>
      <c r="AL130" s="17">
        <v>0.858244149689116</v>
      </c>
      <c r="AM130" s="17"/>
      <c r="AN130" s="17">
        <v>0.75844040853876604</v>
      </c>
      <c r="AO130" s="17">
        <v>0.76654448206864401</v>
      </c>
      <c r="AP130" s="17">
        <v>0.84662082245646797</v>
      </c>
      <c r="AQ130" s="17">
        <v>0.83400976469464305</v>
      </c>
      <c r="AR130" s="17">
        <v>0.90757463479469802</v>
      </c>
      <c r="AS130" s="17"/>
      <c r="AT130" s="17">
        <v>0.80000103132507305</v>
      </c>
      <c r="AU130" s="17">
        <v>0.74002993902590397</v>
      </c>
      <c r="AV130" s="17"/>
      <c r="AW130" s="17">
        <v>0.88175330960348897</v>
      </c>
      <c r="AX130" s="17">
        <v>0.768874564051791</v>
      </c>
      <c r="AY130" s="17">
        <v>0.72236382531837595</v>
      </c>
    </row>
    <row r="131" spans="2:51">
      <c r="B131" t="s">
        <v>154</v>
      </c>
      <c r="C131" s="17">
        <v>3.1043912990096401E-2</v>
      </c>
      <c r="D131" s="17">
        <v>2.9245434816285502E-2</v>
      </c>
      <c r="E131" s="17">
        <v>3.3019857569137598E-2</v>
      </c>
      <c r="F131" s="17"/>
      <c r="G131" s="17">
        <v>6.87726762347219E-2</v>
      </c>
      <c r="H131" s="17">
        <v>2.8479568935096101E-2</v>
      </c>
      <c r="I131" s="17">
        <v>4.4926205545565402E-2</v>
      </c>
      <c r="J131" s="17">
        <v>2.3413808137196301E-2</v>
      </c>
      <c r="K131" s="17">
        <v>2.7059667462385299E-2</v>
      </c>
      <c r="L131" s="17">
        <v>1.33810020827807E-2</v>
      </c>
      <c r="M131" s="17"/>
      <c r="N131" s="17">
        <v>2.4703296640852201E-2</v>
      </c>
      <c r="O131" s="17">
        <v>3.8141680103068003E-2</v>
      </c>
      <c r="P131" s="17">
        <v>3.5472476089535097E-2</v>
      </c>
      <c r="Q131" s="17">
        <v>2.61682781605494E-2</v>
      </c>
      <c r="R131" s="17"/>
      <c r="S131" s="17">
        <v>2.8014245918581201E-2</v>
      </c>
      <c r="T131" s="17">
        <v>2.8043710261483799E-2</v>
      </c>
      <c r="U131" s="17">
        <v>5.0719219969254097E-2</v>
      </c>
      <c r="V131" s="17">
        <v>1.20963747844483E-2</v>
      </c>
      <c r="W131" s="17">
        <v>4.83636007480669E-2</v>
      </c>
      <c r="X131" s="17">
        <v>1.8171563767029102E-2</v>
      </c>
      <c r="Y131" s="17">
        <v>2.1537354767244499E-2</v>
      </c>
      <c r="Z131" s="17">
        <v>2.1165141673414E-2</v>
      </c>
      <c r="AA131" s="17">
        <v>3.7874397273718302E-2</v>
      </c>
      <c r="AB131" s="17">
        <v>4.9119932758734802E-2</v>
      </c>
      <c r="AC131" s="17">
        <v>2.2761386298716099E-2</v>
      </c>
      <c r="AD131" s="17">
        <v>3.3975236544667199E-2</v>
      </c>
      <c r="AE131" s="17"/>
      <c r="AF131" s="17">
        <v>3.3624311692726901E-2</v>
      </c>
      <c r="AG131" s="17">
        <v>2.4154277516575701E-2</v>
      </c>
      <c r="AH131" s="17">
        <v>2.0012155151604899E-2</v>
      </c>
      <c r="AI131" s="17"/>
      <c r="AJ131" s="17">
        <v>2.73568734721687E-2</v>
      </c>
      <c r="AK131" s="17">
        <v>4.0136592982070597E-2</v>
      </c>
      <c r="AL131" s="17">
        <v>1.29822584106014E-2</v>
      </c>
      <c r="AM131" s="17"/>
      <c r="AN131" s="17">
        <v>2.72496426541942E-2</v>
      </c>
      <c r="AO131" s="17">
        <v>3.9111239624186799E-2</v>
      </c>
      <c r="AP131" s="17">
        <v>2.44212829044556E-2</v>
      </c>
      <c r="AQ131" s="17">
        <v>3.4664943427633203E-2</v>
      </c>
      <c r="AR131" s="17">
        <v>0</v>
      </c>
      <c r="AS131" s="17"/>
      <c r="AT131" s="17">
        <v>2.8796424022603399E-2</v>
      </c>
      <c r="AU131" s="17">
        <v>5.5184217925479298E-2</v>
      </c>
      <c r="AV131" s="17"/>
      <c r="AW131" s="17">
        <v>2.0897168706881301E-2</v>
      </c>
      <c r="AX131" s="17">
        <v>5.0507634802351202E-2</v>
      </c>
      <c r="AY131" s="17">
        <v>3.5794137905498298E-2</v>
      </c>
    </row>
    <row r="132" spans="2:51">
      <c r="B132" t="s">
        <v>140</v>
      </c>
      <c r="C132" s="17">
        <v>0.76366445403188499</v>
      </c>
      <c r="D132" s="17">
        <v>0.80490003123413401</v>
      </c>
      <c r="E132" s="17">
        <v>0.72542248910747997</v>
      </c>
      <c r="F132" s="17"/>
      <c r="G132" s="17">
        <v>0.67938470417617103</v>
      </c>
      <c r="H132" s="17">
        <v>0.71403131367429995</v>
      </c>
      <c r="I132" s="17">
        <v>0.73429538954247098</v>
      </c>
      <c r="J132" s="17">
        <v>0.74313120924179599</v>
      </c>
      <c r="K132" s="17">
        <v>0.758229615375836</v>
      </c>
      <c r="L132" s="17">
        <v>0.87415393931902496</v>
      </c>
      <c r="M132" s="17"/>
      <c r="N132" s="17">
        <v>0.83504048842664202</v>
      </c>
      <c r="O132" s="17">
        <v>0.77346704816513201</v>
      </c>
      <c r="P132" s="17">
        <v>0.71852439311162397</v>
      </c>
      <c r="Q132" s="17">
        <v>0.71218103806698596</v>
      </c>
      <c r="R132" s="17"/>
      <c r="S132" s="17">
        <v>0.76424912422936797</v>
      </c>
      <c r="T132" s="17">
        <v>0.76824879926472001</v>
      </c>
      <c r="U132" s="17">
        <v>0.72722103624541501</v>
      </c>
      <c r="V132" s="17">
        <v>0.78587305175663402</v>
      </c>
      <c r="W132" s="17">
        <v>0.74055328362120199</v>
      </c>
      <c r="X132" s="17">
        <v>0.80384832288855002</v>
      </c>
      <c r="Y132" s="17">
        <v>0.79841626939714505</v>
      </c>
      <c r="Z132" s="17">
        <v>0.78979158670555805</v>
      </c>
      <c r="AA132" s="17">
        <v>0.73746472113389405</v>
      </c>
      <c r="AB132" s="17">
        <v>0.76584086913648097</v>
      </c>
      <c r="AC132" s="17">
        <v>0.73079260931241696</v>
      </c>
      <c r="AD132" s="17">
        <v>0.73145994552190596</v>
      </c>
      <c r="AE132" s="17"/>
      <c r="AF132" s="17">
        <v>0.74063348617906499</v>
      </c>
      <c r="AG132" s="17">
        <v>0.816218831291328</v>
      </c>
      <c r="AH132" s="17">
        <v>0.74066021245892399</v>
      </c>
      <c r="AI132" s="17"/>
      <c r="AJ132" s="17">
        <v>0.82434888130675998</v>
      </c>
      <c r="AK132" s="17">
        <v>0.74383951682916605</v>
      </c>
      <c r="AL132" s="17">
        <v>0.84526189127851403</v>
      </c>
      <c r="AM132" s="17"/>
      <c r="AN132" s="17">
        <v>0.73119076588457199</v>
      </c>
      <c r="AO132" s="17">
        <v>0.72743324244445695</v>
      </c>
      <c r="AP132" s="17">
        <v>0.82219953955201297</v>
      </c>
      <c r="AQ132" s="17">
        <v>0.79934482126701001</v>
      </c>
      <c r="AR132" s="17">
        <v>0.90757463479469802</v>
      </c>
      <c r="AS132" s="17"/>
      <c r="AT132" s="17">
        <v>0.77120460730246998</v>
      </c>
      <c r="AU132" s="17">
        <v>0.68484572110042496</v>
      </c>
      <c r="AV132" s="17"/>
      <c r="AW132" s="17">
        <v>0.860856140896608</v>
      </c>
      <c r="AX132" s="17">
        <v>0.71836692924943901</v>
      </c>
      <c r="AY132" s="17">
        <v>0.68656968741287705</v>
      </c>
    </row>
    <row r="133" spans="2:51">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row>
    <row r="134" spans="2:51">
      <c r="B134" s="6" t="s">
        <v>157</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row>
    <row r="135" spans="2:51">
      <c r="B135" s="24" t="s">
        <v>16</v>
      </c>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row>
    <row r="136" spans="2:51">
      <c r="B136" t="s">
        <v>148</v>
      </c>
      <c r="C136" s="17">
        <v>0.419061132010005</v>
      </c>
      <c r="D136" s="17">
        <v>0.49702340178009902</v>
      </c>
      <c r="E136" s="17">
        <v>0.34162985869774398</v>
      </c>
      <c r="F136" s="17"/>
      <c r="G136" s="17">
        <v>0.311797551249685</v>
      </c>
      <c r="H136" s="17">
        <v>0.35224793104037899</v>
      </c>
      <c r="I136" s="17">
        <v>0.42599364900887599</v>
      </c>
      <c r="J136" s="17">
        <v>0.42629242878492102</v>
      </c>
      <c r="K136" s="17">
        <v>0.48701358474142198</v>
      </c>
      <c r="L136" s="17">
        <v>0.46402968848041898</v>
      </c>
      <c r="M136" s="17"/>
      <c r="N136" s="17">
        <v>0.52651148785728896</v>
      </c>
      <c r="O136" s="17">
        <v>0.41723651697074499</v>
      </c>
      <c r="P136" s="17">
        <v>0.362855498811406</v>
      </c>
      <c r="Q136" s="17">
        <v>0.345023850137754</v>
      </c>
      <c r="R136" s="17"/>
      <c r="S136" s="17">
        <v>0.43212134052790202</v>
      </c>
      <c r="T136" s="17">
        <v>0.46361509765563202</v>
      </c>
      <c r="U136" s="17">
        <v>0.41237897910215499</v>
      </c>
      <c r="V136" s="17">
        <v>0.381223879388779</v>
      </c>
      <c r="W136" s="17">
        <v>0.461265881005687</v>
      </c>
      <c r="X136" s="17">
        <v>0.41724557364632098</v>
      </c>
      <c r="Y136" s="17">
        <v>0.38916811660419098</v>
      </c>
      <c r="Z136" s="17">
        <v>0.46034454766859101</v>
      </c>
      <c r="AA136" s="17">
        <v>0.37547168872667402</v>
      </c>
      <c r="AB136" s="17">
        <v>0.45095908860672002</v>
      </c>
      <c r="AC136" s="17">
        <v>0.37062320153539402</v>
      </c>
      <c r="AD136" s="17">
        <v>0.38101095324983397</v>
      </c>
      <c r="AE136" s="17"/>
      <c r="AF136" s="17">
        <v>0.404989985106324</v>
      </c>
      <c r="AG136" s="17">
        <v>0.47301833217905498</v>
      </c>
      <c r="AH136" s="17">
        <v>0.334237263139535</v>
      </c>
      <c r="AI136" s="17"/>
      <c r="AJ136" s="17">
        <v>0.45312675803962699</v>
      </c>
      <c r="AK136" s="17">
        <v>0.39981886531435301</v>
      </c>
      <c r="AL136" s="17">
        <v>0.488155906003925</v>
      </c>
      <c r="AM136" s="17"/>
      <c r="AN136" s="17">
        <v>0.34091202096893303</v>
      </c>
      <c r="AO136" s="17">
        <v>0.37655499260138098</v>
      </c>
      <c r="AP136" s="17">
        <v>0.48547695530895901</v>
      </c>
      <c r="AQ136" s="17">
        <v>0.50215617915282496</v>
      </c>
      <c r="AR136" s="17">
        <v>0.67821838674866997</v>
      </c>
      <c r="AS136" s="17"/>
      <c r="AT136" s="17">
        <v>0.41702270399756503</v>
      </c>
      <c r="AU136" s="17">
        <v>0.42170252558833998</v>
      </c>
      <c r="AV136" s="17"/>
      <c r="AW136" s="17">
        <v>0.56377131064877295</v>
      </c>
      <c r="AX136" s="17">
        <v>0.33609212149324802</v>
      </c>
      <c r="AY136" s="17">
        <v>0.29653394965038099</v>
      </c>
    </row>
    <row r="137" spans="2:51">
      <c r="B137" t="s">
        <v>149</v>
      </c>
      <c r="C137" s="17">
        <v>0.421972574859103</v>
      </c>
      <c r="D137" s="17">
        <v>0.37072047933083702</v>
      </c>
      <c r="E137" s="17">
        <v>0.47274693008823698</v>
      </c>
      <c r="F137" s="17"/>
      <c r="G137" s="17">
        <v>0.45783313897800898</v>
      </c>
      <c r="H137" s="17">
        <v>0.41037654033287102</v>
      </c>
      <c r="I137" s="17">
        <v>0.42805673720606502</v>
      </c>
      <c r="J137" s="17">
        <v>0.42618154377057899</v>
      </c>
      <c r="K137" s="17">
        <v>0.398162166665251</v>
      </c>
      <c r="L137" s="17">
        <v>0.42254017151572398</v>
      </c>
      <c r="M137" s="17"/>
      <c r="N137" s="17">
        <v>0.38463042761039801</v>
      </c>
      <c r="O137" s="17">
        <v>0.44679457971164599</v>
      </c>
      <c r="P137" s="17">
        <v>0.41840821278872398</v>
      </c>
      <c r="Q137" s="17">
        <v>0.44529408173816298</v>
      </c>
      <c r="R137" s="17"/>
      <c r="S137" s="17">
        <v>0.407608244754458</v>
      </c>
      <c r="T137" s="17">
        <v>0.40712935493341001</v>
      </c>
      <c r="U137" s="17">
        <v>0.433640159566128</v>
      </c>
      <c r="V137" s="17">
        <v>0.38967249611128801</v>
      </c>
      <c r="W137" s="17">
        <v>0.37879115521935602</v>
      </c>
      <c r="X137" s="17">
        <v>0.41955155832383501</v>
      </c>
      <c r="Y137" s="17">
        <v>0.43572675026815499</v>
      </c>
      <c r="Z137" s="17">
        <v>0.42459296756654402</v>
      </c>
      <c r="AA137" s="17">
        <v>0.46108438430200199</v>
      </c>
      <c r="AB137" s="17">
        <v>0.41146610466797501</v>
      </c>
      <c r="AC137" s="17">
        <v>0.44555490393948699</v>
      </c>
      <c r="AD137" s="17">
        <v>0.538237832254991</v>
      </c>
      <c r="AE137" s="17"/>
      <c r="AF137" s="17">
        <v>0.44342702796855299</v>
      </c>
      <c r="AG137" s="17">
        <v>0.39758736815043899</v>
      </c>
      <c r="AH137" s="17">
        <v>0.39152762567853</v>
      </c>
      <c r="AI137" s="17"/>
      <c r="AJ137" s="17">
        <v>0.44098950164610201</v>
      </c>
      <c r="AK137" s="17">
        <v>0.43574077483783002</v>
      </c>
      <c r="AL137" s="17">
        <v>0.43312726322509099</v>
      </c>
      <c r="AM137" s="17"/>
      <c r="AN137" s="17">
        <v>0.44238257505332501</v>
      </c>
      <c r="AO137" s="17">
        <v>0.44921893267947199</v>
      </c>
      <c r="AP137" s="17">
        <v>0.40867872159867802</v>
      </c>
      <c r="AQ137" s="17">
        <v>0.41432496731269403</v>
      </c>
      <c r="AR137" s="17">
        <v>0.28045476631557997</v>
      </c>
      <c r="AS137" s="17"/>
      <c r="AT137" s="17">
        <v>0.42796191418101498</v>
      </c>
      <c r="AU137" s="17">
        <v>0.37372783428730499</v>
      </c>
      <c r="AV137" s="17"/>
      <c r="AW137" s="17">
        <v>0.38290264771426602</v>
      </c>
      <c r="AX137" s="17">
        <v>0.45850338269174301</v>
      </c>
      <c r="AY137" s="17">
        <v>0.45157741240092902</v>
      </c>
    </row>
    <row r="138" spans="2:51">
      <c r="B138" t="s">
        <v>150</v>
      </c>
      <c r="C138" s="17">
        <v>0.116248379017599</v>
      </c>
      <c r="D138" s="17">
        <v>9.7311570388563001E-2</v>
      </c>
      <c r="E138" s="17">
        <v>0.13516246773739901</v>
      </c>
      <c r="F138" s="17"/>
      <c r="G138" s="17">
        <v>0.14216189176119101</v>
      </c>
      <c r="H138" s="17">
        <v>0.17118500088281099</v>
      </c>
      <c r="I138" s="17">
        <v>0.111704917693237</v>
      </c>
      <c r="J138" s="17">
        <v>0.114829402557941</v>
      </c>
      <c r="K138" s="17">
        <v>8.4268507492371594E-2</v>
      </c>
      <c r="L138" s="17">
        <v>8.7633606975587197E-2</v>
      </c>
      <c r="M138" s="17"/>
      <c r="N138" s="17">
        <v>6.1422991146596398E-2</v>
      </c>
      <c r="O138" s="17">
        <v>9.9029764082713703E-2</v>
      </c>
      <c r="P138" s="17">
        <v>0.17843311675082399</v>
      </c>
      <c r="Q138" s="17">
        <v>0.139476302545777</v>
      </c>
      <c r="R138" s="17"/>
      <c r="S138" s="17">
        <v>0.119444920306517</v>
      </c>
      <c r="T138" s="17">
        <v>0.10501613766474401</v>
      </c>
      <c r="U138" s="17">
        <v>0.133198058991745</v>
      </c>
      <c r="V138" s="17">
        <v>0.16914121732690199</v>
      </c>
      <c r="W138" s="17">
        <v>0.117948201741986</v>
      </c>
      <c r="X138" s="17">
        <v>0.108035355693954</v>
      </c>
      <c r="Y138" s="17">
        <v>0.14224707707958301</v>
      </c>
      <c r="Z138" s="17">
        <v>6.2334611440578301E-2</v>
      </c>
      <c r="AA138" s="17">
        <v>9.1696710914535601E-2</v>
      </c>
      <c r="AB138" s="17">
        <v>0.104535147277171</v>
      </c>
      <c r="AC138" s="17">
        <v>0.128804475065004</v>
      </c>
      <c r="AD138" s="17">
        <v>6.0765214147559997E-2</v>
      </c>
      <c r="AE138" s="17"/>
      <c r="AF138" s="17">
        <v>0.12102455655861501</v>
      </c>
      <c r="AG138" s="17">
        <v>9.5417713159523201E-2</v>
      </c>
      <c r="AH138" s="17">
        <v>0.17272818359963699</v>
      </c>
      <c r="AI138" s="17"/>
      <c r="AJ138" s="17">
        <v>8.4075096214391895E-2</v>
      </c>
      <c r="AK138" s="17">
        <v>0.11738859077785301</v>
      </c>
      <c r="AL138" s="17">
        <v>6.4077683166195998E-2</v>
      </c>
      <c r="AM138" s="17"/>
      <c r="AN138" s="17">
        <v>0.16432352398568001</v>
      </c>
      <c r="AO138" s="17">
        <v>0.132095675343434</v>
      </c>
      <c r="AP138" s="17">
        <v>7.1666077921666294E-2</v>
      </c>
      <c r="AQ138" s="17">
        <v>6.0505238538710197E-2</v>
      </c>
      <c r="AR138" s="17">
        <v>4.1326846935749798E-2</v>
      </c>
      <c r="AS138" s="17"/>
      <c r="AT138" s="17">
        <v>0.11480728609568799</v>
      </c>
      <c r="AU138" s="17">
        <v>0.13444386541661399</v>
      </c>
      <c r="AV138" s="17"/>
      <c r="AW138" s="17">
        <v>3.8949262921030903E-2</v>
      </c>
      <c r="AX138" s="17">
        <v>0.15172835970373999</v>
      </c>
      <c r="AY138" s="17">
        <v>0.18387250205028199</v>
      </c>
    </row>
    <row r="139" spans="2:51">
      <c r="B139" t="s">
        <v>151</v>
      </c>
      <c r="C139" s="17">
        <v>1.3950521395857301E-2</v>
      </c>
      <c r="D139" s="17">
        <v>1.4101701318041299E-2</v>
      </c>
      <c r="E139" s="17">
        <v>1.3862626902276E-2</v>
      </c>
      <c r="F139" s="17"/>
      <c r="G139" s="17">
        <v>4.4028560320113402E-2</v>
      </c>
      <c r="H139" s="17">
        <v>2.88634190269858E-2</v>
      </c>
      <c r="I139" s="17">
        <v>3.2726344354811099E-3</v>
      </c>
      <c r="J139" s="17">
        <v>9.8283913890236992E-3</v>
      </c>
      <c r="K139" s="17">
        <v>5.0226198504143204E-3</v>
      </c>
      <c r="L139" s="17">
        <v>5.4656920091243396E-3</v>
      </c>
      <c r="M139" s="17"/>
      <c r="N139" s="17">
        <v>1.1580375009336201E-2</v>
      </c>
      <c r="O139" s="17">
        <v>1.10678002023445E-2</v>
      </c>
      <c r="P139" s="17">
        <v>1.31301119846695E-2</v>
      </c>
      <c r="Q139" s="17">
        <v>2.0956090307657601E-2</v>
      </c>
      <c r="R139" s="17"/>
      <c r="S139" s="17">
        <v>2.2574035444714501E-2</v>
      </c>
      <c r="T139" s="17">
        <v>4.15025192436589E-3</v>
      </c>
      <c r="U139" s="17">
        <v>9.7729024232242005E-3</v>
      </c>
      <c r="V139" s="17">
        <v>5.36651864474287E-3</v>
      </c>
      <c r="W139" s="17">
        <v>1.8110734146060199E-2</v>
      </c>
      <c r="X139" s="17">
        <v>2.3658279708577399E-2</v>
      </c>
      <c r="Y139" s="17">
        <v>1.66073898877654E-2</v>
      </c>
      <c r="Z139" s="17">
        <v>0</v>
      </c>
      <c r="AA139" s="17">
        <v>2.26548251148007E-2</v>
      </c>
      <c r="AB139" s="17">
        <v>1.3018035770211E-2</v>
      </c>
      <c r="AC139" s="17">
        <v>1.42205661486965E-2</v>
      </c>
      <c r="AD139" s="17">
        <v>0</v>
      </c>
      <c r="AE139" s="17"/>
      <c r="AF139" s="17">
        <v>8.1407779302249197E-3</v>
      </c>
      <c r="AG139" s="17">
        <v>1.48647376502926E-2</v>
      </c>
      <c r="AH139" s="17">
        <v>2.8611825046642801E-2</v>
      </c>
      <c r="AI139" s="17"/>
      <c r="AJ139" s="17">
        <v>6.6703541193933501E-3</v>
      </c>
      <c r="AK139" s="17">
        <v>2.0404394147139501E-2</v>
      </c>
      <c r="AL139" s="17">
        <v>4.7485863057191297E-3</v>
      </c>
      <c r="AM139" s="17"/>
      <c r="AN139" s="17">
        <v>1.44489834751388E-2</v>
      </c>
      <c r="AO139" s="17">
        <v>1.03654028280283E-2</v>
      </c>
      <c r="AP139" s="17">
        <v>1.5983578316390901E-2</v>
      </c>
      <c r="AQ139" s="17">
        <v>6.83438773511502E-3</v>
      </c>
      <c r="AR139" s="17">
        <v>0</v>
      </c>
      <c r="AS139" s="17"/>
      <c r="AT139" s="17">
        <v>1.18959157678909E-2</v>
      </c>
      <c r="AU139" s="17">
        <v>3.4615028572320503E-2</v>
      </c>
      <c r="AV139" s="17"/>
      <c r="AW139" s="17">
        <v>4.89198114681206E-3</v>
      </c>
      <c r="AX139" s="17">
        <v>3.6481771844317799E-2</v>
      </c>
      <c r="AY139" s="17">
        <v>1.7355502884656801E-2</v>
      </c>
    </row>
    <row r="140" spans="2:51">
      <c r="B140" t="s">
        <v>152</v>
      </c>
      <c r="C140" s="17">
        <v>6.8048795546996298E-3</v>
      </c>
      <c r="D140" s="17">
        <v>9.4202570686498996E-3</v>
      </c>
      <c r="E140" s="17">
        <v>4.2895954565590399E-3</v>
      </c>
      <c r="F140" s="17"/>
      <c r="G140" s="17">
        <v>6.6205388640436097E-3</v>
      </c>
      <c r="H140" s="17">
        <v>0</v>
      </c>
      <c r="I140" s="17">
        <v>2.0311468345882499E-2</v>
      </c>
      <c r="J140" s="17">
        <v>4.4894434476638097E-3</v>
      </c>
      <c r="K140" s="17">
        <v>2.9030993599498899E-3</v>
      </c>
      <c r="L140" s="17">
        <v>6.8552761264674897E-3</v>
      </c>
      <c r="M140" s="17"/>
      <c r="N140" s="17">
        <v>7.34657361362094E-3</v>
      </c>
      <c r="O140" s="17">
        <v>6.3033766132945899E-3</v>
      </c>
      <c r="P140" s="17">
        <v>5.6178150008436203E-3</v>
      </c>
      <c r="Q140" s="17">
        <v>8.0266296664362607E-3</v>
      </c>
      <c r="R140" s="17"/>
      <c r="S140" s="17">
        <v>4.5858339172268597E-3</v>
      </c>
      <c r="T140" s="17">
        <v>1.04380090540739E-2</v>
      </c>
      <c r="U140" s="17">
        <v>0</v>
      </c>
      <c r="V140" s="17">
        <v>1.23375625644709E-2</v>
      </c>
      <c r="W140" s="17">
        <v>1.27913276854254E-2</v>
      </c>
      <c r="X140" s="17">
        <v>8.7845290076250995E-3</v>
      </c>
      <c r="Y140" s="17">
        <v>5.6784612426565599E-3</v>
      </c>
      <c r="Z140" s="17">
        <v>0</v>
      </c>
      <c r="AA140" s="17">
        <v>7.7511380033782797E-3</v>
      </c>
      <c r="AB140" s="17">
        <v>8.6695940728311206E-3</v>
      </c>
      <c r="AC140" s="17">
        <v>0</v>
      </c>
      <c r="AD140" s="17">
        <v>0</v>
      </c>
      <c r="AE140" s="17"/>
      <c r="AF140" s="17">
        <v>4.9244812390523704E-3</v>
      </c>
      <c r="AG140" s="17">
        <v>5.1002555745417602E-3</v>
      </c>
      <c r="AH140" s="17">
        <v>1.41810892234402E-2</v>
      </c>
      <c r="AI140" s="17"/>
      <c r="AJ140" s="17">
        <v>1.6869448378392399E-3</v>
      </c>
      <c r="AK140" s="17">
        <v>1.0754313942201599E-2</v>
      </c>
      <c r="AL140" s="17">
        <v>4.9121206413231498E-3</v>
      </c>
      <c r="AM140" s="17"/>
      <c r="AN140" s="17">
        <v>5.5939056172380599E-3</v>
      </c>
      <c r="AO140" s="17">
        <v>4.08362620915144E-3</v>
      </c>
      <c r="AP140" s="17">
        <v>7.8593182926053294E-3</v>
      </c>
      <c r="AQ140" s="17">
        <v>1.1363152102410399E-2</v>
      </c>
      <c r="AR140" s="17">
        <v>0</v>
      </c>
      <c r="AS140" s="17"/>
      <c r="AT140" s="17">
        <v>6.76449325044265E-3</v>
      </c>
      <c r="AU140" s="17">
        <v>7.7617198096792701E-3</v>
      </c>
      <c r="AV140" s="17"/>
      <c r="AW140" s="17">
        <v>5.6898838570221596E-3</v>
      </c>
      <c r="AX140" s="17">
        <v>6.26626823698635E-3</v>
      </c>
      <c r="AY140" s="17">
        <v>8.0387093758838707E-3</v>
      </c>
    </row>
    <row r="141" spans="2:51">
      <c r="B141" t="s">
        <v>119</v>
      </c>
      <c r="C141" s="17">
        <v>2.1962513162736501E-2</v>
      </c>
      <c r="D141" s="17">
        <v>1.1422590113809999E-2</v>
      </c>
      <c r="E141" s="17">
        <v>3.2308521117783998E-2</v>
      </c>
      <c r="F141" s="17"/>
      <c r="G141" s="17">
        <v>3.7558318826957801E-2</v>
      </c>
      <c r="H141" s="17">
        <v>3.7327108716953099E-2</v>
      </c>
      <c r="I141" s="17">
        <v>1.06605933104587E-2</v>
      </c>
      <c r="J141" s="17">
        <v>1.83787900498718E-2</v>
      </c>
      <c r="K141" s="17">
        <v>2.2630021890591E-2</v>
      </c>
      <c r="L141" s="17">
        <v>1.3475564892677899E-2</v>
      </c>
      <c r="M141" s="17"/>
      <c r="N141" s="17">
        <v>8.5081447627593301E-3</v>
      </c>
      <c r="O141" s="17">
        <v>1.95679624192561E-2</v>
      </c>
      <c r="P141" s="17">
        <v>2.1555244663532799E-2</v>
      </c>
      <c r="Q141" s="17">
        <v>4.1223045604212298E-2</v>
      </c>
      <c r="R141" s="17"/>
      <c r="S141" s="17">
        <v>1.36656250491821E-2</v>
      </c>
      <c r="T141" s="17">
        <v>9.6511487677741706E-3</v>
      </c>
      <c r="U141" s="17">
        <v>1.10098999167479E-2</v>
      </c>
      <c r="V141" s="17">
        <v>4.22583259638174E-2</v>
      </c>
      <c r="W141" s="17">
        <v>1.1092700201485201E-2</v>
      </c>
      <c r="X141" s="17">
        <v>2.2724703619687901E-2</v>
      </c>
      <c r="Y141" s="17">
        <v>1.0572204917649399E-2</v>
      </c>
      <c r="Z141" s="17">
        <v>5.2727873324286002E-2</v>
      </c>
      <c r="AA141" s="17">
        <v>4.1341252938609303E-2</v>
      </c>
      <c r="AB141" s="17">
        <v>1.1352029605092399E-2</v>
      </c>
      <c r="AC141" s="17">
        <v>4.0796853311419003E-2</v>
      </c>
      <c r="AD141" s="17">
        <v>1.9986000347614601E-2</v>
      </c>
      <c r="AE141" s="17"/>
      <c r="AF141" s="17">
        <v>1.7493171197231101E-2</v>
      </c>
      <c r="AG141" s="17">
        <v>1.40115932861485E-2</v>
      </c>
      <c r="AH141" s="17">
        <v>5.8714013312215499E-2</v>
      </c>
      <c r="AI141" s="17"/>
      <c r="AJ141" s="17">
        <v>1.3451345142646801E-2</v>
      </c>
      <c r="AK141" s="17">
        <v>1.58930609806225E-2</v>
      </c>
      <c r="AL141" s="17">
        <v>4.9784406577451801E-3</v>
      </c>
      <c r="AM141" s="17"/>
      <c r="AN141" s="17">
        <v>3.2338990899685199E-2</v>
      </c>
      <c r="AO141" s="17">
        <v>2.76813703385335E-2</v>
      </c>
      <c r="AP141" s="17">
        <v>1.03353485616997E-2</v>
      </c>
      <c r="AQ141" s="17">
        <v>4.8160751582449297E-3</v>
      </c>
      <c r="AR141" s="17">
        <v>0</v>
      </c>
      <c r="AS141" s="17"/>
      <c r="AT141" s="17">
        <v>2.1547686707398799E-2</v>
      </c>
      <c r="AU141" s="17">
        <v>2.77490263257416E-2</v>
      </c>
      <c r="AV141" s="17"/>
      <c r="AW141" s="17">
        <v>3.7949137120964001E-3</v>
      </c>
      <c r="AX141" s="17">
        <v>1.0928096029964999E-2</v>
      </c>
      <c r="AY141" s="17">
        <v>4.2621923637867098E-2</v>
      </c>
    </row>
    <row r="142" spans="2:51">
      <c r="B142" t="s">
        <v>153</v>
      </c>
      <c r="C142" s="17">
        <v>0.84103370686910806</v>
      </c>
      <c r="D142" s="17">
        <v>0.86774388111093603</v>
      </c>
      <c r="E142" s="17">
        <v>0.81437678878598097</v>
      </c>
      <c r="F142" s="17"/>
      <c r="G142" s="17">
        <v>0.76963069022769404</v>
      </c>
      <c r="H142" s="17">
        <v>0.76262447137325096</v>
      </c>
      <c r="I142" s="17">
        <v>0.85405038621494</v>
      </c>
      <c r="J142" s="17">
        <v>0.85247397255549995</v>
      </c>
      <c r="K142" s="17">
        <v>0.88517575140667304</v>
      </c>
      <c r="L142" s="17">
        <v>0.88656985999614302</v>
      </c>
      <c r="M142" s="17"/>
      <c r="N142" s="17">
        <v>0.91114191546768697</v>
      </c>
      <c r="O142" s="17">
        <v>0.86403109668239098</v>
      </c>
      <c r="P142" s="17">
        <v>0.78126371160012997</v>
      </c>
      <c r="Q142" s="17">
        <v>0.79031793187591703</v>
      </c>
      <c r="R142" s="17"/>
      <c r="S142" s="17">
        <v>0.83972958528235997</v>
      </c>
      <c r="T142" s="17">
        <v>0.87074445258904198</v>
      </c>
      <c r="U142" s="17">
        <v>0.84601913866828204</v>
      </c>
      <c r="V142" s="17">
        <v>0.77089637550006695</v>
      </c>
      <c r="W142" s="17">
        <v>0.84005703622504302</v>
      </c>
      <c r="X142" s="17">
        <v>0.83679713197015604</v>
      </c>
      <c r="Y142" s="17">
        <v>0.82489486687234603</v>
      </c>
      <c r="Z142" s="17">
        <v>0.88493751523513597</v>
      </c>
      <c r="AA142" s="17">
        <v>0.83655607302867596</v>
      </c>
      <c r="AB142" s="17">
        <v>0.86242519327469502</v>
      </c>
      <c r="AC142" s="17">
        <v>0.81617810547488101</v>
      </c>
      <c r="AD142" s="17">
        <v>0.91924878550482503</v>
      </c>
      <c r="AE142" s="17"/>
      <c r="AF142" s="17">
        <v>0.84841701307487705</v>
      </c>
      <c r="AG142" s="17">
        <v>0.87060570032949403</v>
      </c>
      <c r="AH142" s="17">
        <v>0.725764888818065</v>
      </c>
      <c r="AI142" s="17"/>
      <c r="AJ142" s="17">
        <v>0.89411625968572905</v>
      </c>
      <c r="AK142" s="17">
        <v>0.83555964015218298</v>
      </c>
      <c r="AL142" s="17">
        <v>0.92128316922901698</v>
      </c>
      <c r="AM142" s="17"/>
      <c r="AN142" s="17">
        <v>0.78329459602225704</v>
      </c>
      <c r="AO142" s="17">
        <v>0.82577392528085303</v>
      </c>
      <c r="AP142" s="17">
        <v>0.89415567690763798</v>
      </c>
      <c r="AQ142" s="17">
        <v>0.91648114646551904</v>
      </c>
      <c r="AR142" s="17">
        <v>0.95867315306425005</v>
      </c>
      <c r="AS142" s="17"/>
      <c r="AT142" s="17">
        <v>0.84498461817857995</v>
      </c>
      <c r="AU142" s="17">
        <v>0.79543035987564503</v>
      </c>
      <c r="AV142" s="17"/>
      <c r="AW142" s="17">
        <v>0.94667395836303803</v>
      </c>
      <c r="AX142" s="17">
        <v>0.79459550418499103</v>
      </c>
      <c r="AY142" s="17">
        <v>0.74811136205131001</v>
      </c>
    </row>
    <row r="143" spans="2:51">
      <c r="B143" t="s">
        <v>154</v>
      </c>
      <c r="C143" s="17">
        <v>2.0755400950556901E-2</v>
      </c>
      <c r="D143" s="17">
        <v>2.3521958386691199E-2</v>
      </c>
      <c r="E143" s="17">
        <v>1.8152222358834999E-2</v>
      </c>
      <c r="F143" s="17"/>
      <c r="G143" s="17">
        <v>5.0649099184156998E-2</v>
      </c>
      <c r="H143" s="17">
        <v>2.88634190269858E-2</v>
      </c>
      <c r="I143" s="17">
        <v>2.3584102781363601E-2</v>
      </c>
      <c r="J143" s="17">
        <v>1.43178348366875E-2</v>
      </c>
      <c r="K143" s="17">
        <v>7.9257192103642099E-3</v>
      </c>
      <c r="L143" s="17">
        <v>1.23209681355918E-2</v>
      </c>
      <c r="M143" s="17"/>
      <c r="N143" s="17">
        <v>1.8926948622957102E-2</v>
      </c>
      <c r="O143" s="17">
        <v>1.7371176815638999E-2</v>
      </c>
      <c r="P143" s="17">
        <v>1.87479269855131E-2</v>
      </c>
      <c r="Q143" s="17">
        <v>2.89827199740939E-2</v>
      </c>
      <c r="R143" s="17"/>
      <c r="S143" s="17">
        <v>2.71598693619413E-2</v>
      </c>
      <c r="T143" s="17">
        <v>1.45882609784398E-2</v>
      </c>
      <c r="U143" s="17">
        <v>9.7729024232242005E-3</v>
      </c>
      <c r="V143" s="17">
        <v>1.7704081209213698E-2</v>
      </c>
      <c r="W143" s="17">
        <v>3.0902061831485601E-2</v>
      </c>
      <c r="X143" s="17">
        <v>3.2442808716202497E-2</v>
      </c>
      <c r="Y143" s="17">
        <v>2.2285851130421998E-2</v>
      </c>
      <c r="Z143" s="17">
        <v>0</v>
      </c>
      <c r="AA143" s="17">
        <v>3.0405963118178999E-2</v>
      </c>
      <c r="AB143" s="17">
        <v>2.1687629843042101E-2</v>
      </c>
      <c r="AC143" s="17">
        <v>1.42205661486965E-2</v>
      </c>
      <c r="AD143" s="17">
        <v>0</v>
      </c>
      <c r="AE143" s="17"/>
      <c r="AF143" s="17">
        <v>1.30652591692773E-2</v>
      </c>
      <c r="AG143" s="17">
        <v>1.9964993224834301E-2</v>
      </c>
      <c r="AH143" s="17">
        <v>4.2792914270082999E-2</v>
      </c>
      <c r="AI143" s="17"/>
      <c r="AJ143" s="17">
        <v>8.3572989572325996E-3</v>
      </c>
      <c r="AK143" s="17">
        <v>3.1158708089341101E-2</v>
      </c>
      <c r="AL143" s="17">
        <v>9.6607069470422795E-3</v>
      </c>
      <c r="AM143" s="17"/>
      <c r="AN143" s="17">
        <v>2.0042889092376899E-2</v>
      </c>
      <c r="AO143" s="17">
        <v>1.44490290371798E-2</v>
      </c>
      <c r="AP143" s="17">
        <v>2.38428966089962E-2</v>
      </c>
      <c r="AQ143" s="17">
        <v>1.8197539837525398E-2</v>
      </c>
      <c r="AR143" s="17">
        <v>0</v>
      </c>
      <c r="AS143" s="17"/>
      <c r="AT143" s="17">
        <v>1.8660409018333501E-2</v>
      </c>
      <c r="AU143" s="17">
        <v>4.2376748381999702E-2</v>
      </c>
      <c r="AV143" s="17"/>
      <c r="AW143" s="17">
        <v>1.05818650038342E-2</v>
      </c>
      <c r="AX143" s="17">
        <v>4.2748040081304103E-2</v>
      </c>
      <c r="AY143" s="17">
        <v>2.5394212260540699E-2</v>
      </c>
    </row>
    <row r="144" spans="2:51">
      <c r="B144" t="s">
        <v>140</v>
      </c>
      <c r="C144" s="17">
        <v>0.820278305918551</v>
      </c>
      <c r="D144" s="17">
        <v>0.84422192272424401</v>
      </c>
      <c r="E144" s="17">
        <v>0.79622456642714601</v>
      </c>
      <c r="F144" s="17"/>
      <c r="G144" s="17">
        <v>0.71898159104353698</v>
      </c>
      <c r="H144" s="17">
        <v>0.73376105234626499</v>
      </c>
      <c r="I144" s="17">
        <v>0.83046628343357698</v>
      </c>
      <c r="J144" s="17">
        <v>0.83815613771881203</v>
      </c>
      <c r="K144" s="17">
        <v>0.87725003219630904</v>
      </c>
      <c r="L144" s="17">
        <v>0.87424889186055099</v>
      </c>
      <c r="M144" s="17"/>
      <c r="N144" s="17">
        <v>0.89221496684473001</v>
      </c>
      <c r="O144" s="17">
        <v>0.84665991986675204</v>
      </c>
      <c r="P144" s="17">
        <v>0.762515784614617</v>
      </c>
      <c r="Q144" s="17">
        <v>0.76133521190182296</v>
      </c>
      <c r="R144" s="17"/>
      <c r="S144" s="17">
        <v>0.81256971592041805</v>
      </c>
      <c r="T144" s="17">
        <v>0.85615619161060297</v>
      </c>
      <c r="U144" s="17">
        <v>0.83624623624505801</v>
      </c>
      <c r="V144" s="17">
        <v>0.75319229429085299</v>
      </c>
      <c r="W144" s="17">
        <v>0.80915497439355699</v>
      </c>
      <c r="X144" s="17">
        <v>0.80435432325395395</v>
      </c>
      <c r="Y144" s="17">
        <v>0.802609015741924</v>
      </c>
      <c r="Z144" s="17">
        <v>0.88493751523513597</v>
      </c>
      <c r="AA144" s="17">
        <v>0.80615010991049696</v>
      </c>
      <c r="AB144" s="17">
        <v>0.84073756343165296</v>
      </c>
      <c r="AC144" s="17">
        <v>0.80195753932618397</v>
      </c>
      <c r="AD144" s="17">
        <v>0.91924878550482503</v>
      </c>
      <c r="AE144" s="17"/>
      <c r="AF144" s="17">
        <v>0.83535175390560001</v>
      </c>
      <c r="AG144" s="17">
        <v>0.85064070710466</v>
      </c>
      <c r="AH144" s="17">
        <v>0.68297197454798197</v>
      </c>
      <c r="AI144" s="17"/>
      <c r="AJ144" s="17">
        <v>0.88575896072849603</v>
      </c>
      <c r="AK144" s="17">
        <v>0.80440093206284202</v>
      </c>
      <c r="AL144" s="17">
        <v>0.91162246228197397</v>
      </c>
      <c r="AM144" s="17"/>
      <c r="AN144" s="17">
        <v>0.76325170692988098</v>
      </c>
      <c r="AO144" s="17">
        <v>0.81132489624367299</v>
      </c>
      <c r="AP144" s="17">
        <v>0.87031278029864201</v>
      </c>
      <c r="AQ144" s="17">
        <v>0.898283606627994</v>
      </c>
      <c r="AR144" s="17">
        <v>0.95867315306425005</v>
      </c>
      <c r="AS144" s="17"/>
      <c r="AT144" s="17">
        <v>0.82632420916024596</v>
      </c>
      <c r="AU144" s="17">
        <v>0.75305361149364503</v>
      </c>
      <c r="AV144" s="17"/>
      <c r="AW144" s="17">
        <v>0.93609209335920396</v>
      </c>
      <c r="AX144" s="17">
        <v>0.75184746410368697</v>
      </c>
      <c r="AY144" s="17">
        <v>0.72271714979076895</v>
      </c>
    </row>
    <row r="145" spans="2:51">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row>
    <row r="146" spans="2:51">
      <c r="B146" s="6" t="s">
        <v>158</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row>
    <row r="147" spans="2:51">
      <c r="B147" s="25" t="s">
        <v>17</v>
      </c>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row>
    <row r="148" spans="2:51">
      <c r="B148" t="s">
        <v>159</v>
      </c>
      <c r="C148" s="17">
        <v>0.19949711634138501</v>
      </c>
      <c r="D148" s="17">
        <v>0.24809569908262</v>
      </c>
      <c r="E148" s="17">
        <v>0.15220943398804401</v>
      </c>
      <c r="F148" s="17"/>
      <c r="G148" s="17">
        <v>0.18130406046227199</v>
      </c>
      <c r="H148" s="17">
        <v>0.18548975379589799</v>
      </c>
      <c r="I148" s="17">
        <v>0.233327708936029</v>
      </c>
      <c r="J148" s="17">
        <v>0.20352498301458499</v>
      </c>
      <c r="K148" s="17">
        <v>0.183084177501561</v>
      </c>
      <c r="L148" s="17">
        <v>0.20462351212318</v>
      </c>
      <c r="M148" s="17"/>
      <c r="N148" s="17">
        <v>0.25180696616547699</v>
      </c>
      <c r="O148" s="17">
        <v>0.192300475290233</v>
      </c>
      <c r="P148" s="17">
        <v>0.15607624050719601</v>
      </c>
      <c r="Q148" s="17">
        <v>0.18909996625912001</v>
      </c>
      <c r="R148" s="17"/>
      <c r="S148" s="17">
        <v>0.26111440517907702</v>
      </c>
      <c r="T148" s="17">
        <v>0.16800851124487001</v>
      </c>
      <c r="U148" s="17">
        <v>0.257449190580334</v>
      </c>
      <c r="V148" s="17">
        <v>0.139573574067861</v>
      </c>
      <c r="W148" s="17">
        <v>0.16596212133680199</v>
      </c>
      <c r="X148" s="17">
        <v>0.184907664755455</v>
      </c>
      <c r="Y148" s="17">
        <v>0.20365381706282601</v>
      </c>
      <c r="Z148" s="17">
        <v>0.21999997904698801</v>
      </c>
      <c r="AA148" s="17">
        <v>0.20146962995520901</v>
      </c>
      <c r="AB148" s="17">
        <v>0.16680949017708899</v>
      </c>
      <c r="AC148" s="17">
        <v>0.304233788037028</v>
      </c>
      <c r="AD148" s="17">
        <v>0.143533200290553</v>
      </c>
      <c r="AE148" s="17"/>
      <c r="AF148" s="17">
        <v>0.177192648158911</v>
      </c>
      <c r="AG148" s="17">
        <v>0.24132151158611401</v>
      </c>
      <c r="AH148" s="17">
        <v>9.5878219983777394E-2</v>
      </c>
      <c r="AI148" s="17"/>
      <c r="AJ148" s="17">
        <v>0.19696713057562301</v>
      </c>
      <c r="AK148" s="17">
        <v>0.23841498473825201</v>
      </c>
      <c r="AL148" s="17">
        <v>0.25812020198621199</v>
      </c>
      <c r="AM148" s="17"/>
      <c r="AN148" s="17">
        <v>0.15009682750541301</v>
      </c>
      <c r="AO148" s="17">
        <v>0.189707610704967</v>
      </c>
      <c r="AP148" s="17">
        <v>0.22965231954392001</v>
      </c>
      <c r="AQ148" s="17">
        <v>0.32843787830587001</v>
      </c>
      <c r="AR148" s="17">
        <v>0.38893072532997902</v>
      </c>
      <c r="AS148" s="17"/>
      <c r="AT148" s="17">
        <v>0.192546106221539</v>
      </c>
      <c r="AU148" s="17">
        <v>0.25778771183556898</v>
      </c>
      <c r="AV148" s="17"/>
      <c r="AW148" s="17">
        <v>0.26241359811366799</v>
      </c>
      <c r="AX148" s="17">
        <v>0.143210710182055</v>
      </c>
      <c r="AY148" s="17">
        <v>0.125947662480388</v>
      </c>
    </row>
    <row r="149" spans="2:51">
      <c r="B149" t="s">
        <v>160</v>
      </c>
      <c r="C149" s="17">
        <v>0.42028195979583499</v>
      </c>
      <c r="D149" s="17">
        <v>0.45915245395374898</v>
      </c>
      <c r="E149" s="17">
        <v>0.384624536633972</v>
      </c>
      <c r="F149" s="17"/>
      <c r="G149" s="17">
        <v>0.43776241720778403</v>
      </c>
      <c r="H149" s="17">
        <v>0.42625655261259598</v>
      </c>
      <c r="I149" s="17">
        <v>0.37508462275363302</v>
      </c>
      <c r="J149" s="17">
        <v>0.39903824078904798</v>
      </c>
      <c r="K149" s="17">
        <v>0.40024704111499299</v>
      </c>
      <c r="L149" s="17">
        <v>0.46988408649917501</v>
      </c>
      <c r="M149" s="17"/>
      <c r="N149" s="17">
        <v>0.49106122931809898</v>
      </c>
      <c r="O149" s="17">
        <v>0.45053163810624802</v>
      </c>
      <c r="P149" s="17">
        <v>0.35983304907221603</v>
      </c>
      <c r="Q149" s="17">
        <v>0.36635156434239702</v>
      </c>
      <c r="R149" s="17"/>
      <c r="S149" s="17">
        <v>0.44796220972266498</v>
      </c>
      <c r="T149" s="17">
        <v>0.38437534087111502</v>
      </c>
      <c r="U149" s="17">
        <v>0.38500707758896602</v>
      </c>
      <c r="V149" s="17">
        <v>0.46976122449691399</v>
      </c>
      <c r="W149" s="17">
        <v>0.39710985021723699</v>
      </c>
      <c r="X149" s="17">
        <v>0.42061190309839303</v>
      </c>
      <c r="Y149" s="17">
        <v>0.45050983976708298</v>
      </c>
      <c r="Z149" s="17">
        <v>0.49060571352247301</v>
      </c>
      <c r="AA149" s="17">
        <v>0.42212405399041197</v>
      </c>
      <c r="AB149" s="17">
        <v>0.43102244352017299</v>
      </c>
      <c r="AC149" s="17">
        <v>0.360762793220815</v>
      </c>
      <c r="AD149" s="17">
        <v>0.320962619786479</v>
      </c>
      <c r="AE149" s="17"/>
      <c r="AF149" s="17">
        <v>0.395899895660835</v>
      </c>
      <c r="AG149" s="17">
        <v>0.45446377943418798</v>
      </c>
      <c r="AH149" s="17">
        <v>0.40690644365635098</v>
      </c>
      <c r="AI149" s="17"/>
      <c r="AJ149" s="17">
        <v>0.47447551673903199</v>
      </c>
      <c r="AK149" s="17">
        <v>0.43120823759024202</v>
      </c>
      <c r="AL149" s="17">
        <v>0.43334583172420299</v>
      </c>
      <c r="AM149" s="17"/>
      <c r="AN149" s="17">
        <v>0.37074811474029101</v>
      </c>
      <c r="AO149" s="17">
        <v>0.41181109764660401</v>
      </c>
      <c r="AP149" s="17">
        <v>0.46221605144130501</v>
      </c>
      <c r="AQ149" s="17">
        <v>0.40070300169745299</v>
      </c>
      <c r="AR149" s="17">
        <v>0.48791907256942801</v>
      </c>
      <c r="AS149" s="17"/>
      <c r="AT149" s="17">
        <v>0.42971965726289901</v>
      </c>
      <c r="AU149" s="17">
        <v>0.340625187421847</v>
      </c>
      <c r="AV149" s="17"/>
      <c r="AW149" s="17">
        <v>0.47496283710471499</v>
      </c>
      <c r="AX149" s="17">
        <v>0.40019190521729803</v>
      </c>
      <c r="AY149" s="17">
        <v>0.344670846664551</v>
      </c>
    </row>
    <row r="150" spans="2:51">
      <c r="B150" t="s">
        <v>161</v>
      </c>
      <c r="C150" s="17">
        <v>0.25582041265273398</v>
      </c>
      <c r="D150" s="17">
        <v>0.208760153603258</v>
      </c>
      <c r="E150" s="17">
        <v>0.30078008542273399</v>
      </c>
      <c r="F150" s="17"/>
      <c r="G150" s="17">
        <v>0.24852593094650499</v>
      </c>
      <c r="H150" s="17">
        <v>0.25251781308554</v>
      </c>
      <c r="I150" s="17">
        <v>0.25727617408341702</v>
      </c>
      <c r="J150" s="17">
        <v>0.268261904601581</v>
      </c>
      <c r="K150" s="17">
        <v>0.31076654390316399</v>
      </c>
      <c r="L150" s="17">
        <v>0.20980131334499399</v>
      </c>
      <c r="M150" s="17"/>
      <c r="N150" s="17">
        <v>0.17830627638584301</v>
      </c>
      <c r="O150" s="17">
        <v>0.225052947883782</v>
      </c>
      <c r="P150" s="17">
        <v>0.32178659672557403</v>
      </c>
      <c r="Q150" s="17">
        <v>0.31081353135211098</v>
      </c>
      <c r="R150" s="17"/>
      <c r="S150" s="17">
        <v>0.199097248131824</v>
      </c>
      <c r="T150" s="17">
        <v>0.327715298549203</v>
      </c>
      <c r="U150" s="17">
        <v>0.19657362623961699</v>
      </c>
      <c r="V150" s="17">
        <v>0.27081551469278697</v>
      </c>
      <c r="W150" s="17">
        <v>0.28616447656954502</v>
      </c>
      <c r="X150" s="17">
        <v>0.28677261935146697</v>
      </c>
      <c r="Y150" s="17">
        <v>0.23516834513615301</v>
      </c>
      <c r="Z150" s="17">
        <v>0.24430806002517599</v>
      </c>
      <c r="AA150" s="17">
        <v>0.23389783608286599</v>
      </c>
      <c r="AB150" s="17">
        <v>0.23994292488577801</v>
      </c>
      <c r="AC150" s="17">
        <v>0.219389657134823</v>
      </c>
      <c r="AD150" s="17">
        <v>0.36812664499057202</v>
      </c>
      <c r="AE150" s="17"/>
      <c r="AF150" s="17">
        <v>0.28569446871917398</v>
      </c>
      <c r="AG150" s="17">
        <v>0.20645220969688799</v>
      </c>
      <c r="AH150" s="17">
        <v>0.32972839209480798</v>
      </c>
      <c r="AI150" s="17"/>
      <c r="AJ150" s="17">
        <v>0.23037266529921299</v>
      </c>
      <c r="AK150" s="17">
        <v>0.23090796977251399</v>
      </c>
      <c r="AL150" s="17">
        <v>0.22488492731196799</v>
      </c>
      <c r="AM150" s="17"/>
      <c r="AN150" s="17">
        <v>0.334937177426674</v>
      </c>
      <c r="AO150" s="17">
        <v>0.25905214830857998</v>
      </c>
      <c r="AP150" s="17">
        <v>0.20169993023096</v>
      </c>
      <c r="AQ150" s="17">
        <v>0.17187886538394201</v>
      </c>
      <c r="AR150" s="17">
        <v>0.12315020210059301</v>
      </c>
      <c r="AS150" s="17"/>
      <c r="AT150" s="17">
        <v>0.25275990618175798</v>
      </c>
      <c r="AU150" s="17">
        <v>0.28861207234255498</v>
      </c>
      <c r="AV150" s="17"/>
      <c r="AW150" s="17">
        <v>0.17628989932987299</v>
      </c>
      <c r="AX150" s="17">
        <v>0.317716924420618</v>
      </c>
      <c r="AY150" s="17">
        <v>0.35254355564824702</v>
      </c>
    </row>
    <row r="151" spans="2:51">
      <c r="B151" t="s">
        <v>162</v>
      </c>
      <c r="C151" s="17">
        <v>6.3906450619692398E-2</v>
      </c>
      <c r="D151" s="17">
        <v>4.8856425753880203E-2</v>
      </c>
      <c r="E151" s="17">
        <v>7.8168222243852503E-2</v>
      </c>
      <c r="F151" s="17"/>
      <c r="G151" s="17">
        <v>7.2451945488601802E-2</v>
      </c>
      <c r="H151" s="17">
        <v>7.7326760728580995E-2</v>
      </c>
      <c r="I151" s="17">
        <v>7.0253225630762001E-2</v>
      </c>
      <c r="J151" s="17">
        <v>4.61534607862637E-2</v>
      </c>
      <c r="K151" s="17">
        <v>5.5897854781751702E-2</v>
      </c>
      <c r="L151" s="17">
        <v>6.4940021938442394E-2</v>
      </c>
      <c r="M151" s="17"/>
      <c r="N151" s="17">
        <v>4.4078400128645001E-2</v>
      </c>
      <c r="O151" s="17">
        <v>6.6987074524410495E-2</v>
      </c>
      <c r="P151" s="17">
        <v>8.1211246463070694E-2</v>
      </c>
      <c r="Q151" s="17">
        <v>6.7748089912035306E-2</v>
      </c>
      <c r="R151" s="17"/>
      <c r="S151" s="17">
        <v>4.1895072690978301E-2</v>
      </c>
      <c r="T151" s="17">
        <v>6.15101244838843E-2</v>
      </c>
      <c r="U151" s="17">
        <v>9.5086506127384299E-2</v>
      </c>
      <c r="V151" s="17">
        <v>7.38410495557386E-2</v>
      </c>
      <c r="W151" s="17">
        <v>6.7325015221069998E-2</v>
      </c>
      <c r="X151" s="17">
        <v>7.4620843841114906E-2</v>
      </c>
      <c r="Y151" s="17">
        <v>5.2320469778711E-2</v>
      </c>
      <c r="Z151" s="17">
        <v>2.3438957042348201E-2</v>
      </c>
      <c r="AA151" s="17">
        <v>7.0493031145588206E-2</v>
      </c>
      <c r="AB151" s="17">
        <v>7.8002830534473405E-2</v>
      </c>
      <c r="AC151" s="17">
        <v>5.9593951528165399E-2</v>
      </c>
      <c r="AD151" s="17">
        <v>2.40850181386091E-2</v>
      </c>
      <c r="AE151" s="17"/>
      <c r="AF151" s="17">
        <v>7.5439651024365104E-2</v>
      </c>
      <c r="AG151" s="17">
        <v>5.3018107529126703E-2</v>
      </c>
      <c r="AH151" s="17">
        <v>6.5434204703227999E-2</v>
      </c>
      <c r="AI151" s="17"/>
      <c r="AJ151" s="17">
        <v>6.0408487186324702E-2</v>
      </c>
      <c r="AK151" s="17">
        <v>5.8578543910275602E-2</v>
      </c>
      <c r="AL151" s="17">
        <v>6.0810129339862899E-2</v>
      </c>
      <c r="AM151" s="17"/>
      <c r="AN151" s="17">
        <v>7.55874848450237E-2</v>
      </c>
      <c r="AO151" s="17">
        <v>7.4577748858004098E-2</v>
      </c>
      <c r="AP151" s="17">
        <v>5.3188715105252103E-2</v>
      </c>
      <c r="AQ151" s="17">
        <v>6.4677146237697894E-2</v>
      </c>
      <c r="AR151" s="17">
        <v>0</v>
      </c>
      <c r="AS151" s="17"/>
      <c r="AT151" s="17">
        <v>6.2944424602428301E-2</v>
      </c>
      <c r="AU151" s="17">
        <v>6.5681613798853206E-2</v>
      </c>
      <c r="AV151" s="17"/>
      <c r="AW151" s="17">
        <v>5.61195223798822E-2</v>
      </c>
      <c r="AX151" s="17">
        <v>8.3873031238920301E-2</v>
      </c>
      <c r="AY151" s="17">
        <v>6.7738196157224206E-2</v>
      </c>
    </row>
    <row r="152" spans="2:51">
      <c r="B152" t="s">
        <v>163</v>
      </c>
      <c r="C152" s="17">
        <v>1.2678900432245999E-2</v>
      </c>
      <c r="D152" s="17">
        <v>9.13687220009907E-3</v>
      </c>
      <c r="E152" s="17">
        <v>1.6020051172521199E-2</v>
      </c>
      <c r="F152" s="17"/>
      <c r="G152" s="17">
        <v>2.1591396695765298E-2</v>
      </c>
      <c r="H152" s="17">
        <v>1.8345256750567199E-2</v>
      </c>
      <c r="I152" s="17">
        <v>1.1183915131511899E-2</v>
      </c>
      <c r="J152" s="17">
        <v>1.49811113988969E-2</v>
      </c>
      <c r="K152" s="17">
        <v>7.4407256166772202E-3</v>
      </c>
      <c r="L152" s="17">
        <v>7.5352634929341097E-3</v>
      </c>
      <c r="M152" s="17"/>
      <c r="N152" s="17">
        <v>1.1569963083449999E-2</v>
      </c>
      <c r="O152" s="17">
        <v>6.7455336115995702E-3</v>
      </c>
      <c r="P152" s="17">
        <v>2.0816681995112499E-2</v>
      </c>
      <c r="Q152" s="17">
        <v>1.31586655740392E-2</v>
      </c>
      <c r="R152" s="17"/>
      <c r="S152" s="17">
        <v>1.1274254671443801E-2</v>
      </c>
      <c r="T152" s="17">
        <v>1.34737367264739E-2</v>
      </c>
      <c r="U152" s="17">
        <v>0</v>
      </c>
      <c r="V152" s="17">
        <v>0</v>
      </c>
      <c r="W152" s="17">
        <v>3.7144938384940797E-2</v>
      </c>
      <c r="X152" s="17">
        <v>4.7273279137586303E-3</v>
      </c>
      <c r="Y152" s="17">
        <v>1.41687459619203E-2</v>
      </c>
      <c r="Z152" s="17">
        <v>0</v>
      </c>
      <c r="AA152" s="17">
        <v>1.4249986132983301E-2</v>
      </c>
      <c r="AB152" s="17">
        <v>2.50911693407294E-2</v>
      </c>
      <c r="AC152" s="17">
        <v>0</v>
      </c>
      <c r="AD152" s="17">
        <v>5.1810191986948098E-2</v>
      </c>
      <c r="AE152" s="17"/>
      <c r="AF152" s="17">
        <v>8.5293555668678397E-3</v>
      </c>
      <c r="AG152" s="17">
        <v>8.6916531299195202E-3</v>
      </c>
      <c r="AH152" s="17">
        <v>3.6182982912045102E-2</v>
      </c>
      <c r="AI152" s="17"/>
      <c r="AJ152" s="17">
        <v>8.9068718073431596E-3</v>
      </c>
      <c r="AK152" s="17">
        <v>9.0745412229933601E-3</v>
      </c>
      <c r="AL152" s="17">
        <v>0</v>
      </c>
      <c r="AM152" s="17"/>
      <c r="AN152" s="17">
        <v>2.01617800802853E-2</v>
      </c>
      <c r="AO152" s="17">
        <v>8.6507949311016696E-3</v>
      </c>
      <c r="AP152" s="17">
        <v>1.2684541551954301E-2</v>
      </c>
      <c r="AQ152" s="17">
        <v>1.66607504454407E-2</v>
      </c>
      <c r="AR152" s="17">
        <v>0</v>
      </c>
      <c r="AS152" s="17"/>
      <c r="AT152" s="17">
        <v>1.07513799367742E-2</v>
      </c>
      <c r="AU152" s="17">
        <v>3.1911548404491098E-2</v>
      </c>
      <c r="AV152" s="17"/>
      <c r="AW152" s="17">
        <v>1.00334780959994E-2</v>
      </c>
      <c r="AX152" s="17">
        <v>1.2499524269514801E-2</v>
      </c>
      <c r="AY152" s="17">
        <v>1.6803736377528401E-2</v>
      </c>
    </row>
    <row r="153" spans="2:51">
      <c r="B153" t="s">
        <v>119</v>
      </c>
      <c r="C153" s="17">
        <v>4.7815160158107599E-2</v>
      </c>
      <c r="D153" s="17">
        <v>2.5998395406392701E-2</v>
      </c>
      <c r="E153" s="17">
        <v>6.8197670538875196E-2</v>
      </c>
      <c r="F153" s="17"/>
      <c r="G153" s="17">
        <v>3.8364249199072803E-2</v>
      </c>
      <c r="H153" s="17">
        <v>4.0063863026817498E-2</v>
      </c>
      <c r="I153" s="17">
        <v>5.2874353464648E-2</v>
      </c>
      <c r="J153" s="17">
        <v>6.8040299409624999E-2</v>
      </c>
      <c r="K153" s="17">
        <v>4.2563657081852703E-2</v>
      </c>
      <c r="L153" s="17">
        <v>4.3215802601274202E-2</v>
      </c>
      <c r="M153" s="17"/>
      <c r="N153" s="17">
        <v>2.3177164918485999E-2</v>
      </c>
      <c r="O153" s="17">
        <v>5.83823305837275E-2</v>
      </c>
      <c r="P153" s="17">
        <v>6.0276185236831398E-2</v>
      </c>
      <c r="Q153" s="17">
        <v>5.2828182560297102E-2</v>
      </c>
      <c r="R153" s="17"/>
      <c r="S153" s="17">
        <v>3.8656809604012299E-2</v>
      </c>
      <c r="T153" s="17">
        <v>4.4916988124453001E-2</v>
      </c>
      <c r="U153" s="17">
        <v>6.5883599463697901E-2</v>
      </c>
      <c r="V153" s="17">
        <v>4.6008637186699203E-2</v>
      </c>
      <c r="W153" s="17">
        <v>4.62935982704046E-2</v>
      </c>
      <c r="X153" s="17">
        <v>2.83596410398116E-2</v>
      </c>
      <c r="Y153" s="17">
        <v>4.4178782293307503E-2</v>
      </c>
      <c r="Z153" s="17">
        <v>2.1647290363014202E-2</v>
      </c>
      <c r="AA153" s="17">
        <v>5.7765462692942103E-2</v>
      </c>
      <c r="AB153" s="17">
        <v>5.9131141541757103E-2</v>
      </c>
      <c r="AC153" s="17">
        <v>5.6019810079168703E-2</v>
      </c>
      <c r="AD153" s="17">
        <v>9.1482324806838503E-2</v>
      </c>
      <c r="AE153" s="17"/>
      <c r="AF153" s="17">
        <v>5.7243980869846098E-2</v>
      </c>
      <c r="AG153" s="17">
        <v>3.6052738623764798E-2</v>
      </c>
      <c r="AH153" s="17">
        <v>6.5869756649790098E-2</v>
      </c>
      <c r="AI153" s="17"/>
      <c r="AJ153" s="17">
        <v>2.8869328392464901E-2</v>
      </c>
      <c r="AK153" s="17">
        <v>3.1815722765722497E-2</v>
      </c>
      <c r="AL153" s="17">
        <v>2.2838909637754298E-2</v>
      </c>
      <c r="AM153" s="17"/>
      <c r="AN153" s="17">
        <v>4.84686154023133E-2</v>
      </c>
      <c r="AO153" s="17">
        <v>5.6200599550744197E-2</v>
      </c>
      <c r="AP153" s="17">
        <v>4.05584421266083E-2</v>
      </c>
      <c r="AQ153" s="17">
        <v>1.7642357929597001E-2</v>
      </c>
      <c r="AR153" s="17">
        <v>0</v>
      </c>
      <c r="AS153" s="17"/>
      <c r="AT153" s="17">
        <v>5.1278525794601702E-2</v>
      </c>
      <c r="AU153" s="17">
        <v>1.53818661966852E-2</v>
      </c>
      <c r="AV153" s="17"/>
      <c r="AW153" s="17">
        <v>2.01806649758631E-2</v>
      </c>
      <c r="AX153" s="17">
        <v>4.2507904671594203E-2</v>
      </c>
      <c r="AY153" s="17">
        <v>9.2296002672061603E-2</v>
      </c>
    </row>
    <row r="154" spans="2:51">
      <c r="B154" t="s">
        <v>164</v>
      </c>
      <c r="C154" s="17">
        <v>0.61977907613722005</v>
      </c>
      <c r="D154" s="17">
        <v>0.70724815303637001</v>
      </c>
      <c r="E154" s="17">
        <v>0.53683397062201699</v>
      </c>
      <c r="F154" s="17"/>
      <c r="G154" s="17">
        <v>0.61906647767005496</v>
      </c>
      <c r="H154" s="17">
        <v>0.61174630640849403</v>
      </c>
      <c r="I154" s="17">
        <v>0.60841233168966102</v>
      </c>
      <c r="J154" s="17">
        <v>0.60256322380363303</v>
      </c>
      <c r="K154" s="17">
        <v>0.58333121861655401</v>
      </c>
      <c r="L154" s="17">
        <v>0.67450759862235499</v>
      </c>
      <c r="M154" s="17"/>
      <c r="N154" s="17">
        <v>0.74286819548357597</v>
      </c>
      <c r="O154" s="17">
        <v>0.64283211339648005</v>
      </c>
      <c r="P154" s="17">
        <v>0.51590928957941196</v>
      </c>
      <c r="Q154" s="17">
        <v>0.55545153060151697</v>
      </c>
      <c r="R154" s="17"/>
      <c r="S154" s="17">
        <v>0.70907661490174101</v>
      </c>
      <c r="T154" s="17">
        <v>0.55238385211598595</v>
      </c>
      <c r="U154" s="17">
        <v>0.64245626816930101</v>
      </c>
      <c r="V154" s="17">
        <v>0.60933479856477601</v>
      </c>
      <c r="W154" s="17">
        <v>0.56307197155403899</v>
      </c>
      <c r="X154" s="17">
        <v>0.60551956785384697</v>
      </c>
      <c r="Y154" s="17">
        <v>0.65416365682990796</v>
      </c>
      <c r="Z154" s="17">
        <v>0.71060569256946204</v>
      </c>
      <c r="AA154" s="17">
        <v>0.62359368394561998</v>
      </c>
      <c r="AB154" s="17">
        <v>0.59783193369726195</v>
      </c>
      <c r="AC154" s="17">
        <v>0.664996581257843</v>
      </c>
      <c r="AD154" s="17">
        <v>0.464495820077032</v>
      </c>
      <c r="AE154" s="17"/>
      <c r="AF154" s="17">
        <v>0.57309254381974695</v>
      </c>
      <c r="AG154" s="17">
        <v>0.69578529102030096</v>
      </c>
      <c r="AH154" s="17">
        <v>0.50278466364012897</v>
      </c>
      <c r="AI154" s="17"/>
      <c r="AJ154" s="17">
        <v>0.67144264731465497</v>
      </c>
      <c r="AK154" s="17">
        <v>0.66962322232849503</v>
      </c>
      <c r="AL154" s="17">
        <v>0.69146603371041504</v>
      </c>
      <c r="AM154" s="17"/>
      <c r="AN154" s="17">
        <v>0.52084494224570399</v>
      </c>
      <c r="AO154" s="17">
        <v>0.60151870835157095</v>
      </c>
      <c r="AP154" s="17">
        <v>0.69186837098522502</v>
      </c>
      <c r="AQ154" s="17">
        <v>0.729140880003323</v>
      </c>
      <c r="AR154" s="17">
        <v>0.87684979789940698</v>
      </c>
      <c r="AS154" s="17"/>
      <c r="AT154" s="17">
        <v>0.62226576348443796</v>
      </c>
      <c r="AU154" s="17">
        <v>0.59841289925741603</v>
      </c>
      <c r="AV154" s="17"/>
      <c r="AW154" s="17">
        <v>0.73737643521838303</v>
      </c>
      <c r="AX154" s="17">
        <v>0.54340261539935297</v>
      </c>
      <c r="AY154" s="17">
        <v>0.47061850914493902</v>
      </c>
    </row>
    <row r="155" spans="2:51">
      <c r="B155" t="s">
        <v>165</v>
      </c>
      <c r="C155" s="17">
        <v>7.6585351051938394E-2</v>
      </c>
      <c r="D155" s="17">
        <v>5.79932979539792E-2</v>
      </c>
      <c r="E155" s="17">
        <v>9.4188273416373799E-2</v>
      </c>
      <c r="F155" s="17"/>
      <c r="G155" s="17">
        <v>9.4043342184367107E-2</v>
      </c>
      <c r="H155" s="17">
        <v>9.5672017479148094E-2</v>
      </c>
      <c r="I155" s="17">
        <v>8.1437140762273902E-2</v>
      </c>
      <c r="J155" s="17">
        <v>6.1134572185160697E-2</v>
      </c>
      <c r="K155" s="17">
        <v>6.3338580398428906E-2</v>
      </c>
      <c r="L155" s="17">
        <v>7.2475285431376504E-2</v>
      </c>
      <c r="M155" s="17"/>
      <c r="N155" s="17">
        <v>5.5648363212095098E-2</v>
      </c>
      <c r="O155" s="17">
        <v>7.373260813601E-2</v>
      </c>
      <c r="P155" s="17">
        <v>0.102027928458183</v>
      </c>
      <c r="Q155" s="17">
        <v>8.0906755486074497E-2</v>
      </c>
      <c r="R155" s="17"/>
      <c r="S155" s="17">
        <v>5.3169327362422102E-2</v>
      </c>
      <c r="T155" s="17">
        <v>7.4983861210358202E-2</v>
      </c>
      <c r="U155" s="17">
        <v>9.5086506127384299E-2</v>
      </c>
      <c r="V155" s="17">
        <v>7.38410495557386E-2</v>
      </c>
      <c r="W155" s="17">
        <v>0.104469953606011</v>
      </c>
      <c r="X155" s="17">
        <v>7.9348171754873506E-2</v>
      </c>
      <c r="Y155" s="17">
        <v>6.6489215740631297E-2</v>
      </c>
      <c r="Z155" s="17">
        <v>2.3438957042348201E-2</v>
      </c>
      <c r="AA155" s="17">
        <v>8.4743017278571503E-2</v>
      </c>
      <c r="AB155" s="17">
        <v>0.103093999875203</v>
      </c>
      <c r="AC155" s="17">
        <v>5.9593951528165399E-2</v>
      </c>
      <c r="AD155" s="17">
        <v>7.5895210125557194E-2</v>
      </c>
      <c r="AE155" s="17"/>
      <c r="AF155" s="17">
        <v>8.3969006591233006E-2</v>
      </c>
      <c r="AG155" s="17">
        <v>6.1709760659046202E-2</v>
      </c>
      <c r="AH155" s="17">
        <v>0.101617187615273</v>
      </c>
      <c r="AI155" s="17"/>
      <c r="AJ155" s="17">
        <v>6.9315358993667794E-2</v>
      </c>
      <c r="AK155" s="17">
        <v>6.7653085133268995E-2</v>
      </c>
      <c r="AL155" s="17">
        <v>6.0810129339862899E-2</v>
      </c>
      <c r="AM155" s="17"/>
      <c r="AN155" s="17">
        <v>9.5749264925308997E-2</v>
      </c>
      <c r="AO155" s="17">
        <v>8.3228543789105797E-2</v>
      </c>
      <c r="AP155" s="17">
        <v>6.5873256657206294E-2</v>
      </c>
      <c r="AQ155" s="17">
        <v>8.1337896683138594E-2</v>
      </c>
      <c r="AR155" s="17">
        <v>0</v>
      </c>
      <c r="AS155" s="17"/>
      <c r="AT155" s="17">
        <v>7.3695804539202506E-2</v>
      </c>
      <c r="AU155" s="17">
        <v>9.7593162203344297E-2</v>
      </c>
      <c r="AV155" s="17"/>
      <c r="AW155" s="17">
        <v>6.6153000475881504E-2</v>
      </c>
      <c r="AX155" s="17">
        <v>9.6372555508435098E-2</v>
      </c>
      <c r="AY155" s="17">
        <v>8.4541932534752604E-2</v>
      </c>
    </row>
    <row r="156" spans="2:51">
      <c r="B156" t="s">
        <v>140</v>
      </c>
      <c r="C156" s="17">
        <v>0.54319372508528097</v>
      </c>
      <c r="D156" s="17">
        <v>0.64925485508239</v>
      </c>
      <c r="E156" s="17">
        <v>0.44264569720564301</v>
      </c>
      <c r="F156" s="17"/>
      <c r="G156" s="17">
        <v>0.52502313548568802</v>
      </c>
      <c r="H156" s="17">
        <v>0.51607428892934604</v>
      </c>
      <c r="I156" s="17">
        <v>0.52697519092738698</v>
      </c>
      <c r="J156" s="17">
        <v>0.54142865161847298</v>
      </c>
      <c r="K156" s="17">
        <v>0.51999263821812602</v>
      </c>
      <c r="L156" s="17">
        <v>0.60203231319097805</v>
      </c>
      <c r="M156" s="17"/>
      <c r="N156" s="17">
        <v>0.68721983227148098</v>
      </c>
      <c r="O156" s="17">
        <v>0.56909950526047004</v>
      </c>
      <c r="P156" s="17">
        <v>0.41388136112122897</v>
      </c>
      <c r="Q156" s="17">
        <v>0.47454477511544202</v>
      </c>
      <c r="R156" s="17"/>
      <c r="S156" s="17">
        <v>0.65590728753931904</v>
      </c>
      <c r="T156" s="17">
        <v>0.47739999090562701</v>
      </c>
      <c r="U156" s="17">
        <v>0.54736976204191601</v>
      </c>
      <c r="V156" s="17">
        <v>0.53549374900903701</v>
      </c>
      <c r="W156" s="17">
        <v>0.45860201794802802</v>
      </c>
      <c r="X156" s="17">
        <v>0.52617139609897401</v>
      </c>
      <c r="Y156" s="17">
        <v>0.58767444108927702</v>
      </c>
      <c r="Z156" s="17">
        <v>0.68716673552711405</v>
      </c>
      <c r="AA156" s="17">
        <v>0.53885066666704895</v>
      </c>
      <c r="AB156" s="17">
        <v>0.494737933822059</v>
      </c>
      <c r="AC156" s="17">
        <v>0.60540262972967696</v>
      </c>
      <c r="AD156" s="17">
        <v>0.388600609951475</v>
      </c>
      <c r="AE156" s="17"/>
      <c r="AF156" s="17">
        <v>0.48912353722851398</v>
      </c>
      <c r="AG156" s="17">
        <v>0.63407553036125497</v>
      </c>
      <c r="AH156" s="17">
        <v>0.40116747602485597</v>
      </c>
      <c r="AI156" s="17"/>
      <c r="AJ156" s="17">
        <v>0.60212728832098705</v>
      </c>
      <c r="AK156" s="17">
        <v>0.60197013719522596</v>
      </c>
      <c r="AL156" s="17">
        <v>0.63065590437055197</v>
      </c>
      <c r="AM156" s="17"/>
      <c r="AN156" s="17">
        <v>0.42509567732039499</v>
      </c>
      <c r="AO156" s="17">
        <v>0.51829016456246502</v>
      </c>
      <c r="AP156" s="17">
        <v>0.62599511432801902</v>
      </c>
      <c r="AQ156" s="17">
        <v>0.64780298332018404</v>
      </c>
      <c r="AR156" s="17">
        <v>0.87684979789940698</v>
      </c>
      <c r="AS156" s="17"/>
      <c r="AT156" s="17">
        <v>0.54856995894523597</v>
      </c>
      <c r="AU156" s="17">
        <v>0.50081973705407101</v>
      </c>
      <c r="AV156" s="17"/>
      <c r="AW156" s="17">
        <v>0.67122343474250101</v>
      </c>
      <c r="AX156" s="17">
        <v>0.44703005989091799</v>
      </c>
      <c r="AY156" s="17">
        <v>0.38607657661018602</v>
      </c>
    </row>
    <row r="157" spans="2:51">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row>
    <row r="158" spans="2:51">
      <c r="B158" s="6" t="s">
        <v>166</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row>
    <row r="159" spans="2:51">
      <c r="B159" s="25" t="s">
        <v>17</v>
      </c>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row>
    <row r="160" spans="2:51">
      <c r="B160" t="s">
        <v>167</v>
      </c>
      <c r="C160" s="17">
        <v>0.307455164617704</v>
      </c>
      <c r="D160" s="17">
        <v>0.35297401741053602</v>
      </c>
      <c r="E160" s="17">
        <v>0.26565635629251</v>
      </c>
      <c r="F160" s="17"/>
      <c r="G160" s="17">
        <v>0.32693490086335902</v>
      </c>
      <c r="H160" s="17">
        <v>0.31092793829336401</v>
      </c>
      <c r="I160" s="17">
        <v>0.359998239607973</v>
      </c>
      <c r="J160" s="17">
        <v>0.26511582855511201</v>
      </c>
      <c r="K160" s="17">
        <v>0.291785738782604</v>
      </c>
      <c r="L160" s="17">
        <v>0.30379911324101</v>
      </c>
      <c r="M160" s="17"/>
      <c r="N160" s="17">
        <v>0.364723622053303</v>
      </c>
      <c r="O160" s="17">
        <v>0.31490656511139498</v>
      </c>
      <c r="P160" s="17">
        <v>0.29399911010971203</v>
      </c>
      <c r="Q160" s="17">
        <v>0.24972784275349799</v>
      </c>
      <c r="R160" s="17"/>
      <c r="S160" s="17">
        <v>0.31705948271812201</v>
      </c>
      <c r="T160" s="17">
        <v>0.32639689326590698</v>
      </c>
      <c r="U160" s="17">
        <v>0.33336210220333201</v>
      </c>
      <c r="V160" s="17">
        <v>0.30787908214142701</v>
      </c>
      <c r="W160" s="17">
        <v>0.29367019804739303</v>
      </c>
      <c r="X160" s="17">
        <v>0.24160697407471499</v>
      </c>
      <c r="Y160" s="17">
        <v>0.336767720730132</v>
      </c>
      <c r="Z160" s="17">
        <v>0.22830062415782501</v>
      </c>
      <c r="AA160" s="17">
        <v>0.32555118847486703</v>
      </c>
      <c r="AB160" s="17">
        <v>0.32371307884581801</v>
      </c>
      <c r="AC160" s="17">
        <v>0.31753807773817</v>
      </c>
      <c r="AD160" s="17">
        <v>0.25396868254732102</v>
      </c>
      <c r="AE160" s="17"/>
      <c r="AF160" s="17">
        <v>0.28797290519915902</v>
      </c>
      <c r="AG160" s="17">
        <v>0.31896932930822203</v>
      </c>
      <c r="AH160" s="17">
        <v>0.31539357465245299</v>
      </c>
      <c r="AI160" s="17"/>
      <c r="AJ160" s="17">
        <v>0.33765068771086898</v>
      </c>
      <c r="AK160" s="17">
        <v>0.31934298011470502</v>
      </c>
      <c r="AL160" s="17">
        <v>0.340920708438882</v>
      </c>
      <c r="AM160" s="17"/>
      <c r="AN160" s="17">
        <v>0.25603104090206802</v>
      </c>
      <c r="AO160" s="17">
        <v>0.32779394984145199</v>
      </c>
      <c r="AP160" s="17">
        <v>0.30765742653752198</v>
      </c>
      <c r="AQ160" s="17">
        <v>0.39057380004005599</v>
      </c>
      <c r="AR160" s="17">
        <v>0.27109399790744199</v>
      </c>
      <c r="AS160" s="17"/>
      <c r="AT160" s="17">
        <v>0.30376165841265101</v>
      </c>
      <c r="AU160" s="17">
        <v>0.34215887948149798</v>
      </c>
      <c r="AV160" s="17"/>
      <c r="AW160" s="17">
        <v>0.376403502039174</v>
      </c>
      <c r="AX160" s="17">
        <v>0.25600036618145</v>
      </c>
      <c r="AY160" s="17">
        <v>0.222707399204635</v>
      </c>
    </row>
    <row r="161" spans="2:51">
      <c r="B161" t="s">
        <v>168</v>
      </c>
      <c r="C161" s="17">
        <v>0.270363229118327</v>
      </c>
      <c r="D161" s="17">
        <v>0.31043689047457501</v>
      </c>
      <c r="E161" s="17">
        <v>0.232362632062483</v>
      </c>
      <c r="F161" s="17"/>
      <c r="G161" s="17">
        <v>0.266011009513551</v>
      </c>
      <c r="H161" s="17">
        <v>0.24872835089991699</v>
      </c>
      <c r="I161" s="17">
        <v>0.28214817192449199</v>
      </c>
      <c r="J161" s="17">
        <v>0.26283352992415898</v>
      </c>
      <c r="K161" s="17">
        <v>0.22603633995831099</v>
      </c>
      <c r="L161" s="17">
        <v>0.319848178345499</v>
      </c>
      <c r="M161" s="17"/>
      <c r="N161" s="17">
        <v>0.32386368325697501</v>
      </c>
      <c r="O161" s="17">
        <v>0.26855416862527998</v>
      </c>
      <c r="P161" s="17">
        <v>0.23560643732259001</v>
      </c>
      <c r="Q161" s="17">
        <v>0.248183078543501</v>
      </c>
      <c r="R161" s="17"/>
      <c r="S161" s="17">
        <v>0.31665109333938302</v>
      </c>
      <c r="T161" s="17">
        <v>0.250972059069134</v>
      </c>
      <c r="U161" s="17">
        <v>0.243692835126402</v>
      </c>
      <c r="V161" s="17">
        <v>0.24800732372611101</v>
      </c>
      <c r="W161" s="17">
        <v>0.2483592315258</v>
      </c>
      <c r="X161" s="17">
        <v>0.25910601220209101</v>
      </c>
      <c r="Y161" s="17">
        <v>0.302244558839665</v>
      </c>
      <c r="Z161" s="17">
        <v>0.30050313166591502</v>
      </c>
      <c r="AA161" s="17">
        <v>0.26508137858952502</v>
      </c>
      <c r="AB161" s="17">
        <v>0.29994305793569398</v>
      </c>
      <c r="AC161" s="17">
        <v>0.28173433940520798</v>
      </c>
      <c r="AD161" s="17">
        <v>0.18671103805964601</v>
      </c>
      <c r="AE161" s="17"/>
      <c r="AF161" s="17">
        <v>0.252648446255127</v>
      </c>
      <c r="AG161" s="17">
        <v>0.30002453230204001</v>
      </c>
      <c r="AH161" s="17">
        <v>0.224898753333753</v>
      </c>
      <c r="AI161" s="17"/>
      <c r="AJ161" s="17">
        <v>0.25739114494312099</v>
      </c>
      <c r="AK161" s="17">
        <v>0.30758769528389401</v>
      </c>
      <c r="AL161" s="17">
        <v>0.29341101104762102</v>
      </c>
      <c r="AM161" s="17"/>
      <c r="AN161" s="17">
        <v>0.209901959567562</v>
      </c>
      <c r="AO161" s="17">
        <v>0.26201762811600998</v>
      </c>
      <c r="AP161" s="17">
        <v>0.31017988565897098</v>
      </c>
      <c r="AQ161" s="17">
        <v>0.34174460969320097</v>
      </c>
      <c r="AR161" s="17">
        <v>0.34898050050567803</v>
      </c>
      <c r="AS161" s="17"/>
      <c r="AT161" s="17">
        <v>0.26440226877056799</v>
      </c>
      <c r="AU161" s="17">
        <v>0.32110311525856999</v>
      </c>
      <c r="AV161" s="17"/>
      <c r="AW161" s="17">
        <v>0.32912773042211302</v>
      </c>
      <c r="AX161" s="17">
        <v>0.203849465299801</v>
      </c>
      <c r="AY161" s="17">
        <v>0.207320409679667</v>
      </c>
    </row>
    <row r="162" spans="2:51">
      <c r="B162" t="s">
        <v>169</v>
      </c>
      <c r="C162" s="17">
        <v>0.26419542998918299</v>
      </c>
      <c r="D162" s="17">
        <v>0.32843582737099503</v>
      </c>
      <c r="E162" s="17">
        <v>0.202867442438325</v>
      </c>
      <c r="F162" s="17"/>
      <c r="G162" s="17">
        <v>0.25684330180187398</v>
      </c>
      <c r="H162" s="17">
        <v>0.28406481713466097</v>
      </c>
      <c r="I162" s="17">
        <v>0.249621103079884</v>
      </c>
      <c r="J162" s="17">
        <v>0.24490694146130301</v>
      </c>
      <c r="K162" s="17">
        <v>0.24688182773789399</v>
      </c>
      <c r="L162" s="17">
        <v>0.29010485284585802</v>
      </c>
      <c r="M162" s="17"/>
      <c r="N162" s="17">
        <v>0.33206424560270598</v>
      </c>
      <c r="O162" s="17">
        <v>0.26244469671673898</v>
      </c>
      <c r="P162" s="17">
        <v>0.21543494112919101</v>
      </c>
      <c r="Q162" s="17">
        <v>0.23426525154168401</v>
      </c>
      <c r="R162" s="17"/>
      <c r="S162" s="17">
        <v>0.297785047157475</v>
      </c>
      <c r="T162" s="17">
        <v>0.218429698545411</v>
      </c>
      <c r="U162" s="17">
        <v>0.31627581065157401</v>
      </c>
      <c r="V162" s="17">
        <v>0.26794390789127698</v>
      </c>
      <c r="W162" s="17">
        <v>0.25065805936430002</v>
      </c>
      <c r="X162" s="17">
        <v>0.24054691559327601</v>
      </c>
      <c r="Y162" s="17">
        <v>0.24564989547195901</v>
      </c>
      <c r="Z162" s="17">
        <v>0.30826394888123798</v>
      </c>
      <c r="AA162" s="17">
        <v>0.29271042902535999</v>
      </c>
      <c r="AB162" s="17">
        <v>0.23640357732099199</v>
      </c>
      <c r="AC162" s="17">
        <v>0.281940057747674</v>
      </c>
      <c r="AD162" s="17">
        <v>0.21945666153781401</v>
      </c>
      <c r="AE162" s="17"/>
      <c r="AF162" s="17">
        <v>0.247720314048549</v>
      </c>
      <c r="AG162" s="17">
        <v>0.27887413554233398</v>
      </c>
      <c r="AH162" s="17">
        <v>0.25506529150227802</v>
      </c>
      <c r="AI162" s="17"/>
      <c r="AJ162" s="17">
        <v>0.27010075981303699</v>
      </c>
      <c r="AK162" s="17">
        <v>0.27453161459506098</v>
      </c>
      <c r="AL162" s="17">
        <v>0.32917556377361601</v>
      </c>
      <c r="AM162" s="17"/>
      <c r="AN162" s="17">
        <v>0.18194053831177201</v>
      </c>
      <c r="AO162" s="17">
        <v>0.28996515507689202</v>
      </c>
      <c r="AP162" s="17">
        <v>0.28136471726523299</v>
      </c>
      <c r="AQ162" s="17">
        <v>0.33317055893960401</v>
      </c>
      <c r="AR162" s="17">
        <v>0.40774997469732899</v>
      </c>
      <c r="AS162" s="17"/>
      <c r="AT162" s="17">
        <v>0.27082890605127702</v>
      </c>
      <c r="AU162" s="17">
        <v>0.198051266214023</v>
      </c>
      <c r="AV162" s="17"/>
      <c r="AW162" s="17">
        <v>0.34648848310500802</v>
      </c>
      <c r="AX162" s="17">
        <v>0.20477137742472401</v>
      </c>
      <c r="AY162" s="17">
        <v>0.16223828435670901</v>
      </c>
    </row>
    <row r="163" spans="2:51">
      <c r="B163" t="s">
        <v>170</v>
      </c>
      <c r="C163" s="17">
        <v>0.23582438868005301</v>
      </c>
      <c r="D163" s="17">
        <v>0.30141729374364201</v>
      </c>
      <c r="E163" s="17">
        <v>0.17509144581003999</v>
      </c>
      <c r="F163" s="17"/>
      <c r="G163" s="17">
        <v>0.28482268818133899</v>
      </c>
      <c r="H163" s="17">
        <v>0.206022915208845</v>
      </c>
      <c r="I163" s="17">
        <v>0.25047862685738698</v>
      </c>
      <c r="J163" s="17">
        <v>0.21594733576167099</v>
      </c>
      <c r="K163" s="17">
        <v>0.210889660500862</v>
      </c>
      <c r="L163" s="17">
        <v>0.25986729834484901</v>
      </c>
      <c r="M163" s="17"/>
      <c r="N163" s="17">
        <v>0.30056447669173098</v>
      </c>
      <c r="O163" s="17">
        <v>0.25519707640108702</v>
      </c>
      <c r="P163" s="17">
        <v>0.20756084064246699</v>
      </c>
      <c r="Q163" s="17">
        <v>0.17030063296238501</v>
      </c>
      <c r="R163" s="17"/>
      <c r="S163" s="17">
        <v>0.268298567277449</v>
      </c>
      <c r="T163" s="17">
        <v>0.20793161102830801</v>
      </c>
      <c r="U163" s="17">
        <v>0.244380368250213</v>
      </c>
      <c r="V163" s="17">
        <v>0.21524537139236299</v>
      </c>
      <c r="W163" s="17">
        <v>0.235320822919692</v>
      </c>
      <c r="X163" s="17">
        <v>0.21855029285986</v>
      </c>
      <c r="Y163" s="17">
        <v>0.23807999361952401</v>
      </c>
      <c r="Z163" s="17">
        <v>0.27336766372860999</v>
      </c>
      <c r="AA163" s="17">
        <v>0.268968225794949</v>
      </c>
      <c r="AB163" s="17">
        <v>0.21323185105141401</v>
      </c>
      <c r="AC163" s="17">
        <v>0.223880408383373</v>
      </c>
      <c r="AD163" s="17">
        <v>0.22776006569198101</v>
      </c>
      <c r="AE163" s="17"/>
      <c r="AF163" s="17">
        <v>0.21468416023748699</v>
      </c>
      <c r="AG163" s="17">
        <v>0.25560096166270702</v>
      </c>
      <c r="AH163" s="17">
        <v>0.19485290359723201</v>
      </c>
      <c r="AI163" s="17"/>
      <c r="AJ163" s="17">
        <v>0.29779131026823302</v>
      </c>
      <c r="AK163" s="17">
        <v>0.25934196472822901</v>
      </c>
      <c r="AL163" s="17">
        <v>0.26509266583352897</v>
      </c>
      <c r="AM163" s="17"/>
      <c r="AN163" s="17">
        <v>0.16467605667136601</v>
      </c>
      <c r="AO163" s="17">
        <v>0.248093995652543</v>
      </c>
      <c r="AP163" s="17">
        <v>0.28048566012815501</v>
      </c>
      <c r="AQ163" s="17">
        <v>0.29433023619296</v>
      </c>
      <c r="AR163" s="17">
        <v>0.35606171226593503</v>
      </c>
      <c r="AS163" s="17"/>
      <c r="AT163" s="17">
        <v>0.236274137915196</v>
      </c>
      <c r="AU163" s="17">
        <v>0.23204515408346499</v>
      </c>
      <c r="AV163" s="17"/>
      <c r="AW163" s="17">
        <v>0.30717513348426201</v>
      </c>
      <c r="AX163" s="17">
        <v>0.19051684596736701</v>
      </c>
      <c r="AY163" s="17">
        <v>0.14490423631037999</v>
      </c>
    </row>
    <row r="164" spans="2:51">
      <c r="B164" t="s">
        <v>171</v>
      </c>
      <c r="C164" s="17">
        <v>0.20905581347375199</v>
      </c>
      <c r="D164" s="17">
        <v>0.242937420188546</v>
      </c>
      <c r="E164" s="17">
        <v>0.17732426694967299</v>
      </c>
      <c r="F164" s="17"/>
      <c r="G164" s="17">
        <v>0.24296728993105399</v>
      </c>
      <c r="H164" s="17">
        <v>0.162772701165388</v>
      </c>
      <c r="I164" s="17">
        <v>0.153475710618412</v>
      </c>
      <c r="J164" s="17">
        <v>0.21825491123719701</v>
      </c>
      <c r="K164" s="17">
        <v>0.182872705164596</v>
      </c>
      <c r="L164" s="17">
        <v>0.27953266405601102</v>
      </c>
      <c r="M164" s="17"/>
      <c r="N164" s="17">
        <v>0.232390245493065</v>
      </c>
      <c r="O164" s="17">
        <v>0.21527405085930701</v>
      </c>
      <c r="P164" s="17">
        <v>0.16527815617401201</v>
      </c>
      <c r="Q164" s="17">
        <v>0.21525225630376299</v>
      </c>
      <c r="R164" s="17"/>
      <c r="S164" s="17">
        <v>0.22204011694950199</v>
      </c>
      <c r="T164" s="17">
        <v>0.17876950403855199</v>
      </c>
      <c r="U164" s="17">
        <v>0.28445108771546801</v>
      </c>
      <c r="V164" s="17">
        <v>0.15964991509739099</v>
      </c>
      <c r="W164" s="17">
        <v>0.226912862219662</v>
      </c>
      <c r="X164" s="17">
        <v>0.23257973972785401</v>
      </c>
      <c r="Y164" s="17">
        <v>0.191138477253946</v>
      </c>
      <c r="Z164" s="17">
        <v>0.27762391293316002</v>
      </c>
      <c r="AA164" s="17">
        <v>0.18617197660964399</v>
      </c>
      <c r="AB164" s="17">
        <v>0.174793475710838</v>
      </c>
      <c r="AC164" s="17">
        <v>0.33516900273727901</v>
      </c>
      <c r="AD164" s="17">
        <v>7.8864822119608102E-2</v>
      </c>
      <c r="AE164" s="17"/>
      <c r="AF164" s="17">
        <v>0.20964682118703901</v>
      </c>
      <c r="AG164" s="17">
        <v>0.22158630617976299</v>
      </c>
      <c r="AH164" s="17">
        <v>0.15946386991873501</v>
      </c>
      <c r="AI164" s="17"/>
      <c r="AJ164" s="17">
        <v>0.24223997869259001</v>
      </c>
      <c r="AK164" s="17">
        <v>0.21562680246993801</v>
      </c>
      <c r="AL164" s="17">
        <v>0.23305358716271099</v>
      </c>
      <c r="AM164" s="17"/>
      <c r="AN164" s="17">
        <v>0.19231072601707</v>
      </c>
      <c r="AO164" s="17">
        <v>0.21191973952193399</v>
      </c>
      <c r="AP164" s="17">
        <v>0.23594499335632399</v>
      </c>
      <c r="AQ164" s="17">
        <v>0.20590940440210101</v>
      </c>
      <c r="AR164" s="17">
        <v>0.30682127601021197</v>
      </c>
      <c r="AS164" s="17"/>
      <c r="AT164" s="17">
        <v>0.206856496723797</v>
      </c>
      <c r="AU164" s="17">
        <v>0.236854629498359</v>
      </c>
      <c r="AV164" s="17"/>
      <c r="AW164" s="17">
        <v>0.25581232877048699</v>
      </c>
      <c r="AX164" s="17">
        <v>0.16083007987449299</v>
      </c>
      <c r="AY164" s="17">
        <v>0.15699091046267399</v>
      </c>
    </row>
    <row r="165" spans="2:51">
      <c r="B165" t="s">
        <v>172</v>
      </c>
      <c r="C165" s="17">
        <v>0.15123722907206799</v>
      </c>
      <c r="D165" s="17">
        <v>0.14208042377687699</v>
      </c>
      <c r="E165" s="17">
        <v>0.16064532298276701</v>
      </c>
      <c r="F165" s="17"/>
      <c r="G165" s="17">
        <v>0.26696107546904102</v>
      </c>
      <c r="H165" s="17">
        <v>0.193355661029362</v>
      </c>
      <c r="I165" s="17">
        <v>0.13685077307906601</v>
      </c>
      <c r="J165" s="17">
        <v>0.115387437978294</v>
      </c>
      <c r="K165" s="17">
        <v>0.12794823189684601</v>
      </c>
      <c r="L165" s="17">
        <v>0.120895699864548</v>
      </c>
      <c r="M165" s="17"/>
      <c r="N165" s="17">
        <v>0.13045188751396999</v>
      </c>
      <c r="O165" s="17">
        <v>0.163080033735858</v>
      </c>
      <c r="P165" s="17">
        <v>0.15896035003623299</v>
      </c>
      <c r="Q165" s="17">
        <v>0.15289195202623601</v>
      </c>
      <c r="R165" s="17"/>
      <c r="S165" s="17">
        <v>0.13540818327583801</v>
      </c>
      <c r="T165" s="17">
        <v>0.19740401673796801</v>
      </c>
      <c r="U165" s="17">
        <v>0.15399795076926401</v>
      </c>
      <c r="V165" s="17">
        <v>0.134794594190774</v>
      </c>
      <c r="W165" s="17">
        <v>0.17856435090338599</v>
      </c>
      <c r="X165" s="17">
        <v>0.14456570593006299</v>
      </c>
      <c r="Y165" s="17">
        <v>0.124703649379901</v>
      </c>
      <c r="Z165" s="17">
        <v>0.102805007933138</v>
      </c>
      <c r="AA165" s="17">
        <v>0.12757511015808001</v>
      </c>
      <c r="AB165" s="17">
        <v>0.15964883605830099</v>
      </c>
      <c r="AC165" s="17">
        <v>9.9514798878678007E-2</v>
      </c>
      <c r="AD165" s="17">
        <v>0.29051260043714999</v>
      </c>
      <c r="AE165" s="17"/>
      <c r="AF165" s="17">
        <v>0.15455016128962201</v>
      </c>
      <c r="AG165" s="17">
        <v>0.13282027158596099</v>
      </c>
      <c r="AH165" s="17">
        <v>0.154282515065259</v>
      </c>
      <c r="AI165" s="17"/>
      <c r="AJ165" s="17">
        <v>0.122692885823738</v>
      </c>
      <c r="AK165" s="17">
        <v>0.15275989023561701</v>
      </c>
      <c r="AL165" s="17">
        <v>0.156264429789713</v>
      </c>
      <c r="AM165" s="17"/>
      <c r="AN165" s="17">
        <v>0.12958523982029899</v>
      </c>
      <c r="AO165" s="17">
        <v>0.166371085886451</v>
      </c>
      <c r="AP165" s="17">
        <v>0.141955962483164</v>
      </c>
      <c r="AQ165" s="17">
        <v>0.142659308584723</v>
      </c>
      <c r="AR165" s="17">
        <v>2.6631744669695302E-2</v>
      </c>
      <c r="AS165" s="17"/>
      <c r="AT165" s="17">
        <v>0.15306379745194501</v>
      </c>
      <c r="AU165" s="17">
        <v>0.13284720455101001</v>
      </c>
      <c r="AV165" s="17"/>
      <c r="AW165" s="17">
        <v>0.140784761867084</v>
      </c>
      <c r="AX165" s="17">
        <v>0.17334251397271699</v>
      </c>
      <c r="AY165" s="17">
        <v>0.15828471541920799</v>
      </c>
    </row>
    <row r="166" spans="2:51">
      <c r="B166" t="s">
        <v>173</v>
      </c>
      <c r="C166" s="17">
        <v>0.105341252418924</v>
      </c>
      <c r="D166" s="17">
        <v>0.11952935705921899</v>
      </c>
      <c r="E166" s="17">
        <v>9.2973423793865903E-2</v>
      </c>
      <c r="F166" s="17"/>
      <c r="G166" s="17">
        <v>0.120271574833241</v>
      </c>
      <c r="H166" s="17">
        <v>8.7148060638125496E-2</v>
      </c>
      <c r="I166" s="17">
        <v>9.0321980086010306E-2</v>
      </c>
      <c r="J166" s="17">
        <v>0.13346919250591199</v>
      </c>
      <c r="K166" s="17">
        <v>9.2522881811025207E-2</v>
      </c>
      <c r="L166" s="17">
        <v>0.11099704021755</v>
      </c>
      <c r="M166" s="17"/>
      <c r="N166" s="17">
        <v>0.121686061287562</v>
      </c>
      <c r="O166" s="17">
        <v>0.100601283500989</v>
      </c>
      <c r="P166" s="17">
        <v>7.8727199024172995E-2</v>
      </c>
      <c r="Q166" s="17">
        <v>0.119279758440215</v>
      </c>
      <c r="R166" s="17"/>
      <c r="S166" s="17">
        <v>0.12365081148511201</v>
      </c>
      <c r="T166" s="17">
        <v>8.5306070812177198E-2</v>
      </c>
      <c r="U166" s="17">
        <v>0.110599663701534</v>
      </c>
      <c r="V166" s="17">
        <v>9.9136113252421706E-2</v>
      </c>
      <c r="W166" s="17">
        <v>4.5213330979102899E-2</v>
      </c>
      <c r="X166" s="17">
        <v>0.121951204728334</v>
      </c>
      <c r="Y166" s="17">
        <v>0.12743936265071501</v>
      </c>
      <c r="Z166" s="17">
        <v>0.11061348356179</v>
      </c>
      <c r="AA166" s="17">
        <v>0.126557135991689</v>
      </c>
      <c r="AB166" s="17">
        <v>9.8615615734279599E-2</v>
      </c>
      <c r="AC166" s="17">
        <v>0.10246395077326501</v>
      </c>
      <c r="AD166" s="17">
        <v>8.8515104402325295E-2</v>
      </c>
      <c r="AE166" s="17"/>
      <c r="AF166" s="17">
        <v>9.8808878686790197E-2</v>
      </c>
      <c r="AG166" s="17">
        <v>0.121163593471871</v>
      </c>
      <c r="AH166" s="17">
        <v>6.8028183838527198E-2</v>
      </c>
      <c r="AI166" s="17"/>
      <c r="AJ166" s="17">
        <v>0.109180627065187</v>
      </c>
      <c r="AK166" s="17">
        <v>0.10129635748848</v>
      </c>
      <c r="AL166" s="17">
        <v>0.100443519079654</v>
      </c>
      <c r="AM166" s="17"/>
      <c r="AN166" s="17">
        <v>9.0362412643211307E-2</v>
      </c>
      <c r="AO166" s="17">
        <v>0.118039316767068</v>
      </c>
      <c r="AP166" s="17">
        <v>9.3621275426868295E-2</v>
      </c>
      <c r="AQ166" s="17">
        <v>0.13409258021575499</v>
      </c>
      <c r="AR166" s="17">
        <v>0.21262022083254001</v>
      </c>
      <c r="AS166" s="17"/>
      <c r="AT166" s="17">
        <v>0.10445902207779199</v>
      </c>
      <c r="AU166" s="17">
        <v>0.117138677736941</v>
      </c>
      <c r="AV166" s="17"/>
      <c r="AW166" s="17">
        <v>0.113029718083535</v>
      </c>
      <c r="AX166" s="17">
        <v>0.10155823191066</v>
      </c>
      <c r="AY166" s="17">
        <v>9.5098402156128706E-2</v>
      </c>
    </row>
    <row r="167" spans="2:51">
      <c r="B167" t="s">
        <v>174</v>
      </c>
      <c r="C167" s="17">
        <v>8.8223539588071304E-2</v>
      </c>
      <c r="D167" s="17">
        <v>6.7247012876010703E-2</v>
      </c>
      <c r="E167" s="17">
        <v>0.10809589016542499</v>
      </c>
      <c r="F167" s="17"/>
      <c r="G167" s="17">
        <v>9.8324645060842E-2</v>
      </c>
      <c r="H167" s="17">
        <v>0.11566242721849899</v>
      </c>
      <c r="I167" s="17">
        <v>8.0585771539630299E-2</v>
      </c>
      <c r="J167" s="17">
        <v>6.8545647890678699E-2</v>
      </c>
      <c r="K167" s="17">
        <v>9.4125798468580296E-2</v>
      </c>
      <c r="L167" s="17">
        <v>7.8438577059167999E-2</v>
      </c>
      <c r="M167" s="17"/>
      <c r="N167" s="17">
        <v>5.0339834958110598E-2</v>
      </c>
      <c r="O167" s="17">
        <v>8.2078000694622302E-2</v>
      </c>
      <c r="P167" s="17">
        <v>0.104958710703406</v>
      </c>
      <c r="Q167" s="17">
        <v>0.122455663400239</v>
      </c>
      <c r="R167" s="17"/>
      <c r="S167" s="17">
        <v>6.7120492596033907E-2</v>
      </c>
      <c r="T167" s="17">
        <v>0.119812535965161</v>
      </c>
      <c r="U167" s="17">
        <v>8.4547051215820707E-2</v>
      </c>
      <c r="V167" s="17">
        <v>8.2548332440286795E-2</v>
      </c>
      <c r="W167" s="17">
        <v>0.120158840136665</v>
      </c>
      <c r="X167" s="17">
        <v>7.70222215601645E-2</v>
      </c>
      <c r="Y167" s="17">
        <v>6.4377336527836906E-2</v>
      </c>
      <c r="Z167" s="17">
        <v>1.0111184792743901E-2</v>
      </c>
      <c r="AA167" s="17">
        <v>0.107647489332135</v>
      </c>
      <c r="AB167" s="17">
        <v>7.7593552945410399E-2</v>
      </c>
      <c r="AC167" s="17">
        <v>7.5036948710796803E-2</v>
      </c>
      <c r="AD167" s="17">
        <v>0.1717095687115</v>
      </c>
      <c r="AE167" s="17"/>
      <c r="AF167" s="17">
        <v>9.2693216730155195E-2</v>
      </c>
      <c r="AG167" s="17">
        <v>7.7079270911608905E-2</v>
      </c>
      <c r="AH167" s="17">
        <v>0.109774161337009</v>
      </c>
      <c r="AI167" s="17"/>
      <c r="AJ167" s="17">
        <v>7.8654520903935904E-2</v>
      </c>
      <c r="AK167" s="17">
        <v>9.2007440879185706E-2</v>
      </c>
      <c r="AL167" s="17">
        <v>7.0703427169600694E-2</v>
      </c>
      <c r="AM167" s="17"/>
      <c r="AN167" s="17">
        <v>0.104761061747321</v>
      </c>
      <c r="AO167" s="17">
        <v>0.10106693260091699</v>
      </c>
      <c r="AP167" s="17">
        <v>6.7182290821042906E-2</v>
      </c>
      <c r="AQ167" s="17">
        <v>5.2265020024282099E-2</v>
      </c>
      <c r="AR167" s="17">
        <v>6.5127104065768798E-2</v>
      </c>
      <c r="AS167" s="17"/>
      <c r="AT167" s="17">
        <v>8.5970543458843696E-2</v>
      </c>
      <c r="AU167" s="17">
        <v>0.112912106308689</v>
      </c>
      <c r="AV167" s="17"/>
      <c r="AW167" s="17">
        <v>6.2508269586979595E-2</v>
      </c>
      <c r="AX167" s="17">
        <v>0.113966736105719</v>
      </c>
      <c r="AY167" s="17">
        <v>0.11717464376164299</v>
      </c>
    </row>
    <row r="168" spans="2:51">
      <c r="B168" t="s">
        <v>175</v>
      </c>
      <c r="C168" s="17">
        <v>7.7436397269568996E-2</v>
      </c>
      <c r="D168" s="17">
        <v>7.0529214405412793E-2</v>
      </c>
      <c r="E168" s="17">
        <v>8.4294751595579101E-2</v>
      </c>
      <c r="F168" s="17"/>
      <c r="G168" s="17">
        <v>8.3713590844873301E-2</v>
      </c>
      <c r="H168" s="17">
        <v>8.6238773190711895E-2</v>
      </c>
      <c r="I168" s="17">
        <v>7.3684478941674597E-2</v>
      </c>
      <c r="J168" s="17">
        <v>7.8569138898499299E-2</v>
      </c>
      <c r="K168" s="17">
        <v>9.0807023827418495E-2</v>
      </c>
      <c r="L168" s="17">
        <v>5.9508260838863701E-2</v>
      </c>
      <c r="M168" s="17"/>
      <c r="N168" s="17">
        <v>4.1285004170828601E-2</v>
      </c>
      <c r="O168" s="17">
        <v>7.7435260390557703E-2</v>
      </c>
      <c r="P168" s="17">
        <v>9.2308681693567596E-2</v>
      </c>
      <c r="Q168" s="17">
        <v>0.104659520758373</v>
      </c>
      <c r="R168" s="17"/>
      <c r="S168" s="17">
        <v>5.3349223156981498E-2</v>
      </c>
      <c r="T168" s="17">
        <v>9.0135003279391002E-2</v>
      </c>
      <c r="U168" s="17">
        <v>8.2613868698763401E-2</v>
      </c>
      <c r="V168" s="17">
        <v>6.9293575626945506E-2</v>
      </c>
      <c r="W168" s="17">
        <v>0.111576221222263</v>
      </c>
      <c r="X168" s="17">
        <v>8.4005561386638894E-2</v>
      </c>
      <c r="Y168" s="17">
        <v>4.76957769265203E-2</v>
      </c>
      <c r="Z168" s="17">
        <v>6.6066665814705897E-2</v>
      </c>
      <c r="AA168" s="17">
        <v>4.6110272748845202E-2</v>
      </c>
      <c r="AB168" s="17">
        <v>0.121290807287027</v>
      </c>
      <c r="AC168" s="17">
        <v>8.7223088309820895E-2</v>
      </c>
      <c r="AD168" s="17">
        <v>0.10287979265694699</v>
      </c>
      <c r="AE168" s="17"/>
      <c r="AF168" s="17">
        <v>7.6935421578280705E-2</v>
      </c>
      <c r="AG168" s="17">
        <v>7.1756467287195397E-2</v>
      </c>
      <c r="AH168" s="17">
        <v>9.7056196437478495E-2</v>
      </c>
      <c r="AI168" s="17"/>
      <c r="AJ168" s="17">
        <v>8.1294316046140597E-2</v>
      </c>
      <c r="AK168" s="17">
        <v>5.89996582622083E-2</v>
      </c>
      <c r="AL168" s="17">
        <v>6.3757710963768394E-2</v>
      </c>
      <c r="AM168" s="17"/>
      <c r="AN168" s="17">
        <v>0.101853690389336</v>
      </c>
      <c r="AO168" s="17">
        <v>8.5114151981298597E-2</v>
      </c>
      <c r="AP168" s="17">
        <v>5.3145208536403102E-2</v>
      </c>
      <c r="AQ168" s="17">
        <v>5.5423270266921898E-2</v>
      </c>
      <c r="AR168" s="17">
        <v>0</v>
      </c>
      <c r="AS168" s="17"/>
      <c r="AT168" s="17">
        <v>7.4185390842993207E-2</v>
      </c>
      <c r="AU168" s="17">
        <v>0.111561001415555</v>
      </c>
      <c r="AV168" s="17"/>
      <c r="AW168" s="17">
        <v>6.9923651122938593E-2</v>
      </c>
      <c r="AX168" s="17">
        <v>8.9976036782502294E-2</v>
      </c>
      <c r="AY168" s="17">
        <v>8.3859557310314997E-2</v>
      </c>
    </row>
    <row r="169" spans="2:51">
      <c r="B169" t="s">
        <v>176</v>
      </c>
      <c r="C169" s="17">
        <v>5.0618796817852897E-2</v>
      </c>
      <c r="D169" s="17">
        <v>4.1988140326371402E-2</v>
      </c>
      <c r="E169" s="17">
        <v>5.8888298959984202E-2</v>
      </c>
      <c r="F169" s="17"/>
      <c r="G169" s="17">
        <v>5.5501404956346E-2</v>
      </c>
      <c r="H169" s="17">
        <v>4.75990002689533E-2</v>
      </c>
      <c r="I169" s="17">
        <v>6.81717973386817E-2</v>
      </c>
      <c r="J169" s="17">
        <v>4.0916759613321099E-2</v>
      </c>
      <c r="K169" s="17">
        <v>6.3154787698606094E-2</v>
      </c>
      <c r="L169" s="17">
        <v>3.6546583864884602E-2</v>
      </c>
      <c r="M169" s="17"/>
      <c r="N169" s="17">
        <v>3.6850200815224603E-2</v>
      </c>
      <c r="O169" s="17">
        <v>5.1831098838292698E-2</v>
      </c>
      <c r="P169" s="17">
        <v>4.7469726549543102E-2</v>
      </c>
      <c r="Q169" s="17">
        <v>6.6472226917873398E-2</v>
      </c>
      <c r="R169" s="17"/>
      <c r="S169" s="17">
        <v>4.4668424953385799E-2</v>
      </c>
      <c r="T169" s="17">
        <v>5.30974874678092E-2</v>
      </c>
      <c r="U169" s="17">
        <v>5.5992450848113003E-2</v>
      </c>
      <c r="V169" s="17">
        <v>4.9907902877741099E-2</v>
      </c>
      <c r="W169" s="17">
        <v>6.3215285800709398E-2</v>
      </c>
      <c r="X169" s="17">
        <v>2.0310389659992899E-2</v>
      </c>
      <c r="Y169" s="17">
        <v>3.1052777699181699E-2</v>
      </c>
      <c r="Z169" s="17">
        <v>5.3782893641424898E-2</v>
      </c>
      <c r="AA169" s="17">
        <v>6.2353255552370299E-2</v>
      </c>
      <c r="AB169" s="17">
        <v>6.4771581273695797E-2</v>
      </c>
      <c r="AC169" s="17">
        <v>3.3833645135521499E-2</v>
      </c>
      <c r="AD169" s="17">
        <v>0.114983813496257</v>
      </c>
      <c r="AE169" s="17"/>
      <c r="AF169" s="17">
        <v>5.8291079013387398E-2</v>
      </c>
      <c r="AG169" s="17">
        <v>3.7645963398834699E-2</v>
      </c>
      <c r="AH169" s="17">
        <v>5.7449909905671899E-2</v>
      </c>
      <c r="AI169" s="17"/>
      <c r="AJ169" s="17">
        <v>5.46890428974754E-2</v>
      </c>
      <c r="AK169" s="17">
        <v>4.3608751507884999E-2</v>
      </c>
      <c r="AL169" s="17">
        <v>2.0813767612541698E-2</v>
      </c>
      <c r="AM169" s="17"/>
      <c r="AN169" s="17">
        <v>7.5912680807272898E-2</v>
      </c>
      <c r="AO169" s="17">
        <v>5.0712911809570202E-2</v>
      </c>
      <c r="AP169" s="17">
        <v>5.2858430890312502E-2</v>
      </c>
      <c r="AQ169" s="17">
        <v>3.0308295424696999E-2</v>
      </c>
      <c r="AR169" s="17">
        <v>0</v>
      </c>
      <c r="AS169" s="17"/>
      <c r="AT169" s="17">
        <v>4.9143867962941699E-2</v>
      </c>
      <c r="AU169" s="17">
        <v>6.65665066268952E-2</v>
      </c>
      <c r="AV169" s="17"/>
      <c r="AW169" s="17">
        <v>3.87336782138617E-2</v>
      </c>
      <c r="AX169" s="17">
        <v>6.0990346239112501E-2</v>
      </c>
      <c r="AY169" s="17">
        <v>6.4618395747069304E-2</v>
      </c>
    </row>
    <row r="170" spans="2:51">
      <c r="B170" t="s">
        <v>177</v>
      </c>
      <c r="C170" s="17">
        <v>3.5641429340934498E-2</v>
      </c>
      <c r="D170" s="17">
        <v>3.3168915553019498E-2</v>
      </c>
      <c r="E170" s="17">
        <v>3.7285592687865202E-2</v>
      </c>
      <c r="F170" s="17"/>
      <c r="G170" s="17">
        <v>6.3149156638190707E-2</v>
      </c>
      <c r="H170" s="17">
        <v>4.8994335649545903E-2</v>
      </c>
      <c r="I170" s="17">
        <v>1.39870842162335E-2</v>
      </c>
      <c r="J170" s="17">
        <v>3.3865087796666402E-2</v>
      </c>
      <c r="K170" s="17">
        <v>4.2884401324937003E-2</v>
      </c>
      <c r="L170" s="17">
        <v>2.3631695181753901E-2</v>
      </c>
      <c r="M170" s="17"/>
      <c r="N170" s="17">
        <v>3.5792555444642001E-2</v>
      </c>
      <c r="O170" s="17">
        <v>4.0531053170302901E-2</v>
      </c>
      <c r="P170" s="17">
        <v>4.0368646483479202E-2</v>
      </c>
      <c r="Q170" s="17">
        <v>2.6770882867892299E-2</v>
      </c>
      <c r="R170" s="17"/>
      <c r="S170" s="17">
        <v>3.7396826125873403E-2</v>
      </c>
      <c r="T170" s="17">
        <v>2.5229641988847099E-2</v>
      </c>
      <c r="U170" s="17">
        <v>6.4519340693952399E-3</v>
      </c>
      <c r="V170" s="17">
        <v>3.1191216313232101E-2</v>
      </c>
      <c r="W170" s="17">
        <v>4.7284278482403803E-2</v>
      </c>
      <c r="X170" s="17">
        <v>2.1067853851989501E-2</v>
      </c>
      <c r="Y170" s="17">
        <v>5.2834307175989199E-2</v>
      </c>
      <c r="Z170" s="17">
        <v>5.5586146533354502E-2</v>
      </c>
      <c r="AA170" s="17">
        <v>7.4586130923335797E-2</v>
      </c>
      <c r="AB170" s="17">
        <v>2.9406383877644E-2</v>
      </c>
      <c r="AC170" s="17">
        <v>2.9010660405062401E-2</v>
      </c>
      <c r="AD170" s="17">
        <v>0</v>
      </c>
      <c r="AE170" s="17"/>
      <c r="AF170" s="17">
        <v>3.4386970268748797E-2</v>
      </c>
      <c r="AG170" s="17">
        <v>3.7915240168510798E-2</v>
      </c>
      <c r="AH170" s="17">
        <v>2.8949246764358099E-2</v>
      </c>
      <c r="AI170" s="17"/>
      <c r="AJ170" s="17">
        <v>4.2158530604412103E-2</v>
      </c>
      <c r="AK170" s="17">
        <v>4.13844269379533E-2</v>
      </c>
      <c r="AL170" s="17">
        <v>3.6741240289702201E-2</v>
      </c>
      <c r="AM170" s="17"/>
      <c r="AN170" s="17">
        <v>2.9872204782319799E-2</v>
      </c>
      <c r="AO170" s="17">
        <v>4.5627743074018103E-2</v>
      </c>
      <c r="AP170" s="17">
        <v>4.8371331112835599E-2</v>
      </c>
      <c r="AQ170" s="17">
        <v>1.81590874522706E-2</v>
      </c>
      <c r="AR170" s="17">
        <v>5.8361330627074E-2</v>
      </c>
      <c r="AS170" s="17"/>
      <c r="AT170" s="17">
        <v>3.6807484757334301E-2</v>
      </c>
      <c r="AU170" s="17">
        <v>2.5309646446489701E-2</v>
      </c>
      <c r="AV170" s="17"/>
      <c r="AW170" s="17">
        <v>3.8382339539049098E-2</v>
      </c>
      <c r="AX170" s="17">
        <v>2.8434585737266999E-2</v>
      </c>
      <c r="AY170" s="17">
        <v>3.4365210141193203E-2</v>
      </c>
    </row>
    <row r="171" spans="2:51">
      <c r="B171" t="s">
        <v>178</v>
      </c>
      <c r="C171" s="17">
        <v>3.5453110160523597E-2</v>
      </c>
      <c r="D171" s="17">
        <v>3.0316329061111699E-2</v>
      </c>
      <c r="E171" s="17">
        <v>4.0409585458451303E-2</v>
      </c>
      <c r="F171" s="17"/>
      <c r="G171" s="17">
        <v>7.7186657976744497E-2</v>
      </c>
      <c r="H171" s="17">
        <v>4.2328642171764998E-2</v>
      </c>
      <c r="I171" s="17">
        <v>4.6417150830687003E-2</v>
      </c>
      <c r="J171" s="17">
        <v>3.8994996327588898E-2</v>
      </c>
      <c r="K171" s="17">
        <v>1.4326221441562099E-2</v>
      </c>
      <c r="L171" s="17">
        <v>1.6904915200680298E-2</v>
      </c>
      <c r="M171" s="17"/>
      <c r="N171" s="17">
        <v>2.3536577952003101E-2</v>
      </c>
      <c r="O171" s="17">
        <v>4.0872151255136498E-2</v>
      </c>
      <c r="P171" s="17">
        <v>5.2540638900284001E-2</v>
      </c>
      <c r="Q171" s="17">
        <v>2.5443446720532999E-2</v>
      </c>
      <c r="R171" s="17"/>
      <c r="S171" s="17">
        <v>2.74853407060472E-2</v>
      </c>
      <c r="T171" s="17">
        <v>2.5251322138348499E-2</v>
      </c>
      <c r="U171" s="17">
        <v>1.4701766036052199E-2</v>
      </c>
      <c r="V171" s="17">
        <v>2.5166639699682199E-2</v>
      </c>
      <c r="W171" s="17">
        <v>3.4076636411823701E-2</v>
      </c>
      <c r="X171" s="17">
        <v>6.5049310662678494E-2</v>
      </c>
      <c r="Y171" s="17">
        <v>2.5755049050053502E-2</v>
      </c>
      <c r="Z171" s="17">
        <v>2.3339677493765199E-2</v>
      </c>
      <c r="AA171" s="17">
        <v>3.4334641008158501E-2</v>
      </c>
      <c r="AB171" s="17">
        <v>4.1542675176610797E-2</v>
      </c>
      <c r="AC171" s="17">
        <v>6.4747437051965506E-2</v>
      </c>
      <c r="AD171" s="17">
        <v>0.105868972090955</v>
      </c>
      <c r="AE171" s="17"/>
      <c r="AF171" s="17">
        <v>3.7398599630341298E-2</v>
      </c>
      <c r="AG171" s="17">
        <v>2.9493505139501199E-2</v>
      </c>
      <c r="AH171" s="17">
        <v>2.4454510825227899E-2</v>
      </c>
      <c r="AI171" s="17"/>
      <c r="AJ171" s="17">
        <v>2.0729733307276801E-2</v>
      </c>
      <c r="AK171" s="17">
        <v>4.2517399551238101E-2</v>
      </c>
      <c r="AL171" s="17">
        <v>9.1969599130496196E-3</v>
      </c>
      <c r="AM171" s="17"/>
      <c r="AN171" s="17">
        <v>2.8476152287155599E-2</v>
      </c>
      <c r="AO171" s="17">
        <v>4.5466171821882201E-2</v>
      </c>
      <c r="AP171" s="17">
        <v>4.3735411037988899E-2</v>
      </c>
      <c r="AQ171" s="17">
        <v>2.6012021184624201E-2</v>
      </c>
      <c r="AR171" s="17">
        <v>5.48840464401633E-2</v>
      </c>
      <c r="AS171" s="17"/>
      <c r="AT171" s="17">
        <v>3.5495666325563599E-2</v>
      </c>
      <c r="AU171" s="17">
        <v>3.1623516588962099E-2</v>
      </c>
      <c r="AV171" s="17"/>
      <c r="AW171" s="17">
        <v>2.51428813971693E-2</v>
      </c>
      <c r="AX171" s="17">
        <v>5.9784185225812997E-2</v>
      </c>
      <c r="AY171" s="17">
        <v>4.1380236089867697E-2</v>
      </c>
    </row>
    <row r="172" spans="2:51">
      <c r="B172" t="s">
        <v>179</v>
      </c>
      <c r="C172" s="17">
        <v>2.8077688135724699E-2</v>
      </c>
      <c r="D172" s="17">
        <v>2.4520426516188701E-2</v>
      </c>
      <c r="E172" s="17">
        <v>3.15330244062038E-2</v>
      </c>
      <c r="F172" s="17"/>
      <c r="G172" s="17">
        <v>6.3283205429440201E-2</v>
      </c>
      <c r="H172" s="17">
        <v>3.6536137136177503E-2</v>
      </c>
      <c r="I172" s="17">
        <v>2.1001757407083099E-2</v>
      </c>
      <c r="J172" s="17">
        <v>2.90825347634713E-2</v>
      </c>
      <c r="K172" s="17">
        <v>1.29459503908603E-2</v>
      </c>
      <c r="L172" s="17">
        <v>2.1059248687225699E-2</v>
      </c>
      <c r="M172" s="17"/>
      <c r="N172" s="17">
        <v>2.15171581651772E-2</v>
      </c>
      <c r="O172" s="17">
        <v>2.17541090504909E-2</v>
      </c>
      <c r="P172" s="17">
        <v>3.6580355836830003E-2</v>
      </c>
      <c r="Q172" s="17">
        <v>3.4863201274475501E-2</v>
      </c>
      <c r="R172" s="17"/>
      <c r="S172" s="17">
        <v>1.5224936920870499E-2</v>
      </c>
      <c r="T172" s="17">
        <v>2.21685932559888E-2</v>
      </c>
      <c r="U172" s="17">
        <v>3.35615421386464E-2</v>
      </c>
      <c r="V172" s="17">
        <v>1.6482880285767099E-2</v>
      </c>
      <c r="W172" s="17">
        <v>3.6880533924976699E-2</v>
      </c>
      <c r="X172" s="17">
        <v>4.3875556979045403E-2</v>
      </c>
      <c r="Y172" s="17">
        <v>1.2228951824248199E-2</v>
      </c>
      <c r="Z172" s="17">
        <v>1.88327995232535E-2</v>
      </c>
      <c r="AA172" s="17">
        <v>2.4953700782671999E-2</v>
      </c>
      <c r="AB172" s="17">
        <v>5.3563340587531399E-2</v>
      </c>
      <c r="AC172" s="17">
        <v>2.3185711514009302E-2</v>
      </c>
      <c r="AD172" s="17">
        <v>5.8430819565204198E-2</v>
      </c>
      <c r="AE172" s="17"/>
      <c r="AF172" s="17">
        <v>2.8205868020188901E-2</v>
      </c>
      <c r="AG172" s="17">
        <v>2.30424592851333E-2</v>
      </c>
      <c r="AH172" s="17">
        <v>3.6592989175386101E-2</v>
      </c>
      <c r="AI172" s="17"/>
      <c r="AJ172" s="17">
        <v>1.6870069266745599E-2</v>
      </c>
      <c r="AK172" s="17">
        <v>2.90712786300171E-2</v>
      </c>
      <c r="AL172" s="17">
        <v>4.5046395953876701E-3</v>
      </c>
      <c r="AM172" s="17"/>
      <c r="AN172" s="17">
        <v>3.7426004970413901E-2</v>
      </c>
      <c r="AO172" s="17">
        <v>2.5756541716329798E-2</v>
      </c>
      <c r="AP172" s="17">
        <v>3.3764938316146798E-2</v>
      </c>
      <c r="AQ172" s="17">
        <v>2.63625868089097E-2</v>
      </c>
      <c r="AR172" s="17">
        <v>0</v>
      </c>
      <c r="AS172" s="17"/>
      <c r="AT172" s="17">
        <v>2.7994887714801499E-2</v>
      </c>
      <c r="AU172" s="17">
        <v>2.5252196098492798E-2</v>
      </c>
      <c r="AV172" s="17"/>
      <c r="AW172" s="17">
        <v>2.08188546304552E-2</v>
      </c>
      <c r="AX172" s="17">
        <v>3.9140205215744003E-2</v>
      </c>
      <c r="AY172" s="17">
        <v>3.4710846144183599E-2</v>
      </c>
    </row>
    <row r="173" spans="2:51">
      <c r="B173" t="s">
        <v>180</v>
      </c>
      <c r="C173" s="17">
        <v>2.78502552196273E-2</v>
      </c>
      <c r="D173" s="17">
        <v>3.3908617192164002E-2</v>
      </c>
      <c r="E173" s="17">
        <v>2.24577189125847E-2</v>
      </c>
      <c r="F173" s="17"/>
      <c r="G173" s="17">
        <v>2.7323907745473799E-2</v>
      </c>
      <c r="H173" s="17">
        <v>2.5696909266257301E-2</v>
      </c>
      <c r="I173" s="17">
        <v>3.65836725312556E-2</v>
      </c>
      <c r="J173" s="17">
        <v>2.8914361267849801E-2</v>
      </c>
      <c r="K173" s="17">
        <v>3.3827343145982298E-2</v>
      </c>
      <c r="L173" s="17">
        <v>1.84327064805185E-2</v>
      </c>
      <c r="M173" s="17"/>
      <c r="N173" s="17">
        <v>2.40703518320881E-2</v>
      </c>
      <c r="O173" s="17">
        <v>2.32997351533521E-2</v>
      </c>
      <c r="P173" s="17">
        <v>3.4462402018294799E-2</v>
      </c>
      <c r="Q173" s="17">
        <v>3.1446841937548098E-2</v>
      </c>
      <c r="R173" s="17"/>
      <c r="S173" s="17">
        <v>2.1802002570404998E-2</v>
      </c>
      <c r="T173" s="17">
        <v>3.3525501883720499E-2</v>
      </c>
      <c r="U173" s="17">
        <v>4.41069949620271E-2</v>
      </c>
      <c r="V173" s="17">
        <v>2.10638280686729E-2</v>
      </c>
      <c r="W173" s="17">
        <v>1.89988938299025E-2</v>
      </c>
      <c r="X173" s="17">
        <v>1.6855638302576401E-2</v>
      </c>
      <c r="Y173" s="17">
        <v>1.7332073217580901E-2</v>
      </c>
      <c r="Z173" s="17">
        <v>0</v>
      </c>
      <c r="AA173" s="17">
        <v>3.0543180527587501E-2</v>
      </c>
      <c r="AB173" s="17">
        <v>5.0525775881609003E-2</v>
      </c>
      <c r="AC173" s="17">
        <v>1.20528973718794E-2</v>
      </c>
      <c r="AD173" s="17">
        <v>7.6038656618084399E-2</v>
      </c>
      <c r="AE173" s="17"/>
      <c r="AF173" s="17">
        <v>2.7096820024168002E-2</v>
      </c>
      <c r="AG173" s="17">
        <v>2.81950332248854E-2</v>
      </c>
      <c r="AH173" s="17">
        <v>3.4107186634478599E-2</v>
      </c>
      <c r="AI173" s="17"/>
      <c r="AJ173" s="17">
        <v>2.13087733665181E-2</v>
      </c>
      <c r="AK173" s="17">
        <v>3.3669896279078203E-2</v>
      </c>
      <c r="AL173" s="17">
        <v>2.2704345959914E-2</v>
      </c>
      <c r="AM173" s="17"/>
      <c r="AN173" s="17">
        <v>2.9578255521585901E-2</v>
      </c>
      <c r="AO173" s="17">
        <v>2.2927201613615399E-2</v>
      </c>
      <c r="AP173" s="17">
        <v>2.4727923635741299E-2</v>
      </c>
      <c r="AQ173" s="17">
        <v>2.1014699882306399E-2</v>
      </c>
      <c r="AR173" s="17">
        <v>6.5127104065768798E-2</v>
      </c>
      <c r="AS173" s="17"/>
      <c r="AT173" s="17">
        <v>2.5239568951174698E-2</v>
      </c>
      <c r="AU173" s="17">
        <v>5.4220713036905697E-2</v>
      </c>
      <c r="AV173" s="17"/>
      <c r="AW173" s="17">
        <v>2.4169205732154999E-2</v>
      </c>
      <c r="AX173" s="17">
        <v>3.7646949014314902E-2</v>
      </c>
      <c r="AY173" s="17">
        <v>2.9516422580376699E-2</v>
      </c>
    </row>
    <row r="174" spans="2:51">
      <c r="B174" t="s">
        <v>119</v>
      </c>
      <c r="C174" s="17">
        <v>0.133912333344094</v>
      </c>
      <c r="D174" s="17">
        <v>8.8849256677373603E-2</v>
      </c>
      <c r="E174" s="17">
        <v>0.17534108358686101</v>
      </c>
      <c r="F174" s="17"/>
      <c r="G174" s="17">
        <v>8.7654587758606503E-2</v>
      </c>
      <c r="H174" s="17">
        <v>0.13039429586337101</v>
      </c>
      <c r="I174" s="17">
        <v>0.122251139746424</v>
      </c>
      <c r="J174" s="17">
        <v>0.16532955848421199</v>
      </c>
      <c r="K174" s="17">
        <v>0.16815316359600899</v>
      </c>
      <c r="L174" s="17">
        <v>0.116112108736609</v>
      </c>
      <c r="M174" s="17"/>
      <c r="N174" s="17">
        <v>0.111963875541777</v>
      </c>
      <c r="O174" s="17">
        <v>0.12623509778484099</v>
      </c>
      <c r="P174" s="17">
        <v>0.14940063053925901</v>
      </c>
      <c r="Q174" s="17">
        <v>0.151375549932348</v>
      </c>
      <c r="R174" s="17"/>
      <c r="S174" s="17">
        <v>0.139387549647005</v>
      </c>
      <c r="T174" s="17">
        <v>0.13596348581620599</v>
      </c>
      <c r="U174" s="17">
        <v>0.117382150686083</v>
      </c>
      <c r="V174" s="17">
        <v>0.15298928244148699</v>
      </c>
      <c r="W174" s="17">
        <v>0.126208832773789</v>
      </c>
      <c r="X174" s="17">
        <v>0.16662280795446499</v>
      </c>
      <c r="Y174" s="17">
        <v>0.12809830393895899</v>
      </c>
      <c r="Z174" s="17">
        <v>9.7007919337314896E-2</v>
      </c>
      <c r="AA174" s="17">
        <v>0.139092976776621</v>
      </c>
      <c r="AB174" s="17">
        <v>0.12924745911980301</v>
      </c>
      <c r="AC174" s="17">
        <v>0.113081468697398</v>
      </c>
      <c r="AD174" s="17">
        <v>7.2073910721643097E-2</v>
      </c>
      <c r="AE174" s="17"/>
      <c r="AF174" s="17">
        <v>0.13341020362044401</v>
      </c>
      <c r="AG174" s="17">
        <v>0.12323108529057999</v>
      </c>
      <c r="AH174" s="17">
        <v>0.18793144201457199</v>
      </c>
      <c r="AI174" s="17"/>
      <c r="AJ174" s="17">
        <v>8.4637748675654198E-2</v>
      </c>
      <c r="AK174" s="17">
        <v>0.116928758419984</v>
      </c>
      <c r="AL174" s="17">
        <v>0.120329770905877</v>
      </c>
      <c r="AM174" s="17"/>
      <c r="AN174" s="17">
        <v>0.18480808991231201</v>
      </c>
      <c r="AO174" s="17">
        <v>0.122890528293921</v>
      </c>
      <c r="AP174" s="17">
        <v>0.11395266193219999</v>
      </c>
      <c r="AQ174" s="17">
        <v>8.9883654677017505E-2</v>
      </c>
      <c r="AR174" s="17">
        <v>7.0230009190048598E-2</v>
      </c>
      <c r="AS174" s="17"/>
      <c r="AT174" s="17">
        <v>0.13649902137720499</v>
      </c>
      <c r="AU174" s="17">
        <v>0.107806674202423</v>
      </c>
      <c r="AV174" s="17"/>
      <c r="AW174" s="17">
        <v>8.1994791109901502E-2</v>
      </c>
      <c r="AX174" s="17">
        <v>0.14201781943084199</v>
      </c>
      <c r="AY174" s="17">
        <v>0.21015009513688701</v>
      </c>
    </row>
    <row r="175" spans="2:51">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row>
    <row r="176" spans="2:51">
      <c r="B176" s="6" t="s">
        <v>181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row>
    <row r="177" spans="2:51">
      <c r="B177" s="25" t="s">
        <v>17</v>
      </c>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row>
    <row r="178" spans="2:51">
      <c r="B178" t="s">
        <v>133</v>
      </c>
      <c r="C178" s="17">
        <v>0.19564968898190799</v>
      </c>
      <c r="D178" s="17">
        <v>0.24206150099097401</v>
      </c>
      <c r="E178" s="17">
        <v>0.15230312001773499</v>
      </c>
      <c r="F178" s="17"/>
      <c r="G178" s="17">
        <v>0.14276978700455201</v>
      </c>
      <c r="H178" s="17">
        <v>0.156044292667773</v>
      </c>
      <c r="I178" s="17">
        <v>0.222968291560284</v>
      </c>
      <c r="J178" s="17">
        <v>0.235123946500714</v>
      </c>
      <c r="K178" s="17">
        <v>0.20228741667733999</v>
      </c>
      <c r="L178" s="17">
        <v>0.196317442989873</v>
      </c>
      <c r="M178" s="17"/>
      <c r="N178" s="17">
        <v>0.25692612379360702</v>
      </c>
      <c r="O178" s="17">
        <v>0.17989596677681999</v>
      </c>
      <c r="P178" s="17">
        <v>0.14447758891929999</v>
      </c>
      <c r="Q178" s="17">
        <v>0.19407304979576101</v>
      </c>
      <c r="R178" s="17"/>
      <c r="S178" s="17">
        <v>0.20751300585021101</v>
      </c>
      <c r="T178" s="17">
        <v>0.16903719273555901</v>
      </c>
      <c r="U178" s="17">
        <v>0.22465659031721699</v>
      </c>
      <c r="V178" s="17">
        <v>0.17707120134250501</v>
      </c>
      <c r="W178" s="17">
        <v>0.173758933794149</v>
      </c>
      <c r="X178" s="17">
        <v>0.163374378294214</v>
      </c>
      <c r="Y178" s="17">
        <v>0.241270914889435</v>
      </c>
      <c r="Z178" s="17">
        <v>0.25898466179201102</v>
      </c>
      <c r="AA178" s="17">
        <v>0.21950684957179001</v>
      </c>
      <c r="AB178" s="17">
        <v>0.14655198467048</v>
      </c>
      <c r="AC178" s="17">
        <v>0.25309410633875901</v>
      </c>
      <c r="AD178" s="17">
        <v>0.1802374838361</v>
      </c>
      <c r="AE178" s="17"/>
      <c r="AF178" s="17">
        <v>0.16473859240073399</v>
      </c>
      <c r="AG178" s="17">
        <v>0.24847055651213301</v>
      </c>
      <c r="AH178" s="17">
        <v>0.131661546876161</v>
      </c>
      <c r="AI178" s="17"/>
      <c r="AJ178" s="17">
        <v>0.19215404242821299</v>
      </c>
      <c r="AK178" s="17">
        <v>0.22317511408316201</v>
      </c>
      <c r="AL178" s="17">
        <v>0.26058947738017302</v>
      </c>
      <c r="AM178" s="17"/>
      <c r="AN178" s="17">
        <v>0.14926963310654701</v>
      </c>
      <c r="AO178" s="17">
        <v>0.202266528369549</v>
      </c>
      <c r="AP178" s="17">
        <v>0.206130511775451</v>
      </c>
      <c r="AQ178" s="17">
        <v>0.286822157932624</v>
      </c>
      <c r="AR178" s="17">
        <v>0.44667122536494602</v>
      </c>
      <c r="AS178" s="17"/>
      <c r="AT178" s="17">
        <v>0.19241590872349401</v>
      </c>
      <c r="AU178" s="17">
        <v>0.217469924085052</v>
      </c>
      <c r="AV178" s="17"/>
      <c r="AW178" s="17">
        <v>0.25458211754659299</v>
      </c>
      <c r="AX178" s="17">
        <v>0.126103710960948</v>
      </c>
      <c r="AY178" s="17">
        <v>0.13357911567277</v>
      </c>
    </row>
    <row r="179" spans="2:51">
      <c r="B179" t="s">
        <v>134</v>
      </c>
      <c r="C179" s="17">
        <v>0.45112847373215098</v>
      </c>
      <c r="D179" s="17">
        <v>0.489229537408853</v>
      </c>
      <c r="E179" s="17">
        <v>0.41528768593203103</v>
      </c>
      <c r="F179" s="17"/>
      <c r="G179" s="17">
        <v>0.480970070498909</v>
      </c>
      <c r="H179" s="17">
        <v>0.47063530991511399</v>
      </c>
      <c r="I179" s="17">
        <v>0.43935839980258301</v>
      </c>
      <c r="J179" s="17">
        <v>0.40545052064576698</v>
      </c>
      <c r="K179" s="17">
        <v>0.40612943277826102</v>
      </c>
      <c r="L179" s="17">
        <v>0.49924213326132899</v>
      </c>
      <c r="M179" s="17"/>
      <c r="N179" s="17">
        <v>0.49821695336532901</v>
      </c>
      <c r="O179" s="17">
        <v>0.48267859742575397</v>
      </c>
      <c r="P179" s="17">
        <v>0.43210820569529801</v>
      </c>
      <c r="Q179" s="17">
        <v>0.381122255478831</v>
      </c>
      <c r="R179" s="17"/>
      <c r="S179" s="17">
        <v>0.54186084126609602</v>
      </c>
      <c r="T179" s="17">
        <v>0.43758253726773499</v>
      </c>
      <c r="U179" s="17">
        <v>0.41716657857263401</v>
      </c>
      <c r="V179" s="17">
        <v>0.44472389461407302</v>
      </c>
      <c r="W179" s="17">
        <v>0.42899062305987401</v>
      </c>
      <c r="X179" s="17">
        <v>0.45033747797047802</v>
      </c>
      <c r="Y179" s="17">
        <v>0.42924733273759702</v>
      </c>
      <c r="Z179" s="17">
        <v>0.47088843983476097</v>
      </c>
      <c r="AA179" s="17">
        <v>0.42830691835833401</v>
      </c>
      <c r="AB179" s="17">
        <v>0.46922991194593999</v>
      </c>
      <c r="AC179" s="17">
        <v>0.46578739275777598</v>
      </c>
      <c r="AD179" s="17">
        <v>0.32738637216092398</v>
      </c>
      <c r="AE179" s="17"/>
      <c r="AF179" s="17">
        <v>0.42563783553128698</v>
      </c>
      <c r="AG179" s="17">
        <v>0.47265415334677002</v>
      </c>
      <c r="AH179" s="17">
        <v>0.44417012873497602</v>
      </c>
      <c r="AI179" s="17"/>
      <c r="AJ179" s="17">
        <v>0.48934473665906297</v>
      </c>
      <c r="AK179" s="17">
        <v>0.47606761450787799</v>
      </c>
      <c r="AL179" s="17">
        <v>0.452583959397928</v>
      </c>
      <c r="AM179" s="17"/>
      <c r="AN179" s="17">
        <v>0.391813226603832</v>
      </c>
      <c r="AO179" s="17">
        <v>0.42640789696494302</v>
      </c>
      <c r="AP179" s="17">
        <v>0.49465642825293699</v>
      </c>
      <c r="AQ179" s="17">
        <v>0.46883125714920598</v>
      </c>
      <c r="AR179" s="17">
        <v>0.49554251150456002</v>
      </c>
      <c r="AS179" s="17"/>
      <c r="AT179" s="17">
        <v>0.45799673612729103</v>
      </c>
      <c r="AU179" s="17">
        <v>0.397528863682791</v>
      </c>
      <c r="AV179" s="17"/>
      <c r="AW179" s="17">
        <v>0.49205559456882098</v>
      </c>
      <c r="AX179" s="17">
        <v>0.458542341371176</v>
      </c>
      <c r="AY179" s="17">
        <v>0.38543259302365801</v>
      </c>
    </row>
    <row r="180" spans="2:51">
      <c r="B180" t="s">
        <v>135</v>
      </c>
      <c r="C180" s="17">
        <v>0.24538342138627001</v>
      </c>
      <c r="D180" s="17">
        <v>0.19437335951232801</v>
      </c>
      <c r="E180" s="17">
        <v>0.29304662127641301</v>
      </c>
      <c r="F180" s="17"/>
      <c r="G180" s="17">
        <v>0.248814766562926</v>
      </c>
      <c r="H180" s="17">
        <v>0.26672776396711501</v>
      </c>
      <c r="I180" s="17">
        <v>0.232261238916706</v>
      </c>
      <c r="J180" s="17">
        <v>0.221663156732153</v>
      </c>
      <c r="K180" s="17">
        <v>0.28022770042905498</v>
      </c>
      <c r="L180" s="17">
        <v>0.22825455441421399</v>
      </c>
      <c r="M180" s="17"/>
      <c r="N180" s="17">
        <v>0.18143186019537</v>
      </c>
      <c r="O180" s="17">
        <v>0.20834736234974299</v>
      </c>
      <c r="P180" s="17">
        <v>0.29199558456022601</v>
      </c>
      <c r="Q180" s="17">
        <v>0.317321190327364</v>
      </c>
      <c r="R180" s="17"/>
      <c r="S180" s="17">
        <v>0.167790155312044</v>
      </c>
      <c r="T180" s="17">
        <v>0.28487961811322798</v>
      </c>
      <c r="U180" s="17">
        <v>0.24426930684654</v>
      </c>
      <c r="V180" s="17">
        <v>0.28020658572789298</v>
      </c>
      <c r="W180" s="17">
        <v>0.27368229721562998</v>
      </c>
      <c r="X180" s="17">
        <v>0.30019011692711201</v>
      </c>
      <c r="Y180" s="17">
        <v>0.216820035705136</v>
      </c>
      <c r="Z180" s="17">
        <v>0.238064341523305</v>
      </c>
      <c r="AA180" s="17">
        <v>0.26032357181537402</v>
      </c>
      <c r="AB180" s="17">
        <v>0.24283719196827999</v>
      </c>
      <c r="AC180" s="17">
        <v>0.14286134249907001</v>
      </c>
      <c r="AD180" s="17">
        <v>0.20363307330550601</v>
      </c>
      <c r="AE180" s="17"/>
      <c r="AF180" s="17">
        <v>0.28757172911141898</v>
      </c>
      <c r="AG180" s="17">
        <v>0.18642349589066601</v>
      </c>
      <c r="AH180" s="17">
        <v>0.30774659321231301</v>
      </c>
      <c r="AI180" s="17"/>
      <c r="AJ180" s="17">
        <v>0.235511107932041</v>
      </c>
      <c r="AK180" s="17">
        <v>0.211027473644394</v>
      </c>
      <c r="AL180" s="17">
        <v>0.22457407765714901</v>
      </c>
      <c r="AM180" s="17"/>
      <c r="AN180" s="17">
        <v>0.305726373103889</v>
      </c>
      <c r="AO180" s="17">
        <v>0.25311233620851498</v>
      </c>
      <c r="AP180" s="17">
        <v>0.220603500362759</v>
      </c>
      <c r="AQ180" s="17">
        <v>0.178770979041628</v>
      </c>
      <c r="AR180" s="17">
        <v>5.7786263130493301E-2</v>
      </c>
      <c r="AS180" s="17"/>
      <c r="AT180" s="17">
        <v>0.245016408232685</v>
      </c>
      <c r="AU180" s="17">
        <v>0.25127907001787703</v>
      </c>
      <c r="AV180" s="17"/>
      <c r="AW180" s="17">
        <v>0.18070234124213999</v>
      </c>
      <c r="AX180" s="17">
        <v>0.306768780683215</v>
      </c>
      <c r="AY180" s="17">
        <v>0.31956831980004402</v>
      </c>
    </row>
    <row r="181" spans="2:51">
      <c r="B181" t="s">
        <v>136</v>
      </c>
      <c r="C181" s="17">
        <v>5.53544010189174E-2</v>
      </c>
      <c r="D181" s="17">
        <v>4.3229434619601298E-2</v>
      </c>
      <c r="E181" s="17">
        <v>6.6869480943744106E-2</v>
      </c>
      <c r="F181" s="17"/>
      <c r="G181" s="17">
        <v>6.5816412486537204E-2</v>
      </c>
      <c r="H181" s="17">
        <v>5.8656000388966699E-2</v>
      </c>
      <c r="I181" s="17">
        <v>5.1491530404954598E-2</v>
      </c>
      <c r="J181" s="17">
        <v>6.01432686005441E-2</v>
      </c>
      <c r="K181" s="17">
        <v>6.10692068931925E-2</v>
      </c>
      <c r="L181" s="17">
        <v>4.2774368403438699E-2</v>
      </c>
      <c r="M181" s="17"/>
      <c r="N181" s="17">
        <v>3.6038291970847298E-2</v>
      </c>
      <c r="O181" s="17">
        <v>5.9118665192282399E-2</v>
      </c>
      <c r="P181" s="17">
        <v>7.1372486266992302E-2</v>
      </c>
      <c r="Q181" s="17">
        <v>5.4739417193139399E-2</v>
      </c>
      <c r="R181" s="17"/>
      <c r="S181" s="17">
        <v>4.5278023790427301E-2</v>
      </c>
      <c r="T181" s="17">
        <v>4.1219873773717698E-2</v>
      </c>
      <c r="U181" s="17">
        <v>7.0589015215549999E-2</v>
      </c>
      <c r="V181" s="17">
        <v>5.8635905665504598E-2</v>
      </c>
      <c r="W181" s="17">
        <v>6.0529078722411402E-2</v>
      </c>
      <c r="X181" s="17">
        <v>3.6496421754608301E-2</v>
      </c>
      <c r="Y181" s="17">
        <v>4.0538140596262803E-2</v>
      </c>
      <c r="Z181" s="17">
        <v>1.0415266486908799E-2</v>
      </c>
      <c r="AA181" s="17">
        <v>7.2089411585467403E-2</v>
      </c>
      <c r="AB181" s="17">
        <v>5.0697329095544003E-2</v>
      </c>
      <c r="AC181" s="17">
        <v>9.3840884905857902E-2</v>
      </c>
      <c r="AD181" s="17">
        <v>0.168157197218432</v>
      </c>
      <c r="AE181" s="17"/>
      <c r="AF181" s="17">
        <v>6.8656196885416396E-2</v>
      </c>
      <c r="AG181" s="17">
        <v>4.7933322829765403E-2</v>
      </c>
      <c r="AH181" s="17">
        <v>3.9406299322557202E-2</v>
      </c>
      <c r="AI181" s="17"/>
      <c r="AJ181" s="17">
        <v>4.77968256234821E-2</v>
      </c>
      <c r="AK181" s="17">
        <v>4.7687319366543801E-2</v>
      </c>
      <c r="AL181" s="17">
        <v>4.2274634002235398E-2</v>
      </c>
      <c r="AM181" s="17"/>
      <c r="AN181" s="17">
        <v>7.7734230638745502E-2</v>
      </c>
      <c r="AO181" s="17">
        <v>6.24346360909942E-2</v>
      </c>
      <c r="AP181" s="17">
        <v>3.9060084587524899E-2</v>
      </c>
      <c r="AQ181" s="17">
        <v>4.2368641850522297E-2</v>
      </c>
      <c r="AR181" s="17">
        <v>0</v>
      </c>
      <c r="AS181" s="17"/>
      <c r="AT181" s="17">
        <v>5.45863726004851E-2</v>
      </c>
      <c r="AU181" s="17">
        <v>6.0051076752669998E-2</v>
      </c>
      <c r="AV181" s="17"/>
      <c r="AW181" s="17">
        <v>4.8896477637476503E-2</v>
      </c>
      <c r="AX181" s="17">
        <v>6.2121858238699798E-2</v>
      </c>
      <c r="AY181" s="17">
        <v>6.2502282852183094E-2</v>
      </c>
    </row>
    <row r="182" spans="2:51">
      <c r="B182" t="s">
        <v>137</v>
      </c>
      <c r="C182" s="17">
        <v>1.1407930159954199E-2</v>
      </c>
      <c r="D182" s="17">
        <v>1.0183389659525401E-2</v>
      </c>
      <c r="E182" s="17">
        <v>1.2608719712733101E-2</v>
      </c>
      <c r="F182" s="17"/>
      <c r="G182" s="17">
        <v>2.1852766269056401E-2</v>
      </c>
      <c r="H182" s="17">
        <v>9.3704838818434305E-3</v>
      </c>
      <c r="I182" s="17">
        <v>8.5660347402212109E-3</v>
      </c>
      <c r="J182" s="17">
        <v>1.1683458851251299E-2</v>
      </c>
      <c r="K182" s="17">
        <v>1.5215328346036E-2</v>
      </c>
      <c r="L182" s="17">
        <v>7.0443096830095503E-3</v>
      </c>
      <c r="M182" s="17"/>
      <c r="N182" s="17">
        <v>3.4257981317522899E-3</v>
      </c>
      <c r="O182" s="17">
        <v>1.45101602426776E-2</v>
      </c>
      <c r="P182" s="17">
        <v>1.38318660342548E-2</v>
      </c>
      <c r="Q182" s="17">
        <v>1.47427425865338E-2</v>
      </c>
      <c r="R182" s="17"/>
      <c r="S182" s="17">
        <v>5.4281690686959604E-3</v>
      </c>
      <c r="T182" s="17">
        <v>1.3476308360194301E-2</v>
      </c>
      <c r="U182" s="17">
        <v>5.92987002493435E-3</v>
      </c>
      <c r="V182" s="17">
        <v>4.6711617262161801E-3</v>
      </c>
      <c r="W182" s="17">
        <v>6.2648695695213296E-3</v>
      </c>
      <c r="X182" s="17">
        <v>4.7273279137586303E-3</v>
      </c>
      <c r="Y182" s="17">
        <v>3.4636150296962903E-2</v>
      </c>
      <c r="Z182" s="17">
        <v>0</v>
      </c>
      <c r="AA182" s="17">
        <v>3.9678434728518796E-3</v>
      </c>
      <c r="AB182" s="17">
        <v>3.1125485633278601E-2</v>
      </c>
      <c r="AC182" s="17">
        <v>0</v>
      </c>
      <c r="AD182" s="17">
        <v>4.3529836731078499E-2</v>
      </c>
      <c r="AE182" s="17"/>
      <c r="AF182" s="17">
        <v>1.33374342339197E-2</v>
      </c>
      <c r="AG182" s="17">
        <v>7.9021143289002508E-3</v>
      </c>
      <c r="AH182" s="17">
        <v>1.84979440163432E-2</v>
      </c>
      <c r="AI182" s="17"/>
      <c r="AJ182" s="17">
        <v>9.6185998816585294E-3</v>
      </c>
      <c r="AK182" s="17">
        <v>1.3909226688437699E-2</v>
      </c>
      <c r="AL182" s="17">
        <v>5.6046437804111596E-3</v>
      </c>
      <c r="AM182" s="17"/>
      <c r="AN182" s="17">
        <v>2.1910789640538799E-2</v>
      </c>
      <c r="AO182" s="17">
        <v>8.01248835252737E-3</v>
      </c>
      <c r="AP182" s="17">
        <v>7.7484687252669096E-3</v>
      </c>
      <c r="AQ182" s="17">
        <v>1.0097131116940701E-2</v>
      </c>
      <c r="AR182" s="17">
        <v>0</v>
      </c>
      <c r="AS182" s="17"/>
      <c r="AT182" s="17">
        <v>9.6040191668989999E-3</v>
      </c>
      <c r="AU182" s="17">
        <v>2.9393436686043599E-2</v>
      </c>
      <c r="AV182" s="17"/>
      <c r="AW182" s="17">
        <v>7.9989130372546107E-3</v>
      </c>
      <c r="AX182" s="17">
        <v>8.1011968407494195E-3</v>
      </c>
      <c r="AY182" s="17">
        <v>1.79704411714138E-2</v>
      </c>
    </row>
    <row r="183" spans="2:51">
      <c r="B183" t="s">
        <v>119</v>
      </c>
      <c r="C183" s="17">
        <v>4.1076084720799703E-2</v>
      </c>
      <c r="D183" s="17">
        <v>2.0922777808717302E-2</v>
      </c>
      <c r="E183" s="17">
        <v>5.9884372117343501E-2</v>
      </c>
      <c r="F183" s="17"/>
      <c r="G183" s="17">
        <v>3.97761971780198E-2</v>
      </c>
      <c r="H183" s="17">
        <v>3.85661491791882E-2</v>
      </c>
      <c r="I183" s="17">
        <v>4.5354504575251801E-2</v>
      </c>
      <c r="J183" s="17">
        <v>6.5935648669570496E-2</v>
      </c>
      <c r="K183" s="17">
        <v>3.5070914876115897E-2</v>
      </c>
      <c r="L183" s="17">
        <v>2.6367191248135899E-2</v>
      </c>
      <c r="M183" s="17"/>
      <c r="N183" s="17">
        <v>2.3960972543094101E-2</v>
      </c>
      <c r="O183" s="17">
        <v>5.5449248012723898E-2</v>
      </c>
      <c r="P183" s="17">
        <v>4.6214268523929597E-2</v>
      </c>
      <c r="Q183" s="17">
        <v>3.8001344618371097E-2</v>
      </c>
      <c r="R183" s="17"/>
      <c r="S183" s="17">
        <v>3.21298047125263E-2</v>
      </c>
      <c r="T183" s="17">
        <v>5.3804469749565702E-2</v>
      </c>
      <c r="U183" s="17">
        <v>3.7388639023124899E-2</v>
      </c>
      <c r="V183" s="17">
        <v>3.4691250923808897E-2</v>
      </c>
      <c r="W183" s="17">
        <v>5.6774197638413598E-2</v>
      </c>
      <c r="X183" s="17">
        <v>4.48742771398302E-2</v>
      </c>
      <c r="Y183" s="17">
        <v>3.7487425774606099E-2</v>
      </c>
      <c r="Z183" s="17">
        <v>2.1647290363014202E-2</v>
      </c>
      <c r="AA183" s="17">
        <v>1.58054051961832E-2</v>
      </c>
      <c r="AB183" s="17">
        <v>5.9558096686477199E-2</v>
      </c>
      <c r="AC183" s="17">
        <v>4.4416273498537898E-2</v>
      </c>
      <c r="AD183" s="17">
        <v>7.7056036747959494E-2</v>
      </c>
      <c r="AE183" s="17"/>
      <c r="AF183" s="17">
        <v>4.0058211837223898E-2</v>
      </c>
      <c r="AG183" s="17">
        <v>3.6616357091765001E-2</v>
      </c>
      <c r="AH183" s="17">
        <v>5.8517487837649297E-2</v>
      </c>
      <c r="AI183" s="17"/>
      <c r="AJ183" s="17">
        <v>2.55746874755437E-2</v>
      </c>
      <c r="AK183" s="17">
        <v>2.8133251709584299E-2</v>
      </c>
      <c r="AL183" s="17">
        <v>1.4373207782104099E-2</v>
      </c>
      <c r="AM183" s="17"/>
      <c r="AN183" s="17">
        <v>5.3545746906447499E-2</v>
      </c>
      <c r="AO183" s="17">
        <v>4.7766114013471202E-2</v>
      </c>
      <c r="AP183" s="17">
        <v>3.1801006296061501E-2</v>
      </c>
      <c r="AQ183" s="17">
        <v>1.31098329090791E-2</v>
      </c>
      <c r="AR183" s="17">
        <v>0</v>
      </c>
      <c r="AS183" s="17"/>
      <c r="AT183" s="17">
        <v>4.0380555149145597E-2</v>
      </c>
      <c r="AU183" s="17">
        <v>4.4277628775566603E-2</v>
      </c>
      <c r="AV183" s="17"/>
      <c r="AW183" s="17">
        <v>1.5764555967714498E-2</v>
      </c>
      <c r="AX183" s="17">
        <v>3.8362111905211597E-2</v>
      </c>
      <c r="AY183" s="17">
        <v>8.0947247479931303E-2</v>
      </c>
    </row>
    <row r="184" spans="2:51">
      <c r="B184" t="s">
        <v>138</v>
      </c>
      <c r="C184" s="17">
        <v>0.64677816271405897</v>
      </c>
      <c r="D184" s="17">
        <v>0.73129103839982801</v>
      </c>
      <c r="E184" s="17">
        <v>0.56759080594976596</v>
      </c>
      <c r="F184" s="17"/>
      <c r="G184" s="17">
        <v>0.62373985750346095</v>
      </c>
      <c r="H184" s="17">
        <v>0.62667960258288702</v>
      </c>
      <c r="I184" s="17">
        <v>0.66232669136286704</v>
      </c>
      <c r="J184" s="17">
        <v>0.64057446714648103</v>
      </c>
      <c r="K184" s="17">
        <v>0.60841684945560104</v>
      </c>
      <c r="L184" s="17">
        <v>0.69555957625120202</v>
      </c>
      <c r="M184" s="17"/>
      <c r="N184" s="17">
        <v>0.75514307715893603</v>
      </c>
      <c r="O184" s="17">
        <v>0.66257456420257299</v>
      </c>
      <c r="P184" s="17">
        <v>0.57658579461459802</v>
      </c>
      <c r="Q184" s="17">
        <v>0.57519530527459195</v>
      </c>
      <c r="R184" s="17"/>
      <c r="S184" s="17">
        <v>0.74937384711630695</v>
      </c>
      <c r="T184" s="17">
        <v>0.60661973000329406</v>
      </c>
      <c r="U184" s="17">
        <v>0.64182316888985103</v>
      </c>
      <c r="V184" s="17">
        <v>0.621795095956577</v>
      </c>
      <c r="W184" s="17">
        <v>0.60274955685402398</v>
      </c>
      <c r="X184" s="17">
        <v>0.61371185626469105</v>
      </c>
      <c r="Y184" s="17">
        <v>0.67051824762703205</v>
      </c>
      <c r="Z184" s="17">
        <v>0.72987310162677199</v>
      </c>
      <c r="AA184" s="17">
        <v>0.64781376793012402</v>
      </c>
      <c r="AB184" s="17">
        <v>0.61578189661642002</v>
      </c>
      <c r="AC184" s="17">
        <v>0.71888149909653398</v>
      </c>
      <c r="AD184" s="17">
        <v>0.50762385599702398</v>
      </c>
      <c r="AE184" s="17"/>
      <c r="AF184" s="17">
        <v>0.59037642793202105</v>
      </c>
      <c r="AG184" s="17">
        <v>0.72112470985890298</v>
      </c>
      <c r="AH184" s="17">
        <v>0.57583167561113702</v>
      </c>
      <c r="AI184" s="17"/>
      <c r="AJ184" s="17">
        <v>0.68149877908727496</v>
      </c>
      <c r="AK184" s="17">
        <v>0.69924272859103997</v>
      </c>
      <c r="AL184" s="17">
        <v>0.71317343677810097</v>
      </c>
      <c r="AM184" s="17"/>
      <c r="AN184" s="17">
        <v>0.54108285971037895</v>
      </c>
      <c r="AO184" s="17">
        <v>0.62867442533449203</v>
      </c>
      <c r="AP184" s="17">
        <v>0.70078694002838704</v>
      </c>
      <c r="AQ184" s="17">
        <v>0.75565341508183004</v>
      </c>
      <c r="AR184" s="17">
        <v>0.94221373686950705</v>
      </c>
      <c r="AS184" s="17"/>
      <c r="AT184" s="17">
        <v>0.65041264485078498</v>
      </c>
      <c r="AU184" s="17">
        <v>0.614998787767843</v>
      </c>
      <c r="AV184" s="17"/>
      <c r="AW184" s="17">
        <v>0.74663771211541496</v>
      </c>
      <c r="AX184" s="17">
        <v>0.58464605233212397</v>
      </c>
      <c r="AY184" s="17">
        <v>0.51901170869642799</v>
      </c>
    </row>
    <row r="185" spans="2:51">
      <c r="B185" t="s">
        <v>139</v>
      </c>
      <c r="C185" s="17">
        <v>6.6762331178871606E-2</v>
      </c>
      <c r="D185" s="17">
        <v>5.3412824279126699E-2</v>
      </c>
      <c r="E185" s="17">
        <v>7.9478200656477205E-2</v>
      </c>
      <c r="F185" s="17"/>
      <c r="G185" s="17">
        <v>8.7669178755593602E-2</v>
      </c>
      <c r="H185" s="17">
        <v>6.8026484270810206E-2</v>
      </c>
      <c r="I185" s="17">
        <v>6.0057565145175802E-2</v>
      </c>
      <c r="J185" s="17">
        <v>7.18267274517954E-2</v>
      </c>
      <c r="K185" s="17">
        <v>7.6284535239228499E-2</v>
      </c>
      <c r="L185" s="17">
        <v>4.9818678086448201E-2</v>
      </c>
      <c r="M185" s="17"/>
      <c r="N185" s="17">
        <v>3.9464090102599603E-2</v>
      </c>
      <c r="O185" s="17">
        <v>7.3628825434959994E-2</v>
      </c>
      <c r="P185" s="17">
        <v>8.5204352301247094E-2</v>
      </c>
      <c r="Q185" s="17">
        <v>6.9482159779673106E-2</v>
      </c>
      <c r="R185" s="17"/>
      <c r="S185" s="17">
        <v>5.07061928591232E-2</v>
      </c>
      <c r="T185" s="17">
        <v>5.4696182133912002E-2</v>
      </c>
      <c r="U185" s="17">
        <v>7.6518885240484294E-2</v>
      </c>
      <c r="V185" s="17">
        <v>6.3307067391720803E-2</v>
      </c>
      <c r="W185" s="17">
        <v>6.6793948291932803E-2</v>
      </c>
      <c r="X185" s="17">
        <v>4.1223749668366901E-2</v>
      </c>
      <c r="Y185" s="17">
        <v>7.5174290893225706E-2</v>
      </c>
      <c r="Z185" s="17">
        <v>1.0415266486908799E-2</v>
      </c>
      <c r="AA185" s="17">
        <v>7.6057255058319201E-2</v>
      </c>
      <c r="AB185" s="17">
        <v>8.1822814728822593E-2</v>
      </c>
      <c r="AC185" s="17">
        <v>9.3840884905857902E-2</v>
      </c>
      <c r="AD185" s="17">
        <v>0.21168703394951099</v>
      </c>
      <c r="AE185" s="17"/>
      <c r="AF185" s="17">
        <v>8.1993631119336094E-2</v>
      </c>
      <c r="AG185" s="17">
        <v>5.58354371586657E-2</v>
      </c>
      <c r="AH185" s="17">
        <v>5.7904243338900402E-2</v>
      </c>
      <c r="AI185" s="17"/>
      <c r="AJ185" s="17">
        <v>5.7415425505140602E-2</v>
      </c>
      <c r="AK185" s="17">
        <v>6.1596546054981501E-2</v>
      </c>
      <c r="AL185" s="17">
        <v>4.7879277782646598E-2</v>
      </c>
      <c r="AM185" s="17"/>
      <c r="AN185" s="17">
        <v>9.9645020279284402E-2</v>
      </c>
      <c r="AO185" s="17">
        <v>7.0447124443521594E-2</v>
      </c>
      <c r="AP185" s="17">
        <v>4.6808553312791899E-2</v>
      </c>
      <c r="AQ185" s="17">
        <v>5.2465772967462999E-2</v>
      </c>
      <c r="AR185" s="17">
        <v>0</v>
      </c>
      <c r="AS185" s="17"/>
      <c r="AT185" s="17">
        <v>6.41903917673841E-2</v>
      </c>
      <c r="AU185" s="17">
        <v>8.9444513438713499E-2</v>
      </c>
      <c r="AV185" s="17"/>
      <c r="AW185" s="17">
        <v>5.6895390674731101E-2</v>
      </c>
      <c r="AX185" s="17">
        <v>7.0223055079449204E-2</v>
      </c>
      <c r="AY185" s="17">
        <v>8.0472724023596898E-2</v>
      </c>
    </row>
    <row r="186" spans="2:51">
      <c r="B186" t="s">
        <v>140</v>
      </c>
      <c r="C186" s="17">
        <v>0.58001583153518799</v>
      </c>
      <c r="D186" s="17">
        <v>0.67787821412070104</v>
      </c>
      <c r="E186" s="17">
        <v>0.48811260529328898</v>
      </c>
      <c r="F186" s="17"/>
      <c r="G186" s="17">
        <v>0.53607067874786696</v>
      </c>
      <c r="H186" s="17">
        <v>0.55865311831207698</v>
      </c>
      <c r="I186" s="17">
        <v>0.60226912621769102</v>
      </c>
      <c r="J186" s="17">
        <v>0.56874773969468595</v>
      </c>
      <c r="K186" s="17">
        <v>0.53213231421637197</v>
      </c>
      <c r="L186" s="17">
        <v>0.645740898164754</v>
      </c>
      <c r="M186" s="17"/>
      <c r="N186" s="17">
        <v>0.71567898705633703</v>
      </c>
      <c r="O186" s="17">
        <v>0.58894573876761303</v>
      </c>
      <c r="P186" s="17">
        <v>0.49138144231335101</v>
      </c>
      <c r="Q186" s="17">
        <v>0.50571314549491897</v>
      </c>
      <c r="R186" s="17"/>
      <c r="S186" s="17">
        <v>0.69866765425718402</v>
      </c>
      <c r="T186" s="17">
        <v>0.55192354786938302</v>
      </c>
      <c r="U186" s="17">
        <v>0.56530428364936602</v>
      </c>
      <c r="V186" s="17">
        <v>0.55848802856485702</v>
      </c>
      <c r="W186" s="17">
        <v>0.53595560856209101</v>
      </c>
      <c r="X186" s="17">
        <v>0.57248810659632499</v>
      </c>
      <c r="Y186" s="17">
        <v>0.59534395673380702</v>
      </c>
      <c r="Z186" s="17">
        <v>0.71945783513986294</v>
      </c>
      <c r="AA186" s="17">
        <v>0.57175651287180396</v>
      </c>
      <c r="AB186" s="17">
        <v>0.533959081887597</v>
      </c>
      <c r="AC186" s="17">
        <v>0.62504061419067602</v>
      </c>
      <c r="AD186" s="17">
        <v>0.29593682204751298</v>
      </c>
      <c r="AE186" s="17"/>
      <c r="AF186" s="17">
        <v>0.50838279681268495</v>
      </c>
      <c r="AG186" s="17">
        <v>0.66528927270023797</v>
      </c>
      <c r="AH186" s="17">
        <v>0.51792743227223703</v>
      </c>
      <c r="AI186" s="17"/>
      <c r="AJ186" s="17">
        <v>0.62408335358213496</v>
      </c>
      <c r="AK186" s="17">
        <v>0.63764618253605898</v>
      </c>
      <c r="AL186" s="17">
        <v>0.66529415899545397</v>
      </c>
      <c r="AM186" s="17"/>
      <c r="AN186" s="17">
        <v>0.44143783943109399</v>
      </c>
      <c r="AO186" s="17">
        <v>0.55822730089097095</v>
      </c>
      <c r="AP186" s="17">
        <v>0.65397838671559505</v>
      </c>
      <c r="AQ186" s="17">
        <v>0.70318764211436702</v>
      </c>
      <c r="AR186" s="17">
        <v>0.94221373686950705</v>
      </c>
      <c r="AS186" s="17"/>
      <c r="AT186" s="17">
        <v>0.58622225308340103</v>
      </c>
      <c r="AU186" s="17">
        <v>0.52555427432912905</v>
      </c>
      <c r="AV186" s="17"/>
      <c r="AW186" s="17">
        <v>0.68974232144068304</v>
      </c>
      <c r="AX186" s="17">
        <v>0.51442299725267504</v>
      </c>
      <c r="AY186" s="17">
        <v>0.43853898467283098</v>
      </c>
    </row>
    <row r="187" spans="2:51">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row>
    <row r="188" spans="2:51">
      <c r="B188" s="6" t="s">
        <v>182</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row>
    <row r="189" spans="2:51">
      <c r="B189" s="25" t="s">
        <v>17</v>
      </c>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row>
    <row r="190" spans="2:51">
      <c r="B190" t="s">
        <v>133</v>
      </c>
      <c r="C190" s="17">
        <v>0.203650347389601</v>
      </c>
      <c r="D190" s="17">
        <v>0.27386125572054099</v>
      </c>
      <c r="E190" s="17">
        <v>0.13650629911456599</v>
      </c>
      <c r="F190" s="17"/>
      <c r="G190" s="17">
        <v>0.16706328256233399</v>
      </c>
      <c r="H190" s="17">
        <v>0.16972875417018399</v>
      </c>
      <c r="I190" s="17">
        <v>0.24605513868985299</v>
      </c>
      <c r="J190" s="17">
        <v>0.224313060364701</v>
      </c>
      <c r="K190" s="17">
        <v>0.19921342348556001</v>
      </c>
      <c r="L190" s="17">
        <v>0.20481444557039</v>
      </c>
      <c r="M190" s="17"/>
      <c r="N190" s="17">
        <v>0.25542552401711299</v>
      </c>
      <c r="O190" s="17">
        <v>0.18744345552261499</v>
      </c>
      <c r="P190" s="17">
        <v>0.201201970360259</v>
      </c>
      <c r="Q190" s="17">
        <v>0.16501557161948999</v>
      </c>
      <c r="R190" s="17"/>
      <c r="S190" s="17">
        <v>0.17682300093153699</v>
      </c>
      <c r="T190" s="17">
        <v>0.18091721593646201</v>
      </c>
      <c r="U190" s="17">
        <v>0.21645673520946801</v>
      </c>
      <c r="V190" s="17">
        <v>0.18800377698728299</v>
      </c>
      <c r="W190" s="17">
        <v>0.23518305372039</v>
      </c>
      <c r="X190" s="17">
        <v>0.15550905870870099</v>
      </c>
      <c r="Y190" s="17">
        <v>0.25554251594998301</v>
      </c>
      <c r="Z190" s="17">
        <v>0.22993559999973501</v>
      </c>
      <c r="AA190" s="17">
        <v>0.25946318293556297</v>
      </c>
      <c r="AB190" s="17">
        <v>0.160026408158911</v>
      </c>
      <c r="AC190" s="17">
        <v>0.27291776018441699</v>
      </c>
      <c r="AD190" s="17">
        <v>0.17765534568747299</v>
      </c>
      <c r="AE190" s="17"/>
      <c r="AF190" s="17">
        <v>0.19651059614460301</v>
      </c>
      <c r="AG190" s="17">
        <v>0.22718518255290099</v>
      </c>
      <c r="AH190" s="17">
        <v>0.14794354125706199</v>
      </c>
      <c r="AI190" s="17"/>
      <c r="AJ190" s="17">
        <v>0.23908442933919999</v>
      </c>
      <c r="AK190" s="17">
        <v>0.22067267916565</v>
      </c>
      <c r="AL190" s="17">
        <v>0.25539990437930299</v>
      </c>
      <c r="AM190" s="17"/>
      <c r="AN190" s="17">
        <v>0.18261984274388901</v>
      </c>
      <c r="AO190" s="17">
        <v>0.19908323262310801</v>
      </c>
      <c r="AP190" s="17">
        <v>0.18713874849380599</v>
      </c>
      <c r="AQ190" s="17">
        <v>0.29300902107863003</v>
      </c>
      <c r="AR190" s="17">
        <v>0.49030511379384001</v>
      </c>
      <c r="AS190" s="17"/>
      <c r="AT190" s="17">
        <v>0.20035225673472201</v>
      </c>
      <c r="AU190" s="17">
        <v>0.22634023949913701</v>
      </c>
      <c r="AV190" s="17"/>
      <c r="AW190" s="17">
        <v>0.25500866129913702</v>
      </c>
      <c r="AX190" s="17">
        <v>0.159535122660207</v>
      </c>
      <c r="AY190" s="17">
        <v>0.14286999416072699</v>
      </c>
    </row>
    <row r="191" spans="2:51">
      <c r="B191" t="s">
        <v>134</v>
      </c>
      <c r="C191" s="17">
        <v>0.360636245935193</v>
      </c>
      <c r="D191" s="17">
        <v>0.36890521757156602</v>
      </c>
      <c r="E191" s="17">
        <v>0.35537475321816597</v>
      </c>
      <c r="F191" s="17"/>
      <c r="G191" s="17">
        <v>0.32855665654639998</v>
      </c>
      <c r="H191" s="17">
        <v>0.38250751967054802</v>
      </c>
      <c r="I191" s="17">
        <v>0.332301243942559</v>
      </c>
      <c r="J191" s="17">
        <v>0.39212673063273801</v>
      </c>
      <c r="K191" s="17">
        <v>0.32509446068925102</v>
      </c>
      <c r="L191" s="17">
        <v>0.38108053180743001</v>
      </c>
      <c r="M191" s="17"/>
      <c r="N191" s="17">
        <v>0.39201556237209401</v>
      </c>
      <c r="O191" s="17">
        <v>0.37596718643308502</v>
      </c>
      <c r="P191" s="17">
        <v>0.355489440082429</v>
      </c>
      <c r="Q191" s="17">
        <v>0.31714654702220302</v>
      </c>
      <c r="R191" s="17"/>
      <c r="S191" s="17">
        <v>0.42362520375963297</v>
      </c>
      <c r="T191" s="17">
        <v>0.33649472995818402</v>
      </c>
      <c r="U191" s="17">
        <v>0.36992468976970699</v>
      </c>
      <c r="V191" s="17">
        <v>0.35688810506299701</v>
      </c>
      <c r="W191" s="17">
        <v>0.33728729918394801</v>
      </c>
      <c r="X191" s="17">
        <v>0.38401242537382002</v>
      </c>
      <c r="Y191" s="17">
        <v>0.34093338820422803</v>
      </c>
      <c r="Z191" s="17">
        <v>0.38756056810075301</v>
      </c>
      <c r="AA191" s="17">
        <v>0.338164823212808</v>
      </c>
      <c r="AB191" s="17">
        <v>0.34978853085163097</v>
      </c>
      <c r="AC191" s="17">
        <v>0.36229679583577401</v>
      </c>
      <c r="AD191" s="17">
        <v>0.28572542745857499</v>
      </c>
      <c r="AE191" s="17"/>
      <c r="AF191" s="17">
        <v>0.37525196291629298</v>
      </c>
      <c r="AG191" s="17">
        <v>0.35675267318244003</v>
      </c>
      <c r="AH191" s="17">
        <v>0.32344778674142699</v>
      </c>
      <c r="AI191" s="17"/>
      <c r="AJ191" s="17">
        <v>0.39092128489963901</v>
      </c>
      <c r="AK191" s="17">
        <v>0.39587231476977902</v>
      </c>
      <c r="AL191" s="17">
        <v>0.32668936171711999</v>
      </c>
      <c r="AM191" s="17"/>
      <c r="AN191" s="17">
        <v>0.301394210522545</v>
      </c>
      <c r="AO191" s="17">
        <v>0.36095549918844699</v>
      </c>
      <c r="AP191" s="17">
        <v>0.38066345005597801</v>
      </c>
      <c r="AQ191" s="17">
        <v>0.37685893061197101</v>
      </c>
      <c r="AR191" s="17">
        <v>0.22929076060645801</v>
      </c>
      <c r="AS191" s="17"/>
      <c r="AT191" s="17">
        <v>0.36597230944527398</v>
      </c>
      <c r="AU191" s="17">
        <v>0.31929912748511502</v>
      </c>
      <c r="AV191" s="17"/>
      <c r="AW191" s="17">
        <v>0.39633282895590299</v>
      </c>
      <c r="AX191" s="17">
        <v>0.35254669801336302</v>
      </c>
      <c r="AY191" s="17">
        <v>0.30923834659301502</v>
      </c>
    </row>
    <row r="192" spans="2:51">
      <c r="B192" t="s">
        <v>135</v>
      </c>
      <c r="C192" s="17">
        <v>0.31940402181662297</v>
      </c>
      <c r="D192" s="17">
        <v>0.26190333627402301</v>
      </c>
      <c r="E192" s="17">
        <v>0.371752056462617</v>
      </c>
      <c r="F192" s="17"/>
      <c r="G192" s="17">
        <v>0.36355138943156401</v>
      </c>
      <c r="H192" s="17">
        <v>0.30827470036132598</v>
      </c>
      <c r="I192" s="17">
        <v>0.286333350895561</v>
      </c>
      <c r="J192" s="17">
        <v>0.24500168090562199</v>
      </c>
      <c r="K192" s="17">
        <v>0.36562982154614199</v>
      </c>
      <c r="L192" s="17">
        <v>0.351734219897886</v>
      </c>
      <c r="M192" s="17"/>
      <c r="N192" s="17">
        <v>0.27012730637657101</v>
      </c>
      <c r="O192" s="17">
        <v>0.314097211361412</v>
      </c>
      <c r="P192" s="17">
        <v>0.317252733551389</v>
      </c>
      <c r="Q192" s="17">
        <v>0.37952797563436302</v>
      </c>
      <c r="R192" s="17"/>
      <c r="S192" s="17">
        <v>0.29161325723022202</v>
      </c>
      <c r="T192" s="17">
        <v>0.348425822719022</v>
      </c>
      <c r="U192" s="17">
        <v>0.313224473357814</v>
      </c>
      <c r="V192" s="17">
        <v>0.34160629595886599</v>
      </c>
      <c r="W192" s="17">
        <v>0.29326819019491601</v>
      </c>
      <c r="X192" s="17">
        <v>0.37184988480883902</v>
      </c>
      <c r="Y192" s="17">
        <v>0.292109755720243</v>
      </c>
      <c r="Z192" s="17">
        <v>0.33678881214967998</v>
      </c>
      <c r="AA192" s="17">
        <v>0.27465258825483801</v>
      </c>
      <c r="AB192" s="17">
        <v>0.34061431473640402</v>
      </c>
      <c r="AC192" s="17">
        <v>0.28839847352541398</v>
      </c>
      <c r="AD192" s="17">
        <v>0.33444201802986301</v>
      </c>
      <c r="AE192" s="17"/>
      <c r="AF192" s="17">
        <v>0.31869390909582501</v>
      </c>
      <c r="AG192" s="17">
        <v>0.301308975541702</v>
      </c>
      <c r="AH192" s="17">
        <v>0.38582879803681303</v>
      </c>
      <c r="AI192" s="17"/>
      <c r="AJ192" s="17">
        <v>0.29034041797867799</v>
      </c>
      <c r="AK192" s="17">
        <v>0.25919509659449202</v>
      </c>
      <c r="AL192" s="17">
        <v>0.36539351349766702</v>
      </c>
      <c r="AM192" s="17"/>
      <c r="AN192" s="17">
        <v>0.38335949290965898</v>
      </c>
      <c r="AO192" s="17">
        <v>0.31186221368685602</v>
      </c>
      <c r="AP192" s="17">
        <v>0.31914512048052901</v>
      </c>
      <c r="AQ192" s="17">
        <v>0.231562757202704</v>
      </c>
      <c r="AR192" s="17">
        <v>0.18068102399338201</v>
      </c>
      <c r="AS192" s="17"/>
      <c r="AT192" s="17">
        <v>0.32120248050898098</v>
      </c>
      <c r="AU192" s="17">
        <v>0.30694430719730698</v>
      </c>
      <c r="AV192" s="17"/>
      <c r="AW192" s="17">
        <v>0.27326869522966102</v>
      </c>
      <c r="AX192" s="17">
        <v>0.36007494567981402</v>
      </c>
      <c r="AY192" s="17">
        <v>0.373580661416819</v>
      </c>
    </row>
    <row r="193" spans="2:51">
      <c r="B193" t="s">
        <v>136</v>
      </c>
      <c r="C193" s="17">
        <v>6.3298074008384206E-2</v>
      </c>
      <c r="D193" s="17">
        <v>5.7607335264882702E-2</v>
      </c>
      <c r="E193" s="17">
        <v>6.8945325964270707E-2</v>
      </c>
      <c r="F193" s="17"/>
      <c r="G193" s="17">
        <v>7.65330361948727E-2</v>
      </c>
      <c r="H193" s="17">
        <v>8.4010902148900696E-2</v>
      </c>
      <c r="I193" s="17">
        <v>7.4488878318543103E-2</v>
      </c>
      <c r="J193" s="17">
        <v>6.0550157020028902E-2</v>
      </c>
      <c r="K193" s="17">
        <v>5.9419820951147603E-2</v>
      </c>
      <c r="L193" s="17">
        <v>3.8865260140193099E-2</v>
      </c>
      <c r="M193" s="17"/>
      <c r="N193" s="17">
        <v>4.5401930702764201E-2</v>
      </c>
      <c r="O193" s="17">
        <v>6.5354440641634606E-2</v>
      </c>
      <c r="P193" s="17">
        <v>6.6736695286441106E-2</v>
      </c>
      <c r="Q193" s="17">
        <v>7.7019853788566794E-2</v>
      </c>
      <c r="R193" s="17"/>
      <c r="S193" s="17">
        <v>5.7802288255160601E-2</v>
      </c>
      <c r="T193" s="17">
        <v>7.4234930161466095E-2</v>
      </c>
      <c r="U193" s="17">
        <v>6.2394399892623797E-2</v>
      </c>
      <c r="V193" s="17">
        <v>7.06979282305122E-2</v>
      </c>
      <c r="W193" s="17">
        <v>6.1572835608418301E-2</v>
      </c>
      <c r="X193" s="17">
        <v>5.1519606089834802E-2</v>
      </c>
      <c r="Y193" s="17">
        <v>5.8756422462771303E-2</v>
      </c>
      <c r="Z193" s="17">
        <v>1.0415266486908799E-2</v>
      </c>
      <c r="AA193" s="17">
        <v>8.0954743044244798E-2</v>
      </c>
      <c r="AB193" s="17">
        <v>8.84795889481826E-2</v>
      </c>
      <c r="AC193" s="17">
        <v>1.55752642887723E-2</v>
      </c>
      <c r="AD193" s="17">
        <v>6.4542754679685899E-2</v>
      </c>
      <c r="AE193" s="17"/>
      <c r="AF193" s="17">
        <v>6.3058675644127399E-2</v>
      </c>
      <c r="AG193" s="17">
        <v>5.9586207922683897E-2</v>
      </c>
      <c r="AH193" s="17">
        <v>8.1451809270171302E-2</v>
      </c>
      <c r="AI193" s="17"/>
      <c r="AJ193" s="17">
        <v>5.1267568279658803E-2</v>
      </c>
      <c r="AK193" s="17">
        <v>6.0448766484479603E-2</v>
      </c>
      <c r="AL193" s="17">
        <v>4.7074434027164103E-2</v>
      </c>
      <c r="AM193" s="17"/>
      <c r="AN193" s="17">
        <v>8.2647164060519099E-2</v>
      </c>
      <c r="AO193" s="17">
        <v>7.2717242199565199E-2</v>
      </c>
      <c r="AP193" s="17">
        <v>5.7024407742672999E-2</v>
      </c>
      <c r="AQ193" s="17">
        <v>5.6223302314750402E-2</v>
      </c>
      <c r="AR193" s="17">
        <v>9.97231016063201E-2</v>
      </c>
      <c r="AS193" s="17"/>
      <c r="AT193" s="17">
        <v>6.10909627128286E-2</v>
      </c>
      <c r="AU193" s="17">
        <v>8.6788003950139095E-2</v>
      </c>
      <c r="AV193" s="17"/>
      <c r="AW193" s="17">
        <v>4.5676335718210899E-2</v>
      </c>
      <c r="AX193" s="17">
        <v>8.2513352790345093E-2</v>
      </c>
      <c r="AY193" s="17">
        <v>8.2498840620398403E-2</v>
      </c>
    </row>
    <row r="194" spans="2:51">
      <c r="B194" t="s">
        <v>137</v>
      </c>
      <c r="C194" s="17">
        <v>1.73247747528209E-2</v>
      </c>
      <c r="D194" s="17">
        <v>1.7179929093529899E-2</v>
      </c>
      <c r="E194" s="17">
        <v>1.7570732589146699E-2</v>
      </c>
      <c r="F194" s="17"/>
      <c r="G194" s="17">
        <v>2.95510988812334E-2</v>
      </c>
      <c r="H194" s="17">
        <v>2.0909410857984201E-2</v>
      </c>
      <c r="I194" s="17">
        <v>1.47213355673559E-2</v>
      </c>
      <c r="J194" s="17">
        <v>2.0761199401072801E-2</v>
      </c>
      <c r="K194" s="17">
        <v>2.2171702576141501E-2</v>
      </c>
      <c r="L194" s="17">
        <v>4.5390801066873404E-3</v>
      </c>
      <c r="M194" s="17"/>
      <c r="N194" s="17">
        <v>1.13047891081293E-2</v>
      </c>
      <c r="O194" s="17">
        <v>1.60829832095086E-2</v>
      </c>
      <c r="P194" s="17">
        <v>1.92299222711153E-2</v>
      </c>
      <c r="Q194" s="17">
        <v>2.3805647485896302E-2</v>
      </c>
      <c r="R194" s="17"/>
      <c r="S194" s="17">
        <v>2.3108165839461799E-2</v>
      </c>
      <c r="T194" s="17">
        <v>2.2021818510081899E-2</v>
      </c>
      <c r="U194" s="17">
        <v>6.7443228081859102E-3</v>
      </c>
      <c r="V194" s="17">
        <v>1.77846409772398E-2</v>
      </c>
      <c r="W194" s="17">
        <v>1.25109384664902E-2</v>
      </c>
      <c r="X194" s="17">
        <v>0</v>
      </c>
      <c r="Y194" s="17">
        <v>2.04349930133274E-2</v>
      </c>
      <c r="Z194" s="17">
        <v>0</v>
      </c>
      <c r="AA194" s="17">
        <v>1.55945970135941E-2</v>
      </c>
      <c r="AB194" s="17">
        <v>3.0649557482455798E-2</v>
      </c>
      <c r="AC194" s="17">
        <v>0</v>
      </c>
      <c r="AD194" s="17">
        <v>8.1169124544937896E-2</v>
      </c>
      <c r="AE194" s="17"/>
      <c r="AF194" s="17">
        <v>1.18302270404738E-2</v>
      </c>
      <c r="AG194" s="17">
        <v>2.0705987400228301E-2</v>
      </c>
      <c r="AH194" s="17">
        <v>2.5102938695386101E-2</v>
      </c>
      <c r="AI194" s="17"/>
      <c r="AJ194" s="17">
        <v>1.4046260044589301E-2</v>
      </c>
      <c r="AK194" s="17">
        <v>2.78837459749306E-2</v>
      </c>
      <c r="AL194" s="17">
        <v>0</v>
      </c>
      <c r="AM194" s="17"/>
      <c r="AN194" s="17">
        <v>1.63261225547702E-2</v>
      </c>
      <c r="AO194" s="17">
        <v>1.5746567140391101E-2</v>
      </c>
      <c r="AP194" s="17">
        <v>1.8542057528003999E-2</v>
      </c>
      <c r="AQ194" s="17">
        <v>2.6333183055346598E-2</v>
      </c>
      <c r="AR194" s="17">
        <v>0</v>
      </c>
      <c r="AS194" s="17"/>
      <c r="AT194" s="17">
        <v>1.5852902589476001E-2</v>
      </c>
      <c r="AU194" s="17">
        <v>2.71648378727842E-2</v>
      </c>
      <c r="AV194" s="17"/>
      <c r="AW194" s="17">
        <v>1.66860775577213E-2</v>
      </c>
      <c r="AX194" s="17">
        <v>4.7284059726616203E-3</v>
      </c>
      <c r="AY194" s="17">
        <v>2.3410524955053101E-2</v>
      </c>
    </row>
    <row r="195" spans="2:51">
      <c r="B195" t="s">
        <v>119</v>
      </c>
      <c r="C195" s="17">
        <v>3.5686536097377798E-2</v>
      </c>
      <c r="D195" s="17">
        <v>2.0542926075457098E-2</v>
      </c>
      <c r="E195" s="17">
        <v>4.9850832651234099E-2</v>
      </c>
      <c r="F195" s="17"/>
      <c r="G195" s="17">
        <v>3.4744536383596897E-2</v>
      </c>
      <c r="H195" s="17">
        <v>3.45687127910572E-2</v>
      </c>
      <c r="I195" s="17">
        <v>4.61000525861276E-2</v>
      </c>
      <c r="J195" s="17">
        <v>5.7247171675837198E-2</v>
      </c>
      <c r="K195" s="17">
        <v>2.8470770751758599E-2</v>
      </c>
      <c r="L195" s="17">
        <v>1.8966462477414701E-2</v>
      </c>
      <c r="M195" s="17"/>
      <c r="N195" s="17">
        <v>2.5724887423327999E-2</v>
      </c>
      <c r="O195" s="17">
        <v>4.1054722831744203E-2</v>
      </c>
      <c r="P195" s="17">
        <v>4.0089238448366697E-2</v>
      </c>
      <c r="Q195" s="17">
        <v>3.7484404449481798E-2</v>
      </c>
      <c r="R195" s="17"/>
      <c r="S195" s="17">
        <v>2.7028083983985599E-2</v>
      </c>
      <c r="T195" s="17">
        <v>3.7905482714783903E-2</v>
      </c>
      <c r="U195" s="17">
        <v>3.1255378962200799E-2</v>
      </c>
      <c r="V195" s="17">
        <v>2.5019252783101902E-2</v>
      </c>
      <c r="W195" s="17">
        <v>6.0177682825837298E-2</v>
      </c>
      <c r="X195" s="17">
        <v>3.7109025018804399E-2</v>
      </c>
      <c r="Y195" s="17">
        <v>3.22229246494476E-2</v>
      </c>
      <c r="Z195" s="17">
        <v>3.5299753262923401E-2</v>
      </c>
      <c r="AA195" s="17">
        <v>3.1170065538951401E-2</v>
      </c>
      <c r="AB195" s="17">
        <v>3.04415998224161E-2</v>
      </c>
      <c r="AC195" s="17">
        <v>6.0811706165622502E-2</v>
      </c>
      <c r="AD195" s="17">
        <v>5.6465329599464702E-2</v>
      </c>
      <c r="AE195" s="17"/>
      <c r="AF195" s="17">
        <v>3.46546291586773E-2</v>
      </c>
      <c r="AG195" s="17">
        <v>3.44609734000456E-2</v>
      </c>
      <c r="AH195" s="17">
        <v>3.6225125999141003E-2</v>
      </c>
      <c r="AI195" s="17"/>
      <c r="AJ195" s="17">
        <v>1.43400394582343E-2</v>
      </c>
      <c r="AK195" s="17">
        <v>3.5927397010668702E-2</v>
      </c>
      <c r="AL195" s="17">
        <v>5.4427863787457004E-3</v>
      </c>
      <c r="AM195" s="17"/>
      <c r="AN195" s="17">
        <v>3.3653167208618197E-2</v>
      </c>
      <c r="AO195" s="17">
        <v>3.9635245161632797E-2</v>
      </c>
      <c r="AP195" s="17">
        <v>3.7486215699009902E-2</v>
      </c>
      <c r="AQ195" s="17">
        <v>1.6012805736598201E-2</v>
      </c>
      <c r="AR195" s="17">
        <v>0</v>
      </c>
      <c r="AS195" s="17"/>
      <c r="AT195" s="17">
        <v>3.5529088008718901E-2</v>
      </c>
      <c r="AU195" s="17">
        <v>3.3463483995516602E-2</v>
      </c>
      <c r="AV195" s="17"/>
      <c r="AW195" s="17">
        <v>1.30274012393666E-2</v>
      </c>
      <c r="AX195" s="17">
        <v>4.0601474883609899E-2</v>
      </c>
      <c r="AY195" s="17">
        <v>6.8401632253987599E-2</v>
      </c>
    </row>
    <row r="196" spans="2:51">
      <c r="B196" t="s">
        <v>138</v>
      </c>
      <c r="C196" s="17">
        <v>0.56428659332479403</v>
      </c>
      <c r="D196" s="17">
        <v>0.64276647329210701</v>
      </c>
      <c r="E196" s="17">
        <v>0.49188105233273099</v>
      </c>
      <c r="F196" s="17"/>
      <c r="G196" s="17">
        <v>0.49561993910873298</v>
      </c>
      <c r="H196" s="17">
        <v>0.55223627384073204</v>
      </c>
      <c r="I196" s="17">
        <v>0.57835638263241196</v>
      </c>
      <c r="J196" s="17">
        <v>0.61643979099743895</v>
      </c>
      <c r="K196" s="17">
        <v>0.524307884174811</v>
      </c>
      <c r="L196" s="17">
        <v>0.58589497737781904</v>
      </c>
      <c r="M196" s="17"/>
      <c r="N196" s="17">
        <v>0.64744108638920805</v>
      </c>
      <c r="O196" s="17">
        <v>0.56341064195570101</v>
      </c>
      <c r="P196" s="17">
        <v>0.556691410442688</v>
      </c>
      <c r="Q196" s="17">
        <v>0.48216211864169201</v>
      </c>
      <c r="R196" s="17"/>
      <c r="S196" s="17">
        <v>0.60044820469117099</v>
      </c>
      <c r="T196" s="17">
        <v>0.51741194589464601</v>
      </c>
      <c r="U196" s="17">
        <v>0.586381424979176</v>
      </c>
      <c r="V196" s="17">
        <v>0.54489188205028005</v>
      </c>
      <c r="W196" s="17">
        <v>0.57247035290433801</v>
      </c>
      <c r="X196" s="17">
        <v>0.53952148408252198</v>
      </c>
      <c r="Y196" s="17">
        <v>0.59647590415421103</v>
      </c>
      <c r="Z196" s="17">
        <v>0.61749616810048802</v>
      </c>
      <c r="AA196" s="17">
        <v>0.59762800614837097</v>
      </c>
      <c r="AB196" s="17">
        <v>0.50981493901054198</v>
      </c>
      <c r="AC196" s="17">
        <v>0.63521455602019095</v>
      </c>
      <c r="AD196" s="17">
        <v>0.46338077314604897</v>
      </c>
      <c r="AE196" s="17"/>
      <c r="AF196" s="17">
        <v>0.57176255906089601</v>
      </c>
      <c r="AG196" s="17">
        <v>0.58393785573534096</v>
      </c>
      <c r="AH196" s="17">
        <v>0.47139132799848898</v>
      </c>
      <c r="AI196" s="17"/>
      <c r="AJ196" s="17">
        <v>0.63000571423884</v>
      </c>
      <c r="AK196" s="17">
        <v>0.61654499393542905</v>
      </c>
      <c r="AL196" s="17">
        <v>0.58208926609642297</v>
      </c>
      <c r="AM196" s="17"/>
      <c r="AN196" s="17">
        <v>0.48401405326643299</v>
      </c>
      <c r="AO196" s="17">
        <v>0.56003873181155495</v>
      </c>
      <c r="AP196" s="17">
        <v>0.56780219854978398</v>
      </c>
      <c r="AQ196" s="17">
        <v>0.66986795169060098</v>
      </c>
      <c r="AR196" s="17">
        <v>0.71959587440029804</v>
      </c>
      <c r="AS196" s="17"/>
      <c r="AT196" s="17">
        <v>0.56632456617999505</v>
      </c>
      <c r="AU196" s="17">
        <v>0.54563936698425297</v>
      </c>
      <c r="AV196" s="17"/>
      <c r="AW196" s="17">
        <v>0.65134149025503996</v>
      </c>
      <c r="AX196" s="17">
        <v>0.51208182067357</v>
      </c>
      <c r="AY196" s="17">
        <v>0.45210834075374201</v>
      </c>
    </row>
    <row r="197" spans="2:51">
      <c r="B197" t="s">
        <v>139</v>
      </c>
      <c r="C197" s="17">
        <v>8.0622848761205096E-2</v>
      </c>
      <c r="D197" s="17">
        <v>7.4787264358412597E-2</v>
      </c>
      <c r="E197" s="17">
        <v>8.6516058553417305E-2</v>
      </c>
      <c r="F197" s="17"/>
      <c r="G197" s="17">
        <v>0.10608413507610601</v>
      </c>
      <c r="H197" s="17">
        <v>0.10492031300688499</v>
      </c>
      <c r="I197" s="17">
        <v>8.9210213885899101E-2</v>
      </c>
      <c r="J197" s="17">
        <v>8.1311356421101696E-2</v>
      </c>
      <c r="K197" s="17">
        <v>8.1591523527289003E-2</v>
      </c>
      <c r="L197" s="17">
        <v>4.3404340246880398E-2</v>
      </c>
      <c r="M197" s="17"/>
      <c r="N197" s="17">
        <v>5.6706719810893501E-2</v>
      </c>
      <c r="O197" s="17">
        <v>8.1437423851143206E-2</v>
      </c>
      <c r="P197" s="17">
        <v>8.5966617557556399E-2</v>
      </c>
      <c r="Q197" s="17">
        <v>0.10082550127446301</v>
      </c>
      <c r="R197" s="17"/>
      <c r="S197" s="17">
        <v>8.09104540946224E-2</v>
      </c>
      <c r="T197" s="17">
        <v>9.6256748671548001E-2</v>
      </c>
      <c r="U197" s="17">
        <v>6.9138722700809702E-2</v>
      </c>
      <c r="V197" s="17">
        <v>8.8482569207752104E-2</v>
      </c>
      <c r="W197" s="17">
        <v>7.4083774074908598E-2</v>
      </c>
      <c r="X197" s="17">
        <v>5.1519606089834802E-2</v>
      </c>
      <c r="Y197" s="17">
        <v>7.9191415476098703E-2</v>
      </c>
      <c r="Z197" s="17">
        <v>1.0415266486908799E-2</v>
      </c>
      <c r="AA197" s="17">
        <v>9.6549340057838898E-2</v>
      </c>
      <c r="AB197" s="17">
        <v>0.119129146430638</v>
      </c>
      <c r="AC197" s="17">
        <v>1.55752642887723E-2</v>
      </c>
      <c r="AD197" s="17">
        <v>0.145711879224624</v>
      </c>
      <c r="AE197" s="17"/>
      <c r="AF197" s="17">
        <v>7.4888902684601202E-2</v>
      </c>
      <c r="AG197" s="17">
        <v>8.0292195322912194E-2</v>
      </c>
      <c r="AH197" s="17">
        <v>0.106554747965557</v>
      </c>
      <c r="AI197" s="17"/>
      <c r="AJ197" s="17">
        <v>6.5313828324248202E-2</v>
      </c>
      <c r="AK197" s="17">
        <v>8.8332512459410206E-2</v>
      </c>
      <c r="AL197" s="17">
        <v>4.7074434027164103E-2</v>
      </c>
      <c r="AM197" s="17"/>
      <c r="AN197" s="17">
        <v>9.8973286615289299E-2</v>
      </c>
      <c r="AO197" s="17">
        <v>8.8463809339956304E-2</v>
      </c>
      <c r="AP197" s="17">
        <v>7.5566465270677105E-2</v>
      </c>
      <c r="AQ197" s="17">
        <v>8.2556485370096994E-2</v>
      </c>
      <c r="AR197" s="17">
        <v>9.97231016063201E-2</v>
      </c>
      <c r="AS197" s="17"/>
      <c r="AT197" s="17">
        <v>7.6943865302304695E-2</v>
      </c>
      <c r="AU197" s="17">
        <v>0.11395284182292301</v>
      </c>
      <c r="AV197" s="17"/>
      <c r="AW197" s="17">
        <v>6.2362413275932199E-2</v>
      </c>
      <c r="AX197" s="17">
        <v>8.7241758763006799E-2</v>
      </c>
      <c r="AY197" s="17">
        <v>0.105909365575451</v>
      </c>
    </row>
    <row r="198" spans="2:51">
      <c r="B198" t="s">
        <v>140</v>
      </c>
      <c r="C198" s="17">
        <v>0.48366374456358902</v>
      </c>
      <c r="D198" s="17">
        <v>0.56797920893369402</v>
      </c>
      <c r="E198" s="17">
        <v>0.40536499377931401</v>
      </c>
      <c r="F198" s="17"/>
      <c r="G198" s="17">
        <v>0.389535804032627</v>
      </c>
      <c r="H198" s="17">
        <v>0.447315960833847</v>
      </c>
      <c r="I198" s="17">
        <v>0.48914616874651301</v>
      </c>
      <c r="J198" s="17">
        <v>0.53512843457633696</v>
      </c>
      <c r="K198" s="17">
        <v>0.44271636064752201</v>
      </c>
      <c r="L198" s="17">
        <v>0.54249063713093904</v>
      </c>
      <c r="M198" s="17"/>
      <c r="N198" s="17">
        <v>0.59073436657831402</v>
      </c>
      <c r="O198" s="17">
        <v>0.48197321810455801</v>
      </c>
      <c r="P198" s="17">
        <v>0.47072479288513203</v>
      </c>
      <c r="Q198" s="17">
        <v>0.38133661736722901</v>
      </c>
      <c r="R198" s="17"/>
      <c r="S198" s="17">
        <v>0.51953775059654805</v>
      </c>
      <c r="T198" s="17">
        <v>0.42115519722309802</v>
      </c>
      <c r="U198" s="17">
        <v>0.517242702278366</v>
      </c>
      <c r="V198" s="17">
        <v>0.456409312842528</v>
      </c>
      <c r="W198" s="17">
        <v>0.49838657882942999</v>
      </c>
      <c r="X198" s="17">
        <v>0.48800187799268702</v>
      </c>
      <c r="Y198" s="17">
        <v>0.51728448867811205</v>
      </c>
      <c r="Z198" s="17">
        <v>0.60708090161357897</v>
      </c>
      <c r="AA198" s="17">
        <v>0.50107866609053298</v>
      </c>
      <c r="AB198" s="17">
        <v>0.39068579257990299</v>
      </c>
      <c r="AC198" s="17">
        <v>0.61963929173141896</v>
      </c>
      <c r="AD198" s="17">
        <v>0.317668893921425</v>
      </c>
      <c r="AE198" s="17"/>
      <c r="AF198" s="17">
        <v>0.49687365637629499</v>
      </c>
      <c r="AG198" s="17">
        <v>0.50364566041242897</v>
      </c>
      <c r="AH198" s="17">
        <v>0.36483658003293101</v>
      </c>
      <c r="AI198" s="17"/>
      <c r="AJ198" s="17">
        <v>0.56469188591459196</v>
      </c>
      <c r="AK198" s="17">
        <v>0.52821248147601896</v>
      </c>
      <c r="AL198" s="17">
        <v>0.53501483206925904</v>
      </c>
      <c r="AM198" s="17"/>
      <c r="AN198" s="17">
        <v>0.38504076665114401</v>
      </c>
      <c r="AO198" s="17">
        <v>0.47157492247159799</v>
      </c>
      <c r="AP198" s="17">
        <v>0.49223573327910702</v>
      </c>
      <c r="AQ198" s="17">
        <v>0.58731146632050402</v>
      </c>
      <c r="AR198" s="17">
        <v>0.61987277279397801</v>
      </c>
      <c r="AS198" s="17"/>
      <c r="AT198" s="17">
        <v>0.48938070087768998</v>
      </c>
      <c r="AU198" s="17">
        <v>0.43168652516132899</v>
      </c>
      <c r="AV198" s="17"/>
      <c r="AW198" s="17">
        <v>0.58897907697910701</v>
      </c>
      <c r="AX198" s="17">
        <v>0.424840061910563</v>
      </c>
      <c r="AY198" s="17">
        <v>0.34619897517829001</v>
      </c>
    </row>
    <row r="199" spans="2:51">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row>
    <row r="200" spans="2:51">
      <c r="B200" s="6" t="s">
        <v>183</v>
      </c>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row>
    <row r="201" spans="2:51">
      <c r="B201" s="25" t="s">
        <v>17</v>
      </c>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row>
    <row r="202" spans="2:51">
      <c r="B202" t="s">
        <v>133</v>
      </c>
      <c r="C202" s="17">
        <v>0.14645860505224501</v>
      </c>
      <c r="D202" s="17">
        <v>0.165909904256345</v>
      </c>
      <c r="E202" s="17">
        <v>0.12654194652230899</v>
      </c>
      <c r="F202" s="17"/>
      <c r="G202" s="17">
        <v>0.105280487248225</v>
      </c>
      <c r="H202" s="17">
        <v>0.13253358503542401</v>
      </c>
      <c r="I202" s="17">
        <v>0.20990578077615701</v>
      </c>
      <c r="J202" s="17">
        <v>0.14274246908237201</v>
      </c>
      <c r="K202" s="17">
        <v>0.15655927762216501</v>
      </c>
      <c r="L202" s="17">
        <v>0.12761360469507199</v>
      </c>
      <c r="M202" s="17"/>
      <c r="N202" s="17">
        <v>0.19627484978718701</v>
      </c>
      <c r="O202" s="17">
        <v>0.147675038509919</v>
      </c>
      <c r="P202" s="17">
        <v>0.101619024026479</v>
      </c>
      <c r="Q202" s="17">
        <v>0.13379359840684299</v>
      </c>
      <c r="R202" s="17"/>
      <c r="S202" s="17">
        <v>0.17616915727750901</v>
      </c>
      <c r="T202" s="17">
        <v>0.10400379844759</v>
      </c>
      <c r="U202" s="17">
        <v>0.18815800096722299</v>
      </c>
      <c r="V202" s="17">
        <v>0.118981205700936</v>
      </c>
      <c r="W202" s="17">
        <v>0.15512342361052001</v>
      </c>
      <c r="X202" s="17">
        <v>0.11893888516962001</v>
      </c>
      <c r="Y202" s="17">
        <v>0.15576200098017601</v>
      </c>
      <c r="Z202" s="17">
        <v>0.191129821417134</v>
      </c>
      <c r="AA202" s="17">
        <v>0.158409617797719</v>
      </c>
      <c r="AB202" s="17">
        <v>0.13661970097530099</v>
      </c>
      <c r="AC202" s="17">
        <v>0.17932821260679399</v>
      </c>
      <c r="AD202" s="17">
        <v>0.111475749749432</v>
      </c>
      <c r="AE202" s="17"/>
      <c r="AF202" s="17">
        <v>0.11375344591335</v>
      </c>
      <c r="AG202" s="17">
        <v>0.19584875972158899</v>
      </c>
      <c r="AH202" s="17">
        <v>0.105167420650034</v>
      </c>
      <c r="AI202" s="17"/>
      <c r="AJ202" s="17">
        <v>0.16754658285177601</v>
      </c>
      <c r="AK202" s="17">
        <v>0.16382880216602899</v>
      </c>
      <c r="AL202" s="17">
        <v>0.19782937565918099</v>
      </c>
      <c r="AM202" s="17"/>
      <c r="AN202" s="17">
        <v>0.10350530992643001</v>
      </c>
      <c r="AO202" s="17">
        <v>0.13157302733959</v>
      </c>
      <c r="AP202" s="17">
        <v>0.15207437018449799</v>
      </c>
      <c r="AQ202" s="17">
        <v>0.26018900572524301</v>
      </c>
      <c r="AR202" s="17">
        <v>0.51349877744515304</v>
      </c>
      <c r="AS202" s="17"/>
      <c r="AT202" s="17">
        <v>0.14090880043055701</v>
      </c>
      <c r="AU202" s="17">
        <v>0.198666606040101</v>
      </c>
      <c r="AV202" s="17"/>
      <c r="AW202" s="17">
        <v>0.188581481672674</v>
      </c>
      <c r="AX202" s="17">
        <v>0.10862254233105099</v>
      </c>
      <c r="AY202" s="17">
        <v>9.7278556758852705E-2</v>
      </c>
    </row>
    <row r="203" spans="2:51">
      <c r="B203" t="s">
        <v>134</v>
      </c>
      <c r="C203" s="17">
        <v>0.39899892002044501</v>
      </c>
      <c r="D203" s="17">
        <v>0.43069926409223502</v>
      </c>
      <c r="E203" s="17">
        <v>0.36979960092115299</v>
      </c>
      <c r="F203" s="17"/>
      <c r="G203" s="17">
        <v>0.50559139287925003</v>
      </c>
      <c r="H203" s="17">
        <v>0.42329089870874598</v>
      </c>
      <c r="I203" s="17">
        <v>0.38839347117983197</v>
      </c>
      <c r="J203" s="17">
        <v>0.394219376291016</v>
      </c>
      <c r="K203" s="17">
        <v>0.33654062210608499</v>
      </c>
      <c r="L203" s="17">
        <v>0.38981766131581003</v>
      </c>
      <c r="M203" s="17"/>
      <c r="N203" s="17">
        <v>0.47471103719712798</v>
      </c>
      <c r="O203" s="17">
        <v>0.39807373337698398</v>
      </c>
      <c r="P203" s="17">
        <v>0.37175826918103899</v>
      </c>
      <c r="Q203" s="17">
        <v>0.33939609974573998</v>
      </c>
      <c r="R203" s="17"/>
      <c r="S203" s="17">
        <v>0.48578601022490298</v>
      </c>
      <c r="T203" s="17">
        <v>0.40175343562127103</v>
      </c>
      <c r="U203" s="17">
        <v>0.41903626424665502</v>
      </c>
      <c r="V203" s="17">
        <v>0.389001603381743</v>
      </c>
      <c r="W203" s="17">
        <v>0.42330814708309</v>
      </c>
      <c r="X203" s="17">
        <v>0.33952926591458499</v>
      </c>
      <c r="Y203" s="17">
        <v>0.36895422754694401</v>
      </c>
      <c r="Z203" s="17">
        <v>0.41288601647312201</v>
      </c>
      <c r="AA203" s="17">
        <v>0.37484060902975802</v>
      </c>
      <c r="AB203" s="17">
        <v>0.38588959393536199</v>
      </c>
      <c r="AC203" s="17">
        <v>0.30941933014582501</v>
      </c>
      <c r="AD203" s="17">
        <v>0.44728258296212903</v>
      </c>
      <c r="AE203" s="17"/>
      <c r="AF203" s="17">
        <v>0.35153506740999801</v>
      </c>
      <c r="AG203" s="17">
        <v>0.43004025597322398</v>
      </c>
      <c r="AH203" s="17">
        <v>0.39568462494291301</v>
      </c>
      <c r="AI203" s="17"/>
      <c r="AJ203" s="17">
        <v>0.39945466324824802</v>
      </c>
      <c r="AK203" s="17">
        <v>0.43910824188408798</v>
      </c>
      <c r="AL203" s="17">
        <v>0.42667264442789099</v>
      </c>
      <c r="AM203" s="17"/>
      <c r="AN203" s="17">
        <v>0.294987953530219</v>
      </c>
      <c r="AO203" s="17">
        <v>0.44074632740664899</v>
      </c>
      <c r="AP203" s="17">
        <v>0.46112766734195798</v>
      </c>
      <c r="AQ203" s="17">
        <v>0.447936000342469</v>
      </c>
      <c r="AR203" s="17">
        <v>0.31023830262463897</v>
      </c>
      <c r="AS203" s="17"/>
      <c r="AT203" s="17">
        <v>0.39905783639178799</v>
      </c>
      <c r="AU203" s="17">
        <v>0.39613358765741302</v>
      </c>
      <c r="AV203" s="17"/>
      <c r="AW203" s="17">
        <v>0.45708425765444699</v>
      </c>
      <c r="AX203" s="17">
        <v>0.37463706531964103</v>
      </c>
      <c r="AY203" s="17">
        <v>0.31990513237135598</v>
      </c>
    </row>
    <row r="204" spans="2:51">
      <c r="B204" t="s">
        <v>135</v>
      </c>
      <c r="C204" s="17">
        <v>0.328037521957318</v>
      </c>
      <c r="D204" s="17">
        <v>0.30440688951411499</v>
      </c>
      <c r="E204" s="17">
        <v>0.351011185673055</v>
      </c>
      <c r="F204" s="17"/>
      <c r="G204" s="17">
        <v>0.26553492091152298</v>
      </c>
      <c r="H204" s="17">
        <v>0.32351006782157199</v>
      </c>
      <c r="I204" s="17">
        <v>0.283119378699632</v>
      </c>
      <c r="J204" s="17">
        <v>0.32861855478401197</v>
      </c>
      <c r="K204" s="17">
        <v>0.37167537501853798</v>
      </c>
      <c r="L204" s="17">
        <v>0.35744140837205801</v>
      </c>
      <c r="M204" s="17"/>
      <c r="N204" s="17">
        <v>0.25380599950543198</v>
      </c>
      <c r="O204" s="17">
        <v>0.31795528829733699</v>
      </c>
      <c r="P204" s="17">
        <v>0.380102506511866</v>
      </c>
      <c r="Q204" s="17">
        <v>0.37485562733558297</v>
      </c>
      <c r="R204" s="17"/>
      <c r="S204" s="17">
        <v>0.228629128219101</v>
      </c>
      <c r="T204" s="17">
        <v>0.36509222473839897</v>
      </c>
      <c r="U204" s="17">
        <v>0.25256680615315003</v>
      </c>
      <c r="V204" s="17">
        <v>0.38791426684352998</v>
      </c>
      <c r="W204" s="17">
        <v>0.33813971476362797</v>
      </c>
      <c r="X204" s="17">
        <v>0.37551396891301297</v>
      </c>
      <c r="Y204" s="17">
        <v>0.33624634005574799</v>
      </c>
      <c r="Z204" s="17">
        <v>0.28144488028124698</v>
      </c>
      <c r="AA204" s="17">
        <v>0.35336395104539198</v>
      </c>
      <c r="AB204" s="17">
        <v>0.29839384406894398</v>
      </c>
      <c r="AC204" s="17">
        <v>0.41952259218590499</v>
      </c>
      <c r="AD204" s="17">
        <v>0.32507495817419002</v>
      </c>
      <c r="AE204" s="17"/>
      <c r="AF204" s="17">
        <v>0.37294330206861598</v>
      </c>
      <c r="AG204" s="17">
        <v>0.28435360052627701</v>
      </c>
      <c r="AH204" s="17">
        <v>0.37273117003817902</v>
      </c>
      <c r="AI204" s="17"/>
      <c r="AJ204" s="17">
        <v>0.31777534930332202</v>
      </c>
      <c r="AK204" s="17">
        <v>0.28995270231957598</v>
      </c>
      <c r="AL204" s="17">
        <v>0.29979719536545202</v>
      </c>
      <c r="AM204" s="17"/>
      <c r="AN204" s="17">
        <v>0.41707129646823099</v>
      </c>
      <c r="AO204" s="17">
        <v>0.280837431199291</v>
      </c>
      <c r="AP204" s="17">
        <v>0.29393902792188498</v>
      </c>
      <c r="AQ204" s="17">
        <v>0.209772778609989</v>
      </c>
      <c r="AR204" s="17">
        <v>0.17626291993020801</v>
      </c>
      <c r="AS204" s="17"/>
      <c r="AT204" s="17">
        <v>0.33525672154886699</v>
      </c>
      <c r="AU204" s="17">
        <v>0.26730254907166601</v>
      </c>
      <c r="AV204" s="17"/>
      <c r="AW204" s="17">
        <v>0.27285896593173598</v>
      </c>
      <c r="AX204" s="17">
        <v>0.3618880880675</v>
      </c>
      <c r="AY204" s="17">
        <v>0.39883149639820598</v>
      </c>
    </row>
    <row r="205" spans="2:51">
      <c r="B205" t="s">
        <v>136</v>
      </c>
      <c r="C205" s="17">
        <v>5.2751322259781699E-2</v>
      </c>
      <c r="D205" s="17">
        <v>4.4770030923384399E-2</v>
      </c>
      <c r="E205" s="17">
        <v>6.0437279458451502E-2</v>
      </c>
      <c r="F205" s="17"/>
      <c r="G205" s="17">
        <v>4.9219276377676202E-2</v>
      </c>
      <c r="H205" s="17">
        <v>4.1947749133102903E-2</v>
      </c>
      <c r="I205" s="17">
        <v>4.1974490513492203E-2</v>
      </c>
      <c r="J205" s="17">
        <v>4.8124870649738798E-2</v>
      </c>
      <c r="K205" s="17">
        <v>6.0880439350093199E-2</v>
      </c>
      <c r="L205" s="17">
        <v>6.7314304266380298E-2</v>
      </c>
      <c r="M205" s="17"/>
      <c r="N205" s="17">
        <v>2.48124601417677E-2</v>
      </c>
      <c r="O205" s="17">
        <v>6.3976875620061796E-2</v>
      </c>
      <c r="P205" s="17">
        <v>6.82734671155006E-2</v>
      </c>
      <c r="Q205" s="17">
        <v>5.6291566171413301E-2</v>
      </c>
      <c r="R205" s="17"/>
      <c r="S205" s="17">
        <v>3.7644721276920701E-2</v>
      </c>
      <c r="T205" s="17">
        <v>7.0891870804120294E-2</v>
      </c>
      <c r="U205" s="17">
        <v>5.6311271503197202E-2</v>
      </c>
      <c r="V205" s="17">
        <v>5.4395792398729999E-2</v>
      </c>
      <c r="W205" s="17">
        <v>2.9736515495932699E-2</v>
      </c>
      <c r="X205" s="17">
        <v>6.6123566931343497E-2</v>
      </c>
      <c r="Y205" s="17">
        <v>6.0102522567763099E-2</v>
      </c>
      <c r="Z205" s="17">
        <v>3.3504591560790102E-2</v>
      </c>
      <c r="AA205" s="17">
        <v>4.6948356115032001E-2</v>
      </c>
      <c r="AB205" s="17">
        <v>6.7092595329721796E-2</v>
      </c>
      <c r="AC205" s="17">
        <v>4.7313591562937497E-2</v>
      </c>
      <c r="AD205" s="17">
        <v>1.9040431094614101E-2</v>
      </c>
      <c r="AE205" s="17"/>
      <c r="AF205" s="17">
        <v>7.3849933133488102E-2</v>
      </c>
      <c r="AG205" s="17">
        <v>3.4330687101843102E-2</v>
      </c>
      <c r="AH205" s="17">
        <v>3.4604838430171099E-2</v>
      </c>
      <c r="AI205" s="17"/>
      <c r="AJ205" s="17">
        <v>6.1560766183804599E-2</v>
      </c>
      <c r="AK205" s="17">
        <v>4.4297566035428997E-2</v>
      </c>
      <c r="AL205" s="17">
        <v>4.8076685912190102E-2</v>
      </c>
      <c r="AM205" s="17"/>
      <c r="AN205" s="17">
        <v>7.7290559188424507E-2</v>
      </c>
      <c r="AO205" s="17">
        <v>7.43637082190335E-2</v>
      </c>
      <c r="AP205" s="17">
        <v>3.55988311678491E-2</v>
      </c>
      <c r="AQ205" s="17">
        <v>1.0073483664872001E-2</v>
      </c>
      <c r="AR205" s="17">
        <v>0</v>
      </c>
      <c r="AS205" s="17"/>
      <c r="AT205" s="17">
        <v>5.2952170321340197E-2</v>
      </c>
      <c r="AU205" s="17">
        <v>4.7894045731119501E-2</v>
      </c>
      <c r="AV205" s="17"/>
      <c r="AW205" s="17">
        <v>4.0411100505943598E-2</v>
      </c>
      <c r="AX205" s="17">
        <v>6.2584167955198694E-2</v>
      </c>
      <c r="AY205" s="17">
        <v>6.7666449204786205E-2</v>
      </c>
    </row>
    <row r="206" spans="2:51">
      <c r="B206" t="s">
        <v>137</v>
      </c>
      <c r="C206" s="17">
        <v>1.9108581357537499E-2</v>
      </c>
      <c r="D206" s="17">
        <v>2.0473502835207401E-2</v>
      </c>
      <c r="E206" s="17">
        <v>1.79771542376021E-2</v>
      </c>
      <c r="F206" s="17"/>
      <c r="G206" s="17">
        <v>3.8081790822335801E-2</v>
      </c>
      <c r="H206" s="17">
        <v>1.73140725329585E-2</v>
      </c>
      <c r="I206" s="17">
        <v>1.5920892632848099E-2</v>
      </c>
      <c r="J206" s="17">
        <v>2.09950941064223E-2</v>
      </c>
      <c r="K206" s="17">
        <v>2.6359160050147198E-2</v>
      </c>
      <c r="L206" s="17">
        <v>7.0816773644526597E-3</v>
      </c>
      <c r="M206" s="17"/>
      <c r="N206" s="17">
        <v>7.0954630396622802E-3</v>
      </c>
      <c r="O206" s="17">
        <v>5.50594583340977E-3</v>
      </c>
      <c r="P206" s="17">
        <v>3.6007152868353397E-2</v>
      </c>
      <c r="Q206" s="17">
        <v>3.1768321668391601E-2</v>
      </c>
      <c r="R206" s="17"/>
      <c r="S206" s="17">
        <v>2.3636483540071699E-2</v>
      </c>
      <c r="T206" s="17">
        <v>8.6112593636921905E-3</v>
      </c>
      <c r="U206" s="17">
        <v>2.0298207653415602E-2</v>
      </c>
      <c r="V206" s="17">
        <v>0</v>
      </c>
      <c r="W206" s="17">
        <v>1.4849094337706901E-2</v>
      </c>
      <c r="X206" s="17">
        <v>3.2782450646396698E-2</v>
      </c>
      <c r="Y206" s="17">
        <v>2.7764642879440801E-2</v>
      </c>
      <c r="Z206" s="17">
        <v>0</v>
      </c>
      <c r="AA206" s="17">
        <v>2.3921141030098202E-2</v>
      </c>
      <c r="AB206" s="17">
        <v>3.4222152957150802E-2</v>
      </c>
      <c r="AC206" s="17">
        <v>0</v>
      </c>
      <c r="AD206" s="17">
        <v>3.7937925600328999E-2</v>
      </c>
      <c r="AE206" s="17"/>
      <c r="AF206" s="17">
        <v>2.4745852614024198E-2</v>
      </c>
      <c r="AG206" s="17">
        <v>1.24091480826978E-2</v>
      </c>
      <c r="AH206" s="17">
        <v>2.80046257597262E-2</v>
      </c>
      <c r="AI206" s="17"/>
      <c r="AJ206" s="17">
        <v>2.3541788767038E-2</v>
      </c>
      <c r="AK206" s="17">
        <v>1.7414810990760501E-2</v>
      </c>
      <c r="AL206" s="17">
        <v>6.5925649514817497E-3</v>
      </c>
      <c r="AM206" s="17"/>
      <c r="AN206" s="17">
        <v>3.3318269498337799E-2</v>
      </c>
      <c r="AO206" s="17">
        <v>1.52428640053192E-2</v>
      </c>
      <c r="AP206" s="17">
        <v>1.3969558541981199E-2</v>
      </c>
      <c r="AQ206" s="17">
        <v>2.6642399315232799E-2</v>
      </c>
      <c r="AR206" s="17">
        <v>0</v>
      </c>
      <c r="AS206" s="17"/>
      <c r="AT206" s="17">
        <v>1.73369592287522E-2</v>
      </c>
      <c r="AU206" s="17">
        <v>3.7009975745967198E-2</v>
      </c>
      <c r="AV206" s="17"/>
      <c r="AW206" s="17">
        <v>1.31796112412661E-2</v>
      </c>
      <c r="AX206" s="17">
        <v>2.0719177061971399E-2</v>
      </c>
      <c r="AY206" s="17">
        <v>2.7537188196556199E-2</v>
      </c>
    </row>
    <row r="207" spans="2:51">
      <c r="B207" t="s">
        <v>119</v>
      </c>
      <c r="C207" s="17">
        <v>5.4645049352672899E-2</v>
      </c>
      <c r="D207" s="17">
        <v>3.3740408378713699E-2</v>
      </c>
      <c r="E207" s="17">
        <v>7.4232833187428696E-2</v>
      </c>
      <c r="F207" s="17"/>
      <c r="G207" s="17">
        <v>3.6292131760989499E-2</v>
      </c>
      <c r="H207" s="17">
        <v>6.1403626768196301E-2</v>
      </c>
      <c r="I207" s="17">
        <v>6.0685986198038298E-2</v>
      </c>
      <c r="J207" s="17">
        <v>6.5299635086438906E-2</v>
      </c>
      <c r="K207" s="17">
        <v>4.7985125852971398E-2</v>
      </c>
      <c r="L207" s="17">
        <v>5.0731343986227397E-2</v>
      </c>
      <c r="M207" s="17"/>
      <c r="N207" s="17">
        <v>4.3300190328823297E-2</v>
      </c>
      <c r="O207" s="17">
        <v>6.6813118362287802E-2</v>
      </c>
      <c r="P207" s="17">
        <v>4.2239580296761003E-2</v>
      </c>
      <c r="Q207" s="17">
        <v>6.3894786672029594E-2</v>
      </c>
      <c r="R207" s="17"/>
      <c r="S207" s="17">
        <v>4.8134499461494798E-2</v>
      </c>
      <c r="T207" s="17">
        <v>4.9647411024927299E-2</v>
      </c>
      <c r="U207" s="17">
        <v>6.3629449476359401E-2</v>
      </c>
      <c r="V207" s="17">
        <v>4.9707131675061203E-2</v>
      </c>
      <c r="W207" s="17">
        <v>3.8843104709121702E-2</v>
      </c>
      <c r="X207" s="17">
        <v>6.7111862425041496E-2</v>
      </c>
      <c r="Y207" s="17">
        <v>5.1170265969928297E-2</v>
      </c>
      <c r="Z207" s="17">
        <v>8.1034690267706794E-2</v>
      </c>
      <c r="AA207" s="17">
        <v>4.2516324982000399E-2</v>
      </c>
      <c r="AB207" s="17">
        <v>7.7782112733520398E-2</v>
      </c>
      <c r="AC207" s="17">
        <v>4.4416273498537898E-2</v>
      </c>
      <c r="AD207" s="17">
        <v>5.9188352419305597E-2</v>
      </c>
      <c r="AE207" s="17"/>
      <c r="AF207" s="17">
        <v>6.3172398860523907E-2</v>
      </c>
      <c r="AG207" s="17">
        <v>4.3017548594369397E-2</v>
      </c>
      <c r="AH207" s="17">
        <v>6.3807320178976598E-2</v>
      </c>
      <c r="AI207" s="17"/>
      <c r="AJ207" s="17">
        <v>3.0120849645811899E-2</v>
      </c>
      <c r="AK207" s="17">
        <v>4.5397876604117399E-2</v>
      </c>
      <c r="AL207" s="17">
        <v>2.10315336838032E-2</v>
      </c>
      <c r="AM207" s="17"/>
      <c r="AN207" s="17">
        <v>7.3826611388357596E-2</v>
      </c>
      <c r="AO207" s="17">
        <v>5.7236641830118097E-2</v>
      </c>
      <c r="AP207" s="17">
        <v>4.3290544841828302E-2</v>
      </c>
      <c r="AQ207" s="17">
        <v>4.53863323421946E-2</v>
      </c>
      <c r="AR207" s="17">
        <v>0</v>
      </c>
      <c r="AS207" s="17"/>
      <c r="AT207" s="17">
        <v>5.44875120786961E-2</v>
      </c>
      <c r="AU207" s="17">
        <v>5.29932357537337E-2</v>
      </c>
      <c r="AV207" s="17"/>
      <c r="AW207" s="17">
        <v>2.7884582993933E-2</v>
      </c>
      <c r="AX207" s="17">
        <v>7.1548959264637099E-2</v>
      </c>
      <c r="AY207" s="17">
        <v>8.8781177070242703E-2</v>
      </c>
    </row>
    <row r="208" spans="2:51">
      <c r="B208" t="s">
        <v>138</v>
      </c>
      <c r="C208" s="17">
        <v>0.54545752507268996</v>
      </c>
      <c r="D208" s="17">
        <v>0.59660916834858002</v>
      </c>
      <c r="E208" s="17">
        <v>0.49634154744346198</v>
      </c>
      <c r="F208" s="17"/>
      <c r="G208" s="17">
        <v>0.61087188012747495</v>
      </c>
      <c r="H208" s="17">
        <v>0.55582448374417004</v>
      </c>
      <c r="I208" s="17">
        <v>0.59829925195598899</v>
      </c>
      <c r="J208" s="17">
        <v>0.53696184537338798</v>
      </c>
      <c r="K208" s="17">
        <v>0.49309989972825002</v>
      </c>
      <c r="L208" s="17">
        <v>0.51743126601088196</v>
      </c>
      <c r="M208" s="17"/>
      <c r="N208" s="17">
        <v>0.67098588698431505</v>
      </c>
      <c r="O208" s="17">
        <v>0.54574877188690396</v>
      </c>
      <c r="P208" s="17">
        <v>0.47337729320751898</v>
      </c>
      <c r="Q208" s="17">
        <v>0.47318969815258299</v>
      </c>
      <c r="R208" s="17"/>
      <c r="S208" s="17">
        <v>0.66195516750241201</v>
      </c>
      <c r="T208" s="17">
        <v>0.50575723406886097</v>
      </c>
      <c r="U208" s="17">
        <v>0.60719426521387798</v>
      </c>
      <c r="V208" s="17">
        <v>0.50798280908267901</v>
      </c>
      <c r="W208" s="17">
        <v>0.57843157069360995</v>
      </c>
      <c r="X208" s="17">
        <v>0.45846815108420502</v>
      </c>
      <c r="Y208" s="17">
        <v>0.52471622852711997</v>
      </c>
      <c r="Z208" s="17">
        <v>0.60401583789025604</v>
      </c>
      <c r="AA208" s="17">
        <v>0.53325022682747703</v>
      </c>
      <c r="AB208" s="17">
        <v>0.522509294910663</v>
      </c>
      <c r="AC208" s="17">
        <v>0.48874754275262</v>
      </c>
      <c r="AD208" s="17">
        <v>0.55875833271156095</v>
      </c>
      <c r="AE208" s="17"/>
      <c r="AF208" s="17">
        <v>0.46528851332334797</v>
      </c>
      <c r="AG208" s="17">
        <v>0.62588901569481303</v>
      </c>
      <c r="AH208" s="17">
        <v>0.50085204559294705</v>
      </c>
      <c r="AI208" s="17"/>
      <c r="AJ208" s="17">
        <v>0.567001246100024</v>
      </c>
      <c r="AK208" s="17">
        <v>0.60293704405011705</v>
      </c>
      <c r="AL208" s="17">
        <v>0.62450202008707301</v>
      </c>
      <c r="AM208" s="17"/>
      <c r="AN208" s="17">
        <v>0.39849326345664898</v>
      </c>
      <c r="AO208" s="17">
        <v>0.57231935474623796</v>
      </c>
      <c r="AP208" s="17">
        <v>0.61320203752645597</v>
      </c>
      <c r="AQ208" s="17">
        <v>0.708125006067712</v>
      </c>
      <c r="AR208" s="17">
        <v>0.82373708006979196</v>
      </c>
      <c r="AS208" s="17"/>
      <c r="AT208" s="17">
        <v>0.53996663682234503</v>
      </c>
      <c r="AU208" s="17">
        <v>0.59480019369751302</v>
      </c>
      <c r="AV208" s="17"/>
      <c r="AW208" s="17">
        <v>0.64566573932712201</v>
      </c>
      <c r="AX208" s="17">
        <v>0.48325960765069198</v>
      </c>
      <c r="AY208" s="17">
        <v>0.41718368913020898</v>
      </c>
    </row>
    <row r="209" spans="2:51">
      <c r="B209" t="s">
        <v>139</v>
      </c>
      <c r="C209" s="17">
        <v>7.1859903617319199E-2</v>
      </c>
      <c r="D209" s="17">
        <v>6.5243533758591807E-2</v>
      </c>
      <c r="E209" s="17">
        <v>7.8414433696053595E-2</v>
      </c>
      <c r="F209" s="17"/>
      <c r="G209" s="17">
        <v>8.7301067200012003E-2</v>
      </c>
      <c r="H209" s="17">
        <v>5.92618216660614E-2</v>
      </c>
      <c r="I209" s="17">
        <v>5.7895383146340199E-2</v>
      </c>
      <c r="J209" s="17">
        <v>6.9119964756161098E-2</v>
      </c>
      <c r="K209" s="17">
        <v>8.7239599400240397E-2</v>
      </c>
      <c r="L209" s="17">
        <v>7.4395981630832997E-2</v>
      </c>
      <c r="M209" s="17"/>
      <c r="N209" s="17">
        <v>3.1907923181430001E-2</v>
      </c>
      <c r="O209" s="17">
        <v>6.9482821453471594E-2</v>
      </c>
      <c r="P209" s="17">
        <v>0.104280619983854</v>
      </c>
      <c r="Q209" s="17">
        <v>8.8059887839805007E-2</v>
      </c>
      <c r="R209" s="17"/>
      <c r="S209" s="17">
        <v>6.1281204816992403E-2</v>
      </c>
      <c r="T209" s="17">
        <v>7.9503130167812505E-2</v>
      </c>
      <c r="U209" s="17">
        <v>7.66094791566128E-2</v>
      </c>
      <c r="V209" s="17">
        <v>5.4395792398729999E-2</v>
      </c>
      <c r="W209" s="17">
        <v>4.4585609833639503E-2</v>
      </c>
      <c r="X209" s="17">
        <v>9.8906017577740105E-2</v>
      </c>
      <c r="Y209" s="17">
        <v>8.7867165447203896E-2</v>
      </c>
      <c r="Z209" s="17">
        <v>3.3504591560790102E-2</v>
      </c>
      <c r="AA209" s="17">
        <v>7.0869497145130203E-2</v>
      </c>
      <c r="AB209" s="17">
        <v>0.10131474828687299</v>
      </c>
      <c r="AC209" s="17">
        <v>4.7313591562937497E-2</v>
      </c>
      <c r="AD209" s="17">
        <v>5.6978356694943E-2</v>
      </c>
      <c r="AE209" s="17"/>
      <c r="AF209" s="17">
        <v>9.8595785747512293E-2</v>
      </c>
      <c r="AG209" s="17">
        <v>4.6739835184540897E-2</v>
      </c>
      <c r="AH209" s="17">
        <v>6.2609464189897407E-2</v>
      </c>
      <c r="AI209" s="17"/>
      <c r="AJ209" s="17">
        <v>8.5102554950842596E-2</v>
      </c>
      <c r="AK209" s="17">
        <v>6.1712377026189501E-2</v>
      </c>
      <c r="AL209" s="17">
        <v>5.4669250863671803E-2</v>
      </c>
      <c r="AM209" s="17"/>
      <c r="AN209" s="17">
        <v>0.110608828686762</v>
      </c>
      <c r="AO209" s="17">
        <v>8.9606572224352699E-2</v>
      </c>
      <c r="AP209" s="17">
        <v>4.9568389709830303E-2</v>
      </c>
      <c r="AQ209" s="17">
        <v>3.6715882980104801E-2</v>
      </c>
      <c r="AR209" s="17">
        <v>0</v>
      </c>
      <c r="AS209" s="17"/>
      <c r="AT209" s="17">
        <v>7.0289129550092394E-2</v>
      </c>
      <c r="AU209" s="17">
        <v>8.49040214770867E-2</v>
      </c>
      <c r="AV209" s="17"/>
      <c r="AW209" s="17">
        <v>5.35907117472098E-2</v>
      </c>
      <c r="AX209" s="17">
        <v>8.33033450171701E-2</v>
      </c>
      <c r="AY209" s="17">
        <v>9.5203637401342397E-2</v>
      </c>
    </row>
    <row r="210" spans="2:51">
      <c r="B210" t="s">
        <v>140</v>
      </c>
      <c r="C210" s="17">
        <v>0.47359762145537099</v>
      </c>
      <c r="D210" s="17">
        <v>0.53136563458998798</v>
      </c>
      <c r="E210" s="17">
        <v>0.41792711374740898</v>
      </c>
      <c r="F210" s="17"/>
      <c r="G210" s="17">
        <v>0.52357081292746299</v>
      </c>
      <c r="H210" s="17">
        <v>0.49656266207810901</v>
      </c>
      <c r="I210" s="17">
        <v>0.54040386880964897</v>
      </c>
      <c r="J210" s="17">
        <v>0.46784188061722698</v>
      </c>
      <c r="K210" s="17">
        <v>0.40586030032801002</v>
      </c>
      <c r="L210" s="17">
        <v>0.44303528438004902</v>
      </c>
      <c r="M210" s="17"/>
      <c r="N210" s="17">
        <v>0.63907796380288495</v>
      </c>
      <c r="O210" s="17">
        <v>0.47626595043343201</v>
      </c>
      <c r="P210" s="17">
        <v>0.36909667322366502</v>
      </c>
      <c r="Q210" s="17">
        <v>0.38512981031277799</v>
      </c>
      <c r="R210" s="17"/>
      <c r="S210" s="17">
        <v>0.60067396268541995</v>
      </c>
      <c r="T210" s="17">
        <v>0.42625410390104901</v>
      </c>
      <c r="U210" s="17">
        <v>0.530584786057265</v>
      </c>
      <c r="V210" s="17">
        <v>0.45358701668394902</v>
      </c>
      <c r="W210" s="17">
        <v>0.53384596085997105</v>
      </c>
      <c r="X210" s="17">
        <v>0.35956213350646499</v>
      </c>
      <c r="Y210" s="17">
        <v>0.436849063079916</v>
      </c>
      <c r="Z210" s="17">
        <v>0.57051124632946604</v>
      </c>
      <c r="AA210" s="17">
        <v>0.462380729682347</v>
      </c>
      <c r="AB210" s="17">
        <v>0.42119454662379002</v>
      </c>
      <c r="AC210" s="17">
        <v>0.44143395118968198</v>
      </c>
      <c r="AD210" s="17">
        <v>0.50177997601661795</v>
      </c>
      <c r="AE210" s="17"/>
      <c r="AF210" s="17">
        <v>0.36669272757583599</v>
      </c>
      <c r="AG210" s="17">
        <v>0.57914918051027198</v>
      </c>
      <c r="AH210" s="17">
        <v>0.43824258140305</v>
      </c>
      <c r="AI210" s="17"/>
      <c r="AJ210" s="17">
        <v>0.48189869114918099</v>
      </c>
      <c r="AK210" s="17">
        <v>0.54122466702392702</v>
      </c>
      <c r="AL210" s="17">
        <v>0.56983276922340098</v>
      </c>
      <c r="AM210" s="17"/>
      <c r="AN210" s="17">
        <v>0.28788443476988701</v>
      </c>
      <c r="AO210" s="17">
        <v>0.48271278252188599</v>
      </c>
      <c r="AP210" s="17">
        <v>0.56363364781662595</v>
      </c>
      <c r="AQ210" s="17">
        <v>0.67140912308760703</v>
      </c>
      <c r="AR210" s="17">
        <v>0.82373708006979196</v>
      </c>
      <c r="AS210" s="17"/>
      <c r="AT210" s="17">
        <v>0.46967750727225199</v>
      </c>
      <c r="AU210" s="17">
        <v>0.50989617222042705</v>
      </c>
      <c r="AV210" s="17"/>
      <c r="AW210" s="17">
        <v>0.59207502757991204</v>
      </c>
      <c r="AX210" s="17">
        <v>0.39995626263352202</v>
      </c>
      <c r="AY210" s="17">
        <v>0.32198005172886601</v>
      </c>
    </row>
    <row r="211" spans="2:51">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row>
    <row r="212" spans="2:51">
      <c r="B212" s="6" t="s">
        <v>184</v>
      </c>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row>
    <row r="213" spans="2:51">
      <c r="B213" s="25" t="s">
        <v>18</v>
      </c>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row>
    <row r="214" spans="2:51">
      <c r="B214" t="s">
        <v>159</v>
      </c>
      <c r="C214" s="17">
        <v>0.230681838847273</v>
      </c>
      <c r="D214" s="17">
        <v>0.28655683205647398</v>
      </c>
      <c r="E214" s="17">
        <v>0.178522916583784</v>
      </c>
      <c r="F214" s="17"/>
      <c r="G214" s="17">
        <v>0.25859721306649702</v>
      </c>
      <c r="H214" s="17">
        <v>0.23948520197579001</v>
      </c>
      <c r="I214" s="17">
        <v>0.23051188926907101</v>
      </c>
      <c r="J214" s="17">
        <v>0.214919126218625</v>
      </c>
      <c r="K214" s="17">
        <v>0.22453597477956799</v>
      </c>
      <c r="L214" s="17">
        <v>0.22763757496489301</v>
      </c>
      <c r="M214" s="17"/>
      <c r="N214" s="17">
        <v>0.31379408399987702</v>
      </c>
      <c r="O214" s="17">
        <v>0.23260606258095401</v>
      </c>
      <c r="P214" s="17">
        <v>0.195162630975935</v>
      </c>
      <c r="Q214" s="17">
        <v>0.176964352053398</v>
      </c>
      <c r="R214" s="17"/>
      <c r="S214" s="17">
        <v>0.30318179407321699</v>
      </c>
      <c r="T214" s="17">
        <v>0.20655078024851201</v>
      </c>
      <c r="U214" s="17">
        <v>0.21825770017806001</v>
      </c>
      <c r="V214" s="17">
        <v>0.235578785626569</v>
      </c>
      <c r="W214" s="17">
        <v>0.22860170069026201</v>
      </c>
      <c r="X214" s="17">
        <v>0.21819619757783101</v>
      </c>
      <c r="Y214" s="17">
        <v>0.23395938770302899</v>
      </c>
      <c r="Z214" s="17">
        <v>0.29107992373536101</v>
      </c>
      <c r="AA214" s="17">
        <v>0.229054627720673</v>
      </c>
      <c r="AB214" s="17">
        <v>0.214308120601125</v>
      </c>
      <c r="AC214" s="17">
        <v>0.14762911523049699</v>
      </c>
      <c r="AD214" s="17">
        <v>0.17024084038366599</v>
      </c>
      <c r="AE214" s="17"/>
      <c r="AF214" s="17">
        <v>0.19313079962631199</v>
      </c>
      <c r="AG214" s="17">
        <v>0.28725148382927002</v>
      </c>
      <c r="AH214" s="17">
        <v>0.17109813395363899</v>
      </c>
      <c r="AI214" s="17"/>
      <c r="AJ214" s="17">
        <v>0.19984524037816601</v>
      </c>
      <c r="AK214" s="17">
        <v>0.27479363428922998</v>
      </c>
      <c r="AL214" s="17">
        <v>0.29906934781806199</v>
      </c>
      <c r="AM214" s="17"/>
      <c r="AN214" s="17">
        <v>0.16791709344628</v>
      </c>
      <c r="AO214" s="17">
        <v>0.216211033582313</v>
      </c>
      <c r="AP214" s="17">
        <v>0.29558849112851698</v>
      </c>
      <c r="AQ214" s="17">
        <v>0.28944173413116397</v>
      </c>
      <c r="AR214" s="17">
        <v>0.51230045383417899</v>
      </c>
      <c r="AS214" s="17"/>
      <c r="AT214" s="17">
        <v>0.22992882964460401</v>
      </c>
      <c r="AU214" s="17">
        <v>0.24894516579246001</v>
      </c>
      <c r="AV214" s="17"/>
      <c r="AW214" s="17">
        <v>0.32937859429202299</v>
      </c>
      <c r="AX214" s="17">
        <v>0.18874482886539801</v>
      </c>
      <c r="AY214" s="17">
        <v>0.14005249190876701</v>
      </c>
    </row>
    <row r="215" spans="2:51">
      <c r="B215" t="s">
        <v>160</v>
      </c>
      <c r="C215" s="17">
        <v>0.40592851906980498</v>
      </c>
      <c r="D215" s="17">
        <v>0.41504411292897597</v>
      </c>
      <c r="E215" s="17">
        <v>0.39642953441166801</v>
      </c>
      <c r="F215" s="17"/>
      <c r="G215" s="17">
        <v>0.35905843995860498</v>
      </c>
      <c r="H215" s="17">
        <v>0.397752674351186</v>
      </c>
      <c r="I215" s="17">
        <v>0.40698845744804102</v>
      </c>
      <c r="J215" s="17">
        <v>0.43696843706879102</v>
      </c>
      <c r="K215" s="17">
        <v>0.39517864339249698</v>
      </c>
      <c r="L215" s="17">
        <v>0.41656443428183998</v>
      </c>
      <c r="M215" s="17"/>
      <c r="N215" s="17">
        <v>0.43647947065070097</v>
      </c>
      <c r="O215" s="17">
        <v>0.45572556011308202</v>
      </c>
      <c r="P215" s="17">
        <v>0.37399496081084899</v>
      </c>
      <c r="Q215" s="17">
        <v>0.34672299161595299</v>
      </c>
      <c r="R215" s="17"/>
      <c r="S215" s="17">
        <v>0.38937786020588899</v>
      </c>
      <c r="T215" s="17">
        <v>0.45387143704791999</v>
      </c>
      <c r="U215" s="17">
        <v>0.444120640995673</v>
      </c>
      <c r="V215" s="17">
        <v>0.342329840370863</v>
      </c>
      <c r="W215" s="17">
        <v>0.41783412466198</v>
      </c>
      <c r="X215" s="17">
        <v>0.42684063618576701</v>
      </c>
      <c r="Y215" s="17">
        <v>0.348051335880049</v>
      </c>
      <c r="Z215" s="17">
        <v>0.38032085364339502</v>
      </c>
      <c r="AA215" s="17">
        <v>0.376602963356931</v>
      </c>
      <c r="AB215" s="17">
        <v>0.43829257631091201</v>
      </c>
      <c r="AC215" s="17">
        <v>0.48364157963636301</v>
      </c>
      <c r="AD215" s="17">
        <v>0.36910581535353298</v>
      </c>
      <c r="AE215" s="17"/>
      <c r="AF215" s="17">
        <v>0.38387900496579103</v>
      </c>
      <c r="AG215" s="17">
        <v>0.45999030755992298</v>
      </c>
      <c r="AH215" s="17">
        <v>0.34402317021946999</v>
      </c>
      <c r="AI215" s="17"/>
      <c r="AJ215" s="17">
        <v>0.41984009303173903</v>
      </c>
      <c r="AK215" s="17">
        <v>0.40526720339565903</v>
      </c>
      <c r="AL215" s="17">
        <v>0.48019122047498403</v>
      </c>
      <c r="AM215" s="17"/>
      <c r="AN215" s="17">
        <v>0.35538218393140902</v>
      </c>
      <c r="AO215" s="17">
        <v>0.42146848747072901</v>
      </c>
      <c r="AP215" s="17">
        <v>0.43611023661575099</v>
      </c>
      <c r="AQ215" s="17">
        <v>0.44974384071483597</v>
      </c>
      <c r="AR215" s="17">
        <v>0.29530213999914101</v>
      </c>
      <c r="AS215" s="17"/>
      <c r="AT215" s="17">
        <v>0.40392857609684701</v>
      </c>
      <c r="AU215" s="17">
        <v>0.42243210707974699</v>
      </c>
      <c r="AV215" s="17"/>
      <c r="AW215" s="17">
        <v>0.45581633258177101</v>
      </c>
      <c r="AX215" s="17">
        <v>0.46336261279917301</v>
      </c>
      <c r="AY215" s="17">
        <v>0.343432576896676</v>
      </c>
    </row>
    <row r="216" spans="2:51">
      <c r="B216" t="s">
        <v>161</v>
      </c>
      <c r="C216" s="17">
        <v>0.25320099779603999</v>
      </c>
      <c r="D216" s="17">
        <v>0.220319240346279</v>
      </c>
      <c r="E216" s="17">
        <v>0.28605811667018399</v>
      </c>
      <c r="F216" s="17"/>
      <c r="G216" s="17">
        <v>0.25257490280759798</v>
      </c>
      <c r="H216" s="17">
        <v>0.25612561977356102</v>
      </c>
      <c r="I216" s="17">
        <v>0.23770071859963701</v>
      </c>
      <c r="J216" s="17">
        <v>0.240590130750166</v>
      </c>
      <c r="K216" s="17">
        <v>0.26730765953963298</v>
      </c>
      <c r="L216" s="17">
        <v>0.26214321443006899</v>
      </c>
      <c r="M216" s="17"/>
      <c r="N216" s="17">
        <v>0.17281348532791499</v>
      </c>
      <c r="O216" s="17">
        <v>0.22340738103628399</v>
      </c>
      <c r="P216" s="17">
        <v>0.286309214189504</v>
      </c>
      <c r="Q216" s="17">
        <v>0.33838542542844502</v>
      </c>
      <c r="R216" s="17"/>
      <c r="S216" s="17">
        <v>0.23654084678504</v>
      </c>
      <c r="T216" s="17">
        <v>0.23635598526157001</v>
      </c>
      <c r="U216" s="17">
        <v>0.184349884466013</v>
      </c>
      <c r="V216" s="17">
        <v>0.28729870527485102</v>
      </c>
      <c r="W216" s="17">
        <v>0.26068332580623499</v>
      </c>
      <c r="X216" s="17">
        <v>0.23870394977916801</v>
      </c>
      <c r="Y216" s="17">
        <v>0.287284968624748</v>
      </c>
      <c r="Z216" s="17">
        <v>0.22105874578301901</v>
      </c>
      <c r="AA216" s="17">
        <v>0.27591712980586902</v>
      </c>
      <c r="AB216" s="17">
        <v>0.24424293140543901</v>
      </c>
      <c r="AC216" s="17">
        <v>0.26923190904079503</v>
      </c>
      <c r="AD216" s="17">
        <v>0.38212524722900598</v>
      </c>
      <c r="AE216" s="17"/>
      <c r="AF216" s="17">
        <v>0.29539200992425202</v>
      </c>
      <c r="AG216" s="17">
        <v>0.178921700269495</v>
      </c>
      <c r="AH216" s="17">
        <v>0.33164998885727598</v>
      </c>
      <c r="AI216" s="17"/>
      <c r="AJ216" s="17">
        <v>0.28702843811309903</v>
      </c>
      <c r="AK216" s="17">
        <v>0.22784767767922601</v>
      </c>
      <c r="AL216" s="17">
        <v>0.165843050552405</v>
      </c>
      <c r="AM216" s="17"/>
      <c r="AN216" s="17">
        <v>0.32857765823846102</v>
      </c>
      <c r="AO216" s="17">
        <v>0.25875018724520799</v>
      </c>
      <c r="AP216" s="17">
        <v>0.194480352792961</v>
      </c>
      <c r="AQ216" s="17">
        <v>0.15889272652448999</v>
      </c>
      <c r="AR216" s="17">
        <v>0.174050617890534</v>
      </c>
      <c r="AS216" s="17"/>
      <c r="AT216" s="17">
        <v>0.25699641950430901</v>
      </c>
      <c r="AU216" s="17">
        <v>0.221582274325829</v>
      </c>
      <c r="AV216" s="17"/>
      <c r="AW216" s="17">
        <v>0.156560535858418</v>
      </c>
      <c r="AX216" s="17">
        <v>0.245345582468037</v>
      </c>
      <c r="AY216" s="17">
        <v>0.352322836775526</v>
      </c>
    </row>
    <row r="217" spans="2:51">
      <c r="B217" t="s">
        <v>162</v>
      </c>
      <c r="C217" s="17">
        <v>5.4311615612147E-2</v>
      </c>
      <c r="D217" s="17">
        <v>3.9198742040530199E-2</v>
      </c>
      <c r="E217" s="17">
        <v>6.8163286027632497E-2</v>
      </c>
      <c r="F217" s="17"/>
      <c r="G217" s="17">
        <v>4.9487266462907298E-2</v>
      </c>
      <c r="H217" s="17">
        <v>5.2422335244493301E-2</v>
      </c>
      <c r="I217" s="17">
        <v>5.54714312845715E-2</v>
      </c>
      <c r="J217" s="17">
        <v>3.5722784194195001E-2</v>
      </c>
      <c r="K217" s="17">
        <v>5.8466523839644097E-2</v>
      </c>
      <c r="L217" s="17">
        <v>6.7541241949074696E-2</v>
      </c>
      <c r="M217" s="17"/>
      <c r="N217" s="17">
        <v>5.1468809610547499E-2</v>
      </c>
      <c r="O217" s="17">
        <v>3.7884818485084501E-2</v>
      </c>
      <c r="P217" s="17">
        <v>6.7106165701610307E-2</v>
      </c>
      <c r="Q217" s="17">
        <v>6.45739632129535E-2</v>
      </c>
      <c r="R217" s="17"/>
      <c r="S217" s="17">
        <v>2.4492080509699699E-2</v>
      </c>
      <c r="T217" s="17">
        <v>4.7293882865794001E-2</v>
      </c>
      <c r="U217" s="17">
        <v>7.7265101415421894E-2</v>
      </c>
      <c r="V217" s="17">
        <v>7.9481175106084198E-2</v>
      </c>
      <c r="W217" s="17">
        <v>4.9221285020413202E-2</v>
      </c>
      <c r="X217" s="17">
        <v>5.4980894308363303E-2</v>
      </c>
      <c r="Y217" s="17">
        <v>5.4069760961368799E-2</v>
      </c>
      <c r="Z217" s="17">
        <v>8.5756756357274005E-2</v>
      </c>
      <c r="AA217" s="17">
        <v>6.13782329233689E-2</v>
      </c>
      <c r="AB217" s="17">
        <v>4.0385085746861699E-2</v>
      </c>
      <c r="AC217" s="17">
        <v>5.0563630268200203E-2</v>
      </c>
      <c r="AD217" s="17">
        <v>5.3840180894374597E-2</v>
      </c>
      <c r="AE217" s="17"/>
      <c r="AF217" s="17">
        <v>7.2937412821298495E-2</v>
      </c>
      <c r="AG217" s="17">
        <v>3.2936229453036502E-2</v>
      </c>
      <c r="AH217" s="17">
        <v>6.1549236618632402E-2</v>
      </c>
      <c r="AI217" s="17"/>
      <c r="AJ217" s="17">
        <v>5.7308841311437299E-2</v>
      </c>
      <c r="AK217" s="17">
        <v>5.02307077893989E-2</v>
      </c>
      <c r="AL217" s="17">
        <v>2.6940134482437199E-2</v>
      </c>
      <c r="AM217" s="17"/>
      <c r="AN217" s="17">
        <v>5.8800445619276297E-2</v>
      </c>
      <c r="AO217" s="17">
        <v>6.4697578081761201E-2</v>
      </c>
      <c r="AP217" s="17">
        <v>2.8418178554836599E-2</v>
      </c>
      <c r="AQ217" s="17">
        <v>5.6638152249268797E-2</v>
      </c>
      <c r="AR217" s="17">
        <v>1.83467882761453E-2</v>
      </c>
      <c r="AS217" s="17"/>
      <c r="AT217" s="17">
        <v>5.4073807360007199E-2</v>
      </c>
      <c r="AU217" s="17">
        <v>5.6274220775631899E-2</v>
      </c>
      <c r="AV217" s="17"/>
      <c r="AW217" s="17">
        <v>2.8528645589872299E-2</v>
      </c>
      <c r="AX217" s="17">
        <v>6.6039563616473104E-2</v>
      </c>
      <c r="AY217" s="17">
        <v>7.7823161463376395E-2</v>
      </c>
    </row>
    <row r="218" spans="2:51">
      <c r="B218" t="s">
        <v>163</v>
      </c>
      <c r="C218" s="17">
        <v>2.1481591399371999E-2</v>
      </c>
      <c r="D218" s="17">
        <v>2.15765046269988E-2</v>
      </c>
      <c r="E218" s="17">
        <v>2.1589834939811901E-2</v>
      </c>
      <c r="F218" s="17"/>
      <c r="G218" s="17">
        <v>4.0336796988644702E-2</v>
      </c>
      <c r="H218" s="17">
        <v>2.8761135440894599E-2</v>
      </c>
      <c r="I218" s="17">
        <v>1.6389363013441401E-2</v>
      </c>
      <c r="J218" s="17">
        <v>3.7711042997267998E-2</v>
      </c>
      <c r="K218" s="17">
        <v>1.2829843972774899E-2</v>
      </c>
      <c r="L218" s="17">
        <v>5.70298857535112E-3</v>
      </c>
      <c r="M218" s="17"/>
      <c r="N218" s="17">
        <v>1.0204002251738099E-2</v>
      </c>
      <c r="O218" s="17">
        <v>1.6458285407655201E-2</v>
      </c>
      <c r="P218" s="17">
        <v>3.73336649612723E-2</v>
      </c>
      <c r="Q218" s="17">
        <v>2.2870113087065901E-2</v>
      </c>
      <c r="R218" s="17"/>
      <c r="S218" s="17">
        <v>2.0948061790462401E-2</v>
      </c>
      <c r="T218" s="17">
        <v>2.18211986925546E-2</v>
      </c>
      <c r="U218" s="17">
        <v>2.3119748495414798E-2</v>
      </c>
      <c r="V218" s="17">
        <v>2.3760063835577501E-2</v>
      </c>
      <c r="W218" s="17">
        <v>1.38042079226435E-2</v>
      </c>
      <c r="X218" s="17">
        <v>3.3906924268302899E-2</v>
      </c>
      <c r="Y218" s="17">
        <v>2.38285885125749E-2</v>
      </c>
      <c r="Z218" s="17">
        <v>0</v>
      </c>
      <c r="AA218" s="17">
        <v>2.1277694874605201E-2</v>
      </c>
      <c r="AB218" s="17">
        <v>2.60112938565807E-2</v>
      </c>
      <c r="AC218" s="17">
        <v>7.6877753431264196E-3</v>
      </c>
      <c r="AD218" s="17">
        <v>2.46879161394199E-2</v>
      </c>
      <c r="AE218" s="17"/>
      <c r="AF218" s="17">
        <v>2.2910152314846499E-2</v>
      </c>
      <c r="AG218" s="17">
        <v>1.51968657916606E-2</v>
      </c>
      <c r="AH218" s="17">
        <v>4.1043306696983098E-2</v>
      </c>
      <c r="AI218" s="17"/>
      <c r="AJ218" s="17">
        <v>1.7624058898502801E-2</v>
      </c>
      <c r="AK218" s="17">
        <v>1.6432185077199901E-2</v>
      </c>
      <c r="AL218" s="17">
        <v>0</v>
      </c>
      <c r="AM218" s="17"/>
      <c r="AN218" s="17">
        <v>3.26368843316069E-2</v>
      </c>
      <c r="AO218" s="17">
        <v>2.1592518647739201E-2</v>
      </c>
      <c r="AP218" s="17">
        <v>1.4411293367042201E-2</v>
      </c>
      <c r="AQ218" s="17">
        <v>8.2290516706117409E-3</v>
      </c>
      <c r="AR218" s="17">
        <v>0</v>
      </c>
      <c r="AS218" s="17"/>
      <c r="AT218" s="17">
        <v>2.2362062834689101E-2</v>
      </c>
      <c r="AU218" s="17">
        <v>1.53463322866927E-2</v>
      </c>
      <c r="AV218" s="17"/>
      <c r="AW218" s="17">
        <v>1.30658678299674E-2</v>
      </c>
      <c r="AX218" s="17">
        <v>2.20683554617114E-2</v>
      </c>
      <c r="AY218" s="17">
        <v>2.98437247832385E-2</v>
      </c>
    </row>
    <row r="219" spans="2:51">
      <c r="B219" t="s">
        <v>119</v>
      </c>
      <c r="C219" s="17">
        <v>3.4395437275363198E-2</v>
      </c>
      <c r="D219" s="17">
        <v>1.7304568000741701E-2</v>
      </c>
      <c r="E219" s="17">
        <v>4.9236311366919097E-2</v>
      </c>
      <c r="F219" s="17"/>
      <c r="G219" s="17">
        <v>3.9945380715747297E-2</v>
      </c>
      <c r="H219" s="17">
        <v>2.54530332140749E-2</v>
      </c>
      <c r="I219" s="17">
        <v>5.2938140385238898E-2</v>
      </c>
      <c r="J219" s="17">
        <v>3.4088478770954597E-2</v>
      </c>
      <c r="K219" s="17">
        <v>4.1681354475882802E-2</v>
      </c>
      <c r="L219" s="17">
        <v>2.04105457987716E-2</v>
      </c>
      <c r="M219" s="17"/>
      <c r="N219" s="17">
        <v>1.5240148159221501E-2</v>
      </c>
      <c r="O219" s="17">
        <v>3.3917892376939797E-2</v>
      </c>
      <c r="P219" s="17">
        <v>4.00933633608292E-2</v>
      </c>
      <c r="Q219" s="17">
        <v>5.04831546021847E-2</v>
      </c>
      <c r="R219" s="17"/>
      <c r="S219" s="17">
        <v>2.5459356635690801E-2</v>
      </c>
      <c r="T219" s="17">
        <v>3.4106715883649497E-2</v>
      </c>
      <c r="U219" s="17">
        <v>5.2886924449416901E-2</v>
      </c>
      <c r="V219" s="17">
        <v>3.1551429786054602E-2</v>
      </c>
      <c r="W219" s="17">
        <v>2.98553558984661E-2</v>
      </c>
      <c r="X219" s="17">
        <v>2.7371397880567E-2</v>
      </c>
      <c r="Y219" s="17">
        <v>5.2805958318230303E-2</v>
      </c>
      <c r="Z219" s="17">
        <v>2.1783720480950501E-2</v>
      </c>
      <c r="AA219" s="17">
        <v>3.5769351318554E-2</v>
      </c>
      <c r="AB219" s="17">
        <v>3.6759992079080997E-2</v>
      </c>
      <c r="AC219" s="17">
        <v>4.1245990481017999E-2</v>
      </c>
      <c r="AD219" s="17">
        <v>0</v>
      </c>
      <c r="AE219" s="17"/>
      <c r="AF219" s="17">
        <v>3.17506203474993E-2</v>
      </c>
      <c r="AG219" s="17">
        <v>2.5703413096613899E-2</v>
      </c>
      <c r="AH219" s="17">
        <v>5.0636163653999602E-2</v>
      </c>
      <c r="AI219" s="17"/>
      <c r="AJ219" s="17">
        <v>1.83533282670553E-2</v>
      </c>
      <c r="AK219" s="17">
        <v>2.5428591769286701E-2</v>
      </c>
      <c r="AL219" s="17">
        <v>2.79562466721111E-2</v>
      </c>
      <c r="AM219" s="17"/>
      <c r="AN219" s="17">
        <v>5.6685734432966997E-2</v>
      </c>
      <c r="AO219" s="17">
        <v>1.7280194972249301E-2</v>
      </c>
      <c r="AP219" s="17">
        <v>3.0991447540891798E-2</v>
      </c>
      <c r="AQ219" s="17">
        <v>3.7054494709629703E-2</v>
      </c>
      <c r="AR219" s="17">
        <v>0</v>
      </c>
      <c r="AS219" s="17"/>
      <c r="AT219" s="17">
        <v>3.27103045595439E-2</v>
      </c>
      <c r="AU219" s="17">
        <v>3.5419899739639299E-2</v>
      </c>
      <c r="AV219" s="17"/>
      <c r="AW219" s="17">
        <v>1.6650023847947702E-2</v>
      </c>
      <c r="AX219" s="17">
        <v>1.4439056789207301E-2</v>
      </c>
      <c r="AY219" s="17">
        <v>5.6525208172415901E-2</v>
      </c>
    </row>
    <row r="220" spans="2:51">
      <c r="B220" t="s">
        <v>164</v>
      </c>
      <c r="C220" s="17">
        <v>0.63661035791707699</v>
      </c>
      <c r="D220" s="17">
        <v>0.70160094498545</v>
      </c>
      <c r="E220" s="17">
        <v>0.574952450995452</v>
      </c>
      <c r="F220" s="17"/>
      <c r="G220" s="17">
        <v>0.61765565302510295</v>
      </c>
      <c r="H220" s="17">
        <v>0.63723787632697604</v>
      </c>
      <c r="I220" s="17">
        <v>0.63750034671711098</v>
      </c>
      <c r="J220" s="17">
        <v>0.65188756328741604</v>
      </c>
      <c r="K220" s="17">
        <v>0.61971461817206497</v>
      </c>
      <c r="L220" s="17">
        <v>0.64420200924673399</v>
      </c>
      <c r="M220" s="17"/>
      <c r="N220" s="17">
        <v>0.75027355465057799</v>
      </c>
      <c r="O220" s="17">
        <v>0.68833162269403603</v>
      </c>
      <c r="P220" s="17">
        <v>0.56915759178678405</v>
      </c>
      <c r="Q220" s="17">
        <v>0.52368734366935099</v>
      </c>
      <c r="R220" s="17"/>
      <c r="S220" s="17">
        <v>0.69255965427910704</v>
      </c>
      <c r="T220" s="17">
        <v>0.66042221729643202</v>
      </c>
      <c r="U220" s="17">
        <v>0.66237834117373395</v>
      </c>
      <c r="V220" s="17">
        <v>0.57790862599743198</v>
      </c>
      <c r="W220" s="17">
        <v>0.64643582535224198</v>
      </c>
      <c r="X220" s="17">
        <v>0.64503683376359899</v>
      </c>
      <c r="Y220" s="17">
        <v>0.58201072358307804</v>
      </c>
      <c r="Z220" s="17">
        <v>0.67140077737875603</v>
      </c>
      <c r="AA220" s="17">
        <v>0.60565759107760297</v>
      </c>
      <c r="AB220" s="17">
        <v>0.65260069691203804</v>
      </c>
      <c r="AC220" s="17">
        <v>0.63127069486686005</v>
      </c>
      <c r="AD220" s="17">
        <v>0.53934665573719898</v>
      </c>
      <c r="AE220" s="17"/>
      <c r="AF220" s="17">
        <v>0.57700980459210405</v>
      </c>
      <c r="AG220" s="17">
        <v>0.747241791389194</v>
      </c>
      <c r="AH220" s="17">
        <v>0.51512130417310897</v>
      </c>
      <c r="AI220" s="17"/>
      <c r="AJ220" s="17">
        <v>0.61968533340990495</v>
      </c>
      <c r="AK220" s="17">
        <v>0.68006083768488801</v>
      </c>
      <c r="AL220" s="17">
        <v>0.77926056829304702</v>
      </c>
      <c r="AM220" s="17"/>
      <c r="AN220" s="17">
        <v>0.523299277377689</v>
      </c>
      <c r="AO220" s="17">
        <v>0.63767952105304204</v>
      </c>
      <c r="AP220" s="17">
        <v>0.73169872774426803</v>
      </c>
      <c r="AQ220" s="17">
        <v>0.739185574846</v>
      </c>
      <c r="AR220" s="17">
        <v>0.80760259383332</v>
      </c>
      <c r="AS220" s="17"/>
      <c r="AT220" s="17">
        <v>0.633857405741451</v>
      </c>
      <c r="AU220" s="17">
        <v>0.67137727287220705</v>
      </c>
      <c r="AV220" s="17"/>
      <c r="AW220" s="17">
        <v>0.785194926873794</v>
      </c>
      <c r="AX220" s="17">
        <v>0.65210744166457102</v>
      </c>
      <c r="AY220" s="17">
        <v>0.48348506880544301</v>
      </c>
    </row>
    <row r="221" spans="2:51">
      <c r="B221" t="s">
        <v>165</v>
      </c>
      <c r="C221" s="17">
        <v>7.5793207011518995E-2</v>
      </c>
      <c r="D221" s="17">
        <v>6.0775246667529002E-2</v>
      </c>
      <c r="E221" s="17">
        <v>8.9753120967444394E-2</v>
      </c>
      <c r="F221" s="17"/>
      <c r="G221" s="17">
        <v>8.9824063451552E-2</v>
      </c>
      <c r="H221" s="17">
        <v>8.1183470685387796E-2</v>
      </c>
      <c r="I221" s="17">
        <v>7.1860794298012898E-2</v>
      </c>
      <c r="J221" s="17">
        <v>7.3433827191463005E-2</v>
      </c>
      <c r="K221" s="17">
        <v>7.1296367812419006E-2</v>
      </c>
      <c r="L221" s="17">
        <v>7.3244230524425802E-2</v>
      </c>
      <c r="M221" s="17"/>
      <c r="N221" s="17">
        <v>6.1672811862285598E-2</v>
      </c>
      <c r="O221" s="17">
        <v>5.4343103892739698E-2</v>
      </c>
      <c r="P221" s="17">
        <v>0.104439830662883</v>
      </c>
      <c r="Q221" s="17">
        <v>8.7444076300019297E-2</v>
      </c>
      <c r="R221" s="17"/>
      <c r="S221" s="17">
        <v>4.5440142300162002E-2</v>
      </c>
      <c r="T221" s="17">
        <v>6.9115081558348598E-2</v>
      </c>
      <c r="U221" s="17">
        <v>0.100384849910837</v>
      </c>
      <c r="V221" s="17">
        <v>0.103241238941662</v>
      </c>
      <c r="W221" s="17">
        <v>6.3025492943056705E-2</v>
      </c>
      <c r="X221" s="17">
        <v>8.8887818576666194E-2</v>
      </c>
      <c r="Y221" s="17">
        <v>7.7898349473943695E-2</v>
      </c>
      <c r="Z221" s="17">
        <v>8.5756756357274005E-2</v>
      </c>
      <c r="AA221" s="17">
        <v>8.2655927797973996E-2</v>
      </c>
      <c r="AB221" s="17">
        <v>6.6396379603442399E-2</v>
      </c>
      <c r="AC221" s="17">
        <v>5.82514056113266E-2</v>
      </c>
      <c r="AD221" s="17">
        <v>7.85280970337945E-2</v>
      </c>
      <c r="AE221" s="17"/>
      <c r="AF221" s="17">
        <v>9.5847565136144994E-2</v>
      </c>
      <c r="AG221" s="17">
        <v>4.8133095244697097E-2</v>
      </c>
      <c r="AH221" s="17">
        <v>0.102592543315616</v>
      </c>
      <c r="AI221" s="17"/>
      <c r="AJ221" s="17">
        <v>7.4932900209940104E-2</v>
      </c>
      <c r="AK221" s="17">
        <v>6.6662892866598794E-2</v>
      </c>
      <c r="AL221" s="17">
        <v>2.6940134482437199E-2</v>
      </c>
      <c r="AM221" s="17"/>
      <c r="AN221" s="17">
        <v>9.1437329950883203E-2</v>
      </c>
      <c r="AO221" s="17">
        <v>8.6290096729500401E-2</v>
      </c>
      <c r="AP221" s="17">
        <v>4.2829471921878901E-2</v>
      </c>
      <c r="AQ221" s="17">
        <v>6.4867203919880503E-2</v>
      </c>
      <c r="AR221" s="17">
        <v>1.83467882761453E-2</v>
      </c>
      <c r="AS221" s="17"/>
      <c r="AT221" s="17">
        <v>7.6435870194696304E-2</v>
      </c>
      <c r="AU221" s="17">
        <v>7.1620553062324704E-2</v>
      </c>
      <c r="AV221" s="17"/>
      <c r="AW221" s="17">
        <v>4.1594513419839697E-2</v>
      </c>
      <c r="AX221" s="17">
        <v>8.8107919078184493E-2</v>
      </c>
      <c r="AY221" s="17">
        <v>0.107666886246615</v>
      </c>
    </row>
    <row r="222" spans="2:51">
      <c r="B222" t="s">
        <v>140</v>
      </c>
      <c r="C222" s="17">
        <v>0.56081715090555795</v>
      </c>
      <c r="D222" s="17">
        <v>0.64082569831792102</v>
      </c>
      <c r="E222" s="17">
        <v>0.48519933002800802</v>
      </c>
      <c r="F222" s="17"/>
      <c r="G222" s="17">
        <v>0.52783158957355003</v>
      </c>
      <c r="H222" s="17">
        <v>0.55605440564158803</v>
      </c>
      <c r="I222" s="17">
        <v>0.56563955241909802</v>
      </c>
      <c r="J222" s="17">
        <v>0.57845373609595296</v>
      </c>
      <c r="K222" s="17">
        <v>0.54841825035964598</v>
      </c>
      <c r="L222" s="17">
        <v>0.57095777872230802</v>
      </c>
      <c r="M222" s="17"/>
      <c r="N222" s="17">
        <v>0.68860074278829297</v>
      </c>
      <c r="O222" s="17">
        <v>0.63398851880129603</v>
      </c>
      <c r="P222" s="17">
        <v>0.46471776112390101</v>
      </c>
      <c r="Q222" s="17">
        <v>0.436243267369332</v>
      </c>
      <c r="R222" s="17"/>
      <c r="S222" s="17">
        <v>0.64711951197894502</v>
      </c>
      <c r="T222" s="17">
        <v>0.59130713573808302</v>
      </c>
      <c r="U222" s="17">
        <v>0.56199349126289699</v>
      </c>
      <c r="V222" s="17">
        <v>0.474667387055771</v>
      </c>
      <c r="W222" s="17">
        <v>0.58341033240918605</v>
      </c>
      <c r="X222" s="17">
        <v>0.55614901518693205</v>
      </c>
      <c r="Y222" s="17">
        <v>0.50411237410913501</v>
      </c>
      <c r="Z222" s="17">
        <v>0.58564402102148205</v>
      </c>
      <c r="AA222" s="17">
        <v>0.52300166327962905</v>
      </c>
      <c r="AB222" s="17">
        <v>0.58620431730859501</v>
      </c>
      <c r="AC222" s="17">
        <v>0.57301928925553303</v>
      </c>
      <c r="AD222" s="17">
        <v>0.46081855870340499</v>
      </c>
      <c r="AE222" s="17"/>
      <c r="AF222" s="17">
        <v>0.48116223945595898</v>
      </c>
      <c r="AG222" s="17">
        <v>0.699108696144497</v>
      </c>
      <c r="AH222" s="17">
        <v>0.41252876085749401</v>
      </c>
      <c r="AI222" s="17"/>
      <c r="AJ222" s="17">
        <v>0.54475243319996502</v>
      </c>
      <c r="AK222" s="17">
        <v>0.61339794481828902</v>
      </c>
      <c r="AL222" s="17">
        <v>0.75232043381060998</v>
      </c>
      <c r="AM222" s="17"/>
      <c r="AN222" s="17">
        <v>0.431861947426806</v>
      </c>
      <c r="AO222" s="17">
        <v>0.55138942432354199</v>
      </c>
      <c r="AP222" s="17">
        <v>0.688869255822389</v>
      </c>
      <c r="AQ222" s="17">
        <v>0.67431837092612001</v>
      </c>
      <c r="AR222" s="17">
        <v>0.78925580555717501</v>
      </c>
      <c r="AS222" s="17"/>
      <c r="AT222" s="17">
        <v>0.557421535546754</v>
      </c>
      <c r="AU222" s="17">
        <v>0.59975671980988299</v>
      </c>
      <c r="AV222" s="17"/>
      <c r="AW222" s="17">
        <v>0.743600413453955</v>
      </c>
      <c r="AX222" s="17">
        <v>0.56399952258638597</v>
      </c>
      <c r="AY222" s="17">
        <v>0.37581818255882798</v>
      </c>
    </row>
    <row r="223" spans="2:51">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row>
    <row r="224" spans="2:51">
      <c r="B224" s="6" t="s">
        <v>166</v>
      </c>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row>
    <row r="225" spans="2:51">
      <c r="B225" s="25" t="s">
        <v>18</v>
      </c>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row>
    <row r="226" spans="2:51">
      <c r="B226" t="s">
        <v>167</v>
      </c>
      <c r="C226" s="17">
        <v>0.31037060179369003</v>
      </c>
      <c r="D226" s="17">
        <v>0.32920975308554301</v>
      </c>
      <c r="E226" s="17">
        <v>0.29163426082891297</v>
      </c>
      <c r="F226" s="17"/>
      <c r="G226" s="17">
        <v>0.31338011142891298</v>
      </c>
      <c r="H226" s="17">
        <v>0.33879457342786601</v>
      </c>
      <c r="I226" s="17">
        <v>0.303301716622847</v>
      </c>
      <c r="J226" s="17">
        <v>0.30406605755791799</v>
      </c>
      <c r="K226" s="17">
        <v>0.305768783750822</v>
      </c>
      <c r="L226" s="17">
        <v>0.30215578662133002</v>
      </c>
      <c r="M226" s="17"/>
      <c r="N226" s="17">
        <v>0.329353370484189</v>
      </c>
      <c r="O226" s="17">
        <v>0.353727372857432</v>
      </c>
      <c r="P226" s="17">
        <v>0.27210447332671001</v>
      </c>
      <c r="Q226" s="17">
        <v>0.28040585341626201</v>
      </c>
      <c r="R226" s="17"/>
      <c r="S226" s="17">
        <v>0.33388772499871699</v>
      </c>
      <c r="T226" s="17">
        <v>0.30522663972335801</v>
      </c>
      <c r="U226" s="17">
        <v>0.330133582798252</v>
      </c>
      <c r="V226" s="17">
        <v>0.31138605936468899</v>
      </c>
      <c r="W226" s="17">
        <v>0.36535531264964799</v>
      </c>
      <c r="X226" s="17">
        <v>0.25728202321112498</v>
      </c>
      <c r="Y226" s="17">
        <v>0.282036749259372</v>
      </c>
      <c r="Z226" s="17">
        <v>0.36792990512342499</v>
      </c>
      <c r="AA226" s="17">
        <v>0.30399372990825002</v>
      </c>
      <c r="AB226" s="17">
        <v>0.26946033283070597</v>
      </c>
      <c r="AC226" s="17">
        <v>0.31729802334788598</v>
      </c>
      <c r="AD226" s="17">
        <v>0.324068484499619</v>
      </c>
      <c r="AE226" s="17"/>
      <c r="AF226" s="17">
        <v>0.31717608843903</v>
      </c>
      <c r="AG226" s="17">
        <v>0.324711864889209</v>
      </c>
      <c r="AH226" s="17">
        <v>0.23309225431978201</v>
      </c>
      <c r="AI226" s="17"/>
      <c r="AJ226" s="17">
        <v>0.31534177738408797</v>
      </c>
      <c r="AK226" s="17">
        <v>0.30921340514567602</v>
      </c>
      <c r="AL226" s="17">
        <v>0.37822236656431901</v>
      </c>
      <c r="AM226" s="17"/>
      <c r="AN226" s="17">
        <v>0.26331265986730701</v>
      </c>
      <c r="AO226" s="17">
        <v>0.32856444375663801</v>
      </c>
      <c r="AP226" s="17">
        <v>0.36372322163410897</v>
      </c>
      <c r="AQ226" s="17">
        <v>0.32142178958964601</v>
      </c>
      <c r="AR226" s="17">
        <v>0.19215677591452199</v>
      </c>
      <c r="AS226" s="17"/>
      <c r="AT226" s="17">
        <v>0.31136320811075002</v>
      </c>
      <c r="AU226" s="17">
        <v>0.28152149790174102</v>
      </c>
      <c r="AV226" s="17"/>
      <c r="AW226" s="17">
        <v>0.35598057524716398</v>
      </c>
      <c r="AX226" s="17">
        <v>0.292551589075081</v>
      </c>
      <c r="AY226" s="17">
        <v>0.26815750527541798</v>
      </c>
    </row>
    <row r="227" spans="2:51">
      <c r="B227" t="s">
        <v>169</v>
      </c>
      <c r="C227" s="17">
        <v>0.30051031035432602</v>
      </c>
      <c r="D227" s="17">
        <v>0.34902021391683002</v>
      </c>
      <c r="E227" s="17">
        <v>0.25334122703483197</v>
      </c>
      <c r="F227" s="17"/>
      <c r="G227" s="17">
        <v>0.34645922159779802</v>
      </c>
      <c r="H227" s="17">
        <v>0.33343657192285298</v>
      </c>
      <c r="I227" s="17">
        <v>0.30348493352372902</v>
      </c>
      <c r="J227" s="17">
        <v>0.30852010089137499</v>
      </c>
      <c r="K227" s="17">
        <v>0.29940963803711201</v>
      </c>
      <c r="L227" s="17">
        <v>0.25037401598138698</v>
      </c>
      <c r="M227" s="17"/>
      <c r="N227" s="17">
        <v>0.34410225420803903</v>
      </c>
      <c r="O227" s="17">
        <v>0.364529950262106</v>
      </c>
      <c r="P227" s="17">
        <v>0.25810800104524201</v>
      </c>
      <c r="Q227" s="17">
        <v>0.22637715781107801</v>
      </c>
      <c r="R227" s="17"/>
      <c r="S227" s="17">
        <v>0.37803018671511501</v>
      </c>
      <c r="T227" s="17">
        <v>0.28359426085495998</v>
      </c>
      <c r="U227" s="17">
        <v>0.32907308538109797</v>
      </c>
      <c r="V227" s="17">
        <v>0.26605677665245903</v>
      </c>
      <c r="W227" s="17">
        <v>0.31120715899524798</v>
      </c>
      <c r="X227" s="17">
        <v>0.27708479872672598</v>
      </c>
      <c r="Y227" s="17">
        <v>0.279908362111013</v>
      </c>
      <c r="Z227" s="17">
        <v>0.30719860899428703</v>
      </c>
      <c r="AA227" s="17">
        <v>0.26200814231394598</v>
      </c>
      <c r="AB227" s="17">
        <v>0.298812488626643</v>
      </c>
      <c r="AC227" s="17">
        <v>0.310473660180623</v>
      </c>
      <c r="AD227" s="17">
        <v>0.309803647394641</v>
      </c>
      <c r="AE227" s="17"/>
      <c r="AF227" s="17">
        <v>0.24150002061793599</v>
      </c>
      <c r="AG227" s="17">
        <v>0.377116850572772</v>
      </c>
      <c r="AH227" s="17">
        <v>0.216645797055352</v>
      </c>
      <c r="AI227" s="17"/>
      <c r="AJ227" s="17">
        <v>0.29258572366923402</v>
      </c>
      <c r="AK227" s="17">
        <v>0.321098356255624</v>
      </c>
      <c r="AL227" s="17">
        <v>0.37204202386503199</v>
      </c>
      <c r="AM227" s="17"/>
      <c r="AN227" s="17">
        <v>0.22894283103369201</v>
      </c>
      <c r="AO227" s="17">
        <v>0.32797306481999999</v>
      </c>
      <c r="AP227" s="17">
        <v>0.36526061657171</v>
      </c>
      <c r="AQ227" s="17">
        <v>0.37081203808593999</v>
      </c>
      <c r="AR227" s="17">
        <v>0.34161656932926399</v>
      </c>
      <c r="AS227" s="17"/>
      <c r="AT227" s="17">
        <v>0.29676447586482302</v>
      </c>
      <c r="AU227" s="17">
        <v>0.33482486696990899</v>
      </c>
      <c r="AV227" s="17"/>
      <c r="AW227" s="17">
        <v>0.38912430465866998</v>
      </c>
      <c r="AX227" s="17">
        <v>0.263875577875053</v>
      </c>
      <c r="AY227" s="17">
        <v>0.21892353592758801</v>
      </c>
    </row>
    <row r="228" spans="2:51">
      <c r="B228" t="s">
        <v>168</v>
      </c>
      <c r="C228" s="17">
        <v>0.27850558110694501</v>
      </c>
      <c r="D228" s="17">
        <v>0.32302405909746401</v>
      </c>
      <c r="E228" s="17">
        <v>0.23587610951663901</v>
      </c>
      <c r="F228" s="17"/>
      <c r="G228" s="17">
        <v>0.29663446850290798</v>
      </c>
      <c r="H228" s="17">
        <v>0.26354768074384599</v>
      </c>
      <c r="I228" s="17">
        <v>0.27689308987151501</v>
      </c>
      <c r="J228" s="17">
        <v>0.30478134746535102</v>
      </c>
      <c r="K228" s="17">
        <v>0.26757829195274802</v>
      </c>
      <c r="L228" s="17">
        <v>0.270061492974349</v>
      </c>
      <c r="M228" s="17"/>
      <c r="N228" s="17">
        <v>0.34022348430940202</v>
      </c>
      <c r="O228" s="17">
        <v>0.31112855718124699</v>
      </c>
      <c r="P228" s="17">
        <v>0.248625340346327</v>
      </c>
      <c r="Q228" s="17">
        <v>0.21068473419770301</v>
      </c>
      <c r="R228" s="17"/>
      <c r="S228" s="17">
        <v>0.33641548005035399</v>
      </c>
      <c r="T228" s="17">
        <v>0.30076678749742602</v>
      </c>
      <c r="U228" s="17">
        <v>0.25045280600486602</v>
      </c>
      <c r="V228" s="17">
        <v>0.26703587981814603</v>
      </c>
      <c r="W228" s="17">
        <v>0.237860211285601</v>
      </c>
      <c r="X228" s="17">
        <v>0.30367647003805098</v>
      </c>
      <c r="Y228" s="17">
        <v>0.261072742464735</v>
      </c>
      <c r="Z228" s="17">
        <v>0.42573812115762799</v>
      </c>
      <c r="AA228" s="17">
        <v>0.25169292355440198</v>
      </c>
      <c r="AB228" s="17">
        <v>0.18300714150865099</v>
      </c>
      <c r="AC228" s="17">
        <v>0.26563153441421999</v>
      </c>
      <c r="AD228" s="17">
        <v>0.31381823511614398</v>
      </c>
      <c r="AE228" s="17"/>
      <c r="AF228" s="17">
        <v>0.24275415392098099</v>
      </c>
      <c r="AG228" s="17">
        <v>0.32470275577715901</v>
      </c>
      <c r="AH228" s="17">
        <v>0.24033964864804899</v>
      </c>
      <c r="AI228" s="17"/>
      <c r="AJ228" s="17">
        <v>0.287853075675365</v>
      </c>
      <c r="AK228" s="17">
        <v>0.317987178793252</v>
      </c>
      <c r="AL228" s="17">
        <v>0.337201292613308</v>
      </c>
      <c r="AM228" s="17"/>
      <c r="AN228" s="17">
        <v>0.187704132654954</v>
      </c>
      <c r="AO228" s="17">
        <v>0.29603820802287201</v>
      </c>
      <c r="AP228" s="17">
        <v>0.324818193984522</v>
      </c>
      <c r="AQ228" s="17">
        <v>0.342127486466202</v>
      </c>
      <c r="AR228" s="17">
        <v>0.425173087150372</v>
      </c>
      <c r="AS228" s="17"/>
      <c r="AT228" s="17">
        <v>0.276606641570742</v>
      </c>
      <c r="AU228" s="17">
        <v>0.308051356592494</v>
      </c>
      <c r="AV228" s="17"/>
      <c r="AW228" s="17">
        <v>0.34946669927365198</v>
      </c>
      <c r="AX228" s="17">
        <v>0.28245462100650698</v>
      </c>
      <c r="AY228" s="17">
        <v>0.20610844278450899</v>
      </c>
    </row>
    <row r="229" spans="2:51">
      <c r="B229" t="s">
        <v>170</v>
      </c>
      <c r="C229" s="17">
        <v>0.25920876398387599</v>
      </c>
      <c r="D229" s="17">
        <v>0.310313880389395</v>
      </c>
      <c r="E229" s="17">
        <v>0.21179789145056399</v>
      </c>
      <c r="F229" s="17"/>
      <c r="G229" s="17">
        <v>0.30272590747517503</v>
      </c>
      <c r="H229" s="17">
        <v>0.27377914565283401</v>
      </c>
      <c r="I229" s="17">
        <v>0.24213956924150101</v>
      </c>
      <c r="J229" s="17">
        <v>0.25045149401433298</v>
      </c>
      <c r="K229" s="17">
        <v>0.25487487303510098</v>
      </c>
      <c r="L229" s="17">
        <v>0.25090227774603002</v>
      </c>
      <c r="M229" s="17"/>
      <c r="N229" s="17">
        <v>0.34488834898750897</v>
      </c>
      <c r="O229" s="17">
        <v>0.26404290307181799</v>
      </c>
      <c r="P229" s="17">
        <v>0.22578713581298501</v>
      </c>
      <c r="Q229" s="17">
        <v>0.19430438142940501</v>
      </c>
      <c r="R229" s="17"/>
      <c r="S229" s="17">
        <v>0.304464690296403</v>
      </c>
      <c r="T229" s="17">
        <v>0.21368308286377</v>
      </c>
      <c r="U229" s="17">
        <v>0.27924765663338802</v>
      </c>
      <c r="V229" s="17">
        <v>0.210574386899605</v>
      </c>
      <c r="W229" s="17">
        <v>0.29342424492434899</v>
      </c>
      <c r="X229" s="17">
        <v>0.26364752200103703</v>
      </c>
      <c r="Y229" s="17">
        <v>0.21927971446925101</v>
      </c>
      <c r="Z229" s="17">
        <v>0.32995081884263</v>
      </c>
      <c r="AA229" s="17">
        <v>0.26261535733299302</v>
      </c>
      <c r="AB229" s="17">
        <v>0.26219049718836401</v>
      </c>
      <c r="AC229" s="17">
        <v>0.29736221889998499</v>
      </c>
      <c r="AD229" s="17">
        <v>0.23993212188841001</v>
      </c>
      <c r="AE229" s="17"/>
      <c r="AF229" s="17">
        <v>0.228250479077138</v>
      </c>
      <c r="AG229" s="17">
        <v>0.29735709746752798</v>
      </c>
      <c r="AH229" s="17">
        <v>0.21654532911810601</v>
      </c>
      <c r="AI229" s="17"/>
      <c r="AJ229" s="17">
        <v>0.269216701048139</v>
      </c>
      <c r="AK229" s="17">
        <v>0.29496359712772602</v>
      </c>
      <c r="AL229" s="17">
        <v>0.29842696775734801</v>
      </c>
      <c r="AM229" s="17"/>
      <c r="AN229" s="17">
        <v>0.20001539447393399</v>
      </c>
      <c r="AO229" s="17">
        <v>0.280309763099164</v>
      </c>
      <c r="AP229" s="17">
        <v>0.294892231308855</v>
      </c>
      <c r="AQ229" s="17">
        <v>0.27818989568806402</v>
      </c>
      <c r="AR229" s="17">
        <v>0.47115417102478502</v>
      </c>
      <c r="AS229" s="17"/>
      <c r="AT229" s="17">
        <v>0.25661898140416201</v>
      </c>
      <c r="AU229" s="17">
        <v>0.29082357725888502</v>
      </c>
      <c r="AV229" s="17"/>
      <c r="AW229" s="17">
        <v>0.32450425122431498</v>
      </c>
      <c r="AX229" s="17">
        <v>0.25244880641273498</v>
      </c>
      <c r="AY229" s="17">
        <v>0.194797487537335</v>
      </c>
    </row>
    <row r="230" spans="2:51">
      <c r="B230" t="s">
        <v>171</v>
      </c>
      <c r="C230" s="17">
        <v>0.230125595120863</v>
      </c>
      <c r="D230" s="17">
        <v>0.26771991949197699</v>
      </c>
      <c r="E230" s="17">
        <v>0.19347231652685101</v>
      </c>
      <c r="F230" s="17"/>
      <c r="G230" s="17">
        <v>0.22999391208588499</v>
      </c>
      <c r="H230" s="17">
        <v>0.21563227770822599</v>
      </c>
      <c r="I230" s="17">
        <v>0.153858363169351</v>
      </c>
      <c r="J230" s="17">
        <v>0.21315487084930601</v>
      </c>
      <c r="K230" s="17">
        <v>0.30684746021204901</v>
      </c>
      <c r="L230" s="17">
        <v>0.25536884162365397</v>
      </c>
      <c r="M230" s="17"/>
      <c r="N230" s="17">
        <v>0.26882387584592798</v>
      </c>
      <c r="O230" s="17">
        <v>0.251503161789916</v>
      </c>
      <c r="P230" s="17">
        <v>0.21252993860223901</v>
      </c>
      <c r="Q230" s="17">
        <v>0.18421752917501599</v>
      </c>
      <c r="R230" s="17"/>
      <c r="S230" s="17">
        <v>0.248642153454806</v>
      </c>
      <c r="T230" s="17">
        <v>0.22523778235140601</v>
      </c>
      <c r="U230" s="17">
        <v>0.26841532566042903</v>
      </c>
      <c r="V230" s="17">
        <v>0.22145217358457001</v>
      </c>
      <c r="W230" s="17">
        <v>0.26649575159298999</v>
      </c>
      <c r="X230" s="17">
        <v>0.22323181399893299</v>
      </c>
      <c r="Y230" s="17">
        <v>0.21242873169354701</v>
      </c>
      <c r="Z230" s="17">
        <v>0.26321318738189498</v>
      </c>
      <c r="AA230" s="17">
        <v>0.22586084941853499</v>
      </c>
      <c r="AB230" s="17">
        <v>0.161363839770161</v>
      </c>
      <c r="AC230" s="17">
        <v>0.20975272699172101</v>
      </c>
      <c r="AD230" s="17">
        <v>0.28026230032451799</v>
      </c>
      <c r="AE230" s="17"/>
      <c r="AF230" s="17">
        <v>0.22809815153628199</v>
      </c>
      <c r="AG230" s="17">
        <v>0.26214962105469702</v>
      </c>
      <c r="AH230" s="17">
        <v>0.13770497252073999</v>
      </c>
      <c r="AI230" s="17"/>
      <c r="AJ230" s="17">
        <v>0.245316885467498</v>
      </c>
      <c r="AK230" s="17">
        <v>0.25433838946232401</v>
      </c>
      <c r="AL230" s="17">
        <v>0.28491765914795197</v>
      </c>
      <c r="AM230" s="17"/>
      <c r="AN230" s="17">
        <v>0.19880997561313399</v>
      </c>
      <c r="AO230" s="17">
        <v>0.218749013564078</v>
      </c>
      <c r="AP230" s="17">
        <v>0.26561653675540497</v>
      </c>
      <c r="AQ230" s="17">
        <v>0.29353674837389598</v>
      </c>
      <c r="AR230" s="17">
        <v>0.137993543078514</v>
      </c>
      <c r="AS230" s="17"/>
      <c r="AT230" s="17">
        <v>0.23667893595329301</v>
      </c>
      <c r="AU230" s="17">
        <v>0.18561893245952099</v>
      </c>
      <c r="AV230" s="17"/>
      <c r="AW230" s="17">
        <v>0.30074345358619198</v>
      </c>
      <c r="AX230" s="17">
        <v>0.19397215834658199</v>
      </c>
      <c r="AY230" s="17">
        <v>0.16658448548817201</v>
      </c>
    </row>
    <row r="231" spans="2:51">
      <c r="B231" t="s">
        <v>172</v>
      </c>
      <c r="C231" s="17">
        <v>0.123741772923274</v>
      </c>
      <c r="D231" s="17">
        <v>0.101568489797403</v>
      </c>
      <c r="E231" s="17">
        <v>0.14497786555626199</v>
      </c>
      <c r="F231" s="17"/>
      <c r="G231" s="17">
        <v>0.19497742460579101</v>
      </c>
      <c r="H231" s="17">
        <v>0.16563377463989701</v>
      </c>
      <c r="I231" s="17">
        <v>0.127862006055037</v>
      </c>
      <c r="J231" s="17">
        <v>9.1673338900660997E-2</v>
      </c>
      <c r="K231" s="17">
        <v>7.5125150468642599E-2</v>
      </c>
      <c r="L231" s="17">
        <v>0.115334039570411</v>
      </c>
      <c r="M231" s="17"/>
      <c r="N231" s="17">
        <v>9.4761372524553494E-2</v>
      </c>
      <c r="O231" s="17">
        <v>0.117969529033171</v>
      </c>
      <c r="P231" s="17">
        <v>0.146609081574539</v>
      </c>
      <c r="Q231" s="17">
        <v>0.14272964942244001</v>
      </c>
      <c r="R231" s="17"/>
      <c r="S231" s="17">
        <v>9.3148459175405596E-2</v>
      </c>
      <c r="T231" s="17">
        <v>0.13091352927702801</v>
      </c>
      <c r="U231" s="17">
        <v>0.122996430075034</v>
      </c>
      <c r="V231" s="17">
        <v>0.11835366315214101</v>
      </c>
      <c r="W231" s="17">
        <v>9.0498004862496303E-2</v>
      </c>
      <c r="X231" s="17">
        <v>0.12527140927539299</v>
      </c>
      <c r="Y231" s="17">
        <v>0.14246024950567501</v>
      </c>
      <c r="Z231" s="17">
        <v>0.12034378947392101</v>
      </c>
      <c r="AA231" s="17">
        <v>0.15196483636790101</v>
      </c>
      <c r="AB231" s="17">
        <v>0.14986167300609901</v>
      </c>
      <c r="AC231" s="17">
        <v>0.10846262202717701</v>
      </c>
      <c r="AD231" s="17">
        <v>0.118065608055431</v>
      </c>
      <c r="AE231" s="17"/>
      <c r="AF231" s="17">
        <v>0.12608968775816901</v>
      </c>
      <c r="AG231" s="17">
        <v>0.100821697087621</v>
      </c>
      <c r="AH231" s="17">
        <v>0.162765902226639</v>
      </c>
      <c r="AI231" s="17"/>
      <c r="AJ231" s="17">
        <v>0.117908134873609</v>
      </c>
      <c r="AK231" s="17">
        <v>0.111572527288086</v>
      </c>
      <c r="AL231" s="17">
        <v>9.5378456398688596E-2</v>
      </c>
      <c r="AM231" s="17"/>
      <c r="AN231" s="17">
        <v>0.13286630782984599</v>
      </c>
      <c r="AO231" s="17">
        <v>0.13744666452292301</v>
      </c>
      <c r="AP231" s="17">
        <v>9.8892428648196695E-2</v>
      </c>
      <c r="AQ231" s="17">
        <v>8.4612929291327896E-2</v>
      </c>
      <c r="AR231" s="17">
        <v>8.0902411213019707E-2</v>
      </c>
      <c r="AS231" s="17"/>
      <c r="AT231" s="17">
        <v>0.12323136838136001</v>
      </c>
      <c r="AU231" s="17">
        <v>0.123962069951754</v>
      </c>
      <c r="AV231" s="17"/>
      <c r="AW231" s="17">
        <v>7.2571035395176606E-2</v>
      </c>
      <c r="AX231" s="17">
        <v>0.152265759097687</v>
      </c>
      <c r="AY231" s="17">
        <v>0.16929086631854701</v>
      </c>
    </row>
    <row r="232" spans="2:51">
      <c r="B232" t="s">
        <v>173</v>
      </c>
      <c r="C232" s="17">
        <v>0.11203459056421</v>
      </c>
      <c r="D232" s="17">
        <v>0.124843670948789</v>
      </c>
      <c r="E232" s="17">
        <v>9.7103043421046906E-2</v>
      </c>
      <c r="F232" s="17"/>
      <c r="G232" s="17">
        <v>0.104735927915531</v>
      </c>
      <c r="H232" s="17">
        <v>0.115391140586691</v>
      </c>
      <c r="I232" s="17">
        <v>0.11856127037115299</v>
      </c>
      <c r="J232" s="17">
        <v>9.7271890020322299E-2</v>
      </c>
      <c r="K232" s="17">
        <v>0.116448558169779</v>
      </c>
      <c r="L232" s="17">
        <v>0.11611271107389699</v>
      </c>
      <c r="M232" s="17"/>
      <c r="N232" s="17">
        <v>0.14422990352567899</v>
      </c>
      <c r="O232" s="17">
        <v>0.11660309546797901</v>
      </c>
      <c r="P232" s="17">
        <v>9.9193915857304998E-2</v>
      </c>
      <c r="Q232" s="17">
        <v>8.5265222735164403E-2</v>
      </c>
      <c r="R232" s="17"/>
      <c r="S232" s="17">
        <v>0.152825195781955</v>
      </c>
      <c r="T232" s="17">
        <v>9.8175686177135499E-2</v>
      </c>
      <c r="U232" s="17">
        <v>0.111407211443636</v>
      </c>
      <c r="V232" s="17">
        <v>0.100424778085966</v>
      </c>
      <c r="W232" s="17">
        <v>0.116412691073445</v>
      </c>
      <c r="X232" s="17">
        <v>0.12381502449553999</v>
      </c>
      <c r="Y232" s="17">
        <v>9.2309545512477498E-2</v>
      </c>
      <c r="Z232" s="17">
        <v>0.18280349563362699</v>
      </c>
      <c r="AA232" s="17">
        <v>8.8678153717006894E-2</v>
      </c>
      <c r="AB232" s="17">
        <v>0.10164681891993201</v>
      </c>
      <c r="AC232" s="17">
        <v>0.121364224931286</v>
      </c>
      <c r="AD232" s="17">
        <v>5.4320572763951698E-2</v>
      </c>
      <c r="AE232" s="17"/>
      <c r="AF232" s="17">
        <v>8.7771495172674893E-2</v>
      </c>
      <c r="AG232" s="17">
        <v>0.15893001402420401</v>
      </c>
      <c r="AH232" s="17">
        <v>6.6672593486725898E-2</v>
      </c>
      <c r="AI232" s="17"/>
      <c r="AJ232" s="17">
        <v>9.2565522083291801E-2</v>
      </c>
      <c r="AK232" s="17">
        <v>0.14317050267911099</v>
      </c>
      <c r="AL232" s="17">
        <v>0.13840730984821101</v>
      </c>
      <c r="AM232" s="17"/>
      <c r="AN232" s="17">
        <v>6.80830509071641E-2</v>
      </c>
      <c r="AO232" s="17">
        <v>0.104914051362949</v>
      </c>
      <c r="AP232" s="17">
        <v>0.13797269216914601</v>
      </c>
      <c r="AQ232" s="17">
        <v>0.119890430356692</v>
      </c>
      <c r="AR232" s="17">
        <v>0.25233826750056998</v>
      </c>
      <c r="AS232" s="17"/>
      <c r="AT232" s="17">
        <v>0.11269352834327399</v>
      </c>
      <c r="AU232" s="17">
        <v>0.106076278318656</v>
      </c>
      <c r="AV232" s="17"/>
      <c r="AW232" s="17">
        <v>0.15126303739583399</v>
      </c>
      <c r="AX232" s="17">
        <v>9.76242376369644E-2</v>
      </c>
      <c r="AY232" s="17">
        <v>7.5533471930225402E-2</v>
      </c>
    </row>
    <row r="233" spans="2:51">
      <c r="B233" t="s">
        <v>174</v>
      </c>
      <c r="C233" s="17">
        <v>7.7602805301460701E-2</v>
      </c>
      <c r="D233" s="17">
        <v>6.0235512289148002E-2</v>
      </c>
      <c r="E233" s="17">
        <v>9.4904447004858894E-2</v>
      </c>
      <c r="F233" s="17"/>
      <c r="G233" s="17">
        <v>8.5018416493675905E-2</v>
      </c>
      <c r="H233" s="17">
        <v>9.7355676046635406E-2</v>
      </c>
      <c r="I233" s="17">
        <v>8.8607451280917807E-2</v>
      </c>
      <c r="J233" s="17">
        <v>6.8821446502234901E-2</v>
      </c>
      <c r="K233" s="17">
        <v>5.3428277173078E-2</v>
      </c>
      <c r="L233" s="17">
        <v>7.5273127299764195E-2</v>
      </c>
      <c r="M233" s="17"/>
      <c r="N233" s="17">
        <v>6.0901543062118403E-2</v>
      </c>
      <c r="O233" s="17">
        <v>4.9982383620533401E-2</v>
      </c>
      <c r="P233" s="17">
        <v>0.108322937433444</v>
      </c>
      <c r="Q233" s="17">
        <v>9.6558796196277399E-2</v>
      </c>
      <c r="R233" s="17"/>
      <c r="S233" s="17">
        <v>5.9599405630566503E-2</v>
      </c>
      <c r="T233" s="17">
        <v>6.7016195441361601E-2</v>
      </c>
      <c r="U233" s="17">
        <v>6.7948807627979002E-2</v>
      </c>
      <c r="V233" s="17">
        <v>7.59847344819021E-2</v>
      </c>
      <c r="W233" s="17">
        <v>0.100073332240474</v>
      </c>
      <c r="X233" s="17">
        <v>9.1693341560045605E-2</v>
      </c>
      <c r="Y233" s="17">
        <v>9.49713910174355E-2</v>
      </c>
      <c r="Z233" s="17">
        <v>8.7654204485858506E-2</v>
      </c>
      <c r="AA233" s="17">
        <v>9.0648552287561801E-2</v>
      </c>
      <c r="AB233" s="17">
        <v>7.8044087260297407E-2</v>
      </c>
      <c r="AC233" s="17">
        <v>8.0762252881311405E-2</v>
      </c>
      <c r="AD233" s="17">
        <v>1.50064811491214E-2</v>
      </c>
      <c r="AE233" s="17"/>
      <c r="AF233" s="17">
        <v>8.6318524943698099E-2</v>
      </c>
      <c r="AG233" s="17">
        <v>5.51607715073026E-2</v>
      </c>
      <c r="AH233" s="17">
        <v>0.110660308257365</v>
      </c>
      <c r="AI233" s="17"/>
      <c r="AJ233" s="17">
        <v>6.6503897175583498E-2</v>
      </c>
      <c r="AK233" s="17">
        <v>8.96682695849782E-2</v>
      </c>
      <c r="AL233" s="17">
        <v>5.5097521067342101E-2</v>
      </c>
      <c r="AM233" s="17"/>
      <c r="AN233" s="17">
        <v>8.8473341783694204E-2</v>
      </c>
      <c r="AO233" s="17">
        <v>6.7656370331638793E-2</v>
      </c>
      <c r="AP233" s="17">
        <v>6.8960867624474301E-2</v>
      </c>
      <c r="AQ233" s="17">
        <v>6.7757701325868294E-2</v>
      </c>
      <c r="AR233" s="17">
        <v>2.4941848536834701E-2</v>
      </c>
      <c r="AS233" s="17"/>
      <c r="AT233" s="17">
        <v>7.9315839229156707E-2</v>
      </c>
      <c r="AU233" s="17">
        <v>6.9310058804028796E-2</v>
      </c>
      <c r="AV233" s="17"/>
      <c r="AW233" s="17">
        <v>4.3684247924511997E-2</v>
      </c>
      <c r="AX233" s="17">
        <v>7.8551549352870106E-2</v>
      </c>
      <c r="AY233" s="17">
        <v>0.111605882926803</v>
      </c>
    </row>
    <row r="234" spans="2:51">
      <c r="B234" t="s">
        <v>175</v>
      </c>
      <c r="C234" s="17">
        <v>7.6444575150794405E-2</v>
      </c>
      <c r="D234" s="17">
        <v>7.8244189429753794E-2</v>
      </c>
      <c r="E234" s="17">
        <v>7.43522071487243E-2</v>
      </c>
      <c r="F234" s="17"/>
      <c r="G234" s="17">
        <v>0.12549508796601599</v>
      </c>
      <c r="H234" s="17">
        <v>7.3414844717799299E-2</v>
      </c>
      <c r="I234" s="17">
        <v>5.83486287175723E-2</v>
      </c>
      <c r="J234" s="17">
        <v>6.9659358876105304E-2</v>
      </c>
      <c r="K234" s="17">
        <v>7.4387046759418998E-2</v>
      </c>
      <c r="L234" s="17">
        <v>7.5469303527984297E-2</v>
      </c>
      <c r="M234" s="17"/>
      <c r="N234" s="17">
        <v>5.2033797995484701E-2</v>
      </c>
      <c r="O234" s="17">
        <v>6.2090517850310702E-2</v>
      </c>
      <c r="P234" s="17">
        <v>9.8599577951715797E-2</v>
      </c>
      <c r="Q234" s="17">
        <v>9.5571407324033894E-2</v>
      </c>
      <c r="R234" s="17"/>
      <c r="S234" s="17">
        <v>6.0989325148287699E-2</v>
      </c>
      <c r="T234" s="17">
        <v>5.7323393806776E-2</v>
      </c>
      <c r="U234" s="17">
        <v>5.2465709572530203E-2</v>
      </c>
      <c r="V234" s="17">
        <v>0.13655590631568601</v>
      </c>
      <c r="W234" s="17">
        <v>7.2163259402724902E-2</v>
      </c>
      <c r="X234" s="17">
        <v>7.2699114026680695E-2</v>
      </c>
      <c r="Y234" s="17">
        <v>7.0364099726015705E-2</v>
      </c>
      <c r="Z234" s="17">
        <v>5.2113184673932299E-2</v>
      </c>
      <c r="AA234" s="17">
        <v>8.3992121254977403E-2</v>
      </c>
      <c r="AB234" s="17">
        <v>8.4113825556931601E-2</v>
      </c>
      <c r="AC234" s="17">
        <v>9.0166378271556893E-2</v>
      </c>
      <c r="AD234" s="17">
        <v>9.7625614589232607E-2</v>
      </c>
      <c r="AE234" s="17"/>
      <c r="AF234" s="17">
        <v>9.7885366541513294E-2</v>
      </c>
      <c r="AG234" s="17">
        <v>4.7558801354880498E-2</v>
      </c>
      <c r="AH234" s="17">
        <v>8.0341155594776795E-2</v>
      </c>
      <c r="AI234" s="17"/>
      <c r="AJ234" s="17">
        <v>7.1076703285822496E-2</v>
      </c>
      <c r="AK234" s="17">
        <v>6.10554935512806E-2</v>
      </c>
      <c r="AL234" s="17">
        <v>7.4525067824540797E-2</v>
      </c>
      <c r="AM234" s="17"/>
      <c r="AN234" s="17">
        <v>8.3914084105448206E-2</v>
      </c>
      <c r="AO234" s="17">
        <v>9.3148162872623202E-2</v>
      </c>
      <c r="AP234" s="17">
        <v>5.6909178267829999E-2</v>
      </c>
      <c r="AQ234" s="17">
        <v>2.37461831003947E-2</v>
      </c>
      <c r="AR234" s="17">
        <v>4.1060547112505501E-2</v>
      </c>
      <c r="AS234" s="17"/>
      <c r="AT234" s="17">
        <v>7.8724453464917604E-2</v>
      </c>
      <c r="AU234" s="17">
        <v>5.6865019819233698E-2</v>
      </c>
      <c r="AV234" s="17"/>
      <c r="AW234" s="17">
        <v>5.3564708544743503E-2</v>
      </c>
      <c r="AX234" s="17">
        <v>0.104727199381314</v>
      </c>
      <c r="AY234" s="17">
        <v>9.3515595614442601E-2</v>
      </c>
    </row>
    <row r="235" spans="2:51">
      <c r="B235" t="s">
        <v>176</v>
      </c>
      <c r="C235" s="17">
        <v>5.2036395206268599E-2</v>
      </c>
      <c r="D235" s="17">
        <v>4.9604271907762197E-2</v>
      </c>
      <c r="E235" s="17">
        <v>5.4840456720545203E-2</v>
      </c>
      <c r="F235" s="17"/>
      <c r="G235" s="17">
        <v>6.3161718842199094E-2</v>
      </c>
      <c r="H235" s="17">
        <v>7.4144859647236105E-2</v>
      </c>
      <c r="I235" s="17">
        <v>3.89214641403565E-2</v>
      </c>
      <c r="J235" s="17">
        <v>6.1323996445199598E-2</v>
      </c>
      <c r="K235" s="17">
        <v>3.3258907247829199E-2</v>
      </c>
      <c r="L235" s="17">
        <v>4.6879959503046E-2</v>
      </c>
      <c r="M235" s="17"/>
      <c r="N235" s="17">
        <v>3.7939548551687602E-2</v>
      </c>
      <c r="O235" s="17">
        <v>3.5939204342118898E-2</v>
      </c>
      <c r="P235" s="17">
        <v>5.6704845719088098E-2</v>
      </c>
      <c r="Q235" s="17">
        <v>7.9225486780165597E-2</v>
      </c>
      <c r="R235" s="17"/>
      <c r="S235" s="17">
        <v>6.11960879494656E-2</v>
      </c>
      <c r="T235" s="17">
        <v>3.8849600977201998E-2</v>
      </c>
      <c r="U235" s="17">
        <v>4.4837955453571401E-2</v>
      </c>
      <c r="V235" s="17">
        <v>6.9272816565897899E-2</v>
      </c>
      <c r="W235" s="17">
        <v>6.02999135362201E-2</v>
      </c>
      <c r="X235" s="17">
        <v>4.01062085611514E-2</v>
      </c>
      <c r="Y235" s="17">
        <v>5.2031797805957403E-2</v>
      </c>
      <c r="Z235" s="17">
        <v>3.0323908692785499E-2</v>
      </c>
      <c r="AA235" s="17">
        <v>5.3974655400865101E-2</v>
      </c>
      <c r="AB235" s="17">
        <v>4.6591714831367002E-2</v>
      </c>
      <c r="AC235" s="17">
        <v>6.9750136085257597E-2</v>
      </c>
      <c r="AD235" s="17">
        <v>6.1081674840687397E-2</v>
      </c>
      <c r="AE235" s="17"/>
      <c r="AF235" s="17">
        <v>5.5676443460505202E-2</v>
      </c>
      <c r="AG235" s="17">
        <v>3.8882575729266303E-2</v>
      </c>
      <c r="AH235" s="17">
        <v>6.4485199499201701E-2</v>
      </c>
      <c r="AI235" s="17"/>
      <c r="AJ235" s="17">
        <v>4.83812680440922E-2</v>
      </c>
      <c r="AK235" s="17">
        <v>4.9281183571329497E-2</v>
      </c>
      <c r="AL235" s="17">
        <v>1.60843625882712E-2</v>
      </c>
      <c r="AM235" s="17"/>
      <c r="AN235" s="17">
        <v>5.5388741416457402E-2</v>
      </c>
      <c r="AO235" s="17">
        <v>4.2288034611053502E-2</v>
      </c>
      <c r="AP235" s="17">
        <v>5.4545434818275201E-2</v>
      </c>
      <c r="AQ235" s="17">
        <v>2.7529546038005701E-2</v>
      </c>
      <c r="AR235" s="17">
        <v>2.21247567538349E-2</v>
      </c>
      <c r="AS235" s="17"/>
      <c r="AT235" s="17">
        <v>4.7859567637027603E-2</v>
      </c>
      <c r="AU235" s="17">
        <v>8.9761650294597498E-2</v>
      </c>
      <c r="AV235" s="17"/>
      <c r="AW235" s="17">
        <v>2.9205942300084602E-2</v>
      </c>
      <c r="AX235" s="17">
        <v>6.3499536916864302E-2</v>
      </c>
      <c r="AY235" s="17">
        <v>7.2626734519602998E-2</v>
      </c>
    </row>
    <row r="236" spans="2:51">
      <c r="B236" t="s">
        <v>177</v>
      </c>
      <c r="C236" s="17">
        <v>4.6220120122549203E-2</v>
      </c>
      <c r="D236" s="17">
        <v>5.5091539867771697E-2</v>
      </c>
      <c r="E236" s="17">
        <v>3.7234997705168103E-2</v>
      </c>
      <c r="F236" s="17"/>
      <c r="G236" s="17">
        <v>6.0869343883940802E-2</v>
      </c>
      <c r="H236" s="17">
        <v>6.7207722860283606E-2</v>
      </c>
      <c r="I236" s="17">
        <v>4.9122748210206797E-2</v>
      </c>
      <c r="J236" s="17">
        <v>3.3717384343051902E-2</v>
      </c>
      <c r="K236" s="17">
        <v>3.7669928793851899E-2</v>
      </c>
      <c r="L236" s="17">
        <v>3.7896352324575902E-2</v>
      </c>
      <c r="M236" s="17"/>
      <c r="N236" s="17">
        <v>4.9072553040575999E-2</v>
      </c>
      <c r="O236" s="17">
        <v>4.8399683782690703E-2</v>
      </c>
      <c r="P236" s="17">
        <v>4.0458505247141202E-2</v>
      </c>
      <c r="Q236" s="17">
        <v>4.7546418818303897E-2</v>
      </c>
      <c r="R236" s="17"/>
      <c r="S236" s="17">
        <v>6.6731769160771906E-2</v>
      </c>
      <c r="T236" s="17">
        <v>4.3219389997300399E-2</v>
      </c>
      <c r="U236" s="17">
        <v>5.7849877085670402E-2</v>
      </c>
      <c r="V236" s="17">
        <v>6.8613233326521195E-2</v>
      </c>
      <c r="W236" s="17">
        <v>3.0685711912245301E-2</v>
      </c>
      <c r="X236" s="17">
        <v>3.66759906674132E-2</v>
      </c>
      <c r="Y236" s="17">
        <v>4.39361669899914E-2</v>
      </c>
      <c r="Z236" s="17">
        <v>4.9479755315587598E-2</v>
      </c>
      <c r="AA236" s="17">
        <v>3.81155960593123E-2</v>
      </c>
      <c r="AB236" s="17">
        <v>2.3563289789005602E-2</v>
      </c>
      <c r="AC236" s="17">
        <v>2.0849234826140699E-2</v>
      </c>
      <c r="AD236" s="17">
        <v>6.4285881672864906E-2</v>
      </c>
      <c r="AE236" s="17"/>
      <c r="AF236" s="17">
        <v>4.2295295965744301E-2</v>
      </c>
      <c r="AG236" s="17">
        <v>5.6150330917224101E-2</v>
      </c>
      <c r="AH236" s="17">
        <v>2.2481060928598001E-2</v>
      </c>
      <c r="AI236" s="17"/>
      <c r="AJ236" s="17">
        <v>4.19160454998058E-2</v>
      </c>
      <c r="AK236" s="17">
        <v>5.1747473166698497E-2</v>
      </c>
      <c r="AL236" s="17">
        <v>6.9923631843430506E-2</v>
      </c>
      <c r="AM236" s="17"/>
      <c r="AN236" s="17">
        <v>4.2454102830734697E-2</v>
      </c>
      <c r="AO236" s="17">
        <v>6.0279878569651502E-2</v>
      </c>
      <c r="AP236" s="17">
        <v>5.1356264919685701E-2</v>
      </c>
      <c r="AQ236" s="17">
        <v>3.8241251845910901E-2</v>
      </c>
      <c r="AR236" s="17">
        <v>4.5167034703567199E-2</v>
      </c>
      <c r="AS236" s="17"/>
      <c r="AT236" s="17">
        <v>4.7005203764987201E-2</v>
      </c>
      <c r="AU236" s="17">
        <v>3.6355533061293098E-2</v>
      </c>
      <c r="AV236" s="17"/>
      <c r="AW236" s="17">
        <v>5.2827408861897497E-2</v>
      </c>
      <c r="AX236" s="17">
        <v>8.5628497572413698E-2</v>
      </c>
      <c r="AY236" s="17">
        <v>3.11945627418065E-2</v>
      </c>
    </row>
    <row r="237" spans="2:51">
      <c r="B237" t="s">
        <v>178</v>
      </c>
      <c r="C237" s="17">
        <v>3.0008800465975798E-2</v>
      </c>
      <c r="D237" s="17">
        <v>2.8493580226847601E-2</v>
      </c>
      <c r="E237" s="17">
        <v>3.1733427811198499E-2</v>
      </c>
      <c r="F237" s="17"/>
      <c r="G237" s="17">
        <v>4.7807129067226603E-2</v>
      </c>
      <c r="H237" s="17">
        <v>4.2137294702596702E-2</v>
      </c>
      <c r="I237" s="17">
        <v>2.8938550378296998E-2</v>
      </c>
      <c r="J237" s="17">
        <v>3.5932549226196299E-2</v>
      </c>
      <c r="K237" s="17">
        <v>2.99651050532426E-2</v>
      </c>
      <c r="L237" s="17">
        <v>1.0301977076272201E-2</v>
      </c>
      <c r="M237" s="17"/>
      <c r="N237" s="17">
        <v>2.3203616609506698E-2</v>
      </c>
      <c r="O237" s="17">
        <v>2.6400679035336602E-2</v>
      </c>
      <c r="P237" s="17">
        <v>4.2709537168439601E-2</v>
      </c>
      <c r="Q237" s="17">
        <v>3.0283598953358901E-2</v>
      </c>
      <c r="R237" s="17"/>
      <c r="S237" s="17">
        <v>1.9327100948239299E-2</v>
      </c>
      <c r="T237" s="17">
        <v>3.0496610867625201E-2</v>
      </c>
      <c r="U237" s="17">
        <v>2.4364773885251201E-2</v>
      </c>
      <c r="V237" s="17">
        <v>3.1329126280121203E-2</v>
      </c>
      <c r="W237" s="17">
        <v>2.7468413231988301E-2</v>
      </c>
      <c r="X237" s="17">
        <v>2.5027297766057399E-2</v>
      </c>
      <c r="Y237" s="17">
        <v>3.9834540424146303E-2</v>
      </c>
      <c r="Z237" s="17">
        <v>1.80388026153466E-2</v>
      </c>
      <c r="AA237" s="17">
        <v>5.3467368765340202E-2</v>
      </c>
      <c r="AB237" s="17">
        <v>4.0306937494388503E-2</v>
      </c>
      <c r="AC237" s="17">
        <v>0</v>
      </c>
      <c r="AD237" s="17">
        <v>2.3468530275843301E-2</v>
      </c>
      <c r="AE237" s="17"/>
      <c r="AF237" s="17">
        <v>3.8471661348455803E-2</v>
      </c>
      <c r="AG237" s="17">
        <v>1.75217360119524E-2</v>
      </c>
      <c r="AH237" s="17">
        <v>4.0554275772473503E-2</v>
      </c>
      <c r="AI237" s="17"/>
      <c r="AJ237" s="17">
        <v>2.2669195336220398E-2</v>
      </c>
      <c r="AK237" s="17">
        <v>3.0691835923331801E-2</v>
      </c>
      <c r="AL237" s="17">
        <v>7.27691331138641E-3</v>
      </c>
      <c r="AM237" s="17"/>
      <c r="AN237" s="17">
        <v>2.42764442638202E-2</v>
      </c>
      <c r="AO237" s="17">
        <v>3.8643731448145403E-2</v>
      </c>
      <c r="AP237" s="17">
        <v>3.0337494970715501E-2</v>
      </c>
      <c r="AQ237" s="17">
        <v>1.30644810530193E-2</v>
      </c>
      <c r="AR237" s="17">
        <v>0</v>
      </c>
      <c r="AS237" s="17"/>
      <c r="AT237" s="17">
        <v>2.96589427344385E-2</v>
      </c>
      <c r="AU237" s="17">
        <v>3.6369024889778598E-2</v>
      </c>
      <c r="AV237" s="17"/>
      <c r="AW237" s="17">
        <v>2.43260471879558E-2</v>
      </c>
      <c r="AX237" s="17">
        <v>4.9744346124915899E-2</v>
      </c>
      <c r="AY237" s="17">
        <v>3.1551497764900502E-2</v>
      </c>
    </row>
    <row r="238" spans="2:51">
      <c r="B238" t="s">
        <v>180</v>
      </c>
      <c r="C238" s="17">
        <v>2.9780098959562601E-2</v>
      </c>
      <c r="D238" s="17">
        <v>2.79833871798944E-2</v>
      </c>
      <c r="E238" s="17">
        <v>3.1771392089796499E-2</v>
      </c>
      <c r="F238" s="17"/>
      <c r="G238" s="17">
        <v>1.3950512041297099E-2</v>
      </c>
      <c r="H238" s="17">
        <v>4.4268032028428099E-2</v>
      </c>
      <c r="I238" s="17">
        <v>3.8310517778022399E-2</v>
      </c>
      <c r="J238" s="17">
        <v>3.1495910540714198E-2</v>
      </c>
      <c r="K238" s="17">
        <v>2.33275182934553E-2</v>
      </c>
      <c r="L238" s="17">
        <v>2.4012766543750098E-2</v>
      </c>
      <c r="M238" s="17"/>
      <c r="N238" s="17">
        <v>2.7508771244757702E-2</v>
      </c>
      <c r="O238" s="17">
        <v>1.38535042482978E-2</v>
      </c>
      <c r="P238" s="17">
        <v>3.6223067151855103E-2</v>
      </c>
      <c r="Q238" s="17">
        <v>4.05109835334986E-2</v>
      </c>
      <c r="R238" s="17"/>
      <c r="S238" s="17">
        <v>9.8847614042849707E-3</v>
      </c>
      <c r="T238" s="17">
        <v>3.8860493580974001E-2</v>
      </c>
      <c r="U238" s="17">
        <v>3.38651234204881E-2</v>
      </c>
      <c r="V238" s="17">
        <v>5.7063520170167102E-2</v>
      </c>
      <c r="W238" s="17">
        <v>3.57631635255342E-2</v>
      </c>
      <c r="X238" s="17">
        <v>1.74167250159999E-2</v>
      </c>
      <c r="Y238" s="17">
        <v>1.99327002682343E-2</v>
      </c>
      <c r="Z238" s="17">
        <v>0</v>
      </c>
      <c r="AA238" s="17">
        <v>4.8241435999537903E-2</v>
      </c>
      <c r="AB238" s="17">
        <v>2.2420810422559102E-2</v>
      </c>
      <c r="AC238" s="17">
        <v>1.9283887838937301E-2</v>
      </c>
      <c r="AD238" s="17">
        <v>2.3468530275843301E-2</v>
      </c>
      <c r="AE238" s="17"/>
      <c r="AF238" s="17">
        <v>3.9221198330919797E-2</v>
      </c>
      <c r="AG238" s="17">
        <v>1.9079974216386401E-2</v>
      </c>
      <c r="AH238" s="17">
        <v>3.8719595597507803E-2</v>
      </c>
      <c r="AI238" s="17"/>
      <c r="AJ238" s="17">
        <v>3.2321303111340897E-2</v>
      </c>
      <c r="AK238" s="17">
        <v>2.8280143852278599E-2</v>
      </c>
      <c r="AL238" s="17">
        <v>1.2379440954148399E-2</v>
      </c>
      <c r="AM238" s="17"/>
      <c r="AN238" s="17">
        <v>4.1346821695297499E-2</v>
      </c>
      <c r="AO238" s="17">
        <v>2.23078369919203E-2</v>
      </c>
      <c r="AP238" s="17">
        <v>1.8163628370746001E-2</v>
      </c>
      <c r="AQ238" s="17">
        <v>3.7964023308421302E-2</v>
      </c>
      <c r="AR238" s="17">
        <v>3.1336271041773001E-2</v>
      </c>
      <c r="AS238" s="17"/>
      <c r="AT238" s="17">
        <v>3.1773733350410401E-2</v>
      </c>
      <c r="AU238" s="17">
        <v>1.3968898743710699E-2</v>
      </c>
      <c r="AV238" s="17"/>
      <c r="AW238" s="17">
        <v>1.8998990745982301E-2</v>
      </c>
      <c r="AX238" s="17">
        <v>2.09826647636773E-2</v>
      </c>
      <c r="AY238" s="17">
        <v>4.2518908579872998E-2</v>
      </c>
    </row>
    <row r="239" spans="2:51">
      <c r="B239" t="s">
        <v>179</v>
      </c>
      <c r="C239" s="17">
        <v>1.0695052637926101E-2</v>
      </c>
      <c r="D239" s="17">
        <v>1.21707241447479E-2</v>
      </c>
      <c r="E239" s="17">
        <v>9.3850156033795807E-3</v>
      </c>
      <c r="F239" s="17"/>
      <c r="G239" s="17">
        <v>5.0742037018549901E-3</v>
      </c>
      <c r="H239" s="17">
        <v>1.2383657247287599E-2</v>
      </c>
      <c r="I239" s="17">
        <v>1.69454507470078E-2</v>
      </c>
      <c r="J239" s="17">
        <v>9.7898166357181706E-3</v>
      </c>
      <c r="K239" s="17">
        <v>1.2662486437361901E-2</v>
      </c>
      <c r="L239" s="17">
        <v>7.0263187343151496E-3</v>
      </c>
      <c r="M239" s="17"/>
      <c r="N239" s="17">
        <v>2.05361406321341E-2</v>
      </c>
      <c r="O239" s="17">
        <v>7.7515551544951001E-3</v>
      </c>
      <c r="P239" s="17">
        <v>8.6240145741182505E-3</v>
      </c>
      <c r="Q239" s="17">
        <v>5.84357305793893E-3</v>
      </c>
      <c r="R239" s="17"/>
      <c r="S239" s="17">
        <v>2.4093749713970099E-2</v>
      </c>
      <c r="T239" s="17">
        <v>5.4897948632509899E-3</v>
      </c>
      <c r="U239" s="17">
        <v>1.8416763490492399E-2</v>
      </c>
      <c r="V239" s="17">
        <v>2.2061578606864501E-2</v>
      </c>
      <c r="W239" s="17">
        <v>5.8210759682596298E-3</v>
      </c>
      <c r="X239" s="17">
        <v>9.7285403402667808E-3</v>
      </c>
      <c r="Y239" s="17">
        <v>5.3557900445435399E-3</v>
      </c>
      <c r="Z239" s="17">
        <v>1.3482212026024501E-2</v>
      </c>
      <c r="AA239" s="17">
        <v>0</v>
      </c>
      <c r="AB239" s="17">
        <v>5.4656238257797E-3</v>
      </c>
      <c r="AC239" s="17">
        <v>7.6877753431264196E-3</v>
      </c>
      <c r="AD239" s="17">
        <v>0</v>
      </c>
      <c r="AE239" s="17"/>
      <c r="AF239" s="17">
        <v>7.4912778418582101E-3</v>
      </c>
      <c r="AG239" s="17">
        <v>1.41886457778325E-2</v>
      </c>
      <c r="AH239" s="17">
        <v>1.6708988554845702E-2</v>
      </c>
      <c r="AI239" s="17"/>
      <c r="AJ239" s="17">
        <v>1.09994138571868E-2</v>
      </c>
      <c r="AK239" s="17">
        <v>1.66205330475886E-2</v>
      </c>
      <c r="AL239" s="17">
        <v>9.2115090266148107E-3</v>
      </c>
      <c r="AM239" s="17"/>
      <c r="AN239" s="17">
        <v>1.25979477134282E-2</v>
      </c>
      <c r="AO239" s="17">
        <v>8.4893262578220503E-3</v>
      </c>
      <c r="AP239" s="17">
        <v>1.6082323840129E-2</v>
      </c>
      <c r="AQ239" s="17">
        <v>3.20213726087698E-3</v>
      </c>
      <c r="AR239" s="17">
        <v>0</v>
      </c>
      <c r="AS239" s="17"/>
      <c r="AT239" s="17">
        <v>1.05263655565921E-2</v>
      </c>
      <c r="AU239" s="17">
        <v>1.3377647550206E-2</v>
      </c>
      <c r="AV239" s="17"/>
      <c r="AW239" s="17">
        <v>6.7526805920865999E-3</v>
      </c>
      <c r="AX239" s="17">
        <v>2.01004379640813E-2</v>
      </c>
      <c r="AY239" s="17">
        <v>1.26747954085232E-2</v>
      </c>
    </row>
    <row r="240" spans="2:51">
      <c r="B240" t="s">
        <v>119</v>
      </c>
      <c r="C240" s="17">
        <v>0.12821759797474799</v>
      </c>
      <c r="D240" s="17">
        <v>8.5550084808312998E-2</v>
      </c>
      <c r="E240" s="17">
        <v>0.16746478778971399</v>
      </c>
      <c r="F240" s="17"/>
      <c r="G240" s="17">
        <v>0.12557399970354799</v>
      </c>
      <c r="H240" s="17">
        <v>0.11950687155522099</v>
      </c>
      <c r="I240" s="17">
        <v>0.144158906529368</v>
      </c>
      <c r="J240" s="17">
        <v>0.15198661934840699</v>
      </c>
      <c r="K240" s="17">
        <v>0.122429769686256</v>
      </c>
      <c r="L240" s="17">
        <v>0.110906017082136</v>
      </c>
      <c r="M240" s="17"/>
      <c r="N240" s="17">
        <v>9.2892341920523605E-2</v>
      </c>
      <c r="O240" s="17">
        <v>0.107456533786849</v>
      </c>
      <c r="P240" s="17">
        <v>0.13458871250569801</v>
      </c>
      <c r="Q240" s="17">
        <v>0.17712911274589099</v>
      </c>
      <c r="R240" s="17"/>
      <c r="S240" s="17">
        <v>0.120776470170467</v>
      </c>
      <c r="T240" s="17">
        <v>0.10527183487622301</v>
      </c>
      <c r="U240" s="17">
        <v>0.102339156430827</v>
      </c>
      <c r="V240" s="17">
        <v>0.13058813495670499</v>
      </c>
      <c r="W240" s="17">
        <v>0.154566521528612</v>
      </c>
      <c r="X240" s="17">
        <v>0.141920562312953</v>
      </c>
      <c r="Y240" s="17">
        <v>0.14207992231116801</v>
      </c>
      <c r="Z240" s="17">
        <v>0.103230814088247</v>
      </c>
      <c r="AA240" s="17">
        <v>0.12399585848516</v>
      </c>
      <c r="AB240" s="17">
        <v>0.17607949852722701</v>
      </c>
      <c r="AC240" s="17">
        <v>0.13180208976562899</v>
      </c>
      <c r="AD240" s="17">
        <v>9.1486140016101697E-2</v>
      </c>
      <c r="AE240" s="17"/>
      <c r="AF240" s="17">
        <v>0.119953657964036</v>
      </c>
      <c r="AG240" s="17">
        <v>0.11357924132805899</v>
      </c>
      <c r="AH240" s="17">
        <v>0.17321454300327299</v>
      </c>
      <c r="AI240" s="17"/>
      <c r="AJ240" s="17">
        <v>0.11136905649977399</v>
      </c>
      <c r="AK240" s="17">
        <v>0.10928122441827499</v>
      </c>
      <c r="AL240" s="17">
        <v>9.9549528913096E-2</v>
      </c>
      <c r="AM240" s="17"/>
      <c r="AN240" s="17">
        <v>0.186551989282743</v>
      </c>
      <c r="AO240" s="17">
        <v>7.1442381737454499E-2</v>
      </c>
      <c r="AP240" s="17">
        <v>0.117282429125219</v>
      </c>
      <c r="AQ240" s="17">
        <v>0.117405116085484</v>
      </c>
      <c r="AR240" s="17">
        <v>0.195784115872501</v>
      </c>
      <c r="AS240" s="17"/>
      <c r="AT240" s="17">
        <v>0.12877492482074901</v>
      </c>
      <c r="AU240" s="17">
        <v>0.111443660418913</v>
      </c>
      <c r="AV240" s="17"/>
      <c r="AW240" s="17">
        <v>0.10028534380028099</v>
      </c>
      <c r="AX240" s="17">
        <v>6.7657382440226094E-2</v>
      </c>
      <c r="AY240" s="17">
        <v>0.16923632473983599</v>
      </c>
    </row>
    <row r="241" spans="2:51">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row>
    <row r="242" spans="2:51">
      <c r="B242" s="6" t="s">
        <v>185</v>
      </c>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row>
    <row r="243" spans="2:51">
      <c r="B243" s="25" t="s">
        <v>18</v>
      </c>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row>
    <row r="244" spans="2:51">
      <c r="B244" t="s">
        <v>133</v>
      </c>
      <c r="C244" s="17">
        <v>0.22891954465455799</v>
      </c>
      <c r="D244" s="17">
        <v>0.27058741620582699</v>
      </c>
      <c r="E244" s="17">
        <v>0.190310020708964</v>
      </c>
      <c r="F244" s="17"/>
      <c r="G244" s="17">
        <v>0.19878131303469099</v>
      </c>
      <c r="H244" s="17">
        <v>0.25669772619939102</v>
      </c>
      <c r="I244" s="17">
        <v>0.22410492344423899</v>
      </c>
      <c r="J244" s="17">
        <v>0.26901210290780603</v>
      </c>
      <c r="K244" s="17">
        <v>0.217857483466912</v>
      </c>
      <c r="L244" s="17">
        <v>0.20539161052767901</v>
      </c>
      <c r="M244" s="17"/>
      <c r="N244" s="17">
        <v>0.3038450145062</v>
      </c>
      <c r="O244" s="17">
        <v>0.21923205691859801</v>
      </c>
      <c r="P244" s="17">
        <v>0.203504583269742</v>
      </c>
      <c r="Q244" s="17">
        <v>0.18275924873762101</v>
      </c>
      <c r="R244" s="17"/>
      <c r="S244" s="17">
        <v>0.29855135616100098</v>
      </c>
      <c r="T244" s="17">
        <v>0.234258511430362</v>
      </c>
      <c r="U244" s="17">
        <v>0.22729817370305699</v>
      </c>
      <c r="V244" s="17">
        <v>0.21949705869365299</v>
      </c>
      <c r="W244" s="17">
        <v>0.22887434681942201</v>
      </c>
      <c r="X244" s="17">
        <v>0.207236540747644</v>
      </c>
      <c r="Y244" s="17">
        <v>0.18582722988931</v>
      </c>
      <c r="Z244" s="17">
        <v>0.30742708108214101</v>
      </c>
      <c r="AA244" s="17">
        <v>0.21636026320799001</v>
      </c>
      <c r="AB244" s="17">
        <v>0.21439076665538301</v>
      </c>
      <c r="AC244" s="17">
        <v>0.19481386051930299</v>
      </c>
      <c r="AD244" s="17">
        <v>0.14972630426071101</v>
      </c>
      <c r="AE244" s="17"/>
      <c r="AF244" s="17">
        <v>0.17425177442165901</v>
      </c>
      <c r="AG244" s="17">
        <v>0.30555438222956</v>
      </c>
      <c r="AH244" s="17">
        <v>0.174158033529557</v>
      </c>
      <c r="AI244" s="17"/>
      <c r="AJ244" s="17">
        <v>0.171347302330179</v>
      </c>
      <c r="AK244" s="17">
        <v>0.29342413296595499</v>
      </c>
      <c r="AL244" s="17">
        <v>0.32662667675478602</v>
      </c>
      <c r="AM244" s="17"/>
      <c r="AN244" s="17">
        <v>0.17108310960675499</v>
      </c>
      <c r="AO244" s="17">
        <v>0.22161862809086499</v>
      </c>
      <c r="AP244" s="17">
        <v>0.26663306816308602</v>
      </c>
      <c r="AQ244" s="17">
        <v>0.35207823021707702</v>
      </c>
      <c r="AR244" s="17">
        <v>0.58721133002441706</v>
      </c>
      <c r="AS244" s="17"/>
      <c r="AT244" s="17">
        <v>0.226853659716965</v>
      </c>
      <c r="AU244" s="17">
        <v>0.24953282258123299</v>
      </c>
      <c r="AV244" s="17"/>
      <c r="AW244" s="17">
        <v>0.32969375434834902</v>
      </c>
      <c r="AX244" s="17">
        <v>0.18292740140077701</v>
      </c>
      <c r="AY244" s="17">
        <v>0.13705574832258999</v>
      </c>
    </row>
    <row r="245" spans="2:51">
      <c r="B245" t="s">
        <v>134</v>
      </c>
      <c r="C245" s="17">
        <v>0.409634641686278</v>
      </c>
      <c r="D245" s="17">
        <v>0.41403043013465701</v>
      </c>
      <c r="E245" s="17">
        <v>0.40467668799781298</v>
      </c>
      <c r="F245" s="17"/>
      <c r="G245" s="17">
        <v>0.396571277437404</v>
      </c>
      <c r="H245" s="17">
        <v>0.40035531106005501</v>
      </c>
      <c r="I245" s="17">
        <v>0.36409315246707802</v>
      </c>
      <c r="J245" s="17">
        <v>0.40783735072038202</v>
      </c>
      <c r="K245" s="17">
        <v>0.415658458768359</v>
      </c>
      <c r="L245" s="17">
        <v>0.45113158340755999</v>
      </c>
      <c r="M245" s="17"/>
      <c r="N245" s="17">
        <v>0.444329809623772</v>
      </c>
      <c r="O245" s="17">
        <v>0.45204566300003701</v>
      </c>
      <c r="P245" s="17">
        <v>0.38366253014534402</v>
      </c>
      <c r="Q245" s="17">
        <v>0.349185271841845</v>
      </c>
      <c r="R245" s="17"/>
      <c r="S245" s="17">
        <v>0.376242926581704</v>
      </c>
      <c r="T245" s="17">
        <v>0.42088464236398798</v>
      </c>
      <c r="U245" s="17">
        <v>0.44476644703835899</v>
      </c>
      <c r="V245" s="17">
        <v>0.37712650397490399</v>
      </c>
      <c r="W245" s="17">
        <v>0.39989330038021798</v>
      </c>
      <c r="X245" s="17">
        <v>0.427873595797641</v>
      </c>
      <c r="Y245" s="17">
        <v>0.39732810542800201</v>
      </c>
      <c r="Z245" s="17">
        <v>0.398796222731924</v>
      </c>
      <c r="AA245" s="17">
        <v>0.40971807569607199</v>
      </c>
      <c r="AB245" s="17">
        <v>0.40635051287384499</v>
      </c>
      <c r="AC245" s="17">
        <v>0.50422913892348098</v>
      </c>
      <c r="AD245" s="17">
        <v>0.40364583283071598</v>
      </c>
      <c r="AE245" s="17"/>
      <c r="AF245" s="17">
        <v>0.42382500043855498</v>
      </c>
      <c r="AG245" s="17">
        <v>0.42425060616697102</v>
      </c>
      <c r="AH245" s="17">
        <v>0.36368892174601303</v>
      </c>
      <c r="AI245" s="17"/>
      <c r="AJ245" s="17">
        <v>0.44179256876880102</v>
      </c>
      <c r="AK245" s="17">
        <v>0.37924943637805902</v>
      </c>
      <c r="AL245" s="17">
        <v>0.42459746863485898</v>
      </c>
      <c r="AM245" s="17"/>
      <c r="AN245" s="17">
        <v>0.36391055761025798</v>
      </c>
      <c r="AO245" s="17">
        <v>0.422513782934754</v>
      </c>
      <c r="AP245" s="17">
        <v>0.44366168089229602</v>
      </c>
      <c r="AQ245" s="17">
        <v>0.42234382628484002</v>
      </c>
      <c r="AR245" s="17">
        <v>0.183314299456076</v>
      </c>
      <c r="AS245" s="17"/>
      <c r="AT245" s="17">
        <v>0.41234892405726198</v>
      </c>
      <c r="AU245" s="17">
        <v>0.39011158657427503</v>
      </c>
      <c r="AV245" s="17"/>
      <c r="AW245" s="17">
        <v>0.43349444749087601</v>
      </c>
      <c r="AX245" s="17">
        <v>0.45643878587713899</v>
      </c>
      <c r="AY245" s="17">
        <v>0.37564176678178002</v>
      </c>
    </row>
    <row r="246" spans="2:51">
      <c r="B246" t="s">
        <v>135</v>
      </c>
      <c r="C246" s="17">
        <v>0.2526459366289</v>
      </c>
      <c r="D246" s="17">
        <v>0.21247479752252199</v>
      </c>
      <c r="E246" s="17">
        <v>0.29055844520642798</v>
      </c>
      <c r="F246" s="17"/>
      <c r="G246" s="17">
        <v>0.27082841736494301</v>
      </c>
      <c r="H246" s="17">
        <v>0.243161319498536</v>
      </c>
      <c r="I246" s="17">
        <v>0.26148971279119299</v>
      </c>
      <c r="J246" s="17">
        <v>0.196752872132444</v>
      </c>
      <c r="K246" s="17">
        <v>0.28178704238594998</v>
      </c>
      <c r="L246" s="17">
        <v>0.26566948313812899</v>
      </c>
      <c r="M246" s="17"/>
      <c r="N246" s="17">
        <v>0.17304791401943501</v>
      </c>
      <c r="O246" s="17">
        <v>0.24474070831462599</v>
      </c>
      <c r="P246" s="17">
        <v>0.27075860520009098</v>
      </c>
      <c r="Q246" s="17">
        <v>0.32903099965753202</v>
      </c>
      <c r="R246" s="17"/>
      <c r="S246" s="17">
        <v>0.20887961301344601</v>
      </c>
      <c r="T246" s="17">
        <v>0.245118464056646</v>
      </c>
      <c r="U246" s="17">
        <v>0.232933823565843</v>
      </c>
      <c r="V246" s="17">
        <v>0.29830874054632001</v>
      </c>
      <c r="W246" s="17">
        <v>0.272944995408677</v>
      </c>
      <c r="X246" s="17">
        <v>0.21744887409077701</v>
      </c>
      <c r="Y246" s="17">
        <v>0.31180872798883602</v>
      </c>
      <c r="Z246" s="17">
        <v>0.20175165915302001</v>
      </c>
      <c r="AA246" s="17">
        <v>0.27007662515321801</v>
      </c>
      <c r="AB246" s="17">
        <v>0.25531956257112198</v>
      </c>
      <c r="AC246" s="17">
        <v>0.21314993328822099</v>
      </c>
      <c r="AD246" s="17">
        <v>0.315193876268067</v>
      </c>
      <c r="AE246" s="17"/>
      <c r="AF246" s="17">
        <v>0.28334185139243101</v>
      </c>
      <c r="AG246" s="17">
        <v>0.18766101340411501</v>
      </c>
      <c r="AH246" s="17">
        <v>0.314845531398737</v>
      </c>
      <c r="AI246" s="17"/>
      <c r="AJ246" s="17">
        <v>0.29955509197355501</v>
      </c>
      <c r="AK246" s="17">
        <v>0.23375691364217899</v>
      </c>
      <c r="AL246" s="17">
        <v>0.16963991278888099</v>
      </c>
      <c r="AM246" s="17"/>
      <c r="AN246" s="17">
        <v>0.32794575767845802</v>
      </c>
      <c r="AO246" s="17">
        <v>0.25527820217536201</v>
      </c>
      <c r="AP246" s="17">
        <v>0.208603432235757</v>
      </c>
      <c r="AQ246" s="17">
        <v>0.115845822215357</v>
      </c>
      <c r="AR246" s="17">
        <v>0.124565117990631</v>
      </c>
      <c r="AS246" s="17"/>
      <c r="AT246" s="17">
        <v>0.25711809936483199</v>
      </c>
      <c r="AU246" s="17">
        <v>0.19697636686426301</v>
      </c>
      <c r="AV246" s="17"/>
      <c r="AW246" s="17">
        <v>0.16836622858192099</v>
      </c>
      <c r="AX246" s="17">
        <v>0.24826739378918999</v>
      </c>
      <c r="AY246" s="17">
        <v>0.33856504845791902</v>
      </c>
    </row>
    <row r="247" spans="2:51">
      <c r="B247" t="s">
        <v>136</v>
      </c>
      <c r="C247" s="17">
        <v>5.9194132268313999E-2</v>
      </c>
      <c r="D247" s="17">
        <v>6.1305792453808898E-2</v>
      </c>
      <c r="E247" s="17">
        <v>5.77258130445229E-2</v>
      </c>
      <c r="F247" s="17"/>
      <c r="G247" s="17">
        <v>7.4885742342785194E-2</v>
      </c>
      <c r="H247" s="17">
        <v>6.2904583611800804E-2</v>
      </c>
      <c r="I247" s="17">
        <v>6.9971336843262802E-2</v>
      </c>
      <c r="J247" s="17">
        <v>6.1411829993469898E-2</v>
      </c>
      <c r="K247" s="17">
        <v>4.1003435802658E-2</v>
      </c>
      <c r="L247" s="17">
        <v>5.2434634433562298E-2</v>
      </c>
      <c r="M247" s="17"/>
      <c r="N247" s="17">
        <v>4.8385075389005397E-2</v>
      </c>
      <c r="O247" s="17">
        <v>4.6407958159925197E-2</v>
      </c>
      <c r="P247" s="17">
        <v>7.4834240764676097E-2</v>
      </c>
      <c r="Q247" s="17">
        <v>7.1421520864616103E-2</v>
      </c>
      <c r="R247" s="17"/>
      <c r="S247" s="17">
        <v>5.5394133541211497E-2</v>
      </c>
      <c r="T247" s="17">
        <v>5.0625416008041699E-2</v>
      </c>
      <c r="U247" s="17">
        <v>6.7079386559756801E-2</v>
      </c>
      <c r="V247" s="17">
        <v>5.78178812133942E-2</v>
      </c>
      <c r="W247" s="17">
        <v>6.5902648054481996E-2</v>
      </c>
      <c r="X247" s="17">
        <v>8.7756446940347399E-2</v>
      </c>
      <c r="Y247" s="17">
        <v>5.1691284383828598E-2</v>
      </c>
      <c r="Z247" s="17">
        <v>4.0412381045157098E-2</v>
      </c>
      <c r="AA247" s="17">
        <v>5.2847821710079797E-2</v>
      </c>
      <c r="AB247" s="17">
        <v>5.8724672380323903E-2</v>
      </c>
      <c r="AC247" s="17">
        <v>4.7245680623534902E-2</v>
      </c>
      <c r="AD247" s="17">
        <v>9.6259250769075294E-2</v>
      </c>
      <c r="AE247" s="17"/>
      <c r="AF247" s="17">
        <v>6.9764117705738801E-2</v>
      </c>
      <c r="AG247" s="17">
        <v>3.60274750799012E-2</v>
      </c>
      <c r="AH247" s="17">
        <v>8.85141822751776E-2</v>
      </c>
      <c r="AI247" s="17"/>
      <c r="AJ247" s="17">
        <v>4.44430421408872E-2</v>
      </c>
      <c r="AK247" s="17">
        <v>6.39155761748499E-2</v>
      </c>
      <c r="AL247" s="17">
        <v>3.4412678222205E-2</v>
      </c>
      <c r="AM247" s="17"/>
      <c r="AN247" s="17">
        <v>6.3002470165523294E-2</v>
      </c>
      <c r="AO247" s="17">
        <v>6.3564916918726705E-2</v>
      </c>
      <c r="AP247" s="17">
        <v>4.5494260887296897E-2</v>
      </c>
      <c r="AQ247" s="17">
        <v>4.70925933706186E-2</v>
      </c>
      <c r="AR247" s="17">
        <v>1.83467882761453E-2</v>
      </c>
      <c r="AS247" s="17"/>
      <c r="AT247" s="17">
        <v>5.3157177621351297E-2</v>
      </c>
      <c r="AU247" s="17">
        <v>0.117386281284212</v>
      </c>
      <c r="AV247" s="17"/>
      <c r="AW247" s="17">
        <v>3.4655013348377603E-2</v>
      </c>
      <c r="AX247" s="17">
        <v>7.4055990435888494E-2</v>
      </c>
      <c r="AY247" s="17">
        <v>8.0786318583143293E-2</v>
      </c>
    </row>
    <row r="248" spans="2:51">
      <c r="B248" t="s">
        <v>137</v>
      </c>
      <c r="C248" s="17">
        <v>1.6589689285598501E-2</v>
      </c>
      <c r="D248" s="17">
        <v>1.7876559036124302E-2</v>
      </c>
      <c r="E248" s="17">
        <v>1.5514501396579001E-2</v>
      </c>
      <c r="F248" s="17"/>
      <c r="G248" s="17">
        <v>1.8764325145430701E-2</v>
      </c>
      <c r="H248" s="17">
        <v>2.6245441257107899E-2</v>
      </c>
      <c r="I248" s="17">
        <v>1.5945693497645901E-2</v>
      </c>
      <c r="J248" s="17">
        <v>3.0000980812207E-2</v>
      </c>
      <c r="K248" s="17">
        <v>1.0928102342639599E-2</v>
      </c>
      <c r="L248" s="17">
        <v>3.59229940400767E-3</v>
      </c>
      <c r="M248" s="17"/>
      <c r="N248" s="17">
        <v>1.1362163094139699E-2</v>
      </c>
      <c r="O248" s="17">
        <v>8.5386187482966395E-3</v>
      </c>
      <c r="P248" s="17">
        <v>2.9060747499737499E-2</v>
      </c>
      <c r="Q248" s="17">
        <v>1.9702243465801999E-2</v>
      </c>
      <c r="R248" s="17"/>
      <c r="S248" s="17">
        <v>1.9035951016487501E-2</v>
      </c>
      <c r="T248" s="17">
        <v>2.0906591063497602E-2</v>
      </c>
      <c r="U248" s="17">
        <v>0</v>
      </c>
      <c r="V248" s="17">
        <v>1.3141522526031599E-2</v>
      </c>
      <c r="W248" s="17">
        <v>5.12033816581075E-3</v>
      </c>
      <c r="X248" s="17">
        <v>4.2099678378958699E-2</v>
      </c>
      <c r="Y248" s="17">
        <v>1.8855969237270599E-2</v>
      </c>
      <c r="Z248" s="17">
        <v>7.9683486733116999E-3</v>
      </c>
      <c r="AA248" s="17">
        <v>1.42843334480777E-2</v>
      </c>
      <c r="AB248" s="17">
        <v>1.73932959044443E-2</v>
      </c>
      <c r="AC248" s="17">
        <v>1.08542524236423E-2</v>
      </c>
      <c r="AD248" s="17">
        <v>1.94897541925006E-2</v>
      </c>
      <c r="AE248" s="17"/>
      <c r="AF248" s="17">
        <v>2.0594394285273099E-2</v>
      </c>
      <c r="AG248" s="17">
        <v>1.31176362272075E-2</v>
      </c>
      <c r="AH248" s="17">
        <v>1.7933899905728301E-2</v>
      </c>
      <c r="AI248" s="17"/>
      <c r="AJ248" s="17">
        <v>1.73497902336615E-2</v>
      </c>
      <c r="AK248" s="17">
        <v>7.0131452239165998E-3</v>
      </c>
      <c r="AL248" s="17">
        <v>1.68145567872868E-2</v>
      </c>
      <c r="AM248" s="17"/>
      <c r="AN248" s="17">
        <v>2.61196685798647E-2</v>
      </c>
      <c r="AO248" s="17">
        <v>1.8349269441177301E-2</v>
      </c>
      <c r="AP248" s="17">
        <v>8.9607931618403205E-3</v>
      </c>
      <c r="AQ248" s="17">
        <v>1.7738281273084099E-2</v>
      </c>
      <c r="AR248" s="17">
        <v>2.4941848536834701E-2</v>
      </c>
      <c r="AS248" s="17"/>
      <c r="AT248" s="17">
        <v>1.6261653488713002E-2</v>
      </c>
      <c r="AU248" s="17">
        <v>2.13781243004116E-2</v>
      </c>
      <c r="AV248" s="17"/>
      <c r="AW248" s="17">
        <v>8.8317911804167391E-3</v>
      </c>
      <c r="AX248" s="17">
        <v>2.9707143716961499E-2</v>
      </c>
      <c r="AY248" s="17">
        <v>2.1629400100824099E-2</v>
      </c>
    </row>
    <row r="249" spans="2:51">
      <c r="B249" t="s">
        <v>119</v>
      </c>
      <c r="C249" s="17">
        <v>3.3016055476351197E-2</v>
      </c>
      <c r="D249" s="17">
        <v>2.37250046470599E-2</v>
      </c>
      <c r="E249" s="17">
        <v>4.1214531645693601E-2</v>
      </c>
      <c r="F249" s="17"/>
      <c r="G249" s="17">
        <v>4.0168924674744998E-2</v>
      </c>
      <c r="H249" s="17">
        <v>1.0635618373108899E-2</v>
      </c>
      <c r="I249" s="17">
        <v>6.4395180956581199E-2</v>
      </c>
      <c r="J249" s="17">
        <v>3.49848634336914E-2</v>
      </c>
      <c r="K249" s="17">
        <v>3.2765477233482401E-2</v>
      </c>
      <c r="L249" s="17">
        <v>2.17803890890617E-2</v>
      </c>
      <c r="M249" s="17"/>
      <c r="N249" s="17">
        <v>1.9030023367447701E-2</v>
      </c>
      <c r="O249" s="17">
        <v>2.9034994858518199E-2</v>
      </c>
      <c r="P249" s="17">
        <v>3.8179293120409401E-2</v>
      </c>
      <c r="Q249" s="17">
        <v>4.7900715432584097E-2</v>
      </c>
      <c r="R249" s="17"/>
      <c r="S249" s="17">
        <v>4.1896019686149401E-2</v>
      </c>
      <c r="T249" s="17">
        <v>2.8206375077464201E-2</v>
      </c>
      <c r="U249" s="17">
        <v>2.79221691329841E-2</v>
      </c>
      <c r="V249" s="17">
        <v>3.4108293045696299E-2</v>
      </c>
      <c r="W249" s="17">
        <v>2.7264371171389402E-2</v>
      </c>
      <c r="X249" s="17">
        <v>1.7584864044632002E-2</v>
      </c>
      <c r="Y249" s="17">
        <v>3.44886830727524E-2</v>
      </c>
      <c r="Z249" s="17">
        <v>4.3644307314446601E-2</v>
      </c>
      <c r="AA249" s="17">
        <v>3.67128807845633E-2</v>
      </c>
      <c r="AB249" s="17">
        <v>4.7821189614882097E-2</v>
      </c>
      <c r="AC249" s="17">
        <v>2.9707134221818299E-2</v>
      </c>
      <c r="AD249" s="17">
        <v>1.5684981678929701E-2</v>
      </c>
      <c r="AE249" s="17"/>
      <c r="AF249" s="17">
        <v>2.82228617563441E-2</v>
      </c>
      <c r="AG249" s="17">
        <v>3.3388886892245201E-2</v>
      </c>
      <c r="AH249" s="17">
        <v>4.0859431144787101E-2</v>
      </c>
      <c r="AI249" s="17"/>
      <c r="AJ249" s="17">
        <v>2.5512204552916001E-2</v>
      </c>
      <c r="AK249" s="17">
        <v>2.2640795615040499E-2</v>
      </c>
      <c r="AL249" s="17">
        <v>2.7908706811981199E-2</v>
      </c>
      <c r="AM249" s="17"/>
      <c r="AN249" s="17">
        <v>4.7938436359141003E-2</v>
      </c>
      <c r="AO249" s="17">
        <v>1.86752004391155E-2</v>
      </c>
      <c r="AP249" s="17">
        <v>2.66467646597227E-2</v>
      </c>
      <c r="AQ249" s="17">
        <v>4.4901246639023902E-2</v>
      </c>
      <c r="AR249" s="17">
        <v>6.1620615715896401E-2</v>
      </c>
      <c r="AS249" s="17"/>
      <c r="AT249" s="17">
        <v>3.4260485750876403E-2</v>
      </c>
      <c r="AU249" s="17">
        <v>2.4614818395605299E-2</v>
      </c>
      <c r="AV249" s="17"/>
      <c r="AW249" s="17">
        <v>2.4958765050060502E-2</v>
      </c>
      <c r="AX249" s="17">
        <v>8.6032847800444397E-3</v>
      </c>
      <c r="AY249" s="17">
        <v>4.6321717753743698E-2</v>
      </c>
    </row>
    <row r="250" spans="2:51">
      <c r="B250" t="s">
        <v>138</v>
      </c>
      <c r="C250" s="17">
        <v>0.63855418634083605</v>
      </c>
      <c r="D250" s="17">
        <v>0.68461784634048495</v>
      </c>
      <c r="E250" s="17">
        <v>0.59498670870677595</v>
      </c>
      <c r="F250" s="17"/>
      <c r="G250" s="17">
        <v>0.59535259047209599</v>
      </c>
      <c r="H250" s="17">
        <v>0.65705303725944697</v>
      </c>
      <c r="I250" s="17">
        <v>0.58819807591131701</v>
      </c>
      <c r="J250" s="17">
        <v>0.67684945362818805</v>
      </c>
      <c r="K250" s="17">
        <v>0.63351594223526997</v>
      </c>
      <c r="L250" s="17">
        <v>0.65652319393523895</v>
      </c>
      <c r="M250" s="17"/>
      <c r="N250" s="17">
        <v>0.74817482412997205</v>
      </c>
      <c r="O250" s="17">
        <v>0.67127771991863405</v>
      </c>
      <c r="P250" s="17">
        <v>0.58716711341508598</v>
      </c>
      <c r="Q250" s="17">
        <v>0.53194452057946595</v>
      </c>
      <c r="R250" s="17"/>
      <c r="S250" s="17">
        <v>0.67479428274270603</v>
      </c>
      <c r="T250" s="17">
        <v>0.65514315379435095</v>
      </c>
      <c r="U250" s="17">
        <v>0.67206462074141604</v>
      </c>
      <c r="V250" s="17">
        <v>0.59662356266855698</v>
      </c>
      <c r="W250" s="17">
        <v>0.62876764719964096</v>
      </c>
      <c r="X250" s="17">
        <v>0.63511013654528503</v>
      </c>
      <c r="Y250" s="17">
        <v>0.58315533531731201</v>
      </c>
      <c r="Z250" s="17">
        <v>0.70622330381406495</v>
      </c>
      <c r="AA250" s="17">
        <v>0.62607833890406195</v>
      </c>
      <c r="AB250" s="17">
        <v>0.62074127952922797</v>
      </c>
      <c r="AC250" s="17">
        <v>0.69904299944278403</v>
      </c>
      <c r="AD250" s="17">
        <v>0.55337213709142696</v>
      </c>
      <c r="AE250" s="17"/>
      <c r="AF250" s="17">
        <v>0.59807677486021305</v>
      </c>
      <c r="AG250" s="17">
        <v>0.72980498839653096</v>
      </c>
      <c r="AH250" s="17">
        <v>0.53784695527557003</v>
      </c>
      <c r="AI250" s="17"/>
      <c r="AJ250" s="17">
        <v>0.61313987109898005</v>
      </c>
      <c r="AK250" s="17">
        <v>0.67267356934401401</v>
      </c>
      <c r="AL250" s="17">
        <v>0.75122414538964599</v>
      </c>
      <c r="AM250" s="17"/>
      <c r="AN250" s="17">
        <v>0.53499366721701302</v>
      </c>
      <c r="AO250" s="17">
        <v>0.64413241102561802</v>
      </c>
      <c r="AP250" s="17">
        <v>0.71029474905538303</v>
      </c>
      <c r="AQ250" s="17">
        <v>0.77442205650191698</v>
      </c>
      <c r="AR250" s="17">
        <v>0.77052562948049297</v>
      </c>
      <c r="AS250" s="17"/>
      <c r="AT250" s="17">
        <v>0.63920258377422701</v>
      </c>
      <c r="AU250" s="17">
        <v>0.63964440915550702</v>
      </c>
      <c r="AV250" s="17"/>
      <c r="AW250" s="17">
        <v>0.76318820183922398</v>
      </c>
      <c r="AX250" s="17">
        <v>0.63936618727791505</v>
      </c>
      <c r="AY250" s="17">
        <v>0.51269751510437001</v>
      </c>
    </row>
    <row r="251" spans="2:51">
      <c r="B251" t="s">
        <v>139</v>
      </c>
      <c r="C251" s="17">
        <v>7.57838215539125E-2</v>
      </c>
      <c r="D251" s="17">
        <v>7.9182351489933106E-2</v>
      </c>
      <c r="E251" s="17">
        <v>7.3240314441101906E-2</v>
      </c>
      <c r="F251" s="17"/>
      <c r="G251" s="17">
        <v>9.3650067488215902E-2</v>
      </c>
      <c r="H251" s="17">
        <v>8.9150024868908703E-2</v>
      </c>
      <c r="I251" s="17">
        <v>8.5917030340908696E-2</v>
      </c>
      <c r="J251" s="17">
        <v>9.14128108056768E-2</v>
      </c>
      <c r="K251" s="17">
        <v>5.19315381452976E-2</v>
      </c>
      <c r="L251" s="17">
        <v>5.602693383757E-2</v>
      </c>
      <c r="M251" s="17"/>
      <c r="N251" s="17">
        <v>5.9747238483145101E-2</v>
      </c>
      <c r="O251" s="17">
        <v>5.49465769082218E-2</v>
      </c>
      <c r="P251" s="17">
        <v>0.103894988264414</v>
      </c>
      <c r="Q251" s="17">
        <v>9.1123764330418106E-2</v>
      </c>
      <c r="R251" s="17"/>
      <c r="S251" s="17">
        <v>7.4430084557699006E-2</v>
      </c>
      <c r="T251" s="17">
        <v>7.1532007071539297E-2</v>
      </c>
      <c r="U251" s="17">
        <v>6.7079386559756801E-2</v>
      </c>
      <c r="V251" s="17">
        <v>7.0959403739425803E-2</v>
      </c>
      <c r="W251" s="17">
        <v>7.1022986220292794E-2</v>
      </c>
      <c r="X251" s="17">
        <v>0.12985612531930599</v>
      </c>
      <c r="Y251" s="17">
        <v>7.0547253621099107E-2</v>
      </c>
      <c r="Z251" s="17">
        <v>4.8380729718468803E-2</v>
      </c>
      <c r="AA251" s="17">
        <v>6.71321551581575E-2</v>
      </c>
      <c r="AB251" s="17">
        <v>7.6117968284768203E-2</v>
      </c>
      <c r="AC251" s="17">
        <v>5.8099933047177199E-2</v>
      </c>
      <c r="AD251" s="17">
        <v>0.115749004961576</v>
      </c>
      <c r="AE251" s="17"/>
      <c r="AF251" s="17">
        <v>9.03585119910119E-2</v>
      </c>
      <c r="AG251" s="17">
        <v>4.9145111307108601E-2</v>
      </c>
      <c r="AH251" s="17">
        <v>0.106448082180906</v>
      </c>
      <c r="AI251" s="17"/>
      <c r="AJ251" s="17">
        <v>6.1792832374548697E-2</v>
      </c>
      <c r="AK251" s="17">
        <v>7.0928721398766506E-2</v>
      </c>
      <c r="AL251" s="17">
        <v>5.1227235009491799E-2</v>
      </c>
      <c r="AM251" s="17"/>
      <c r="AN251" s="17">
        <v>8.9122138745388005E-2</v>
      </c>
      <c r="AO251" s="17">
        <v>8.1914186359904106E-2</v>
      </c>
      <c r="AP251" s="17">
        <v>5.4455054049137197E-2</v>
      </c>
      <c r="AQ251" s="17">
        <v>6.4830874643702699E-2</v>
      </c>
      <c r="AR251" s="17">
        <v>4.3288636812980001E-2</v>
      </c>
      <c r="AS251" s="17"/>
      <c r="AT251" s="17">
        <v>6.9418831110064305E-2</v>
      </c>
      <c r="AU251" s="17">
        <v>0.138764405584624</v>
      </c>
      <c r="AV251" s="17"/>
      <c r="AW251" s="17">
        <v>4.3486804528794297E-2</v>
      </c>
      <c r="AX251" s="17">
        <v>0.10376313415285</v>
      </c>
      <c r="AY251" s="17">
        <v>0.102415718683967</v>
      </c>
    </row>
    <row r="252" spans="2:51">
      <c r="B252" t="s">
        <v>140</v>
      </c>
      <c r="C252" s="17">
        <v>0.56277036478692399</v>
      </c>
      <c r="D252" s="17">
        <v>0.60543549485055104</v>
      </c>
      <c r="E252" s="17">
        <v>0.52174639426567404</v>
      </c>
      <c r="F252" s="17"/>
      <c r="G252" s="17">
        <v>0.50170252298387996</v>
      </c>
      <c r="H252" s="17">
        <v>0.56790301239053798</v>
      </c>
      <c r="I252" s="17">
        <v>0.50228104557040798</v>
      </c>
      <c r="J252" s="17">
        <v>0.58543664282251096</v>
      </c>
      <c r="K252" s="17">
        <v>0.58158440408997303</v>
      </c>
      <c r="L252" s="17">
        <v>0.60049626009766899</v>
      </c>
      <c r="M252" s="17"/>
      <c r="N252" s="17">
        <v>0.68842758564682704</v>
      </c>
      <c r="O252" s="17">
        <v>0.61633114301041203</v>
      </c>
      <c r="P252" s="17">
        <v>0.48327212515067203</v>
      </c>
      <c r="Q252" s="17">
        <v>0.44082075624904798</v>
      </c>
      <c r="R252" s="17"/>
      <c r="S252" s="17">
        <v>0.60036419818500697</v>
      </c>
      <c r="T252" s="17">
        <v>0.583611146722811</v>
      </c>
      <c r="U252" s="17">
        <v>0.60498523418165995</v>
      </c>
      <c r="V252" s="17">
        <v>0.52566415892913199</v>
      </c>
      <c r="W252" s="17">
        <v>0.55774466097934805</v>
      </c>
      <c r="X252" s="17">
        <v>0.50525401122597902</v>
      </c>
      <c r="Y252" s="17">
        <v>0.51260808169621297</v>
      </c>
      <c r="Z252" s="17">
        <v>0.65784257409559599</v>
      </c>
      <c r="AA252" s="17">
        <v>0.55894618374590399</v>
      </c>
      <c r="AB252" s="17">
        <v>0.54462331124445995</v>
      </c>
      <c r="AC252" s="17">
        <v>0.64094306639560705</v>
      </c>
      <c r="AD252" s="17">
        <v>0.43762313212985099</v>
      </c>
      <c r="AE252" s="17"/>
      <c r="AF252" s="17">
        <v>0.50771826286920196</v>
      </c>
      <c r="AG252" s="17">
        <v>0.68065987708942199</v>
      </c>
      <c r="AH252" s="17">
        <v>0.43139887309466401</v>
      </c>
      <c r="AI252" s="17"/>
      <c r="AJ252" s="17">
        <v>0.55134703872443103</v>
      </c>
      <c r="AK252" s="17">
        <v>0.60174484794524796</v>
      </c>
      <c r="AL252" s="17">
        <v>0.69999691038015399</v>
      </c>
      <c r="AM252" s="17"/>
      <c r="AN252" s="17">
        <v>0.44587152847162498</v>
      </c>
      <c r="AO252" s="17">
        <v>0.56221822466571403</v>
      </c>
      <c r="AP252" s="17">
        <v>0.65583969500624595</v>
      </c>
      <c r="AQ252" s="17">
        <v>0.70959118185821402</v>
      </c>
      <c r="AR252" s="17">
        <v>0.72723699266751296</v>
      </c>
      <c r="AS252" s="17"/>
      <c r="AT252" s="17">
        <v>0.56978375266416303</v>
      </c>
      <c r="AU252" s="17">
        <v>0.50088000357088303</v>
      </c>
      <c r="AV252" s="17"/>
      <c r="AW252" s="17">
        <v>0.71970139731043004</v>
      </c>
      <c r="AX252" s="17">
        <v>0.53560305312506495</v>
      </c>
      <c r="AY252" s="17">
        <v>0.41028179642040302</v>
      </c>
    </row>
    <row r="253" spans="2:51">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row>
    <row r="254" spans="2:51">
      <c r="B254" s="6" t="s">
        <v>186</v>
      </c>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row>
    <row r="255" spans="2:51">
      <c r="B255" s="25" t="s">
        <v>18</v>
      </c>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row>
    <row r="256" spans="2:51">
      <c r="B256" t="s">
        <v>133</v>
      </c>
      <c r="C256" s="17">
        <v>0.23328127808270399</v>
      </c>
      <c r="D256" s="17">
        <v>0.299290407369737</v>
      </c>
      <c r="E256" s="17">
        <v>0.17241192602909</v>
      </c>
      <c r="F256" s="17"/>
      <c r="G256" s="17">
        <v>0.19117663790560999</v>
      </c>
      <c r="H256" s="17">
        <v>0.227381979568162</v>
      </c>
      <c r="I256" s="17">
        <v>0.24636515308687201</v>
      </c>
      <c r="J256" s="17">
        <v>0.26827983497329499</v>
      </c>
      <c r="K256" s="17">
        <v>0.24577538568250501</v>
      </c>
      <c r="L256" s="17">
        <v>0.213665131280282</v>
      </c>
      <c r="M256" s="17"/>
      <c r="N256" s="17">
        <v>0.28126333727097702</v>
      </c>
      <c r="O256" s="17">
        <v>0.236207505731345</v>
      </c>
      <c r="P256" s="17">
        <v>0.218385861160769</v>
      </c>
      <c r="Q256" s="17">
        <v>0.19074554476097599</v>
      </c>
      <c r="R256" s="17"/>
      <c r="S256" s="17">
        <v>0.288005646645138</v>
      </c>
      <c r="T256" s="17">
        <v>0.24047446884541199</v>
      </c>
      <c r="U256" s="17">
        <v>0.20446986467595099</v>
      </c>
      <c r="V256" s="17">
        <v>0.22266882574134</v>
      </c>
      <c r="W256" s="17">
        <v>0.237096448189345</v>
      </c>
      <c r="X256" s="17">
        <v>0.207099175618288</v>
      </c>
      <c r="Y256" s="17">
        <v>0.267639745091239</v>
      </c>
      <c r="Z256" s="17">
        <v>0.317772724793912</v>
      </c>
      <c r="AA256" s="17">
        <v>0.23015821366448799</v>
      </c>
      <c r="AB256" s="17">
        <v>0.18037611178820701</v>
      </c>
      <c r="AC256" s="17">
        <v>0.17853355343205801</v>
      </c>
      <c r="AD256" s="17">
        <v>0.162736891464068</v>
      </c>
      <c r="AE256" s="17"/>
      <c r="AF256" s="17">
        <v>0.22369623491173499</v>
      </c>
      <c r="AG256" s="17">
        <v>0.27401537117010799</v>
      </c>
      <c r="AH256" s="17">
        <v>0.152855694054327</v>
      </c>
      <c r="AI256" s="17"/>
      <c r="AJ256" s="17">
        <v>0.23092857174755399</v>
      </c>
      <c r="AK256" s="17">
        <v>0.26477821462831502</v>
      </c>
      <c r="AL256" s="17">
        <v>0.28727390084784898</v>
      </c>
      <c r="AM256" s="17"/>
      <c r="AN256" s="17">
        <v>0.187265916215024</v>
      </c>
      <c r="AO256" s="17">
        <v>0.214775367051109</v>
      </c>
      <c r="AP256" s="17">
        <v>0.26709229043982602</v>
      </c>
      <c r="AQ256" s="17">
        <v>0.27667644478370101</v>
      </c>
      <c r="AR256" s="17">
        <v>0.49943513211253399</v>
      </c>
      <c r="AS256" s="17"/>
      <c r="AT256" s="17">
        <v>0.22934129705317499</v>
      </c>
      <c r="AU256" s="17">
        <v>0.275184643198295</v>
      </c>
      <c r="AV256" s="17"/>
      <c r="AW256" s="17">
        <v>0.308793900344562</v>
      </c>
      <c r="AX256" s="17">
        <v>0.23310533990315499</v>
      </c>
      <c r="AY256" s="17">
        <v>0.15716961189365899</v>
      </c>
    </row>
    <row r="257" spans="2:51">
      <c r="B257" t="s">
        <v>134</v>
      </c>
      <c r="C257" s="17">
        <v>0.34687021602545598</v>
      </c>
      <c r="D257" s="17">
        <v>0.342282687919721</v>
      </c>
      <c r="E257" s="17">
        <v>0.350093341228845</v>
      </c>
      <c r="F257" s="17"/>
      <c r="G257" s="17">
        <v>0.25956453453833001</v>
      </c>
      <c r="H257" s="17">
        <v>0.33580424801191</v>
      </c>
      <c r="I257" s="17">
        <v>0.33282383038179097</v>
      </c>
      <c r="J257" s="17">
        <v>0.34954195311321701</v>
      </c>
      <c r="K257" s="17">
        <v>0.37025660090843598</v>
      </c>
      <c r="L257" s="17">
        <v>0.386095649014284</v>
      </c>
      <c r="M257" s="17"/>
      <c r="N257" s="17">
        <v>0.40779788019410801</v>
      </c>
      <c r="O257" s="17">
        <v>0.36522663436203701</v>
      </c>
      <c r="P257" s="17">
        <v>0.32654751645805902</v>
      </c>
      <c r="Q257" s="17">
        <v>0.281989527726003</v>
      </c>
      <c r="R257" s="17"/>
      <c r="S257" s="17">
        <v>0.34163060008155599</v>
      </c>
      <c r="T257" s="17">
        <v>0.36203352272705502</v>
      </c>
      <c r="U257" s="17">
        <v>0.40722821331263898</v>
      </c>
      <c r="V257" s="17">
        <v>0.33620951857509201</v>
      </c>
      <c r="W257" s="17">
        <v>0.32527131588351998</v>
      </c>
      <c r="X257" s="17">
        <v>0.387158156478211</v>
      </c>
      <c r="Y257" s="17">
        <v>0.32230675222861999</v>
      </c>
      <c r="Z257" s="17">
        <v>0.26098096580032099</v>
      </c>
      <c r="AA257" s="17">
        <v>0.33478819051989001</v>
      </c>
      <c r="AB257" s="17">
        <v>0.32364756116123</v>
      </c>
      <c r="AC257" s="17">
        <v>0.35870753615704298</v>
      </c>
      <c r="AD257" s="17">
        <v>0.389860636229788</v>
      </c>
      <c r="AE257" s="17"/>
      <c r="AF257" s="17">
        <v>0.35229348151915402</v>
      </c>
      <c r="AG257" s="17">
        <v>0.38566111971310202</v>
      </c>
      <c r="AH257" s="17">
        <v>0.28729679485647502</v>
      </c>
      <c r="AI257" s="17"/>
      <c r="AJ257" s="17">
        <v>0.38763436872323398</v>
      </c>
      <c r="AK257" s="17">
        <v>0.34493424262829497</v>
      </c>
      <c r="AL257" s="17">
        <v>0.34264759180530202</v>
      </c>
      <c r="AM257" s="17"/>
      <c r="AN257" s="17">
        <v>0.30608859774471198</v>
      </c>
      <c r="AO257" s="17">
        <v>0.36918936966212601</v>
      </c>
      <c r="AP257" s="17">
        <v>0.36317266071853399</v>
      </c>
      <c r="AQ257" s="17">
        <v>0.388827924591574</v>
      </c>
      <c r="AR257" s="17">
        <v>0.18102121392294701</v>
      </c>
      <c r="AS257" s="17"/>
      <c r="AT257" s="17">
        <v>0.34975503279645298</v>
      </c>
      <c r="AU257" s="17">
        <v>0.32809698054172198</v>
      </c>
      <c r="AV257" s="17"/>
      <c r="AW257" s="17">
        <v>0.36122366954028201</v>
      </c>
      <c r="AX257" s="17">
        <v>0.39598687357283602</v>
      </c>
      <c r="AY257" s="17">
        <v>0.32197308481843001</v>
      </c>
    </row>
    <row r="258" spans="2:51">
      <c r="B258" t="s">
        <v>135</v>
      </c>
      <c r="C258" s="17">
        <v>0.30748214758989501</v>
      </c>
      <c r="D258" s="17">
        <v>0.25158569400252201</v>
      </c>
      <c r="E258" s="17">
        <v>0.35979117521508203</v>
      </c>
      <c r="F258" s="17"/>
      <c r="G258" s="17">
        <v>0.32346717322419599</v>
      </c>
      <c r="H258" s="17">
        <v>0.33426403097921398</v>
      </c>
      <c r="I258" s="17">
        <v>0.277649725270254</v>
      </c>
      <c r="J258" s="17">
        <v>0.28148627021738798</v>
      </c>
      <c r="K258" s="17">
        <v>0.30933321097364502</v>
      </c>
      <c r="L258" s="17">
        <v>0.320440891827662</v>
      </c>
      <c r="M258" s="17"/>
      <c r="N258" s="17">
        <v>0.22256500051618999</v>
      </c>
      <c r="O258" s="17">
        <v>0.312032452351865</v>
      </c>
      <c r="P258" s="17">
        <v>0.31377843865142702</v>
      </c>
      <c r="Q258" s="17">
        <v>0.385797701589561</v>
      </c>
      <c r="R258" s="17"/>
      <c r="S258" s="17">
        <v>0.224246048078479</v>
      </c>
      <c r="T258" s="17">
        <v>0.290259936275371</v>
      </c>
      <c r="U258" s="17">
        <v>0.26337212100225899</v>
      </c>
      <c r="V258" s="17">
        <v>0.33549488216655698</v>
      </c>
      <c r="W258" s="17">
        <v>0.36928047467951602</v>
      </c>
      <c r="X258" s="17">
        <v>0.272755737379209</v>
      </c>
      <c r="Y258" s="17">
        <v>0.33855334550996502</v>
      </c>
      <c r="Z258" s="17">
        <v>0.30575121084243201</v>
      </c>
      <c r="AA258" s="17">
        <v>0.329518406594067</v>
      </c>
      <c r="AB258" s="17">
        <v>0.34564851565204802</v>
      </c>
      <c r="AC258" s="17">
        <v>0.36954206156246999</v>
      </c>
      <c r="AD258" s="17">
        <v>0.35544853221488298</v>
      </c>
      <c r="AE258" s="17"/>
      <c r="AF258" s="17">
        <v>0.32362744660937898</v>
      </c>
      <c r="AG258" s="17">
        <v>0.25541643891195098</v>
      </c>
      <c r="AH258" s="17">
        <v>0.389147318563414</v>
      </c>
      <c r="AI258" s="17"/>
      <c r="AJ258" s="17">
        <v>0.30666345230932901</v>
      </c>
      <c r="AK258" s="17">
        <v>0.27939222014693599</v>
      </c>
      <c r="AL258" s="17">
        <v>0.26578608009569299</v>
      </c>
      <c r="AM258" s="17"/>
      <c r="AN258" s="17">
        <v>0.37498048618899199</v>
      </c>
      <c r="AO258" s="17">
        <v>0.31401710042400199</v>
      </c>
      <c r="AP258" s="17">
        <v>0.27157609092892199</v>
      </c>
      <c r="AQ258" s="17">
        <v>0.22053146860265699</v>
      </c>
      <c r="AR258" s="17">
        <v>0.1618054003128</v>
      </c>
      <c r="AS258" s="17"/>
      <c r="AT258" s="17">
        <v>0.31382283485811602</v>
      </c>
      <c r="AU258" s="17">
        <v>0.234546017403616</v>
      </c>
      <c r="AV258" s="17"/>
      <c r="AW258" s="17">
        <v>0.24459912541991499</v>
      </c>
      <c r="AX258" s="17">
        <v>0.279567501016937</v>
      </c>
      <c r="AY258" s="17">
        <v>0.37681869199901702</v>
      </c>
    </row>
    <row r="259" spans="2:51">
      <c r="B259" t="s">
        <v>136</v>
      </c>
      <c r="C259" s="17">
        <v>6.3038606359427402E-2</v>
      </c>
      <c r="D259" s="17">
        <v>6.4956645350860695E-2</v>
      </c>
      <c r="E259" s="17">
        <v>6.1790758193795897E-2</v>
      </c>
      <c r="F259" s="17"/>
      <c r="G259" s="17">
        <v>0.137305843554512</v>
      </c>
      <c r="H259" s="17">
        <v>6.1375921360169797E-2</v>
      </c>
      <c r="I259" s="17">
        <v>7.5098537092035803E-2</v>
      </c>
      <c r="J259" s="17">
        <v>3.8678555165811798E-2</v>
      </c>
      <c r="K259" s="17">
        <v>4.5065055530448803E-2</v>
      </c>
      <c r="L259" s="17">
        <v>5.1716860062698898E-2</v>
      </c>
      <c r="M259" s="17"/>
      <c r="N259" s="17">
        <v>5.0341161778715497E-2</v>
      </c>
      <c r="O259" s="17">
        <v>5.9515684665547401E-2</v>
      </c>
      <c r="P259" s="17">
        <v>8.0741883667168904E-2</v>
      </c>
      <c r="Q259" s="17">
        <v>6.5773623022690894E-2</v>
      </c>
      <c r="R259" s="17"/>
      <c r="S259" s="17">
        <v>8.9971377317115298E-2</v>
      </c>
      <c r="T259" s="17">
        <v>5.7321829550209598E-2</v>
      </c>
      <c r="U259" s="17">
        <v>6.4665466414375802E-2</v>
      </c>
      <c r="V259" s="17">
        <v>6.0140256711267499E-2</v>
      </c>
      <c r="W259" s="17">
        <v>4.6779297114143199E-2</v>
      </c>
      <c r="X259" s="17">
        <v>8.3933308412894897E-2</v>
      </c>
      <c r="Y259" s="17">
        <v>4.2201906885289103E-2</v>
      </c>
      <c r="Z259" s="17">
        <v>5.8535046206511197E-2</v>
      </c>
      <c r="AA259" s="17">
        <v>5.3357833712390799E-2</v>
      </c>
      <c r="AB259" s="17">
        <v>7.5322955243163597E-2</v>
      </c>
      <c r="AC259" s="17">
        <v>3.5092317949083601E-2</v>
      </c>
      <c r="AD259" s="17">
        <v>7.2609994538508402E-2</v>
      </c>
      <c r="AE259" s="17"/>
      <c r="AF259" s="17">
        <v>5.6872640547887099E-2</v>
      </c>
      <c r="AG259" s="17">
        <v>4.6247786583818201E-2</v>
      </c>
      <c r="AH259" s="17">
        <v>8.7863552511730406E-2</v>
      </c>
      <c r="AI259" s="17"/>
      <c r="AJ259" s="17">
        <v>4.5189085642488601E-2</v>
      </c>
      <c r="AK259" s="17">
        <v>7.2051156090300203E-2</v>
      </c>
      <c r="AL259" s="17">
        <v>5.6753817354011402E-2</v>
      </c>
      <c r="AM259" s="17"/>
      <c r="AN259" s="17">
        <v>5.8159637330036297E-2</v>
      </c>
      <c r="AO259" s="17">
        <v>7.1141606873013394E-2</v>
      </c>
      <c r="AP259" s="17">
        <v>5.8957761658251902E-2</v>
      </c>
      <c r="AQ259" s="17">
        <v>5.4605722572899799E-2</v>
      </c>
      <c r="AR259" s="17">
        <v>7.1175789398988595E-2</v>
      </c>
      <c r="AS259" s="17"/>
      <c r="AT259" s="17">
        <v>5.9473236029160798E-2</v>
      </c>
      <c r="AU259" s="17">
        <v>9.6454218777094897E-2</v>
      </c>
      <c r="AV259" s="17"/>
      <c r="AW259" s="17">
        <v>5.6442261663585701E-2</v>
      </c>
      <c r="AX259" s="17">
        <v>4.3380433382492201E-2</v>
      </c>
      <c r="AY259" s="17">
        <v>7.3862069740087702E-2</v>
      </c>
    </row>
    <row r="260" spans="2:51">
      <c r="B260" t="s">
        <v>137</v>
      </c>
      <c r="C260" s="17">
        <v>2.2732705339178198E-2</v>
      </c>
      <c r="D260" s="17">
        <v>2.8157862028899801E-2</v>
      </c>
      <c r="E260" s="17">
        <v>1.77629322607183E-2</v>
      </c>
      <c r="F260" s="17"/>
      <c r="G260" s="17">
        <v>4.0514647204160599E-2</v>
      </c>
      <c r="H260" s="17">
        <v>2.5242698790688099E-2</v>
      </c>
      <c r="I260" s="17">
        <v>2.3994646558466601E-2</v>
      </c>
      <c r="J260" s="17">
        <v>3.4078317157077299E-2</v>
      </c>
      <c r="K260" s="17">
        <v>1.25529980080981E-2</v>
      </c>
      <c r="L260" s="17">
        <v>1.07287549732978E-2</v>
      </c>
      <c r="M260" s="17"/>
      <c r="N260" s="17">
        <v>2.3582283003327899E-2</v>
      </c>
      <c r="O260" s="17">
        <v>1.06312530962622E-2</v>
      </c>
      <c r="P260" s="17">
        <v>2.6812536832848798E-2</v>
      </c>
      <c r="Q260" s="17">
        <v>3.1547199254724101E-2</v>
      </c>
      <c r="R260" s="17"/>
      <c r="S260" s="17">
        <v>2.9758864077135801E-2</v>
      </c>
      <c r="T260" s="17">
        <v>2.2392573170822199E-2</v>
      </c>
      <c r="U260" s="17">
        <v>1.8934582815593001E-2</v>
      </c>
      <c r="V260" s="17">
        <v>2.7046005678058899E-2</v>
      </c>
      <c r="W260" s="17">
        <v>0</v>
      </c>
      <c r="X260" s="17">
        <v>4.90536221113975E-2</v>
      </c>
      <c r="Y260" s="17">
        <v>1.80317025921801E-2</v>
      </c>
      <c r="Z260" s="17">
        <v>0</v>
      </c>
      <c r="AA260" s="17">
        <v>1.42843334480777E-2</v>
      </c>
      <c r="AB260" s="17">
        <v>3.0609123012298099E-2</v>
      </c>
      <c r="AC260" s="17">
        <v>2.5647570075748902E-2</v>
      </c>
      <c r="AD260" s="17">
        <v>1.9343945552752501E-2</v>
      </c>
      <c r="AE260" s="17"/>
      <c r="AF260" s="17">
        <v>2.3288343334976001E-2</v>
      </c>
      <c r="AG260" s="17">
        <v>1.8604263615673002E-2</v>
      </c>
      <c r="AH260" s="17">
        <v>2.86048582615827E-2</v>
      </c>
      <c r="AI260" s="17"/>
      <c r="AJ260" s="17">
        <v>9.4400500918790792E-3</v>
      </c>
      <c r="AK260" s="17">
        <v>1.8241381859834701E-2</v>
      </c>
      <c r="AL260" s="17">
        <v>2.63370043602957E-2</v>
      </c>
      <c r="AM260" s="17"/>
      <c r="AN260" s="17">
        <v>3.08240476245931E-2</v>
      </c>
      <c r="AO260" s="17">
        <v>1.54620853892688E-2</v>
      </c>
      <c r="AP260" s="17">
        <v>2.2347532033374001E-2</v>
      </c>
      <c r="AQ260" s="17">
        <v>1.5599412669435901E-2</v>
      </c>
      <c r="AR260" s="17">
        <v>2.4941848536834701E-2</v>
      </c>
      <c r="AS260" s="17"/>
      <c r="AT260" s="17">
        <v>2.1182049850637999E-2</v>
      </c>
      <c r="AU260" s="17">
        <v>3.9701142645131603E-2</v>
      </c>
      <c r="AV260" s="17"/>
      <c r="AW260" s="17">
        <v>1.61131758284348E-2</v>
      </c>
      <c r="AX260" s="17">
        <v>4.7959852124580003E-2</v>
      </c>
      <c r="AY260" s="17">
        <v>2.40547378542381E-2</v>
      </c>
    </row>
    <row r="261" spans="2:51">
      <c r="B261" t="s">
        <v>119</v>
      </c>
      <c r="C261" s="17">
        <v>2.659504660334E-2</v>
      </c>
      <c r="D261" s="17">
        <v>1.37267033282593E-2</v>
      </c>
      <c r="E261" s="17">
        <v>3.8149867072469201E-2</v>
      </c>
      <c r="F261" s="17"/>
      <c r="G261" s="17">
        <v>4.7971163573191998E-2</v>
      </c>
      <c r="H261" s="17">
        <v>1.5931121289857301E-2</v>
      </c>
      <c r="I261" s="17">
        <v>4.4068107610580602E-2</v>
      </c>
      <c r="J261" s="17">
        <v>2.79350693732109E-2</v>
      </c>
      <c r="K261" s="17">
        <v>1.7016748896867499E-2</v>
      </c>
      <c r="L261" s="17">
        <v>1.7352712841775399E-2</v>
      </c>
      <c r="M261" s="17"/>
      <c r="N261" s="17">
        <v>1.44503372366812E-2</v>
      </c>
      <c r="O261" s="17">
        <v>1.6386469792942799E-2</v>
      </c>
      <c r="P261" s="17">
        <v>3.37337632297268E-2</v>
      </c>
      <c r="Q261" s="17">
        <v>4.4146403646044101E-2</v>
      </c>
      <c r="R261" s="17"/>
      <c r="S261" s="17">
        <v>2.63874638005758E-2</v>
      </c>
      <c r="T261" s="17">
        <v>2.7517669431129699E-2</v>
      </c>
      <c r="U261" s="17">
        <v>4.1329751779182203E-2</v>
      </c>
      <c r="V261" s="17">
        <v>1.8440511127684502E-2</v>
      </c>
      <c r="W261" s="17">
        <v>2.1572464133476899E-2</v>
      </c>
      <c r="X261" s="17">
        <v>0</v>
      </c>
      <c r="Y261" s="17">
        <v>1.1266547692706699E-2</v>
      </c>
      <c r="Z261" s="17">
        <v>5.6960052356824303E-2</v>
      </c>
      <c r="AA261" s="17">
        <v>3.78930220610873E-2</v>
      </c>
      <c r="AB261" s="17">
        <v>4.4395733143053798E-2</v>
      </c>
      <c r="AC261" s="17">
        <v>3.2476960823596503E-2</v>
      </c>
      <c r="AD261" s="17">
        <v>0</v>
      </c>
      <c r="AE261" s="17"/>
      <c r="AF261" s="17">
        <v>2.0221853076868801E-2</v>
      </c>
      <c r="AG261" s="17">
        <v>2.0055020005347399E-2</v>
      </c>
      <c r="AH261" s="17">
        <v>5.4231781752470599E-2</v>
      </c>
      <c r="AI261" s="17"/>
      <c r="AJ261" s="17">
        <v>2.01444714855161E-2</v>
      </c>
      <c r="AK261" s="17">
        <v>2.06027846463189E-2</v>
      </c>
      <c r="AL261" s="17">
        <v>2.1201605536848099E-2</v>
      </c>
      <c r="AM261" s="17"/>
      <c r="AN261" s="17">
        <v>4.2681314896642501E-2</v>
      </c>
      <c r="AO261" s="17">
        <v>1.54144706004805E-2</v>
      </c>
      <c r="AP261" s="17">
        <v>1.6853664221091701E-2</v>
      </c>
      <c r="AQ261" s="17">
        <v>4.3759026779732001E-2</v>
      </c>
      <c r="AR261" s="17">
        <v>6.1620615715896401E-2</v>
      </c>
      <c r="AS261" s="17"/>
      <c r="AT261" s="17">
        <v>2.6425549412457301E-2</v>
      </c>
      <c r="AU261" s="17">
        <v>2.6016997434140599E-2</v>
      </c>
      <c r="AV261" s="17"/>
      <c r="AW261" s="17">
        <v>1.2827867203220499E-2</v>
      </c>
      <c r="AX261" s="17">
        <v>0</v>
      </c>
      <c r="AY261" s="17">
        <v>4.6121803694568003E-2</v>
      </c>
    </row>
    <row r="262" spans="2:51">
      <c r="B262" t="s">
        <v>138</v>
      </c>
      <c r="C262" s="17">
        <v>0.58015149410816003</v>
      </c>
      <c r="D262" s="17">
        <v>0.64157309528945805</v>
      </c>
      <c r="E262" s="17">
        <v>0.522505267257935</v>
      </c>
      <c r="F262" s="17"/>
      <c r="G262" s="17">
        <v>0.45074117244394002</v>
      </c>
      <c r="H262" s="17">
        <v>0.56318622758007097</v>
      </c>
      <c r="I262" s="17">
        <v>0.57918898346866299</v>
      </c>
      <c r="J262" s="17">
        <v>0.617821788086512</v>
      </c>
      <c r="K262" s="17">
        <v>0.61603198659094105</v>
      </c>
      <c r="L262" s="17">
        <v>0.59976078029456603</v>
      </c>
      <c r="M262" s="17"/>
      <c r="N262" s="17">
        <v>0.68906121746508497</v>
      </c>
      <c r="O262" s="17">
        <v>0.60143414009338203</v>
      </c>
      <c r="P262" s="17">
        <v>0.54493337761882799</v>
      </c>
      <c r="Q262" s="17">
        <v>0.47273507248697899</v>
      </c>
      <c r="R262" s="17"/>
      <c r="S262" s="17">
        <v>0.62963624672669405</v>
      </c>
      <c r="T262" s="17">
        <v>0.60250799157246804</v>
      </c>
      <c r="U262" s="17">
        <v>0.61169807798858999</v>
      </c>
      <c r="V262" s="17">
        <v>0.55887834431643202</v>
      </c>
      <c r="W262" s="17">
        <v>0.56236776407286404</v>
      </c>
      <c r="X262" s="17">
        <v>0.594257332096499</v>
      </c>
      <c r="Y262" s="17">
        <v>0.58994649731985904</v>
      </c>
      <c r="Z262" s="17">
        <v>0.57875369059423298</v>
      </c>
      <c r="AA262" s="17">
        <v>0.56494640418437703</v>
      </c>
      <c r="AB262" s="17">
        <v>0.50402367294943695</v>
      </c>
      <c r="AC262" s="17">
        <v>0.537241089589101</v>
      </c>
      <c r="AD262" s="17">
        <v>0.55259752769385595</v>
      </c>
      <c r="AE262" s="17"/>
      <c r="AF262" s="17">
        <v>0.57598971643088903</v>
      </c>
      <c r="AG262" s="17">
        <v>0.65967649088321001</v>
      </c>
      <c r="AH262" s="17">
        <v>0.440152488910802</v>
      </c>
      <c r="AI262" s="17"/>
      <c r="AJ262" s="17">
        <v>0.61856294047078797</v>
      </c>
      <c r="AK262" s="17">
        <v>0.60971245725661005</v>
      </c>
      <c r="AL262" s="17">
        <v>0.629921492653152</v>
      </c>
      <c r="AM262" s="17"/>
      <c r="AN262" s="17">
        <v>0.49335451395973601</v>
      </c>
      <c r="AO262" s="17">
        <v>0.58396473671323501</v>
      </c>
      <c r="AP262" s="17">
        <v>0.63026495115836001</v>
      </c>
      <c r="AQ262" s="17">
        <v>0.66550436937527502</v>
      </c>
      <c r="AR262" s="17">
        <v>0.68045634603548</v>
      </c>
      <c r="AS262" s="17"/>
      <c r="AT262" s="17">
        <v>0.579096329849628</v>
      </c>
      <c r="AU262" s="17">
        <v>0.60328162374001604</v>
      </c>
      <c r="AV262" s="17"/>
      <c r="AW262" s="17">
        <v>0.67001756988484396</v>
      </c>
      <c r="AX262" s="17">
        <v>0.62909221347599098</v>
      </c>
      <c r="AY262" s="17">
        <v>0.47914269671208898</v>
      </c>
    </row>
    <row r="263" spans="2:51">
      <c r="B263" t="s">
        <v>139</v>
      </c>
      <c r="C263" s="17">
        <v>8.5771311698605607E-2</v>
      </c>
      <c r="D263" s="17">
        <v>9.3114507379760597E-2</v>
      </c>
      <c r="E263" s="17">
        <v>7.9553690454514103E-2</v>
      </c>
      <c r="F263" s="17"/>
      <c r="G263" s="17">
        <v>0.17782049075867201</v>
      </c>
      <c r="H263" s="17">
        <v>8.6618620150857903E-2</v>
      </c>
      <c r="I263" s="17">
        <v>9.9093183650502403E-2</v>
      </c>
      <c r="J263" s="17">
        <v>7.2756872322889202E-2</v>
      </c>
      <c r="K263" s="17">
        <v>5.7618053538546897E-2</v>
      </c>
      <c r="L263" s="17">
        <v>6.2445615035996702E-2</v>
      </c>
      <c r="M263" s="17"/>
      <c r="N263" s="17">
        <v>7.3923444782043393E-2</v>
      </c>
      <c r="O263" s="17">
        <v>7.0146937761809497E-2</v>
      </c>
      <c r="P263" s="17">
        <v>0.107554420500018</v>
      </c>
      <c r="Q263" s="17">
        <v>9.7320822277414995E-2</v>
      </c>
      <c r="R263" s="17"/>
      <c r="S263" s="17">
        <v>0.11973024139425099</v>
      </c>
      <c r="T263" s="17">
        <v>7.9714402721031793E-2</v>
      </c>
      <c r="U263" s="17">
        <v>8.3600049229968804E-2</v>
      </c>
      <c r="V263" s="17">
        <v>8.7186262389326405E-2</v>
      </c>
      <c r="W263" s="17">
        <v>4.6779297114143199E-2</v>
      </c>
      <c r="X263" s="17">
        <v>0.132986930524292</v>
      </c>
      <c r="Y263" s="17">
        <v>6.0233609477469197E-2</v>
      </c>
      <c r="Z263" s="17">
        <v>5.8535046206511197E-2</v>
      </c>
      <c r="AA263" s="17">
        <v>6.7642167160468503E-2</v>
      </c>
      <c r="AB263" s="17">
        <v>0.105932078255462</v>
      </c>
      <c r="AC263" s="17">
        <v>6.0739888024832503E-2</v>
      </c>
      <c r="AD263" s="17">
        <v>9.19539400912609E-2</v>
      </c>
      <c r="AE263" s="17"/>
      <c r="AF263" s="17">
        <v>8.0160983882863093E-2</v>
      </c>
      <c r="AG263" s="17">
        <v>6.4852050199491307E-2</v>
      </c>
      <c r="AH263" s="17">
        <v>0.11646841077331301</v>
      </c>
      <c r="AI263" s="17"/>
      <c r="AJ263" s="17">
        <v>5.4629135734367701E-2</v>
      </c>
      <c r="AK263" s="17">
        <v>9.0292537950134893E-2</v>
      </c>
      <c r="AL263" s="17">
        <v>8.3090821714306998E-2</v>
      </c>
      <c r="AM263" s="17"/>
      <c r="AN263" s="17">
        <v>8.8983684954629397E-2</v>
      </c>
      <c r="AO263" s="17">
        <v>8.6603692262282206E-2</v>
      </c>
      <c r="AP263" s="17">
        <v>8.1305293691625896E-2</v>
      </c>
      <c r="AQ263" s="17">
        <v>7.0205135242335598E-2</v>
      </c>
      <c r="AR263" s="17">
        <v>9.61176379358233E-2</v>
      </c>
      <c r="AS263" s="17"/>
      <c r="AT263" s="17">
        <v>8.0655285879798796E-2</v>
      </c>
      <c r="AU263" s="17">
        <v>0.13615536142222701</v>
      </c>
      <c r="AV263" s="17"/>
      <c r="AW263" s="17">
        <v>7.2555437492020494E-2</v>
      </c>
      <c r="AX263" s="17">
        <v>9.1340285507072197E-2</v>
      </c>
      <c r="AY263" s="17">
        <v>9.7916807594325805E-2</v>
      </c>
    </row>
    <row r="264" spans="2:51">
      <c r="B264" t="s">
        <v>140</v>
      </c>
      <c r="C264" s="17">
        <v>0.494380182409554</v>
      </c>
      <c r="D264" s="17">
        <v>0.54845858790969804</v>
      </c>
      <c r="E264" s="17">
        <v>0.44295157680342101</v>
      </c>
      <c r="F264" s="17"/>
      <c r="G264" s="17">
        <v>0.27292068168526801</v>
      </c>
      <c r="H264" s="17">
        <v>0.476567607429213</v>
      </c>
      <c r="I264" s="17">
        <v>0.48009579981815997</v>
      </c>
      <c r="J264" s="17">
        <v>0.54506491576362204</v>
      </c>
      <c r="K264" s="17">
        <v>0.55841393305239395</v>
      </c>
      <c r="L264" s="17">
        <v>0.53731516525857004</v>
      </c>
      <c r="M264" s="17"/>
      <c r="N264" s="17">
        <v>0.61513777268304204</v>
      </c>
      <c r="O264" s="17">
        <v>0.53128720233157301</v>
      </c>
      <c r="P264" s="17">
        <v>0.43737895711881097</v>
      </c>
      <c r="Q264" s="17">
        <v>0.37541425020956398</v>
      </c>
      <c r="R264" s="17"/>
      <c r="S264" s="17">
        <v>0.50990600533244301</v>
      </c>
      <c r="T264" s="17">
        <v>0.52279358885143601</v>
      </c>
      <c r="U264" s="17">
        <v>0.528098028758622</v>
      </c>
      <c r="V264" s="17">
        <v>0.47169208192710599</v>
      </c>
      <c r="W264" s="17">
        <v>0.51558846695872096</v>
      </c>
      <c r="X264" s="17">
        <v>0.461270401572207</v>
      </c>
      <c r="Y264" s="17">
        <v>0.52971288784238901</v>
      </c>
      <c r="Z264" s="17">
        <v>0.52021864438772203</v>
      </c>
      <c r="AA264" s="17">
        <v>0.49730423702390902</v>
      </c>
      <c r="AB264" s="17">
        <v>0.39809159469397498</v>
      </c>
      <c r="AC264" s="17">
        <v>0.47650120156426801</v>
      </c>
      <c r="AD264" s="17">
        <v>0.46064358760259499</v>
      </c>
      <c r="AE264" s="17"/>
      <c r="AF264" s="17">
        <v>0.49582873254802601</v>
      </c>
      <c r="AG264" s="17">
        <v>0.59482444068371898</v>
      </c>
      <c r="AH264" s="17">
        <v>0.32368407813748901</v>
      </c>
      <c r="AI264" s="17"/>
      <c r="AJ264" s="17">
        <v>0.56393380473641996</v>
      </c>
      <c r="AK264" s="17">
        <v>0.51941991930647602</v>
      </c>
      <c r="AL264" s="17">
        <v>0.54683067093884496</v>
      </c>
      <c r="AM264" s="17"/>
      <c r="AN264" s="17">
        <v>0.40437082900510701</v>
      </c>
      <c r="AO264" s="17">
        <v>0.49736104445095303</v>
      </c>
      <c r="AP264" s="17">
        <v>0.54895965746673503</v>
      </c>
      <c r="AQ264" s="17">
        <v>0.59529923413293895</v>
      </c>
      <c r="AR264" s="17">
        <v>0.58433870809965704</v>
      </c>
      <c r="AS264" s="17"/>
      <c r="AT264" s="17">
        <v>0.49844104396982902</v>
      </c>
      <c r="AU264" s="17">
        <v>0.46712626231778998</v>
      </c>
      <c r="AV264" s="17"/>
      <c r="AW264" s="17">
        <v>0.59746213239282397</v>
      </c>
      <c r="AX264" s="17">
        <v>0.53775192796891902</v>
      </c>
      <c r="AY264" s="17">
        <v>0.38122588911776401</v>
      </c>
    </row>
    <row r="265" spans="2:51">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row>
    <row r="266" spans="2:51">
      <c r="B266" s="6" t="s">
        <v>187</v>
      </c>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row>
    <row r="267" spans="2:51">
      <c r="B267" s="25" t="s">
        <v>18</v>
      </c>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row>
    <row r="268" spans="2:51">
      <c r="B268" t="s">
        <v>133</v>
      </c>
      <c r="C268" s="17">
        <v>0.247717057673254</v>
      </c>
      <c r="D268" s="17">
        <v>0.29008056791595799</v>
      </c>
      <c r="E268" s="17">
        <v>0.20861732414377901</v>
      </c>
      <c r="F268" s="17"/>
      <c r="G268" s="17">
        <v>0.30825391496611099</v>
      </c>
      <c r="H268" s="17">
        <v>0.29402097450929598</v>
      </c>
      <c r="I268" s="17">
        <v>0.258434291417727</v>
      </c>
      <c r="J268" s="17">
        <v>0.26969907077108601</v>
      </c>
      <c r="K268" s="17">
        <v>0.20610272145044001</v>
      </c>
      <c r="L268" s="17">
        <v>0.193105081916673</v>
      </c>
      <c r="M268" s="17"/>
      <c r="N268" s="17">
        <v>0.36087679511751403</v>
      </c>
      <c r="O268" s="17">
        <v>0.25571257593927998</v>
      </c>
      <c r="P268" s="17">
        <v>0.201433376369622</v>
      </c>
      <c r="Q268" s="17">
        <v>0.165291450854229</v>
      </c>
      <c r="R268" s="17"/>
      <c r="S268" s="17">
        <v>0.33852081076386198</v>
      </c>
      <c r="T268" s="17">
        <v>0.21876519278310699</v>
      </c>
      <c r="U268" s="17">
        <v>0.230195964098654</v>
      </c>
      <c r="V268" s="17">
        <v>0.22220603932618899</v>
      </c>
      <c r="W268" s="17">
        <v>0.278328746443196</v>
      </c>
      <c r="X268" s="17">
        <v>0.24261460045170999</v>
      </c>
      <c r="Y268" s="17">
        <v>0.222180282512385</v>
      </c>
      <c r="Z268" s="17">
        <v>0.34038528655512701</v>
      </c>
      <c r="AA268" s="17">
        <v>0.23890442626057101</v>
      </c>
      <c r="AB268" s="17">
        <v>0.21330589513644299</v>
      </c>
      <c r="AC268" s="17">
        <v>0.190977518739645</v>
      </c>
      <c r="AD268" s="17">
        <v>0.23371559257746</v>
      </c>
      <c r="AE268" s="17"/>
      <c r="AF268" s="17">
        <v>0.17764604548635901</v>
      </c>
      <c r="AG268" s="17">
        <v>0.328151700087916</v>
      </c>
      <c r="AH268" s="17">
        <v>0.18597338100139699</v>
      </c>
      <c r="AI268" s="17"/>
      <c r="AJ268" s="17">
        <v>0.18983099251409599</v>
      </c>
      <c r="AK268" s="17">
        <v>0.322955882338407</v>
      </c>
      <c r="AL268" s="17">
        <v>0.278367875802354</v>
      </c>
      <c r="AM268" s="17"/>
      <c r="AN268" s="17">
        <v>0.154930180128731</v>
      </c>
      <c r="AO268" s="17">
        <v>0.23312655463297799</v>
      </c>
      <c r="AP268" s="17">
        <v>0.31931951313708701</v>
      </c>
      <c r="AQ268" s="17">
        <v>0.421049152138534</v>
      </c>
      <c r="AR268" s="17">
        <v>0.55642038218604195</v>
      </c>
      <c r="AS268" s="17"/>
      <c r="AT268" s="17">
        <v>0.247639634501815</v>
      </c>
      <c r="AU268" s="17">
        <v>0.254584715748575</v>
      </c>
      <c r="AV268" s="17"/>
      <c r="AW268" s="17">
        <v>0.35602194793049902</v>
      </c>
      <c r="AX268" s="17">
        <v>0.18303159745240899</v>
      </c>
      <c r="AY268" s="17">
        <v>0.15222589912512799</v>
      </c>
    </row>
    <row r="269" spans="2:51">
      <c r="B269" t="s">
        <v>134</v>
      </c>
      <c r="C269" s="17">
        <v>0.42347644553951602</v>
      </c>
      <c r="D269" s="17">
        <v>0.43399507457887099</v>
      </c>
      <c r="E269" s="17">
        <v>0.41192319421963403</v>
      </c>
      <c r="F269" s="17"/>
      <c r="G269" s="17">
        <v>0.3932201230813</v>
      </c>
      <c r="H269" s="17">
        <v>0.44753955671645601</v>
      </c>
      <c r="I269" s="17">
        <v>0.44028780655410299</v>
      </c>
      <c r="J269" s="17">
        <v>0.40716685604667902</v>
      </c>
      <c r="K269" s="17">
        <v>0.43983135523622102</v>
      </c>
      <c r="L269" s="17">
        <v>0.40975496597328098</v>
      </c>
      <c r="M269" s="17"/>
      <c r="N269" s="17">
        <v>0.44050899751540701</v>
      </c>
      <c r="O269" s="17">
        <v>0.44261582525424298</v>
      </c>
      <c r="P269" s="17">
        <v>0.40749490567059299</v>
      </c>
      <c r="Q269" s="17">
        <v>0.396661060489363</v>
      </c>
      <c r="R269" s="17"/>
      <c r="S269" s="17">
        <v>0.40218351549444298</v>
      </c>
      <c r="T269" s="17">
        <v>0.441629107931232</v>
      </c>
      <c r="U269" s="17">
        <v>0.45228263535665197</v>
      </c>
      <c r="V269" s="17">
        <v>0.445945222330002</v>
      </c>
      <c r="W269" s="17">
        <v>0.41593332662453802</v>
      </c>
      <c r="X269" s="17">
        <v>0.43742860745517098</v>
      </c>
      <c r="Y269" s="17">
        <v>0.41982890733976203</v>
      </c>
      <c r="Z269" s="17">
        <v>0.31090154152657501</v>
      </c>
      <c r="AA269" s="17">
        <v>0.42155722104341298</v>
      </c>
      <c r="AB269" s="17">
        <v>0.42504156616420902</v>
      </c>
      <c r="AC269" s="17">
        <v>0.41771957368089602</v>
      </c>
      <c r="AD269" s="17">
        <v>0.42092492446382901</v>
      </c>
      <c r="AE269" s="17"/>
      <c r="AF269" s="17">
        <v>0.43176568634920798</v>
      </c>
      <c r="AG269" s="17">
        <v>0.43887747653551201</v>
      </c>
      <c r="AH269" s="17">
        <v>0.407968161118961</v>
      </c>
      <c r="AI269" s="17"/>
      <c r="AJ269" s="17">
        <v>0.43455356495149799</v>
      </c>
      <c r="AK269" s="17">
        <v>0.40567943636311199</v>
      </c>
      <c r="AL269" s="17">
        <v>0.484960362011229</v>
      </c>
      <c r="AM269" s="17"/>
      <c r="AN269" s="17">
        <v>0.35042543727553899</v>
      </c>
      <c r="AO269" s="17">
        <v>0.47634304157037399</v>
      </c>
      <c r="AP269" s="17">
        <v>0.45520625505790702</v>
      </c>
      <c r="AQ269" s="17">
        <v>0.40345743590317801</v>
      </c>
      <c r="AR269" s="17">
        <v>0.30001031701115199</v>
      </c>
      <c r="AS269" s="17"/>
      <c r="AT269" s="17">
        <v>0.42436896841975802</v>
      </c>
      <c r="AU269" s="17">
        <v>0.430600442059485</v>
      </c>
      <c r="AV269" s="17"/>
      <c r="AW269" s="17">
        <v>0.45174012109438499</v>
      </c>
      <c r="AX269" s="17">
        <v>0.47846477829164002</v>
      </c>
      <c r="AY269" s="17">
        <v>0.38330587603513799</v>
      </c>
    </row>
    <row r="270" spans="2:51">
      <c r="B270" t="s">
        <v>135</v>
      </c>
      <c r="C270" s="17">
        <v>0.22931693400157499</v>
      </c>
      <c r="D270" s="17">
        <v>0.19501628616319799</v>
      </c>
      <c r="E270" s="17">
        <v>0.26228504053551099</v>
      </c>
      <c r="F270" s="17"/>
      <c r="G270" s="17">
        <v>0.19535320254762301</v>
      </c>
      <c r="H270" s="17">
        <v>0.171878756567408</v>
      </c>
      <c r="I270" s="17">
        <v>0.19295131374306601</v>
      </c>
      <c r="J270" s="17">
        <v>0.197694536444317</v>
      </c>
      <c r="K270" s="17">
        <v>0.28129163110222899</v>
      </c>
      <c r="L270" s="17">
        <v>0.29773502685964998</v>
      </c>
      <c r="M270" s="17"/>
      <c r="N270" s="17">
        <v>0.12542619920499501</v>
      </c>
      <c r="O270" s="17">
        <v>0.23055794404751601</v>
      </c>
      <c r="P270" s="17">
        <v>0.269807616150186</v>
      </c>
      <c r="Q270" s="17">
        <v>0.30039539884363398</v>
      </c>
      <c r="R270" s="17"/>
      <c r="S270" s="17">
        <v>0.17197637413292099</v>
      </c>
      <c r="T270" s="17">
        <v>0.24722349579884501</v>
      </c>
      <c r="U270" s="17">
        <v>0.22802368886670599</v>
      </c>
      <c r="V270" s="17">
        <v>0.24693362467282701</v>
      </c>
      <c r="W270" s="17">
        <v>0.22717887778012599</v>
      </c>
      <c r="X270" s="17">
        <v>0.22721438557770901</v>
      </c>
      <c r="Y270" s="17">
        <v>0.248171308903644</v>
      </c>
      <c r="Z270" s="17">
        <v>0.301746809192393</v>
      </c>
      <c r="AA270" s="17">
        <v>0.21609616110160901</v>
      </c>
      <c r="AB270" s="17">
        <v>0.22104384074389299</v>
      </c>
      <c r="AC270" s="17">
        <v>0.26111830230308702</v>
      </c>
      <c r="AD270" s="17">
        <v>0.211721608112061</v>
      </c>
      <c r="AE270" s="17"/>
      <c r="AF270" s="17">
        <v>0.26082433014707002</v>
      </c>
      <c r="AG270" s="17">
        <v>0.16907160824523701</v>
      </c>
      <c r="AH270" s="17">
        <v>0.286118367632963</v>
      </c>
      <c r="AI270" s="17"/>
      <c r="AJ270" s="17">
        <v>0.279366298651338</v>
      </c>
      <c r="AK270" s="17">
        <v>0.19813660805477301</v>
      </c>
      <c r="AL270" s="17">
        <v>0.14649488664251301</v>
      </c>
      <c r="AM270" s="17"/>
      <c r="AN270" s="17">
        <v>0.34625091560157201</v>
      </c>
      <c r="AO270" s="17">
        <v>0.21317175435199801</v>
      </c>
      <c r="AP270" s="17">
        <v>0.16479837422732599</v>
      </c>
      <c r="AQ270" s="17">
        <v>0.10823159785116999</v>
      </c>
      <c r="AR270" s="17">
        <v>9.4412204668711905E-2</v>
      </c>
      <c r="AS270" s="17"/>
      <c r="AT270" s="17">
        <v>0.22858280165040601</v>
      </c>
      <c r="AU270" s="17">
        <v>0.22162805025518201</v>
      </c>
      <c r="AV270" s="17"/>
      <c r="AW270" s="17">
        <v>0.14944352930013799</v>
      </c>
      <c r="AX270" s="17">
        <v>0.21237850094635299</v>
      </c>
      <c r="AY270" s="17">
        <v>0.31345785821754601</v>
      </c>
    </row>
    <row r="271" spans="2:51">
      <c r="B271" t="s">
        <v>136</v>
      </c>
      <c r="C271" s="17">
        <v>5.8554621337680801E-2</v>
      </c>
      <c r="D271" s="17">
        <v>4.8161902640746997E-2</v>
      </c>
      <c r="E271" s="17">
        <v>6.9020225798032894E-2</v>
      </c>
      <c r="F271" s="17"/>
      <c r="G271" s="17">
        <v>5.5668031068493003E-2</v>
      </c>
      <c r="H271" s="17">
        <v>6.3824475934279201E-2</v>
      </c>
      <c r="I271" s="17">
        <v>5.6580271788096902E-2</v>
      </c>
      <c r="J271" s="17">
        <v>6.8650422485594095E-2</v>
      </c>
      <c r="K271" s="17">
        <v>3.2116906519867899E-2</v>
      </c>
      <c r="L271" s="17">
        <v>6.7784408182702496E-2</v>
      </c>
      <c r="M271" s="17"/>
      <c r="N271" s="17">
        <v>3.7544062753550801E-2</v>
      </c>
      <c r="O271" s="17">
        <v>5.21407150587E-2</v>
      </c>
      <c r="P271" s="17">
        <v>6.9368033493666006E-2</v>
      </c>
      <c r="Q271" s="17">
        <v>7.69005336218926E-2</v>
      </c>
      <c r="R271" s="17"/>
      <c r="S271" s="17">
        <v>5.3598724451883802E-2</v>
      </c>
      <c r="T271" s="17">
        <v>5.2591788628106297E-2</v>
      </c>
      <c r="U271" s="17">
        <v>6.0954217668975401E-2</v>
      </c>
      <c r="V271" s="17">
        <v>5.3192107854719901E-2</v>
      </c>
      <c r="W271" s="17">
        <v>4.6275164446825598E-2</v>
      </c>
      <c r="X271" s="17">
        <v>4.68395568597832E-2</v>
      </c>
      <c r="Y271" s="17">
        <v>7.3301789913702495E-2</v>
      </c>
      <c r="Z271" s="17">
        <v>3.8998014052594197E-2</v>
      </c>
      <c r="AA271" s="17">
        <v>7.0275706641059199E-2</v>
      </c>
      <c r="AB271" s="17">
        <v>5.2266927655247999E-2</v>
      </c>
      <c r="AC271" s="17">
        <v>7.2334481259670902E-2</v>
      </c>
      <c r="AD271" s="17">
        <v>0.13363787484664999</v>
      </c>
      <c r="AE271" s="17"/>
      <c r="AF271" s="17">
        <v>8.0344715332586095E-2</v>
      </c>
      <c r="AG271" s="17">
        <v>3.6978280418628801E-2</v>
      </c>
      <c r="AH271" s="17">
        <v>5.9722304122917097E-2</v>
      </c>
      <c r="AI271" s="17"/>
      <c r="AJ271" s="17">
        <v>5.5963393451676002E-2</v>
      </c>
      <c r="AK271" s="17">
        <v>5.2158402808576997E-2</v>
      </c>
      <c r="AL271" s="17">
        <v>5.98394032071125E-2</v>
      </c>
      <c r="AM271" s="17"/>
      <c r="AN271" s="17">
        <v>7.99762400763811E-2</v>
      </c>
      <c r="AO271" s="17">
        <v>4.8780552881528799E-2</v>
      </c>
      <c r="AP271" s="17">
        <v>4.0179595003903799E-2</v>
      </c>
      <c r="AQ271" s="17">
        <v>2.1295121477753299E-2</v>
      </c>
      <c r="AR271" s="17">
        <v>1.83467882761453E-2</v>
      </c>
      <c r="AS271" s="17"/>
      <c r="AT271" s="17">
        <v>5.6502774708703997E-2</v>
      </c>
      <c r="AU271" s="17">
        <v>7.7209747444989998E-2</v>
      </c>
      <c r="AV271" s="17"/>
      <c r="AW271" s="17">
        <v>2.2682551734232202E-2</v>
      </c>
      <c r="AX271" s="17">
        <v>0.106286108693631</v>
      </c>
      <c r="AY271" s="17">
        <v>8.4600223783366096E-2</v>
      </c>
    </row>
    <row r="272" spans="2:51">
      <c r="B272" t="s">
        <v>137</v>
      </c>
      <c r="C272" s="17">
        <v>2.0713667788152399E-2</v>
      </c>
      <c r="D272" s="17">
        <v>2.0228330831379801E-2</v>
      </c>
      <c r="E272" s="17">
        <v>2.13688557150289E-2</v>
      </c>
      <c r="F272" s="17"/>
      <c r="G272" s="17">
        <v>1.09962365520767E-2</v>
      </c>
      <c r="H272" s="17">
        <v>2.2736236272560301E-2</v>
      </c>
      <c r="I272" s="17">
        <v>1.18022327405465E-2</v>
      </c>
      <c r="J272" s="17">
        <v>2.8131671249263201E-2</v>
      </c>
      <c r="K272" s="17">
        <v>2.5920664816764701E-2</v>
      </c>
      <c r="L272" s="17">
        <v>2.1205795222392299E-2</v>
      </c>
      <c r="M272" s="17"/>
      <c r="N272" s="17">
        <v>1.6070297780490999E-2</v>
      </c>
      <c r="O272" s="17">
        <v>4.8590760288829901E-3</v>
      </c>
      <c r="P272" s="17">
        <v>2.7028710708458699E-2</v>
      </c>
      <c r="Q272" s="17">
        <v>3.7034939153109597E-2</v>
      </c>
      <c r="R272" s="17"/>
      <c r="S272" s="17">
        <v>6.48096386912552E-3</v>
      </c>
      <c r="T272" s="17">
        <v>2.1235173728312101E-2</v>
      </c>
      <c r="U272" s="17">
        <v>1.62187031977063E-2</v>
      </c>
      <c r="V272" s="17">
        <v>1.6999194504245401E-2</v>
      </c>
      <c r="W272" s="17">
        <v>1.2917701554993199E-2</v>
      </c>
      <c r="X272" s="17">
        <v>4.5902849655626701E-2</v>
      </c>
      <c r="Y272" s="17">
        <v>2.4132244692985701E-2</v>
      </c>
      <c r="Z272" s="17">
        <v>7.9683486733116999E-3</v>
      </c>
      <c r="AA272" s="17">
        <v>3.0211943782962301E-2</v>
      </c>
      <c r="AB272" s="17">
        <v>2.4723570871469799E-2</v>
      </c>
      <c r="AC272" s="17">
        <v>2.8142989794883801E-2</v>
      </c>
      <c r="AD272" s="17">
        <v>0</v>
      </c>
      <c r="AE272" s="17"/>
      <c r="AF272" s="17">
        <v>3.2365104357558301E-2</v>
      </c>
      <c r="AG272" s="17">
        <v>9.0293641067339895E-3</v>
      </c>
      <c r="AH272" s="17">
        <v>2.5407064873518799E-2</v>
      </c>
      <c r="AI272" s="17"/>
      <c r="AJ272" s="17">
        <v>2.8290724567537999E-2</v>
      </c>
      <c r="AK272" s="17">
        <v>8.8895541004888404E-3</v>
      </c>
      <c r="AL272" s="17">
        <v>7.27691331138641E-3</v>
      </c>
      <c r="AM272" s="17"/>
      <c r="AN272" s="17">
        <v>4.13471476100917E-2</v>
      </c>
      <c r="AO272" s="17">
        <v>1.8395880416752899E-2</v>
      </c>
      <c r="AP272" s="17">
        <v>6.5783492526970602E-3</v>
      </c>
      <c r="AQ272" s="17">
        <v>9.8401237671370996E-3</v>
      </c>
      <c r="AR272" s="17">
        <v>0</v>
      </c>
      <c r="AS272" s="17"/>
      <c r="AT272" s="17">
        <v>2.26113898398385E-2</v>
      </c>
      <c r="AU272" s="17">
        <v>0</v>
      </c>
      <c r="AV272" s="17"/>
      <c r="AW272" s="17">
        <v>1.02222063803587E-2</v>
      </c>
      <c r="AX272" s="17">
        <v>1.4696021537065E-2</v>
      </c>
      <c r="AY272" s="17">
        <v>3.25705095625686E-2</v>
      </c>
    </row>
    <row r="273" spans="2:51">
      <c r="B273" t="s">
        <v>119</v>
      </c>
      <c r="C273" s="17">
        <v>2.0221273659822198E-2</v>
      </c>
      <c r="D273" s="17">
        <v>1.25178378698463E-2</v>
      </c>
      <c r="E273" s="17">
        <v>2.67853595880145E-2</v>
      </c>
      <c r="F273" s="17"/>
      <c r="G273" s="17">
        <v>3.6508491784396697E-2</v>
      </c>
      <c r="H273" s="17">
        <v>0</v>
      </c>
      <c r="I273" s="17">
        <v>3.9944083756460198E-2</v>
      </c>
      <c r="J273" s="17">
        <v>2.86574430030598E-2</v>
      </c>
      <c r="K273" s="17">
        <v>1.47367208744779E-2</v>
      </c>
      <c r="L273" s="17">
        <v>1.04147218453014E-2</v>
      </c>
      <c r="M273" s="17"/>
      <c r="N273" s="17">
        <v>1.95736476280425E-2</v>
      </c>
      <c r="O273" s="17">
        <v>1.4113863671376899E-2</v>
      </c>
      <c r="P273" s="17">
        <v>2.4867357607474001E-2</v>
      </c>
      <c r="Q273" s="17">
        <v>2.3716617037771798E-2</v>
      </c>
      <c r="R273" s="17"/>
      <c r="S273" s="17">
        <v>2.7239611287764198E-2</v>
      </c>
      <c r="T273" s="17">
        <v>1.85552411303972E-2</v>
      </c>
      <c r="U273" s="17">
        <v>1.23247908113062E-2</v>
      </c>
      <c r="V273" s="17">
        <v>1.4723811312015901E-2</v>
      </c>
      <c r="W273" s="17">
        <v>1.93661831503215E-2</v>
      </c>
      <c r="X273" s="17">
        <v>0</v>
      </c>
      <c r="Y273" s="17">
        <v>1.23854666375214E-2</v>
      </c>
      <c r="Z273" s="17">
        <v>0</v>
      </c>
      <c r="AA273" s="17">
        <v>2.2954541170385E-2</v>
      </c>
      <c r="AB273" s="17">
        <v>6.3618199428737199E-2</v>
      </c>
      <c r="AC273" s="17">
        <v>2.9707134221818299E-2</v>
      </c>
      <c r="AD273" s="17">
        <v>0</v>
      </c>
      <c r="AE273" s="17"/>
      <c r="AF273" s="17">
        <v>1.7054118327218499E-2</v>
      </c>
      <c r="AG273" s="17">
        <v>1.7891570605972601E-2</v>
      </c>
      <c r="AH273" s="17">
        <v>3.4810721250242802E-2</v>
      </c>
      <c r="AI273" s="17"/>
      <c r="AJ273" s="17">
        <v>1.1995025863853899E-2</v>
      </c>
      <c r="AK273" s="17">
        <v>1.21801163346421E-2</v>
      </c>
      <c r="AL273" s="17">
        <v>2.3060559025404999E-2</v>
      </c>
      <c r="AM273" s="17"/>
      <c r="AN273" s="17">
        <v>2.70700793076846E-2</v>
      </c>
      <c r="AO273" s="17">
        <v>1.01822161463671E-2</v>
      </c>
      <c r="AP273" s="17">
        <v>1.39179133210798E-2</v>
      </c>
      <c r="AQ273" s="17">
        <v>3.6126568862227197E-2</v>
      </c>
      <c r="AR273" s="17">
        <v>3.0810307857948201E-2</v>
      </c>
      <c r="AS273" s="17"/>
      <c r="AT273" s="17">
        <v>2.0294430879478301E-2</v>
      </c>
      <c r="AU273" s="17">
        <v>1.5977044491767099E-2</v>
      </c>
      <c r="AV273" s="17"/>
      <c r="AW273" s="17">
        <v>9.8896435603878109E-3</v>
      </c>
      <c r="AX273" s="17">
        <v>5.1429930789012703E-3</v>
      </c>
      <c r="AY273" s="17">
        <v>3.3839633276252203E-2</v>
      </c>
    </row>
    <row r="274" spans="2:51">
      <c r="B274" t="s">
        <v>138</v>
      </c>
      <c r="C274" s="17">
        <v>0.67119350321277005</v>
      </c>
      <c r="D274" s="17">
        <v>0.72407564249482903</v>
      </c>
      <c r="E274" s="17">
        <v>0.62054051836341295</v>
      </c>
      <c r="F274" s="17"/>
      <c r="G274" s="17">
        <v>0.70147403804741104</v>
      </c>
      <c r="H274" s="17">
        <v>0.74156053122575205</v>
      </c>
      <c r="I274" s="17">
        <v>0.69872209797183005</v>
      </c>
      <c r="J274" s="17">
        <v>0.67686592681776603</v>
      </c>
      <c r="K274" s="17">
        <v>0.64593407668666003</v>
      </c>
      <c r="L274" s="17">
        <v>0.60286004788995395</v>
      </c>
      <c r="M274" s="17"/>
      <c r="N274" s="17">
        <v>0.80138579263292098</v>
      </c>
      <c r="O274" s="17">
        <v>0.69832840119352402</v>
      </c>
      <c r="P274" s="17">
        <v>0.60892828204021499</v>
      </c>
      <c r="Q274" s="17">
        <v>0.56195251134359203</v>
      </c>
      <c r="R274" s="17"/>
      <c r="S274" s="17">
        <v>0.74070432625830496</v>
      </c>
      <c r="T274" s="17">
        <v>0.66039430071433902</v>
      </c>
      <c r="U274" s="17">
        <v>0.68247859945530598</v>
      </c>
      <c r="V274" s="17">
        <v>0.66815126165619199</v>
      </c>
      <c r="W274" s="17">
        <v>0.69426207306773302</v>
      </c>
      <c r="X274" s="17">
        <v>0.680043207906881</v>
      </c>
      <c r="Y274" s="17">
        <v>0.64200918985214595</v>
      </c>
      <c r="Z274" s="17">
        <v>0.65128682808170102</v>
      </c>
      <c r="AA274" s="17">
        <v>0.66046164730398405</v>
      </c>
      <c r="AB274" s="17">
        <v>0.63834746130065201</v>
      </c>
      <c r="AC274" s="17">
        <v>0.60869709242054004</v>
      </c>
      <c r="AD274" s="17">
        <v>0.65464051704128901</v>
      </c>
      <c r="AE274" s="17"/>
      <c r="AF274" s="17">
        <v>0.60941173183556696</v>
      </c>
      <c r="AG274" s="17">
        <v>0.76702917662342696</v>
      </c>
      <c r="AH274" s="17">
        <v>0.59394154212035799</v>
      </c>
      <c r="AI274" s="17"/>
      <c r="AJ274" s="17">
        <v>0.62438455746559396</v>
      </c>
      <c r="AK274" s="17">
        <v>0.72863531870151899</v>
      </c>
      <c r="AL274" s="17">
        <v>0.76332823781358305</v>
      </c>
      <c r="AM274" s="17"/>
      <c r="AN274" s="17">
        <v>0.50535561740427004</v>
      </c>
      <c r="AO274" s="17">
        <v>0.70946959620335304</v>
      </c>
      <c r="AP274" s="17">
        <v>0.77452576819499397</v>
      </c>
      <c r="AQ274" s="17">
        <v>0.82450658804171195</v>
      </c>
      <c r="AR274" s="17">
        <v>0.85643069919719494</v>
      </c>
      <c r="AS274" s="17"/>
      <c r="AT274" s="17">
        <v>0.67200860292157305</v>
      </c>
      <c r="AU274" s="17">
        <v>0.68518515780806</v>
      </c>
      <c r="AV274" s="17"/>
      <c r="AW274" s="17">
        <v>0.80776206902488401</v>
      </c>
      <c r="AX274" s="17">
        <v>0.66149637574404996</v>
      </c>
      <c r="AY274" s="17">
        <v>0.53553177516026695</v>
      </c>
    </row>
    <row r="275" spans="2:51">
      <c r="B275" t="s">
        <v>139</v>
      </c>
      <c r="C275" s="17">
        <v>7.9268289125833197E-2</v>
      </c>
      <c r="D275" s="17">
        <v>6.8390233472126805E-2</v>
      </c>
      <c r="E275" s="17">
        <v>9.0389081513061798E-2</v>
      </c>
      <c r="F275" s="17"/>
      <c r="G275" s="17">
        <v>6.6664267620569706E-2</v>
      </c>
      <c r="H275" s="17">
        <v>8.6560712206839502E-2</v>
      </c>
      <c r="I275" s="17">
        <v>6.8382504528643404E-2</v>
      </c>
      <c r="J275" s="17">
        <v>9.6782093734857397E-2</v>
      </c>
      <c r="K275" s="17">
        <v>5.8037571336632503E-2</v>
      </c>
      <c r="L275" s="17">
        <v>8.8990203405094795E-2</v>
      </c>
      <c r="M275" s="17"/>
      <c r="N275" s="17">
        <v>5.36143605340417E-2</v>
      </c>
      <c r="O275" s="17">
        <v>5.69997910875829E-2</v>
      </c>
      <c r="P275" s="17">
        <v>9.6396744202124601E-2</v>
      </c>
      <c r="Q275" s="17">
        <v>0.113935472775002</v>
      </c>
      <c r="R275" s="17"/>
      <c r="S275" s="17">
        <v>6.0079688321009302E-2</v>
      </c>
      <c r="T275" s="17">
        <v>7.3826962356418405E-2</v>
      </c>
      <c r="U275" s="17">
        <v>7.7172920866681705E-2</v>
      </c>
      <c r="V275" s="17">
        <v>7.0191302358965299E-2</v>
      </c>
      <c r="W275" s="17">
        <v>5.9192866001818799E-2</v>
      </c>
      <c r="X275" s="17">
        <v>9.2742406515409895E-2</v>
      </c>
      <c r="Y275" s="17">
        <v>9.7434034606688202E-2</v>
      </c>
      <c r="Z275" s="17">
        <v>4.6966362725905902E-2</v>
      </c>
      <c r="AA275" s="17">
        <v>0.100487650424021</v>
      </c>
      <c r="AB275" s="17">
        <v>7.6990498526717799E-2</v>
      </c>
      <c r="AC275" s="17">
        <v>0.100477471054555</v>
      </c>
      <c r="AD275" s="17">
        <v>0.13363787484664999</v>
      </c>
      <c r="AE275" s="17"/>
      <c r="AF275" s="17">
        <v>0.112709819690144</v>
      </c>
      <c r="AG275" s="17">
        <v>4.6007644525362802E-2</v>
      </c>
      <c r="AH275" s="17">
        <v>8.5129368996435903E-2</v>
      </c>
      <c r="AI275" s="17"/>
      <c r="AJ275" s="17">
        <v>8.4254118019213994E-2</v>
      </c>
      <c r="AK275" s="17">
        <v>6.1047956909065802E-2</v>
      </c>
      <c r="AL275" s="17">
        <v>6.7116316518498906E-2</v>
      </c>
      <c r="AM275" s="17"/>
      <c r="AN275" s="17">
        <v>0.12132338768647299</v>
      </c>
      <c r="AO275" s="17">
        <v>6.7176433298281699E-2</v>
      </c>
      <c r="AP275" s="17">
        <v>4.6757944256600903E-2</v>
      </c>
      <c r="AQ275" s="17">
        <v>3.1135245244890499E-2</v>
      </c>
      <c r="AR275" s="17">
        <v>1.83467882761453E-2</v>
      </c>
      <c r="AS275" s="17"/>
      <c r="AT275" s="17">
        <v>7.9114164548542504E-2</v>
      </c>
      <c r="AU275" s="17">
        <v>7.7209747444989998E-2</v>
      </c>
      <c r="AV275" s="17"/>
      <c r="AW275" s="17">
        <v>3.2904758114590898E-2</v>
      </c>
      <c r="AX275" s="17">
        <v>0.120982130230696</v>
      </c>
      <c r="AY275" s="17">
        <v>0.117170733345935</v>
      </c>
    </row>
    <row r="276" spans="2:51">
      <c r="B276" t="s">
        <v>140</v>
      </c>
      <c r="C276" s="17">
        <v>0.59192521408693699</v>
      </c>
      <c r="D276" s="17">
        <v>0.655685409022703</v>
      </c>
      <c r="E276" s="17">
        <v>0.53015143685035104</v>
      </c>
      <c r="F276" s="17"/>
      <c r="G276" s="17">
        <v>0.63480977042684095</v>
      </c>
      <c r="H276" s="17">
        <v>0.65499981901891302</v>
      </c>
      <c r="I276" s="17">
        <v>0.63033959344318702</v>
      </c>
      <c r="J276" s="17">
        <v>0.58008383308290801</v>
      </c>
      <c r="K276" s="17">
        <v>0.58789650535002802</v>
      </c>
      <c r="L276" s="17">
        <v>0.51386984448485895</v>
      </c>
      <c r="M276" s="17"/>
      <c r="N276" s="17">
        <v>0.74777143209887897</v>
      </c>
      <c r="O276" s="17">
        <v>0.641328610105941</v>
      </c>
      <c r="P276" s="17">
        <v>0.51253153783809002</v>
      </c>
      <c r="Q276" s="17">
        <v>0.44801703856858999</v>
      </c>
      <c r="R276" s="17"/>
      <c r="S276" s="17">
        <v>0.680624637937296</v>
      </c>
      <c r="T276" s="17">
        <v>0.58656733835792096</v>
      </c>
      <c r="U276" s="17">
        <v>0.60530567858862405</v>
      </c>
      <c r="V276" s="17">
        <v>0.59795995929722701</v>
      </c>
      <c r="W276" s="17">
        <v>0.63506920706591496</v>
      </c>
      <c r="X276" s="17">
        <v>0.587300801391472</v>
      </c>
      <c r="Y276" s="17">
        <v>0.54457515524545796</v>
      </c>
      <c r="Z276" s="17">
        <v>0.60432046535579598</v>
      </c>
      <c r="AA276" s="17">
        <v>0.55997399687996297</v>
      </c>
      <c r="AB276" s="17">
        <v>0.56135696277393499</v>
      </c>
      <c r="AC276" s="17">
        <v>0.50821962136598597</v>
      </c>
      <c r="AD276" s="17">
        <v>0.52100264219463899</v>
      </c>
      <c r="AE276" s="17"/>
      <c r="AF276" s="17">
        <v>0.49670191214542297</v>
      </c>
      <c r="AG276" s="17">
        <v>0.72102153209806397</v>
      </c>
      <c r="AH276" s="17">
        <v>0.50881217312392202</v>
      </c>
      <c r="AI276" s="17"/>
      <c r="AJ276" s="17">
        <v>0.54013043944637995</v>
      </c>
      <c r="AK276" s="17">
        <v>0.66758736179245304</v>
      </c>
      <c r="AL276" s="17">
        <v>0.69621192129508402</v>
      </c>
      <c r="AM276" s="17"/>
      <c r="AN276" s="17">
        <v>0.38403222971779699</v>
      </c>
      <c r="AO276" s="17">
        <v>0.64229316290507099</v>
      </c>
      <c r="AP276" s="17">
        <v>0.72776782393839301</v>
      </c>
      <c r="AQ276" s="17">
        <v>0.79337134279682198</v>
      </c>
      <c r="AR276" s="17">
        <v>0.83808391092104895</v>
      </c>
      <c r="AS276" s="17"/>
      <c r="AT276" s="17">
        <v>0.59289443837303002</v>
      </c>
      <c r="AU276" s="17">
        <v>0.60797541036307001</v>
      </c>
      <c r="AV276" s="17"/>
      <c r="AW276" s="17">
        <v>0.77485731091029297</v>
      </c>
      <c r="AX276" s="17">
        <v>0.54051424551335403</v>
      </c>
      <c r="AY276" s="17">
        <v>0.41836104181433198</v>
      </c>
    </row>
    <row r="277" spans="2:51">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row>
    <row r="278" spans="2:51">
      <c r="B278" s="6" t="s">
        <v>188</v>
      </c>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row>
    <row r="279" spans="2:51">
      <c r="B279" s="25" t="s">
        <v>19</v>
      </c>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row>
    <row r="280" spans="2:51">
      <c r="B280" t="s">
        <v>159</v>
      </c>
      <c r="C280" s="17">
        <v>0.11452600279809</v>
      </c>
      <c r="D280" s="17">
        <v>0.17053509484999299</v>
      </c>
      <c r="E280" s="17">
        <v>6.2922030321341499E-2</v>
      </c>
      <c r="F280" s="17"/>
      <c r="G280" s="17">
        <v>0.108684072099164</v>
      </c>
      <c r="H280" s="17">
        <v>0.12796119247908</v>
      </c>
      <c r="I280" s="17">
        <v>0.124047374884735</v>
      </c>
      <c r="J280" s="17">
        <v>0.102840533026076</v>
      </c>
      <c r="K280" s="17">
        <v>0.117511577072657</v>
      </c>
      <c r="L280" s="17">
        <v>0.106003596026543</v>
      </c>
      <c r="M280" s="17"/>
      <c r="N280" s="17">
        <v>0.161358496200006</v>
      </c>
      <c r="O280" s="17">
        <v>0.111573245618868</v>
      </c>
      <c r="P280" s="17">
        <v>8.0735822647043695E-2</v>
      </c>
      <c r="Q280" s="17">
        <v>9.4698652839189601E-2</v>
      </c>
      <c r="R280" s="17"/>
      <c r="S280" s="17">
        <v>0.150889821416515</v>
      </c>
      <c r="T280" s="17">
        <v>0.10604341054011</v>
      </c>
      <c r="U280" s="17">
        <v>0.13570437710616201</v>
      </c>
      <c r="V280" s="17">
        <v>0.11842187236530299</v>
      </c>
      <c r="W280" s="17">
        <v>0.109338683141484</v>
      </c>
      <c r="X280" s="17">
        <v>0.111780583505756</v>
      </c>
      <c r="Y280" s="17">
        <v>8.33795204898862E-2</v>
      </c>
      <c r="Z280" s="17">
        <v>7.5731028393772701E-2</v>
      </c>
      <c r="AA280" s="17">
        <v>0.11094262949238599</v>
      </c>
      <c r="AB280" s="17">
        <v>0.130365778039914</v>
      </c>
      <c r="AC280" s="17">
        <v>7.6603507220763895E-2</v>
      </c>
      <c r="AD280" s="17">
        <v>0.123052714063123</v>
      </c>
      <c r="AE280" s="17"/>
      <c r="AF280" s="17">
        <v>0.10282617071550899</v>
      </c>
      <c r="AG280" s="17">
        <v>0.13911310130955401</v>
      </c>
      <c r="AH280" s="17">
        <v>0.100487925899794</v>
      </c>
      <c r="AI280" s="17"/>
      <c r="AJ280" s="17">
        <v>0.12848524548863999</v>
      </c>
      <c r="AK280" s="17">
        <v>0.12092576268833</v>
      </c>
      <c r="AL280" s="17">
        <v>0.171083726391517</v>
      </c>
      <c r="AM280" s="17"/>
      <c r="AN280" s="17">
        <v>8.4462277866350494E-2</v>
      </c>
      <c r="AO280" s="17">
        <v>9.3931496200759204E-2</v>
      </c>
      <c r="AP280" s="17">
        <v>0.14710380894275599</v>
      </c>
      <c r="AQ280" s="17">
        <v>0.127952028821817</v>
      </c>
      <c r="AR280" s="17">
        <v>0.41141449263027802</v>
      </c>
      <c r="AS280" s="17"/>
      <c r="AT280" s="17">
        <v>0.114915881138567</v>
      </c>
      <c r="AU280" s="17">
        <v>0.107480668910203</v>
      </c>
      <c r="AV280" s="17"/>
      <c r="AW280" s="17">
        <v>0.168311458792895</v>
      </c>
      <c r="AX280" s="17">
        <v>0.105882201065926</v>
      </c>
      <c r="AY280" s="17">
        <v>6.8185600237744906E-2</v>
      </c>
    </row>
    <row r="281" spans="2:51">
      <c r="B281" t="s">
        <v>160</v>
      </c>
      <c r="C281" s="17">
        <v>0.39447914050958999</v>
      </c>
      <c r="D281" s="17">
        <v>0.46505723394631598</v>
      </c>
      <c r="E281" s="17">
        <v>0.330151622358967</v>
      </c>
      <c r="F281" s="17"/>
      <c r="G281" s="17">
        <v>0.37579949621631098</v>
      </c>
      <c r="H281" s="17">
        <v>0.37865313683378898</v>
      </c>
      <c r="I281" s="17">
        <v>0.37479725893129001</v>
      </c>
      <c r="J281" s="17">
        <v>0.33072047240455998</v>
      </c>
      <c r="K281" s="17">
        <v>0.41484492170531101</v>
      </c>
      <c r="L281" s="17">
        <v>0.454154109430074</v>
      </c>
      <c r="M281" s="17"/>
      <c r="N281" s="17">
        <v>0.47963002161475998</v>
      </c>
      <c r="O281" s="17">
        <v>0.37996940266608298</v>
      </c>
      <c r="P281" s="17">
        <v>0.40509396829635202</v>
      </c>
      <c r="Q281" s="17">
        <v>0.30968966804218301</v>
      </c>
      <c r="R281" s="17"/>
      <c r="S281" s="17">
        <v>0.432829374609141</v>
      </c>
      <c r="T281" s="17">
        <v>0.41469890276656401</v>
      </c>
      <c r="U281" s="17">
        <v>0.322868998206021</v>
      </c>
      <c r="V281" s="17">
        <v>0.39246501327866601</v>
      </c>
      <c r="W281" s="17">
        <v>0.403260434990104</v>
      </c>
      <c r="X281" s="17">
        <v>0.34349927593014701</v>
      </c>
      <c r="Y281" s="17">
        <v>0.42693377849303898</v>
      </c>
      <c r="Z281" s="17">
        <v>0.40289303611309701</v>
      </c>
      <c r="AA281" s="17">
        <v>0.38300711787409703</v>
      </c>
      <c r="AB281" s="17">
        <v>0.438996583147375</v>
      </c>
      <c r="AC281" s="17">
        <v>0.344639404939242</v>
      </c>
      <c r="AD281" s="17">
        <v>0.37734709056044102</v>
      </c>
      <c r="AE281" s="17"/>
      <c r="AF281" s="17">
        <v>0.39874244887045002</v>
      </c>
      <c r="AG281" s="17">
        <v>0.42771512803816403</v>
      </c>
      <c r="AH281" s="17">
        <v>0.29687428950050299</v>
      </c>
      <c r="AI281" s="17"/>
      <c r="AJ281" s="17">
        <v>0.443577048144075</v>
      </c>
      <c r="AK281" s="17">
        <v>0.39009211482628098</v>
      </c>
      <c r="AL281" s="17">
        <v>0.46919378241326298</v>
      </c>
      <c r="AM281" s="17"/>
      <c r="AN281" s="17">
        <v>0.349603510990598</v>
      </c>
      <c r="AO281" s="17">
        <v>0.38131854854978797</v>
      </c>
      <c r="AP281" s="17">
        <v>0.409842862470085</v>
      </c>
      <c r="AQ281" s="17">
        <v>0.52184073626664595</v>
      </c>
      <c r="AR281" s="17">
        <v>0.43818731432542402</v>
      </c>
      <c r="AS281" s="17"/>
      <c r="AT281" s="17">
        <v>0.40070554403304198</v>
      </c>
      <c r="AU281" s="17">
        <v>0.36047121702038099</v>
      </c>
      <c r="AV281" s="17"/>
      <c r="AW281" s="17">
        <v>0.484934571973894</v>
      </c>
      <c r="AX281" s="17">
        <v>0.45039686615360502</v>
      </c>
      <c r="AY281" s="17">
        <v>0.300773120858218</v>
      </c>
    </row>
    <row r="282" spans="2:51">
      <c r="B282" t="s">
        <v>161</v>
      </c>
      <c r="C282" s="17">
        <v>0.32578765313448699</v>
      </c>
      <c r="D282" s="17">
        <v>0.26725015167404598</v>
      </c>
      <c r="E282" s="17">
        <v>0.38014229117677001</v>
      </c>
      <c r="F282" s="17"/>
      <c r="G282" s="17">
        <v>0.31050023298483398</v>
      </c>
      <c r="H282" s="17">
        <v>0.33811584242910803</v>
      </c>
      <c r="I282" s="17">
        <v>0.33888244841203102</v>
      </c>
      <c r="J282" s="17">
        <v>0.35566682134306998</v>
      </c>
      <c r="K282" s="17">
        <v>0.29495407619004399</v>
      </c>
      <c r="L282" s="17">
        <v>0.316437318850601</v>
      </c>
      <c r="M282" s="17"/>
      <c r="N282" s="17">
        <v>0.24234309430765</v>
      </c>
      <c r="O282" s="17">
        <v>0.32621584965802303</v>
      </c>
      <c r="P282" s="17">
        <v>0.33718727417309902</v>
      </c>
      <c r="Q282" s="17">
        <v>0.40416759208861802</v>
      </c>
      <c r="R282" s="17"/>
      <c r="S282" s="17">
        <v>0.28804873912942203</v>
      </c>
      <c r="T282" s="17">
        <v>0.33971859920945002</v>
      </c>
      <c r="U282" s="17">
        <v>0.326378143929269</v>
      </c>
      <c r="V282" s="17">
        <v>0.27367409886348298</v>
      </c>
      <c r="W282" s="17">
        <v>0.33351824022967402</v>
      </c>
      <c r="X282" s="17">
        <v>0.37792503062501398</v>
      </c>
      <c r="Y282" s="17">
        <v>0.34588991833396399</v>
      </c>
      <c r="Z282" s="17">
        <v>0.35392008554066401</v>
      </c>
      <c r="AA282" s="17">
        <v>0.304600398691864</v>
      </c>
      <c r="AB282" s="17">
        <v>0.29406444060294501</v>
      </c>
      <c r="AC282" s="17">
        <v>0.407665956114101</v>
      </c>
      <c r="AD282" s="17">
        <v>0.33745709559454701</v>
      </c>
      <c r="AE282" s="17"/>
      <c r="AF282" s="17">
        <v>0.31090122704242301</v>
      </c>
      <c r="AG282" s="17">
        <v>0.29268585453871698</v>
      </c>
      <c r="AH282" s="17">
        <v>0.44753795129563101</v>
      </c>
      <c r="AI282" s="17"/>
      <c r="AJ282" s="17">
        <v>0.27997119600683401</v>
      </c>
      <c r="AK282" s="17">
        <v>0.310948365435264</v>
      </c>
      <c r="AL282" s="17">
        <v>0.26281469409639002</v>
      </c>
      <c r="AM282" s="17"/>
      <c r="AN282" s="17">
        <v>0.38572198433424298</v>
      </c>
      <c r="AO282" s="17">
        <v>0.32626916866100403</v>
      </c>
      <c r="AP282" s="17">
        <v>0.29420840874566201</v>
      </c>
      <c r="AQ282" s="17">
        <v>0.222730537822037</v>
      </c>
      <c r="AR282" s="17">
        <v>0.116632493431835</v>
      </c>
      <c r="AS282" s="17"/>
      <c r="AT282" s="17">
        <v>0.32021042953457302</v>
      </c>
      <c r="AU282" s="17">
        <v>0.35487558835540001</v>
      </c>
      <c r="AV282" s="17"/>
      <c r="AW282" s="17">
        <v>0.23199066430922799</v>
      </c>
      <c r="AX282" s="17">
        <v>0.34395827259407302</v>
      </c>
      <c r="AY282" s="17">
        <v>0.405907952515003</v>
      </c>
    </row>
    <row r="283" spans="2:51">
      <c r="B283" t="s">
        <v>162</v>
      </c>
      <c r="C283" s="17">
        <v>9.1179981135643406E-2</v>
      </c>
      <c r="D283" s="17">
        <v>5.2225279458675097E-2</v>
      </c>
      <c r="E283" s="17">
        <v>0.127543158940815</v>
      </c>
      <c r="F283" s="17"/>
      <c r="G283" s="17">
        <v>0.128408160014155</v>
      </c>
      <c r="H283" s="17">
        <v>8.8671491976810096E-2</v>
      </c>
      <c r="I283" s="17">
        <v>8.0205013276186204E-2</v>
      </c>
      <c r="J283" s="17">
        <v>0.119164826286815</v>
      </c>
      <c r="K283" s="17">
        <v>9.4350813843596296E-2</v>
      </c>
      <c r="L283" s="17">
        <v>6.4718548764509304E-2</v>
      </c>
      <c r="M283" s="17"/>
      <c r="N283" s="17">
        <v>6.7077612255113994E-2</v>
      </c>
      <c r="O283" s="17">
        <v>0.107751569952948</v>
      </c>
      <c r="P283" s="17">
        <v>8.4480351953645602E-2</v>
      </c>
      <c r="Q283" s="17">
        <v>0.106193766022858</v>
      </c>
      <c r="R283" s="17"/>
      <c r="S283" s="17">
        <v>5.3510862949220903E-2</v>
      </c>
      <c r="T283" s="17">
        <v>8.1746359520446399E-2</v>
      </c>
      <c r="U283" s="17">
        <v>0.12613724030753601</v>
      </c>
      <c r="V283" s="17">
        <v>0.10281750207583799</v>
      </c>
      <c r="W283" s="17">
        <v>9.7002714007361199E-2</v>
      </c>
      <c r="X283" s="17">
        <v>0.10526075978704801</v>
      </c>
      <c r="Y283" s="17">
        <v>9.1495573040423495E-2</v>
      </c>
      <c r="Z283" s="17">
        <v>0.100142494342886</v>
      </c>
      <c r="AA283" s="17">
        <v>9.7296885630410904E-2</v>
      </c>
      <c r="AB283" s="17">
        <v>8.5846418152274895E-2</v>
      </c>
      <c r="AC283" s="17">
        <v>6.8793705414657597E-2</v>
      </c>
      <c r="AD283" s="17">
        <v>0.122031329505753</v>
      </c>
      <c r="AE283" s="17"/>
      <c r="AF283" s="17">
        <v>0.10211327957099101</v>
      </c>
      <c r="AG283" s="17">
        <v>7.8690964709302993E-2</v>
      </c>
      <c r="AH283" s="17">
        <v>0.10596475034263</v>
      </c>
      <c r="AI283" s="17"/>
      <c r="AJ283" s="17">
        <v>8.6143444253975202E-2</v>
      </c>
      <c r="AK283" s="17">
        <v>9.2721865468108997E-2</v>
      </c>
      <c r="AL283" s="17">
        <v>5.4640481643898002E-2</v>
      </c>
      <c r="AM283" s="17"/>
      <c r="AN283" s="17">
        <v>9.8198365180755906E-2</v>
      </c>
      <c r="AO283" s="17">
        <v>0.11847423661427001</v>
      </c>
      <c r="AP283" s="17">
        <v>7.6051427945787495E-2</v>
      </c>
      <c r="AQ283" s="17">
        <v>6.5491365978491006E-2</v>
      </c>
      <c r="AR283" s="17">
        <v>3.37656996124618E-2</v>
      </c>
      <c r="AS283" s="17"/>
      <c r="AT283" s="17">
        <v>9.0564214780268298E-2</v>
      </c>
      <c r="AU283" s="17">
        <v>9.9560762671542805E-2</v>
      </c>
      <c r="AV283" s="17"/>
      <c r="AW283" s="17">
        <v>6.4733040758226806E-2</v>
      </c>
      <c r="AX283" s="17">
        <v>5.4345803855543301E-2</v>
      </c>
      <c r="AY283" s="17">
        <v>0.123163003314924</v>
      </c>
    </row>
    <row r="284" spans="2:51">
      <c r="B284" t="s">
        <v>163</v>
      </c>
      <c r="C284" s="17">
        <v>2.1186929578960099E-2</v>
      </c>
      <c r="D284" s="17">
        <v>1.09723414408069E-2</v>
      </c>
      <c r="E284" s="17">
        <v>2.9656203750914101E-2</v>
      </c>
      <c r="F284" s="17"/>
      <c r="G284" s="17">
        <v>2.0916566087884E-2</v>
      </c>
      <c r="H284" s="17">
        <v>2.2396268799212801E-2</v>
      </c>
      <c r="I284" s="17">
        <v>2.7531325891839199E-2</v>
      </c>
      <c r="J284" s="17">
        <v>1.8578594708747401E-2</v>
      </c>
      <c r="K284" s="17">
        <v>2.6440941483983502E-2</v>
      </c>
      <c r="L284" s="17">
        <v>1.40392986064526E-2</v>
      </c>
      <c r="M284" s="17"/>
      <c r="N284" s="17">
        <v>1.14373759323374E-2</v>
      </c>
      <c r="O284" s="17">
        <v>2.8697532997754099E-2</v>
      </c>
      <c r="P284" s="17">
        <v>2.1995428398585499E-2</v>
      </c>
      <c r="Q284" s="17">
        <v>2.19399184372394E-2</v>
      </c>
      <c r="R284" s="17"/>
      <c r="S284" s="17">
        <v>9.8063130402061306E-3</v>
      </c>
      <c r="T284" s="17">
        <v>1.93436696718811E-2</v>
      </c>
      <c r="U284" s="17">
        <v>2.0263019677679302E-2</v>
      </c>
      <c r="V284" s="17">
        <v>2.09111908117274E-2</v>
      </c>
      <c r="W284" s="17">
        <v>1.9047580183382901E-2</v>
      </c>
      <c r="X284" s="17">
        <v>1.82439152682966E-2</v>
      </c>
      <c r="Y284" s="17">
        <v>2.5008204000785898E-2</v>
      </c>
      <c r="Z284" s="17">
        <v>2.0315816926770799E-2</v>
      </c>
      <c r="AA284" s="17">
        <v>3.6254369996242201E-2</v>
      </c>
      <c r="AB284" s="17">
        <v>1.8596497531477602E-2</v>
      </c>
      <c r="AC284" s="17">
        <v>3.6104329569691403E-2</v>
      </c>
      <c r="AD284" s="17">
        <v>9.4625316324240503E-3</v>
      </c>
      <c r="AE284" s="17"/>
      <c r="AF284" s="17">
        <v>2.6094438253797099E-2</v>
      </c>
      <c r="AG284" s="17">
        <v>1.6430032847255499E-2</v>
      </c>
      <c r="AH284" s="17">
        <v>1.6152342953137899E-2</v>
      </c>
      <c r="AI284" s="17"/>
      <c r="AJ284" s="17">
        <v>1.7638974696449702E-2</v>
      </c>
      <c r="AK284" s="17">
        <v>2.78331555254871E-2</v>
      </c>
      <c r="AL284" s="17">
        <v>1.51812124878123E-2</v>
      </c>
      <c r="AM284" s="17"/>
      <c r="AN284" s="17">
        <v>1.9332093891047598E-2</v>
      </c>
      <c r="AO284" s="17">
        <v>3.1763016380590398E-2</v>
      </c>
      <c r="AP284" s="17">
        <v>6.7970896807579102E-3</v>
      </c>
      <c r="AQ284" s="17">
        <v>2.2751964307069002E-2</v>
      </c>
      <c r="AR284" s="17">
        <v>0</v>
      </c>
      <c r="AS284" s="17"/>
      <c r="AT284" s="17">
        <v>2.14520140215936E-2</v>
      </c>
      <c r="AU284" s="17">
        <v>2.0039544713594998E-2</v>
      </c>
      <c r="AV284" s="17"/>
      <c r="AW284" s="17">
        <v>9.4463747852421599E-3</v>
      </c>
      <c r="AX284" s="17">
        <v>1.8388613627415298E-2</v>
      </c>
      <c r="AY284" s="17">
        <v>3.2351124407715801E-2</v>
      </c>
    </row>
    <row r="285" spans="2:51">
      <c r="B285" t="s">
        <v>119</v>
      </c>
      <c r="C285" s="17">
        <v>5.2840292843229497E-2</v>
      </c>
      <c r="D285" s="17">
        <v>3.3959898630163403E-2</v>
      </c>
      <c r="E285" s="17">
        <v>6.9584693451192198E-2</v>
      </c>
      <c r="F285" s="17"/>
      <c r="G285" s="17">
        <v>5.5691472597652697E-2</v>
      </c>
      <c r="H285" s="17">
        <v>4.4202067482000902E-2</v>
      </c>
      <c r="I285" s="17">
        <v>5.4536578603917897E-2</v>
      </c>
      <c r="J285" s="17">
        <v>7.3028752230732394E-2</v>
      </c>
      <c r="K285" s="17">
        <v>5.1897669704408497E-2</v>
      </c>
      <c r="L285" s="17">
        <v>4.4647128321819801E-2</v>
      </c>
      <c r="M285" s="17"/>
      <c r="N285" s="17">
        <v>3.8153399690132199E-2</v>
      </c>
      <c r="O285" s="17">
        <v>4.5792399106323101E-2</v>
      </c>
      <c r="P285" s="17">
        <v>7.0507154531274499E-2</v>
      </c>
      <c r="Q285" s="17">
        <v>6.3310402569911897E-2</v>
      </c>
      <c r="R285" s="17"/>
      <c r="S285" s="17">
        <v>6.4914888855494193E-2</v>
      </c>
      <c r="T285" s="17">
        <v>3.8449058291549099E-2</v>
      </c>
      <c r="U285" s="17">
        <v>6.8648220773332602E-2</v>
      </c>
      <c r="V285" s="17">
        <v>9.1710322604982894E-2</v>
      </c>
      <c r="W285" s="17">
        <v>3.7832347447994498E-2</v>
      </c>
      <c r="X285" s="17">
        <v>4.3290434883739397E-2</v>
      </c>
      <c r="Y285" s="17">
        <v>2.7293005641901999E-2</v>
      </c>
      <c r="Z285" s="17">
        <v>4.6997538682809502E-2</v>
      </c>
      <c r="AA285" s="17">
        <v>6.78985983149996E-2</v>
      </c>
      <c r="AB285" s="17">
        <v>3.2130282526013999E-2</v>
      </c>
      <c r="AC285" s="17">
        <v>6.6193096741544305E-2</v>
      </c>
      <c r="AD285" s="17">
        <v>3.0649238643712499E-2</v>
      </c>
      <c r="AE285" s="17"/>
      <c r="AF285" s="17">
        <v>5.9322435546830997E-2</v>
      </c>
      <c r="AG285" s="17">
        <v>4.5364918557006903E-2</v>
      </c>
      <c r="AH285" s="17">
        <v>3.2982740008303098E-2</v>
      </c>
      <c r="AI285" s="17"/>
      <c r="AJ285" s="17">
        <v>4.4184091410026098E-2</v>
      </c>
      <c r="AK285" s="17">
        <v>5.7478736056528403E-2</v>
      </c>
      <c r="AL285" s="17">
        <v>2.7086102967120301E-2</v>
      </c>
      <c r="AM285" s="17"/>
      <c r="AN285" s="17">
        <v>6.2681767737005095E-2</v>
      </c>
      <c r="AO285" s="17">
        <v>4.8243533593589003E-2</v>
      </c>
      <c r="AP285" s="17">
        <v>6.5996402214951497E-2</v>
      </c>
      <c r="AQ285" s="17">
        <v>3.9233366803939601E-2</v>
      </c>
      <c r="AR285" s="17">
        <v>0</v>
      </c>
      <c r="AS285" s="17"/>
      <c r="AT285" s="17">
        <v>5.21519164919571E-2</v>
      </c>
      <c r="AU285" s="17">
        <v>5.7572218328878003E-2</v>
      </c>
      <c r="AV285" s="17"/>
      <c r="AW285" s="17">
        <v>4.0583889380513598E-2</v>
      </c>
      <c r="AX285" s="17">
        <v>2.7028242703438201E-2</v>
      </c>
      <c r="AY285" s="17">
        <v>6.9619198666394294E-2</v>
      </c>
    </row>
    <row r="286" spans="2:51">
      <c r="B286" t="s">
        <v>164</v>
      </c>
      <c r="C286" s="17">
        <v>0.50900514330767999</v>
      </c>
      <c r="D286" s="17">
        <v>0.635592328796309</v>
      </c>
      <c r="E286" s="17">
        <v>0.39307365268030803</v>
      </c>
      <c r="F286" s="17"/>
      <c r="G286" s="17">
        <v>0.48448356831547501</v>
      </c>
      <c r="H286" s="17">
        <v>0.50661432931286798</v>
      </c>
      <c r="I286" s="17">
        <v>0.49884463381602501</v>
      </c>
      <c r="J286" s="17">
        <v>0.43356100543063603</v>
      </c>
      <c r="K286" s="17">
        <v>0.53235649877796798</v>
      </c>
      <c r="L286" s="17">
        <v>0.56015770545661703</v>
      </c>
      <c r="M286" s="17"/>
      <c r="N286" s="17">
        <v>0.64098851781476596</v>
      </c>
      <c r="O286" s="17">
        <v>0.49154264828495098</v>
      </c>
      <c r="P286" s="17">
        <v>0.48582979094339601</v>
      </c>
      <c r="Q286" s="17">
        <v>0.404388320881372</v>
      </c>
      <c r="R286" s="17"/>
      <c r="S286" s="17">
        <v>0.58371919602565703</v>
      </c>
      <c r="T286" s="17">
        <v>0.52074231330667298</v>
      </c>
      <c r="U286" s="17">
        <v>0.45857337531218301</v>
      </c>
      <c r="V286" s="17">
        <v>0.510886885643969</v>
      </c>
      <c r="W286" s="17">
        <v>0.51259911813158698</v>
      </c>
      <c r="X286" s="17">
        <v>0.45527985943590299</v>
      </c>
      <c r="Y286" s="17">
        <v>0.51031329898292499</v>
      </c>
      <c r="Z286" s="17">
        <v>0.47862406450687001</v>
      </c>
      <c r="AA286" s="17">
        <v>0.49394974736648301</v>
      </c>
      <c r="AB286" s="17">
        <v>0.569362361187289</v>
      </c>
      <c r="AC286" s="17">
        <v>0.42124291216000598</v>
      </c>
      <c r="AD286" s="17">
        <v>0.50039980462356404</v>
      </c>
      <c r="AE286" s="17"/>
      <c r="AF286" s="17">
        <v>0.501568619585959</v>
      </c>
      <c r="AG286" s="17">
        <v>0.56682822934771704</v>
      </c>
      <c r="AH286" s="17">
        <v>0.39736221540029798</v>
      </c>
      <c r="AI286" s="17"/>
      <c r="AJ286" s="17">
        <v>0.57206229363271499</v>
      </c>
      <c r="AK286" s="17">
        <v>0.51101787751461103</v>
      </c>
      <c r="AL286" s="17">
        <v>0.64027750880477996</v>
      </c>
      <c r="AM286" s="17"/>
      <c r="AN286" s="17">
        <v>0.43406578885694902</v>
      </c>
      <c r="AO286" s="17">
        <v>0.475250044750547</v>
      </c>
      <c r="AP286" s="17">
        <v>0.55694667141284104</v>
      </c>
      <c r="AQ286" s="17">
        <v>0.64979276508846295</v>
      </c>
      <c r="AR286" s="17">
        <v>0.84960180695570298</v>
      </c>
      <c r="AS286" s="17"/>
      <c r="AT286" s="17">
        <v>0.51562142517160803</v>
      </c>
      <c r="AU286" s="17">
        <v>0.46795188593058401</v>
      </c>
      <c r="AV286" s="17"/>
      <c r="AW286" s="17">
        <v>0.653246030766789</v>
      </c>
      <c r="AX286" s="17">
        <v>0.55627906721953102</v>
      </c>
      <c r="AY286" s="17">
        <v>0.368958721095963</v>
      </c>
    </row>
    <row r="287" spans="2:51">
      <c r="B287" t="s">
        <v>165</v>
      </c>
      <c r="C287" s="17">
        <v>0.112366910714604</v>
      </c>
      <c r="D287" s="17">
        <v>6.3197620899481902E-2</v>
      </c>
      <c r="E287" s="17">
        <v>0.15719936269172899</v>
      </c>
      <c r="F287" s="17"/>
      <c r="G287" s="17">
        <v>0.14932472610203901</v>
      </c>
      <c r="H287" s="17">
        <v>0.111067760776023</v>
      </c>
      <c r="I287" s="17">
        <v>0.107736339168025</v>
      </c>
      <c r="J287" s="17">
        <v>0.137743420995562</v>
      </c>
      <c r="K287" s="17">
        <v>0.12079175532758001</v>
      </c>
      <c r="L287" s="17">
        <v>7.8757847370961906E-2</v>
      </c>
      <c r="M287" s="17"/>
      <c r="N287" s="17">
        <v>7.8514988187451396E-2</v>
      </c>
      <c r="O287" s="17">
        <v>0.13644910295070301</v>
      </c>
      <c r="P287" s="17">
        <v>0.106475780352231</v>
      </c>
      <c r="Q287" s="17">
        <v>0.12813368446009801</v>
      </c>
      <c r="R287" s="17"/>
      <c r="S287" s="17">
        <v>6.3317175989427002E-2</v>
      </c>
      <c r="T287" s="17">
        <v>0.101090029192328</v>
      </c>
      <c r="U287" s="17">
        <v>0.146400259985215</v>
      </c>
      <c r="V287" s="17">
        <v>0.12372869288756499</v>
      </c>
      <c r="W287" s="17">
        <v>0.116050294190744</v>
      </c>
      <c r="X287" s="17">
        <v>0.123504675055344</v>
      </c>
      <c r="Y287" s="17">
        <v>0.116503777041209</v>
      </c>
      <c r="Z287" s="17">
        <v>0.120458311269657</v>
      </c>
      <c r="AA287" s="17">
        <v>0.13355125562665299</v>
      </c>
      <c r="AB287" s="17">
        <v>0.104442915683752</v>
      </c>
      <c r="AC287" s="17">
        <v>0.10489803498434901</v>
      </c>
      <c r="AD287" s="17">
        <v>0.13149386113817699</v>
      </c>
      <c r="AE287" s="17"/>
      <c r="AF287" s="17">
        <v>0.12820771782478799</v>
      </c>
      <c r="AG287" s="17">
        <v>9.5120997556558506E-2</v>
      </c>
      <c r="AH287" s="17">
        <v>0.122117093295768</v>
      </c>
      <c r="AI287" s="17"/>
      <c r="AJ287" s="17">
        <v>0.103782418950425</v>
      </c>
      <c r="AK287" s="17">
        <v>0.120555020993596</v>
      </c>
      <c r="AL287" s="17">
        <v>6.9821694131710299E-2</v>
      </c>
      <c r="AM287" s="17"/>
      <c r="AN287" s="17">
        <v>0.117530459071804</v>
      </c>
      <c r="AO287" s="17">
        <v>0.15023725299485999</v>
      </c>
      <c r="AP287" s="17">
        <v>8.2848517626545395E-2</v>
      </c>
      <c r="AQ287" s="17">
        <v>8.8243330285560001E-2</v>
      </c>
      <c r="AR287" s="17">
        <v>3.37656996124618E-2</v>
      </c>
      <c r="AS287" s="17"/>
      <c r="AT287" s="17">
        <v>0.112016228801862</v>
      </c>
      <c r="AU287" s="17">
        <v>0.11960030738513799</v>
      </c>
      <c r="AV287" s="17"/>
      <c r="AW287" s="17">
        <v>7.4179415543469004E-2</v>
      </c>
      <c r="AX287" s="17">
        <v>7.2734417482958599E-2</v>
      </c>
      <c r="AY287" s="17">
        <v>0.15551412772264001</v>
      </c>
    </row>
    <row r="288" spans="2:51">
      <c r="B288" t="s">
        <v>140</v>
      </c>
      <c r="C288" s="17">
        <v>0.39663823259307701</v>
      </c>
      <c r="D288" s="17">
        <v>0.572394707896827</v>
      </c>
      <c r="E288" s="17">
        <v>0.23587428998857901</v>
      </c>
      <c r="F288" s="17"/>
      <c r="G288" s="17">
        <v>0.335158842213436</v>
      </c>
      <c r="H288" s="17">
        <v>0.395546568536845</v>
      </c>
      <c r="I288" s="17">
        <v>0.39110829464800001</v>
      </c>
      <c r="J288" s="17">
        <v>0.295817584435073</v>
      </c>
      <c r="K288" s="17">
        <v>0.41156474345038802</v>
      </c>
      <c r="L288" s="17">
        <v>0.481399858085655</v>
      </c>
      <c r="M288" s="17"/>
      <c r="N288" s="17">
        <v>0.56247352962731501</v>
      </c>
      <c r="O288" s="17">
        <v>0.35509354533424797</v>
      </c>
      <c r="P288" s="17">
        <v>0.37935401059116403</v>
      </c>
      <c r="Q288" s="17">
        <v>0.27625463642127501</v>
      </c>
      <c r="R288" s="17"/>
      <c r="S288" s="17">
        <v>0.52040202003623004</v>
      </c>
      <c r="T288" s="17">
        <v>0.41965228411434602</v>
      </c>
      <c r="U288" s="17">
        <v>0.31217311532696701</v>
      </c>
      <c r="V288" s="17">
        <v>0.38715819275640401</v>
      </c>
      <c r="W288" s="17">
        <v>0.39654882394084301</v>
      </c>
      <c r="X288" s="17">
        <v>0.33177518438055897</v>
      </c>
      <c r="Y288" s="17">
        <v>0.39380952194171598</v>
      </c>
      <c r="Z288" s="17">
        <v>0.358165753237214</v>
      </c>
      <c r="AA288" s="17">
        <v>0.36039849173983002</v>
      </c>
      <c r="AB288" s="17">
        <v>0.46491944550353598</v>
      </c>
      <c r="AC288" s="17">
        <v>0.31634487717565701</v>
      </c>
      <c r="AD288" s="17">
        <v>0.36890594348538702</v>
      </c>
      <c r="AE288" s="17"/>
      <c r="AF288" s="17">
        <v>0.37336090176117098</v>
      </c>
      <c r="AG288" s="17">
        <v>0.47170723179115898</v>
      </c>
      <c r="AH288" s="17">
        <v>0.27524512210453</v>
      </c>
      <c r="AI288" s="17"/>
      <c r="AJ288" s="17">
        <v>0.46827987468228999</v>
      </c>
      <c r="AK288" s="17">
        <v>0.39046285652101498</v>
      </c>
      <c r="AL288" s="17">
        <v>0.57045581467306905</v>
      </c>
      <c r="AM288" s="17"/>
      <c r="AN288" s="17">
        <v>0.31653532978514498</v>
      </c>
      <c r="AO288" s="17">
        <v>0.32501279175568698</v>
      </c>
      <c r="AP288" s="17">
        <v>0.47409815378629599</v>
      </c>
      <c r="AQ288" s="17">
        <v>0.56154943480290298</v>
      </c>
      <c r="AR288" s="17">
        <v>0.81583610734324097</v>
      </c>
      <c r="AS288" s="17"/>
      <c r="AT288" s="17">
        <v>0.40360519636974601</v>
      </c>
      <c r="AU288" s="17">
        <v>0.34835157854544602</v>
      </c>
      <c r="AV288" s="17"/>
      <c r="AW288" s="17">
        <v>0.57906661522332004</v>
      </c>
      <c r="AX288" s="17">
        <v>0.48354464973657202</v>
      </c>
      <c r="AY288" s="17">
        <v>0.213444593373323</v>
      </c>
    </row>
    <row r="289" spans="2:51">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row>
    <row r="290" spans="2:51">
      <c r="B290" s="6" t="s">
        <v>166</v>
      </c>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row>
    <row r="291" spans="2:51">
      <c r="B291" s="25" t="s">
        <v>19</v>
      </c>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row>
    <row r="292" spans="2:51">
      <c r="B292" t="s">
        <v>167</v>
      </c>
      <c r="C292" s="17">
        <v>0.311657592895626</v>
      </c>
      <c r="D292" s="17">
        <v>0.38246852280624399</v>
      </c>
      <c r="E292" s="17">
        <v>0.24608012888862499</v>
      </c>
      <c r="F292" s="17"/>
      <c r="G292" s="17">
        <v>0.26298755819324499</v>
      </c>
      <c r="H292" s="17">
        <v>0.30980394200426198</v>
      </c>
      <c r="I292" s="17">
        <v>0.33993335749654402</v>
      </c>
      <c r="J292" s="17">
        <v>0.27873093017121597</v>
      </c>
      <c r="K292" s="17">
        <v>0.34437477765365199</v>
      </c>
      <c r="L292" s="17">
        <v>0.31326179667230403</v>
      </c>
      <c r="M292" s="17"/>
      <c r="N292" s="17">
        <v>0.384889215168428</v>
      </c>
      <c r="O292" s="17">
        <v>0.31153523284149298</v>
      </c>
      <c r="P292" s="17">
        <v>0.290965578636255</v>
      </c>
      <c r="Q292" s="17">
        <v>0.25329559589358702</v>
      </c>
      <c r="R292" s="17"/>
      <c r="S292" s="17">
        <v>0.31656809532929198</v>
      </c>
      <c r="T292" s="17">
        <v>0.32565432808746297</v>
      </c>
      <c r="U292" s="17">
        <v>0.26634947272049703</v>
      </c>
      <c r="V292" s="17">
        <v>0.335781536655613</v>
      </c>
      <c r="W292" s="17">
        <v>0.25811359657327398</v>
      </c>
      <c r="X292" s="17">
        <v>0.34307580228880602</v>
      </c>
      <c r="Y292" s="17">
        <v>0.34804194835972402</v>
      </c>
      <c r="Z292" s="17">
        <v>0.28447219126560502</v>
      </c>
      <c r="AA292" s="17">
        <v>0.26905551330650002</v>
      </c>
      <c r="AB292" s="17">
        <v>0.35392292397672898</v>
      </c>
      <c r="AC292" s="17">
        <v>0.27617172909722798</v>
      </c>
      <c r="AD292" s="17">
        <v>0.35947655205391599</v>
      </c>
      <c r="AE292" s="17"/>
      <c r="AF292" s="17">
        <v>0.31031488025653597</v>
      </c>
      <c r="AG292" s="17">
        <v>0.34581484706877502</v>
      </c>
      <c r="AH292" s="17">
        <v>0.25602161191461098</v>
      </c>
      <c r="AI292" s="17"/>
      <c r="AJ292" s="17">
        <v>0.355302711129236</v>
      </c>
      <c r="AK292" s="17">
        <v>0.32919594774989602</v>
      </c>
      <c r="AL292" s="17">
        <v>0.319385974400202</v>
      </c>
      <c r="AM292" s="17"/>
      <c r="AN292" s="17">
        <v>0.24334782324986801</v>
      </c>
      <c r="AO292" s="17">
        <v>0.268171541635224</v>
      </c>
      <c r="AP292" s="17">
        <v>0.35627092310633002</v>
      </c>
      <c r="AQ292" s="17">
        <v>0.43454234708748901</v>
      </c>
      <c r="AR292" s="17">
        <v>0.35501140492460398</v>
      </c>
      <c r="AS292" s="17"/>
      <c r="AT292" s="17">
        <v>0.31678932454458802</v>
      </c>
      <c r="AU292" s="17">
        <v>0.263258649464225</v>
      </c>
      <c r="AV292" s="17"/>
      <c r="AW292" s="17">
        <v>0.423915452913185</v>
      </c>
      <c r="AX292" s="17">
        <v>0.31143279931970103</v>
      </c>
      <c r="AY292" s="17">
        <v>0.210950426282763</v>
      </c>
    </row>
    <row r="293" spans="2:51">
      <c r="B293" t="s">
        <v>170</v>
      </c>
      <c r="C293" s="17">
        <v>0.25338478962429001</v>
      </c>
      <c r="D293" s="17">
        <v>0.31098447653598599</v>
      </c>
      <c r="E293" s="17">
        <v>0.199273700188877</v>
      </c>
      <c r="F293" s="17"/>
      <c r="G293" s="17">
        <v>0.271661499228318</v>
      </c>
      <c r="H293" s="17">
        <v>0.27343787781283901</v>
      </c>
      <c r="I293" s="17">
        <v>0.221023863740863</v>
      </c>
      <c r="J293" s="17">
        <v>0.210807861478845</v>
      </c>
      <c r="K293" s="17">
        <v>0.22521105522378301</v>
      </c>
      <c r="L293" s="17">
        <v>0.29903770952431702</v>
      </c>
      <c r="M293" s="17"/>
      <c r="N293" s="17">
        <v>0.312458492474256</v>
      </c>
      <c r="O293" s="17">
        <v>0.25599187009818902</v>
      </c>
      <c r="P293" s="17">
        <v>0.213711598725355</v>
      </c>
      <c r="Q293" s="17">
        <v>0.21978613814417999</v>
      </c>
      <c r="R293" s="17"/>
      <c r="S293" s="17">
        <v>0.30645673996364298</v>
      </c>
      <c r="T293" s="17">
        <v>0.25167789173937699</v>
      </c>
      <c r="U293" s="17">
        <v>0.279087844631979</v>
      </c>
      <c r="V293" s="17">
        <v>0.28629958985957199</v>
      </c>
      <c r="W293" s="17">
        <v>0.26043374392762503</v>
      </c>
      <c r="X293" s="17">
        <v>0.25475338823375698</v>
      </c>
      <c r="Y293" s="17">
        <v>0.22139471579786499</v>
      </c>
      <c r="Z293" s="17">
        <v>0.28554784870689898</v>
      </c>
      <c r="AA293" s="17">
        <v>0.18918531803510999</v>
      </c>
      <c r="AB293" s="17">
        <v>0.31680167774301998</v>
      </c>
      <c r="AC293" s="17">
        <v>0.13228510782215999</v>
      </c>
      <c r="AD293" s="17">
        <v>0.17600559235195801</v>
      </c>
      <c r="AE293" s="17"/>
      <c r="AF293" s="17">
        <v>0.23545513878243399</v>
      </c>
      <c r="AG293" s="17">
        <v>0.29636883711837197</v>
      </c>
      <c r="AH293" s="17">
        <v>0.177312215730039</v>
      </c>
      <c r="AI293" s="17"/>
      <c r="AJ293" s="17">
        <v>0.27943337728703099</v>
      </c>
      <c r="AK293" s="17">
        <v>0.25369280764650698</v>
      </c>
      <c r="AL293" s="17">
        <v>0.31048911147630798</v>
      </c>
      <c r="AM293" s="17"/>
      <c r="AN293" s="17">
        <v>0.19398561020073199</v>
      </c>
      <c r="AO293" s="17">
        <v>0.23331451660163699</v>
      </c>
      <c r="AP293" s="17">
        <v>0.290807708535055</v>
      </c>
      <c r="AQ293" s="17">
        <v>0.33755763642719</v>
      </c>
      <c r="AR293" s="17">
        <v>0.37916968893519298</v>
      </c>
      <c r="AS293" s="17"/>
      <c r="AT293" s="17">
        <v>0.25109627106794702</v>
      </c>
      <c r="AU293" s="17">
        <v>0.27653333084409898</v>
      </c>
      <c r="AV293" s="17"/>
      <c r="AW293" s="17">
        <v>0.341394984113291</v>
      </c>
      <c r="AX293" s="17">
        <v>0.231299107129779</v>
      </c>
      <c r="AY293" s="17">
        <v>0.17933485169968599</v>
      </c>
    </row>
    <row r="294" spans="2:51">
      <c r="B294" t="s">
        <v>172</v>
      </c>
      <c r="C294" s="17">
        <v>0.237819668071893</v>
      </c>
      <c r="D294" s="17">
        <v>0.19312136107955499</v>
      </c>
      <c r="E294" s="17">
        <v>0.277593179733919</v>
      </c>
      <c r="F294" s="17"/>
      <c r="G294" s="17">
        <v>0.30457867404244499</v>
      </c>
      <c r="H294" s="17">
        <v>0.25632185190690099</v>
      </c>
      <c r="I294" s="17">
        <v>0.23007718257162399</v>
      </c>
      <c r="J294" s="17">
        <v>0.24419733611844799</v>
      </c>
      <c r="K294" s="17">
        <v>0.20366186324209201</v>
      </c>
      <c r="L294" s="17">
        <v>0.21891746196053699</v>
      </c>
      <c r="M294" s="17"/>
      <c r="N294" s="17">
        <v>0.20609979607173501</v>
      </c>
      <c r="O294" s="17">
        <v>0.22590485666596</v>
      </c>
      <c r="P294" s="17">
        <v>0.26534985229164598</v>
      </c>
      <c r="Q294" s="17">
        <v>0.26350199178861999</v>
      </c>
      <c r="R294" s="17"/>
      <c r="S294" s="17">
        <v>0.11975428544877099</v>
      </c>
      <c r="T294" s="17">
        <v>0.28036503042842298</v>
      </c>
      <c r="U294" s="17">
        <v>0.22647574096894099</v>
      </c>
      <c r="V294" s="17">
        <v>0.25459351033655703</v>
      </c>
      <c r="W294" s="17">
        <v>0.27461623461763601</v>
      </c>
      <c r="X294" s="17">
        <v>0.223084103147799</v>
      </c>
      <c r="Y294" s="17">
        <v>0.26260605754101801</v>
      </c>
      <c r="Z294" s="17">
        <v>0.29901617766895799</v>
      </c>
      <c r="AA294" s="17">
        <v>0.24425821640106399</v>
      </c>
      <c r="AB294" s="17">
        <v>0.238527241029655</v>
      </c>
      <c r="AC294" s="17">
        <v>0.27096351984469202</v>
      </c>
      <c r="AD294" s="17">
        <v>0.23881209413672999</v>
      </c>
      <c r="AE294" s="17"/>
      <c r="AF294" s="17">
        <v>0.25341452957022798</v>
      </c>
      <c r="AG294" s="17">
        <v>0.20506200509946901</v>
      </c>
      <c r="AH294" s="17">
        <v>0.28857562633963801</v>
      </c>
      <c r="AI294" s="17"/>
      <c r="AJ294" s="17">
        <v>0.25050640893015103</v>
      </c>
      <c r="AK294" s="17">
        <v>0.25557701968656399</v>
      </c>
      <c r="AL294" s="17">
        <v>0.13933908592487099</v>
      </c>
      <c r="AM294" s="17"/>
      <c r="AN294" s="17">
        <v>0.24041904117824101</v>
      </c>
      <c r="AO294" s="17">
        <v>0.29482401694633298</v>
      </c>
      <c r="AP294" s="17">
        <v>0.20041922699774201</v>
      </c>
      <c r="AQ294" s="17">
        <v>0.17267468030751501</v>
      </c>
      <c r="AR294" s="17">
        <v>0.187488636705826</v>
      </c>
      <c r="AS294" s="17"/>
      <c r="AT294" s="17">
        <v>0.24111291330673701</v>
      </c>
      <c r="AU294" s="17">
        <v>0.20980922178373301</v>
      </c>
      <c r="AV294" s="17"/>
      <c r="AW294" s="17">
        <v>0.18670182954265299</v>
      </c>
      <c r="AX294" s="17">
        <v>0.22470077072655301</v>
      </c>
      <c r="AY294" s="17">
        <v>0.286637400164517</v>
      </c>
    </row>
    <row r="295" spans="2:51">
      <c r="B295" t="s">
        <v>168</v>
      </c>
      <c r="C295" s="17">
        <v>0.19180179154538099</v>
      </c>
      <c r="D295" s="17">
        <v>0.23282655822252901</v>
      </c>
      <c r="E295" s="17">
        <v>0.15360243365610199</v>
      </c>
      <c r="F295" s="17"/>
      <c r="G295" s="17">
        <v>0.19867209570838101</v>
      </c>
      <c r="H295" s="17">
        <v>0.18420318927877899</v>
      </c>
      <c r="I295" s="17">
        <v>0.21608709923195801</v>
      </c>
      <c r="J295" s="17">
        <v>0.124642036127738</v>
      </c>
      <c r="K295" s="17">
        <v>0.17951157637252901</v>
      </c>
      <c r="L295" s="17">
        <v>0.226440746785775</v>
      </c>
      <c r="M295" s="17"/>
      <c r="N295" s="17">
        <v>0.226783367375298</v>
      </c>
      <c r="O295" s="17">
        <v>0.171765649577302</v>
      </c>
      <c r="P295" s="17">
        <v>0.19167722998478101</v>
      </c>
      <c r="Q295" s="17">
        <v>0.17781832237786199</v>
      </c>
      <c r="R295" s="17"/>
      <c r="S295" s="17">
        <v>0.22977765137855999</v>
      </c>
      <c r="T295" s="17">
        <v>0.161843803116201</v>
      </c>
      <c r="U295" s="17">
        <v>0.151453722514548</v>
      </c>
      <c r="V295" s="17">
        <v>0.213475755451661</v>
      </c>
      <c r="W295" s="17">
        <v>0.16163551003941401</v>
      </c>
      <c r="X295" s="17">
        <v>0.18887589230819599</v>
      </c>
      <c r="Y295" s="17">
        <v>0.17896926977102401</v>
      </c>
      <c r="Z295" s="17">
        <v>0.179682153291678</v>
      </c>
      <c r="AA295" s="17">
        <v>0.17876571722364501</v>
      </c>
      <c r="AB295" s="17">
        <v>0.27853960046206799</v>
      </c>
      <c r="AC295" s="17">
        <v>0.17809836413372401</v>
      </c>
      <c r="AD295" s="17">
        <v>0.21156556012310701</v>
      </c>
      <c r="AE295" s="17"/>
      <c r="AF295" s="17">
        <v>0.17216302631866501</v>
      </c>
      <c r="AG295" s="17">
        <v>0.225405488574076</v>
      </c>
      <c r="AH295" s="17">
        <v>0.161482813656738</v>
      </c>
      <c r="AI295" s="17"/>
      <c r="AJ295" s="17">
        <v>0.212122219791582</v>
      </c>
      <c r="AK295" s="17">
        <v>0.190448119817825</v>
      </c>
      <c r="AL295" s="17">
        <v>0.263050545901092</v>
      </c>
      <c r="AM295" s="17"/>
      <c r="AN295" s="17">
        <v>0.14550273810422801</v>
      </c>
      <c r="AO295" s="17">
        <v>0.15040894036034499</v>
      </c>
      <c r="AP295" s="17">
        <v>0.21382331099317001</v>
      </c>
      <c r="AQ295" s="17">
        <v>0.26263394420043301</v>
      </c>
      <c r="AR295" s="17">
        <v>0.35980897167574399</v>
      </c>
      <c r="AS295" s="17"/>
      <c r="AT295" s="17">
        <v>0.19314733343235399</v>
      </c>
      <c r="AU295" s="17">
        <v>0.181447694072226</v>
      </c>
      <c r="AV295" s="17"/>
      <c r="AW295" s="17">
        <v>0.23470668581454601</v>
      </c>
      <c r="AX295" s="17">
        <v>0.244126283558253</v>
      </c>
      <c r="AY295" s="17">
        <v>0.141579303695929</v>
      </c>
    </row>
    <row r="296" spans="2:51">
      <c r="B296" t="s">
        <v>169</v>
      </c>
      <c r="C296" s="17">
        <v>0.180320217927985</v>
      </c>
      <c r="D296" s="17">
        <v>0.23664590242491901</v>
      </c>
      <c r="E296" s="17">
        <v>0.128463339292265</v>
      </c>
      <c r="F296" s="17"/>
      <c r="G296" s="17">
        <v>0.16181261111044801</v>
      </c>
      <c r="H296" s="17">
        <v>0.20144022839668799</v>
      </c>
      <c r="I296" s="17">
        <v>0.20233906779630101</v>
      </c>
      <c r="J296" s="17">
        <v>0.14038043192119701</v>
      </c>
      <c r="K296" s="17">
        <v>0.191093803649452</v>
      </c>
      <c r="L296" s="17">
        <v>0.175370656339743</v>
      </c>
      <c r="M296" s="17"/>
      <c r="N296" s="17">
        <v>0.23109768228386901</v>
      </c>
      <c r="O296" s="17">
        <v>0.167188267478563</v>
      </c>
      <c r="P296" s="17">
        <v>0.174226601639315</v>
      </c>
      <c r="Q296" s="17">
        <v>0.145944117182431</v>
      </c>
      <c r="R296" s="17"/>
      <c r="S296" s="17">
        <v>0.211579234134427</v>
      </c>
      <c r="T296" s="17">
        <v>0.17749276034459499</v>
      </c>
      <c r="U296" s="17">
        <v>0.13235428079971101</v>
      </c>
      <c r="V296" s="17">
        <v>0.14570454148232201</v>
      </c>
      <c r="W296" s="17">
        <v>0.207932827188122</v>
      </c>
      <c r="X296" s="17">
        <v>0.169236654018873</v>
      </c>
      <c r="Y296" s="17">
        <v>0.164375457388093</v>
      </c>
      <c r="Z296" s="17">
        <v>0.14733547691593299</v>
      </c>
      <c r="AA296" s="17">
        <v>0.16835103142288299</v>
      </c>
      <c r="AB296" s="17">
        <v>0.26636534897043701</v>
      </c>
      <c r="AC296" s="17">
        <v>0.15696144027616901</v>
      </c>
      <c r="AD296" s="17">
        <v>0.219190614221379</v>
      </c>
      <c r="AE296" s="17"/>
      <c r="AF296" s="17">
        <v>0.16369764600092099</v>
      </c>
      <c r="AG296" s="17">
        <v>0.223957257015508</v>
      </c>
      <c r="AH296" s="17">
        <v>0.12101860915437999</v>
      </c>
      <c r="AI296" s="17"/>
      <c r="AJ296" s="17">
        <v>0.19710005651875601</v>
      </c>
      <c r="AK296" s="17">
        <v>0.19281670254905001</v>
      </c>
      <c r="AL296" s="17">
        <v>0.23068792977289601</v>
      </c>
      <c r="AM296" s="17"/>
      <c r="AN296" s="17">
        <v>0.12726423540257301</v>
      </c>
      <c r="AO296" s="17">
        <v>0.17115467167811799</v>
      </c>
      <c r="AP296" s="17">
        <v>0.19477752119216299</v>
      </c>
      <c r="AQ296" s="17">
        <v>0.24254543084178901</v>
      </c>
      <c r="AR296" s="17">
        <v>0.33736753091618199</v>
      </c>
      <c r="AS296" s="17"/>
      <c r="AT296" s="17">
        <v>0.183417832404974</v>
      </c>
      <c r="AU296" s="17">
        <v>0.142110191965161</v>
      </c>
      <c r="AV296" s="17"/>
      <c r="AW296" s="17">
        <v>0.25449100054166801</v>
      </c>
      <c r="AX296" s="17">
        <v>0.19182588715908699</v>
      </c>
      <c r="AY296" s="17">
        <v>0.111172351484978</v>
      </c>
    </row>
    <row r="297" spans="2:51">
      <c r="B297" t="s">
        <v>171</v>
      </c>
      <c r="C297" s="17">
        <v>0.119901997391804</v>
      </c>
      <c r="D297" s="17">
        <v>0.15873907068258999</v>
      </c>
      <c r="E297" s="17">
        <v>8.5982704852388195E-2</v>
      </c>
      <c r="F297" s="17"/>
      <c r="G297" s="17">
        <v>0.152179512435384</v>
      </c>
      <c r="H297" s="17">
        <v>0.11262978331095699</v>
      </c>
      <c r="I297" s="17">
        <v>9.9945028437291306E-2</v>
      </c>
      <c r="J297" s="17">
        <v>6.9018834960304101E-2</v>
      </c>
      <c r="K297" s="17">
        <v>0.13043779789739299</v>
      </c>
      <c r="L297" s="17">
        <v>0.14937502018023699</v>
      </c>
      <c r="M297" s="17"/>
      <c r="N297" s="17">
        <v>0.14438970533295101</v>
      </c>
      <c r="O297" s="17">
        <v>0.10837507988242701</v>
      </c>
      <c r="P297" s="17">
        <v>0.13092258656890901</v>
      </c>
      <c r="Q297" s="17">
        <v>9.6247345424231495E-2</v>
      </c>
      <c r="R297" s="17"/>
      <c r="S297" s="17">
        <v>0.150707572940981</v>
      </c>
      <c r="T297" s="17">
        <v>0.132172447831229</v>
      </c>
      <c r="U297" s="17">
        <v>9.1718744518035897E-2</v>
      </c>
      <c r="V297" s="17">
        <v>0.13136231372785401</v>
      </c>
      <c r="W297" s="17">
        <v>0.116266045830801</v>
      </c>
      <c r="X297" s="17">
        <v>8.7939069407158899E-2</v>
      </c>
      <c r="Y297" s="17">
        <v>0.119899228852532</v>
      </c>
      <c r="Z297" s="17">
        <v>9.8438206396700506E-2</v>
      </c>
      <c r="AA297" s="17">
        <v>0.12554140721784399</v>
      </c>
      <c r="AB297" s="17">
        <v>0.119826832237112</v>
      </c>
      <c r="AC297" s="17">
        <v>8.9148364489360907E-2</v>
      </c>
      <c r="AD297" s="17">
        <v>0.13343516728854399</v>
      </c>
      <c r="AE297" s="17"/>
      <c r="AF297" s="17">
        <v>0.11774453454741</v>
      </c>
      <c r="AG297" s="17">
        <v>0.132191311638858</v>
      </c>
      <c r="AH297" s="17">
        <v>8.8889854729775994E-2</v>
      </c>
      <c r="AI297" s="17"/>
      <c r="AJ297" s="17">
        <v>0.16426871928634601</v>
      </c>
      <c r="AK297" s="17">
        <v>0.10657142241089</v>
      </c>
      <c r="AL297" s="17">
        <v>0.15113742759409499</v>
      </c>
      <c r="AM297" s="17"/>
      <c r="AN297" s="17">
        <v>9.9315901821282096E-2</v>
      </c>
      <c r="AO297" s="17">
        <v>0.113861274064922</v>
      </c>
      <c r="AP297" s="17">
        <v>0.130620543022514</v>
      </c>
      <c r="AQ297" s="17">
        <v>8.9053973493059796E-2</v>
      </c>
      <c r="AR297" s="17">
        <v>0.33751934212747398</v>
      </c>
      <c r="AS297" s="17"/>
      <c r="AT297" s="17">
        <v>0.121852827095462</v>
      </c>
      <c r="AU297" s="17">
        <v>0.10899404125040101</v>
      </c>
      <c r="AV297" s="17"/>
      <c r="AW297" s="17">
        <v>0.144953956425763</v>
      </c>
      <c r="AX297" s="17">
        <v>0.15284682982688499</v>
      </c>
      <c r="AY297" s="17">
        <v>9.0041690387197199E-2</v>
      </c>
    </row>
    <row r="298" spans="2:51">
      <c r="B298" t="s">
        <v>174</v>
      </c>
      <c r="C298" s="17">
        <v>0.11312919593807801</v>
      </c>
      <c r="D298" s="17">
        <v>6.2747835426779003E-2</v>
      </c>
      <c r="E298" s="17">
        <v>0.15833681528921101</v>
      </c>
      <c r="F298" s="17"/>
      <c r="G298" s="17">
        <v>0.103004563525969</v>
      </c>
      <c r="H298" s="17">
        <v>0.112606103566398</v>
      </c>
      <c r="I298" s="17">
        <v>0.12712868151402501</v>
      </c>
      <c r="J298" s="17">
        <v>0.120317144217213</v>
      </c>
      <c r="K298" s="17">
        <v>0.100164217425585</v>
      </c>
      <c r="L298" s="17">
        <v>0.112172653419653</v>
      </c>
      <c r="M298" s="17"/>
      <c r="N298" s="17">
        <v>8.1401301302853696E-2</v>
      </c>
      <c r="O298" s="17">
        <v>0.120318773323575</v>
      </c>
      <c r="P298" s="17">
        <v>0.119573656170336</v>
      </c>
      <c r="Q298" s="17">
        <v>0.132340574213171</v>
      </c>
      <c r="R298" s="17"/>
      <c r="S298" s="17">
        <v>6.0128453034732299E-2</v>
      </c>
      <c r="T298" s="17">
        <v>0.11483108985356801</v>
      </c>
      <c r="U298" s="17">
        <v>0.14042744194023399</v>
      </c>
      <c r="V298" s="17">
        <v>0.13352005068654499</v>
      </c>
      <c r="W298" s="17">
        <v>0.12935277082935001</v>
      </c>
      <c r="X298" s="17">
        <v>0.13007108175721099</v>
      </c>
      <c r="Y298" s="17">
        <v>0.135441873100592</v>
      </c>
      <c r="Z298" s="17">
        <v>0.13002976259653201</v>
      </c>
      <c r="AA298" s="17">
        <v>0.139212279285054</v>
      </c>
      <c r="AB298" s="17">
        <v>8.5056725282269305E-2</v>
      </c>
      <c r="AC298" s="17">
        <v>7.5506458824498496E-2</v>
      </c>
      <c r="AD298" s="17">
        <v>4.8602016075734299E-2</v>
      </c>
      <c r="AE298" s="17"/>
      <c r="AF298" s="17">
        <v>0.13000173620830199</v>
      </c>
      <c r="AG298" s="17">
        <v>8.9567087818066202E-2</v>
      </c>
      <c r="AH298" s="17">
        <v>0.142930874912856</v>
      </c>
      <c r="AI298" s="17"/>
      <c r="AJ298" s="17">
        <v>0.102564655888357</v>
      </c>
      <c r="AK298" s="17">
        <v>0.105177043068424</v>
      </c>
      <c r="AL298" s="17">
        <v>0.100366087054837</v>
      </c>
      <c r="AM298" s="17"/>
      <c r="AN298" s="17">
        <v>0.13597434077746601</v>
      </c>
      <c r="AO298" s="17">
        <v>0.14535246497217</v>
      </c>
      <c r="AP298" s="17">
        <v>6.7902591322024197E-2</v>
      </c>
      <c r="AQ298" s="17">
        <v>0.100799054067401</v>
      </c>
      <c r="AR298" s="17">
        <v>4.1036005451379198E-2</v>
      </c>
      <c r="AS298" s="17"/>
      <c r="AT298" s="17">
        <v>0.113126782703708</v>
      </c>
      <c r="AU298" s="17">
        <v>0.1167396490391</v>
      </c>
      <c r="AV298" s="17"/>
      <c r="AW298" s="17">
        <v>6.4646034796180904E-2</v>
      </c>
      <c r="AX298" s="17">
        <v>0.13706865369511401</v>
      </c>
      <c r="AY298" s="17">
        <v>0.15128651390980799</v>
      </c>
    </row>
    <row r="299" spans="2:51">
      <c r="B299" t="s">
        <v>175</v>
      </c>
      <c r="C299" s="17">
        <v>9.7513068226576502E-2</v>
      </c>
      <c r="D299" s="17">
        <v>7.8065580052301201E-2</v>
      </c>
      <c r="E299" s="17">
        <v>0.11520682147342801</v>
      </c>
      <c r="F299" s="17"/>
      <c r="G299" s="17">
        <v>0.10358073606467</v>
      </c>
      <c r="H299" s="17">
        <v>0.112908699057606</v>
      </c>
      <c r="I299" s="17">
        <v>9.8409146550617804E-2</v>
      </c>
      <c r="J299" s="17">
        <v>0.107172481288081</v>
      </c>
      <c r="K299" s="17">
        <v>0.100986330438573</v>
      </c>
      <c r="L299" s="17">
        <v>7.4899596228478998E-2</v>
      </c>
      <c r="M299" s="17"/>
      <c r="N299" s="17">
        <v>8.3455547522499507E-2</v>
      </c>
      <c r="O299" s="17">
        <v>9.9864857123315401E-2</v>
      </c>
      <c r="P299" s="17">
        <v>0.105300824675037</v>
      </c>
      <c r="Q299" s="17">
        <v>0.10492652919645599</v>
      </c>
      <c r="R299" s="17"/>
      <c r="S299" s="17">
        <v>5.9475854164551999E-2</v>
      </c>
      <c r="T299" s="17">
        <v>8.9408779508833497E-2</v>
      </c>
      <c r="U299" s="17">
        <v>0.102936479404799</v>
      </c>
      <c r="V299" s="17">
        <v>7.4755487616157107E-2</v>
      </c>
      <c r="W299" s="17">
        <v>8.0115933314654802E-2</v>
      </c>
      <c r="X299" s="17">
        <v>0.12589577379723399</v>
      </c>
      <c r="Y299" s="17">
        <v>9.44832971604532E-2</v>
      </c>
      <c r="Z299" s="17">
        <v>9.0419844738935606E-2</v>
      </c>
      <c r="AA299" s="17">
        <v>0.134261767709352</v>
      </c>
      <c r="AB299" s="17">
        <v>8.2217668417067305E-2</v>
      </c>
      <c r="AC299" s="17">
        <v>0.169776668778752</v>
      </c>
      <c r="AD299" s="17">
        <v>0.105926256142996</v>
      </c>
      <c r="AE299" s="17"/>
      <c r="AF299" s="17">
        <v>0.113536343794363</v>
      </c>
      <c r="AG299" s="17">
        <v>8.5375099268595198E-2</v>
      </c>
      <c r="AH299" s="17">
        <v>0.100521691164802</v>
      </c>
      <c r="AI299" s="17"/>
      <c r="AJ299" s="17">
        <v>9.6479974421895695E-2</v>
      </c>
      <c r="AK299" s="17">
        <v>0.100583279984392</v>
      </c>
      <c r="AL299" s="17">
        <v>8.4656909533468896E-2</v>
      </c>
      <c r="AM299" s="17"/>
      <c r="AN299" s="17">
        <v>9.9455299961106094E-2</v>
      </c>
      <c r="AO299" s="17">
        <v>0.12618135205818101</v>
      </c>
      <c r="AP299" s="17">
        <v>8.1853111223889705E-2</v>
      </c>
      <c r="AQ299" s="17">
        <v>6.6347209133399698E-2</v>
      </c>
      <c r="AR299" s="17">
        <v>3.8564813781174802E-2</v>
      </c>
      <c r="AS299" s="17"/>
      <c r="AT299" s="17">
        <v>9.9310602417186006E-2</v>
      </c>
      <c r="AU299" s="17">
        <v>8.6575174500871405E-2</v>
      </c>
      <c r="AV299" s="17"/>
      <c r="AW299" s="17">
        <v>7.5126491619719696E-2</v>
      </c>
      <c r="AX299" s="17">
        <v>0.124433578618731</v>
      </c>
      <c r="AY299" s="17">
        <v>0.111579973660055</v>
      </c>
    </row>
    <row r="300" spans="2:51">
      <c r="B300" t="s">
        <v>173</v>
      </c>
      <c r="C300" s="17">
        <v>6.9311469233603207E-2</v>
      </c>
      <c r="D300" s="17">
        <v>8.4423788154230794E-2</v>
      </c>
      <c r="E300" s="17">
        <v>5.4679098223987997E-2</v>
      </c>
      <c r="F300" s="17"/>
      <c r="G300" s="17">
        <v>9.5781124457758604E-2</v>
      </c>
      <c r="H300" s="17">
        <v>8.9432285860522903E-2</v>
      </c>
      <c r="I300" s="17">
        <v>5.4255773711333097E-2</v>
      </c>
      <c r="J300" s="17">
        <v>5.5296067580063897E-2</v>
      </c>
      <c r="K300" s="17">
        <v>6.3229323786984204E-2</v>
      </c>
      <c r="L300" s="17">
        <v>6.6563079622007706E-2</v>
      </c>
      <c r="M300" s="17"/>
      <c r="N300" s="17">
        <v>8.9756891488948207E-2</v>
      </c>
      <c r="O300" s="17">
        <v>7.2237028188480198E-2</v>
      </c>
      <c r="P300" s="17">
        <v>6.8850424748697098E-2</v>
      </c>
      <c r="Q300" s="17">
        <v>4.4292257762005502E-2</v>
      </c>
      <c r="R300" s="17"/>
      <c r="S300" s="17">
        <v>8.4127295106370306E-2</v>
      </c>
      <c r="T300" s="17">
        <v>7.2401067967763397E-2</v>
      </c>
      <c r="U300" s="17">
        <v>8.1380772124406003E-2</v>
      </c>
      <c r="V300" s="17">
        <v>6.9695861469369305E-2</v>
      </c>
      <c r="W300" s="17">
        <v>9.4216597452704803E-2</v>
      </c>
      <c r="X300" s="17">
        <v>4.8606743260368103E-2</v>
      </c>
      <c r="Y300" s="17">
        <v>3.6410712780617797E-2</v>
      </c>
      <c r="Z300" s="17">
        <v>7.0042529915430293E-2</v>
      </c>
      <c r="AA300" s="17">
        <v>6.4166150200303404E-2</v>
      </c>
      <c r="AB300" s="17">
        <v>7.6907016814297097E-2</v>
      </c>
      <c r="AC300" s="17">
        <v>5.3516348866782998E-2</v>
      </c>
      <c r="AD300" s="17">
        <v>7.7168225381146399E-2</v>
      </c>
      <c r="AE300" s="17"/>
      <c r="AF300" s="17">
        <v>5.8791367770074598E-2</v>
      </c>
      <c r="AG300" s="17">
        <v>8.4985314452177801E-2</v>
      </c>
      <c r="AH300" s="17">
        <v>5.1100837378003E-2</v>
      </c>
      <c r="AI300" s="17"/>
      <c r="AJ300" s="17">
        <v>6.65133602696064E-2</v>
      </c>
      <c r="AK300" s="17">
        <v>7.6131668642142103E-2</v>
      </c>
      <c r="AL300" s="17">
        <v>9.4650961181010101E-2</v>
      </c>
      <c r="AM300" s="17"/>
      <c r="AN300" s="17">
        <v>6.0352429572112697E-2</v>
      </c>
      <c r="AO300" s="17">
        <v>6.9991633244886303E-2</v>
      </c>
      <c r="AP300" s="17">
        <v>8.3383525004552497E-2</v>
      </c>
      <c r="AQ300" s="17">
        <v>6.4475070399606593E-2</v>
      </c>
      <c r="AR300" s="17">
        <v>0.19171481377556601</v>
      </c>
      <c r="AS300" s="17"/>
      <c r="AT300" s="17">
        <v>6.7952107269010104E-2</v>
      </c>
      <c r="AU300" s="17">
        <v>8.7369504674031498E-2</v>
      </c>
      <c r="AV300" s="17"/>
      <c r="AW300" s="17">
        <v>8.1384917404609194E-2</v>
      </c>
      <c r="AX300" s="17">
        <v>8.1508435026803105E-2</v>
      </c>
      <c r="AY300" s="17">
        <v>5.57445623258154E-2</v>
      </c>
    </row>
    <row r="301" spans="2:51">
      <c r="B301" t="s">
        <v>176</v>
      </c>
      <c r="C301" s="17">
        <v>6.3084950369164602E-2</v>
      </c>
      <c r="D301" s="17">
        <v>5.5775209976437402E-2</v>
      </c>
      <c r="E301" s="17">
        <v>6.9381810143765502E-2</v>
      </c>
      <c r="F301" s="17"/>
      <c r="G301" s="17">
        <v>5.8658268337427301E-2</v>
      </c>
      <c r="H301" s="17">
        <v>6.01389620332132E-2</v>
      </c>
      <c r="I301" s="17">
        <v>7.7254302450237303E-2</v>
      </c>
      <c r="J301" s="17">
        <v>7.5486956115661002E-2</v>
      </c>
      <c r="K301" s="17">
        <v>7.4769296980805505E-2</v>
      </c>
      <c r="L301" s="17">
        <v>4.1623211448322997E-2</v>
      </c>
      <c r="M301" s="17"/>
      <c r="N301" s="17">
        <v>7.1052943785335998E-2</v>
      </c>
      <c r="O301" s="17">
        <v>6.4207484792730196E-2</v>
      </c>
      <c r="P301" s="17">
        <v>3.6694272766371702E-2</v>
      </c>
      <c r="Q301" s="17">
        <v>7.3805197300214398E-2</v>
      </c>
      <c r="R301" s="17"/>
      <c r="S301" s="17">
        <v>8.1922982942076505E-2</v>
      </c>
      <c r="T301" s="17">
        <v>4.1239407525428699E-2</v>
      </c>
      <c r="U301" s="17">
        <v>6.4295751626892203E-2</v>
      </c>
      <c r="V301" s="17">
        <v>5.1893228462489498E-2</v>
      </c>
      <c r="W301" s="17">
        <v>7.6277439262458405E-2</v>
      </c>
      <c r="X301" s="17">
        <v>5.1483194765617801E-2</v>
      </c>
      <c r="Y301" s="17">
        <v>5.6957561288110699E-2</v>
      </c>
      <c r="Z301" s="17">
        <v>3.1075879046835501E-2</v>
      </c>
      <c r="AA301" s="17">
        <v>8.2871156519395806E-2</v>
      </c>
      <c r="AB301" s="17">
        <v>7.5142029019381107E-2</v>
      </c>
      <c r="AC301" s="17">
        <v>6.9579876025128898E-2</v>
      </c>
      <c r="AD301" s="17">
        <v>6.3164777564272995E-2</v>
      </c>
      <c r="AE301" s="17"/>
      <c r="AF301" s="17">
        <v>6.4427247637270701E-2</v>
      </c>
      <c r="AG301" s="17">
        <v>6.0828401590565399E-2</v>
      </c>
      <c r="AH301" s="17">
        <v>6.8252644137694399E-2</v>
      </c>
      <c r="AI301" s="17"/>
      <c r="AJ301" s="17">
        <v>4.5454698172422703E-2</v>
      </c>
      <c r="AK301" s="17">
        <v>6.6112775141134505E-2</v>
      </c>
      <c r="AL301" s="17">
        <v>6.4050948444356104E-2</v>
      </c>
      <c r="AM301" s="17"/>
      <c r="AN301" s="17">
        <v>6.6079251862337401E-2</v>
      </c>
      <c r="AO301" s="17">
        <v>4.4880873333979103E-2</v>
      </c>
      <c r="AP301" s="17">
        <v>6.6381179197586307E-2</v>
      </c>
      <c r="AQ301" s="17">
        <v>5.5145263217039699E-2</v>
      </c>
      <c r="AR301" s="17">
        <v>0.16153753593665501</v>
      </c>
      <c r="AS301" s="17"/>
      <c r="AT301" s="17">
        <v>6.4512543595920097E-2</v>
      </c>
      <c r="AU301" s="17">
        <v>4.92767502466138E-2</v>
      </c>
      <c r="AV301" s="17"/>
      <c r="AW301" s="17">
        <v>6.3947901355953199E-2</v>
      </c>
      <c r="AX301" s="17">
        <v>8.1941904260490001E-2</v>
      </c>
      <c r="AY301" s="17">
        <v>5.8089206858812803E-2</v>
      </c>
    </row>
    <row r="302" spans="2:51">
      <c r="B302" t="s">
        <v>180</v>
      </c>
      <c r="C302" s="17">
        <v>5.0589950106196303E-2</v>
      </c>
      <c r="D302" s="17">
        <v>3.9274405606289801E-2</v>
      </c>
      <c r="E302" s="17">
        <v>6.0383959717850801E-2</v>
      </c>
      <c r="F302" s="17"/>
      <c r="G302" s="17">
        <v>6.60682944413572E-2</v>
      </c>
      <c r="H302" s="17">
        <v>5.32506631391843E-2</v>
      </c>
      <c r="I302" s="17">
        <v>4.9040828918966897E-2</v>
      </c>
      <c r="J302" s="17">
        <v>7.8325350197658197E-2</v>
      </c>
      <c r="K302" s="17">
        <v>4.10358084152554E-2</v>
      </c>
      <c r="L302" s="17">
        <v>3.2038635954148097E-2</v>
      </c>
      <c r="M302" s="17"/>
      <c r="N302" s="17">
        <v>4.3771445120125298E-2</v>
      </c>
      <c r="O302" s="17">
        <v>5.2184439628945298E-2</v>
      </c>
      <c r="P302" s="17">
        <v>7.09308954200982E-2</v>
      </c>
      <c r="Q302" s="17">
        <v>4.00375247065652E-2</v>
      </c>
      <c r="R302" s="17"/>
      <c r="S302" s="17">
        <v>2.7111225558790999E-2</v>
      </c>
      <c r="T302" s="17">
        <v>2.87268753420858E-2</v>
      </c>
      <c r="U302" s="17">
        <v>6.0234104157349699E-2</v>
      </c>
      <c r="V302" s="17">
        <v>3.6172859432082198E-2</v>
      </c>
      <c r="W302" s="17">
        <v>5.5013972764184099E-2</v>
      </c>
      <c r="X302" s="17">
        <v>5.8933059530674098E-2</v>
      </c>
      <c r="Y302" s="17">
        <v>6.5599723304865007E-2</v>
      </c>
      <c r="Z302" s="17">
        <v>4.4083443007688003E-2</v>
      </c>
      <c r="AA302" s="17">
        <v>7.6586810403605293E-2</v>
      </c>
      <c r="AB302" s="17">
        <v>6.6341998094489901E-2</v>
      </c>
      <c r="AC302" s="17">
        <v>8.7764406433822106E-2</v>
      </c>
      <c r="AD302" s="17">
        <v>0</v>
      </c>
      <c r="AE302" s="17"/>
      <c r="AF302" s="17">
        <v>5.6043604589353799E-2</v>
      </c>
      <c r="AG302" s="17">
        <v>5.0410271996745797E-2</v>
      </c>
      <c r="AH302" s="17">
        <v>3.89244153860148E-2</v>
      </c>
      <c r="AI302" s="17"/>
      <c r="AJ302" s="17">
        <v>4.8332659957661499E-2</v>
      </c>
      <c r="AK302" s="17">
        <v>5.66938217628613E-2</v>
      </c>
      <c r="AL302" s="17">
        <v>7.0599739574588094E-2</v>
      </c>
      <c r="AM302" s="17"/>
      <c r="AN302" s="17">
        <v>4.1847352576714202E-2</v>
      </c>
      <c r="AO302" s="17">
        <v>5.7968264047389598E-2</v>
      </c>
      <c r="AP302" s="17">
        <v>3.6008798833189103E-2</v>
      </c>
      <c r="AQ302" s="17">
        <v>6.8284394531479095E-2</v>
      </c>
      <c r="AR302" s="17">
        <v>4.9852309405765599E-2</v>
      </c>
      <c r="AS302" s="17"/>
      <c r="AT302" s="17">
        <v>5.0207964285762401E-2</v>
      </c>
      <c r="AU302" s="17">
        <v>5.7792786135964599E-2</v>
      </c>
      <c r="AV302" s="17"/>
      <c r="AW302" s="17">
        <v>4.2951765636540198E-2</v>
      </c>
      <c r="AX302" s="17">
        <v>9.1488031444923498E-2</v>
      </c>
      <c r="AY302" s="17">
        <v>4.8290447058549402E-2</v>
      </c>
    </row>
    <row r="303" spans="2:51">
      <c r="B303" t="s">
        <v>178</v>
      </c>
      <c r="C303" s="17">
        <v>4.6364703736661302E-2</v>
      </c>
      <c r="D303" s="17">
        <v>5.5351690285329401E-2</v>
      </c>
      <c r="E303" s="17">
        <v>3.77461638739248E-2</v>
      </c>
      <c r="F303" s="17"/>
      <c r="G303" s="17">
        <v>6.2193814061297897E-2</v>
      </c>
      <c r="H303" s="17">
        <v>8.0636231139118095E-2</v>
      </c>
      <c r="I303" s="17">
        <v>6.2455274023264597E-2</v>
      </c>
      <c r="J303" s="17">
        <v>4.4867631900212701E-2</v>
      </c>
      <c r="K303" s="17">
        <v>2.6413676529203199E-2</v>
      </c>
      <c r="L303" s="17">
        <v>1.7465319136970501E-2</v>
      </c>
      <c r="M303" s="17"/>
      <c r="N303" s="17">
        <v>5.0404658071540098E-2</v>
      </c>
      <c r="O303" s="17">
        <v>4.3521532685748703E-2</v>
      </c>
      <c r="P303" s="17">
        <v>5.490306558527E-2</v>
      </c>
      <c r="Q303" s="17">
        <v>3.6347611946414102E-2</v>
      </c>
      <c r="R303" s="17"/>
      <c r="S303" s="17">
        <v>6.8438527564872995E-2</v>
      </c>
      <c r="T303" s="17">
        <v>5.4527923216022997E-2</v>
      </c>
      <c r="U303" s="17">
        <v>3.6250127581738699E-2</v>
      </c>
      <c r="V303" s="17">
        <v>3.5634467431016302E-2</v>
      </c>
      <c r="W303" s="17">
        <v>3.7553762608627798E-2</v>
      </c>
      <c r="X303" s="17">
        <v>4.0794878545845598E-2</v>
      </c>
      <c r="Y303" s="17">
        <v>2.6194720579115802E-2</v>
      </c>
      <c r="Z303" s="17">
        <v>1.8046744409927401E-2</v>
      </c>
      <c r="AA303" s="17">
        <v>4.6764702787212599E-2</v>
      </c>
      <c r="AB303" s="17">
        <v>7.0152274767240896E-2</v>
      </c>
      <c r="AC303" s="17">
        <v>2.2195092979215798E-2</v>
      </c>
      <c r="AD303" s="17">
        <v>8.0209277815332297E-2</v>
      </c>
      <c r="AE303" s="17"/>
      <c r="AF303" s="17">
        <v>4.28625721664051E-2</v>
      </c>
      <c r="AG303" s="17">
        <v>3.48232230617425E-2</v>
      </c>
      <c r="AH303" s="17">
        <v>6.8008307640475302E-2</v>
      </c>
      <c r="AI303" s="17"/>
      <c r="AJ303" s="17">
        <v>3.0439512853042298E-2</v>
      </c>
      <c r="AK303" s="17">
        <v>5.3291812197728702E-2</v>
      </c>
      <c r="AL303" s="17">
        <v>5.0707610801493601E-2</v>
      </c>
      <c r="AM303" s="17"/>
      <c r="AN303" s="17">
        <v>5.0735317633525803E-2</v>
      </c>
      <c r="AO303" s="17">
        <v>5.3266127282473798E-2</v>
      </c>
      <c r="AP303" s="17">
        <v>4.0811344838518303E-2</v>
      </c>
      <c r="AQ303" s="17">
        <v>4.25037991405686E-2</v>
      </c>
      <c r="AR303" s="17">
        <v>4.9852309405765599E-2</v>
      </c>
      <c r="AS303" s="17"/>
      <c r="AT303" s="17">
        <v>4.0996143152990702E-2</v>
      </c>
      <c r="AU303" s="17">
        <v>9.3880883672647603E-2</v>
      </c>
      <c r="AV303" s="17"/>
      <c r="AW303" s="17">
        <v>3.4990922109664001E-2</v>
      </c>
      <c r="AX303" s="17">
        <v>3.2215889051779301E-2</v>
      </c>
      <c r="AY303" s="17">
        <v>5.9740550710579397E-2</v>
      </c>
    </row>
    <row r="304" spans="2:51">
      <c r="B304" t="s">
        <v>177</v>
      </c>
      <c r="C304" s="17">
        <v>2.8865266586119102E-2</v>
      </c>
      <c r="D304" s="17">
        <v>3.8399651640532002E-2</v>
      </c>
      <c r="E304" s="17">
        <v>2.0531867358134E-2</v>
      </c>
      <c r="F304" s="17"/>
      <c r="G304" s="17">
        <v>5.2688463174875001E-2</v>
      </c>
      <c r="H304" s="17">
        <v>4.0930280851078797E-2</v>
      </c>
      <c r="I304" s="17">
        <v>2.2854826122810899E-2</v>
      </c>
      <c r="J304" s="17">
        <v>2.5643275104768701E-2</v>
      </c>
      <c r="K304" s="17">
        <v>2.9603830314848801E-2</v>
      </c>
      <c r="L304" s="17">
        <v>1.5382853070417301E-2</v>
      </c>
      <c r="M304" s="17"/>
      <c r="N304" s="17">
        <v>2.7216964380651E-2</v>
      </c>
      <c r="O304" s="17">
        <v>3.1168615232921401E-2</v>
      </c>
      <c r="P304" s="17">
        <v>2.4387599932033901E-2</v>
      </c>
      <c r="Q304" s="17">
        <v>3.2658325214348E-2</v>
      </c>
      <c r="R304" s="17"/>
      <c r="S304" s="17">
        <v>4.06475326352983E-2</v>
      </c>
      <c r="T304" s="17">
        <v>2.5766668176394201E-2</v>
      </c>
      <c r="U304" s="17">
        <v>2.18506171389839E-2</v>
      </c>
      <c r="V304" s="17">
        <v>1.9251770188618299E-2</v>
      </c>
      <c r="W304" s="17">
        <v>4.1041792127625001E-2</v>
      </c>
      <c r="X304" s="17">
        <v>1.9283794756486301E-2</v>
      </c>
      <c r="Y304" s="17">
        <v>3.06119254301008E-2</v>
      </c>
      <c r="Z304" s="17">
        <v>2.7104185620306601E-2</v>
      </c>
      <c r="AA304" s="17">
        <v>2.7381178175795499E-2</v>
      </c>
      <c r="AB304" s="17">
        <v>3.9492649820179603E-2</v>
      </c>
      <c r="AC304" s="17">
        <v>1.56531167978738E-2</v>
      </c>
      <c r="AD304" s="17">
        <v>3.8953011641414598E-2</v>
      </c>
      <c r="AE304" s="17"/>
      <c r="AF304" s="17">
        <v>2.0367224194105998E-2</v>
      </c>
      <c r="AG304" s="17">
        <v>2.8747958242625101E-2</v>
      </c>
      <c r="AH304" s="17">
        <v>4.1165489778140898E-2</v>
      </c>
      <c r="AI304" s="17"/>
      <c r="AJ304" s="17">
        <v>3.3038564662488799E-2</v>
      </c>
      <c r="AK304" s="17">
        <v>3.3428011618290399E-2</v>
      </c>
      <c r="AL304" s="17">
        <v>4.0866958667668402E-2</v>
      </c>
      <c r="AM304" s="17"/>
      <c r="AN304" s="17">
        <v>2.5343784629237899E-2</v>
      </c>
      <c r="AO304" s="17">
        <v>2.81405207917623E-2</v>
      </c>
      <c r="AP304" s="17">
        <v>2.5162308374023199E-2</v>
      </c>
      <c r="AQ304" s="17">
        <v>4.1935866499129497E-2</v>
      </c>
      <c r="AR304" s="17">
        <v>0</v>
      </c>
      <c r="AS304" s="17"/>
      <c r="AT304" s="17">
        <v>2.5537888115720098E-2</v>
      </c>
      <c r="AU304" s="17">
        <v>5.51887213765066E-2</v>
      </c>
      <c r="AV304" s="17"/>
      <c r="AW304" s="17">
        <v>2.4675785229186498E-2</v>
      </c>
      <c r="AX304" s="17">
        <v>5.11916622376936E-2</v>
      </c>
      <c r="AY304" s="17">
        <v>2.7627706475606102E-2</v>
      </c>
    </row>
    <row r="305" spans="2:51">
      <c r="B305" t="s">
        <v>179</v>
      </c>
      <c r="C305" s="17">
        <v>1.8432431921057899E-2</v>
      </c>
      <c r="D305" s="17">
        <v>2.4340950985736701E-2</v>
      </c>
      <c r="E305" s="17">
        <v>1.32741995611008E-2</v>
      </c>
      <c r="F305" s="17"/>
      <c r="G305" s="17">
        <v>1.3355455598672799E-2</v>
      </c>
      <c r="H305" s="17">
        <v>3.0596883264742102E-2</v>
      </c>
      <c r="I305" s="17">
        <v>2.4338416738812901E-2</v>
      </c>
      <c r="J305" s="17">
        <v>2.2298626274707301E-2</v>
      </c>
      <c r="K305" s="17">
        <v>5.6934197332411804E-3</v>
      </c>
      <c r="L305" s="17">
        <v>1.3860584734234601E-2</v>
      </c>
      <c r="M305" s="17"/>
      <c r="N305" s="17">
        <v>1.85246682387472E-2</v>
      </c>
      <c r="O305" s="17">
        <v>1.7152779858554498E-2</v>
      </c>
      <c r="P305" s="17">
        <v>2.39099489315827E-2</v>
      </c>
      <c r="Q305" s="17">
        <v>1.5970789432615099E-2</v>
      </c>
      <c r="R305" s="17"/>
      <c r="S305" s="17">
        <v>2.5615367510435701E-2</v>
      </c>
      <c r="T305" s="17">
        <v>1.18420756128361E-2</v>
      </c>
      <c r="U305" s="17">
        <v>1.95533411029187E-2</v>
      </c>
      <c r="V305" s="17">
        <v>1.87224863306319E-2</v>
      </c>
      <c r="W305" s="17">
        <v>4.4538899385957398E-2</v>
      </c>
      <c r="X305" s="17">
        <v>5.20502332843627E-3</v>
      </c>
      <c r="Y305" s="17">
        <v>1.2955496770670601E-2</v>
      </c>
      <c r="Z305" s="17">
        <v>1.2220778287629E-2</v>
      </c>
      <c r="AA305" s="17">
        <v>1.6525951852508901E-2</v>
      </c>
      <c r="AB305" s="17">
        <v>2.4965944150538402E-2</v>
      </c>
      <c r="AC305" s="17">
        <v>2.34011235685763E-2</v>
      </c>
      <c r="AD305" s="17">
        <v>0</v>
      </c>
      <c r="AE305" s="17"/>
      <c r="AF305" s="17">
        <v>1.52571347517284E-2</v>
      </c>
      <c r="AG305" s="17">
        <v>1.7676740248013498E-2</v>
      </c>
      <c r="AH305" s="17">
        <v>3.1238350533303899E-2</v>
      </c>
      <c r="AI305" s="17"/>
      <c r="AJ305" s="17">
        <v>1.36099990403573E-2</v>
      </c>
      <c r="AK305" s="17">
        <v>1.33494279609193E-2</v>
      </c>
      <c r="AL305" s="17">
        <v>4.6948491981640902E-2</v>
      </c>
      <c r="AM305" s="17"/>
      <c r="AN305" s="17">
        <v>1.3189368401329501E-2</v>
      </c>
      <c r="AO305" s="17">
        <v>1.5746015205208599E-2</v>
      </c>
      <c r="AP305" s="17">
        <v>1.93878318925528E-2</v>
      </c>
      <c r="AQ305" s="17">
        <v>2.9384449755197599E-2</v>
      </c>
      <c r="AR305" s="17">
        <v>4.1036005451379198E-2</v>
      </c>
      <c r="AS305" s="17"/>
      <c r="AT305" s="17">
        <v>1.80079801496487E-2</v>
      </c>
      <c r="AU305" s="17">
        <v>2.3851363242648201E-2</v>
      </c>
      <c r="AV305" s="17"/>
      <c r="AW305" s="17">
        <v>1.6951545987648101E-2</v>
      </c>
      <c r="AX305" s="17">
        <v>2.6503918203998899E-2</v>
      </c>
      <c r="AY305" s="17">
        <v>1.7954775095981399E-2</v>
      </c>
    </row>
    <row r="306" spans="2:51">
      <c r="B306" t="s">
        <v>119</v>
      </c>
      <c r="C306" s="17">
        <v>0.14367618549929501</v>
      </c>
      <c r="D306" s="17">
        <v>0.114116857894673</v>
      </c>
      <c r="E306" s="17">
        <v>0.171271040477879</v>
      </c>
      <c r="F306" s="17"/>
      <c r="G306" s="17">
        <v>0.167192161312187</v>
      </c>
      <c r="H306" s="17">
        <v>0.13737952406801399</v>
      </c>
      <c r="I306" s="17">
        <v>0.14841292993619101</v>
      </c>
      <c r="J306" s="17">
        <v>0.179793963346148</v>
      </c>
      <c r="K306" s="17">
        <v>0.14971651098098099</v>
      </c>
      <c r="L306" s="17">
        <v>0.10789441301811201</v>
      </c>
      <c r="M306" s="17"/>
      <c r="N306" s="17">
        <v>0.100860170533073</v>
      </c>
      <c r="O306" s="17">
        <v>0.148550865073933</v>
      </c>
      <c r="P306" s="17">
        <v>0.14008607925005201</v>
      </c>
      <c r="Q306" s="17">
        <v>0.18048540211071601</v>
      </c>
      <c r="R306" s="17"/>
      <c r="S306" s="17">
        <v>0.16525866172103801</v>
      </c>
      <c r="T306" s="17">
        <v>0.14269449811843199</v>
      </c>
      <c r="U306" s="17">
        <v>0.16176886326647499</v>
      </c>
      <c r="V306" s="17">
        <v>0.14256327460652399</v>
      </c>
      <c r="W306" s="17">
        <v>0.13406271814512899</v>
      </c>
      <c r="X306" s="17">
        <v>0.15142716026587399</v>
      </c>
      <c r="Y306" s="17">
        <v>0.10784019488251</v>
      </c>
      <c r="Z306" s="17">
        <v>0.16822724382465701</v>
      </c>
      <c r="AA306" s="17">
        <v>0.15506822478257501</v>
      </c>
      <c r="AB306" s="17">
        <v>8.7202890447700201E-2</v>
      </c>
      <c r="AC306" s="17">
        <v>0.167306230124254</v>
      </c>
      <c r="AD306" s="17">
        <v>0.14427239439515599</v>
      </c>
      <c r="AE306" s="17"/>
      <c r="AF306" s="17">
        <v>0.13185547427730701</v>
      </c>
      <c r="AG306" s="17">
        <v>0.13325408983098799</v>
      </c>
      <c r="AH306" s="17">
        <v>0.15903936075994099</v>
      </c>
      <c r="AI306" s="17"/>
      <c r="AJ306" s="17">
        <v>9.2746344092794905E-2</v>
      </c>
      <c r="AK306" s="17">
        <v>0.13934492691872</v>
      </c>
      <c r="AL306" s="17">
        <v>9.7252047874428094E-2</v>
      </c>
      <c r="AM306" s="17"/>
      <c r="AN306" s="17">
        <v>0.18330913776598801</v>
      </c>
      <c r="AO306" s="17">
        <v>0.124347528718204</v>
      </c>
      <c r="AP306" s="17">
        <v>0.15048393000604601</v>
      </c>
      <c r="AQ306" s="17">
        <v>0.112609202859352</v>
      </c>
      <c r="AR306" s="17">
        <v>3.10100193104474E-2</v>
      </c>
      <c r="AS306" s="17"/>
      <c r="AT306" s="17">
        <v>0.14221804088572201</v>
      </c>
      <c r="AU306" s="17">
        <v>0.15512853266257301</v>
      </c>
      <c r="AV306" s="17"/>
      <c r="AW306" s="17">
        <v>0.109279860917893</v>
      </c>
      <c r="AX306" s="17">
        <v>9.3585509829738303E-2</v>
      </c>
      <c r="AY306" s="17">
        <v>0.18576172488200099</v>
      </c>
    </row>
    <row r="307" spans="2:51">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row>
    <row r="308" spans="2:51">
      <c r="B308" s="6" t="s">
        <v>189</v>
      </c>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row>
    <row r="309" spans="2:51">
      <c r="B309" s="25" t="s">
        <v>19</v>
      </c>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row>
    <row r="310" spans="2:51">
      <c r="B310" t="s">
        <v>133</v>
      </c>
      <c r="C310" s="17">
        <v>0.13555885874616999</v>
      </c>
      <c r="D310" s="17">
        <v>0.191231081417718</v>
      </c>
      <c r="E310" s="17">
        <v>8.56721920631765E-2</v>
      </c>
      <c r="F310" s="17"/>
      <c r="G310" s="17">
        <v>0.10613364812267399</v>
      </c>
      <c r="H310" s="17">
        <v>0.14525877757664901</v>
      </c>
      <c r="I310" s="17">
        <v>0.14069301002103399</v>
      </c>
      <c r="J310" s="17">
        <v>0.148214010697513</v>
      </c>
      <c r="K310" s="17">
        <v>0.13483588150956899</v>
      </c>
      <c r="L310" s="17">
        <v>0.13081832093507001</v>
      </c>
      <c r="M310" s="17"/>
      <c r="N310" s="17">
        <v>0.17618553664859399</v>
      </c>
      <c r="O310" s="17">
        <v>0.12893866344600699</v>
      </c>
      <c r="P310" s="17">
        <v>0.128687110048995</v>
      </c>
      <c r="Q310" s="17">
        <v>0.107322667227675</v>
      </c>
      <c r="R310" s="17"/>
      <c r="S310" s="17">
        <v>0.17984405762376299</v>
      </c>
      <c r="T310" s="17">
        <v>0.122907121114792</v>
      </c>
      <c r="U310" s="17">
        <v>0.13665540891391201</v>
      </c>
      <c r="V310" s="17">
        <v>0.170990609161149</v>
      </c>
      <c r="W310" s="17">
        <v>9.9132295343212107E-2</v>
      </c>
      <c r="X310" s="17">
        <v>0.107019104571274</v>
      </c>
      <c r="Y310" s="17">
        <v>0.13556721482988199</v>
      </c>
      <c r="Z310" s="17">
        <v>0.110741170315359</v>
      </c>
      <c r="AA310" s="17">
        <v>0.103095524308963</v>
      </c>
      <c r="AB310" s="17">
        <v>0.18178061668115</v>
      </c>
      <c r="AC310" s="17">
        <v>9.2977978320615107E-2</v>
      </c>
      <c r="AD310" s="17">
        <v>0.178607330404641</v>
      </c>
      <c r="AE310" s="17"/>
      <c r="AF310" s="17">
        <v>0.121181611626071</v>
      </c>
      <c r="AG310" s="17">
        <v>0.17147561491871499</v>
      </c>
      <c r="AH310" s="17">
        <v>0.103318773767837</v>
      </c>
      <c r="AI310" s="17"/>
      <c r="AJ310" s="17">
        <v>0.17226508562673101</v>
      </c>
      <c r="AK310" s="17">
        <v>0.130584074233279</v>
      </c>
      <c r="AL310" s="17">
        <v>0.20487118947584601</v>
      </c>
      <c r="AM310" s="17"/>
      <c r="AN310" s="17">
        <v>9.7624030075473101E-2</v>
      </c>
      <c r="AO310" s="17">
        <v>0.11051882595060999</v>
      </c>
      <c r="AP310" s="17">
        <v>0.16005623272650901</v>
      </c>
      <c r="AQ310" s="17">
        <v>0.18280140839716399</v>
      </c>
      <c r="AR310" s="17">
        <v>0.44779532780376902</v>
      </c>
      <c r="AS310" s="17"/>
      <c r="AT310" s="17">
        <v>0.13523760545590599</v>
      </c>
      <c r="AU310" s="17">
        <v>0.136918690817563</v>
      </c>
      <c r="AV310" s="17"/>
      <c r="AW310" s="17">
        <v>0.18526013489636201</v>
      </c>
      <c r="AX310" s="17">
        <v>0.14457748171633</v>
      </c>
      <c r="AY310" s="17">
        <v>8.8930429322815405E-2</v>
      </c>
    </row>
    <row r="311" spans="2:51">
      <c r="B311" t="s">
        <v>134</v>
      </c>
      <c r="C311" s="17">
        <v>0.41320820058466801</v>
      </c>
      <c r="D311" s="17">
        <v>0.48063783325556703</v>
      </c>
      <c r="E311" s="17">
        <v>0.35003346663470902</v>
      </c>
      <c r="F311" s="17"/>
      <c r="G311" s="17">
        <v>0.38618259231441698</v>
      </c>
      <c r="H311" s="17">
        <v>0.412602743809587</v>
      </c>
      <c r="I311" s="17">
        <v>0.40541410948559398</v>
      </c>
      <c r="J311" s="17">
        <v>0.32517993943677498</v>
      </c>
      <c r="K311" s="17">
        <v>0.43427721460762603</v>
      </c>
      <c r="L311" s="17">
        <v>0.47181212869665701</v>
      </c>
      <c r="M311" s="17"/>
      <c r="N311" s="17">
        <v>0.477519868301511</v>
      </c>
      <c r="O311" s="17">
        <v>0.42284578427892899</v>
      </c>
      <c r="P311" s="17">
        <v>0.37753004321316103</v>
      </c>
      <c r="Q311" s="17">
        <v>0.36179175247787998</v>
      </c>
      <c r="R311" s="17"/>
      <c r="S311" s="17">
        <v>0.45369678473394498</v>
      </c>
      <c r="T311" s="17">
        <v>0.43027821961607199</v>
      </c>
      <c r="U311" s="17">
        <v>0.340599302779452</v>
      </c>
      <c r="V311" s="17">
        <v>0.41723558884788697</v>
      </c>
      <c r="W311" s="17">
        <v>0.49029891661478198</v>
      </c>
      <c r="X311" s="17">
        <v>0.403540998345082</v>
      </c>
      <c r="Y311" s="17">
        <v>0.384544258683996</v>
      </c>
      <c r="Z311" s="17">
        <v>0.429233000203945</v>
      </c>
      <c r="AA311" s="17">
        <v>0.42331275648281702</v>
      </c>
      <c r="AB311" s="17">
        <v>0.39895118648844902</v>
      </c>
      <c r="AC311" s="17">
        <v>0.32063103775887403</v>
      </c>
      <c r="AD311" s="17">
        <v>0.41345684950065797</v>
      </c>
      <c r="AE311" s="17"/>
      <c r="AF311" s="17">
        <v>0.40679137157847201</v>
      </c>
      <c r="AG311" s="17">
        <v>0.44379668895507401</v>
      </c>
      <c r="AH311" s="17">
        <v>0.33102968509799702</v>
      </c>
      <c r="AI311" s="17"/>
      <c r="AJ311" s="17">
        <v>0.44294877412053502</v>
      </c>
      <c r="AK311" s="17">
        <v>0.42535937431253701</v>
      </c>
      <c r="AL311" s="17">
        <v>0.42214630699837402</v>
      </c>
      <c r="AM311" s="17"/>
      <c r="AN311" s="17">
        <v>0.38392470807858398</v>
      </c>
      <c r="AO311" s="17">
        <v>0.386746257275632</v>
      </c>
      <c r="AP311" s="17">
        <v>0.45795924474286998</v>
      </c>
      <c r="AQ311" s="17">
        <v>0.48266635275611403</v>
      </c>
      <c r="AR311" s="17">
        <v>0.27138328203247403</v>
      </c>
      <c r="AS311" s="17"/>
      <c r="AT311" s="17">
        <v>0.41390435845514301</v>
      </c>
      <c r="AU311" s="17">
        <v>0.41580620305139099</v>
      </c>
      <c r="AV311" s="17"/>
      <c r="AW311" s="17">
        <v>0.49180241062756203</v>
      </c>
      <c r="AX311" s="17">
        <v>0.42476684853997398</v>
      </c>
      <c r="AY311" s="17">
        <v>0.34007820982685</v>
      </c>
    </row>
    <row r="312" spans="2:51">
      <c r="B312" t="s">
        <v>135</v>
      </c>
      <c r="C312" s="17">
        <v>0.30700279964043198</v>
      </c>
      <c r="D312" s="17">
        <v>0.221124371800241</v>
      </c>
      <c r="E312" s="17">
        <v>0.38550760284591001</v>
      </c>
      <c r="F312" s="17"/>
      <c r="G312" s="17">
        <v>0.32885614861712797</v>
      </c>
      <c r="H312" s="17">
        <v>0.28069450868559198</v>
      </c>
      <c r="I312" s="17">
        <v>0.27499574486897899</v>
      </c>
      <c r="J312" s="17">
        <v>0.36873886332260603</v>
      </c>
      <c r="K312" s="17">
        <v>0.29136865066289103</v>
      </c>
      <c r="L312" s="17">
        <v>0.31103788204333699</v>
      </c>
      <c r="M312" s="17"/>
      <c r="N312" s="17">
        <v>0.25131807576316201</v>
      </c>
      <c r="O312" s="17">
        <v>0.29565530894110698</v>
      </c>
      <c r="P312" s="17">
        <v>0.33925017536587798</v>
      </c>
      <c r="Q312" s="17">
        <v>0.34841766701089399</v>
      </c>
      <c r="R312" s="17"/>
      <c r="S312" s="17">
        <v>0.26257597621908901</v>
      </c>
      <c r="T312" s="17">
        <v>0.323478383492383</v>
      </c>
      <c r="U312" s="17">
        <v>0.36443531145172697</v>
      </c>
      <c r="V312" s="17">
        <v>0.24755718348469599</v>
      </c>
      <c r="W312" s="17">
        <v>0.28019224107572099</v>
      </c>
      <c r="X312" s="17">
        <v>0.29692427203607102</v>
      </c>
      <c r="Y312" s="17">
        <v>0.36009673208357301</v>
      </c>
      <c r="Z312" s="17">
        <v>0.31472742157407702</v>
      </c>
      <c r="AA312" s="17">
        <v>0.30283522735686402</v>
      </c>
      <c r="AB312" s="17">
        <v>0.29184985171615202</v>
      </c>
      <c r="AC312" s="17">
        <v>0.36832378401404098</v>
      </c>
      <c r="AD312" s="17">
        <v>0.306501258470184</v>
      </c>
      <c r="AE312" s="17"/>
      <c r="AF312" s="17">
        <v>0.31511078807181397</v>
      </c>
      <c r="AG312" s="17">
        <v>0.26055386467838698</v>
      </c>
      <c r="AH312" s="17">
        <v>0.39331464379772002</v>
      </c>
      <c r="AI312" s="17"/>
      <c r="AJ312" s="17">
        <v>0.28589779180035202</v>
      </c>
      <c r="AK312" s="17">
        <v>0.28173606066472001</v>
      </c>
      <c r="AL312" s="17">
        <v>0.26205418183495699</v>
      </c>
      <c r="AM312" s="17"/>
      <c r="AN312" s="17">
        <v>0.34416625760722103</v>
      </c>
      <c r="AO312" s="17">
        <v>0.323274812247627</v>
      </c>
      <c r="AP312" s="17">
        <v>0.27057662508486502</v>
      </c>
      <c r="AQ312" s="17">
        <v>0.21100668268358799</v>
      </c>
      <c r="AR312" s="17">
        <v>0.244885137701991</v>
      </c>
      <c r="AS312" s="17"/>
      <c r="AT312" s="17">
        <v>0.30953720473108398</v>
      </c>
      <c r="AU312" s="17">
        <v>0.28641756025336401</v>
      </c>
      <c r="AV312" s="17"/>
      <c r="AW312" s="17">
        <v>0.22549498778593799</v>
      </c>
      <c r="AX312" s="17">
        <v>0.301128798535508</v>
      </c>
      <c r="AY312" s="17">
        <v>0.38147537617072602</v>
      </c>
    </row>
    <row r="313" spans="2:51">
      <c r="B313" t="s">
        <v>136</v>
      </c>
      <c r="C313" s="17">
        <v>8.4731997950937707E-2</v>
      </c>
      <c r="D313" s="17">
        <v>6.1256007778586502E-2</v>
      </c>
      <c r="E313" s="17">
        <v>0.106975966808579</v>
      </c>
      <c r="F313" s="17"/>
      <c r="G313" s="17">
        <v>0.13139124724882101</v>
      </c>
      <c r="H313" s="17">
        <v>8.8897231336029198E-2</v>
      </c>
      <c r="I313" s="17">
        <v>9.8078193647112705E-2</v>
      </c>
      <c r="J313" s="17">
        <v>8.0216871288481803E-2</v>
      </c>
      <c r="K313" s="17">
        <v>7.2579277335559397E-2</v>
      </c>
      <c r="L313" s="17">
        <v>6.21355913348677E-2</v>
      </c>
      <c r="M313" s="17"/>
      <c r="N313" s="17">
        <v>6.4961786874609601E-2</v>
      </c>
      <c r="O313" s="17">
        <v>9.2740673249139094E-2</v>
      </c>
      <c r="P313" s="17">
        <v>8.5734251369614295E-2</v>
      </c>
      <c r="Q313" s="17">
        <v>9.7639764077872906E-2</v>
      </c>
      <c r="R313" s="17"/>
      <c r="S313" s="17">
        <v>6.1555996849796998E-2</v>
      </c>
      <c r="T313" s="17">
        <v>9.2744287677777898E-2</v>
      </c>
      <c r="U313" s="17">
        <v>8.7393365553069202E-2</v>
      </c>
      <c r="V313" s="17">
        <v>7.7277839670773105E-2</v>
      </c>
      <c r="W313" s="17">
        <v>7.2538393615542804E-2</v>
      </c>
      <c r="X313" s="17">
        <v>0.13770423935173201</v>
      </c>
      <c r="Y313" s="17">
        <v>8.7661096078554004E-2</v>
      </c>
      <c r="Z313" s="17">
        <v>7.6452522619056898E-2</v>
      </c>
      <c r="AA313" s="17">
        <v>9.3020378235669401E-2</v>
      </c>
      <c r="AB313" s="17">
        <v>7.9452056881908595E-2</v>
      </c>
      <c r="AC313" s="17">
        <v>9.3487815665065199E-2</v>
      </c>
      <c r="AD313" s="17">
        <v>0</v>
      </c>
      <c r="AE313" s="17"/>
      <c r="AF313" s="17">
        <v>9.7048601581708901E-2</v>
      </c>
      <c r="AG313" s="17">
        <v>6.2710869943857994E-2</v>
      </c>
      <c r="AH313" s="17">
        <v>0.113703287436709</v>
      </c>
      <c r="AI313" s="17"/>
      <c r="AJ313" s="17">
        <v>6.3980741690043197E-2</v>
      </c>
      <c r="AK313" s="17">
        <v>9.5885821046123296E-2</v>
      </c>
      <c r="AL313" s="17">
        <v>5.8604313358363497E-2</v>
      </c>
      <c r="AM313" s="17"/>
      <c r="AN313" s="17">
        <v>8.5790012050501699E-2</v>
      </c>
      <c r="AO313" s="17">
        <v>0.13081940564921099</v>
      </c>
      <c r="AP313" s="17">
        <v>5.5598333920402997E-2</v>
      </c>
      <c r="AQ313" s="17">
        <v>8.3053452000838496E-2</v>
      </c>
      <c r="AR313" s="17">
        <v>3.5936252461765898E-2</v>
      </c>
      <c r="AS313" s="17"/>
      <c r="AT313" s="17">
        <v>8.3280692623282804E-2</v>
      </c>
      <c r="AU313" s="17">
        <v>9.6879166993525501E-2</v>
      </c>
      <c r="AV313" s="17"/>
      <c r="AW313" s="17">
        <v>5.73891807104479E-2</v>
      </c>
      <c r="AX313" s="17">
        <v>9.8490291314059397E-2</v>
      </c>
      <c r="AY313" s="17">
        <v>0.10619380747624201</v>
      </c>
    </row>
    <row r="314" spans="2:51">
      <c r="B314" t="s">
        <v>137</v>
      </c>
      <c r="C314" s="17">
        <v>1.8425213618295199E-2</v>
      </c>
      <c r="D314" s="17">
        <v>1.8883224056522398E-2</v>
      </c>
      <c r="E314" s="17">
        <v>1.8213549632620899E-2</v>
      </c>
      <c r="F314" s="17"/>
      <c r="G314" s="17">
        <v>2.6022140797551701E-2</v>
      </c>
      <c r="H314" s="17">
        <v>2.0291624702269299E-2</v>
      </c>
      <c r="I314" s="17">
        <v>3.3796551427085098E-2</v>
      </c>
      <c r="J314" s="17">
        <v>2.0101640100090499E-2</v>
      </c>
      <c r="K314" s="17">
        <v>1.7631304517877901E-2</v>
      </c>
      <c r="L314" s="17">
        <v>2.18104205568186E-3</v>
      </c>
      <c r="M314" s="17"/>
      <c r="N314" s="17">
        <v>7.4348847565894596E-3</v>
      </c>
      <c r="O314" s="17">
        <v>2.03604124937268E-2</v>
      </c>
      <c r="P314" s="17">
        <v>2.0602408723564902E-2</v>
      </c>
      <c r="Q314" s="17">
        <v>2.69414573700659E-2</v>
      </c>
      <c r="R314" s="17"/>
      <c r="S314" s="17">
        <v>1.89962617883698E-2</v>
      </c>
      <c r="T314" s="17">
        <v>1.2698268082728699E-2</v>
      </c>
      <c r="U314" s="17">
        <v>2.3329438985015299E-2</v>
      </c>
      <c r="V314" s="17">
        <v>0</v>
      </c>
      <c r="W314" s="17">
        <v>2.4706468326878499E-2</v>
      </c>
      <c r="X314" s="17">
        <v>4.1565642602496202E-3</v>
      </c>
      <c r="Y314" s="17">
        <v>1.1568602314283E-2</v>
      </c>
      <c r="Z314" s="17">
        <v>2.1159602510137002E-2</v>
      </c>
      <c r="AA314" s="17">
        <v>3.1785309202470101E-2</v>
      </c>
      <c r="AB314" s="17">
        <v>2.7372010060606699E-2</v>
      </c>
      <c r="AC314" s="17">
        <v>3.7131486830279399E-2</v>
      </c>
      <c r="AD314" s="17">
        <v>2.1721029526502601E-2</v>
      </c>
      <c r="AE314" s="17"/>
      <c r="AF314" s="17">
        <v>1.9248087622538899E-2</v>
      </c>
      <c r="AG314" s="17">
        <v>1.2839277843063599E-2</v>
      </c>
      <c r="AH314" s="17">
        <v>3.0505441185021499E-2</v>
      </c>
      <c r="AI314" s="17"/>
      <c r="AJ314" s="17">
        <v>9.6091437789938491E-3</v>
      </c>
      <c r="AK314" s="17">
        <v>2.0778235334371901E-2</v>
      </c>
      <c r="AL314" s="17">
        <v>2.03440931451359E-2</v>
      </c>
      <c r="AM314" s="17"/>
      <c r="AN314" s="17">
        <v>2.8290953011724101E-2</v>
      </c>
      <c r="AO314" s="17">
        <v>1.46843855603432E-2</v>
      </c>
      <c r="AP314" s="17">
        <v>8.7889446232001997E-3</v>
      </c>
      <c r="AQ314" s="17">
        <v>1.6040580326892501E-2</v>
      </c>
      <c r="AR314" s="17">
        <v>0</v>
      </c>
      <c r="AS314" s="17"/>
      <c r="AT314" s="17">
        <v>1.8231895145943099E-2</v>
      </c>
      <c r="AU314" s="17">
        <v>2.1579450776555199E-2</v>
      </c>
      <c r="AV314" s="17"/>
      <c r="AW314" s="17">
        <v>1.36616897373607E-2</v>
      </c>
      <c r="AX314" s="17">
        <v>4.1589345408444599E-3</v>
      </c>
      <c r="AY314" s="17">
        <v>2.5894292371477699E-2</v>
      </c>
    </row>
    <row r="315" spans="2:51">
      <c r="B315" t="s">
        <v>119</v>
      </c>
      <c r="C315" s="17">
        <v>4.1072929459497899E-2</v>
      </c>
      <c r="D315" s="17">
        <v>2.68674816913658E-2</v>
      </c>
      <c r="E315" s="17">
        <v>5.3597222015004997E-2</v>
      </c>
      <c r="F315" s="17"/>
      <c r="G315" s="17">
        <v>2.1414222899408201E-2</v>
      </c>
      <c r="H315" s="17">
        <v>5.2255113889873202E-2</v>
      </c>
      <c r="I315" s="17">
        <v>4.7022390550195602E-2</v>
      </c>
      <c r="J315" s="17">
        <v>5.7548675154534303E-2</v>
      </c>
      <c r="K315" s="17">
        <v>4.9307671366476201E-2</v>
      </c>
      <c r="L315" s="17">
        <v>2.2015034934387601E-2</v>
      </c>
      <c r="M315" s="17"/>
      <c r="N315" s="17">
        <v>2.25798476555336E-2</v>
      </c>
      <c r="O315" s="17">
        <v>3.9459157591091698E-2</v>
      </c>
      <c r="P315" s="17">
        <v>4.8196011278785998E-2</v>
      </c>
      <c r="Q315" s="17">
        <v>5.7886691835612E-2</v>
      </c>
      <c r="R315" s="17"/>
      <c r="S315" s="17">
        <v>2.33309227850357E-2</v>
      </c>
      <c r="T315" s="17">
        <v>1.7893720016245899E-2</v>
      </c>
      <c r="U315" s="17">
        <v>4.7587172316824397E-2</v>
      </c>
      <c r="V315" s="17">
        <v>8.6938778835494807E-2</v>
      </c>
      <c r="W315" s="17">
        <v>3.3131685023863003E-2</v>
      </c>
      <c r="X315" s="17">
        <v>5.0654821435591697E-2</v>
      </c>
      <c r="Y315" s="17">
        <v>2.0562096009711501E-2</v>
      </c>
      <c r="Z315" s="17">
        <v>4.76862827774246E-2</v>
      </c>
      <c r="AA315" s="17">
        <v>4.5950804413216501E-2</v>
      </c>
      <c r="AB315" s="17">
        <v>2.0594278171733701E-2</v>
      </c>
      <c r="AC315" s="17">
        <v>8.7447897411125006E-2</v>
      </c>
      <c r="AD315" s="17">
        <v>7.9713532098014406E-2</v>
      </c>
      <c r="AE315" s="17"/>
      <c r="AF315" s="17">
        <v>4.0619539519396203E-2</v>
      </c>
      <c r="AG315" s="17">
        <v>4.8623683660902799E-2</v>
      </c>
      <c r="AH315" s="17">
        <v>2.8128168714716E-2</v>
      </c>
      <c r="AI315" s="17"/>
      <c r="AJ315" s="17">
        <v>2.52984629833445E-2</v>
      </c>
      <c r="AK315" s="17">
        <v>4.5656434408968397E-2</v>
      </c>
      <c r="AL315" s="17">
        <v>3.19799151873238E-2</v>
      </c>
      <c r="AM315" s="17"/>
      <c r="AN315" s="17">
        <v>6.0204039176496499E-2</v>
      </c>
      <c r="AO315" s="17">
        <v>3.3956313316576801E-2</v>
      </c>
      <c r="AP315" s="17">
        <v>4.7020618902152297E-2</v>
      </c>
      <c r="AQ315" s="17">
        <v>2.4431523835403E-2</v>
      </c>
      <c r="AR315" s="17">
        <v>0</v>
      </c>
      <c r="AS315" s="17"/>
      <c r="AT315" s="17">
        <v>3.98082435886409E-2</v>
      </c>
      <c r="AU315" s="17">
        <v>4.2398928107601402E-2</v>
      </c>
      <c r="AV315" s="17"/>
      <c r="AW315" s="17">
        <v>2.6391596242329798E-2</v>
      </c>
      <c r="AX315" s="17">
        <v>2.6877645353284001E-2</v>
      </c>
      <c r="AY315" s="17">
        <v>5.742788483189E-2</v>
      </c>
    </row>
    <row r="316" spans="2:51">
      <c r="B316" t="s">
        <v>138</v>
      </c>
      <c r="C316" s="17">
        <v>0.54876705933083803</v>
      </c>
      <c r="D316" s="17">
        <v>0.67186891467328402</v>
      </c>
      <c r="E316" s="17">
        <v>0.43570565869788502</v>
      </c>
      <c r="F316" s="17"/>
      <c r="G316" s="17">
        <v>0.49231624043709099</v>
      </c>
      <c r="H316" s="17">
        <v>0.55786152138623601</v>
      </c>
      <c r="I316" s="17">
        <v>0.54610711950662805</v>
      </c>
      <c r="J316" s="17">
        <v>0.47339395013428798</v>
      </c>
      <c r="K316" s="17">
        <v>0.56911309611719496</v>
      </c>
      <c r="L316" s="17">
        <v>0.60263044963172596</v>
      </c>
      <c r="M316" s="17"/>
      <c r="N316" s="17">
        <v>0.65370540495010498</v>
      </c>
      <c r="O316" s="17">
        <v>0.55178444772493596</v>
      </c>
      <c r="P316" s="17">
        <v>0.50621715326215599</v>
      </c>
      <c r="Q316" s="17">
        <v>0.46911441970555501</v>
      </c>
      <c r="R316" s="17"/>
      <c r="S316" s="17">
        <v>0.63354084235770802</v>
      </c>
      <c r="T316" s="17">
        <v>0.55318534073086401</v>
      </c>
      <c r="U316" s="17">
        <v>0.47725471169336497</v>
      </c>
      <c r="V316" s="17">
        <v>0.58822619800903597</v>
      </c>
      <c r="W316" s="17">
        <v>0.58943121195799397</v>
      </c>
      <c r="X316" s="17">
        <v>0.51056010291635501</v>
      </c>
      <c r="Y316" s="17">
        <v>0.52011147351387899</v>
      </c>
      <c r="Z316" s="17">
        <v>0.53997417051930396</v>
      </c>
      <c r="AA316" s="17">
        <v>0.52640828079178004</v>
      </c>
      <c r="AB316" s="17">
        <v>0.58073180316959905</v>
      </c>
      <c r="AC316" s="17">
        <v>0.41360901607948902</v>
      </c>
      <c r="AD316" s="17">
        <v>0.59206417990529903</v>
      </c>
      <c r="AE316" s="17"/>
      <c r="AF316" s="17">
        <v>0.527972983204542</v>
      </c>
      <c r="AG316" s="17">
        <v>0.61527230387378895</v>
      </c>
      <c r="AH316" s="17">
        <v>0.43434845886583401</v>
      </c>
      <c r="AI316" s="17"/>
      <c r="AJ316" s="17">
        <v>0.61521385974726595</v>
      </c>
      <c r="AK316" s="17">
        <v>0.55594344854581601</v>
      </c>
      <c r="AL316" s="17">
        <v>0.62701749647422</v>
      </c>
      <c r="AM316" s="17"/>
      <c r="AN316" s="17">
        <v>0.48154873815405702</v>
      </c>
      <c r="AO316" s="17">
        <v>0.49726508322624202</v>
      </c>
      <c r="AP316" s="17">
        <v>0.61801547746937902</v>
      </c>
      <c r="AQ316" s="17">
        <v>0.66546776115327799</v>
      </c>
      <c r="AR316" s="17">
        <v>0.71917860983624304</v>
      </c>
      <c r="AS316" s="17"/>
      <c r="AT316" s="17">
        <v>0.54914196391104897</v>
      </c>
      <c r="AU316" s="17">
        <v>0.55272489386895396</v>
      </c>
      <c r="AV316" s="17"/>
      <c r="AW316" s="17">
        <v>0.67706254552392298</v>
      </c>
      <c r="AX316" s="17">
        <v>0.56934433025630404</v>
      </c>
      <c r="AY316" s="17">
        <v>0.42900863914966503</v>
      </c>
    </row>
    <row r="317" spans="2:51">
      <c r="B317" t="s">
        <v>139</v>
      </c>
      <c r="C317" s="17">
        <v>0.10315721156923301</v>
      </c>
      <c r="D317" s="17">
        <v>8.0139231835108904E-2</v>
      </c>
      <c r="E317" s="17">
        <v>0.12518951644119999</v>
      </c>
      <c r="F317" s="17"/>
      <c r="G317" s="17">
        <v>0.157413388046373</v>
      </c>
      <c r="H317" s="17">
        <v>0.109188856038298</v>
      </c>
      <c r="I317" s="17">
        <v>0.131874745074198</v>
      </c>
      <c r="J317" s="17">
        <v>0.10031851138857199</v>
      </c>
      <c r="K317" s="17">
        <v>9.0210581853437305E-2</v>
      </c>
      <c r="L317" s="17">
        <v>6.4316633390549494E-2</v>
      </c>
      <c r="M317" s="17"/>
      <c r="N317" s="17">
        <v>7.2396671631199103E-2</v>
      </c>
      <c r="O317" s="17">
        <v>0.11310108574286599</v>
      </c>
      <c r="P317" s="17">
        <v>0.10633666009317901</v>
      </c>
      <c r="Q317" s="17">
        <v>0.124581221447939</v>
      </c>
      <c r="R317" s="17"/>
      <c r="S317" s="17">
        <v>8.0552258638166799E-2</v>
      </c>
      <c r="T317" s="17">
        <v>0.105442555760507</v>
      </c>
      <c r="U317" s="17">
        <v>0.110722804538084</v>
      </c>
      <c r="V317" s="17">
        <v>7.7277839670773105E-2</v>
      </c>
      <c r="W317" s="17">
        <v>9.7244861942421296E-2</v>
      </c>
      <c r="X317" s="17">
        <v>0.141860803611982</v>
      </c>
      <c r="Y317" s="17">
        <v>9.9229698392836893E-2</v>
      </c>
      <c r="Z317" s="17">
        <v>9.76121251291939E-2</v>
      </c>
      <c r="AA317" s="17">
        <v>0.12480568743813999</v>
      </c>
      <c r="AB317" s="17">
        <v>0.10682406694251501</v>
      </c>
      <c r="AC317" s="17">
        <v>0.13061930249534501</v>
      </c>
      <c r="AD317" s="17">
        <v>2.1721029526502601E-2</v>
      </c>
      <c r="AE317" s="17"/>
      <c r="AF317" s="17">
        <v>0.116296689204248</v>
      </c>
      <c r="AG317" s="17">
        <v>7.5550147786921706E-2</v>
      </c>
      <c r="AH317" s="17">
        <v>0.14420872862173101</v>
      </c>
      <c r="AI317" s="17"/>
      <c r="AJ317" s="17">
        <v>7.3589885469036997E-2</v>
      </c>
      <c r="AK317" s="17">
        <v>0.116664056380495</v>
      </c>
      <c r="AL317" s="17">
        <v>7.8948406503499394E-2</v>
      </c>
      <c r="AM317" s="17"/>
      <c r="AN317" s="17">
        <v>0.11408096506222599</v>
      </c>
      <c r="AO317" s="17">
        <v>0.14550379120955501</v>
      </c>
      <c r="AP317" s="17">
        <v>6.4387278543603196E-2</v>
      </c>
      <c r="AQ317" s="17">
        <v>9.9094032327730994E-2</v>
      </c>
      <c r="AR317" s="17">
        <v>3.5936252461765898E-2</v>
      </c>
      <c r="AS317" s="17"/>
      <c r="AT317" s="17">
        <v>0.101512587769226</v>
      </c>
      <c r="AU317" s="17">
        <v>0.118458617770081</v>
      </c>
      <c r="AV317" s="17"/>
      <c r="AW317" s="17">
        <v>7.1050870447808598E-2</v>
      </c>
      <c r="AX317" s="17">
        <v>0.10264922585490401</v>
      </c>
      <c r="AY317" s="17">
        <v>0.13208809984771899</v>
      </c>
    </row>
    <row r="318" spans="2:51">
      <c r="B318" t="s">
        <v>140</v>
      </c>
      <c r="C318" s="17">
        <v>0.445609847761605</v>
      </c>
      <c r="D318" s="17">
        <v>0.59172968283817595</v>
      </c>
      <c r="E318" s="17">
        <v>0.310516142256685</v>
      </c>
      <c r="F318" s="17"/>
      <c r="G318" s="17">
        <v>0.33490285239071899</v>
      </c>
      <c r="H318" s="17">
        <v>0.44867266534793698</v>
      </c>
      <c r="I318" s="17">
        <v>0.41423237443243</v>
      </c>
      <c r="J318" s="17">
        <v>0.37307543874571503</v>
      </c>
      <c r="K318" s="17">
        <v>0.47890251426375802</v>
      </c>
      <c r="L318" s="17">
        <v>0.53831381624117702</v>
      </c>
      <c r="M318" s="17"/>
      <c r="N318" s="17">
        <v>0.58130873331890598</v>
      </c>
      <c r="O318" s="17">
        <v>0.43868336198206997</v>
      </c>
      <c r="P318" s="17">
        <v>0.399880493168977</v>
      </c>
      <c r="Q318" s="17">
        <v>0.34453319825761602</v>
      </c>
      <c r="R318" s="17"/>
      <c r="S318" s="17">
        <v>0.55298858371954196</v>
      </c>
      <c r="T318" s="17">
        <v>0.44774278497035702</v>
      </c>
      <c r="U318" s="17">
        <v>0.36653190715528</v>
      </c>
      <c r="V318" s="17">
        <v>0.51094835833826302</v>
      </c>
      <c r="W318" s="17">
        <v>0.49218635001557298</v>
      </c>
      <c r="X318" s="17">
        <v>0.36869929930437401</v>
      </c>
      <c r="Y318" s="17">
        <v>0.42088177512104202</v>
      </c>
      <c r="Z318" s="17">
        <v>0.44236204539010998</v>
      </c>
      <c r="AA318" s="17">
        <v>0.40160259335364001</v>
      </c>
      <c r="AB318" s="17">
        <v>0.47390773622708299</v>
      </c>
      <c r="AC318" s="17">
        <v>0.28298971358414499</v>
      </c>
      <c r="AD318" s="17">
        <v>0.57034315037879701</v>
      </c>
      <c r="AE318" s="17"/>
      <c r="AF318" s="17">
        <v>0.41167629400029399</v>
      </c>
      <c r="AG318" s="17">
        <v>0.53972215608686702</v>
      </c>
      <c r="AH318" s="17">
        <v>0.290139730244103</v>
      </c>
      <c r="AI318" s="17"/>
      <c r="AJ318" s="17">
        <v>0.54162397427822895</v>
      </c>
      <c r="AK318" s="17">
        <v>0.43927939216532103</v>
      </c>
      <c r="AL318" s="17">
        <v>0.54806908997072001</v>
      </c>
      <c r="AM318" s="17"/>
      <c r="AN318" s="17">
        <v>0.36746777309183098</v>
      </c>
      <c r="AO318" s="17">
        <v>0.35176129201668699</v>
      </c>
      <c r="AP318" s="17">
        <v>0.55362819892577597</v>
      </c>
      <c r="AQ318" s="17">
        <v>0.56637372882554704</v>
      </c>
      <c r="AR318" s="17">
        <v>0.68324235737447703</v>
      </c>
      <c r="AS318" s="17"/>
      <c r="AT318" s="17">
        <v>0.44762937614182302</v>
      </c>
      <c r="AU318" s="17">
        <v>0.43426627609887303</v>
      </c>
      <c r="AV318" s="17"/>
      <c r="AW318" s="17">
        <v>0.60601167507611498</v>
      </c>
      <c r="AX318" s="17">
        <v>0.4666951044014</v>
      </c>
      <c r="AY318" s="17">
        <v>0.29692053930194601</v>
      </c>
    </row>
    <row r="319" spans="2:51">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row>
    <row r="320" spans="2:51">
      <c r="B320" s="6" t="s">
        <v>190</v>
      </c>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row>
    <row r="321" spans="2:51">
      <c r="B321" s="25" t="s">
        <v>19</v>
      </c>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row>
    <row r="322" spans="2:51">
      <c r="B322" t="s">
        <v>133</v>
      </c>
      <c r="C322" s="17">
        <v>0.16090474616856301</v>
      </c>
      <c r="D322" s="17">
        <v>0.21620909844935199</v>
      </c>
      <c r="E322" s="17">
        <v>0.11167902247589501</v>
      </c>
      <c r="F322" s="17"/>
      <c r="G322" s="17">
        <v>0.126381537697211</v>
      </c>
      <c r="H322" s="17">
        <v>0.186091088942063</v>
      </c>
      <c r="I322" s="17">
        <v>0.159696581816267</v>
      </c>
      <c r="J322" s="17">
        <v>0.132448093225675</v>
      </c>
      <c r="K322" s="17">
        <v>0.17237854591479501</v>
      </c>
      <c r="L322" s="17">
        <v>0.169288374226824</v>
      </c>
      <c r="M322" s="17"/>
      <c r="N322" s="17">
        <v>0.19558038874217601</v>
      </c>
      <c r="O322" s="17">
        <v>0.149639114429932</v>
      </c>
      <c r="P322" s="17">
        <v>0.17478622665694801</v>
      </c>
      <c r="Q322" s="17">
        <v>0.12680646339257201</v>
      </c>
      <c r="R322" s="17"/>
      <c r="S322" s="17">
        <v>0.183268484056438</v>
      </c>
      <c r="T322" s="17">
        <v>0.16610066680881699</v>
      </c>
      <c r="U322" s="17">
        <v>0.13428918795776101</v>
      </c>
      <c r="V322" s="17">
        <v>0.204278904324558</v>
      </c>
      <c r="W322" s="17">
        <v>0.16189821922751599</v>
      </c>
      <c r="X322" s="17">
        <v>0.14820253559736099</v>
      </c>
      <c r="Y322" s="17">
        <v>0.15995366841683201</v>
      </c>
      <c r="Z322" s="17">
        <v>0.13311747653929901</v>
      </c>
      <c r="AA322" s="17">
        <v>0.13869186961298099</v>
      </c>
      <c r="AB322" s="17">
        <v>0.17734929412029499</v>
      </c>
      <c r="AC322" s="17">
        <v>0.122998961334698</v>
      </c>
      <c r="AD322" s="17">
        <v>0.16848617721769801</v>
      </c>
      <c r="AE322" s="17"/>
      <c r="AF322" s="17">
        <v>0.176173599680995</v>
      </c>
      <c r="AG322" s="17">
        <v>0.17007466381135999</v>
      </c>
      <c r="AH322" s="17">
        <v>0.122116909580849</v>
      </c>
      <c r="AI322" s="17"/>
      <c r="AJ322" s="17">
        <v>0.22267328115839799</v>
      </c>
      <c r="AK322" s="17">
        <v>0.141469183631698</v>
      </c>
      <c r="AL322" s="17">
        <v>0.18222907238131</v>
      </c>
      <c r="AM322" s="17"/>
      <c r="AN322" s="17">
        <v>0.12689437037562101</v>
      </c>
      <c r="AO322" s="17">
        <v>0.12180139069540701</v>
      </c>
      <c r="AP322" s="17">
        <v>0.193518284809368</v>
      </c>
      <c r="AQ322" s="17">
        <v>0.16967516074841099</v>
      </c>
      <c r="AR322" s="17">
        <v>0.44726947634687603</v>
      </c>
      <c r="AS322" s="17"/>
      <c r="AT322" s="17">
        <v>0.16052007346949401</v>
      </c>
      <c r="AU322" s="17">
        <v>0.16953868065845801</v>
      </c>
      <c r="AV322" s="17"/>
      <c r="AW322" s="17">
        <v>0.20544507914039001</v>
      </c>
      <c r="AX322" s="17">
        <v>0.172915207742253</v>
      </c>
      <c r="AY322" s="17">
        <v>0.11823880769691</v>
      </c>
    </row>
    <row r="323" spans="2:51">
      <c r="B323" t="s">
        <v>134</v>
      </c>
      <c r="C323" s="17">
        <v>0.36567259915754702</v>
      </c>
      <c r="D323" s="17">
        <v>0.398918496599862</v>
      </c>
      <c r="E323" s="17">
        <v>0.33449274104441701</v>
      </c>
      <c r="F323" s="17"/>
      <c r="G323" s="17">
        <v>0.31234108551819301</v>
      </c>
      <c r="H323" s="17">
        <v>0.31139081286638498</v>
      </c>
      <c r="I323" s="17">
        <v>0.38635021374636003</v>
      </c>
      <c r="J323" s="17">
        <v>0.36807924310954598</v>
      </c>
      <c r="K323" s="17">
        <v>0.35156111915437299</v>
      </c>
      <c r="L323" s="17">
        <v>0.421359600241063</v>
      </c>
      <c r="M323" s="17"/>
      <c r="N323" s="17">
        <v>0.41206985454995199</v>
      </c>
      <c r="O323" s="17">
        <v>0.37259475004833797</v>
      </c>
      <c r="P323" s="17">
        <v>0.334073534448041</v>
      </c>
      <c r="Q323" s="17">
        <v>0.33389483813045301</v>
      </c>
      <c r="R323" s="17"/>
      <c r="S323" s="17">
        <v>0.37395242011829199</v>
      </c>
      <c r="T323" s="17">
        <v>0.39024947318805397</v>
      </c>
      <c r="U323" s="17">
        <v>0.37216258550299602</v>
      </c>
      <c r="V323" s="17">
        <v>0.36641475601736501</v>
      </c>
      <c r="W323" s="17">
        <v>0.33982159845217702</v>
      </c>
      <c r="X323" s="17">
        <v>0.35969536262144503</v>
      </c>
      <c r="Y323" s="17">
        <v>0.387308985490952</v>
      </c>
      <c r="Z323" s="17">
        <v>0.40163965482221797</v>
      </c>
      <c r="AA323" s="17">
        <v>0.357465734094353</v>
      </c>
      <c r="AB323" s="17">
        <v>0.36941056109595</v>
      </c>
      <c r="AC323" s="17">
        <v>0.27313154845200999</v>
      </c>
      <c r="AD323" s="17">
        <v>0.327780965586361</v>
      </c>
      <c r="AE323" s="17"/>
      <c r="AF323" s="17">
        <v>0.37576471855182197</v>
      </c>
      <c r="AG323" s="17">
        <v>0.385649951909943</v>
      </c>
      <c r="AH323" s="17">
        <v>0.29148848954428602</v>
      </c>
      <c r="AI323" s="17"/>
      <c r="AJ323" s="17">
        <v>0.42499475017091698</v>
      </c>
      <c r="AK323" s="17">
        <v>0.34889809616098999</v>
      </c>
      <c r="AL323" s="17">
        <v>0.39644484491905702</v>
      </c>
      <c r="AM323" s="17"/>
      <c r="AN323" s="17">
        <v>0.36383805097855698</v>
      </c>
      <c r="AO323" s="17">
        <v>0.34993275978741001</v>
      </c>
      <c r="AP323" s="17">
        <v>0.382031309906737</v>
      </c>
      <c r="AQ323" s="17">
        <v>0.409360657118847</v>
      </c>
      <c r="AR323" s="17">
        <v>0.243666669465262</v>
      </c>
      <c r="AS323" s="17"/>
      <c r="AT323" s="17">
        <v>0.367091993417059</v>
      </c>
      <c r="AU323" s="17">
        <v>0.35048654060623702</v>
      </c>
      <c r="AV323" s="17"/>
      <c r="AW323" s="17">
        <v>0.41136220778576899</v>
      </c>
      <c r="AX323" s="17">
        <v>0.40745523897161201</v>
      </c>
      <c r="AY323" s="17">
        <v>0.31531051224775197</v>
      </c>
    </row>
    <row r="324" spans="2:51">
      <c r="B324" t="s">
        <v>135</v>
      </c>
      <c r="C324" s="17">
        <v>0.34319970249571002</v>
      </c>
      <c r="D324" s="17">
        <v>0.284744127349775</v>
      </c>
      <c r="E324" s="17">
        <v>0.39485079826971498</v>
      </c>
      <c r="F324" s="17"/>
      <c r="G324" s="17">
        <v>0.353952672147125</v>
      </c>
      <c r="H324" s="17">
        <v>0.33660338870485601</v>
      </c>
      <c r="I324" s="17">
        <v>0.30387423535806901</v>
      </c>
      <c r="J324" s="17">
        <v>0.34854190872887097</v>
      </c>
      <c r="K324" s="17">
        <v>0.37581210249596902</v>
      </c>
      <c r="L324" s="17">
        <v>0.34630146120312999</v>
      </c>
      <c r="M324" s="17"/>
      <c r="N324" s="17">
        <v>0.28884463083905698</v>
      </c>
      <c r="O324" s="17">
        <v>0.33576347980469801</v>
      </c>
      <c r="P324" s="17">
        <v>0.35984392270422699</v>
      </c>
      <c r="Q324" s="17">
        <v>0.39131969807063199</v>
      </c>
      <c r="R324" s="17"/>
      <c r="S324" s="17">
        <v>0.32004557553734098</v>
      </c>
      <c r="T324" s="17">
        <v>0.31363176521325797</v>
      </c>
      <c r="U324" s="17">
        <v>0.38836414290524801</v>
      </c>
      <c r="V324" s="17">
        <v>0.33023503865002901</v>
      </c>
      <c r="W324" s="17">
        <v>0.35178203197566899</v>
      </c>
      <c r="X324" s="17">
        <v>0.356279609910926</v>
      </c>
      <c r="Y324" s="17">
        <v>0.34784098183538997</v>
      </c>
      <c r="Z324" s="17">
        <v>0.35155698168933303</v>
      </c>
      <c r="AA324" s="17">
        <v>0.35783155893316998</v>
      </c>
      <c r="AB324" s="17">
        <v>0.31596380917955602</v>
      </c>
      <c r="AC324" s="17">
        <v>0.36341774212755401</v>
      </c>
      <c r="AD324" s="17">
        <v>0.39475909239583101</v>
      </c>
      <c r="AE324" s="17"/>
      <c r="AF324" s="17">
        <v>0.32733817049494002</v>
      </c>
      <c r="AG324" s="17">
        <v>0.31885321232705</v>
      </c>
      <c r="AH324" s="17">
        <v>0.44033594404699899</v>
      </c>
      <c r="AI324" s="17"/>
      <c r="AJ324" s="17">
        <v>0.27553864209690498</v>
      </c>
      <c r="AK324" s="17">
        <v>0.344473311420532</v>
      </c>
      <c r="AL324" s="17">
        <v>0.33772301805085297</v>
      </c>
      <c r="AM324" s="17"/>
      <c r="AN324" s="17">
        <v>0.37651288396525001</v>
      </c>
      <c r="AO324" s="17">
        <v>0.35711497973553002</v>
      </c>
      <c r="AP324" s="17">
        <v>0.32061928017960101</v>
      </c>
      <c r="AQ324" s="17">
        <v>0.30152504064366897</v>
      </c>
      <c r="AR324" s="17">
        <v>0.185601315010021</v>
      </c>
      <c r="AS324" s="17"/>
      <c r="AT324" s="17">
        <v>0.35054017357282702</v>
      </c>
      <c r="AU324" s="17">
        <v>0.27245346602566101</v>
      </c>
      <c r="AV324" s="17"/>
      <c r="AW324" s="17">
        <v>0.28810063713459699</v>
      </c>
      <c r="AX324" s="17">
        <v>0.314060040661091</v>
      </c>
      <c r="AY324" s="17">
        <v>0.39917710752982599</v>
      </c>
    </row>
    <row r="325" spans="2:51">
      <c r="B325" t="s">
        <v>136</v>
      </c>
      <c r="C325" s="17">
        <v>8.2217303164242805E-2</v>
      </c>
      <c r="D325" s="17">
        <v>6.2291908312835501E-2</v>
      </c>
      <c r="E325" s="17">
        <v>0.10121106063610601</v>
      </c>
      <c r="F325" s="17"/>
      <c r="G325" s="17">
        <v>0.16700038253007399</v>
      </c>
      <c r="H325" s="17">
        <v>0.112768147925523</v>
      </c>
      <c r="I325" s="17">
        <v>8.9430701423346096E-2</v>
      </c>
      <c r="J325" s="17">
        <v>7.6930212823326696E-2</v>
      </c>
      <c r="K325" s="17">
        <v>4.66310847348409E-2</v>
      </c>
      <c r="L325" s="17">
        <v>4.4103131406224197E-2</v>
      </c>
      <c r="M325" s="17"/>
      <c r="N325" s="17">
        <v>7.1044146163057501E-2</v>
      </c>
      <c r="O325" s="17">
        <v>0.104677098406775</v>
      </c>
      <c r="P325" s="17">
        <v>7.2974215531020403E-2</v>
      </c>
      <c r="Q325" s="17">
        <v>7.9503048100867293E-2</v>
      </c>
      <c r="R325" s="17"/>
      <c r="S325" s="17">
        <v>8.6709077536488599E-2</v>
      </c>
      <c r="T325" s="17">
        <v>0.10114835801984599</v>
      </c>
      <c r="U325" s="17">
        <v>6.0520675109555298E-2</v>
      </c>
      <c r="V325" s="17">
        <v>5.4204795286755897E-2</v>
      </c>
      <c r="W325" s="17">
        <v>9.2717369562497501E-2</v>
      </c>
      <c r="X325" s="17">
        <v>8.3481078336558406E-2</v>
      </c>
      <c r="Y325" s="17">
        <v>7.2961459522895206E-2</v>
      </c>
      <c r="Z325" s="17">
        <v>8.6411471607390697E-2</v>
      </c>
      <c r="AA325" s="17">
        <v>6.4906432380268206E-2</v>
      </c>
      <c r="AB325" s="17">
        <v>9.6131301727106197E-2</v>
      </c>
      <c r="AC325" s="17">
        <v>0.15735282546866</v>
      </c>
      <c r="AD325" s="17">
        <v>1.6670240544455501E-2</v>
      </c>
      <c r="AE325" s="17"/>
      <c r="AF325" s="17">
        <v>6.8918366199356998E-2</v>
      </c>
      <c r="AG325" s="17">
        <v>7.7758271957792904E-2</v>
      </c>
      <c r="AH325" s="17">
        <v>0.108214811694401</v>
      </c>
      <c r="AI325" s="17"/>
      <c r="AJ325" s="17">
        <v>5.4170640255568503E-2</v>
      </c>
      <c r="AK325" s="17">
        <v>0.107064141745584</v>
      </c>
      <c r="AL325" s="17">
        <v>4.9475469094688501E-2</v>
      </c>
      <c r="AM325" s="17"/>
      <c r="AN325" s="17">
        <v>6.8039260288913703E-2</v>
      </c>
      <c r="AO325" s="17">
        <v>0.121387134530016</v>
      </c>
      <c r="AP325" s="17">
        <v>6.1735119198804402E-2</v>
      </c>
      <c r="AQ325" s="17">
        <v>9.6065458760247899E-2</v>
      </c>
      <c r="AR325" s="17">
        <v>4.5960583489681399E-2</v>
      </c>
      <c r="AS325" s="17"/>
      <c r="AT325" s="17">
        <v>7.6156700197198599E-2</v>
      </c>
      <c r="AU325" s="17">
        <v>0.139183961252479</v>
      </c>
      <c r="AV325" s="17"/>
      <c r="AW325" s="17">
        <v>6.3282979409484005E-2</v>
      </c>
      <c r="AX325" s="17">
        <v>8.3941677205111198E-2</v>
      </c>
      <c r="AY325" s="17">
        <v>9.8825873078842094E-2</v>
      </c>
    </row>
    <row r="326" spans="2:51">
      <c r="B326" t="s">
        <v>137</v>
      </c>
      <c r="C326" s="17">
        <v>1.52465412671256E-2</v>
      </c>
      <c r="D326" s="17">
        <v>1.6869440873979E-2</v>
      </c>
      <c r="E326" s="17">
        <v>1.39424790114227E-2</v>
      </c>
      <c r="F326" s="17"/>
      <c r="G326" s="17">
        <v>2.9923522439441901E-2</v>
      </c>
      <c r="H326" s="17">
        <v>1.0495206541799799E-2</v>
      </c>
      <c r="I326" s="17">
        <v>2.41390940738954E-2</v>
      </c>
      <c r="J326" s="17">
        <v>1.6788504142120401E-2</v>
      </c>
      <c r="K326" s="17">
        <v>1.6221845861818299E-2</v>
      </c>
      <c r="L326" s="17">
        <v>4.0914423249110198E-3</v>
      </c>
      <c r="M326" s="17"/>
      <c r="N326" s="17">
        <v>9.8491897766852209E-3</v>
      </c>
      <c r="O326" s="17">
        <v>7.5974395769479704E-3</v>
      </c>
      <c r="P326" s="17">
        <v>1.85468883660002E-2</v>
      </c>
      <c r="Q326" s="17">
        <v>2.64328318914741E-2</v>
      </c>
      <c r="R326" s="17"/>
      <c r="S326" s="17">
        <v>9.81123557384549E-3</v>
      </c>
      <c r="T326" s="17">
        <v>1.1093588228021299E-2</v>
      </c>
      <c r="U326" s="17">
        <v>2.3329438985015299E-2</v>
      </c>
      <c r="V326" s="17">
        <v>0</v>
      </c>
      <c r="W326" s="17">
        <v>1.9043155897006898E-2</v>
      </c>
      <c r="X326" s="17">
        <v>6.6209117176724902E-3</v>
      </c>
      <c r="Y326" s="17">
        <v>1.97119199752093E-2</v>
      </c>
      <c r="Z326" s="17">
        <v>0</v>
      </c>
      <c r="AA326" s="17">
        <v>2.9166306560011498E-2</v>
      </c>
      <c r="AB326" s="17">
        <v>2.8665856336229999E-2</v>
      </c>
      <c r="AC326" s="17">
        <v>1.0289392737160801E-2</v>
      </c>
      <c r="AD326" s="17">
        <v>2.1721029526502601E-2</v>
      </c>
      <c r="AE326" s="17"/>
      <c r="AF326" s="17">
        <v>1.8336775332363199E-2</v>
      </c>
      <c r="AG326" s="17">
        <v>7.1307246684837299E-3</v>
      </c>
      <c r="AH326" s="17">
        <v>1.7959573604896899E-2</v>
      </c>
      <c r="AI326" s="17"/>
      <c r="AJ326" s="17">
        <v>2.5685498822197298E-3</v>
      </c>
      <c r="AK326" s="17">
        <v>2.06852279805795E-2</v>
      </c>
      <c r="AL326" s="17">
        <v>2.0039444541721602E-2</v>
      </c>
      <c r="AM326" s="17"/>
      <c r="AN326" s="17">
        <v>1.7466407767497399E-2</v>
      </c>
      <c r="AO326" s="17">
        <v>1.9278745047736998E-2</v>
      </c>
      <c r="AP326" s="17">
        <v>6.7440299325205698E-3</v>
      </c>
      <c r="AQ326" s="17">
        <v>1.30072249189816E-2</v>
      </c>
      <c r="AR326" s="17">
        <v>2.7649646282393098E-2</v>
      </c>
      <c r="AS326" s="17"/>
      <c r="AT326" s="17">
        <v>1.52124028933956E-2</v>
      </c>
      <c r="AU326" s="17">
        <v>1.66239835563914E-2</v>
      </c>
      <c r="AV326" s="17"/>
      <c r="AW326" s="17">
        <v>1.06837290083002E-2</v>
      </c>
      <c r="AX326" s="17">
        <v>8.3779932673555303E-3</v>
      </c>
      <c r="AY326" s="17">
        <v>2.08794612187575E-2</v>
      </c>
    </row>
    <row r="327" spans="2:51">
      <c r="B327" t="s">
        <v>119</v>
      </c>
      <c r="C327" s="17">
        <v>3.2759107746811601E-2</v>
      </c>
      <c r="D327" s="17">
        <v>2.09669284141955E-2</v>
      </c>
      <c r="E327" s="17">
        <v>4.3823898562444202E-2</v>
      </c>
      <c r="F327" s="17"/>
      <c r="G327" s="17">
        <v>1.0400799667955299E-2</v>
      </c>
      <c r="H327" s="17">
        <v>4.2651355019373699E-2</v>
      </c>
      <c r="I327" s="17">
        <v>3.65091735820628E-2</v>
      </c>
      <c r="J327" s="17">
        <v>5.7212037970460899E-2</v>
      </c>
      <c r="K327" s="17">
        <v>3.7395301838203603E-2</v>
      </c>
      <c r="L327" s="17">
        <v>1.4855990597848E-2</v>
      </c>
      <c r="M327" s="17"/>
      <c r="N327" s="17">
        <v>2.2611789929071799E-2</v>
      </c>
      <c r="O327" s="17">
        <v>2.97281177333092E-2</v>
      </c>
      <c r="P327" s="17">
        <v>3.9775212293762401E-2</v>
      </c>
      <c r="Q327" s="17">
        <v>4.2043120414002398E-2</v>
      </c>
      <c r="R327" s="17"/>
      <c r="S327" s="17">
        <v>2.6213207177595801E-2</v>
      </c>
      <c r="T327" s="17">
        <v>1.7776148542002799E-2</v>
      </c>
      <c r="U327" s="17">
        <v>2.1333969539424201E-2</v>
      </c>
      <c r="V327" s="17">
        <v>4.4866505721292103E-2</v>
      </c>
      <c r="W327" s="17">
        <v>3.4737624885134301E-2</v>
      </c>
      <c r="X327" s="17">
        <v>4.5720501816037103E-2</v>
      </c>
      <c r="Y327" s="17">
        <v>1.22229847587224E-2</v>
      </c>
      <c r="Z327" s="17">
        <v>2.7274415341758299E-2</v>
      </c>
      <c r="AA327" s="17">
        <v>5.1938098419216101E-2</v>
      </c>
      <c r="AB327" s="17">
        <v>1.24791775408628E-2</v>
      </c>
      <c r="AC327" s="17">
        <v>7.2809529879917304E-2</v>
      </c>
      <c r="AD327" s="17">
        <v>7.0582494729151804E-2</v>
      </c>
      <c r="AE327" s="17"/>
      <c r="AF327" s="17">
        <v>3.3468369740522801E-2</v>
      </c>
      <c r="AG327" s="17">
        <v>4.0533175325370201E-2</v>
      </c>
      <c r="AH327" s="17">
        <v>1.9884271528568E-2</v>
      </c>
      <c r="AI327" s="17"/>
      <c r="AJ327" s="17">
        <v>2.0054136435991798E-2</v>
      </c>
      <c r="AK327" s="17">
        <v>3.7410039060617198E-2</v>
      </c>
      <c r="AL327" s="17">
        <v>1.4088151012370299E-2</v>
      </c>
      <c r="AM327" s="17"/>
      <c r="AN327" s="17">
        <v>4.7249026624160403E-2</v>
      </c>
      <c r="AO327" s="17">
        <v>3.0484990203900199E-2</v>
      </c>
      <c r="AP327" s="17">
        <v>3.5351975972968797E-2</v>
      </c>
      <c r="AQ327" s="17">
        <v>1.03664578098432E-2</v>
      </c>
      <c r="AR327" s="17">
        <v>4.9852309405765599E-2</v>
      </c>
      <c r="AS327" s="17"/>
      <c r="AT327" s="17">
        <v>3.0478656450025302E-2</v>
      </c>
      <c r="AU327" s="17">
        <v>5.1713367900773702E-2</v>
      </c>
      <c r="AV327" s="17"/>
      <c r="AW327" s="17">
        <v>2.1125367521459298E-2</v>
      </c>
      <c r="AX327" s="17">
        <v>1.3249842152576701E-2</v>
      </c>
      <c r="AY327" s="17">
        <v>4.7568238227912299E-2</v>
      </c>
    </row>
    <row r="328" spans="2:51">
      <c r="B328" t="s">
        <v>138</v>
      </c>
      <c r="C328" s="17">
        <v>0.526577345326109</v>
      </c>
      <c r="D328" s="17">
        <v>0.61512759504921499</v>
      </c>
      <c r="E328" s="17">
        <v>0.44617176352031201</v>
      </c>
      <c r="F328" s="17"/>
      <c r="G328" s="17">
        <v>0.43872262321540401</v>
      </c>
      <c r="H328" s="17">
        <v>0.49748190180844798</v>
      </c>
      <c r="I328" s="17">
        <v>0.54604679556262703</v>
      </c>
      <c r="J328" s="17">
        <v>0.50052733633522095</v>
      </c>
      <c r="K328" s="17">
        <v>0.523939665069168</v>
      </c>
      <c r="L328" s="17">
        <v>0.59064797446788697</v>
      </c>
      <c r="M328" s="17"/>
      <c r="N328" s="17">
        <v>0.60765024329212802</v>
      </c>
      <c r="O328" s="17">
        <v>0.52223386447827003</v>
      </c>
      <c r="P328" s="17">
        <v>0.50885976110498898</v>
      </c>
      <c r="Q328" s="17">
        <v>0.46070130152302402</v>
      </c>
      <c r="R328" s="17"/>
      <c r="S328" s="17">
        <v>0.55722090417472903</v>
      </c>
      <c r="T328" s="17">
        <v>0.556350139996871</v>
      </c>
      <c r="U328" s="17">
        <v>0.50645177346075698</v>
      </c>
      <c r="V328" s="17">
        <v>0.57069366034192304</v>
      </c>
      <c r="W328" s="17">
        <v>0.50171981767969198</v>
      </c>
      <c r="X328" s="17">
        <v>0.50789789821880604</v>
      </c>
      <c r="Y328" s="17">
        <v>0.54726265390778395</v>
      </c>
      <c r="Z328" s="17">
        <v>0.53475713136151803</v>
      </c>
      <c r="AA328" s="17">
        <v>0.49615760370733403</v>
      </c>
      <c r="AB328" s="17">
        <v>0.54675985521624504</v>
      </c>
      <c r="AC328" s="17">
        <v>0.396130509786708</v>
      </c>
      <c r="AD328" s="17">
        <v>0.49626714280405898</v>
      </c>
      <c r="AE328" s="17"/>
      <c r="AF328" s="17">
        <v>0.55193831823281703</v>
      </c>
      <c r="AG328" s="17">
        <v>0.55572461572130305</v>
      </c>
      <c r="AH328" s="17">
        <v>0.413605399125134</v>
      </c>
      <c r="AI328" s="17"/>
      <c r="AJ328" s="17">
        <v>0.64766803132931505</v>
      </c>
      <c r="AK328" s="17">
        <v>0.49036727979268802</v>
      </c>
      <c r="AL328" s="17">
        <v>0.57867391730036699</v>
      </c>
      <c r="AM328" s="17"/>
      <c r="AN328" s="17">
        <v>0.49073242135417799</v>
      </c>
      <c r="AO328" s="17">
        <v>0.47173415048281597</v>
      </c>
      <c r="AP328" s="17">
        <v>0.57554959471610501</v>
      </c>
      <c r="AQ328" s="17">
        <v>0.579035817867258</v>
      </c>
      <c r="AR328" s="17">
        <v>0.69093614581213803</v>
      </c>
      <c r="AS328" s="17"/>
      <c r="AT328" s="17">
        <v>0.52761206688655304</v>
      </c>
      <c r="AU328" s="17">
        <v>0.52002522126469397</v>
      </c>
      <c r="AV328" s="17"/>
      <c r="AW328" s="17">
        <v>0.61680728692616005</v>
      </c>
      <c r="AX328" s="17">
        <v>0.58037044671386495</v>
      </c>
      <c r="AY328" s="17">
        <v>0.433549319944662</v>
      </c>
    </row>
    <row r="329" spans="2:51">
      <c r="B329" t="s">
        <v>139</v>
      </c>
      <c r="C329" s="17">
        <v>9.7463844431368504E-2</v>
      </c>
      <c r="D329" s="17">
        <v>7.91613491868145E-2</v>
      </c>
      <c r="E329" s="17">
        <v>0.115153539647529</v>
      </c>
      <c r="F329" s="17"/>
      <c r="G329" s="17">
        <v>0.19692390496951601</v>
      </c>
      <c r="H329" s="17">
        <v>0.12326335446732201</v>
      </c>
      <c r="I329" s="17">
        <v>0.113569795497242</v>
      </c>
      <c r="J329" s="17">
        <v>9.3718716965447105E-2</v>
      </c>
      <c r="K329" s="17">
        <v>6.2852930596659307E-2</v>
      </c>
      <c r="L329" s="17">
        <v>4.8194573731135198E-2</v>
      </c>
      <c r="M329" s="17"/>
      <c r="N329" s="17">
        <v>8.0893335939742794E-2</v>
      </c>
      <c r="O329" s="17">
        <v>0.112274537983723</v>
      </c>
      <c r="P329" s="17">
        <v>9.1521103897020603E-2</v>
      </c>
      <c r="Q329" s="17">
        <v>0.105935879992341</v>
      </c>
      <c r="R329" s="17"/>
      <c r="S329" s="17">
        <v>9.6520313110334099E-2</v>
      </c>
      <c r="T329" s="17">
        <v>0.112241946247868</v>
      </c>
      <c r="U329" s="17">
        <v>8.3850114094570605E-2</v>
      </c>
      <c r="V329" s="17">
        <v>5.4204795286755897E-2</v>
      </c>
      <c r="W329" s="17">
        <v>0.111760525459504</v>
      </c>
      <c r="X329" s="17">
        <v>9.0101990054230904E-2</v>
      </c>
      <c r="Y329" s="17">
        <v>9.2673379498104502E-2</v>
      </c>
      <c r="Z329" s="17">
        <v>8.6411471607390697E-2</v>
      </c>
      <c r="AA329" s="17">
        <v>9.4072738940279704E-2</v>
      </c>
      <c r="AB329" s="17">
        <v>0.12479715806333599</v>
      </c>
      <c r="AC329" s="17">
        <v>0.16764221820582101</v>
      </c>
      <c r="AD329" s="17">
        <v>3.8391270070958099E-2</v>
      </c>
      <c r="AE329" s="17"/>
      <c r="AF329" s="17">
        <v>8.7255141531720204E-2</v>
      </c>
      <c r="AG329" s="17">
        <v>8.4888996626276594E-2</v>
      </c>
      <c r="AH329" s="17">
        <v>0.126174385299298</v>
      </c>
      <c r="AI329" s="17"/>
      <c r="AJ329" s="17">
        <v>5.6739190137788199E-2</v>
      </c>
      <c r="AK329" s="17">
        <v>0.12774936972616299</v>
      </c>
      <c r="AL329" s="17">
        <v>6.9514913636410103E-2</v>
      </c>
      <c r="AM329" s="17"/>
      <c r="AN329" s="17">
        <v>8.5505668056411202E-2</v>
      </c>
      <c r="AO329" s="17">
        <v>0.14066587957775301</v>
      </c>
      <c r="AP329" s="17">
        <v>6.8479149131324898E-2</v>
      </c>
      <c r="AQ329" s="17">
        <v>0.109072683679229</v>
      </c>
      <c r="AR329" s="17">
        <v>7.3610229772074501E-2</v>
      </c>
      <c r="AS329" s="17"/>
      <c r="AT329" s="17">
        <v>9.1369103090594206E-2</v>
      </c>
      <c r="AU329" s="17">
        <v>0.155807944808871</v>
      </c>
      <c r="AV329" s="17"/>
      <c r="AW329" s="17">
        <v>7.3966708417784202E-2</v>
      </c>
      <c r="AX329" s="17">
        <v>9.2319670472466697E-2</v>
      </c>
      <c r="AY329" s="17">
        <v>0.1197053342976</v>
      </c>
    </row>
    <row r="330" spans="2:51">
      <c r="B330" t="s">
        <v>140</v>
      </c>
      <c r="C330" s="17">
        <v>0.42911350089474098</v>
      </c>
      <c r="D330" s="17">
        <v>0.53596624586240005</v>
      </c>
      <c r="E330" s="17">
        <v>0.33101822387278301</v>
      </c>
      <c r="F330" s="17"/>
      <c r="G330" s="17">
        <v>0.241798718245888</v>
      </c>
      <c r="H330" s="17">
        <v>0.37421854734112497</v>
      </c>
      <c r="I330" s="17">
        <v>0.43247700006538498</v>
      </c>
      <c r="J330" s="17">
        <v>0.40680861936977403</v>
      </c>
      <c r="K330" s="17">
        <v>0.46108673447250897</v>
      </c>
      <c r="L330" s="17">
        <v>0.54245340073675197</v>
      </c>
      <c r="M330" s="17"/>
      <c r="N330" s="17">
        <v>0.52675690735238501</v>
      </c>
      <c r="O330" s="17">
        <v>0.40995932649454803</v>
      </c>
      <c r="P330" s="17">
        <v>0.41733865720796898</v>
      </c>
      <c r="Q330" s="17">
        <v>0.35476542153068302</v>
      </c>
      <c r="R330" s="17"/>
      <c r="S330" s="17">
        <v>0.46070059106439498</v>
      </c>
      <c r="T330" s="17">
        <v>0.44410819374900401</v>
      </c>
      <c r="U330" s="17">
        <v>0.42260165936618599</v>
      </c>
      <c r="V330" s="17">
        <v>0.516488865055167</v>
      </c>
      <c r="W330" s="17">
        <v>0.38995929222018799</v>
      </c>
      <c r="X330" s="17">
        <v>0.41779590816457601</v>
      </c>
      <c r="Y330" s="17">
        <v>0.454589274409679</v>
      </c>
      <c r="Z330" s="17">
        <v>0.44834565975412699</v>
      </c>
      <c r="AA330" s="17">
        <v>0.40208486476705502</v>
      </c>
      <c r="AB330" s="17">
        <v>0.42196269715290902</v>
      </c>
      <c r="AC330" s="17">
        <v>0.22848829158088699</v>
      </c>
      <c r="AD330" s="17">
        <v>0.45787587273310099</v>
      </c>
      <c r="AE330" s="17"/>
      <c r="AF330" s="17">
        <v>0.46468317670109599</v>
      </c>
      <c r="AG330" s="17">
        <v>0.47083561909502702</v>
      </c>
      <c r="AH330" s="17">
        <v>0.28743101382583602</v>
      </c>
      <c r="AI330" s="17"/>
      <c r="AJ330" s="17">
        <v>0.590928841191526</v>
      </c>
      <c r="AK330" s="17">
        <v>0.362617910066525</v>
      </c>
      <c r="AL330" s="17">
        <v>0.50915900366395705</v>
      </c>
      <c r="AM330" s="17"/>
      <c r="AN330" s="17">
        <v>0.40522675329776697</v>
      </c>
      <c r="AO330" s="17">
        <v>0.33106827090506302</v>
      </c>
      <c r="AP330" s="17">
        <v>0.50707044558477998</v>
      </c>
      <c r="AQ330" s="17">
        <v>0.46996313418802899</v>
      </c>
      <c r="AR330" s="17">
        <v>0.61732591604006404</v>
      </c>
      <c r="AS330" s="17"/>
      <c r="AT330" s="17">
        <v>0.436242963795959</v>
      </c>
      <c r="AU330" s="17">
        <v>0.36421727645582402</v>
      </c>
      <c r="AV330" s="17"/>
      <c r="AW330" s="17">
        <v>0.54284057850837497</v>
      </c>
      <c r="AX330" s="17">
        <v>0.48805077624139798</v>
      </c>
      <c r="AY330" s="17">
        <v>0.31384398564706201</v>
      </c>
    </row>
    <row r="331" spans="2:51">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row>
    <row r="332" spans="2:51">
      <c r="B332" s="6" t="s">
        <v>191</v>
      </c>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row>
    <row r="333" spans="2:51">
      <c r="B333" s="25" t="s">
        <v>19</v>
      </c>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row>
    <row r="334" spans="2:51">
      <c r="B334" t="s">
        <v>133</v>
      </c>
      <c r="C334" s="17">
        <v>0.115053276901777</v>
      </c>
      <c r="D334" s="17">
        <v>0.15178423155176601</v>
      </c>
      <c r="E334" s="17">
        <v>8.0151250231866006E-2</v>
      </c>
      <c r="F334" s="17"/>
      <c r="G334" s="17">
        <v>0.108989483216571</v>
      </c>
      <c r="H334" s="17">
        <v>0.14247375716802399</v>
      </c>
      <c r="I334" s="17">
        <v>0.104950970368937</v>
      </c>
      <c r="J334" s="17">
        <v>0.107486190882347</v>
      </c>
      <c r="K334" s="17">
        <v>0.143960732954971</v>
      </c>
      <c r="L334" s="17">
        <v>9.0975454678957499E-2</v>
      </c>
      <c r="M334" s="17"/>
      <c r="N334" s="17">
        <v>0.13024367092611799</v>
      </c>
      <c r="O334" s="17">
        <v>0.106083998971405</v>
      </c>
      <c r="P334" s="17">
        <v>0.14990459733810399</v>
      </c>
      <c r="Q334" s="17">
        <v>8.0337595156114397E-2</v>
      </c>
      <c r="R334" s="17"/>
      <c r="S334" s="17">
        <v>0.11637494409184899</v>
      </c>
      <c r="T334" s="17">
        <v>0.12223961804985201</v>
      </c>
      <c r="U334" s="17">
        <v>0.113734157757872</v>
      </c>
      <c r="V334" s="17">
        <v>0.19838581589462401</v>
      </c>
      <c r="W334" s="17">
        <v>0.123575404231615</v>
      </c>
      <c r="X334" s="17">
        <v>0.10620200943250099</v>
      </c>
      <c r="Y334" s="17">
        <v>0.10523776223690701</v>
      </c>
      <c r="Z334" s="17">
        <v>7.4276067557787498E-2</v>
      </c>
      <c r="AA334" s="17">
        <v>8.5531318416333296E-2</v>
      </c>
      <c r="AB334" s="17">
        <v>0.12816999410170299</v>
      </c>
      <c r="AC334" s="17">
        <v>5.3671889456420603E-2</v>
      </c>
      <c r="AD334" s="17">
        <v>9.9894182067684301E-2</v>
      </c>
      <c r="AE334" s="17"/>
      <c r="AF334" s="17">
        <v>9.4053305481280394E-2</v>
      </c>
      <c r="AG334" s="17">
        <v>0.14173279835278799</v>
      </c>
      <c r="AH334" s="17">
        <v>9.7586701108771906E-2</v>
      </c>
      <c r="AI334" s="17"/>
      <c r="AJ334" s="17">
        <v>0.14615294250816399</v>
      </c>
      <c r="AK334" s="17">
        <v>0.121545089924548</v>
      </c>
      <c r="AL334" s="17">
        <v>0.16414827760706899</v>
      </c>
      <c r="AM334" s="17"/>
      <c r="AN334" s="17">
        <v>0.100444528097322</v>
      </c>
      <c r="AO334" s="17">
        <v>9.4913958342023694E-2</v>
      </c>
      <c r="AP334" s="17">
        <v>0.12551459307863699</v>
      </c>
      <c r="AQ334" s="17">
        <v>0.12885361040826801</v>
      </c>
      <c r="AR334" s="17">
        <v>0.38242451284634299</v>
      </c>
      <c r="AS334" s="17"/>
      <c r="AT334" s="17">
        <v>0.111587797263515</v>
      </c>
      <c r="AU334" s="17">
        <v>0.145811410318925</v>
      </c>
      <c r="AV334" s="17"/>
      <c r="AW334" s="17">
        <v>0.13427124277793301</v>
      </c>
      <c r="AX334" s="17">
        <v>0.155551600103744</v>
      </c>
      <c r="AY334" s="17">
        <v>8.8738416926012198E-2</v>
      </c>
    </row>
    <row r="335" spans="2:51">
      <c r="B335" t="s">
        <v>134</v>
      </c>
      <c r="C335" s="17">
        <v>0.39223566678917798</v>
      </c>
      <c r="D335" s="17">
        <v>0.43454330071548802</v>
      </c>
      <c r="E335" s="17">
        <v>0.35448362091618102</v>
      </c>
      <c r="F335" s="17"/>
      <c r="G335" s="17">
        <v>0.41005954648686499</v>
      </c>
      <c r="H335" s="17">
        <v>0.42594958761544699</v>
      </c>
      <c r="I335" s="17">
        <v>0.42282809065856503</v>
      </c>
      <c r="J335" s="17">
        <v>0.33890857631224502</v>
      </c>
      <c r="K335" s="17">
        <v>0.32341105944295601</v>
      </c>
      <c r="L335" s="17">
        <v>0.41689883265140998</v>
      </c>
      <c r="M335" s="17"/>
      <c r="N335" s="17">
        <v>0.49871493124942401</v>
      </c>
      <c r="O335" s="17">
        <v>0.39159176948781299</v>
      </c>
      <c r="P335" s="17">
        <v>0.32411216606952498</v>
      </c>
      <c r="Q335" s="17">
        <v>0.33409001578850001</v>
      </c>
      <c r="R335" s="17"/>
      <c r="S335" s="17">
        <v>0.44805069815459603</v>
      </c>
      <c r="T335" s="17">
        <v>0.37306168663360001</v>
      </c>
      <c r="U335" s="17">
        <v>0.35919514240224698</v>
      </c>
      <c r="V335" s="17">
        <v>0.37888241570178</v>
      </c>
      <c r="W335" s="17">
        <v>0.405925432171026</v>
      </c>
      <c r="X335" s="17">
        <v>0.38791446811261798</v>
      </c>
      <c r="Y335" s="17">
        <v>0.40591971235261598</v>
      </c>
      <c r="Z335" s="17">
        <v>0.34059996798348502</v>
      </c>
      <c r="AA335" s="17">
        <v>0.341170015148892</v>
      </c>
      <c r="AB335" s="17">
        <v>0.48037454939154101</v>
      </c>
      <c r="AC335" s="17">
        <v>0.33461430171550199</v>
      </c>
      <c r="AD335" s="17">
        <v>0.45599308558392898</v>
      </c>
      <c r="AE335" s="17"/>
      <c r="AF335" s="17">
        <v>0.36401004781020502</v>
      </c>
      <c r="AG335" s="17">
        <v>0.42634228290930198</v>
      </c>
      <c r="AH335" s="17">
        <v>0.37728978034291499</v>
      </c>
      <c r="AI335" s="17"/>
      <c r="AJ335" s="17">
        <v>0.417903303485679</v>
      </c>
      <c r="AK335" s="17">
        <v>0.38853838001957902</v>
      </c>
      <c r="AL335" s="17">
        <v>0.45792077082902799</v>
      </c>
      <c r="AM335" s="17"/>
      <c r="AN335" s="17">
        <v>0.294012824728341</v>
      </c>
      <c r="AO335" s="17">
        <v>0.40994602390998702</v>
      </c>
      <c r="AP335" s="17">
        <v>0.44791755347373202</v>
      </c>
      <c r="AQ335" s="17">
        <v>0.52239326614208004</v>
      </c>
      <c r="AR335" s="17">
        <v>0.37829498320997401</v>
      </c>
      <c r="AS335" s="17"/>
      <c r="AT335" s="17">
        <v>0.39828844169859301</v>
      </c>
      <c r="AU335" s="17">
        <v>0.34249085416921399</v>
      </c>
      <c r="AV335" s="17"/>
      <c r="AW335" s="17">
        <v>0.47870448312629799</v>
      </c>
      <c r="AX335" s="17">
        <v>0.40186758382078103</v>
      </c>
      <c r="AY335" s="17">
        <v>0.31246909771894599</v>
      </c>
    </row>
    <row r="336" spans="2:51">
      <c r="B336" t="s">
        <v>135</v>
      </c>
      <c r="C336" s="17">
        <v>0.37077885542713601</v>
      </c>
      <c r="D336" s="17">
        <v>0.31674122873869898</v>
      </c>
      <c r="E336" s="17">
        <v>0.42042870748563999</v>
      </c>
      <c r="F336" s="17"/>
      <c r="G336" s="17">
        <v>0.345462605604545</v>
      </c>
      <c r="H336" s="17">
        <v>0.30642015686621699</v>
      </c>
      <c r="I336" s="17">
        <v>0.35206657095309202</v>
      </c>
      <c r="J336" s="17">
        <v>0.420092566982539</v>
      </c>
      <c r="K336" s="17">
        <v>0.40600439135705102</v>
      </c>
      <c r="L336" s="17">
        <v>0.38756946185619401</v>
      </c>
      <c r="M336" s="17"/>
      <c r="N336" s="17">
        <v>0.28506404907494298</v>
      </c>
      <c r="O336" s="17">
        <v>0.38909793762922101</v>
      </c>
      <c r="P336" s="17">
        <v>0.40654789456664298</v>
      </c>
      <c r="Q336" s="17">
        <v>0.41361799061682197</v>
      </c>
      <c r="R336" s="17"/>
      <c r="S336" s="17">
        <v>0.337273901624494</v>
      </c>
      <c r="T336" s="17">
        <v>0.39886908411159699</v>
      </c>
      <c r="U336" s="17">
        <v>0.38421499006981902</v>
      </c>
      <c r="V336" s="17">
        <v>0.30333052546401101</v>
      </c>
      <c r="W336" s="17">
        <v>0.36974429611790599</v>
      </c>
      <c r="X336" s="17">
        <v>0.39904901178034202</v>
      </c>
      <c r="Y336" s="17">
        <v>0.353994743913364</v>
      </c>
      <c r="Z336" s="17">
        <v>0.46947321541381898</v>
      </c>
      <c r="AA336" s="17">
        <v>0.42082653300606998</v>
      </c>
      <c r="AB336" s="17">
        <v>0.30993018914831399</v>
      </c>
      <c r="AC336" s="17">
        <v>0.41737852263793501</v>
      </c>
      <c r="AD336" s="17">
        <v>0.26117117919425198</v>
      </c>
      <c r="AE336" s="17"/>
      <c r="AF336" s="17">
        <v>0.40762147974854801</v>
      </c>
      <c r="AG336" s="17">
        <v>0.32721356032008497</v>
      </c>
      <c r="AH336" s="17">
        <v>0.39163879844833899</v>
      </c>
      <c r="AI336" s="17"/>
      <c r="AJ336" s="17">
        <v>0.32479706890416399</v>
      </c>
      <c r="AK336" s="17">
        <v>0.36955447093493099</v>
      </c>
      <c r="AL336" s="17">
        <v>0.28336399547688301</v>
      </c>
      <c r="AM336" s="17"/>
      <c r="AN336" s="17">
        <v>0.45564367933167499</v>
      </c>
      <c r="AO336" s="17">
        <v>0.35606070171559101</v>
      </c>
      <c r="AP336" s="17">
        <v>0.32623449924336101</v>
      </c>
      <c r="AQ336" s="17">
        <v>0.25842708923911301</v>
      </c>
      <c r="AR336" s="17">
        <v>0.16177854825552401</v>
      </c>
      <c r="AS336" s="17"/>
      <c r="AT336" s="17">
        <v>0.36999313253855298</v>
      </c>
      <c r="AU336" s="17">
        <v>0.38153751028969202</v>
      </c>
      <c r="AV336" s="17"/>
      <c r="AW336" s="17">
        <v>0.29834280860296603</v>
      </c>
      <c r="AX336" s="17">
        <v>0.326807050867294</v>
      </c>
      <c r="AY336" s="17">
        <v>0.44563736659159903</v>
      </c>
    </row>
    <row r="337" spans="2:51">
      <c r="B337" t="s">
        <v>136</v>
      </c>
      <c r="C337" s="17">
        <v>6.0868946256236303E-2</v>
      </c>
      <c r="D337" s="17">
        <v>4.46335317376646E-2</v>
      </c>
      <c r="E337" s="17">
        <v>7.5241829840591606E-2</v>
      </c>
      <c r="F337" s="17"/>
      <c r="G337" s="17">
        <v>8.0625083370593598E-2</v>
      </c>
      <c r="H337" s="17">
        <v>6.1214052112327701E-2</v>
      </c>
      <c r="I337" s="17">
        <v>5.0776716547305999E-2</v>
      </c>
      <c r="J337" s="17">
        <v>6.2160254517793001E-2</v>
      </c>
      <c r="K337" s="17">
        <v>5.6451127346926498E-2</v>
      </c>
      <c r="L337" s="17">
        <v>6.1111771765138399E-2</v>
      </c>
      <c r="M337" s="17"/>
      <c r="N337" s="17">
        <v>4.9239250508795802E-2</v>
      </c>
      <c r="O337" s="17">
        <v>5.1427002597274001E-2</v>
      </c>
      <c r="P337" s="17">
        <v>5.0071009529798399E-2</v>
      </c>
      <c r="Q337" s="17">
        <v>9.0566969245767306E-2</v>
      </c>
      <c r="R337" s="17"/>
      <c r="S337" s="17">
        <v>3.2348343831379099E-2</v>
      </c>
      <c r="T337" s="17">
        <v>6.42324257332475E-2</v>
      </c>
      <c r="U337" s="17">
        <v>9.0316955632531698E-2</v>
      </c>
      <c r="V337" s="17">
        <v>4.0802602943223999E-2</v>
      </c>
      <c r="W337" s="17">
        <v>3.1390298225386901E-2</v>
      </c>
      <c r="X337" s="17">
        <v>6.7123176926671899E-2</v>
      </c>
      <c r="Y337" s="17">
        <v>9.9573533587862695E-2</v>
      </c>
      <c r="Z337" s="17">
        <v>5.1798104193082402E-2</v>
      </c>
      <c r="AA337" s="17">
        <v>6.8877998593434006E-2</v>
      </c>
      <c r="AB337" s="17">
        <v>6.1706755178775899E-2</v>
      </c>
      <c r="AC337" s="17">
        <v>6.8313577989223495E-2</v>
      </c>
      <c r="AD337" s="17">
        <v>4.3061470923879498E-2</v>
      </c>
      <c r="AE337" s="17"/>
      <c r="AF337" s="17">
        <v>7.4747353343454198E-2</v>
      </c>
      <c r="AG337" s="17">
        <v>4.1973881449391001E-2</v>
      </c>
      <c r="AH337" s="17">
        <v>7.7383048803558896E-2</v>
      </c>
      <c r="AI337" s="17"/>
      <c r="AJ337" s="17">
        <v>6.6336906439669302E-2</v>
      </c>
      <c r="AK337" s="17">
        <v>4.7298502689005401E-2</v>
      </c>
      <c r="AL337" s="17">
        <v>4.7438299112460801E-2</v>
      </c>
      <c r="AM337" s="17"/>
      <c r="AN337" s="17">
        <v>6.5219778667684705E-2</v>
      </c>
      <c r="AO337" s="17">
        <v>7.0218327605755901E-2</v>
      </c>
      <c r="AP337" s="17">
        <v>3.6215228049692301E-2</v>
      </c>
      <c r="AQ337" s="17">
        <v>5.4775097013403502E-2</v>
      </c>
      <c r="AR337" s="17">
        <v>2.7649646282393098E-2</v>
      </c>
      <c r="AS337" s="17"/>
      <c r="AT337" s="17">
        <v>6.2380767083500002E-2</v>
      </c>
      <c r="AU337" s="17">
        <v>4.6334126760222201E-2</v>
      </c>
      <c r="AV337" s="17"/>
      <c r="AW337" s="17">
        <v>4.0044099114220598E-2</v>
      </c>
      <c r="AX337" s="17">
        <v>7.4623275926302204E-2</v>
      </c>
      <c r="AY337" s="17">
        <v>7.6481413156205297E-2</v>
      </c>
    </row>
    <row r="338" spans="2:51">
      <c r="B338" t="s">
        <v>137</v>
      </c>
      <c r="C338" s="17">
        <v>1.5637463240151001E-2</v>
      </c>
      <c r="D338" s="17">
        <v>1.1627303711052301E-2</v>
      </c>
      <c r="E338" s="17">
        <v>1.9450052654093299E-2</v>
      </c>
      <c r="F338" s="17"/>
      <c r="G338" s="17">
        <v>2.37332307229975E-2</v>
      </c>
      <c r="H338" s="17">
        <v>9.9921778393457505E-3</v>
      </c>
      <c r="I338" s="17">
        <v>3.0239675515368301E-2</v>
      </c>
      <c r="J338" s="17">
        <v>1.1854860265889101E-2</v>
      </c>
      <c r="K338" s="17">
        <v>1.29668567117826E-2</v>
      </c>
      <c r="L338" s="17">
        <v>9.6948441006860404E-3</v>
      </c>
      <c r="M338" s="17"/>
      <c r="N338" s="17">
        <v>1.09150071296164E-2</v>
      </c>
      <c r="O338" s="17">
        <v>1.0822659029411199E-2</v>
      </c>
      <c r="P338" s="17">
        <v>1.48501405212154E-2</v>
      </c>
      <c r="Q338" s="17">
        <v>2.6460747649333299E-2</v>
      </c>
      <c r="R338" s="17"/>
      <c r="S338" s="17">
        <v>1.53795877932598E-2</v>
      </c>
      <c r="T338" s="17">
        <v>1.77671447129964E-2</v>
      </c>
      <c r="U338" s="17">
        <v>3.1644090406474701E-2</v>
      </c>
      <c r="V338" s="17">
        <v>0</v>
      </c>
      <c r="W338" s="17">
        <v>1.9094089221639299E-2</v>
      </c>
      <c r="X338" s="17">
        <v>0</v>
      </c>
      <c r="Y338" s="17">
        <v>1.6523161420047099E-2</v>
      </c>
      <c r="Z338" s="17">
        <v>0</v>
      </c>
      <c r="AA338" s="17">
        <v>2.6685727608545401E-2</v>
      </c>
      <c r="AB338" s="17">
        <v>9.1397101512905397E-3</v>
      </c>
      <c r="AC338" s="17">
        <v>2.3398792732614301E-2</v>
      </c>
      <c r="AD338" s="17">
        <v>2.1721029526502601E-2</v>
      </c>
      <c r="AE338" s="17"/>
      <c r="AF338" s="17">
        <v>1.95265217590583E-2</v>
      </c>
      <c r="AG338" s="17">
        <v>9.6867514858224105E-3</v>
      </c>
      <c r="AH338" s="17">
        <v>1.7899165483382599E-2</v>
      </c>
      <c r="AI338" s="17"/>
      <c r="AJ338" s="17">
        <v>1.1068079036261599E-2</v>
      </c>
      <c r="AK338" s="17">
        <v>1.95355914031764E-2</v>
      </c>
      <c r="AL338" s="17">
        <v>5.1136926396384199E-3</v>
      </c>
      <c r="AM338" s="17"/>
      <c r="AN338" s="17">
        <v>2.2707276691829301E-2</v>
      </c>
      <c r="AO338" s="17">
        <v>1.8612986502762399E-2</v>
      </c>
      <c r="AP338" s="17">
        <v>1.08778007335208E-2</v>
      </c>
      <c r="AQ338" s="17">
        <v>1.1015912771804101E-2</v>
      </c>
      <c r="AR338" s="17">
        <v>4.9852309405765599E-2</v>
      </c>
      <c r="AS338" s="17"/>
      <c r="AT338" s="17">
        <v>1.5144735056252599E-2</v>
      </c>
      <c r="AU338" s="17">
        <v>2.15340312126064E-2</v>
      </c>
      <c r="AV338" s="17"/>
      <c r="AW338" s="17">
        <v>1.16273371553373E-2</v>
      </c>
      <c r="AX338" s="17">
        <v>5.8732184640578698E-3</v>
      </c>
      <c r="AY338" s="17">
        <v>2.1422529889644E-2</v>
      </c>
    </row>
    <row r="339" spans="2:51">
      <c r="B339" t="s">
        <v>119</v>
      </c>
      <c r="C339" s="17">
        <v>4.54257913855226E-2</v>
      </c>
      <c r="D339" s="17">
        <v>4.0670403545329997E-2</v>
      </c>
      <c r="E339" s="17">
        <v>5.0244538871628497E-2</v>
      </c>
      <c r="F339" s="17"/>
      <c r="G339" s="17">
        <v>3.1130050598428102E-2</v>
      </c>
      <c r="H339" s="17">
        <v>5.3950268398638597E-2</v>
      </c>
      <c r="I339" s="17">
        <v>3.9137975956731699E-2</v>
      </c>
      <c r="J339" s="17">
        <v>5.9497551039187198E-2</v>
      </c>
      <c r="K339" s="17">
        <v>5.7205832186313699E-2</v>
      </c>
      <c r="L339" s="17">
        <v>3.3749634947614501E-2</v>
      </c>
      <c r="M339" s="17"/>
      <c r="N339" s="17">
        <v>2.5823091111102401E-2</v>
      </c>
      <c r="O339" s="17">
        <v>5.0976632284875499E-2</v>
      </c>
      <c r="P339" s="17">
        <v>5.4514191974714098E-2</v>
      </c>
      <c r="Q339" s="17">
        <v>5.4926681543462599E-2</v>
      </c>
      <c r="R339" s="17"/>
      <c r="S339" s="17">
        <v>5.05725245044224E-2</v>
      </c>
      <c r="T339" s="17">
        <v>2.3830040758707399E-2</v>
      </c>
      <c r="U339" s="17">
        <v>2.08946637310558E-2</v>
      </c>
      <c r="V339" s="17">
        <v>7.8598639996361797E-2</v>
      </c>
      <c r="W339" s="17">
        <v>5.0270480032426797E-2</v>
      </c>
      <c r="X339" s="17">
        <v>3.9711333747867401E-2</v>
      </c>
      <c r="Y339" s="17">
        <v>1.8751086489202901E-2</v>
      </c>
      <c r="Z339" s="17">
        <v>6.3852644851826207E-2</v>
      </c>
      <c r="AA339" s="17">
        <v>5.6908407226725903E-2</v>
      </c>
      <c r="AB339" s="17">
        <v>1.06788020283757E-2</v>
      </c>
      <c r="AC339" s="17">
        <v>0.102622915468304</v>
      </c>
      <c r="AD339" s="17">
        <v>0.118159052703752</v>
      </c>
      <c r="AE339" s="17"/>
      <c r="AF339" s="17">
        <v>4.0041291857453601E-2</v>
      </c>
      <c r="AG339" s="17">
        <v>5.3050725482611097E-2</v>
      </c>
      <c r="AH339" s="17">
        <v>3.8202505813032403E-2</v>
      </c>
      <c r="AI339" s="17"/>
      <c r="AJ339" s="17">
        <v>3.3741699626062403E-2</v>
      </c>
      <c r="AK339" s="17">
        <v>5.3527965028759998E-2</v>
      </c>
      <c r="AL339" s="17">
        <v>4.2014964334921197E-2</v>
      </c>
      <c r="AM339" s="17"/>
      <c r="AN339" s="17">
        <v>6.1971912483147699E-2</v>
      </c>
      <c r="AO339" s="17">
        <v>5.0248001923880001E-2</v>
      </c>
      <c r="AP339" s="17">
        <v>5.3240325421056799E-2</v>
      </c>
      <c r="AQ339" s="17">
        <v>2.45350244253318E-2</v>
      </c>
      <c r="AR339" s="17">
        <v>0</v>
      </c>
      <c r="AS339" s="17"/>
      <c r="AT339" s="17">
        <v>4.2605126359586798E-2</v>
      </c>
      <c r="AU339" s="17">
        <v>6.2292067249340499E-2</v>
      </c>
      <c r="AV339" s="17"/>
      <c r="AW339" s="17">
        <v>3.7010029223244298E-2</v>
      </c>
      <c r="AX339" s="17">
        <v>3.5277270817820797E-2</v>
      </c>
      <c r="AY339" s="17">
        <v>5.5251175717593401E-2</v>
      </c>
    </row>
    <row r="340" spans="2:51">
      <c r="B340" t="s">
        <v>138</v>
      </c>
      <c r="C340" s="17">
        <v>0.50728894369095401</v>
      </c>
      <c r="D340" s="17">
        <v>0.58632753226725398</v>
      </c>
      <c r="E340" s="17">
        <v>0.434634871148047</v>
      </c>
      <c r="F340" s="17"/>
      <c r="G340" s="17">
        <v>0.51904902970343603</v>
      </c>
      <c r="H340" s="17">
        <v>0.56842334478347101</v>
      </c>
      <c r="I340" s="17">
        <v>0.52777906102750205</v>
      </c>
      <c r="J340" s="17">
        <v>0.44639476719459198</v>
      </c>
      <c r="K340" s="17">
        <v>0.46737179239792698</v>
      </c>
      <c r="L340" s="17">
        <v>0.50787428733036699</v>
      </c>
      <c r="M340" s="17"/>
      <c r="N340" s="17">
        <v>0.628958602175542</v>
      </c>
      <c r="O340" s="17">
        <v>0.49767576845921802</v>
      </c>
      <c r="P340" s="17">
        <v>0.47401676340762899</v>
      </c>
      <c r="Q340" s="17">
        <v>0.414427610944614</v>
      </c>
      <c r="R340" s="17"/>
      <c r="S340" s="17">
        <v>0.56442564224644498</v>
      </c>
      <c r="T340" s="17">
        <v>0.49530130468345201</v>
      </c>
      <c r="U340" s="17">
        <v>0.47292930016011903</v>
      </c>
      <c r="V340" s="17">
        <v>0.57726823159640395</v>
      </c>
      <c r="W340" s="17">
        <v>0.52950083640264101</v>
      </c>
      <c r="X340" s="17">
        <v>0.494116477545119</v>
      </c>
      <c r="Y340" s="17">
        <v>0.51115747458952299</v>
      </c>
      <c r="Z340" s="17">
        <v>0.414876035541273</v>
      </c>
      <c r="AA340" s="17">
        <v>0.42670133356522499</v>
      </c>
      <c r="AB340" s="17">
        <v>0.60854454349324405</v>
      </c>
      <c r="AC340" s="17">
        <v>0.38828619117192298</v>
      </c>
      <c r="AD340" s="17">
        <v>0.555887267651613</v>
      </c>
      <c r="AE340" s="17"/>
      <c r="AF340" s="17">
        <v>0.45806335329148501</v>
      </c>
      <c r="AG340" s="17">
        <v>0.56807508126209105</v>
      </c>
      <c r="AH340" s="17">
        <v>0.47487648145168698</v>
      </c>
      <c r="AI340" s="17"/>
      <c r="AJ340" s="17">
        <v>0.56405624599384296</v>
      </c>
      <c r="AK340" s="17">
        <v>0.51008346994412701</v>
      </c>
      <c r="AL340" s="17">
        <v>0.62206904843609601</v>
      </c>
      <c r="AM340" s="17"/>
      <c r="AN340" s="17">
        <v>0.39445735282566402</v>
      </c>
      <c r="AO340" s="17">
        <v>0.50485998225201001</v>
      </c>
      <c r="AP340" s="17">
        <v>0.57343214655236896</v>
      </c>
      <c r="AQ340" s="17">
        <v>0.65124687655034796</v>
      </c>
      <c r="AR340" s="17">
        <v>0.76071949605631695</v>
      </c>
      <c r="AS340" s="17"/>
      <c r="AT340" s="17">
        <v>0.50987623896210799</v>
      </c>
      <c r="AU340" s="17">
        <v>0.48830226448813902</v>
      </c>
      <c r="AV340" s="17"/>
      <c r="AW340" s="17">
        <v>0.61297572590423099</v>
      </c>
      <c r="AX340" s="17">
        <v>0.55741918392452505</v>
      </c>
      <c r="AY340" s="17">
        <v>0.40120751464495802</v>
      </c>
    </row>
    <row r="341" spans="2:51">
      <c r="B341" t="s">
        <v>139</v>
      </c>
      <c r="C341" s="17">
        <v>7.6506409496387304E-2</v>
      </c>
      <c r="D341" s="17">
        <v>5.6260835448716802E-2</v>
      </c>
      <c r="E341" s="17">
        <v>9.4691882494684798E-2</v>
      </c>
      <c r="F341" s="17"/>
      <c r="G341" s="17">
        <v>0.104358314093591</v>
      </c>
      <c r="H341" s="17">
        <v>7.12062299516735E-2</v>
      </c>
      <c r="I341" s="17">
        <v>8.1016392062674303E-2</v>
      </c>
      <c r="J341" s="17">
        <v>7.4015114783682195E-2</v>
      </c>
      <c r="K341" s="17">
        <v>6.9417984058709095E-2</v>
      </c>
      <c r="L341" s="17">
        <v>7.0806615865824499E-2</v>
      </c>
      <c r="M341" s="17"/>
      <c r="N341" s="17">
        <v>6.0154257638412298E-2</v>
      </c>
      <c r="O341" s="17">
        <v>6.2249661626685202E-2</v>
      </c>
      <c r="P341" s="17">
        <v>6.4921150051013801E-2</v>
      </c>
      <c r="Q341" s="17">
        <v>0.117027716895101</v>
      </c>
      <c r="R341" s="17"/>
      <c r="S341" s="17">
        <v>4.7727931624638897E-2</v>
      </c>
      <c r="T341" s="17">
        <v>8.1999570446243897E-2</v>
      </c>
      <c r="U341" s="17">
        <v>0.121961046039006</v>
      </c>
      <c r="V341" s="17">
        <v>4.0802602943223999E-2</v>
      </c>
      <c r="W341" s="17">
        <v>5.0484387447026199E-2</v>
      </c>
      <c r="X341" s="17">
        <v>6.7123176926671899E-2</v>
      </c>
      <c r="Y341" s="17">
        <v>0.11609669500791001</v>
      </c>
      <c r="Z341" s="17">
        <v>5.1798104193082402E-2</v>
      </c>
      <c r="AA341" s="17">
        <v>9.5563726201979393E-2</v>
      </c>
      <c r="AB341" s="17">
        <v>7.0846465330066402E-2</v>
      </c>
      <c r="AC341" s="17">
        <v>9.1712370721837799E-2</v>
      </c>
      <c r="AD341" s="17">
        <v>6.4782500450382099E-2</v>
      </c>
      <c r="AE341" s="17"/>
      <c r="AF341" s="17">
        <v>9.4273875102512505E-2</v>
      </c>
      <c r="AG341" s="17">
        <v>5.1660632935213502E-2</v>
      </c>
      <c r="AH341" s="17">
        <v>9.5282214286941502E-2</v>
      </c>
      <c r="AI341" s="17"/>
      <c r="AJ341" s="17">
        <v>7.7404985475930901E-2</v>
      </c>
      <c r="AK341" s="17">
        <v>6.6834094092181801E-2</v>
      </c>
      <c r="AL341" s="17">
        <v>5.2551991752099202E-2</v>
      </c>
      <c r="AM341" s="17"/>
      <c r="AN341" s="17">
        <v>8.7927055359514006E-2</v>
      </c>
      <c r="AO341" s="17">
        <v>8.88313141085183E-2</v>
      </c>
      <c r="AP341" s="17">
        <v>4.7093028783213003E-2</v>
      </c>
      <c r="AQ341" s="17">
        <v>6.5791009785207702E-2</v>
      </c>
      <c r="AR341" s="17">
        <v>7.7501955688158694E-2</v>
      </c>
      <c r="AS341" s="17"/>
      <c r="AT341" s="17">
        <v>7.7525502139752497E-2</v>
      </c>
      <c r="AU341" s="17">
        <v>6.7868157972828497E-2</v>
      </c>
      <c r="AV341" s="17"/>
      <c r="AW341" s="17">
        <v>5.1671436269557898E-2</v>
      </c>
      <c r="AX341" s="17">
        <v>8.0496494390360093E-2</v>
      </c>
      <c r="AY341" s="17">
        <v>9.7903943045849304E-2</v>
      </c>
    </row>
    <row r="342" spans="2:51">
      <c r="B342" t="s">
        <v>140</v>
      </c>
      <c r="C342" s="17">
        <v>0.43078253419456702</v>
      </c>
      <c r="D342" s="17">
        <v>0.53006669681853702</v>
      </c>
      <c r="E342" s="17">
        <v>0.33994298865336198</v>
      </c>
      <c r="F342" s="17"/>
      <c r="G342" s="17">
        <v>0.414690715609845</v>
      </c>
      <c r="H342" s="17">
        <v>0.49721711483179798</v>
      </c>
      <c r="I342" s="17">
        <v>0.44676266896482802</v>
      </c>
      <c r="J342" s="17">
        <v>0.37237965241090898</v>
      </c>
      <c r="K342" s="17">
        <v>0.39795380833921701</v>
      </c>
      <c r="L342" s="17">
        <v>0.43706767146454301</v>
      </c>
      <c r="M342" s="17"/>
      <c r="N342" s="17">
        <v>0.56880434453713002</v>
      </c>
      <c r="O342" s="17">
        <v>0.43542610683253302</v>
      </c>
      <c r="P342" s="17">
        <v>0.40909561335661498</v>
      </c>
      <c r="Q342" s="17">
        <v>0.297399894049514</v>
      </c>
      <c r="R342" s="17"/>
      <c r="S342" s="17">
        <v>0.51669771062180603</v>
      </c>
      <c r="T342" s="17">
        <v>0.41330173423720801</v>
      </c>
      <c r="U342" s="17">
        <v>0.35096825412111299</v>
      </c>
      <c r="V342" s="17">
        <v>0.53646562865318004</v>
      </c>
      <c r="W342" s="17">
        <v>0.47901644895561402</v>
      </c>
      <c r="X342" s="17">
        <v>0.42699330061844698</v>
      </c>
      <c r="Y342" s="17">
        <v>0.39506077958161301</v>
      </c>
      <c r="Z342" s="17">
        <v>0.36307793134819</v>
      </c>
      <c r="AA342" s="17">
        <v>0.33113760736324499</v>
      </c>
      <c r="AB342" s="17">
        <v>0.53769807816317805</v>
      </c>
      <c r="AC342" s="17">
        <v>0.29657382045008501</v>
      </c>
      <c r="AD342" s="17">
        <v>0.49110476720123097</v>
      </c>
      <c r="AE342" s="17"/>
      <c r="AF342" s="17">
        <v>0.363789478188973</v>
      </c>
      <c r="AG342" s="17">
        <v>0.516414448326877</v>
      </c>
      <c r="AH342" s="17">
        <v>0.37959426716474498</v>
      </c>
      <c r="AI342" s="17"/>
      <c r="AJ342" s="17">
        <v>0.48665126051791202</v>
      </c>
      <c r="AK342" s="17">
        <v>0.44324937585194502</v>
      </c>
      <c r="AL342" s="17">
        <v>0.56951705668399699</v>
      </c>
      <c r="AM342" s="17"/>
      <c r="AN342" s="17">
        <v>0.30653029746615001</v>
      </c>
      <c r="AO342" s="17">
        <v>0.41602866814349199</v>
      </c>
      <c r="AP342" s="17">
        <v>0.52633911776915598</v>
      </c>
      <c r="AQ342" s="17">
        <v>0.58545586676514005</v>
      </c>
      <c r="AR342" s="17">
        <v>0.68321754036815896</v>
      </c>
      <c r="AS342" s="17"/>
      <c r="AT342" s="17">
        <v>0.43235073682235498</v>
      </c>
      <c r="AU342" s="17">
        <v>0.42043410651531099</v>
      </c>
      <c r="AV342" s="17"/>
      <c r="AW342" s="17">
        <v>0.56130428963467305</v>
      </c>
      <c r="AX342" s="17">
        <v>0.476922689534165</v>
      </c>
      <c r="AY342" s="17">
        <v>0.30330357159910898</v>
      </c>
    </row>
    <row r="343" spans="2:51">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row>
    <row r="344" spans="2:51">
      <c r="B344" s="6" t="s">
        <v>192</v>
      </c>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row>
    <row r="345" spans="2:51">
      <c r="B345" s="25" t="s">
        <v>20</v>
      </c>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row>
    <row r="346" spans="2:51">
      <c r="B346" t="s">
        <v>159</v>
      </c>
      <c r="C346" s="17">
        <v>0.16006182623808901</v>
      </c>
      <c r="D346" s="17">
        <v>0.22774200789152399</v>
      </c>
      <c r="E346" s="17">
        <v>9.3325627203008299E-2</v>
      </c>
      <c r="F346" s="17"/>
      <c r="G346" s="17">
        <v>0.125254815784302</v>
      </c>
      <c r="H346" s="17">
        <v>0.13394512652037099</v>
      </c>
      <c r="I346" s="17">
        <v>0.167445094572789</v>
      </c>
      <c r="J346" s="17">
        <v>0.16492227177225399</v>
      </c>
      <c r="K346" s="17">
        <v>0.19138369240917499</v>
      </c>
      <c r="L346" s="17">
        <v>0.16644360361327301</v>
      </c>
      <c r="M346" s="17"/>
      <c r="N346" s="17">
        <v>0.20835687577908699</v>
      </c>
      <c r="O346" s="17">
        <v>0.14830233556787101</v>
      </c>
      <c r="P346" s="17">
        <v>0.14674573511761099</v>
      </c>
      <c r="Q346" s="17">
        <v>0.123022302551487</v>
      </c>
      <c r="R346" s="17"/>
      <c r="S346" s="17">
        <v>0.17683171828035299</v>
      </c>
      <c r="T346" s="17">
        <v>0.16737622928706</v>
      </c>
      <c r="U346" s="17">
        <v>0.10701828497351</v>
      </c>
      <c r="V346" s="17">
        <v>0.129365110213398</v>
      </c>
      <c r="W346" s="17">
        <v>0.19509476840759801</v>
      </c>
      <c r="X346" s="17">
        <v>0.18650319205642199</v>
      </c>
      <c r="Y346" s="17">
        <v>0.143991878395891</v>
      </c>
      <c r="Z346" s="17">
        <v>0.21028303754320701</v>
      </c>
      <c r="AA346" s="17">
        <v>0.160004380504042</v>
      </c>
      <c r="AB346" s="17">
        <v>0.16326724799369699</v>
      </c>
      <c r="AC346" s="17">
        <v>0.12688756028501799</v>
      </c>
      <c r="AD346" s="17">
        <v>0.15796356734415401</v>
      </c>
      <c r="AE346" s="17"/>
      <c r="AF346" s="17">
        <v>0.148200695644609</v>
      </c>
      <c r="AG346" s="17">
        <v>0.19464936768017099</v>
      </c>
      <c r="AH346" s="17">
        <v>0.12093852318927401</v>
      </c>
      <c r="AI346" s="17"/>
      <c r="AJ346" s="17">
        <v>0.19601716829043001</v>
      </c>
      <c r="AK346" s="17">
        <v>0.147295945806033</v>
      </c>
      <c r="AL346" s="17">
        <v>0.171766026763184</v>
      </c>
      <c r="AM346" s="17"/>
      <c r="AN346" s="17">
        <v>0.13266774772395101</v>
      </c>
      <c r="AO346" s="17">
        <v>0.13701032814962499</v>
      </c>
      <c r="AP346" s="17">
        <v>0.17588018169887601</v>
      </c>
      <c r="AQ346" s="17">
        <v>0.22204561996592601</v>
      </c>
      <c r="AR346" s="17">
        <v>0.45278957856261198</v>
      </c>
      <c r="AS346" s="17"/>
      <c r="AT346" s="17">
        <v>0.159169590295897</v>
      </c>
      <c r="AU346" s="17">
        <v>0.16219869052131</v>
      </c>
      <c r="AV346" s="17"/>
      <c r="AW346" s="17">
        <v>0.223952511793609</v>
      </c>
      <c r="AX346" s="17">
        <v>0.16386731991053399</v>
      </c>
      <c r="AY346" s="17">
        <v>9.6017826968324393E-2</v>
      </c>
    </row>
    <row r="347" spans="2:51">
      <c r="B347" t="s">
        <v>160</v>
      </c>
      <c r="C347" s="17">
        <v>0.41667563342721797</v>
      </c>
      <c r="D347" s="17">
        <v>0.465659438147775</v>
      </c>
      <c r="E347" s="17">
        <v>0.36813012150854002</v>
      </c>
      <c r="F347" s="17"/>
      <c r="G347" s="17">
        <v>0.41833916566531598</v>
      </c>
      <c r="H347" s="17">
        <v>0.422441313480443</v>
      </c>
      <c r="I347" s="17">
        <v>0.41787802821058101</v>
      </c>
      <c r="J347" s="17">
        <v>0.43447008671093201</v>
      </c>
      <c r="K347" s="17">
        <v>0.38573127234107202</v>
      </c>
      <c r="L347" s="17">
        <v>0.41709643986279898</v>
      </c>
      <c r="M347" s="17"/>
      <c r="N347" s="17">
        <v>0.480295181236571</v>
      </c>
      <c r="O347" s="17">
        <v>0.42502410586474998</v>
      </c>
      <c r="P347" s="17">
        <v>0.39343454086879598</v>
      </c>
      <c r="Q347" s="17">
        <v>0.35506855010176502</v>
      </c>
      <c r="R347" s="17"/>
      <c r="S347" s="17">
        <v>0.45017410461255197</v>
      </c>
      <c r="T347" s="17">
        <v>0.44222504748476199</v>
      </c>
      <c r="U347" s="17">
        <v>0.483206887004203</v>
      </c>
      <c r="V347" s="17">
        <v>0.409597072821835</v>
      </c>
      <c r="W347" s="17">
        <v>0.39776735832155902</v>
      </c>
      <c r="X347" s="17">
        <v>0.35740115896039099</v>
      </c>
      <c r="Y347" s="17">
        <v>0.39023308392130002</v>
      </c>
      <c r="Z347" s="17">
        <v>0.361785865772277</v>
      </c>
      <c r="AA347" s="17">
        <v>0.40424859240346001</v>
      </c>
      <c r="AB347" s="17">
        <v>0.43327700798633501</v>
      </c>
      <c r="AC347" s="17">
        <v>0.37128730424900003</v>
      </c>
      <c r="AD347" s="17">
        <v>0.411504314023863</v>
      </c>
      <c r="AE347" s="17"/>
      <c r="AF347" s="17">
        <v>0.40464186623284798</v>
      </c>
      <c r="AG347" s="17">
        <v>0.456282180000397</v>
      </c>
      <c r="AH347" s="17">
        <v>0.34377445500429099</v>
      </c>
      <c r="AI347" s="17"/>
      <c r="AJ347" s="17">
        <v>0.44133509515159303</v>
      </c>
      <c r="AK347" s="17">
        <v>0.43165958938589899</v>
      </c>
      <c r="AL347" s="17">
        <v>0.46762368162308399</v>
      </c>
      <c r="AM347" s="17"/>
      <c r="AN347" s="17">
        <v>0.37127439926110301</v>
      </c>
      <c r="AO347" s="17">
        <v>0.36250103157089503</v>
      </c>
      <c r="AP347" s="17">
        <v>0.48008320381923802</v>
      </c>
      <c r="AQ347" s="17">
        <v>0.52983991238718697</v>
      </c>
      <c r="AR347" s="17">
        <v>0.41934078502293798</v>
      </c>
      <c r="AS347" s="17"/>
      <c r="AT347" s="17">
        <v>0.41576671306389601</v>
      </c>
      <c r="AU347" s="17">
        <v>0.41240356922278498</v>
      </c>
      <c r="AV347" s="17"/>
      <c r="AW347" s="17">
        <v>0.49038364267523499</v>
      </c>
      <c r="AX347" s="17">
        <v>0.45595123952910799</v>
      </c>
      <c r="AY347" s="17">
        <v>0.33420913521807599</v>
      </c>
    </row>
    <row r="348" spans="2:51">
      <c r="B348" t="s">
        <v>161</v>
      </c>
      <c r="C348" s="17">
        <v>0.30621300372302201</v>
      </c>
      <c r="D348" s="17">
        <v>0.23554685280967899</v>
      </c>
      <c r="E348" s="17">
        <v>0.37625323191732701</v>
      </c>
      <c r="F348" s="17"/>
      <c r="G348" s="17">
        <v>0.27805494779238399</v>
      </c>
      <c r="H348" s="17">
        <v>0.29880271165775502</v>
      </c>
      <c r="I348" s="17">
        <v>0.312009290284816</v>
      </c>
      <c r="J348" s="17">
        <v>0.29052565579246498</v>
      </c>
      <c r="K348" s="17">
        <v>0.32130585754845098</v>
      </c>
      <c r="L348" s="17">
        <v>0.32279070432644202</v>
      </c>
      <c r="M348" s="17"/>
      <c r="N348" s="17">
        <v>0.22171673735196701</v>
      </c>
      <c r="O348" s="17">
        <v>0.31307531444354197</v>
      </c>
      <c r="P348" s="17">
        <v>0.342972037402206</v>
      </c>
      <c r="Q348" s="17">
        <v>0.36572304781918202</v>
      </c>
      <c r="R348" s="17"/>
      <c r="S348" s="17">
        <v>0.277370684303893</v>
      </c>
      <c r="T348" s="17">
        <v>0.30900528500063901</v>
      </c>
      <c r="U348" s="17">
        <v>0.28700870754624802</v>
      </c>
      <c r="V348" s="17">
        <v>0.34805895264214098</v>
      </c>
      <c r="W348" s="17">
        <v>0.247612731936969</v>
      </c>
      <c r="X348" s="17">
        <v>0.30666430138268502</v>
      </c>
      <c r="Y348" s="17">
        <v>0.32164957362096502</v>
      </c>
      <c r="Z348" s="17">
        <v>0.33096945448898102</v>
      </c>
      <c r="AA348" s="17">
        <v>0.29175989309363498</v>
      </c>
      <c r="AB348" s="17">
        <v>0.30565094439045698</v>
      </c>
      <c r="AC348" s="17">
        <v>0.40701098202386199</v>
      </c>
      <c r="AD348" s="17">
        <v>0.30927634987104702</v>
      </c>
      <c r="AE348" s="17"/>
      <c r="AF348" s="17">
        <v>0.33786647114651203</v>
      </c>
      <c r="AG348" s="17">
        <v>0.25109363391515699</v>
      </c>
      <c r="AH348" s="17">
        <v>0.36181540621959102</v>
      </c>
      <c r="AI348" s="17"/>
      <c r="AJ348" s="17">
        <v>0.27968794666819302</v>
      </c>
      <c r="AK348" s="17">
        <v>0.30150739389190301</v>
      </c>
      <c r="AL348" s="17">
        <v>0.26359644558332102</v>
      </c>
      <c r="AM348" s="17"/>
      <c r="AN348" s="17">
        <v>0.34908849288141303</v>
      </c>
      <c r="AO348" s="17">
        <v>0.36734411415290502</v>
      </c>
      <c r="AP348" s="17">
        <v>0.25244763265071901</v>
      </c>
      <c r="AQ348" s="17">
        <v>0.18231296681106501</v>
      </c>
      <c r="AR348" s="17">
        <v>7.7306909823174105E-2</v>
      </c>
      <c r="AS348" s="17"/>
      <c r="AT348" s="17">
        <v>0.309803603979389</v>
      </c>
      <c r="AU348" s="17">
        <v>0.28150574507246401</v>
      </c>
      <c r="AV348" s="17"/>
      <c r="AW348" s="17">
        <v>0.21458144468236701</v>
      </c>
      <c r="AX348" s="17">
        <v>0.28319936428924197</v>
      </c>
      <c r="AY348" s="17">
        <v>0.40238308575062398</v>
      </c>
    </row>
    <row r="349" spans="2:51">
      <c r="B349" t="s">
        <v>162</v>
      </c>
      <c r="C349" s="17">
        <v>4.7257611744774497E-2</v>
      </c>
      <c r="D349" s="17">
        <v>3.7117079587978101E-2</v>
      </c>
      <c r="E349" s="17">
        <v>5.7322389880387098E-2</v>
      </c>
      <c r="F349" s="17"/>
      <c r="G349" s="17">
        <v>6.07157157381902E-2</v>
      </c>
      <c r="H349" s="17">
        <v>6.7870196445810396E-2</v>
      </c>
      <c r="I349" s="17">
        <v>4.2491556848484199E-2</v>
      </c>
      <c r="J349" s="17">
        <v>5.4076374528312397E-2</v>
      </c>
      <c r="K349" s="17">
        <v>4.1026254909354701E-2</v>
      </c>
      <c r="L349" s="17">
        <v>2.7581119107784598E-2</v>
      </c>
      <c r="M349" s="17"/>
      <c r="N349" s="17">
        <v>4.0274087516677298E-2</v>
      </c>
      <c r="O349" s="17">
        <v>4.9982927384439303E-2</v>
      </c>
      <c r="P349" s="17">
        <v>3.75466747834644E-2</v>
      </c>
      <c r="Q349" s="17">
        <v>6.3084752226825996E-2</v>
      </c>
      <c r="R349" s="17"/>
      <c r="S349" s="17">
        <v>3.7319684307780897E-2</v>
      </c>
      <c r="T349" s="17">
        <v>2.76993234647646E-2</v>
      </c>
      <c r="U349" s="17">
        <v>6.3283619009065206E-2</v>
      </c>
      <c r="V349" s="17">
        <v>6.1720934733155597E-2</v>
      </c>
      <c r="W349" s="17">
        <v>7.0659451365811393E-2</v>
      </c>
      <c r="X349" s="17">
        <v>5.8392785421441301E-2</v>
      </c>
      <c r="Y349" s="17">
        <v>4.5293859085731997E-2</v>
      </c>
      <c r="Z349" s="17">
        <v>3.0020832811588901E-2</v>
      </c>
      <c r="AA349" s="17">
        <v>6.8044785773416397E-2</v>
      </c>
      <c r="AB349" s="17">
        <v>3.5070455645821397E-2</v>
      </c>
      <c r="AC349" s="17">
        <v>1.9432990344223099E-2</v>
      </c>
      <c r="AD349" s="17">
        <v>3.1266715749715901E-2</v>
      </c>
      <c r="AE349" s="17"/>
      <c r="AF349" s="17">
        <v>4.7942179557781697E-2</v>
      </c>
      <c r="AG349" s="17">
        <v>4.6342356173685602E-2</v>
      </c>
      <c r="AH349" s="17">
        <v>5.6043388934831899E-2</v>
      </c>
      <c r="AI349" s="17"/>
      <c r="AJ349" s="17">
        <v>4.7329817853491302E-2</v>
      </c>
      <c r="AK349" s="17">
        <v>4.7750505021280497E-2</v>
      </c>
      <c r="AL349" s="17">
        <v>5.0735320107928097E-2</v>
      </c>
      <c r="AM349" s="17"/>
      <c r="AN349" s="17">
        <v>4.2947111580345101E-2</v>
      </c>
      <c r="AO349" s="17">
        <v>4.9224160728329497E-2</v>
      </c>
      <c r="AP349" s="17">
        <v>4.5623188599673403E-2</v>
      </c>
      <c r="AQ349" s="17">
        <v>3.04102951597531E-2</v>
      </c>
      <c r="AR349" s="17">
        <v>2.3891928791298998E-2</v>
      </c>
      <c r="AS349" s="17"/>
      <c r="AT349" s="17">
        <v>4.5422011049274097E-2</v>
      </c>
      <c r="AU349" s="17">
        <v>6.8653194907367807E-2</v>
      </c>
      <c r="AV349" s="17"/>
      <c r="AW349" s="17">
        <v>3.97010784515969E-2</v>
      </c>
      <c r="AX349" s="17">
        <v>5.1216134092282199E-2</v>
      </c>
      <c r="AY349" s="17">
        <v>5.3747783222806003E-2</v>
      </c>
    </row>
    <row r="350" spans="2:51">
      <c r="B350" t="s">
        <v>163</v>
      </c>
      <c r="C350" s="17">
        <v>9.7308000495830299E-3</v>
      </c>
      <c r="D350" s="17">
        <v>6.4349321530000796E-3</v>
      </c>
      <c r="E350" s="17">
        <v>1.29781730422213E-2</v>
      </c>
      <c r="F350" s="17"/>
      <c r="G350" s="17">
        <v>1.0126666545547299E-2</v>
      </c>
      <c r="H350" s="17">
        <v>9.5049373930779398E-3</v>
      </c>
      <c r="I350" s="17">
        <v>1.55539861872125E-2</v>
      </c>
      <c r="J350" s="17">
        <v>7.0611156969999601E-3</v>
      </c>
      <c r="K350" s="17">
        <v>7.7063717439228496E-3</v>
      </c>
      <c r="L350" s="17">
        <v>8.9770606143320109E-3</v>
      </c>
      <c r="M350" s="17"/>
      <c r="N350" s="17">
        <v>9.3080975541280607E-3</v>
      </c>
      <c r="O350" s="17">
        <v>8.5293125258465007E-3</v>
      </c>
      <c r="P350" s="17">
        <v>9.2662437665930898E-3</v>
      </c>
      <c r="Q350" s="17">
        <v>1.22161174895289E-2</v>
      </c>
      <c r="R350" s="17"/>
      <c r="S350" s="17">
        <v>8.3491956454652006E-3</v>
      </c>
      <c r="T350" s="17">
        <v>2.3703395343243401E-2</v>
      </c>
      <c r="U350" s="17">
        <v>1.62040774973473E-2</v>
      </c>
      <c r="V350" s="17">
        <v>0</v>
      </c>
      <c r="W350" s="17">
        <v>1.9782705458911101E-2</v>
      </c>
      <c r="X350" s="17">
        <v>6.5789232100593098E-3</v>
      </c>
      <c r="Y350" s="17">
        <v>1.0728612400933301E-2</v>
      </c>
      <c r="Z350" s="17">
        <v>1.1733444939274E-2</v>
      </c>
      <c r="AA350" s="17">
        <v>4.17235292232778E-3</v>
      </c>
      <c r="AB350" s="17">
        <v>3.8946339391455901E-3</v>
      </c>
      <c r="AC350" s="17">
        <v>0</v>
      </c>
      <c r="AD350" s="17">
        <v>0</v>
      </c>
      <c r="AE350" s="17"/>
      <c r="AF350" s="17">
        <v>1.08974064836056E-2</v>
      </c>
      <c r="AG350" s="17">
        <v>6.7875264220315298E-3</v>
      </c>
      <c r="AH350" s="17">
        <v>1.3193724194863501E-2</v>
      </c>
      <c r="AI350" s="17"/>
      <c r="AJ350" s="17">
        <v>6.4796935996039896E-3</v>
      </c>
      <c r="AK350" s="17">
        <v>1.17701626012472E-2</v>
      </c>
      <c r="AL350" s="17">
        <v>1.1454328128164E-2</v>
      </c>
      <c r="AM350" s="17"/>
      <c r="AN350" s="17">
        <v>1.6505251549251799E-2</v>
      </c>
      <c r="AO350" s="17">
        <v>3.9187929584301798E-3</v>
      </c>
      <c r="AP350" s="17">
        <v>7.0685770337457097E-3</v>
      </c>
      <c r="AQ350" s="17">
        <v>4.1991070710223101E-3</v>
      </c>
      <c r="AR350" s="17">
        <v>0</v>
      </c>
      <c r="AS350" s="17"/>
      <c r="AT350" s="17">
        <v>9.6860794377993508E-3</v>
      </c>
      <c r="AU350" s="17">
        <v>1.0975458072318599E-2</v>
      </c>
      <c r="AV350" s="17"/>
      <c r="AW350" s="17">
        <v>4.3852687861884697E-3</v>
      </c>
      <c r="AX350" s="17">
        <v>1.4693083191900399E-2</v>
      </c>
      <c r="AY350" s="17">
        <v>1.37901398118452E-2</v>
      </c>
    </row>
    <row r="351" spans="2:51">
      <c r="B351" t="s">
        <v>119</v>
      </c>
      <c r="C351" s="17">
        <v>6.0061124817313703E-2</v>
      </c>
      <c r="D351" s="17">
        <v>2.74996894100435E-2</v>
      </c>
      <c r="E351" s="17">
        <v>9.1990456448517E-2</v>
      </c>
      <c r="F351" s="17"/>
      <c r="G351" s="17">
        <v>0.107508688474261</v>
      </c>
      <c r="H351" s="17">
        <v>6.7435714502542807E-2</v>
      </c>
      <c r="I351" s="17">
        <v>4.4622043896116903E-2</v>
      </c>
      <c r="J351" s="17">
        <v>4.8944495499037698E-2</v>
      </c>
      <c r="K351" s="17">
        <v>5.2846551048024201E-2</v>
      </c>
      <c r="L351" s="17">
        <v>5.7111072475369402E-2</v>
      </c>
      <c r="M351" s="17"/>
      <c r="N351" s="17">
        <v>4.0049020561570198E-2</v>
      </c>
      <c r="O351" s="17">
        <v>5.5086004213551698E-2</v>
      </c>
      <c r="P351" s="17">
        <v>7.0034768061329494E-2</v>
      </c>
      <c r="Q351" s="17">
        <v>8.0885229811211004E-2</v>
      </c>
      <c r="R351" s="17"/>
      <c r="S351" s="17">
        <v>4.9954612849956698E-2</v>
      </c>
      <c r="T351" s="17">
        <v>2.99907194195311E-2</v>
      </c>
      <c r="U351" s="17">
        <v>4.3278423969626903E-2</v>
      </c>
      <c r="V351" s="17">
        <v>5.1257929589470397E-2</v>
      </c>
      <c r="W351" s="17">
        <v>6.9082984509152207E-2</v>
      </c>
      <c r="X351" s="17">
        <v>8.4459638969000397E-2</v>
      </c>
      <c r="Y351" s="17">
        <v>8.8102992575179104E-2</v>
      </c>
      <c r="Z351" s="17">
        <v>5.52073644446721E-2</v>
      </c>
      <c r="AA351" s="17">
        <v>7.1769995303118603E-2</v>
      </c>
      <c r="AB351" s="17">
        <v>5.8839710044544698E-2</v>
      </c>
      <c r="AC351" s="17">
        <v>7.5381163097895998E-2</v>
      </c>
      <c r="AD351" s="17">
        <v>8.99890530112194E-2</v>
      </c>
      <c r="AE351" s="17"/>
      <c r="AF351" s="17">
        <v>5.0451380934643297E-2</v>
      </c>
      <c r="AG351" s="17">
        <v>4.4844935808557203E-2</v>
      </c>
      <c r="AH351" s="17">
        <v>0.10423450245715001</v>
      </c>
      <c r="AI351" s="17"/>
      <c r="AJ351" s="17">
        <v>2.9150278436689499E-2</v>
      </c>
      <c r="AK351" s="17">
        <v>6.0016403293636798E-2</v>
      </c>
      <c r="AL351" s="17">
        <v>3.4824197794318501E-2</v>
      </c>
      <c r="AM351" s="17"/>
      <c r="AN351" s="17">
        <v>8.7516997003936406E-2</v>
      </c>
      <c r="AO351" s="17">
        <v>8.0001572439815302E-2</v>
      </c>
      <c r="AP351" s="17">
        <v>3.8897216197748503E-2</v>
      </c>
      <c r="AQ351" s="17">
        <v>3.1192098605047399E-2</v>
      </c>
      <c r="AR351" s="17">
        <v>2.6670797799977101E-2</v>
      </c>
      <c r="AS351" s="17"/>
      <c r="AT351" s="17">
        <v>6.0152002173743599E-2</v>
      </c>
      <c r="AU351" s="17">
        <v>6.4263342203754598E-2</v>
      </c>
      <c r="AV351" s="17"/>
      <c r="AW351" s="17">
        <v>2.6996053611003899E-2</v>
      </c>
      <c r="AX351" s="17">
        <v>3.10728589869337E-2</v>
      </c>
      <c r="AY351" s="17">
        <v>9.9852029028324601E-2</v>
      </c>
    </row>
    <row r="352" spans="2:51">
      <c r="B352" t="s">
        <v>164</v>
      </c>
      <c r="C352" s="17">
        <v>0.57673745966530698</v>
      </c>
      <c r="D352" s="17">
        <v>0.69340144603929899</v>
      </c>
      <c r="E352" s="17">
        <v>0.46145574871154799</v>
      </c>
      <c r="F352" s="17"/>
      <c r="G352" s="17">
        <v>0.54359398144961801</v>
      </c>
      <c r="H352" s="17">
        <v>0.55638644000081405</v>
      </c>
      <c r="I352" s="17">
        <v>0.58532312278336995</v>
      </c>
      <c r="J352" s="17">
        <v>0.59939235848318495</v>
      </c>
      <c r="K352" s="17">
        <v>0.57711496475024704</v>
      </c>
      <c r="L352" s="17">
        <v>0.58354004347607202</v>
      </c>
      <c r="M352" s="17"/>
      <c r="N352" s="17">
        <v>0.68865205701565801</v>
      </c>
      <c r="O352" s="17">
        <v>0.57332644143262101</v>
      </c>
      <c r="P352" s="17">
        <v>0.54018027598640705</v>
      </c>
      <c r="Q352" s="17">
        <v>0.47809085265325202</v>
      </c>
      <c r="R352" s="17"/>
      <c r="S352" s="17">
        <v>0.62700582289290396</v>
      </c>
      <c r="T352" s="17">
        <v>0.60960127677182196</v>
      </c>
      <c r="U352" s="17">
        <v>0.59022517197771296</v>
      </c>
      <c r="V352" s="17">
        <v>0.53896218303523302</v>
      </c>
      <c r="W352" s="17">
        <v>0.59286212672915595</v>
      </c>
      <c r="X352" s="17">
        <v>0.543904351016814</v>
      </c>
      <c r="Y352" s="17">
        <v>0.53422496231719097</v>
      </c>
      <c r="Z352" s="17">
        <v>0.57206890331548399</v>
      </c>
      <c r="AA352" s="17">
        <v>0.56425297290750198</v>
      </c>
      <c r="AB352" s="17">
        <v>0.59654425598003102</v>
      </c>
      <c r="AC352" s="17">
        <v>0.49817486453401899</v>
      </c>
      <c r="AD352" s="17">
        <v>0.56946788136801796</v>
      </c>
      <c r="AE352" s="17"/>
      <c r="AF352" s="17">
        <v>0.55284256187745695</v>
      </c>
      <c r="AG352" s="17">
        <v>0.65093154768056805</v>
      </c>
      <c r="AH352" s="17">
        <v>0.464712978193565</v>
      </c>
      <c r="AI352" s="17"/>
      <c r="AJ352" s="17">
        <v>0.637352263442023</v>
      </c>
      <c r="AK352" s="17">
        <v>0.57895553519193199</v>
      </c>
      <c r="AL352" s="17">
        <v>0.63938970838626796</v>
      </c>
      <c r="AM352" s="17"/>
      <c r="AN352" s="17">
        <v>0.50394214698505402</v>
      </c>
      <c r="AO352" s="17">
        <v>0.49951135972052002</v>
      </c>
      <c r="AP352" s="17">
        <v>0.65596338551811395</v>
      </c>
      <c r="AQ352" s="17">
        <v>0.75188553235311195</v>
      </c>
      <c r="AR352" s="17">
        <v>0.87213036358554996</v>
      </c>
      <c r="AS352" s="17"/>
      <c r="AT352" s="17">
        <v>0.57493630335979395</v>
      </c>
      <c r="AU352" s="17">
        <v>0.57460225974409496</v>
      </c>
      <c r="AV352" s="17"/>
      <c r="AW352" s="17">
        <v>0.71433615446884302</v>
      </c>
      <c r="AX352" s="17">
        <v>0.61981855943964204</v>
      </c>
      <c r="AY352" s="17">
        <v>0.4302269621864</v>
      </c>
    </row>
    <row r="353" spans="2:51">
      <c r="B353" t="s">
        <v>165</v>
      </c>
      <c r="C353" s="17">
        <v>5.6988411794357499E-2</v>
      </c>
      <c r="D353" s="17">
        <v>4.3552011740978197E-2</v>
      </c>
      <c r="E353" s="17">
        <v>7.0300562922608403E-2</v>
      </c>
      <c r="F353" s="17"/>
      <c r="G353" s="17">
        <v>7.0842382283737501E-2</v>
      </c>
      <c r="H353" s="17">
        <v>7.7375133838888402E-2</v>
      </c>
      <c r="I353" s="17">
        <v>5.8045543035696603E-2</v>
      </c>
      <c r="J353" s="17">
        <v>6.1137490225312403E-2</v>
      </c>
      <c r="K353" s="17">
        <v>4.87326266532776E-2</v>
      </c>
      <c r="L353" s="17">
        <v>3.6558179722116599E-2</v>
      </c>
      <c r="M353" s="17"/>
      <c r="N353" s="17">
        <v>4.9582185070805397E-2</v>
      </c>
      <c r="O353" s="17">
        <v>5.8512239910285799E-2</v>
      </c>
      <c r="P353" s="17">
        <v>4.6812918550057502E-2</v>
      </c>
      <c r="Q353" s="17">
        <v>7.5300869716354898E-2</v>
      </c>
      <c r="R353" s="17"/>
      <c r="S353" s="17">
        <v>4.5668879953246103E-2</v>
      </c>
      <c r="T353" s="17">
        <v>5.1402718808008001E-2</v>
      </c>
      <c r="U353" s="17">
        <v>7.9487696506412506E-2</v>
      </c>
      <c r="V353" s="17">
        <v>6.1720934733155597E-2</v>
      </c>
      <c r="W353" s="17">
        <v>9.0442156824722494E-2</v>
      </c>
      <c r="X353" s="17">
        <v>6.4971708631500702E-2</v>
      </c>
      <c r="Y353" s="17">
        <v>5.6022471486665303E-2</v>
      </c>
      <c r="Z353" s="17">
        <v>4.1754277750862899E-2</v>
      </c>
      <c r="AA353" s="17">
        <v>7.2217138695744199E-2</v>
      </c>
      <c r="AB353" s="17">
        <v>3.8965089584967E-2</v>
      </c>
      <c r="AC353" s="17">
        <v>1.9432990344223099E-2</v>
      </c>
      <c r="AD353" s="17">
        <v>3.1266715749715901E-2</v>
      </c>
      <c r="AE353" s="17"/>
      <c r="AF353" s="17">
        <v>5.8839586041387303E-2</v>
      </c>
      <c r="AG353" s="17">
        <v>5.3129882595717097E-2</v>
      </c>
      <c r="AH353" s="17">
        <v>6.9237113129695299E-2</v>
      </c>
      <c r="AI353" s="17"/>
      <c r="AJ353" s="17">
        <v>5.3809511453095302E-2</v>
      </c>
      <c r="AK353" s="17">
        <v>5.9520667622527702E-2</v>
      </c>
      <c r="AL353" s="17">
        <v>6.2189648236092097E-2</v>
      </c>
      <c r="AM353" s="17"/>
      <c r="AN353" s="17">
        <v>5.94523631295968E-2</v>
      </c>
      <c r="AO353" s="17">
        <v>5.3142953686759697E-2</v>
      </c>
      <c r="AP353" s="17">
        <v>5.2691765633419201E-2</v>
      </c>
      <c r="AQ353" s="17">
        <v>3.4609402230775403E-2</v>
      </c>
      <c r="AR353" s="17">
        <v>2.3891928791298998E-2</v>
      </c>
      <c r="AS353" s="17"/>
      <c r="AT353" s="17">
        <v>5.5108090487073498E-2</v>
      </c>
      <c r="AU353" s="17">
        <v>7.9628652979686396E-2</v>
      </c>
      <c r="AV353" s="17"/>
      <c r="AW353" s="17">
        <v>4.40863472377854E-2</v>
      </c>
      <c r="AX353" s="17">
        <v>6.59092172841826E-2</v>
      </c>
      <c r="AY353" s="17">
        <v>6.7537923034651198E-2</v>
      </c>
    </row>
    <row r="354" spans="2:51">
      <c r="B354" t="s">
        <v>140</v>
      </c>
      <c r="C354" s="17">
        <v>0.519749047870949</v>
      </c>
      <c r="D354" s="17">
        <v>0.64984943429832098</v>
      </c>
      <c r="E354" s="17">
        <v>0.39115518578893899</v>
      </c>
      <c r="F354" s="17"/>
      <c r="G354" s="17">
        <v>0.47275159916588</v>
      </c>
      <c r="H354" s="17">
        <v>0.479011306161926</v>
      </c>
      <c r="I354" s="17">
        <v>0.52727757974767397</v>
      </c>
      <c r="J354" s="17">
        <v>0.53825486825787305</v>
      </c>
      <c r="K354" s="17">
        <v>0.528382338096969</v>
      </c>
      <c r="L354" s="17">
        <v>0.54698186375395497</v>
      </c>
      <c r="M354" s="17"/>
      <c r="N354" s="17">
        <v>0.63906987194485199</v>
      </c>
      <c r="O354" s="17">
        <v>0.51481420152233504</v>
      </c>
      <c r="P354" s="17">
        <v>0.49336735743634902</v>
      </c>
      <c r="Q354" s="17">
        <v>0.402789982936897</v>
      </c>
      <c r="R354" s="17"/>
      <c r="S354" s="17">
        <v>0.58133694293965799</v>
      </c>
      <c r="T354" s="17">
        <v>0.55819855796381401</v>
      </c>
      <c r="U354" s="17">
        <v>0.5107374754713</v>
      </c>
      <c r="V354" s="17">
        <v>0.47724124830207698</v>
      </c>
      <c r="W354" s="17">
        <v>0.50241996990443405</v>
      </c>
      <c r="X354" s="17">
        <v>0.47893264238531302</v>
      </c>
      <c r="Y354" s="17">
        <v>0.47820249083052602</v>
      </c>
      <c r="Z354" s="17">
        <v>0.53031462556462095</v>
      </c>
      <c r="AA354" s="17">
        <v>0.49203583421175801</v>
      </c>
      <c r="AB354" s="17">
        <v>0.557579166395064</v>
      </c>
      <c r="AC354" s="17">
        <v>0.47874187418979602</v>
      </c>
      <c r="AD354" s="17">
        <v>0.538201165618302</v>
      </c>
      <c r="AE354" s="17"/>
      <c r="AF354" s="17">
        <v>0.49400297583607</v>
      </c>
      <c r="AG354" s="17">
        <v>0.597801665084851</v>
      </c>
      <c r="AH354" s="17">
        <v>0.395475865063869</v>
      </c>
      <c r="AI354" s="17"/>
      <c r="AJ354" s="17">
        <v>0.58354275198892702</v>
      </c>
      <c r="AK354" s="17">
        <v>0.51943486756940405</v>
      </c>
      <c r="AL354" s="17">
        <v>0.577200060150176</v>
      </c>
      <c r="AM354" s="17"/>
      <c r="AN354" s="17">
        <v>0.44448978385545701</v>
      </c>
      <c r="AO354" s="17">
        <v>0.44636840603375999</v>
      </c>
      <c r="AP354" s="17">
        <v>0.60327161988469502</v>
      </c>
      <c r="AQ354" s="17">
        <v>0.71727613012233704</v>
      </c>
      <c r="AR354" s="17">
        <v>0.84823843479425098</v>
      </c>
      <c r="AS354" s="17"/>
      <c r="AT354" s="17">
        <v>0.51982821287271996</v>
      </c>
      <c r="AU354" s="17">
        <v>0.49497360676440899</v>
      </c>
      <c r="AV354" s="17"/>
      <c r="AW354" s="17">
        <v>0.67024980723105798</v>
      </c>
      <c r="AX354" s="17">
        <v>0.55390934215545895</v>
      </c>
      <c r="AY354" s="17">
        <v>0.36268903915174899</v>
      </c>
    </row>
    <row r="355" spans="2:51">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row>
    <row r="356" spans="2:51">
      <c r="B356" s="6" t="s">
        <v>166</v>
      </c>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row>
    <row r="357" spans="2:51">
      <c r="B357" s="25" t="s">
        <v>20</v>
      </c>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row>
    <row r="358" spans="2:51">
      <c r="B358" t="s">
        <v>167</v>
      </c>
      <c r="C358" s="17">
        <v>0.31574509079456098</v>
      </c>
      <c r="D358" s="17">
        <v>0.38667011985334898</v>
      </c>
      <c r="E358" s="17">
        <v>0.245541457114682</v>
      </c>
      <c r="F358" s="17"/>
      <c r="G358" s="17">
        <v>0.28714307568617398</v>
      </c>
      <c r="H358" s="17">
        <v>0.32903009110319498</v>
      </c>
      <c r="I358" s="17">
        <v>0.33972400045342599</v>
      </c>
      <c r="J358" s="17">
        <v>0.32155662959197701</v>
      </c>
      <c r="K358" s="17">
        <v>0.32903245729929298</v>
      </c>
      <c r="L358" s="17">
        <v>0.28845760294878298</v>
      </c>
      <c r="M358" s="17"/>
      <c r="N358" s="17">
        <v>0.37159464567920097</v>
      </c>
      <c r="O358" s="17">
        <v>0.31554735051188199</v>
      </c>
      <c r="P358" s="17">
        <v>0.31907238776621699</v>
      </c>
      <c r="Q358" s="17">
        <v>0.24094778279436099</v>
      </c>
      <c r="R358" s="17"/>
      <c r="S358" s="17">
        <v>0.35365567397432202</v>
      </c>
      <c r="T358" s="17">
        <v>0.32208815475894098</v>
      </c>
      <c r="U358" s="17">
        <v>0.34171273075654801</v>
      </c>
      <c r="V358" s="17">
        <v>0.269937215682162</v>
      </c>
      <c r="W358" s="17">
        <v>0.35167295984296798</v>
      </c>
      <c r="X358" s="17">
        <v>0.33998171204131999</v>
      </c>
      <c r="Y358" s="17">
        <v>0.33109715778332</v>
      </c>
      <c r="Z358" s="17">
        <v>0.28969071484266901</v>
      </c>
      <c r="AA358" s="17">
        <v>0.25929726697189398</v>
      </c>
      <c r="AB358" s="17">
        <v>0.34373068945007101</v>
      </c>
      <c r="AC358" s="17">
        <v>0.21228170130579299</v>
      </c>
      <c r="AD358" s="17">
        <v>0.32053000225790401</v>
      </c>
      <c r="AE358" s="17"/>
      <c r="AF358" s="17">
        <v>0.30834678408086302</v>
      </c>
      <c r="AG358" s="17">
        <v>0.346536267128711</v>
      </c>
      <c r="AH358" s="17">
        <v>0.264573409683731</v>
      </c>
      <c r="AI358" s="17"/>
      <c r="AJ358" s="17">
        <v>0.35665602008057901</v>
      </c>
      <c r="AK358" s="17">
        <v>0.30554956631845398</v>
      </c>
      <c r="AL358" s="17">
        <v>0.36245393585186902</v>
      </c>
      <c r="AM358" s="17"/>
      <c r="AN358" s="17">
        <v>0.28355609810176302</v>
      </c>
      <c r="AO358" s="17">
        <v>0.30529146338845597</v>
      </c>
      <c r="AP358" s="17">
        <v>0.33751427559942498</v>
      </c>
      <c r="AQ358" s="17">
        <v>0.40858008400311402</v>
      </c>
      <c r="AR358" s="17">
        <v>0.49729092390214602</v>
      </c>
      <c r="AS358" s="17"/>
      <c r="AT358" s="17">
        <v>0.31252530429612801</v>
      </c>
      <c r="AU358" s="17">
        <v>0.34369894515018301</v>
      </c>
      <c r="AV358" s="17"/>
      <c r="AW358" s="17">
        <v>0.39001084924675899</v>
      </c>
      <c r="AX358" s="17">
        <v>0.33572343207227501</v>
      </c>
      <c r="AY358" s="17">
        <v>0.23747470308318999</v>
      </c>
    </row>
    <row r="359" spans="2:51">
      <c r="B359" t="s">
        <v>170</v>
      </c>
      <c r="C359" s="17">
        <v>0.24009662020447001</v>
      </c>
      <c r="D359" s="17">
        <v>0.31668653375065597</v>
      </c>
      <c r="E359" s="17">
        <v>0.16498151430799701</v>
      </c>
      <c r="F359" s="17"/>
      <c r="G359" s="17">
        <v>0.24107966921302601</v>
      </c>
      <c r="H359" s="17">
        <v>0.22752616779867299</v>
      </c>
      <c r="I359" s="17">
        <v>0.25372842097987502</v>
      </c>
      <c r="J359" s="17">
        <v>0.23309188758772001</v>
      </c>
      <c r="K359" s="17">
        <v>0.26353615837573802</v>
      </c>
      <c r="L359" s="17">
        <v>0.229756773365969</v>
      </c>
      <c r="M359" s="17"/>
      <c r="N359" s="17">
        <v>0.334520061380008</v>
      </c>
      <c r="O359" s="17">
        <v>0.226322630508313</v>
      </c>
      <c r="P359" s="17">
        <v>0.17891604037259601</v>
      </c>
      <c r="Q359" s="17">
        <v>0.197623324425488</v>
      </c>
      <c r="R359" s="17"/>
      <c r="S359" s="17">
        <v>0.26493735817216701</v>
      </c>
      <c r="T359" s="17">
        <v>0.23016937270967</v>
      </c>
      <c r="U359" s="17">
        <v>0.29626252009441501</v>
      </c>
      <c r="V359" s="17">
        <v>0.19112721188301399</v>
      </c>
      <c r="W359" s="17">
        <v>0.250728634892674</v>
      </c>
      <c r="X359" s="17">
        <v>0.25341032822463</v>
      </c>
      <c r="Y359" s="17">
        <v>0.205229916918406</v>
      </c>
      <c r="Z359" s="17">
        <v>0.27074415990858902</v>
      </c>
      <c r="AA359" s="17">
        <v>0.24766906261416499</v>
      </c>
      <c r="AB359" s="17">
        <v>0.20456815632346501</v>
      </c>
      <c r="AC359" s="17">
        <v>0.15895643362088699</v>
      </c>
      <c r="AD359" s="17">
        <v>0.33631169269910999</v>
      </c>
      <c r="AE359" s="17"/>
      <c r="AF359" s="17">
        <v>0.23294680796009901</v>
      </c>
      <c r="AG359" s="17">
        <v>0.25906892150513</v>
      </c>
      <c r="AH359" s="17">
        <v>0.19309253575437399</v>
      </c>
      <c r="AI359" s="17"/>
      <c r="AJ359" s="17">
        <v>0.31400911957747302</v>
      </c>
      <c r="AK359" s="17">
        <v>0.21207587307741299</v>
      </c>
      <c r="AL359" s="17">
        <v>0.31188263930038101</v>
      </c>
      <c r="AM359" s="17"/>
      <c r="AN359" s="17">
        <v>0.22096331830012</v>
      </c>
      <c r="AO359" s="17">
        <v>0.21901356764152</v>
      </c>
      <c r="AP359" s="17">
        <v>0.27331836095893802</v>
      </c>
      <c r="AQ359" s="17">
        <v>0.32703243151103401</v>
      </c>
      <c r="AR359" s="17">
        <v>0.410248282237409</v>
      </c>
      <c r="AS359" s="17"/>
      <c r="AT359" s="17">
        <v>0.242587053518656</v>
      </c>
      <c r="AU359" s="17">
        <v>0.221668853378653</v>
      </c>
      <c r="AV359" s="17"/>
      <c r="AW359" s="17">
        <v>0.32733618470865</v>
      </c>
      <c r="AX359" s="17">
        <v>0.31542729552357501</v>
      </c>
      <c r="AY359" s="17">
        <v>0.13539500364735299</v>
      </c>
    </row>
    <row r="360" spans="2:51">
      <c r="B360" t="s">
        <v>169</v>
      </c>
      <c r="C360" s="17">
        <v>0.21730796913234701</v>
      </c>
      <c r="D360" s="17">
        <v>0.26896596208295098</v>
      </c>
      <c r="E360" s="17">
        <v>0.167220632193607</v>
      </c>
      <c r="F360" s="17"/>
      <c r="G360" s="17">
        <v>0.231350474154188</v>
      </c>
      <c r="H360" s="17">
        <v>0.215851034613319</v>
      </c>
      <c r="I360" s="17">
        <v>0.22641756466718799</v>
      </c>
      <c r="J360" s="17">
        <v>0.22494137842717901</v>
      </c>
      <c r="K360" s="17">
        <v>0.22064771531925301</v>
      </c>
      <c r="L360" s="17">
        <v>0.19756348157540299</v>
      </c>
      <c r="M360" s="17"/>
      <c r="N360" s="17">
        <v>0.25097150268187801</v>
      </c>
      <c r="O360" s="17">
        <v>0.22821997562263799</v>
      </c>
      <c r="P360" s="17">
        <v>0.20167212846982899</v>
      </c>
      <c r="Q360" s="17">
        <v>0.17432254270188499</v>
      </c>
      <c r="R360" s="17"/>
      <c r="S360" s="17">
        <v>0.239385152542166</v>
      </c>
      <c r="T360" s="17">
        <v>0.199625018317346</v>
      </c>
      <c r="U360" s="17">
        <v>0.21280163613420799</v>
      </c>
      <c r="V360" s="17">
        <v>0.19116928836406499</v>
      </c>
      <c r="W360" s="17">
        <v>0.25776375184281197</v>
      </c>
      <c r="X360" s="17">
        <v>0.222290586990946</v>
      </c>
      <c r="Y360" s="17">
        <v>0.241952050656985</v>
      </c>
      <c r="Z360" s="17">
        <v>0.24933383472039999</v>
      </c>
      <c r="AA360" s="17">
        <v>0.17597172051608501</v>
      </c>
      <c r="AB360" s="17">
        <v>0.251815604721988</v>
      </c>
      <c r="AC360" s="17">
        <v>0.15330881698235399</v>
      </c>
      <c r="AD360" s="17">
        <v>0.22511607752440199</v>
      </c>
      <c r="AE360" s="17"/>
      <c r="AF360" s="17">
        <v>0.20807867771417801</v>
      </c>
      <c r="AG360" s="17">
        <v>0.23210788329227</v>
      </c>
      <c r="AH360" s="17">
        <v>0.200764291166589</v>
      </c>
      <c r="AI360" s="17"/>
      <c r="AJ360" s="17">
        <v>0.232308373227083</v>
      </c>
      <c r="AK360" s="17">
        <v>0.21152414045517601</v>
      </c>
      <c r="AL360" s="17">
        <v>0.25231972594239399</v>
      </c>
      <c r="AM360" s="17"/>
      <c r="AN360" s="17">
        <v>0.21540459139121401</v>
      </c>
      <c r="AO360" s="17">
        <v>0.18118161672303801</v>
      </c>
      <c r="AP360" s="17">
        <v>0.23496034671708299</v>
      </c>
      <c r="AQ360" s="17">
        <v>0.32451210595660901</v>
      </c>
      <c r="AR360" s="17">
        <v>0.31313115612331699</v>
      </c>
      <c r="AS360" s="17"/>
      <c r="AT360" s="17">
        <v>0.21330955286318301</v>
      </c>
      <c r="AU360" s="17">
        <v>0.26955567462837199</v>
      </c>
      <c r="AV360" s="17"/>
      <c r="AW360" s="17">
        <v>0.27926262803698099</v>
      </c>
      <c r="AX360" s="17">
        <v>0.240118302351396</v>
      </c>
      <c r="AY360" s="17">
        <v>0.15050118461290601</v>
      </c>
    </row>
    <row r="361" spans="2:51">
      <c r="B361" t="s">
        <v>168</v>
      </c>
      <c r="C361" s="17">
        <v>0.202470116326843</v>
      </c>
      <c r="D361" s="17">
        <v>0.26173667280764001</v>
      </c>
      <c r="E361" s="17">
        <v>0.143916161534941</v>
      </c>
      <c r="F361" s="17"/>
      <c r="G361" s="17">
        <v>0.20200310628082599</v>
      </c>
      <c r="H361" s="17">
        <v>0.219911115807114</v>
      </c>
      <c r="I361" s="17">
        <v>0.21133482167225601</v>
      </c>
      <c r="J361" s="17">
        <v>0.22379395784665601</v>
      </c>
      <c r="K361" s="17">
        <v>0.20225702883973001</v>
      </c>
      <c r="L361" s="17">
        <v>0.166794626421714</v>
      </c>
      <c r="M361" s="17"/>
      <c r="N361" s="17">
        <v>0.25708282948517702</v>
      </c>
      <c r="O361" s="17">
        <v>0.20014366494144001</v>
      </c>
      <c r="P361" s="17">
        <v>0.18318454336619899</v>
      </c>
      <c r="Q361" s="17">
        <v>0.154004405220589</v>
      </c>
      <c r="R361" s="17"/>
      <c r="S361" s="17">
        <v>0.23133129111235701</v>
      </c>
      <c r="T361" s="17">
        <v>0.19209470895099501</v>
      </c>
      <c r="U361" s="17">
        <v>0.14576416347961199</v>
      </c>
      <c r="V361" s="17">
        <v>0.226132900553766</v>
      </c>
      <c r="W361" s="17">
        <v>0.18987816287141901</v>
      </c>
      <c r="X361" s="17">
        <v>0.218074995172685</v>
      </c>
      <c r="Y361" s="17">
        <v>0.15135326676644301</v>
      </c>
      <c r="Z361" s="17">
        <v>0.28308200270206302</v>
      </c>
      <c r="AA361" s="17">
        <v>0.206357570669227</v>
      </c>
      <c r="AB361" s="17">
        <v>0.19999761164097199</v>
      </c>
      <c r="AC361" s="17">
        <v>0.186068463460108</v>
      </c>
      <c r="AD361" s="17">
        <v>0.22440602070749999</v>
      </c>
      <c r="AE361" s="17"/>
      <c r="AF361" s="17">
        <v>0.16883257333523799</v>
      </c>
      <c r="AG361" s="17">
        <v>0.24216823570020801</v>
      </c>
      <c r="AH361" s="17">
        <v>0.19203842792911299</v>
      </c>
      <c r="AI361" s="17"/>
      <c r="AJ361" s="17">
        <v>0.23358471074790399</v>
      </c>
      <c r="AK361" s="17">
        <v>0.21043454499419501</v>
      </c>
      <c r="AL361" s="17">
        <v>0.21724569377054301</v>
      </c>
      <c r="AM361" s="17"/>
      <c r="AN361" s="17">
        <v>0.162776885558854</v>
      </c>
      <c r="AO361" s="17">
        <v>0.16754580778321901</v>
      </c>
      <c r="AP361" s="17">
        <v>0.230125386460235</v>
      </c>
      <c r="AQ361" s="17">
        <v>0.30299950084496002</v>
      </c>
      <c r="AR361" s="17">
        <v>0.44173351807383998</v>
      </c>
      <c r="AS361" s="17"/>
      <c r="AT361" s="17">
        <v>0.19507573602921999</v>
      </c>
      <c r="AU361" s="17">
        <v>0.28108796072306003</v>
      </c>
      <c r="AV361" s="17"/>
      <c r="AW361" s="17">
        <v>0.248549612857627</v>
      </c>
      <c r="AX361" s="17">
        <v>0.29061503302108099</v>
      </c>
      <c r="AY361" s="17">
        <v>0.135272019704202</v>
      </c>
    </row>
    <row r="362" spans="2:51">
      <c r="B362" t="s">
        <v>172</v>
      </c>
      <c r="C362" s="17">
        <v>0.185204894757281</v>
      </c>
      <c r="D362" s="17">
        <v>0.17544419743557399</v>
      </c>
      <c r="E362" s="17">
        <v>0.19548525470050701</v>
      </c>
      <c r="F362" s="17"/>
      <c r="G362" s="17">
        <v>0.21315297936800601</v>
      </c>
      <c r="H362" s="17">
        <v>0.22646581337750499</v>
      </c>
      <c r="I362" s="17">
        <v>0.17219762160518201</v>
      </c>
      <c r="J362" s="17">
        <v>0.156447354286262</v>
      </c>
      <c r="K362" s="17">
        <v>0.184609395366192</v>
      </c>
      <c r="L362" s="17">
        <v>0.17274210115955099</v>
      </c>
      <c r="M362" s="17"/>
      <c r="N362" s="17">
        <v>0.17830964195309601</v>
      </c>
      <c r="O362" s="17">
        <v>0.18345317666132299</v>
      </c>
      <c r="P362" s="17">
        <v>0.21414747798486899</v>
      </c>
      <c r="Q362" s="17">
        <v>0.170807426063633</v>
      </c>
      <c r="R362" s="17"/>
      <c r="S362" s="17">
        <v>0.18251512866174999</v>
      </c>
      <c r="T362" s="17">
        <v>0.21228235551079799</v>
      </c>
      <c r="U362" s="17">
        <v>0.22054369604950999</v>
      </c>
      <c r="V362" s="17">
        <v>0.19494375235258199</v>
      </c>
      <c r="W362" s="17">
        <v>0.25494759636339998</v>
      </c>
      <c r="X362" s="17">
        <v>0.211931824753397</v>
      </c>
      <c r="Y362" s="17">
        <v>0.19240425788666801</v>
      </c>
      <c r="Z362" s="17">
        <v>0.12799297350741201</v>
      </c>
      <c r="AA362" s="17">
        <v>0.13882922931493899</v>
      </c>
      <c r="AB362" s="17">
        <v>0.12734545550120399</v>
      </c>
      <c r="AC362" s="17">
        <v>0.17146281201621999</v>
      </c>
      <c r="AD362" s="17">
        <v>0.108148207353194</v>
      </c>
      <c r="AE362" s="17"/>
      <c r="AF362" s="17">
        <v>0.19505649902050401</v>
      </c>
      <c r="AG362" s="17">
        <v>0.178918698622446</v>
      </c>
      <c r="AH362" s="17">
        <v>0.14356814870445</v>
      </c>
      <c r="AI362" s="17"/>
      <c r="AJ362" s="17">
        <v>0.20621404314339201</v>
      </c>
      <c r="AK362" s="17">
        <v>0.19801069069955801</v>
      </c>
      <c r="AL362" s="17">
        <v>0.230297401945146</v>
      </c>
      <c r="AM362" s="17"/>
      <c r="AN362" s="17">
        <v>0.159295672991665</v>
      </c>
      <c r="AO362" s="17">
        <v>0.22646527959719301</v>
      </c>
      <c r="AP362" s="17">
        <v>0.18374248012636901</v>
      </c>
      <c r="AQ362" s="17">
        <v>0.17243595024147099</v>
      </c>
      <c r="AR362" s="17">
        <v>0.222206508471639</v>
      </c>
      <c r="AS362" s="17"/>
      <c r="AT362" s="17">
        <v>0.179300945770931</v>
      </c>
      <c r="AU362" s="17">
        <v>0.25079684401466501</v>
      </c>
      <c r="AV362" s="17"/>
      <c r="AW362" s="17">
        <v>0.16577760900819299</v>
      </c>
      <c r="AX362" s="17">
        <v>0.193348349069633</v>
      </c>
      <c r="AY362" s="17">
        <v>0.20239090152094599</v>
      </c>
    </row>
    <row r="363" spans="2:51">
      <c r="B363" t="s">
        <v>171</v>
      </c>
      <c r="C363" s="17">
        <v>0.141986798694203</v>
      </c>
      <c r="D363" s="17">
        <v>0.19044492661367499</v>
      </c>
      <c r="E363" s="17">
        <v>9.4630418995573701E-2</v>
      </c>
      <c r="F363" s="17"/>
      <c r="G363" s="17">
        <v>0.120428897722101</v>
      </c>
      <c r="H363" s="17">
        <v>0.14794511439771499</v>
      </c>
      <c r="I363" s="17">
        <v>0.142791166322458</v>
      </c>
      <c r="J363" s="17">
        <v>0.12601135696340601</v>
      </c>
      <c r="K363" s="17">
        <v>0.14120780823756501</v>
      </c>
      <c r="L363" s="17">
        <v>0.15943772391326</v>
      </c>
      <c r="M363" s="17"/>
      <c r="N363" s="17">
        <v>0.15485920369016601</v>
      </c>
      <c r="O363" s="17">
        <v>0.13913374684110899</v>
      </c>
      <c r="P363" s="17">
        <v>0.14330946005002099</v>
      </c>
      <c r="Q363" s="17">
        <v>0.13005168383909199</v>
      </c>
      <c r="R363" s="17"/>
      <c r="S363" s="17">
        <v>0.14662736901973999</v>
      </c>
      <c r="T363" s="17">
        <v>0.13890818259804499</v>
      </c>
      <c r="U363" s="17">
        <v>0.10274208971227999</v>
      </c>
      <c r="V363" s="17">
        <v>0.12891974845103801</v>
      </c>
      <c r="W363" s="17">
        <v>0.160252422571697</v>
      </c>
      <c r="X363" s="17">
        <v>0.150287810367362</v>
      </c>
      <c r="Y363" s="17">
        <v>0.12885466563127401</v>
      </c>
      <c r="Z363" s="17">
        <v>0.173990720761099</v>
      </c>
      <c r="AA363" s="17">
        <v>0.133908162506642</v>
      </c>
      <c r="AB363" s="17">
        <v>0.18967767568604399</v>
      </c>
      <c r="AC363" s="17">
        <v>0.121225933325761</v>
      </c>
      <c r="AD363" s="17">
        <v>0.145774886023606</v>
      </c>
      <c r="AE363" s="17"/>
      <c r="AF363" s="17">
        <v>0.15697669379067999</v>
      </c>
      <c r="AG363" s="17">
        <v>0.15377326619088999</v>
      </c>
      <c r="AH363" s="17">
        <v>7.4988492086699596E-2</v>
      </c>
      <c r="AI363" s="17"/>
      <c r="AJ363" s="17">
        <v>0.178846957269502</v>
      </c>
      <c r="AK363" s="17">
        <v>0.14269658454275</v>
      </c>
      <c r="AL363" s="17">
        <v>0.163649386168461</v>
      </c>
      <c r="AM363" s="17"/>
      <c r="AN363" s="17">
        <v>0.12384077987717999</v>
      </c>
      <c r="AO363" s="17">
        <v>0.103933193112585</v>
      </c>
      <c r="AP363" s="17">
        <v>0.16443742058401101</v>
      </c>
      <c r="AQ363" s="17">
        <v>0.157365726010815</v>
      </c>
      <c r="AR363" s="17">
        <v>0.14046386649086801</v>
      </c>
      <c r="AS363" s="17"/>
      <c r="AT363" s="17">
        <v>0.137829039304979</v>
      </c>
      <c r="AU363" s="17">
        <v>0.177485601332492</v>
      </c>
      <c r="AV363" s="17"/>
      <c r="AW363" s="17">
        <v>0.17687668283324201</v>
      </c>
      <c r="AX363" s="17">
        <v>0.14401707541481601</v>
      </c>
      <c r="AY363" s="17">
        <v>0.107024963876739</v>
      </c>
    </row>
    <row r="364" spans="2:51">
      <c r="B364" t="s">
        <v>174</v>
      </c>
      <c r="C364" s="17">
        <v>8.7995430764637506E-2</v>
      </c>
      <c r="D364" s="17">
        <v>6.7348738175606604E-2</v>
      </c>
      <c r="E364" s="17">
        <v>0.108453004912128</v>
      </c>
      <c r="F364" s="17"/>
      <c r="G364" s="17">
        <v>8.4967154198659703E-2</v>
      </c>
      <c r="H364" s="17">
        <v>8.6009784371951101E-2</v>
      </c>
      <c r="I364" s="17">
        <v>8.5338347179335805E-2</v>
      </c>
      <c r="J364" s="17">
        <v>9.6088179811819496E-2</v>
      </c>
      <c r="K364" s="17">
        <v>7.6518864104495501E-2</v>
      </c>
      <c r="L364" s="17">
        <v>9.4000812878929293E-2</v>
      </c>
      <c r="M364" s="17"/>
      <c r="N364" s="17">
        <v>5.0356191350802097E-2</v>
      </c>
      <c r="O364" s="17">
        <v>8.7484352146435795E-2</v>
      </c>
      <c r="P364" s="17">
        <v>0.108302045070005</v>
      </c>
      <c r="Q364" s="17">
        <v>0.11557845334513001</v>
      </c>
      <c r="R364" s="17"/>
      <c r="S364" s="17">
        <v>7.7893653304363597E-2</v>
      </c>
      <c r="T364" s="17">
        <v>9.4800664167251802E-2</v>
      </c>
      <c r="U364" s="17">
        <v>9.3071985937273005E-2</v>
      </c>
      <c r="V364" s="17">
        <v>0.107710272754242</v>
      </c>
      <c r="W364" s="17">
        <v>8.4769695252944505E-2</v>
      </c>
      <c r="X364" s="17">
        <v>0.116579358462562</v>
      </c>
      <c r="Y364" s="17">
        <v>8.8397072265419901E-2</v>
      </c>
      <c r="Z364" s="17">
        <v>2.74767691109307E-2</v>
      </c>
      <c r="AA364" s="17">
        <v>0.103446648456739</v>
      </c>
      <c r="AB364" s="17">
        <v>7.1197001785222105E-2</v>
      </c>
      <c r="AC364" s="17">
        <v>4.34391222977119E-2</v>
      </c>
      <c r="AD364" s="17">
        <v>0.107155007592675</v>
      </c>
      <c r="AE364" s="17"/>
      <c r="AF364" s="17">
        <v>0.109201167225038</v>
      </c>
      <c r="AG364" s="17">
        <v>6.5677889534177303E-2</v>
      </c>
      <c r="AH364" s="17">
        <v>0.103137856780706</v>
      </c>
      <c r="AI364" s="17"/>
      <c r="AJ364" s="17">
        <v>9.5559592101904497E-2</v>
      </c>
      <c r="AK364" s="17">
        <v>8.7688456875123499E-2</v>
      </c>
      <c r="AL364" s="17">
        <v>8.2907846771528002E-2</v>
      </c>
      <c r="AM364" s="17"/>
      <c r="AN364" s="17">
        <v>0.109692760857208</v>
      </c>
      <c r="AO364" s="17">
        <v>7.6627610865372106E-2</v>
      </c>
      <c r="AP364" s="17">
        <v>7.7607025937026106E-2</v>
      </c>
      <c r="AQ364" s="17">
        <v>3.6209744940639103E-2</v>
      </c>
      <c r="AR364" s="17">
        <v>8.0190825932627496E-2</v>
      </c>
      <c r="AS364" s="17"/>
      <c r="AT364" s="17">
        <v>8.6668320463067799E-2</v>
      </c>
      <c r="AU364" s="17">
        <v>0.10800281831266401</v>
      </c>
      <c r="AV364" s="17"/>
      <c r="AW364" s="17">
        <v>5.4693977465895799E-2</v>
      </c>
      <c r="AX364" s="17">
        <v>0.124961845835213</v>
      </c>
      <c r="AY364" s="17">
        <v>0.11179531533272299</v>
      </c>
    </row>
    <row r="365" spans="2:51">
      <c r="B365" t="s">
        <v>173</v>
      </c>
      <c r="C365" s="17">
        <v>7.5026016658533298E-2</v>
      </c>
      <c r="D365" s="17">
        <v>8.5024512771689903E-2</v>
      </c>
      <c r="E365" s="17">
        <v>6.5618043830015196E-2</v>
      </c>
      <c r="F365" s="17"/>
      <c r="G365" s="17">
        <v>5.38300061260856E-2</v>
      </c>
      <c r="H365" s="17">
        <v>6.3789540482860604E-2</v>
      </c>
      <c r="I365" s="17">
        <v>9.9981374954601798E-2</v>
      </c>
      <c r="J365" s="17">
        <v>8.2724042505344805E-2</v>
      </c>
      <c r="K365" s="17">
        <v>7.9747615617894493E-2</v>
      </c>
      <c r="L365" s="17">
        <v>6.6558292935076202E-2</v>
      </c>
      <c r="M365" s="17"/>
      <c r="N365" s="17">
        <v>9.0315791863913406E-2</v>
      </c>
      <c r="O365" s="17">
        <v>7.4035546607513797E-2</v>
      </c>
      <c r="P365" s="17">
        <v>7.4849227941853003E-2</v>
      </c>
      <c r="Q365" s="17">
        <v>6.0471530264494699E-2</v>
      </c>
      <c r="R365" s="17"/>
      <c r="S365" s="17">
        <v>0.114651805051689</v>
      </c>
      <c r="T365" s="17">
        <v>6.3203353680406693E-2</v>
      </c>
      <c r="U365" s="17">
        <v>6.4918272742758298E-2</v>
      </c>
      <c r="V365" s="17">
        <v>4.7909177420519998E-2</v>
      </c>
      <c r="W365" s="17">
        <v>9.1884118158578998E-2</v>
      </c>
      <c r="X365" s="17">
        <v>7.6075418099095099E-2</v>
      </c>
      <c r="Y365" s="17">
        <v>8.3668984250375902E-2</v>
      </c>
      <c r="Z365" s="17">
        <v>6.7034130872207304E-2</v>
      </c>
      <c r="AA365" s="17">
        <v>4.6492814771823897E-2</v>
      </c>
      <c r="AB365" s="17">
        <v>7.6122547092432394E-2</v>
      </c>
      <c r="AC365" s="17">
        <v>9.9088578587641099E-2</v>
      </c>
      <c r="AD365" s="17">
        <v>5.2124402316128401E-2</v>
      </c>
      <c r="AE365" s="17"/>
      <c r="AF365" s="17">
        <v>6.5659274234919796E-2</v>
      </c>
      <c r="AG365" s="17">
        <v>9.5054403635492807E-2</v>
      </c>
      <c r="AH365" s="17">
        <v>5.0567470236033897E-2</v>
      </c>
      <c r="AI365" s="17"/>
      <c r="AJ365" s="17">
        <v>6.9252924153128503E-2</v>
      </c>
      <c r="AK365" s="17">
        <v>8.1530409888889002E-2</v>
      </c>
      <c r="AL365" s="17">
        <v>0.101460009555946</v>
      </c>
      <c r="AM365" s="17"/>
      <c r="AN365" s="17">
        <v>4.5174293739196597E-2</v>
      </c>
      <c r="AO365" s="17">
        <v>5.3150208878819098E-2</v>
      </c>
      <c r="AP365" s="17">
        <v>8.4930190780510798E-2</v>
      </c>
      <c r="AQ365" s="17">
        <v>0.122799435725937</v>
      </c>
      <c r="AR365" s="17">
        <v>0.15948044257486699</v>
      </c>
      <c r="AS365" s="17"/>
      <c r="AT365" s="17">
        <v>7.33055770866088E-2</v>
      </c>
      <c r="AU365" s="17">
        <v>9.3080655950079999E-2</v>
      </c>
      <c r="AV365" s="17"/>
      <c r="AW365" s="17">
        <v>8.0471931241871505E-2</v>
      </c>
      <c r="AX365" s="17">
        <v>0.103349593608805</v>
      </c>
      <c r="AY365" s="17">
        <v>6.2679376567953402E-2</v>
      </c>
    </row>
    <row r="366" spans="2:51">
      <c r="B366" t="s">
        <v>175</v>
      </c>
      <c r="C366" s="17">
        <v>6.8278323440880598E-2</v>
      </c>
      <c r="D366" s="17">
        <v>7.0575182089222893E-2</v>
      </c>
      <c r="E366" s="17">
        <v>6.6333608468920696E-2</v>
      </c>
      <c r="F366" s="17"/>
      <c r="G366" s="17">
        <v>6.3058527062125294E-2</v>
      </c>
      <c r="H366" s="17">
        <v>7.6476866479347205E-2</v>
      </c>
      <c r="I366" s="17">
        <v>3.2703326896567297E-2</v>
      </c>
      <c r="J366" s="17">
        <v>7.2424180495437598E-2</v>
      </c>
      <c r="K366" s="17">
        <v>7.7478018999324105E-2</v>
      </c>
      <c r="L366" s="17">
        <v>8.0368409513140004E-2</v>
      </c>
      <c r="M366" s="17"/>
      <c r="N366" s="17">
        <v>4.4297234260253601E-2</v>
      </c>
      <c r="O366" s="17">
        <v>7.8745410855137907E-2</v>
      </c>
      <c r="P366" s="17">
        <v>8.08794721285266E-2</v>
      </c>
      <c r="Q366" s="17">
        <v>7.3431177384304797E-2</v>
      </c>
      <c r="R366" s="17"/>
      <c r="S366" s="17">
        <v>7.4926596582680693E-2</v>
      </c>
      <c r="T366" s="17">
        <v>6.5232486730060601E-2</v>
      </c>
      <c r="U366" s="17">
        <v>0.114870031610861</v>
      </c>
      <c r="V366" s="17">
        <v>7.1155070995731998E-2</v>
      </c>
      <c r="W366" s="17">
        <v>5.6235859695787101E-2</v>
      </c>
      <c r="X366" s="17">
        <v>7.1083841817391705E-2</v>
      </c>
      <c r="Y366" s="17">
        <v>5.3827333859696298E-2</v>
      </c>
      <c r="Z366" s="17">
        <v>6.53705864757268E-2</v>
      </c>
      <c r="AA366" s="17">
        <v>4.4423058688179098E-2</v>
      </c>
      <c r="AB366" s="17">
        <v>7.1091486942616702E-2</v>
      </c>
      <c r="AC366" s="17">
        <v>8.7380883034311504E-2</v>
      </c>
      <c r="AD366" s="17">
        <v>1.60125113828666E-2</v>
      </c>
      <c r="AE366" s="17"/>
      <c r="AF366" s="17">
        <v>7.4587506682011806E-2</v>
      </c>
      <c r="AG366" s="17">
        <v>6.4954013435450694E-2</v>
      </c>
      <c r="AH366" s="17">
        <v>6.7161002185546201E-2</v>
      </c>
      <c r="AI366" s="17"/>
      <c r="AJ366" s="17">
        <v>7.66985984600079E-2</v>
      </c>
      <c r="AK366" s="17">
        <v>6.2797162034583798E-2</v>
      </c>
      <c r="AL366" s="17">
        <v>6.9464568721756006E-2</v>
      </c>
      <c r="AM366" s="17"/>
      <c r="AN366" s="17">
        <v>6.63639336327706E-2</v>
      </c>
      <c r="AO366" s="17">
        <v>8.0470163781764997E-2</v>
      </c>
      <c r="AP366" s="17">
        <v>5.8403173510199899E-2</v>
      </c>
      <c r="AQ366" s="17">
        <v>4.3229178927812202E-2</v>
      </c>
      <c r="AR366" s="17">
        <v>6.8018362949935698E-2</v>
      </c>
      <c r="AS366" s="17"/>
      <c r="AT366" s="17">
        <v>6.69758781939363E-2</v>
      </c>
      <c r="AU366" s="17">
        <v>7.9255289700343706E-2</v>
      </c>
      <c r="AV366" s="17"/>
      <c r="AW366" s="17">
        <v>5.8902666415034298E-2</v>
      </c>
      <c r="AX366" s="17">
        <v>6.2400063258939799E-2</v>
      </c>
      <c r="AY366" s="17">
        <v>7.8985126813657103E-2</v>
      </c>
    </row>
    <row r="367" spans="2:51">
      <c r="B367" t="s">
        <v>176</v>
      </c>
      <c r="C367" s="17">
        <v>6.3929494969277703E-2</v>
      </c>
      <c r="D367" s="17">
        <v>6.0480749174398503E-2</v>
      </c>
      <c r="E367" s="17">
        <v>6.7555453331397897E-2</v>
      </c>
      <c r="F367" s="17"/>
      <c r="G367" s="17">
        <v>7.0076593467577802E-2</v>
      </c>
      <c r="H367" s="17">
        <v>8.0132445257063201E-2</v>
      </c>
      <c r="I367" s="17">
        <v>4.7011715184033603E-2</v>
      </c>
      <c r="J367" s="17">
        <v>4.7573333036345603E-2</v>
      </c>
      <c r="K367" s="17">
        <v>7.8634788531002295E-2</v>
      </c>
      <c r="L367" s="17">
        <v>6.3756751261070804E-2</v>
      </c>
      <c r="M367" s="17"/>
      <c r="N367" s="17">
        <v>6.3635234780629504E-2</v>
      </c>
      <c r="O367" s="17">
        <v>6.3677386846898804E-2</v>
      </c>
      <c r="P367" s="17">
        <v>6.9554818133026802E-2</v>
      </c>
      <c r="Q367" s="17">
        <v>5.7226787115212098E-2</v>
      </c>
      <c r="R367" s="17"/>
      <c r="S367" s="17">
        <v>5.7257236688061201E-2</v>
      </c>
      <c r="T367" s="17">
        <v>7.0503875113807499E-2</v>
      </c>
      <c r="U367" s="17">
        <v>8.5374667919737704E-2</v>
      </c>
      <c r="V367" s="17">
        <v>6.2199665824718697E-2</v>
      </c>
      <c r="W367" s="17">
        <v>7.94538589293554E-2</v>
      </c>
      <c r="X367" s="17">
        <v>2.91453059518136E-2</v>
      </c>
      <c r="Y367" s="17">
        <v>5.9449499938710001E-2</v>
      </c>
      <c r="Z367" s="17">
        <v>5.87346052596662E-2</v>
      </c>
      <c r="AA367" s="17">
        <v>4.8781673126503597E-2</v>
      </c>
      <c r="AB367" s="17">
        <v>9.2700906320609802E-2</v>
      </c>
      <c r="AC367" s="17">
        <v>5.5591673560849597E-2</v>
      </c>
      <c r="AD367" s="17">
        <v>7.8467612458423902E-2</v>
      </c>
      <c r="AE367" s="17"/>
      <c r="AF367" s="17">
        <v>6.3578662496770702E-2</v>
      </c>
      <c r="AG367" s="17">
        <v>6.1679994510006803E-2</v>
      </c>
      <c r="AH367" s="17">
        <v>6.6188376379782005E-2</v>
      </c>
      <c r="AI367" s="17"/>
      <c r="AJ367" s="17">
        <v>5.1134396857144999E-2</v>
      </c>
      <c r="AK367" s="17">
        <v>5.8789146273232597E-2</v>
      </c>
      <c r="AL367" s="17">
        <v>7.0632624575559994E-2</v>
      </c>
      <c r="AM367" s="17"/>
      <c r="AN367" s="17">
        <v>7.7465798255400703E-2</v>
      </c>
      <c r="AO367" s="17">
        <v>5.5477108665264799E-2</v>
      </c>
      <c r="AP367" s="17">
        <v>6.5454927960217693E-2</v>
      </c>
      <c r="AQ367" s="17">
        <v>4.5358857670053702E-2</v>
      </c>
      <c r="AR367" s="17">
        <v>4.2077224235565203E-2</v>
      </c>
      <c r="AS367" s="17"/>
      <c r="AT367" s="17">
        <v>6.6581656854829599E-2</v>
      </c>
      <c r="AU367" s="17">
        <v>4.0103960795353999E-2</v>
      </c>
      <c r="AV367" s="17"/>
      <c r="AW367" s="17">
        <v>6.6387816937660202E-2</v>
      </c>
      <c r="AX367" s="17">
        <v>3.60498091484013E-2</v>
      </c>
      <c r="AY367" s="17">
        <v>6.8359549923569199E-2</v>
      </c>
    </row>
    <row r="368" spans="2:51">
      <c r="B368" t="s">
        <v>178</v>
      </c>
      <c r="C368" s="17">
        <v>4.7411233354912298E-2</v>
      </c>
      <c r="D368" s="17">
        <v>5.0386290148692503E-2</v>
      </c>
      <c r="E368" s="17">
        <v>4.4718288618382701E-2</v>
      </c>
      <c r="F368" s="17"/>
      <c r="G368" s="17">
        <v>9.2122588997474497E-2</v>
      </c>
      <c r="H368" s="17">
        <v>7.1908587332296894E-2</v>
      </c>
      <c r="I368" s="17">
        <v>5.4177668294070398E-2</v>
      </c>
      <c r="J368" s="17">
        <v>4.0829681178513703E-2</v>
      </c>
      <c r="K368" s="17">
        <v>3.6065330692372902E-2</v>
      </c>
      <c r="L368" s="17">
        <v>1.60958699846315E-2</v>
      </c>
      <c r="M368" s="17"/>
      <c r="N368" s="17">
        <v>3.6465208994435797E-2</v>
      </c>
      <c r="O368" s="17">
        <v>6.1950248503334998E-2</v>
      </c>
      <c r="P368" s="17">
        <v>3.60178110376752E-2</v>
      </c>
      <c r="Q368" s="17">
        <v>5.6902224724304298E-2</v>
      </c>
      <c r="R368" s="17"/>
      <c r="S368" s="17">
        <v>4.8327457099126697E-2</v>
      </c>
      <c r="T368" s="17">
        <v>5.5443787294843998E-2</v>
      </c>
      <c r="U368" s="17">
        <v>3.4300215439284402E-2</v>
      </c>
      <c r="V368" s="17">
        <v>2.3531398142017702E-2</v>
      </c>
      <c r="W368" s="17">
        <v>8.5441987000022104E-2</v>
      </c>
      <c r="X368" s="17">
        <v>1.4929711695533599E-2</v>
      </c>
      <c r="Y368" s="17">
        <v>6.9102795208626E-2</v>
      </c>
      <c r="Z368" s="17">
        <v>4.4319944586853198E-2</v>
      </c>
      <c r="AA368" s="17">
        <v>4.9277261164809301E-2</v>
      </c>
      <c r="AB368" s="17">
        <v>5.7456582800461099E-2</v>
      </c>
      <c r="AC368" s="17">
        <v>5.95992312754536E-2</v>
      </c>
      <c r="AD368" s="17">
        <v>1.3936274554940301E-2</v>
      </c>
      <c r="AE368" s="17"/>
      <c r="AF368" s="17">
        <v>3.9025062529962198E-2</v>
      </c>
      <c r="AG368" s="17">
        <v>4.6286175484544202E-2</v>
      </c>
      <c r="AH368" s="17">
        <v>5.6221910014764197E-2</v>
      </c>
      <c r="AI368" s="17"/>
      <c r="AJ368" s="17">
        <v>3.0955665844022401E-2</v>
      </c>
      <c r="AK368" s="17">
        <v>4.3008231799594697E-2</v>
      </c>
      <c r="AL368" s="17">
        <v>5.0647313754650598E-2</v>
      </c>
      <c r="AM368" s="17"/>
      <c r="AN368" s="17">
        <v>3.7980371498523E-2</v>
      </c>
      <c r="AO368" s="17">
        <v>6.6729795197208605E-2</v>
      </c>
      <c r="AP368" s="17">
        <v>4.7806568342659998E-2</v>
      </c>
      <c r="AQ368" s="17">
        <v>3.0286245093168698E-2</v>
      </c>
      <c r="AR368" s="17">
        <v>0.119399727438685</v>
      </c>
      <c r="AS368" s="17"/>
      <c r="AT368" s="17">
        <v>4.64527123746259E-2</v>
      </c>
      <c r="AU368" s="17">
        <v>5.3366567373435599E-2</v>
      </c>
      <c r="AV368" s="17"/>
      <c r="AW368" s="17">
        <v>3.4477871104383703E-2</v>
      </c>
      <c r="AX368" s="17">
        <v>4.6452864543822102E-2</v>
      </c>
      <c r="AY368" s="17">
        <v>6.0421883863098103E-2</v>
      </c>
    </row>
    <row r="369" spans="2:51">
      <c r="B369" t="s">
        <v>177</v>
      </c>
      <c r="C369" s="17">
        <v>3.1843842593411803E-2</v>
      </c>
      <c r="D369" s="17">
        <v>4.2750525099352503E-2</v>
      </c>
      <c r="E369" s="17">
        <v>2.1369271414205099E-2</v>
      </c>
      <c r="F369" s="17"/>
      <c r="G369" s="17">
        <v>3.01978156292733E-2</v>
      </c>
      <c r="H369" s="17">
        <v>4.1053611817173499E-2</v>
      </c>
      <c r="I369" s="17">
        <v>4.42725970409985E-2</v>
      </c>
      <c r="J369" s="17">
        <v>2.4663841925437802E-2</v>
      </c>
      <c r="K369" s="17">
        <v>3.3972485853041801E-2</v>
      </c>
      <c r="L369" s="17">
        <v>2.0899421345107999E-2</v>
      </c>
      <c r="M369" s="17"/>
      <c r="N369" s="17">
        <v>3.2607270889768003E-2</v>
      </c>
      <c r="O369" s="17">
        <v>3.76012702792217E-2</v>
      </c>
      <c r="P369" s="17">
        <v>3.3440819488124801E-2</v>
      </c>
      <c r="Q369" s="17">
        <v>2.27204488848975E-2</v>
      </c>
      <c r="R369" s="17"/>
      <c r="S369" s="17">
        <v>4.77895668006528E-2</v>
      </c>
      <c r="T369" s="17">
        <v>4.8783260354731697E-2</v>
      </c>
      <c r="U369" s="17">
        <v>2.2482930191661001E-2</v>
      </c>
      <c r="V369" s="17">
        <v>1.1174102502760099E-2</v>
      </c>
      <c r="W369" s="17">
        <v>2.7765509232912901E-2</v>
      </c>
      <c r="X369" s="17">
        <v>1.20911602193598E-2</v>
      </c>
      <c r="Y369" s="17">
        <v>2.3469473496623899E-2</v>
      </c>
      <c r="Z369" s="17">
        <v>2.2743544831893399E-2</v>
      </c>
      <c r="AA369" s="17">
        <v>3.7602765714247303E-2</v>
      </c>
      <c r="AB369" s="17">
        <v>2.9485601175909901E-2</v>
      </c>
      <c r="AC369" s="17">
        <v>3.10295264639515E-2</v>
      </c>
      <c r="AD369" s="17">
        <v>6.0274476551760998E-2</v>
      </c>
      <c r="AE369" s="17"/>
      <c r="AF369" s="17">
        <v>2.9132159553056199E-2</v>
      </c>
      <c r="AG369" s="17">
        <v>3.3344178096741901E-2</v>
      </c>
      <c r="AH369" s="17">
        <v>4.63107003296859E-2</v>
      </c>
      <c r="AI369" s="17"/>
      <c r="AJ369" s="17">
        <v>3.4517534040598E-2</v>
      </c>
      <c r="AK369" s="17">
        <v>2.8720566398192E-2</v>
      </c>
      <c r="AL369" s="17">
        <v>2.2897906991642899E-2</v>
      </c>
      <c r="AM369" s="17"/>
      <c r="AN369" s="17">
        <v>2.4246506798002401E-2</v>
      </c>
      <c r="AO369" s="17">
        <v>3.7289628082202701E-2</v>
      </c>
      <c r="AP369" s="17">
        <v>3.8331791820072798E-2</v>
      </c>
      <c r="AQ369" s="17">
        <v>2.38848984431352E-2</v>
      </c>
      <c r="AR369" s="17">
        <v>4.53952355804257E-2</v>
      </c>
      <c r="AS369" s="17"/>
      <c r="AT369" s="17">
        <v>3.1269716289358401E-2</v>
      </c>
      <c r="AU369" s="17">
        <v>3.5068795093061003E-2</v>
      </c>
      <c r="AV369" s="17"/>
      <c r="AW369" s="17">
        <v>2.5967123240833199E-2</v>
      </c>
      <c r="AX369" s="17">
        <v>5.4764123592798697E-2</v>
      </c>
      <c r="AY369" s="17">
        <v>3.2010288829301202E-2</v>
      </c>
    </row>
    <row r="370" spans="2:51">
      <c r="B370" t="s">
        <v>180</v>
      </c>
      <c r="C370" s="17">
        <v>3.1337302319283902E-2</v>
      </c>
      <c r="D370" s="17">
        <v>3.7544503225341398E-2</v>
      </c>
      <c r="E370" s="17">
        <v>2.5432069877847401E-2</v>
      </c>
      <c r="F370" s="17"/>
      <c r="G370" s="17">
        <v>1.7914934642048901E-2</v>
      </c>
      <c r="H370" s="17">
        <v>3.6001975735531697E-2</v>
      </c>
      <c r="I370" s="17">
        <v>4.7364245018607101E-2</v>
      </c>
      <c r="J370" s="17">
        <v>2.57663027982598E-2</v>
      </c>
      <c r="K370" s="17">
        <v>2.8711695288492399E-2</v>
      </c>
      <c r="L370" s="17">
        <v>2.8510145931240901E-2</v>
      </c>
      <c r="M370" s="17"/>
      <c r="N370" s="17">
        <v>3.1653411048963798E-2</v>
      </c>
      <c r="O370" s="17">
        <v>1.8071761698804201E-2</v>
      </c>
      <c r="P370" s="17">
        <v>3.3262946296472702E-2</v>
      </c>
      <c r="Q370" s="17">
        <v>4.0929799037709602E-2</v>
      </c>
      <c r="R370" s="17"/>
      <c r="S370" s="17">
        <v>3.598686061557E-2</v>
      </c>
      <c r="T370" s="17">
        <v>3.7270877263354499E-2</v>
      </c>
      <c r="U370" s="17">
        <v>3.146655160122E-2</v>
      </c>
      <c r="V370" s="17">
        <v>2.5573172241094299E-2</v>
      </c>
      <c r="W370" s="17">
        <v>4.4423541340966502E-2</v>
      </c>
      <c r="X370" s="17">
        <v>4.1061704364955501E-2</v>
      </c>
      <c r="Y370" s="17">
        <v>2.92011353175263E-2</v>
      </c>
      <c r="Z370" s="17">
        <v>2.6028692976956199E-2</v>
      </c>
      <c r="AA370" s="17">
        <v>3.2251000474915401E-2</v>
      </c>
      <c r="AB370" s="17">
        <v>2.09954306032967E-2</v>
      </c>
      <c r="AC370" s="17">
        <v>2.0113342419161899E-2</v>
      </c>
      <c r="AD370" s="17">
        <v>0</v>
      </c>
      <c r="AE370" s="17"/>
      <c r="AF370" s="17">
        <v>2.8129473299586399E-2</v>
      </c>
      <c r="AG370" s="17">
        <v>3.5830323867536103E-2</v>
      </c>
      <c r="AH370" s="17">
        <v>3.3824555183767598E-2</v>
      </c>
      <c r="AI370" s="17"/>
      <c r="AJ370" s="17">
        <v>3.9231658761123701E-2</v>
      </c>
      <c r="AK370" s="17">
        <v>3.15283603747308E-2</v>
      </c>
      <c r="AL370" s="17">
        <v>3.4305517100302899E-2</v>
      </c>
      <c r="AM370" s="17"/>
      <c r="AN370" s="17">
        <v>1.9958502691235499E-2</v>
      </c>
      <c r="AO370" s="17">
        <v>2.8130563939259199E-2</v>
      </c>
      <c r="AP370" s="17">
        <v>2.6384521200243299E-2</v>
      </c>
      <c r="AQ370" s="17">
        <v>3.56940237301182E-2</v>
      </c>
      <c r="AR370" s="17">
        <v>6.7731360766290799E-2</v>
      </c>
      <c r="AS370" s="17"/>
      <c r="AT370" s="17">
        <v>2.9679594957090102E-2</v>
      </c>
      <c r="AU370" s="17">
        <v>4.4890190116796298E-2</v>
      </c>
      <c r="AV370" s="17"/>
      <c r="AW370" s="17">
        <v>3.0222224008727299E-2</v>
      </c>
      <c r="AX370" s="17">
        <v>3.5294190934700098E-2</v>
      </c>
      <c r="AY370" s="17">
        <v>3.14653443429578E-2</v>
      </c>
    </row>
    <row r="371" spans="2:51">
      <c r="B371" t="s">
        <v>179</v>
      </c>
      <c r="C371" s="17">
        <v>2.86301910743606E-2</v>
      </c>
      <c r="D371" s="17">
        <v>3.2147292111199301E-2</v>
      </c>
      <c r="E371" s="17">
        <v>2.5330309694608099E-2</v>
      </c>
      <c r="F371" s="17"/>
      <c r="G371" s="17">
        <v>3.4830417538483399E-2</v>
      </c>
      <c r="H371" s="17">
        <v>3.00663174182564E-2</v>
      </c>
      <c r="I371" s="17">
        <v>3.6990629925133099E-2</v>
      </c>
      <c r="J371" s="17">
        <v>2.9310658379006801E-2</v>
      </c>
      <c r="K371" s="17">
        <v>2.35063383132408E-2</v>
      </c>
      <c r="L371" s="17">
        <v>2.16184202604475E-2</v>
      </c>
      <c r="M371" s="17"/>
      <c r="N371" s="17">
        <v>3.2911556304541803E-2</v>
      </c>
      <c r="O371" s="17">
        <v>3.4364526272901499E-2</v>
      </c>
      <c r="P371" s="17">
        <v>1.8882961825528899E-2</v>
      </c>
      <c r="Q371" s="17">
        <v>2.5486521718094401E-2</v>
      </c>
      <c r="R371" s="17"/>
      <c r="S371" s="17">
        <v>2.1581010228641801E-2</v>
      </c>
      <c r="T371" s="17">
        <v>2.8935399116267999E-2</v>
      </c>
      <c r="U371" s="17">
        <v>3.1308608298954099E-2</v>
      </c>
      <c r="V371" s="17">
        <v>4.8858520829109402E-2</v>
      </c>
      <c r="W371" s="17">
        <v>3.29997819412986E-2</v>
      </c>
      <c r="X371" s="17">
        <v>2.3956792007942099E-2</v>
      </c>
      <c r="Y371" s="17">
        <v>4.22238055512065E-2</v>
      </c>
      <c r="Z371" s="17">
        <v>7.5238173826511602E-3</v>
      </c>
      <c r="AA371" s="17">
        <v>2.01174408333121E-2</v>
      </c>
      <c r="AB371" s="17">
        <v>3.0171486378113999E-2</v>
      </c>
      <c r="AC371" s="17">
        <v>2.58605387716201E-2</v>
      </c>
      <c r="AD371" s="17">
        <v>1.8284864430332198E-2</v>
      </c>
      <c r="AE371" s="17"/>
      <c r="AF371" s="17">
        <v>2.0559841206381799E-2</v>
      </c>
      <c r="AG371" s="17">
        <v>3.5602584059650597E-2</v>
      </c>
      <c r="AH371" s="17">
        <v>4.2867973437342798E-2</v>
      </c>
      <c r="AI371" s="17"/>
      <c r="AJ371" s="17">
        <v>2.8984375062488001E-2</v>
      </c>
      <c r="AK371" s="17">
        <v>2.3563809121418901E-2</v>
      </c>
      <c r="AL371" s="17">
        <v>3.4366514390414299E-2</v>
      </c>
      <c r="AM371" s="17"/>
      <c r="AN371" s="17">
        <v>2.67261000026448E-2</v>
      </c>
      <c r="AO371" s="17">
        <v>4.02022313113128E-2</v>
      </c>
      <c r="AP371" s="17">
        <v>2.28973087513984E-2</v>
      </c>
      <c r="AQ371" s="17">
        <v>2.66015304213033E-2</v>
      </c>
      <c r="AR371" s="17">
        <v>0</v>
      </c>
      <c r="AS371" s="17"/>
      <c r="AT371" s="17">
        <v>2.7381611645138901E-2</v>
      </c>
      <c r="AU371" s="17">
        <v>3.9594877636717103E-2</v>
      </c>
      <c r="AV371" s="17"/>
      <c r="AW371" s="17">
        <v>2.7912802556626801E-2</v>
      </c>
      <c r="AX371" s="17">
        <v>3.6702850774164297E-2</v>
      </c>
      <c r="AY371" s="17">
        <v>2.7352957887977501E-2</v>
      </c>
    </row>
    <row r="372" spans="2:51">
      <c r="B372" t="s">
        <v>119</v>
      </c>
      <c r="C372" s="17">
        <v>0.15268162299422</v>
      </c>
      <c r="D372" s="17">
        <v>8.8295001839694201E-2</v>
      </c>
      <c r="E372" s="17">
        <v>0.215962182054309</v>
      </c>
      <c r="F372" s="17"/>
      <c r="G372" s="17">
        <v>0.19281105905411999</v>
      </c>
      <c r="H372" s="17">
        <v>0.16083956787666301</v>
      </c>
      <c r="I372" s="17">
        <v>0.15113098312640799</v>
      </c>
      <c r="J372" s="17">
        <v>0.15189658450232499</v>
      </c>
      <c r="K372" s="17">
        <v>0.141745821967975</v>
      </c>
      <c r="L372" s="17">
        <v>0.13708584433032001</v>
      </c>
      <c r="M372" s="17"/>
      <c r="N372" s="17">
        <v>9.7928939326310097E-2</v>
      </c>
      <c r="O372" s="17">
        <v>0.158908174904238</v>
      </c>
      <c r="P372" s="17">
        <v>0.15056896021270799</v>
      </c>
      <c r="Q372" s="17">
        <v>0.216255016179739</v>
      </c>
      <c r="R372" s="17"/>
      <c r="S372" s="17">
        <v>0.142861208917657</v>
      </c>
      <c r="T372" s="17">
        <v>0.152985147555697</v>
      </c>
      <c r="U372" s="17">
        <v>0.15890806324389301</v>
      </c>
      <c r="V372" s="17">
        <v>0.16925648283426101</v>
      </c>
      <c r="W372" s="17">
        <v>0.117005374227082</v>
      </c>
      <c r="X372" s="17">
        <v>0.13640146910947001</v>
      </c>
      <c r="Y372" s="17">
        <v>0.17102114976837901</v>
      </c>
      <c r="Z372" s="17">
        <v>0.123092776269507</v>
      </c>
      <c r="AA372" s="17">
        <v>0.16478608301126399</v>
      </c>
      <c r="AB372" s="17">
        <v>0.13092755106648801</v>
      </c>
      <c r="AC372" s="17">
        <v>0.20659532049565499</v>
      </c>
      <c r="AD372" s="17">
        <v>0.177772062503599</v>
      </c>
      <c r="AE372" s="17"/>
      <c r="AF372" s="17">
        <v>0.14368544060364699</v>
      </c>
      <c r="AG372" s="17">
        <v>0.12621043452095801</v>
      </c>
      <c r="AH372" s="17">
        <v>0.22211619835782301</v>
      </c>
      <c r="AI372" s="17"/>
      <c r="AJ372" s="17">
        <v>9.4596511884558407E-2</v>
      </c>
      <c r="AK372" s="17">
        <v>0.15683404808635301</v>
      </c>
      <c r="AL372" s="17">
        <v>8.1979527093508794E-2</v>
      </c>
      <c r="AM372" s="17"/>
      <c r="AN372" s="17">
        <v>0.19032016089985199</v>
      </c>
      <c r="AO372" s="17">
        <v>0.149083552405886</v>
      </c>
      <c r="AP372" s="17">
        <v>0.129160706403153</v>
      </c>
      <c r="AQ372" s="17">
        <v>7.78390181818059E-2</v>
      </c>
      <c r="AR372" s="17">
        <v>9.1550827246886193E-2</v>
      </c>
      <c r="AS372" s="17"/>
      <c r="AT372" s="17">
        <v>0.15557396955021</v>
      </c>
      <c r="AU372" s="17">
        <v>0.122441256370386</v>
      </c>
      <c r="AV372" s="17"/>
      <c r="AW372" s="17">
        <v>9.4966635524397006E-2</v>
      </c>
      <c r="AX372" s="17">
        <v>6.8368462751504003E-2</v>
      </c>
      <c r="AY372" s="17">
        <v>0.230430055240187</v>
      </c>
    </row>
    <row r="373" spans="2:51">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row>
    <row r="374" spans="2:51">
      <c r="B374" s="6" t="s">
        <v>193</v>
      </c>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row>
    <row r="375" spans="2:51">
      <c r="B375" s="25" t="s">
        <v>20</v>
      </c>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row>
    <row r="376" spans="2:51">
      <c r="B376" t="s">
        <v>133</v>
      </c>
      <c r="C376" s="17">
        <v>0.174294802356109</v>
      </c>
      <c r="D376" s="17">
        <v>0.23975949710553801</v>
      </c>
      <c r="E376" s="17">
        <v>0.111352326892459</v>
      </c>
      <c r="F376" s="17"/>
      <c r="G376" s="17">
        <v>0.15373760980765899</v>
      </c>
      <c r="H376" s="17">
        <v>0.171278573635473</v>
      </c>
      <c r="I376" s="17">
        <v>0.193005693849229</v>
      </c>
      <c r="J376" s="17">
        <v>0.17746794097468899</v>
      </c>
      <c r="K376" s="17">
        <v>0.19044461762537601</v>
      </c>
      <c r="L376" s="17">
        <v>0.159720620197248</v>
      </c>
      <c r="M376" s="17"/>
      <c r="N376" s="17">
        <v>0.21842565364476299</v>
      </c>
      <c r="O376" s="17">
        <v>0.150096312642647</v>
      </c>
      <c r="P376" s="17">
        <v>0.15888751885157301</v>
      </c>
      <c r="Q376" s="17">
        <v>0.158042067337159</v>
      </c>
      <c r="R376" s="17"/>
      <c r="S376" s="17">
        <v>0.197416507597417</v>
      </c>
      <c r="T376" s="17">
        <v>0.16870293055775801</v>
      </c>
      <c r="U376" s="17">
        <v>0.14211704522972601</v>
      </c>
      <c r="V376" s="17">
        <v>0.15308085227481699</v>
      </c>
      <c r="W376" s="17">
        <v>0.175597325706768</v>
      </c>
      <c r="X376" s="17">
        <v>0.16607057754905899</v>
      </c>
      <c r="Y376" s="17">
        <v>0.189274413310277</v>
      </c>
      <c r="Z376" s="17">
        <v>0.223226201849864</v>
      </c>
      <c r="AA376" s="17">
        <v>0.15498911650250699</v>
      </c>
      <c r="AB376" s="17">
        <v>0.212591037420435</v>
      </c>
      <c r="AC376" s="17">
        <v>0.124253006625518</v>
      </c>
      <c r="AD376" s="17">
        <v>0.21304630935918101</v>
      </c>
      <c r="AE376" s="17"/>
      <c r="AF376" s="17">
        <v>0.15184050348258901</v>
      </c>
      <c r="AG376" s="17">
        <v>0.21496594522043799</v>
      </c>
      <c r="AH376" s="17">
        <v>0.15006591538741099</v>
      </c>
      <c r="AI376" s="17"/>
      <c r="AJ376" s="17">
        <v>0.18160207499680001</v>
      </c>
      <c r="AK376" s="17">
        <v>0.174989287894604</v>
      </c>
      <c r="AL376" s="17">
        <v>0.18154041894698</v>
      </c>
      <c r="AM376" s="17"/>
      <c r="AN376" s="17">
        <v>0.14361066259865499</v>
      </c>
      <c r="AO376" s="17">
        <v>0.15258669729357</v>
      </c>
      <c r="AP376" s="17">
        <v>0.187099520821737</v>
      </c>
      <c r="AQ376" s="17">
        <v>0.253749891953716</v>
      </c>
      <c r="AR376" s="17">
        <v>0.50077351630476896</v>
      </c>
      <c r="AS376" s="17"/>
      <c r="AT376" s="17">
        <v>0.16941183619733999</v>
      </c>
      <c r="AU376" s="17">
        <v>0.20823166450292499</v>
      </c>
      <c r="AV376" s="17"/>
      <c r="AW376" s="17">
        <v>0.23178444443819801</v>
      </c>
      <c r="AX376" s="17">
        <v>0.23008426984196201</v>
      </c>
      <c r="AY376" s="17">
        <v>0.103785633233948</v>
      </c>
    </row>
    <row r="377" spans="2:51">
      <c r="B377" t="s">
        <v>134</v>
      </c>
      <c r="C377" s="17">
        <v>0.44416259870970198</v>
      </c>
      <c r="D377" s="17">
        <v>0.48636006913402002</v>
      </c>
      <c r="E377" s="17">
        <v>0.401628501242978</v>
      </c>
      <c r="F377" s="17"/>
      <c r="G377" s="17">
        <v>0.448113480804951</v>
      </c>
      <c r="H377" s="17">
        <v>0.43154587846939702</v>
      </c>
      <c r="I377" s="17">
        <v>0.461702620618892</v>
      </c>
      <c r="J377" s="17">
        <v>0.46412102777035402</v>
      </c>
      <c r="K377" s="17">
        <v>0.42417005816860498</v>
      </c>
      <c r="L377" s="17">
        <v>0.437245999316212</v>
      </c>
      <c r="M377" s="17"/>
      <c r="N377" s="17">
        <v>0.50055248328191204</v>
      </c>
      <c r="O377" s="17">
        <v>0.45251030496390499</v>
      </c>
      <c r="P377" s="17">
        <v>0.45175965968396897</v>
      </c>
      <c r="Q377" s="17">
        <v>0.36570325887336402</v>
      </c>
      <c r="R377" s="17"/>
      <c r="S377" s="17">
        <v>0.44036415886473801</v>
      </c>
      <c r="T377" s="17">
        <v>0.46648633307085402</v>
      </c>
      <c r="U377" s="17">
        <v>0.48372004022276999</v>
      </c>
      <c r="V377" s="17">
        <v>0.44342247748779701</v>
      </c>
      <c r="W377" s="17">
        <v>0.48371431213868099</v>
      </c>
      <c r="X377" s="17">
        <v>0.47095150472751202</v>
      </c>
      <c r="Y377" s="17">
        <v>0.35921087239573302</v>
      </c>
      <c r="Z377" s="17">
        <v>0.467999672259519</v>
      </c>
      <c r="AA377" s="17">
        <v>0.45288952912239</v>
      </c>
      <c r="AB377" s="17">
        <v>0.42039526625767498</v>
      </c>
      <c r="AC377" s="17">
        <v>0.35655609437810898</v>
      </c>
      <c r="AD377" s="17">
        <v>0.445706128541413</v>
      </c>
      <c r="AE377" s="17"/>
      <c r="AF377" s="17">
        <v>0.41779962478994198</v>
      </c>
      <c r="AG377" s="17">
        <v>0.48124515744868401</v>
      </c>
      <c r="AH377" s="17">
        <v>0.38220020049139197</v>
      </c>
      <c r="AI377" s="17"/>
      <c r="AJ377" s="17">
        <v>0.46696013063881397</v>
      </c>
      <c r="AK377" s="17">
        <v>0.45862275246537199</v>
      </c>
      <c r="AL377" s="17">
        <v>0.537906257491643</v>
      </c>
      <c r="AM377" s="17"/>
      <c r="AN377" s="17">
        <v>0.37892064675447701</v>
      </c>
      <c r="AO377" s="17">
        <v>0.41612637928627899</v>
      </c>
      <c r="AP377" s="17">
        <v>0.50396706580626305</v>
      </c>
      <c r="AQ377" s="17">
        <v>0.50485917193699803</v>
      </c>
      <c r="AR377" s="17">
        <v>0.39268281316480502</v>
      </c>
      <c r="AS377" s="17"/>
      <c r="AT377" s="17">
        <v>0.44570332693880899</v>
      </c>
      <c r="AU377" s="17">
        <v>0.43156325020403302</v>
      </c>
      <c r="AV377" s="17"/>
      <c r="AW377" s="17">
        <v>0.51277981255455096</v>
      </c>
      <c r="AX377" s="17">
        <v>0.44355891998668001</v>
      </c>
      <c r="AY377" s="17">
        <v>0.37653461600365601</v>
      </c>
    </row>
    <row r="378" spans="2:51">
      <c r="B378" t="s">
        <v>135</v>
      </c>
      <c r="C378" s="17">
        <v>0.27491402864630898</v>
      </c>
      <c r="D378" s="17">
        <v>0.199477796951363</v>
      </c>
      <c r="E378" s="17">
        <v>0.349461672936345</v>
      </c>
      <c r="F378" s="17"/>
      <c r="G378" s="17">
        <v>0.26342035980620399</v>
      </c>
      <c r="H378" s="17">
        <v>0.28829149745312199</v>
      </c>
      <c r="I378" s="17">
        <v>0.239652984282303</v>
      </c>
      <c r="J378" s="17">
        <v>0.24945499626929901</v>
      </c>
      <c r="K378" s="17">
        <v>0.303795839396449</v>
      </c>
      <c r="L378" s="17">
        <v>0.295656238124899</v>
      </c>
      <c r="M378" s="17"/>
      <c r="N378" s="17">
        <v>0.21283193529619601</v>
      </c>
      <c r="O378" s="17">
        <v>0.27983469933463401</v>
      </c>
      <c r="P378" s="17">
        <v>0.28004365914210799</v>
      </c>
      <c r="Q378" s="17">
        <v>0.33934485216191801</v>
      </c>
      <c r="R378" s="17"/>
      <c r="S378" s="17">
        <v>0.25183928292874802</v>
      </c>
      <c r="T378" s="17">
        <v>0.27552599920386101</v>
      </c>
      <c r="U378" s="17">
        <v>0.236976131569899</v>
      </c>
      <c r="V378" s="17">
        <v>0.29313251001421398</v>
      </c>
      <c r="W378" s="17">
        <v>0.21529650850457999</v>
      </c>
      <c r="X378" s="17">
        <v>0.27880752978939399</v>
      </c>
      <c r="Y378" s="17">
        <v>0.35313282459955497</v>
      </c>
      <c r="Z378" s="17">
        <v>0.22528689803973101</v>
      </c>
      <c r="AA378" s="17">
        <v>0.294618202363985</v>
      </c>
      <c r="AB378" s="17">
        <v>0.24593108130347799</v>
      </c>
      <c r="AC378" s="17">
        <v>0.39985066651728701</v>
      </c>
      <c r="AD378" s="17">
        <v>0.23965006556270199</v>
      </c>
      <c r="AE378" s="17"/>
      <c r="AF378" s="17">
        <v>0.320410854786007</v>
      </c>
      <c r="AG378" s="17">
        <v>0.209342340642622</v>
      </c>
      <c r="AH378" s="17">
        <v>0.33344269289273998</v>
      </c>
      <c r="AI378" s="17"/>
      <c r="AJ378" s="17">
        <v>0.28744642686571797</v>
      </c>
      <c r="AK378" s="17">
        <v>0.25354723186588002</v>
      </c>
      <c r="AL378" s="17">
        <v>0.22129677325324801</v>
      </c>
      <c r="AM378" s="17"/>
      <c r="AN378" s="17">
        <v>0.348013215276753</v>
      </c>
      <c r="AO378" s="17">
        <v>0.29846504447914002</v>
      </c>
      <c r="AP378" s="17">
        <v>0.24198993698169599</v>
      </c>
      <c r="AQ378" s="17">
        <v>0.15556682413810299</v>
      </c>
      <c r="AR378" s="17">
        <v>0.106543670530425</v>
      </c>
      <c r="AS378" s="17"/>
      <c r="AT378" s="17">
        <v>0.281008506085131</v>
      </c>
      <c r="AU378" s="17">
        <v>0.21848046952120501</v>
      </c>
      <c r="AV378" s="17"/>
      <c r="AW378" s="17">
        <v>0.18629670151993599</v>
      </c>
      <c r="AX378" s="17">
        <v>0.22728266923057899</v>
      </c>
      <c r="AY378" s="17">
        <v>0.374162640461356</v>
      </c>
    </row>
    <row r="379" spans="2:51">
      <c r="B379" t="s">
        <v>136</v>
      </c>
      <c r="C379" s="17">
        <v>5.01734861187033E-2</v>
      </c>
      <c r="D379" s="17">
        <v>3.9204142690349497E-2</v>
      </c>
      <c r="E379" s="17">
        <v>6.1056869133563299E-2</v>
      </c>
      <c r="F379" s="17"/>
      <c r="G379" s="17">
        <v>5.5003098544693103E-2</v>
      </c>
      <c r="H379" s="17">
        <v>5.5627855879955501E-2</v>
      </c>
      <c r="I379" s="17">
        <v>5.1137989734343803E-2</v>
      </c>
      <c r="J379" s="17">
        <v>5.1133986028301499E-2</v>
      </c>
      <c r="K379" s="17">
        <v>3.5086983925116798E-2</v>
      </c>
      <c r="L379" s="17">
        <v>5.2211269292022001E-2</v>
      </c>
      <c r="M379" s="17"/>
      <c r="N379" s="17">
        <v>3.3123703856890799E-2</v>
      </c>
      <c r="O379" s="17">
        <v>6.5584655248002596E-2</v>
      </c>
      <c r="P379" s="17">
        <v>6.23852788858896E-2</v>
      </c>
      <c r="Q379" s="17">
        <v>4.0049111165497801E-2</v>
      </c>
      <c r="R379" s="17"/>
      <c r="S379" s="17">
        <v>6.2826281989966398E-2</v>
      </c>
      <c r="T379" s="17">
        <v>4.8016136161745701E-2</v>
      </c>
      <c r="U379" s="17">
        <v>7.6351866015851297E-2</v>
      </c>
      <c r="V379" s="17">
        <v>6.07770248670743E-2</v>
      </c>
      <c r="W379" s="17">
        <v>5.0634108514288602E-2</v>
      </c>
      <c r="X379" s="17">
        <v>2.8646571019124999E-2</v>
      </c>
      <c r="Y379" s="17">
        <v>5.37296186181127E-2</v>
      </c>
      <c r="Z379" s="17">
        <v>2.4965088847388999E-2</v>
      </c>
      <c r="AA379" s="17">
        <v>4.2625831152219899E-2</v>
      </c>
      <c r="AB379" s="17">
        <v>4.5934786422821297E-2</v>
      </c>
      <c r="AC379" s="17">
        <v>2.2235415039491599E-2</v>
      </c>
      <c r="AD379" s="17">
        <v>5.9580942769527301E-2</v>
      </c>
      <c r="AE379" s="17"/>
      <c r="AF379" s="17">
        <v>5.5985570628140802E-2</v>
      </c>
      <c r="AG379" s="17">
        <v>4.5820441613318601E-2</v>
      </c>
      <c r="AH379" s="17">
        <v>4.8361899956496E-2</v>
      </c>
      <c r="AI379" s="17"/>
      <c r="AJ379" s="17">
        <v>2.22539619757176E-2</v>
      </c>
      <c r="AK379" s="17">
        <v>6.6061268517507002E-2</v>
      </c>
      <c r="AL379" s="17">
        <v>3.9443201967792801E-2</v>
      </c>
      <c r="AM379" s="17"/>
      <c r="AN379" s="17">
        <v>4.2487955952007002E-2</v>
      </c>
      <c r="AO379" s="17">
        <v>7.3930342229294704E-2</v>
      </c>
      <c r="AP379" s="17">
        <v>3.8496549409284E-2</v>
      </c>
      <c r="AQ379" s="17">
        <v>3.81801297484246E-2</v>
      </c>
      <c r="AR379" s="17">
        <v>0</v>
      </c>
      <c r="AS379" s="17"/>
      <c r="AT379" s="17">
        <v>4.7366685349267502E-2</v>
      </c>
      <c r="AU379" s="17">
        <v>8.1026902982380397E-2</v>
      </c>
      <c r="AV379" s="17"/>
      <c r="AW379" s="17">
        <v>4.03841374824076E-2</v>
      </c>
      <c r="AX379" s="17">
        <v>6.6093069281300001E-2</v>
      </c>
      <c r="AY379" s="17">
        <v>5.5926757262319E-2</v>
      </c>
    </row>
    <row r="380" spans="2:51">
      <c r="B380" t="s">
        <v>137</v>
      </c>
      <c r="C380" s="17">
        <v>1.2369000883661699E-2</v>
      </c>
      <c r="D380" s="17">
        <v>1.0513726715835101E-2</v>
      </c>
      <c r="E380" s="17">
        <v>1.42262052957176E-2</v>
      </c>
      <c r="F380" s="17"/>
      <c r="G380" s="17">
        <v>4.45287662534444E-3</v>
      </c>
      <c r="H380" s="17">
        <v>7.0351718727596898E-3</v>
      </c>
      <c r="I380" s="17">
        <v>2.1980989241700302E-2</v>
      </c>
      <c r="J380" s="17">
        <v>1.56461123869342E-2</v>
      </c>
      <c r="K380" s="17">
        <v>7.5587260286216302E-3</v>
      </c>
      <c r="L380" s="17">
        <v>1.3837290352849699E-2</v>
      </c>
      <c r="M380" s="17"/>
      <c r="N380" s="17">
        <v>1.3805504740210899E-2</v>
      </c>
      <c r="O380" s="17">
        <v>7.7257935544905003E-3</v>
      </c>
      <c r="P380" s="17">
        <v>1.4435475673486201E-2</v>
      </c>
      <c r="Q380" s="17">
        <v>1.40053500668677E-2</v>
      </c>
      <c r="R380" s="17"/>
      <c r="S380" s="17">
        <v>1.38473640845271E-2</v>
      </c>
      <c r="T380" s="17">
        <v>1.03829429285644E-2</v>
      </c>
      <c r="U380" s="17">
        <v>4.36031633159128E-3</v>
      </c>
      <c r="V380" s="17">
        <v>5.0598583972634899E-3</v>
      </c>
      <c r="W380" s="17">
        <v>2.29435545246016E-2</v>
      </c>
      <c r="X380" s="17">
        <v>8.7845290076250995E-3</v>
      </c>
      <c r="Y380" s="17">
        <v>1.51685607505071E-2</v>
      </c>
      <c r="Z380" s="17">
        <v>2.0904645012404501E-2</v>
      </c>
      <c r="AA380" s="17">
        <v>4.17235292232778E-3</v>
      </c>
      <c r="AB380" s="17">
        <v>1.62989690104242E-2</v>
      </c>
      <c r="AC380" s="17">
        <v>3.7795947638730801E-2</v>
      </c>
      <c r="AD380" s="17">
        <v>0</v>
      </c>
      <c r="AE380" s="17"/>
      <c r="AF380" s="17">
        <v>1.6632659211482499E-2</v>
      </c>
      <c r="AG380" s="17">
        <v>1.1072912505364E-2</v>
      </c>
      <c r="AH380" s="17">
        <v>9.5941595160045894E-3</v>
      </c>
      <c r="AI380" s="17"/>
      <c r="AJ380" s="17">
        <v>9.0164579154897902E-3</v>
      </c>
      <c r="AK380" s="17">
        <v>1.5196703457746E-2</v>
      </c>
      <c r="AL380" s="17">
        <v>4.9121206413231498E-3</v>
      </c>
      <c r="AM380" s="17"/>
      <c r="AN380" s="17">
        <v>1.31755182821511E-2</v>
      </c>
      <c r="AO380" s="17">
        <v>8.35624385603706E-3</v>
      </c>
      <c r="AP380" s="17">
        <v>8.9044281550884393E-3</v>
      </c>
      <c r="AQ380" s="17">
        <v>2.2807046913441601E-2</v>
      </c>
      <c r="AR380" s="17">
        <v>0</v>
      </c>
      <c r="AS380" s="17"/>
      <c r="AT380" s="17">
        <v>1.1261188449874599E-2</v>
      </c>
      <c r="AU380" s="17">
        <v>2.3919686526185101E-2</v>
      </c>
      <c r="AV380" s="17"/>
      <c r="AW380" s="17">
        <v>8.9212310105546404E-3</v>
      </c>
      <c r="AX380" s="17">
        <v>0</v>
      </c>
      <c r="AY380" s="17">
        <v>1.8817236434941102E-2</v>
      </c>
    </row>
    <row r="381" spans="2:51">
      <c r="B381" t="s">
        <v>119</v>
      </c>
      <c r="C381" s="17">
        <v>4.4086083285513999E-2</v>
      </c>
      <c r="D381" s="17">
        <v>2.4684767402893801E-2</v>
      </c>
      <c r="E381" s="17">
        <v>6.2274424498936803E-2</v>
      </c>
      <c r="F381" s="17"/>
      <c r="G381" s="17">
        <v>7.5272574411148804E-2</v>
      </c>
      <c r="H381" s="17">
        <v>4.6221022689292499E-2</v>
      </c>
      <c r="I381" s="17">
        <v>3.2519722273532302E-2</v>
      </c>
      <c r="J381" s="17">
        <v>4.2175936570422401E-2</v>
      </c>
      <c r="K381" s="17">
        <v>3.8943774855831302E-2</v>
      </c>
      <c r="L381" s="17">
        <v>4.13285827167683E-2</v>
      </c>
      <c r="M381" s="17"/>
      <c r="N381" s="17">
        <v>2.1260719180026699E-2</v>
      </c>
      <c r="O381" s="17">
        <v>4.4248234256320698E-2</v>
      </c>
      <c r="P381" s="17">
        <v>3.2488407762973598E-2</v>
      </c>
      <c r="Q381" s="17">
        <v>8.2855360395193103E-2</v>
      </c>
      <c r="R381" s="17"/>
      <c r="S381" s="17">
        <v>3.3706404534603301E-2</v>
      </c>
      <c r="T381" s="17">
        <v>3.0885658077216702E-2</v>
      </c>
      <c r="U381" s="17">
        <v>5.6474600630162297E-2</v>
      </c>
      <c r="V381" s="17">
        <v>4.4527276958833802E-2</v>
      </c>
      <c r="W381" s="17">
        <v>5.1814190611082098E-2</v>
      </c>
      <c r="X381" s="17">
        <v>4.6739287907284398E-2</v>
      </c>
      <c r="Y381" s="17">
        <v>2.9483710325815701E-2</v>
      </c>
      <c r="Z381" s="17">
        <v>3.7617493991092099E-2</v>
      </c>
      <c r="AA381" s="17">
        <v>5.07049679365702E-2</v>
      </c>
      <c r="AB381" s="17">
        <v>5.8848859585165697E-2</v>
      </c>
      <c r="AC381" s="17">
        <v>5.9308869800863001E-2</v>
      </c>
      <c r="AD381" s="17">
        <v>4.2016553767177202E-2</v>
      </c>
      <c r="AE381" s="17"/>
      <c r="AF381" s="17">
        <v>3.7330787101839201E-2</v>
      </c>
      <c r="AG381" s="17">
        <v>3.7553202569573299E-2</v>
      </c>
      <c r="AH381" s="17">
        <v>7.6335131755956298E-2</v>
      </c>
      <c r="AI381" s="17"/>
      <c r="AJ381" s="17">
        <v>3.27209476074612E-2</v>
      </c>
      <c r="AK381" s="17">
        <v>3.1582755798890902E-2</v>
      </c>
      <c r="AL381" s="17">
        <v>1.4901227699012899E-2</v>
      </c>
      <c r="AM381" s="17"/>
      <c r="AN381" s="17">
        <v>7.37920011359567E-2</v>
      </c>
      <c r="AO381" s="17">
        <v>5.0535292855678898E-2</v>
      </c>
      <c r="AP381" s="17">
        <v>1.95424988259317E-2</v>
      </c>
      <c r="AQ381" s="17">
        <v>2.48369353093164E-2</v>
      </c>
      <c r="AR381" s="17">
        <v>0</v>
      </c>
      <c r="AS381" s="17"/>
      <c r="AT381" s="17">
        <v>4.5248456979578203E-2</v>
      </c>
      <c r="AU381" s="17">
        <v>3.6778026263271202E-2</v>
      </c>
      <c r="AV381" s="17"/>
      <c r="AW381" s="17">
        <v>1.98336729943526E-2</v>
      </c>
      <c r="AX381" s="17">
        <v>3.2981071659478001E-2</v>
      </c>
      <c r="AY381" s="17">
        <v>7.0773116603780301E-2</v>
      </c>
    </row>
    <row r="382" spans="2:51">
      <c r="B382" t="s">
        <v>138</v>
      </c>
      <c r="C382" s="17">
        <v>0.61845740106581204</v>
      </c>
      <c r="D382" s="17">
        <v>0.72611956623955898</v>
      </c>
      <c r="E382" s="17">
        <v>0.51298082813543699</v>
      </c>
      <c r="F382" s="17"/>
      <c r="G382" s="17">
        <v>0.60185109061261</v>
      </c>
      <c r="H382" s="17">
        <v>0.60282445210487001</v>
      </c>
      <c r="I382" s="17">
        <v>0.65470831446812106</v>
      </c>
      <c r="J382" s="17">
        <v>0.64158896874504301</v>
      </c>
      <c r="K382" s="17">
        <v>0.61461467579398099</v>
      </c>
      <c r="L382" s="17">
        <v>0.59696661951346097</v>
      </c>
      <c r="M382" s="17"/>
      <c r="N382" s="17">
        <v>0.718978136926675</v>
      </c>
      <c r="O382" s="17">
        <v>0.60260661760655299</v>
      </c>
      <c r="P382" s="17">
        <v>0.61064717853554196</v>
      </c>
      <c r="Q382" s="17">
        <v>0.52374532621052305</v>
      </c>
      <c r="R382" s="17"/>
      <c r="S382" s="17">
        <v>0.63778066646215503</v>
      </c>
      <c r="T382" s="17">
        <v>0.63518926362861206</v>
      </c>
      <c r="U382" s="17">
        <v>0.62583708545249594</v>
      </c>
      <c r="V382" s="17">
        <v>0.596503329762614</v>
      </c>
      <c r="W382" s="17">
        <v>0.659311637845448</v>
      </c>
      <c r="X382" s="17">
        <v>0.63702208227657198</v>
      </c>
      <c r="Y382" s="17">
        <v>0.54848528570600896</v>
      </c>
      <c r="Z382" s="17">
        <v>0.69122587410938297</v>
      </c>
      <c r="AA382" s="17">
        <v>0.60787864562489702</v>
      </c>
      <c r="AB382" s="17">
        <v>0.63298630367811004</v>
      </c>
      <c r="AC382" s="17">
        <v>0.480809101003627</v>
      </c>
      <c r="AD382" s="17">
        <v>0.65875243790059401</v>
      </c>
      <c r="AE382" s="17"/>
      <c r="AF382" s="17">
        <v>0.56964012827253097</v>
      </c>
      <c r="AG382" s="17">
        <v>0.69621110266912201</v>
      </c>
      <c r="AH382" s="17">
        <v>0.53226611587880301</v>
      </c>
      <c r="AI382" s="17"/>
      <c r="AJ382" s="17">
        <v>0.64856220563561395</v>
      </c>
      <c r="AK382" s="17">
        <v>0.63361204035997698</v>
      </c>
      <c r="AL382" s="17">
        <v>0.71944667643862303</v>
      </c>
      <c r="AM382" s="17"/>
      <c r="AN382" s="17">
        <v>0.52253130935313197</v>
      </c>
      <c r="AO382" s="17">
        <v>0.56871307657984904</v>
      </c>
      <c r="AP382" s="17">
        <v>0.69106658662800002</v>
      </c>
      <c r="AQ382" s="17">
        <v>0.75860906389071403</v>
      </c>
      <c r="AR382" s="17">
        <v>0.89345632946957498</v>
      </c>
      <c r="AS382" s="17"/>
      <c r="AT382" s="17">
        <v>0.615115163136149</v>
      </c>
      <c r="AU382" s="17">
        <v>0.63979491470695804</v>
      </c>
      <c r="AV382" s="17"/>
      <c r="AW382" s="17">
        <v>0.74456425699274897</v>
      </c>
      <c r="AX382" s="17">
        <v>0.67364318982864302</v>
      </c>
      <c r="AY382" s="17">
        <v>0.48032024923760402</v>
      </c>
    </row>
    <row r="383" spans="2:51">
      <c r="B383" t="s">
        <v>139</v>
      </c>
      <c r="C383" s="17">
        <v>6.2542487002365005E-2</v>
      </c>
      <c r="D383" s="17">
        <v>4.9717869406184501E-2</v>
      </c>
      <c r="E383" s="17">
        <v>7.5283074429280894E-2</v>
      </c>
      <c r="F383" s="17"/>
      <c r="G383" s="17">
        <v>5.9455975170037499E-2</v>
      </c>
      <c r="H383" s="17">
        <v>6.2663027752715206E-2</v>
      </c>
      <c r="I383" s="17">
        <v>7.3118978976044094E-2</v>
      </c>
      <c r="J383" s="17">
        <v>6.67800984152358E-2</v>
      </c>
      <c r="K383" s="17">
        <v>4.2645709953738398E-2</v>
      </c>
      <c r="L383" s="17">
        <v>6.6048559644871704E-2</v>
      </c>
      <c r="M383" s="17"/>
      <c r="N383" s="17">
        <v>4.6929208597101799E-2</v>
      </c>
      <c r="O383" s="17">
        <v>7.33104488024931E-2</v>
      </c>
      <c r="P383" s="17">
        <v>7.6820754559375801E-2</v>
      </c>
      <c r="Q383" s="17">
        <v>5.40544612323655E-2</v>
      </c>
      <c r="R383" s="17"/>
      <c r="S383" s="17">
        <v>7.6673646074493507E-2</v>
      </c>
      <c r="T383" s="17">
        <v>5.8399079090310099E-2</v>
      </c>
      <c r="U383" s="17">
        <v>8.0712182347442596E-2</v>
      </c>
      <c r="V383" s="17">
        <v>6.58368832643378E-2</v>
      </c>
      <c r="W383" s="17">
        <v>7.3577663038890198E-2</v>
      </c>
      <c r="X383" s="17">
        <v>3.7431100026750097E-2</v>
      </c>
      <c r="Y383" s="17">
        <v>6.8898179368619805E-2</v>
      </c>
      <c r="Z383" s="17">
        <v>4.5869733859793503E-2</v>
      </c>
      <c r="AA383" s="17">
        <v>4.6798184074547701E-2</v>
      </c>
      <c r="AB383" s="17">
        <v>6.22337554332454E-2</v>
      </c>
      <c r="AC383" s="17">
        <v>6.00313626782224E-2</v>
      </c>
      <c r="AD383" s="17">
        <v>5.9580942769527301E-2</v>
      </c>
      <c r="AE383" s="17"/>
      <c r="AF383" s="17">
        <v>7.2618229839623294E-2</v>
      </c>
      <c r="AG383" s="17">
        <v>5.6893354118682599E-2</v>
      </c>
      <c r="AH383" s="17">
        <v>5.7956059472500598E-2</v>
      </c>
      <c r="AI383" s="17"/>
      <c r="AJ383" s="17">
        <v>3.1270419891207303E-2</v>
      </c>
      <c r="AK383" s="17">
        <v>8.1257971975253002E-2</v>
      </c>
      <c r="AL383" s="17">
        <v>4.4355322609116003E-2</v>
      </c>
      <c r="AM383" s="17"/>
      <c r="AN383" s="17">
        <v>5.56634742341581E-2</v>
      </c>
      <c r="AO383" s="17">
        <v>8.2286586085331806E-2</v>
      </c>
      <c r="AP383" s="17">
        <v>4.74009775643724E-2</v>
      </c>
      <c r="AQ383" s="17">
        <v>6.0987176661866198E-2</v>
      </c>
      <c r="AR383" s="17">
        <v>0</v>
      </c>
      <c r="AS383" s="17"/>
      <c r="AT383" s="17">
        <v>5.8627873799142097E-2</v>
      </c>
      <c r="AU383" s="17">
        <v>0.104946589508565</v>
      </c>
      <c r="AV383" s="17"/>
      <c r="AW383" s="17">
        <v>4.9305368492962201E-2</v>
      </c>
      <c r="AX383" s="17">
        <v>6.6093069281300001E-2</v>
      </c>
      <c r="AY383" s="17">
        <v>7.4743993697260105E-2</v>
      </c>
    </row>
    <row r="384" spans="2:51">
      <c r="B384" t="s">
        <v>140</v>
      </c>
      <c r="C384" s="17">
        <v>0.55591491406344695</v>
      </c>
      <c r="D384" s="17">
        <v>0.67640169683337403</v>
      </c>
      <c r="E384" s="17">
        <v>0.43769775370615599</v>
      </c>
      <c r="F384" s="17"/>
      <c r="G384" s="17">
        <v>0.54239511544257202</v>
      </c>
      <c r="H384" s="17">
        <v>0.54016142435215497</v>
      </c>
      <c r="I384" s="17">
        <v>0.58158933549207703</v>
      </c>
      <c r="J384" s="17">
        <v>0.57480887032980699</v>
      </c>
      <c r="K384" s="17">
        <v>0.57196896584024204</v>
      </c>
      <c r="L384" s="17">
        <v>0.53091805986858898</v>
      </c>
      <c r="M384" s="17"/>
      <c r="N384" s="17">
        <v>0.67204892832957297</v>
      </c>
      <c r="O384" s="17">
        <v>0.52929616880405905</v>
      </c>
      <c r="P384" s="17">
        <v>0.53382642397616598</v>
      </c>
      <c r="Q384" s="17">
        <v>0.46969086497815699</v>
      </c>
      <c r="R384" s="17"/>
      <c r="S384" s="17">
        <v>0.56110702038766203</v>
      </c>
      <c r="T384" s="17">
        <v>0.576790184538302</v>
      </c>
      <c r="U384" s="17">
        <v>0.54512490310505302</v>
      </c>
      <c r="V384" s="17">
        <v>0.53066644649827599</v>
      </c>
      <c r="W384" s="17">
        <v>0.58573397480655798</v>
      </c>
      <c r="X384" s="17">
        <v>0.59959098224982199</v>
      </c>
      <c r="Y384" s="17">
        <v>0.47958710633738999</v>
      </c>
      <c r="Z384" s="17">
        <v>0.64535614024958898</v>
      </c>
      <c r="AA384" s="17">
        <v>0.56108046155034896</v>
      </c>
      <c r="AB384" s="17">
        <v>0.57075254824486499</v>
      </c>
      <c r="AC384" s="17">
        <v>0.42077773832540499</v>
      </c>
      <c r="AD384" s="17">
        <v>0.59917149513106605</v>
      </c>
      <c r="AE384" s="17"/>
      <c r="AF384" s="17">
        <v>0.49702189843290701</v>
      </c>
      <c r="AG384" s="17">
        <v>0.63931774855043899</v>
      </c>
      <c r="AH384" s="17">
        <v>0.47431005640630203</v>
      </c>
      <c r="AI384" s="17"/>
      <c r="AJ384" s="17">
        <v>0.61729178574440602</v>
      </c>
      <c r="AK384" s="17">
        <v>0.55235406838472301</v>
      </c>
      <c r="AL384" s="17">
        <v>0.67509135382950702</v>
      </c>
      <c r="AM384" s="17"/>
      <c r="AN384" s="17">
        <v>0.46686783511897401</v>
      </c>
      <c r="AO384" s="17">
        <v>0.48642649049451703</v>
      </c>
      <c r="AP384" s="17">
        <v>0.64366560906362702</v>
      </c>
      <c r="AQ384" s="17">
        <v>0.69762188722884799</v>
      </c>
      <c r="AR384" s="17">
        <v>0.89345632946957498</v>
      </c>
      <c r="AS384" s="17"/>
      <c r="AT384" s="17">
        <v>0.55648728933700697</v>
      </c>
      <c r="AU384" s="17">
        <v>0.53484832519839298</v>
      </c>
      <c r="AV384" s="17"/>
      <c r="AW384" s="17">
        <v>0.69525888849978701</v>
      </c>
      <c r="AX384" s="17">
        <v>0.60755012054734303</v>
      </c>
      <c r="AY384" s="17">
        <v>0.40557625554034299</v>
      </c>
    </row>
    <row r="385" spans="2:51">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row>
    <row r="386" spans="2:51">
      <c r="B386" s="6" t="s">
        <v>194</v>
      </c>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row>
    <row r="387" spans="2:51">
      <c r="B387" s="25" t="s">
        <v>20</v>
      </c>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row>
    <row r="388" spans="2:51">
      <c r="B388" t="s">
        <v>133</v>
      </c>
      <c r="C388" s="17">
        <v>0.18050115611634299</v>
      </c>
      <c r="D388" s="17">
        <v>0.24602540945211401</v>
      </c>
      <c r="E388" s="17">
        <v>0.116587017472261</v>
      </c>
      <c r="F388" s="17"/>
      <c r="G388" s="17">
        <v>0.13023434137086601</v>
      </c>
      <c r="H388" s="17">
        <v>0.18090654005538501</v>
      </c>
      <c r="I388" s="17">
        <v>0.16532067832852701</v>
      </c>
      <c r="J388" s="17">
        <v>0.202186765478857</v>
      </c>
      <c r="K388" s="17">
        <v>0.22811667829096199</v>
      </c>
      <c r="L388" s="17">
        <v>0.166018187988483</v>
      </c>
      <c r="M388" s="17"/>
      <c r="N388" s="17">
        <v>0.19780992275709</v>
      </c>
      <c r="O388" s="17">
        <v>0.164270991985808</v>
      </c>
      <c r="P388" s="17">
        <v>0.186858186128288</v>
      </c>
      <c r="Q388" s="17">
        <v>0.168580076967623</v>
      </c>
      <c r="R388" s="17"/>
      <c r="S388" s="17">
        <v>0.16774233856637899</v>
      </c>
      <c r="T388" s="17">
        <v>0.196825579149914</v>
      </c>
      <c r="U388" s="17">
        <v>0.14689457686502899</v>
      </c>
      <c r="V388" s="17">
        <v>0.17054977738852001</v>
      </c>
      <c r="W388" s="17">
        <v>0.18581333753801901</v>
      </c>
      <c r="X388" s="17">
        <v>0.197031558264122</v>
      </c>
      <c r="Y388" s="17">
        <v>0.22803474294743001</v>
      </c>
      <c r="Z388" s="17">
        <v>0.23971791393194899</v>
      </c>
      <c r="AA388" s="17">
        <v>0.1755813954041</v>
      </c>
      <c r="AB388" s="17">
        <v>0.16456699158033</v>
      </c>
      <c r="AC388" s="17">
        <v>0.15475913749581899</v>
      </c>
      <c r="AD388" s="17">
        <v>0.147304970071821</v>
      </c>
      <c r="AE388" s="17"/>
      <c r="AF388" s="17">
        <v>0.19967139659847799</v>
      </c>
      <c r="AG388" s="17">
        <v>0.18208420816653401</v>
      </c>
      <c r="AH388" s="17">
        <v>0.13091268167929301</v>
      </c>
      <c r="AI388" s="17"/>
      <c r="AJ388" s="17">
        <v>0.23172495013729999</v>
      </c>
      <c r="AK388" s="17">
        <v>0.16086890738355999</v>
      </c>
      <c r="AL388" s="17">
        <v>0.17879721223791301</v>
      </c>
      <c r="AM388" s="17"/>
      <c r="AN388" s="17">
        <v>0.174936653756846</v>
      </c>
      <c r="AO388" s="17">
        <v>0.17588935996584601</v>
      </c>
      <c r="AP388" s="17">
        <v>0.18685745921163499</v>
      </c>
      <c r="AQ388" s="17">
        <v>0.23218841241793201</v>
      </c>
      <c r="AR388" s="17">
        <v>0.32151357356962001</v>
      </c>
      <c r="AS388" s="17"/>
      <c r="AT388" s="17">
        <v>0.17196619757067699</v>
      </c>
      <c r="AU388" s="17">
        <v>0.261128778221004</v>
      </c>
      <c r="AV388" s="17"/>
      <c r="AW388" s="17">
        <v>0.23706611670796701</v>
      </c>
      <c r="AX388" s="17">
        <v>0.223848773660134</v>
      </c>
      <c r="AY388" s="17">
        <v>0.11396596867641499</v>
      </c>
    </row>
    <row r="389" spans="2:51">
      <c r="B389" t="s">
        <v>134</v>
      </c>
      <c r="C389" s="17">
        <v>0.38233355502387201</v>
      </c>
      <c r="D389" s="17">
        <v>0.41554723350591699</v>
      </c>
      <c r="E389" s="17">
        <v>0.35003663944402602</v>
      </c>
      <c r="F389" s="17"/>
      <c r="G389" s="17">
        <v>0.298612788742601</v>
      </c>
      <c r="H389" s="17">
        <v>0.38962291604739502</v>
      </c>
      <c r="I389" s="17">
        <v>0.42552909558506802</v>
      </c>
      <c r="J389" s="17">
        <v>0.39509389328933098</v>
      </c>
      <c r="K389" s="17">
        <v>0.34350219301422302</v>
      </c>
      <c r="L389" s="17">
        <v>0.39956242217271298</v>
      </c>
      <c r="M389" s="17"/>
      <c r="N389" s="17">
        <v>0.45015530643354001</v>
      </c>
      <c r="O389" s="17">
        <v>0.37784573418161599</v>
      </c>
      <c r="P389" s="17">
        <v>0.34752891798581298</v>
      </c>
      <c r="Q389" s="17">
        <v>0.34642779861636203</v>
      </c>
      <c r="R389" s="17"/>
      <c r="S389" s="17">
        <v>0.405131546171702</v>
      </c>
      <c r="T389" s="17">
        <v>0.37445030388164802</v>
      </c>
      <c r="U389" s="17">
        <v>0.42370056046858601</v>
      </c>
      <c r="V389" s="17">
        <v>0.37338007157082298</v>
      </c>
      <c r="W389" s="17">
        <v>0.42937899490734899</v>
      </c>
      <c r="X389" s="17">
        <v>0.39985001294260097</v>
      </c>
      <c r="Y389" s="17">
        <v>0.30070809225640999</v>
      </c>
      <c r="Z389" s="17">
        <v>0.36076591681361703</v>
      </c>
      <c r="AA389" s="17">
        <v>0.35241893406298003</v>
      </c>
      <c r="AB389" s="17">
        <v>0.376852418550431</v>
      </c>
      <c r="AC389" s="17">
        <v>0.32467134535904002</v>
      </c>
      <c r="AD389" s="17">
        <v>0.49551351213290501</v>
      </c>
      <c r="AE389" s="17"/>
      <c r="AF389" s="17">
        <v>0.364239073481676</v>
      </c>
      <c r="AG389" s="17">
        <v>0.42742854896327098</v>
      </c>
      <c r="AH389" s="17">
        <v>0.35748159631031101</v>
      </c>
      <c r="AI389" s="17"/>
      <c r="AJ389" s="17">
        <v>0.40582125024767202</v>
      </c>
      <c r="AK389" s="17">
        <v>0.39257455690854598</v>
      </c>
      <c r="AL389" s="17">
        <v>0.42266426307795502</v>
      </c>
      <c r="AM389" s="17"/>
      <c r="AN389" s="17">
        <v>0.32984920716128702</v>
      </c>
      <c r="AO389" s="17">
        <v>0.30964929405156899</v>
      </c>
      <c r="AP389" s="17">
        <v>0.420191504843275</v>
      </c>
      <c r="AQ389" s="17">
        <v>0.50619573409663199</v>
      </c>
      <c r="AR389" s="17">
        <v>0.50352167042839602</v>
      </c>
      <c r="AS389" s="17"/>
      <c r="AT389" s="17">
        <v>0.38166464539973399</v>
      </c>
      <c r="AU389" s="17">
        <v>0.38220549182237901</v>
      </c>
      <c r="AV389" s="17"/>
      <c r="AW389" s="17">
        <v>0.436560480874293</v>
      </c>
      <c r="AX389" s="17">
        <v>0.383846514117551</v>
      </c>
      <c r="AY389" s="17">
        <v>0.32839886215487302</v>
      </c>
    </row>
    <row r="390" spans="2:51">
      <c r="B390" t="s">
        <v>135</v>
      </c>
      <c r="C390" s="17">
        <v>0.31882920101509099</v>
      </c>
      <c r="D390" s="17">
        <v>0.25569154921357901</v>
      </c>
      <c r="E390" s="17">
        <v>0.380779228609186</v>
      </c>
      <c r="F390" s="17"/>
      <c r="G390" s="17">
        <v>0.37450868708910201</v>
      </c>
      <c r="H390" s="17">
        <v>0.271835093201169</v>
      </c>
      <c r="I390" s="17">
        <v>0.29242713884259702</v>
      </c>
      <c r="J390" s="17">
        <v>0.30569839723199599</v>
      </c>
      <c r="K390" s="17">
        <v>0.33848869963903999</v>
      </c>
      <c r="L390" s="17">
        <v>0.345530898934094</v>
      </c>
      <c r="M390" s="17"/>
      <c r="N390" s="17">
        <v>0.25310203845632601</v>
      </c>
      <c r="O390" s="17">
        <v>0.33204834344189399</v>
      </c>
      <c r="P390" s="17">
        <v>0.34495691930153799</v>
      </c>
      <c r="Q390" s="17">
        <v>0.35236844052967098</v>
      </c>
      <c r="R390" s="17"/>
      <c r="S390" s="17">
        <v>0.29715365198374899</v>
      </c>
      <c r="T390" s="17">
        <v>0.31677855514704301</v>
      </c>
      <c r="U390" s="17">
        <v>0.31952058057175398</v>
      </c>
      <c r="V390" s="17">
        <v>0.35065580106647398</v>
      </c>
      <c r="W390" s="17">
        <v>0.23957763760334899</v>
      </c>
      <c r="X390" s="17">
        <v>0.31276208383876503</v>
      </c>
      <c r="Y390" s="17">
        <v>0.35930465082227703</v>
      </c>
      <c r="Z390" s="17">
        <v>0.30626261766122598</v>
      </c>
      <c r="AA390" s="17">
        <v>0.34575737896070902</v>
      </c>
      <c r="AB390" s="17">
        <v>0.308603360693402</v>
      </c>
      <c r="AC390" s="17">
        <v>0.38736375963491199</v>
      </c>
      <c r="AD390" s="17">
        <v>0.27709413291881302</v>
      </c>
      <c r="AE390" s="17"/>
      <c r="AF390" s="17">
        <v>0.33357668225485698</v>
      </c>
      <c r="AG390" s="17">
        <v>0.27297308324153002</v>
      </c>
      <c r="AH390" s="17">
        <v>0.36573482557988701</v>
      </c>
      <c r="AI390" s="17"/>
      <c r="AJ390" s="17">
        <v>0.28652727598593403</v>
      </c>
      <c r="AK390" s="17">
        <v>0.320817202456045</v>
      </c>
      <c r="AL390" s="17">
        <v>0.34026967615643</v>
      </c>
      <c r="AM390" s="17"/>
      <c r="AN390" s="17">
        <v>0.37393429637351899</v>
      </c>
      <c r="AO390" s="17">
        <v>0.33228258610619399</v>
      </c>
      <c r="AP390" s="17">
        <v>0.29271127652524698</v>
      </c>
      <c r="AQ390" s="17">
        <v>0.17289110574574501</v>
      </c>
      <c r="AR390" s="17">
        <v>0.13097143438577399</v>
      </c>
      <c r="AS390" s="17"/>
      <c r="AT390" s="17">
        <v>0.32915642949165702</v>
      </c>
      <c r="AU390" s="17">
        <v>0.22399479269831399</v>
      </c>
      <c r="AV390" s="17"/>
      <c r="AW390" s="17">
        <v>0.24625067887603699</v>
      </c>
      <c r="AX390" s="17">
        <v>0.27908014748811399</v>
      </c>
      <c r="AY390" s="17">
        <v>0.40029651668815602</v>
      </c>
    </row>
    <row r="391" spans="2:51">
      <c r="B391" t="s">
        <v>136</v>
      </c>
      <c r="C391" s="17">
        <v>6.7506106931068094E-2</v>
      </c>
      <c r="D391" s="17">
        <v>4.9865342175166402E-2</v>
      </c>
      <c r="E391" s="17">
        <v>8.4952721586965402E-2</v>
      </c>
      <c r="F391" s="17"/>
      <c r="G391" s="17">
        <v>0.105037466552347</v>
      </c>
      <c r="H391" s="17">
        <v>0.106048472676956</v>
      </c>
      <c r="I391" s="17">
        <v>6.2037101755178001E-2</v>
      </c>
      <c r="J391" s="17">
        <v>4.54969525972257E-2</v>
      </c>
      <c r="K391" s="17">
        <v>5.6373882771433202E-2</v>
      </c>
      <c r="L391" s="17">
        <v>4.9106057424320497E-2</v>
      </c>
      <c r="M391" s="17"/>
      <c r="N391" s="17">
        <v>6.7779823274973297E-2</v>
      </c>
      <c r="O391" s="17">
        <v>7.7402940486771099E-2</v>
      </c>
      <c r="P391" s="17">
        <v>7.8616042093295702E-2</v>
      </c>
      <c r="Q391" s="17">
        <v>4.6467137915297899E-2</v>
      </c>
      <c r="R391" s="17"/>
      <c r="S391" s="17">
        <v>7.8453588933491594E-2</v>
      </c>
      <c r="T391" s="17">
        <v>7.3755978798287006E-2</v>
      </c>
      <c r="U391" s="17">
        <v>5.4409821971073198E-2</v>
      </c>
      <c r="V391" s="17">
        <v>5.2900893390187997E-2</v>
      </c>
      <c r="W391" s="17">
        <v>8.5850923981985197E-2</v>
      </c>
      <c r="X391" s="17">
        <v>5.5354197368906601E-2</v>
      </c>
      <c r="Y391" s="17">
        <v>6.7792761328182904E-2</v>
      </c>
      <c r="Z391" s="17">
        <v>3.2756455463077101E-2</v>
      </c>
      <c r="AA391" s="17">
        <v>8.9505352404694302E-2</v>
      </c>
      <c r="AB391" s="17">
        <v>8.1053103245341596E-2</v>
      </c>
      <c r="AC391" s="17">
        <v>4.6466261731851803E-2</v>
      </c>
      <c r="AD391" s="17">
        <v>3.1711861168774003E-2</v>
      </c>
      <c r="AE391" s="17"/>
      <c r="AF391" s="17">
        <v>5.3738610588983E-2</v>
      </c>
      <c r="AG391" s="17">
        <v>7.9039923891135802E-2</v>
      </c>
      <c r="AH391" s="17">
        <v>5.85531661733769E-2</v>
      </c>
      <c r="AI391" s="17"/>
      <c r="AJ391" s="17">
        <v>4.3184798650729099E-2</v>
      </c>
      <c r="AK391" s="17">
        <v>8.7952533875993402E-2</v>
      </c>
      <c r="AL391" s="17">
        <v>3.9116131142699399E-2</v>
      </c>
      <c r="AM391" s="17"/>
      <c r="AN391" s="17">
        <v>5.3852577639707702E-2</v>
      </c>
      <c r="AO391" s="17">
        <v>0.12247257776715401</v>
      </c>
      <c r="AP391" s="17">
        <v>5.9218590565590798E-2</v>
      </c>
      <c r="AQ391" s="17">
        <v>6.0722333759521102E-2</v>
      </c>
      <c r="AR391" s="17">
        <v>2.3891928791298998E-2</v>
      </c>
      <c r="AS391" s="17"/>
      <c r="AT391" s="17">
        <v>6.8664721243766894E-2</v>
      </c>
      <c r="AU391" s="17">
        <v>5.5910238176498803E-2</v>
      </c>
      <c r="AV391" s="17"/>
      <c r="AW391" s="17">
        <v>5.6209512811220198E-2</v>
      </c>
      <c r="AX391" s="17">
        <v>8.3937106468872605E-2</v>
      </c>
      <c r="AY391" s="17">
        <v>7.4622350355254205E-2</v>
      </c>
    </row>
    <row r="392" spans="2:51">
      <c r="B392" t="s">
        <v>137</v>
      </c>
      <c r="C392" s="17">
        <v>1.6203158348176101E-2</v>
      </c>
      <c r="D392" s="17">
        <v>1.75180066279748E-2</v>
      </c>
      <c r="E392" s="17">
        <v>1.49928430605763E-2</v>
      </c>
      <c r="F392" s="17"/>
      <c r="G392" s="17">
        <v>2.02916465653777E-2</v>
      </c>
      <c r="H392" s="17">
        <v>1.8153239432237799E-2</v>
      </c>
      <c r="I392" s="17">
        <v>1.51506202499534E-2</v>
      </c>
      <c r="J392" s="17">
        <v>2.0419262008118399E-2</v>
      </c>
      <c r="K392" s="17">
        <v>1.46101789423436E-2</v>
      </c>
      <c r="L392" s="17">
        <v>1.1395047399714101E-2</v>
      </c>
      <c r="M392" s="17"/>
      <c r="N392" s="17">
        <v>1.49248198596362E-2</v>
      </c>
      <c r="O392" s="17">
        <v>1.7393393907081299E-2</v>
      </c>
      <c r="P392" s="17">
        <v>1.4300566425010101E-2</v>
      </c>
      <c r="Q392" s="17">
        <v>1.8693219660143499E-2</v>
      </c>
      <c r="R392" s="17"/>
      <c r="S392" s="17">
        <v>2.4166174097269798E-2</v>
      </c>
      <c r="T392" s="17">
        <v>1.2997145942975699E-2</v>
      </c>
      <c r="U392" s="17">
        <v>1.7759453539696698E-2</v>
      </c>
      <c r="V392" s="17">
        <v>4.9636818689598001E-3</v>
      </c>
      <c r="W392" s="17">
        <v>1.66514994986675E-2</v>
      </c>
      <c r="X392" s="17">
        <v>2.0388945863941299E-2</v>
      </c>
      <c r="Y392" s="17">
        <v>1.7339564206933999E-2</v>
      </c>
      <c r="Z392" s="17">
        <v>1.73636154063266E-2</v>
      </c>
      <c r="AA392" s="17">
        <v>3.1835921373326299E-3</v>
      </c>
      <c r="AB392" s="17">
        <v>3.03476183894556E-2</v>
      </c>
      <c r="AC392" s="17">
        <v>2.4981040891177302E-2</v>
      </c>
      <c r="AD392" s="17">
        <v>0</v>
      </c>
      <c r="AE392" s="17"/>
      <c r="AF392" s="17">
        <v>1.72686283355146E-2</v>
      </c>
      <c r="AG392" s="17">
        <v>1.45762662055458E-2</v>
      </c>
      <c r="AH392" s="17">
        <v>1.9393025525007001E-2</v>
      </c>
      <c r="AI392" s="17"/>
      <c r="AJ392" s="17">
        <v>1.0190212986633701E-2</v>
      </c>
      <c r="AK392" s="17">
        <v>1.27319325562042E-2</v>
      </c>
      <c r="AL392" s="17">
        <v>1.18076522150377E-2</v>
      </c>
      <c r="AM392" s="17"/>
      <c r="AN392" s="17">
        <v>1.6751227766469898E-2</v>
      </c>
      <c r="AO392" s="17">
        <v>2.04799431218032E-2</v>
      </c>
      <c r="AP392" s="17">
        <v>2.3204696694437501E-2</v>
      </c>
      <c r="AQ392" s="17">
        <v>1.5546571309066001E-2</v>
      </c>
      <c r="AR392" s="17">
        <v>2.0101392824910799E-2</v>
      </c>
      <c r="AS392" s="17"/>
      <c r="AT392" s="17">
        <v>1.43722541824796E-2</v>
      </c>
      <c r="AU392" s="17">
        <v>3.4935761144999099E-2</v>
      </c>
      <c r="AV392" s="17"/>
      <c r="AW392" s="17">
        <v>1.3356685782640701E-2</v>
      </c>
      <c r="AX392" s="17">
        <v>5.5951744047217497E-3</v>
      </c>
      <c r="AY392" s="17">
        <v>2.1624263031998998E-2</v>
      </c>
    </row>
    <row r="393" spans="2:51">
      <c r="B393" t="s">
        <v>119</v>
      </c>
      <c r="C393" s="17">
        <v>3.46268225654498E-2</v>
      </c>
      <c r="D393" s="17">
        <v>1.53524590252496E-2</v>
      </c>
      <c r="E393" s="17">
        <v>5.2651549826985999E-2</v>
      </c>
      <c r="F393" s="17"/>
      <c r="G393" s="17">
        <v>7.1315069679705398E-2</v>
      </c>
      <c r="H393" s="17">
        <v>3.3433738586857401E-2</v>
      </c>
      <c r="I393" s="17">
        <v>3.9535365238676498E-2</v>
      </c>
      <c r="J393" s="17">
        <v>3.11047293944718E-2</v>
      </c>
      <c r="K393" s="17">
        <v>1.8908367341998598E-2</v>
      </c>
      <c r="L393" s="17">
        <v>2.8387386080675699E-2</v>
      </c>
      <c r="M393" s="17"/>
      <c r="N393" s="17">
        <v>1.6228089218434601E-2</v>
      </c>
      <c r="O393" s="17">
        <v>3.1038595996829999E-2</v>
      </c>
      <c r="P393" s="17">
        <v>2.7739368066055699E-2</v>
      </c>
      <c r="Q393" s="17">
        <v>6.7463326310902294E-2</v>
      </c>
      <c r="R393" s="17"/>
      <c r="S393" s="17">
        <v>2.7352700247408299E-2</v>
      </c>
      <c r="T393" s="17">
        <v>2.51924370801314E-2</v>
      </c>
      <c r="U393" s="17">
        <v>3.7715006583860997E-2</v>
      </c>
      <c r="V393" s="17">
        <v>4.7549774715035097E-2</v>
      </c>
      <c r="W393" s="17">
        <v>4.2727606470630598E-2</v>
      </c>
      <c r="X393" s="17">
        <v>1.4613201721663501E-2</v>
      </c>
      <c r="Y393" s="17">
        <v>2.68201884387658E-2</v>
      </c>
      <c r="Z393" s="17">
        <v>4.3133480723804199E-2</v>
      </c>
      <c r="AA393" s="17">
        <v>3.3553347030184498E-2</v>
      </c>
      <c r="AB393" s="17">
        <v>3.857650754104E-2</v>
      </c>
      <c r="AC393" s="17">
        <v>6.17584548871997E-2</v>
      </c>
      <c r="AD393" s="17">
        <v>4.8375523707686399E-2</v>
      </c>
      <c r="AE393" s="17"/>
      <c r="AF393" s="17">
        <v>3.1505608740491901E-2</v>
      </c>
      <c r="AG393" s="17">
        <v>2.3897969531983702E-2</v>
      </c>
      <c r="AH393" s="17">
        <v>6.7924704732125404E-2</v>
      </c>
      <c r="AI393" s="17"/>
      <c r="AJ393" s="17">
        <v>2.2551511991731499E-2</v>
      </c>
      <c r="AK393" s="17">
        <v>2.50548668196518E-2</v>
      </c>
      <c r="AL393" s="17">
        <v>7.3450651699656696E-3</v>
      </c>
      <c r="AM393" s="17"/>
      <c r="AN393" s="17">
        <v>5.0676037302169998E-2</v>
      </c>
      <c r="AO393" s="17">
        <v>3.9226238987433999E-2</v>
      </c>
      <c r="AP393" s="17">
        <v>1.78164721598147E-2</v>
      </c>
      <c r="AQ393" s="17">
        <v>1.24558426711048E-2</v>
      </c>
      <c r="AR393" s="17">
        <v>0</v>
      </c>
      <c r="AS393" s="17"/>
      <c r="AT393" s="17">
        <v>3.4175752111685102E-2</v>
      </c>
      <c r="AU393" s="17">
        <v>4.1824937936806403E-2</v>
      </c>
      <c r="AV393" s="17"/>
      <c r="AW393" s="17">
        <v>1.0556524947842399E-2</v>
      </c>
      <c r="AX393" s="17">
        <v>2.36922838606058E-2</v>
      </c>
      <c r="AY393" s="17">
        <v>6.1092039093302998E-2</v>
      </c>
    </row>
    <row r="394" spans="2:51">
      <c r="B394" t="s">
        <v>138</v>
      </c>
      <c r="C394" s="17">
        <v>0.56283471114021499</v>
      </c>
      <c r="D394" s="17">
        <v>0.66157264295802998</v>
      </c>
      <c r="E394" s="17">
        <v>0.46662365691628599</v>
      </c>
      <c r="F394" s="17"/>
      <c r="G394" s="17">
        <v>0.42884713011346798</v>
      </c>
      <c r="H394" s="17">
        <v>0.57052945610278005</v>
      </c>
      <c r="I394" s="17">
        <v>0.59084977391359506</v>
      </c>
      <c r="J394" s="17">
        <v>0.59728065876818803</v>
      </c>
      <c r="K394" s="17">
        <v>0.57161887130518396</v>
      </c>
      <c r="L394" s="17">
        <v>0.56558061016119598</v>
      </c>
      <c r="M394" s="17"/>
      <c r="N394" s="17">
        <v>0.64796522919063004</v>
      </c>
      <c r="O394" s="17">
        <v>0.54211672616742401</v>
      </c>
      <c r="P394" s="17">
        <v>0.53438710411409995</v>
      </c>
      <c r="Q394" s="17">
        <v>0.51500787558398498</v>
      </c>
      <c r="R394" s="17"/>
      <c r="S394" s="17">
        <v>0.57287388473808099</v>
      </c>
      <c r="T394" s="17">
        <v>0.57127588303156296</v>
      </c>
      <c r="U394" s="17">
        <v>0.570595137333615</v>
      </c>
      <c r="V394" s="17">
        <v>0.54392984895934304</v>
      </c>
      <c r="W394" s="17">
        <v>0.61519233244536797</v>
      </c>
      <c r="X394" s="17">
        <v>0.59688157120672303</v>
      </c>
      <c r="Y394" s="17">
        <v>0.52874283520384002</v>
      </c>
      <c r="Z394" s="17">
        <v>0.60048383074556599</v>
      </c>
      <c r="AA394" s="17">
        <v>0.52800032946707998</v>
      </c>
      <c r="AB394" s="17">
        <v>0.541419410130761</v>
      </c>
      <c r="AC394" s="17">
        <v>0.47943048285485901</v>
      </c>
      <c r="AD394" s="17">
        <v>0.64281848220472604</v>
      </c>
      <c r="AE394" s="17"/>
      <c r="AF394" s="17">
        <v>0.56391047008015405</v>
      </c>
      <c r="AG394" s="17">
        <v>0.60951275712980502</v>
      </c>
      <c r="AH394" s="17">
        <v>0.488394277989604</v>
      </c>
      <c r="AI394" s="17"/>
      <c r="AJ394" s="17">
        <v>0.63754620038497201</v>
      </c>
      <c r="AK394" s="17">
        <v>0.553443464292105</v>
      </c>
      <c r="AL394" s="17">
        <v>0.60146147531586802</v>
      </c>
      <c r="AM394" s="17"/>
      <c r="AN394" s="17">
        <v>0.50478586091813304</v>
      </c>
      <c r="AO394" s="17">
        <v>0.48553865401741497</v>
      </c>
      <c r="AP394" s="17">
        <v>0.60704896405491005</v>
      </c>
      <c r="AQ394" s="17">
        <v>0.73838414651456397</v>
      </c>
      <c r="AR394" s="17">
        <v>0.82503524399801598</v>
      </c>
      <c r="AS394" s="17"/>
      <c r="AT394" s="17">
        <v>0.55363084297041099</v>
      </c>
      <c r="AU394" s="17">
        <v>0.64333427004338195</v>
      </c>
      <c r="AV394" s="17"/>
      <c r="AW394" s="17">
        <v>0.67362659758225996</v>
      </c>
      <c r="AX394" s="17">
        <v>0.607695287777685</v>
      </c>
      <c r="AY394" s="17">
        <v>0.44236483083128803</v>
      </c>
    </row>
    <row r="395" spans="2:51">
      <c r="B395" t="s">
        <v>139</v>
      </c>
      <c r="C395" s="17">
        <v>8.3709265279244202E-2</v>
      </c>
      <c r="D395" s="17">
        <v>6.7383348803141202E-2</v>
      </c>
      <c r="E395" s="17">
        <v>9.9945564647541701E-2</v>
      </c>
      <c r="F395" s="17"/>
      <c r="G395" s="17">
        <v>0.12532911311772499</v>
      </c>
      <c r="H395" s="17">
        <v>0.12420171210919401</v>
      </c>
      <c r="I395" s="17">
        <v>7.7187722005131507E-2</v>
      </c>
      <c r="J395" s="17">
        <v>6.5916214605343998E-2</v>
      </c>
      <c r="K395" s="17">
        <v>7.09840617137769E-2</v>
      </c>
      <c r="L395" s="17">
        <v>6.0501104824034702E-2</v>
      </c>
      <c r="M395" s="17"/>
      <c r="N395" s="17">
        <v>8.2704643134609498E-2</v>
      </c>
      <c r="O395" s="17">
        <v>9.4796334393852405E-2</v>
      </c>
      <c r="P395" s="17">
        <v>9.2916608518305799E-2</v>
      </c>
      <c r="Q395" s="17">
        <v>6.5160357575441405E-2</v>
      </c>
      <c r="R395" s="17"/>
      <c r="S395" s="17">
        <v>0.10261976303076099</v>
      </c>
      <c r="T395" s="17">
        <v>8.6753124741262705E-2</v>
      </c>
      <c r="U395" s="17">
        <v>7.2169275510769904E-2</v>
      </c>
      <c r="V395" s="17">
        <v>5.7864575259147802E-2</v>
      </c>
      <c r="W395" s="17">
        <v>0.102502423480653</v>
      </c>
      <c r="X395" s="17">
        <v>7.5743143232847907E-2</v>
      </c>
      <c r="Y395" s="17">
        <v>8.5132325535116904E-2</v>
      </c>
      <c r="Z395" s="17">
        <v>5.0120070869403698E-2</v>
      </c>
      <c r="AA395" s="17">
        <v>9.2688944542027002E-2</v>
      </c>
      <c r="AB395" s="17">
        <v>0.111400721634797</v>
      </c>
      <c r="AC395" s="17">
        <v>7.1447302623029105E-2</v>
      </c>
      <c r="AD395" s="17">
        <v>3.1711861168774003E-2</v>
      </c>
      <c r="AE395" s="17"/>
      <c r="AF395" s="17">
        <v>7.1007238924497604E-2</v>
      </c>
      <c r="AG395" s="17">
        <v>9.3616190096681595E-2</v>
      </c>
      <c r="AH395" s="17">
        <v>7.7946191698383904E-2</v>
      </c>
      <c r="AI395" s="17"/>
      <c r="AJ395" s="17">
        <v>5.3375011637362899E-2</v>
      </c>
      <c r="AK395" s="17">
        <v>0.100684466432198</v>
      </c>
      <c r="AL395" s="17">
        <v>5.0923783357737097E-2</v>
      </c>
      <c r="AM395" s="17"/>
      <c r="AN395" s="17">
        <v>7.0603805406177694E-2</v>
      </c>
      <c r="AO395" s="17">
        <v>0.14295252088895699</v>
      </c>
      <c r="AP395" s="17">
        <v>8.2423287260028302E-2</v>
      </c>
      <c r="AQ395" s="17">
        <v>7.6268905068587106E-2</v>
      </c>
      <c r="AR395" s="17">
        <v>4.39933216162098E-2</v>
      </c>
      <c r="AS395" s="17"/>
      <c r="AT395" s="17">
        <v>8.3036975426246398E-2</v>
      </c>
      <c r="AU395" s="17">
        <v>9.0845999321497797E-2</v>
      </c>
      <c r="AV395" s="17"/>
      <c r="AW395" s="17">
        <v>6.9566198593860901E-2</v>
      </c>
      <c r="AX395" s="17">
        <v>8.9532280873594397E-2</v>
      </c>
      <c r="AY395" s="17">
        <v>9.6246613387253099E-2</v>
      </c>
    </row>
    <row r="396" spans="2:51">
      <c r="B396" t="s">
        <v>140</v>
      </c>
      <c r="C396" s="17">
        <v>0.47912544586097</v>
      </c>
      <c r="D396" s="17">
        <v>0.59418929415488897</v>
      </c>
      <c r="E396" s="17">
        <v>0.36667809226874498</v>
      </c>
      <c r="F396" s="17"/>
      <c r="G396" s="17">
        <v>0.30351801699574299</v>
      </c>
      <c r="H396" s="17">
        <v>0.44632774399358599</v>
      </c>
      <c r="I396" s="17">
        <v>0.51366205190846403</v>
      </c>
      <c r="J396" s="17">
        <v>0.53136444416284401</v>
      </c>
      <c r="K396" s="17">
        <v>0.50063480959140705</v>
      </c>
      <c r="L396" s="17">
        <v>0.50507950533716095</v>
      </c>
      <c r="M396" s="17"/>
      <c r="N396" s="17">
        <v>0.56526058605602003</v>
      </c>
      <c r="O396" s="17">
        <v>0.44732039177357202</v>
      </c>
      <c r="P396" s="17">
        <v>0.44147049559579499</v>
      </c>
      <c r="Q396" s="17">
        <v>0.449847518008544</v>
      </c>
      <c r="R396" s="17"/>
      <c r="S396" s="17">
        <v>0.47025412170732001</v>
      </c>
      <c r="T396" s="17">
        <v>0.4845227582903</v>
      </c>
      <c r="U396" s="17">
        <v>0.49842586182284498</v>
      </c>
      <c r="V396" s="17">
        <v>0.48606527370019498</v>
      </c>
      <c r="W396" s="17">
        <v>0.512689908964715</v>
      </c>
      <c r="X396" s="17">
        <v>0.521138427973875</v>
      </c>
      <c r="Y396" s="17">
        <v>0.44361050966872301</v>
      </c>
      <c r="Z396" s="17">
        <v>0.55036375987616304</v>
      </c>
      <c r="AA396" s="17">
        <v>0.435311384925053</v>
      </c>
      <c r="AB396" s="17">
        <v>0.43001868849596298</v>
      </c>
      <c r="AC396" s="17">
        <v>0.40798318023183</v>
      </c>
      <c r="AD396" s="17">
        <v>0.61110662103595204</v>
      </c>
      <c r="AE396" s="17"/>
      <c r="AF396" s="17">
        <v>0.49290323115565599</v>
      </c>
      <c r="AG396" s="17">
        <v>0.51589656703312403</v>
      </c>
      <c r="AH396" s="17">
        <v>0.41044808629121998</v>
      </c>
      <c r="AI396" s="17"/>
      <c r="AJ396" s="17">
        <v>0.58417118874760898</v>
      </c>
      <c r="AK396" s="17">
        <v>0.45275899785990698</v>
      </c>
      <c r="AL396" s="17">
        <v>0.55053769195812996</v>
      </c>
      <c r="AM396" s="17"/>
      <c r="AN396" s="17">
        <v>0.43418205551195499</v>
      </c>
      <c r="AO396" s="17">
        <v>0.34258613312845698</v>
      </c>
      <c r="AP396" s="17">
        <v>0.52462567679488104</v>
      </c>
      <c r="AQ396" s="17">
        <v>0.662115241445976</v>
      </c>
      <c r="AR396" s="17">
        <v>0.78104192238180703</v>
      </c>
      <c r="AS396" s="17"/>
      <c r="AT396" s="17">
        <v>0.47059386754416499</v>
      </c>
      <c r="AU396" s="17">
        <v>0.552488270721885</v>
      </c>
      <c r="AV396" s="17"/>
      <c r="AW396" s="17">
        <v>0.60406039898839903</v>
      </c>
      <c r="AX396" s="17">
        <v>0.51816300690409101</v>
      </c>
      <c r="AY396" s="17">
        <v>0.34611821744403498</v>
      </c>
    </row>
    <row r="397" spans="2:51">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row>
    <row r="398" spans="2:51">
      <c r="B398" s="6" t="s">
        <v>195</v>
      </c>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row>
    <row r="399" spans="2:51">
      <c r="B399" s="25" t="s">
        <v>20</v>
      </c>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row>
    <row r="400" spans="2:51">
      <c r="B400" t="s">
        <v>133</v>
      </c>
      <c r="C400" s="17">
        <v>0.118205188420046</v>
      </c>
      <c r="D400" s="17">
        <v>0.16419160054753301</v>
      </c>
      <c r="E400" s="17">
        <v>7.3972596397204604E-2</v>
      </c>
      <c r="F400" s="17"/>
      <c r="G400" s="17">
        <v>0.16154557436269701</v>
      </c>
      <c r="H400" s="17">
        <v>0.142212955299023</v>
      </c>
      <c r="I400" s="17">
        <v>0.13223824286636501</v>
      </c>
      <c r="J400" s="17">
        <v>0.11589596151659801</v>
      </c>
      <c r="K400" s="17">
        <v>8.9982574460162307E-2</v>
      </c>
      <c r="L400" s="17">
        <v>9.0435222497269097E-2</v>
      </c>
      <c r="M400" s="17"/>
      <c r="N400" s="17">
        <v>0.16261376237862801</v>
      </c>
      <c r="O400" s="17">
        <v>0.10995393500983899</v>
      </c>
      <c r="P400" s="17">
        <v>9.7743283444400794E-2</v>
      </c>
      <c r="Q400" s="17">
        <v>9.2879826457588299E-2</v>
      </c>
      <c r="R400" s="17"/>
      <c r="S400" s="17">
        <v>0.15902888984765301</v>
      </c>
      <c r="T400" s="17">
        <v>0.13848926833724301</v>
      </c>
      <c r="U400" s="17">
        <v>8.0232396070827203E-2</v>
      </c>
      <c r="V400" s="17">
        <v>8.9798120322970201E-2</v>
      </c>
      <c r="W400" s="17">
        <v>0.13982025252587599</v>
      </c>
      <c r="X400" s="17">
        <v>0.1053980470699</v>
      </c>
      <c r="Y400" s="17">
        <v>7.6187359588275994E-2</v>
      </c>
      <c r="Z400" s="17">
        <v>0.126629731198802</v>
      </c>
      <c r="AA400" s="17">
        <v>0.117616762787079</v>
      </c>
      <c r="AB400" s="17">
        <v>0.16296686056645299</v>
      </c>
      <c r="AC400" s="17">
        <v>8.1794590695516894E-2</v>
      </c>
      <c r="AD400" s="17">
        <v>6.2376733413253303E-2</v>
      </c>
      <c r="AE400" s="17"/>
      <c r="AF400" s="17">
        <v>9.3762437384644196E-2</v>
      </c>
      <c r="AG400" s="17">
        <v>0.14325835244257101</v>
      </c>
      <c r="AH400" s="17">
        <v>0.105671507730955</v>
      </c>
      <c r="AI400" s="17"/>
      <c r="AJ400" s="17">
        <v>0.12945323818995799</v>
      </c>
      <c r="AK400" s="17">
        <v>0.123377195465089</v>
      </c>
      <c r="AL400" s="17">
        <v>0.100358864459864</v>
      </c>
      <c r="AM400" s="17"/>
      <c r="AN400" s="17">
        <v>8.5928178462091304E-2</v>
      </c>
      <c r="AO400" s="17">
        <v>0.106930985206938</v>
      </c>
      <c r="AP400" s="17">
        <v>0.14728239770461601</v>
      </c>
      <c r="AQ400" s="17">
        <v>0.16479566468187601</v>
      </c>
      <c r="AR400" s="17">
        <v>0.311125821022253</v>
      </c>
      <c r="AS400" s="17"/>
      <c r="AT400" s="17">
        <v>0.110566520208167</v>
      </c>
      <c r="AU400" s="17">
        <v>0.173314062100448</v>
      </c>
      <c r="AV400" s="17"/>
      <c r="AW400" s="17">
        <v>0.16318465745779001</v>
      </c>
      <c r="AX400" s="17">
        <v>0.14714849741555899</v>
      </c>
      <c r="AY400" s="17">
        <v>6.6656926149042894E-2</v>
      </c>
    </row>
    <row r="401" spans="2:51">
      <c r="B401" t="s">
        <v>134</v>
      </c>
      <c r="C401" s="17">
        <v>0.41391403276481797</v>
      </c>
      <c r="D401" s="17">
        <v>0.46030633589671999</v>
      </c>
      <c r="E401" s="17">
        <v>0.36799131565177001</v>
      </c>
      <c r="F401" s="17"/>
      <c r="G401" s="17">
        <v>0.41451563140622899</v>
      </c>
      <c r="H401" s="17">
        <v>0.41693253570658401</v>
      </c>
      <c r="I401" s="17">
        <v>0.47803576194112102</v>
      </c>
      <c r="J401" s="17">
        <v>0.43892554706122</v>
      </c>
      <c r="K401" s="17">
        <v>0.44440093738993203</v>
      </c>
      <c r="L401" s="17">
        <v>0.32686442330215898</v>
      </c>
      <c r="M401" s="17"/>
      <c r="N401" s="17">
        <v>0.51684112468181398</v>
      </c>
      <c r="O401" s="17">
        <v>0.42836169946491898</v>
      </c>
      <c r="P401" s="17">
        <v>0.39211825287051699</v>
      </c>
      <c r="Q401" s="17">
        <v>0.30460648203380802</v>
      </c>
      <c r="R401" s="17"/>
      <c r="S401" s="17">
        <v>0.39079439610290301</v>
      </c>
      <c r="T401" s="17">
        <v>0.41903303635762701</v>
      </c>
      <c r="U401" s="17">
        <v>0.427037533025312</v>
      </c>
      <c r="V401" s="17">
        <v>0.41904940155200598</v>
      </c>
      <c r="W401" s="17">
        <v>0.450619367734234</v>
      </c>
      <c r="X401" s="17">
        <v>0.41587711454265203</v>
      </c>
      <c r="Y401" s="17">
        <v>0.377094786990678</v>
      </c>
      <c r="Z401" s="17">
        <v>0.407058863085626</v>
      </c>
      <c r="AA401" s="17">
        <v>0.412443807960372</v>
      </c>
      <c r="AB401" s="17">
        <v>0.41195717300568802</v>
      </c>
      <c r="AC401" s="17">
        <v>0.41140264774136998</v>
      </c>
      <c r="AD401" s="17">
        <v>0.46420876815622902</v>
      </c>
      <c r="AE401" s="17"/>
      <c r="AF401" s="17">
        <v>0.37352992448784</v>
      </c>
      <c r="AG401" s="17">
        <v>0.45975612358720003</v>
      </c>
      <c r="AH401" s="17">
        <v>0.39795468701771602</v>
      </c>
      <c r="AI401" s="17"/>
      <c r="AJ401" s="17">
        <v>0.41279031854423098</v>
      </c>
      <c r="AK401" s="17">
        <v>0.45219125097600699</v>
      </c>
      <c r="AL401" s="17">
        <v>0.49627270849203797</v>
      </c>
      <c r="AM401" s="17"/>
      <c r="AN401" s="17">
        <v>0.32460825595860199</v>
      </c>
      <c r="AO401" s="17">
        <v>0.37862581149089403</v>
      </c>
      <c r="AP401" s="17">
        <v>0.49484133948476899</v>
      </c>
      <c r="AQ401" s="17">
        <v>0.56149712779786498</v>
      </c>
      <c r="AR401" s="17">
        <v>0.496135810459715</v>
      </c>
      <c r="AS401" s="17"/>
      <c r="AT401" s="17">
        <v>0.40943651325539498</v>
      </c>
      <c r="AU401" s="17">
        <v>0.45885272927515902</v>
      </c>
      <c r="AV401" s="17"/>
      <c r="AW401" s="17">
        <v>0.51620777873972701</v>
      </c>
      <c r="AX401" s="17">
        <v>0.389417785193438</v>
      </c>
      <c r="AY401" s="17">
        <v>0.31889958471643798</v>
      </c>
    </row>
    <row r="402" spans="2:51">
      <c r="B402" t="s">
        <v>135</v>
      </c>
      <c r="C402" s="17">
        <v>0.35114297194364402</v>
      </c>
      <c r="D402" s="17">
        <v>0.28263905525271699</v>
      </c>
      <c r="E402" s="17">
        <v>0.417578617096941</v>
      </c>
      <c r="F402" s="17"/>
      <c r="G402" s="17">
        <v>0.28524226165432598</v>
      </c>
      <c r="H402" s="17">
        <v>0.33912931092472098</v>
      </c>
      <c r="I402" s="17">
        <v>0.28470554673276199</v>
      </c>
      <c r="J402" s="17">
        <v>0.34060172854711401</v>
      </c>
      <c r="K402" s="17">
        <v>0.34550822245139201</v>
      </c>
      <c r="L402" s="17">
        <v>0.44897080850938398</v>
      </c>
      <c r="M402" s="17"/>
      <c r="N402" s="17">
        <v>0.25145890855340203</v>
      </c>
      <c r="O402" s="17">
        <v>0.33169870165920101</v>
      </c>
      <c r="P402" s="17">
        <v>0.39871759300321902</v>
      </c>
      <c r="Q402" s="17">
        <v>0.437375230307323</v>
      </c>
      <c r="R402" s="17"/>
      <c r="S402" s="17">
        <v>0.34020359325835098</v>
      </c>
      <c r="T402" s="17">
        <v>0.35435401889766299</v>
      </c>
      <c r="U402" s="17">
        <v>0.36644982019911798</v>
      </c>
      <c r="V402" s="17">
        <v>0.352494416190476</v>
      </c>
      <c r="W402" s="17">
        <v>0.26829159359431798</v>
      </c>
      <c r="X402" s="17">
        <v>0.34607128314479002</v>
      </c>
      <c r="Y402" s="17">
        <v>0.41552438721923202</v>
      </c>
      <c r="Z402" s="17">
        <v>0.33749768886326198</v>
      </c>
      <c r="AA402" s="17">
        <v>0.388668329842139</v>
      </c>
      <c r="AB402" s="17">
        <v>0.33601320349381703</v>
      </c>
      <c r="AC402" s="17">
        <v>0.353497318308438</v>
      </c>
      <c r="AD402" s="17">
        <v>0.32514752132764002</v>
      </c>
      <c r="AE402" s="17"/>
      <c r="AF402" s="17">
        <v>0.396130629628001</v>
      </c>
      <c r="AG402" s="17">
        <v>0.30827582834749101</v>
      </c>
      <c r="AH402" s="17">
        <v>0.35981965545099998</v>
      </c>
      <c r="AI402" s="17"/>
      <c r="AJ402" s="17">
        <v>0.34753673539039198</v>
      </c>
      <c r="AK402" s="17">
        <v>0.33339460713613001</v>
      </c>
      <c r="AL402" s="17">
        <v>0.29963649750517302</v>
      </c>
      <c r="AM402" s="17"/>
      <c r="AN402" s="17">
        <v>0.43789106033870301</v>
      </c>
      <c r="AO402" s="17">
        <v>0.38258381309877598</v>
      </c>
      <c r="AP402" s="17">
        <v>0.27420735718688599</v>
      </c>
      <c r="AQ402" s="17">
        <v>0.18973567418555101</v>
      </c>
      <c r="AR402" s="17">
        <v>0.15296776966421899</v>
      </c>
      <c r="AS402" s="17"/>
      <c r="AT402" s="17">
        <v>0.36303969023045402</v>
      </c>
      <c r="AU402" s="17">
        <v>0.263095359472512</v>
      </c>
      <c r="AV402" s="17"/>
      <c r="AW402" s="17">
        <v>0.24525446220595001</v>
      </c>
      <c r="AX402" s="17">
        <v>0.34684179546655303</v>
      </c>
      <c r="AY402" s="17">
        <v>0.45679215430473502</v>
      </c>
    </row>
    <row r="403" spans="2:51">
      <c r="B403" t="s">
        <v>136</v>
      </c>
      <c r="C403" s="17">
        <v>5.5082037669637499E-2</v>
      </c>
      <c r="D403" s="17">
        <v>5.1345583762502998E-2</v>
      </c>
      <c r="E403" s="17">
        <v>5.8950343717421798E-2</v>
      </c>
      <c r="F403" s="17"/>
      <c r="G403" s="17">
        <v>4.3849950307755702E-2</v>
      </c>
      <c r="H403" s="17">
        <v>5.6218978985197302E-2</v>
      </c>
      <c r="I403" s="17">
        <v>5.3628375656487502E-2</v>
      </c>
      <c r="J403" s="17">
        <v>4.2657346574659902E-2</v>
      </c>
      <c r="K403" s="17">
        <v>5.6950745671382398E-2</v>
      </c>
      <c r="L403" s="17">
        <v>6.8681536587641895E-2</v>
      </c>
      <c r="M403" s="17"/>
      <c r="N403" s="17">
        <v>3.7840005953831503E-2</v>
      </c>
      <c r="O403" s="17">
        <v>5.92698981863179E-2</v>
      </c>
      <c r="P403" s="17">
        <v>6.4958868211873799E-2</v>
      </c>
      <c r="Q403" s="17">
        <v>6.1408354578654199E-2</v>
      </c>
      <c r="R403" s="17"/>
      <c r="S403" s="17">
        <v>5.30467054298965E-2</v>
      </c>
      <c r="T403" s="17">
        <v>3.10407893553688E-2</v>
      </c>
      <c r="U403" s="17">
        <v>6.8370036269882001E-2</v>
      </c>
      <c r="V403" s="17">
        <v>5.6908170061058999E-2</v>
      </c>
      <c r="W403" s="17">
        <v>6.1139038141484803E-2</v>
      </c>
      <c r="X403" s="17">
        <v>9.3188626127959404E-2</v>
      </c>
      <c r="Y403" s="17">
        <v>6.7167182118848798E-2</v>
      </c>
      <c r="Z403" s="17">
        <v>3.11762451749087E-2</v>
      </c>
      <c r="AA403" s="17">
        <v>4.4675936028244399E-2</v>
      </c>
      <c r="AB403" s="17">
        <v>3.6833034068728898E-2</v>
      </c>
      <c r="AC403" s="17">
        <v>7.0659943700743397E-2</v>
      </c>
      <c r="AD403" s="17">
        <v>6.1111565428484602E-2</v>
      </c>
      <c r="AE403" s="17"/>
      <c r="AF403" s="17">
        <v>7.08548004670706E-2</v>
      </c>
      <c r="AG403" s="17">
        <v>4.3227219302003697E-2</v>
      </c>
      <c r="AH403" s="17">
        <v>6.1088255332158503E-2</v>
      </c>
      <c r="AI403" s="17"/>
      <c r="AJ403" s="17">
        <v>6.8872383774693804E-2</v>
      </c>
      <c r="AK403" s="17">
        <v>3.88738957369308E-2</v>
      </c>
      <c r="AL403" s="17">
        <v>5.3557097226503703E-2</v>
      </c>
      <c r="AM403" s="17"/>
      <c r="AN403" s="17">
        <v>6.4902059637241993E-2</v>
      </c>
      <c r="AO403" s="17">
        <v>6.6526138188887807E-2</v>
      </c>
      <c r="AP403" s="17">
        <v>4.9535172200463898E-2</v>
      </c>
      <c r="AQ403" s="17">
        <v>3.93831163340011E-2</v>
      </c>
      <c r="AR403" s="17">
        <v>3.9770598853812497E-2</v>
      </c>
      <c r="AS403" s="17"/>
      <c r="AT403" s="17">
        <v>5.5147366095618301E-2</v>
      </c>
      <c r="AU403" s="17">
        <v>4.7913028444414502E-2</v>
      </c>
      <c r="AV403" s="17"/>
      <c r="AW403" s="17">
        <v>3.3290889635369497E-2</v>
      </c>
      <c r="AX403" s="17">
        <v>9.1175876363116096E-2</v>
      </c>
      <c r="AY403" s="17">
        <v>6.7727295683942104E-2</v>
      </c>
    </row>
    <row r="404" spans="2:51">
      <c r="B404" t="s">
        <v>137</v>
      </c>
      <c r="C404" s="17">
        <v>1.5807251746236602E-2</v>
      </c>
      <c r="D404" s="17">
        <v>1.45545988362297E-2</v>
      </c>
      <c r="E404" s="17">
        <v>1.7092830363258801E-2</v>
      </c>
      <c r="F404" s="17"/>
      <c r="G404" s="17">
        <v>7.7681587440590902E-3</v>
      </c>
      <c r="H404" s="17">
        <v>8.9401313755557692E-3</v>
      </c>
      <c r="I404" s="17">
        <v>2.2558107716897698E-2</v>
      </c>
      <c r="J404" s="17">
        <v>1.96589825571039E-2</v>
      </c>
      <c r="K404" s="17">
        <v>1.9683340850506301E-2</v>
      </c>
      <c r="L404" s="17">
        <v>1.443292446852E-2</v>
      </c>
      <c r="M404" s="17"/>
      <c r="N404" s="17">
        <v>1.30159998717058E-2</v>
      </c>
      <c r="O404" s="17">
        <v>1.53582577371959E-2</v>
      </c>
      <c r="P404" s="17">
        <v>1.8474402756951901E-2</v>
      </c>
      <c r="Q404" s="17">
        <v>1.7440381979225698E-2</v>
      </c>
      <c r="R404" s="17"/>
      <c r="S404" s="17">
        <v>1.5417209802746299E-2</v>
      </c>
      <c r="T404" s="17">
        <v>2.4961697787895198E-2</v>
      </c>
      <c r="U404" s="17">
        <v>9.8099252704278595E-3</v>
      </c>
      <c r="V404" s="17">
        <v>8.8693357814156291E-3</v>
      </c>
      <c r="W404" s="17">
        <v>3.2578375388382798E-2</v>
      </c>
      <c r="X404" s="17">
        <v>0</v>
      </c>
      <c r="Y404" s="17">
        <v>1.5674899324421301E-2</v>
      </c>
      <c r="Z404" s="17">
        <v>4.6871247483371001E-2</v>
      </c>
      <c r="AA404" s="17">
        <v>8.2296523448891594E-3</v>
      </c>
      <c r="AB404" s="17">
        <v>1.11771557833991E-2</v>
      </c>
      <c r="AC404" s="17">
        <v>1.77823832215603E-2</v>
      </c>
      <c r="AD404" s="17">
        <v>1.3426996738441801E-2</v>
      </c>
      <c r="AE404" s="17"/>
      <c r="AF404" s="17">
        <v>1.45320889978959E-2</v>
      </c>
      <c r="AG404" s="17">
        <v>1.71357511277061E-2</v>
      </c>
      <c r="AH404" s="17">
        <v>2.47293456742106E-2</v>
      </c>
      <c r="AI404" s="17"/>
      <c r="AJ404" s="17">
        <v>9.6660290579609395E-3</v>
      </c>
      <c r="AK404" s="17">
        <v>1.4160066709394801E-2</v>
      </c>
      <c r="AL404" s="17">
        <v>4.9121206413231498E-3</v>
      </c>
      <c r="AM404" s="17"/>
      <c r="AN404" s="17">
        <v>1.78636701903565E-2</v>
      </c>
      <c r="AO404" s="17">
        <v>1.62831954189195E-2</v>
      </c>
      <c r="AP404" s="17">
        <v>1.37031152953367E-2</v>
      </c>
      <c r="AQ404" s="17">
        <v>1.8178725496958599E-2</v>
      </c>
      <c r="AR404" s="17">
        <v>0</v>
      </c>
      <c r="AS404" s="17"/>
      <c r="AT404" s="17">
        <v>1.5739316321165101E-2</v>
      </c>
      <c r="AU404" s="17">
        <v>1.77844567267244E-2</v>
      </c>
      <c r="AV404" s="17"/>
      <c r="AW404" s="17">
        <v>1.50674046622052E-2</v>
      </c>
      <c r="AX404" s="17">
        <v>0</v>
      </c>
      <c r="AY404" s="17">
        <v>2.0426534884774802E-2</v>
      </c>
    </row>
    <row r="405" spans="2:51">
      <c r="B405" t="s">
        <v>119</v>
      </c>
      <c r="C405" s="17">
        <v>4.5848517455618E-2</v>
      </c>
      <c r="D405" s="17">
        <v>2.6962825704297401E-2</v>
      </c>
      <c r="E405" s="17">
        <v>6.4414296773403698E-2</v>
      </c>
      <c r="F405" s="17"/>
      <c r="G405" s="17">
        <v>8.7078423524932905E-2</v>
      </c>
      <c r="H405" s="17">
        <v>3.6566087708919698E-2</v>
      </c>
      <c r="I405" s="17">
        <v>2.8833965086366299E-2</v>
      </c>
      <c r="J405" s="17">
        <v>4.2260433743305098E-2</v>
      </c>
      <c r="K405" s="17">
        <v>4.3474179176624897E-2</v>
      </c>
      <c r="L405" s="17">
        <v>5.0615084635026002E-2</v>
      </c>
      <c r="M405" s="17"/>
      <c r="N405" s="17">
        <v>1.8230198560618398E-2</v>
      </c>
      <c r="O405" s="17">
        <v>5.5357507942526599E-2</v>
      </c>
      <c r="P405" s="17">
        <v>2.7987599713036802E-2</v>
      </c>
      <c r="Q405" s="17">
        <v>8.62897246434009E-2</v>
      </c>
      <c r="R405" s="17"/>
      <c r="S405" s="17">
        <v>4.1509205558449697E-2</v>
      </c>
      <c r="T405" s="17">
        <v>3.2121189264203098E-2</v>
      </c>
      <c r="U405" s="17">
        <v>4.8100289164433402E-2</v>
      </c>
      <c r="V405" s="17">
        <v>7.2880556092073098E-2</v>
      </c>
      <c r="W405" s="17">
        <v>4.7551372615704801E-2</v>
      </c>
      <c r="X405" s="17">
        <v>3.9464929114698302E-2</v>
      </c>
      <c r="Y405" s="17">
        <v>4.8351384758544398E-2</v>
      </c>
      <c r="Z405" s="17">
        <v>5.0766224194029597E-2</v>
      </c>
      <c r="AA405" s="17">
        <v>2.8365511037276098E-2</v>
      </c>
      <c r="AB405" s="17">
        <v>4.1052573081914699E-2</v>
      </c>
      <c r="AC405" s="17">
        <v>6.4863116332371296E-2</v>
      </c>
      <c r="AD405" s="17">
        <v>7.3728414935951198E-2</v>
      </c>
      <c r="AE405" s="17"/>
      <c r="AF405" s="17">
        <v>5.11901190345476E-2</v>
      </c>
      <c r="AG405" s="17">
        <v>2.83467251930281E-2</v>
      </c>
      <c r="AH405" s="17">
        <v>5.0736548793959599E-2</v>
      </c>
      <c r="AI405" s="17"/>
      <c r="AJ405" s="17">
        <v>3.1681295042764401E-2</v>
      </c>
      <c r="AK405" s="17">
        <v>3.80029839764493E-2</v>
      </c>
      <c r="AL405" s="17">
        <v>4.5262711675098197E-2</v>
      </c>
      <c r="AM405" s="17"/>
      <c r="AN405" s="17">
        <v>6.8806775413005006E-2</v>
      </c>
      <c r="AO405" s="17">
        <v>4.9050056595585499E-2</v>
      </c>
      <c r="AP405" s="17">
        <v>2.0430618127927899E-2</v>
      </c>
      <c r="AQ405" s="17">
        <v>2.6409691503747699E-2</v>
      </c>
      <c r="AR405" s="17">
        <v>0</v>
      </c>
      <c r="AS405" s="17"/>
      <c r="AT405" s="17">
        <v>4.60705938892014E-2</v>
      </c>
      <c r="AU405" s="17">
        <v>3.9040363980741899E-2</v>
      </c>
      <c r="AV405" s="17"/>
      <c r="AW405" s="17">
        <v>2.6994807298958E-2</v>
      </c>
      <c r="AX405" s="17">
        <v>2.5416045561333499E-2</v>
      </c>
      <c r="AY405" s="17">
        <v>6.9497504261066503E-2</v>
      </c>
    </row>
    <row r="406" spans="2:51">
      <c r="B406" t="s">
        <v>138</v>
      </c>
      <c r="C406" s="17">
        <v>0.53211922118486399</v>
      </c>
      <c r="D406" s="17">
        <v>0.624497936444253</v>
      </c>
      <c r="E406" s="17">
        <v>0.44196391204897501</v>
      </c>
      <c r="F406" s="17"/>
      <c r="G406" s="17">
        <v>0.57606120576892605</v>
      </c>
      <c r="H406" s="17">
        <v>0.55914549100560695</v>
      </c>
      <c r="I406" s="17">
        <v>0.61027400480748695</v>
      </c>
      <c r="J406" s="17">
        <v>0.55482150857781698</v>
      </c>
      <c r="K406" s="17">
        <v>0.53438351185009403</v>
      </c>
      <c r="L406" s="17">
        <v>0.41729964579942802</v>
      </c>
      <c r="M406" s="17"/>
      <c r="N406" s="17">
        <v>0.67945488706044199</v>
      </c>
      <c r="O406" s="17">
        <v>0.53831563447475905</v>
      </c>
      <c r="P406" s="17">
        <v>0.48986153631491802</v>
      </c>
      <c r="Q406" s="17">
        <v>0.39748630849139599</v>
      </c>
      <c r="R406" s="17"/>
      <c r="S406" s="17">
        <v>0.54982328595055596</v>
      </c>
      <c r="T406" s="17">
        <v>0.55752230469486996</v>
      </c>
      <c r="U406" s="17">
        <v>0.50726992909613899</v>
      </c>
      <c r="V406" s="17">
        <v>0.50884752187497695</v>
      </c>
      <c r="W406" s="17">
        <v>0.59043962026010999</v>
      </c>
      <c r="X406" s="17">
        <v>0.52127516161255205</v>
      </c>
      <c r="Y406" s="17">
        <v>0.45328214657895399</v>
      </c>
      <c r="Z406" s="17">
        <v>0.53368859428442805</v>
      </c>
      <c r="AA406" s="17">
        <v>0.53006057074745105</v>
      </c>
      <c r="AB406" s="17">
        <v>0.57492403357213995</v>
      </c>
      <c r="AC406" s="17">
        <v>0.49319723843688701</v>
      </c>
      <c r="AD406" s="17">
        <v>0.52658550156948203</v>
      </c>
      <c r="AE406" s="17"/>
      <c r="AF406" s="17">
        <v>0.46729236187248502</v>
      </c>
      <c r="AG406" s="17">
        <v>0.60301447602977098</v>
      </c>
      <c r="AH406" s="17">
        <v>0.50362619474867099</v>
      </c>
      <c r="AI406" s="17"/>
      <c r="AJ406" s="17">
        <v>0.542243556734189</v>
      </c>
      <c r="AK406" s="17">
        <v>0.57556844644109595</v>
      </c>
      <c r="AL406" s="17">
        <v>0.59663157295190195</v>
      </c>
      <c r="AM406" s="17"/>
      <c r="AN406" s="17">
        <v>0.41053643442069299</v>
      </c>
      <c r="AO406" s="17">
        <v>0.48555679669783097</v>
      </c>
      <c r="AP406" s="17">
        <v>0.64212373718938598</v>
      </c>
      <c r="AQ406" s="17">
        <v>0.72629279247974099</v>
      </c>
      <c r="AR406" s="17">
        <v>0.80726163148196906</v>
      </c>
      <c r="AS406" s="17"/>
      <c r="AT406" s="17">
        <v>0.52000303346356103</v>
      </c>
      <c r="AU406" s="17">
        <v>0.63216679137560705</v>
      </c>
      <c r="AV406" s="17"/>
      <c r="AW406" s="17">
        <v>0.67939243619751699</v>
      </c>
      <c r="AX406" s="17">
        <v>0.53656628260899697</v>
      </c>
      <c r="AY406" s="17">
        <v>0.38555651086548098</v>
      </c>
    </row>
    <row r="407" spans="2:51">
      <c r="B407" t="s">
        <v>139</v>
      </c>
      <c r="C407" s="17">
        <v>7.0889289415874093E-2</v>
      </c>
      <c r="D407" s="17">
        <v>6.5900182598732801E-2</v>
      </c>
      <c r="E407" s="17">
        <v>7.6043174080680703E-2</v>
      </c>
      <c r="F407" s="17"/>
      <c r="G407" s="17">
        <v>5.1618109051814798E-2</v>
      </c>
      <c r="H407" s="17">
        <v>6.51591103607531E-2</v>
      </c>
      <c r="I407" s="17">
        <v>7.6186483373385197E-2</v>
      </c>
      <c r="J407" s="17">
        <v>6.2316329131763798E-2</v>
      </c>
      <c r="K407" s="17">
        <v>7.6634086521888703E-2</v>
      </c>
      <c r="L407" s="17">
        <v>8.3114461056162006E-2</v>
      </c>
      <c r="M407" s="17"/>
      <c r="N407" s="17">
        <v>5.0856005825537301E-2</v>
      </c>
      <c r="O407" s="17">
        <v>7.4628155923513795E-2</v>
      </c>
      <c r="P407" s="17">
        <v>8.3433270968825607E-2</v>
      </c>
      <c r="Q407" s="17">
        <v>7.8848736557879898E-2</v>
      </c>
      <c r="R407" s="17"/>
      <c r="S407" s="17">
        <v>6.8463915232642794E-2</v>
      </c>
      <c r="T407" s="17">
        <v>5.6002487143264001E-2</v>
      </c>
      <c r="U407" s="17">
        <v>7.8179961540309803E-2</v>
      </c>
      <c r="V407" s="17">
        <v>6.5777505842474604E-2</v>
      </c>
      <c r="W407" s="17">
        <v>9.3717413529867594E-2</v>
      </c>
      <c r="X407" s="17">
        <v>9.3188626127959404E-2</v>
      </c>
      <c r="Y407" s="17">
        <v>8.2842081443270099E-2</v>
      </c>
      <c r="Z407" s="17">
        <v>7.8047492658279705E-2</v>
      </c>
      <c r="AA407" s="17">
        <v>5.29055883731335E-2</v>
      </c>
      <c r="AB407" s="17">
        <v>4.8010189852128002E-2</v>
      </c>
      <c r="AC407" s="17">
        <v>8.8442326922303693E-2</v>
      </c>
      <c r="AD407" s="17">
        <v>7.4538562166926406E-2</v>
      </c>
      <c r="AE407" s="17"/>
      <c r="AF407" s="17">
        <v>8.53868894649666E-2</v>
      </c>
      <c r="AG407" s="17">
        <v>6.0362970429709797E-2</v>
      </c>
      <c r="AH407" s="17">
        <v>8.5817601006369107E-2</v>
      </c>
      <c r="AI407" s="17"/>
      <c r="AJ407" s="17">
        <v>7.8538412832654794E-2</v>
      </c>
      <c r="AK407" s="17">
        <v>5.3033962446325598E-2</v>
      </c>
      <c r="AL407" s="17">
        <v>5.84692178678268E-2</v>
      </c>
      <c r="AM407" s="17"/>
      <c r="AN407" s="17">
        <v>8.27657298275985E-2</v>
      </c>
      <c r="AO407" s="17">
        <v>8.2809333607807303E-2</v>
      </c>
      <c r="AP407" s="17">
        <v>6.3238287495800599E-2</v>
      </c>
      <c r="AQ407" s="17">
        <v>5.7561841830959699E-2</v>
      </c>
      <c r="AR407" s="17">
        <v>3.9770598853812497E-2</v>
      </c>
      <c r="AS407" s="17"/>
      <c r="AT407" s="17">
        <v>7.0886682416783406E-2</v>
      </c>
      <c r="AU407" s="17">
        <v>6.5697485171138895E-2</v>
      </c>
      <c r="AV407" s="17"/>
      <c r="AW407" s="17">
        <v>4.8358294297574697E-2</v>
      </c>
      <c r="AX407" s="17">
        <v>9.1175876363116096E-2</v>
      </c>
      <c r="AY407" s="17">
        <v>8.8153830568716895E-2</v>
      </c>
    </row>
    <row r="408" spans="2:51">
      <c r="B408" t="s">
        <v>140</v>
      </c>
      <c r="C408" s="17">
        <v>0.46122993176899002</v>
      </c>
      <c r="D408" s="17">
        <v>0.55859775384552002</v>
      </c>
      <c r="E408" s="17">
        <v>0.365920737968294</v>
      </c>
      <c r="F408" s="17"/>
      <c r="G408" s="17">
        <v>0.52444309671711098</v>
      </c>
      <c r="H408" s="17">
        <v>0.49398638064485401</v>
      </c>
      <c r="I408" s="17">
        <v>0.53408752143410199</v>
      </c>
      <c r="J408" s="17">
        <v>0.49250517944605299</v>
      </c>
      <c r="K408" s="17">
        <v>0.45774942532820601</v>
      </c>
      <c r="L408" s="17">
        <v>0.33418518474326597</v>
      </c>
      <c r="M408" s="17"/>
      <c r="N408" s="17">
        <v>0.62859888123490504</v>
      </c>
      <c r="O408" s="17">
        <v>0.46368747855124498</v>
      </c>
      <c r="P408" s="17">
        <v>0.406428265346092</v>
      </c>
      <c r="Q408" s="17">
        <v>0.31863757193351699</v>
      </c>
      <c r="R408" s="17"/>
      <c r="S408" s="17">
        <v>0.48135937071791302</v>
      </c>
      <c r="T408" s="17">
        <v>0.50151981755160602</v>
      </c>
      <c r="U408" s="17">
        <v>0.42908996755582901</v>
      </c>
      <c r="V408" s="17">
        <v>0.44307001603250201</v>
      </c>
      <c r="W408" s="17">
        <v>0.49672220673024198</v>
      </c>
      <c r="X408" s="17">
        <v>0.42808653548459302</v>
      </c>
      <c r="Y408" s="17">
        <v>0.370440065135684</v>
      </c>
      <c r="Z408" s="17">
        <v>0.45564110162614802</v>
      </c>
      <c r="AA408" s="17">
        <v>0.47715498237431803</v>
      </c>
      <c r="AB408" s="17">
        <v>0.52691384372001204</v>
      </c>
      <c r="AC408" s="17">
        <v>0.40475491151458298</v>
      </c>
      <c r="AD408" s="17">
        <v>0.45204693940255603</v>
      </c>
      <c r="AE408" s="17"/>
      <c r="AF408" s="17">
        <v>0.38190547240751799</v>
      </c>
      <c r="AG408" s="17">
        <v>0.54265150560006103</v>
      </c>
      <c r="AH408" s="17">
        <v>0.417808593742302</v>
      </c>
      <c r="AI408" s="17"/>
      <c r="AJ408" s="17">
        <v>0.463705143901534</v>
      </c>
      <c r="AK408" s="17">
        <v>0.52253448399476998</v>
      </c>
      <c r="AL408" s="17">
        <v>0.53816235508407495</v>
      </c>
      <c r="AM408" s="17"/>
      <c r="AN408" s="17">
        <v>0.32777070459309499</v>
      </c>
      <c r="AO408" s="17">
        <v>0.40274746309002402</v>
      </c>
      <c r="AP408" s="17">
        <v>0.57888544969358502</v>
      </c>
      <c r="AQ408" s="17">
        <v>0.66873095064878196</v>
      </c>
      <c r="AR408" s="17">
        <v>0.76749103262815599</v>
      </c>
      <c r="AS408" s="17"/>
      <c r="AT408" s="17">
        <v>0.449116351046778</v>
      </c>
      <c r="AU408" s="17">
        <v>0.566469306204469</v>
      </c>
      <c r="AV408" s="17"/>
      <c r="AW408" s="17">
        <v>0.631034141899942</v>
      </c>
      <c r="AX408" s="17">
        <v>0.445390406245881</v>
      </c>
      <c r="AY408" s="17">
        <v>0.29740268029676398</v>
      </c>
    </row>
    <row r="409" spans="2:51">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row>
    <row r="410" spans="2:51">
      <c r="B410" s="6" t="s">
        <v>196</v>
      </c>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row>
    <row r="411" spans="2:51">
      <c r="B411" s="24" t="s">
        <v>15</v>
      </c>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row>
    <row r="412" spans="2:51">
      <c r="B412" t="s">
        <v>197</v>
      </c>
      <c r="C412" s="17">
        <v>0.45899293389377499</v>
      </c>
      <c r="D412" s="17">
        <v>0.586781742654501</v>
      </c>
      <c r="E412" s="17">
        <v>0.338686375804509</v>
      </c>
      <c r="F412" s="17"/>
      <c r="G412" s="17">
        <v>0.31231940838399502</v>
      </c>
      <c r="H412" s="17">
        <v>0.38353919264167302</v>
      </c>
      <c r="I412" s="17">
        <v>0.45174720430429199</v>
      </c>
      <c r="J412" s="17">
        <v>0.47962964340639502</v>
      </c>
      <c r="K412" s="17">
        <v>0.50278294596839201</v>
      </c>
      <c r="L412" s="17">
        <v>0.54073799070724304</v>
      </c>
      <c r="M412" s="17"/>
      <c r="N412" s="17">
        <v>0.652058248253646</v>
      </c>
      <c r="O412" s="17">
        <v>0.48970398581754998</v>
      </c>
      <c r="P412" s="17">
        <v>0.35274163864581298</v>
      </c>
      <c r="Q412" s="17">
        <v>0.30698745170901598</v>
      </c>
      <c r="R412" s="17"/>
      <c r="S412" s="17">
        <v>0.48804694028094903</v>
      </c>
      <c r="T412" s="17">
        <v>0.49293456238843197</v>
      </c>
      <c r="U412" s="17">
        <v>0.44343650959299902</v>
      </c>
      <c r="V412" s="17">
        <v>0.45846879073438102</v>
      </c>
      <c r="W412" s="17">
        <v>0.47066699770920301</v>
      </c>
      <c r="X412" s="17">
        <v>0.41360626727350902</v>
      </c>
      <c r="Y412" s="17">
        <v>0.43064660129537702</v>
      </c>
      <c r="Z412" s="17">
        <v>0.47071855942965402</v>
      </c>
      <c r="AA412" s="17">
        <v>0.44029041422252102</v>
      </c>
      <c r="AB412" s="17">
        <v>0.46318881110959897</v>
      </c>
      <c r="AC412" s="17">
        <v>0.44458624729553498</v>
      </c>
      <c r="AD412" s="17">
        <v>0.46906060612292499</v>
      </c>
      <c r="AE412" s="17"/>
      <c r="AF412" s="17">
        <v>0.44728055360709801</v>
      </c>
      <c r="AG412" s="17">
        <v>0.53519251957562897</v>
      </c>
      <c r="AH412" s="17">
        <v>0.29612967990342798</v>
      </c>
      <c r="AI412" s="17"/>
      <c r="AJ412" s="17">
        <v>0.490307286141004</v>
      </c>
      <c r="AK412" s="17">
        <v>0.43295445587923498</v>
      </c>
      <c r="AL412" s="17">
        <v>0.57758000408749299</v>
      </c>
      <c r="AM412" s="17"/>
      <c r="AN412" s="17">
        <v>0.28838372974262</v>
      </c>
      <c r="AO412" s="17">
        <v>0.39744680125264498</v>
      </c>
      <c r="AP412" s="17">
        <v>0.60639307769066697</v>
      </c>
      <c r="AQ412" s="17">
        <v>0.64079669050466603</v>
      </c>
      <c r="AR412" s="17">
        <v>0.760046992779571</v>
      </c>
      <c r="AS412" s="17"/>
      <c r="AT412" s="17">
        <v>0.46097929835639401</v>
      </c>
      <c r="AU412" s="17">
        <v>0.423269214879615</v>
      </c>
      <c r="AV412" s="17"/>
      <c r="AW412" s="17">
        <v>1</v>
      </c>
      <c r="AX412" s="17">
        <v>0</v>
      </c>
      <c r="AY412" s="17">
        <v>0</v>
      </c>
    </row>
    <row r="413" spans="2:51">
      <c r="B413" t="s">
        <v>198</v>
      </c>
      <c r="C413" s="17">
        <v>0.112006917161735</v>
      </c>
      <c r="D413" s="17">
        <v>0.111143232962034</v>
      </c>
      <c r="E413" s="17">
        <v>0.11248047375520601</v>
      </c>
      <c r="F413" s="17"/>
      <c r="G413" s="17">
        <v>0.17468433273147399</v>
      </c>
      <c r="H413" s="17">
        <v>0.172211084103429</v>
      </c>
      <c r="I413" s="17">
        <v>0.12601260340860801</v>
      </c>
      <c r="J413" s="17">
        <v>8.0813178877532699E-2</v>
      </c>
      <c r="K413" s="17">
        <v>8.0886671659547604E-2</v>
      </c>
      <c r="L413" s="17">
        <v>7.3507624668157606E-2</v>
      </c>
      <c r="M413" s="17"/>
      <c r="N413" s="17">
        <v>0.10189945481620501</v>
      </c>
      <c r="O413" s="17">
        <v>0.112005004924778</v>
      </c>
      <c r="P413" s="17">
        <v>0.13374779101652601</v>
      </c>
      <c r="Q413" s="17">
        <v>0.10442384805463401</v>
      </c>
      <c r="R413" s="17"/>
      <c r="S413" s="17">
        <v>0.12588617368982399</v>
      </c>
      <c r="T413" s="17">
        <v>9.7234071287334994E-2</v>
      </c>
      <c r="U413" s="17">
        <v>0.117641006952295</v>
      </c>
      <c r="V413" s="17">
        <v>0.10344612417566899</v>
      </c>
      <c r="W413" s="17">
        <v>0.102558222013205</v>
      </c>
      <c r="X413" s="17">
        <v>0.12264988529168799</v>
      </c>
      <c r="Y413" s="17">
        <v>0.121413992808254</v>
      </c>
      <c r="Z413" s="17">
        <v>0.106952788115947</v>
      </c>
      <c r="AA413" s="17">
        <v>0.113781648894489</v>
      </c>
      <c r="AB413" s="17">
        <v>0.113179213034573</v>
      </c>
      <c r="AC413" s="17">
        <v>0.102717552963235</v>
      </c>
      <c r="AD413" s="17">
        <v>0.107324722187951</v>
      </c>
      <c r="AE413" s="17"/>
      <c r="AF413" s="17">
        <v>0.104341234245886</v>
      </c>
      <c r="AG413" s="17">
        <v>0.112867517045212</v>
      </c>
      <c r="AH413" s="17">
        <v>0.122186270058665</v>
      </c>
      <c r="AI413" s="17"/>
      <c r="AJ413" s="17">
        <v>0.110132408773195</v>
      </c>
      <c r="AK413" s="17">
        <v>0.13030996593209199</v>
      </c>
      <c r="AL413" s="17">
        <v>9.03240507381807E-2</v>
      </c>
      <c r="AM413" s="17"/>
      <c r="AN413" s="17">
        <v>0.11236722837714901</v>
      </c>
      <c r="AO413" s="17">
        <v>0.11699014962678</v>
      </c>
      <c r="AP413" s="17">
        <v>0.109089995177566</v>
      </c>
      <c r="AQ413" s="17">
        <v>0.12755857934605999</v>
      </c>
      <c r="AR413" s="17">
        <v>9.8573041189399802E-2</v>
      </c>
      <c r="AS413" s="17"/>
      <c r="AT413" s="17">
        <v>0.10849913244356101</v>
      </c>
      <c r="AU413" s="17">
        <v>0.15108811513894399</v>
      </c>
      <c r="AV413" s="17"/>
      <c r="AW413" s="17">
        <v>0</v>
      </c>
      <c r="AX413" s="17">
        <v>1</v>
      </c>
      <c r="AY413" s="17">
        <v>0</v>
      </c>
    </row>
    <row r="414" spans="2:51">
      <c r="B414" t="s">
        <v>199</v>
      </c>
      <c r="C414" s="17">
        <v>0.38258408818052703</v>
      </c>
      <c r="D414" s="17">
        <v>0.26429669909842302</v>
      </c>
      <c r="E414" s="17">
        <v>0.49396761027929598</v>
      </c>
      <c r="F414" s="17"/>
      <c r="G414" s="17">
        <v>0.462761782611532</v>
      </c>
      <c r="H414" s="17">
        <v>0.38836829532839601</v>
      </c>
      <c r="I414" s="17">
        <v>0.36262649060548002</v>
      </c>
      <c r="J414" s="17">
        <v>0.39042247999215302</v>
      </c>
      <c r="K414" s="17">
        <v>0.375579828928153</v>
      </c>
      <c r="L414" s="17">
        <v>0.35524942727952902</v>
      </c>
      <c r="M414" s="17"/>
      <c r="N414" s="17">
        <v>0.22042928482583499</v>
      </c>
      <c r="O414" s="17">
        <v>0.35729021535238797</v>
      </c>
      <c r="P414" s="17">
        <v>0.45668978205954303</v>
      </c>
      <c r="Q414" s="17">
        <v>0.52245300278415996</v>
      </c>
      <c r="R414" s="17"/>
      <c r="S414" s="17">
        <v>0.336629917584225</v>
      </c>
      <c r="T414" s="17">
        <v>0.37002664619736703</v>
      </c>
      <c r="U414" s="17">
        <v>0.39725430709174703</v>
      </c>
      <c r="V414" s="17">
        <v>0.38817488223874702</v>
      </c>
      <c r="W414" s="17">
        <v>0.381889751352537</v>
      </c>
      <c r="X414" s="17">
        <v>0.41731302935171299</v>
      </c>
      <c r="Y414" s="17">
        <v>0.38934590950218201</v>
      </c>
      <c r="Z414" s="17">
        <v>0.37684705198113699</v>
      </c>
      <c r="AA414" s="17">
        <v>0.39954016627418698</v>
      </c>
      <c r="AB414" s="17">
        <v>0.38900228188401598</v>
      </c>
      <c r="AC414" s="17">
        <v>0.39255590599712697</v>
      </c>
      <c r="AD414" s="17">
        <v>0.374583761202473</v>
      </c>
      <c r="AE414" s="17"/>
      <c r="AF414" s="17">
        <v>0.40472639101579799</v>
      </c>
      <c r="AG414" s="17">
        <v>0.31541145189934899</v>
      </c>
      <c r="AH414" s="17">
        <v>0.49897499222511799</v>
      </c>
      <c r="AI414" s="17"/>
      <c r="AJ414" s="17">
        <v>0.35731633800336399</v>
      </c>
      <c r="AK414" s="17">
        <v>0.39103993504540102</v>
      </c>
      <c r="AL414" s="17">
        <v>0.31467110200159198</v>
      </c>
      <c r="AM414" s="17"/>
      <c r="AN414" s="17">
        <v>0.53991238996302604</v>
      </c>
      <c r="AO414" s="17">
        <v>0.43235786633648399</v>
      </c>
      <c r="AP414" s="17">
        <v>0.25029607849103602</v>
      </c>
      <c r="AQ414" s="17">
        <v>0.19808778274234901</v>
      </c>
      <c r="AR414" s="17">
        <v>8.8208909357214496E-2</v>
      </c>
      <c r="AS414" s="17"/>
      <c r="AT414" s="17">
        <v>0.386748527162668</v>
      </c>
      <c r="AU414" s="17">
        <v>0.35607437057143398</v>
      </c>
      <c r="AV414" s="17"/>
      <c r="AW414" s="17">
        <v>0</v>
      </c>
      <c r="AX414" s="17">
        <v>0</v>
      </c>
      <c r="AY414" s="17">
        <v>0.89180409172778696</v>
      </c>
    </row>
    <row r="415" spans="2:51">
      <c r="B415" t="s">
        <v>119</v>
      </c>
      <c r="C415" s="17">
        <v>4.6416060763963797E-2</v>
      </c>
      <c r="D415" s="17">
        <v>3.7778325285041603E-2</v>
      </c>
      <c r="E415" s="17">
        <v>5.4865540160988498E-2</v>
      </c>
      <c r="F415" s="17"/>
      <c r="G415" s="17">
        <v>5.0234476272999103E-2</v>
      </c>
      <c r="H415" s="17">
        <v>5.5881427926501498E-2</v>
      </c>
      <c r="I415" s="17">
        <v>5.9613701681618898E-2</v>
      </c>
      <c r="J415" s="17">
        <v>4.91346977239197E-2</v>
      </c>
      <c r="K415" s="17">
        <v>4.0750553443907697E-2</v>
      </c>
      <c r="L415" s="17">
        <v>3.0504957345070201E-2</v>
      </c>
      <c r="M415" s="17"/>
      <c r="N415" s="17">
        <v>2.5613012104313899E-2</v>
      </c>
      <c r="O415" s="17">
        <v>4.10007939052833E-2</v>
      </c>
      <c r="P415" s="17">
        <v>5.6820788278118303E-2</v>
      </c>
      <c r="Q415" s="17">
        <v>6.6135697452190806E-2</v>
      </c>
      <c r="R415" s="17"/>
      <c r="S415" s="17">
        <v>4.9436968445002297E-2</v>
      </c>
      <c r="T415" s="17">
        <v>3.9804720126865901E-2</v>
      </c>
      <c r="U415" s="17">
        <v>4.1668176362959802E-2</v>
      </c>
      <c r="V415" s="17">
        <v>4.9910202851202699E-2</v>
      </c>
      <c r="W415" s="17">
        <v>4.4885028925054402E-2</v>
      </c>
      <c r="X415" s="17">
        <v>4.6430818083089603E-2</v>
      </c>
      <c r="Y415" s="17">
        <v>5.8593496394187497E-2</v>
      </c>
      <c r="Z415" s="17">
        <v>4.5481600473260803E-2</v>
      </c>
      <c r="AA415" s="17">
        <v>4.6387770608802899E-2</v>
      </c>
      <c r="AB415" s="17">
        <v>3.4629693971812203E-2</v>
      </c>
      <c r="AC415" s="17">
        <v>6.0140293744103297E-2</v>
      </c>
      <c r="AD415" s="17">
        <v>4.9030910486650703E-2</v>
      </c>
      <c r="AE415" s="17"/>
      <c r="AF415" s="17">
        <v>4.3651821131217398E-2</v>
      </c>
      <c r="AG415" s="17">
        <v>3.6528511479810503E-2</v>
      </c>
      <c r="AH415" s="17">
        <v>8.2709057812789505E-2</v>
      </c>
      <c r="AI415" s="17"/>
      <c r="AJ415" s="17">
        <v>4.2243967082436801E-2</v>
      </c>
      <c r="AK415" s="17">
        <v>4.56956431432732E-2</v>
      </c>
      <c r="AL415" s="17">
        <v>1.7424843172734301E-2</v>
      </c>
      <c r="AM415" s="17"/>
      <c r="AN415" s="17">
        <v>5.9336651917205503E-2</v>
      </c>
      <c r="AO415" s="17">
        <v>5.3205182784091101E-2</v>
      </c>
      <c r="AP415" s="17">
        <v>3.4220848640731799E-2</v>
      </c>
      <c r="AQ415" s="17">
        <v>3.3556947406924699E-2</v>
      </c>
      <c r="AR415" s="17">
        <v>5.3171056673814998E-2</v>
      </c>
      <c r="AS415" s="17"/>
      <c r="AT415" s="17">
        <v>4.3773042037377898E-2</v>
      </c>
      <c r="AU415" s="17">
        <v>6.9568299410007098E-2</v>
      </c>
      <c r="AV415" s="17"/>
      <c r="AW415" s="17">
        <v>0</v>
      </c>
      <c r="AX415" s="17">
        <v>0</v>
      </c>
      <c r="AY415" s="17">
        <v>0.108195908272213</v>
      </c>
    </row>
    <row r="416" spans="2:51">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row>
    <row r="417" spans="2:51">
      <c r="B417" s="6" t="s">
        <v>200</v>
      </c>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row>
    <row r="418" spans="2:51">
      <c r="B418" s="24" t="s">
        <v>15</v>
      </c>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row>
    <row r="419" spans="2:51">
      <c r="B419" t="s">
        <v>201</v>
      </c>
      <c r="C419" s="17">
        <v>0.80808103118822805</v>
      </c>
      <c r="D419" s="17">
        <v>0.86584894422283598</v>
      </c>
      <c r="E419" s="17">
        <v>0.75292233747169601</v>
      </c>
      <c r="F419" s="17"/>
      <c r="G419" s="17">
        <v>0.754647184941309</v>
      </c>
      <c r="H419" s="17">
        <v>0.79360124396130605</v>
      </c>
      <c r="I419" s="17">
        <v>0.79589983566657496</v>
      </c>
      <c r="J419" s="17">
        <v>0.78994939688237897</v>
      </c>
      <c r="K419" s="17">
        <v>0.82538891432526296</v>
      </c>
      <c r="L419" s="17">
        <v>0.85243046929057897</v>
      </c>
      <c r="M419" s="17"/>
      <c r="N419" s="17">
        <v>0.89826359979039205</v>
      </c>
      <c r="O419" s="17">
        <v>0.833210848409357</v>
      </c>
      <c r="P419" s="17">
        <v>0.75466137604141403</v>
      </c>
      <c r="Q419" s="17">
        <v>0.72785105911216097</v>
      </c>
      <c r="R419" s="17"/>
      <c r="S419" s="17">
        <v>0.79841664291169201</v>
      </c>
      <c r="T419" s="17">
        <v>0.82874506580537699</v>
      </c>
      <c r="U419" s="17">
        <v>0.82265344420005004</v>
      </c>
      <c r="V419" s="17">
        <v>0.80788587285117397</v>
      </c>
      <c r="W419" s="17">
        <v>0.79233506914609397</v>
      </c>
      <c r="X419" s="17">
        <v>0.78575590764388803</v>
      </c>
      <c r="Y419" s="17">
        <v>0.82923019062782399</v>
      </c>
      <c r="Z419" s="17">
        <v>0.81354270386126404</v>
      </c>
      <c r="AA419" s="17">
        <v>0.80575909865675499</v>
      </c>
      <c r="AB419" s="17">
        <v>0.81204647014084597</v>
      </c>
      <c r="AC419" s="17">
        <v>0.78807258144649694</v>
      </c>
      <c r="AD419" s="17">
        <v>0.78109388584065298</v>
      </c>
      <c r="AE419" s="17"/>
      <c r="AF419" s="17">
        <v>0.80255830667498695</v>
      </c>
      <c r="AG419" s="17">
        <v>0.85442954653557301</v>
      </c>
      <c r="AH419" s="17">
        <v>0.70131723769495902</v>
      </c>
      <c r="AI419" s="17"/>
      <c r="AJ419" s="17">
        <v>0.83189836306470699</v>
      </c>
      <c r="AK419" s="17">
        <v>0.81381482827132501</v>
      </c>
      <c r="AL419" s="17">
        <v>0.85319216962268896</v>
      </c>
      <c r="AM419" s="17"/>
      <c r="AN419" s="17">
        <v>0.71536089634723599</v>
      </c>
      <c r="AO419" s="17">
        <v>0.79944316164634399</v>
      </c>
      <c r="AP419" s="17">
        <v>0.87815373537511698</v>
      </c>
      <c r="AQ419" s="17">
        <v>0.88434282861705904</v>
      </c>
      <c r="AR419" s="17">
        <v>0.93442018083595801</v>
      </c>
      <c r="AS419" s="17"/>
      <c r="AT419" s="17">
        <v>0.81128298024093604</v>
      </c>
      <c r="AU419" s="17">
        <v>0.77773889973555699</v>
      </c>
      <c r="AV419" s="17"/>
      <c r="AW419" s="17">
        <v>0.98955011639664303</v>
      </c>
      <c r="AX419" s="17">
        <v>0.83667392992031397</v>
      </c>
      <c r="AY419" s="17">
        <v>0.60645958540705303</v>
      </c>
    </row>
    <row r="420" spans="2:51">
      <c r="B420" t="s">
        <v>202</v>
      </c>
      <c r="C420" s="17">
        <v>0.162267603303859</v>
      </c>
      <c r="D420" s="17">
        <v>0.111568194117692</v>
      </c>
      <c r="E420" s="17">
        <v>0.21078333822315901</v>
      </c>
      <c r="F420" s="17"/>
      <c r="G420" s="17">
        <v>0.21508017942893701</v>
      </c>
      <c r="H420" s="17">
        <v>0.17402103671729399</v>
      </c>
      <c r="I420" s="17">
        <v>0.17119425655009901</v>
      </c>
      <c r="J420" s="17">
        <v>0.169783999374407</v>
      </c>
      <c r="K420" s="17">
        <v>0.150609046573349</v>
      </c>
      <c r="L420" s="17">
        <v>0.12619470568199101</v>
      </c>
      <c r="M420" s="17"/>
      <c r="N420" s="17">
        <v>8.7627102437301194E-2</v>
      </c>
      <c r="O420" s="17">
        <v>0.13950511808055799</v>
      </c>
      <c r="P420" s="17">
        <v>0.205264848266561</v>
      </c>
      <c r="Q420" s="17">
        <v>0.23157775051618301</v>
      </c>
      <c r="R420" s="17"/>
      <c r="S420" s="17">
        <v>0.174144035183777</v>
      </c>
      <c r="T420" s="17">
        <v>0.143913716989966</v>
      </c>
      <c r="U420" s="17">
        <v>0.15103096237758401</v>
      </c>
      <c r="V420" s="17">
        <v>0.16527824569122301</v>
      </c>
      <c r="W420" s="17">
        <v>0.17023763099049699</v>
      </c>
      <c r="X420" s="17">
        <v>0.18149619220128099</v>
      </c>
      <c r="Y420" s="17">
        <v>0.14912516763627501</v>
      </c>
      <c r="Z420" s="17">
        <v>0.15551106456114799</v>
      </c>
      <c r="AA420" s="17">
        <v>0.15524554294748799</v>
      </c>
      <c r="AB420" s="17">
        <v>0.156497916289598</v>
      </c>
      <c r="AC420" s="17">
        <v>0.17897323732814399</v>
      </c>
      <c r="AD420" s="17">
        <v>0.203769902648052</v>
      </c>
      <c r="AE420" s="17"/>
      <c r="AF420" s="17">
        <v>0.16955584632065299</v>
      </c>
      <c r="AG420" s="17">
        <v>0.12295665315137599</v>
      </c>
      <c r="AH420" s="17">
        <v>0.248462171143146</v>
      </c>
      <c r="AI420" s="17"/>
      <c r="AJ420" s="17">
        <v>0.14229544213583001</v>
      </c>
      <c r="AK420" s="17">
        <v>0.16115177253201701</v>
      </c>
      <c r="AL420" s="17">
        <v>0.131864147683105</v>
      </c>
      <c r="AM420" s="17"/>
      <c r="AN420" s="17">
        <v>0.244513820083339</v>
      </c>
      <c r="AO420" s="17">
        <v>0.17344563430799401</v>
      </c>
      <c r="AP420" s="17">
        <v>0.10024566543182301</v>
      </c>
      <c r="AQ420" s="17">
        <v>9.7021802004291294E-2</v>
      </c>
      <c r="AR420" s="17">
        <v>5.7979176045137602E-2</v>
      </c>
      <c r="AS420" s="17"/>
      <c r="AT420" s="17">
        <v>0.16040375514149</v>
      </c>
      <c r="AU420" s="17">
        <v>0.18416254784511599</v>
      </c>
      <c r="AV420" s="17"/>
      <c r="AW420" s="17">
        <v>9.5880750139588806E-3</v>
      </c>
      <c r="AX420" s="17">
        <v>0.13273435696653299</v>
      </c>
      <c r="AY420" s="17">
        <v>0.33333223508051801</v>
      </c>
    </row>
    <row r="421" spans="2:51">
      <c r="B421" t="s">
        <v>119</v>
      </c>
      <c r="C421" s="17">
        <v>2.9651365507912399E-2</v>
      </c>
      <c r="D421" s="17">
        <v>2.25828616594714E-2</v>
      </c>
      <c r="E421" s="17">
        <v>3.6294324305144801E-2</v>
      </c>
      <c r="F421" s="17"/>
      <c r="G421" s="17">
        <v>3.0272635629754598E-2</v>
      </c>
      <c r="H421" s="17">
        <v>3.2377719321400003E-2</v>
      </c>
      <c r="I421" s="17">
        <v>3.2905907783325798E-2</v>
      </c>
      <c r="J421" s="17">
        <v>4.02666037432136E-2</v>
      </c>
      <c r="K421" s="17">
        <v>2.4002039101388001E-2</v>
      </c>
      <c r="L421" s="17">
        <v>2.13748250274295E-2</v>
      </c>
      <c r="M421" s="17"/>
      <c r="N421" s="17">
        <v>1.41092977723066E-2</v>
      </c>
      <c r="O421" s="17">
        <v>2.7284033510085098E-2</v>
      </c>
      <c r="P421" s="17">
        <v>4.0073775692024603E-2</v>
      </c>
      <c r="Q421" s="17">
        <v>4.0571190371656199E-2</v>
      </c>
      <c r="R421" s="17"/>
      <c r="S421" s="17">
        <v>2.7439321904531199E-2</v>
      </c>
      <c r="T421" s="17">
        <v>2.7341217204657198E-2</v>
      </c>
      <c r="U421" s="17">
        <v>2.6315593422366099E-2</v>
      </c>
      <c r="V421" s="17">
        <v>2.68358814576025E-2</v>
      </c>
      <c r="W421" s="17">
        <v>3.7427299863408897E-2</v>
      </c>
      <c r="X421" s="17">
        <v>3.2747900154830797E-2</v>
      </c>
      <c r="Y421" s="17">
        <v>2.1644641735900999E-2</v>
      </c>
      <c r="Z421" s="17">
        <v>3.0946231577587999E-2</v>
      </c>
      <c r="AA421" s="17">
        <v>3.8995358395757199E-2</v>
      </c>
      <c r="AB421" s="17">
        <v>3.1455613569555903E-2</v>
      </c>
      <c r="AC421" s="17">
        <v>3.2954181225359001E-2</v>
      </c>
      <c r="AD421" s="17">
        <v>1.5136211511295799E-2</v>
      </c>
      <c r="AE421" s="17"/>
      <c r="AF421" s="17">
        <v>2.7885847004359601E-2</v>
      </c>
      <c r="AG421" s="17">
        <v>2.2613800313051099E-2</v>
      </c>
      <c r="AH421" s="17">
        <v>5.0220591161895201E-2</v>
      </c>
      <c r="AI421" s="17"/>
      <c r="AJ421" s="17">
        <v>2.5806194799463E-2</v>
      </c>
      <c r="AK421" s="17">
        <v>2.50333991966579E-2</v>
      </c>
      <c r="AL421" s="17">
        <v>1.4943682694206499E-2</v>
      </c>
      <c r="AM421" s="17"/>
      <c r="AN421" s="17">
        <v>4.0125283569425199E-2</v>
      </c>
      <c r="AO421" s="17">
        <v>2.7111204045661801E-2</v>
      </c>
      <c r="AP421" s="17">
        <v>2.160059919306E-2</v>
      </c>
      <c r="AQ421" s="17">
        <v>1.8635369378649999E-2</v>
      </c>
      <c r="AR421" s="17">
        <v>7.6006431189046004E-3</v>
      </c>
      <c r="AS421" s="17"/>
      <c r="AT421" s="17">
        <v>2.8313264617574101E-2</v>
      </c>
      <c r="AU421" s="17">
        <v>3.8098552419327601E-2</v>
      </c>
      <c r="AV421" s="17"/>
      <c r="AW421" s="17">
        <v>8.6180858939845901E-4</v>
      </c>
      <c r="AX421" s="17">
        <v>3.0591713113153299E-2</v>
      </c>
      <c r="AY421" s="17">
        <v>6.0208179512429801E-2</v>
      </c>
    </row>
    <row r="422" spans="2:51">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row>
    <row r="423" spans="2:51">
      <c r="B423" s="6" t="s">
        <v>203</v>
      </c>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row>
    <row r="424" spans="2:51">
      <c r="B424" s="25" t="s">
        <v>21</v>
      </c>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row>
    <row r="425" spans="2:51">
      <c r="B425" t="s">
        <v>204</v>
      </c>
      <c r="C425" s="17">
        <v>0.54935221961676095</v>
      </c>
      <c r="D425" s="17">
        <v>0.60443007312236796</v>
      </c>
      <c r="E425" s="17">
        <v>0.49044294082356799</v>
      </c>
      <c r="F425" s="17"/>
      <c r="G425" s="17">
        <v>0.45361995359252399</v>
      </c>
      <c r="H425" s="17">
        <v>0.49171570190334002</v>
      </c>
      <c r="I425" s="17">
        <v>0.54155979611907101</v>
      </c>
      <c r="J425" s="17">
        <v>0.55133163365865701</v>
      </c>
      <c r="K425" s="17">
        <v>0.57153415963174703</v>
      </c>
      <c r="L425" s="17">
        <v>0.61586945771907298</v>
      </c>
      <c r="M425" s="17"/>
      <c r="N425" s="17">
        <v>0.58360226885664102</v>
      </c>
      <c r="O425" s="17">
        <v>0.53945980555580897</v>
      </c>
      <c r="P425" s="17">
        <v>0.54417965702302795</v>
      </c>
      <c r="Q425" s="17">
        <v>0.51607594328333595</v>
      </c>
      <c r="R425" s="17"/>
      <c r="S425" s="17">
        <v>0.54764794844653797</v>
      </c>
      <c r="T425" s="17">
        <v>0.52965931845737602</v>
      </c>
      <c r="U425" s="17">
        <v>0.53039225061675799</v>
      </c>
      <c r="V425" s="17">
        <v>0.52123969908918999</v>
      </c>
      <c r="W425" s="17">
        <v>0.58215193606818105</v>
      </c>
      <c r="X425" s="17">
        <v>0.53035325871138095</v>
      </c>
      <c r="Y425" s="17">
        <v>0.54571073321083297</v>
      </c>
      <c r="Z425" s="17">
        <v>0.56929541058588395</v>
      </c>
      <c r="AA425" s="17">
        <v>0.55762939561535796</v>
      </c>
      <c r="AB425" s="17">
        <v>0.61738780594784304</v>
      </c>
      <c r="AC425" s="17">
        <v>0.51872690046843795</v>
      </c>
      <c r="AD425" s="17">
        <v>0.58608791499357105</v>
      </c>
      <c r="AE425" s="17"/>
      <c r="AF425" s="17">
        <v>0.55755479072146996</v>
      </c>
      <c r="AG425" s="17">
        <v>0.57606471917676905</v>
      </c>
      <c r="AH425" s="17">
        <v>0.49246312603099901</v>
      </c>
      <c r="AI425" s="17"/>
      <c r="AJ425" s="17">
        <v>0.57380604491686904</v>
      </c>
      <c r="AK425" s="17">
        <v>0.547615800188478</v>
      </c>
      <c r="AL425" s="17">
        <v>0.60966101570002795</v>
      </c>
      <c r="AM425" s="17"/>
      <c r="AN425" s="17">
        <v>0.51147383268711699</v>
      </c>
      <c r="AO425" s="17">
        <v>0.54956196612945996</v>
      </c>
      <c r="AP425" s="17">
        <v>0.55824462939324604</v>
      </c>
      <c r="AQ425" s="17">
        <v>0.59790411599454796</v>
      </c>
      <c r="AR425" s="17">
        <v>0.59605100228621499</v>
      </c>
      <c r="AS425" s="17"/>
      <c r="AT425" s="17">
        <v>0.55812613501967401</v>
      </c>
      <c r="AU425" s="17">
        <v>0.46497255661901499</v>
      </c>
      <c r="AV425" s="17"/>
      <c r="AW425" s="17">
        <v>0.60751718468938998</v>
      </c>
      <c r="AX425" s="17">
        <v>0.50893286844132102</v>
      </c>
      <c r="AY425" s="17">
        <v>0.46236914780654198</v>
      </c>
    </row>
    <row r="426" spans="2:51">
      <c r="B426" t="s">
        <v>205</v>
      </c>
      <c r="C426" s="17">
        <v>0.41223977360854203</v>
      </c>
      <c r="D426" s="17">
        <v>0.45886954441071498</v>
      </c>
      <c r="E426" s="17">
        <v>0.36210710727085299</v>
      </c>
      <c r="F426" s="17"/>
      <c r="G426" s="17">
        <v>0.27805092251625901</v>
      </c>
      <c r="H426" s="17">
        <v>0.42148475408695302</v>
      </c>
      <c r="I426" s="17">
        <v>0.45951388466408399</v>
      </c>
      <c r="J426" s="17">
        <v>0.44062042565964599</v>
      </c>
      <c r="K426" s="17">
        <v>0.41374633553287699</v>
      </c>
      <c r="L426" s="17">
        <v>0.40906111277674501</v>
      </c>
      <c r="M426" s="17"/>
      <c r="N426" s="17">
        <v>0.57139995300998703</v>
      </c>
      <c r="O426" s="17">
        <v>0.434510334943711</v>
      </c>
      <c r="P426" s="17">
        <v>0.31444848012840798</v>
      </c>
      <c r="Q426" s="17">
        <v>0.26185408718390402</v>
      </c>
      <c r="R426" s="17"/>
      <c r="S426" s="17">
        <v>0.42845323362451299</v>
      </c>
      <c r="T426" s="17">
        <v>0.43238302743234303</v>
      </c>
      <c r="U426" s="17">
        <v>0.39193198042343202</v>
      </c>
      <c r="V426" s="17">
        <v>0.42878736983237598</v>
      </c>
      <c r="W426" s="17">
        <v>0.44656684902918597</v>
      </c>
      <c r="X426" s="17">
        <v>0.40197622226105101</v>
      </c>
      <c r="Y426" s="17">
        <v>0.38311141554939998</v>
      </c>
      <c r="Z426" s="17">
        <v>0.42213879111326602</v>
      </c>
      <c r="AA426" s="17">
        <v>0.38077857380061902</v>
      </c>
      <c r="AB426" s="17">
        <v>0.39760698617240398</v>
      </c>
      <c r="AC426" s="17">
        <v>0.39933516522290602</v>
      </c>
      <c r="AD426" s="17">
        <v>0.44747083851118102</v>
      </c>
      <c r="AE426" s="17"/>
      <c r="AF426" s="17">
        <v>0.40520268445461699</v>
      </c>
      <c r="AG426" s="17">
        <v>0.463504459448976</v>
      </c>
      <c r="AH426" s="17">
        <v>0.33731382115441</v>
      </c>
      <c r="AI426" s="17"/>
      <c r="AJ426" s="17">
        <v>0.43768263286402698</v>
      </c>
      <c r="AK426" s="17">
        <v>0.39729412931593999</v>
      </c>
      <c r="AL426" s="17">
        <v>0.460145888085148</v>
      </c>
      <c r="AM426" s="17"/>
      <c r="AN426" s="17">
        <v>0.26270796951894898</v>
      </c>
      <c r="AO426" s="17">
        <v>0.32813031076752502</v>
      </c>
      <c r="AP426" s="17">
        <v>0.48564881774494201</v>
      </c>
      <c r="AQ426" s="17">
        <v>0.59205915906375695</v>
      </c>
      <c r="AR426" s="17">
        <v>0.69203604169119604</v>
      </c>
      <c r="AS426" s="17"/>
      <c r="AT426" s="17">
        <v>0.41211679987475103</v>
      </c>
      <c r="AU426" s="17">
        <v>0.414583314431762</v>
      </c>
      <c r="AV426" s="17"/>
      <c r="AW426" s="17">
        <v>0.56888223505704505</v>
      </c>
      <c r="AX426" s="17">
        <v>0.27417222777514799</v>
      </c>
      <c r="AY426" s="17">
        <v>0.188511371361544</v>
      </c>
    </row>
    <row r="427" spans="2:51">
      <c r="B427" t="s">
        <v>206</v>
      </c>
      <c r="C427" s="17">
        <v>0.40881772161942598</v>
      </c>
      <c r="D427" s="17">
        <v>0.46402164698911302</v>
      </c>
      <c r="E427" s="17">
        <v>0.34880916898307301</v>
      </c>
      <c r="F427" s="17"/>
      <c r="G427" s="17">
        <v>0.59675045189990095</v>
      </c>
      <c r="H427" s="17">
        <v>0.51664065600372999</v>
      </c>
      <c r="I427" s="17">
        <v>0.43259189367036399</v>
      </c>
      <c r="J427" s="17">
        <v>0.38279160551791402</v>
      </c>
      <c r="K427" s="17">
        <v>0.32151181284041802</v>
      </c>
      <c r="L427" s="17">
        <v>0.31976392520022501</v>
      </c>
      <c r="M427" s="17"/>
      <c r="N427" s="17">
        <v>0.53208941798546805</v>
      </c>
      <c r="O427" s="17">
        <v>0.41288493927954001</v>
      </c>
      <c r="P427" s="17">
        <v>0.34433218048701503</v>
      </c>
      <c r="Q427" s="17">
        <v>0.296614080816616</v>
      </c>
      <c r="R427" s="17"/>
      <c r="S427" s="17">
        <v>0.496398160655318</v>
      </c>
      <c r="T427" s="17">
        <v>0.37901672783517298</v>
      </c>
      <c r="U427" s="17">
        <v>0.35693988847493702</v>
      </c>
      <c r="V427" s="17">
        <v>0.37640462505521499</v>
      </c>
      <c r="W427" s="17">
        <v>0.40848156069023001</v>
      </c>
      <c r="X427" s="17">
        <v>0.420286945688159</v>
      </c>
      <c r="Y427" s="17">
        <v>0.38245975959843098</v>
      </c>
      <c r="Z427" s="17">
        <v>0.43145712169295097</v>
      </c>
      <c r="AA427" s="17">
        <v>0.40801518272022602</v>
      </c>
      <c r="AB427" s="17">
        <v>0.40663287961821099</v>
      </c>
      <c r="AC427" s="17">
        <v>0.42700706344716299</v>
      </c>
      <c r="AD427" s="17">
        <v>0.41675887990349503</v>
      </c>
      <c r="AE427" s="17"/>
      <c r="AF427" s="17">
        <v>0.33246841363190599</v>
      </c>
      <c r="AG427" s="17">
        <v>0.44739750156337399</v>
      </c>
      <c r="AH427" s="17">
        <v>0.41847739065179701</v>
      </c>
      <c r="AI427" s="17"/>
      <c r="AJ427" s="17">
        <v>0.35084244854483199</v>
      </c>
      <c r="AK427" s="17">
        <v>0.44564641806365601</v>
      </c>
      <c r="AL427" s="17">
        <v>0.491397449796106</v>
      </c>
      <c r="AM427" s="17"/>
      <c r="AN427" s="17">
        <v>0.18737488602792099</v>
      </c>
      <c r="AO427" s="17">
        <v>0.37346787055869501</v>
      </c>
      <c r="AP427" s="17">
        <v>0.55099480186391203</v>
      </c>
      <c r="AQ427" s="17">
        <v>0.66181748820847797</v>
      </c>
      <c r="AR427" s="17">
        <v>0.67340014185748298</v>
      </c>
      <c r="AS427" s="17"/>
      <c r="AT427" s="17">
        <v>0.39276527731107103</v>
      </c>
      <c r="AU427" s="17">
        <v>0.55385406108938395</v>
      </c>
      <c r="AV427" s="17"/>
      <c r="AW427" s="17">
        <v>0.54013831865137496</v>
      </c>
      <c r="AX427" s="17">
        <v>0.28066769964449501</v>
      </c>
      <c r="AY427" s="17">
        <v>0.22572293591106801</v>
      </c>
    </row>
    <row r="428" spans="2:51">
      <c r="B428" t="s">
        <v>207</v>
      </c>
      <c r="C428" s="17">
        <v>0.32476623217221401</v>
      </c>
      <c r="D428" s="17">
        <v>0.36982889702337002</v>
      </c>
      <c r="E428" s="17">
        <v>0.27543428922020802</v>
      </c>
      <c r="F428" s="17"/>
      <c r="G428" s="17">
        <v>0.23314828175257901</v>
      </c>
      <c r="H428" s="17">
        <v>0.29236322746909699</v>
      </c>
      <c r="I428" s="17">
        <v>0.28866574033336101</v>
      </c>
      <c r="J428" s="17">
        <v>0.33500537462809099</v>
      </c>
      <c r="K428" s="17">
        <v>0.36260858343482599</v>
      </c>
      <c r="L428" s="17">
        <v>0.37518671743238002</v>
      </c>
      <c r="M428" s="17"/>
      <c r="N428" s="17">
        <v>0.38100792097701702</v>
      </c>
      <c r="O428" s="17">
        <v>0.32285282051608299</v>
      </c>
      <c r="P428" s="17">
        <v>0.30049206178716897</v>
      </c>
      <c r="Q428" s="17">
        <v>0.26859055102402002</v>
      </c>
      <c r="R428" s="17"/>
      <c r="S428" s="17">
        <v>0.32625196875052298</v>
      </c>
      <c r="T428" s="17">
        <v>0.29628934010107999</v>
      </c>
      <c r="U428" s="17">
        <v>0.35160725390043801</v>
      </c>
      <c r="V428" s="17">
        <v>0.33200666182935001</v>
      </c>
      <c r="W428" s="17">
        <v>0.300483205028302</v>
      </c>
      <c r="X428" s="17">
        <v>0.303902530058274</v>
      </c>
      <c r="Y428" s="17">
        <v>0.32820338821030998</v>
      </c>
      <c r="Z428" s="17">
        <v>0.325120474009713</v>
      </c>
      <c r="AA428" s="17">
        <v>0.31976790475893202</v>
      </c>
      <c r="AB428" s="17">
        <v>0.382164956529779</v>
      </c>
      <c r="AC428" s="17">
        <v>0.31667957199015601</v>
      </c>
      <c r="AD428" s="17">
        <v>0.33495942689354002</v>
      </c>
      <c r="AE428" s="17"/>
      <c r="AF428" s="17">
        <v>0.345781217166024</v>
      </c>
      <c r="AG428" s="17">
        <v>0.341058616643796</v>
      </c>
      <c r="AH428" s="17">
        <v>0.25376646742747699</v>
      </c>
      <c r="AI428" s="17"/>
      <c r="AJ428" s="17">
        <v>0.37736985276073498</v>
      </c>
      <c r="AK428" s="17">
        <v>0.31181650218134599</v>
      </c>
      <c r="AL428" s="17">
        <v>0.37326546808292399</v>
      </c>
      <c r="AM428" s="17"/>
      <c r="AN428" s="17">
        <v>0.29857256162569201</v>
      </c>
      <c r="AO428" s="17">
        <v>0.29944756443371401</v>
      </c>
      <c r="AP428" s="17">
        <v>0.32417690161873902</v>
      </c>
      <c r="AQ428" s="17">
        <v>0.397116098529462</v>
      </c>
      <c r="AR428" s="17">
        <v>0.438204315218305</v>
      </c>
      <c r="AS428" s="17"/>
      <c r="AT428" s="17">
        <v>0.32931096571667201</v>
      </c>
      <c r="AU428" s="17">
        <v>0.28308417147328302</v>
      </c>
      <c r="AV428" s="17"/>
      <c r="AW428" s="17">
        <v>0.37493723604094398</v>
      </c>
      <c r="AX428" s="17">
        <v>0.335320728428806</v>
      </c>
      <c r="AY428" s="17">
        <v>0.233377998366089</v>
      </c>
    </row>
    <row r="429" spans="2:51">
      <c r="B429" t="s">
        <v>208</v>
      </c>
      <c r="C429" s="17">
        <v>0.210238830982445</v>
      </c>
      <c r="D429" s="17">
        <v>0.240845552571883</v>
      </c>
      <c r="E429" s="17">
        <v>0.17620568253591801</v>
      </c>
      <c r="F429" s="17"/>
      <c r="G429" s="17">
        <v>0.243686628736242</v>
      </c>
      <c r="H429" s="17">
        <v>0.227928489642066</v>
      </c>
      <c r="I429" s="17">
        <v>0.21952050362336101</v>
      </c>
      <c r="J429" s="17">
        <v>0.21390465795379601</v>
      </c>
      <c r="K429" s="17">
        <v>0.19630450879851299</v>
      </c>
      <c r="L429" s="17">
        <v>0.185573950700989</v>
      </c>
      <c r="M429" s="17"/>
      <c r="N429" s="17">
        <v>0.29978683631344</v>
      </c>
      <c r="O429" s="17">
        <v>0.20696628326031999</v>
      </c>
      <c r="P429" s="17">
        <v>0.16290216382421899</v>
      </c>
      <c r="Q429" s="17">
        <v>0.13666434435501301</v>
      </c>
      <c r="R429" s="17"/>
      <c r="S429" s="17">
        <v>0.25861041094251103</v>
      </c>
      <c r="T429" s="17">
        <v>0.215804748801738</v>
      </c>
      <c r="U429" s="17">
        <v>0.20203031598789001</v>
      </c>
      <c r="V429" s="17">
        <v>0.17406157706358499</v>
      </c>
      <c r="W429" s="17">
        <v>0.231064476374156</v>
      </c>
      <c r="X429" s="17">
        <v>0.213728466887809</v>
      </c>
      <c r="Y429" s="17">
        <v>0.17271415828130501</v>
      </c>
      <c r="Z429" s="17">
        <v>0.21790109563695301</v>
      </c>
      <c r="AA429" s="17">
        <v>0.19374287148071601</v>
      </c>
      <c r="AB429" s="17">
        <v>0.214932793520691</v>
      </c>
      <c r="AC429" s="17">
        <v>0.198505816362916</v>
      </c>
      <c r="AD429" s="17">
        <v>0.21332509607240499</v>
      </c>
      <c r="AE429" s="17"/>
      <c r="AF429" s="17">
        <v>0.16875640638713299</v>
      </c>
      <c r="AG429" s="17">
        <v>0.24862271486169699</v>
      </c>
      <c r="AH429" s="17">
        <v>0.18872160222381701</v>
      </c>
      <c r="AI429" s="17"/>
      <c r="AJ429" s="17">
        <v>0.202173961227852</v>
      </c>
      <c r="AK429" s="17">
        <v>0.21896138588001901</v>
      </c>
      <c r="AL429" s="17">
        <v>0.24974697479850899</v>
      </c>
      <c r="AM429" s="17"/>
      <c r="AN429" s="17">
        <v>0.12334968466040599</v>
      </c>
      <c r="AO429" s="17">
        <v>0.18385423897543501</v>
      </c>
      <c r="AP429" s="17">
        <v>0.258510406604262</v>
      </c>
      <c r="AQ429" s="17">
        <v>0.33351723624484197</v>
      </c>
      <c r="AR429" s="17">
        <v>0.37002178724356999</v>
      </c>
      <c r="AS429" s="17"/>
      <c r="AT429" s="17">
        <v>0.20448252809929399</v>
      </c>
      <c r="AU429" s="17">
        <v>0.27326988577839201</v>
      </c>
      <c r="AV429" s="17"/>
      <c r="AW429" s="17">
        <v>0.29898645829646098</v>
      </c>
      <c r="AX429" s="17">
        <v>0.14568679703354001</v>
      </c>
      <c r="AY429" s="17">
        <v>7.8558330751544794E-2</v>
      </c>
    </row>
    <row r="430" spans="2:51">
      <c r="B430" t="s">
        <v>209</v>
      </c>
      <c r="C430" s="17">
        <v>3.1724603500824802E-2</v>
      </c>
      <c r="D430" s="17">
        <v>3.9508239294311701E-2</v>
      </c>
      <c r="E430" s="17">
        <v>2.2433757407162799E-2</v>
      </c>
      <c r="F430" s="17"/>
      <c r="G430" s="17">
        <v>3.38440397911371E-2</v>
      </c>
      <c r="H430" s="17">
        <v>3.9899199155623399E-2</v>
      </c>
      <c r="I430" s="17">
        <v>3.2084521738189799E-2</v>
      </c>
      <c r="J430" s="17">
        <v>2.9461205490772802E-2</v>
      </c>
      <c r="K430" s="17">
        <v>3.3066844047759301E-2</v>
      </c>
      <c r="L430" s="17">
        <v>2.5714492695531999E-2</v>
      </c>
      <c r="M430" s="17"/>
      <c r="N430" s="17">
        <v>2.7908310832674001E-2</v>
      </c>
      <c r="O430" s="17">
        <v>3.6001478193844597E-2</v>
      </c>
      <c r="P430" s="17">
        <v>2.2828545625169901E-2</v>
      </c>
      <c r="Q430" s="17">
        <v>3.7926324887775101E-2</v>
      </c>
      <c r="R430" s="17"/>
      <c r="S430" s="17">
        <v>1.5865544828695101E-2</v>
      </c>
      <c r="T430" s="17">
        <v>3.60104611572594E-2</v>
      </c>
      <c r="U430" s="17">
        <v>2.7181751642728E-2</v>
      </c>
      <c r="V430" s="17">
        <v>3.6384953148521998E-2</v>
      </c>
      <c r="W430" s="17">
        <v>3.6303762409033297E-2</v>
      </c>
      <c r="X430" s="17">
        <v>5.0098465159441698E-2</v>
      </c>
      <c r="Y430" s="17">
        <v>3.21285949477449E-2</v>
      </c>
      <c r="Z430" s="17">
        <v>2.4160824731320401E-2</v>
      </c>
      <c r="AA430" s="17">
        <v>3.6357177514552301E-2</v>
      </c>
      <c r="AB430" s="17">
        <v>1.8583545388430701E-2</v>
      </c>
      <c r="AC430" s="17">
        <v>4.2622269513472401E-2</v>
      </c>
      <c r="AD430" s="17">
        <v>2.5523247125711301E-2</v>
      </c>
      <c r="AE430" s="17"/>
      <c r="AF430" s="17">
        <v>2.9582625023280601E-2</v>
      </c>
      <c r="AG430" s="17">
        <v>2.90514146511585E-2</v>
      </c>
      <c r="AH430" s="17">
        <v>4.0710219508827299E-2</v>
      </c>
      <c r="AI430" s="17"/>
      <c r="AJ430" s="17">
        <v>2.3713713210603601E-2</v>
      </c>
      <c r="AK430" s="17">
        <v>2.89619473761548E-2</v>
      </c>
      <c r="AL430" s="17">
        <v>3.1280732094638997E-2</v>
      </c>
      <c r="AM430" s="17"/>
      <c r="AN430" s="17">
        <v>2.9673708352979701E-2</v>
      </c>
      <c r="AO430" s="17">
        <v>3.59451027866197E-2</v>
      </c>
      <c r="AP430" s="17">
        <v>2.9166254633141899E-2</v>
      </c>
      <c r="AQ430" s="17">
        <v>2.10575530840992E-2</v>
      </c>
      <c r="AR430" s="17">
        <v>2.6317417095959798E-2</v>
      </c>
      <c r="AS430" s="17"/>
      <c r="AT430" s="17">
        <v>3.2641534042051799E-2</v>
      </c>
      <c r="AU430" s="17">
        <v>2.35290618477778E-2</v>
      </c>
      <c r="AV430" s="17"/>
      <c r="AW430" s="17">
        <v>4.4484204005383797E-2</v>
      </c>
      <c r="AX430" s="17">
        <v>2.2458719811093E-2</v>
      </c>
      <c r="AY430" s="17">
        <v>1.27869624324053E-2</v>
      </c>
    </row>
    <row r="431" spans="2:51">
      <c r="B431" t="s">
        <v>119</v>
      </c>
      <c r="C431" s="17">
        <v>0.104402082014873</v>
      </c>
      <c r="D431" s="17">
        <v>6.9263756919390504E-2</v>
      </c>
      <c r="E431" s="17">
        <v>0.14236669310762501</v>
      </c>
      <c r="F431" s="17"/>
      <c r="G431" s="17">
        <v>7.7329252676636998E-2</v>
      </c>
      <c r="H431" s="17">
        <v>8.7064320378853394E-2</v>
      </c>
      <c r="I431" s="17">
        <v>0.103248519335519</v>
      </c>
      <c r="J431" s="17">
        <v>0.11572574099413099</v>
      </c>
      <c r="K431" s="17">
        <v>0.115141563552402</v>
      </c>
      <c r="L431" s="17">
        <v>0.11317365177873701</v>
      </c>
      <c r="M431" s="17"/>
      <c r="N431" s="17">
        <v>5.4942786268862398E-2</v>
      </c>
      <c r="O431" s="17">
        <v>9.4129597852136704E-2</v>
      </c>
      <c r="P431" s="17">
        <v>0.132846630857299</v>
      </c>
      <c r="Q431" s="17">
        <v>0.15906300134342499</v>
      </c>
      <c r="R431" s="17"/>
      <c r="S431" s="17">
        <v>8.0429361132193497E-2</v>
      </c>
      <c r="T431" s="17">
        <v>9.8765117042966893E-2</v>
      </c>
      <c r="U431" s="17">
        <v>0.117751889301623</v>
      </c>
      <c r="V431" s="17">
        <v>0.116132437557308</v>
      </c>
      <c r="W431" s="17">
        <v>8.7974468272846801E-2</v>
      </c>
      <c r="X431" s="17">
        <v>0.103604723789499</v>
      </c>
      <c r="Y431" s="17">
        <v>0.11097272339240501</v>
      </c>
      <c r="Z431" s="17">
        <v>0.11166710231040999</v>
      </c>
      <c r="AA431" s="17">
        <v>0.12917299762619899</v>
      </c>
      <c r="AB431" s="17">
        <v>8.9359176199145005E-2</v>
      </c>
      <c r="AC431" s="17">
        <v>0.124213998533846</v>
      </c>
      <c r="AD431" s="17">
        <v>9.1848545512496799E-2</v>
      </c>
      <c r="AE431" s="17"/>
      <c r="AF431" s="17">
        <v>0.115887349010032</v>
      </c>
      <c r="AG431" s="17">
        <v>9.1111823683323406E-2</v>
      </c>
      <c r="AH431" s="17">
        <v>0.122945661702883</v>
      </c>
      <c r="AI431" s="17"/>
      <c r="AJ431" s="17">
        <v>9.4159802923962505E-2</v>
      </c>
      <c r="AK431" s="17">
        <v>8.5608006491868296E-2</v>
      </c>
      <c r="AL431" s="17">
        <v>6.5322561649763397E-2</v>
      </c>
      <c r="AM431" s="17"/>
      <c r="AN431" s="17">
        <v>0.16935435030068</v>
      </c>
      <c r="AO431" s="17">
        <v>0.118895982535145</v>
      </c>
      <c r="AP431" s="17">
        <v>6.7604299612436095E-2</v>
      </c>
      <c r="AQ431" s="17">
        <v>4.04225913456338E-2</v>
      </c>
      <c r="AR431" s="17">
        <v>4.31516545737827E-2</v>
      </c>
      <c r="AS431" s="17"/>
      <c r="AT431" s="17">
        <v>0.108954536342608</v>
      </c>
      <c r="AU431" s="17">
        <v>6.1511222419505698E-2</v>
      </c>
      <c r="AV431" s="17"/>
      <c r="AW431" s="17">
        <v>4.06963602740779E-2</v>
      </c>
      <c r="AX431" s="17">
        <v>0.103889220689972</v>
      </c>
      <c r="AY431" s="17">
        <v>0.21580170127013701</v>
      </c>
    </row>
    <row r="432" spans="2:51">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row>
    <row r="433" spans="2:51">
      <c r="B433" s="6" t="s">
        <v>210</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row>
    <row r="434" spans="2:51">
      <c r="B434" s="25" t="s">
        <v>22</v>
      </c>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row>
    <row r="435" spans="2:51">
      <c r="B435" t="s">
        <v>211</v>
      </c>
      <c r="C435" s="17">
        <v>0.660917780383661</v>
      </c>
      <c r="D435" s="17">
        <v>0.65975703272816699</v>
      </c>
      <c r="E435" s="17">
        <v>0.66159662026267196</v>
      </c>
      <c r="F435" s="17"/>
      <c r="G435" s="17">
        <v>0.69720382044689599</v>
      </c>
      <c r="H435" s="17">
        <v>0.69622831526072504</v>
      </c>
      <c r="I435" s="17">
        <v>0.67246098494371698</v>
      </c>
      <c r="J435" s="17">
        <v>0.65955880045668802</v>
      </c>
      <c r="K435" s="17">
        <v>0.67068228012967901</v>
      </c>
      <c r="L435" s="17">
        <v>0.61241975973262697</v>
      </c>
      <c r="M435" s="17"/>
      <c r="N435" s="17">
        <v>0.68467866536330202</v>
      </c>
      <c r="O435" s="17">
        <v>0.67398110155606905</v>
      </c>
      <c r="P435" s="17">
        <v>0.65402433335833798</v>
      </c>
      <c r="Q435" s="17">
        <v>0.57608828803894396</v>
      </c>
      <c r="R435" s="17"/>
      <c r="S435" s="17">
        <v>0.66145862364393904</v>
      </c>
      <c r="T435" s="17">
        <v>0.636965870551647</v>
      </c>
      <c r="U435" s="17">
        <v>0.63459009516160503</v>
      </c>
      <c r="V435" s="17">
        <v>0.63045562952183398</v>
      </c>
      <c r="W435" s="17">
        <v>0.646041937638824</v>
      </c>
      <c r="X435" s="17">
        <v>0.69625638939447498</v>
      </c>
      <c r="Y435" s="17">
        <v>0.70722793248989602</v>
      </c>
      <c r="Z435" s="17">
        <v>0.69369484342765997</v>
      </c>
      <c r="AA435" s="17">
        <v>0.68685780908453198</v>
      </c>
      <c r="AB435" s="17">
        <v>0.69690594744313605</v>
      </c>
      <c r="AC435" s="17">
        <v>0.62921797078365604</v>
      </c>
      <c r="AD435" s="17">
        <v>0.58657199037256502</v>
      </c>
      <c r="AE435" s="17"/>
      <c r="AF435" s="17">
        <v>0.626743104803545</v>
      </c>
      <c r="AG435" s="17">
        <v>0.68926936566146502</v>
      </c>
      <c r="AH435" s="17">
        <v>0.63897011908637702</v>
      </c>
      <c r="AI435" s="17"/>
      <c r="AJ435" s="17">
        <v>0.62510523348784797</v>
      </c>
      <c r="AK435" s="17">
        <v>0.70871610768360804</v>
      </c>
      <c r="AL435" s="17">
        <v>0.65591973022755601</v>
      </c>
      <c r="AM435" s="17"/>
      <c r="AN435" s="17">
        <v>0.580106786462666</v>
      </c>
      <c r="AO435" s="17">
        <v>0.64295546377219404</v>
      </c>
      <c r="AP435" s="17">
        <v>0.70172100497105705</v>
      </c>
      <c r="AQ435" s="17">
        <v>0.72018939147472205</v>
      </c>
      <c r="AR435" s="17">
        <v>0.60202404368109796</v>
      </c>
      <c r="AS435" s="17"/>
      <c r="AT435" s="17">
        <v>0.66062052292057505</v>
      </c>
      <c r="AU435" s="17">
        <v>0.66395934194851802</v>
      </c>
      <c r="AV435" s="17"/>
      <c r="AW435" s="17">
        <v>0.66529925171350301</v>
      </c>
      <c r="AX435" s="17">
        <v>0.63310487673839699</v>
      </c>
      <c r="AY435" s="17">
        <v>0.65240542349488095</v>
      </c>
    </row>
    <row r="436" spans="2:51">
      <c r="B436" t="s">
        <v>212</v>
      </c>
      <c r="C436" s="17">
        <v>0.36840000895925301</v>
      </c>
      <c r="D436" s="17">
        <v>0.41265032263396401</v>
      </c>
      <c r="E436" s="17">
        <v>0.30861551160745399</v>
      </c>
      <c r="F436" s="17"/>
      <c r="G436" s="17">
        <v>0.31619336688210198</v>
      </c>
      <c r="H436" s="17">
        <v>0.32439852768671301</v>
      </c>
      <c r="I436" s="17">
        <v>0.30782940396152703</v>
      </c>
      <c r="J436" s="17">
        <v>0.37771938776907898</v>
      </c>
      <c r="K436" s="17">
        <v>0.37333007721628803</v>
      </c>
      <c r="L436" s="17">
        <v>0.44769318524040203</v>
      </c>
      <c r="M436" s="17"/>
      <c r="N436" s="17">
        <v>0.41111266137312003</v>
      </c>
      <c r="O436" s="17">
        <v>0.343258206920729</v>
      </c>
      <c r="P436" s="17">
        <v>0.324479745861594</v>
      </c>
      <c r="Q436" s="17">
        <v>0.33571496096166298</v>
      </c>
      <c r="R436" s="17"/>
      <c r="S436" s="17">
        <v>0.38164074739322701</v>
      </c>
      <c r="T436" s="17">
        <v>0.39437988383790601</v>
      </c>
      <c r="U436" s="17">
        <v>0.34240799891052698</v>
      </c>
      <c r="V436" s="17">
        <v>0.41458898105079001</v>
      </c>
      <c r="W436" s="17">
        <v>0.41826661582328101</v>
      </c>
      <c r="X436" s="17">
        <v>0.34608449980065698</v>
      </c>
      <c r="Y436" s="17">
        <v>0.35775647637719898</v>
      </c>
      <c r="Z436" s="17">
        <v>0.36251079183810297</v>
      </c>
      <c r="AA436" s="17">
        <v>0.351771909199525</v>
      </c>
      <c r="AB436" s="17">
        <v>0.32188865967137698</v>
      </c>
      <c r="AC436" s="17">
        <v>0.29038695188048502</v>
      </c>
      <c r="AD436" s="17">
        <v>0.36252116444132498</v>
      </c>
      <c r="AE436" s="17"/>
      <c r="AF436" s="17">
        <v>0.389186433334682</v>
      </c>
      <c r="AG436" s="17">
        <v>0.36994318042788898</v>
      </c>
      <c r="AH436" s="17">
        <v>0.27597413969394802</v>
      </c>
      <c r="AI436" s="17"/>
      <c r="AJ436" s="17">
        <v>0.39327892182286001</v>
      </c>
      <c r="AK436" s="17">
        <v>0.33238109355235201</v>
      </c>
      <c r="AL436" s="17">
        <v>0.42465523275094602</v>
      </c>
      <c r="AM436" s="17"/>
      <c r="AN436" s="17">
        <v>0.32745538095889398</v>
      </c>
      <c r="AO436" s="17">
        <v>0.28029663007741301</v>
      </c>
      <c r="AP436" s="17">
        <v>0.37866667832649398</v>
      </c>
      <c r="AQ436" s="17">
        <v>0.40245701820131002</v>
      </c>
      <c r="AR436" s="17">
        <v>0.53668793699847095</v>
      </c>
      <c r="AS436" s="17"/>
      <c r="AT436" s="17">
        <v>0.37425605328661299</v>
      </c>
      <c r="AU436" s="17">
        <v>0.31282838888991299</v>
      </c>
      <c r="AV436" s="17"/>
      <c r="AW436" s="17">
        <v>0.41565845509968302</v>
      </c>
      <c r="AX436" s="17">
        <v>0.24434819957276599</v>
      </c>
      <c r="AY436" s="17">
        <v>0.18441666340849999</v>
      </c>
    </row>
    <row r="437" spans="2:51">
      <c r="B437" t="s">
        <v>213</v>
      </c>
      <c r="C437" s="17">
        <v>0.33892445512125702</v>
      </c>
      <c r="D437" s="17">
        <v>0.391045230196293</v>
      </c>
      <c r="E437" s="17">
        <v>0.26676362284274702</v>
      </c>
      <c r="F437" s="17"/>
      <c r="G437" s="17">
        <v>0.32413699727876499</v>
      </c>
      <c r="H437" s="17">
        <v>0.31819721986031202</v>
      </c>
      <c r="I437" s="17">
        <v>0.33351244987949902</v>
      </c>
      <c r="J437" s="17">
        <v>0.34767517126481101</v>
      </c>
      <c r="K437" s="17">
        <v>0.33498078760252498</v>
      </c>
      <c r="L437" s="17">
        <v>0.35776861992310699</v>
      </c>
      <c r="M437" s="17"/>
      <c r="N437" s="17">
        <v>0.38755799284672898</v>
      </c>
      <c r="O437" s="17">
        <v>0.283763447934758</v>
      </c>
      <c r="P437" s="17">
        <v>0.30886709680645702</v>
      </c>
      <c r="Q437" s="17">
        <v>0.33455010496988502</v>
      </c>
      <c r="R437" s="17"/>
      <c r="S437" s="17">
        <v>0.360713101004768</v>
      </c>
      <c r="T437" s="17">
        <v>0.34897866927342902</v>
      </c>
      <c r="U437" s="17">
        <v>0.30046405356935502</v>
      </c>
      <c r="V437" s="17">
        <v>0.28526801975343102</v>
      </c>
      <c r="W437" s="17">
        <v>0.34666693404084198</v>
      </c>
      <c r="X437" s="17">
        <v>0.33507659351181401</v>
      </c>
      <c r="Y437" s="17">
        <v>0.39239659612911398</v>
      </c>
      <c r="Z437" s="17">
        <v>0.36126101305470099</v>
      </c>
      <c r="AA437" s="17">
        <v>0.313613920895145</v>
      </c>
      <c r="AB437" s="17">
        <v>0.38469195455965599</v>
      </c>
      <c r="AC437" s="17">
        <v>0.27198762029447898</v>
      </c>
      <c r="AD437" s="17">
        <v>0.35702213562202101</v>
      </c>
      <c r="AE437" s="17"/>
      <c r="AF437" s="17">
        <v>0.33500750864565298</v>
      </c>
      <c r="AG437" s="17">
        <v>0.35377439456418902</v>
      </c>
      <c r="AH437" s="17">
        <v>0.29851366546378799</v>
      </c>
      <c r="AI437" s="17"/>
      <c r="AJ437" s="17">
        <v>0.35613803842714697</v>
      </c>
      <c r="AK437" s="17">
        <v>0.31168589109776501</v>
      </c>
      <c r="AL437" s="17">
        <v>0.39267867864895201</v>
      </c>
      <c r="AM437" s="17"/>
      <c r="AN437" s="17">
        <v>0.28130489997730102</v>
      </c>
      <c r="AO437" s="17">
        <v>0.29944445210923898</v>
      </c>
      <c r="AP437" s="17">
        <v>0.35673929079922001</v>
      </c>
      <c r="AQ437" s="17">
        <v>0.35288035226133102</v>
      </c>
      <c r="AR437" s="17">
        <v>0.45710749978742199</v>
      </c>
      <c r="AS437" s="17"/>
      <c r="AT437" s="17">
        <v>0.33561720421970598</v>
      </c>
      <c r="AU437" s="17">
        <v>0.37436688885841501</v>
      </c>
      <c r="AV437" s="17"/>
      <c r="AW437" s="17">
        <v>0.372573309886642</v>
      </c>
      <c r="AX437" s="17">
        <v>0.28392631259045997</v>
      </c>
      <c r="AY437" s="17">
        <v>0.19046483262817401</v>
      </c>
    </row>
    <row r="438" spans="2:51">
      <c r="B438" t="s">
        <v>214</v>
      </c>
      <c r="C438" s="17">
        <v>0.17513423592608501</v>
      </c>
      <c r="D438" s="17">
        <v>0.20255309720842299</v>
      </c>
      <c r="E438" s="17">
        <v>0.138760455982638</v>
      </c>
      <c r="F438" s="17"/>
      <c r="G438" s="17">
        <v>0.123311631952576</v>
      </c>
      <c r="H438" s="17">
        <v>0.18260712534211099</v>
      </c>
      <c r="I438" s="17">
        <v>0.18447566672674401</v>
      </c>
      <c r="J438" s="17">
        <v>0.180165762884929</v>
      </c>
      <c r="K438" s="17">
        <v>0.15591227471871899</v>
      </c>
      <c r="L438" s="17">
        <v>0.18636343788586501</v>
      </c>
      <c r="M438" s="17"/>
      <c r="N438" s="17">
        <v>0.22583528086239499</v>
      </c>
      <c r="O438" s="17">
        <v>0.14583725352996099</v>
      </c>
      <c r="P438" s="17">
        <v>0.12582225368910399</v>
      </c>
      <c r="Q438" s="17">
        <v>0.13870162200903799</v>
      </c>
      <c r="R438" s="17"/>
      <c r="S438" s="17">
        <v>0.17623024812903301</v>
      </c>
      <c r="T438" s="17">
        <v>0.151622722564072</v>
      </c>
      <c r="U438" s="17">
        <v>0.17480542687556999</v>
      </c>
      <c r="V438" s="17">
        <v>0.19135355771315499</v>
      </c>
      <c r="W438" s="17">
        <v>0.20186042696293299</v>
      </c>
      <c r="X438" s="17">
        <v>0.16238903741827199</v>
      </c>
      <c r="Y438" s="17">
        <v>0.17688396504725901</v>
      </c>
      <c r="Z438" s="17">
        <v>0.20800234422952801</v>
      </c>
      <c r="AA438" s="17">
        <v>0.15467187490921699</v>
      </c>
      <c r="AB438" s="17">
        <v>0.18608950080893299</v>
      </c>
      <c r="AC438" s="17">
        <v>0.134510122457494</v>
      </c>
      <c r="AD438" s="17">
        <v>0.25261738159047997</v>
      </c>
      <c r="AE438" s="17"/>
      <c r="AF438" s="17">
        <v>0.169396930171587</v>
      </c>
      <c r="AG438" s="17">
        <v>0.181907282775395</v>
      </c>
      <c r="AH438" s="17">
        <v>0.18849665995859299</v>
      </c>
      <c r="AI438" s="17"/>
      <c r="AJ438" s="17">
        <v>0.15383258100229899</v>
      </c>
      <c r="AK438" s="17">
        <v>0.16930409572195701</v>
      </c>
      <c r="AL438" s="17">
        <v>0.222042449694104</v>
      </c>
      <c r="AM438" s="17"/>
      <c r="AN438" s="17">
        <v>9.2335901440583804E-2</v>
      </c>
      <c r="AO438" s="17">
        <v>6.9195663141416106E-2</v>
      </c>
      <c r="AP438" s="17">
        <v>0.196591406266036</v>
      </c>
      <c r="AQ438" s="17">
        <v>0.25717766002195103</v>
      </c>
      <c r="AR438" s="17">
        <v>0.56444815686915295</v>
      </c>
      <c r="AS438" s="17"/>
      <c r="AT438" s="17">
        <v>0.17199344840218</v>
      </c>
      <c r="AU438" s="17">
        <v>0.20593898346122699</v>
      </c>
      <c r="AV438" s="17"/>
      <c r="AW438" s="17">
        <v>0.20169389933270701</v>
      </c>
      <c r="AX438" s="17">
        <v>0.11786449151994501</v>
      </c>
      <c r="AY438" s="17">
        <v>6.5212533194086E-2</v>
      </c>
    </row>
    <row r="439" spans="2:51">
      <c r="B439" t="s">
        <v>209</v>
      </c>
      <c r="C439" s="17">
        <v>2.3888484094019901E-2</v>
      </c>
      <c r="D439" s="17">
        <v>2.21991471857612E-2</v>
      </c>
      <c r="E439" s="17">
        <v>2.6454826036216302E-2</v>
      </c>
      <c r="F439" s="17"/>
      <c r="G439" s="17">
        <v>1.19302529790421E-2</v>
      </c>
      <c r="H439" s="17">
        <v>1.33737587832129E-2</v>
      </c>
      <c r="I439" s="17">
        <v>2.8000834960763599E-2</v>
      </c>
      <c r="J439" s="17">
        <v>3.08251193462897E-2</v>
      </c>
      <c r="K439" s="17">
        <v>2.0577639783645799E-2</v>
      </c>
      <c r="L439" s="17">
        <v>2.8736210226177301E-2</v>
      </c>
      <c r="M439" s="17"/>
      <c r="N439" s="17">
        <v>2.7034203290533299E-2</v>
      </c>
      <c r="O439" s="17">
        <v>2.2742807632601E-2</v>
      </c>
      <c r="P439" s="17">
        <v>9.1772398099458294E-3</v>
      </c>
      <c r="Q439" s="17">
        <v>2.7801616227797501E-2</v>
      </c>
      <c r="R439" s="17"/>
      <c r="S439" s="17">
        <v>4.4715015076766201E-2</v>
      </c>
      <c r="T439" s="17">
        <v>2.0013076801099299E-2</v>
      </c>
      <c r="U439" s="17">
        <v>2.8894121783442701E-2</v>
      </c>
      <c r="V439" s="17">
        <v>8.9714004152696807E-3</v>
      </c>
      <c r="W439" s="17">
        <v>1.8395025592913599E-2</v>
      </c>
      <c r="X439" s="17">
        <v>1.19728319382975E-2</v>
      </c>
      <c r="Y439" s="17">
        <v>2.0596182818684701E-2</v>
      </c>
      <c r="Z439" s="17">
        <v>0</v>
      </c>
      <c r="AA439" s="17">
        <v>2.5350277216098799E-2</v>
      </c>
      <c r="AB439" s="17">
        <v>1.39811679441637E-2</v>
      </c>
      <c r="AC439" s="17">
        <v>5.8818966163624899E-2</v>
      </c>
      <c r="AD439" s="17">
        <v>4.3663075453757999E-2</v>
      </c>
      <c r="AE439" s="17"/>
      <c r="AF439" s="17">
        <v>1.8525067928242898E-2</v>
      </c>
      <c r="AG439" s="17">
        <v>2.6065528235299801E-2</v>
      </c>
      <c r="AH439" s="17">
        <v>3.7075588487586401E-2</v>
      </c>
      <c r="AI439" s="17"/>
      <c r="AJ439" s="17">
        <v>1.69448214640633E-2</v>
      </c>
      <c r="AK439" s="17">
        <v>2.83679274806268E-2</v>
      </c>
      <c r="AL439" s="17">
        <v>3.33324679065546E-2</v>
      </c>
      <c r="AM439" s="17"/>
      <c r="AN439" s="17">
        <v>2.9843622468045599E-2</v>
      </c>
      <c r="AO439" s="17">
        <v>1.46341140807559E-2</v>
      </c>
      <c r="AP439" s="17">
        <v>2.53759781631222E-2</v>
      </c>
      <c r="AQ439" s="17">
        <v>3.1687018872430403E-2</v>
      </c>
      <c r="AR439" s="17">
        <v>2.8398701774804101E-2</v>
      </c>
      <c r="AS439" s="17"/>
      <c r="AT439" s="17">
        <v>2.4287754043886899E-2</v>
      </c>
      <c r="AU439" s="17">
        <v>2.15991181057133E-2</v>
      </c>
      <c r="AV439" s="17"/>
      <c r="AW439" s="17">
        <v>2.64536807524683E-2</v>
      </c>
      <c r="AX439" s="17">
        <v>1.21167034811266E-2</v>
      </c>
      <c r="AY439" s="17">
        <v>1.6541237313578101E-2</v>
      </c>
    </row>
    <row r="440" spans="2:51">
      <c r="B440" t="s">
        <v>119</v>
      </c>
      <c r="C440" s="17">
        <v>3.8815545924777997E-2</v>
      </c>
      <c r="D440" s="17">
        <v>2.8925224471361598E-2</v>
      </c>
      <c r="E440" s="17">
        <v>5.1823285037232998E-2</v>
      </c>
      <c r="F440" s="17"/>
      <c r="G440" s="17">
        <v>4.4830122979450299E-2</v>
      </c>
      <c r="H440" s="17">
        <v>4.1467908177553699E-2</v>
      </c>
      <c r="I440" s="17">
        <v>4.2091980299560003E-2</v>
      </c>
      <c r="J440" s="17">
        <v>3.86862082765555E-2</v>
      </c>
      <c r="K440" s="17">
        <v>3.5173521101853102E-2</v>
      </c>
      <c r="L440" s="17">
        <v>3.5447971906339297E-2</v>
      </c>
      <c r="M440" s="17"/>
      <c r="N440" s="17">
        <v>2.9691762291874198E-2</v>
      </c>
      <c r="O440" s="17">
        <v>3.9474098242662001E-2</v>
      </c>
      <c r="P440" s="17">
        <v>5.76336772456627E-2</v>
      </c>
      <c r="Q440" s="17">
        <v>4.3415468058533399E-2</v>
      </c>
      <c r="R440" s="17"/>
      <c r="S440" s="17">
        <v>3.7551314768926501E-2</v>
      </c>
      <c r="T440" s="17">
        <v>4.3024240354495098E-2</v>
      </c>
      <c r="U440" s="17">
        <v>3.8015337912114901E-2</v>
      </c>
      <c r="V440" s="17">
        <v>4.7540407067311503E-2</v>
      </c>
      <c r="W440" s="17">
        <v>3.6434866640085002E-2</v>
      </c>
      <c r="X440" s="17">
        <v>4.2260941212263002E-2</v>
      </c>
      <c r="Y440" s="17">
        <v>2.1625468983390499E-2</v>
      </c>
      <c r="Z440" s="17">
        <v>3.5905914954755702E-2</v>
      </c>
      <c r="AA440" s="17">
        <v>4.41837264306102E-2</v>
      </c>
      <c r="AB440" s="17">
        <v>2.7511068295619001E-2</v>
      </c>
      <c r="AC440" s="17">
        <v>3.5684975409288597E-2</v>
      </c>
      <c r="AD440" s="17">
        <v>5.8583387280348703E-2</v>
      </c>
      <c r="AE440" s="17"/>
      <c r="AF440" s="17">
        <v>4.1055280646997101E-2</v>
      </c>
      <c r="AG440" s="17">
        <v>3.4252750303052998E-2</v>
      </c>
      <c r="AH440" s="17">
        <v>4.9779114219534203E-2</v>
      </c>
      <c r="AI440" s="17"/>
      <c r="AJ440" s="17">
        <v>3.8977504140383999E-2</v>
      </c>
      <c r="AK440" s="17">
        <v>3.08462501606949E-2</v>
      </c>
      <c r="AL440" s="17">
        <v>3.3610419071291003E-2</v>
      </c>
      <c r="AM440" s="17"/>
      <c r="AN440" s="17">
        <v>5.8703668627909301E-2</v>
      </c>
      <c r="AO440" s="17">
        <v>4.7915424678151103E-2</v>
      </c>
      <c r="AP440" s="17">
        <v>4.0550167555280403E-2</v>
      </c>
      <c r="AQ440" s="17">
        <v>2.5687090451006801E-2</v>
      </c>
      <c r="AR440" s="17">
        <v>3.0331387723436801E-2</v>
      </c>
      <c r="AS440" s="17"/>
      <c r="AT440" s="17">
        <v>3.8170941572063202E-2</v>
      </c>
      <c r="AU440" s="17">
        <v>4.10033422506388E-2</v>
      </c>
      <c r="AV440" s="17"/>
      <c r="AW440" s="17">
        <v>2.3514618351426101E-2</v>
      </c>
      <c r="AX440" s="17">
        <v>7.8175195942157494E-2</v>
      </c>
      <c r="AY440" s="17">
        <v>9.8805664357382805E-2</v>
      </c>
    </row>
    <row r="441" spans="2:51">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row>
    <row r="442" spans="2:51">
      <c r="B442" s="6" t="s">
        <v>215</v>
      </c>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row>
    <row r="443" spans="2:51">
      <c r="B443" s="24" t="s">
        <v>15</v>
      </c>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row>
    <row r="444" spans="2:51">
      <c r="B444" t="s">
        <v>216</v>
      </c>
      <c r="C444" s="17">
        <v>5.1496237780520503E-2</v>
      </c>
      <c r="D444" s="17">
        <v>6.4620878534200996E-2</v>
      </c>
      <c r="E444" s="17">
        <v>3.9369884685820498E-2</v>
      </c>
      <c r="F444" s="17"/>
      <c r="G444" s="17">
        <v>6.1944517631560003E-2</v>
      </c>
      <c r="H444" s="17">
        <v>8.4735301318438594E-2</v>
      </c>
      <c r="I444" s="17">
        <v>6.8585327390005696E-2</v>
      </c>
      <c r="J444" s="17">
        <v>4.2431901079311399E-2</v>
      </c>
      <c r="K444" s="17">
        <v>3.0467489807028E-2</v>
      </c>
      <c r="L444" s="17">
        <v>3.1412058933595999E-2</v>
      </c>
      <c r="M444" s="17"/>
      <c r="N444" s="17">
        <v>7.8884001922666105E-2</v>
      </c>
      <c r="O444" s="17">
        <v>4.4922628086683999E-2</v>
      </c>
      <c r="P444" s="17">
        <v>4.51932082203583E-2</v>
      </c>
      <c r="Q444" s="17">
        <v>3.4050978397665299E-2</v>
      </c>
      <c r="R444" s="17"/>
      <c r="S444" s="17">
        <v>9.86093454576977E-2</v>
      </c>
      <c r="T444" s="17">
        <v>4.1156548634341698E-2</v>
      </c>
      <c r="U444" s="17">
        <v>4.3276830536032498E-2</v>
      </c>
      <c r="V444" s="17">
        <v>5.8877463893083799E-2</v>
      </c>
      <c r="W444" s="17">
        <v>5.3460035220516899E-2</v>
      </c>
      <c r="X444" s="17">
        <v>4.4945168008430597E-2</v>
      </c>
      <c r="Y444" s="17">
        <v>3.8856824899313698E-2</v>
      </c>
      <c r="Z444" s="17">
        <v>4.3658634822133002E-2</v>
      </c>
      <c r="AA444" s="17">
        <v>4.5026405397657003E-2</v>
      </c>
      <c r="AB444" s="17">
        <v>4.4634083617543903E-2</v>
      </c>
      <c r="AC444" s="17">
        <v>1.9718209040040301E-2</v>
      </c>
      <c r="AD444" s="17">
        <v>4.3713379287175197E-2</v>
      </c>
      <c r="AE444" s="17"/>
      <c r="AF444" s="17">
        <v>4.3586894698423598E-2</v>
      </c>
      <c r="AG444" s="17">
        <v>6.3876555751138694E-2</v>
      </c>
      <c r="AH444" s="17">
        <v>3.86954470831124E-2</v>
      </c>
      <c r="AI444" s="17"/>
      <c r="AJ444" s="17">
        <v>5.7040762473022998E-2</v>
      </c>
      <c r="AK444" s="17">
        <v>5.3211748374587899E-2</v>
      </c>
      <c r="AL444" s="17">
        <v>8.4155781563957199E-2</v>
      </c>
      <c r="AM444" s="17"/>
      <c r="AN444" s="17">
        <v>3.1613235323541503E-2</v>
      </c>
      <c r="AO444" s="17">
        <v>3.78075084417284E-2</v>
      </c>
      <c r="AP444" s="17">
        <v>5.7009837793947603E-2</v>
      </c>
      <c r="AQ444" s="17">
        <v>0.106724315885892</v>
      </c>
      <c r="AR444" s="17">
        <v>0.254456656324273</v>
      </c>
      <c r="AS444" s="17"/>
      <c r="AT444" s="17">
        <v>4.6374187706514698E-2</v>
      </c>
      <c r="AU444" s="17">
        <v>0.10251689492169</v>
      </c>
      <c r="AV444" s="17"/>
      <c r="AW444" s="17">
        <v>7.1272259942074506E-2</v>
      </c>
      <c r="AX444" s="17">
        <v>7.1101381024316304E-2</v>
      </c>
      <c r="AY444" s="17">
        <v>2.5218936675456299E-2</v>
      </c>
    </row>
    <row r="445" spans="2:51">
      <c r="B445" t="s">
        <v>217</v>
      </c>
      <c r="C445" s="17">
        <v>0.17427599807665001</v>
      </c>
      <c r="D445" s="17">
        <v>0.18635191433172399</v>
      </c>
      <c r="E445" s="17">
        <v>0.16407591490482401</v>
      </c>
      <c r="F445" s="17"/>
      <c r="G445" s="17">
        <v>0.23292027948728999</v>
      </c>
      <c r="H445" s="17">
        <v>0.19758236663905901</v>
      </c>
      <c r="I445" s="17">
        <v>0.18896548621835399</v>
      </c>
      <c r="J445" s="17">
        <v>0.15399073269740801</v>
      </c>
      <c r="K445" s="17">
        <v>0.14227916296297799</v>
      </c>
      <c r="L445" s="17">
        <v>0.156804237636994</v>
      </c>
      <c r="M445" s="17"/>
      <c r="N445" s="17">
        <v>0.19891003095864401</v>
      </c>
      <c r="O445" s="17">
        <v>0.17067793420268601</v>
      </c>
      <c r="P445" s="17">
        <v>0.18402834511265501</v>
      </c>
      <c r="Q445" s="17">
        <v>0.14385195714316701</v>
      </c>
      <c r="R445" s="17"/>
      <c r="S445" s="17">
        <v>0.189482402012005</v>
      </c>
      <c r="T445" s="17">
        <v>0.182041451336803</v>
      </c>
      <c r="U445" s="17">
        <v>0.158822850140519</v>
      </c>
      <c r="V445" s="17">
        <v>0.17258921510837899</v>
      </c>
      <c r="W445" s="17">
        <v>0.18233756797630701</v>
      </c>
      <c r="X445" s="17">
        <v>0.14516708549399099</v>
      </c>
      <c r="Y445" s="17">
        <v>0.189757234296654</v>
      </c>
      <c r="Z445" s="17">
        <v>0.22647375813916801</v>
      </c>
      <c r="AA445" s="17">
        <v>0.15345116427793801</v>
      </c>
      <c r="AB445" s="17">
        <v>0.17900738796677901</v>
      </c>
      <c r="AC445" s="17">
        <v>0.14728824300865001</v>
      </c>
      <c r="AD445" s="17">
        <v>0.18272356603697201</v>
      </c>
      <c r="AE445" s="17"/>
      <c r="AF445" s="17">
        <v>0.158860538841818</v>
      </c>
      <c r="AG445" s="17">
        <v>0.19840404026723199</v>
      </c>
      <c r="AH445" s="17">
        <v>0.14332335744437</v>
      </c>
      <c r="AI445" s="17"/>
      <c r="AJ445" s="17">
        <v>0.19571565779192299</v>
      </c>
      <c r="AK445" s="17">
        <v>0.19560889927015301</v>
      </c>
      <c r="AL445" s="17">
        <v>0.19702566933191101</v>
      </c>
      <c r="AM445" s="17"/>
      <c r="AN445" s="17">
        <v>0.12225286695373599</v>
      </c>
      <c r="AO445" s="17">
        <v>0.16193863531153699</v>
      </c>
      <c r="AP445" s="17">
        <v>0.201500349306447</v>
      </c>
      <c r="AQ445" s="17">
        <v>0.22902072766038001</v>
      </c>
      <c r="AR445" s="17">
        <v>0.26279000281881598</v>
      </c>
      <c r="AS445" s="17"/>
      <c r="AT445" s="17">
        <v>0.16835534232681101</v>
      </c>
      <c r="AU445" s="17">
        <v>0.23556585043345701</v>
      </c>
      <c r="AV445" s="17"/>
      <c r="AW445" s="17">
        <v>0.18250991832001101</v>
      </c>
      <c r="AX445" s="17">
        <v>0.29161181786946</v>
      </c>
      <c r="AY445" s="17">
        <v>0.13483140883998099</v>
      </c>
    </row>
    <row r="446" spans="2:51">
      <c r="B446" t="s">
        <v>218</v>
      </c>
      <c r="C446" s="17">
        <v>0.43797173552041002</v>
      </c>
      <c r="D446" s="17">
        <v>0.437360902603947</v>
      </c>
      <c r="E446" s="17">
        <v>0.43788930210868099</v>
      </c>
      <c r="F446" s="17"/>
      <c r="G446" s="17">
        <v>0.41311389611707</v>
      </c>
      <c r="H446" s="17">
        <v>0.411759237888629</v>
      </c>
      <c r="I446" s="17">
        <v>0.42233529230995598</v>
      </c>
      <c r="J446" s="17">
        <v>0.43613041599640801</v>
      </c>
      <c r="K446" s="17">
        <v>0.46312595868117101</v>
      </c>
      <c r="L446" s="17">
        <v>0.46341415194680502</v>
      </c>
      <c r="M446" s="17"/>
      <c r="N446" s="17">
        <v>0.45974421786525399</v>
      </c>
      <c r="O446" s="17">
        <v>0.45013263090573402</v>
      </c>
      <c r="P446" s="17">
        <v>0.41874517868191102</v>
      </c>
      <c r="Q446" s="17">
        <v>0.41735988637286398</v>
      </c>
      <c r="R446" s="17"/>
      <c r="S446" s="17">
        <v>0.393397891201682</v>
      </c>
      <c r="T446" s="17">
        <v>0.459917788097297</v>
      </c>
      <c r="U446" s="17">
        <v>0.48135194795235198</v>
      </c>
      <c r="V446" s="17">
        <v>0.407413504338279</v>
      </c>
      <c r="W446" s="17">
        <v>0.43670622369286199</v>
      </c>
      <c r="X446" s="17">
        <v>0.46215352117502101</v>
      </c>
      <c r="Y446" s="17">
        <v>0.46041688937828901</v>
      </c>
      <c r="Z446" s="17">
        <v>0.37614132101323</v>
      </c>
      <c r="AA446" s="17">
        <v>0.43181395818855001</v>
      </c>
      <c r="AB446" s="17">
        <v>0.46121520087467699</v>
      </c>
      <c r="AC446" s="17">
        <v>0.43120649712884002</v>
      </c>
      <c r="AD446" s="17">
        <v>0.42609089573522302</v>
      </c>
      <c r="AE446" s="17"/>
      <c r="AF446" s="17">
        <v>0.43323873740183599</v>
      </c>
      <c r="AG446" s="17">
        <v>0.44812507820891501</v>
      </c>
      <c r="AH446" s="17">
        <v>0.42087351634943398</v>
      </c>
      <c r="AI446" s="17"/>
      <c r="AJ446" s="17">
        <v>0.42704078647839699</v>
      </c>
      <c r="AK446" s="17">
        <v>0.43796973910901499</v>
      </c>
      <c r="AL446" s="17">
        <v>0.43386542527389899</v>
      </c>
      <c r="AM446" s="17"/>
      <c r="AN446" s="17">
        <v>0.429038514919662</v>
      </c>
      <c r="AO446" s="17">
        <v>0.45642486056975401</v>
      </c>
      <c r="AP446" s="17">
        <v>0.44758719668977498</v>
      </c>
      <c r="AQ446" s="17">
        <v>0.42991802422872699</v>
      </c>
      <c r="AR446" s="17">
        <v>0.29817104988805898</v>
      </c>
      <c r="AS446" s="17"/>
      <c r="AT446" s="17">
        <v>0.446314363863413</v>
      </c>
      <c r="AU446" s="17">
        <v>0.35710607029437502</v>
      </c>
      <c r="AV446" s="17"/>
      <c r="AW446" s="17">
        <v>0.46767845721573498</v>
      </c>
      <c r="AX446" s="17">
        <v>0.42277533058604799</v>
      </c>
      <c r="AY446" s="17">
        <v>0.41015572448166199</v>
      </c>
    </row>
    <row r="447" spans="2:51">
      <c r="B447" t="s">
        <v>219</v>
      </c>
      <c r="C447" s="17">
        <v>0.25133181564932999</v>
      </c>
      <c r="D447" s="17">
        <v>0.243630743548509</v>
      </c>
      <c r="E447" s="17">
        <v>0.25748515959617402</v>
      </c>
      <c r="F447" s="17"/>
      <c r="G447" s="17">
        <v>0.217024934662955</v>
      </c>
      <c r="H447" s="17">
        <v>0.224385546274669</v>
      </c>
      <c r="I447" s="17">
        <v>0.23260265096205701</v>
      </c>
      <c r="J447" s="17">
        <v>0.27466285187543799</v>
      </c>
      <c r="K447" s="17">
        <v>0.26971579004114099</v>
      </c>
      <c r="L447" s="17">
        <v>0.27035699031798399</v>
      </c>
      <c r="M447" s="17"/>
      <c r="N447" s="17">
        <v>0.20910308577673001</v>
      </c>
      <c r="O447" s="17">
        <v>0.25686567617863498</v>
      </c>
      <c r="P447" s="17">
        <v>0.258849354644758</v>
      </c>
      <c r="Q447" s="17">
        <v>0.284663781032301</v>
      </c>
      <c r="R447" s="17"/>
      <c r="S447" s="17">
        <v>0.23668352587199001</v>
      </c>
      <c r="T447" s="17">
        <v>0.226544587044817</v>
      </c>
      <c r="U447" s="17">
        <v>0.25054488392992302</v>
      </c>
      <c r="V447" s="17">
        <v>0.255283356161842</v>
      </c>
      <c r="W447" s="17">
        <v>0.26242589456665499</v>
      </c>
      <c r="X447" s="17">
        <v>0.25834188580357897</v>
      </c>
      <c r="Y447" s="17">
        <v>0.238031723393789</v>
      </c>
      <c r="Z447" s="17">
        <v>0.25183712405168701</v>
      </c>
      <c r="AA447" s="17">
        <v>0.28176018136229503</v>
      </c>
      <c r="AB447" s="17">
        <v>0.226595629173308</v>
      </c>
      <c r="AC447" s="17">
        <v>0.31167756414088699</v>
      </c>
      <c r="AD447" s="17">
        <v>0.27041817098705201</v>
      </c>
      <c r="AE447" s="17"/>
      <c r="AF447" s="17">
        <v>0.28068753416637499</v>
      </c>
      <c r="AG447" s="17">
        <v>0.218936900828444</v>
      </c>
      <c r="AH447" s="17">
        <v>0.26946016310600701</v>
      </c>
      <c r="AI447" s="17"/>
      <c r="AJ447" s="17">
        <v>0.249773251038999</v>
      </c>
      <c r="AK447" s="17">
        <v>0.23206917400138199</v>
      </c>
      <c r="AL447" s="17">
        <v>0.236174710327858</v>
      </c>
      <c r="AM447" s="17"/>
      <c r="AN447" s="17">
        <v>0.28987500205030398</v>
      </c>
      <c r="AO447" s="17">
        <v>0.25977755537603298</v>
      </c>
      <c r="AP447" s="17">
        <v>0.23939578461971101</v>
      </c>
      <c r="AQ447" s="17">
        <v>0.185090798761953</v>
      </c>
      <c r="AR447" s="17">
        <v>0.136702037932669</v>
      </c>
      <c r="AS447" s="17"/>
      <c r="AT447" s="17">
        <v>0.25526253710771701</v>
      </c>
      <c r="AU447" s="17">
        <v>0.21495250763635801</v>
      </c>
      <c r="AV447" s="17"/>
      <c r="AW447" s="17">
        <v>0.23359119623480001</v>
      </c>
      <c r="AX447" s="17">
        <v>0.15219345542023799</v>
      </c>
      <c r="AY447" s="17">
        <v>0.296196604398829</v>
      </c>
    </row>
    <row r="448" spans="2:51">
      <c r="B448" t="s">
        <v>119</v>
      </c>
      <c r="C448" s="17">
        <v>8.4924212973089996E-2</v>
      </c>
      <c r="D448" s="17">
        <v>6.8035560981618198E-2</v>
      </c>
      <c r="E448" s="17">
        <v>0.10117973870450001</v>
      </c>
      <c r="F448" s="17"/>
      <c r="G448" s="17">
        <v>7.4996372101125197E-2</v>
      </c>
      <c r="H448" s="17">
        <v>8.1537547879204295E-2</v>
      </c>
      <c r="I448" s="17">
        <v>8.7511243119626894E-2</v>
      </c>
      <c r="J448" s="17">
        <v>9.2784098351433905E-2</v>
      </c>
      <c r="K448" s="17">
        <v>9.4411598507682506E-2</v>
      </c>
      <c r="L448" s="17">
        <v>7.8012561164620103E-2</v>
      </c>
      <c r="M448" s="17"/>
      <c r="N448" s="17">
        <v>5.3358663476705398E-2</v>
      </c>
      <c r="O448" s="17">
        <v>7.7401130626261402E-2</v>
      </c>
      <c r="P448" s="17">
        <v>9.3183913340318003E-2</v>
      </c>
      <c r="Q448" s="17">
        <v>0.12007339705400299</v>
      </c>
      <c r="R448" s="17"/>
      <c r="S448" s="17">
        <v>8.1826835456625502E-2</v>
      </c>
      <c r="T448" s="17">
        <v>9.0339624886741299E-2</v>
      </c>
      <c r="U448" s="17">
        <v>6.6003487441173306E-2</v>
      </c>
      <c r="V448" s="17">
        <v>0.105836460498416</v>
      </c>
      <c r="W448" s="17">
        <v>6.5070278543659002E-2</v>
      </c>
      <c r="X448" s="17">
        <v>8.93923395189785E-2</v>
      </c>
      <c r="Y448" s="17">
        <v>7.2937328031954796E-2</v>
      </c>
      <c r="Z448" s="17">
        <v>0.101889161973783</v>
      </c>
      <c r="AA448" s="17">
        <v>8.7948290773560506E-2</v>
      </c>
      <c r="AB448" s="17">
        <v>8.8547698367691996E-2</v>
      </c>
      <c r="AC448" s="17">
        <v>9.0109486681582696E-2</v>
      </c>
      <c r="AD448" s="17">
        <v>7.7053987953577693E-2</v>
      </c>
      <c r="AE448" s="17"/>
      <c r="AF448" s="17">
        <v>8.3626294891547895E-2</v>
      </c>
      <c r="AG448" s="17">
        <v>7.0657424944270394E-2</v>
      </c>
      <c r="AH448" s="17">
        <v>0.12764751601707799</v>
      </c>
      <c r="AI448" s="17"/>
      <c r="AJ448" s="17">
        <v>7.0429542217657695E-2</v>
      </c>
      <c r="AK448" s="17">
        <v>8.1140439244861501E-2</v>
      </c>
      <c r="AL448" s="17">
        <v>4.8778413502375002E-2</v>
      </c>
      <c r="AM448" s="17"/>
      <c r="AN448" s="17">
        <v>0.12722038075275699</v>
      </c>
      <c r="AO448" s="17">
        <v>8.4051440300947397E-2</v>
      </c>
      <c r="AP448" s="17">
        <v>5.4506831590119299E-2</v>
      </c>
      <c r="AQ448" s="17">
        <v>4.9246133463048E-2</v>
      </c>
      <c r="AR448" s="17">
        <v>4.7880253036182797E-2</v>
      </c>
      <c r="AS448" s="17"/>
      <c r="AT448" s="17">
        <v>8.3693568995544004E-2</v>
      </c>
      <c r="AU448" s="17">
        <v>8.9858676714119304E-2</v>
      </c>
      <c r="AV448" s="17"/>
      <c r="AW448" s="17">
        <v>4.4948168287379298E-2</v>
      </c>
      <c r="AX448" s="17">
        <v>6.2318015099938201E-2</v>
      </c>
      <c r="AY448" s="17">
        <v>0.133597325604071</v>
      </c>
    </row>
    <row r="449" spans="2:51">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row>
    <row r="450" spans="2:51">
      <c r="B450" s="6" t="s">
        <v>220</v>
      </c>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row>
    <row r="451" spans="2:51">
      <c r="B451" s="25" t="s">
        <v>23</v>
      </c>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row>
    <row r="452" spans="2:51">
      <c r="B452" t="s">
        <v>221</v>
      </c>
      <c r="C452" s="17">
        <v>0.19383103316349001</v>
      </c>
      <c r="D452" s="17">
        <v>0.240665544723172</v>
      </c>
      <c r="E452" s="17">
        <v>0.12558530003313101</v>
      </c>
      <c r="F452" s="17"/>
      <c r="G452" s="17">
        <v>0.249392502531493</v>
      </c>
      <c r="H452" s="17">
        <v>0.27838613893563602</v>
      </c>
      <c r="I452" s="17">
        <v>0.20173809162130699</v>
      </c>
      <c r="J452" s="17">
        <v>0.182096294370234</v>
      </c>
      <c r="K452" s="17">
        <v>0.10019075988348899</v>
      </c>
      <c r="L452" s="17">
        <v>8.1156607619228396E-2</v>
      </c>
      <c r="M452" s="17"/>
      <c r="N452" s="17">
        <v>0.24045595651726701</v>
      </c>
      <c r="O452" s="17">
        <v>0.16011710033754001</v>
      </c>
      <c r="P452" s="17">
        <v>0.160796939849362</v>
      </c>
      <c r="Q452" s="17">
        <v>0.17236590128979501</v>
      </c>
      <c r="R452" s="17"/>
      <c r="S452" s="17">
        <v>0.19383103316349001</v>
      </c>
      <c r="T452" s="17" t="s">
        <v>222</v>
      </c>
      <c r="U452" s="17" t="s">
        <v>222</v>
      </c>
      <c r="V452" s="17" t="s">
        <v>222</v>
      </c>
      <c r="W452" s="17" t="s">
        <v>222</v>
      </c>
      <c r="X452" s="17" t="s">
        <v>222</v>
      </c>
      <c r="Y452" s="17" t="s">
        <v>222</v>
      </c>
      <c r="Z452" s="17" t="s">
        <v>222</v>
      </c>
      <c r="AA452" s="17" t="s">
        <v>222</v>
      </c>
      <c r="AB452" s="17" t="s">
        <v>222</v>
      </c>
      <c r="AC452" s="17" t="s">
        <v>222</v>
      </c>
      <c r="AD452" s="17" t="s">
        <v>222</v>
      </c>
      <c r="AE452" s="17"/>
      <c r="AF452" s="17">
        <v>0.16923649054595699</v>
      </c>
      <c r="AG452" s="17">
        <v>0.21887268973812599</v>
      </c>
      <c r="AH452" s="17">
        <v>0.157664731716641</v>
      </c>
      <c r="AI452" s="17"/>
      <c r="AJ452" s="17">
        <v>0.21815851058496599</v>
      </c>
      <c r="AK452" s="17">
        <v>0.21207848841902099</v>
      </c>
      <c r="AL452" s="17">
        <v>0.24637408384061299</v>
      </c>
      <c r="AM452" s="17"/>
      <c r="AN452" s="17">
        <v>0.117681771187509</v>
      </c>
      <c r="AO452" s="17">
        <v>0.16334368653209699</v>
      </c>
      <c r="AP452" s="17">
        <v>0.23962804816827801</v>
      </c>
      <c r="AQ452" s="17">
        <v>0.247121642887593</v>
      </c>
      <c r="AR452" s="17">
        <v>0.33450320422381402</v>
      </c>
      <c r="AS452" s="17"/>
      <c r="AT452" s="17">
        <v>0.18944694074024801</v>
      </c>
      <c r="AU452" s="17">
        <v>0.216571232189984</v>
      </c>
      <c r="AV452" s="17"/>
      <c r="AW452" s="17">
        <v>0.27770088253481501</v>
      </c>
      <c r="AX452" s="17">
        <v>0.19809138006895999</v>
      </c>
      <c r="AY452" s="17">
        <v>8.6417671285878198E-2</v>
      </c>
    </row>
    <row r="453" spans="2:51">
      <c r="B453" t="s">
        <v>223</v>
      </c>
      <c r="C453" s="17">
        <v>0.40053902606619102</v>
      </c>
      <c r="D453" s="17">
        <v>0.38328330875347599</v>
      </c>
      <c r="E453" s="17">
        <v>0.42593558213027</v>
      </c>
      <c r="F453" s="17"/>
      <c r="G453" s="17">
        <v>0.43643178243352498</v>
      </c>
      <c r="H453" s="17">
        <v>0.36085064902904401</v>
      </c>
      <c r="I453" s="17">
        <v>0.40642484046382499</v>
      </c>
      <c r="J453" s="17">
        <v>0.393519517785271</v>
      </c>
      <c r="K453" s="17">
        <v>0.38696476731706703</v>
      </c>
      <c r="L453" s="17">
        <v>0.43135612404145501</v>
      </c>
      <c r="M453" s="17"/>
      <c r="N453" s="17">
        <v>0.44414188655605702</v>
      </c>
      <c r="O453" s="17">
        <v>0.42197958781072897</v>
      </c>
      <c r="P453" s="17">
        <v>0.40345193954174902</v>
      </c>
      <c r="Q453" s="17">
        <v>0.29651717900890101</v>
      </c>
      <c r="R453" s="17"/>
      <c r="S453" s="17">
        <v>0.40053902606619102</v>
      </c>
      <c r="T453" s="17" t="s">
        <v>222</v>
      </c>
      <c r="U453" s="17" t="s">
        <v>222</v>
      </c>
      <c r="V453" s="17" t="s">
        <v>222</v>
      </c>
      <c r="W453" s="17" t="s">
        <v>222</v>
      </c>
      <c r="X453" s="17" t="s">
        <v>222</v>
      </c>
      <c r="Y453" s="17" t="s">
        <v>222</v>
      </c>
      <c r="Z453" s="17" t="s">
        <v>222</v>
      </c>
      <c r="AA453" s="17" t="s">
        <v>222</v>
      </c>
      <c r="AB453" s="17" t="s">
        <v>222</v>
      </c>
      <c r="AC453" s="17" t="s">
        <v>222</v>
      </c>
      <c r="AD453" s="17" t="s">
        <v>222</v>
      </c>
      <c r="AE453" s="17"/>
      <c r="AF453" s="17">
        <v>0.35558674599013101</v>
      </c>
      <c r="AG453" s="17">
        <v>0.45137397283684899</v>
      </c>
      <c r="AH453" s="17">
        <v>0.320698597360907</v>
      </c>
      <c r="AI453" s="17"/>
      <c r="AJ453" s="17">
        <v>0.36074686718746901</v>
      </c>
      <c r="AK453" s="17">
        <v>0.44105975989555701</v>
      </c>
      <c r="AL453" s="17">
        <v>0.42526416881388401</v>
      </c>
      <c r="AM453" s="17"/>
      <c r="AN453" s="17">
        <v>0.319769535485388</v>
      </c>
      <c r="AO453" s="17">
        <v>0.38872091017334298</v>
      </c>
      <c r="AP453" s="17">
        <v>0.43046981359888498</v>
      </c>
      <c r="AQ453" s="17">
        <v>0.38868495129167602</v>
      </c>
      <c r="AR453" s="17">
        <v>0.42955601402176602</v>
      </c>
      <c r="AS453" s="17"/>
      <c r="AT453" s="17">
        <v>0.40052590029991902</v>
      </c>
      <c r="AU453" s="17">
        <v>0.40313388758529101</v>
      </c>
      <c r="AV453" s="17"/>
      <c r="AW453" s="17">
        <v>0.42862913810162201</v>
      </c>
      <c r="AX453" s="17">
        <v>0.49497129519238098</v>
      </c>
      <c r="AY453" s="17">
        <v>0.33423701677589701</v>
      </c>
    </row>
    <row r="454" spans="2:51">
      <c r="B454" t="s">
        <v>224</v>
      </c>
      <c r="C454" s="17">
        <v>0.22882575585155501</v>
      </c>
      <c r="D454" s="17">
        <v>0.21181189470379799</v>
      </c>
      <c r="E454" s="17">
        <v>0.253461858160338</v>
      </c>
      <c r="F454" s="17"/>
      <c r="G454" s="17">
        <v>0.15520735258766</v>
      </c>
      <c r="H454" s="17">
        <v>0.23292638434258101</v>
      </c>
      <c r="I454" s="17">
        <v>0.19160475429393301</v>
      </c>
      <c r="J454" s="17">
        <v>0.24501952513595501</v>
      </c>
      <c r="K454" s="17">
        <v>0.26875239898158598</v>
      </c>
      <c r="L454" s="17">
        <v>0.29695268862889701</v>
      </c>
      <c r="M454" s="17"/>
      <c r="N454" s="17">
        <v>0.22242343113510499</v>
      </c>
      <c r="O454" s="17">
        <v>0.24515711971177301</v>
      </c>
      <c r="P454" s="17">
        <v>0.19693455357938999</v>
      </c>
      <c r="Q454" s="17">
        <v>0.24099820771918001</v>
      </c>
      <c r="R454" s="17"/>
      <c r="S454" s="17">
        <v>0.22882575585155501</v>
      </c>
      <c r="T454" s="17" t="s">
        <v>222</v>
      </c>
      <c r="U454" s="17" t="s">
        <v>222</v>
      </c>
      <c r="V454" s="17" t="s">
        <v>222</v>
      </c>
      <c r="W454" s="17" t="s">
        <v>222</v>
      </c>
      <c r="X454" s="17" t="s">
        <v>222</v>
      </c>
      <c r="Y454" s="17" t="s">
        <v>222</v>
      </c>
      <c r="Z454" s="17" t="s">
        <v>222</v>
      </c>
      <c r="AA454" s="17" t="s">
        <v>222</v>
      </c>
      <c r="AB454" s="17" t="s">
        <v>222</v>
      </c>
      <c r="AC454" s="17" t="s">
        <v>222</v>
      </c>
      <c r="AD454" s="17" t="s">
        <v>222</v>
      </c>
      <c r="AE454" s="17"/>
      <c r="AF454" s="17">
        <v>0.262007241012995</v>
      </c>
      <c r="AG454" s="17">
        <v>0.20538017203804301</v>
      </c>
      <c r="AH454" s="17">
        <v>0.28831834447472898</v>
      </c>
      <c r="AI454" s="17"/>
      <c r="AJ454" s="17">
        <v>0.26131609519486998</v>
      </c>
      <c r="AK454" s="17">
        <v>0.19929182686822</v>
      </c>
      <c r="AL454" s="17">
        <v>0.21365524929316801</v>
      </c>
      <c r="AM454" s="17"/>
      <c r="AN454" s="17">
        <v>0.26288603417477902</v>
      </c>
      <c r="AO454" s="17">
        <v>0.24559100913666199</v>
      </c>
      <c r="AP454" s="17">
        <v>0.19798311095620799</v>
      </c>
      <c r="AQ454" s="17">
        <v>0.24624106329476</v>
      </c>
      <c r="AR454" s="17">
        <v>0.175584565971249</v>
      </c>
      <c r="AS454" s="17"/>
      <c r="AT454" s="17">
        <v>0.23820542260676</v>
      </c>
      <c r="AU454" s="17">
        <v>0.192284843509855</v>
      </c>
      <c r="AV454" s="17"/>
      <c r="AW454" s="17">
        <v>0.19656763434018401</v>
      </c>
      <c r="AX454" s="17">
        <v>0.19508168624812899</v>
      </c>
      <c r="AY454" s="17">
        <v>0.28060794705564901</v>
      </c>
    </row>
    <row r="455" spans="2:51">
      <c r="B455" t="s">
        <v>225</v>
      </c>
      <c r="C455" s="17">
        <v>8.9942073679643103E-2</v>
      </c>
      <c r="D455" s="17">
        <v>9.5386597710727203E-2</v>
      </c>
      <c r="E455" s="17">
        <v>8.2455748697276801E-2</v>
      </c>
      <c r="F455" s="17"/>
      <c r="G455" s="17">
        <v>8.6184047722728502E-2</v>
      </c>
      <c r="H455" s="17">
        <v>7.7537149934388594E-2</v>
      </c>
      <c r="I455" s="17">
        <v>0.105413282836832</v>
      </c>
      <c r="J455" s="17">
        <v>0.102582615601457</v>
      </c>
      <c r="K455" s="17">
        <v>9.3306700457649799E-2</v>
      </c>
      <c r="L455" s="17">
        <v>8.0650096784859293E-2</v>
      </c>
      <c r="M455" s="17"/>
      <c r="N455" s="17">
        <v>4.5986691201868497E-2</v>
      </c>
      <c r="O455" s="17">
        <v>8.1505148168165703E-2</v>
      </c>
      <c r="P455" s="17">
        <v>0.17655978520452401</v>
      </c>
      <c r="Q455" s="17">
        <v>0.11017663645734101</v>
      </c>
      <c r="R455" s="17"/>
      <c r="S455" s="17">
        <v>8.9942073679643103E-2</v>
      </c>
      <c r="T455" s="17" t="s">
        <v>222</v>
      </c>
      <c r="U455" s="17" t="s">
        <v>222</v>
      </c>
      <c r="V455" s="17" t="s">
        <v>222</v>
      </c>
      <c r="W455" s="17" t="s">
        <v>222</v>
      </c>
      <c r="X455" s="17" t="s">
        <v>222</v>
      </c>
      <c r="Y455" s="17" t="s">
        <v>222</v>
      </c>
      <c r="Z455" s="17" t="s">
        <v>222</v>
      </c>
      <c r="AA455" s="17" t="s">
        <v>222</v>
      </c>
      <c r="AB455" s="17" t="s">
        <v>222</v>
      </c>
      <c r="AC455" s="17" t="s">
        <v>222</v>
      </c>
      <c r="AD455" s="17" t="s">
        <v>222</v>
      </c>
      <c r="AE455" s="17"/>
      <c r="AF455" s="17">
        <v>0.10744198122557599</v>
      </c>
      <c r="AG455" s="17">
        <v>6.4997824185597894E-2</v>
      </c>
      <c r="AH455" s="17">
        <v>0.108268104877218</v>
      </c>
      <c r="AI455" s="17"/>
      <c r="AJ455" s="17">
        <v>8.9416019684714798E-2</v>
      </c>
      <c r="AK455" s="17">
        <v>7.6304671473954894E-2</v>
      </c>
      <c r="AL455" s="17">
        <v>9.1593709726135994E-2</v>
      </c>
      <c r="AM455" s="17"/>
      <c r="AN455" s="17">
        <v>0.14948677613543199</v>
      </c>
      <c r="AO455" s="17">
        <v>0.13801478577763601</v>
      </c>
      <c r="AP455" s="17">
        <v>7.1964722089347399E-2</v>
      </c>
      <c r="AQ455" s="17">
        <v>5.4980519600424702E-2</v>
      </c>
      <c r="AR455" s="17">
        <v>2.6036883275771899E-2</v>
      </c>
      <c r="AS455" s="17"/>
      <c r="AT455" s="17">
        <v>8.9492631151506505E-2</v>
      </c>
      <c r="AU455" s="17">
        <v>9.3665688938359998E-2</v>
      </c>
      <c r="AV455" s="17"/>
      <c r="AW455" s="17">
        <v>5.88302026320753E-2</v>
      </c>
      <c r="AX455" s="17">
        <v>4.7054144329791603E-2</v>
      </c>
      <c r="AY455" s="17">
        <v>0.143256801099583</v>
      </c>
    </row>
    <row r="456" spans="2:51">
      <c r="B456" t="s">
        <v>119</v>
      </c>
      <c r="C456" s="17">
        <v>8.6862111239120104E-2</v>
      </c>
      <c r="D456" s="17">
        <v>6.8852654108827599E-2</v>
      </c>
      <c r="E456" s="17">
        <v>0.11256151097898499</v>
      </c>
      <c r="F456" s="17"/>
      <c r="G456" s="17">
        <v>7.2784314724593402E-2</v>
      </c>
      <c r="H456" s="17">
        <v>5.0299677758350501E-2</v>
      </c>
      <c r="I456" s="17">
        <v>9.48190307841036E-2</v>
      </c>
      <c r="J456" s="17">
        <v>7.6782047107083598E-2</v>
      </c>
      <c r="K456" s="17">
        <v>0.150785373360208</v>
      </c>
      <c r="L456" s="17">
        <v>0.10988448292556099</v>
      </c>
      <c r="M456" s="17"/>
      <c r="N456" s="17">
        <v>4.6992034589702698E-2</v>
      </c>
      <c r="O456" s="17">
        <v>9.1241043971792404E-2</v>
      </c>
      <c r="P456" s="17">
        <v>6.22567818249758E-2</v>
      </c>
      <c r="Q456" s="17">
        <v>0.179942075524783</v>
      </c>
      <c r="R456" s="17"/>
      <c r="S456" s="17">
        <v>8.6862111239120104E-2</v>
      </c>
      <c r="T456" s="17" t="s">
        <v>222</v>
      </c>
      <c r="U456" s="17" t="s">
        <v>222</v>
      </c>
      <c r="V456" s="17" t="s">
        <v>222</v>
      </c>
      <c r="W456" s="17" t="s">
        <v>222</v>
      </c>
      <c r="X456" s="17" t="s">
        <v>222</v>
      </c>
      <c r="Y456" s="17" t="s">
        <v>222</v>
      </c>
      <c r="Z456" s="17" t="s">
        <v>222</v>
      </c>
      <c r="AA456" s="17" t="s">
        <v>222</v>
      </c>
      <c r="AB456" s="17" t="s">
        <v>222</v>
      </c>
      <c r="AC456" s="17" t="s">
        <v>222</v>
      </c>
      <c r="AD456" s="17" t="s">
        <v>222</v>
      </c>
      <c r="AE456" s="17"/>
      <c r="AF456" s="17">
        <v>0.105727541225342</v>
      </c>
      <c r="AG456" s="17">
        <v>5.9375341201383998E-2</v>
      </c>
      <c r="AH456" s="17">
        <v>0.12505022157050599</v>
      </c>
      <c r="AI456" s="17"/>
      <c r="AJ456" s="17">
        <v>7.0362507347980899E-2</v>
      </c>
      <c r="AK456" s="17">
        <v>7.1265253343247306E-2</v>
      </c>
      <c r="AL456" s="17">
        <v>2.3112788326199101E-2</v>
      </c>
      <c r="AM456" s="17"/>
      <c r="AN456" s="17">
        <v>0.150175883016892</v>
      </c>
      <c r="AO456" s="17">
        <v>6.4329608380262596E-2</v>
      </c>
      <c r="AP456" s="17">
        <v>5.9954305187281801E-2</v>
      </c>
      <c r="AQ456" s="17">
        <v>6.2971822925546997E-2</v>
      </c>
      <c r="AR456" s="17">
        <v>3.4319332507399498E-2</v>
      </c>
      <c r="AS456" s="17"/>
      <c r="AT456" s="17">
        <v>8.2329105201566694E-2</v>
      </c>
      <c r="AU456" s="17">
        <v>9.4344347776510296E-2</v>
      </c>
      <c r="AV456" s="17"/>
      <c r="AW456" s="17">
        <v>3.8272142391303901E-2</v>
      </c>
      <c r="AX456" s="17">
        <v>6.4801494160737605E-2</v>
      </c>
      <c r="AY456" s="17">
        <v>0.15548056378299299</v>
      </c>
    </row>
    <row r="457" spans="2:51">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row>
    <row r="458" spans="2:51">
      <c r="B458" s="6" t="s">
        <v>226</v>
      </c>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row>
    <row r="459" spans="2:51">
      <c r="B459" s="25" t="s">
        <v>24</v>
      </c>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row>
    <row r="460" spans="2:51">
      <c r="B460" t="s">
        <v>227</v>
      </c>
      <c r="C460" s="17">
        <v>7.76560878997095E-2</v>
      </c>
      <c r="D460" s="17">
        <v>0.10640487143394101</v>
      </c>
      <c r="E460" s="17">
        <v>5.5011182309185301E-2</v>
      </c>
      <c r="F460" s="17"/>
      <c r="G460" s="17">
        <v>4.4174659010685201E-2</v>
      </c>
      <c r="H460" s="17">
        <v>9.6553618601580099E-2</v>
      </c>
      <c r="I460" s="17">
        <v>8.7855366257917303E-2</v>
      </c>
      <c r="J460" s="17">
        <v>8.0693017652536905E-2</v>
      </c>
      <c r="K460" s="17">
        <v>4.9233366559552502E-2</v>
      </c>
      <c r="L460" s="17">
        <v>8.9316586279441001E-2</v>
      </c>
      <c r="M460" s="17"/>
      <c r="N460" s="17">
        <v>0.117108481001076</v>
      </c>
      <c r="O460" s="17">
        <v>6.8619151507137793E-2</v>
      </c>
      <c r="P460" s="17">
        <v>6.2404941214920302E-2</v>
      </c>
      <c r="Q460" s="17">
        <v>5.3909643810402398E-2</v>
      </c>
      <c r="R460" s="17"/>
      <c r="S460" s="17" t="s">
        <v>222</v>
      </c>
      <c r="T460" s="17">
        <v>7.76560878997095E-2</v>
      </c>
      <c r="U460" s="17" t="s">
        <v>222</v>
      </c>
      <c r="V460" s="17" t="s">
        <v>222</v>
      </c>
      <c r="W460" s="17" t="s">
        <v>222</v>
      </c>
      <c r="X460" s="17" t="s">
        <v>222</v>
      </c>
      <c r="Y460" s="17" t="s">
        <v>222</v>
      </c>
      <c r="Z460" s="17" t="s">
        <v>222</v>
      </c>
      <c r="AA460" s="17" t="s">
        <v>222</v>
      </c>
      <c r="AB460" s="17" t="s">
        <v>222</v>
      </c>
      <c r="AC460" s="17" t="s">
        <v>222</v>
      </c>
      <c r="AD460" s="17" t="s">
        <v>222</v>
      </c>
      <c r="AE460" s="17"/>
      <c r="AF460" s="17">
        <v>5.3007632193788103E-2</v>
      </c>
      <c r="AG460" s="17">
        <v>0.111488840079773</v>
      </c>
      <c r="AH460" s="17">
        <v>7.4948186533446606E-2</v>
      </c>
      <c r="AI460" s="17"/>
      <c r="AJ460" s="17">
        <v>9.5264499364409699E-2</v>
      </c>
      <c r="AK460" s="17">
        <v>0.10017638186206899</v>
      </c>
      <c r="AL460" s="17">
        <v>7.5808357407844404E-2</v>
      </c>
      <c r="AM460" s="17"/>
      <c r="AN460" s="17">
        <v>4.12101857002816E-2</v>
      </c>
      <c r="AO460" s="17">
        <v>3.0942765983881401E-2</v>
      </c>
      <c r="AP460" s="17">
        <v>9.8326489859558094E-2</v>
      </c>
      <c r="AQ460" s="17">
        <v>0.15928604187200501</v>
      </c>
      <c r="AR460" s="17">
        <v>0.36104868736734202</v>
      </c>
      <c r="AS460" s="17"/>
      <c r="AT460" s="17">
        <v>7.3472938491512596E-2</v>
      </c>
      <c r="AU460" s="17">
        <v>0.11711908008906401</v>
      </c>
      <c r="AV460" s="17"/>
      <c r="AW460" s="17">
        <v>0.124575140160587</v>
      </c>
      <c r="AX460" s="17">
        <v>2.5375638606635099E-2</v>
      </c>
      <c r="AY460" s="17">
        <v>3.3626804045132297E-2</v>
      </c>
    </row>
    <row r="461" spans="2:51">
      <c r="B461" t="s">
        <v>228</v>
      </c>
      <c r="C461" s="17">
        <v>0.31356769516376898</v>
      </c>
      <c r="D461" s="17">
        <v>0.36038256906053001</v>
      </c>
      <c r="E461" s="17">
        <v>0.27406333369395702</v>
      </c>
      <c r="F461" s="17"/>
      <c r="G461" s="17">
        <v>0.38707940477536501</v>
      </c>
      <c r="H461" s="17">
        <v>0.23387367970234399</v>
      </c>
      <c r="I461" s="17">
        <v>0.36588041792140003</v>
      </c>
      <c r="J461" s="17">
        <v>0.30144726887928103</v>
      </c>
      <c r="K461" s="17">
        <v>0.29409214926581401</v>
      </c>
      <c r="L461" s="17">
        <v>0.32511528796207401</v>
      </c>
      <c r="M461" s="17"/>
      <c r="N461" s="17">
        <v>0.36733635926592301</v>
      </c>
      <c r="O461" s="17">
        <v>0.32412532594926402</v>
      </c>
      <c r="P461" s="17">
        <v>0.26026735915809301</v>
      </c>
      <c r="Q461" s="17">
        <v>0.27478268131490902</v>
      </c>
      <c r="R461" s="17"/>
      <c r="S461" s="17" t="s">
        <v>222</v>
      </c>
      <c r="T461" s="17">
        <v>0.31356769516376898</v>
      </c>
      <c r="U461" s="17" t="s">
        <v>222</v>
      </c>
      <c r="V461" s="17" t="s">
        <v>222</v>
      </c>
      <c r="W461" s="17" t="s">
        <v>222</v>
      </c>
      <c r="X461" s="17" t="s">
        <v>222</v>
      </c>
      <c r="Y461" s="17" t="s">
        <v>222</v>
      </c>
      <c r="Z461" s="17" t="s">
        <v>222</v>
      </c>
      <c r="AA461" s="17" t="s">
        <v>222</v>
      </c>
      <c r="AB461" s="17" t="s">
        <v>222</v>
      </c>
      <c r="AC461" s="17" t="s">
        <v>222</v>
      </c>
      <c r="AD461" s="17" t="s">
        <v>222</v>
      </c>
      <c r="AE461" s="17"/>
      <c r="AF461" s="17">
        <v>0.28103016293675398</v>
      </c>
      <c r="AG461" s="17">
        <v>0.38615159297651502</v>
      </c>
      <c r="AH461" s="17">
        <v>0.18476926036319799</v>
      </c>
      <c r="AI461" s="17"/>
      <c r="AJ461" s="17">
        <v>0.355187746501609</v>
      </c>
      <c r="AK461" s="17">
        <v>0.32188400502258702</v>
      </c>
      <c r="AL461" s="17">
        <v>0.389121148159075</v>
      </c>
      <c r="AM461" s="17"/>
      <c r="AN461" s="17">
        <v>0.29490256792467501</v>
      </c>
      <c r="AO461" s="17">
        <v>0.30856378041249</v>
      </c>
      <c r="AP461" s="17">
        <v>0.37705856685091299</v>
      </c>
      <c r="AQ461" s="17">
        <v>0.33001954167064701</v>
      </c>
      <c r="AR461" s="17">
        <v>0.42609058140870498</v>
      </c>
      <c r="AS461" s="17"/>
      <c r="AT461" s="17">
        <v>0.31229455111005799</v>
      </c>
      <c r="AU461" s="17">
        <v>0.37051561415773498</v>
      </c>
      <c r="AV461" s="17"/>
      <c r="AW461" s="17">
        <v>0.36286893319507801</v>
      </c>
      <c r="AX461" s="17">
        <v>0.36737658379319499</v>
      </c>
      <c r="AY461" s="17">
        <v>0.24150307558145201</v>
      </c>
    </row>
    <row r="462" spans="2:51">
      <c r="B462" t="s">
        <v>229</v>
      </c>
      <c r="C462" s="17">
        <v>0.35115044943121798</v>
      </c>
      <c r="D462" s="17">
        <v>0.31529327167250998</v>
      </c>
      <c r="E462" s="17">
        <v>0.380582279234637</v>
      </c>
      <c r="F462" s="17"/>
      <c r="G462" s="17">
        <v>0.34629180327769099</v>
      </c>
      <c r="H462" s="17">
        <v>0.37559543425524</v>
      </c>
      <c r="I462" s="17">
        <v>0.31247037238616898</v>
      </c>
      <c r="J462" s="17">
        <v>0.34937090724844799</v>
      </c>
      <c r="K462" s="17">
        <v>0.38158854887532601</v>
      </c>
      <c r="L462" s="17">
        <v>0.34296094029357499</v>
      </c>
      <c r="M462" s="17"/>
      <c r="N462" s="17">
        <v>0.34853678809082</v>
      </c>
      <c r="O462" s="17">
        <v>0.35783673680867401</v>
      </c>
      <c r="P462" s="17">
        <v>0.37356366626006898</v>
      </c>
      <c r="Q462" s="17">
        <v>0.33255704766918698</v>
      </c>
      <c r="R462" s="17"/>
      <c r="S462" s="17" t="s">
        <v>222</v>
      </c>
      <c r="T462" s="17">
        <v>0.35115044943121798</v>
      </c>
      <c r="U462" s="17" t="s">
        <v>222</v>
      </c>
      <c r="V462" s="17" t="s">
        <v>222</v>
      </c>
      <c r="W462" s="17" t="s">
        <v>222</v>
      </c>
      <c r="X462" s="17" t="s">
        <v>222</v>
      </c>
      <c r="Y462" s="17" t="s">
        <v>222</v>
      </c>
      <c r="Z462" s="17" t="s">
        <v>222</v>
      </c>
      <c r="AA462" s="17" t="s">
        <v>222</v>
      </c>
      <c r="AB462" s="17" t="s">
        <v>222</v>
      </c>
      <c r="AC462" s="17" t="s">
        <v>222</v>
      </c>
      <c r="AD462" s="17" t="s">
        <v>222</v>
      </c>
      <c r="AE462" s="17"/>
      <c r="AF462" s="17">
        <v>0.40343816788344999</v>
      </c>
      <c r="AG462" s="17">
        <v>0.30419482032880601</v>
      </c>
      <c r="AH462" s="17">
        <v>0.32732529579268499</v>
      </c>
      <c r="AI462" s="17"/>
      <c r="AJ462" s="17">
        <v>0.33893851527744301</v>
      </c>
      <c r="AK462" s="17">
        <v>0.35044045184832601</v>
      </c>
      <c r="AL462" s="17">
        <v>0.266427039521616</v>
      </c>
      <c r="AM462" s="17"/>
      <c r="AN462" s="17">
        <v>0.34416855875513203</v>
      </c>
      <c r="AO462" s="17">
        <v>0.37128824265784599</v>
      </c>
      <c r="AP462" s="17">
        <v>0.32621703857710599</v>
      </c>
      <c r="AQ462" s="17">
        <v>0.33057313756564899</v>
      </c>
      <c r="AR462" s="17">
        <v>5.5798230875423897E-2</v>
      </c>
      <c r="AS462" s="17"/>
      <c r="AT462" s="17">
        <v>0.35726899801568002</v>
      </c>
      <c r="AU462" s="17">
        <v>0.29197127897311498</v>
      </c>
      <c r="AV462" s="17"/>
      <c r="AW462" s="17">
        <v>0.34775030106365501</v>
      </c>
      <c r="AX462" s="17">
        <v>0.39099900793773701</v>
      </c>
      <c r="AY462" s="17">
        <v>0.345785835808257</v>
      </c>
    </row>
    <row r="463" spans="2:51">
      <c r="B463" t="s">
        <v>230</v>
      </c>
      <c r="C463" s="17">
        <v>0.13006621928110201</v>
      </c>
      <c r="D463" s="17">
        <v>0.10493814324091599</v>
      </c>
      <c r="E463" s="17">
        <v>0.149791163502593</v>
      </c>
      <c r="F463" s="17"/>
      <c r="G463" s="17">
        <v>0.15142715157900299</v>
      </c>
      <c r="H463" s="17">
        <v>0.155701902355706</v>
      </c>
      <c r="I463" s="17">
        <v>9.2153211657421102E-2</v>
      </c>
      <c r="J463" s="17">
        <v>0.14537693014602801</v>
      </c>
      <c r="K463" s="17">
        <v>0.13341482037730701</v>
      </c>
      <c r="L463" s="17">
        <v>0.116996985029336</v>
      </c>
      <c r="M463" s="17"/>
      <c r="N463" s="17">
        <v>9.0169683641944803E-2</v>
      </c>
      <c r="O463" s="17">
        <v>0.13795426667890501</v>
      </c>
      <c r="P463" s="17">
        <v>0.14686959992812501</v>
      </c>
      <c r="Q463" s="17">
        <v>0.15265014251259301</v>
      </c>
      <c r="R463" s="17"/>
      <c r="S463" s="17" t="s">
        <v>222</v>
      </c>
      <c r="T463" s="17">
        <v>0.13006621928110201</v>
      </c>
      <c r="U463" s="17" t="s">
        <v>222</v>
      </c>
      <c r="V463" s="17" t="s">
        <v>222</v>
      </c>
      <c r="W463" s="17" t="s">
        <v>222</v>
      </c>
      <c r="X463" s="17" t="s">
        <v>222</v>
      </c>
      <c r="Y463" s="17" t="s">
        <v>222</v>
      </c>
      <c r="Z463" s="17" t="s">
        <v>222</v>
      </c>
      <c r="AA463" s="17" t="s">
        <v>222</v>
      </c>
      <c r="AB463" s="17" t="s">
        <v>222</v>
      </c>
      <c r="AC463" s="17" t="s">
        <v>222</v>
      </c>
      <c r="AD463" s="17" t="s">
        <v>222</v>
      </c>
      <c r="AE463" s="17"/>
      <c r="AF463" s="17">
        <v>0.11831803631965999</v>
      </c>
      <c r="AG463" s="17">
        <v>0.113493354928491</v>
      </c>
      <c r="AH463" s="17">
        <v>0.20440962842274699</v>
      </c>
      <c r="AI463" s="17"/>
      <c r="AJ463" s="17">
        <v>0.103564940910143</v>
      </c>
      <c r="AK463" s="17">
        <v>0.13866916493397499</v>
      </c>
      <c r="AL463" s="17">
        <v>0.124356171917349</v>
      </c>
      <c r="AM463" s="17"/>
      <c r="AN463" s="17">
        <v>0.148993720540705</v>
      </c>
      <c r="AO463" s="17">
        <v>0.17273995307704301</v>
      </c>
      <c r="AP463" s="17">
        <v>0.10618873224104</v>
      </c>
      <c r="AQ463" s="17">
        <v>0.108149044513523</v>
      </c>
      <c r="AR463" s="17">
        <v>4.8152902392784802E-2</v>
      </c>
      <c r="AS463" s="17"/>
      <c r="AT463" s="17">
        <v>0.12967702181216201</v>
      </c>
      <c r="AU463" s="17">
        <v>0.113594941223132</v>
      </c>
      <c r="AV463" s="17"/>
      <c r="AW463" s="17">
        <v>8.4075103070235302E-2</v>
      </c>
      <c r="AX463" s="17">
        <v>8.3575440664294801E-2</v>
      </c>
      <c r="AY463" s="17">
        <v>0.19641326018542801</v>
      </c>
    </row>
    <row r="464" spans="2:51">
      <c r="B464" t="s">
        <v>119</v>
      </c>
      <c r="C464" s="17">
        <v>0.12755954822420101</v>
      </c>
      <c r="D464" s="17">
        <v>0.112981144592103</v>
      </c>
      <c r="E464" s="17">
        <v>0.140552041259628</v>
      </c>
      <c r="F464" s="17"/>
      <c r="G464" s="17">
        <v>7.1026981357255395E-2</v>
      </c>
      <c r="H464" s="17">
        <v>0.138275365085131</v>
      </c>
      <c r="I464" s="17">
        <v>0.14164063177709299</v>
      </c>
      <c r="J464" s="17">
        <v>0.12311187607370599</v>
      </c>
      <c r="K464" s="17">
        <v>0.14167111492200099</v>
      </c>
      <c r="L464" s="17">
        <v>0.125610200435573</v>
      </c>
      <c r="M464" s="17"/>
      <c r="N464" s="17">
        <v>7.6848688000236406E-2</v>
      </c>
      <c r="O464" s="17">
        <v>0.11146451905601901</v>
      </c>
      <c r="P464" s="17">
        <v>0.156894433438793</v>
      </c>
      <c r="Q464" s="17">
        <v>0.18610048469290899</v>
      </c>
      <c r="R464" s="17"/>
      <c r="S464" s="17" t="s">
        <v>222</v>
      </c>
      <c r="T464" s="17">
        <v>0.12755954822420101</v>
      </c>
      <c r="U464" s="17" t="s">
        <v>222</v>
      </c>
      <c r="V464" s="17" t="s">
        <v>222</v>
      </c>
      <c r="W464" s="17" t="s">
        <v>222</v>
      </c>
      <c r="X464" s="17" t="s">
        <v>222</v>
      </c>
      <c r="Y464" s="17" t="s">
        <v>222</v>
      </c>
      <c r="Z464" s="17" t="s">
        <v>222</v>
      </c>
      <c r="AA464" s="17" t="s">
        <v>222</v>
      </c>
      <c r="AB464" s="17" t="s">
        <v>222</v>
      </c>
      <c r="AC464" s="17" t="s">
        <v>222</v>
      </c>
      <c r="AD464" s="17" t="s">
        <v>222</v>
      </c>
      <c r="AE464" s="17"/>
      <c r="AF464" s="17">
        <v>0.14420600066634701</v>
      </c>
      <c r="AG464" s="17">
        <v>8.4671391686414701E-2</v>
      </c>
      <c r="AH464" s="17">
        <v>0.208547628887924</v>
      </c>
      <c r="AI464" s="17"/>
      <c r="AJ464" s="17">
        <v>0.107044297946395</v>
      </c>
      <c r="AK464" s="17">
        <v>8.8829996333042893E-2</v>
      </c>
      <c r="AL464" s="17">
        <v>0.144287282994116</v>
      </c>
      <c r="AM464" s="17"/>
      <c r="AN464" s="17">
        <v>0.17072496707920701</v>
      </c>
      <c r="AO464" s="17">
        <v>0.116465257868741</v>
      </c>
      <c r="AP464" s="17">
        <v>9.2209172471382606E-2</v>
      </c>
      <c r="AQ464" s="17">
        <v>7.1972234378175598E-2</v>
      </c>
      <c r="AR464" s="17">
        <v>0.10890959795574399</v>
      </c>
      <c r="AS464" s="17"/>
      <c r="AT464" s="17">
        <v>0.127286490570588</v>
      </c>
      <c r="AU464" s="17">
        <v>0.106799085556955</v>
      </c>
      <c r="AV464" s="17"/>
      <c r="AW464" s="17">
        <v>8.0730522510445102E-2</v>
      </c>
      <c r="AX464" s="17">
        <v>0.132673328998138</v>
      </c>
      <c r="AY464" s="17">
        <v>0.18267102437973101</v>
      </c>
    </row>
    <row r="465" spans="2:51">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row>
    <row r="466" spans="2:51">
      <c r="B466" s="6" t="s">
        <v>231</v>
      </c>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row>
    <row r="467" spans="2:51">
      <c r="B467" s="25" t="s">
        <v>25</v>
      </c>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row>
    <row r="468" spans="2:51">
      <c r="B468" t="s">
        <v>232</v>
      </c>
      <c r="C468" s="17">
        <v>4.9516631633476402E-2</v>
      </c>
      <c r="D468" s="17">
        <v>7.0821433033109296E-2</v>
      </c>
      <c r="E468" s="17">
        <v>3.3041982987101197E-2</v>
      </c>
      <c r="F468" s="17"/>
      <c r="G468" s="17">
        <v>6.0891461491025603E-2</v>
      </c>
      <c r="H468" s="17">
        <v>6.8146860495425302E-2</v>
      </c>
      <c r="I468" s="17">
        <v>3.8578062285463503E-2</v>
      </c>
      <c r="J468" s="17">
        <v>4.5028632897069501E-2</v>
      </c>
      <c r="K468" s="17">
        <v>2.9709193268558198E-2</v>
      </c>
      <c r="L468" s="17">
        <v>5.1940718490421298E-2</v>
      </c>
      <c r="M468" s="17"/>
      <c r="N468" s="17">
        <v>8.2935317326381403E-2</v>
      </c>
      <c r="O468" s="17">
        <v>4.7249784682096202E-2</v>
      </c>
      <c r="P468" s="17">
        <v>4.3075091344854301E-2</v>
      </c>
      <c r="Q468" s="17">
        <v>2.38973302864251E-2</v>
      </c>
      <c r="R468" s="17"/>
      <c r="S468" s="17" t="s">
        <v>222</v>
      </c>
      <c r="T468" s="17" t="s">
        <v>222</v>
      </c>
      <c r="U468" s="17">
        <v>4.9516631633476402E-2</v>
      </c>
      <c r="V468" s="17" t="s">
        <v>222</v>
      </c>
      <c r="W468" s="17" t="s">
        <v>222</v>
      </c>
      <c r="X468" s="17" t="s">
        <v>222</v>
      </c>
      <c r="Y468" s="17" t="s">
        <v>222</v>
      </c>
      <c r="Z468" s="17" t="s">
        <v>222</v>
      </c>
      <c r="AA468" s="17" t="s">
        <v>222</v>
      </c>
      <c r="AB468" s="17" t="s">
        <v>222</v>
      </c>
      <c r="AC468" s="17" t="s">
        <v>222</v>
      </c>
      <c r="AD468" s="17" t="s">
        <v>222</v>
      </c>
      <c r="AE468" s="17"/>
      <c r="AF468" s="17">
        <v>3.3214451382930103E-2</v>
      </c>
      <c r="AG468" s="17">
        <v>7.0779243234868797E-2</v>
      </c>
      <c r="AH468" s="17">
        <v>4.4153377729591499E-2</v>
      </c>
      <c r="AI468" s="17"/>
      <c r="AJ468" s="17">
        <v>5.2012010551483898E-2</v>
      </c>
      <c r="AK468" s="17">
        <v>3.5317203545079702E-2</v>
      </c>
      <c r="AL468" s="17">
        <v>6.0251022582921997E-2</v>
      </c>
      <c r="AM468" s="17"/>
      <c r="AN468" s="17">
        <v>3.3356780543463999E-2</v>
      </c>
      <c r="AO468" s="17">
        <v>3.8364145900601103E-2</v>
      </c>
      <c r="AP468" s="17">
        <v>2.6637041623151499E-2</v>
      </c>
      <c r="AQ468" s="17">
        <v>0.164791354454695</v>
      </c>
      <c r="AR468" s="17">
        <v>0.27384708981470701</v>
      </c>
      <c r="AS468" s="17"/>
      <c r="AT468" s="17">
        <v>4.5717890875365798E-2</v>
      </c>
      <c r="AU468" s="17">
        <v>0.13827464565435299</v>
      </c>
      <c r="AV468" s="17"/>
      <c r="AW468" s="17">
        <v>7.0960812479205507E-2</v>
      </c>
      <c r="AX468" s="17">
        <v>6.8489558901069905E-2</v>
      </c>
      <c r="AY468" s="17">
        <v>2.2766744315126999E-2</v>
      </c>
    </row>
    <row r="469" spans="2:51">
      <c r="B469" t="s">
        <v>233</v>
      </c>
      <c r="C469" s="17">
        <v>0.27701200213571697</v>
      </c>
      <c r="D469" s="17">
        <v>0.32481388912443199</v>
      </c>
      <c r="E469" s="17">
        <v>0.23979608894059701</v>
      </c>
      <c r="F469" s="17"/>
      <c r="G469" s="17">
        <v>0.20685442124455</v>
      </c>
      <c r="H469" s="17">
        <v>0.25703064052097202</v>
      </c>
      <c r="I469" s="17">
        <v>0.30143257128395401</v>
      </c>
      <c r="J469" s="17">
        <v>0.24279776436870101</v>
      </c>
      <c r="K469" s="17">
        <v>0.29445879648851098</v>
      </c>
      <c r="L469" s="17">
        <v>0.30976326568396401</v>
      </c>
      <c r="M469" s="17"/>
      <c r="N469" s="17">
        <v>0.38856600517397799</v>
      </c>
      <c r="O469" s="17">
        <v>0.228981736057351</v>
      </c>
      <c r="P469" s="17">
        <v>0.25239363570282902</v>
      </c>
      <c r="Q469" s="17">
        <v>0.23484045332803799</v>
      </c>
      <c r="R469" s="17"/>
      <c r="S469" s="17" t="s">
        <v>222</v>
      </c>
      <c r="T469" s="17" t="s">
        <v>222</v>
      </c>
      <c r="U469" s="17">
        <v>0.27701200213571697</v>
      </c>
      <c r="V469" s="17" t="s">
        <v>222</v>
      </c>
      <c r="W469" s="17" t="s">
        <v>222</v>
      </c>
      <c r="X469" s="17" t="s">
        <v>222</v>
      </c>
      <c r="Y469" s="17" t="s">
        <v>222</v>
      </c>
      <c r="Z469" s="17" t="s">
        <v>222</v>
      </c>
      <c r="AA469" s="17" t="s">
        <v>222</v>
      </c>
      <c r="AB469" s="17" t="s">
        <v>222</v>
      </c>
      <c r="AC469" s="17" t="s">
        <v>222</v>
      </c>
      <c r="AD469" s="17" t="s">
        <v>222</v>
      </c>
      <c r="AE469" s="17"/>
      <c r="AF469" s="17">
        <v>0.28865839039589702</v>
      </c>
      <c r="AG469" s="17">
        <v>0.305459522826385</v>
      </c>
      <c r="AH469" s="17">
        <v>0.191519090919931</v>
      </c>
      <c r="AI469" s="17"/>
      <c r="AJ469" s="17">
        <v>0.31698045913934098</v>
      </c>
      <c r="AK469" s="17">
        <v>0.25830177578522001</v>
      </c>
      <c r="AL469" s="17">
        <v>0.30366469280151298</v>
      </c>
      <c r="AM469" s="17"/>
      <c r="AN469" s="17">
        <v>0.19879064208959199</v>
      </c>
      <c r="AO469" s="17">
        <v>0.289767863287968</v>
      </c>
      <c r="AP469" s="17">
        <v>0.29769769480252201</v>
      </c>
      <c r="AQ469" s="17">
        <v>0.39797928725847398</v>
      </c>
      <c r="AR469" s="17">
        <v>0.150763860435259</v>
      </c>
      <c r="AS469" s="17"/>
      <c r="AT469" s="17">
        <v>0.28211292912569902</v>
      </c>
      <c r="AU469" s="17">
        <v>0.16765186454258599</v>
      </c>
      <c r="AV469" s="17"/>
      <c r="AW469" s="17">
        <v>0.34910696052850898</v>
      </c>
      <c r="AX469" s="17">
        <v>0.32395817531088</v>
      </c>
      <c r="AY469" s="17">
        <v>0.191592974386814</v>
      </c>
    </row>
    <row r="470" spans="2:51">
      <c r="B470" t="s">
        <v>234</v>
      </c>
      <c r="C470" s="17">
        <v>0.416564779834249</v>
      </c>
      <c r="D470" s="17">
        <v>0.405303519929408</v>
      </c>
      <c r="E470" s="17">
        <v>0.42924482861123497</v>
      </c>
      <c r="F470" s="17"/>
      <c r="G470" s="17">
        <v>0.387688023335995</v>
      </c>
      <c r="H470" s="17">
        <v>0.44544880475995202</v>
      </c>
      <c r="I470" s="17">
        <v>0.49373210551014401</v>
      </c>
      <c r="J470" s="17">
        <v>0.36940378715658501</v>
      </c>
      <c r="K470" s="17">
        <v>0.42848370494839999</v>
      </c>
      <c r="L470" s="17">
        <v>0.392850370784597</v>
      </c>
      <c r="M470" s="17"/>
      <c r="N470" s="17">
        <v>0.370148116759348</v>
      </c>
      <c r="O470" s="17">
        <v>0.47956456197557601</v>
      </c>
      <c r="P470" s="17">
        <v>0.40615722701592499</v>
      </c>
      <c r="Q470" s="17">
        <v>0.41843158276499998</v>
      </c>
      <c r="R470" s="17"/>
      <c r="S470" s="17" t="s">
        <v>222</v>
      </c>
      <c r="T470" s="17" t="s">
        <v>222</v>
      </c>
      <c r="U470" s="17">
        <v>0.416564779834249</v>
      </c>
      <c r="V470" s="17" t="s">
        <v>222</v>
      </c>
      <c r="W470" s="17" t="s">
        <v>222</v>
      </c>
      <c r="X470" s="17" t="s">
        <v>222</v>
      </c>
      <c r="Y470" s="17" t="s">
        <v>222</v>
      </c>
      <c r="Z470" s="17" t="s">
        <v>222</v>
      </c>
      <c r="AA470" s="17" t="s">
        <v>222</v>
      </c>
      <c r="AB470" s="17" t="s">
        <v>222</v>
      </c>
      <c r="AC470" s="17" t="s">
        <v>222</v>
      </c>
      <c r="AD470" s="17" t="s">
        <v>222</v>
      </c>
      <c r="AE470" s="17"/>
      <c r="AF470" s="17">
        <v>0.40064466423522899</v>
      </c>
      <c r="AG470" s="17">
        <v>0.44305484621540597</v>
      </c>
      <c r="AH470" s="17">
        <v>0.44252697782015399</v>
      </c>
      <c r="AI470" s="17"/>
      <c r="AJ470" s="17">
        <v>0.38097545618862799</v>
      </c>
      <c r="AK470" s="17">
        <v>0.447139289496984</v>
      </c>
      <c r="AL470" s="17">
        <v>0.45678767986155799</v>
      </c>
      <c r="AM470" s="17"/>
      <c r="AN470" s="17">
        <v>0.45132740467675703</v>
      </c>
      <c r="AO470" s="17">
        <v>0.40522397528829202</v>
      </c>
      <c r="AP470" s="17">
        <v>0.485152369752336</v>
      </c>
      <c r="AQ470" s="17">
        <v>0.31775300855858002</v>
      </c>
      <c r="AR470" s="17">
        <v>0.57538904975003402</v>
      </c>
      <c r="AS470" s="17"/>
      <c r="AT470" s="17">
        <v>0.41495796767909199</v>
      </c>
      <c r="AU470" s="17">
        <v>0.43682386146802998</v>
      </c>
      <c r="AV470" s="17"/>
      <c r="AW470" s="17">
        <v>0.43044178699718799</v>
      </c>
      <c r="AX470" s="17">
        <v>0.38569954001485801</v>
      </c>
      <c r="AY470" s="17">
        <v>0.41081762897540403</v>
      </c>
    </row>
    <row r="471" spans="2:51">
      <c r="B471" t="s">
        <v>235</v>
      </c>
      <c r="C471" s="17">
        <v>0.15789158142295201</v>
      </c>
      <c r="D471" s="17">
        <v>0.13218378845347001</v>
      </c>
      <c r="E471" s="17">
        <v>0.17140040184823299</v>
      </c>
      <c r="F471" s="17"/>
      <c r="G471" s="17">
        <v>0.253088566552578</v>
      </c>
      <c r="H471" s="17">
        <v>0.14461722633724</v>
      </c>
      <c r="I471" s="17">
        <v>8.1262039192968094E-2</v>
      </c>
      <c r="J471" s="17">
        <v>0.18568396677670501</v>
      </c>
      <c r="K471" s="17">
        <v>0.142547314701746</v>
      </c>
      <c r="L471" s="17">
        <v>0.16055137033956701</v>
      </c>
      <c r="M471" s="17"/>
      <c r="N471" s="17">
        <v>9.6660350395164199E-2</v>
      </c>
      <c r="O471" s="17">
        <v>0.15812895991800599</v>
      </c>
      <c r="P471" s="17">
        <v>0.16420506900684201</v>
      </c>
      <c r="Q471" s="17">
        <v>0.20309254655367401</v>
      </c>
      <c r="R471" s="17"/>
      <c r="S471" s="17" t="s">
        <v>222</v>
      </c>
      <c r="T471" s="17" t="s">
        <v>222</v>
      </c>
      <c r="U471" s="17">
        <v>0.15789158142295201</v>
      </c>
      <c r="V471" s="17" t="s">
        <v>222</v>
      </c>
      <c r="W471" s="17" t="s">
        <v>222</v>
      </c>
      <c r="X471" s="17" t="s">
        <v>222</v>
      </c>
      <c r="Y471" s="17" t="s">
        <v>222</v>
      </c>
      <c r="Z471" s="17" t="s">
        <v>222</v>
      </c>
      <c r="AA471" s="17" t="s">
        <v>222</v>
      </c>
      <c r="AB471" s="17" t="s">
        <v>222</v>
      </c>
      <c r="AC471" s="17" t="s">
        <v>222</v>
      </c>
      <c r="AD471" s="17" t="s">
        <v>222</v>
      </c>
      <c r="AE471" s="17"/>
      <c r="AF471" s="17">
        <v>0.15708512833355801</v>
      </c>
      <c r="AG471" s="17">
        <v>0.13848161413648499</v>
      </c>
      <c r="AH471" s="17">
        <v>0.15681231516842101</v>
      </c>
      <c r="AI471" s="17"/>
      <c r="AJ471" s="17">
        <v>0.15137347137579901</v>
      </c>
      <c r="AK471" s="17">
        <v>0.18820574030593701</v>
      </c>
      <c r="AL471" s="17">
        <v>0.112433080201188</v>
      </c>
      <c r="AM471" s="17"/>
      <c r="AN471" s="17">
        <v>0.14350660205523799</v>
      </c>
      <c r="AO471" s="17">
        <v>0.187686957960366</v>
      </c>
      <c r="AP471" s="17">
        <v>0.15151900946373301</v>
      </c>
      <c r="AQ471" s="17">
        <v>0.106029238949972</v>
      </c>
      <c r="AR471" s="17">
        <v>0</v>
      </c>
      <c r="AS471" s="17"/>
      <c r="AT471" s="17">
        <v>0.156978689613954</v>
      </c>
      <c r="AU471" s="17">
        <v>0.18339653370881301</v>
      </c>
      <c r="AV471" s="17"/>
      <c r="AW471" s="17">
        <v>0.10442717108388699</v>
      </c>
      <c r="AX471" s="17">
        <v>0.100965798407383</v>
      </c>
      <c r="AY471" s="17">
        <v>0.22716321614165899</v>
      </c>
    </row>
    <row r="472" spans="2:51">
      <c r="B472" t="s">
        <v>119</v>
      </c>
      <c r="C472" s="17">
        <v>9.9015004973605297E-2</v>
      </c>
      <c r="D472" s="17">
        <v>6.6877369459580602E-2</v>
      </c>
      <c r="E472" s="17">
        <v>0.12651669761283399</v>
      </c>
      <c r="F472" s="17"/>
      <c r="G472" s="17">
        <v>9.1477527375850798E-2</v>
      </c>
      <c r="H472" s="17">
        <v>8.4756467886410294E-2</v>
      </c>
      <c r="I472" s="17">
        <v>8.4995221727470704E-2</v>
      </c>
      <c r="J472" s="17">
        <v>0.15708584880093901</v>
      </c>
      <c r="K472" s="17">
        <v>0.104800990592784</v>
      </c>
      <c r="L472" s="17">
        <v>8.4894274701450598E-2</v>
      </c>
      <c r="M472" s="17"/>
      <c r="N472" s="17">
        <v>6.1690210345128699E-2</v>
      </c>
      <c r="O472" s="17">
        <v>8.6074957366970697E-2</v>
      </c>
      <c r="P472" s="17">
        <v>0.13416897692954899</v>
      </c>
      <c r="Q472" s="17">
        <v>0.11973808706686399</v>
      </c>
      <c r="R472" s="17"/>
      <c r="S472" s="17" t="s">
        <v>222</v>
      </c>
      <c r="T472" s="17" t="s">
        <v>222</v>
      </c>
      <c r="U472" s="17">
        <v>9.9015004973605297E-2</v>
      </c>
      <c r="V472" s="17" t="s">
        <v>222</v>
      </c>
      <c r="W472" s="17" t="s">
        <v>222</v>
      </c>
      <c r="X472" s="17" t="s">
        <v>222</v>
      </c>
      <c r="Y472" s="17" t="s">
        <v>222</v>
      </c>
      <c r="Z472" s="17" t="s">
        <v>222</v>
      </c>
      <c r="AA472" s="17" t="s">
        <v>222</v>
      </c>
      <c r="AB472" s="17" t="s">
        <v>222</v>
      </c>
      <c r="AC472" s="17" t="s">
        <v>222</v>
      </c>
      <c r="AD472" s="17" t="s">
        <v>222</v>
      </c>
      <c r="AE472" s="17"/>
      <c r="AF472" s="17">
        <v>0.120397365652386</v>
      </c>
      <c r="AG472" s="17">
        <v>4.2224773586854801E-2</v>
      </c>
      <c r="AH472" s="17">
        <v>0.16498823836190199</v>
      </c>
      <c r="AI472" s="17"/>
      <c r="AJ472" s="17">
        <v>9.8658602744749094E-2</v>
      </c>
      <c r="AK472" s="17">
        <v>7.1035990866780196E-2</v>
      </c>
      <c r="AL472" s="17">
        <v>6.6863524552819797E-2</v>
      </c>
      <c r="AM472" s="17"/>
      <c r="AN472" s="17">
        <v>0.17301857063494799</v>
      </c>
      <c r="AO472" s="17">
        <v>7.8957057562771701E-2</v>
      </c>
      <c r="AP472" s="17">
        <v>3.89938843582587E-2</v>
      </c>
      <c r="AQ472" s="17">
        <v>1.3447110778278201E-2</v>
      </c>
      <c r="AR472" s="17">
        <v>0</v>
      </c>
      <c r="AS472" s="17"/>
      <c r="AT472" s="17">
        <v>0.10023252270589</v>
      </c>
      <c r="AU472" s="17">
        <v>7.3853094626218294E-2</v>
      </c>
      <c r="AV472" s="17"/>
      <c r="AW472" s="17">
        <v>4.5063268911210499E-2</v>
      </c>
      <c r="AX472" s="17">
        <v>0.120886927365808</v>
      </c>
      <c r="AY472" s="17">
        <v>0.147659436180997</v>
      </c>
    </row>
    <row r="473" spans="2:51">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row>
    <row r="474" spans="2:51">
      <c r="B474" s="6" t="s">
        <v>236</v>
      </c>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row>
    <row r="475" spans="2:51">
      <c r="B475" s="25" t="s">
        <v>26</v>
      </c>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row>
    <row r="476" spans="2:51">
      <c r="B476" t="s">
        <v>237</v>
      </c>
      <c r="C476" s="17">
        <v>7.2627348359528193E-2</v>
      </c>
      <c r="D476" s="17">
        <v>9.0920437615883004E-2</v>
      </c>
      <c r="E476" s="17">
        <v>5.6489310295807199E-2</v>
      </c>
      <c r="F476" s="17"/>
      <c r="G476" s="17">
        <v>9.37273096028962E-2</v>
      </c>
      <c r="H476" s="17">
        <v>9.7267551861093496E-2</v>
      </c>
      <c r="I476" s="17">
        <v>4.3364685930967699E-2</v>
      </c>
      <c r="J476" s="17">
        <v>6.0139126002283098E-2</v>
      </c>
      <c r="K476" s="17">
        <v>8.64351682175971E-2</v>
      </c>
      <c r="L476" s="17">
        <v>6.7754841164122198E-2</v>
      </c>
      <c r="M476" s="17"/>
      <c r="N476" s="17">
        <v>5.9991561657924998E-2</v>
      </c>
      <c r="O476" s="17">
        <v>7.0516904724072696E-2</v>
      </c>
      <c r="P476" s="17">
        <v>0.100029942582155</v>
      </c>
      <c r="Q476" s="17">
        <v>6.6037304431123503E-2</v>
      </c>
      <c r="R476" s="17"/>
      <c r="S476" s="17" t="s">
        <v>222</v>
      </c>
      <c r="T476" s="17" t="s">
        <v>222</v>
      </c>
      <c r="U476" s="17" t="s">
        <v>222</v>
      </c>
      <c r="V476" s="17" t="s">
        <v>222</v>
      </c>
      <c r="W476" s="17">
        <v>7.2627348359528193E-2</v>
      </c>
      <c r="X476" s="17" t="s">
        <v>222</v>
      </c>
      <c r="Y476" s="17" t="s">
        <v>222</v>
      </c>
      <c r="Z476" s="17" t="s">
        <v>222</v>
      </c>
      <c r="AA476" s="17" t="s">
        <v>222</v>
      </c>
      <c r="AB476" s="17" t="s">
        <v>222</v>
      </c>
      <c r="AC476" s="17" t="s">
        <v>222</v>
      </c>
      <c r="AD476" s="17" t="s">
        <v>222</v>
      </c>
      <c r="AE476" s="17"/>
      <c r="AF476" s="17">
        <v>7.1443118339569706E-2</v>
      </c>
      <c r="AG476" s="17">
        <v>7.2137570934497797E-2</v>
      </c>
      <c r="AH476" s="17">
        <v>6.7172892921383606E-2</v>
      </c>
      <c r="AI476" s="17"/>
      <c r="AJ476" s="17">
        <v>0.11274308831152299</v>
      </c>
      <c r="AK476" s="17">
        <v>7.2798038310744398E-2</v>
      </c>
      <c r="AL476" s="17">
        <v>9.5010706700988504E-2</v>
      </c>
      <c r="AM476" s="17"/>
      <c r="AN476" s="17">
        <v>6.0448439321271301E-2</v>
      </c>
      <c r="AO476" s="17">
        <v>7.1766488914691201E-2</v>
      </c>
      <c r="AP476" s="17">
        <v>7.8472301117324006E-2</v>
      </c>
      <c r="AQ476" s="17">
        <v>5.7511760124669999E-2</v>
      </c>
      <c r="AR476" s="17">
        <v>0.156261710075044</v>
      </c>
      <c r="AS476" s="17"/>
      <c r="AT476" s="17">
        <v>7.1940805975117303E-2</v>
      </c>
      <c r="AU476" s="17">
        <v>8.2305872814991396E-2</v>
      </c>
      <c r="AV476" s="17"/>
      <c r="AW476" s="17">
        <v>0.108479048896168</v>
      </c>
      <c r="AX476" s="17">
        <v>5.9595511113187602E-2</v>
      </c>
      <c r="AY476" s="17">
        <v>3.6220112236781801E-2</v>
      </c>
    </row>
    <row r="477" spans="2:51">
      <c r="B477" t="s">
        <v>238</v>
      </c>
      <c r="C477" s="17">
        <v>0.29797861427022698</v>
      </c>
      <c r="D477" s="17">
        <v>0.32783891864709402</v>
      </c>
      <c r="E477" s="17">
        <v>0.273171900004195</v>
      </c>
      <c r="F477" s="17"/>
      <c r="G477" s="17">
        <v>0.23910472836899299</v>
      </c>
      <c r="H477" s="17">
        <v>0.25642149659142199</v>
      </c>
      <c r="I477" s="17">
        <v>0.292294274595848</v>
      </c>
      <c r="J477" s="17">
        <v>0.26575398724692201</v>
      </c>
      <c r="K477" s="17">
        <v>0.293962556075198</v>
      </c>
      <c r="L477" s="17">
        <v>0.39742864557132801</v>
      </c>
      <c r="M477" s="17"/>
      <c r="N477" s="17">
        <v>0.32774492962805202</v>
      </c>
      <c r="O477" s="17">
        <v>0.31932885054944699</v>
      </c>
      <c r="P477" s="17">
        <v>0.29814423299953002</v>
      </c>
      <c r="Q477" s="17">
        <v>0.24625268503520301</v>
      </c>
      <c r="R477" s="17"/>
      <c r="S477" s="17" t="s">
        <v>222</v>
      </c>
      <c r="T477" s="17" t="s">
        <v>222</v>
      </c>
      <c r="U477" s="17" t="s">
        <v>222</v>
      </c>
      <c r="V477" s="17" t="s">
        <v>222</v>
      </c>
      <c r="W477" s="17">
        <v>0.29797861427022698</v>
      </c>
      <c r="X477" s="17" t="s">
        <v>222</v>
      </c>
      <c r="Y477" s="17" t="s">
        <v>222</v>
      </c>
      <c r="Z477" s="17" t="s">
        <v>222</v>
      </c>
      <c r="AA477" s="17" t="s">
        <v>222</v>
      </c>
      <c r="AB477" s="17" t="s">
        <v>222</v>
      </c>
      <c r="AC477" s="17" t="s">
        <v>222</v>
      </c>
      <c r="AD477" s="17" t="s">
        <v>222</v>
      </c>
      <c r="AE477" s="17"/>
      <c r="AF477" s="17">
        <v>0.31222728695973101</v>
      </c>
      <c r="AG477" s="17">
        <v>0.31772980313932098</v>
      </c>
      <c r="AH477" s="17">
        <v>0.21261905319750099</v>
      </c>
      <c r="AI477" s="17"/>
      <c r="AJ477" s="17">
        <v>0.34422247238507803</v>
      </c>
      <c r="AK477" s="17">
        <v>0.33531097250154301</v>
      </c>
      <c r="AL477" s="17">
        <v>0.39836731526798802</v>
      </c>
      <c r="AM477" s="17"/>
      <c r="AN477" s="17">
        <v>0.24147115831580801</v>
      </c>
      <c r="AO477" s="17">
        <v>0.248944142265492</v>
      </c>
      <c r="AP477" s="17">
        <v>0.31181614091788601</v>
      </c>
      <c r="AQ477" s="17">
        <v>0.42533596757537701</v>
      </c>
      <c r="AR477" s="17">
        <v>0.199981426196954</v>
      </c>
      <c r="AS477" s="17"/>
      <c r="AT477" s="17">
        <v>0.29809744096473401</v>
      </c>
      <c r="AU477" s="17">
        <v>0.30272334258686701</v>
      </c>
      <c r="AV477" s="17"/>
      <c r="AW477" s="17">
        <v>0.352220114002461</v>
      </c>
      <c r="AX477" s="17">
        <v>0.40588741697303499</v>
      </c>
      <c r="AY477" s="17">
        <v>0.21222701772278199</v>
      </c>
    </row>
    <row r="478" spans="2:51">
      <c r="B478" t="s">
        <v>239</v>
      </c>
      <c r="C478" s="17">
        <v>0.37837780068274601</v>
      </c>
      <c r="D478" s="17">
        <v>0.39942585890698101</v>
      </c>
      <c r="E478" s="17">
        <v>0.353773154891319</v>
      </c>
      <c r="F478" s="17"/>
      <c r="G478" s="17">
        <v>0.41446532176256101</v>
      </c>
      <c r="H478" s="17">
        <v>0.38315748795369697</v>
      </c>
      <c r="I478" s="17">
        <v>0.32775768713847597</v>
      </c>
      <c r="J478" s="17">
        <v>0.44599519366522</v>
      </c>
      <c r="K478" s="17">
        <v>0.44014747293031897</v>
      </c>
      <c r="L478" s="17">
        <v>0.294892145146191</v>
      </c>
      <c r="M478" s="17"/>
      <c r="N478" s="17">
        <v>0.418976344847516</v>
      </c>
      <c r="O478" s="17">
        <v>0.377968933173008</v>
      </c>
      <c r="P478" s="17">
        <v>0.34748363393342502</v>
      </c>
      <c r="Q478" s="17">
        <v>0.37695831192527401</v>
      </c>
      <c r="R478" s="17"/>
      <c r="S478" s="17" t="s">
        <v>222</v>
      </c>
      <c r="T478" s="17" t="s">
        <v>222</v>
      </c>
      <c r="U478" s="17" t="s">
        <v>222</v>
      </c>
      <c r="V478" s="17" t="s">
        <v>222</v>
      </c>
      <c r="W478" s="17">
        <v>0.37837780068274601</v>
      </c>
      <c r="X478" s="17" t="s">
        <v>222</v>
      </c>
      <c r="Y478" s="17" t="s">
        <v>222</v>
      </c>
      <c r="Z478" s="17" t="s">
        <v>222</v>
      </c>
      <c r="AA478" s="17" t="s">
        <v>222</v>
      </c>
      <c r="AB478" s="17" t="s">
        <v>222</v>
      </c>
      <c r="AC478" s="17" t="s">
        <v>222</v>
      </c>
      <c r="AD478" s="17" t="s">
        <v>222</v>
      </c>
      <c r="AE478" s="17"/>
      <c r="AF478" s="17">
        <v>0.37897920687831799</v>
      </c>
      <c r="AG478" s="17">
        <v>0.36097990311252998</v>
      </c>
      <c r="AH478" s="17">
        <v>0.37844624273015298</v>
      </c>
      <c r="AI478" s="17"/>
      <c r="AJ478" s="17">
        <v>0.33721922809870603</v>
      </c>
      <c r="AK478" s="17">
        <v>0.358255228521766</v>
      </c>
      <c r="AL478" s="17">
        <v>0.33002746096777302</v>
      </c>
      <c r="AM478" s="17"/>
      <c r="AN478" s="17">
        <v>0.34291183828197003</v>
      </c>
      <c r="AO478" s="17">
        <v>0.425880924738814</v>
      </c>
      <c r="AP478" s="17">
        <v>0.37693818392761502</v>
      </c>
      <c r="AQ478" s="17">
        <v>0.32844520331291699</v>
      </c>
      <c r="AR478" s="17">
        <v>0.643756863728002</v>
      </c>
      <c r="AS478" s="17"/>
      <c r="AT478" s="17">
        <v>0.37265660159090003</v>
      </c>
      <c r="AU478" s="17">
        <v>0.43367001182770398</v>
      </c>
      <c r="AV478" s="17"/>
      <c r="AW478" s="17">
        <v>0.37226949990167402</v>
      </c>
      <c r="AX478" s="17">
        <v>0.34685797048119199</v>
      </c>
      <c r="AY478" s="17">
        <v>0.39268884626371697</v>
      </c>
    </row>
    <row r="479" spans="2:51">
      <c r="B479" t="s">
        <v>240</v>
      </c>
      <c r="C479" s="17">
        <v>0.16004824533171699</v>
      </c>
      <c r="D479" s="17">
        <v>0.12021206201543</v>
      </c>
      <c r="E479" s="17">
        <v>0.19791520286762801</v>
      </c>
      <c r="F479" s="17"/>
      <c r="G479" s="17">
        <v>0.19522461511863901</v>
      </c>
      <c r="H479" s="17">
        <v>0.18656092739496499</v>
      </c>
      <c r="I479" s="17">
        <v>0.220562189339057</v>
      </c>
      <c r="J479" s="17">
        <v>0.148562841346185</v>
      </c>
      <c r="K479" s="17">
        <v>7.2416263517267501E-2</v>
      </c>
      <c r="L479" s="17">
        <v>0.14343977329654301</v>
      </c>
      <c r="M479" s="17"/>
      <c r="N479" s="17">
        <v>0.111945028560652</v>
      </c>
      <c r="O479" s="17">
        <v>0.15522560480049399</v>
      </c>
      <c r="P479" s="17">
        <v>0.154453304998598</v>
      </c>
      <c r="Q479" s="17">
        <v>0.20961243664078799</v>
      </c>
      <c r="R479" s="17"/>
      <c r="S479" s="17" t="s">
        <v>222</v>
      </c>
      <c r="T479" s="17" t="s">
        <v>222</v>
      </c>
      <c r="U479" s="17" t="s">
        <v>222</v>
      </c>
      <c r="V479" s="17" t="s">
        <v>222</v>
      </c>
      <c r="W479" s="17">
        <v>0.16004824533171699</v>
      </c>
      <c r="X479" s="17" t="s">
        <v>222</v>
      </c>
      <c r="Y479" s="17" t="s">
        <v>222</v>
      </c>
      <c r="Z479" s="17" t="s">
        <v>222</v>
      </c>
      <c r="AA479" s="17" t="s">
        <v>222</v>
      </c>
      <c r="AB479" s="17" t="s">
        <v>222</v>
      </c>
      <c r="AC479" s="17" t="s">
        <v>222</v>
      </c>
      <c r="AD479" s="17" t="s">
        <v>222</v>
      </c>
      <c r="AE479" s="17"/>
      <c r="AF479" s="17">
        <v>0.14600248059239199</v>
      </c>
      <c r="AG479" s="17">
        <v>0.144862969431689</v>
      </c>
      <c r="AH479" s="17">
        <v>0.26503443131348903</v>
      </c>
      <c r="AI479" s="17"/>
      <c r="AJ479" s="17">
        <v>0.14020893357377401</v>
      </c>
      <c r="AK479" s="17">
        <v>0.15893785406390401</v>
      </c>
      <c r="AL479" s="17">
        <v>9.4421055685631194E-2</v>
      </c>
      <c r="AM479" s="17"/>
      <c r="AN479" s="17">
        <v>0.20100389045807901</v>
      </c>
      <c r="AO479" s="17">
        <v>0.191076373904804</v>
      </c>
      <c r="AP479" s="17">
        <v>0.17524695280726599</v>
      </c>
      <c r="AQ479" s="17">
        <v>0.121347143587962</v>
      </c>
      <c r="AR479" s="17">
        <v>0</v>
      </c>
      <c r="AS479" s="17"/>
      <c r="AT479" s="17">
        <v>0.16881201432653001</v>
      </c>
      <c r="AU479" s="17">
        <v>5.8975267891550803E-2</v>
      </c>
      <c r="AV479" s="17"/>
      <c r="AW479" s="17">
        <v>0.104439347220158</v>
      </c>
      <c r="AX479" s="17">
        <v>0.110301304121092</v>
      </c>
      <c r="AY479" s="17">
        <v>0.23333099868677501</v>
      </c>
    </row>
    <row r="480" spans="2:51">
      <c r="B480" t="s">
        <v>119</v>
      </c>
      <c r="C480" s="17">
        <v>9.09679913557815E-2</v>
      </c>
      <c r="D480" s="17">
        <v>6.1602722814611703E-2</v>
      </c>
      <c r="E480" s="17">
        <v>0.118650431941051</v>
      </c>
      <c r="F480" s="17"/>
      <c r="G480" s="17">
        <v>5.7478025146911298E-2</v>
      </c>
      <c r="H480" s="17">
        <v>7.6592536198822697E-2</v>
      </c>
      <c r="I480" s="17">
        <v>0.116021162995651</v>
      </c>
      <c r="J480" s="17">
        <v>7.9548851739389304E-2</v>
      </c>
      <c r="K480" s="17">
        <v>0.10703853925961899</v>
      </c>
      <c r="L480" s="17">
        <v>9.6484594821816302E-2</v>
      </c>
      <c r="M480" s="17"/>
      <c r="N480" s="17">
        <v>8.1342135305855504E-2</v>
      </c>
      <c r="O480" s="17">
        <v>7.6959706752978599E-2</v>
      </c>
      <c r="P480" s="17">
        <v>9.9888885486291698E-2</v>
      </c>
      <c r="Q480" s="17">
        <v>0.101139261967612</v>
      </c>
      <c r="R480" s="17"/>
      <c r="S480" s="17" t="s">
        <v>222</v>
      </c>
      <c r="T480" s="17" t="s">
        <v>222</v>
      </c>
      <c r="U480" s="17" t="s">
        <v>222</v>
      </c>
      <c r="V480" s="17" t="s">
        <v>222</v>
      </c>
      <c r="W480" s="17">
        <v>9.09679913557815E-2</v>
      </c>
      <c r="X480" s="17" t="s">
        <v>222</v>
      </c>
      <c r="Y480" s="17" t="s">
        <v>222</v>
      </c>
      <c r="Z480" s="17" t="s">
        <v>222</v>
      </c>
      <c r="AA480" s="17" t="s">
        <v>222</v>
      </c>
      <c r="AB480" s="17" t="s">
        <v>222</v>
      </c>
      <c r="AC480" s="17" t="s">
        <v>222</v>
      </c>
      <c r="AD480" s="17" t="s">
        <v>222</v>
      </c>
      <c r="AE480" s="17"/>
      <c r="AF480" s="17">
        <v>9.1347907229988701E-2</v>
      </c>
      <c r="AG480" s="17">
        <v>0.104289753381962</v>
      </c>
      <c r="AH480" s="17">
        <v>7.67273798374732E-2</v>
      </c>
      <c r="AI480" s="17"/>
      <c r="AJ480" s="17">
        <v>6.5606277630917198E-2</v>
      </c>
      <c r="AK480" s="17">
        <v>7.4697906602042299E-2</v>
      </c>
      <c r="AL480" s="17">
        <v>8.2173461377619494E-2</v>
      </c>
      <c r="AM480" s="17"/>
      <c r="AN480" s="17">
        <v>0.15416467362287201</v>
      </c>
      <c r="AO480" s="17">
        <v>6.2332070176198698E-2</v>
      </c>
      <c r="AP480" s="17">
        <v>5.7526421229908302E-2</v>
      </c>
      <c r="AQ480" s="17">
        <v>6.7359925399073706E-2</v>
      </c>
      <c r="AR480" s="17">
        <v>0</v>
      </c>
      <c r="AS480" s="17"/>
      <c r="AT480" s="17">
        <v>8.84931371427191E-2</v>
      </c>
      <c r="AU480" s="17">
        <v>0.12232550487888701</v>
      </c>
      <c r="AV480" s="17"/>
      <c r="AW480" s="17">
        <v>6.2591989979539506E-2</v>
      </c>
      <c r="AX480" s="17">
        <v>7.7357797311493101E-2</v>
      </c>
      <c r="AY480" s="17">
        <v>0.12553302508994499</v>
      </c>
    </row>
    <row r="481" spans="2:51">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row>
    <row r="482" spans="2:51">
      <c r="B482" s="6" t="s">
        <v>241</v>
      </c>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row>
    <row r="483" spans="2:51">
      <c r="B483" s="25" t="s">
        <v>27</v>
      </c>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row>
    <row r="484" spans="2:51">
      <c r="B484" t="s">
        <v>242</v>
      </c>
      <c r="C484" s="17">
        <v>5.6653917140156697E-2</v>
      </c>
      <c r="D484" s="17">
        <v>5.7418602961940401E-2</v>
      </c>
      <c r="E484" s="17">
        <v>5.6433573146131101E-2</v>
      </c>
      <c r="F484" s="17"/>
      <c r="G484" s="17">
        <v>1.51415279765566E-2</v>
      </c>
      <c r="H484" s="17">
        <v>4.9050217591316302E-2</v>
      </c>
      <c r="I484" s="17">
        <v>8.3322738136056396E-2</v>
      </c>
      <c r="J484" s="17">
        <v>3.8319143077501498E-2</v>
      </c>
      <c r="K484" s="17">
        <v>4.36318277146754E-2</v>
      </c>
      <c r="L484" s="17">
        <v>8.9867819846748603E-2</v>
      </c>
      <c r="M484" s="17"/>
      <c r="N484" s="17">
        <v>9.2013188998881099E-2</v>
      </c>
      <c r="O484" s="17">
        <v>1.73899254396143E-2</v>
      </c>
      <c r="P484" s="17">
        <v>7.9095701263899906E-2</v>
      </c>
      <c r="Q484" s="17">
        <v>4.54349590597493E-2</v>
      </c>
      <c r="R484" s="17"/>
      <c r="S484" s="17" t="s">
        <v>222</v>
      </c>
      <c r="T484" s="17" t="s">
        <v>222</v>
      </c>
      <c r="U484" s="17" t="s">
        <v>222</v>
      </c>
      <c r="V484" s="17" t="s">
        <v>222</v>
      </c>
      <c r="W484" s="17" t="s">
        <v>222</v>
      </c>
      <c r="X484" s="17">
        <v>5.6653917140156697E-2</v>
      </c>
      <c r="Y484" s="17" t="s">
        <v>222</v>
      </c>
      <c r="Z484" s="17" t="s">
        <v>222</v>
      </c>
      <c r="AA484" s="17" t="s">
        <v>222</v>
      </c>
      <c r="AB484" s="17" t="s">
        <v>222</v>
      </c>
      <c r="AC484" s="17" t="s">
        <v>222</v>
      </c>
      <c r="AD484" s="17" t="s">
        <v>222</v>
      </c>
      <c r="AE484" s="17"/>
      <c r="AF484" s="17">
        <v>9.0196321675496793E-2</v>
      </c>
      <c r="AG484" s="17">
        <v>2.57141129827697E-2</v>
      </c>
      <c r="AH484" s="17">
        <v>5.9719200824559102E-2</v>
      </c>
      <c r="AI484" s="17"/>
      <c r="AJ484" s="17">
        <v>8.0602923230739504E-2</v>
      </c>
      <c r="AK484" s="17">
        <v>6.4350186864993705E-2</v>
      </c>
      <c r="AL484" s="17">
        <v>4.6581364781696499E-2</v>
      </c>
      <c r="AM484" s="17"/>
      <c r="AN484" s="17">
        <v>8.2156568555025497E-2</v>
      </c>
      <c r="AO484" s="17">
        <v>3.2248737665591803E-2</v>
      </c>
      <c r="AP484" s="17">
        <v>2.8500298036935601E-2</v>
      </c>
      <c r="AQ484" s="17">
        <v>6.3703022816254007E-2</v>
      </c>
      <c r="AR484" s="17">
        <v>0.100929297468118</v>
      </c>
      <c r="AS484" s="17"/>
      <c r="AT484" s="17">
        <v>5.16005568661198E-2</v>
      </c>
      <c r="AU484" s="17">
        <v>8.8144362185623104E-2</v>
      </c>
      <c r="AV484" s="17"/>
      <c r="AW484" s="17">
        <v>6.96844114357143E-2</v>
      </c>
      <c r="AX484" s="17">
        <v>8.3167060914629998E-2</v>
      </c>
      <c r="AY484" s="17">
        <v>3.8020078229354999E-2</v>
      </c>
    </row>
    <row r="485" spans="2:51">
      <c r="B485" t="s">
        <v>243</v>
      </c>
      <c r="C485" s="17">
        <v>0.32752980060688103</v>
      </c>
      <c r="D485" s="17">
        <v>0.36229461621658099</v>
      </c>
      <c r="E485" s="17">
        <v>0.29774438836771999</v>
      </c>
      <c r="F485" s="17"/>
      <c r="G485" s="17">
        <v>0.36967251757408198</v>
      </c>
      <c r="H485" s="17">
        <v>0.295990286289805</v>
      </c>
      <c r="I485" s="17">
        <v>0.28148795527461001</v>
      </c>
      <c r="J485" s="17">
        <v>0.27129312735774203</v>
      </c>
      <c r="K485" s="17">
        <v>0.34275174084246801</v>
      </c>
      <c r="L485" s="17">
        <v>0.40202029239755099</v>
      </c>
      <c r="M485" s="17"/>
      <c r="N485" s="17">
        <v>0.44890586383077502</v>
      </c>
      <c r="O485" s="17">
        <v>0.36307556175204603</v>
      </c>
      <c r="P485" s="17">
        <v>0.23910681709175199</v>
      </c>
      <c r="Q485" s="17">
        <v>0.26274638641874998</v>
      </c>
      <c r="R485" s="17"/>
      <c r="S485" s="17" t="s">
        <v>222</v>
      </c>
      <c r="T485" s="17" t="s">
        <v>222</v>
      </c>
      <c r="U485" s="17" t="s">
        <v>222</v>
      </c>
      <c r="V485" s="17" t="s">
        <v>222</v>
      </c>
      <c r="W485" s="17" t="s">
        <v>222</v>
      </c>
      <c r="X485" s="17">
        <v>0.32752980060688103</v>
      </c>
      <c r="Y485" s="17" t="s">
        <v>222</v>
      </c>
      <c r="Z485" s="17" t="s">
        <v>222</v>
      </c>
      <c r="AA485" s="17" t="s">
        <v>222</v>
      </c>
      <c r="AB485" s="17" t="s">
        <v>222</v>
      </c>
      <c r="AC485" s="17" t="s">
        <v>222</v>
      </c>
      <c r="AD485" s="17" t="s">
        <v>222</v>
      </c>
      <c r="AE485" s="17"/>
      <c r="AF485" s="17">
        <v>0.28969844884318202</v>
      </c>
      <c r="AG485" s="17">
        <v>0.39380240407074202</v>
      </c>
      <c r="AH485" s="17">
        <v>0.245184678462289</v>
      </c>
      <c r="AI485" s="17"/>
      <c r="AJ485" s="17">
        <v>0.426679040968441</v>
      </c>
      <c r="AK485" s="17">
        <v>0.32512591620382902</v>
      </c>
      <c r="AL485" s="17">
        <v>0.44537236696566002</v>
      </c>
      <c r="AM485" s="17"/>
      <c r="AN485" s="17">
        <v>0.215197247399501</v>
      </c>
      <c r="AO485" s="17">
        <v>0.33069941145836501</v>
      </c>
      <c r="AP485" s="17">
        <v>0.36268991011741603</v>
      </c>
      <c r="AQ485" s="17">
        <v>0.52360498234138098</v>
      </c>
      <c r="AR485" s="17">
        <v>0.39214219135384998</v>
      </c>
      <c r="AS485" s="17"/>
      <c r="AT485" s="17">
        <v>0.33715686850606202</v>
      </c>
      <c r="AU485" s="17">
        <v>0.27261420330054598</v>
      </c>
      <c r="AV485" s="17"/>
      <c r="AW485" s="17">
        <v>0.42363978711886702</v>
      </c>
      <c r="AX485" s="17">
        <v>0.37159060488331702</v>
      </c>
      <c r="AY485" s="17">
        <v>0.23015762929059799</v>
      </c>
    </row>
    <row r="486" spans="2:51">
      <c r="B486" t="s">
        <v>244</v>
      </c>
      <c r="C486" s="17">
        <v>0.359446085434799</v>
      </c>
      <c r="D486" s="17">
        <v>0.36381420718142299</v>
      </c>
      <c r="E486" s="17">
        <v>0.35590916169398701</v>
      </c>
      <c r="F486" s="17"/>
      <c r="G486" s="17">
        <v>0.27916672983893698</v>
      </c>
      <c r="H486" s="17">
        <v>0.40316701114850001</v>
      </c>
      <c r="I486" s="17">
        <v>0.39513619058808103</v>
      </c>
      <c r="J486" s="17">
        <v>0.422072729537253</v>
      </c>
      <c r="K486" s="17">
        <v>0.32601525862439501</v>
      </c>
      <c r="L486" s="17">
        <v>0.310987965155399</v>
      </c>
      <c r="M486" s="17"/>
      <c r="N486" s="17">
        <v>0.333120552365536</v>
      </c>
      <c r="O486" s="17">
        <v>0.37508862327021802</v>
      </c>
      <c r="P486" s="17">
        <v>0.384193256871871</v>
      </c>
      <c r="Q486" s="17">
        <v>0.34046461753963397</v>
      </c>
      <c r="R486" s="17"/>
      <c r="S486" s="17" t="s">
        <v>222</v>
      </c>
      <c r="T486" s="17" t="s">
        <v>222</v>
      </c>
      <c r="U486" s="17" t="s">
        <v>222</v>
      </c>
      <c r="V486" s="17" t="s">
        <v>222</v>
      </c>
      <c r="W486" s="17" t="s">
        <v>222</v>
      </c>
      <c r="X486" s="17">
        <v>0.359446085434799</v>
      </c>
      <c r="Y486" s="17" t="s">
        <v>222</v>
      </c>
      <c r="Z486" s="17" t="s">
        <v>222</v>
      </c>
      <c r="AA486" s="17" t="s">
        <v>222</v>
      </c>
      <c r="AB486" s="17" t="s">
        <v>222</v>
      </c>
      <c r="AC486" s="17" t="s">
        <v>222</v>
      </c>
      <c r="AD486" s="17" t="s">
        <v>222</v>
      </c>
      <c r="AE486" s="17"/>
      <c r="AF486" s="17">
        <v>0.402845300286994</v>
      </c>
      <c r="AG486" s="17">
        <v>0.341230034576749</v>
      </c>
      <c r="AH486" s="17">
        <v>0.34326505856643702</v>
      </c>
      <c r="AI486" s="17"/>
      <c r="AJ486" s="17">
        <v>0.26787223032693602</v>
      </c>
      <c r="AK486" s="17">
        <v>0.34758760690296803</v>
      </c>
      <c r="AL486" s="17">
        <v>0.32355759072931001</v>
      </c>
      <c r="AM486" s="17"/>
      <c r="AN486" s="17">
        <v>0.35655724800357902</v>
      </c>
      <c r="AO486" s="17">
        <v>0.35448318199808898</v>
      </c>
      <c r="AP486" s="17">
        <v>0.41861905064232302</v>
      </c>
      <c r="AQ486" s="17">
        <v>0.36219808946929499</v>
      </c>
      <c r="AR486" s="17">
        <v>0.136926057655017</v>
      </c>
      <c r="AS486" s="17"/>
      <c r="AT486" s="17">
        <v>0.37350200653662602</v>
      </c>
      <c r="AU486" s="17">
        <v>0.277882584899314</v>
      </c>
      <c r="AV486" s="17"/>
      <c r="AW486" s="17">
        <v>0.35954702995638299</v>
      </c>
      <c r="AX486" s="17">
        <v>0.32261858810640098</v>
      </c>
      <c r="AY486" s="17">
        <v>0.36909610464451498</v>
      </c>
    </row>
    <row r="487" spans="2:51">
      <c r="B487" t="s">
        <v>245</v>
      </c>
      <c r="C487" s="17">
        <v>0.150361540066586</v>
      </c>
      <c r="D487" s="17">
        <v>0.124018221170887</v>
      </c>
      <c r="E487" s="17">
        <v>0.17149686081985299</v>
      </c>
      <c r="F487" s="17"/>
      <c r="G487" s="17">
        <v>0.21622333727437901</v>
      </c>
      <c r="H487" s="17">
        <v>0.14196576729666099</v>
      </c>
      <c r="I487" s="17">
        <v>0.18573425580938999</v>
      </c>
      <c r="J487" s="17">
        <v>0.15051488528444101</v>
      </c>
      <c r="K487" s="17">
        <v>0.14454684442867899</v>
      </c>
      <c r="L487" s="17">
        <v>9.8162444644848398E-2</v>
      </c>
      <c r="M487" s="17"/>
      <c r="N487" s="17">
        <v>8.3495802383745807E-2</v>
      </c>
      <c r="O487" s="17">
        <v>0.14730760272549501</v>
      </c>
      <c r="P487" s="17">
        <v>0.200433451652963</v>
      </c>
      <c r="Q487" s="17">
        <v>0.16451441830543501</v>
      </c>
      <c r="R487" s="17"/>
      <c r="S487" s="17" t="s">
        <v>222</v>
      </c>
      <c r="T487" s="17" t="s">
        <v>222</v>
      </c>
      <c r="U487" s="17" t="s">
        <v>222</v>
      </c>
      <c r="V487" s="17" t="s">
        <v>222</v>
      </c>
      <c r="W487" s="17" t="s">
        <v>222</v>
      </c>
      <c r="X487" s="17">
        <v>0.150361540066586</v>
      </c>
      <c r="Y487" s="17" t="s">
        <v>222</v>
      </c>
      <c r="Z487" s="17" t="s">
        <v>222</v>
      </c>
      <c r="AA487" s="17" t="s">
        <v>222</v>
      </c>
      <c r="AB487" s="17" t="s">
        <v>222</v>
      </c>
      <c r="AC487" s="17" t="s">
        <v>222</v>
      </c>
      <c r="AD487" s="17" t="s">
        <v>222</v>
      </c>
      <c r="AE487" s="17"/>
      <c r="AF487" s="17">
        <v>0.13932030136752199</v>
      </c>
      <c r="AG487" s="17">
        <v>0.134554684901251</v>
      </c>
      <c r="AH487" s="17">
        <v>0.195239832759565</v>
      </c>
      <c r="AI487" s="17"/>
      <c r="AJ487" s="17">
        <v>0.13780914786100301</v>
      </c>
      <c r="AK487" s="17">
        <v>0.148251068763393</v>
      </c>
      <c r="AL487" s="17">
        <v>0.11877098175331401</v>
      </c>
      <c r="AM487" s="17"/>
      <c r="AN487" s="17">
        <v>0.21403848685021501</v>
      </c>
      <c r="AO487" s="17">
        <v>0.17843876917696899</v>
      </c>
      <c r="AP487" s="17">
        <v>0.112983262808505</v>
      </c>
      <c r="AQ487" s="17">
        <v>1.2702199422811601E-2</v>
      </c>
      <c r="AR487" s="17">
        <v>0</v>
      </c>
      <c r="AS487" s="17"/>
      <c r="AT487" s="17">
        <v>0.143236478715209</v>
      </c>
      <c r="AU487" s="17">
        <v>0.195583591865444</v>
      </c>
      <c r="AV487" s="17"/>
      <c r="AW487" s="17">
        <v>9.9595908675607303E-2</v>
      </c>
      <c r="AX487" s="17">
        <v>0.13934646937008099</v>
      </c>
      <c r="AY487" s="17">
        <v>0.198551894691082</v>
      </c>
    </row>
    <row r="488" spans="2:51">
      <c r="B488" t="s">
        <v>119</v>
      </c>
      <c r="C488" s="17">
        <v>0.106008656751578</v>
      </c>
      <c r="D488" s="17">
        <v>9.2454352469168499E-2</v>
      </c>
      <c r="E488" s="17">
        <v>0.118416015972309</v>
      </c>
      <c r="F488" s="17"/>
      <c r="G488" s="17">
        <v>0.119795887336045</v>
      </c>
      <c r="H488" s="17">
        <v>0.109826717673717</v>
      </c>
      <c r="I488" s="17">
        <v>5.4318860191863397E-2</v>
      </c>
      <c r="J488" s="17">
        <v>0.117800114743063</v>
      </c>
      <c r="K488" s="17">
        <v>0.14305432838978199</v>
      </c>
      <c r="L488" s="17">
        <v>9.8961477955452806E-2</v>
      </c>
      <c r="M488" s="17"/>
      <c r="N488" s="17">
        <v>4.2464592421061001E-2</v>
      </c>
      <c r="O488" s="17">
        <v>9.7138286812626803E-2</v>
      </c>
      <c r="P488" s="17">
        <v>9.7170773119514095E-2</v>
      </c>
      <c r="Q488" s="17">
        <v>0.18683961867643201</v>
      </c>
      <c r="R488" s="17"/>
      <c r="S488" s="17" t="s">
        <v>222</v>
      </c>
      <c r="T488" s="17" t="s">
        <v>222</v>
      </c>
      <c r="U488" s="17" t="s">
        <v>222</v>
      </c>
      <c r="V488" s="17" t="s">
        <v>222</v>
      </c>
      <c r="W488" s="17" t="s">
        <v>222</v>
      </c>
      <c r="X488" s="17">
        <v>0.106008656751578</v>
      </c>
      <c r="Y488" s="17" t="s">
        <v>222</v>
      </c>
      <c r="Z488" s="17" t="s">
        <v>222</v>
      </c>
      <c r="AA488" s="17" t="s">
        <v>222</v>
      </c>
      <c r="AB488" s="17" t="s">
        <v>222</v>
      </c>
      <c r="AC488" s="17" t="s">
        <v>222</v>
      </c>
      <c r="AD488" s="17" t="s">
        <v>222</v>
      </c>
      <c r="AE488" s="17"/>
      <c r="AF488" s="17">
        <v>7.7939627826805594E-2</v>
      </c>
      <c r="AG488" s="17">
        <v>0.104698763468488</v>
      </c>
      <c r="AH488" s="17">
        <v>0.15659122938715</v>
      </c>
      <c r="AI488" s="17"/>
      <c r="AJ488" s="17">
        <v>8.7036657612879806E-2</v>
      </c>
      <c r="AK488" s="17">
        <v>0.11468522126481601</v>
      </c>
      <c r="AL488" s="17">
        <v>6.5717695770019305E-2</v>
      </c>
      <c r="AM488" s="17"/>
      <c r="AN488" s="17">
        <v>0.13205044919167899</v>
      </c>
      <c r="AO488" s="17">
        <v>0.104129899700985</v>
      </c>
      <c r="AP488" s="17">
        <v>7.7207478394820103E-2</v>
      </c>
      <c r="AQ488" s="17">
        <v>3.7791705950258797E-2</v>
      </c>
      <c r="AR488" s="17">
        <v>0.37000245352301497</v>
      </c>
      <c r="AS488" s="17"/>
      <c r="AT488" s="17">
        <v>9.4504089375983993E-2</v>
      </c>
      <c r="AU488" s="17">
        <v>0.16577525774907401</v>
      </c>
      <c r="AV488" s="17"/>
      <c r="AW488" s="17">
        <v>4.7532862813427799E-2</v>
      </c>
      <c r="AX488" s="17">
        <v>8.32772767255716E-2</v>
      </c>
      <c r="AY488" s="17">
        <v>0.16417429314445101</v>
      </c>
    </row>
    <row r="489" spans="2:51">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row>
    <row r="490" spans="2:51">
      <c r="B490" s="6" t="s">
        <v>246</v>
      </c>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row>
    <row r="491" spans="2:51">
      <c r="B491" s="25" t="s">
        <v>28</v>
      </c>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row>
    <row r="492" spans="2:51">
      <c r="B492" t="s">
        <v>247</v>
      </c>
      <c r="C492" s="17">
        <v>0.12086223498332201</v>
      </c>
      <c r="D492" s="17">
        <v>0.12889322339982401</v>
      </c>
      <c r="E492" s="17">
        <v>0.11246137700613899</v>
      </c>
      <c r="F492" s="17"/>
      <c r="G492" s="17">
        <v>3.8683477572946601E-2</v>
      </c>
      <c r="H492" s="17">
        <v>8.6971609633640395E-2</v>
      </c>
      <c r="I492" s="17">
        <v>7.6253215916085207E-2</v>
      </c>
      <c r="J492" s="17">
        <v>0.146446067329177</v>
      </c>
      <c r="K492" s="17">
        <v>0.13965304730155201</v>
      </c>
      <c r="L492" s="17">
        <v>0.16327726188917399</v>
      </c>
      <c r="M492" s="17"/>
      <c r="N492" s="17">
        <v>0.17749750159509101</v>
      </c>
      <c r="O492" s="17">
        <v>0.129582005988815</v>
      </c>
      <c r="P492" s="17">
        <v>8.5962124166087103E-2</v>
      </c>
      <c r="Q492" s="17">
        <v>8.4080517544531899E-2</v>
      </c>
      <c r="R492" s="17"/>
      <c r="S492" s="17" t="s">
        <v>222</v>
      </c>
      <c r="T492" s="17" t="s">
        <v>222</v>
      </c>
      <c r="U492" s="17" t="s">
        <v>222</v>
      </c>
      <c r="V492" s="17">
        <v>0.12086223498332201</v>
      </c>
      <c r="W492" s="17" t="s">
        <v>222</v>
      </c>
      <c r="X492" s="17" t="s">
        <v>222</v>
      </c>
      <c r="Y492" s="17" t="s">
        <v>222</v>
      </c>
      <c r="Z492" s="17" t="s">
        <v>222</v>
      </c>
      <c r="AA492" s="17" t="s">
        <v>222</v>
      </c>
      <c r="AB492" s="17" t="s">
        <v>222</v>
      </c>
      <c r="AC492" s="17" t="s">
        <v>222</v>
      </c>
      <c r="AD492" s="17" t="s">
        <v>222</v>
      </c>
      <c r="AE492" s="17"/>
      <c r="AF492" s="17">
        <v>0.118488305289749</v>
      </c>
      <c r="AG492" s="17">
        <v>0.15137608269389299</v>
      </c>
      <c r="AH492" s="17">
        <v>7.05965139168825E-2</v>
      </c>
      <c r="AI492" s="17"/>
      <c r="AJ492" s="17">
        <v>0.14616095882170799</v>
      </c>
      <c r="AK492" s="17">
        <v>9.3390791825821495E-2</v>
      </c>
      <c r="AL492" s="17">
        <v>0.14592220105558201</v>
      </c>
      <c r="AM492" s="17"/>
      <c r="AN492" s="17">
        <v>0.105964315370733</v>
      </c>
      <c r="AO492" s="17">
        <v>5.0871516464652197E-2</v>
      </c>
      <c r="AP492" s="17">
        <v>0.11565441631038299</v>
      </c>
      <c r="AQ492" s="17">
        <v>0.32409284272558703</v>
      </c>
      <c r="AR492" s="17">
        <v>0.32082189374240599</v>
      </c>
      <c r="AS492" s="17"/>
      <c r="AT492" s="17">
        <v>0.11524124403300599</v>
      </c>
      <c r="AU492" s="17">
        <v>0.222380058608521</v>
      </c>
      <c r="AV492" s="17"/>
      <c r="AW492" s="17">
        <v>0.18949925477962901</v>
      </c>
      <c r="AX492" s="17">
        <v>5.1694402679960803E-2</v>
      </c>
      <c r="AY492" s="17">
        <v>6.5364369103643905E-2</v>
      </c>
    </row>
    <row r="493" spans="2:51">
      <c r="B493" t="s">
        <v>248</v>
      </c>
      <c r="C493" s="17">
        <v>0.27484591168134798</v>
      </c>
      <c r="D493" s="17">
        <v>0.32139564180444702</v>
      </c>
      <c r="E493" s="17">
        <v>0.23258812506016499</v>
      </c>
      <c r="F493" s="17"/>
      <c r="G493" s="17">
        <v>0.36416412110641899</v>
      </c>
      <c r="H493" s="17">
        <v>0.19987683635436099</v>
      </c>
      <c r="I493" s="17">
        <v>0.29938646343355602</v>
      </c>
      <c r="J493" s="17">
        <v>0.229491681344487</v>
      </c>
      <c r="K493" s="17">
        <v>0.22044108315623501</v>
      </c>
      <c r="L493" s="17">
        <v>0.33660378049302497</v>
      </c>
      <c r="M493" s="17"/>
      <c r="N493" s="17">
        <v>0.32644146203746999</v>
      </c>
      <c r="O493" s="17">
        <v>0.29254306447301298</v>
      </c>
      <c r="P493" s="17">
        <v>0.31096559688590403</v>
      </c>
      <c r="Q493" s="17">
        <v>0.162517355835923</v>
      </c>
      <c r="R493" s="17"/>
      <c r="S493" s="17" t="s">
        <v>222</v>
      </c>
      <c r="T493" s="17" t="s">
        <v>222</v>
      </c>
      <c r="U493" s="17" t="s">
        <v>222</v>
      </c>
      <c r="V493" s="17">
        <v>0.27484591168134798</v>
      </c>
      <c r="W493" s="17" t="s">
        <v>222</v>
      </c>
      <c r="X493" s="17" t="s">
        <v>222</v>
      </c>
      <c r="Y493" s="17" t="s">
        <v>222</v>
      </c>
      <c r="Z493" s="17" t="s">
        <v>222</v>
      </c>
      <c r="AA493" s="17" t="s">
        <v>222</v>
      </c>
      <c r="AB493" s="17" t="s">
        <v>222</v>
      </c>
      <c r="AC493" s="17" t="s">
        <v>222</v>
      </c>
      <c r="AD493" s="17" t="s">
        <v>222</v>
      </c>
      <c r="AE493" s="17"/>
      <c r="AF493" s="17">
        <v>0.248490193304894</v>
      </c>
      <c r="AG493" s="17">
        <v>0.32927573837833302</v>
      </c>
      <c r="AH493" s="17">
        <v>0.17110786487492699</v>
      </c>
      <c r="AI493" s="17"/>
      <c r="AJ493" s="17">
        <v>0.31589487384185899</v>
      </c>
      <c r="AK493" s="17">
        <v>0.25018781133648499</v>
      </c>
      <c r="AL493" s="17">
        <v>0.388632457200627</v>
      </c>
      <c r="AM493" s="17"/>
      <c r="AN493" s="17">
        <v>0.19491146020363001</v>
      </c>
      <c r="AO493" s="17">
        <v>0.26848967223731202</v>
      </c>
      <c r="AP493" s="17">
        <v>0.30650158988603299</v>
      </c>
      <c r="AQ493" s="17">
        <v>0.45088634710374398</v>
      </c>
      <c r="AR493" s="17">
        <v>0.34352167378141601</v>
      </c>
      <c r="AS493" s="17"/>
      <c r="AT493" s="17">
        <v>0.27090103535946303</v>
      </c>
      <c r="AU493" s="17">
        <v>0.32823787648702002</v>
      </c>
      <c r="AV493" s="17"/>
      <c r="AW493" s="17">
        <v>0.33037690416843302</v>
      </c>
      <c r="AX493" s="17">
        <v>0.409626879310234</v>
      </c>
      <c r="AY493" s="17">
        <v>0.184904945808021</v>
      </c>
    </row>
    <row r="494" spans="2:51">
      <c r="B494" t="s">
        <v>249</v>
      </c>
      <c r="C494" s="17">
        <v>0.33715887308060599</v>
      </c>
      <c r="D494" s="17">
        <v>0.31666344164867</v>
      </c>
      <c r="E494" s="17">
        <v>0.35966200028196399</v>
      </c>
      <c r="F494" s="17"/>
      <c r="G494" s="17">
        <v>0.38477869395343101</v>
      </c>
      <c r="H494" s="17">
        <v>0.42111796397635998</v>
      </c>
      <c r="I494" s="17">
        <v>0.298793977734439</v>
      </c>
      <c r="J494" s="17">
        <v>0.364368325867024</v>
      </c>
      <c r="K494" s="17">
        <v>0.34145655013654203</v>
      </c>
      <c r="L494" s="17">
        <v>0.27632463671528601</v>
      </c>
      <c r="M494" s="17"/>
      <c r="N494" s="17">
        <v>0.301784356262776</v>
      </c>
      <c r="O494" s="17">
        <v>0.32866285180087201</v>
      </c>
      <c r="P494" s="17">
        <v>0.31933752268562698</v>
      </c>
      <c r="Q494" s="17">
        <v>0.40219861165146498</v>
      </c>
      <c r="R494" s="17"/>
      <c r="S494" s="17" t="s">
        <v>222</v>
      </c>
      <c r="T494" s="17" t="s">
        <v>222</v>
      </c>
      <c r="U494" s="17" t="s">
        <v>222</v>
      </c>
      <c r="V494" s="17">
        <v>0.33715887308060599</v>
      </c>
      <c r="W494" s="17" t="s">
        <v>222</v>
      </c>
      <c r="X494" s="17" t="s">
        <v>222</v>
      </c>
      <c r="Y494" s="17" t="s">
        <v>222</v>
      </c>
      <c r="Z494" s="17" t="s">
        <v>222</v>
      </c>
      <c r="AA494" s="17" t="s">
        <v>222</v>
      </c>
      <c r="AB494" s="17" t="s">
        <v>222</v>
      </c>
      <c r="AC494" s="17" t="s">
        <v>222</v>
      </c>
      <c r="AD494" s="17" t="s">
        <v>222</v>
      </c>
      <c r="AE494" s="17"/>
      <c r="AF494" s="17">
        <v>0.32087399217475898</v>
      </c>
      <c r="AG494" s="17">
        <v>0.33227279521677899</v>
      </c>
      <c r="AH494" s="17">
        <v>0.37310889911560302</v>
      </c>
      <c r="AI494" s="17"/>
      <c r="AJ494" s="17">
        <v>0.31973809069249098</v>
      </c>
      <c r="AK494" s="17">
        <v>0.39244361800501598</v>
      </c>
      <c r="AL494" s="17">
        <v>0.22094069180303699</v>
      </c>
      <c r="AM494" s="17"/>
      <c r="AN494" s="17">
        <v>0.32647466723970597</v>
      </c>
      <c r="AO494" s="17">
        <v>0.45987935109058398</v>
      </c>
      <c r="AP494" s="17">
        <v>0.37012048181679402</v>
      </c>
      <c r="AQ494" s="17">
        <v>0.183371763168068</v>
      </c>
      <c r="AR494" s="17">
        <v>0.33565643247617699</v>
      </c>
      <c r="AS494" s="17"/>
      <c r="AT494" s="17">
        <v>0.35066879729671202</v>
      </c>
      <c r="AU494" s="17">
        <v>0.125824622500428</v>
      </c>
      <c r="AV494" s="17"/>
      <c r="AW494" s="17">
        <v>0.33057587972047298</v>
      </c>
      <c r="AX494" s="17">
        <v>0.25164987685123102</v>
      </c>
      <c r="AY494" s="17">
        <v>0.36423961983754699</v>
      </c>
    </row>
    <row r="495" spans="2:51">
      <c r="B495" t="s">
        <v>250</v>
      </c>
      <c r="C495" s="17">
        <v>0.14810209620564699</v>
      </c>
      <c r="D495" s="17">
        <v>0.14990993754849499</v>
      </c>
      <c r="E495" s="17">
        <v>0.14541210713639099</v>
      </c>
      <c r="F495" s="17"/>
      <c r="G495" s="17">
        <v>0.11261779815329</v>
      </c>
      <c r="H495" s="17">
        <v>0.18072836773623299</v>
      </c>
      <c r="I495" s="17">
        <v>0.16592952665032901</v>
      </c>
      <c r="J495" s="17">
        <v>0.120931379749512</v>
      </c>
      <c r="K495" s="17">
        <v>0.16337920785044199</v>
      </c>
      <c r="L495" s="17">
        <v>0.13826616902081401</v>
      </c>
      <c r="M495" s="17"/>
      <c r="N495" s="17">
        <v>0.13848870482278899</v>
      </c>
      <c r="O495" s="17">
        <v>0.11055122677153301</v>
      </c>
      <c r="P495" s="17">
        <v>0.15204780229345599</v>
      </c>
      <c r="Q495" s="17">
        <v>0.19369274116625901</v>
      </c>
      <c r="R495" s="17"/>
      <c r="S495" s="17" t="s">
        <v>222</v>
      </c>
      <c r="T495" s="17" t="s">
        <v>222</v>
      </c>
      <c r="U495" s="17" t="s">
        <v>222</v>
      </c>
      <c r="V495" s="17">
        <v>0.14810209620564699</v>
      </c>
      <c r="W495" s="17" t="s">
        <v>222</v>
      </c>
      <c r="X495" s="17" t="s">
        <v>222</v>
      </c>
      <c r="Y495" s="17" t="s">
        <v>222</v>
      </c>
      <c r="Z495" s="17" t="s">
        <v>222</v>
      </c>
      <c r="AA495" s="17" t="s">
        <v>222</v>
      </c>
      <c r="AB495" s="17" t="s">
        <v>222</v>
      </c>
      <c r="AC495" s="17" t="s">
        <v>222</v>
      </c>
      <c r="AD495" s="17" t="s">
        <v>222</v>
      </c>
      <c r="AE495" s="17"/>
      <c r="AF495" s="17">
        <v>0.18930747066895401</v>
      </c>
      <c r="AG495" s="17">
        <v>9.8410894410184302E-2</v>
      </c>
      <c r="AH495" s="17">
        <v>0.163857405179924</v>
      </c>
      <c r="AI495" s="17"/>
      <c r="AJ495" s="17">
        <v>0.141760414264433</v>
      </c>
      <c r="AK495" s="17">
        <v>0.15994947736937601</v>
      </c>
      <c r="AL495" s="17">
        <v>0.14697205266960101</v>
      </c>
      <c r="AM495" s="17"/>
      <c r="AN495" s="17">
        <v>0.177093060056985</v>
      </c>
      <c r="AO495" s="17">
        <v>0.133189869025059</v>
      </c>
      <c r="AP495" s="17">
        <v>0.111390928155578</v>
      </c>
      <c r="AQ495" s="17">
        <v>4.1649047002600401E-2</v>
      </c>
      <c r="AR495" s="17">
        <v>0</v>
      </c>
      <c r="AS495" s="17"/>
      <c r="AT495" s="17">
        <v>0.14649406207923901</v>
      </c>
      <c r="AU495" s="17">
        <v>0.18305164404344401</v>
      </c>
      <c r="AV495" s="17"/>
      <c r="AW495" s="17">
        <v>8.0479209034763494E-2</v>
      </c>
      <c r="AX495" s="17">
        <v>0.181343764088925</v>
      </c>
      <c r="AY495" s="17">
        <v>0.211021977620654</v>
      </c>
    </row>
    <row r="496" spans="2:51">
      <c r="B496" t="s">
        <v>119</v>
      </c>
      <c r="C496" s="17">
        <v>0.119030884049077</v>
      </c>
      <c r="D496" s="17">
        <v>8.3137755598563803E-2</v>
      </c>
      <c r="E496" s="17">
        <v>0.14987639051534099</v>
      </c>
      <c r="F496" s="17"/>
      <c r="G496" s="17">
        <v>9.9755909213913696E-2</v>
      </c>
      <c r="H496" s="17">
        <v>0.111305222299405</v>
      </c>
      <c r="I496" s="17">
        <v>0.15963681626559001</v>
      </c>
      <c r="J496" s="17">
        <v>0.13876254570980001</v>
      </c>
      <c r="K496" s="17">
        <v>0.13507011155522999</v>
      </c>
      <c r="L496" s="17">
        <v>8.5528151881701403E-2</v>
      </c>
      <c r="M496" s="17"/>
      <c r="N496" s="17">
        <v>5.5787975281873903E-2</v>
      </c>
      <c r="O496" s="17">
        <v>0.138660850965766</v>
      </c>
      <c r="P496" s="17">
        <v>0.13168695396892599</v>
      </c>
      <c r="Q496" s="17">
        <v>0.15751077380182099</v>
      </c>
      <c r="R496" s="17"/>
      <c r="S496" s="17" t="s">
        <v>222</v>
      </c>
      <c r="T496" s="17" t="s">
        <v>222</v>
      </c>
      <c r="U496" s="17" t="s">
        <v>222</v>
      </c>
      <c r="V496" s="17">
        <v>0.119030884049077</v>
      </c>
      <c r="W496" s="17" t="s">
        <v>222</v>
      </c>
      <c r="X496" s="17" t="s">
        <v>222</v>
      </c>
      <c r="Y496" s="17" t="s">
        <v>222</v>
      </c>
      <c r="Z496" s="17" t="s">
        <v>222</v>
      </c>
      <c r="AA496" s="17" t="s">
        <v>222</v>
      </c>
      <c r="AB496" s="17" t="s">
        <v>222</v>
      </c>
      <c r="AC496" s="17" t="s">
        <v>222</v>
      </c>
      <c r="AD496" s="17" t="s">
        <v>222</v>
      </c>
      <c r="AE496" s="17"/>
      <c r="AF496" s="17">
        <v>0.12284003856164399</v>
      </c>
      <c r="AG496" s="17">
        <v>8.8664489300809807E-2</v>
      </c>
      <c r="AH496" s="17">
        <v>0.221329316912664</v>
      </c>
      <c r="AI496" s="17"/>
      <c r="AJ496" s="17">
        <v>7.6445662379508603E-2</v>
      </c>
      <c r="AK496" s="17">
        <v>0.104028301463302</v>
      </c>
      <c r="AL496" s="17">
        <v>9.7532597271152793E-2</v>
      </c>
      <c r="AM496" s="17"/>
      <c r="AN496" s="17">
        <v>0.19555649712894499</v>
      </c>
      <c r="AO496" s="17">
        <v>8.75695911823932E-2</v>
      </c>
      <c r="AP496" s="17">
        <v>9.6332583831211696E-2</v>
      </c>
      <c r="AQ496" s="17">
        <v>0</v>
      </c>
      <c r="AR496" s="17">
        <v>0</v>
      </c>
      <c r="AS496" s="17"/>
      <c r="AT496" s="17">
        <v>0.116694861231579</v>
      </c>
      <c r="AU496" s="17">
        <v>0.14050579836058699</v>
      </c>
      <c r="AV496" s="17"/>
      <c r="AW496" s="17">
        <v>6.9068752296701702E-2</v>
      </c>
      <c r="AX496" s="17">
        <v>0.105685077069649</v>
      </c>
      <c r="AY496" s="17">
        <v>0.174469087630134</v>
      </c>
    </row>
    <row r="497" spans="2:51">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row>
    <row r="498" spans="2:51">
      <c r="B498" s="6" t="s">
        <v>251</v>
      </c>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row>
    <row r="499" spans="2:51">
      <c r="B499" s="25" t="s">
        <v>29</v>
      </c>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row>
    <row r="500" spans="2:51">
      <c r="B500" t="s">
        <v>252</v>
      </c>
      <c r="C500" s="17">
        <v>6.7249698183162704E-2</v>
      </c>
      <c r="D500" s="17">
        <v>7.2569138694462298E-2</v>
      </c>
      <c r="E500" s="17">
        <v>6.2591606559568094E-2</v>
      </c>
      <c r="F500" s="17"/>
      <c r="G500" s="17">
        <v>0.100605872745945</v>
      </c>
      <c r="H500" s="17">
        <v>8.8988096986521506E-2</v>
      </c>
      <c r="I500" s="17">
        <v>8.6851629564422897E-2</v>
      </c>
      <c r="J500" s="17">
        <v>5.9346327460595101E-2</v>
      </c>
      <c r="K500" s="17">
        <v>4.8232400125913101E-2</v>
      </c>
      <c r="L500" s="17">
        <v>5.0252497343455903E-2</v>
      </c>
      <c r="M500" s="17"/>
      <c r="N500" s="17">
        <v>9.5578141301591604E-2</v>
      </c>
      <c r="O500" s="17">
        <v>7.1842204530943504E-2</v>
      </c>
      <c r="P500" s="17">
        <v>5.5975834294809998E-2</v>
      </c>
      <c r="Q500" s="17">
        <v>4.9545201907607798E-2</v>
      </c>
      <c r="R500" s="17"/>
      <c r="S500" s="17" t="s">
        <v>222</v>
      </c>
      <c r="T500" s="17" t="s">
        <v>222</v>
      </c>
      <c r="U500" s="17" t="s">
        <v>222</v>
      </c>
      <c r="V500" s="17" t="s">
        <v>222</v>
      </c>
      <c r="W500" s="17" t="s">
        <v>222</v>
      </c>
      <c r="X500" s="17" t="s">
        <v>222</v>
      </c>
      <c r="Y500" s="17">
        <v>6.7249698183162704E-2</v>
      </c>
      <c r="Z500" s="17" t="s">
        <v>222</v>
      </c>
      <c r="AA500" s="17" t="s">
        <v>222</v>
      </c>
      <c r="AB500" s="17" t="s">
        <v>222</v>
      </c>
      <c r="AC500" s="17" t="s">
        <v>222</v>
      </c>
      <c r="AD500" s="17" t="s">
        <v>222</v>
      </c>
      <c r="AE500" s="17"/>
      <c r="AF500" s="17">
        <v>6.1436239094398902E-2</v>
      </c>
      <c r="AG500" s="17">
        <v>8.2118952446351104E-2</v>
      </c>
      <c r="AH500" s="17">
        <v>8.5379186544103897E-2</v>
      </c>
      <c r="AI500" s="17"/>
      <c r="AJ500" s="17">
        <v>0.10350032264702599</v>
      </c>
      <c r="AK500" s="17">
        <v>5.64647022023647E-2</v>
      </c>
      <c r="AL500" s="17">
        <v>0.123784139183341</v>
      </c>
      <c r="AM500" s="17"/>
      <c r="AN500" s="17">
        <v>4.0320133632799099E-2</v>
      </c>
      <c r="AO500" s="17">
        <v>7.7068096032130703E-2</v>
      </c>
      <c r="AP500" s="17">
        <v>6.5110562678136405E-2</v>
      </c>
      <c r="AQ500" s="17">
        <v>0.123239982621311</v>
      </c>
      <c r="AR500" s="17">
        <v>0.133518372963848</v>
      </c>
      <c r="AS500" s="17"/>
      <c r="AT500" s="17">
        <v>5.9344331373833999E-2</v>
      </c>
      <c r="AU500" s="17">
        <v>0.15124672335491601</v>
      </c>
      <c r="AV500" s="17"/>
      <c r="AW500" s="17">
        <v>8.9366503848476594E-2</v>
      </c>
      <c r="AX500" s="17">
        <v>0.10315885111883499</v>
      </c>
      <c r="AY500" s="17">
        <v>3.6253539674232199E-2</v>
      </c>
    </row>
    <row r="501" spans="2:51">
      <c r="B501" t="s">
        <v>253</v>
      </c>
      <c r="C501" s="17">
        <v>0.30897122269649202</v>
      </c>
      <c r="D501" s="17">
        <v>0.38089758492748299</v>
      </c>
      <c r="E501" s="17">
        <v>0.24448897576937401</v>
      </c>
      <c r="F501" s="17"/>
      <c r="G501" s="17">
        <v>0.30794994400145598</v>
      </c>
      <c r="H501" s="17">
        <v>0.28851090420928299</v>
      </c>
      <c r="I501" s="17">
        <v>0.35817148276272298</v>
      </c>
      <c r="J501" s="17">
        <v>0.322918104511913</v>
      </c>
      <c r="K501" s="17">
        <v>0.25293495097948898</v>
      </c>
      <c r="L501" s="17">
        <v>0.32832803127798998</v>
      </c>
      <c r="M501" s="17"/>
      <c r="N501" s="17">
        <v>0.364816496154512</v>
      </c>
      <c r="O501" s="17">
        <v>0.29857185545939102</v>
      </c>
      <c r="P501" s="17">
        <v>0.33327666267582101</v>
      </c>
      <c r="Q501" s="17">
        <v>0.24976670725135999</v>
      </c>
      <c r="R501" s="17"/>
      <c r="S501" s="17" t="s">
        <v>222</v>
      </c>
      <c r="T501" s="17" t="s">
        <v>222</v>
      </c>
      <c r="U501" s="17" t="s">
        <v>222</v>
      </c>
      <c r="V501" s="17" t="s">
        <v>222</v>
      </c>
      <c r="W501" s="17" t="s">
        <v>222</v>
      </c>
      <c r="X501" s="17" t="s">
        <v>222</v>
      </c>
      <c r="Y501" s="17">
        <v>0.30897122269649202</v>
      </c>
      <c r="Z501" s="17" t="s">
        <v>222</v>
      </c>
      <c r="AA501" s="17" t="s">
        <v>222</v>
      </c>
      <c r="AB501" s="17" t="s">
        <v>222</v>
      </c>
      <c r="AC501" s="17" t="s">
        <v>222</v>
      </c>
      <c r="AD501" s="17" t="s">
        <v>222</v>
      </c>
      <c r="AE501" s="17"/>
      <c r="AF501" s="17">
        <v>0.30030453190481299</v>
      </c>
      <c r="AG501" s="17">
        <v>0.326570398632332</v>
      </c>
      <c r="AH501" s="17">
        <v>0.310981169773618</v>
      </c>
      <c r="AI501" s="17"/>
      <c r="AJ501" s="17">
        <v>0.32858658587929102</v>
      </c>
      <c r="AK501" s="17">
        <v>0.33141412489347299</v>
      </c>
      <c r="AL501" s="17">
        <v>0.29740221831126301</v>
      </c>
      <c r="AM501" s="17"/>
      <c r="AN501" s="17">
        <v>0.22451242778928199</v>
      </c>
      <c r="AO501" s="17">
        <v>0.29533260542829498</v>
      </c>
      <c r="AP501" s="17">
        <v>0.388783143762156</v>
      </c>
      <c r="AQ501" s="17">
        <v>0.29472585097980403</v>
      </c>
      <c r="AR501" s="17">
        <v>0.72593120565842995</v>
      </c>
      <c r="AS501" s="17"/>
      <c r="AT501" s="17">
        <v>0.30656040786994698</v>
      </c>
      <c r="AU501" s="17">
        <v>0.34951259781215499</v>
      </c>
      <c r="AV501" s="17"/>
      <c r="AW501" s="17">
        <v>0.38032103588496202</v>
      </c>
      <c r="AX501" s="17">
        <v>0.373584660996922</v>
      </c>
      <c r="AY501" s="17">
        <v>0.22286241070525001</v>
      </c>
    </row>
    <row r="502" spans="2:51">
      <c r="B502" t="s">
        <v>254</v>
      </c>
      <c r="C502" s="17">
        <v>0.38464004724426099</v>
      </c>
      <c r="D502" s="17">
        <v>0.371366488906689</v>
      </c>
      <c r="E502" s="17">
        <v>0.39764208068232598</v>
      </c>
      <c r="F502" s="17"/>
      <c r="G502" s="17">
        <v>0.384722359275879</v>
      </c>
      <c r="H502" s="17">
        <v>0.37041728271122198</v>
      </c>
      <c r="I502" s="17">
        <v>0.35649041739703202</v>
      </c>
      <c r="J502" s="17">
        <v>0.39127382802357302</v>
      </c>
      <c r="K502" s="17">
        <v>0.43123858196596498</v>
      </c>
      <c r="L502" s="17">
        <v>0.36786122762080697</v>
      </c>
      <c r="M502" s="17"/>
      <c r="N502" s="17">
        <v>0.383477902676917</v>
      </c>
      <c r="O502" s="17">
        <v>0.406668140709603</v>
      </c>
      <c r="P502" s="17">
        <v>0.38115263237147301</v>
      </c>
      <c r="Q502" s="17">
        <v>0.37178537651482901</v>
      </c>
      <c r="R502" s="17"/>
      <c r="S502" s="17" t="s">
        <v>222</v>
      </c>
      <c r="T502" s="17" t="s">
        <v>222</v>
      </c>
      <c r="U502" s="17" t="s">
        <v>222</v>
      </c>
      <c r="V502" s="17" t="s">
        <v>222</v>
      </c>
      <c r="W502" s="17" t="s">
        <v>222</v>
      </c>
      <c r="X502" s="17" t="s">
        <v>222</v>
      </c>
      <c r="Y502" s="17">
        <v>0.38464004724426099</v>
      </c>
      <c r="Z502" s="17" t="s">
        <v>222</v>
      </c>
      <c r="AA502" s="17" t="s">
        <v>222</v>
      </c>
      <c r="AB502" s="17" t="s">
        <v>222</v>
      </c>
      <c r="AC502" s="17" t="s">
        <v>222</v>
      </c>
      <c r="AD502" s="17" t="s">
        <v>222</v>
      </c>
      <c r="AE502" s="17"/>
      <c r="AF502" s="17">
        <v>0.37454087888836401</v>
      </c>
      <c r="AG502" s="17">
        <v>0.389679119343527</v>
      </c>
      <c r="AH502" s="17">
        <v>0.30372467191325297</v>
      </c>
      <c r="AI502" s="17"/>
      <c r="AJ502" s="17">
        <v>0.35066812898614702</v>
      </c>
      <c r="AK502" s="17">
        <v>0.40151397190760002</v>
      </c>
      <c r="AL502" s="17">
        <v>0.38458639752490598</v>
      </c>
      <c r="AM502" s="17"/>
      <c r="AN502" s="17">
        <v>0.40610949981461802</v>
      </c>
      <c r="AO502" s="17">
        <v>0.40849846330960898</v>
      </c>
      <c r="AP502" s="17">
        <v>0.38527589252248901</v>
      </c>
      <c r="AQ502" s="17">
        <v>0.35227956927978599</v>
      </c>
      <c r="AR502" s="17">
        <v>0.140550421377722</v>
      </c>
      <c r="AS502" s="17"/>
      <c r="AT502" s="17">
        <v>0.40312348056543801</v>
      </c>
      <c r="AU502" s="17">
        <v>0.17290089178961601</v>
      </c>
      <c r="AV502" s="17"/>
      <c r="AW502" s="17">
        <v>0.39240434847490302</v>
      </c>
      <c r="AX502" s="17">
        <v>0.374519344095877</v>
      </c>
      <c r="AY502" s="17">
        <v>0.37991870563131402</v>
      </c>
    </row>
    <row r="503" spans="2:51">
      <c r="B503" t="s">
        <v>255</v>
      </c>
      <c r="C503" s="17">
        <v>0.14204366464189</v>
      </c>
      <c r="D503" s="17">
        <v>0.110957658680351</v>
      </c>
      <c r="E503" s="17">
        <v>0.16810445719404801</v>
      </c>
      <c r="F503" s="17"/>
      <c r="G503" s="17">
        <v>0.120069852996955</v>
      </c>
      <c r="H503" s="17">
        <v>0.149886619606247</v>
      </c>
      <c r="I503" s="17">
        <v>0.10560736692747499</v>
      </c>
      <c r="J503" s="17">
        <v>0.123657572943913</v>
      </c>
      <c r="K503" s="17">
        <v>0.155532628246463</v>
      </c>
      <c r="L503" s="17">
        <v>0.167522325944755</v>
      </c>
      <c r="M503" s="17"/>
      <c r="N503" s="17">
        <v>0.10779756401910701</v>
      </c>
      <c r="O503" s="17">
        <v>0.12913421715102999</v>
      </c>
      <c r="P503" s="17">
        <v>0.16141967454061601</v>
      </c>
      <c r="Q503" s="17">
        <v>0.152507610437189</v>
      </c>
      <c r="R503" s="17"/>
      <c r="S503" s="17" t="s">
        <v>222</v>
      </c>
      <c r="T503" s="17" t="s">
        <v>222</v>
      </c>
      <c r="U503" s="17" t="s">
        <v>222</v>
      </c>
      <c r="V503" s="17" t="s">
        <v>222</v>
      </c>
      <c r="W503" s="17" t="s">
        <v>222</v>
      </c>
      <c r="X503" s="17" t="s">
        <v>222</v>
      </c>
      <c r="Y503" s="17">
        <v>0.14204366464189</v>
      </c>
      <c r="Z503" s="17" t="s">
        <v>222</v>
      </c>
      <c r="AA503" s="17" t="s">
        <v>222</v>
      </c>
      <c r="AB503" s="17" t="s">
        <v>222</v>
      </c>
      <c r="AC503" s="17" t="s">
        <v>222</v>
      </c>
      <c r="AD503" s="17" t="s">
        <v>222</v>
      </c>
      <c r="AE503" s="17"/>
      <c r="AF503" s="17">
        <v>0.17043251359577299</v>
      </c>
      <c r="AG503" s="17">
        <v>0.12680248799052299</v>
      </c>
      <c r="AH503" s="17">
        <v>0.106550288611497</v>
      </c>
      <c r="AI503" s="17"/>
      <c r="AJ503" s="17">
        <v>0.131716435670376</v>
      </c>
      <c r="AK503" s="17">
        <v>0.11628921106520899</v>
      </c>
      <c r="AL503" s="17">
        <v>0.135613796410568</v>
      </c>
      <c r="AM503" s="17"/>
      <c r="AN503" s="17">
        <v>0.15058191753580799</v>
      </c>
      <c r="AO503" s="17">
        <v>0.127267587680018</v>
      </c>
      <c r="AP503" s="17">
        <v>0.123176990143499</v>
      </c>
      <c r="AQ503" s="17">
        <v>0.16647722786677299</v>
      </c>
      <c r="AR503" s="17">
        <v>0</v>
      </c>
      <c r="AS503" s="17"/>
      <c r="AT503" s="17">
        <v>0.14191945892915001</v>
      </c>
      <c r="AU503" s="17">
        <v>0.14867110673484499</v>
      </c>
      <c r="AV503" s="17"/>
      <c r="AW503" s="17">
        <v>9.9007908367627295E-2</v>
      </c>
      <c r="AX503" s="17">
        <v>8.3533834928122705E-2</v>
      </c>
      <c r="AY503" s="17">
        <v>0.19927710711267399</v>
      </c>
    </row>
    <row r="504" spans="2:51">
      <c r="B504" t="s">
        <v>119</v>
      </c>
      <c r="C504" s="17">
        <v>9.7095367234193902E-2</v>
      </c>
      <c r="D504" s="17">
        <v>6.4209128791013995E-2</v>
      </c>
      <c r="E504" s="17">
        <v>0.127172879794684</v>
      </c>
      <c r="F504" s="17"/>
      <c r="G504" s="17">
        <v>8.6651970979764598E-2</v>
      </c>
      <c r="H504" s="17">
        <v>0.10219709648672599</v>
      </c>
      <c r="I504" s="17">
        <v>9.2879103348347702E-2</v>
      </c>
      <c r="J504" s="17">
        <v>0.102804167060006</v>
      </c>
      <c r="K504" s="17">
        <v>0.112061438682171</v>
      </c>
      <c r="L504" s="17">
        <v>8.6035917812991497E-2</v>
      </c>
      <c r="M504" s="17"/>
      <c r="N504" s="17">
        <v>4.8329895847872499E-2</v>
      </c>
      <c r="O504" s="17">
        <v>9.3783582149033498E-2</v>
      </c>
      <c r="P504" s="17">
        <v>6.8175196117279097E-2</v>
      </c>
      <c r="Q504" s="17">
        <v>0.176395103889015</v>
      </c>
      <c r="R504" s="17"/>
      <c r="S504" s="17" t="s">
        <v>222</v>
      </c>
      <c r="T504" s="17" t="s">
        <v>222</v>
      </c>
      <c r="U504" s="17" t="s">
        <v>222</v>
      </c>
      <c r="V504" s="17" t="s">
        <v>222</v>
      </c>
      <c r="W504" s="17" t="s">
        <v>222</v>
      </c>
      <c r="X504" s="17" t="s">
        <v>222</v>
      </c>
      <c r="Y504" s="17">
        <v>9.7095367234193902E-2</v>
      </c>
      <c r="Z504" s="17" t="s">
        <v>222</v>
      </c>
      <c r="AA504" s="17" t="s">
        <v>222</v>
      </c>
      <c r="AB504" s="17" t="s">
        <v>222</v>
      </c>
      <c r="AC504" s="17" t="s">
        <v>222</v>
      </c>
      <c r="AD504" s="17" t="s">
        <v>222</v>
      </c>
      <c r="AE504" s="17"/>
      <c r="AF504" s="17">
        <v>9.3285836516651705E-2</v>
      </c>
      <c r="AG504" s="17">
        <v>7.4829041587267595E-2</v>
      </c>
      <c r="AH504" s="17">
        <v>0.193364683157529</v>
      </c>
      <c r="AI504" s="17"/>
      <c r="AJ504" s="17">
        <v>8.5528526817159806E-2</v>
      </c>
      <c r="AK504" s="17">
        <v>9.4317989931353194E-2</v>
      </c>
      <c r="AL504" s="17">
        <v>5.8613448569920998E-2</v>
      </c>
      <c r="AM504" s="17"/>
      <c r="AN504" s="17">
        <v>0.17847602122749301</v>
      </c>
      <c r="AO504" s="17">
        <v>9.1833247549947206E-2</v>
      </c>
      <c r="AP504" s="17">
        <v>3.7653410893719597E-2</v>
      </c>
      <c r="AQ504" s="17">
        <v>6.3277369252327006E-2</v>
      </c>
      <c r="AR504" s="17">
        <v>0</v>
      </c>
      <c r="AS504" s="17"/>
      <c r="AT504" s="17">
        <v>8.9052321261631096E-2</v>
      </c>
      <c r="AU504" s="17">
        <v>0.177668680308467</v>
      </c>
      <c r="AV504" s="17"/>
      <c r="AW504" s="17">
        <v>3.8900203424031998E-2</v>
      </c>
      <c r="AX504" s="17">
        <v>6.5203308860243198E-2</v>
      </c>
      <c r="AY504" s="17">
        <v>0.161688236876529</v>
      </c>
    </row>
    <row r="505" spans="2:51">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row>
    <row r="506" spans="2:51">
      <c r="B506" s="6" t="s">
        <v>256</v>
      </c>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row>
    <row r="507" spans="2:51">
      <c r="B507" s="25" t="s">
        <v>30</v>
      </c>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row>
    <row r="508" spans="2:51">
      <c r="B508" t="s">
        <v>257</v>
      </c>
      <c r="C508" s="17">
        <v>9.5815810987703004E-2</v>
      </c>
      <c r="D508" s="17">
        <v>0.115343386854509</v>
      </c>
      <c r="E508" s="17">
        <v>7.4872301031733299E-2</v>
      </c>
      <c r="F508" s="17"/>
      <c r="G508" s="17">
        <v>0.108172561186619</v>
      </c>
      <c r="H508" s="17">
        <v>0.107134637462654</v>
      </c>
      <c r="I508" s="17">
        <v>9.2407809239668307E-2</v>
      </c>
      <c r="J508" s="17">
        <v>6.9259181078163395E-2</v>
      </c>
      <c r="K508" s="17">
        <v>9.6687594417728895E-2</v>
      </c>
      <c r="L508" s="17">
        <v>0.102345409321801</v>
      </c>
      <c r="M508" s="17"/>
      <c r="N508" s="17">
        <v>9.6664121697440403E-2</v>
      </c>
      <c r="O508" s="17">
        <v>0.10863311493212301</v>
      </c>
      <c r="P508" s="17">
        <v>9.9861982017363696E-2</v>
      </c>
      <c r="Q508" s="17">
        <v>8.0071137764116104E-2</v>
      </c>
      <c r="R508" s="17"/>
      <c r="S508" s="17" t="s">
        <v>222</v>
      </c>
      <c r="T508" s="17" t="s">
        <v>222</v>
      </c>
      <c r="U508" s="17" t="s">
        <v>222</v>
      </c>
      <c r="V508" s="17" t="s">
        <v>222</v>
      </c>
      <c r="W508" s="17" t="s">
        <v>222</v>
      </c>
      <c r="X508" s="17" t="s">
        <v>222</v>
      </c>
      <c r="Y508" s="17" t="s">
        <v>222</v>
      </c>
      <c r="Z508" s="17">
        <v>9.5815810987703004E-2</v>
      </c>
      <c r="AA508" s="17" t="s">
        <v>222</v>
      </c>
      <c r="AB508" s="17" t="s">
        <v>222</v>
      </c>
      <c r="AC508" s="17" t="s">
        <v>222</v>
      </c>
      <c r="AD508" s="17" t="s">
        <v>222</v>
      </c>
      <c r="AE508" s="17"/>
      <c r="AF508" s="17">
        <v>7.9582959788334406E-2</v>
      </c>
      <c r="AG508" s="17">
        <v>0.14469833684328701</v>
      </c>
      <c r="AH508" s="17">
        <v>3.6062920927473999E-2</v>
      </c>
      <c r="AI508" s="17"/>
      <c r="AJ508" s="17">
        <v>7.2808563925503195E-2</v>
      </c>
      <c r="AK508" s="17">
        <v>0.138065136120852</v>
      </c>
      <c r="AL508" s="17">
        <v>0.15709069395230499</v>
      </c>
      <c r="AM508" s="17"/>
      <c r="AN508" s="17">
        <v>5.3064276266515498E-2</v>
      </c>
      <c r="AO508" s="17">
        <v>4.85215942391942E-2</v>
      </c>
      <c r="AP508" s="17">
        <v>8.6820194084841998E-2</v>
      </c>
      <c r="AQ508" s="17">
        <v>0.213283400587682</v>
      </c>
      <c r="AR508" s="17">
        <v>0.38011394002148402</v>
      </c>
      <c r="AS508" s="17"/>
      <c r="AT508" s="17">
        <v>9.1775090809828805E-2</v>
      </c>
      <c r="AU508" s="17">
        <v>0.22470260209550399</v>
      </c>
      <c r="AV508" s="17"/>
      <c r="AW508" s="17">
        <v>0.14015598841303201</v>
      </c>
      <c r="AX508" s="17">
        <v>8.7533064371377298E-2</v>
      </c>
      <c r="AY508" s="17">
        <v>4.8492757052141802E-2</v>
      </c>
    </row>
    <row r="509" spans="2:51">
      <c r="B509" t="s">
        <v>258</v>
      </c>
      <c r="C509" s="17">
        <v>0.32949782660369697</v>
      </c>
      <c r="D509" s="17">
        <v>0.33473956529381399</v>
      </c>
      <c r="E509" s="17">
        <v>0.325428759515835</v>
      </c>
      <c r="F509" s="17"/>
      <c r="G509" s="17">
        <v>0.35018550571351198</v>
      </c>
      <c r="H509" s="17">
        <v>0.249905776567695</v>
      </c>
      <c r="I509" s="17">
        <v>0.195834937018562</v>
      </c>
      <c r="J509" s="17">
        <v>0.32225429357016599</v>
      </c>
      <c r="K509" s="17">
        <v>0.40884069649642202</v>
      </c>
      <c r="L509" s="17">
        <v>0.41070174060959003</v>
      </c>
      <c r="M509" s="17"/>
      <c r="N509" s="17">
        <v>0.32650474924137701</v>
      </c>
      <c r="O509" s="17">
        <v>0.35694888594088497</v>
      </c>
      <c r="P509" s="17">
        <v>0.30119530264882399</v>
      </c>
      <c r="Q509" s="17">
        <v>0.33714721391636499</v>
      </c>
      <c r="R509" s="17"/>
      <c r="S509" s="17" t="s">
        <v>222</v>
      </c>
      <c r="T509" s="17" t="s">
        <v>222</v>
      </c>
      <c r="U509" s="17" t="s">
        <v>222</v>
      </c>
      <c r="V509" s="17" t="s">
        <v>222</v>
      </c>
      <c r="W509" s="17" t="s">
        <v>222</v>
      </c>
      <c r="X509" s="17" t="s">
        <v>222</v>
      </c>
      <c r="Y509" s="17" t="s">
        <v>222</v>
      </c>
      <c r="Z509" s="17">
        <v>0.32949782660369697</v>
      </c>
      <c r="AA509" s="17" t="s">
        <v>222</v>
      </c>
      <c r="AB509" s="17" t="s">
        <v>222</v>
      </c>
      <c r="AC509" s="17" t="s">
        <v>222</v>
      </c>
      <c r="AD509" s="17" t="s">
        <v>222</v>
      </c>
      <c r="AE509" s="17"/>
      <c r="AF509" s="17">
        <v>0.33827492695640798</v>
      </c>
      <c r="AG509" s="17">
        <v>0.34750826735852802</v>
      </c>
      <c r="AH509" s="17">
        <v>0.32713077588610101</v>
      </c>
      <c r="AI509" s="17"/>
      <c r="AJ509" s="17">
        <v>0.43596120976223601</v>
      </c>
      <c r="AK509" s="17">
        <v>0.32972229510441498</v>
      </c>
      <c r="AL509" s="17">
        <v>0.44661748892759201</v>
      </c>
      <c r="AM509" s="17"/>
      <c r="AN509" s="17">
        <v>0.28690170273625198</v>
      </c>
      <c r="AO509" s="17">
        <v>0.20916691617265201</v>
      </c>
      <c r="AP509" s="17">
        <v>0.47006229650672698</v>
      </c>
      <c r="AQ509" s="17">
        <v>0.24143298412678901</v>
      </c>
      <c r="AR509" s="17">
        <v>0.61988605997851598</v>
      </c>
      <c r="AS509" s="17"/>
      <c r="AT509" s="17">
        <v>0.330896577057466</v>
      </c>
      <c r="AU509" s="17">
        <v>0.27035864299121198</v>
      </c>
      <c r="AV509" s="17"/>
      <c r="AW509" s="17">
        <v>0.40429520121880003</v>
      </c>
      <c r="AX509" s="17">
        <v>0.42052547418916603</v>
      </c>
      <c r="AY509" s="17">
        <v>0.22307792619758601</v>
      </c>
    </row>
    <row r="510" spans="2:51">
      <c r="B510" t="s">
        <v>259</v>
      </c>
      <c r="C510" s="17">
        <v>0.34235509745305298</v>
      </c>
      <c r="D510" s="17">
        <v>0.35384903604151402</v>
      </c>
      <c r="E510" s="17">
        <v>0.32637794876360798</v>
      </c>
      <c r="F510" s="17"/>
      <c r="G510" s="17">
        <v>0.28792105178612598</v>
      </c>
      <c r="H510" s="17">
        <v>0.38281933773300802</v>
      </c>
      <c r="I510" s="17">
        <v>0.438894246354606</v>
      </c>
      <c r="J510" s="17">
        <v>0.37221239147009799</v>
      </c>
      <c r="K510" s="17">
        <v>0.31965310731816798</v>
      </c>
      <c r="L510" s="17">
        <v>0.26999491997016101</v>
      </c>
      <c r="M510" s="17"/>
      <c r="N510" s="17">
        <v>0.37112922141848698</v>
      </c>
      <c r="O510" s="17">
        <v>0.32844569068144303</v>
      </c>
      <c r="P510" s="17">
        <v>0.32729651513757602</v>
      </c>
      <c r="Q510" s="17">
        <v>0.33578439330492299</v>
      </c>
      <c r="R510" s="17"/>
      <c r="S510" s="17" t="s">
        <v>222</v>
      </c>
      <c r="T510" s="17" t="s">
        <v>222</v>
      </c>
      <c r="U510" s="17" t="s">
        <v>222</v>
      </c>
      <c r="V510" s="17" t="s">
        <v>222</v>
      </c>
      <c r="W510" s="17" t="s">
        <v>222</v>
      </c>
      <c r="X510" s="17" t="s">
        <v>222</v>
      </c>
      <c r="Y510" s="17" t="s">
        <v>222</v>
      </c>
      <c r="Z510" s="17">
        <v>0.34235509745305298</v>
      </c>
      <c r="AA510" s="17" t="s">
        <v>222</v>
      </c>
      <c r="AB510" s="17" t="s">
        <v>222</v>
      </c>
      <c r="AC510" s="17" t="s">
        <v>222</v>
      </c>
      <c r="AD510" s="17" t="s">
        <v>222</v>
      </c>
      <c r="AE510" s="17"/>
      <c r="AF510" s="17">
        <v>0.35023728464934401</v>
      </c>
      <c r="AG510" s="17">
        <v>0.32597379345606198</v>
      </c>
      <c r="AH510" s="17">
        <v>0.25882793185048902</v>
      </c>
      <c r="AI510" s="17"/>
      <c r="AJ510" s="17">
        <v>0.37776387780847998</v>
      </c>
      <c r="AK510" s="17">
        <v>0.29839133566853598</v>
      </c>
      <c r="AL510" s="17">
        <v>0.21105483860672899</v>
      </c>
      <c r="AM510" s="17"/>
      <c r="AN510" s="17">
        <v>0.36378738783981401</v>
      </c>
      <c r="AO510" s="17">
        <v>0.54102850248092205</v>
      </c>
      <c r="AP510" s="17">
        <v>0.279142395040752</v>
      </c>
      <c r="AQ510" s="17">
        <v>0.36449829831179298</v>
      </c>
      <c r="AR510" s="17">
        <v>0</v>
      </c>
      <c r="AS510" s="17"/>
      <c r="AT510" s="17">
        <v>0.337461764653541</v>
      </c>
      <c r="AU510" s="17">
        <v>0.35439863661820498</v>
      </c>
      <c r="AV510" s="17"/>
      <c r="AW510" s="17">
        <v>0.33409239621623599</v>
      </c>
      <c r="AX510" s="17">
        <v>0.31223572664085603</v>
      </c>
      <c r="AY510" s="17">
        <v>0.359192121099281</v>
      </c>
    </row>
    <row r="511" spans="2:51">
      <c r="B511" t="s">
        <v>260</v>
      </c>
      <c r="C511" s="17">
        <v>0.144704396400164</v>
      </c>
      <c r="D511" s="17">
        <v>0.12920969842888899</v>
      </c>
      <c r="E511" s="17">
        <v>0.16245086785333901</v>
      </c>
      <c r="F511" s="17"/>
      <c r="G511" s="17">
        <v>0.21849011096208501</v>
      </c>
      <c r="H511" s="17">
        <v>0.117307085860217</v>
      </c>
      <c r="I511" s="17">
        <v>0.16719391947165399</v>
      </c>
      <c r="J511" s="17">
        <v>0.192371426895903</v>
      </c>
      <c r="K511" s="17">
        <v>8.0509058010544796E-2</v>
      </c>
      <c r="L511" s="17">
        <v>0.13598026676588701</v>
      </c>
      <c r="M511" s="17"/>
      <c r="N511" s="17">
        <v>0.126809973755349</v>
      </c>
      <c r="O511" s="17">
        <v>0.154779007612659</v>
      </c>
      <c r="P511" s="17">
        <v>0.17585938388863201</v>
      </c>
      <c r="Q511" s="17">
        <v>0.124319366924002</v>
      </c>
      <c r="R511" s="17"/>
      <c r="S511" s="17" t="s">
        <v>222</v>
      </c>
      <c r="T511" s="17" t="s">
        <v>222</v>
      </c>
      <c r="U511" s="17" t="s">
        <v>222</v>
      </c>
      <c r="V511" s="17" t="s">
        <v>222</v>
      </c>
      <c r="W511" s="17" t="s">
        <v>222</v>
      </c>
      <c r="X511" s="17" t="s">
        <v>222</v>
      </c>
      <c r="Y511" s="17" t="s">
        <v>222</v>
      </c>
      <c r="Z511" s="17">
        <v>0.144704396400164</v>
      </c>
      <c r="AA511" s="17" t="s">
        <v>222</v>
      </c>
      <c r="AB511" s="17" t="s">
        <v>222</v>
      </c>
      <c r="AC511" s="17" t="s">
        <v>222</v>
      </c>
      <c r="AD511" s="17" t="s">
        <v>222</v>
      </c>
      <c r="AE511" s="17"/>
      <c r="AF511" s="17">
        <v>0.16152975270353501</v>
      </c>
      <c r="AG511" s="17">
        <v>0.104056416425004</v>
      </c>
      <c r="AH511" s="17">
        <v>0.18198835515161699</v>
      </c>
      <c r="AI511" s="17"/>
      <c r="AJ511" s="17">
        <v>5.8542454225780902E-2</v>
      </c>
      <c r="AK511" s="17">
        <v>0.18915865824726699</v>
      </c>
      <c r="AL511" s="17">
        <v>0.10943615935293401</v>
      </c>
      <c r="AM511" s="17"/>
      <c r="AN511" s="17">
        <v>0.18073302982665501</v>
      </c>
      <c r="AO511" s="17">
        <v>0.118444715305247</v>
      </c>
      <c r="AP511" s="17">
        <v>0.120862989425123</v>
      </c>
      <c r="AQ511" s="17">
        <v>0.18078531697373701</v>
      </c>
      <c r="AR511" s="17">
        <v>0</v>
      </c>
      <c r="AS511" s="17"/>
      <c r="AT511" s="17">
        <v>0.14690180687608601</v>
      </c>
      <c r="AU511" s="17">
        <v>0.15054011829507899</v>
      </c>
      <c r="AV511" s="17"/>
      <c r="AW511" s="17">
        <v>9.5870371978942701E-2</v>
      </c>
      <c r="AX511" s="17">
        <v>0.14731653456270299</v>
      </c>
      <c r="AY511" s="17">
        <v>0.19847225239410199</v>
      </c>
    </row>
    <row r="512" spans="2:51">
      <c r="B512" t="s">
        <v>119</v>
      </c>
      <c r="C512" s="17">
        <v>8.7626868555383805E-2</v>
      </c>
      <c r="D512" s="17">
        <v>6.6858313381273696E-2</v>
      </c>
      <c r="E512" s="17">
        <v>0.110870122835485</v>
      </c>
      <c r="F512" s="17"/>
      <c r="G512" s="17">
        <v>3.52307703516586E-2</v>
      </c>
      <c r="H512" s="17">
        <v>0.14283316237642499</v>
      </c>
      <c r="I512" s="17">
        <v>0.105669087915509</v>
      </c>
      <c r="J512" s="17">
        <v>4.3902706985669199E-2</v>
      </c>
      <c r="K512" s="17">
        <v>9.4309543757135905E-2</v>
      </c>
      <c r="L512" s="17">
        <v>8.0977663332561498E-2</v>
      </c>
      <c r="M512" s="17"/>
      <c r="N512" s="17">
        <v>7.8891933887346194E-2</v>
      </c>
      <c r="O512" s="17">
        <v>5.11933008328904E-2</v>
      </c>
      <c r="P512" s="17">
        <v>9.5786816307604397E-2</v>
      </c>
      <c r="Q512" s="17">
        <v>0.122677888090594</v>
      </c>
      <c r="R512" s="17"/>
      <c r="S512" s="17" t="s">
        <v>222</v>
      </c>
      <c r="T512" s="17" t="s">
        <v>222</v>
      </c>
      <c r="U512" s="17" t="s">
        <v>222</v>
      </c>
      <c r="V512" s="17" t="s">
        <v>222</v>
      </c>
      <c r="W512" s="17" t="s">
        <v>222</v>
      </c>
      <c r="X512" s="17" t="s">
        <v>222</v>
      </c>
      <c r="Y512" s="17" t="s">
        <v>222</v>
      </c>
      <c r="Z512" s="17">
        <v>8.7626868555383805E-2</v>
      </c>
      <c r="AA512" s="17" t="s">
        <v>222</v>
      </c>
      <c r="AB512" s="17" t="s">
        <v>222</v>
      </c>
      <c r="AC512" s="17" t="s">
        <v>222</v>
      </c>
      <c r="AD512" s="17" t="s">
        <v>222</v>
      </c>
      <c r="AE512" s="17"/>
      <c r="AF512" s="17">
        <v>7.0375075902377807E-2</v>
      </c>
      <c r="AG512" s="17">
        <v>7.7763185917119407E-2</v>
      </c>
      <c r="AH512" s="17">
        <v>0.19599001618431999</v>
      </c>
      <c r="AI512" s="17"/>
      <c r="AJ512" s="17">
        <v>5.4923894277999402E-2</v>
      </c>
      <c r="AK512" s="17">
        <v>4.4662574858928501E-2</v>
      </c>
      <c r="AL512" s="17">
        <v>7.5800819160438904E-2</v>
      </c>
      <c r="AM512" s="17"/>
      <c r="AN512" s="17">
        <v>0.11551360333076301</v>
      </c>
      <c r="AO512" s="17">
        <v>8.2838271801984595E-2</v>
      </c>
      <c r="AP512" s="17">
        <v>4.3112124942555903E-2</v>
      </c>
      <c r="AQ512" s="17">
        <v>0</v>
      </c>
      <c r="AR512" s="17">
        <v>0</v>
      </c>
      <c r="AS512" s="17"/>
      <c r="AT512" s="17">
        <v>9.2964760603078497E-2</v>
      </c>
      <c r="AU512" s="17">
        <v>0</v>
      </c>
      <c r="AV512" s="17"/>
      <c r="AW512" s="17">
        <v>2.5586042172988401E-2</v>
      </c>
      <c r="AX512" s="17">
        <v>3.2389200235897399E-2</v>
      </c>
      <c r="AY512" s="17">
        <v>0.17076494325688801</v>
      </c>
    </row>
    <row r="513" spans="2:51">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row>
    <row r="514" spans="2:51">
      <c r="B514" s="6" t="s">
        <v>261</v>
      </c>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row>
    <row r="515" spans="2:51">
      <c r="B515" s="25" t="s">
        <v>31</v>
      </c>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row>
    <row r="516" spans="2:51">
      <c r="B516" t="s">
        <v>262</v>
      </c>
      <c r="C516" s="17">
        <v>6.3054803329738895E-2</v>
      </c>
      <c r="D516" s="17">
        <v>8.0187290401947997E-2</v>
      </c>
      <c r="E516" s="17">
        <v>4.8912804947520601E-2</v>
      </c>
      <c r="F516" s="17"/>
      <c r="G516" s="17">
        <v>4.9608431621349397E-2</v>
      </c>
      <c r="H516" s="17">
        <v>4.0337535864655799E-2</v>
      </c>
      <c r="I516" s="17">
        <v>6.3273607068751903E-2</v>
      </c>
      <c r="J516" s="17">
        <v>6.5213860250424596E-2</v>
      </c>
      <c r="K516" s="17">
        <v>7.5822260397264293E-2</v>
      </c>
      <c r="L516" s="17">
        <v>7.32135556940091E-2</v>
      </c>
      <c r="M516" s="17"/>
      <c r="N516" s="17">
        <v>0.102557960300579</v>
      </c>
      <c r="O516" s="17">
        <v>5.5979798637379299E-2</v>
      </c>
      <c r="P516" s="17">
        <v>6.8268281748839199E-2</v>
      </c>
      <c r="Q516" s="17">
        <v>2.6827617139521202E-2</v>
      </c>
      <c r="R516" s="17"/>
      <c r="S516" s="17" t="s">
        <v>222</v>
      </c>
      <c r="T516" s="17" t="s">
        <v>222</v>
      </c>
      <c r="U516" s="17" t="s">
        <v>222</v>
      </c>
      <c r="V516" s="17" t="s">
        <v>222</v>
      </c>
      <c r="W516" s="17" t="s">
        <v>222</v>
      </c>
      <c r="X516" s="17" t="s">
        <v>222</v>
      </c>
      <c r="Y516" s="17" t="s">
        <v>222</v>
      </c>
      <c r="Z516" s="17" t="s">
        <v>222</v>
      </c>
      <c r="AA516" s="17">
        <v>6.3054803329738895E-2</v>
      </c>
      <c r="AB516" s="17" t="s">
        <v>222</v>
      </c>
      <c r="AC516" s="17" t="s">
        <v>222</v>
      </c>
      <c r="AD516" s="17" t="s">
        <v>222</v>
      </c>
      <c r="AE516" s="17"/>
      <c r="AF516" s="17">
        <v>5.5615686101981102E-2</v>
      </c>
      <c r="AG516" s="17">
        <v>7.7813647946335496E-2</v>
      </c>
      <c r="AH516" s="17">
        <v>4.2565192939989303E-2</v>
      </c>
      <c r="AI516" s="17"/>
      <c r="AJ516" s="17">
        <v>5.3365932228522199E-2</v>
      </c>
      <c r="AK516" s="17">
        <v>7.5085404117188004E-2</v>
      </c>
      <c r="AL516" s="17">
        <v>8.8831955786271996E-2</v>
      </c>
      <c r="AM516" s="17"/>
      <c r="AN516" s="17">
        <v>3.2903372313926003E-2</v>
      </c>
      <c r="AO516" s="17">
        <v>6.1532587602353403E-2</v>
      </c>
      <c r="AP516" s="17">
        <v>7.4720143924419197E-2</v>
      </c>
      <c r="AQ516" s="17">
        <v>7.8779448105865499E-2</v>
      </c>
      <c r="AR516" s="17">
        <v>0.22370568802531501</v>
      </c>
      <c r="AS516" s="17"/>
      <c r="AT516" s="17">
        <v>6.5672958017275199E-2</v>
      </c>
      <c r="AU516" s="17">
        <v>2.3049174267452701E-2</v>
      </c>
      <c r="AV516" s="17"/>
      <c r="AW516" s="17">
        <v>9.5982128940726996E-2</v>
      </c>
      <c r="AX516" s="17">
        <v>8.5262866597582906E-2</v>
      </c>
      <c r="AY516" s="17">
        <v>2.4877208965792701E-2</v>
      </c>
    </row>
    <row r="517" spans="2:51">
      <c r="B517" t="s">
        <v>263</v>
      </c>
      <c r="C517" s="17">
        <v>0.30902321839506902</v>
      </c>
      <c r="D517" s="17">
        <v>0.364830744700186</v>
      </c>
      <c r="E517" s="17">
        <v>0.25978907757026098</v>
      </c>
      <c r="F517" s="17"/>
      <c r="G517" s="17">
        <v>0.19038458617707299</v>
      </c>
      <c r="H517" s="17">
        <v>0.32104074466981197</v>
      </c>
      <c r="I517" s="17">
        <v>0.26626423881850703</v>
      </c>
      <c r="J517" s="17">
        <v>0.310119118299787</v>
      </c>
      <c r="K517" s="17">
        <v>0.288300636786542</v>
      </c>
      <c r="L517" s="17">
        <v>0.38457411151743798</v>
      </c>
      <c r="M517" s="17"/>
      <c r="N517" s="17">
        <v>0.37388254470853999</v>
      </c>
      <c r="O517" s="17">
        <v>0.29823644549845602</v>
      </c>
      <c r="P517" s="17">
        <v>0.32820288781949702</v>
      </c>
      <c r="Q517" s="17">
        <v>0.239051565988601</v>
      </c>
      <c r="R517" s="17"/>
      <c r="S517" s="17" t="s">
        <v>222</v>
      </c>
      <c r="T517" s="17" t="s">
        <v>222</v>
      </c>
      <c r="U517" s="17" t="s">
        <v>222</v>
      </c>
      <c r="V517" s="17" t="s">
        <v>222</v>
      </c>
      <c r="W517" s="17" t="s">
        <v>222</v>
      </c>
      <c r="X517" s="17" t="s">
        <v>222</v>
      </c>
      <c r="Y517" s="17" t="s">
        <v>222</v>
      </c>
      <c r="Z517" s="17" t="s">
        <v>222</v>
      </c>
      <c r="AA517" s="17">
        <v>0.30902321839506902</v>
      </c>
      <c r="AB517" s="17" t="s">
        <v>222</v>
      </c>
      <c r="AC517" s="17" t="s">
        <v>222</v>
      </c>
      <c r="AD517" s="17" t="s">
        <v>222</v>
      </c>
      <c r="AE517" s="17"/>
      <c r="AF517" s="17">
        <v>0.31771145624476399</v>
      </c>
      <c r="AG517" s="17">
        <v>0.36994017701168003</v>
      </c>
      <c r="AH517" s="17">
        <v>8.6016756528120894E-2</v>
      </c>
      <c r="AI517" s="17"/>
      <c r="AJ517" s="17">
        <v>0.32979242738146503</v>
      </c>
      <c r="AK517" s="17">
        <v>0.324261552293513</v>
      </c>
      <c r="AL517" s="17">
        <v>0.40355691566026503</v>
      </c>
      <c r="AM517" s="17"/>
      <c r="AN517" s="17">
        <v>0.230288422591369</v>
      </c>
      <c r="AO517" s="17">
        <v>0.280709185856239</v>
      </c>
      <c r="AP517" s="17">
        <v>0.35038229600299298</v>
      </c>
      <c r="AQ517" s="17">
        <v>0.41946572005829702</v>
      </c>
      <c r="AR517" s="17">
        <v>0.467980047858439</v>
      </c>
      <c r="AS517" s="17"/>
      <c r="AT517" s="17">
        <v>0.31548606176273902</v>
      </c>
      <c r="AU517" s="17">
        <v>0.20415121760160401</v>
      </c>
      <c r="AV517" s="17"/>
      <c r="AW517" s="17">
        <v>0.39512276234681498</v>
      </c>
      <c r="AX517" s="17">
        <v>0.37836568611761201</v>
      </c>
      <c r="AY517" s="17">
        <v>0.20631894624989</v>
      </c>
    </row>
    <row r="518" spans="2:51">
      <c r="B518" t="s">
        <v>264</v>
      </c>
      <c r="C518" s="17">
        <v>0.35074372358206901</v>
      </c>
      <c r="D518" s="17">
        <v>0.34334287569652799</v>
      </c>
      <c r="E518" s="17">
        <v>0.35505911019405501</v>
      </c>
      <c r="F518" s="17"/>
      <c r="G518" s="17">
        <v>0.41181131235252899</v>
      </c>
      <c r="H518" s="17">
        <v>0.31880686386199503</v>
      </c>
      <c r="I518" s="17">
        <v>0.39831867149224298</v>
      </c>
      <c r="J518" s="17">
        <v>0.34273832654699798</v>
      </c>
      <c r="K518" s="17">
        <v>0.37275365398994698</v>
      </c>
      <c r="L518" s="17">
        <v>0.30931644143006698</v>
      </c>
      <c r="M518" s="17"/>
      <c r="N518" s="17">
        <v>0.34171023197219003</v>
      </c>
      <c r="O518" s="17">
        <v>0.37238343643473099</v>
      </c>
      <c r="P518" s="17">
        <v>0.312410026608339</v>
      </c>
      <c r="Q518" s="17">
        <v>0.37437276154735499</v>
      </c>
      <c r="R518" s="17"/>
      <c r="S518" s="17" t="s">
        <v>222</v>
      </c>
      <c r="T518" s="17" t="s">
        <v>222</v>
      </c>
      <c r="U518" s="17" t="s">
        <v>222</v>
      </c>
      <c r="V518" s="17" t="s">
        <v>222</v>
      </c>
      <c r="W518" s="17" t="s">
        <v>222</v>
      </c>
      <c r="X518" s="17" t="s">
        <v>222</v>
      </c>
      <c r="Y518" s="17" t="s">
        <v>222</v>
      </c>
      <c r="Z518" s="17" t="s">
        <v>222</v>
      </c>
      <c r="AA518" s="17">
        <v>0.35074372358206901</v>
      </c>
      <c r="AB518" s="17" t="s">
        <v>222</v>
      </c>
      <c r="AC518" s="17" t="s">
        <v>222</v>
      </c>
      <c r="AD518" s="17" t="s">
        <v>222</v>
      </c>
      <c r="AE518" s="17"/>
      <c r="AF518" s="17">
        <v>0.373215843390164</v>
      </c>
      <c r="AG518" s="17">
        <v>0.319756057866175</v>
      </c>
      <c r="AH518" s="17">
        <v>0.363930472343029</v>
      </c>
      <c r="AI518" s="17"/>
      <c r="AJ518" s="17">
        <v>0.37560870170175498</v>
      </c>
      <c r="AK518" s="17">
        <v>0.31581503575147502</v>
      </c>
      <c r="AL518" s="17">
        <v>0.329699040716943</v>
      </c>
      <c r="AM518" s="17"/>
      <c r="AN518" s="17">
        <v>0.34939849172661802</v>
      </c>
      <c r="AO518" s="17">
        <v>0.36892869887757901</v>
      </c>
      <c r="AP518" s="17">
        <v>0.37801480999283199</v>
      </c>
      <c r="AQ518" s="17">
        <v>0.28482695630294502</v>
      </c>
      <c r="AR518" s="17">
        <v>0.30831426411624602</v>
      </c>
      <c r="AS518" s="17"/>
      <c r="AT518" s="17">
        <v>0.34798807845686303</v>
      </c>
      <c r="AU518" s="17">
        <v>0.42615332038383003</v>
      </c>
      <c r="AV518" s="17"/>
      <c r="AW518" s="17">
        <v>0.352909941385745</v>
      </c>
      <c r="AX518" s="17">
        <v>0.32829442749800702</v>
      </c>
      <c r="AY518" s="17">
        <v>0.35433298735880298</v>
      </c>
    </row>
    <row r="519" spans="2:51">
      <c r="B519" t="s">
        <v>265</v>
      </c>
      <c r="C519" s="17">
        <v>0.17400076072755599</v>
      </c>
      <c r="D519" s="17">
        <v>0.131614504766525</v>
      </c>
      <c r="E519" s="17">
        <v>0.21214688599902201</v>
      </c>
      <c r="F519" s="17"/>
      <c r="G519" s="17">
        <v>0.18446387947585999</v>
      </c>
      <c r="H519" s="17">
        <v>0.21524547570076699</v>
      </c>
      <c r="I519" s="17">
        <v>0.175024814001634</v>
      </c>
      <c r="J519" s="17">
        <v>0.16829743616689399</v>
      </c>
      <c r="K519" s="17">
        <v>0.162273671126206</v>
      </c>
      <c r="L519" s="17">
        <v>0.15354406166784201</v>
      </c>
      <c r="M519" s="17"/>
      <c r="N519" s="17">
        <v>0.120385299724995</v>
      </c>
      <c r="O519" s="17">
        <v>0.18578082538639201</v>
      </c>
      <c r="P519" s="17">
        <v>0.18492561135935101</v>
      </c>
      <c r="Q519" s="17">
        <v>0.20539828645823399</v>
      </c>
      <c r="R519" s="17"/>
      <c r="S519" s="17" t="s">
        <v>222</v>
      </c>
      <c r="T519" s="17" t="s">
        <v>222</v>
      </c>
      <c r="U519" s="17" t="s">
        <v>222</v>
      </c>
      <c r="V519" s="17" t="s">
        <v>222</v>
      </c>
      <c r="W519" s="17" t="s">
        <v>222</v>
      </c>
      <c r="X519" s="17" t="s">
        <v>222</v>
      </c>
      <c r="Y519" s="17" t="s">
        <v>222</v>
      </c>
      <c r="Z519" s="17" t="s">
        <v>222</v>
      </c>
      <c r="AA519" s="17">
        <v>0.17400076072755599</v>
      </c>
      <c r="AB519" s="17" t="s">
        <v>222</v>
      </c>
      <c r="AC519" s="17" t="s">
        <v>222</v>
      </c>
      <c r="AD519" s="17" t="s">
        <v>222</v>
      </c>
      <c r="AE519" s="17"/>
      <c r="AF519" s="17">
        <v>0.174096353781823</v>
      </c>
      <c r="AG519" s="17">
        <v>0.14683464348901301</v>
      </c>
      <c r="AH519" s="17">
        <v>0.31208172671347401</v>
      </c>
      <c r="AI519" s="17"/>
      <c r="AJ519" s="17">
        <v>0.16807616424958599</v>
      </c>
      <c r="AK519" s="17">
        <v>0.176375832406273</v>
      </c>
      <c r="AL519" s="17">
        <v>0.14100216836778501</v>
      </c>
      <c r="AM519" s="17"/>
      <c r="AN519" s="17">
        <v>0.21194828071653099</v>
      </c>
      <c r="AO519" s="17">
        <v>0.18252967930608399</v>
      </c>
      <c r="AP519" s="17">
        <v>0.13945323129291701</v>
      </c>
      <c r="AQ519" s="17">
        <v>0.122638345956984</v>
      </c>
      <c r="AR519" s="17">
        <v>0</v>
      </c>
      <c r="AS519" s="17"/>
      <c r="AT519" s="17">
        <v>0.17396217660013799</v>
      </c>
      <c r="AU519" s="17">
        <v>0.150128806578605</v>
      </c>
      <c r="AV519" s="17"/>
      <c r="AW519" s="17">
        <v>0.102465169786539</v>
      </c>
      <c r="AX519" s="17">
        <v>0.137598024863751</v>
      </c>
      <c r="AY519" s="17">
        <v>0.25392039645847098</v>
      </c>
    </row>
    <row r="520" spans="2:51">
      <c r="B520" t="s">
        <v>119</v>
      </c>
      <c r="C520" s="17">
        <v>0.103177493965568</v>
      </c>
      <c r="D520" s="17">
        <v>8.0024584434812904E-2</v>
      </c>
      <c r="E520" s="17">
        <v>0.124092121289142</v>
      </c>
      <c r="F520" s="17"/>
      <c r="G520" s="17">
        <v>0.163731790373189</v>
      </c>
      <c r="H520" s="17">
        <v>0.10456937990277</v>
      </c>
      <c r="I520" s="17">
        <v>9.7118668618863896E-2</v>
      </c>
      <c r="J520" s="17">
        <v>0.11363125873589699</v>
      </c>
      <c r="K520" s="17">
        <v>0.100849777700041</v>
      </c>
      <c r="L520" s="17">
        <v>7.9351829690643999E-2</v>
      </c>
      <c r="M520" s="17"/>
      <c r="N520" s="17">
        <v>6.14639632936963E-2</v>
      </c>
      <c r="O520" s="17">
        <v>8.7619494043041604E-2</v>
      </c>
      <c r="P520" s="17">
        <v>0.106193192463974</v>
      </c>
      <c r="Q520" s="17">
        <v>0.15434976886628801</v>
      </c>
      <c r="R520" s="17"/>
      <c r="S520" s="17" t="s">
        <v>222</v>
      </c>
      <c r="T520" s="17" t="s">
        <v>222</v>
      </c>
      <c r="U520" s="17" t="s">
        <v>222</v>
      </c>
      <c r="V520" s="17" t="s">
        <v>222</v>
      </c>
      <c r="W520" s="17" t="s">
        <v>222</v>
      </c>
      <c r="X520" s="17" t="s">
        <v>222</v>
      </c>
      <c r="Y520" s="17" t="s">
        <v>222</v>
      </c>
      <c r="Z520" s="17" t="s">
        <v>222</v>
      </c>
      <c r="AA520" s="17">
        <v>0.103177493965568</v>
      </c>
      <c r="AB520" s="17" t="s">
        <v>222</v>
      </c>
      <c r="AC520" s="17" t="s">
        <v>222</v>
      </c>
      <c r="AD520" s="17" t="s">
        <v>222</v>
      </c>
      <c r="AE520" s="17"/>
      <c r="AF520" s="17">
        <v>7.9360660481267997E-2</v>
      </c>
      <c r="AG520" s="17">
        <v>8.5655473686796393E-2</v>
      </c>
      <c r="AH520" s="17">
        <v>0.195405851475386</v>
      </c>
      <c r="AI520" s="17"/>
      <c r="AJ520" s="17">
        <v>7.3156774438671204E-2</v>
      </c>
      <c r="AK520" s="17">
        <v>0.108462175431551</v>
      </c>
      <c r="AL520" s="17">
        <v>3.6909919468735099E-2</v>
      </c>
      <c r="AM520" s="17"/>
      <c r="AN520" s="17">
        <v>0.175461432651556</v>
      </c>
      <c r="AO520" s="17">
        <v>0.106299848357744</v>
      </c>
      <c r="AP520" s="17">
        <v>5.7429518786839502E-2</v>
      </c>
      <c r="AQ520" s="17">
        <v>9.4289529575908901E-2</v>
      </c>
      <c r="AR520" s="17">
        <v>0</v>
      </c>
      <c r="AS520" s="17"/>
      <c r="AT520" s="17">
        <v>9.6890725162985206E-2</v>
      </c>
      <c r="AU520" s="17">
        <v>0.19651748116850801</v>
      </c>
      <c r="AV520" s="17"/>
      <c r="AW520" s="17">
        <v>5.3519997540173801E-2</v>
      </c>
      <c r="AX520" s="17">
        <v>7.0478994923046503E-2</v>
      </c>
      <c r="AY520" s="17">
        <v>0.16055046096704301</v>
      </c>
    </row>
    <row r="521" spans="2:51">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row>
    <row r="522" spans="2:51">
      <c r="B522" s="6" t="s">
        <v>266</v>
      </c>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row>
    <row r="523" spans="2:51">
      <c r="B523" s="25" t="s">
        <v>32</v>
      </c>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row>
    <row r="524" spans="2:51">
      <c r="B524" t="s">
        <v>267</v>
      </c>
      <c r="C524" s="17">
        <v>0.14941212217233499</v>
      </c>
      <c r="D524" s="17">
        <v>0.175852865242447</v>
      </c>
      <c r="E524" s="17">
        <v>0.12505277391742201</v>
      </c>
      <c r="F524" s="17"/>
      <c r="G524" s="17">
        <v>0.116811409611428</v>
      </c>
      <c r="H524" s="17">
        <v>0.16254627138723199</v>
      </c>
      <c r="I524" s="17">
        <v>0.14034123451994199</v>
      </c>
      <c r="J524" s="17">
        <v>0.12545634801807501</v>
      </c>
      <c r="K524" s="17">
        <v>0.12344148045867399</v>
      </c>
      <c r="L524" s="17">
        <v>0.197711903544453</v>
      </c>
      <c r="M524" s="17"/>
      <c r="N524" s="17">
        <v>0.21534642980234101</v>
      </c>
      <c r="O524" s="17">
        <v>0.203966880087603</v>
      </c>
      <c r="P524" s="17">
        <v>9.8754691084343302E-2</v>
      </c>
      <c r="Q524" s="17">
        <v>7.5900434931977998E-2</v>
      </c>
      <c r="R524" s="17"/>
      <c r="S524" s="17" t="s">
        <v>222</v>
      </c>
      <c r="T524" s="17" t="s">
        <v>222</v>
      </c>
      <c r="U524" s="17" t="s">
        <v>222</v>
      </c>
      <c r="V524" s="17" t="s">
        <v>222</v>
      </c>
      <c r="W524" s="17" t="s">
        <v>222</v>
      </c>
      <c r="X524" s="17" t="s">
        <v>222</v>
      </c>
      <c r="Y524" s="17" t="s">
        <v>222</v>
      </c>
      <c r="Z524" s="17" t="s">
        <v>222</v>
      </c>
      <c r="AA524" s="17" t="s">
        <v>222</v>
      </c>
      <c r="AB524" s="17">
        <v>0.14941212217233499</v>
      </c>
      <c r="AC524" s="17" t="s">
        <v>222</v>
      </c>
      <c r="AD524" s="17" t="s">
        <v>222</v>
      </c>
      <c r="AE524" s="17"/>
      <c r="AF524" s="17">
        <v>8.2976831156974504E-2</v>
      </c>
      <c r="AG524" s="17">
        <v>0.201014316550615</v>
      </c>
      <c r="AH524" s="17">
        <v>7.6648067328494995E-2</v>
      </c>
      <c r="AI524" s="17"/>
      <c r="AJ524" s="17">
        <v>9.7640772092036393E-2</v>
      </c>
      <c r="AK524" s="17">
        <v>0.124938052415887</v>
      </c>
      <c r="AL524" s="17">
        <v>0.189807527371115</v>
      </c>
      <c r="AM524" s="17"/>
      <c r="AN524" s="17">
        <v>6.5832574650908401E-2</v>
      </c>
      <c r="AO524" s="17">
        <v>0.109179920267439</v>
      </c>
      <c r="AP524" s="17">
        <v>0.15690884545544501</v>
      </c>
      <c r="AQ524" s="17">
        <v>0.272268340499768</v>
      </c>
      <c r="AR524" s="17">
        <v>0.34696861094460602</v>
      </c>
      <c r="AS524" s="17"/>
      <c r="AT524" s="17">
        <v>0.14978328209540501</v>
      </c>
      <c r="AU524" s="17">
        <v>0.15875083277572499</v>
      </c>
      <c r="AV524" s="17"/>
      <c r="AW524" s="17">
        <v>0.23039292692839899</v>
      </c>
      <c r="AX524" s="17">
        <v>9.5052584109401705E-2</v>
      </c>
      <c r="AY524" s="17">
        <v>7.5392608240636594E-2</v>
      </c>
    </row>
    <row r="525" spans="2:51">
      <c r="B525" t="s">
        <v>268</v>
      </c>
      <c r="C525" s="17">
        <v>0.399781959663431</v>
      </c>
      <c r="D525" s="17">
        <v>0.41437793600758499</v>
      </c>
      <c r="E525" s="17">
        <v>0.38807030066974102</v>
      </c>
      <c r="F525" s="17"/>
      <c r="G525" s="17">
        <v>0.33380995297400801</v>
      </c>
      <c r="H525" s="17">
        <v>0.362023971603182</v>
      </c>
      <c r="I525" s="17">
        <v>0.42435711560985501</v>
      </c>
      <c r="J525" s="17">
        <v>0.39304410471310902</v>
      </c>
      <c r="K525" s="17">
        <v>0.433166732017225</v>
      </c>
      <c r="L525" s="17">
        <v>0.411398642170555</v>
      </c>
      <c r="M525" s="17"/>
      <c r="N525" s="17">
        <v>0.45898065634476798</v>
      </c>
      <c r="O525" s="17">
        <v>0.34404315477861303</v>
      </c>
      <c r="P525" s="17">
        <v>0.46450031678550802</v>
      </c>
      <c r="Q525" s="17">
        <v>0.34200787640231101</v>
      </c>
      <c r="R525" s="17"/>
      <c r="S525" s="17" t="s">
        <v>222</v>
      </c>
      <c r="T525" s="17" t="s">
        <v>222</v>
      </c>
      <c r="U525" s="17" t="s">
        <v>222</v>
      </c>
      <c r="V525" s="17" t="s">
        <v>222</v>
      </c>
      <c r="W525" s="17" t="s">
        <v>222</v>
      </c>
      <c r="X525" s="17" t="s">
        <v>222</v>
      </c>
      <c r="Y525" s="17" t="s">
        <v>222</v>
      </c>
      <c r="Z525" s="17" t="s">
        <v>222</v>
      </c>
      <c r="AA525" s="17" t="s">
        <v>222</v>
      </c>
      <c r="AB525" s="17">
        <v>0.399781959663431</v>
      </c>
      <c r="AC525" s="17" t="s">
        <v>222</v>
      </c>
      <c r="AD525" s="17" t="s">
        <v>222</v>
      </c>
      <c r="AE525" s="17"/>
      <c r="AF525" s="17">
        <v>0.37928701940333998</v>
      </c>
      <c r="AG525" s="17">
        <v>0.430783049310205</v>
      </c>
      <c r="AH525" s="17">
        <v>0.30396056926134002</v>
      </c>
      <c r="AI525" s="17"/>
      <c r="AJ525" s="17">
        <v>0.32573746443614299</v>
      </c>
      <c r="AK525" s="17">
        <v>0.42790730031095398</v>
      </c>
      <c r="AL525" s="17">
        <v>0.47346544490217901</v>
      </c>
      <c r="AM525" s="17"/>
      <c r="AN525" s="17">
        <v>0.35315044265428502</v>
      </c>
      <c r="AO525" s="17">
        <v>0.36514271372979001</v>
      </c>
      <c r="AP525" s="17">
        <v>0.47052157881532602</v>
      </c>
      <c r="AQ525" s="17">
        <v>0.42019895733301199</v>
      </c>
      <c r="AR525" s="17">
        <v>0.57611973633153202</v>
      </c>
      <c r="AS525" s="17"/>
      <c r="AT525" s="17">
        <v>0.40376317073003298</v>
      </c>
      <c r="AU525" s="17">
        <v>0.35787302993369002</v>
      </c>
      <c r="AV525" s="17"/>
      <c r="AW525" s="17">
        <v>0.502935030795161</v>
      </c>
      <c r="AX525" s="17">
        <v>0.44749605533414499</v>
      </c>
      <c r="AY525" s="17">
        <v>0.274249433297725</v>
      </c>
    </row>
    <row r="526" spans="2:51">
      <c r="B526" t="s">
        <v>269</v>
      </c>
      <c r="C526" s="17">
        <v>0.233598356694311</v>
      </c>
      <c r="D526" s="17">
        <v>0.226890880156289</v>
      </c>
      <c r="E526" s="17">
        <v>0.23849748215414199</v>
      </c>
      <c r="F526" s="17"/>
      <c r="G526" s="17">
        <v>0.26423446922011601</v>
      </c>
      <c r="H526" s="17">
        <v>0.24889364228182201</v>
      </c>
      <c r="I526" s="17">
        <v>0.193674133268007</v>
      </c>
      <c r="J526" s="17">
        <v>0.26457781388235602</v>
      </c>
      <c r="K526" s="17">
        <v>0.20104226307690701</v>
      </c>
      <c r="L526" s="17">
        <v>0.24102961910599499</v>
      </c>
      <c r="M526" s="17"/>
      <c r="N526" s="17">
        <v>0.20442458992931301</v>
      </c>
      <c r="O526" s="17">
        <v>0.25178324499681698</v>
      </c>
      <c r="P526" s="17">
        <v>0.24650260925735501</v>
      </c>
      <c r="Q526" s="17">
        <v>0.234970191410489</v>
      </c>
      <c r="R526" s="17"/>
      <c r="S526" s="17" t="s">
        <v>222</v>
      </c>
      <c r="T526" s="17" t="s">
        <v>222</v>
      </c>
      <c r="U526" s="17" t="s">
        <v>222</v>
      </c>
      <c r="V526" s="17" t="s">
        <v>222</v>
      </c>
      <c r="W526" s="17" t="s">
        <v>222</v>
      </c>
      <c r="X526" s="17" t="s">
        <v>222</v>
      </c>
      <c r="Y526" s="17" t="s">
        <v>222</v>
      </c>
      <c r="Z526" s="17" t="s">
        <v>222</v>
      </c>
      <c r="AA526" s="17" t="s">
        <v>222</v>
      </c>
      <c r="AB526" s="17">
        <v>0.233598356694311</v>
      </c>
      <c r="AC526" s="17" t="s">
        <v>222</v>
      </c>
      <c r="AD526" s="17" t="s">
        <v>222</v>
      </c>
      <c r="AE526" s="17"/>
      <c r="AF526" s="17">
        <v>0.28742818565804601</v>
      </c>
      <c r="AG526" s="17">
        <v>0.20595763117990501</v>
      </c>
      <c r="AH526" s="17">
        <v>0.25737689460435698</v>
      </c>
      <c r="AI526" s="17"/>
      <c r="AJ526" s="17">
        <v>0.320118207182642</v>
      </c>
      <c r="AK526" s="17">
        <v>0.265732027717553</v>
      </c>
      <c r="AL526" s="17">
        <v>0.163936591921687</v>
      </c>
      <c r="AM526" s="17"/>
      <c r="AN526" s="17">
        <v>0.28802915434842602</v>
      </c>
      <c r="AO526" s="17">
        <v>0.22377614449862801</v>
      </c>
      <c r="AP526" s="17">
        <v>0.21356399945687499</v>
      </c>
      <c r="AQ526" s="17">
        <v>0.17760195543853899</v>
      </c>
      <c r="AR526" s="17">
        <v>7.6911652723861301E-2</v>
      </c>
      <c r="AS526" s="17"/>
      <c r="AT526" s="17">
        <v>0.229006640042869</v>
      </c>
      <c r="AU526" s="17">
        <v>0.26993113182531198</v>
      </c>
      <c r="AV526" s="17"/>
      <c r="AW526" s="17">
        <v>0.153697696425173</v>
      </c>
      <c r="AX526" s="17">
        <v>0.30921507877955401</v>
      </c>
      <c r="AY526" s="17">
        <v>0.30075771283496999</v>
      </c>
    </row>
    <row r="527" spans="2:51">
      <c r="B527" t="s">
        <v>270</v>
      </c>
      <c r="C527" s="17">
        <v>0.101208935095084</v>
      </c>
      <c r="D527" s="17">
        <v>9.5668817129739098E-2</v>
      </c>
      <c r="E527" s="17">
        <v>0.107037667177192</v>
      </c>
      <c r="F527" s="17"/>
      <c r="G527" s="17">
        <v>0.11819039464061699</v>
      </c>
      <c r="H527" s="17">
        <v>0.15168040372239699</v>
      </c>
      <c r="I527" s="17">
        <v>7.0485939464166494E-2</v>
      </c>
      <c r="J527" s="17">
        <v>0.104065500668569</v>
      </c>
      <c r="K527" s="17">
        <v>0.111330788018129</v>
      </c>
      <c r="L527" s="17">
        <v>7.6865808022773804E-2</v>
      </c>
      <c r="M527" s="17"/>
      <c r="N527" s="17">
        <v>6.7500062238708206E-2</v>
      </c>
      <c r="O527" s="17">
        <v>9.9660246614586195E-2</v>
      </c>
      <c r="P527" s="17">
        <v>7.1945057951540395E-2</v>
      </c>
      <c r="Q527" s="17">
        <v>0.15845492516229601</v>
      </c>
      <c r="R527" s="17"/>
      <c r="S527" s="17" t="s">
        <v>222</v>
      </c>
      <c r="T527" s="17" t="s">
        <v>222</v>
      </c>
      <c r="U527" s="17" t="s">
        <v>222</v>
      </c>
      <c r="V527" s="17" t="s">
        <v>222</v>
      </c>
      <c r="W527" s="17" t="s">
        <v>222</v>
      </c>
      <c r="X527" s="17" t="s">
        <v>222</v>
      </c>
      <c r="Y527" s="17" t="s">
        <v>222</v>
      </c>
      <c r="Z527" s="17" t="s">
        <v>222</v>
      </c>
      <c r="AA527" s="17" t="s">
        <v>222</v>
      </c>
      <c r="AB527" s="17">
        <v>0.101208935095084</v>
      </c>
      <c r="AC527" s="17" t="s">
        <v>222</v>
      </c>
      <c r="AD527" s="17" t="s">
        <v>222</v>
      </c>
      <c r="AE527" s="17"/>
      <c r="AF527" s="17">
        <v>0.12651803073995399</v>
      </c>
      <c r="AG527" s="17">
        <v>7.0178009740581901E-2</v>
      </c>
      <c r="AH527" s="17">
        <v>0.15945328068482101</v>
      </c>
      <c r="AI527" s="17"/>
      <c r="AJ527" s="17">
        <v>0.15641756802958601</v>
      </c>
      <c r="AK527" s="17">
        <v>7.0688281418259294E-2</v>
      </c>
      <c r="AL527" s="17">
        <v>5.3502123084717197E-2</v>
      </c>
      <c r="AM527" s="17"/>
      <c r="AN527" s="17">
        <v>0.112805533711805</v>
      </c>
      <c r="AO527" s="17">
        <v>0.14402250226969299</v>
      </c>
      <c r="AP527" s="17">
        <v>6.4378513446954805E-2</v>
      </c>
      <c r="AQ527" s="17">
        <v>7.7346884624403506E-2</v>
      </c>
      <c r="AR527" s="17">
        <v>0</v>
      </c>
      <c r="AS527" s="17"/>
      <c r="AT527" s="17">
        <v>0.10196216152041999</v>
      </c>
      <c r="AU527" s="17">
        <v>7.8108742888778296E-2</v>
      </c>
      <c r="AV527" s="17"/>
      <c r="AW527" s="17">
        <v>6.6593151394370498E-2</v>
      </c>
      <c r="AX527" s="17">
        <v>5.67667101272437E-2</v>
      </c>
      <c r="AY527" s="17">
        <v>0.15093034647526399</v>
      </c>
    </row>
    <row r="528" spans="2:51">
      <c r="B528" t="s">
        <v>119</v>
      </c>
      <c r="C528" s="17">
        <v>0.115998626374839</v>
      </c>
      <c r="D528" s="17">
        <v>8.7209501463939507E-2</v>
      </c>
      <c r="E528" s="17">
        <v>0.141341776081502</v>
      </c>
      <c r="F528" s="17"/>
      <c r="G528" s="17">
        <v>0.16695377355383001</v>
      </c>
      <c r="H528" s="17">
        <v>7.4855711005366601E-2</v>
      </c>
      <c r="I528" s="17">
        <v>0.17114157713802999</v>
      </c>
      <c r="J528" s="17">
        <v>0.112856232717891</v>
      </c>
      <c r="K528" s="17">
        <v>0.131018736429064</v>
      </c>
      <c r="L528" s="17">
        <v>7.2994027156223606E-2</v>
      </c>
      <c r="M528" s="17"/>
      <c r="N528" s="17">
        <v>5.3748261684869097E-2</v>
      </c>
      <c r="O528" s="17">
        <v>0.100546473522381</v>
      </c>
      <c r="P528" s="17">
        <v>0.118297324921253</v>
      </c>
      <c r="Q528" s="17">
        <v>0.18866657209292501</v>
      </c>
      <c r="R528" s="17"/>
      <c r="S528" s="17" t="s">
        <v>222</v>
      </c>
      <c r="T528" s="17" t="s">
        <v>222</v>
      </c>
      <c r="U528" s="17" t="s">
        <v>222</v>
      </c>
      <c r="V528" s="17" t="s">
        <v>222</v>
      </c>
      <c r="W528" s="17" t="s">
        <v>222</v>
      </c>
      <c r="X528" s="17" t="s">
        <v>222</v>
      </c>
      <c r="Y528" s="17" t="s">
        <v>222</v>
      </c>
      <c r="Z528" s="17" t="s">
        <v>222</v>
      </c>
      <c r="AA528" s="17" t="s">
        <v>222</v>
      </c>
      <c r="AB528" s="17">
        <v>0.115998626374839</v>
      </c>
      <c r="AC528" s="17" t="s">
        <v>222</v>
      </c>
      <c r="AD528" s="17" t="s">
        <v>222</v>
      </c>
      <c r="AE528" s="17"/>
      <c r="AF528" s="17">
        <v>0.12378993304168601</v>
      </c>
      <c r="AG528" s="17">
        <v>9.2066993218692994E-2</v>
      </c>
      <c r="AH528" s="17">
        <v>0.202561188120988</v>
      </c>
      <c r="AI528" s="17"/>
      <c r="AJ528" s="17">
        <v>0.100085988259592</v>
      </c>
      <c r="AK528" s="17">
        <v>0.110734338137347</v>
      </c>
      <c r="AL528" s="17">
        <v>0.11928831272030301</v>
      </c>
      <c r="AM528" s="17"/>
      <c r="AN528" s="17">
        <v>0.180182294634576</v>
      </c>
      <c r="AO528" s="17">
        <v>0.15787871923444999</v>
      </c>
      <c r="AP528" s="17">
        <v>9.4627062825399802E-2</v>
      </c>
      <c r="AQ528" s="17">
        <v>5.2583862104278199E-2</v>
      </c>
      <c r="AR528" s="17">
        <v>0</v>
      </c>
      <c r="AS528" s="17"/>
      <c r="AT528" s="17">
        <v>0.115484745611273</v>
      </c>
      <c r="AU528" s="17">
        <v>0.135336262576494</v>
      </c>
      <c r="AV528" s="17"/>
      <c r="AW528" s="17">
        <v>4.6381194456897402E-2</v>
      </c>
      <c r="AX528" s="17">
        <v>9.1469571649655898E-2</v>
      </c>
      <c r="AY528" s="17">
        <v>0.19866989915140401</v>
      </c>
    </row>
    <row r="529" spans="2:51">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row>
    <row r="530" spans="2:51">
      <c r="B530" s="6" t="s">
        <v>271</v>
      </c>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row>
    <row r="531" spans="2:51">
      <c r="B531" s="25" t="s">
        <v>33</v>
      </c>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row>
    <row r="532" spans="2:51">
      <c r="B532" t="s">
        <v>272</v>
      </c>
      <c r="C532" s="17">
        <v>9.75710220071863E-2</v>
      </c>
      <c r="D532" s="17">
        <v>0.111704179715607</v>
      </c>
      <c r="E532" s="17">
        <v>8.5460658046106003E-2</v>
      </c>
      <c r="F532" s="17"/>
      <c r="G532" s="17">
        <v>0.104904674095817</v>
      </c>
      <c r="H532" s="17">
        <v>6.44662256412636E-2</v>
      </c>
      <c r="I532" s="17">
        <v>4.8998300007769897E-2</v>
      </c>
      <c r="J532" s="17">
        <v>8.9774645634498301E-2</v>
      </c>
      <c r="K532" s="17">
        <v>0.136219108476792</v>
      </c>
      <c r="L532" s="17">
        <v>0.15770901176181101</v>
      </c>
      <c r="M532" s="17"/>
      <c r="N532" s="17">
        <v>0.184463429239312</v>
      </c>
      <c r="O532" s="17">
        <v>2.6511698650549101E-2</v>
      </c>
      <c r="P532" s="17">
        <v>0.13503291590184399</v>
      </c>
      <c r="Q532" s="17">
        <v>2.99670622398081E-2</v>
      </c>
      <c r="R532" s="17"/>
      <c r="S532" s="17" t="s">
        <v>222</v>
      </c>
      <c r="T532" s="17" t="s">
        <v>222</v>
      </c>
      <c r="U532" s="17" t="s">
        <v>222</v>
      </c>
      <c r="V532" s="17" t="s">
        <v>222</v>
      </c>
      <c r="W532" s="17" t="s">
        <v>222</v>
      </c>
      <c r="X532" s="17" t="s">
        <v>222</v>
      </c>
      <c r="Y532" s="17" t="s">
        <v>222</v>
      </c>
      <c r="Z532" s="17" t="s">
        <v>222</v>
      </c>
      <c r="AA532" s="17" t="s">
        <v>222</v>
      </c>
      <c r="AB532" s="17" t="s">
        <v>222</v>
      </c>
      <c r="AC532" s="17" t="s">
        <v>222</v>
      </c>
      <c r="AD532" s="17">
        <v>9.75710220071863E-2</v>
      </c>
      <c r="AE532" s="17"/>
      <c r="AF532" s="17">
        <v>0.11440664399466099</v>
      </c>
      <c r="AG532" s="17">
        <v>0.112463859897622</v>
      </c>
      <c r="AH532" s="17">
        <v>2.5867634333751499E-2</v>
      </c>
      <c r="AI532" s="17"/>
      <c r="AJ532" s="17">
        <v>0.12385267023759899</v>
      </c>
      <c r="AK532" s="17">
        <v>0.17523561564469201</v>
      </c>
      <c r="AL532" s="17">
        <v>0.22977765774678299</v>
      </c>
      <c r="AM532" s="17"/>
      <c r="AN532" s="17">
        <v>0.100982666761203</v>
      </c>
      <c r="AO532" s="17">
        <v>2.2789132607866799E-2</v>
      </c>
      <c r="AP532" s="17">
        <v>0.108294668848765</v>
      </c>
      <c r="AQ532" s="17">
        <v>0.13846202788509099</v>
      </c>
      <c r="AR532" s="17">
        <v>0</v>
      </c>
      <c r="AS532" s="17"/>
      <c r="AT532" s="17">
        <v>9.9912099947647701E-2</v>
      </c>
      <c r="AU532" s="17">
        <v>0</v>
      </c>
      <c r="AV532" s="17"/>
      <c r="AW532" s="17">
        <v>0.146215067122868</v>
      </c>
      <c r="AX532" s="17">
        <v>0.113113117186124</v>
      </c>
      <c r="AY532" s="17">
        <v>3.9770719114231697E-2</v>
      </c>
    </row>
    <row r="533" spans="2:51">
      <c r="B533" t="s">
        <v>273</v>
      </c>
      <c r="C533" s="17">
        <v>0.31467037485627303</v>
      </c>
      <c r="D533" s="17">
        <v>0.29580442059641598</v>
      </c>
      <c r="E533" s="17">
        <v>0.33083615870115501</v>
      </c>
      <c r="F533" s="17"/>
      <c r="G533" s="17">
        <v>0.334200569301425</v>
      </c>
      <c r="H533" s="17">
        <v>0.31027451383920701</v>
      </c>
      <c r="I533" s="17">
        <v>0.27997689465289799</v>
      </c>
      <c r="J533" s="17">
        <v>0.22744371304088001</v>
      </c>
      <c r="K533" s="17">
        <v>0.32081408512593601</v>
      </c>
      <c r="L533" s="17">
        <v>0.47054499486975099</v>
      </c>
      <c r="M533" s="17"/>
      <c r="N533" s="17">
        <v>0.34694372459970602</v>
      </c>
      <c r="O533" s="17">
        <v>0.28150531158994302</v>
      </c>
      <c r="P533" s="17">
        <v>0.282532050226522</v>
      </c>
      <c r="Q533" s="17">
        <v>0.34125073492202301</v>
      </c>
      <c r="R533" s="17"/>
      <c r="S533" s="17" t="s">
        <v>222</v>
      </c>
      <c r="T533" s="17" t="s">
        <v>222</v>
      </c>
      <c r="U533" s="17" t="s">
        <v>222</v>
      </c>
      <c r="V533" s="17" t="s">
        <v>222</v>
      </c>
      <c r="W533" s="17" t="s">
        <v>222</v>
      </c>
      <c r="X533" s="17" t="s">
        <v>222</v>
      </c>
      <c r="Y533" s="17" t="s">
        <v>222</v>
      </c>
      <c r="Z533" s="17" t="s">
        <v>222</v>
      </c>
      <c r="AA533" s="17" t="s">
        <v>222</v>
      </c>
      <c r="AB533" s="17" t="s">
        <v>222</v>
      </c>
      <c r="AC533" s="17" t="s">
        <v>222</v>
      </c>
      <c r="AD533" s="17">
        <v>0.31467037485627303</v>
      </c>
      <c r="AE533" s="17"/>
      <c r="AF533" s="17">
        <v>0.33636976143115899</v>
      </c>
      <c r="AG533" s="17">
        <v>0.31123121875070098</v>
      </c>
      <c r="AH533" s="17">
        <v>0.312692358804045</v>
      </c>
      <c r="AI533" s="17"/>
      <c r="AJ533" s="17">
        <v>0.22722135506202601</v>
      </c>
      <c r="AK533" s="17">
        <v>0.30204838471954898</v>
      </c>
      <c r="AL533" s="17">
        <v>0.26834043636350302</v>
      </c>
      <c r="AM533" s="17"/>
      <c r="AN533" s="17">
        <v>0.29808719439981701</v>
      </c>
      <c r="AO533" s="17">
        <v>0.27624312593870298</v>
      </c>
      <c r="AP533" s="17">
        <v>0.35587331318433602</v>
      </c>
      <c r="AQ533" s="17">
        <v>0.33841875265263999</v>
      </c>
      <c r="AR533" s="17">
        <v>0.69382644112803304</v>
      </c>
      <c r="AS533" s="17"/>
      <c r="AT533" s="17">
        <v>0.32222044308286701</v>
      </c>
      <c r="AU533" s="17">
        <v>0</v>
      </c>
      <c r="AV533" s="17"/>
      <c r="AW533" s="17">
        <v>0.38746658129591199</v>
      </c>
      <c r="AX533" s="17">
        <v>0.36165912526121002</v>
      </c>
      <c r="AY533" s="17">
        <v>0.22215968077919199</v>
      </c>
    </row>
    <row r="534" spans="2:51">
      <c r="B534" t="s">
        <v>274</v>
      </c>
      <c r="C534" s="17">
        <v>0.32406866777172699</v>
      </c>
      <c r="D534" s="17">
        <v>0.32510131925749097</v>
      </c>
      <c r="E534" s="17">
        <v>0.32318381347408498</v>
      </c>
      <c r="F534" s="17"/>
      <c r="G534" s="17">
        <v>0.27223340025773601</v>
      </c>
      <c r="H534" s="17">
        <v>0.42960890445692401</v>
      </c>
      <c r="I534" s="17">
        <v>0.35739619874880901</v>
      </c>
      <c r="J534" s="17">
        <v>0.37056902342876402</v>
      </c>
      <c r="K534" s="17">
        <v>0.246804575721148</v>
      </c>
      <c r="L534" s="17">
        <v>0.226748157892501</v>
      </c>
      <c r="M534" s="17"/>
      <c r="N534" s="17">
        <v>0.30067527167244901</v>
      </c>
      <c r="O534" s="17">
        <v>0.40419287051597902</v>
      </c>
      <c r="P534" s="17">
        <v>0.33640139994344997</v>
      </c>
      <c r="Q534" s="17">
        <v>0.26878393872801098</v>
      </c>
      <c r="R534" s="17"/>
      <c r="S534" s="17" t="s">
        <v>222</v>
      </c>
      <c r="T534" s="17" t="s">
        <v>222</v>
      </c>
      <c r="U534" s="17" t="s">
        <v>222</v>
      </c>
      <c r="V534" s="17" t="s">
        <v>222</v>
      </c>
      <c r="W534" s="17" t="s">
        <v>222</v>
      </c>
      <c r="X534" s="17" t="s">
        <v>222</v>
      </c>
      <c r="Y534" s="17" t="s">
        <v>222</v>
      </c>
      <c r="Z534" s="17" t="s">
        <v>222</v>
      </c>
      <c r="AA534" s="17" t="s">
        <v>222</v>
      </c>
      <c r="AB534" s="17" t="s">
        <v>222</v>
      </c>
      <c r="AC534" s="17" t="s">
        <v>222</v>
      </c>
      <c r="AD534" s="17">
        <v>0.32406866777172699</v>
      </c>
      <c r="AE534" s="17"/>
      <c r="AF534" s="17">
        <v>0.30876187593874799</v>
      </c>
      <c r="AG534" s="17">
        <v>0.33215183793559799</v>
      </c>
      <c r="AH534" s="17">
        <v>0.31448951299098599</v>
      </c>
      <c r="AI534" s="17"/>
      <c r="AJ534" s="17">
        <v>0.41345927380667102</v>
      </c>
      <c r="AK534" s="17">
        <v>0.21432736147425999</v>
      </c>
      <c r="AL534" s="17">
        <v>0.50188190588971304</v>
      </c>
      <c r="AM534" s="17"/>
      <c r="AN534" s="17">
        <v>0.24318166146749801</v>
      </c>
      <c r="AO534" s="17">
        <v>0.43977066704093398</v>
      </c>
      <c r="AP534" s="17">
        <v>0.33398463987932098</v>
      </c>
      <c r="AQ534" s="17">
        <v>0.27413863883496098</v>
      </c>
      <c r="AR534" s="17">
        <v>0</v>
      </c>
      <c r="AS534" s="17"/>
      <c r="AT534" s="17">
        <v>0.30785065653648802</v>
      </c>
      <c r="AU534" s="17">
        <v>1</v>
      </c>
      <c r="AV534" s="17"/>
      <c r="AW534" s="17">
        <v>0.28915307414962499</v>
      </c>
      <c r="AX534" s="17">
        <v>0.387118968387763</v>
      </c>
      <c r="AY534" s="17">
        <v>0.346755968642871</v>
      </c>
    </row>
    <row r="535" spans="2:51">
      <c r="B535" t="s">
        <v>275</v>
      </c>
      <c r="C535" s="17">
        <v>0.17264334789531099</v>
      </c>
      <c r="D535" s="17">
        <v>0.21885824753388899</v>
      </c>
      <c r="E535" s="17">
        <v>0.13304290851759801</v>
      </c>
      <c r="F535" s="17"/>
      <c r="G535" s="17">
        <v>0.18441814987347699</v>
      </c>
      <c r="H535" s="17">
        <v>0.13064074122969299</v>
      </c>
      <c r="I535" s="17">
        <v>0.23853417223382201</v>
      </c>
      <c r="J535" s="17">
        <v>0.20439089119502499</v>
      </c>
      <c r="K535" s="17">
        <v>0.189406310183796</v>
      </c>
      <c r="L535" s="17">
        <v>5.4229806693205297E-2</v>
      </c>
      <c r="M535" s="17"/>
      <c r="N535" s="17">
        <v>0.125991864305771</v>
      </c>
      <c r="O535" s="17">
        <v>0.14231339766016701</v>
      </c>
      <c r="P535" s="17">
        <v>0.21804148656113001</v>
      </c>
      <c r="Q535" s="17">
        <v>0.22230187029846199</v>
      </c>
      <c r="R535" s="17"/>
      <c r="S535" s="17" t="s">
        <v>222</v>
      </c>
      <c r="T535" s="17" t="s">
        <v>222</v>
      </c>
      <c r="U535" s="17" t="s">
        <v>222</v>
      </c>
      <c r="V535" s="17" t="s">
        <v>222</v>
      </c>
      <c r="W535" s="17" t="s">
        <v>222</v>
      </c>
      <c r="X535" s="17" t="s">
        <v>222</v>
      </c>
      <c r="Y535" s="17" t="s">
        <v>222</v>
      </c>
      <c r="Z535" s="17" t="s">
        <v>222</v>
      </c>
      <c r="AA535" s="17" t="s">
        <v>222</v>
      </c>
      <c r="AB535" s="17" t="s">
        <v>222</v>
      </c>
      <c r="AC535" s="17" t="s">
        <v>222</v>
      </c>
      <c r="AD535" s="17">
        <v>0.17264334789531099</v>
      </c>
      <c r="AE535" s="17"/>
      <c r="AF535" s="17">
        <v>0.173464870467476</v>
      </c>
      <c r="AG535" s="17">
        <v>0.16151140959510199</v>
      </c>
      <c r="AH535" s="17">
        <v>0.19732665994684401</v>
      </c>
      <c r="AI535" s="17"/>
      <c r="AJ535" s="17">
        <v>0.19739392367254699</v>
      </c>
      <c r="AK535" s="17">
        <v>0.20309599188606201</v>
      </c>
      <c r="AL535" s="17">
        <v>0</v>
      </c>
      <c r="AM535" s="17"/>
      <c r="AN535" s="17">
        <v>0.22115620361490701</v>
      </c>
      <c r="AO535" s="17">
        <v>0.19270482564651301</v>
      </c>
      <c r="AP535" s="17">
        <v>0.135525763524973</v>
      </c>
      <c r="AQ535" s="17">
        <v>0.193144425275666</v>
      </c>
      <c r="AR535" s="17">
        <v>0</v>
      </c>
      <c r="AS535" s="17"/>
      <c r="AT535" s="17">
        <v>0.17678567955291499</v>
      </c>
      <c r="AU535" s="17">
        <v>0</v>
      </c>
      <c r="AV535" s="17"/>
      <c r="AW535" s="17">
        <v>0.15718669786957901</v>
      </c>
      <c r="AX535" s="17">
        <v>3.9844128846302403E-2</v>
      </c>
      <c r="AY535" s="17">
        <v>0.223403499415019</v>
      </c>
    </row>
    <row r="536" spans="2:51">
      <c r="B536" t="s">
        <v>119</v>
      </c>
      <c r="C536" s="17">
        <v>9.1046587469502796E-2</v>
      </c>
      <c r="D536" s="17">
        <v>4.8531832896597203E-2</v>
      </c>
      <c r="E536" s="17">
        <v>0.127476461261055</v>
      </c>
      <c r="F536" s="17"/>
      <c r="G536" s="17">
        <v>0.104243206471545</v>
      </c>
      <c r="H536" s="17">
        <v>6.5009614832912205E-2</v>
      </c>
      <c r="I536" s="17">
        <v>7.5094434356701004E-2</v>
      </c>
      <c r="J536" s="17">
        <v>0.107821726700833</v>
      </c>
      <c r="K536" s="17">
        <v>0.106755920492327</v>
      </c>
      <c r="L536" s="17">
        <v>9.0768028782731394E-2</v>
      </c>
      <c r="M536" s="17"/>
      <c r="N536" s="17">
        <v>4.1925710182762303E-2</v>
      </c>
      <c r="O536" s="17">
        <v>0.145476721583363</v>
      </c>
      <c r="P536" s="17">
        <v>2.7992147367054999E-2</v>
      </c>
      <c r="Q536" s="17">
        <v>0.13769639381169499</v>
      </c>
      <c r="R536" s="17"/>
      <c r="S536" s="17" t="s">
        <v>222</v>
      </c>
      <c r="T536" s="17" t="s">
        <v>222</v>
      </c>
      <c r="U536" s="17" t="s">
        <v>222</v>
      </c>
      <c r="V536" s="17" t="s">
        <v>222</v>
      </c>
      <c r="W536" s="17" t="s">
        <v>222</v>
      </c>
      <c r="X536" s="17" t="s">
        <v>222</v>
      </c>
      <c r="Y536" s="17" t="s">
        <v>222</v>
      </c>
      <c r="Z536" s="17" t="s">
        <v>222</v>
      </c>
      <c r="AA536" s="17" t="s">
        <v>222</v>
      </c>
      <c r="AB536" s="17" t="s">
        <v>222</v>
      </c>
      <c r="AC536" s="17" t="s">
        <v>222</v>
      </c>
      <c r="AD536" s="17">
        <v>9.1046587469502796E-2</v>
      </c>
      <c r="AE536" s="17"/>
      <c r="AF536" s="17">
        <v>6.6996848167956993E-2</v>
      </c>
      <c r="AG536" s="17">
        <v>8.2641673820977105E-2</v>
      </c>
      <c r="AH536" s="17">
        <v>0.14962383392437301</v>
      </c>
      <c r="AI536" s="17"/>
      <c r="AJ536" s="17">
        <v>3.8072777221157102E-2</v>
      </c>
      <c r="AK536" s="17">
        <v>0.105292646275438</v>
      </c>
      <c r="AL536" s="17">
        <v>0</v>
      </c>
      <c r="AM536" s="17"/>
      <c r="AN536" s="17">
        <v>0.13659227375657501</v>
      </c>
      <c r="AO536" s="17">
        <v>6.8492248765983699E-2</v>
      </c>
      <c r="AP536" s="17">
        <v>6.6321614562605394E-2</v>
      </c>
      <c r="AQ536" s="17">
        <v>5.5836155351641499E-2</v>
      </c>
      <c r="AR536" s="17">
        <v>0.30617355887196701</v>
      </c>
      <c r="AS536" s="17"/>
      <c r="AT536" s="17">
        <v>9.3231120880082799E-2</v>
      </c>
      <c r="AU536" s="17">
        <v>0</v>
      </c>
      <c r="AV536" s="17"/>
      <c r="AW536" s="17">
        <v>1.9978579562015101E-2</v>
      </c>
      <c r="AX536" s="17">
        <v>9.8264660318600705E-2</v>
      </c>
      <c r="AY536" s="17">
        <v>0.16791013204868599</v>
      </c>
    </row>
    <row r="537" spans="2:51">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row>
    <row r="538" spans="2:51">
      <c r="B538" s="6" t="s">
        <v>276</v>
      </c>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row>
    <row r="539" spans="2:51">
      <c r="B539" s="25" t="s">
        <v>34</v>
      </c>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row>
    <row r="540" spans="2:51">
      <c r="B540" t="s">
        <v>277</v>
      </c>
      <c r="C540" s="17">
        <v>4.3800571811845601E-2</v>
      </c>
      <c r="D540" s="17">
        <v>4.6409324495919599E-2</v>
      </c>
      <c r="E540" s="17">
        <v>4.1905544907714601E-2</v>
      </c>
      <c r="F540" s="17"/>
      <c r="G540" s="17">
        <v>8.2471572690793096E-2</v>
      </c>
      <c r="H540" s="17">
        <v>2.85531749236917E-2</v>
      </c>
      <c r="I540" s="17">
        <v>5.8875933825324599E-2</v>
      </c>
      <c r="J540" s="17">
        <v>2.67298561918888E-2</v>
      </c>
      <c r="K540" s="17">
        <v>3.8810132256145199E-2</v>
      </c>
      <c r="L540" s="17">
        <v>4.3594263567665298E-2</v>
      </c>
      <c r="M540" s="17"/>
      <c r="N540" s="17">
        <v>6.0202163317268E-2</v>
      </c>
      <c r="O540" s="17">
        <v>2.4167328344069001E-2</v>
      </c>
      <c r="P540" s="17">
        <v>6.3550920489348697E-2</v>
      </c>
      <c r="Q540" s="17">
        <v>3.4515711191315898E-2</v>
      </c>
      <c r="R540" s="17"/>
      <c r="S540" s="17" t="s">
        <v>222</v>
      </c>
      <c r="T540" s="17" t="s">
        <v>222</v>
      </c>
      <c r="U540" s="17" t="s">
        <v>222</v>
      </c>
      <c r="V540" s="17" t="s">
        <v>222</v>
      </c>
      <c r="W540" s="17" t="s">
        <v>222</v>
      </c>
      <c r="X540" s="17" t="s">
        <v>222</v>
      </c>
      <c r="Y540" s="17" t="s">
        <v>222</v>
      </c>
      <c r="Z540" s="17" t="s">
        <v>222</v>
      </c>
      <c r="AA540" s="17" t="s">
        <v>222</v>
      </c>
      <c r="AB540" s="17" t="s">
        <v>222</v>
      </c>
      <c r="AC540" s="17">
        <v>4.3800571811845601E-2</v>
      </c>
      <c r="AD540" s="17" t="s">
        <v>222</v>
      </c>
      <c r="AE540" s="17"/>
      <c r="AF540" s="17">
        <v>4.7970856782580402E-2</v>
      </c>
      <c r="AG540" s="17">
        <v>4.2609199472572197E-2</v>
      </c>
      <c r="AH540" s="17">
        <v>1.71438096634033E-2</v>
      </c>
      <c r="AI540" s="17"/>
      <c r="AJ540" s="17">
        <v>5.7976856977734102E-2</v>
      </c>
      <c r="AK540" s="17">
        <v>4.2721642864308101E-2</v>
      </c>
      <c r="AL540" s="17">
        <v>8.0458233105621196E-2</v>
      </c>
      <c r="AM540" s="17"/>
      <c r="AN540" s="17">
        <v>4.3422186682931997E-2</v>
      </c>
      <c r="AO540" s="17">
        <v>3.9765452659259001E-2</v>
      </c>
      <c r="AP540" s="17">
        <v>5.6868329555582603E-2</v>
      </c>
      <c r="AQ540" s="17">
        <v>5.80812679375163E-2</v>
      </c>
      <c r="AR540" s="17">
        <v>0</v>
      </c>
      <c r="AS540" s="17"/>
      <c r="AT540" s="17">
        <v>4.3104197672733997E-2</v>
      </c>
      <c r="AU540" s="17">
        <v>8.5237655826845296E-2</v>
      </c>
      <c r="AV540" s="17"/>
      <c r="AW540" s="17">
        <v>6.8914495669993803E-2</v>
      </c>
      <c r="AX540" s="17">
        <v>2.5018491366611599E-2</v>
      </c>
      <c r="AY540" s="17">
        <v>2.3398244985717399E-2</v>
      </c>
    </row>
    <row r="541" spans="2:51">
      <c r="B541" t="s">
        <v>278</v>
      </c>
      <c r="C541" s="17">
        <v>0.29239521748162201</v>
      </c>
      <c r="D541" s="17">
        <v>0.31744313192187601</v>
      </c>
      <c r="E541" s="17">
        <v>0.26843400766869802</v>
      </c>
      <c r="F541" s="17"/>
      <c r="G541" s="17">
        <v>0.32622024479794398</v>
      </c>
      <c r="H541" s="17">
        <v>0.190345690511428</v>
      </c>
      <c r="I541" s="17">
        <v>0.22119438695961</v>
      </c>
      <c r="J541" s="17">
        <v>0.26049024074145699</v>
      </c>
      <c r="K541" s="17">
        <v>0.33416558842119698</v>
      </c>
      <c r="L541" s="17">
        <v>0.35331758030749899</v>
      </c>
      <c r="M541" s="17"/>
      <c r="N541" s="17">
        <v>0.45396411092190397</v>
      </c>
      <c r="O541" s="17">
        <v>0.266293666616157</v>
      </c>
      <c r="P541" s="17">
        <v>0.25117839487521298</v>
      </c>
      <c r="Q541" s="17">
        <v>0.22240717652654399</v>
      </c>
      <c r="R541" s="17"/>
      <c r="S541" s="17" t="s">
        <v>222</v>
      </c>
      <c r="T541" s="17" t="s">
        <v>222</v>
      </c>
      <c r="U541" s="17" t="s">
        <v>222</v>
      </c>
      <c r="V541" s="17" t="s">
        <v>222</v>
      </c>
      <c r="W541" s="17" t="s">
        <v>222</v>
      </c>
      <c r="X541" s="17" t="s">
        <v>222</v>
      </c>
      <c r="Y541" s="17" t="s">
        <v>222</v>
      </c>
      <c r="Z541" s="17" t="s">
        <v>222</v>
      </c>
      <c r="AA541" s="17" t="s">
        <v>222</v>
      </c>
      <c r="AB541" s="17" t="s">
        <v>222</v>
      </c>
      <c r="AC541" s="17">
        <v>0.29239521748162201</v>
      </c>
      <c r="AD541" s="17" t="s">
        <v>222</v>
      </c>
      <c r="AE541" s="17"/>
      <c r="AF541" s="17">
        <v>0.26152715579371399</v>
      </c>
      <c r="AG541" s="17">
        <v>0.35651068747408099</v>
      </c>
      <c r="AH541" s="17">
        <v>0.17083910890012899</v>
      </c>
      <c r="AI541" s="17"/>
      <c r="AJ541" s="17">
        <v>0.22157986428965301</v>
      </c>
      <c r="AK541" s="17">
        <v>0.31352480473182198</v>
      </c>
      <c r="AL541" s="17">
        <v>0.34080557568916497</v>
      </c>
      <c r="AM541" s="17"/>
      <c r="AN541" s="17">
        <v>0.24307871697969699</v>
      </c>
      <c r="AO541" s="17">
        <v>0.245008000859429</v>
      </c>
      <c r="AP541" s="17">
        <v>0.30986807206906503</v>
      </c>
      <c r="AQ541" s="17">
        <v>0.438225461857772</v>
      </c>
      <c r="AR541" s="17">
        <v>0.58965140105731195</v>
      </c>
      <c r="AS541" s="17"/>
      <c r="AT541" s="17">
        <v>0.295923255049372</v>
      </c>
      <c r="AU541" s="17">
        <v>0.1078310787959</v>
      </c>
      <c r="AV541" s="17"/>
      <c r="AW541" s="17">
        <v>0.33233422754021502</v>
      </c>
      <c r="AX541" s="17">
        <v>0.423351591734904</v>
      </c>
      <c r="AY541" s="17">
        <v>0.223457477494579</v>
      </c>
    </row>
    <row r="542" spans="2:51">
      <c r="B542" t="s">
        <v>279</v>
      </c>
      <c r="C542" s="17">
        <v>0.37262640160511301</v>
      </c>
      <c r="D542" s="17">
        <v>0.38111297549969297</v>
      </c>
      <c r="E542" s="17">
        <v>0.36403270545386801</v>
      </c>
      <c r="F542" s="17"/>
      <c r="G542" s="17">
        <v>0.40507936106566</v>
      </c>
      <c r="H542" s="17">
        <v>0.46036371756419298</v>
      </c>
      <c r="I542" s="17">
        <v>0.31562974917693098</v>
      </c>
      <c r="J542" s="17">
        <v>0.31298322994966898</v>
      </c>
      <c r="K542" s="17">
        <v>0.43572175523078599</v>
      </c>
      <c r="L542" s="17">
        <v>0.33966725199317999</v>
      </c>
      <c r="M542" s="17"/>
      <c r="N542" s="17">
        <v>0.32667422587641798</v>
      </c>
      <c r="O542" s="17">
        <v>0.43942871507523201</v>
      </c>
      <c r="P542" s="17">
        <v>0.36973282713440297</v>
      </c>
      <c r="Q542" s="17">
        <v>0.36001116020028401</v>
      </c>
      <c r="R542" s="17"/>
      <c r="S542" s="17" t="s">
        <v>222</v>
      </c>
      <c r="T542" s="17" t="s">
        <v>222</v>
      </c>
      <c r="U542" s="17" t="s">
        <v>222</v>
      </c>
      <c r="V542" s="17" t="s">
        <v>222</v>
      </c>
      <c r="W542" s="17" t="s">
        <v>222</v>
      </c>
      <c r="X542" s="17" t="s">
        <v>222</v>
      </c>
      <c r="Y542" s="17" t="s">
        <v>222</v>
      </c>
      <c r="Z542" s="17" t="s">
        <v>222</v>
      </c>
      <c r="AA542" s="17" t="s">
        <v>222</v>
      </c>
      <c r="AB542" s="17" t="s">
        <v>222</v>
      </c>
      <c r="AC542" s="17">
        <v>0.37262640160511301</v>
      </c>
      <c r="AD542" s="17" t="s">
        <v>222</v>
      </c>
      <c r="AE542" s="17"/>
      <c r="AF542" s="17">
        <v>0.37520928915963497</v>
      </c>
      <c r="AG542" s="17">
        <v>0.36953067027293102</v>
      </c>
      <c r="AH542" s="17">
        <v>0.34443888613578599</v>
      </c>
      <c r="AI542" s="17"/>
      <c r="AJ542" s="17">
        <v>0.41143761545806301</v>
      </c>
      <c r="AK542" s="17">
        <v>0.38919843212511301</v>
      </c>
      <c r="AL542" s="17">
        <v>0.45201108692325398</v>
      </c>
      <c r="AM542" s="17"/>
      <c r="AN542" s="17">
        <v>0.361461241608449</v>
      </c>
      <c r="AO542" s="17">
        <v>0.40793968533087899</v>
      </c>
      <c r="AP542" s="17">
        <v>0.35929714580542899</v>
      </c>
      <c r="AQ542" s="17">
        <v>0.441722164546197</v>
      </c>
      <c r="AR542" s="17">
        <v>0.182903254463854</v>
      </c>
      <c r="AS542" s="17"/>
      <c r="AT542" s="17">
        <v>0.380773732098313</v>
      </c>
      <c r="AU542" s="17">
        <v>9.5037724312645802E-2</v>
      </c>
      <c r="AV542" s="17"/>
      <c r="AW542" s="17">
        <v>0.385923238160232</v>
      </c>
      <c r="AX542" s="17">
        <v>0.35126478570141201</v>
      </c>
      <c r="AY542" s="17">
        <v>0.36441476264260703</v>
      </c>
    </row>
    <row r="543" spans="2:51">
      <c r="B543" t="s">
        <v>280</v>
      </c>
      <c r="C543" s="17">
        <v>0.181928451421314</v>
      </c>
      <c r="D543" s="17">
        <v>0.17891984713849901</v>
      </c>
      <c r="E543" s="17">
        <v>0.186235146446041</v>
      </c>
      <c r="F543" s="17"/>
      <c r="G543" s="17">
        <v>0.14543641798500601</v>
      </c>
      <c r="H543" s="17">
        <v>0.23127158592435301</v>
      </c>
      <c r="I543" s="17">
        <v>0.264966216427307</v>
      </c>
      <c r="J543" s="17">
        <v>0.24432883926582499</v>
      </c>
      <c r="K543" s="17">
        <v>0.119700077141426</v>
      </c>
      <c r="L543" s="17">
        <v>0.13819382894214999</v>
      </c>
      <c r="M543" s="17"/>
      <c r="N543" s="17">
        <v>7.8030833544094194E-2</v>
      </c>
      <c r="O543" s="17">
        <v>0.21621743311600899</v>
      </c>
      <c r="P543" s="17">
        <v>0.21413216608906199</v>
      </c>
      <c r="Q543" s="17">
        <v>0.20597743097689999</v>
      </c>
      <c r="R543" s="17"/>
      <c r="S543" s="17" t="s">
        <v>222</v>
      </c>
      <c r="T543" s="17" t="s">
        <v>222</v>
      </c>
      <c r="U543" s="17" t="s">
        <v>222</v>
      </c>
      <c r="V543" s="17" t="s">
        <v>222</v>
      </c>
      <c r="W543" s="17" t="s">
        <v>222</v>
      </c>
      <c r="X543" s="17" t="s">
        <v>222</v>
      </c>
      <c r="Y543" s="17" t="s">
        <v>222</v>
      </c>
      <c r="Z543" s="17" t="s">
        <v>222</v>
      </c>
      <c r="AA543" s="17" t="s">
        <v>222</v>
      </c>
      <c r="AB543" s="17" t="s">
        <v>222</v>
      </c>
      <c r="AC543" s="17">
        <v>0.181928451421314</v>
      </c>
      <c r="AD543" s="17" t="s">
        <v>222</v>
      </c>
      <c r="AE543" s="17"/>
      <c r="AF543" s="17">
        <v>0.160126487525938</v>
      </c>
      <c r="AG543" s="17">
        <v>0.18036923547734801</v>
      </c>
      <c r="AH543" s="17">
        <v>0.27496314106730901</v>
      </c>
      <c r="AI543" s="17"/>
      <c r="AJ543" s="17">
        <v>0.208767917792272</v>
      </c>
      <c r="AK543" s="17">
        <v>0.17456786770354299</v>
      </c>
      <c r="AL543" s="17">
        <v>4.3921062983013501E-2</v>
      </c>
      <c r="AM543" s="17"/>
      <c r="AN543" s="17">
        <v>0.20379906148368299</v>
      </c>
      <c r="AO543" s="17">
        <v>0.17353636551707899</v>
      </c>
      <c r="AP543" s="17">
        <v>0.21748661383418899</v>
      </c>
      <c r="AQ543" s="17">
        <v>4.3349023350364599E-2</v>
      </c>
      <c r="AR543" s="17">
        <v>0</v>
      </c>
      <c r="AS543" s="17"/>
      <c r="AT543" s="17">
        <v>0.16793850511494501</v>
      </c>
      <c r="AU543" s="17">
        <v>0.711893541064608</v>
      </c>
      <c r="AV543" s="17"/>
      <c r="AW543" s="17">
        <v>0.16036836725308301</v>
      </c>
      <c r="AX543" s="17">
        <v>7.73207279886758E-2</v>
      </c>
      <c r="AY543" s="17">
        <v>0.22683796534126</v>
      </c>
    </row>
    <row r="544" spans="2:51">
      <c r="B544" t="s">
        <v>119</v>
      </c>
      <c r="C544" s="17">
        <v>0.10924935768010501</v>
      </c>
      <c r="D544" s="17">
        <v>7.6114720944013003E-2</v>
      </c>
      <c r="E544" s="17">
        <v>0.139392595523678</v>
      </c>
      <c r="F544" s="17"/>
      <c r="G544" s="17">
        <v>4.0792403460596503E-2</v>
      </c>
      <c r="H544" s="17">
        <v>8.9465831076334004E-2</v>
      </c>
      <c r="I544" s="17">
        <v>0.139333713610827</v>
      </c>
      <c r="J544" s="17">
        <v>0.15546783385116</v>
      </c>
      <c r="K544" s="17">
        <v>7.1602446950445306E-2</v>
      </c>
      <c r="L544" s="17">
        <v>0.12522707518950599</v>
      </c>
      <c r="M544" s="17"/>
      <c r="N544" s="17">
        <v>8.1128666340316305E-2</v>
      </c>
      <c r="O544" s="17">
        <v>5.38928568485329E-2</v>
      </c>
      <c r="P544" s="17">
        <v>0.101405691411973</v>
      </c>
      <c r="Q544" s="17">
        <v>0.17708852110495499</v>
      </c>
      <c r="R544" s="17"/>
      <c r="S544" s="17" t="s">
        <v>222</v>
      </c>
      <c r="T544" s="17" t="s">
        <v>222</v>
      </c>
      <c r="U544" s="17" t="s">
        <v>222</v>
      </c>
      <c r="V544" s="17" t="s">
        <v>222</v>
      </c>
      <c r="W544" s="17" t="s">
        <v>222</v>
      </c>
      <c r="X544" s="17" t="s">
        <v>222</v>
      </c>
      <c r="Y544" s="17" t="s">
        <v>222</v>
      </c>
      <c r="Z544" s="17" t="s">
        <v>222</v>
      </c>
      <c r="AA544" s="17" t="s">
        <v>222</v>
      </c>
      <c r="AB544" s="17" t="s">
        <v>222</v>
      </c>
      <c r="AC544" s="17">
        <v>0.10924935768010501</v>
      </c>
      <c r="AD544" s="17" t="s">
        <v>222</v>
      </c>
      <c r="AE544" s="17"/>
      <c r="AF544" s="17">
        <v>0.155166210738131</v>
      </c>
      <c r="AG544" s="17">
        <v>5.0980207303067501E-2</v>
      </c>
      <c r="AH544" s="17">
        <v>0.192615054233373</v>
      </c>
      <c r="AI544" s="17"/>
      <c r="AJ544" s="17">
        <v>0.100237745482278</v>
      </c>
      <c r="AK544" s="17">
        <v>7.9987252575214302E-2</v>
      </c>
      <c r="AL544" s="17">
        <v>8.2804041298945794E-2</v>
      </c>
      <c r="AM544" s="17"/>
      <c r="AN544" s="17">
        <v>0.148238793245239</v>
      </c>
      <c r="AO544" s="17">
        <v>0.13375049563335401</v>
      </c>
      <c r="AP544" s="17">
        <v>5.6479838735734297E-2</v>
      </c>
      <c r="AQ544" s="17">
        <v>1.862208230815E-2</v>
      </c>
      <c r="AR544" s="17">
        <v>0.22744534447883499</v>
      </c>
      <c r="AS544" s="17"/>
      <c r="AT544" s="17">
        <v>0.11226031006463701</v>
      </c>
      <c r="AU544" s="17">
        <v>0</v>
      </c>
      <c r="AV544" s="17"/>
      <c r="AW544" s="17">
        <v>5.2459671376476703E-2</v>
      </c>
      <c r="AX544" s="17">
        <v>0.123044403208397</v>
      </c>
      <c r="AY544" s="17">
        <v>0.16189154953583601</v>
      </c>
    </row>
    <row r="545" spans="2:51">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row>
    <row r="546" spans="2:51">
      <c r="B546" s="6" t="s">
        <v>281</v>
      </c>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row>
    <row r="547" spans="2:51">
      <c r="B547" s="25" t="s">
        <v>35</v>
      </c>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row>
    <row r="548" spans="2:51">
      <c r="B548" t="s">
        <v>282</v>
      </c>
      <c r="C548" s="17">
        <v>0.44233759398322797</v>
      </c>
      <c r="D548" s="17">
        <v>0.45451176854298903</v>
      </c>
      <c r="E548" s="17">
        <v>0.42692841889711902</v>
      </c>
      <c r="F548" s="17"/>
      <c r="G548" s="17">
        <v>0.31987548405965099</v>
      </c>
      <c r="H548" s="17">
        <v>0.39916812826562098</v>
      </c>
      <c r="I548" s="17">
        <v>0.40666698652099298</v>
      </c>
      <c r="J548" s="17">
        <v>0.490602534796445</v>
      </c>
      <c r="K548" s="17">
        <v>0.49651104422889403</v>
      </c>
      <c r="L548" s="17">
        <v>0.54040211849017605</v>
      </c>
      <c r="M548" s="17"/>
      <c r="N548" s="17">
        <v>0.49639094564950398</v>
      </c>
      <c r="O548" s="17">
        <v>0.49871285988179997</v>
      </c>
      <c r="P548" s="17">
        <v>0.352538863361675</v>
      </c>
      <c r="Q548" s="17">
        <v>0.38254714977607002</v>
      </c>
      <c r="R548" s="17"/>
      <c r="S548" s="17">
        <v>0.37112994705005897</v>
      </c>
      <c r="T548" s="17">
        <v>0.42981242634376299</v>
      </c>
      <c r="U548" s="17">
        <v>0.403504999533845</v>
      </c>
      <c r="V548" s="17">
        <v>0.53966619090313095</v>
      </c>
      <c r="W548" s="17">
        <v>0.46154905547797898</v>
      </c>
      <c r="X548" s="17">
        <v>0.407308761855874</v>
      </c>
      <c r="Y548" s="17">
        <v>0.458226764416508</v>
      </c>
      <c r="Z548" s="17">
        <v>0.55480637085196005</v>
      </c>
      <c r="AA548" s="17">
        <v>0.42634456609103599</v>
      </c>
      <c r="AB548" s="17">
        <v>0.50696392456491302</v>
      </c>
      <c r="AC548" s="17">
        <v>0.37011398658834599</v>
      </c>
      <c r="AD548" s="17">
        <v>0.45932731186500397</v>
      </c>
      <c r="AE548" s="17"/>
      <c r="AF548" s="17">
        <v>0.42592711591759003</v>
      </c>
      <c r="AG548" s="17">
        <v>0.47931531047720399</v>
      </c>
      <c r="AH548" s="17">
        <v>0.34369649450157502</v>
      </c>
      <c r="AI548" s="17"/>
      <c r="AJ548" s="17">
        <v>0.42178940414931498</v>
      </c>
      <c r="AK548" s="17">
        <v>0.43665197288934998</v>
      </c>
      <c r="AL548" s="17">
        <v>0.53365928373989002</v>
      </c>
      <c r="AM548" s="17"/>
      <c r="AN548" s="17">
        <v>0.34567936778588898</v>
      </c>
      <c r="AO548" s="17">
        <v>0.39916529023958103</v>
      </c>
      <c r="AP548" s="17">
        <v>0.49210210479148903</v>
      </c>
      <c r="AQ548" s="17">
        <v>0.49618940165352698</v>
      </c>
      <c r="AR548" s="17">
        <v>0.70979044114332601</v>
      </c>
      <c r="AS548" s="17"/>
      <c r="AT548" s="17">
        <v>0.44843873272419699</v>
      </c>
      <c r="AU548" s="17">
        <v>0.39551074550151</v>
      </c>
      <c r="AV548" s="17"/>
      <c r="AW548" s="17">
        <v>0.52973625882599396</v>
      </c>
      <c r="AX548" s="17">
        <v>0.36653634230520199</v>
      </c>
      <c r="AY548" s="17">
        <v>0.33891686692518103</v>
      </c>
    </row>
    <row r="549" spans="2:51">
      <c r="B549" t="s">
        <v>283</v>
      </c>
      <c r="C549" s="17">
        <v>0.424252282902089</v>
      </c>
      <c r="D549" s="17">
        <v>0.47014137762727898</v>
      </c>
      <c r="E549" s="17">
        <v>0.37227412242448099</v>
      </c>
      <c r="F549" s="17"/>
      <c r="G549" s="17">
        <v>0.38398453865806398</v>
      </c>
      <c r="H549" s="17">
        <v>0.36582271327106802</v>
      </c>
      <c r="I549" s="17">
        <v>0.388188588854188</v>
      </c>
      <c r="J549" s="17">
        <v>0.42733642807973199</v>
      </c>
      <c r="K549" s="17">
        <v>0.51965342852336105</v>
      </c>
      <c r="L549" s="17">
        <v>0.489192303335442</v>
      </c>
      <c r="M549" s="17"/>
      <c r="N549" s="17">
        <v>0.45689442446544698</v>
      </c>
      <c r="O549" s="17">
        <v>0.41392056698041602</v>
      </c>
      <c r="P549" s="17">
        <v>0.436307188951782</v>
      </c>
      <c r="Q549" s="17">
        <v>0.35667037792151302</v>
      </c>
      <c r="R549" s="17"/>
      <c r="S549" s="17">
        <v>0.351337204305599</v>
      </c>
      <c r="T549" s="17">
        <v>0.42217382476960202</v>
      </c>
      <c r="U549" s="17">
        <v>0.43411839491065102</v>
      </c>
      <c r="V549" s="17">
        <v>0.45080240219927198</v>
      </c>
      <c r="W549" s="17">
        <v>0.52314732868324898</v>
      </c>
      <c r="X549" s="17">
        <v>0.438889147095119</v>
      </c>
      <c r="Y549" s="17">
        <v>0.43579066945037997</v>
      </c>
      <c r="Z549" s="17">
        <v>0.488813017061977</v>
      </c>
      <c r="AA549" s="17">
        <v>0.40922487960911602</v>
      </c>
      <c r="AB549" s="17">
        <v>0.42979118632209801</v>
      </c>
      <c r="AC549" s="17">
        <v>0.32267818627003703</v>
      </c>
      <c r="AD549" s="17">
        <v>0.46067671863906801</v>
      </c>
      <c r="AE549" s="17"/>
      <c r="AF549" s="17">
        <v>0.45530395625454501</v>
      </c>
      <c r="AG549" s="17">
        <v>0.42489368926073801</v>
      </c>
      <c r="AH549" s="17">
        <v>0.35697254648571902</v>
      </c>
      <c r="AI549" s="17"/>
      <c r="AJ549" s="17">
        <v>0.46010699189529197</v>
      </c>
      <c r="AK549" s="17">
        <v>0.39209644695522999</v>
      </c>
      <c r="AL549" s="17">
        <v>0.46047092667922501</v>
      </c>
      <c r="AM549" s="17"/>
      <c r="AN549" s="17">
        <v>0.37004846367841998</v>
      </c>
      <c r="AO549" s="17">
        <v>0.44128464592904598</v>
      </c>
      <c r="AP549" s="17">
        <v>0.40782144929355102</v>
      </c>
      <c r="AQ549" s="17">
        <v>0.44908085885618099</v>
      </c>
      <c r="AR549" s="17">
        <v>0.45402552404042701</v>
      </c>
      <c r="AS549" s="17"/>
      <c r="AT549" s="17">
        <v>0.43207051579124001</v>
      </c>
      <c r="AU549" s="17">
        <v>0.36817951187357001</v>
      </c>
      <c r="AV549" s="17"/>
      <c r="AW549" s="17">
        <v>0.50055667406722304</v>
      </c>
      <c r="AX549" s="17">
        <v>0.377743085499475</v>
      </c>
      <c r="AY549" s="17">
        <v>0.32232114414832103</v>
      </c>
    </row>
    <row r="550" spans="2:51">
      <c r="B550" t="s">
        <v>284</v>
      </c>
      <c r="C550" s="17">
        <v>0.38053728379560298</v>
      </c>
      <c r="D550" s="17">
        <v>0.37166374934045099</v>
      </c>
      <c r="E550" s="17">
        <v>0.38928954745788702</v>
      </c>
      <c r="F550" s="17"/>
      <c r="G550" s="17">
        <v>0.33124910983511402</v>
      </c>
      <c r="H550" s="17">
        <v>0.37547989760454398</v>
      </c>
      <c r="I550" s="17">
        <v>0.37493163701948201</v>
      </c>
      <c r="J550" s="17">
        <v>0.348163651852542</v>
      </c>
      <c r="K550" s="17">
        <v>0.41362173147412801</v>
      </c>
      <c r="L550" s="17">
        <v>0.429763397277172</v>
      </c>
      <c r="M550" s="17"/>
      <c r="N550" s="17">
        <v>0.37012944030633999</v>
      </c>
      <c r="O550" s="17">
        <v>0.41962107853223102</v>
      </c>
      <c r="P550" s="17">
        <v>0.34717219119168602</v>
      </c>
      <c r="Q550" s="17">
        <v>0.390951947613983</v>
      </c>
      <c r="R550" s="17"/>
      <c r="S550" s="17">
        <v>0.40737540480888501</v>
      </c>
      <c r="T550" s="17">
        <v>0.39628378142266402</v>
      </c>
      <c r="U550" s="17">
        <v>0.34845272073566502</v>
      </c>
      <c r="V550" s="17">
        <v>0.398008897969444</v>
      </c>
      <c r="W550" s="17">
        <v>0.33047121030806498</v>
      </c>
      <c r="X550" s="17">
        <v>0.33065321934077702</v>
      </c>
      <c r="Y550" s="17">
        <v>0.400821348865608</v>
      </c>
      <c r="Z550" s="17">
        <v>0.45704924679336401</v>
      </c>
      <c r="AA550" s="17">
        <v>0.41912562225473898</v>
      </c>
      <c r="AB550" s="17">
        <v>0.37303499369059301</v>
      </c>
      <c r="AC550" s="17">
        <v>0.324409632675913</v>
      </c>
      <c r="AD550" s="17">
        <v>0.20941548069190699</v>
      </c>
      <c r="AE550" s="17"/>
      <c r="AF550" s="17">
        <v>0.37994534603985503</v>
      </c>
      <c r="AG550" s="17">
        <v>0.394160798559757</v>
      </c>
      <c r="AH550" s="17">
        <v>0.33754023429018098</v>
      </c>
      <c r="AI550" s="17"/>
      <c r="AJ550" s="17">
        <v>0.344001757439787</v>
      </c>
      <c r="AK550" s="17">
        <v>0.41718186466332702</v>
      </c>
      <c r="AL550" s="17">
        <v>0.38652256931954498</v>
      </c>
      <c r="AM550" s="17"/>
      <c r="AN550" s="17">
        <v>0.30060211666804898</v>
      </c>
      <c r="AO550" s="17">
        <v>0.37925879667347101</v>
      </c>
      <c r="AP550" s="17">
        <v>0.39914292243148503</v>
      </c>
      <c r="AQ550" s="17">
        <v>0.41414376401660902</v>
      </c>
      <c r="AR550" s="17">
        <v>0.42974413645984499</v>
      </c>
      <c r="AS550" s="17"/>
      <c r="AT550" s="17">
        <v>0.37639172669602899</v>
      </c>
      <c r="AU550" s="17">
        <v>0.39837528227464097</v>
      </c>
      <c r="AV550" s="17"/>
      <c r="AW550" s="17">
        <v>0.40486928290100199</v>
      </c>
      <c r="AX550" s="17">
        <v>0.39063267902551002</v>
      </c>
      <c r="AY550" s="17">
        <v>0.33328478036048798</v>
      </c>
    </row>
    <row r="551" spans="2:51">
      <c r="B551" t="s">
        <v>285</v>
      </c>
      <c r="C551" s="17">
        <v>0.28421342398659699</v>
      </c>
      <c r="D551" s="17">
        <v>0.32769663383854902</v>
      </c>
      <c r="E551" s="17">
        <v>0.23349959131374101</v>
      </c>
      <c r="F551" s="17"/>
      <c r="G551" s="17">
        <v>0.24047758415009601</v>
      </c>
      <c r="H551" s="17">
        <v>0.23681548162219601</v>
      </c>
      <c r="I551" s="17">
        <v>0.29146003799460002</v>
      </c>
      <c r="J551" s="17">
        <v>0.290371519361316</v>
      </c>
      <c r="K551" s="17">
        <v>0.31102084368896499</v>
      </c>
      <c r="L551" s="17">
        <v>0.33871601732686302</v>
      </c>
      <c r="M551" s="17"/>
      <c r="N551" s="17">
        <v>0.36839096916039699</v>
      </c>
      <c r="O551" s="17">
        <v>0.26584717836434002</v>
      </c>
      <c r="P551" s="17">
        <v>0.230147107338009</v>
      </c>
      <c r="Q551" s="17">
        <v>0.22429014258720301</v>
      </c>
      <c r="R551" s="17"/>
      <c r="S551" s="17">
        <v>0.28990990797739402</v>
      </c>
      <c r="T551" s="17">
        <v>0.254198570326991</v>
      </c>
      <c r="U551" s="17">
        <v>0.26957644629255001</v>
      </c>
      <c r="V551" s="17">
        <v>0.32721118994045101</v>
      </c>
      <c r="W551" s="17">
        <v>0.322578302829782</v>
      </c>
      <c r="X551" s="17">
        <v>0.256448405049993</v>
      </c>
      <c r="Y551" s="17">
        <v>0.220256541352432</v>
      </c>
      <c r="Z551" s="17">
        <v>0.39336949909871699</v>
      </c>
      <c r="AA551" s="17">
        <v>0.26559724077671998</v>
      </c>
      <c r="AB551" s="17">
        <v>0.341142347200244</v>
      </c>
      <c r="AC551" s="17">
        <v>0.20884156188037201</v>
      </c>
      <c r="AD551" s="17">
        <v>0.25521090104197602</v>
      </c>
      <c r="AE551" s="17"/>
      <c r="AF551" s="17">
        <v>0.27145131051778398</v>
      </c>
      <c r="AG551" s="17">
        <v>0.31105776391769102</v>
      </c>
      <c r="AH551" s="17">
        <v>0.24803982508059699</v>
      </c>
      <c r="AI551" s="17"/>
      <c r="AJ551" s="17">
        <v>0.28708454204795703</v>
      </c>
      <c r="AK551" s="17">
        <v>0.27984303840220898</v>
      </c>
      <c r="AL551" s="17">
        <v>0.35950751290421001</v>
      </c>
      <c r="AM551" s="17"/>
      <c r="AN551" s="17">
        <v>0.203240727053765</v>
      </c>
      <c r="AO551" s="17">
        <v>0.21491193064160499</v>
      </c>
      <c r="AP551" s="17">
        <v>0.29867223417454197</v>
      </c>
      <c r="AQ551" s="17">
        <v>0.33113978990992898</v>
      </c>
      <c r="AR551" s="17">
        <v>0.44415047074140701</v>
      </c>
      <c r="AS551" s="17"/>
      <c r="AT551" s="17">
        <v>0.29372413215258603</v>
      </c>
      <c r="AU551" s="17">
        <v>0.22377458655927501</v>
      </c>
      <c r="AV551" s="17"/>
      <c r="AW551" s="17">
        <v>0.35583971318034602</v>
      </c>
      <c r="AX551" s="17">
        <v>0.25299363443138501</v>
      </c>
      <c r="AY551" s="17">
        <v>0.18117208259915901</v>
      </c>
    </row>
    <row r="552" spans="2:51">
      <c r="B552" t="s">
        <v>286</v>
      </c>
      <c r="C552" s="17">
        <v>0.274420052690167</v>
      </c>
      <c r="D552" s="17">
        <v>0.30904348995819497</v>
      </c>
      <c r="E552" s="17">
        <v>0.233915876515643</v>
      </c>
      <c r="F552" s="17"/>
      <c r="G552" s="17">
        <v>0.27838917014862102</v>
      </c>
      <c r="H552" s="17">
        <v>0.25354103424123797</v>
      </c>
      <c r="I552" s="17">
        <v>0.28890878162176498</v>
      </c>
      <c r="J552" s="17">
        <v>0.26221472563644499</v>
      </c>
      <c r="K552" s="17">
        <v>0.28529933794559498</v>
      </c>
      <c r="L552" s="17">
        <v>0.28291488412242799</v>
      </c>
      <c r="M552" s="17"/>
      <c r="N552" s="17">
        <v>0.29455605546890201</v>
      </c>
      <c r="O552" s="17">
        <v>0.26117753263927501</v>
      </c>
      <c r="P552" s="17">
        <v>0.290948182869529</v>
      </c>
      <c r="Q552" s="17">
        <v>0.24690892004815199</v>
      </c>
      <c r="R552" s="17"/>
      <c r="S552" s="17">
        <v>0.32299344963473398</v>
      </c>
      <c r="T552" s="17">
        <v>0.27512752113140498</v>
      </c>
      <c r="U552" s="17">
        <v>0.33766691331236398</v>
      </c>
      <c r="V552" s="17">
        <v>0.28581763062120602</v>
      </c>
      <c r="W552" s="17">
        <v>0.21242951614701999</v>
      </c>
      <c r="X552" s="17">
        <v>0.227809207938965</v>
      </c>
      <c r="Y552" s="17">
        <v>0.21018297255568699</v>
      </c>
      <c r="Z552" s="17">
        <v>0.32336021718420599</v>
      </c>
      <c r="AA552" s="17">
        <v>0.27169457820177001</v>
      </c>
      <c r="AB552" s="17">
        <v>0.29810611040396001</v>
      </c>
      <c r="AC552" s="17">
        <v>0.22047796861748301</v>
      </c>
      <c r="AD552" s="17">
        <v>0.17800670984405401</v>
      </c>
      <c r="AE552" s="17"/>
      <c r="AF552" s="17">
        <v>0.27069617753435099</v>
      </c>
      <c r="AG552" s="17">
        <v>0.28469396114092499</v>
      </c>
      <c r="AH552" s="17">
        <v>0.26567447803606298</v>
      </c>
      <c r="AI552" s="17"/>
      <c r="AJ552" s="17">
        <v>0.28780337235770798</v>
      </c>
      <c r="AK552" s="17">
        <v>0.27356931826601999</v>
      </c>
      <c r="AL552" s="17">
        <v>0.31436100831047897</v>
      </c>
      <c r="AM552" s="17"/>
      <c r="AN552" s="17">
        <v>0.26158561062888802</v>
      </c>
      <c r="AO552" s="17">
        <v>0.266226420528276</v>
      </c>
      <c r="AP552" s="17">
        <v>0.30426124226430401</v>
      </c>
      <c r="AQ552" s="17">
        <v>0.29137048466037602</v>
      </c>
      <c r="AR552" s="17">
        <v>0.32437769946801198</v>
      </c>
      <c r="AS552" s="17"/>
      <c r="AT552" s="17">
        <v>0.27284056580262001</v>
      </c>
      <c r="AU552" s="17">
        <v>0.27901484355630701</v>
      </c>
      <c r="AV552" s="17"/>
      <c r="AW552" s="17">
        <v>0.28115658044694902</v>
      </c>
      <c r="AX552" s="17">
        <v>0.32973827659928001</v>
      </c>
      <c r="AY552" s="17">
        <v>0.23026032096079799</v>
      </c>
    </row>
    <row r="553" spans="2:51">
      <c r="B553" t="s">
        <v>287</v>
      </c>
      <c r="C553" s="17">
        <v>0.26758385695211401</v>
      </c>
      <c r="D553" s="17">
        <v>0.30709545707236102</v>
      </c>
      <c r="E553" s="17">
        <v>0.22259331306632801</v>
      </c>
      <c r="F553" s="17"/>
      <c r="G553" s="17">
        <v>0.142861511526233</v>
      </c>
      <c r="H553" s="17">
        <v>0.24726393266705601</v>
      </c>
      <c r="I553" s="17">
        <v>0.26576885933394201</v>
      </c>
      <c r="J553" s="17">
        <v>0.28960211525595198</v>
      </c>
      <c r="K553" s="17">
        <v>0.31989792578328202</v>
      </c>
      <c r="L553" s="17">
        <v>0.33070241095515301</v>
      </c>
      <c r="M553" s="17"/>
      <c r="N553" s="17">
        <v>0.31972210500433601</v>
      </c>
      <c r="O553" s="17">
        <v>0.24736441379645399</v>
      </c>
      <c r="P553" s="17">
        <v>0.23818136693396899</v>
      </c>
      <c r="Q553" s="17">
        <v>0.236285845378117</v>
      </c>
      <c r="R553" s="17"/>
      <c r="S553" s="17">
        <v>0.209822505202166</v>
      </c>
      <c r="T553" s="17">
        <v>0.27981797104436101</v>
      </c>
      <c r="U553" s="17">
        <v>0.26032180825840701</v>
      </c>
      <c r="V553" s="17">
        <v>0.28607670916127598</v>
      </c>
      <c r="W553" s="17">
        <v>0.259602786457724</v>
      </c>
      <c r="X553" s="17">
        <v>0.30551065065514199</v>
      </c>
      <c r="Y553" s="17">
        <v>0.21699645945749299</v>
      </c>
      <c r="Z553" s="17">
        <v>0.28111552401707901</v>
      </c>
      <c r="AA553" s="17">
        <v>0.276537637259475</v>
      </c>
      <c r="AB553" s="17">
        <v>0.37891633048633999</v>
      </c>
      <c r="AC553" s="17">
        <v>0.195701758573426</v>
      </c>
      <c r="AD553" s="17">
        <v>0.29068657204221299</v>
      </c>
      <c r="AE553" s="17"/>
      <c r="AF553" s="17">
        <v>0.28658511265782499</v>
      </c>
      <c r="AG553" s="17">
        <v>0.27476241695688802</v>
      </c>
      <c r="AH553" s="17">
        <v>0.243068095291439</v>
      </c>
      <c r="AI553" s="17"/>
      <c r="AJ553" s="17">
        <v>0.27881891972254502</v>
      </c>
      <c r="AK553" s="17">
        <v>0.26825899271619102</v>
      </c>
      <c r="AL553" s="17">
        <v>0.319496357200513</v>
      </c>
      <c r="AM553" s="17"/>
      <c r="AN553" s="17">
        <v>0.191019325077701</v>
      </c>
      <c r="AO553" s="17">
        <v>0.24887402984707199</v>
      </c>
      <c r="AP553" s="17">
        <v>0.26421790362133102</v>
      </c>
      <c r="AQ553" s="17">
        <v>0.31322222706286901</v>
      </c>
      <c r="AR553" s="17">
        <v>0.39423628845533598</v>
      </c>
      <c r="AS553" s="17"/>
      <c r="AT553" s="17">
        <v>0.26888326634480603</v>
      </c>
      <c r="AU553" s="17">
        <v>0.25489497609790801</v>
      </c>
      <c r="AV553" s="17"/>
      <c r="AW553" s="17">
        <v>0.32147197340177802</v>
      </c>
      <c r="AX553" s="17">
        <v>0.255038865392682</v>
      </c>
      <c r="AY553" s="17">
        <v>0.183585580946479</v>
      </c>
    </row>
    <row r="554" spans="2:51">
      <c r="B554" t="s">
        <v>288</v>
      </c>
      <c r="C554" s="17">
        <v>0.25390953635869401</v>
      </c>
      <c r="D554" s="17">
        <v>0.276843465901776</v>
      </c>
      <c r="E554" s="17">
        <v>0.22685755348945399</v>
      </c>
      <c r="F554" s="17"/>
      <c r="G554" s="17">
        <v>0.24471371515678</v>
      </c>
      <c r="H554" s="17">
        <v>0.267655179887481</v>
      </c>
      <c r="I554" s="17">
        <v>0.29100388983172398</v>
      </c>
      <c r="J554" s="17">
        <v>0.23572800829016399</v>
      </c>
      <c r="K554" s="17">
        <v>0.253117143806385</v>
      </c>
      <c r="L554" s="17">
        <v>0.22405121922920301</v>
      </c>
      <c r="M554" s="17"/>
      <c r="N554" s="17">
        <v>0.34375962688916201</v>
      </c>
      <c r="O554" s="17">
        <v>0.23755545819395901</v>
      </c>
      <c r="P554" s="17">
        <v>0.194211813435302</v>
      </c>
      <c r="Q554" s="17">
        <v>0.193384004680768</v>
      </c>
      <c r="R554" s="17"/>
      <c r="S554" s="17">
        <v>0.26614839797996498</v>
      </c>
      <c r="T554" s="17">
        <v>0.24783393139603599</v>
      </c>
      <c r="U554" s="17">
        <v>0.244137245604857</v>
      </c>
      <c r="V554" s="17">
        <v>0.27358621219507001</v>
      </c>
      <c r="W554" s="17">
        <v>0.27527173033378599</v>
      </c>
      <c r="X554" s="17">
        <v>0.240105971766059</v>
      </c>
      <c r="Y554" s="17">
        <v>0.18710656823483399</v>
      </c>
      <c r="Z554" s="17">
        <v>0.28729153617321901</v>
      </c>
      <c r="AA554" s="17">
        <v>0.25065629859810701</v>
      </c>
      <c r="AB554" s="17">
        <v>0.30683962639614099</v>
      </c>
      <c r="AC554" s="17">
        <v>0.12750820728430901</v>
      </c>
      <c r="AD554" s="17">
        <v>0.30088196459769301</v>
      </c>
      <c r="AE554" s="17"/>
      <c r="AF554" s="17">
        <v>0.23479320268944501</v>
      </c>
      <c r="AG554" s="17">
        <v>0.28349956018737599</v>
      </c>
      <c r="AH554" s="17">
        <v>0.20029907955592699</v>
      </c>
      <c r="AI554" s="17"/>
      <c r="AJ554" s="17">
        <v>0.24648591707459599</v>
      </c>
      <c r="AK554" s="17">
        <v>0.25799016701334199</v>
      </c>
      <c r="AL554" s="17">
        <v>0.32734660915435698</v>
      </c>
      <c r="AM554" s="17"/>
      <c r="AN554" s="17">
        <v>0.173897247665914</v>
      </c>
      <c r="AO554" s="17">
        <v>0.21871943989152001</v>
      </c>
      <c r="AP554" s="17">
        <v>0.26799019238199501</v>
      </c>
      <c r="AQ554" s="17">
        <v>0.344399236584775</v>
      </c>
      <c r="AR554" s="17">
        <v>0.52667122599245497</v>
      </c>
      <c r="AS554" s="17"/>
      <c r="AT554" s="17">
        <v>0.24792258088504901</v>
      </c>
      <c r="AU554" s="17">
        <v>0.28845519388414298</v>
      </c>
      <c r="AV554" s="17"/>
      <c r="AW554" s="17">
        <v>0.32406112174506202</v>
      </c>
      <c r="AX554" s="17">
        <v>0.26078255723000499</v>
      </c>
      <c r="AY554" s="17">
        <v>0.130830894759496</v>
      </c>
    </row>
    <row r="555" spans="2:51">
      <c r="B555" t="s">
        <v>209</v>
      </c>
      <c r="C555" s="17">
        <v>1.5139374039549999E-2</v>
      </c>
      <c r="D555" s="17">
        <v>1.3769932780956701E-2</v>
      </c>
      <c r="E555" s="17">
        <v>1.6757707626998901E-2</v>
      </c>
      <c r="F555" s="17"/>
      <c r="G555" s="17">
        <v>8.4019435489863098E-3</v>
      </c>
      <c r="H555" s="17">
        <v>3.30214185408449E-3</v>
      </c>
      <c r="I555" s="17">
        <v>1.3994537723221699E-2</v>
      </c>
      <c r="J555" s="17">
        <v>3.1640827505742403E-2</v>
      </c>
      <c r="K555" s="17">
        <v>3.2031812772612397E-2</v>
      </c>
      <c r="L555" s="17">
        <v>1.1101731953584401E-2</v>
      </c>
      <c r="M555" s="17"/>
      <c r="N555" s="17">
        <v>2.0605875729597701E-2</v>
      </c>
      <c r="O555" s="17">
        <v>1.8581938842729E-2</v>
      </c>
      <c r="P555" s="17">
        <v>9.4460537210937501E-3</v>
      </c>
      <c r="Q555" s="17">
        <v>8.4994165920450893E-3</v>
      </c>
      <c r="R555" s="17"/>
      <c r="S555" s="17">
        <v>6.8294313002900398E-3</v>
      </c>
      <c r="T555" s="17">
        <v>1.6716387999499802E-2</v>
      </c>
      <c r="U555" s="17">
        <v>1.52586829149169E-2</v>
      </c>
      <c r="V555" s="17">
        <v>4.4509051940491802E-3</v>
      </c>
      <c r="W555" s="17">
        <v>6.1562476156446101E-3</v>
      </c>
      <c r="X555" s="17">
        <v>2.14718759356563E-2</v>
      </c>
      <c r="Y555" s="17">
        <v>3.47696768316164E-2</v>
      </c>
      <c r="Z555" s="17">
        <v>6.8837889248843202E-3</v>
      </c>
      <c r="AA555" s="17">
        <v>1.8446700341147201E-2</v>
      </c>
      <c r="AB555" s="17">
        <v>2.1739420834048302E-2</v>
      </c>
      <c r="AC555" s="17">
        <v>2.81409721670513E-2</v>
      </c>
      <c r="AD555" s="17">
        <v>1.0846743676233599E-2</v>
      </c>
      <c r="AE555" s="17"/>
      <c r="AF555" s="17">
        <v>1.35585422977984E-2</v>
      </c>
      <c r="AG555" s="17">
        <v>1.77856000727411E-2</v>
      </c>
      <c r="AH555" s="17">
        <v>6.2618988900530999E-3</v>
      </c>
      <c r="AI555" s="17"/>
      <c r="AJ555" s="17">
        <v>7.6802753554894897E-3</v>
      </c>
      <c r="AK555" s="17">
        <v>1.24315585729459E-2</v>
      </c>
      <c r="AL555" s="17">
        <v>2.5712484509349799E-2</v>
      </c>
      <c r="AM555" s="17"/>
      <c r="AN555" s="17">
        <v>1.1318228854786999E-2</v>
      </c>
      <c r="AO555" s="17">
        <v>1.8352944952981901E-2</v>
      </c>
      <c r="AP555" s="17">
        <v>1.5487541963044501E-2</v>
      </c>
      <c r="AQ555" s="17">
        <v>8.8492055616507196E-3</v>
      </c>
      <c r="AR555" s="17">
        <v>1.1452347680227799E-2</v>
      </c>
      <c r="AS555" s="17"/>
      <c r="AT555" s="17">
        <v>1.7685756380312299E-2</v>
      </c>
      <c r="AU555" s="17">
        <v>0</v>
      </c>
      <c r="AV555" s="17"/>
      <c r="AW555" s="17">
        <v>2.1667755858836499E-2</v>
      </c>
      <c r="AX555" s="17">
        <v>2.6921318027632499E-3</v>
      </c>
      <c r="AY555" s="17">
        <v>1.1428902070524801E-2</v>
      </c>
    </row>
    <row r="556" spans="2:51">
      <c r="B556" t="s">
        <v>119</v>
      </c>
      <c r="C556" s="17">
        <v>4.7446743807409597E-2</v>
      </c>
      <c r="D556" s="17">
        <v>3.5808498556502699E-2</v>
      </c>
      <c r="E556" s="17">
        <v>6.1003948506281602E-2</v>
      </c>
      <c r="F556" s="17"/>
      <c r="G556" s="17">
        <v>3.32341956520441E-2</v>
      </c>
      <c r="H556" s="17">
        <v>6.5605461653803904E-2</v>
      </c>
      <c r="I556" s="17">
        <v>5.2548239197663299E-2</v>
      </c>
      <c r="J556" s="17">
        <v>6.1061264223015603E-2</v>
      </c>
      <c r="K556" s="17">
        <v>3.6842522376169397E-2</v>
      </c>
      <c r="L556" s="17">
        <v>2.9259579939366499E-2</v>
      </c>
      <c r="M556" s="17"/>
      <c r="N556" s="17">
        <v>3.5314901859191603E-2</v>
      </c>
      <c r="O556" s="17">
        <v>3.9235001182627502E-2</v>
      </c>
      <c r="P556" s="17">
        <v>6.7306273521299698E-2</v>
      </c>
      <c r="Q556" s="17">
        <v>5.3485160870048197E-2</v>
      </c>
      <c r="R556" s="17"/>
      <c r="S556" s="17">
        <v>5.4598499078630597E-2</v>
      </c>
      <c r="T556" s="17">
        <v>6.2601441525868995E-2</v>
      </c>
      <c r="U556" s="17">
        <v>2.5879345883861999E-2</v>
      </c>
      <c r="V556" s="17">
        <v>3.9917656948740401E-2</v>
      </c>
      <c r="W556" s="17">
        <v>2.92032950491668E-2</v>
      </c>
      <c r="X556" s="17">
        <v>5.4637881532879601E-2</v>
      </c>
      <c r="Y556" s="17">
        <v>5.4299269274681497E-2</v>
      </c>
      <c r="Z556" s="17">
        <v>0</v>
      </c>
      <c r="AA556" s="17">
        <v>2.4934118322867599E-2</v>
      </c>
      <c r="AB556" s="17">
        <v>4.7287313623114502E-2</v>
      </c>
      <c r="AC556" s="17">
        <v>0.118834531595804</v>
      </c>
      <c r="AD556" s="17">
        <v>9.5890611557658406E-2</v>
      </c>
      <c r="AE556" s="17"/>
      <c r="AF556" s="17">
        <v>5.6654925194641298E-2</v>
      </c>
      <c r="AG556" s="17">
        <v>3.7310935296343703E-2</v>
      </c>
      <c r="AH556" s="17">
        <v>7.7157090437877301E-2</v>
      </c>
      <c r="AI556" s="17"/>
      <c r="AJ556" s="17">
        <v>4.6463062489653498E-2</v>
      </c>
      <c r="AK556" s="17">
        <v>3.2206323267648898E-2</v>
      </c>
      <c r="AL556" s="17">
        <v>2.67148715301498E-2</v>
      </c>
      <c r="AM556" s="17"/>
      <c r="AN556" s="17">
        <v>8.8342164524945893E-2</v>
      </c>
      <c r="AO556" s="17">
        <v>4.3141204299026299E-2</v>
      </c>
      <c r="AP556" s="17">
        <v>3.5385639709494099E-2</v>
      </c>
      <c r="AQ556" s="17">
        <v>2.2093999029907201E-2</v>
      </c>
      <c r="AR556" s="17">
        <v>0</v>
      </c>
      <c r="AS556" s="17"/>
      <c r="AT556" s="17">
        <v>4.7620948113248199E-2</v>
      </c>
      <c r="AU556" s="17">
        <v>4.7881445866339703E-2</v>
      </c>
      <c r="AV556" s="17"/>
      <c r="AW556" s="17">
        <v>2.2348162039223001E-2</v>
      </c>
      <c r="AX556" s="17">
        <v>1.9335186275561099E-2</v>
      </c>
      <c r="AY556" s="17">
        <v>0.10665973331632</v>
      </c>
    </row>
    <row r="557" spans="2:51">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row>
    <row r="558" spans="2:51">
      <c r="B558" s="6" t="s">
        <v>289</v>
      </c>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row>
    <row r="559" spans="2:51">
      <c r="B559" s="25" t="s">
        <v>36</v>
      </c>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row>
    <row r="560" spans="2:51">
      <c r="B560" t="s">
        <v>290</v>
      </c>
      <c r="C560" s="17">
        <v>0.552368104053232</v>
      </c>
      <c r="D560" s="17">
        <v>0.57212967055875197</v>
      </c>
      <c r="E560" s="17">
        <v>0.51875121675656</v>
      </c>
      <c r="F560" s="17"/>
      <c r="G560" s="17">
        <v>0.44010318924220199</v>
      </c>
      <c r="H560" s="17">
        <v>0.58404463224162695</v>
      </c>
      <c r="I560" s="17">
        <v>0.593610143455227</v>
      </c>
      <c r="J560" s="17">
        <v>0.56337731030649596</v>
      </c>
      <c r="K560" s="17">
        <v>0.62589948729330303</v>
      </c>
      <c r="L560" s="17">
        <v>0.53122729437930705</v>
      </c>
      <c r="M560" s="17"/>
      <c r="N560" s="17">
        <v>0.59932892926306802</v>
      </c>
      <c r="O560" s="17">
        <v>0.55646479312293295</v>
      </c>
      <c r="P560" s="17">
        <v>0.50295083400634599</v>
      </c>
      <c r="Q560" s="17">
        <v>0.46978147399762599</v>
      </c>
      <c r="R560" s="17"/>
      <c r="S560" s="17">
        <v>0.552368104053232</v>
      </c>
      <c r="T560" s="17" t="s">
        <v>222</v>
      </c>
      <c r="U560" s="17" t="s">
        <v>222</v>
      </c>
      <c r="V560" s="17" t="s">
        <v>222</v>
      </c>
      <c r="W560" s="17" t="s">
        <v>222</v>
      </c>
      <c r="X560" s="17" t="s">
        <v>222</v>
      </c>
      <c r="Y560" s="17" t="s">
        <v>222</v>
      </c>
      <c r="Z560" s="17" t="s">
        <v>222</v>
      </c>
      <c r="AA560" s="17" t="s">
        <v>222</v>
      </c>
      <c r="AB560" s="17" t="s">
        <v>222</v>
      </c>
      <c r="AC560" s="17" t="s">
        <v>222</v>
      </c>
      <c r="AD560" s="17" t="s">
        <v>222</v>
      </c>
      <c r="AE560" s="17"/>
      <c r="AF560" s="17">
        <v>0.5589491467162</v>
      </c>
      <c r="AG560" s="17">
        <v>0.590749877892081</v>
      </c>
      <c r="AH560" s="17">
        <v>0.381020825691467</v>
      </c>
      <c r="AI560" s="17"/>
      <c r="AJ560" s="17">
        <v>0.51119108802665303</v>
      </c>
      <c r="AK560" s="17">
        <v>0.512049695134283</v>
      </c>
      <c r="AL560" s="17">
        <v>0.757203378860278</v>
      </c>
      <c r="AM560" s="17"/>
      <c r="AN560" s="17">
        <v>0.397514465825762</v>
      </c>
      <c r="AO560" s="17">
        <v>0.54733090478739599</v>
      </c>
      <c r="AP560" s="17">
        <v>0.59865646749460499</v>
      </c>
      <c r="AQ560" s="17">
        <v>0.59645127837001799</v>
      </c>
      <c r="AR560" s="17">
        <v>0.61293604342743302</v>
      </c>
      <c r="AS560" s="17"/>
      <c r="AT560" s="17">
        <v>0.56029210005463403</v>
      </c>
      <c r="AU560" s="17">
        <v>0.53406139277122799</v>
      </c>
      <c r="AV560" s="17"/>
      <c r="AW560" s="17">
        <v>0.65812458823988895</v>
      </c>
      <c r="AX560" s="17">
        <v>0.44364832575746699</v>
      </c>
      <c r="AY560" s="17">
        <v>0.38629056315235</v>
      </c>
    </row>
    <row r="561" spans="2:51">
      <c r="B561" t="s">
        <v>291</v>
      </c>
      <c r="C561" s="17">
        <v>0.48812779298660602</v>
      </c>
      <c r="D561" s="17">
        <v>0.49468452514891897</v>
      </c>
      <c r="E561" s="17">
        <v>0.47536958096410997</v>
      </c>
      <c r="F561" s="17"/>
      <c r="G561" s="17">
        <v>0.50074189818684101</v>
      </c>
      <c r="H561" s="17">
        <v>0.470478884037212</v>
      </c>
      <c r="I561" s="17">
        <v>0.54527994099307497</v>
      </c>
      <c r="J561" s="17">
        <v>0.51808009140240097</v>
      </c>
      <c r="K561" s="17">
        <v>0.42627402616014598</v>
      </c>
      <c r="L561" s="17">
        <v>0.43734299326994602</v>
      </c>
      <c r="M561" s="17"/>
      <c r="N561" s="17">
        <v>0.50114152473596896</v>
      </c>
      <c r="O561" s="17">
        <v>0.51340386186855003</v>
      </c>
      <c r="P561" s="17">
        <v>0.58778698365613202</v>
      </c>
      <c r="Q561" s="17">
        <v>0.30135298916794201</v>
      </c>
      <c r="R561" s="17"/>
      <c r="S561" s="17">
        <v>0.48812779298660602</v>
      </c>
      <c r="T561" s="17" t="s">
        <v>222</v>
      </c>
      <c r="U561" s="17" t="s">
        <v>222</v>
      </c>
      <c r="V561" s="17" t="s">
        <v>222</v>
      </c>
      <c r="W561" s="17" t="s">
        <v>222</v>
      </c>
      <c r="X561" s="17" t="s">
        <v>222</v>
      </c>
      <c r="Y561" s="17" t="s">
        <v>222</v>
      </c>
      <c r="Z561" s="17" t="s">
        <v>222</v>
      </c>
      <c r="AA561" s="17" t="s">
        <v>222</v>
      </c>
      <c r="AB561" s="17" t="s">
        <v>222</v>
      </c>
      <c r="AC561" s="17" t="s">
        <v>222</v>
      </c>
      <c r="AD561" s="17" t="s">
        <v>222</v>
      </c>
      <c r="AE561" s="17"/>
      <c r="AF561" s="17">
        <v>0.46759138399643002</v>
      </c>
      <c r="AG561" s="17">
        <v>0.500846060432386</v>
      </c>
      <c r="AH561" s="17">
        <v>0.43537855979691598</v>
      </c>
      <c r="AI561" s="17"/>
      <c r="AJ561" s="17">
        <v>0.480429694415418</v>
      </c>
      <c r="AK561" s="17">
        <v>0.46769539794138099</v>
      </c>
      <c r="AL561" s="17">
        <v>0.55513684204939995</v>
      </c>
      <c r="AM561" s="17"/>
      <c r="AN561" s="17">
        <v>0.358995377844679</v>
      </c>
      <c r="AO561" s="17">
        <v>0.55990662888342901</v>
      </c>
      <c r="AP561" s="17">
        <v>0.54584706091588797</v>
      </c>
      <c r="AQ561" s="17">
        <v>0.46169050100700798</v>
      </c>
      <c r="AR561" s="17">
        <v>0.45207383644608801</v>
      </c>
      <c r="AS561" s="17"/>
      <c r="AT561" s="17">
        <v>0.50088236013522602</v>
      </c>
      <c r="AU561" s="17">
        <v>0.46016472742901299</v>
      </c>
      <c r="AV561" s="17"/>
      <c r="AW561" s="17">
        <v>0.58790414444958705</v>
      </c>
      <c r="AX561" s="17">
        <v>0.30628379060244498</v>
      </c>
      <c r="AY561" s="17">
        <v>0.37402876427590598</v>
      </c>
    </row>
    <row r="562" spans="2:51">
      <c r="B562" t="s">
        <v>292</v>
      </c>
      <c r="C562" s="17">
        <v>0.45098644429095402</v>
      </c>
      <c r="D562" s="17">
        <v>0.45308091978050402</v>
      </c>
      <c r="E562" s="17">
        <v>0.44520877617330401</v>
      </c>
      <c r="F562" s="17"/>
      <c r="G562" s="17">
        <v>0.35924604434000101</v>
      </c>
      <c r="H562" s="17">
        <v>0.36992491544654799</v>
      </c>
      <c r="I562" s="17">
        <v>0.49836079043756598</v>
      </c>
      <c r="J562" s="17">
        <v>0.45237342432848898</v>
      </c>
      <c r="K562" s="17">
        <v>0.57181599626481305</v>
      </c>
      <c r="L562" s="17">
        <v>0.57754748839200698</v>
      </c>
      <c r="M562" s="17"/>
      <c r="N562" s="17">
        <v>0.47702175906099797</v>
      </c>
      <c r="O562" s="17">
        <v>0.418813628211123</v>
      </c>
      <c r="P562" s="17">
        <v>0.43102146562523502</v>
      </c>
      <c r="Q562" s="17">
        <v>0.470749508292375</v>
      </c>
      <c r="R562" s="17"/>
      <c r="S562" s="17">
        <v>0.45098644429095402</v>
      </c>
      <c r="T562" s="17" t="s">
        <v>222</v>
      </c>
      <c r="U562" s="17" t="s">
        <v>222</v>
      </c>
      <c r="V562" s="17" t="s">
        <v>222</v>
      </c>
      <c r="W562" s="17" t="s">
        <v>222</v>
      </c>
      <c r="X562" s="17" t="s">
        <v>222</v>
      </c>
      <c r="Y562" s="17" t="s">
        <v>222</v>
      </c>
      <c r="Z562" s="17" t="s">
        <v>222</v>
      </c>
      <c r="AA562" s="17" t="s">
        <v>222</v>
      </c>
      <c r="AB562" s="17" t="s">
        <v>222</v>
      </c>
      <c r="AC562" s="17" t="s">
        <v>222</v>
      </c>
      <c r="AD562" s="17" t="s">
        <v>222</v>
      </c>
      <c r="AE562" s="17"/>
      <c r="AF562" s="17">
        <v>0.47191442907383102</v>
      </c>
      <c r="AG562" s="17">
        <v>0.48918471004756497</v>
      </c>
      <c r="AH562" s="17">
        <v>0.29031046411768702</v>
      </c>
      <c r="AI562" s="17"/>
      <c r="AJ562" s="17">
        <v>0.41485970406245698</v>
      </c>
      <c r="AK562" s="17">
        <v>0.46127879082480899</v>
      </c>
      <c r="AL562" s="17">
        <v>0.51404214183132302</v>
      </c>
      <c r="AM562" s="17"/>
      <c r="AN562" s="17">
        <v>0.43029191144297102</v>
      </c>
      <c r="AO562" s="17">
        <v>0.44923712354874901</v>
      </c>
      <c r="AP562" s="17">
        <v>0.474930934187484</v>
      </c>
      <c r="AQ562" s="17">
        <v>0.406309528161652</v>
      </c>
      <c r="AR562" s="17">
        <v>0.44278807944840598</v>
      </c>
      <c r="AS562" s="17"/>
      <c r="AT562" s="17">
        <v>0.462902906307674</v>
      </c>
      <c r="AU562" s="17">
        <v>0.43252267341372103</v>
      </c>
      <c r="AV562" s="17"/>
      <c r="AW562" s="17">
        <v>0.49625206734268701</v>
      </c>
      <c r="AX562" s="17">
        <v>0.39434558535762199</v>
      </c>
      <c r="AY562" s="17">
        <v>0.38533210682053498</v>
      </c>
    </row>
    <row r="563" spans="2:51">
      <c r="B563" t="s">
        <v>293</v>
      </c>
      <c r="C563" s="17">
        <v>0.43185473432445898</v>
      </c>
      <c r="D563" s="17">
        <v>0.42921756031517999</v>
      </c>
      <c r="E563" s="17">
        <v>0.43356845871803301</v>
      </c>
      <c r="F563" s="17"/>
      <c r="G563" s="17">
        <v>0.33727471828519501</v>
      </c>
      <c r="H563" s="17">
        <v>0.41478957187980903</v>
      </c>
      <c r="I563" s="17">
        <v>0.52864801869709999</v>
      </c>
      <c r="J563" s="17">
        <v>0.40970939920337102</v>
      </c>
      <c r="K563" s="17">
        <v>0.48209415259688199</v>
      </c>
      <c r="L563" s="17">
        <v>0.44992133763048398</v>
      </c>
      <c r="M563" s="17"/>
      <c r="N563" s="17">
        <v>0.42844190400159399</v>
      </c>
      <c r="O563" s="17">
        <v>0.476413954545786</v>
      </c>
      <c r="P563" s="17">
        <v>0.389023133185041</v>
      </c>
      <c r="Q563" s="17">
        <v>0.40692518246342502</v>
      </c>
      <c r="R563" s="17"/>
      <c r="S563" s="17">
        <v>0.43185473432445898</v>
      </c>
      <c r="T563" s="17" t="s">
        <v>222</v>
      </c>
      <c r="U563" s="17" t="s">
        <v>222</v>
      </c>
      <c r="V563" s="17" t="s">
        <v>222</v>
      </c>
      <c r="W563" s="17" t="s">
        <v>222</v>
      </c>
      <c r="X563" s="17" t="s">
        <v>222</v>
      </c>
      <c r="Y563" s="17" t="s">
        <v>222</v>
      </c>
      <c r="Z563" s="17" t="s">
        <v>222</v>
      </c>
      <c r="AA563" s="17" t="s">
        <v>222</v>
      </c>
      <c r="AB563" s="17" t="s">
        <v>222</v>
      </c>
      <c r="AC563" s="17" t="s">
        <v>222</v>
      </c>
      <c r="AD563" s="17" t="s">
        <v>222</v>
      </c>
      <c r="AE563" s="17"/>
      <c r="AF563" s="17">
        <v>0.411970612144612</v>
      </c>
      <c r="AG563" s="17">
        <v>0.494486025395309</v>
      </c>
      <c r="AH563" s="17">
        <v>0.32570201534495002</v>
      </c>
      <c r="AI563" s="17"/>
      <c r="AJ563" s="17">
        <v>0.46536603125328202</v>
      </c>
      <c r="AK563" s="17">
        <v>0.38963650050480297</v>
      </c>
      <c r="AL563" s="17">
        <v>0.649480236632899</v>
      </c>
      <c r="AM563" s="17"/>
      <c r="AN563" s="17">
        <v>0.468882464860787</v>
      </c>
      <c r="AO563" s="17">
        <v>0.44307740740064999</v>
      </c>
      <c r="AP563" s="17">
        <v>0.43603562419722403</v>
      </c>
      <c r="AQ563" s="17">
        <v>0.46186464638751401</v>
      </c>
      <c r="AR563" s="17">
        <v>0.42055730927324497</v>
      </c>
      <c r="AS563" s="17"/>
      <c r="AT563" s="17">
        <v>0.467802879824883</v>
      </c>
      <c r="AU563" s="17">
        <v>0.35131081275286702</v>
      </c>
      <c r="AV563" s="17"/>
      <c r="AW563" s="17">
        <v>0.48235558752358099</v>
      </c>
      <c r="AX563" s="17">
        <v>0.34464362918208502</v>
      </c>
      <c r="AY563" s="17">
        <v>0.37151109853361203</v>
      </c>
    </row>
    <row r="564" spans="2:51">
      <c r="B564" t="s">
        <v>294</v>
      </c>
      <c r="C564" s="17">
        <v>0.32713629839500302</v>
      </c>
      <c r="D564" s="17">
        <v>0.38008781773095401</v>
      </c>
      <c r="E564" s="17">
        <v>0.23938427933363399</v>
      </c>
      <c r="F564" s="17"/>
      <c r="G564" s="17">
        <v>0.34262866845331802</v>
      </c>
      <c r="H564" s="17">
        <v>0.32341052387740099</v>
      </c>
      <c r="I564" s="17">
        <v>0.36925976541661099</v>
      </c>
      <c r="J564" s="17">
        <v>0.27361661769833201</v>
      </c>
      <c r="K564" s="17">
        <v>0.309776404326991</v>
      </c>
      <c r="L564" s="17">
        <v>0.32192134357301699</v>
      </c>
      <c r="M564" s="17"/>
      <c r="N564" s="17">
        <v>0.345699039578239</v>
      </c>
      <c r="O564" s="17">
        <v>0.34313638366909699</v>
      </c>
      <c r="P564" s="17">
        <v>0.27130596331573298</v>
      </c>
      <c r="Q564" s="17">
        <v>0.28636788264726998</v>
      </c>
      <c r="R564" s="17"/>
      <c r="S564" s="17">
        <v>0.32713629839500302</v>
      </c>
      <c r="T564" s="17" t="s">
        <v>222</v>
      </c>
      <c r="U564" s="17" t="s">
        <v>222</v>
      </c>
      <c r="V564" s="17" t="s">
        <v>222</v>
      </c>
      <c r="W564" s="17" t="s">
        <v>222</v>
      </c>
      <c r="X564" s="17" t="s">
        <v>222</v>
      </c>
      <c r="Y564" s="17" t="s">
        <v>222</v>
      </c>
      <c r="Z564" s="17" t="s">
        <v>222</v>
      </c>
      <c r="AA564" s="17" t="s">
        <v>222</v>
      </c>
      <c r="AB564" s="17" t="s">
        <v>222</v>
      </c>
      <c r="AC564" s="17" t="s">
        <v>222</v>
      </c>
      <c r="AD564" s="17" t="s">
        <v>222</v>
      </c>
      <c r="AE564" s="17"/>
      <c r="AF564" s="17">
        <v>0.32871644415689999</v>
      </c>
      <c r="AG564" s="17">
        <v>0.33078182798260303</v>
      </c>
      <c r="AH564" s="17">
        <v>0.25429250670340797</v>
      </c>
      <c r="AI564" s="17"/>
      <c r="AJ564" s="17">
        <v>0.270229020784225</v>
      </c>
      <c r="AK564" s="17">
        <v>0.33004189806801298</v>
      </c>
      <c r="AL564" s="17">
        <v>0.43394304265622402</v>
      </c>
      <c r="AM564" s="17"/>
      <c r="AN564" s="17">
        <v>0.25507415303178799</v>
      </c>
      <c r="AO564" s="17">
        <v>0.43225942023696901</v>
      </c>
      <c r="AP564" s="17">
        <v>0.30608836761265901</v>
      </c>
      <c r="AQ564" s="17">
        <v>0.363139994147961</v>
      </c>
      <c r="AR564" s="17">
        <v>0.63382285045284104</v>
      </c>
      <c r="AS564" s="17"/>
      <c r="AT564" s="17">
        <v>0.309906302198735</v>
      </c>
      <c r="AU564" s="17">
        <v>0.36636326943534397</v>
      </c>
      <c r="AV564" s="17"/>
      <c r="AW564" s="17">
        <v>0.37867246044991099</v>
      </c>
      <c r="AX564" s="17">
        <v>0.22387486531032899</v>
      </c>
      <c r="AY564" s="17">
        <v>0.27321780860704398</v>
      </c>
    </row>
    <row r="565" spans="2:51">
      <c r="B565" t="s">
        <v>295</v>
      </c>
      <c r="C565" s="17">
        <v>0.20641592881066301</v>
      </c>
      <c r="D565" s="17">
        <v>0.22992832925989201</v>
      </c>
      <c r="E565" s="17">
        <v>0.16968153655253199</v>
      </c>
      <c r="F565" s="17"/>
      <c r="G565" s="17">
        <v>0.160051203866031</v>
      </c>
      <c r="H565" s="17">
        <v>0.26287362861526897</v>
      </c>
      <c r="I565" s="17">
        <v>0.29733831939078098</v>
      </c>
      <c r="J565" s="17">
        <v>0.108605222428706</v>
      </c>
      <c r="K565" s="17">
        <v>0.146699901884734</v>
      </c>
      <c r="L565" s="17">
        <v>0.182537503506145</v>
      </c>
      <c r="M565" s="17"/>
      <c r="N565" s="17">
        <v>0.274747153462511</v>
      </c>
      <c r="O565" s="17">
        <v>0.15528750193781399</v>
      </c>
      <c r="P565" s="17">
        <v>0.13927820893690901</v>
      </c>
      <c r="Q565" s="17">
        <v>0.18509543923886301</v>
      </c>
      <c r="R565" s="17"/>
      <c r="S565" s="17">
        <v>0.20641592881066301</v>
      </c>
      <c r="T565" s="17" t="s">
        <v>222</v>
      </c>
      <c r="U565" s="17" t="s">
        <v>222</v>
      </c>
      <c r="V565" s="17" t="s">
        <v>222</v>
      </c>
      <c r="W565" s="17" t="s">
        <v>222</v>
      </c>
      <c r="X565" s="17" t="s">
        <v>222</v>
      </c>
      <c r="Y565" s="17" t="s">
        <v>222</v>
      </c>
      <c r="Z565" s="17" t="s">
        <v>222</v>
      </c>
      <c r="AA565" s="17" t="s">
        <v>222</v>
      </c>
      <c r="AB565" s="17" t="s">
        <v>222</v>
      </c>
      <c r="AC565" s="17" t="s">
        <v>222</v>
      </c>
      <c r="AD565" s="17" t="s">
        <v>222</v>
      </c>
      <c r="AE565" s="17"/>
      <c r="AF565" s="17">
        <v>0.20348432158079099</v>
      </c>
      <c r="AG565" s="17">
        <v>0.224784059576176</v>
      </c>
      <c r="AH565" s="17">
        <v>0.200885147984734</v>
      </c>
      <c r="AI565" s="17"/>
      <c r="AJ565" s="17">
        <v>0.186703375701327</v>
      </c>
      <c r="AK565" s="17">
        <v>0.23571998558457399</v>
      </c>
      <c r="AL565" s="17">
        <v>0.180881894701025</v>
      </c>
      <c r="AM565" s="17"/>
      <c r="AN565" s="17">
        <v>4.22968364374205E-2</v>
      </c>
      <c r="AO565" s="17">
        <v>0.18549714227502301</v>
      </c>
      <c r="AP565" s="17">
        <v>0.226590041493092</v>
      </c>
      <c r="AQ565" s="17">
        <v>0.27286653967454</v>
      </c>
      <c r="AR565" s="17">
        <v>0.27132632618737201</v>
      </c>
      <c r="AS565" s="17"/>
      <c r="AT565" s="17">
        <v>0.20960493003025801</v>
      </c>
      <c r="AU565" s="17">
        <v>0.20646824633743499</v>
      </c>
      <c r="AV565" s="17"/>
      <c r="AW565" s="17">
        <v>0.23501598359013201</v>
      </c>
      <c r="AX565" s="17">
        <v>0.24833097438589999</v>
      </c>
      <c r="AY565" s="17">
        <v>0.123189537684047</v>
      </c>
    </row>
    <row r="566" spans="2:51">
      <c r="B566" t="s">
        <v>296</v>
      </c>
      <c r="C566" s="17">
        <v>0.19461727096468001</v>
      </c>
      <c r="D566" s="17">
        <v>0.239172362973613</v>
      </c>
      <c r="E566" s="17">
        <v>0.12413921500621999</v>
      </c>
      <c r="F566" s="17"/>
      <c r="G566" s="17">
        <v>0.19860471950085401</v>
      </c>
      <c r="H566" s="17">
        <v>0.25012345770814198</v>
      </c>
      <c r="I566" s="17">
        <v>0.22320290893202499</v>
      </c>
      <c r="J566" s="17">
        <v>0.16387848591694101</v>
      </c>
      <c r="K566" s="17">
        <v>0.115437956727452</v>
      </c>
      <c r="L566" s="17">
        <v>0.133308619280776</v>
      </c>
      <c r="M566" s="17"/>
      <c r="N566" s="17">
        <v>0.24844734475025301</v>
      </c>
      <c r="O566" s="17">
        <v>0.20027850437887099</v>
      </c>
      <c r="P566" s="17">
        <v>0.10513549714668199</v>
      </c>
      <c r="Q566" s="17">
        <v>0.12168001871403</v>
      </c>
      <c r="R566" s="17"/>
      <c r="S566" s="17">
        <v>0.19461727096468001</v>
      </c>
      <c r="T566" s="17" t="s">
        <v>222</v>
      </c>
      <c r="U566" s="17" t="s">
        <v>222</v>
      </c>
      <c r="V566" s="17" t="s">
        <v>222</v>
      </c>
      <c r="W566" s="17" t="s">
        <v>222</v>
      </c>
      <c r="X566" s="17" t="s">
        <v>222</v>
      </c>
      <c r="Y566" s="17" t="s">
        <v>222</v>
      </c>
      <c r="Z566" s="17" t="s">
        <v>222</v>
      </c>
      <c r="AA566" s="17" t="s">
        <v>222</v>
      </c>
      <c r="AB566" s="17" t="s">
        <v>222</v>
      </c>
      <c r="AC566" s="17" t="s">
        <v>222</v>
      </c>
      <c r="AD566" s="17" t="s">
        <v>222</v>
      </c>
      <c r="AE566" s="17"/>
      <c r="AF566" s="17">
        <v>0.18141948453850101</v>
      </c>
      <c r="AG566" s="17">
        <v>0.208253016053428</v>
      </c>
      <c r="AH566" s="17">
        <v>0.23921066886036299</v>
      </c>
      <c r="AI566" s="17"/>
      <c r="AJ566" s="17">
        <v>0.181260239713048</v>
      </c>
      <c r="AK566" s="17">
        <v>0.229910481776845</v>
      </c>
      <c r="AL566" s="17">
        <v>0.222818969700631</v>
      </c>
      <c r="AM566" s="17"/>
      <c r="AN566" s="17">
        <v>7.5098699361119695E-2</v>
      </c>
      <c r="AO566" s="17">
        <v>0.16443751475500801</v>
      </c>
      <c r="AP566" s="17">
        <v>0.19389779188246301</v>
      </c>
      <c r="AQ566" s="17">
        <v>0.25512066973719499</v>
      </c>
      <c r="AR566" s="17">
        <v>0.52421597374849405</v>
      </c>
      <c r="AS566" s="17"/>
      <c r="AT566" s="17">
        <v>0.178757187335609</v>
      </c>
      <c r="AU566" s="17">
        <v>0.22588581562558699</v>
      </c>
      <c r="AV566" s="17"/>
      <c r="AW566" s="17">
        <v>0.227299612232262</v>
      </c>
      <c r="AX566" s="17">
        <v>0.30421443141638299</v>
      </c>
      <c r="AY566" s="17">
        <v>6.6364532730108797E-2</v>
      </c>
    </row>
    <row r="567" spans="2:51">
      <c r="B567" t="s">
        <v>209</v>
      </c>
      <c r="C567" s="17">
        <v>8.2212274196371907E-3</v>
      </c>
      <c r="D567" s="17">
        <v>6.21751837097872E-3</v>
      </c>
      <c r="E567" s="17">
        <v>1.14656778880076E-2</v>
      </c>
      <c r="F567" s="17"/>
      <c r="G567" s="17">
        <v>0</v>
      </c>
      <c r="H567" s="17">
        <v>6.5365945341941799E-3</v>
      </c>
      <c r="I567" s="17">
        <v>1.1591372579581099E-2</v>
      </c>
      <c r="J567" s="17">
        <v>8.1671622964450703E-3</v>
      </c>
      <c r="K567" s="17">
        <v>0</v>
      </c>
      <c r="L567" s="17">
        <v>2.3407033839968099E-2</v>
      </c>
      <c r="M567" s="17"/>
      <c r="N567" s="17">
        <v>1.1878766604110301E-2</v>
      </c>
      <c r="O567" s="17">
        <v>6.1411077617509104E-3</v>
      </c>
      <c r="P567" s="17">
        <v>0</v>
      </c>
      <c r="Q567" s="17">
        <v>1.07844099986583E-2</v>
      </c>
      <c r="R567" s="17"/>
      <c r="S567" s="17">
        <v>8.2212274196371907E-3</v>
      </c>
      <c r="T567" s="17" t="s">
        <v>222</v>
      </c>
      <c r="U567" s="17" t="s">
        <v>222</v>
      </c>
      <c r="V567" s="17" t="s">
        <v>222</v>
      </c>
      <c r="W567" s="17" t="s">
        <v>222</v>
      </c>
      <c r="X567" s="17" t="s">
        <v>222</v>
      </c>
      <c r="Y567" s="17" t="s">
        <v>222</v>
      </c>
      <c r="Z567" s="17" t="s">
        <v>222</v>
      </c>
      <c r="AA567" s="17" t="s">
        <v>222</v>
      </c>
      <c r="AB567" s="17" t="s">
        <v>222</v>
      </c>
      <c r="AC567" s="17" t="s">
        <v>222</v>
      </c>
      <c r="AD567" s="17" t="s">
        <v>222</v>
      </c>
      <c r="AE567" s="17"/>
      <c r="AF567" s="17">
        <v>5.8248712584845104E-3</v>
      </c>
      <c r="AG567" s="17">
        <v>5.42527780537816E-3</v>
      </c>
      <c r="AH567" s="17">
        <v>2.0964348545703899E-2</v>
      </c>
      <c r="AI567" s="17"/>
      <c r="AJ567" s="17">
        <v>0</v>
      </c>
      <c r="AK567" s="17">
        <v>1.13601492065663E-2</v>
      </c>
      <c r="AL567" s="17">
        <v>0</v>
      </c>
      <c r="AM567" s="17"/>
      <c r="AN567" s="17">
        <v>0</v>
      </c>
      <c r="AO567" s="17">
        <v>0</v>
      </c>
      <c r="AP567" s="17">
        <v>4.5983890532604399E-3</v>
      </c>
      <c r="AQ567" s="17">
        <v>0</v>
      </c>
      <c r="AR567" s="17">
        <v>3.0117849953548301E-2</v>
      </c>
      <c r="AS567" s="17"/>
      <c r="AT567" s="17">
        <v>7.1609970004132802E-3</v>
      </c>
      <c r="AU567" s="17">
        <v>5.4197723849110204E-3</v>
      </c>
      <c r="AV567" s="17"/>
      <c r="AW567" s="17">
        <v>8.5341986389094703E-3</v>
      </c>
      <c r="AX567" s="17">
        <v>0</v>
      </c>
      <c r="AY567" s="17">
        <v>1.1973605470294999E-2</v>
      </c>
    </row>
    <row r="568" spans="2:51">
      <c r="B568" t="s">
        <v>119</v>
      </c>
      <c r="C568" s="17">
        <v>3.8144970336552397E-2</v>
      </c>
      <c r="D568" s="17">
        <v>3.5771655670034999E-2</v>
      </c>
      <c r="E568" s="17">
        <v>4.2113327871825403E-2</v>
      </c>
      <c r="F568" s="17"/>
      <c r="G568" s="17">
        <v>2.5057252858950201E-2</v>
      </c>
      <c r="H568" s="17">
        <v>2.95062513198147E-2</v>
      </c>
      <c r="I568" s="17">
        <v>1.7714117258744898E-2</v>
      </c>
      <c r="J568" s="17">
        <v>4.7543715931526002E-2</v>
      </c>
      <c r="K568" s="17">
        <v>4.8763020754914697E-2</v>
      </c>
      <c r="L568" s="17">
        <v>8.2497095371416904E-2</v>
      </c>
      <c r="M568" s="17"/>
      <c r="N568" s="17">
        <v>1.85374281866666E-2</v>
      </c>
      <c r="O568" s="17">
        <v>3.7212596259983001E-2</v>
      </c>
      <c r="P568" s="17">
        <v>8.3270147551116003E-2</v>
      </c>
      <c r="Q568" s="17">
        <v>4.68209623495595E-2</v>
      </c>
      <c r="R568" s="17"/>
      <c r="S568" s="17">
        <v>3.8144970336552397E-2</v>
      </c>
      <c r="T568" s="17" t="s">
        <v>222</v>
      </c>
      <c r="U568" s="17" t="s">
        <v>222</v>
      </c>
      <c r="V568" s="17" t="s">
        <v>222</v>
      </c>
      <c r="W568" s="17" t="s">
        <v>222</v>
      </c>
      <c r="X568" s="17" t="s">
        <v>222</v>
      </c>
      <c r="Y568" s="17" t="s">
        <v>222</v>
      </c>
      <c r="Z568" s="17" t="s">
        <v>222</v>
      </c>
      <c r="AA568" s="17" t="s">
        <v>222</v>
      </c>
      <c r="AB568" s="17" t="s">
        <v>222</v>
      </c>
      <c r="AC568" s="17" t="s">
        <v>222</v>
      </c>
      <c r="AD568" s="17" t="s">
        <v>222</v>
      </c>
      <c r="AE568" s="17"/>
      <c r="AF568" s="17">
        <v>3.7590831556978198E-2</v>
      </c>
      <c r="AG568" s="17">
        <v>3.2161446088130798E-2</v>
      </c>
      <c r="AH568" s="17">
        <v>0.108571169629993</v>
      </c>
      <c r="AI568" s="17"/>
      <c r="AJ568" s="17">
        <v>2.5758204498662101E-2</v>
      </c>
      <c r="AK568" s="17">
        <v>2.5000526354965798E-2</v>
      </c>
      <c r="AL568" s="17">
        <v>1.39602039180292E-2</v>
      </c>
      <c r="AM568" s="17"/>
      <c r="AN568" s="17">
        <v>5.8218302076189499E-2</v>
      </c>
      <c r="AO568" s="17">
        <v>4.1250308377259397E-2</v>
      </c>
      <c r="AP568" s="17">
        <v>2.2772608056832101E-2</v>
      </c>
      <c r="AQ568" s="17">
        <v>1.1754480495457501E-2</v>
      </c>
      <c r="AR568" s="17">
        <v>4.5936434321758098E-2</v>
      </c>
      <c r="AS568" s="17"/>
      <c r="AT568" s="17">
        <v>4.5768507264488202E-2</v>
      </c>
      <c r="AU568" s="17">
        <v>2.18418029592055E-2</v>
      </c>
      <c r="AV568" s="17"/>
      <c r="AW568" s="17">
        <v>2.4193401818367499E-2</v>
      </c>
      <c r="AX568" s="17">
        <v>3.4651981172468198E-2</v>
      </c>
      <c r="AY568" s="17">
        <v>6.9635990637910997E-2</v>
      </c>
    </row>
    <row r="569" spans="2:51">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row>
    <row r="570" spans="2:51">
      <c r="B570" s="6" t="s">
        <v>297</v>
      </c>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row>
    <row r="571" spans="2:51">
      <c r="B571" s="25" t="s">
        <v>37</v>
      </c>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row>
    <row r="572" spans="2:51">
      <c r="B572" t="s">
        <v>290</v>
      </c>
      <c r="C572" s="17">
        <v>0.53445859582967903</v>
      </c>
      <c r="D572" s="17">
        <v>0.57886814844458001</v>
      </c>
      <c r="E572" s="17">
        <v>0.47718792778602198</v>
      </c>
      <c r="F572" s="17"/>
      <c r="G572" s="17">
        <v>0.49894319597488901</v>
      </c>
      <c r="H572" s="17">
        <v>0.45845434246965</v>
      </c>
      <c r="I572" s="17">
        <v>0.51253915913699899</v>
      </c>
      <c r="J572" s="17">
        <v>0.56997347671568599</v>
      </c>
      <c r="K572" s="17">
        <v>0.499602287061785</v>
      </c>
      <c r="L572" s="17">
        <v>0.60299244403054597</v>
      </c>
      <c r="M572" s="17"/>
      <c r="N572" s="17">
        <v>0.51960452253915901</v>
      </c>
      <c r="O572" s="17">
        <v>0.57671068345797005</v>
      </c>
      <c r="P572" s="17">
        <v>0.549647369179178</v>
      </c>
      <c r="Q572" s="17">
        <v>0.49103080067246802</v>
      </c>
      <c r="R572" s="17"/>
      <c r="S572" s="17" t="s">
        <v>222</v>
      </c>
      <c r="T572" s="17">
        <v>0.53445859582967903</v>
      </c>
      <c r="U572" s="17" t="s">
        <v>222</v>
      </c>
      <c r="V572" s="17" t="s">
        <v>222</v>
      </c>
      <c r="W572" s="17" t="s">
        <v>222</v>
      </c>
      <c r="X572" s="17" t="s">
        <v>222</v>
      </c>
      <c r="Y572" s="17" t="s">
        <v>222</v>
      </c>
      <c r="Z572" s="17" t="s">
        <v>222</v>
      </c>
      <c r="AA572" s="17" t="s">
        <v>222</v>
      </c>
      <c r="AB572" s="17" t="s">
        <v>222</v>
      </c>
      <c r="AC572" s="17" t="s">
        <v>222</v>
      </c>
      <c r="AD572" s="17" t="s">
        <v>222</v>
      </c>
      <c r="AE572" s="17"/>
      <c r="AF572" s="17">
        <v>0.540107584367578</v>
      </c>
      <c r="AG572" s="17">
        <v>0.54450577392971</v>
      </c>
      <c r="AH572" s="17">
        <v>0.35708940056350702</v>
      </c>
      <c r="AI572" s="17"/>
      <c r="AJ572" s="17">
        <v>0.473199631951639</v>
      </c>
      <c r="AK572" s="17">
        <v>0.59669346985202698</v>
      </c>
      <c r="AL572" s="17">
        <v>0.60070743564236195</v>
      </c>
      <c r="AM572" s="17"/>
      <c r="AN572" s="17">
        <v>0.46785043714406199</v>
      </c>
      <c r="AO572" s="17">
        <v>0.54182135902281003</v>
      </c>
      <c r="AP572" s="17">
        <v>0.58177742771461005</v>
      </c>
      <c r="AQ572" s="17">
        <v>0.56702264433774796</v>
      </c>
      <c r="AR572" s="17">
        <v>0.69811594895303497</v>
      </c>
      <c r="AS572" s="17"/>
      <c r="AT572" s="17">
        <v>0.53825829733348995</v>
      </c>
      <c r="AU572" s="17">
        <v>0.49149289036718002</v>
      </c>
      <c r="AV572" s="17"/>
      <c r="AW572" s="17">
        <v>0.62495820351820897</v>
      </c>
      <c r="AX572" s="17">
        <v>0.275924733024283</v>
      </c>
      <c r="AY572" s="17">
        <v>0.429170590196221</v>
      </c>
    </row>
    <row r="573" spans="2:51">
      <c r="B573" t="s">
        <v>291</v>
      </c>
      <c r="C573" s="17">
        <v>0.51624478665956097</v>
      </c>
      <c r="D573" s="17">
        <v>0.55391803704770604</v>
      </c>
      <c r="E573" s="17">
        <v>0.46649490668461302</v>
      </c>
      <c r="F573" s="17"/>
      <c r="G573" s="17">
        <v>0.39455188449763501</v>
      </c>
      <c r="H573" s="17">
        <v>0.48754804377626598</v>
      </c>
      <c r="I573" s="17">
        <v>0.49646973051958598</v>
      </c>
      <c r="J573" s="17">
        <v>0.48100334890880198</v>
      </c>
      <c r="K573" s="17">
        <v>0.58071855567651598</v>
      </c>
      <c r="L573" s="17">
        <v>0.58250009285548099</v>
      </c>
      <c r="M573" s="17"/>
      <c r="N573" s="17">
        <v>0.60104489231786196</v>
      </c>
      <c r="O573" s="17">
        <v>0.49666984824264199</v>
      </c>
      <c r="P573" s="17">
        <v>0.46810998790277603</v>
      </c>
      <c r="Q573" s="17">
        <v>0.40884594042843397</v>
      </c>
      <c r="R573" s="17"/>
      <c r="S573" s="17" t="s">
        <v>222</v>
      </c>
      <c r="T573" s="17">
        <v>0.51624478665956097</v>
      </c>
      <c r="U573" s="17" t="s">
        <v>222</v>
      </c>
      <c r="V573" s="17" t="s">
        <v>222</v>
      </c>
      <c r="W573" s="17" t="s">
        <v>222</v>
      </c>
      <c r="X573" s="17" t="s">
        <v>222</v>
      </c>
      <c r="Y573" s="17" t="s">
        <v>222</v>
      </c>
      <c r="Z573" s="17" t="s">
        <v>222</v>
      </c>
      <c r="AA573" s="17" t="s">
        <v>222</v>
      </c>
      <c r="AB573" s="17" t="s">
        <v>222</v>
      </c>
      <c r="AC573" s="17" t="s">
        <v>222</v>
      </c>
      <c r="AD573" s="17" t="s">
        <v>222</v>
      </c>
      <c r="AE573" s="17"/>
      <c r="AF573" s="17">
        <v>0.49714871623582102</v>
      </c>
      <c r="AG573" s="17">
        <v>0.53080991229793895</v>
      </c>
      <c r="AH573" s="17">
        <v>0.54016353060559597</v>
      </c>
      <c r="AI573" s="17"/>
      <c r="AJ573" s="17">
        <v>0.46367672991516601</v>
      </c>
      <c r="AK573" s="17">
        <v>0.54151226617061399</v>
      </c>
      <c r="AL573" s="17">
        <v>0.61927659261815904</v>
      </c>
      <c r="AM573" s="17"/>
      <c r="AN573" s="17">
        <v>0.47637666112612798</v>
      </c>
      <c r="AO573" s="17">
        <v>0.49824722440084901</v>
      </c>
      <c r="AP573" s="17">
        <v>0.54019875732504596</v>
      </c>
      <c r="AQ573" s="17">
        <v>0.62098813227157001</v>
      </c>
      <c r="AR573" s="17">
        <v>0.78246058638757099</v>
      </c>
      <c r="AS573" s="17"/>
      <c r="AT573" s="17">
        <v>0.51227484036021897</v>
      </c>
      <c r="AU573" s="17">
        <v>0.56672398170968197</v>
      </c>
      <c r="AV573" s="17"/>
      <c r="AW573" s="17">
        <v>0.61413324420807802</v>
      </c>
      <c r="AX573" s="17">
        <v>0.405072050825807</v>
      </c>
      <c r="AY573" s="17">
        <v>0.34530279203951703</v>
      </c>
    </row>
    <row r="574" spans="2:51">
      <c r="B574" t="s">
        <v>292</v>
      </c>
      <c r="C574" s="17">
        <v>0.35346677602954801</v>
      </c>
      <c r="D574" s="17">
        <v>0.32526467703800199</v>
      </c>
      <c r="E574" s="17">
        <v>0.38616481255532698</v>
      </c>
      <c r="F574" s="17"/>
      <c r="G574" s="17">
        <v>0.35048987391609498</v>
      </c>
      <c r="H574" s="17">
        <v>0.32496295186794499</v>
      </c>
      <c r="I574" s="17">
        <v>0.35300133715314902</v>
      </c>
      <c r="J574" s="17">
        <v>0.37990581926197298</v>
      </c>
      <c r="K574" s="17">
        <v>0.32397452822827499</v>
      </c>
      <c r="L574" s="17">
        <v>0.36963632126885798</v>
      </c>
      <c r="M574" s="17"/>
      <c r="N574" s="17">
        <v>0.32183075600050998</v>
      </c>
      <c r="O574" s="17">
        <v>0.363379618242059</v>
      </c>
      <c r="P574" s="17">
        <v>0.34598277316947201</v>
      </c>
      <c r="Q574" s="17">
        <v>0.40950759585816798</v>
      </c>
      <c r="R574" s="17"/>
      <c r="S574" s="17" t="s">
        <v>222</v>
      </c>
      <c r="T574" s="17">
        <v>0.35346677602954801</v>
      </c>
      <c r="U574" s="17" t="s">
        <v>222</v>
      </c>
      <c r="V574" s="17" t="s">
        <v>222</v>
      </c>
      <c r="W574" s="17" t="s">
        <v>222</v>
      </c>
      <c r="X574" s="17" t="s">
        <v>222</v>
      </c>
      <c r="Y574" s="17" t="s">
        <v>222</v>
      </c>
      <c r="Z574" s="17" t="s">
        <v>222</v>
      </c>
      <c r="AA574" s="17" t="s">
        <v>222</v>
      </c>
      <c r="AB574" s="17" t="s">
        <v>222</v>
      </c>
      <c r="AC574" s="17" t="s">
        <v>222</v>
      </c>
      <c r="AD574" s="17" t="s">
        <v>222</v>
      </c>
      <c r="AE574" s="17"/>
      <c r="AF574" s="17">
        <v>0.38231637488463799</v>
      </c>
      <c r="AG574" s="17">
        <v>0.333055333967268</v>
      </c>
      <c r="AH574" s="17">
        <v>0.387416072820994</v>
      </c>
      <c r="AI574" s="17"/>
      <c r="AJ574" s="17">
        <v>0.33171886333548001</v>
      </c>
      <c r="AK574" s="17">
        <v>0.42439731963231597</v>
      </c>
      <c r="AL574" s="17">
        <v>0.34384997304777498</v>
      </c>
      <c r="AM574" s="17"/>
      <c r="AN574" s="17">
        <v>0.39202774983781502</v>
      </c>
      <c r="AO574" s="17">
        <v>0.30245332529735097</v>
      </c>
      <c r="AP574" s="17">
        <v>0.350233502252421</v>
      </c>
      <c r="AQ574" s="17">
        <v>0.30660493413338202</v>
      </c>
      <c r="AR574" s="17">
        <v>0.45943129252925502</v>
      </c>
      <c r="AS574" s="17"/>
      <c r="AT574" s="17">
        <v>0.336462087376109</v>
      </c>
      <c r="AU574" s="17">
        <v>0.52033625152683205</v>
      </c>
      <c r="AV574" s="17"/>
      <c r="AW574" s="17">
        <v>0.32752788660279603</v>
      </c>
      <c r="AX574" s="17">
        <v>0.48463121476037202</v>
      </c>
      <c r="AY574" s="17">
        <v>0.364317734623611</v>
      </c>
    </row>
    <row r="575" spans="2:51">
      <c r="B575" t="s">
        <v>293</v>
      </c>
      <c r="C575" s="17">
        <v>0.336041764997211</v>
      </c>
      <c r="D575" s="17">
        <v>0.35308389164409199</v>
      </c>
      <c r="E575" s="17">
        <v>0.31196079068960197</v>
      </c>
      <c r="F575" s="17"/>
      <c r="G575" s="17">
        <v>0.23108798909192799</v>
      </c>
      <c r="H575" s="17">
        <v>0.33909250816297998</v>
      </c>
      <c r="I575" s="17">
        <v>0.31925925625219198</v>
      </c>
      <c r="J575" s="17">
        <v>0.33769713942443003</v>
      </c>
      <c r="K575" s="17">
        <v>0.36637638803678202</v>
      </c>
      <c r="L575" s="17">
        <v>0.37069209412625498</v>
      </c>
      <c r="M575" s="17"/>
      <c r="N575" s="17">
        <v>0.34644889948047303</v>
      </c>
      <c r="O575" s="17">
        <v>0.38484327643086502</v>
      </c>
      <c r="P575" s="17">
        <v>0.29059753692370099</v>
      </c>
      <c r="Q575" s="17">
        <v>0.303527552234438</v>
      </c>
      <c r="R575" s="17"/>
      <c r="S575" s="17" t="s">
        <v>222</v>
      </c>
      <c r="T575" s="17">
        <v>0.336041764997211</v>
      </c>
      <c r="U575" s="17" t="s">
        <v>222</v>
      </c>
      <c r="V575" s="17" t="s">
        <v>222</v>
      </c>
      <c r="W575" s="17" t="s">
        <v>222</v>
      </c>
      <c r="X575" s="17" t="s">
        <v>222</v>
      </c>
      <c r="Y575" s="17" t="s">
        <v>222</v>
      </c>
      <c r="Z575" s="17" t="s">
        <v>222</v>
      </c>
      <c r="AA575" s="17" t="s">
        <v>222</v>
      </c>
      <c r="AB575" s="17" t="s">
        <v>222</v>
      </c>
      <c r="AC575" s="17" t="s">
        <v>222</v>
      </c>
      <c r="AD575" s="17" t="s">
        <v>222</v>
      </c>
      <c r="AE575" s="17"/>
      <c r="AF575" s="17">
        <v>0.32888323339772302</v>
      </c>
      <c r="AG575" s="17">
        <v>0.32284914534731302</v>
      </c>
      <c r="AH575" s="17">
        <v>0.43181363229353198</v>
      </c>
      <c r="AI575" s="17"/>
      <c r="AJ575" s="17">
        <v>0.37300576680176301</v>
      </c>
      <c r="AK575" s="17">
        <v>0.31594824551685602</v>
      </c>
      <c r="AL575" s="17">
        <v>0.41472316771797302</v>
      </c>
      <c r="AM575" s="17"/>
      <c r="AN575" s="17">
        <v>0.40142813477431</v>
      </c>
      <c r="AO575" s="17">
        <v>0.32912583129717399</v>
      </c>
      <c r="AP575" s="17">
        <v>0.36945749581811599</v>
      </c>
      <c r="AQ575" s="17">
        <v>0.353285964063281</v>
      </c>
      <c r="AR575" s="17">
        <v>0.19406119217064499</v>
      </c>
      <c r="AS575" s="17"/>
      <c r="AT575" s="17">
        <v>0.33091116223512701</v>
      </c>
      <c r="AU575" s="17">
        <v>0.37979119651662901</v>
      </c>
      <c r="AV575" s="17"/>
      <c r="AW575" s="17">
        <v>0.36947755308309999</v>
      </c>
      <c r="AX575" s="17">
        <v>0.44961231490978198</v>
      </c>
      <c r="AY575" s="17">
        <v>0.226327641785707</v>
      </c>
    </row>
    <row r="576" spans="2:51">
      <c r="B576" t="s">
        <v>294</v>
      </c>
      <c r="C576" s="17">
        <v>0.25308028926097198</v>
      </c>
      <c r="D576" s="17">
        <v>0.28659018278291798</v>
      </c>
      <c r="E576" s="17">
        <v>0.213370561594379</v>
      </c>
      <c r="F576" s="17"/>
      <c r="G576" s="17">
        <v>0.103657242072445</v>
      </c>
      <c r="H576" s="17">
        <v>0.26655040190087198</v>
      </c>
      <c r="I576" s="17">
        <v>0.140851322723796</v>
      </c>
      <c r="J576" s="17">
        <v>0.29390701253457902</v>
      </c>
      <c r="K576" s="17">
        <v>0.32760012367092101</v>
      </c>
      <c r="L576" s="17">
        <v>0.31973556467341102</v>
      </c>
      <c r="M576" s="17"/>
      <c r="N576" s="17">
        <v>0.30107498194193999</v>
      </c>
      <c r="O576" s="17">
        <v>0.24511775969086899</v>
      </c>
      <c r="P576" s="17">
        <v>0.25110714547377599</v>
      </c>
      <c r="Q576" s="17">
        <v>0.17924718389622901</v>
      </c>
      <c r="R576" s="17"/>
      <c r="S576" s="17" t="s">
        <v>222</v>
      </c>
      <c r="T576" s="17">
        <v>0.25308028926097198</v>
      </c>
      <c r="U576" s="17" t="s">
        <v>222</v>
      </c>
      <c r="V576" s="17" t="s">
        <v>222</v>
      </c>
      <c r="W576" s="17" t="s">
        <v>222</v>
      </c>
      <c r="X576" s="17" t="s">
        <v>222</v>
      </c>
      <c r="Y576" s="17" t="s">
        <v>222</v>
      </c>
      <c r="Z576" s="17" t="s">
        <v>222</v>
      </c>
      <c r="AA576" s="17" t="s">
        <v>222</v>
      </c>
      <c r="AB576" s="17" t="s">
        <v>222</v>
      </c>
      <c r="AC576" s="17" t="s">
        <v>222</v>
      </c>
      <c r="AD576" s="17" t="s">
        <v>222</v>
      </c>
      <c r="AE576" s="17"/>
      <c r="AF576" s="17">
        <v>0.26054908603445998</v>
      </c>
      <c r="AG576" s="17">
        <v>0.27096351119794099</v>
      </c>
      <c r="AH576" s="17">
        <v>0.29108727820067498</v>
      </c>
      <c r="AI576" s="17"/>
      <c r="AJ576" s="17">
        <v>0.254470299165864</v>
      </c>
      <c r="AK576" s="17">
        <v>0.23049174337120601</v>
      </c>
      <c r="AL576" s="17">
        <v>0.19342586694918501</v>
      </c>
      <c r="AM576" s="17"/>
      <c r="AN576" s="17">
        <v>0.22113187811799601</v>
      </c>
      <c r="AO576" s="17">
        <v>0.16501926300245301</v>
      </c>
      <c r="AP576" s="17">
        <v>0.25743969853100102</v>
      </c>
      <c r="AQ576" s="17">
        <v>0.28192144684294401</v>
      </c>
      <c r="AR576" s="17">
        <v>0.55689606283575499</v>
      </c>
      <c r="AS576" s="17"/>
      <c r="AT576" s="17">
        <v>0.248018149240541</v>
      </c>
      <c r="AU576" s="17">
        <v>0.287078187861534</v>
      </c>
      <c r="AV576" s="17"/>
      <c r="AW576" s="17">
        <v>0.31653345334253302</v>
      </c>
      <c r="AX576" s="17">
        <v>0.142313805863378</v>
      </c>
      <c r="AY576" s="17">
        <v>0.15538022938504201</v>
      </c>
    </row>
    <row r="577" spans="2:51">
      <c r="B577" t="s">
        <v>296</v>
      </c>
      <c r="C577" s="17">
        <v>0.20476693390793499</v>
      </c>
      <c r="D577" s="17">
        <v>0.21372086984914701</v>
      </c>
      <c r="E577" s="17">
        <v>0.197141024268432</v>
      </c>
      <c r="F577" s="17"/>
      <c r="G577" s="17">
        <v>0.17990213127487301</v>
      </c>
      <c r="H577" s="17">
        <v>0.125050747687738</v>
      </c>
      <c r="I577" s="17">
        <v>0.26113353368888198</v>
      </c>
      <c r="J577" s="17">
        <v>0.192824763237682</v>
      </c>
      <c r="K577" s="17">
        <v>0.22121877071426299</v>
      </c>
      <c r="L577" s="17">
        <v>0.21266026738025801</v>
      </c>
      <c r="M577" s="17"/>
      <c r="N577" s="17">
        <v>0.27199064089852099</v>
      </c>
      <c r="O577" s="17">
        <v>0.179423428126816</v>
      </c>
      <c r="P577" s="17">
        <v>0.20306968058146199</v>
      </c>
      <c r="Q577" s="17">
        <v>0.12606360549793999</v>
      </c>
      <c r="R577" s="17"/>
      <c r="S577" s="17" t="s">
        <v>222</v>
      </c>
      <c r="T577" s="17">
        <v>0.20476693390793499</v>
      </c>
      <c r="U577" s="17" t="s">
        <v>222</v>
      </c>
      <c r="V577" s="17" t="s">
        <v>222</v>
      </c>
      <c r="W577" s="17" t="s">
        <v>222</v>
      </c>
      <c r="X577" s="17" t="s">
        <v>222</v>
      </c>
      <c r="Y577" s="17" t="s">
        <v>222</v>
      </c>
      <c r="Z577" s="17" t="s">
        <v>222</v>
      </c>
      <c r="AA577" s="17" t="s">
        <v>222</v>
      </c>
      <c r="AB577" s="17" t="s">
        <v>222</v>
      </c>
      <c r="AC577" s="17" t="s">
        <v>222</v>
      </c>
      <c r="AD577" s="17" t="s">
        <v>222</v>
      </c>
      <c r="AE577" s="17"/>
      <c r="AF577" s="17">
        <v>0.209426242860524</v>
      </c>
      <c r="AG577" s="17">
        <v>0.23288809926048801</v>
      </c>
      <c r="AH577" s="17">
        <v>9.8968638213724702E-2</v>
      </c>
      <c r="AI577" s="17"/>
      <c r="AJ577" s="17">
        <v>0.17819057856553</v>
      </c>
      <c r="AK577" s="17">
        <v>0.26151820339736798</v>
      </c>
      <c r="AL577" s="17">
        <v>0.184682398542135</v>
      </c>
      <c r="AM577" s="17"/>
      <c r="AN577" s="17">
        <v>0.13565052113745399</v>
      </c>
      <c r="AO577" s="17">
        <v>0.13375855783670901</v>
      </c>
      <c r="AP577" s="17">
        <v>0.25585088437138997</v>
      </c>
      <c r="AQ577" s="17">
        <v>0.30981045882169</v>
      </c>
      <c r="AR577" s="17">
        <v>0.50419251124659703</v>
      </c>
      <c r="AS577" s="17"/>
      <c r="AT577" s="17">
        <v>0.20273198946561699</v>
      </c>
      <c r="AU577" s="17">
        <v>0.196939402907989</v>
      </c>
      <c r="AV577" s="17"/>
      <c r="AW577" s="17">
        <v>0.24660758830083701</v>
      </c>
      <c r="AX577" s="17">
        <v>0.15876528816361199</v>
      </c>
      <c r="AY577" s="17">
        <v>0.13118703535178899</v>
      </c>
    </row>
    <row r="578" spans="2:51">
      <c r="B578" t="s">
        <v>295</v>
      </c>
      <c r="C578" s="17">
        <v>0.16821849137165601</v>
      </c>
      <c r="D578" s="17">
        <v>0.19045935517805199</v>
      </c>
      <c r="E578" s="17">
        <v>0.14480669894204501</v>
      </c>
      <c r="F578" s="17"/>
      <c r="G578" s="17">
        <v>0.10219877316734199</v>
      </c>
      <c r="H578" s="17">
        <v>0.18802037474864899</v>
      </c>
      <c r="I578" s="17">
        <v>9.8058465084541094E-2</v>
      </c>
      <c r="J578" s="17">
        <v>0.20986346478951401</v>
      </c>
      <c r="K578" s="17">
        <v>0.196769899303536</v>
      </c>
      <c r="L578" s="17">
        <v>0.192123976361813</v>
      </c>
      <c r="M578" s="17"/>
      <c r="N578" s="17">
        <v>0.193240177456898</v>
      </c>
      <c r="O578" s="17">
        <v>0.19808421587898101</v>
      </c>
      <c r="P578" s="17">
        <v>8.2185367884934996E-2</v>
      </c>
      <c r="Q578" s="17">
        <v>0.16189790164148801</v>
      </c>
      <c r="R578" s="17"/>
      <c r="S578" s="17" t="s">
        <v>222</v>
      </c>
      <c r="T578" s="17">
        <v>0.16821849137165601</v>
      </c>
      <c r="U578" s="17" t="s">
        <v>222</v>
      </c>
      <c r="V578" s="17" t="s">
        <v>222</v>
      </c>
      <c r="W578" s="17" t="s">
        <v>222</v>
      </c>
      <c r="X578" s="17" t="s">
        <v>222</v>
      </c>
      <c r="Y578" s="17" t="s">
        <v>222</v>
      </c>
      <c r="Z578" s="17" t="s">
        <v>222</v>
      </c>
      <c r="AA578" s="17" t="s">
        <v>222</v>
      </c>
      <c r="AB578" s="17" t="s">
        <v>222</v>
      </c>
      <c r="AC578" s="17" t="s">
        <v>222</v>
      </c>
      <c r="AD578" s="17" t="s">
        <v>222</v>
      </c>
      <c r="AE578" s="17"/>
      <c r="AF578" s="17">
        <v>0.16096363788117499</v>
      </c>
      <c r="AG578" s="17">
        <v>0.184104218436897</v>
      </c>
      <c r="AH578" s="17">
        <v>0.13103498703003999</v>
      </c>
      <c r="AI578" s="17"/>
      <c r="AJ578" s="17">
        <v>0.17659757669387499</v>
      </c>
      <c r="AK578" s="17">
        <v>0.16502126843954301</v>
      </c>
      <c r="AL578" s="17">
        <v>0.15211867718098501</v>
      </c>
      <c r="AM578" s="17"/>
      <c r="AN578" s="17">
        <v>0.14847585126055601</v>
      </c>
      <c r="AO578" s="17">
        <v>9.7361331087566005E-2</v>
      </c>
      <c r="AP578" s="17">
        <v>0.20076035235153</v>
      </c>
      <c r="AQ578" s="17">
        <v>0.170599553490907</v>
      </c>
      <c r="AR578" s="17">
        <v>0.14875655778515801</v>
      </c>
      <c r="AS578" s="17"/>
      <c r="AT578" s="17">
        <v>0.16691414459370099</v>
      </c>
      <c r="AU578" s="17">
        <v>0.17004986801997801</v>
      </c>
      <c r="AV578" s="17"/>
      <c r="AW578" s="17">
        <v>0.178505144621529</v>
      </c>
      <c r="AX578" s="17">
        <v>0.18797299483805899</v>
      </c>
      <c r="AY578" s="17">
        <v>0.13960772963175999</v>
      </c>
    </row>
    <row r="579" spans="2:51">
      <c r="B579" t="s">
        <v>209</v>
      </c>
      <c r="C579" s="17">
        <v>1.15702746823165E-2</v>
      </c>
      <c r="D579" s="17">
        <v>1.4589002541242201E-2</v>
      </c>
      <c r="E579" s="17">
        <v>8.2447465749419507E-3</v>
      </c>
      <c r="F579" s="17"/>
      <c r="G579" s="17">
        <v>0</v>
      </c>
      <c r="H579" s="17">
        <v>2.5123742748820101E-2</v>
      </c>
      <c r="I579" s="17">
        <v>1.0203280334178E-2</v>
      </c>
      <c r="J579" s="17">
        <v>1.0564318762853899E-2</v>
      </c>
      <c r="K579" s="17">
        <v>2.1156946549733199E-2</v>
      </c>
      <c r="L579" s="17">
        <v>4.9411155854633603E-3</v>
      </c>
      <c r="M579" s="17"/>
      <c r="N579" s="17">
        <v>1.3007786408432E-2</v>
      </c>
      <c r="O579" s="17">
        <v>1.3234242583908901E-2</v>
      </c>
      <c r="P579" s="17">
        <v>2.00905153816133E-2</v>
      </c>
      <c r="Q579" s="17">
        <v>0</v>
      </c>
      <c r="R579" s="17"/>
      <c r="S579" s="17" t="s">
        <v>222</v>
      </c>
      <c r="T579" s="17">
        <v>1.15702746823165E-2</v>
      </c>
      <c r="U579" s="17" t="s">
        <v>222</v>
      </c>
      <c r="V579" s="17" t="s">
        <v>222</v>
      </c>
      <c r="W579" s="17" t="s">
        <v>222</v>
      </c>
      <c r="X579" s="17" t="s">
        <v>222</v>
      </c>
      <c r="Y579" s="17" t="s">
        <v>222</v>
      </c>
      <c r="Z579" s="17" t="s">
        <v>222</v>
      </c>
      <c r="AA579" s="17" t="s">
        <v>222</v>
      </c>
      <c r="AB579" s="17" t="s">
        <v>222</v>
      </c>
      <c r="AC579" s="17" t="s">
        <v>222</v>
      </c>
      <c r="AD579" s="17" t="s">
        <v>222</v>
      </c>
      <c r="AE579" s="17"/>
      <c r="AF579" s="17">
        <v>0</v>
      </c>
      <c r="AG579" s="17">
        <v>2.0187875520733999E-2</v>
      </c>
      <c r="AH579" s="17">
        <v>2.0909335877270199E-2</v>
      </c>
      <c r="AI579" s="17"/>
      <c r="AJ579" s="17">
        <v>5.5963082449483397E-3</v>
      </c>
      <c r="AK579" s="17">
        <v>2.31094434123723E-2</v>
      </c>
      <c r="AL579" s="17">
        <v>0</v>
      </c>
      <c r="AM579" s="17"/>
      <c r="AN579" s="17">
        <v>0</v>
      </c>
      <c r="AO579" s="17">
        <v>0</v>
      </c>
      <c r="AP579" s="17">
        <v>1.6619810762357998E-2</v>
      </c>
      <c r="AQ579" s="17">
        <v>0</v>
      </c>
      <c r="AR579" s="17">
        <v>0</v>
      </c>
      <c r="AS579" s="17"/>
      <c r="AT579" s="17">
        <v>1.2629347588790901E-2</v>
      </c>
      <c r="AU579" s="17">
        <v>0</v>
      </c>
      <c r="AV579" s="17"/>
      <c r="AW579" s="17">
        <v>1.06452815127884E-2</v>
      </c>
      <c r="AX579" s="17">
        <v>0</v>
      </c>
      <c r="AY579" s="17">
        <v>1.74600414325051E-2</v>
      </c>
    </row>
    <row r="580" spans="2:51">
      <c r="B580" t="s">
        <v>119</v>
      </c>
      <c r="C580" s="17">
        <v>6.1161339304771398E-2</v>
      </c>
      <c r="D580" s="17">
        <v>5.4888212121514603E-2</v>
      </c>
      <c r="E580" s="17">
        <v>6.91907893152994E-2</v>
      </c>
      <c r="F580" s="17"/>
      <c r="G580" s="17">
        <v>5.2395816413008098E-2</v>
      </c>
      <c r="H580" s="17">
        <v>6.0924958584706299E-2</v>
      </c>
      <c r="I580" s="17">
        <v>8.6477390520219799E-2</v>
      </c>
      <c r="J580" s="17">
        <v>6.0733878733328903E-2</v>
      </c>
      <c r="K580" s="17">
        <v>8.1739235181767303E-2</v>
      </c>
      <c r="L580" s="17">
        <v>3.3059636834371103E-2</v>
      </c>
      <c r="M580" s="17"/>
      <c r="N580" s="17">
        <v>3.1101889645420999E-2</v>
      </c>
      <c r="O580" s="17">
        <v>5.5991529491526297E-2</v>
      </c>
      <c r="P580" s="17">
        <v>0.114993616374347</v>
      </c>
      <c r="Q580" s="17">
        <v>7.9992131858597895E-2</v>
      </c>
      <c r="R580" s="17"/>
      <c r="S580" s="17" t="s">
        <v>222</v>
      </c>
      <c r="T580" s="17">
        <v>6.1161339304771398E-2</v>
      </c>
      <c r="U580" s="17" t="s">
        <v>222</v>
      </c>
      <c r="V580" s="17" t="s">
        <v>222</v>
      </c>
      <c r="W580" s="17" t="s">
        <v>222</v>
      </c>
      <c r="X580" s="17" t="s">
        <v>222</v>
      </c>
      <c r="Y580" s="17" t="s">
        <v>222</v>
      </c>
      <c r="Z580" s="17" t="s">
        <v>222</v>
      </c>
      <c r="AA580" s="17" t="s">
        <v>222</v>
      </c>
      <c r="AB580" s="17" t="s">
        <v>222</v>
      </c>
      <c r="AC580" s="17" t="s">
        <v>222</v>
      </c>
      <c r="AD580" s="17" t="s">
        <v>222</v>
      </c>
      <c r="AE580" s="17"/>
      <c r="AF580" s="17">
        <v>6.1594335138098602E-2</v>
      </c>
      <c r="AG580" s="17">
        <v>6.5280008189727304E-2</v>
      </c>
      <c r="AH580" s="17">
        <v>5.4322143344170397E-2</v>
      </c>
      <c r="AI580" s="17"/>
      <c r="AJ580" s="17">
        <v>4.44131718054913E-2</v>
      </c>
      <c r="AK580" s="17">
        <v>4.7075599781461003E-2</v>
      </c>
      <c r="AL580" s="17">
        <v>4.4614842428300598E-2</v>
      </c>
      <c r="AM580" s="17"/>
      <c r="AN580" s="17">
        <v>6.5736092758352002E-2</v>
      </c>
      <c r="AO580" s="17">
        <v>0.142354007808315</v>
      </c>
      <c r="AP580" s="17">
        <v>2.2220072106594099E-2</v>
      </c>
      <c r="AQ580" s="17">
        <v>2.10718945432945E-2</v>
      </c>
      <c r="AR580" s="17">
        <v>0</v>
      </c>
      <c r="AS580" s="17"/>
      <c r="AT580" s="17">
        <v>6.4188007435094993E-2</v>
      </c>
      <c r="AU580" s="17">
        <v>3.1117125760713901E-2</v>
      </c>
      <c r="AV580" s="17"/>
      <c r="AW580" s="17">
        <v>3.2129241368444E-2</v>
      </c>
      <c r="AX580" s="17">
        <v>8.7502338435546903E-2</v>
      </c>
      <c r="AY580" s="17">
        <v>0.114105718044951</v>
      </c>
    </row>
    <row r="581" spans="2:51">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row>
    <row r="582" spans="2:51">
      <c r="B582" s="6" t="s">
        <v>298</v>
      </c>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row>
    <row r="583" spans="2:51">
      <c r="B583" s="25" t="s">
        <v>38</v>
      </c>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row>
    <row r="584" spans="2:51">
      <c r="B584" t="s">
        <v>290</v>
      </c>
      <c r="C584" s="17">
        <v>0.53667227336740198</v>
      </c>
      <c r="D584" s="17">
        <v>0.52694040557806798</v>
      </c>
      <c r="E584" s="17">
        <v>0.54335962422864803</v>
      </c>
      <c r="F584" s="17"/>
      <c r="G584" s="17">
        <v>0.380265514558769</v>
      </c>
      <c r="H584" s="17">
        <v>0.43739649011822002</v>
      </c>
      <c r="I584" s="17">
        <v>0.61154267832183795</v>
      </c>
      <c r="J584" s="17">
        <v>0.50094608289481501</v>
      </c>
      <c r="K584" s="17">
        <v>0.566406087512208</v>
      </c>
      <c r="L584" s="17">
        <v>0.59784097683158399</v>
      </c>
      <c r="M584" s="17"/>
      <c r="N584" s="17">
        <v>0.59049902135338606</v>
      </c>
      <c r="O584" s="17">
        <v>0.481565955980925</v>
      </c>
      <c r="P584" s="17">
        <v>0.54102120953090704</v>
      </c>
      <c r="Q584" s="17">
        <v>0.51005373526200604</v>
      </c>
      <c r="R584" s="17"/>
      <c r="S584" s="17" t="s">
        <v>222</v>
      </c>
      <c r="T584" s="17" t="s">
        <v>222</v>
      </c>
      <c r="U584" s="17">
        <v>0.53667227336740198</v>
      </c>
      <c r="V584" s="17" t="s">
        <v>222</v>
      </c>
      <c r="W584" s="17" t="s">
        <v>222</v>
      </c>
      <c r="X584" s="17" t="s">
        <v>222</v>
      </c>
      <c r="Y584" s="17" t="s">
        <v>222</v>
      </c>
      <c r="Z584" s="17" t="s">
        <v>222</v>
      </c>
      <c r="AA584" s="17" t="s">
        <v>222</v>
      </c>
      <c r="AB584" s="17" t="s">
        <v>222</v>
      </c>
      <c r="AC584" s="17" t="s">
        <v>222</v>
      </c>
      <c r="AD584" s="17" t="s">
        <v>222</v>
      </c>
      <c r="AE584" s="17"/>
      <c r="AF584" s="17">
        <v>0.50610284546791295</v>
      </c>
      <c r="AG584" s="17">
        <v>0.57205277847446701</v>
      </c>
      <c r="AH584" s="17">
        <v>0.57140041093678295</v>
      </c>
      <c r="AI584" s="17"/>
      <c r="AJ584" s="17">
        <v>0.49307799228370902</v>
      </c>
      <c r="AK584" s="17">
        <v>0.59831307612052997</v>
      </c>
      <c r="AL584" s="17">
        <v>0.59636955187068397</v>
      </c>
      <c r="AM584" s="17"/>
      <c r="AN584" s="17">
        <v>0.51744775328456405</v>
      </c>
      <c r="AO584" s="17">
        <v>0.547128996838675</v>
      </c>
      <c r="AP584" s="17">
        <v>0.51863174416471702</v>
      </c>
      <c r="AQ584" s="17">
        <v>0.59667621234301405</v>
      </c>
      <c r="AR584" s="17">
        <v>1</v>
      </c>
      <c r="AS584" s="17"/>
      <c r="AT584" s="17">
        <v>0.53725684761294701</v>
      </c>
      <c r="AU584" s="17">
        <v>0.52226919164640495</v>
      </c>
      <c r="AV584" s="17"/>
      <c r="AW584" s="17">
        <v>0.60591679465086101</v>
      </c>
      <c r="AX584" s="17">
        <v>0.527513655821643</v>
      </c>
      <c r="AY584" s="17">
        <v>0.40407651456555699</v>
      </c>
    </row>
    <row r="585" spans="2:51">
      <c r="B585" t="s">
        <v>291</v>
      </c>
      <c r="C585" s="17">
        <v>0.51332300007915699</v>
      </c>
      <c r="D585" s="17">
        <v>0.57920266416869204</v>
      </c>
      <c r="E585" s="17">
        <v>0.44129900341492601</v>
      </c>
      <c r="F585" s="17"/>
      <c r="G585" s="17">
        <v>0.44652416869157202</v>
      </c>
      <c r="H585" s="17">
        <v>0.33885812482378003</v>
      </c>
      <c r="I585" s="17">
        <v>0.52394982397057099</v>
      </c>
      <c r="J585" s="17">
        <v>0.57971798436041699</v>
      </c>
      <c r="K585" s="17">
        <v>0.54895896699246005</v>
      </c>
      <c r="L585" s="17">
        <v>0.57504373663891395</v>
      </c>
      <c r="M585" s="17"/>
      <c r="N585" s="17">
        <v>0.61273058578927797</v>
      </c>
      <c r="O585" s="17">
        <v>0.42074221592368499</v>
      </c>
      <c r="P585" s="17">
        <v>0.50388306053301601</v>
      </c>
      <c r="Q585" s="17">
        <v>0.441371334986981</v>
      </c>
      <c r="R585" s="17"/>
      <c r="S585" s="17" t="s">
        <v>222</v>
      </c>
      <c r="T585" s="17" t="s">
        <v>222</v>
      </c>
      <c r="U585" s="17">
        <v>0.51332300007915699</v>
      </c>
      <c r="V585" s="17" t="s">
        <v>222</v>
      </c>
      <c r="W585" s="17" t="s">
        <v>222</v>
      </c>
      <c r="X585" s="17" t="s">
        <v>222</v>
      </c>
      <c r="Y585" s="17" t="s">
        <v>222</v>
      </c>
      <c r="Z585" s="17" t="s">
        <v>222</v>
      </c>
      <c r="AA585" s="17" t="s">
        <v>222</v>
      </c>
      <c r="AB585" s="17" t="s">
        <v>222</v>
      </c>
      <c r="AC585" s="17" t="s">
        <v>222</v>
      </c>
      <c r="AD585" s="17" t="s">
        <v>222</v>
      </c>
      <c r="AE585" s="17"/>
      <c r="AF585" s="17">
        <v>0.49524811473319402</v>
      </c>
      <c r="AG585" s="17">
        <v>0.58348027820057002</v>
      </c>
      <c r="AH585" s="17">
        <v>0.234413512361032</v>
      </c>
      <c r="AI585" s="17"/>
      <c r="AJ585" s="17">
        <v>0.54836743070615501</v>
      </c>
      <c r="AK585" s="17">
        <v>0.556132727169381</v>
      </c>
      <c r="AL585" s="17">
        <v>0.47510353118777199</v>
      </c>
      <c r="AM585" s="17"/>
      <c r="AN585" s="17">
        <v>0.51324683512191405</v>
      </c>
      <c r="AO585" s="17">
        <v>0.535249736070605</v>
      </c>
      <c r="AP585" s="17">
        <v>0.50337936169829101</v>
      </c>
      <c r="AQ585" s="17">
        <v>0.56904930863047898</v>
      </c>
      <c r="AR585" s="17">
        <v>0.67391385725402997</v>
      </c>
      <c r="AS585" s="17"/>
      <c r="AT585" s="17">
        <v>0.52401155545344802</v>
      </c>
      <c r="AU585" s="17">
        <v>0.24997212940928501</v>
      </c>
      <c r="AV585" s="17"/>
      <c r="AW585" s="17">
        <v>0.59097116178623499</v>
      </c>
      <c r="AX585" s="17">
        <v>0.46251289403642798</v>
      </c>
      <c r="AY585" s="17">
        <v>0.38452785126734501</v>
      </c>
    </row>
    <row r="586" spans="2:51">
      <c r="B586" t="s">
        <v>292</v>
      </c>
      <c r="C586" s="17">
        <v>0.31447418361735902</v>
      </c>
      <c r="D586" s="17">
        <v>0.274757213829734</v>
      </c>
      <c r="E586" s="17">
        <v>0.35405991230775802</v>
      </c>
      <c r="F586" s="17"/>
      <c r="G586" s="17">
        <v>0.373935804312933</v>
      </c>
      <c r="H586" s="17">
        <v>0.30771265635114398</v>
      </c>
      <c r="I586" s="17">
        <v>0.198053082325683</v>
      </c>
      <c r="J586" s="17">
        <v>0.26900852816632598</v>
      </c>
      <c r="K586" s="17">
        <v>0.41104236954836598</v>
      </c>
      <c r="L586" s="17">
        <v>0.32322744640810602</v>
      </c>
      <c r="M586" s="17"/>
      <c r="N586" s="17">
        <v>0.324127289188887</v>
      </c>
      <c r="O586" s="17">
        <v>0.30986274762633398</v>
      </c>
      <c r="P586" s="17">
        <v>0.26053248223726799</v>
      </c>
      <c r="Q586" s="17">
        <v>0.379272717615038</v>
      </c>
      <c r="R586" s="17"/>
      <c r="S586" s="17" t="s">
        <v>222</v>
      </c>
      <c r="T586" s="17" t="s">
        <v>222</v>
      </c>
      <c r="U586" s="17">
        <v>0.31447418361735902</v>
      </c>
      <c r="V586" s="17" t="s">
        <v>222</v>
      </c>
      <c r="W586" s="17" t="s">
        <v>222</v>
      </c>
      <c r="X586" s="17" t="s">
        <v>222</v>
      </c>
      <c r="Y586" s="17" t="s">
        <v>222</v>
      </c>
      <c r="Z586" s="17" t="s">
        <v>222</v>
      </c>
      <c r="AA586" s="17" t="s">
        <v>222</v>
      </c>
      <c r="AB586" s="17" t="s">
        <v>222</v>
      </c>
      <c r="AC586" s="17" t="s">
        <v>222</v>
      </c>
      <c r="AD586" s="17" t="s">
        <v>222</v>
      </c>
      <c r="AE586" s="17"/>
      <c r="AF586" s="17">
        <v>0.32036878347633202</v>
      </c>
      <c r="AG586" s="17">
        <v>0.33034953966989899</v>
      </c>
      <c r="AH586" s="17">
        <v>0.26563753888491098</v>
      </c>
      <c r="AI586" s="17"/>
      <c r="AJ586" s="17">
        <v>0.30787489925279699</v>
      </c>
      <c r="AK586" s="17">
        <v>0.40818926707801301</v>
      </c>
      <c r="AL586" s="17">
        <v>0.19775049277769699</v>
      </c>
      <c r="AM586" s="17"/>
      <c r="AN586" s="17">
        <v>0.35500138145558602</v>
      </c>
      <c r="AO586" s="17">
        <v>0.27871229106078399</v>
      </c>
      <c r="AP586" s="17">
        <v>0.277379574817819</v>
      </c>
      <c r="AQ586" s="17">
        <v>0.35951435209638</v>
      </c>
      <c r="AR586" s="17">
        <v>0.67391385725402997</v>
      </c>
      <c r="AS586" s="17"/>
      <c r="AT586" s="17">
        <v>0.31367559923203597</v>
      </c>
      <c r="AU586" s="17">
        <v>0.334150172169001</v>
      </c>
      <c r="AV586" s="17"/>
      <c r="AW586" s="17">
        <v>0.32018972292190301</v>
      </c>
      <c r="AX586" s="17">
        <v>0.41693149981145999</v>
      </c>
      <c r="AY586" s="17">
        <v>0.25288354635140597</v>
      </c>
    </row>
    <row r="587" spans="2:51">
      <c r="B587" t="s">
        <v>293</v>
      </c>
      <c r="C587" s="17">
        <v>0.30502328097828502</v>
      </c>
      <c r="D587" s="17">
        <v>0.31717648722785002</v>
      </c>
      <c r="E587" s="17">
        <v>0.29388176300268498</v>
      </c>
      <c r="F587" s="17"/>
      <c r="G587" s="17">
        <v>0.233949122358486</v>
      </c>
      <c r="H587" s="17">
        <v>0.26490118346458602</v>
      </c>
      <c r="I587" s="17">
        <v>0.20535228187737001</v>
      </c>
      <c r="J587" s="17">
        <v>0.18241768094008301</v>
      </c>
      <c r="K587" s="17">
        <v>0.34330978545744001</v>
      </c>
      <c r="L587" s="17">
        <v>0.41442352367994301</v>
      </c>
      <c r="M587" s="17"/>
      <c r="N587" s="17">
        <v>0.32477997103053002</v>
      </c>
      <c r="O587" s="17">
        <v>0.34146554120464101</v>
      </c>
      <c r="P587" s="17">
        <v>0.26359107724738201</v>
      </c>
      <c r="Q587" s="17">
        <v>0.28126523352407901</v>
      </c>
      <c r="R587" s="17"/>
      <c r="S587" s="17" t="s">
        <v>222</v>
      </c>
      <c r="T587" s="17" t="s">
        <v>222</v>
      </c>
      <c r="U587" s="17">
        <v>0.30502328097828502</v>
      </c>
      <c r="V587" s="17" t="s">
        <v>222</v>
      </c>
      <c r="W587" s="17" t="s">
        <v>222</v>
      </c>
      <c r="X587" s="17" t="s">
        <v>222</v>
      </c>
      <c r="Y587" s="17" t="s">
        <v>222</v>
      </c>
      <c r="Z587" s="17" t="s">
        <v>222</v>
      </c>
      <c r="AA587" s="17" t="s">
        <v>222</v>
      </c>
      <c r="AB587" s="17" t="s">
        <v>222</v>
      </c>
      <c r="AC587" s="17" t="s">
        <v>222</v>
      </c>
      <c r="AD587" s="17" t="s">
        <v>222</v>
      </c>
      <c r="AE587" s="17"/>
      <c r="AF587" s="17">
        <v>0.33817951396348001</v>
      </c>
      <c r="AG587" s="17">
        <v>0.325316256696216</v>
      </c>
      <c r="AH587" s="17">
        <v>0.10622637655473</v>
      </c>
      <c r="AI587" s="17"/>
      <c r="AJ587" s="17">
        <v>0.364986103556944</v>
      </c>
      <c r="AK587" s="17">
        <v>0.26087670326420098</v>
      </c>
      <c r="AL587" s="17">
        <v>0.40966741871787798</v>
      </c>
      <c r="AM587" s="17"/>
      <c r="AN587" s="17">
        <v>0.274436417866529</v>
      </c>
      <c r="AO587" s="17">
        <v>0.23370701224741899</v>
      </c>
      <c r="AP587" s="17">
        <v>0.40332396368829299</v>
      </c>
      <c r="AQ587" s="17">
        <v>0.35986512443458202</v>
      </c>
      <c r="AR587" s="17">
        <v>0.31885033299375198</v>
      </c>
      <c r="AS587" s="17"/>
      <c r="AT587" s="17">
        <v>0.29525085238717302</v>
      </c>
      <c r="AU587" s="17">
        <v>0.54580208483970705</v>
      </c>
      <c r="AV587" s="17"/>
      <c r="AW587" s="17">
        <v>0.32460705651479399</v>
      </c>
      <c r="AX587" s="17">
        <v>0.29709030710936402</v>
      </c>
      <c r="AY587" s="17">
        <v>0.27014410936482097</v>
      </c>
    </row>
    <row r="588" spans="2:51">
      <c r="B588" t="s">
        <v>295</v>
      </c>
      <c r="C588" s="17">
        <v>0.29393430316736902</v>
      </c>
      <c r="D588" s="17">
        <v>0.33094974556484802</v>
      </c>
      <c r="E588" s="17">
        <v>0.25352284086010501</v>
      </c>
      <c r="F588" s="17"/>
      <c r="G588" s="17">
        <v>0.45483230821209503</v>
      </c>
      <c r="H588" s="17">
        <v>0.144688809360628</v>
      </c>
      <c r="I588" s="17">
        <v>0.24396412480527499</v>
      </c>
      <c r="J588" s="17">
        <v>0.29906456886921901</v>
      </c>
      <c r="K588" s="17">
        <v>0.24131316111905099</v>
      </c>
      <c r="L588" s="17">
        <v>0.37355587916021599</v>
      </c>
      <c r="M588" s="17"/>
      <c r="N588" s="17">
        <v>0.32067260844194301</v>
      </c>
      <c r="O588" s="17">
        <v>0.29606925875197598</v>
      </c>
      <c r="P588" s="17">
        <v>0.32083759461726002</v>
      </c>
      <c r="Q588" s="17">
        <v>0.229830759469762</v>
      </c>
      <c r="R588" s="17"/>
      <c r="S588" s="17" t="s">
        <v>222</v>
      </c>
      <c r="T588" s="17" t="s">
        <v>222</v>
      </c>
      <c r="U588" s="17">
        <v>0.29393430316736902</v>
      </c>
      <c r="V588" s="17" t="s">
        <v>222</v>
      </c>
      <c r="W588" s="17" t="s">
        <v>222</v>
      </c>
      <c r="X588" s="17" t="s">
        <v>222</v>
      </c>
      <c r="Y588" s="17" t="s">
        <v>222</v>
      </c>
      <c r="Z588" s="17" t="s">
        <v>222</v>
      </c>
      <c r="AA588" s="17" t="s">
        <v>222</v>
      </c>
      <c r="AB588" s="17" t="s">
        <v>222</v>
      </c>
      <c r="AC588" s="17" t="s">
        <v>222</v>
      </c>
      <c r="AD588" s="17" t="s">
        <v>222</v>
      </c>
      <c r="AE588" s="17"/>
      <c r="AF588" s="17">
        <v>0.259752151932713</v>
      </c>
      <c r="AG588" s="17">
        <v>0.30393604465360902</v>
      </c>
      <c r="AH588" s="17">
        <v>0.178191675201477</v>
      </c>
      <c r="AI588" s="17"/>
      <c r="AJ588" s="17">
        <v>0.26211829889044502</v>
      </c>
      <c r="AK588" s="17">
        <v>0.34613178514207699</v>
      </c>
      <c r="AL588" s="17">
        <v>0.220924121018227</v>
      </c>
      <c r="AM588" s="17"/>
      <c r="AN588" s="17">
        <v>0.29032390241498701</v>
      </c>
      <c r="AO588" s="17">
        <v>0.38188306355756702</v>
      </c>
      <c r="AP588" s="17">
        <v>0.30893934191896899</v>
      </c>
      <c r="AQ588" s="17">
        <v>0.22118418472024601</v>
      </c>
      <c r="AR588" s="17">
        <v>0.64493647573972201</v>
      </c>
      <c r="AS588" s="17"/>
      <c r="AT588" s="17">
        <v>0.29163566740881403</v>
      </c>
      <c r="AU588" s="17">
        <v>0.35056943365698801</v>
      </c>
      <c r="AV588" s="17"/>
      <c r="AW588" s="17">
        <v>0.31856415364701401</v>
      </c>
      <c r="AX588" s="17">
        <v>0.28843638601798799</v>
      </c>
      <c r="AY588" s="17">
        <v>0.24787008278852299</v>
      </c>
    </row>
    <row r="589" spans="2:51">
      <c r="B589" t="s">
        <v>294</v>
      </c>
      <c r="C589" s="17">
        <v>0.269395372258808</v>
      </c>
      <c r="D589" s="17">
        <v>0.322118278247643</v>
      </c>
      <c r="E589" s="17">
        <v>0.21031292084352399</v>
      </c>
      <c r="F589" s="17"/>
      <c r="G589" s="17">
        <v>0.15374335636546599</v>
      </c>
      <c r="H589" s="17">
        <v>0.14917070484915201</v>
      </c>
      <c r="I589" s="17">
        <v>0.145713850526318</v>
      </c>
      <c r="J589" s="17">
        <v>0.30963738683469699</v>
      </c>
      <c r="K589" s="17">
        <v>0.24512509447223099</v>
      </c>
      <c r="L589" s="17">
        <v>0.40806651558145302</v>
      </c>
      <c r="M589" s="17"/>
      <c r="N589" s="17">
        <v>0.31445234050648202</v>
      </c>
      <c r="O589" s="17">
        <v>0.196833304802636</v>
      </c>
      <c r="P589" s="17">
        <v>0.29952496083341701</v>
      </c>
      <c r="Q589" s="17">
        <v>0.23950817398128799</v>
      </c>
      <c r="R589" s="17"/>
      <c r="S589" s="17" t="s">
        <v>222</v>
      </c>
      <c r="T589" s="17" t="s">
        <v>222</v>
      </c>
      <c r="U589" s="17">
        <v>0.269395372258808</v>
      </c>
      <c r="V589" s="17" t="s">
        <v>222</v>
      </c>
      <c r="W589" s="17" t="s">
        <v>222</v>
      </c>
      <c r="X589" s="17" t="s">
        <v>222</v>
      </c>
      <c r="Y589" s="17" t="s">
        <v>222</v>
      </c>
      <c r="Z589" s="17" t="s">
        <v>222</v>
      </c>
      <c r="AA589" s="17" t="s">
        <v>222</v>
      </c>
      <c r="AB589" s="17" t="s">
        <v>222</v>
      </c>
      <c r="AC589" s="17" t="s">
        <v>222</v>
      </c>
      <c r="AD589" s="17" t="s">
        <v>222</v>
      </c>
      <c r="AE589" s="17"/>
      <c r="AF589" s="17">
        <v>0.26861719781144</v>
      </c>
      <c r="AG589" s="17">
        <v>0.30859479596031097</v>
      </c>
      <c r="AH589" s="17">
        <v>0.16158461843309299</v>
      </c>
      <c r="AI589" s="17"/>
      <c r="AJ589" s="17">
        <v>0.32871927342669299</v>
      </c>
      <c r="AK589" s="17">
        <v>0.24440830831833199</v>
      </c>
      <c r="AL589" s="17">
        <v>0.226002832658529</v>
      </c>
      <c r="AM589" s="17"/>
      <c r="AN589" s="17">
        <v>0.32975895121847498</v>
      </c>
      <c r="AO589" s="17">
        <v>0.19430728952291801</v>
      </c>
      <c r="AP589" s="17">
        <v>0.25709300277180003</v>
      </c>
      <c r="AQ589" s="17">
        <v>0.25821865415114598</v>
      </c>
      <c r="AR589" s="17">
        <v>0.31885033299375198</v>
      </c>
      <c r="AS589" s="17"/>
      <c r="AT589" s="17">
        <v>0.272405395916272</v>
      </c>
      <c r="AU589" s="17">
        <v>0.19523265118271901</v>
      </c>
      <c r="AV589" s="17"/>
      <c r="AW589" s="17">
        <v>0.31741334101297303</v>
      </c>
      <c r="AX589" s="17">
        <v>0.29056962475359899</v>
      </c>
      <c r="AY589" s="17">
        <v>0.16393967920107899</v>
      </c>
    </row>
    <row r="590" spans="2:51">
      <c r="B590" t="s">
        <v>296</v>
      </c>
      <c r="C590" s="17">
        <v>0.19321661923865799</v>
      </c>
      <c r="D590" s="17">
        <v>0.204829861375635</v>
      </c>
      <c r="E590" s="17">
        <v>0.18156800037020501</v>
      </c>
      <c r="F590" s="17"/>
      <c r="G590" s="17">
        <v>0.33645102505285501</v>
      </c>
      <c r="H590" s="17">
        <v>0.34425223856105902</v>
      </c>
      <c r="I590" s="17">
        <v>0.13804179434588101</v>
      </c>
      <c r="J590" s="17">
        <v>0.14687833358237301</v>
      </c>
      <c r="K590" s="17">
        <v>0.205456099060877</v>
      </c>
      <c r="L590" s="17">
        <v>0.11251226757760301</v>
      </c>
      <c r="M590" s="17"/>
      <c r="N590" s="17">
        <v>0.22863344557750201</v>
      </c>
      <c r="O590" s="17">
        <v>0.21704836948930101</v>
      </c>
      <c r="P590" s="17">
        <v>0.13558704923110701</v>
      </c>
      <c r="Q590" s="17">
        <v>0.190976497240985</v>
      </c>
      <c r="R590" s="17"/>
      <c r="S590" s="17" t="s">
        <v>222</v>
      </c>
      <c r="T590" s="17" t="s">
        <v>222</v>
      </c>
      <c r="U590" s="17">
        <v>0.19321661923865799</v>
      </c>
      <c r="V590" s="17" t="s">
        <v>222</v>
      </c>
      <c r="W590" s="17" t="s">
        <v>222</v>
      </c>
      <c r="X590" s="17" t="s">
        <v>222</v>
      </c>
      <c r="Y590" s="17" t="s">
        <v>222</v>
      </c>
      <c r="Z590" s="17" t="s">
        <v>222</v>
      </c>
      <c r="AA590" s="17" t="s">
        <v>222</v>
      </c>
      <c r="AB590" s="17" t="s">
        <v>222</v>
      </c>
      <c r="AC590" s="17" t="s">
        <v>222</v>
      </c>
      <c r="AD590" s="17" t="s">
        <v>222</v>
      </c>
      <c r="AE590" s="17"/>
      <c r="AF590" s="17">
        <v>0.189286325461795</v>
      </c>
      <c r="AG590" s="17">
        <v>0.17668748166531201</v>
      </c>
      <c r="AH590" s="17">
        <v>0.302890266972621</v>
      </c>
      <c r="AI590" s="17"/>
      <c r="AJ590" s="17">
        <v>0.18306761919783701</v>
      </c>
      <c r="AK590" s="17">
        <v>0.16483630466308899</v>
      </c>
      <c r="AL590" s="17">
        <v>0.23307296592061</v>
      </c>
      <c r="AM590" s="17"/>
      <c r="AN590" s="17">
        <v>9.5215022711823305E-2</v>
      </c>
      <c r="AO590" s="17">
        <v>0.19415959513577499</v>
      </c>
      <c r="AP590" s="17">
        <v>0.18668272043259199</v>
      </c>
      <c r="AQ590" s="17">
        <v>0.29949165071912298</v>
      </c>
      <c r="AR590" s="17">
        <v>0.64493647573972201</v>
      </c>
      <c r="AS590" s="17"/>
      <c r="AT590" s="17">
        <v>0.19108967517646699</v>
      </c>
      <c r="AU590" s="17">
        <v>0.24562150942535699</v>
      </c>
      <c r="AV590" s="17"/>
      <c r="AW590" s="17">
        <v>0.22055277452250799</v>
      </c>
      <c r="AX590" s="17">
        <v>0.21418826617401901</v>
      </c>
      <c r="AY590" s="17">
        <v>0.12880605474460599</v>
      </c>
    </row>
    <row r="591" spans="2:51">
      <c r="B591" t="s">
        <v>209</v>
      </c>
      <c r="C591" s="17">
        <v>2.6121401942943701E-2</v>
      </c>
      <c r="D591" s="17">
        <v>1.68578855050599E-2</v>
      </c>
      <c r="E591" s="17">
        <v>3.72514804741658E-2</v>
      </c>
      <c r="F591" s="17"/>
      <c r="G591" s="17">
        <v>0</v>
      </c>
      <c r="H591" s="17">
        <v>0</v>
      </c>
      <c r="I591" s="17">
        <v>2.6427362290485201E-2</v>
      </c>
      <c r="J591" s="17">
        <v>5.0679650473775498E-2</v>
      </c>
      <c r="K591" s="17">
        <v>2.3421886485724699E-2</v>
      </c>
      <c r="L591" s="17">
        <v>3.8099161519254097E-2</v>
      </c>
      <c r="M591" s="17"/>
      <c r="N591" s="17">
        <v>2.6007408654261099E-2</v>
      </c>
      <c r="O591" s="17">
        <v>1.4215482287672301E-2</v>
      </c>
      <c r="P591" s="17">
        <v>1.89771797969591E-2</v>
      </c>
      <c r="Q591" s="17">
        <v>4.9037461363489299E-2</v>
      </c>
      <c r="R591" s="17"/>
      <c r="S591" s="17" t="s">
        <v>222</v>
      </c>
      <c r="T591" s="17" t="s">
        <v>222</v>
      </c>
      <c r="U591" s="17">
        <v>2.6121401942943701E-2</v>
      </c>
      <c r="V591" s="17" t="s">
        <v>222</v>
      </c>
      <c r="W591" s="17" t="s">
        <v>222</v>
      </c>
      <c r="X591" s="17" t="s">
        <v>222</v>
      </c>
      <c r="Y591" s="17" t="s">
        <v>222</v>
      </c>
      <c r="Z591" s="17" t="s">
        <v>222</v>
      </c>
      <c r="AA591" s="17" t="s">
        <v>222</v>
      </c>
      <c r="AB591" s="17" t="s">
        <v>222</v>
      </c>
      <c r="AC591" s="17" t="s">
        <v>222</v>
      </c>
      <c r="AD591" s="17" t="s">
        <v>222</v>
      </c>
      <c r="AE591" s="17"/>
      <c r="AF591" s="17">
        <v>2.62176560216421E-2</v>
      </c>
      <c r="AG591" s="17">
        <v>2.65917824062613E-2</v>
      </c>
      <c r="AH591" s="17">
        <v>3.67165352915697E-2</v>
      </c>
      <c r="AI591" s="17"/>
      <c r="AJ591" s="17">
        <v>4.9799586869619897E-2</v>
      </c>
      <c r="AK591" s="17">
        <v>2.831220981187E-2</v>
      </c>
      <c r="AL591" s="17">
        <v>0</v>
      </c>
      <c r="AM591" s="17"/>
      <c r="AN591" s="17">
        <v>1.76358667210634E-2</v>
      </c>
      <c r="AO591" s="17">
        <v>3.6290015962420402E-2</v>
      </c>
      <c r="AP591" s="17">
        <v>4.4488703084268999E-2</v>
      </c>
      <c r="AQ591" s="17">
        <v>1.64187143637551E-2</v>
      </c>
      <c r="AR591" s="17">
        <v>0</v>
      </c>
      <c r="AS591" s="17"/>
      <c r="AT591" s="17">
        <v>2.71815846961318E-2</v>
      </c>
      <c r="AU591" s="17">
        <v>0</v>
      </c>
      <c r="AV591" s="17"/>
      <c r="AW591" s="17">
        <v>2.1814402915891699E-2</v>
      </c>
      <c r="AX591" s="17">
        <v>2.70139196992169E-2</v>
      </c>
      <c r="AY591" s="17">
        <v>3.4210416974566199E-2</v>
      </c>
    </row>
    <row r="592" spans="2:51">
      <c r="B592" t="s">
        <v>119</v>
      </c>
      <c r="C592" s="17">
        <v>2.4394590270979701E-2</v>
      </c>
      <c r="D592" s="17">
        <v>2.63929402504538E-2</v>
      </c>
      <c r="E592" s="17">
        <v>2.22998576326442E-2</v>
      </c>
      <c r="F592" s="17"/>
      <c r="G592" s="17">
        <v>0</v>
      </c>
      <c r="H592" s="17">
        <v>5.79314632495814E-2</v>
      </c>
      <c r="I592" s="17">
        <v>3.2252509978016597E-2</v>
      </c>
      <c r="J592" s="17">
        <v>0</v>
      </c>
      <c r="K592" s="17">
        <v>4.1048049274465599E-2</v>
      </c>
      <c r="L592" s="17">
        <v>1.1593306692598501E-2</v>
      </c>
      <c r="M592" s="17"/>
      <c r="N592" s="17">
        <v>1.17693350864836E-2</v>
      </c>
      <c r="O592" s="17">
        <v>1.9358622892764799E-2</v>
      </c>
      <c r="P592" s="17">
        <v>6.6339739474545203E-2</v>
      </c>
      <c r="Q592" s="17">
        <v>1.2962580968553799E-2</v>
      </c>
      <c r="R592" s="17"/>
      <c r="S592" s="17" t="s">
        <v>222</v>
      </c>
      <c r="T592" s="17" t="s">
        <v>222</v>
      </c>
      <c r="U592" s="17">
        <v>2.4394590270979701E-2</v>
      </c>
      <c r="V592" s="17" t="s">
        <v>222</v>
      </c>
      <c r="W592" s="17" t="s">
        <v>222</v>
      </c>
      <c r="X592" s="17" t="s">
        <v>222</v>
      </c>
      <c r="Y592" s="17" t="s">
        <v>222</v>
      </c>
      <c r="Z592" s="17" t="s">
        <v>222</v>
      </c>
      <c r="AA592" s="17" t="s">
        <v>222</v>
      </c>
      <c r="AB592" s="17" t="s">
        <v>222</v>
      </c>
      <c r="AC592" s="17" t="s">
        <v>222</v>
      </c>
      <c r="AD592" s="17" t="s">
        <v>222</v>
      </c>
      <c r="AE592" s="17"/>
      <c r="AF592" s="17">
        <v>1.76731168583385E-2</v>
      </c>
      <c r="AG592" s="17">
        <v>2.2971631315879201E-2</v>
      </c>
      <c r="AH592" s="17">
        <v>7.5862809196619904E-2</v>
      </c>
      <c r="AI592" s="17"/>
      <c r="AJ592" s="17">
        <v>1.3652367199433999E-2</v>
      </c>
      <c r="AK592" s="17">
        <v>2.5197053206575001E-2</v>
      </c>
      <c r="AL592" s="17">
        <v>0</v>
      </c>
      <c r="AM592" s="17"/>
      <c r="AN592" s="17">
        <v>2.2134094301289601E-2</v>
      </c>
      <c r="AO592" s="17">
        <v>0</v>
      </c>
      <c r="AP592" s="17">
        <v>4.9729384763872002E-2</v>
      </c>
      <c r="AQ592" s="17">
        <v>0</v>
      </c>
      <c r="AR592" s="17">
        <v>0</v>
      </c>
      <c r="AS592" s="17"/>
      <c r="AT592" s="17">
        <v>2.5384687354316701E-2</v>
      </c>
      <c r="AU592" s="17">
        <v>0</v>
      </c>
      <c r="AV592" s="17"/>
      <c r="AW592" s="17">
        <v>2.5528700960643101E-2</v>
      </c>
      <c r="AX592" s="17">
        <v>0</v>
      </c>
      <c r="AY592" s="17">
        <v>3.4119531908952602E-2</v>
      </c>
    </row>
    <row r="593" spans="2:51">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row>
    <row r="594" spans="2:51">
      <c r="B594" s="6" t="s">
        <v>299</v>
      </c>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row>
    <row r="595" spans="2:51">
      <c r="B595" s="25" t="s">
        <v>39</v>
      </c>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row>
    <row r="596" spans="2:51">
      <c r="B596" t="s">
        <v>290</v>
      </c>
      <c r="C596" s="17">
        <v>0.59246640754954705</v>
      </c>
      <c r="D596" s="17">
        <v>0.58497546102138798</v>
      </c>
      <c r="E596" s="17">
        <v>0.60118432447794601</v>
      </c>
      <c r="F596" s="17"/>
      <c r="G596" s="17">
        <v>0.40761619749530797</v>
      </c>
      <c r="H596" s="17">
        <v>0.42216222551531002</v>
      </c>
      <c r="I596" s="17">
        <v>0.69635014293374198</v>
      </c>
      <c r="J596" s="17">
        <v>0.69171544495663995</v>
      </c>
      <c r="K596" s="17">
        <v>0.56476326428093604</v>
      </c>
      <c r="L596" s="17">
        <v>0.65767649545987905</v>
      </c>
      <c r="M596" s="17"/>
      <c r="N596" s="17">
        <v>0.62723371562711505</v>
      </c>
      <c r="O596" s="17">
        <v>0.68070258268774297</v>
      </c>
      <c r="P596" s="17">
        <v>0.51262971289447601</v>
      </c>
      <c r="Q596" s="17">
        <v>0.51329107267118201</v>
      </c>
      <c r="R596" s="17"/>
      <c r="S596" s="17" t="s">
        <v>222</v>
      </c>
      <c r="T596" s="17" t="s">
        <v>222</v>
      </c>
      <c r="U596" s="17" t="s">
        <v>222</v>
      </c>
      <c r="V596" s="17" t="s">
        <v>222</v>
      </c>
      <c r="W596" s="17">
        <v>0.59246640754954705</v>
      </c>
      <c r="X596" s="17" t="s">
        <v>222</v>
      </c>
      <c r="Y596" s="17" t="s">
        <v>222</v>
      </c>
      <c r="Z596" s="17" t="s">
        <v>222</v>
      </c>
      <c r="AA596" s="17" t="s">
        <v>222</v>
      </c>
      <c r="AB596" s="17" t="s">
        <v>222</v>
      </c>
      <c r="AC596" s="17" t="s">
        <v>222</v>
      </c>
      <c r="AD596" s="17" t="s">
        <v>222</v>
      </c>
      <c r="AE596" s="17"/>
      <c r="AF596" s="17">
        <v>0.603390717230044</v>
      </c>
      <c r="AG596" s="17">
        <v>0.61525450285539696</v>
      </c>
      <c r="AH596" s="17">
        <v>0.45689977215988498</v>
      </c>
      <c r="AI596" s="17"/>
      <c r="AJ596" s="17">
        <v>0.58903467292793799</v>
      </c>
      <c r="AK596" s="17">
        <v>0.63926367300801701</v>
      </c>
      <c r="AL596" s="17">
        <v>0.70946273319106901</v>
      </c>
      <c r="AM596" s="17"/>
      <c r="AN596" s="17">
        <v>0.51638237787988195</v>
      </c>
      <c r="AO596" s="17">
        <v>0.61473721496650202</v>
      </c>
      <c r="AP596" s="17">
        <v>0.66494182145776703</v>
      </c>
      <c r="AQ596" s="17">
        <v>0.60322602966335204</v>
      </c>
      <c r="AR596" s="17">
        <v>0.785368379459495</v>
      </c>
      <c r="AS596" s="17"/>
      <c r="AT596" s="17">
        <v>0.59173561149057097</v>
      </c>
      <c r="AU596" s="17">
        <v>0.60083172037275601</v>
      </c>
      <c r="AV596" s="17"/>
      <c r="AW596" s="17">
        <v>0.65773318876516396</v>
      </c>
      <c r="AX596" s="17">
        <v>0.52327965552612699</v>
      </c>
      <c r="AY596" s="17">
        <v>0.49014472352987898</v>
      </c>
    </row>
    <row r="597" spans="2:51">
      <c r="B597" t="s">
        <v>291</v>
      </c>
      <c r="C597" s="17">
        <v>0.53758962769382002</v>
      </c>
      <c r="D597" s="17">
        <v>0.60818332695377497</v>
      </c>
      <c r="E597" s="17">
        <v>0.45543312003444397</v>
      </c>
      <c r="F597" s="17"/>
      <c r="G597" s="17">
        <v>0.20114201498149201</v>
      </c>
      <c r="H597" s="17">
        <v>0.41152287828596901</v>
      </c>
      <c r="I597" s="17">
        <v>0.64537611564337705</v>
      </c>
      <c r="J597" s="17">
        <v>0.60378556502026104</v>
      </c>
      <c r="K597" s="17">
        <v>0.66013644133126403</v>
      </c>
      <c r="L597" s="17">
        <v>0.56376700476479602</v>
      </c>
      <c r="M597" s="17"/>
      <c r="N597" s="17">
        <v>0.61385600514538496</v>
      </c>
      <c r="O597" s="17">
        <v>0.59876255106257004</v>
      </c>
      <c r="P597" s="17">
        <v>0.49189484282528401</v>
      </c>
      <c r="Q597" s="17">
        <v>0.40321674423063297</v>
      </c>
      <c r="R597" s="17"/>
      <c r="S597" s="17" t="s">
        <v>222</v>
      </c>
      <c r="T597" s="17" t="s">
        <v>222</v>
      </c>
      <c r="U597" s="17" t="s">
        <v>222</v>
      </c>
      <c r="V597" s="17" t="s">
        <v>222</v>
      </c>
      <c r="W597" s="17">
        <v>0.53758962769382002</v>
      </c>
      <c r="X597" s="17" t="s">
        <v>222</v>
      </c>
      <c r="Y597" s="17" t="s">
        <v>222</v>
      </c>
      <c r="Z597" s="17" t="s">
        <v>222</v>
      </c>
      <c r="AA597" s="17" t="s">
        <v>222</v>
      </c>
      <c r="AB597" s="17" t="s">
        <v>222</v>
      </c>
      <c r="AC597" s="17" t="s">
        <v>222</v>
      </c>
      <c r="AD597" s="17" t="s">
        <v>222</v>
      </c>
      <c r="AE597" s="17"/>
      <c r="AF597" s="17">
        <v>0.60683287684735399</v>
      </c>
      <c r="AG597" s="17">
        <v>0.50810505096397396</v>
      </c>
      <c r="AH597" s="17">
        <v>0.50416375532559898</v>
      </c>
      <c r="AI597" s="17"/>
      <c r="AJ597" s="17">
        <v>0.541575676931776</v>
      </c>
      <c r="AK597" s="17">
        <v>0.50814746246637099</v>
      </c>
      <c r="AL597" s="17">
        <v>0.455760871822595</v>
      </c>
      <c r="AM597" s="17"/>
      <c r="AN597" s="17">
        <v>0.55310606470220902</v>
      </c>
      <c r="AO597" s="17">
        <v>0.44854723004008701</v>
      </c>
      <c r="AP597" s="17">
        <v>0.46716221089204901</v>
      </c>
      <c r="AQ597" s="17">
        <v>0.54775008671476499</v>
      </c>
      <c r="AR597" s="17">
        <v>0.51049837177414303</v>
      </c>
      <c r="AS597" s="17"/>
      <c r="AT597" s="17">
        <v>0.56768118170779303</v>
      </c>
      <c r="AU597" s="17">
        <v>0.19313612446064499</v>
      </c>
      <c r="AV597" s="17"/>
      <c r="AW597" s="17">
        <v>0.61996308800946698</v>
      </c>
      <c r="AX597" s="17">
        <v>0.49057286458779498</v>
      </c>
      <c r="AY597" s="17">
        <v>0.39030261513360298</v>
      </c>
    </row>
    <row r="598" spans="2:51">
      <c r="B598" t="s">
        <v>292</v>
      </c>
      <c r="C598" s="17">
        <v>0.36220489015141699</v>
      </c>
      <c r="D598" s="17">
        <v>0.29558451432447003</v>
      </c>
      <c r="E598" s="17">
        <v>0.43973726873866298</v>
      </c>
      <c r="F598" s="17"/>
      <c r="G598" s="17">
        <v>0.26832137992726601</v>
      </c>
      <c r="H598" s="17">
        <v>0.48176481910459601</v>
      </c>
      <c r="I598" s="17">
        <v>0.30960726138699801</v>
      </c>
      <c r="J598" s="17">
        <v>0.39169211404901</v>
      </c>
      <c r="K598" s="17">
        <v>0.44942236226624599</v>
      </c>
      <c r="L598" s="17">
        <v>0.29424607199435199</v>
      </c>
      <c r="M598" s="17"/>
      <c r="N598" s="17">
        <v>0.34508724181629802</v>
      </c>
      <c r="O598" s="17">
        <v>0.41030601199758099</v>
      </c>
      <c r="P598" s="17">
        <v>0.33801904541755901</v>
      </c>
      <c r="Q598" s="17">
        <v>0.34496544684694103</v>
      </c>
      <c r="R598" s="17"/>
      <c r="S598" s="17" t="s">
        <v>222</v>
      </c>
      <c r="T598" s="17" t="s">
        <v>222</v>
      </c>
      <c r="U598" s="17" t="s">
        <v>222</v>
      </c>
      <c r="V598" s="17" t="s">
        <v>222</v>
      </c>
      <c r="W598" s="17">
        <v>0.36220489015141699</v>
      </c>
      <c r="X598" s="17" t="s">
        <v>222</v>
      </c>
      <c r="Y598" s="17" t="s">
        <v>222</v>
      </c>
      <c r="Z598" s="17" t="s">
        <v>222</v>
      </c>
      <c r="AA598" s="17" t="s">
        <v>222</v>
      </c>
      <c r="AB598" s="17" t="s">
        <v>222</v>
      </c>
      <c r="AC598" s="17" t="s">
        <v>222</v>
      </c>
      <c r="AD598" s="17" t="s">
        <v>222</v>
      </c>
      <c r="AE598" s="17"/>
      <c r="AF598" s="17">
        <v>0.35562474142823902</v>
      </c>
      <c r="AG598" s="17">
        <v>0.35864345560034</v>
      </c>
      <c r="AH598" s="17">
        <v>0.47556614331216002</v>
      </c>
      <c r="AI598" s="17"/>
      <c r="AJ598" s="17">
        <v>0.34228844858401303</v>
      </c>
      <c r="AK598" s="17">
        <v>0.37901473515106199</v>
      </c>
      <c r="AL598" s="17">
        <v>0.28849640983792002</v>
      </c>
      <c r="AM598" s="17"/>
      <c r="AN598" s="17">
        <v>0.32547453079549699</v>
      </c>
      <c r="AO598" s="17">
        <v>0.41813206536501502</v>
      </c>
      <c r="AP598" s="17">
        <v>0.35089214315321099</v>
      </c>
      <c r="AQ598" s="17">
        <v>0.33381613371619301</v>
      </c>
      <c r="AR598" s="17">
        <v>0</v>
      </c>
      <c r="AS598" s="17"/>
      <c r="AT598" s="17">
        <v>0.35669385027539002</v>
      </c>
      <c r="AU598" s="17">
        <v>0.42528893662085299</v>
      </c>
      <c r="AV598" s="17"/>
      <c r="AW598" s="17">
        <v>0.353000359587263</v>
      </c>
      <c r="AX598" s="17">
        <v>0.32328803598044398</v>
      </c>
      <c r="AY598" s="17">
        <v>0.39855019822537002</v>
      </c>
    </row>
    <row r="599" spans="2:51">
      <c r="B599" t="s">
        <v>295</v>
      </c>
      <c r="C599" s="17">
        <v>0.296193102367595</v>
      </c>
      <c r="D599" s="17">
        <v>0.34810432837351801</v>
      </c>
      <c r="E599" s="17">
        <v>0.235779140758098</v>
      </c>
      <c r="F599" s="17"/>
      <c r="G599" s="17">
        <v>0.192169578155957</v>
      </c>
      <c r="H599" s="17">
        <v>0.30496825624161999</v>
      </c>
      <c r="I599" s="17">
        <v>0.29224449143202902</v>
      </c>
      <c r="J599" s="17">
        <v>0.39908438177433198</v>
      </c>
      <c r="K599" s="17">
        <v>0.216397173688466</v>
      </c>
      <c r="L599" s="17">
        <v>0.32427966780591</v>
      </c>
      <c r="M599" s="17"/>
      <c r="N599" s="17">
        <v>0.34648897135213202</v>
      </c>
      <c r="O599" s="17">
        <v>0.27312067060133899</v>
      </c>
      <c r="P599" s="17">
        <v>0.31253694648534303</v>
      </c>
      <c r="Q599" s="17">
        <v>0.23926703575993499</v>
      </c>
      <c r="R599" s="17"/>
      <c r="S599" s="17" t="s">
        <v>222</v>
      </c>
      <c r="T599" s="17" t="s">
        <v>222</v>
      </c>
      <c r="U599" s="17" t="s">
        <v>222</v>
      </c>
      <c r="V599" s="17" t="s">
        <v>222</v>
      </c>
      <c r="W599" s="17">
        <v>0.296193102367595</v>
      </c>
      <c r="X599" s="17" t="s">
        <v>222</v>
      </c>
      <c r="Y599" s="17" t="s">
        <v>222</v>
      </c>
      <c r="Z599" s="17" t="s">
        <v>222</v>
      </c>
      <c r="AA599" s="17" t="s">
        <v>222</v>
      </c>
      <c r="AB599" s="17" t="s">
        <v>222</v>
      </c>
      <c r="AC599" s="17" t="s">
        <v>222</v>
      </c>
      <c r="AD599" s="17" t="s">
        <v>222</v>
      </c>
      <c r="AE599" s="17"/>
      <c r="AF599" s="17">
        <v>0.32078123969385702</v>
      </c>
      <c r="AG599" s="17">
        <v>0.34652270364108401</v>
      </c>
      <c r="AH599" s="17">
        <v>7.0669967390572103E-2</v>
      </c>
      <c r="AI599" s="17"/>
      <c r="AJ599" s="17">
        <v>0.32229340576841697</v>
      </c>
      <c r="AK599" s="17">
        <v>0.34571896894048099</v>
      </c>
      <c r="AL599" s="17">
        <v>0.15774054406920099</v>
      </c>
      <c r="AM599" s="17"/>
      <c r="AN599" s="17">
        <v>0.186946783333994</v>
      </c>
      <c r="AO599" s="17">
        <v>0.20930014345013001</v>
      </c>
      <c r="AP599" s="17">
        <v>0.30124940440853898</v>
      </c>
      <c r="AQ599" s="17">
        <v>0.35927466078560399</v>
      </c>
      <c r="AR599" s="17">
        <v>0.28649217963905099</v>
      </c>
      <c r="AS599" s="17"/>
      <c r="AT599" s="17">
        <v>0.30121581674216902</v>
      </c>
      <c r="AU599" s="17">
        <v>0.23869884463473401</v>
      </c>
      <c r="AV599" s="17"/>
      <c r="AW599" s="17">
        <v>0.396165380289346</v>
      </c>
      <c r="AX599" s="17">
        <v>0.15450119221578901</v>
      </c>
      <c r="AY599" s="17">
        <v>0.15554236924719</v>
      </c>
    </row>
    <row r="600" spans="2:51">
      <c r="B600" t="s">
        <v>294</v>
      </c>
      <c r="C600" s="17">
        <v>0.292337712909365</v>
      </c>
      <c r="D600" s="17">
        <v>0.32295182280877299</v>
      </c>
      <c r="E600" s="17">
        <v>0.25670920242185202</v>
      </c>
      <c r="F600" s="17"/>
      <c r="G600" s="17">
        <v>0.167959818015704</v>
      </c>
      <c r="H600" s="17">
        <v>0.28583657133977303</v>
      </c>
      <c r="I600" s="17">
        <v>0.222721363307776</v>
      </c>
      <c r="J600" s="17">
        <v>0.33908847776885898</v>
      </c>
      <c r="K600" s="17">
        <v>0.27311540808485202</v>
      </c>
      <c r="L600" s="17">
        <v>0.37425285437956901</v>
      </c>
      <c r="M600" s="17"/>
      <c r="N600" s="17">
        <v>0.34912808153645197</v>
      </c>
      <c r="O600" s="17">
        <v>0.23666763659209</v>
      </c>
      <c r="P600" s="17">
        <v>0.34642654152173002</v>
      </c>
      <c r="Q600" s="17">
        <v>0.227226881297036</v>
      </c>
      <c r="R600" s="17"/>
      <c r="S600" s="17" t="s">
        <v>222</v>
      </c>
      <c r="T600" s="17" t="s">
        <v>222</v>
      </c>
      <c r="U600" s="17" t="s">
        <v>222</v>
      </c>
      <c r="V600" s="17" t="s">
        <v>222</v>
      </c>
      <c r="W600" s="17">
        <v>0.292337712909365</v>
      </c>
      <c r="X600" s="17" t="s">
        <v>222</v>
      </c>
      <c r="Y600" s="17" t="s">
        <v>222</v>
      </c>
      <c r="Z600" s="17" t="s">
        <v>222</v>
      </c>
      <c r="AA600" s="17" t="s">
        <v>222</v>
      </c>
      <c r="AB600" s="17" t="s">
        <v>222</v>
      </c>
      <c r="AC600" s="17" t="s">
        <v>222</v>
      </c>
      <c r="AD600" s="17" t="s">
        <v>222</v>
      </c>
      <c r="AE600" s="17"/>
      <c r="AF600" s="17">
        <v>0.30534137711779702</v>
      </c>
      <c r="AG600" s="17">
        <v>0.30623032360125602</v>
      </c>
      <c r="AH600" s="17">
        <v>0.29606657560939997</v>
      </c>
      <c r="AI600" s="17"/>
      <c r="AJ600" s="17">
        <v>0.39272855922389699</v>
      </c>
      <c r="AK600" s="17">
        <v>0.240586668065815</v>
      </c>
      <c r="AL600" s="17">
        <v>0</v>
      </c>
      <c r="AM600" s="17"/>
      <c r="AN600" s="17">
        <v>0.26366495160523901</v>
      </c>
      <c r="AO600" s="17">
        <v>0.24517779024068401</v>
      </c>
      <c r="AP600" s="17">
        <v>0.24092391068078101</v>
      </c>
      <c r="AQ600" s="17">
        <v>0.25036146370838802</v>
      </c>
      <c r="AR600" s="17">
        <v>0.50112380017955505</v>
      </c>
      <c r="AS600" s="17"/>
      <c r="AT600" s="17">
        <v>0.29494166948495398</v>
      </c>
      <c r="AU600" s="17">
        <v>0.26253061274058798</v>
      </c>
      <c r="AV600" s="17"/>
      <c r="AW600" s="17">
        <v>0.36593912748561602</v>
      </c>
      <c r="AX600" s="17">
        <v>0.24656510873607601</v>
      </c>
      <c r="AY600" s="17">
        <v>0.16242957883974901</v>
      </c>
    </row>
    <row r="601" spans="2:51">
      <c r="B601" t="s">
        <v>296</v>
      </c>
      <c r="C601" s="17">
        <v>0.23416403073443201</v>
      </c>
      <c r="D601" s="17">
        <v>0.299911429927391</v>
      </c>
      <c r="E601" s="17">
        <v>0.157647616918383</v>
      </c>
      <c r="F601" s="17"/>
      <c r="G601" s="17">
        <v>0.22580907680759299</v>
      </c>
      <c r="H601" s="17">
        <v>0.27221593336208599</v>
      </c>
      <c r="I601" s="17">
        <v>0.24489219671420001</v>
      </c>
      <c r="J601" s="17">
        <v>0.25671762436774498</v>
      </c>
      <c r="K601" s="17">
        <v>0.18091472336339601</v>
      </c>
      <c r="L601" s="17">
        <v>0.22869052702953399</v>
      </c>
      <c r="M601" s="17"/>
      <c r="N601" s="17">
        <v>0.44010593978598</v>
      </c>
      <c r="O601" s="17">
        <v>0.21532857174134901</v>
      </c>
      <c r="P601" s="17">
        <v>9.4159344475471404E-2</v>
      </c>
      <c r="Q601" s="17">
        <v>0.16763732790454899</v>
      </c>
      <c r="R601" s="17"/>
      <c r="S601" s="17" t="s">
        <v>222</v>
      </c>
      <c r="T601" s="17" t="s">
        <v>222</v>
      </c>
      <c r="U601" s="17" t="s">
        <v>222</v>
      </c>
      <c r="V601" s="17" t="s">
        <v>222</v>
      </c>
      <c r="W601" s="17">
        <v>0.23416403073443201</v>
      </c>
      <c r="X601" s="17" t="s">
        <v>222</v>
      </c>
      <c r="Y601" s="17" t="s">
        <v>222</v>
      </c>
      <c r="Z601" s="17" t="s">
        <v>222</v>
      </c>
      <c r="AA601" s="17" t="s">
        <v>222</v>
      </c>
      <c r="AB601" s="17" t="s">
        <v>222</v>
      </c>
      <c r="AC601" s="17" t="s">
        <v>222</v>
      </c>
      <c r="AD601" s="17" t="s">
        <v>222</v>
      </c>
      <c r="AE601" s="17"/>
      <c r="AF601" s="17">
        <v>0.19048114905162</v>
      </c>
      <c r="AG601" s="17">
        <v>0.28129671044976801</v>
      </c>
      <c r="AH601" s="17">
        <v>0.230144084299404</v>
      </c>
      <c r="AI601" s="17"/>
      <c r="AJ601" s="17">
        <v>0.22021507265263501</v>
      </c>
      <c r="AK601" s="17">
        <v>0.26509487508417501</v>
      </c>
      <c r="AL601" s="17">
        <v>0.23405469119886399</v>
      </c>
      <c r="AM601" s="17"/>
      <c r="AN601" s="17">
        <v>0.173634257682695</v>
      </c>
      <c r="AO601" s="17">
        <v>0.21802907749898301</v>
      </c>
      <c r="AP601" s="17">
        <v>0.23204453970896999</v>
      </c>
      <c r="AQ601" s="17">
        <v>0.480287644971023</v>
      </c>
      <c r="AR601" s="17">
        <v>0.51049837177414303</v>
      </c>
      <c r="AS601" s="17"/>
      <c r="AT601" s="17">
        <v>0.239981846383337</v>
      </c>
      <c r="AU601" s="17">
        <v>0.16756836802788599</v>
      </c>
      <c r="AV601" s="17"/>
      <c r="AW601" s="17">
        <v>0.31368622555777398</v>
      </c>
      <c r="AX601" s="17">
        <v>0.169889813433378</v>
      </c>
      <c r="AY601" s="17">
        <v>0.100477875193556</v>
      </c>
    </row>
    <row r="602" spans="2:51">
      <c r="B602" t="s">
        <v>293</v>
      </c>
      <c r="C602" s="17">
        <v>0.18864966951863699</v>
      </c>
      <c r="D602" s="17">
        <v>0.181072927877509</v>
      </c>
      <c r="E602" s="17">
        <v>0.19746743426532201</v>
      </c>
      <c r="F602" s="17"/>
      <c r="G602" s="17">
        <v>0.25479992012994801</v>
      </c>
      <c r="H602" s="17">
        <v>0.17462757631753001</v>
      </c>
      <c r="I602" s="17">
        <v>0.21679122699793099</v>
      </c>
      <c r="J602" s="17">
        <v>0.26447712606616902</v>
      </c>
      <c r="K602" s="17">
        <v>0.15276077738076599</v>
      </c>
      <c r="L602" s="17">
        <v>0.12957738151585799</v>
      </c>
      <c r="M602" s="17"/>
      <c r="N602" s="17">
        <v>0.19514855256111599</v>
      </c>
      <c r="O602" s="17">
        <v>0.21278427233116101</v>
      </c>
      <c r="P602" s="17">
        <v>0.13850796733322401</v>
      </c>
      <c r="Q602" s="17">
        <v>0.21120264658031701</v>
      </c>
      <c r="R602" s="17"/>
      <c r="S602" s="17" t="s">
        <v>222</v>
      </c>
      <c r="T602" s="17" t="s">
        <v>222</v>
      </c>
      <c r="U602" s="17" t="s">
        <v>222</v>
      </c>
      <c r="V602" s="17" t="s">
        <v>222</v>
      </c>
      <c r="W602" s="17">
        <v>0.18864966951863699</v>
      </c>
      <c r="X602" s="17" t="s">
        <v>222</v>
      </c>
      <c r="Y602" s="17" t="s">
        <v>222</v>
      </c>
      <c r="Z602" s="17" t="s">
        <v>222</v>
      </c>
      <c r="AA602" s="17" t="s">
        <v>222</v>
      </c>
      <c r="AB602" s="17" t="s">
        <v>222</v>
      </c>
      <c r="AC602" s="17" t="s">
        <v>222</v>
      </c>
      <c r="AD602" s="17" t="s">
        <v>222</v>
      </c>
      <c r="AE602" s="17"/>
      <c r="AF602" s="17">
        <v>0.14757006095422501</v>
      </c>
      <c r="AG602" s="17">
        <v>0.181121400463049</v>
      </c>
      <c r="AH602" s="17">
        <v>0.34202593092874001</v>
      </c>
      <c r="AI602" s="17"/>
      <c r="AJ602" s="17">
        <v>0.15739336877629201</v>
      </c>
      <c r="AK602" s="17">
        <v>0.23604930087991199</v>
      </c>
      <c r="AL602" s="17">
        <v>0.19102138209489</v>
      </c>
      <c r="AM602" s="17"/>
      <c r="AN602" s="17">
        <v>0.174233983716748</v>
      </c>
      <c r="AO602" s="17">
        <v>0.25930315002697801</v>
      </c>
      <c r="AP602" s="17">
        <v>0.25764810463690102</v>
      </c>
      <c r="AQ602" s="17">
        <v>7.0242903840151694E-2</v>
      </c>
      <c r="AR602" s="17">
        <v>0.27487000768535202</v>
      </c>
      <c r="AS602" s="17"/>
      <c r="AT602" s="17">
        <v>0.191366808944927</v>
      </c>
      <c r="AU602" s="17">
        <v>0.15754698224220301</v>
      </c>
      <c r="AV602" s="17"/>
      <c r="AW602" s="17">
        <v>0.17765997302783501</v>
      </c>
      <c r="AX602" s="17">
        <v>0.216422405616466</v>
      </c>
      <c r="AY602" s="17">
        <v>0.198619541337308</v>
      </c>
    </row>
    <row r="603" spans="2:51">
      <c r="B603" t="s">
        <v>209</v>
      </c>
      <c r="C603" s="17">
        <v>4.1142414811336202E-3</v>
      </c>
      <c r="D603" s="17">
        <v>7.6494395327128401E-3</v>
      </c>
      <c r="E603" s="17">
        <v>0</v>
      </c>
      <c r="F603" s="17"/>
      <c r="G603" s="17">
        <v>0</v>
      </c>
      <c r="H603" s="17">
        <v>0</v>
      </c>
      <c r="I603" s="17">
        <v>0</v>
      </c>
      <c r="J603" s="17">
        <v>2.6546750854824899E-2</v>
      </c>
      <c r="K603" s="17">
        <v>0</v>
      </c>
      <c r="L603" s="17">
        <v>0</v>
      </c>
      <c r="M603" s="17"/>
      <c r="N603" s="17">
        <v>1.55406921670107E-2</v>
      </c>
      <c r="O603" s="17">
        <v>0</v>
      </c>
      <c r="P603" s="17">
        <v>0</v>
      </c>
      <c r="Q603" s="17">
        <v>0</v>
      </c>
      <c r="R603" s="17"/>
      <c r="S603" s="17" t="s">
        <v>222</v>
      </c>
      <c r="T603" s="17" t="s">
        <v>222</v>
      </c>
      <c r="U603" s="17" t="s">
        <v>222</v>
      </c>
      <c r="V603" s="17" t="s">
        <v>222</v>
      </c>
      <c r="W603" s="17">
        <v>4.1142414811336202E-3</v>
      </c>
      <c r="X603" s="17" t="s">
        <v>222</v>
      </c>
      <c r="Y603" s="17" t="s">
        <v>222</v>
      </c>
      <c r="Z603" s="17" t="s">
        <v>222</v>
      </c>
      <c r="AA603" s="17" t="s">
        <v>222</v>
      </c>
      <c r="AB603" s="17" t="s">
        <v>222</v>
      </c>
      <c r="AC603" s="17" t="s">
        <v>222</v>
      </c>
      <c r="AD603" s="17" t="s">
        <v>222</v>
      </c>
      <c r="AE603" s="17"/>
      <c r="AF603" s="17">
        <v>8.8265280457043606E-3</v>
      </c>
      <c r="AG603" s="17">
        <v>0</v>
      </c>
      <c r="AH603" s="17">
        <v>0</v>
      </c>
      <c r="AI603" s="17"/>
      <c r="AJ603" s="17">
        <v>0</v>
      </c>
      <c r="AK603" s="17">
        <v>0</v>
      </c>
      <c r="AL603" s="17">
        <v>5.6158131332245703E-2</v>
      </c>
      <c r="AM603" s="17"/>
      <c r="AN603" s="17">
        <v>2.3766812116013801E-2</v>
      </c>
      <c r="AO603" s="17">
        <v>0</v>
      </c>
      <c r="AP603" s="17">
        <v>0</v>
      </c>
      <c r="AQ603" s="17">
        <v>0</v>
      </c>
      <c r="AR603" s="17">
        <v>0</v>
      </c>
      <c r="AS603" s="17"/>
      <c r="AT603" s="17">
        <v>4.4736627632340799E-3</v>
      </c>
      <c r="AU603" s="17">
        <v>0</v>
      </c>
      <c r="AV603" s="17"/>
      <c r="AW603" s="17">
        <v>7.0318728675745996E-3</v>
      </c>
      <c r="AX603" s="17">
        <v>0</v>
      </c>
      <c r="AY603" s="17">
        <v>0</v>
      </c>
    </row>
    <row r="604" spans="2:51">
      <c r="B604" t="s">
        <v>119</v>
      </c>
      <c r="C604" s="17">
        <v>3.8085500109111603E-2</v>
      </c>
      <c r="D604" s="17">
        <v>4.6643031214995398E-2</v>
      </c>
      <c r="E604" s="17">
        <v>2.8126298690059299E-2</v>
      </c>
      <c r="F604" s="17"/>
      <c r="G604" s="17">
        <v>0.115340186045834</v>
      </c>
      <c r="H604" s="17">
        <v>2.9444824706892199E-2</v>
      </c>
      <c r="I604" s="17">
        <v>0.101539257517185</v>
      </c>
      <c r="J604" s="17">
        <v>3.0306756297909399E-2</v>
      </c>
      <c r="K604" s="17">
        <v>0</v>
      </c>
      <c r="L604" s="17">
        <v>0</v>
      </c>
      <c r="M604" s="17"/>
      <c r="N604" s="17">
        <v>1.66067993393192E-2</v>
      </c>
      <c r="O604" s="17">
        <v>1.4332349890618599E-2</v>
      </c>
      <c r="P604" s="17">
        <v>5.1983471804721001E-2</v>
      </c>
      <c r="Q604" s="17">
        <v>7.9865471472440899E-2</v>
      </c>
      <c r="R604" s="17"/>
      <c r="S604" s="17" t="s">
        <v>222</v>
      </c>
      <c r="T604" s="17" t="s">
        <v>222</v>
      </c>
      <c r="U604" s="17" t="s">
        <v>222</v>
      </c>
      <c r="V604" s="17" t="s">
        <v>222</v>
      </c>
      <c r="W604" s="17">
        <v>3.8085500109111603E-2</v>
      </c>
      <c r="X604" s="17" t="s">
        <v>222</v>
      </c>
      <c r="Y604" s="17" t="s">
        <v>222</v>
      </c>
      <c r="Z604" s="17" t="s">
        <v>222</v>
      </c>
      <c r="AA604" s="17" t="s">
        <v>222</v>
      </c>
      <c r="AB604" s="17" t="s">
        <v>222</v>
      </c>
      <c r="AC604" s="17" t="s">
        <v>222</v>
      </c>
      <c r="AD604" s="17" t="s">
        <v>222</v>
      </c>
      <c r="AE604" s="17"/>
      <c r="AF604" s="17">
        <v>4.1609106506831799E-2</v>
      </c>
      <c r="AG604" s="17">
        <v>1.77231011435246E-2</v>
      </c>
      <c r="AH604" s="17">
        <v>6.6765476934086798E-2</v>
      </c>
      <c r="AI604" s="17"/>
      <c r="AJ604" s="17">
        <v>4.9719839828692401E-2</v>
      </c>
      <c r="AK604" s="17">
        <v>2.7725165206109601E-2</v>
      </c>
      <c r="AL604" s="17">
        <v>0</v>
      </c>
      <c r="AM604" s="17"/>
      <c r="AN604" s="17">
        <v>3.5510177915018301E-2</v>
      </c>
      <c r="AO604" s="17">
        <v>2.2906911329205502E-2</v>
      </c>
      <c r="AP604" s="17">
        <v>3.04847964738446E-2</v>
      </c>
      <c r="AQ604" s="17">
        <v>4.2359048358473199E-2</v>
      </c>
      <c r="AR604" s="17">
        <v>0</v>
      </c>
      <c r="AS604" s="17"/>
      <c r="AT604" s="17">
        <v>2.7773412911024298E-2</v>
      </c>
      <c r="AU604" s="17">
        <v>0.15612641482483899</v>
      </c>
      <c r="AV604" s="17"/>
      <c r="AW604" s="17">
        <v>1.84465768542958E-2</v>
      </c>
      <c r="AX604" s="17">
        <v>0</v>
      </c>
      <c r="AY604" s="17">
        <v>9.5395086485396699E-2</v>
      </c>
    </row>
    <row r="605" spans="2:51">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row>
    <row r="606" spans="2:51">
      <c r="B606" s="6" t="s">
        <v>300</v>
      </c>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row>
    <row r="607" spans="2:51">
      <c r="B607" s="25" t="s">
        <v>40</v>
      </c>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row>
    <row r="608" spans="2:51">
      <c r="B608" t="s">
        <v>290</v>
      </c>
      <c r="C608" s="17">
        <v>0.59822780640238804</v>
      </c>
      <c r="D608" s="17">
        <v>0.59208981233566405</v>
      </c>
      <c r="E608" s="17">
        <v>0.60155484830507899</v>
      </c>
      <c r="F608" s="17"/>
      <c r="G608" s="17">
        <v>0.52111794597856897</v>
      </c>
      <c r="H608" s="17">
        <v>0.60691028639059796</v>
      </c>
      <c r="I608" s="17">
        <v>0.47090888607388898</v>
      </c>
      <c r="J608" s="17">
        <v>0.46794386764643298</v>
      </c>
      <c r="K608" s="17">
        <v>0.68533439750425595</v>
      </c>
      <c r="L608" s="17">
        <v>0.71659665100098002</v>
      </c>
      <c r="M608" s="17"/>
      <c r="N608" s="17">
        <v>0.68728605473593496</v>
      </c>
      <c r="O608" s="17">
        <v>0.57956812810782798</v>
      </c>
      <c r="P608" s="17">
        <v>0.52229057249532695</v>
      </c>
      <c r="Q608" s="17">
        <v>0.53320019260906504</v>
      </c>
      <c r="R608" s="17"/>
      <c r="S608" s="17" t="s">
        <v>222</v>
      </c>
      <c r="T608" s="17" t="s">
        <v>222</v>
      </c>
      <c r="U608" s="17" t="s">
        <v>222</v>
      </c>
      <c r="V608" s="17" t="s">
        <v>222</v>
      </c>
      <c r="W608" s="17" t="s">
        <v>222</v>
      </c>
      <c r="X608" s="17">
        <v>0.59822780640238804</v>
      </c>
      <c r="Y608" s="17" t="s">
        <v>222</v>
      </c>
      <c r="Z608" s="17" t="s">
        <v>222</v>
      </c>
      <c r="AA608" s="17" t="s">
        <v>222</v>
      </c>
      <c r="AB608" s="17" t="s">
        <v>222</v>
      </c>
      <c r="AC608" s="17" t="s">
        <v>222</v>
      </c>
      <c r="AD608" s="17" t="s">
        <v>222</v>
      </c>
      <c r="AE608" s="17"/>
      <c r="AF608" s="17">
        <v>0.57870991038892505</v>
      </c>
      <c r="AG608" s="17">
        <v>0.642416795532185</v>
      </c>
      <c r="AH608" s="17">
        <v>0.443945401525493</v>
      </c>
      <c r="AI608" s="17"/>
      <c r="AJ608" s="17">
        <v>0.57947217499069903</v>
      </c>
      <c r="AK608" s="17">
        <v>0.66683035492503295</v>
      </c>
      <c r="AL608" s="17">
        <v>0.53742869722711095</v>
      </c>
      <c r="AM608" s="17"/>
      <c r="AN608" s="17">
        <v>0.51529866190811702</v>
      </c>
      <c r="AO608" s="17">
        <v>0.63704607397531599</v>
      </c>
      <c r="AP608" s="17">
        <v>0.68042470127604404</v>
      </c>
      <c r="AQ608" s="17">
        <v>0.65470809807647401</v>
      </c>
      <c r="AR608" s="17">
        <v>0.54176907727734802</v>
      </c>
      <c r="AS608" s="17"/>
      <c r="AT608" s="17">
        <v>0.61514081012081101</v>
      </c>
      <c r="AU608" s="17">
        <v>0.48703511839199598</v>
      </c>
      <c r="AV608" s="17"/>
      <c r="AW608" s="17">
        <v>0.69381286200620096</v>
      </c>
      <c r="AX608" s="17">
        <v>0.51278305403773194</v>
      </c>
      <c r="AY608" s="17">
        <v>0.47972574125982598</v>
      </c>
    </row>
    <row r="609" spans="2:51">
      <c r="B609" t="s">
        <v>291</v>
      </c>
      <c r="C609" s="17">
        <v>0.52214958428897296</v>
      </c>
      <c r="D609" s="17">
        <v>0.58896473511317105</v>
      </c>
      <c r="E609" s="17">
        <v>0.45817644524156698</v>
      </c>
      <c r="F609" s="17"/>
      <c r="G609" s="17">
        <v>0.56025662857849701</v>
      </c>
      <c r="H609" s="17">
        <v>0.43631971357113802</v>
      </c>
      <c r="I609" s="17">
        <v>0.37808194939833101</v>
      </c>
      <c r="J609" s="17">
        <v>0.57783388020816895</v>
      </c>
      <c r="K609" s="17">
        <v>0.55376489481950497</v>
      </c>
      <c r="L609" s="17">
        <v>0.59478311909249904</v>
      </c>
      <c r="M609" s="17"/>
      <c r="N609" s="17">
        <v>0.57748305039341197</v>
      </c>
      <c r="O609" s="17">
        <v>0.46678055995177298</v>
      </c>
      <c r="P609" s="17">
        <v>0.551416105522196</v>
      </c>
      <c r="Q609" s="17">
        <v>0.47498667769302999</v>
      </c>
      <c r="R609" s="17"/>
      <c r="S609" s="17" t="s">
        <v>222</v>
      </c>
      <c r="T609" s="17" t="s">
        <v>222</v>
      </c>
      <c r="U609" s="17" t="s">
        <v>222</v>
      </c>
      <c r="V609" s="17" t="s">
        <v>222</v>
      </c>
      <c r="W609" s="17" t="s">
        <v>222</v>
      </c>
      <c r="X609" s="17">
        <v>0.52214958428897296</v>
      </c>
      <c r="Y609" s="17" t="s">
        <v>222</v>
      </c>
      <c r="Z609" s="17" t="s">
        <v>222</v>
      </c>
      <c r="AA609" s="17" t="s">
        <v>222</v>
      </c>
      <c r="AB609" s="17" t="s">
        <v>222</v>
      </c>
      <c r="AC609" s="17" t="s">
        <v>222</v>
      </c>
      <c r="AD609" s="17" t="s">
        <v>222</v>
      </c>
      <c r="AE609" s="17"/>
      <c r="AF609" s="17">
        <v>0.53533448917821702</v>
      </c>
      <c r="AG609" s="17">
        <v>0.52980043790935005</v>
      </c>
      <c r="AH609" s="17">
        <v>0.47611076269427299</v>
      </c>
      <c r="AI609" s="17"/>
      <c r="AJ609" s="17">
        <v>0.53287158002104396</v>
      </c>
      <c r="AK609" s="17">
        <v>0.49358030709482698</v>
      </c>
      <c r="AL609" s="17">
        <v>0.56579019522862395</v>
      </c>
      <c r="AM609" s="17"/>
      <c r="AN609" s="17">
        <v>0.41267787464381001</v>
      </c>
      <c r="AO609" s="17">
        <v>0.59395167689374995</v>
      </c>
      <c r="AP609" s="17">
        <v>0.57152505619727101</v>
      </c>
      <c r="AQ609" s="17">
        <v>0.36664959956926402</v>
      </c>
      <c r="AR609" s="17">
        <v>0.28823321349889802</v>
      </c>
      <c r="AS609" s="17"/>
      <c r="AT609" s="17">
        <v>0.52649069323589504</v>
      </c>
      <c r="AU609" s="17">
        <v>0.49360943962924397</v>
      </c>
      <c r="AV609" s="17"/>
      <c r="AW609" s="17">
        <v>0.56462121513935803</v>
      </c>
      <c r="AX609" s="17">
        <v>0.50523979112308903</v>
      </c>
      <c r="AY609" s="17">
        <v>0.46005182249999999</v>
      </c>
    </row>
    <row r="610" spans="2:51">
      <c r="B610" t="s">
        <v>294</v>
      </c>
      <c r="C610" s="17">
        <v>0.41162172199077501</v>
      </c>
      <c r="D610" s="17">
        <v>0.48260951434738097</v>
      </c>
      <c r="E610" s="17">
        <v>0.34262184308009302</v>
      </c>
      <c r="F610" s="17"/>
      <c r="G610" s="17">
        <v>0.317129894328253</v>
      </c>
      <c r="H610" s="17">
        <v>0.31485068537313798</v>
      </c>
      <c r="I610" s="17">
        <v>0.26286553199158302</v>
      </c>
      <c r="J610" s="17">
        <v>0.40206215833157699</v>
      </c>
      <c r="K610" s="17">
        <v>0.46263855585941499</v>
      </c>
      <c r="L610" s="17">
        <v>0.57346672168917101</v>
      </c>
      <c r="M610" s="17"/>
      <c r="N610" s="17">
        <v>0.49313890511783198</v>
      </c>
      <c r="O610" s="17">
        <v>0.35308117844047898</v>
      </c>
      <c r="P610" s="17">
        <v>0.344125462245567</v>
      </c>
      <c r="Q610" s="17">
        <v>0.39368718687066501</v>
      </c>
      <c r="R610" s="17"/>
      <c r="S610" s="17" t="s">
        <v>222</v>
      </c>
      <c r="T610" s="17" t="s">
        <v>222</v>
      </c>
      <c r="U610" s="17" t="s">
        <v>222</v>
      </c>
      <c r="V610" s="17" t="s">
        <v>222</v>
      </c>
      <c r="W610" s="17" t="s">
        <v>222</v>
      </c>
      <c r="X610" s="17">
        <v>0.41162172199077501</v>
      </c>
      <c r="Y610" s="17" t="s">
        <v>222</v>
      </c>
      <c r="Z610" s="17" t="s">
        <v>222</v>
      </c>
      <c r="AA610" s="17" t="s">
        <v>222</v>
      </c>
      <c r="AB610" s="17" t="s">
        <v>222</v>
      </c>
      <c r="AC610" s="17" t="s">
        <v>222</v>
      </c>
      <c r="AD610" s="17" t="s">
        <v>222</v>
      </c>
      <c r="AE610" s="17"/>
      <c r="AF610" s="17">
        <v>0.40349868226664698</v>
      </c>
      <c r="AG610" s="17">
        <v>0.44920149143851301</v>
      </c>
      <c r="AH610" s="17">
        <v>0.29812753206495801</v>
      </c>
      <c r="AI610" s="17"/>
      <c r="AJ610" s="17">
        <v>0.42062337735433702</v>
      </c>
      <c r="AK610" s="17">
        <v>0.42190799300854498</v>
      </c>
      <c r="AL610" s="17">
        <v>0.46359221897292302</v>
      </c>
      <c r="AM610" s="17"/>
      <c r="AN610" s="17">
        <v>0.387988964881542</v>
      </c>
      <c r="AO610" s="17">
        <v>0.32743990442099902</v>
      </c>
      <c r="AP610" s="17">
        <v>0.46957131141342501</v>
      </c>
      <c r="AQ610" s="17">
        <v>0.33943680951812399</v>
      </c>
      <c r="AR610" s="17">
        <v>0.4929282724431</v>
      </c>
      <c r="AS610" s="17"/>
      <c r="AT610" s="17">
        <v>0.43005126536829102</v>
      </c>
      <c r="AU610" s="17">
        <v>0.29045871031839998</v>
      </c>
      <c r="AV610" s="17"/>
      <c r="AW610" s="17">
        <v>0.51925462638747499</v>
      </c>
      <c r="AX610" s="17">
        <v>0.305471254338542</v>
      </c>
      <c r="AY610" s="17">
        <v>0.28263939735362797</v>
      </c>
    </row>
    <row r="611" spans="2:51">
      <c r="B611" t="s">
        <v>292</v>
      </c>
      <c r="C611" s="17">
        <v>0.344059460429819</v>
      </c>
      <c r="D611" s="17">
        <v>0.30169793064833</v>
      </c>
      <c r="E611" s="17">
        <v>0.389484624993438</v>
      </c>
      <c r="F611" s="17"/>
      <c r="G611" s="17">
        <v>0.21524558103129801</v>
      </c>
      <c r="H611" s="17">
        <v>0.32866588102546301</v>
      </c>
      <c r="I611" s="17">
        <v>0.30638002567260098</v>
      </c>
      <c r="J611" s="17">
        <v>0.41847807854209801</v>
      </c>
      <c r="K611" s="17">
        <v>0.32333918548461899</v>
      </c>
      <c r="L611" s="17">
        <v>0.40440264567436901</v>
      </c>
      <c r="M611" s="17"/>
      <c r="N611" s="17">
        <v>0.38099630459669298</v>
      </c>
      <c r="O611" s="17">
        <v>0.31729611185887002</v>
      </c>
      <c r="P611" s="17">
        <v>0.32756369211652903</v>
      </c>
      <c r="Q611" s="17">
        <v>0.326292955849524</v>
      </c>
      <c r="R611" s="17"/>
      <c r="S611" s="17" t="s">
        <v>222</v>
      </c>
      <c r="T611" s="17" t="s">
        <v>222</v>
      </c>
      <c r="U611" s="17" t="s">
        <v>222</v>
      </c>
      <c r="V611" s="17" t="s">
        <v>222</v>
      </c>
      <c r="W611" s="17" t="s">
        <v>222</v>
      </c>
      <c r="X611" s="17">
        <v>0.344059460429819</v>
      </c>
      <c r="Y611" s="17" t="s">
        <v>222</v>
      </c>
      <c r="Z611" s="17" t="s">
        <v>222</v>
      </c>
      <c r="AA611" s="17" t="s">
        <v>222</v>
      </c>
      <c r="AB611" s="17" t="s">
        <v>222</v>
      </c>
      <c r="AC611" s="17" t="s">
        <v>222</v>
      </c>
      <c r="AD611" s="17" t="s">
        <v>222</v>
      </c>
      <c r="AE611" s="17"/>
      <c r="AF611" s="17">
        <v>0.29289518070107801</v>
      </c>
      <c r="AG611" s="17">
        <v>0.42098468059902</v>
      </c>
      <c r="AH611" s="17">
        <v>0.41145442058091097</v>
      </c>
      <c r="AI611" s="17"/>
      <c r="AJ611" s="17">
        <v>0.239125205086552</v>
      </c>
      <c r="AK611" s="17">
        <v>0.435512739225343</v>
      </c>
      <c r="AL611" s="17">
        <v>0.426533518933564</v>
      </c>
      <c r="AM611" s="17"/>
      <c r="AN611" s="17">
        <v>0.29804759937273101</v>
      </c>
      <c r="AO611" s="17">
        <v>0.246764911471057</v>
      </c>
      <c r="AP611" s="17">
        <v>0.35403305920067202</v>
      </c>
      <c r="AQ611" s="17">
        <v>0.41474515830306202</v>
      </c>
      <c r="AR611" s="17">
        <v>0.28823321349889802</v>
      </c>
      <c r="AS611" s="17"/>
      <c r="AT611" s="17">
        <v>0.34092597163566901</v>
      </c>
      <c r="AU611" s="17">
        <v>0.36466023884107401</v>
      </c>
      <c r="AV611" s="17"/>
      <c r="AW611" s="17">
        <v>0.31189908506770903</v>
      </c>
      <c r="AX611" s="17">
        <v>0.45564689837454098</v>
      </c>
      <c r="AY611" s="17">
        <v>0.34677860484379402</v>
      </c>
    </row>
    <row r="612" spans="2:51">
      <c r="B612" t="s">
        <v>295</v>
      </c>
      <c r="C612" s="17">
        <v>0.30805444668943499</v>
      </c>
      <c r="D612" s="17">
        <v>0.337277445703834</v>
      </c>
      <c r="E612" s="17">
        <v>0.28064872468313701</v>
      </c>
      <c r="F612" s="17"/>
      <c r="G612" s="17">
        <v>0.33193938790205102</v>
      </c>
      <c r="H612" s="17">
        <v>0.166626577893313</v>
      </c>
      <c r="I612" s="17">
        <v>0.22405005764919</v>
      </c>
      <c r="J612" s="17">
        <v>0.34949976230097701</v>
      </c>
      <c r="K612" s="17">
        <v>0.333790307306981</v>
      </c>
      <c r="L612" s="17">
        <v>0.39748982554557399</v>
      </c>
      <c r="M612" s="17"/>
      <c r="N612" s="17">
        <v>0.37974441222349797</v>
      </c>
      <c r="O612" s="17">
        <v>0.27035079515204902</v>
      </c>
      <c r="P612" s="17">
        <v>0.30260315016918199</v>
      </c>
      <c r="Q612" s="17">
        <v>0.25520919316407698</v>
      </c>
      <c r="R612" s="17"/>
      <c r="S612" s="17" t="s">
        <v>222</v>
      </c>
      <c r="T612" s="17" t="s">
        <v>222</v>
      </c>
      <c r="U612" s="17" t="s">
        <v>222</v>
      </c>
      <c r="V612" s="17" t="s">
        <v>222</v>
      </c>
      <c r="W612" s="17" t="s">
        <v>222</v>
      </c>
      <c r="X612" s="17">
        <v>0.30805444668943499</v>
      </c>
      <c r="Y612" s="17" t="s">
        <v>222</v>
      </c>
      <c r="Z612" s="17" t="s">
        <v>222</v>
      </c>
      <c r="AA612" s="17" t="s">
        <v>222</v>
      </c>
      <c r="AB612" s="17" t="s">
        <v>222</v>
      </c>
      <c r="AC612" s="17" t="s">
        <v>222</v>
      </c>
      <c r="AD612" s="17" t="s">
        <v>222</v>
      </c>
      <c r="AE612" s="17"/>
      <c r="AF612" s="17">
        <v>0.24692379380375001</v>
      </c>
      <c r="AG612" s="17">
        <v>0.371297910905517</v>
      </c>
      <c r="AH612" s="17">
        <v>0.26352845156042098</v>
      </c>
      <c r="AI612" s="17"/>
      <c r="AJ612" s="17">
        <v>0.28975224526704402</v>
      </c>
      <c r="AK612" s="17">
        <v>0.29800510649881301</v>
      </c>
      <c r="AL612" s="17">
        <v>0.31515565486355501</v>
      </c>
      <c r="AM612" s="17"/>
      <c r="AN612" s="17">
        <v>0.166017673900824</v>
      </c>
      <c r="AO612" s="17">
        <v>0.26892832711208098</v>
      </c>
      <c r="AP612" s="17">
        <v>0.29765339677722202</v>
      </c>
      <c r="AQ612" s="17">
        <v>0.42723939494046398</v>
      </c>
      <c r="AR612" s="17">
        <v>0.54176907727734802</v>
      </c>
      <c r="AS612" s="17"/>
      <c r="AT612" s="17">
        <v>0.319345170389636</v>
      </c>
      <c r="AU612" s="17">
        <v>0.23382482203438201</v>
      </c>
      <c r="AV612" s="17"/>
      <c r="AW612" s="17">
        <v>0.36905981107947</v>
      </c>
      <c r="AX612" s="17">
        <v>0.28593061538523901</v>
      </c>
      <c r="AY612" s="17">
        <v>0.21788753164123201</v>
      </c>
    </row>
    <row r="613" spans="2:51">
      <c r="B613" t="s">
        <v>293</v>
      </c>
      <c r="C613" s="17">
        <v>0.19169600387067801</v>
      </c>
      <c r="D613" s="17">
        <v>0.19789687148357801</v>
      </c>
      <c r="E613" s="17">
        <v>0.18679120316166201</v>
      </c>
      <c r="F613" s="17"/>
      <c r="G613" s="17">
        <v>0.12732051252531201</v>
      </c>
      <c r="H613" s="17">
        <v>0.31333524008520602</v>
      </c>
      <c r="I613" s="17">
        <v>0.27161828468733201</v>
      </c>
      <c r="J613" s="17">
        <v>0.151980917366665</v>
      </c>
      <c r="K613" s="17">
        <v>0.16838707953044299</v>
      </c>
      <c r="L613" s="17">
        <v>0.132094461109308</v>
      </c>
      <c r="M613" s="17"/>
      <c r="N613" s="17">
        <v>0.20879434219578699</v>
      </c>
      <c r="O613" s="17">
        <v>0.14988148645301999</v>
      </c>
      <c r="P613" s="17">
        <v>6.85732435979413E-2</v>
      </c>
      <c r="Q613" s="17">
        <v>0.32064804907930999</v>
      </c>
      <c r="R613" s="17"/>
      <c r="S613" s="17" t="s">
        <v>222</v>
      </c>
      <c r="T613" s="17" t="s">
        <v>222</v>
      </c>
      <c r="U613" s="17" t="s">
        <v>222</v>
      </c>
      <c r="V613" s="17" t="s">
        <v>222</v>
      </c>
      <c r="W613" s="17" t="s">
        <v>222</v>
      </c>
      <c r="X613" s="17">
        <v>0.19169600387067801</v>
      </c>
      <c r="Y613" s="17" t="s">
        <v>222</v>
      </c>
      <c r="Z613" s="17" t="s">
        <v>222</v>
      </c>
      <c r="AA613" s="17" t="s">
        <v>222</v>
      </c>
      <c r="AB613" s="17" t="s">
        <v>222</v>
      </c>
      <c r="AC613" s="17" t="s">
        <v>222</v>
      </c>
      <c r="AD613" s="17" t="s">
        <v>222</v>
      </c>
      <c r="AE613" s="17"/>
      <c r="AF613" s="17">
        <v>0.189911727817553</v>
      </c>
      <c r="AG613" s="17">
        <v>0.18062931249814801</v>
      </c>
      <c r="AH613" s="17">
        <v>0.29661978579176002</v>
      </c>
      <c r="AI613" s="17"/>
      <c r="AJ613" s="17">
        <v>0.241344827436061</v>
      </c>
      <c r="AK613" s="17">
        <v>0.158626933100601</v>
      </c>
      <c r="AL613" s="17">
        <v>0.178101834534794</v>
      </c>
      <c r="AM613" s="17"/>
      <c r="AN613" s="17">
        <v>0.17981547046344001</v>
      </c>
      <c r="AO613" s="17">
        <v>0.17999266578766901</v>
      </c>
      <c r="AP613" s="17">
        <v>0.20457533761489399</v>
      </c>
      <c r="AQ613" s="17">
        <v>0.28525411290547098</v>
      </c>
      <c r="AR613" s="17">
        <v>0.25353586377845</v>
      </c>
      <c r="AS613" s="17"/>
      <c r="AT613" s="17">
        <v>0.17106896668951699</v>
      </c>
      <c r="AU613" s="17">
        <v>0.32730619754463403</v>
      </c>
      <c r="AV613" s="17"/>
      <c r="AW613" s="17">
        <v>0.12351562956166399</v>
      </c>
      <c r="AX613" s="17">
        <v>0.498096674232129</v>
      </c>
      <c r="AY613" s="17">
        <v>0.16614123979250001</v>
      </c>
    </row>
    <row r="614" spans="2:51">
      <c r="B614" t="s">
        <v>296</v>
      </c>
      <c r="C614" s="17">
        <v>0.163846062088569</v>
      </c>
      <c r="D614" s="17">
        <v>0.181622540583919</v>
      </c>
      <c r="E614" s="17">
        <v>0.14700535379867899</v>
      </c>
      <c r="F614" s="17"/>
      <c r="G614" s="17">
        <v>0.13163902601506799</v>
      </c>
      <c r="H614" s="17">
        <v>0.18250004307433701</v>
      </c>
      <c r="I614" s="17">
        <v>0.24613151406689199</v>
      </c>
      <c r="J614" s="17">
        <v>9.2525502671816598E-2</v>
      </c>
      <c r="K614" s="17">
        <v>0.131667941931051</v>
      </c>
      <c r="L614" s="17">
        <v>0.173584665757294</v>
      </c>
      <c r="M614" s="17"/>
      <c r="N614" s="17">
        <v>0.27538613908785697</v>
      </c>
      <c r="O614" s="17">
        <v>0.135184730062018</v>
      </c>
      <c r="P614" s="17">
        <v>9.3997001341798503E-2</v>
      </c>
      <c r="Q614" s="17">
        <v>7.0617990533774405E-2</v>
      </c>
      <c r="R614" s="17"/>
      <c r="S614" s="17" t="s">
        <v>222</v>
      </c>
      <c r="T614" s="17" t="s">
        <v>222</v>
      </c>
      <c r="U614" s="17" t="s">
        <v>222</v>
      </c>
      <c r="V614" s="17" t="s">
        <v>222</v>
      </c>
      <c r="W614" s="17" t="s">
        <v>222</v>
      </c>
      <c r="X614" s="17">
        <v>0.163846062088569</v>
      </c>
      <c r="Y614" s="17" t="s">
        <v>222</v>
      </c>
      <c r="Z614" s="17" t="s">
        <v>222</v>
      </c>
      <c r="AA614" s="17" t="s">
        <v>222</v>
      </c>
      <c r="AB614" s="17" t="s">
        <v>222</v>
      </c>
      <c r="AC614" s="17" t="s">
        <v>222</v>
      </c>
      <c r="AD614" s="17" t="s">
        <v>222</v>
      </c>
      <c r="AE614" s="17"/>
      <c r="AF614" s="17">
        <v>0.170400773084697</v>
      </c>
      <c r="AG614" s="17">
        <v>0.16510162300800299</v>
      </c>
      <c r="AH614" s="17">
        <v>0.19966826023131001</v>
      </c>
      <c r="AI614" s="17"/>
      <c r="AJ614" s="17">
        <v>0.19743665426642801</v>
      </c>
      <c r="AK614" s="17">
        <v>0.111116531017519</v>
      </c>
      <c r="AL614" s="17">
        <v>0.25547073742128201</v>
      </c>
      <c r="AM614" s="17"/>
      <c r="AN614" s="17">
        <v>3.9375986226941301E-2</v>
      </c>
      <c r="AO614" s="17">
        <v>5.3999763921139601E-2</v>
      </c>
      <c r="AP614" s="17">
        <v>0.23308366880151399</v>
      </c>
      <c r="AQ614" s="17">
        <v>0.25693774943617198</v>
      </c>
      <c r="AR614" s="17">
        <v>0.25353586377845</v>
      </c>
      <c r="AS614" s="17"/>
      <c r="AT614" s="17">
        <v>0.16265955165302001</v>
      </c>
      <c r="AU614" s="17">
        <v>0.17164664481635999</v>
      </c>
      <c r="AV614" s="17"/>
      <c r="AW614" s="17">
        <v>0.19601033689168601</v>
      </c>
      <c r="AX614" s="17">
        <v>0.174456156030528</v>
      </c>
      <c r="AY614" s="17">
        <v>0.106316959557616</v>
      </c>
    </row>
    <row r="615" spans="2:51">
      <c r="B615" t="s">
        <v>209</v>
      </c>
      <c r="C615" s="17">
        <v>1.7327644184146399E-2</v>
      </c>
      <c r="D615" s="17">
        <v>0</v>
      </c>
      <c r="E615" s="17">
        <v>3.50190488664959E-2</v>
      </c>
      <c r="F615" s="17"/>
      <c r="G615" s="17">
        <v>3.9347648953120297E-2</v>
      </c>
      <c r="H615" s="17">
        <v>0</v>
      </c>
      <c r="I615" s="17">
        <v>6.1029602009515502E-2</v>
      </c>
      <c r="J615" s="17">
        <v>0</v>
      </c>
      <c r="K615" s="17">
        <v>0</v>
      </c>
      <c r="L615" s="17">
        <v>1.20650044362754E-2</v>
      </c>
      <c r="M615" s="17"/>
      <c r="N615" s="17">
        <v>7.6267716914222598E-3</v>
      </c>
      <c r="O615" s="17">
        <v>2.6030426332955998E-2</v>
      </c>
      <c r="P615" s="17">
        <v>2.3687975005162201E-2</v>
      </c>
      <c r="Q615" s="17">
        <v>1.6873693893525599E-2</v>
      </c>
      <c r="R615" s="17"/>
      <c r="S615" s="17" t="s">
        <v>222</v>
      </c>
      <c r="T615" s="17" t="s">
        <v>222</v>
      </c>
      <c r="U615" s="17" t="s">
        <v>222</v>
      </c>
      <c r="V615" s="17" t="s">
        <v>222</v>
      </c>
      <c r="W615" s="17" t="s">
        <v>222</v>
      </c>
      <c r="X615" s="17">
        <v>1.7327644184146399E-2</v>
      </c>
      <c r="Y615" s="17" t="s">
        <v>222</v>
      </c>
      <c r="Z615" s="17" t="s">
        <v>222</v>
      </c>
      <c r="AA615" s="17" t="s">
        <v>222</v>
      </c>
      <c r="AB615" s="17" t="s">
        <v>222</v>
      </c>
      <c r="AC615" s="17" t="s">
        <v>222</v>
      </c>
      <c r="AD615" s="17" t="s">
        <v>222</v>
      </c>
      <c r="AE615" s="17"/>
      <c r="AF615" s="17">
        <v>5.7090347240257803E-3</v>
      </c>
      <c r="AG615" s="17">
        <v>2.5103427111172801E-2</v>
      </c>
      <c r="AH615" s="17">
        <v>0</v>
      </c>
      <c r="AI615" s="17"/>
      <c r="AJ615" s="17">
        <v>0</v>
      </c>
      <c r="AK615" s="17">
        <v>1.6180760053997899E-2</v>
      </c>
      <c r="AL615" s="17">
        <v>0.102753454174798</v>
      </c>
      <c r="AM615" s="17"/>
      <c r="AN615" s="17">
        <v>0</v>
      </c>
      <c r="AO615" s="17">
        <v>4.2629843725236399E-2</v>
      </c>
      <c r="AP615" s="17">
        <v>2.57436611385237E-2</v>
      </c>
      <c r="AQ615" s="17">
        <v>0</v>
      </c>
      <c r="AR615" s="17">
        <v>0</v>
      </c>
      <c r="AS615" s="17"/>
      <c r="AT615" s="17">
        <v>6.8749436175762797E-3</v>
      </c>
      <c r="AU615" s="17">
        <v>8.6047777657462604E-2</v>
      </c>
      <c r="AV615" s="17"/>
      <c r="AW615" s="17">
        <v>1.09748787037859E-2</v>
      </c>
      <c r="AX615" s="17">
        <v>0</v>
      </c>
      <c r="AY615" s="17">
        <v>3.5521535116555002E-2</v>
      </c>
    </row>
    <row r="616" spans="2:51">
      <c r="B616" t="s">
        <v>119</v>
      </c>
      <c r="C616" s="17">
        <v>2.4459601083244398E-2</v>
      </c>
      <c r="D616" s="17">
        <v>1.1830745632223401E-2</v>
      </c>
      <c r="E616" s="17">
        <v>3.7438839166802303E-2</v>
      </c>
      <c r="F616" s="17"/>
      <c r="G616" s="17">
        <v>3.9347648953120297E-2</v>
      </c>
      <c r="H616" s="17">
        <v>5.7494699736626201E-2</v>
      </c>
      <c r="I616" s="17">
        <v>4.4503888073369399E-2</v>
      </c>
      <c r="J616" s="17">
        <v>0</v>
      </c>
      <c r="K616" s="17">
        <v>0</v>
      </c>
      <c r="L616" s="17">
        <v>1.22447473189799E-2</v>
      </c>
      <c r="M616" s="17"/>
      <c r="N616" s="17">
        <v>0</v>
      </c>
      <c r="O616" s="17">
        <v>2.76942313879955E-2</v>
      </c>
      <c r="P616" s="17">
        <v>2.3687975005162201E-2</v>
      </c>
      <c r="Q616" s="17">
        <v>6.1969308651755699E-2</v>
      </c>
      <c r="R616" s="17"/>
      <c r="S616" s="17" t="s">
        <v>222</v>
      </c>
      <c r="T616" s="17" t="s">
        <v>222</v>
      </c>
      <c r="U616" s="17" t="s">
        <v>222</v>
      </c>
      <c r="V616" s="17" t="s">
        <v>222</v>
      </c>
      <c r="W616" s="17" t="s">
        <v>222</v>
      </c>
      <c r="X616" s="17">
        <v>2.4459601083244398E-2</v>
      </c>
      <c r="Y616" s="17" t="s">
        <v>222</v>
      </c>
      <c r="Z616" s="17" t="s">
        <v>222</v>
      </c>
      <c r="AA616" s="17" t="s">
        <v>222</v>
      </c>
      <c r="AB616" s="17" t="s">
        <v>222</v>
      </c>
      <c r="AC616" s="17" t="s">
        <v>222</v>
      </c>
      <c r="AD616" s="17" t="s">
        <v>222</v>
      </c>
      <c r="AE616" s="17"/>
      <c r="AF616" s="17">
        <v>1.5374479029877E-2</v>
      </c>
      <c r="AG616" s="17">
        <v>3.2047030214083401E-2</v>
      </c>
      <c r="AH616" s="17">
        <v>5.4967369976248001E-2</v>
      </c>
      <c r="AI616" s="17"/>
      <c r="AJ616" s="17">
        <v>3.5781940232492399E-2</v>
      </c>
      <c r="AK616" s="17">
        <v>2.5910816769436001E-2</v>
      </c>
      <c r="AL616" s="17">
        <v>6.01362624502811E-2</v>
      </c>
      <c r="AM616" s="17"/>
      <c r="AN616" s="17">
        <v>3.9174867776622803E-2</v>
      </c>
      <c r="AO616" s="17">
        <v>4.2361728415608702E-2</v>
      </c>
      <c r="AP616" s="17">
        <v>4.2563217418026503E-2</v>
      </c>
      <c r="AQ616" s="17">
        <v>0</v>
      </c>
      <c r="AR616" s="17">
        <v>0</v>
      </c>
      <c r="AS616" s="17"/>
      <c r="AT616" s="17">
        <v>2.81800374849022E-2</v>
      </c>
      <c r="AU616" s="17">
        <v>0</v>
      </c>
      <c r="AV616" s="17"/>
      <c r="AW616" s="17">
        <v>1.7432222600938001E-2</v>
      </c>
      <c r="AX616" s="17">
        <v>0</v>
      </c>
      <c r="AY616" s="17">
        <v>4.6958866890235797E-2</v>
      </c>
    </row>
    <row r="617" spans="2:51">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row>
    <row r="618" spans="2:51">
      <c r="B618" s="6" t="s">
        <v>301</v>
      </c>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row>
    <row r="619" spans="2:51">
      <c r="B619" s="25" t="s">
        <v>41</v>
      </c>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row>
    <row r="620" spans="2:51">
      <c r="B620" t="s">
        <v>290</v>
      </c>
      <c r="C620" s="17">
        <v>0.71721182987582599</v>
      </c>
      <c r="D620" s="17">
        <v>0.72386674352717795</v>
      </c>
      <c r="E620" s="17">
        <v>0.70470727672590305</v>
      </c>
      <c r="F620" s="17"/>
      <c r="G620" s="17">
        <v>0.28445650704688402</v>
      </c>
      <c r="H620" s="17">
        <v>0.552481920425966</v>
      </c>
      <c r="I620" s="17">
        <v>0.840389137168013</v>
      </c>
      <c r="J620" s="17">
        <v>0.684242314731066</v>
      </c>
      <c r="K620" s="17">
        <v>0.84085331894299897</v>
      </c>
      <c r="L620" s="17">
        <v>0.79056513243301496</v>
      </c>
      <c r="M620" s="17"/>
      <c r="N620" s="17">
        <v>0.72573581430123602</v>
      </c>
      <c r="O620" s="17">
        <v>0.73032815043831001</v>
      </c>
      <c r="P620" s="17">
        <v>0.66591672571476901</v>
      </c>
      <c r="Q620" s="17">
        <v>0.73875321344836098</v>
      </c>
      <c r="R620" s="17"/>
      <c r="S620" s="17" t="s">
        <v>222</v>
      </c>
      <c r="T620" s="17" t="s">
        <v>222</v>
      </c>
      <c r="U620" s="17" t="s">
        <v>222</v>
      </c>
      <c r="V620" s="17">
        <v>0.71721182987582599</v>
      </c>
      <c r="W620" s="17" t="s">
        <v>222</v>
      </c>
      <c r="X620" s="17" t="s">
        <v>222</v>
      </c>
      <c r="Y620" s="17" t="s">
        <v>222</v>
      </c>
      <c r="Z620" s="17" t="s">
        <v>222</v>
      </c>
      <c r="AA620" s="17" t="s">
        <v>222</v>
      </c>
      <c r="AB620" s="17" t="s">
        <v>222</v>
      </c>
      <c r="AC620" s="17" t="s">
        <v>222</v>
      </c>
      <c r="AD620" s="17" t="s">
        <v>222</v>
      </c>
      <c r="AE620" s="17"/>
      <c r="AF620" s="17">
        <v>0.66922589435324398</v>
      </c>
      <c r="AG620" s="17">
        <v>0.80977561954403898</v>
      </c>
      <c r="AH620" s="17">
        <v>0.77920371066007299</v>
      </c>
      <c r="AI620" s="17"/>
      <c r="AJ620" s="17">
        <v>0.63552837430902698</v>
      </c>
      <c r="AK620" s="17">
        <v>0.75228974078601496</v>
      </c>
      <c r="AL620" s="17">
        <v>0.83024060475166295</v>
      </c>
      <c r="AM620" s="17"/>
      <c r="AN620" s="17">
        <v>0.67172863687351803</v>
      </c>
      <c r="AO620" s="17">
        <v>0.61975908498494803</v>
      </c>
      <c r="AP620" s="17">
        <v>0.75059872928675098</v>
      </c>
      <c r="AQ620" s="17">
        <v>0.77334953864529099</v>
      </c>
      <c r="AR620" s="17">
        <v>0.65267761823193304</v>
      </c>
      <c r="AS620" s="17"/>
      <c r="AT620" s="17">
        <v>0.73493764835684805</v>
      </c>
      <c r="AU620" s="17">
        <v>0.49236427621710099</v>
      </c>
      <c r="AV620" s="17"/>
      <c r="AW620" s="17">
        <v>0.78258560017862699</v>
      </c>
      <c r="AX620" s="17">
        <v>0.57493203728916598</v>
      </c>
      <c r="AY620" s="17">
        <v>0.63702358100322898</v>
      </c>
    </row>
    <row r="621" spans="2:51">
      <c r="B621" t="s">
        <v>291</v>
      </c>
      <c r="C621" s="17">
        <v>0.53180227762071397</v>
      </c>
      <c r="D621" s="17">
        <v>0.56471051778237502</v>
      </c>
      <c r="E621" s="17">
        <v>0.48514698425603398</v>
      </c>
      <c r="F621" s="17"/>
      <c r="G621" s="17">
        <v>0.35688253785458601</v>
      </c>
      <c r="H621" s="17">
        <v>0.43659859906175003</v>
      </c>
      <c r="I621" s="17">
        <v>0.43603922790663702</v>
      </c>
      <c r="J621" s="17">
        <v>0.61623359451179205</v>
      </c>
      <c r="K621" s="17">
        <v>0.54265087824121105</v>
      </c>
      <c r="L621" s="17">
        <v>0.60230900377605601</v>
      </c>
      <c r="M621" s="17"/>
      <c r="N621" s="17">
        <v>0.60734277340904197</v>
      </c>
      <c r="O621" s="17">
        <v>0.55255046625114501</v>
      </c>
      <c r="P621" s="17">
        <v>0.52452902025225501</v>
      </c>
      <c r="Q621" s="17">
        <v>0.30975752772673798</v>
      </c>
      <c r="R621" s="17"/>
      <c r="S621" s="17" t="s">
        <v>222</v>
      </c>
      <c r="T621" s="17" t="s">
        <v>222</v>
      </c>
      <c r="U621" s="17" t="s">
        <v>222</v>
      </c>
      <c r="V621" s="17">
        <v>0.53180227762071397</v>
      </c>
      <c r="W621" s="17" t="s">
        <v>222</v>
      </c>
      <c r="X621" s="17" t="s">
        <v>222</v>
      </c>
      <c r="Y621" s="17" t="s">
        <v>222</v>
      </c>
      <c r="Z621" s="17" t="s">
        <v>222</v>
      </c>
      <c r="AA621" s="17" t="s">
        <v>222</v>
      </c>
      <c r="AB621" s="17" t="s">
        <v>222</v>
      </c>
      <c r="AC621" s="17" t="s">
        <v>222</v>
      </c>
      <c r="AD621" s="17" t="s">
        <v>222</v>
      </c>
      <c r="AE621" s="17"/>
      <c r="AF621" s="17">
        <v>0.52303737094306402</v>
      </c>
      <c r="AG621" s="17">
        <v>0.59491326484129803</v>
      </c>
      <c r="AH621" s="17">
        <v>0.35388332459466998</v>
      </c>
      <c r="AI621" s="17"/>
      <c r="AJ621" s="17">
        <v>0.57374477289838799</v>
      </c>
      <c r="AK621" s="17">
        <v>0.51144932295388901</v>
      </c>
      <c r="AL621" s="17">
        <v>0.56564657621051595</v>
      </c>
      <c r="AM621" s="17"/>
      <c r="AN621" s="17">
        <v>0.38832266394418202</v>
      </c>
      <c r="AO621" s="17">
        <v>0.38917450853992602</v>
      </c>
      <c r="AP621" s="17">
        <v>0.65641617134582098</v>
      </c>
      <c r="AQ621" s="17">
        <v>0.46173048657308002</v>
      </c>
      <c r="AR621" s="17">
        <v>0.62044509580131801</v>
      </c>
      <c r="AS621" s="17"/>
      <c r="AT621" s="17">
        <v>0.53378503095853103</v>
      </c>
      <c r="AU621" s="17">
        <v>0.48465520882813801</v>
      </c>
      <c r="AV621" s="17"/>
      <c r="AW621" s="17">
        <v>0.60501924721937195</v>
      </c>
      <c r="AX621" s="17">
        <v>0.44548002379083801</v>
      </c>
      <c r="AY621" s="17">
        <v>0.41020729898615998</v>
      </c>
    </row>
    <row r="622" spans="2:51">
      <c r="B622" t="s">
        <v>292</v>
      </c>
      <c r="C622" s="17">
        <v>0.44407237782376402</v>
      </c>
      <c r="D622" s="17">
        <v>0.41901386198770701</v>
      </c>
      <c r="E622" s="17">
        <v>0.46470903326085999</v>
      </c>
      <c r="F622" s="17"/>
      <c r="G622" s="17">
        <v>0.52332300816029897</v>
      </c>
      <c r="H622" s="17">
        <v>0.24999862395542699</v>
      </c>
      <c r="I622" s="17">
        <v>0.34220363893421002</v>
      </c>
      <c r="J622" s="17">
        <v>0.37906331551327199</v>
      </c>
      <c r="K622" s="17">
        <v>0.524978528319614</v>
      </c>
      <c r="L622" s="17">
        <v>0.52616403593082595</v>
      </c>
      <c r="M622" s="17"/>
      <c r="N622" s="17">
        <v>0.39575002266883202</v>
      </c>
      <c r="O622" s="17">
        <v>0.44165782914573598</v>
      </c>
      <c r="P622" s="17">
        <v>0.46897881973137001</v>
      </c>
      <c r="Q622" s="17">
        <v>0.48163428313886197</v>
      </c>
      <c r="R622" s="17"/>
      <c r="S622" s="17" t="s">
        <v>222</v>
      </c>
      <c r="T622" s="17" t="s">
        <v>222</v>
      </c>
      <c r="U622" s="17" t="s">
        <v>222</v>
      </c>
      <c r="V622" s="17">
        <v>0.44407237782376402</v>
      </c>
      <c r="W622" s="17" t="s">
        <v>222</v>
      </c>
      <c r="X622" s="17" t="s">
        <v>222</v>
      </c>
      <c r="Y622" s="17" t="s">
        <v>222</v>
      </c>
      <c r="Z622" s="17" t="s">
        <v>222</v>
      </c>
      <c r="AA622" s="17" t="s">
        <v>222</v>
      </c>
      <c r="AB622" s="17" t="s">
        <v>222</v>
      </c>
      <c r="AC622" s="17" t="s">
        <v>222</v>
      </c>
      <c r="AD622" s="17" t="s">
        <v>222</v>
      </c>
      <c r="AE622" s="17"/>
      <c r="AF622" s="17">
        <v>0.433151546391706</v>
      </c>
      <c r="AG622" s="17">
        <v>0.47687059603082699</v>
      </c>
      <c r="AH622" s="17">
        <v>0.40419611076505602</v>
      </c>
      <c r="AI622" s="17"/>
      <c r="AJ622" s="17">
        <v>0.45559044699465601</v>
      </c>
      <c r="AK622" s="17">
        <v>0.44682098183181501</v>
      </c>
      <c r="AL622" s="17">
        <v>0.53249070549302302</v>
      </c>
      <c r="AM622" s="17"/>
      <c r="AN622" s="17">
        <v>0.42736816417266699</v>
      </c>
      <c r="AO622" s="17">
        <v>0.40116721823809798</v>
      </c>
      <c r="AP622" s="17">
        <v>0.44100348290521402</v>
      </c>
      <c r="AQ622" s="17">
        <v>0.36298914329485599</v>
      </c>
      <c r="AR622" s="17">
        <v>0.41205441493793399</v>
      </c>
      <c r="AS622" s="17"/>
      <c r="AT622" s="17">
        <v>0.45828888487795399</v>
      </c>
      <c r="AU622" s="17">
        <v>0.29754153634235397</v>
      </c>
      <c r="AV622" s="17"/>
      <c r="AW622" s="17">
        <v>0.45584999089709699</v>
      </c>
      <c r="AX622" s="17">
        <v>0.51494947115209699</v>
      </c>
      <c r="AY622" s="17">
        <v>0.38761861786514501</v>
      </c>
    </row>
    <row r="623" spans="2:51">
      <c r="B623" t="s">
        <v>294</v>
      </c>
      <c r="C623" s="17">
        <v>0.350442156549995</v>
      </c>
      <c r="D623" s="17">
        <v>0.36409047702033598</v>
      </c>
      <c r="E623" s="17">
        <v>0.32366128619573997</v>
      </c>
      <c r="F623" s="17"/>
      <c r="G623" s="17">
        <v>7.2541403392965706E-2</v>
      </c>
      <c r="H623" s="17">
        <v>0.14245997886786599</v>
      </c>
      <c r="I623" s="17">
        <v>0.35291826604033</v>
      </c>
      <c r="J623" s="17">
        <v>0.41473279699613702</v>
      </c>
      <c r="K623" s="17">
        <v>0.45665350075678002</v>
      </c>
      <c r="L623" s="17">
        <v>0.41194582153616199</v>
      </c>
      <c r="M623" s="17"/>
      <c r="N623" s="17">
        <v>0.374765736817536</v>
      </c>
      <c r="O623" s="17">
        <v>0.35243048571734997</v>
      </c>
      <c r="P623" s="17">
        <v>0.354969242322136</v>
      </c>
      <c r="Q623" s="17">
        <v>0.288623109831464</v>
      </c>
      <c r="R623" s="17"/>
      <c r="S623" s="17" t="s">
        <v>222</v>
      </c>
      <c r="T623" s="17" t="s">
        <v>222</v>
      </c>
      <c r="U623" s="17" t="s">
        <v>222</v>
      </c>
      <c r="V623" s="17">
        <v>0.350442156549995</v>
      </c>
      <c r="W623" s="17" t="s">
        <v>222</v>
      </c>
      <c r="X623" s="17" t="s">
        <v>222</v>
      </c>
      <c r="Y623" s="17" t="s">
        <v>222</v>
      </c>
      <c r="Z623" s="17" t="s">
        <v>222</v>
      </c>
      <c r="AA623" s="17" t="s">
        <v>222</v>
      </c>
      <c r="AB623" s="17" t="s">
        <v>222</v>
      </c>
      <c r="AC623" s="17" t="s">
        <v>222</v>
      </c>
      <c r="AD623" s="17" t="s">
        <v>222</v>
      </c>
      <c r="AE623" s="17"/>
      <c r="AF623" s="17">
        <v>0.37807762055805499</v>
      </c>
      <c r="AG623" s="17">
        <v>0.35208792682240903</v>
      </c>
      <c r="AH623" s="17">
        <v>0.31541528226258397</v>
      </c>
      <c r="AI623" s="17"/>
      <c r="AJ623" s="17">
        <v>0.36756051585406802</v>
      </c>
      <c r="AK623" s="17">
        <v>0.30020478941248502</v>
      </c>
      <c r="AL623" s="17">
        <v>0.35535503903381499</v>
      </c>
      <c r="AM623" s="17"/>
      <c r="AN623" s="17">
        <v>0.34697596518797202</v>
      </c>
      <c r="AO623" s="17">
        <v>0.28935450041335298</v>
      </c>
      <c r="AP623" s="17">
        <v>0.33665365964668498</v>
      </c>
      <c r="AQ623" s="17">
        <v>0.38733013371361602</v>
      </c>
      <c r="AR623" s="17">
        <v>0.57159057628676002</v>
      </c>
      <c r="AS623" s="17"/>
      <c r="AT623" s="17">
        <v>0.36200953402457098</v>
      </c>
      <c r="AU623" s="17">
        <v>0.18028297769475199</v>
      </c>
      <c r="AV623" s="17"/>
      <c r="AW623" s="17">
        <v>0.42544580098698398</v>
      </c>
      <c r="AX623" s="17">
        <v>0.25551025067833399</v>
      </c>
      <c r="AY623" s="17">
        <v>0.228710551348145</v>
      </c>
    </row>
    <row r="624" spans="2:51">
      <c r="B624" t="s">
        <v>295</v>
      </c>
      <c r="C624" s="17">
        <v>0.30740910974929198</v>
      </c>
      <c r="D624" s="17">
        <v>0.344162858138294</v>
      </c>
      <c r="E624" s="17">
        <v>0.25253292880978101</v>
      </c>
      <c r="F624" s="17"/>
      <c r="G624" s="17">
        <v>0.29066669956150099</v>
      </c>
      <c r="H624" s="17">
        <v>0.17550198395052499</v>
      </c>
      <c r="I624" s="17">
        <v>0.30430058391756598</v>
      </c>
      <c r="J624" s="17">
        <v>0.35131408016751098</v>
      </c>
      <c r="K624" s="17">
        <v>0.36400461963008701</v>
      </c>
      <c r="L624" s="17">
        <v>0.31197712076283102</v>
      </c>
      <c r="M624" s="17"/>
      <c r="N624" s="17">
        <v>0.43275974973315601</v>
      </c>
      <c r="O624" s="17">
        <v>0.27160100431754303</v>
      </c>
      <c r="P624" s="17">
        <v>0.23655076526343299</v>
      </c>
      <c r="Q624" s="17">
        <v>0.190351884986069</v>
      </c>
      <c r="R624" s="17"/>
      <c r="S624" s="17" t="s">
        <v>222</v>
      </c>
      <c r="T624" s="17" t="s">
        <v>222</v>
      </c>
      <c r="U624" s="17" t="s">
        <v>222</v>
      </c>
      <c r="V624" s="17">
        <v>0.30740910974929198</v>
      </c>
      <c r="W624" s="17" t="s">
        <v>222</v>
      </c>
      <c r="X624" s="17" t="s">
        <v>222</v>
      </c>
      <c r="Y624" s="17" t="s">
        <v>222</v>
      </c>
      <c r="Z624" s="17" t="s">
        <v>222</v>
      </c>
      <c r="AA624" s="17" t="s">
        <v>222</v>
      </c>
      <c r="AB624" s="17" t="s">
        <v>222</v>
      </c>
      <c r="AC624" s="17" t="s">
        <v>222</v>
      </c>
      <c r="AD624" s="17" t="s">
        <v>222</v>
      </c>
      <c r="AE624" s="17"/>
      <c r="AF624" s="17">
        <v>0.25552821508676998</v>
      </c>
      <c r="AG624" s="17">
        <v>0.34568665965765999</v>
      </c>
      <c r="AH624" s="17">
        <v>0.400291744996428</v>
      </c>
      <c r="AI624" s="17"/>
      <c r="AJ624" s="17">
        <v>0.30585413557080299</v>
      </c>
      <c r="AK624" s="17">
        <v>0.30821145213729301</v>
      </c>
      <c r="AL624" s="17">
        <v>0.339980002257809</v>
      </c>
      <c r="AM624" s="17"/>
      <c r="AN624" s="17">
        <v>0.24361312868656099</v>
      </c>
      <c r="AO624" s="17">
        <v>0.210540528731405</v>
      </c>
      <c r="AP624" s="17">
        <v>0.40144380543817298</v>
      </c>
      <c r="AQ624" s="17">
        <v>0.43102837260467902</v>
      </c>
      <c r="AR624" s="17">
        <v>0.33096737299276102</v>
      </c>
      <c r="AS624" s="17"/>
      <c r="AT624" s="17">
        <v>0.30020564583224102</v>
      </c>
      <c r="AU624" s="17">
        <v>0.35809685708230798</v>
      </c>
      <c r="AV624" s="17"/>
      <c r="AW624" s="17">
        <v>0.37715538343448202</v>
      </c>
      <c r="AX624" s="17">
        <v>0.25574761341459801</v>
      </c>
      <c r="AY624" s="17">
        <v>0.17827260573515899</v>
      </c>
    </row>
    <row r="625" spans="2:51">
      <c r="B625" t="s">
        <v>296</v>
      </c>
      <c r="C625" s="17">
        <v>0.23002621590518799</v>
      </c>
      <c r="D625" s="17">
        <v>0.242288414145025</v>
      </c>
      <c r="E625" s="17">
        <v>0.212005818486213</v>
      </c>
      <c r="F625" s="17"/>
      <c r="G625" s="17">
        <v>0.41624425368661</v>
      </c>
      <c r="H625" s="17">
        <v>0.24866448653211101</v>
      </c>
      <c r="I625" s="17">
        <v>0.190707603585411</v>
      </c>
      <c r="J625" s="17">
        <v>0.221608007487332</v>
      </c>
      <c r="K625" s="17">
        <v>0.30724584265287402</v>
      </c>
      <c r="L625" s="17">
        <v>0.165349981547039</v>
      </c>
      <c r="M625" s="17"/>
      <c r="N625" s="17">
        <v>0.30690415837893897</v>
      </c>
      <c r="O625" s="17">
        <v>0.158602954951442</v>
      </c>
      <c r="P625" s="17">
        <v>0.21634692040362</v>
      </c>
      <c r="Q625" s="17">
        <v>0.20900718173786201</v>
      </c>
      <c r="R625" s="17"/>
      <c r="S625" s="17" t="s">
        <v>222</v>
      </c>
      <c r="T625" s="17" t="s">
        <v>222</v>
      </c>
      <c r="U625" s="17" t="s">
        <v>222</v>
      </c>
      <c r="V625" s="17">
        <v>0.23002621590518799</v>
      </c>
      <c r="W625" s="17" t="s">
        <v>222</v>
      </c>
      <c r="X625" s="17" t="s">
        <v>222</v>
      </c>
      <c r="Y625" s="17" t="s">
        <v>222</v>
      </c>
      <c r="Z625" s="17" t="s">
        <v>222</v>
      </c>
      <c r="AA625" s="17" t="s">
        <v>222</v>
      </c>
      <c r="AB625" s="17" t="s">
        <v>222</v>
      </c>
      <c r="AC625" s="17" t="s">
        <v>222</v>
      </c>
      <c r="AD625" s="17" t="s">
        <v>222</v>
      </c>
      <c r="AE625" s="17"/>
      <c r="AF625" s="17">
        <v>0.16163885372533199</v>
      </c>
      <c r="AG625" s="17">
        <v>0.26295240520408297</v>
      </c>
      <c r="AH625" s="17">
        <v>0.27361035831678898</v>
      </c>
      <c r="AI625" s="17"/>
      <c r="AJ625" s="17">
        <v>0.20984405264008099</v>
      </c>
      <c r="AK625" s="17">
        <v>0.18678693280436401</v>
      </c>
      <c r="AL625" s="17">
        <v>0.432384779156673</v>
      </c>
      <c r="AM625" s="17"/>
      <c r="AN625" s="17">
        <v>0.135963779831412</v>
      </c>
      <c r="AO625" s="17">
        <v>0.188432632113884</v>
      </c>
      <c r="AP625" s="17">
        <v>0.30133598029737502</v>
      </c>
      <c r="AQ625" s="17">
        <v>0.35245634027072498</v>
      </c>
      <c r="AR625" s="17">
        <v>0.75436076939136998</v>
      </c>
      <c r="AS625" s="17"/>
      <c r="AT625" s="17">
        <v>0.21630642730937</v>
      </c>
      <c r="AU625" s="17">
        <v>0.40461998271521499</v>
      </c>
      <c r="AV625" s="17"/>
      <c r="AW625" s="17">
        <v>0.27475734986859601</v>
      </c>
      <c r="AX625" s="17">
        <v>0.113250183874222</v>
      </c>
      <c r="AY625" s="17">
        <v>0.18361257150464499</v>
      </c>
    </row>
    <row r="626" spans="2:51">
      <c r="B626" t="s">
        <v>293</v>
      </c>
      <c r="C626" s="17">
        <v>0.22215308937971001</v>
      </c>
      <c r="D626" s="17">
        <v>0.21189074088423199</v>
      </c>
      <c r="E626" s="17">
        <v>0.230708612564374</v>
      </c>
      <c r="F626" s="17"/>
      <c r="G626" s="17">
        <v>8.5900554865145598E-2</v>
      </c>
      <c r="H626" s="17">
        <v>0.207123074462218</v>
      </c>
      <c r="I626" s="17">
        <v>0.17658373213732301</v>
      </c>
      <c r="J626" s="17">
        <v>0.30819503245987101</v>
      </c>
      <c r="K626" s="17">
        <v>0.27930681982266797</v>
      </c>
      <c r="L626" s="17">
        <v>0.215731559465758</v>
      </c>
      <c r="M626" s="17"/>
      <c r="N626" s="17">
        <v>0.210757823069052</v>
      </c>
      <c r="O626" s="17">
        <v>0.18916690391923299</v>
      </c>
      <c r="P626" s="17">
        <v>0.28572641442469199</v>
      </c>
      <c r="Q626" s="17">
        <v>0.201022679530245</v>
      </c>
      <c r="R626" s="17"/>
      <c r="S626" s="17" t="s">
        <v>222</v>
      </c>
      <c r="T626" s="17" t="s">
        <v>222</v>
      </c>
      <c r="U626" s="17" t="s">
        <v>222</v>
      </c>
      <c r="V626" s="17">
        <v>0.22215308937971001</v>
      </c>
      <c r="W626" s="17" t="s">
        <v>222</v>
      </c>
      <c r="X626" s="17" t="s">
        <v>222</v>
      </c>
      <c r="Y626" s="17" t="s">
        <v>222</v>
      </c>
      <c r="Z626" s="17" t="s">
        <v>222</v>
      </c>
      <c r="AA626" s="17" t="s">
        <v>222</v>
      </c>
      <c r="AB626" s="17" t="s">
        <v>222</v>
      </c>
      <c r="AC626" s="17" t="s">
        <v>222</v>
      </c>
      <c r="AD626" s="17" t="s">
        <v>222</v>
      </c>
      <c r="AE626" s="17"/>
      <c r="AF626" s="17">
        <v>0.26075554309953702</v>
      </c>
      <c r="AG626" s="17">
        <v>0.20963461385378199</v>
      </c>
      <c r="AH626" s="17">
        <v>0.21089507917740699</v>
      </c>
      <c r="AI626" s="17"/>
      <c r="AJ626" s="17">
        <v>0.22188437995028801</v>
      </c>
      <c r="AK626" s="17">
        <v>0.25138741304072698</v>
      </c>
      <c r="AL626" s="17">
        <v>0.21749320432785099</v>
      </c>
      <c r="AM626" s="17"/>
      <c r="AN626" s="17">
        <v>0.26458399103779301</v>
      </c>
      <c r="AO626" s="17">
        <v>0.21844029015944499</v>
      </c>
      <c r="AP626" s="17">
        <v>0.17242259905892801</v>
      </c>
      <c r="AQ626" s="17">
        <v>0.30004425931943801</v>
      </c>
      <c r="AR626" s="17">
        <v>0.27479193939483498</v>
      </c>
      <c r="AS626" s="17"/>
      <c r="AT626" s="17">
        <v>0.223250395709088</v>
      </c>
      <c r="AU626" s="17">
        <v>0.16992430862698499</v>
      </c>
      <c r="AV626" s="17"/>
      <c r="AW626" s="17">
        <v>0.23990818053611401</v>
      </c>
      <c r="AX626" s="17">
        <v>0.186262760111229</v>
      </c>
      <c r="AY626" s="17">
        <v>0.19917666574939499</v>
      </c>
    </row>
    <row r="627" spans="2:51">
      <c r="B627" t="s">
        <v>209</v>
      </c>
      <c r="C627" s="17">
        <v>1.9126675337230399E-2</v>
      </c>
      <c r="D627" s="17">
        <v>6.3572935468158096E-3</v>
      </c>
      <c r="E627" s="17">
        <v>3.4577775110640398E-2</v>
      </c>
      <c r="F627" s="17"/>
      <c r="G627" s="17">
        <v>0</v>
      </c>
      <c r="H627" s="17">
        <v>0</v>
      </c>
      <c r="I627" s="17">
        <v>2.2715067134032301E-2</v>
      </c>
      <c r="J627" s="17">
        <v>0</v>
      </c>
      <c r="K627" s="17">
        <v>2.14719038086238E-2</v>
      </c>
      <c r="L627" s="17">
        <v>3.6508979668729E-2</v>
      </c>
      <c r="M627" s="17"/>
      <c r="N627" s="17">
        <v>2.8932960955769201E-2</v>
      </c>
      <c r="O627" s="17">
        <v>1.0989216970271999E-2</v>
      </c>
      <c r="P627" s="17">
        <v>2.7669398398781499E-2</v>
      </c>
      <c r="Q627" s="17">
        <v>0</v>
      </c>
      <c r="R627" s="17"/>
      <c r="S627" s="17" t="s">
        <v>222</v>
      </c>
      <c r="T627" s="17" t="s">
        <v>222</v>
      </c>
      <c r="U627" s="17" t="s">
        <v>222</v>
      </c>
      <c r="V627" s="17">
        <v>1.9126675337230399E-2</v>
      </c>
      <c r="W627" s="17" t="s">
        <v>222</v>
      </c>
      <c r="X627" s="17" t="s">
        <v>222</v>
      </c>
      <c r="Y627" s="17" t="s">
        <v>222</v>
      </c>
      <c r="Z627" s="17" t="s">
        <v>222</v>
      </c>
      <c r="AA627" s="17" t="s">
        <v>222</v>
      </c>
      <c r="AB627" s="17" t="s">
        <v>222</v>
      </c>
      <c r="AC627" s="17" t="s">
        <v>222</v>
      </c>
      <c r="AD627" s="17" t="s">
        <v>222</v>
      </c>
      <c r="AE627" s="17"/>
      <c r="AF627" s="17">
        <v>3.85870073302121E-2</v>
      </c>
      <c r="AG627" s="17">
        <v>6.8909964382437303E-3</v>
      </c>
      <c r="AH627" s="17">
        <v>0</v>
      </c>
      <c r="AI627" s="17"/>
      <c r="AJ627" s="17">
        <v>1.7995177941521799E-2</v>
      </c>
      <c r="AK627" s="17">
        <v>1.2993485667049E-2</v>
      </c>
      <c r="AL627" s="17">
        <v>2.35223238674881E-2</v>
      </c>
      <c r="AM627" s="17"/>
      <c r="AN627" s="17">
        <v>1.6642208206679401E-2</v>
      </c>
      <c r="AO627" s="17">
        <v>2.2850053784800799E-2</v>
      </c>
      <c r="AP627" s="17">
        <v>1.37695965728228E-2</v>
      </c>
      <c r="AQ627" s="17">
        <v>0</v>
      </c>
      <c r="AR627" s="17">
        <v>0</v>
      </c>
      <c r="AS627" s="17"/>
      <c r="AT627" s="17">
        <v>1.7408075351488299E-2</v>
      </c>
      <c r="AU627" s="17">
        <v>4.0508945772639103E-2</v>
      </c>
      <c r="AV627" s="17"/>
      <c r="AW627" s="17">
        <v>2.11328829237733E-2</v>
      </c>
      <c r="AX627" s="17">
        <v>0</v>
      </c>
      <c r="AY627" s="17">
        <v>2.3090472040019999E-2</v>
      </c>
    </row>
    <row r="628" spans="2:51">
      <c r="B628" t="s">
        <v>119</v>
      </c>
      <c r="C628" s="17">
        <v>3.6987100300683598E-2</v>
      </c>
      <c r="D628" s="17">
        <v>2.4207484777208198E-2</v>
      </c>
      <c r="E628" s="17">
        <v>5.27417892706247E-2</v>
      </c>
      <c r="F628" s="17"/>
      <c r="G628" s="17">
        <v>0.10769825616728999</v>
      </c>
      <c r="H628" s="17">
        <v>0.10992095477972599</v>
      </c>
      <c r="I628" s="17">
        <v>2.89405709928976E-2</v>
      </c>
      <c r="J628" s="17">
        <v>1.8054039075423699E-2</v>
      </c>
      <c r="K628" s="17">
        <v>0</v>
      </c>
      <c r="L628" s="17">
        <v>2.3222865935078999E-2</v>
      </c>
      <c r="M628" s="17"/>
      <c r="N628" s="17">
        <v>2.73115013887444E-2</v>
      </c>
      <c r="O628" s="17">
        <v>9.5674814606127208E-3</v>
      </c>
      <c r="P628" s="17">
        <v>2.0828204522100099E-2</v>
      </c>
      <c r="Q628" s="17">
        <v>0.13687942823708199</v>
      </c>
      <c r="R628" s="17"/>
      <c r="S628" s="17" t="s">
        <v>222</v>
      </c>
      <c r="T628" s="17" t="s">
        <v>222</v>
      </c>
      <c r="U628" s="17" t="s">
        <v>222</v>
      </c>
      <c r="V628" s="17">
        <v>3.6987100300683598E-2</v>
      </c>
      <c r="W628" s="17" t="s">
        <v>222</v>
      </c>
      <c r="X628" s="17" t="s">
        <v>222</v>
      </c>
      <c r="Y628" s="17" t="s">
        <v>222</v>
      </c>
      <c r="Z628" s="17" t="s">
        <v>222</v>
      </c>
      <c r="AA628" s="17" t="s">
        <v>222</v>
      </c>
      <c r="AB628" s="17" t="s">
        <v>222</v>
      </c>
      <c r="AC628" s="17" t="s">
        <v>222</v>
      </c>
      <c r="AD628" s="17" t="s">
        <v>222</v>
      </c>
      <c r="AE628" s="17"/>
      <c r="AF628" s="17">
        <v>3.6541218275690603E-2</v>
      </c>
      <c r="AG628" s="17">
        <v>2.8608862562290598E-2</v>
      </c>
      <c r="AH628" s="17">
        <v>0</v>
      </c>
      <c r="AI628" s="17"/>
      <c r="AJ628" s="17">
        <v>2.24665790175986E-2</v>
      </c>
      <c r="AK628" s="17">
        <v>2.9512150863086201E-2</v>
      </c>
      <c r="AL628" s="17">
        <v>3.1236237262660001E-2</v>
      </c>
      <c r="AM628" s="17"/>
      <c r="AN628" s="17">
        <v>5.5819346370703397E-2</v>
      </c>
      <c r="AO628" s="17">
        <v>0.118281020935514</v>
      </c>
      <c r="AP628" s="17">
        <v>0</v>
      </c>
      <c r="AQ628" s="17">
        <v>2.8504502638739399E-2</v>
      </c>
      <c r="AR628" s="17">
        <v>0</v>
      </c>
      <c r="AS628" s="17"/>
      <c r="AT628" s="17">
        <v>2.6963638671606099E-2</v>
      </c>
      <c r="AU628" s="17">
        <v>0.15793878663548699</v>
      </c>
      <c r="AV628" s="17"/>
      <c r="AW628" s="17">
        <v>8.8904881500336992E-3</v>
      </c>
      <c r="AX628" s="17">
        <v>2.4078226591554001E-2</v>
      </c>
      <c r="AY628" s="17">
        <v>0.103685647885982</v>
      </c>
    </row>
    <row r="629" spans="2:51">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row>
    <row r="630" spans="2:51">
      <c r="B630" s="6" t="s">
        <v>302</v>
      </c>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row>
    <row r="631" spans="2:51">
      <c r="B631" s="25" t="s">
        <v>42</v>
      </c>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row>
    <row r="632" spans="2:51">
      <c r="B632" t="s">
        <v>290</v>
      </c>
      <c r="C632" s="17">
        <v>0.56109171405659597</v>
      </c>
      <c r="D632" s="17">
        <v>0.55892333228201396</v>
      </c>
      <c r="E632" s="17">
        <v>0.56399669623145399</v>
      </c>
      <c r="F632" s="17"/>
      <c r="G632" s="17">
        <v>0.49097183751513901</v>
      </c>
      <c r="H632" s="17">
        <v>0.63828526565402</v>
      </c>
      <c r="I632" s="17">
        <v>0.475743110210256</v>
      </c>
      <c r="J632" s="17">
        <v>0.65784869891986197</v>
      </c>
      <c r="K632" s="17">
        <v>0.61684365591428203</v>
      </c>
      <c r="L632" s="17">
        <v>0.51385996726886396</v>
      </c>
      <c r="M632" s="17"/>
      <c r="N632" s="17">
        <v>0.560535595733199</v>
      </c>
      <c r="O632" s="17">
        <v>0.69437940671115705</v>
      </c>
      <c r="P632" s="17">
        <v>0.43333006241611699</v>
      </c>
      <c r="Q632" s="17">
        <v>0.55560439459061395</v>
      </c>
      <c r="R632" s="17"/>
      <c r="S632" s="17" t="s">
        <v>222</v>
      </c>
      <c r="T632" s="17" t="s">
        <v>222</v>
      </c>
      <c r="U632" s="17" t="s">
        <v>222</v>
      </c>
      <c r="V632" s="17" t="s">
        <v>222</v>
      </c>
      <c r="W632" s="17" t="s">
        <v>222</v>
      </c>
      <c r="X632" s="17" t="s">
        <v>222</v>
      </c>
      <c r="Y632" s="17">
        <v>0.56109171405659597</v>
      </c>
      <c r="Z632" s="17" t="s">
        <v>222</v>
      </c>
      <c r="AA632" s="17" t="s">
        <v>222</v>
      </c>
      <c r="AB632" s="17" t="s">
        <v>222</v>
      </c>
      <c r="AC632" s="17" t="s">
        <v>222</v>
      </c>
      <c r="AD632" s="17" t="s">
        <v>222</v>
      </c>
      <c r="AE632" s="17"/>
      <c r="AF632" s="17">
        <v>0.459672457553573</v>
      </c>
      <c r="AG632" s="17">
        <v>0.67649849700605102</v>
      </c>
      <c r="AH632" s="17">
        <v>0.51087764930879997</v>
      </c>
      <c r="AI632" s="17"/>
      <c r="AJ632" s="17">
        <v>0.51383957407115799</v>
      </c>
      <c r="AK632" s="17">
        <v>0.64607929857180901</v>
      </c>
      <c r="AL632" s="17">
        <v>0.72986063092122699</v>
      </c>
      <c r="AM632" s="17"/>
      <c r="AN632" s="17">
        <v>0.433304699710509</v>
      </c>
      <c r="AO632" s="17">
        <v>0.45262996655541199</v>
      </c>
      <c r="AP632" s="17">
        <v>0.59192448796840902</v>
      </c>
      <c r="AQ632" s="17">
        <v>0.71723143471835704</v>
      </c>
      <c r="AR632" s="17">
        <v>0.401407726373189</v>
      </c>
      <c r="AS632" s="17"/>
      <c r="AT632" s="17">
        <v>0.56701602786819005</v>
      </c>
      <c r="AU632" s="17">
        <v>0.52495938609822301</v>
      </c>
      <c r="AV632" s="17"/>
      <c r="AW632" s="17">
        <v>0.63708729544793996</v>
      </c>
      <c r="AX632" s="17">
        <v>0.45697516521030601</v>
      </c>
      <c r="AY632" s="17">
        <v>0.48057905188133099</v>
      </c>
    </row>
    <row r="633" spans="2:51">
      <c r="B633" t="s">
        <v>291</v>
      </c>
      <c r="C633" s="17">
        <v>0.54003682721291502</v>
      </c>
      <c r="D633" s="17">
        <v>0.58355964709251795</v>
      </c>
      <c r="E633" s="17">
        <v>0.48172928311163399</v>
      </c>
      <c r="F633" s="17"/>
      <c r="G633" s="17">
        <v>0.512218644003816</v>
      </c>
      <c r="H633" s="17">
        <v>0.35894718422128102</v>
      </c>
      <c r="I633" s="17">
        <v>0.49126993434083299</v>
      </c>
      <c r="J633" s="17">
        <v>0.50778139717911497</v>
      </c>
      <c r="K633" s="17">
        <v>0.66149168639506295</v>
      </c>
      <c r="L633" s="17">
        <v>0.62637320445470701</v>
      </c>
      <c r="M633" s="17"/>
      <c r="N633" s="17">
        <v>0.56996822982519202</v>
      </c>
      <c r="O633" s="17">
        <v>0.53498491124099901</v>
      </c>
      <c r="P633" s="17">
        <v>0.59960760831787197</v>
      </c>
      <c r="Q633" s="17">
        <v>0.43720704098109497</v>
      </c>
      <c r="R633" s="17"/>
      <c r="S633" s="17" t="s">
        <v>222</v>
      </c>
      <c r="T633" s="17" t="s">
        <v>222</v>
      </c>
      <c r="U633" s="17" t="s">
        <v>222</v>
      </c>
      <c r="V633" s="17" t="s">
        <v>222</v>
      </c>
      <c r="W633" s="17" t="s">
        <v>222</v>
      </c>
      <c r="X633" s="17" t="s">
        <v>222</v>
      </c>
      <c r="Y633" s="17">
        <v>0.54003682721291502</v>
      </c>
      <c r="Z633" s="17" t="s">
        <v>222</v>
      </c>
      <c r="AA633" s="17" t="s">
        <v>222</v>
      </c>
      <c r="AB633" s="17" t="s">
        <v>222</v>
      </c>
      <c r="AC633" s="17" t="s">
        <v>222</v>
      </c>
      <c r="AD633" s="17" t="s">
        <v>222</v>
      </c>
      <c r="AE633" s="17"/>
      <c r="AF633" s="17">
        <v>0.59930936069210095</v>
      </c>
      <c r="AG633" s="17">
        <v>0.49539711302506001</v>
      </c>
      <c r="AH633" s="17">
        <v>0.45338191567536901</v>
      </c>
      <c r="AI633" s="17"/>
      <c r="AJ633" s="17">
        <v>0.58149169851727101</v>
      </c>
      <c r="AK633" s="17">
        <v>0.51364364182008204</v>
      </c>
      <c r="AL633" s="17">
        <v>0.60894684009009203</v>
      </c>
      <c r="AM633" s="17"/>
      <c r="AN633" s="17">
        <v>0.53968450420519498</v>
      </c>
      <c r="AO633" s="17">
        <v>0.51382797237806399</v>
      </c>
      <c r="AP633" s="17">
        <v>0.56853611151814099</v>
      </c>
      <c r="AQ633" s="17">
        <v>0.41447778798545098</v>
      </c>
      <c r="AR633" s="17">
        <v>0.88801286546428404</v>
      </c>
      <c r="AS633" s="17"/>
      <c r="AT633" s="17">
        <v>0.555634485643271</v>
      </c>
      <c r="AU633" s="17">
        <v>0.387250045903406</v>
      </c>
      <c r="AV633" s="17"/>
      <c r="AW633" s="17">
        <v>0.60845483438717396</v>
      </c>
      <c r="AX633" s="17">
        <v>0.472123800066442</v>
      </c>
      <c r="AY633" s="17">
        <v>0.45467469428149698</v>
      </c>
    </row>
    <row r="634" spans="2:51">
      <c r="B634" t="s">
        <v>292</v>
      </c>
      <c r="C634" s="17">
        <v>0.39233926023285798</v>
      </c>
      <c r="D634" s="17">
        <v>0.35316780636060202</v>
      </c>
      <c r="E634" s="17">
        <v>0.44481727706370899</v>
      </c>
      <c r="F634" s="17"/>
      <c r="G634" s="17">
        <v>0.41780642107750099</v>
      </c>
      <c r="H634" s="17">
        <v>0.38565673566584602</v>
      </c>
      <c r="I634" s="17">
        <v>0.40816581916404199</v>
      </c>
      <c r="J634" s="17">
        <v>0.44935771472022101</v>
      </c>
      <c r="K634" s="17">
        <v>0.34609590666384898</v>
      </c>
      <c r="L634" s="17">
        <v>0.36847968692823002</v>
      </c>
      <c r="M634" s="17"/>
      <c r="N634" s="17">
        <v>0.38513015969261999</v>
      </c>
      <c r="O634" s="17">
        <v>0.42110311725791399</v>
      </c>
      <c r="P634" s="17">
        <v>0.40231971097748898</v>
      </c>
      <c r="Q634" s="17">
        <v>0.35732296773618799</v>
      </c>
      <c r="R634" s="17"/>
      <c r="S634" s="17" t="s">
        <v>222</v>
      </c>
      <c r="T634" s="17" t="s">
        <v>222</v>
      </c>
      <c r="U634" s="17" t="s">
        <v>222</v>
      </c>
      <c r="V634" s="17" t="s">
        <v>222</v>
      </c>
      <c r="W634" s="17" t="s">
        <v>222</v>
      </c>
      <c r="X634" s="17" t="s">
        <v>222</v>
      </c>
      <c r="Y634" s="17">
        <v>0.39233926023285798</v>
      </c>
      <c r="Z634" s="17" t="s">
        <v>222</v>
      </c>
      <c r="AA634" s="17" t="s">
        <v>222</v>
      </c>
      <c r="AB634" s="17" t="s">
        <v>222</v>
      </c>
      <c r="AC634" s="17" t="s">
        <v>222</v>
      </c>
      <c r="AD634" s="17" t="s">
        <v>222</v>
      </c>
      <c r="AE634" s="17"/>
      <c r="AF634" s="17">
        <v>0.38108023150875098</v>
      </c>
      <c r="AG634" s="17">
        <v>0.419212094470373</v>
      </c>
      <c r="AH634" s="17">
        <v>0.31781161686578502</v>
      </c>
      <c r="AI634" s="17"/>
      <c r="AJ634" s="17">
        <v>0.45215851773120302</v>
      </c>
      <c r="AK634" s="17">
        <v>0.43665518314361501</v>
      </c>
      <c r="AL634" s="17">
        <v>0.304609796410443</v>
      </c>
      <c r="AM634" s="17"/>
      <c r="AN634" s="17">
        <v>0.33362430651587699</v>
      </c>
      <c r="AO634" s="17">
        <v>0.37517714182659401</v>
      </c>
      <c r="AP634" s="17">
        <v>0.35589338081423499</v>
      </c>
      <c r="AQ634" s="17">
        <v>0.42718613626706697</v>
      </c>
      <c r="AR634" s="17">
        <v>0.75394562568485901</v>
      </c>
      <c r="AS634" s="17"/>
      <c r="AT634" s="17">
        <v>0.39046062316324598</v>
      </c>
      <c r="AU634" s="17">
        <v>0.420769675710288</v>
      </c>
      <c r="AV634" s="17"/>
      <c r="AW634" s="17">
        <v>0.34845932456995499</v>
      </c>
      <c r="AX634" s="17">
        <v>0.37134244520188803</v>
      </c>
      <c r="AY634" s="17">
        <v>0.479278899901871</v>
      </c>
    </row>
    <row r="635" spans="2:51">
      <c r="B635" t="s">
        <v>294</v>
      </c>
      <c r="C635" s="17">
        <v>0.248707955003859</v>
      </c>
      <c r="D635" s="17">
        <v>0.30842537675855197</v>
      </c>
      <c r="E635" s="17">
        <v>0.16870449446962199</v>
      </c>
      <c r="F635" s="17"/>
      <c r="G635" s="17">
        <v>0.28113759109215902</v>
      </c>
      <c r="H635" s="17">
        <v>0.17792980971974401</v>
      </c>
      <c r="I635" s="17">
        <v>0.25699767122755401</v>
      </c>
      <c r="J635" s="17">
        <v>0.217201820265398</v>
      </c>
      <c r="K635" s="17">
        <v>0.241666667684688</v>
      </c>
      <c r="L635" s="17">
        <v>0.29019547751943803</v>
      </c>
      <c r="M635" s="17"/>
      <c r="N635" s="17">
        <v>0.36112709858179698</v>
      </c>
      <c r="O635" s="17">
        <v>0.23652318697383301</v>
      </c>
      <c r="P635" s="17">
        <v>0.25679873592324198</v>
      </c>
      <c r="Q635" s="17">
        <v>0.101177612027811</v>
      </c>
      <c r="R635" s="17"/>
      <c r="S635" s="17" t="s">
        <v>222</v>
      </c>
      <c r="T635" s="17" t="s">
        <v>222</v>
      </c>
      <c r="U635" s="17" t="s">
        <v>222</v>
      </c>
      <c r="V635" s="17" t="s">
        <v>222</v>
      </c>
      <c r="W635" s="17" t="s">
        <v>222</v>
      </c>
      <c r="X635" s="17" t="s">
        <v>222</v>
      </c>
      <c r="Y635" s="17">
        <v>0.248707955003859</v>
      </c>
      <c r="Z635" s="17" t="s">
        <v>222</v>
      </c>
      <c r="AA635" s="17" t="s">
        <v>222</v>
      </c>
      <c r="AB635" s="17" t="s">
        <v>222</v>
      </c>
      <c r="AC635" s="17" t="s">
        <v>222</v>
      </c>
      <c r="AD635" s="17" t="s">
        <v>222</v>
      </c>
      <c r="AE635" s="17"/>
      <c r="AF635" s="17">
        <v>0.217180487043413</v>
      </c>
      <c r="AG635" s="17">
        <v>0.29593095111689</v>
      </c>
      <c r="AH635" s="17">
        <v>8.8201280878863406E-2</v>
      </c>
      <c r="AI635" s="17"/>
      <c r="AJ635" s="17">
        <v>0.28983916738327498</v>
      </c>
      <c r="AK635" s="17">
        <v>0.19825690737076099</v>
      </c>
      <c r="AL635" s="17">
        <v>0.39536564761704202</v>
      </c>
      <c r="AM635" s="17"/>
      <c r="AN635" s="17">
        <v>0.16009569555853301</v>
      </c>
      <c r="AO635" s="17">
        <v>0.27782686384601901</v>
      </c>
      <c r="AP635" s="17">
        <v>0.29380778870757801</v>
      </c>
      <c r="AQ635" s="17">
        <v>0.30508915050781998</v>
      </c>
      <c r="AR635" s="17">
        <v>0.52284169221517496</v>
      </c>
      <c r="AS635" s="17"/>
      <c r="AT635" s="17">
        <v>0.24821831867403099</v>
      </c>
      <c r="AU635" s="17">
        <v>0.26047666264956099</v>
      </c>
      <c r="AV635" s="17"/>
      <c r="AW635" s="17">
        <v>0.28875334915004902</v>
      </c>
      <c r="AX635" s="17">
        <v>0.24053766027944901</v>
      </c>
      <c r="AY635" s="17">
        <v>0.182996341411893</v>
      </c>
    </row>
    <row r="636" spans="2:51">
      <c r="B636" t="s">
        <v>295</v>
      </c>
      <c r="C636" s="17">
        <v>0.22946079726777899</v>
      </c>
      <c r="D636" s="17">
        <v>0.25893952396590503</v>
      </c>
      <c r="E636" s="17">
        <v>0.189968132000332</v>
      </c>
      <c r="F636" s="17"/>
      <c r="G636" s="17">
        <v>0.149604573954674</v>
      </c>
      <c r="H636" s="17">
        <v>0.253153642684806</v>
      </c>
      <c r="I636" s="17">
        <v>0.22624420096748199</v>
      </c>
      <c r="J636" s="17">
        <v>0.173496881628075</v>
      </c>
      <c r="K636" s="17">
        <v>0.25115299108614603</v>
      </c>
      <c r="L636" s="17">
        <v>0.27478552372749898</v>
      </c>
      <c r="M636" s="17"/>
      <c r="N636" s="17">
        <v>0.294706787097616</v>
      </c>
      <c r="O636" s="17">
        <v>0.25996465094374699</v>
      </c>
      <c r="P636" s="17">
        <v>0.21800301117387699</v>
      </c>
      <c r="Q636" s="17">
        <v>0.115485891462622</v>
      </c>
      <c r="R636" s="17"/>
      <c r="S636" s="17" t="s">
        <v>222</v>
      </c>
      <c r="T636" s="17" t="s">
        <v>222</v>
      </c>
      <c r="U636" s="17" t="s">
        <v>222</v>
      </c>
      <c r="V636" s="17" t="s">
        <v>222</v>
      </c>
      <c r="W636" s="17" t="s">
        <v>222</v>
      </c>
      <c r="X636" s="17" t="s">
        <v>222</v>
      </c>
      <c r="Y636" s="17">
        <v>0.22946079726777899</v>
      </c>
      <c r="Z636" s="17" t="s">
        <v>222</v>
      </c>
      <c r="AA636" s="17" t="s">
        <v>222</v>
      </c>
      <c r="AB636" s="17" t="s">
        <v>222</v>
      </c>
      <c r="AC636" s="17" t="s">
        <v>222</v>
      </c>
      <c r="AD636" s="17" t="s">
        <v>222</v>
      </c>
      <c r="AE636" s="17"/>
      <c r="AF636" s="17">
        <v>0.26147908061567099</v>
      </c>
      <c r="AG636" s="17">
        <v>0.23189733602259199</v>
      </c>
      <c r="AH636" s="17">
        <v>0.17312993938180599</v>
      </c>
      <c r="AI636" s="17"/>
      <c r="AJ636" s="17">
        <v>0.25255130474724702</v>
      </c>
      <c r="AK636" s="17">
        <v>0.17537742528376299</v>
      </c>
      <c r="AL636" s="17">
        <v>0.41536691028858203</v>
      </c>
      <c r="AM636" s="17"/>
      <c r="AN636" s="17">
        <v>0.23709744852973699</v>
      </c>
      <c r="AO636" s="17">
        <v>0.14610482046040699</v>
      </c>
      <c r="AP636" s="17">
        <v>0.22136986085645199</v>
      </c>
      <c r="AQ636" s="17">
        <v>0.41826540632746601</v>
      </c>
      <c r="AR636" s="17">
        <v>0.34133717231787503</v>
      </c>
      <c r="AS636" s="17"/>
      <c r="AT636" s="17">
        <v>0.224579828153013</v>
      </c>
      <c r="AU636" s="17">
        <v>0.27981775108404</v>
      </c>
      <c r="AV636" s="17"/>
      <c r="AW636" s="17">
        <v>0.30602398436548001</v>
      </c>
      <c r="AX636" s="17">
        <v>0.156261836035162</v>
      </c>
      <c r="AY636" s="17">
        <v>0.13254035477767501</v>
      </c>
    </row>
    <row r="637" spans="2:51">
      <c r="B637" t="s">
        <v>293</v>
      </c>
      <c r="C637" s="17">
        <v>0.202607192196706</v>
      </c>
      <c r="D637" s="17">
        <v>0.203803944339738</v>
      </c>
      <c r="E637" s="17">
        <v>0.20100390273726501</v>
      </c>
      <c r="F637" s="17"/>
      <c r="G637" s="17">
        <v>0.18607888299824599</v>
      </c>
      <c r="H637" s="17">
        <v>0.209560856342728</v>
      </c>
      <c r="I637" s="17">
        <v>0.24590504007417199</v>
      </c>
      <c r="J637" s="17">
        <v>0.16514695686388101</v>
      </c>
      <c r="K637" s="17">
        <v>0.28522872286485801</v>
      </c>
      <c r="L637" s="17">
        <v>0.14988258442844499</v>
      </c>
      <c r="M637" s="17"/>
      <c r="N637" s="17">
        <v>0.22798596134545099</v>
      </c>
      <c r="O637" s="17">
        <v>0.22000216628585301</v>
      </c>
      <c r="P637" s="17">
        <v>0.20167559375616301</v>
      </c>
      <c r="Q637" s="17">
        <v>0.14814678224269401</v>
      </c>
      <c r="R637" s="17"/>
      <c r="S637" s="17" t="s">
        <v>222</v>
      </c>
      <c r="T637" s="17" t="s">
        <v>222</v>
      </c>
      <c r="U637" s="17" t="s">
        <v>222</v>
      </c>
      <c r="V637" s="17" t="s">
        <v>222</v>
      </c>
      <c r="W637" s="17" t="s">
        <v>222</v>
      </c>
      <c r="X637" s="17" t="s">
        <v>222</v>
      </c>
      <c r="Y637" s="17">
        <v>0.202607192196706</v>
      </c>
      <c r="Z637" s="17" t="s">
        <v>222</v>
      </c>
      <c r="AA637" s="17" t="s">
        <v>222</v>
      </c>
      <c r="AB637" s="17" t="s">
        <v>222</v>
      </c>
      <c r="AC637" s="17" t="s">
        <v>222</v>
      </c>
      <c r="AD637" s="17" t="s">
        <v>222</v>
      </c>
      <c r="AE637" s="17"/>
      <c r="AF637" s="17">
        <v>0.242567134974012</v>
      </c>
      <c r="AG637" s="17">
        <v>0.15909416643555399</v>
      </c>
      <c r="AH637" s="17">
        <v>0.31716736461211897</v>
      </c>
      <c r="AI637" s="17"/>
      <c r="AJ637" s="17">
        <v>0.217456664199521</v>
      </c>
      <c r="AK637" s="17">
        <v>0.193174537756197</v>
      </c>
      <c r="AL637" s="17">
        <v>0.31601363287817802</v>
      </c>
      <c r="AM637" s="17"/>
      <c r="AN637" s="17">
        <v>0.218308579951382</v>
      </c>
      <c r="AO637" s="17">
        <v>0.223118368220424</v>
      </c>
      <c r="AP637" s="17">
        <v>0.18849037156739501</v>
      </c>
      <c r="AQ637" s="17">
        <v>0.21625367660147801</v>
      </c>
      <c r="AR637" s="17">
        <v>0.67994893996074901</v>
      </c>
      <c r="AS637" s="17"/>
      <c r="AT637" s="17">
        <v>0.18531388809943899</v>
      </c>
      <c r="AU637" s="17">
        <v>0.36285581792935301</v>
      </c>
      <c r="AV637" s="17"/>
      <c r="AW637" s="17">
        <v>0.18757121250591</v>
      </c>
      <c r="AX637" s="17">
        <v>0.228950751248085</v>
      </c>
      <c r="AY637" s="17">
        <v>0.21567247736329001</v>
      </c>
    </row>
    <row r="638" spans="2:51">
      <c r="B638" t="s">
        <v>296</v>
      </c>
      <c r="C638" s="17">
        <v>0.183031963287593</v>
      </c>
      <c r="D638" s="17">
        <v>0.19220707330831699</v>
      </c>
      <c r="E638" s="17">
        <v>0.170740063689924</v>
      </c>
      <c r="F638" s="17"/>
      <c r="G638" s="17">
        <v>0.14306676053089201</v>
      </c>
      <c r="H638" s="17">
        <v>0.25315219479766099</v>
      </c>
      <c r="I638" s="17">
        <v>0.23382199671754</v>
      </c>
      <c r="J638" s="17">
        <v>0.185708444029894</v>
      </c>
      <c r="K638" s="17">
        <v>0.20297697978195101</v>
      </c>
      <c r="L638" s="17">
        <v>0.116343441943417</v>
      </c>
      <c r="M638" s="17"/>
      <c r="N638" s="17">
        <v>0.27381891583527901</v>
      </c>
      <c r="O638" s="17">
        <v>0.18659635673448999</v>
      </c>
      <c r="P638" s="17">
        <v>0.13069576226344701</v>
      </c>
      <c r="Q638" s="17">
        <v>0.120987194742518</v>
      </c>
      <c r="R638" s="17"/>
      <c r="S638" s="17" t="s">
        <v>222</v>
      </c>
      <c r="T638" s="17" t="s">
        <v>222</v>
      </c>
      <c r="U638" s="17" t="s">
        <v>222</v>
      </c>
      <c r="V638" s="17" t="s">
        <v>222</v>
      </c>
      <c r="W638" s="17" t="s">
        <v>222</v>
      </c>
      <c r="X638" s="17" t="s">
        <v>222</v>
      </c>
      <c r="Y638" s="17">
        <v>0.183031963287593</v>
      </c>
      <c r="Z638" s="17" t="s">
        <v>222</v>
      </c>
      <c r="AA638" s="17" t="s">
        <v>222</v>
      </c>
      <c r="AB638" s="17" t="s">
        <v>222</v>
      </c>
      <c r="AC638" s="17" t="s">
        <v>222</v>
      </c>
      <c r="AD638" s="17" t="s">
        <v>222</v>
      </c>
      <c r="AE638" s="17"/>
      <c r="AF638" s="17">
        <v>0.166413857654854</v>
      </c>
      <c r="AG638" s="17">
        <v>0.20124896781409601</v>
      </c>
      <c r="AH638" s="17">
        <v>0.239471723063334</v>
      </c>
      <c r="AI638" s="17"/>
      <c r="AJ638" s="17">
        <v>0.143734854069791</v>
      </c>
      <c r="AK638" s="17">
        <v>0.219685971565558</v>
      </c>
      <c r="AL638" s="17">
        <v>0.286859992886079</v>
      </c>
      <c r="AM638" s="17"/>
      <c r="AN638" s="17">
        <v>0.17115989254088901</v>
      </c>
      <c r="AO638" s="17">
        <v>8.0012386648535605E-2</v>
      </c>
      <c r="AP638" s="17">
        <v>0.24182475336443601</v>
      </c>
      <c r="AQ638" s="17">
        <v>0.31088854220170498</v>
      </c>
      <c r="AR638" s="17">
        <v>0.34133717231787503</v>
      </c>
      <c r="AS638" s="17"/>
      <c r="AT638" s="17">
        <v>0.18581049978054001</v>
      </c>
      <c r="AU638" s="17">
        <v>0.16370101497236</v>
      </c>
      <c r="AV638" s="17"/>
      <c r="AW638" s="17">
        <v>0.238505506678303</v>
      </c>
      <c r="AX638" s="17">
        <v>0.124732158056637</v>
      </c>
      <c r="AY638" s="17">
        <v>0.115433714475521</v>
      </c>
    </row>
    <row r="639" spans="2:51">
      <c r="B639" t="s">
        <v>209</v>
      </c>
      <c r="C639" s="17">
        <v>9.1334429911432494E-3</v>
      </c>
      <c r="D639" s="17">
        <v>1.59509689273011E-2</v>
      </c>
      <c r="E639" s="17">
        <v>0</v>
      </c>
      <c r="F639" s="17"/>
      <c r="G639" s="17">
        <v>0</v>
      </c>
      <c r="H639" s="17">
        <v>0</v>
      </c>
      <c r="I639" s="17">
        <v>0</v>
      </c>
      <c r="J639" s="17">
        <v>0</v>
      </c>
      <c r="K639" s="17">
        <v>1.9723007541872499E-2</v>
      </c>
      <c r="L639" s="17">
        <v>2.30370091766363E-2</v>
      </c>
      <c r="M639" s="17"/>
      <c r="N639" s="17">
        <v>2.15202883783502E-2</v>
      </c>
      <c r="O639" s="17">
        <v>0</v>
      </c>
      <c r="P639" s="17">
        <v>0</v>
      </c>
      <c r="Q639" s="17">
        <v>0</v>
      </c>
      <c r="R639" s="17"/>
      <c r="S639" s="17" t="s">
        <v>222</v>
      </c>
      <c r="T639" s="17" t="s">
        <v>222</v>
      </c>
      <c r="U639" s="17" t="s">
        <v>222</v>
      </c>
      <c r="V639" s="17" t="s">
        <v>222</v>
      </c>
      <c r="W639" s="17" t="s">
        <v>222</v>
      </c>
      <c r="X639" s="17" t="s">
        <v>222</v>
      </c>
      <c r="Y639" s="17">
        <v>9.1334429911432494E-3</v>
      </c>
      <c r="Z639" s="17" t="s">
        <v>222</v>
      </c>
      <c r="AA639" s="17" t="s">
        <v>222</v>
      </c>
      <c r="AB639" s="17" t="s">
        <v>222</v>
      </c>
      <c r="AC639" s="17" t="s">
        <v>222</v>
      </c>
      <c r="AD639" s="17" t="s">
        <v>222</v>
      </c>
      <c r="AE639" s="17"/>
      <c r="AF639" s="17">
        <v>0</v>
      </c>
      <c r="AG639" s="17">
        <v>2.17617191437946E-2</v>
      </c>
      <c r="AH639" s="17">
        <v>0</v>
      </c>
      <c r="AI639" s="17"/>
      <c r="AJ639" s="17">
        <v>1.09836020196956E-2</v>
      </c>
      <c r="AK639" s="17">
        <v>0</v>
      </c>
      <c r="AL639" s="17">
        <v>8.48478219661781E-2</v>
      </c>
      <c r="AM639" s="17"/>
      <c r="AN639" s="17">
        <v>1.8477508618888801E-2</v>
      </c>
      <c r="AO639" s="17">
        <v>0</v>
      </c>
      <c r="AP639" s="17">
        <v>1.25365501787729E-2</v>
      </c>
      <c r="AQ639" s="17">
        <v>0</v>
      </c>
      <c r="AR639" s="17">
        <v>0.15535335205804901</v>
      </c>
      <c r="AS639" s="17"/>
      <c r="AT639" s="17">
        <v>1.01881047994892E-2</v>
      </c>
      <c r="AU639" s="17">
        <v>0</v>
      </c>
      <c r="AV639" s="17"/>
      <c r="AW639" s="17">
        <v>1.6988201413977201E-2</v>
      </c>
      <c r="AX639" s="17">
        <v>0</v>
      </c>
      <c r="AY639" s="17">
        <v>0</v>
      </c>
    </row>
    <row r="640" spans="2:51">
      <c r="B640" t="s">
        <v>119</v>
      </c>
      <c r="C640" s="17">
        <v>3.7468464935193103E-2</v>
      </c>
      <c r="D640" s="17">
        <v>3.1993691915773802E-2</v>
      </c>
      <c r="E640" s="17">
        <v>4.4803021155524099E-2</v>
      </c>
      <c r="F640" s="17"/>
      <c r="G640" s="17">
        <v>4.6721032800084501E-2</v>
      </c>
      <c r="H640" s="17">
        <v>0</v>
      </c>
      <c r="I640" s="17">
        <v>5.94089275518341E-2</v>
      </c>
      <c r="J640" s="17">
        <v>6.2174211859960402E-2</v>
      </c>
      <c r="K640" s="17">
        <v>1.6639537508571899E-2</v>
      </c>
      <c r="L640" s="17">
        <v>3.7264331924032702E-2</v>
      </c>
      <c r="M640" s="17"/>
      <c r="N640" s="17">
        <v>4.8476505979227903E-2</v>
      </c>
      <c r="O640" s="17">
        <v>2.0813564637038099E-2</v>
      </c>
      <c r="P640" s="17">
        <v>5.9381404261929997E-2</v>
      </c>
      <c r="Q640" s="17">
        <v>1.6926257101347798E-2</v>
      </c>
      <c r="R640" s="17"/>
      <c r="S640" s="17" t="s">
        <v>222</v>
      </c>
      <c r="T640" s="17" t="s">
        <v>222</v>
      </c>
      <c r="U640" s="17" t="s">
        <v>222</v>
      </c>
      <c r="V640" s="17" t="s">
        <v>222</v>
      </c>
      <c r="W640" s="17" t="s">
        <v>222</v>
      </c>
      <c r="X640" s="17" t="s">
        <v>222</v>
      </c>
      <c r="Y640" s="17">
        <v>3.7468464935193103E-2</v>
      </c>
      <c r="Z640" s="17" t="s">
        <v>222</v>
      </c>
      <c r="AA640" s="17" t="s">
        <v>222</v>
      </c>
      <c r="AB640" s="17" t="s">
        <v>222</v>
      </c>
      <c r="AC640" s="17" t="s">
        <v>222</v>
      </c>
      <c r="AD640" s="17" t="s">
        <v>222</v>
      </c>
      <c r="AE640" s="17"/>
      <c r="AF640" s="17">
        <v>5.41815566404081E-2</v>
      </c>
      <c r="AG640" s="17">
        <v>3.4397848318882901E-2</v>
      </c>
      <c r="AH640" s="17">
        <v>0</v>
      </c>
      <c r="AI640" s="17"/>
      <c r="AJ640" s="17">
        <v>8.6211660101632899E-3</v>
      </c>
      <c r="AK640" s="17">
        <v>2.2250098721859402E-2</v>
      </c>
      <c r="AL640" s="17">
        <v>0</v>
      </c>
      <c r="AM640" s="17"/>
      <c r="AN640" s="17">
        <v>5.1665341803093803E-2</v>
      </c>
      <c r="AO640" s="17">
        <v>3.2060566220049103E-2</v>
      </c>
      <c r="AP640" s="17">
        <v>6.4544437573546595E-2</v>
      </c>
      <c r="AQ640" s="17">
        <v>0</v>
      </c>
      <c r="AR640" s="17">
        <v>0</v>
      </c>
      <c r="AS640" s="17"/>
      <c r="AT640" s="17">
        <v>3.5735574754908198E-2</v>
      </c>
      <c r="AU640" s="17">
        <v>5.4037221937435799E-2</v>
      </c>
      <c r="AV640" s="17"/>
      <c r="AW640" s="17">
        <v>2.8963628556466999E-2</v>
      </c>
      <c r="AX640" s="17">
        <v>0</v>
      </c>
      <c r="AY640" s="17">
        <v>7.0975194653154106E-2</v>
      </c>
    </row>
    <row r="641" spans="2:51">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row>
    <row r="642" spans="2:51">
      <c r="B642" s="6" t="s">
        <v>303</v>
      </c>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row>
    <row r="643" spans="2:51">
      <c r="B643" s="25" t="s">
        <v>43</v>
      </c>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row>
    <row r="644" spans="2:51">
      <c r="B644" t="s">
        <v>290</v>
      </c>
      <c r="C644" s="17">
        <v>0.59697003875555099</v>
      </c>
      <c r="D644" s="17">
        <v>0.58777952902914099</v>
      </c>
      <c r="E644" s="17">
        <v>0.608311929939507</v>
      </c>
      <c r="F644" s="17"/>
      <c r="G644" s="17">
        <v>0.45855131487397299</v>
      </c>
      <c r="H644" s="17">
        <v>0.37865274175917202</v>
      </c>
      <c r="I644" s="17">
        <v>0.53596459322885504</v>
      </c>
      <c r="J644" s="17">
        <v>0.58046334962856905</v>
      </c>
      <c r="K644" s="17">
        <v>0.75350980042962701</v>
      </c>
      <c r="L644" s="17">
        <v>0.67702381535459999</v>
      </c>
      <c r="M644" s="17"/>
      <c r="N644" s="17">
        <v>0.62798249565883102</v>
      </c>
      <c r="O644" s="17">
        <v>0.52254435918100794</v>
      </c>
      <c r="P644" s="17">
        <v>0.71581646997326698</v>
      </c>
      <c r="Q644" s="17">
        <v>0.53237141366404295</v>
      </c>
      <c r="R644" s="17"/>
      <c r="S644" s="17" t="s">
        <v>222</v>
      </c>
      <c r="T644" s="17" t="s">
        <v>222</v>
      </c>
      <c r="U644" s="17" t="s">
        <v>222</v>
      </c>
      <c r="V644" s="17" t="s">
        <v>222</v>
      </c>
      <c r="W644" s="17" t="s">
        <v>222</v>
      </c>
      <c r="X644" s="17" t="s">
        <v>222</v>
      </c>
      <c r="Y644" s="17" t="s">
        <v>222</v>
      </c>
      <c r="Z644" s="17">
        <v>0.59697003875555099</v>
      </c>
      <c r="AA644" s="17" t="s">
        <v>222</v>
      </c>
      <c r="AB644" s="17" t="s">
        <v>222</v>
      </c>
      <c r="AC644" s="17" t="s">
        <v>222</v>
      </c>
      <c r="AD644" s="17" t="s">
        <v>222</v>
      </c>
      <c r="AE644" s="17"/>
      <c r="AF644" s="17">
        <v>0.53841462781286598</v>
      </c>
      <c r="AG644" s="17">
        <v>0.66931262945636205</v>
      </c>
      <c r="AH644" s="17">
        <v>0.44303609181459203</v>
      </c>
      <c r="AI644" s="17"/>
      <c r="AJ644" s="17">
        <v>0.59480636409336496</v>
      </c>
      <c r="AK644" s="17">
        <v>0.55557741400258398</v>
      </c>
      <c r="AL644" s="17">
        <v>0.55261924941519802</v>
      </c>
      <c r="AM644" s="17"/>
      <c r="AN644" s="17">
        <v>0.54440700407771603</v>
      </c>
      <c r="AO644" s="17">
        <v>1</v>
      </c>
      <c r="AP644" s="17">
        <v>0.636857350832848</v>
      </c>
      <c r="AQ644" s="17">
        <v>0.53338407524503495</v>
      </c>
      <c r="AR644" s="17">
        <v>0.73951668496874701</v>
      </c>
      <c r="AS644" s="17"/>
      <c r="AT644" s="17">
        <v>0.61123068956954296</v>
      </c>
      <c r="AU644" s="17">
        <v>0.40786827320410701</v>
      </c>
      <c r="AV644" s="17"/>
      <c r="AW644" s="17">
        <v>0.67760341554363701</v>
      </c>
      <c r="AX644" s="17">
        <v>0.58771310877805905</v>
      </c>
      <c r="AY644" s="17">
        <v>0.42117777391368</v>
      </c>
    </row>
    <row r="645" spans="2:51">
      <c r="B645" t="s">
        <v>291</v>
      </c>
      <c r="C645" s="17">
        <v>0.493441768310311</v>
      </c>
      <c r="D645" s="17">
        <v>0.56272614463665704</v>
      </c>
      <c r="E645" s="17">
        <v>0.40793880052783899</v>
      </c>
      <c r="F645" s="17"/>
      <c r="G645" s="17">
        <v>0.31939978476904102</v>
      </c>
      <c r="H645" s="17">
        <v>0.45279900804872802</v>
      </c>
      <c r="I645" s="17">
        <v>0.39181693723077199</v>
      </c>
      <c r="J645" s="17">
        <v>0.36867249564223098</v>
      </c>
      <c r="K645" s="17">
        <v>0.61332457261413398</v>
      </c>
      <c r="L645" s="17">
        <v>0.59018393892407695</v>
      </c>
      <c r="M645" s="17"/>
      <c r="N645" s="17">
        <v>0.47355529953544401</v>
      </c>
      <c r="O645" s="17">
        <v>0.49858601281467901</v>
      </c>
      <c r="P645" s="17">
        <v>0.44824925494794199</v>
      </c>
      <c r="Q645" s="17">
        <v>0.54991556177039802</v>
      </c>
      <c r="R645" s="17"/>
      <c r="S645" s="17" t="s">
        <v>222</v>
      </c>
      <c r="T645" s="17" t="s">
        <v>222</v>
      </c>
      <c r="U645" s="17" t="s">
        <v>222</v>
      </c>
      <c r="V645" s="17" t="s">
        <v>222</v>
      </c>
      <c r="W645" s="17" t="s">
        <v>222</v>
      </c>
      <c r="X645" s="17" t="s">
        <v>222</v>
      </c>
      <c r="Y645" s="17" t="s">
        <v>222</v>
      </c>
      <c r="Z645" s="17">
        <v>0.493441768310311</v>
      </c>
      <c r="AA645" s="17" t="s">
        <v>222</v>
      </c>
      <c r="AB645" s="17" t="s">
        <v>222</v>
      </c>
      <c r="AC645" s="17" t="s">
        <v>222</v>
      </c>
      <c r="AD645" s="17" t="s">
        <v>222</v>
      </c>
      <c r="AE645" s="17"/>
      <c r="AF645" s="17">
        <v>0.53144710049372801</v>
      </c>
      <c r="AG645" s="17">
        <v>0.51178502515073498</v>
      </c>
      <c r="AH645" s="17">
        <v>0.246267231859954</v>
      </c>
      <c r="AI645" s="17"/>
      <c r="AJ645" s="17">
        <v>0.59268907049582498</v>
      </c>
      <c r="AK645" s="17">
        <v>0.45632748321968197</v>
      </c>
      <c r="AL645" s="17">
        <v>0.41919487950516798</v>
      </c>
      <c r="AM645" s="17"/>
      <c r="AN645" s="17">
        <v>0.38806268872192701</v>
      </c>
      <c r="AO645" s="17">
        <v>0.67135622835384701</v>
      </c>
      <c r="AP645" s="17">
        <v>0.45102830968855701</v>
      </c>
      <c r="AQ645" s="17">
        <v>0.47415355061710901</v>
      </c>
      <c r="AR645" s="17">
        <v>0.455759680412472</v>
      </c>
      <c r="AS645" s="17"/>
      <c r="AT645" s="17">
        <v>0.51343676444974296</v>
      </c>
      <c r="AU645" s="17">
        <v>0.16066850172326899</v>
      </c>
      <c r="AV645" s="17"/>
      <c r="AW645" s="17">
        <v>0.58779817360747899</v>
      </c>
      <c r="AX645" s="17">
        <v>0.27175254956454298</v>
      </c>
      <c r="AY645" s="17">
        <v>0.38763011412832299</v>
      </c>
    </row>
    <row r="646" spans="2:51">
      <c r="B646" t="s">
        <v>292</v>
      </c>
      <c r="C646" s="17">
        <v>0.44516053365400399</v>
      </c>
      <c r="D646" s="17">
        <v>0.427380141311828</v>
      </c>
      <c r="E646" s="17">
        <v>0.46710308974243597</v>
      </c>
      <c r="F646" s="17"/>
      <c r="G646" s="17">
        <v>0.26746204600755802</v>
      </c>
      <c r="H646" s="17">
        <v>0.46966417662251497</v>
      </c>
      <c r="I646" s="17">
        <v>0.48335340969426999</v>
      </c>
      <c r="J646" s="17">
        <v>0.36756275655606302</v>
      </c>
      <c r="K646" s="17">
        <v>0.55318245923437703</v>
      </c>
      <c r="L646" s="17">
        <v>0.44523254407892199</v>
      </c>
      <c r="M646" s="17"/>
      <c r="N646" s="17">
        <v>0.40811577811703098</v>
      </c>
      <c r="O646" s="17">
        <v>0.30685867137268602</v>
      </c>
      <c r="P646" s="17">
        <v>0.64098793507868601</v>
      </c>
      <c r="Q646" s="17">
        <v>0.44319531438366</v>
      </c>
      <c r="R646" s="17"/>
      <c r="S646" s="17" t="s">
        <v>222</v>
      </c>
      <c r="T646" s="17" t="s">
        <v>222</v>
      </c>
      <c r="U646" s="17" t="s">
        <v>222</v>
      </c>
      <c r="V646" s="17" t="s">
        <v>222</v>
      </c>
      <c r="W646" s="17" t="s">
        <v>222</v>
      </c>
      <c r="X646" s="17" t="s">
        <v>222</v>
      </c>
      <c r="Y646" s="17" t="s">
        <v>222</v>
      </c>
      <c r="Z646" s="17">
        <v>0.44516053365400399</v>
      </c>
      <c r="AA646" s="17" t="s">
        <v>222</v>
      </c>
      <c r="AB646" s="17" t="s">
        <v>222</v>
      </c>
      <c r="AC646" s="17" t="s">
        <v>222</v>
      </c>
      <c r="AD646" s="17" t="s">
        <v>222</v>
      </c>
      <c r="AE646" s="17"/>
      <c r="AF646" s="17">
        <v>0.47207172357206101</v>
      </c>
      <c r="AG646" s="17">
        <v>0.45405169447461002</v>
      </c>
      <c r="AH646" s="17">
        <v>0.232961044589509</v>
      </c>
      <c r="AI646" s="17"/>
      <c r="AJ646" s="17">
        <v>0.44908972951419401</v>
      </c>
      <c r="AK646" s="17">
        <v>0.40948364185892699</v>
      </c>
      <c r="AL646" s="17">
        <v>0.48682470310526699</v>
      </c>
      <c r="AM646" s="17"/>
      <c r="AN646" s="17">
        <v>0.44603761365932898</v>
      </c>
      <c r="AO646" s="17">
        <v>0.60975304289311005</v>
      </c>
      <c r="AP646" s="17">
        <v>0.41670629701009299</v>
      </c>
      <c r="AQ646" s="17">
        <v>0.54818977688535298</v>
      </c>
      <c r="AR646" s="17">
        <v>0.30836529239108601</v>
      </c>
      <c r="AS646" s="17"/>
      <c r="AT646" s="17">
        <v>0.44746978455846498</v>
      </c>
      <c r="AU646" s="17">
        <v>0.44082915833314801</v>
      </c>
      <c r="AV646" s="17"/>
      <c r="AW646" s="17">
        <v>0.49556347649655602</v>
      </c>
      <c r="AX646" s="17">
        <v>0.43465020672090099</v>
      </c>
      <c r="AY646" s="17">
        <v>0.33751301028467501</v>
      </c>
    </row>
    <row r="647" spans="2:51">
      <c r="B647" t="s">
        <v>294</v>
      </c>
      <c r="C647" s="17">
        <v>0.40455706109960199</v>
      </c>
      <c r="D647" s="17">
        <v>0.530153282427266</v>
      </c>
      <c r="E647" s="17">
        <v>0.249560361480095</v>
      </c>
      <c r="F647" s="17"/>
      <c r="G647" s="17">
        <v>0.28186265651087</v>
      </c>
      <c r="H647" s="17">
        <v>0.369071734837356</v>
      </c>
      <c r="I647" s="17">
        <v>0.44403259492434</v>
      </c>
      <c r="J647" s="17">
        <v>0.42812583881619798</v>
      </c>
      <c r="K647" s="17">
        <v>0.468226827174126</v>
      </c>
      <c r="L647" s="17">
        <v>0.39445987791466303</v>
      </c>
      <c r="M647" s="17"/>
      <c r="N647" s="17">
        <v>0.44288651477256502</v>
      </c>
      <c r="O647" s="17">
        <v>0.31920140306328798</v>
      </c>
      <c r="P647" s="17">
        <v>0.47054870482644101</v>
      </c>
      <c r="Q647" s="17">
        <v>0.39276486590823401</v>
      </c>
      <c r="R647" s="17"/>
      <c r="S647" s="17" t="s">
        <v>222</v>
      </c>
      <c r="T647" s="17" t="s">
        <v>222</v>
      </c>
      <c r="U647" s="17" t="s">
        <v>222</v>
      </c>
      <c r="V647" s="17" t="s">
        <v>222</v>
      </c>
      <c r="W647" s="17" t="s">
        <v>222</v>
      </c>
      <c r="X647" s="17" t="s">
        <v>222</v>
      </c>
      <c r="Y647" s="17" t="s">
        <v>222</v>
      </c>
      <c r="Z647" s="17">
        <v>0.40455706109960199</v>
      </c>
      <c r="AA647" s="17" t="s">
        <v>222</v>
      </c>
      <c r="AB647" s="17" t="s">
        <v>222</v>
      </c>
      <c r="AC647" s="17" t="s">
        <v>222</v>
      </c>
      <c r="AD647" s="17" t="s">
        <v>222</v>
      </c>
      <c r="AE647" s="17"/>
      <c r="AF647" s="17">
        <v>0.37242244790046802</v>
      </c>
      <c r="AG647" s="17">
        <v>0.47832225162416903</v>
      </c>
      <c r="AH647" s="17">
        <v>0.14286651368741601</v>
      </c>
      <c r="AI647" s="17"/>
      <c r="AJ647" s="17">
        <v>0.40639039148870398</v>
      </c>
      <c r="AK647" s="17">
        <v>0.42213171794009202</v>
      </c>
      <c r="AL647" s="17">
        <v>0.47676624726633898</v>
      </c>
      <c r="AM647" s="17"/>
      <c r="AN647" s="17">
        <v>0.45441354035769799</v>
      </c>
      <c r="AO647" s="17">
        <v>0.44006543667331499</v>
      </c>
      <c r="AP647" s="17">
        <v>0.29861119719939699</v>
      </c>
      <c r="AQ647" s="17">
        <v>0.62114681233093405</v>
      </c>
      <c r="AR647" s="17">
        <v>0.35326691124216097</v>
      </c>
      <c r="AS647" s="17"/>
      <c r="AT647" s="17">
        <v>0.40236172051829699</v>
      </c>
      <c r="AU647" s="17">
        <v>0.45388849223320799</v>
      </c>
      <c r="AV647" s="17"/>
      <c r="AW647" s="17">
        <v>0.44527415977318302</v>
      </c>
      <c r="AX647" s="17">
        <v>0.44222881606937497</v>
      </c>
      <c r="AY647" s="17">
        <v>0.29572539831139999</v>
      </c>
    </row>
    <row r="648" spans="2:51">
      <c r="B648" t="s">
        <v>295</v>
      </c>
      <c r="C648" s="17">
        <v>0.396405451712596</v>
      </c>
      <c r="D648" s="17">
        <v>0.40023182729348</v>
      </c>
      <c r="E648" s="17">
        <v>0.39168337026562</v>
      </c>
      <c r="F648" s="17"/>
      <c r="G648" s="17">
        <v>0.30917409255975697</v>
      </c>
      <c r="H648" s="17">
        <v>0.35506162872181801</v>
      </c>
      <c r="I648" s="17">
        <v>0.33237829594875501</v>
      </c>
      <c r="J648" s="17">
        <v>0.33468938707784002</v>
      </c>
      <c r="K648" s="17">
        <v>0.45967437787531001</v>
      </c>
      <c r="L648" s="17">
        <v>0.45755249037183998</v>
      </c>
      <c r="M648" s="17"/>
      <c r="N648" s="17">
        <v>0.45072867797419403</v>
      </c>
      <c r="O648" s="17">
        <v>0.331172522659544</v>
      </c>
      <c r="P648" s="17">
        <v>0.4610407513641</v>
      </c>
      <c r="Q648" s="17">
        <v>0.34915570904896398</v>
      </c>
      <c r="R648" s="17"/>
      <c r="S648" s="17" t="s">
        <v>222</v>
      </c>
      <c r="T648" s="17" t="s">
        <v>222</v>
      </c>
      <c r="U648" s="17" t="s">
        <v>222</v>
      </c>
      <c r="V648" s="17" t="s">
        <v>222</v>
      </c>
      <c r="W648" s="17" t="s">
        <v>222</v>
      </c>
      <c r="X648" s="17" t="s">
        <v>222</v>
      </c>
      <c r="Y648" s="17" t="s">
        <v>222</v>
      </c>
      <c r="Z648" s="17">
        <v>0.396405451712596</v>
      </c>
      <c r="AA648" s="17" t="s">
        <v>222</v>
      </c>
      <c r="AB648" s="17" t="s">
        <v>222</v>
      </c>
      <c r="AC648" s="17" t="s">
        <v>222</v>
      </c>
      <c r="AD648" s="17" t="s">
        <v>222</v>
      </c>
      <c r="AE648" s="17"/>
      <c r="AF648" s="17">
        <v>0.386424318048878</v>
      </c>
      <c r="AG648" s="17">
        <v>0.41930021412299301</v>
      </c>
      <c r="AH648" s="17">
        <v>0.27784448061306399</v>
      </c>
      <c r="AI648" s="17"/>
      <c r="AJ648" s="17">
        <v>0.28421100738334498</v>
      </c>
      <c r="AK648" s="17">
        <v>0.38687390490268497</v>
      </c>
      <c r="AL648" s="17">
        <v>0.31840823406563701</v>
      </c>
      <c r="AM648" s="17"/>
      <c r="AN648" s="17">
        <v>0.42431509375905302</v>
      </c>
      <c r="AO648" s="17">
        <v>0.52478413553488301</v>
      </c>
      <c r="AP648" s="17">
        <v>0.44044918617166301</v>
      </c>
      <c r="AQ648" s="17">
        <v>0.43509678038798899</v>
      </c>
      <c r="AR648" s="17">
        <v>0.29428354914912203</v>
      </c>
      <c r="AS648" s="17"/>
      <c r="AT648" s="17">
        <v>0.39563957857405202</v>
      </c>
      <c r="AU648" s="17">
        <v>0.32133700344653798</v>
      </c>
      <c r="AV648" s="17"/>
      <c r="AW648" s="17">
        <v>0.474136978829303</v>
      </c>
      <c r="AX648" s="17">
        <v>0.18029401121140401</v>
      </c>
      <c r="AY648" s="17">
        <v>0.32510002864333298</v>
      </c>
    </row>
    <row r="649" spans="2:51">
      <c r="B649" t="s">
        <v>293</v>
      </c>
      <c r="C649" s="17">
        <v>0.251006397591024</v>
      </c>
      <c r="D649" s="17">
        <v>0.27022257857486898</v>
      </c>
      <c r="E649" s="17">
        <v>0.22729195299784799</v>
      </c>
      <c r="F649" s="17"/>
      <c r="G649" s="17">
        <v>0.350010125525266</v>
      </c>
      <c r="H649" s="17">
        <v>0.44151081734102698</v>
      </c>
      <c r="I649" s="17">
        <v>0.28112667332554198</v>
      </c>
      <c r="J649" s="17">
        <v>0.32802066023126503</v>
      </c>
      <c r="K649" s="17">
        <v>0.167149843939012</v>
      </c>
      <c r="L649" s="17">
        <v>0.12682572696775299</v>
      </c>
      <c r="M649" s="17"/>
      <c r="N649" s="17">
        <v>0.220048822989097</v>
      </c>
      <c r="O649" s="17">
        <v>0.203904377284191</v>
      </c>
      <c r="P649" s="17">
        <v>0.39222424930667099</v>
      </c>
      <c r="Q649" s="17">
        <v>0.199761977365636</v>
      </c>
      <c r="R649" s="17"/>
      <c r="S649" s="17" t="s">
        <v>222</v>
      </c>
      <c r="T649" s="17" t="s">
        <v>222</v>
      </c>
      <c r="U649" s="17" t="s">
        <v>222</v>
      </c>
      <c r="V649" s="17" t="s">
        <v>222</v>
      </c>
      <c r="W649" s="17" t="s">
        <v>222</v>
      </c>
      <c r="X649" s="17" t="s">
        <v>222</v>
      </c>
      <c r="Y649" s="17" t="s">
        <v>222</v>
      </c>
      <c r="Z649" s="17">
        <v>0.251006397591024</v>
      </c>
      <c r="AA649" s="17" t="s">
        <v>222</v>
      </c>
      <c r="AB649" s="17" t="s">
        <v>222</v>
      </c>
      <c r="AC649" s="17" t="s">
        <v>222</v>
      </c>
      <c r="AD649" s="17" t="s">
        <v>222</v>
      </c>
      <c r="AE649" s="17"/>
      <c r="AF649" s="17">
        <v>0.196106086244452</v>
      </c>
      <c r="AG649" s="17">
        <v>0.30867273006516799</v>
      </c>
      <c r="AH649" s="17">
        <v>0.28395570392345898</v>
      </c>
      <c r="AI649" s="17"/>
      <c r="AJ649" s="17">
        <v>0.21352287563300301</v>
      </c>
      <c r="AK649" s="17">
        <v>0.27874332289767401</v>
      </c>
      <c r="AL649" s="17">
        <v>0.37555992948467298</v>
      </c>
      <c r="AM649" s="17"/>
      <c r="AN649" s="17">
        <v>0.16969368019688699</v>
      </c>
      <c r="AO649" s="17">
        <v>0.35726241014341897</v>
      </c>
      <c r="AP649" s="17">
        <v>0.21628454323488899</v>
      </c>
      <c r="AQ649" s="17">
        <v>0.25730128089911602</v>
      </c>
      <c r="AR649" s="17">
        <v>0.56159291181967397</v>
      </c>
      <c r="AS649" s="17"/>
      <c r="AT649" s="17">
        <v>0.244971511789115</v>
      </c>
      <c r="AU649" s="17">
        <v>0.44652090410916301</v>
      </c>
      <c r="AV649" s="17"/>
      <c r="AW649" s="17">
        <v>0.22623449953243999</v>
      </c>
      <c r="AX649" s="17">
        <v>0.33871529316870302</v>
      </c>
      <c r="AY649" s="17">
        <v>0.26480571996118601</v>
      </c>
    </row>
    <row r="650" spans="2:51">
      <c r="B650" t="s">
        <v>296</v>
      </c>
      <c r="C650" s="17">
        <v>0.250087719760548</v>
      </c>
      <c r="D650" s="17">
        <v>0.20694198067966699</v>
      </c>
      <c r="E650" s="17">
        <v>0.30333332770550703</v>
      </c>
      <c r="F650" s="17"/>
      <c r="G650" s="17">
        <v>0.269116354008129</v>
      </c>
      <c r="H650" s="17">
        <v>0.44970128441065799</v>
      </c>
      <c r="I650" s="17">
        <v>0.44618590509706402</v>
      </c>
      <c r="J650" s="17">
        <v>0.24258938195186899</v>
      </c>
      <c r="K650" s="17">
        <v>0.15289343334317301</v>
      </c>
      <c r="L650" s="17">
        <v>0.14530031150655501</v>
      </c>
      <c r="M650" s="17"/>
      <c r="N650" s="17">
        <v>0.38785060739321697</v>
      </c>
      <c r="O650" s="17">
        <v>0.27811034867001899</v>
      </c>
      <c r="P650" s="17">
        <v>0.19068647933682401</v>
      </c>
      <c r="Q650" s="17">
        <v>0.138138291341034</v>
      </c>
      <c r="R650" s="17"/>
      <c r="S650" s="17" t="s">
        <v>222</v>
      </c>
      <c r="T650" s="17" t="s">
        <v>222</v>
      </c>
      <c r="U650" s="17" t="s">
        <v>222</v>
      </c>
      <c r="V650" s="17" t="s">
        <v>222</v>
      </c>
      <c r="W650" s="17" t="s">
        <v>222</v>
      </c>
      <c r="X650" s="17" t="s">
        <v>222</v>
      </c>
      <c r="Y650" s="17" t="s">
        <v>222</v>
      </c>
      <c r="Z650" s="17">
        <v>0.250087719760548</v>
      </c>
      <c r="AA650" s="17" t="s">
        <v>222</v>
      </c>
      <c r="AB650" s="17" t="s">
        <v>222</v>
      </c>
      <c r="AC650" s="17" t="s">
        <v>222</v>
      </c>
      <c r="AD650" s="17" t="s">
        <v>222</v>
      </c>
      <c r="AE650" s="17"/>
      <c r="AF650" s="17">
        <v>0.13929552267485101</v>
      </c>
      <c r="AG650" s="17">
        <v>0.342637273396523</v>
      </c>
      <c r="AH650" s="17">
        <v>0.31575421144531801</v>
      </c>
      <c r="AI650" s="17"/>
      <c r="AJ650" s="17">
        <v>0.119337892707354</v>
      </c>
      <c r="AK650" s="17">
        <v>0.31743903187729799</v>
      </c>
      <c r="AL650" s="17">
        <v>0.25609783923770701</v>
      </c>
      <c r="AM650" s="17"/>
      <c r="AN650" s="17">
        <v>0.189528984805201</v>
      </c>
      <c r="AO650" s="17">
        <v>0.113135195506679</v>
      </c>
      <c r="AP650" s="17">
        <v>0.33534550425452903</v>
      </c>
      <c r="AQ650" s="17">
        <v>0.475766987805885</v>
      </c>
      <c r="AR650" s="17">
        <v>0.40787770305263898</v>
      </c>
      <c r="AS650" s="17"/>
      <c r="AT650" s="17">
        <v>0.22206846021869001</v>
      </c>
      <c r="AU650" s="17">
        <v>0.75280022851916195</v>
      </c>
      <c r="AV650" s="17"/>
      <c r="AW650" s="17">
        <v>0.32269277089350701</v>
      </c>
      <c r="AX650" s="17">
        <v>0.24043441833017301</v>
      </c>
      <c r="AY650" s="17">
        <v>9.2422807376220203E-2</v>
      </c>
    </row>
    <row r="651" spans="2:51">
      <c r="B651" t="s">
        <v>209</v>
      </c>
      <c r="C651" s="17">
        <v>7.2044007257235001E-3</v>
      </c>
      <c r="D651" s="17">
        <v>0</v>
      </c>
      <c r="E651" s="17">
        <v>1.6095260047918499E-2</v>
      </c>
      <c r="F651" s="17"/>
      <c r="G651" s="17">
        <v>0</v>
      </c>
      <c r="H651" s="17">
        <v>0</v>
      </c>
      <c r="I651" s="17">
        <v>0</v>
      </c>
      <c r="J651" s="17">
        <v>0</v>
      </c>
      <c r="K651" s="17">
        <v>0</v>
      </c>
      <c r="L651" s="17">
        <v>2.4678198588559099E-2</v>
      </c>
      <c r="M651" s="17"/>
      <c r="N651" s="17">
        <v>0</v>
      </c>
      <c r="O651" s="17">
        <v>0</v>
      </c>
      <c r="P651" s="17">
        <v>0</v>
      </c>
      <c r="Q651" s="17">
        <v>2.8497468775151399E-2</v>
      </c>
      <c r="R651" s="17"/>
      <c r="S651" s="17" t="s">
        <v>222</v>
      </c>
      <c r="T651" s="17" t="s">
        <v>222</v>
      </c>
      <c r="U651" s="17" t="s">
        <v>222</v>
      </c>
      <c r="V651" s="17" t="s">
        <v>222</v>
      </c>
      <c r="W651" s="17" t="s">
        <v>222</v>
      </c>
      <c r="X651" s="17" t="s">
        <v>222</v>
      </c>
      <c r="Y651" s="17" t="s">
        <v>222</v>
      </c>
      <c r="Z651" s="17">
        <v>7.2044007257235001E-3</v>
      </c>
      <c r="AA651" s="17" t="s">
        <v>222</v>
      </c>
      <c r="AB651" s="17" t="s">
        <v>222</v>
      </c>
      <c r="AC651" s="17" t="s">
        <v>222</v>
      </c>
      <c r="AD651" s="17" t="s">
        <v>222</v>
      </c>
      <c r="AE651" s="17"/>
      <c r="AF651" s="17">
        <v>1.6268964219387901E-2</v>
      </c>
      <c r="AG651" s="17">
        <v>0</v>
      </c>
      <c r="AH651" s="17">
        <v>0</v>
      </c>
      <c r="AI651" s="17"/>
      <c r="AJ651" s="17">
        <v>0</v>
      </c>
      <c r="AK651" s="17">
        <v>0</v>
      </c>
      <c r="AL651" s="17">
        <v>0</v>
      </c>
      <c r="AM651" s="17"/>
      <c r="AN651" s="17">
        <v>0</v>
      </c>
      <c r="AO651" s="17">
        <v>8.0798331037430005E-2</v>
      </c>
      <c r="AP651" s="17">
        <v>0</v>
      </c>
      <c r="AQ651" s="17">
        <v>0</v>
      </c>
      <c r="AR651" s="17">
        <v>0</v>
      </c>
      <c r="AS651" s="17"/>
      <c r="AT651" s="17">
        <v>7.6910404506461503E-3</v>
      </c>
      <c r="AU651" s="17">
        <v>0</v>
      </c>
      <c r="AV651" s="17"/>
      <c r="AW651" s="17">
        <v>1.19560272654138E-2</v>
      </c>
      <c r="AX651" s="17">
        <v>0</v>
      </c>
      <c r="AY651" s="17">
        <v>0</v>
      </c>
    </row>
    <row r="652" spans="2:51">
      <c r="B652" t="s">
        <v>119</v>
      </c>
      <c r="C652" s="17">
        <v>2.5776393530297401E-2</v>
      </c>
      <c r="D652" s="17">
        <v>3.8748435634739502E-2</v>
      </c>
      <c r="E652" s="17">
        <v>9.7677613257634108E-3</v>
      </c>
      <c r="F652" s="17"/>
      <c r="G652" s="17">
        <v>0</v>
      </c>
      <c r="H652" s="17">
        <v>0</v>
      </c>
      <c r="I652" s="17">
        <v>9.2987300214370405E-2</v>
      </c>
      <c r="J652" s="17">
        <v>4.915198183063E-2</v>
      </c>
      <c r="K652" s="17">
        <v>4.3850010817843899E-2</v>
      </c>
      <c r="L652" s="17">
        <v>0</v>
      </c>
      <c r="M652" s="17"/>
      <c r="N652" s="17">
        <v>0</v>
      </c>
      <c r="O652" s="17">
        <v>1.68307849984849E-2</v>
      </c>
      <c r="P652" s="17">
        <v>3.2093697633741702E-2</v>
      </c>
      <c r="Q652" s="17">
        <v>5.4966458022850599E-2</v>
      </c>
      <c r="R652" s="17"/>
      <c r="S652" s="17" t="s">
        <v>222</v>
      </c>
      <c r="T652" s="17" t="s">
        <v>222</v>
      </c>
      <c r="U652" s="17" t="s">
        <v>222</v>
      </c>
      <c r="V652" s="17" t="s">
        <v>222</v>
      </c>
      <c r="W652" s="17" t="s">
        <v>222</v>
      </c>
      <c r="X652" s="17" t="s">
        <v>222</v>
      </c>
      <c r="Y652" s="17" t="s">
        <v>222</v>
      </c>
      <c r="Z652" s="17">
        <v>2.5776393530297401E-2</v>
      </c>
      <c r="AA652" s="17" t="s">
        <v>222</v>
      </c>
      <c r="AB652" s="17" t="s">
        <v>222</v>
      </c>
      <c r="AC652" s="17" t="s">
        <v>222</v>
      </c>
      <c r="AD652" s="17" t="s">
        <v>222</v>
      </c>
      <c r="AE652" s="17"/>
      <c r="AF652" s="17">
        <v>3.7205395564650197E-2</v>
      </c>
      <c r="AG652" s="17">
        <v>0</v>
      </c>
      <c r="AH652" s="17">
        <v>0.10331934057337799</v>
      </c>
      <c r="AI652" s="17"/>
      <c r="AJ652" s="17">
        <v>0</v>
      </c>
      <c r="AK652" s="17">
        <v>4.2920655156054803E-2</v>
      </c>
      <c r="AL652" s="17">
        <v>0</v>
      </c>
      <c r="AM652" s="17"/>
      <c r="AN652" s="17">
        <v>2.4186610688822E-2</v>
      </c>
      <c r="AO652" s="17">
        <v>0</v>
      </c>
      <c r="AP652" s="17">
        <v>2.7901619554284399E-2</v>
      </c>
      <c r="AQ652" s="17">
        <v>0</v>
      </c>
      <c r="AR652" s="17">
        <v>0</v>
      </c>
      <c r="AS652" s="17"/>
      <c r="AT652" s="17">
        <v>2.7517526142798201E-2</v>
      </c>
      <c r="AU652" s="17">
        <v>0</v>
      </c>
      <c r="AV652" s="17"/>
      <c r="AW652" s="17">
        <v>3.5521308036170797E-2</v>
      </c>
      <c r="AX652" s="17">
        <v>0</v>
      </c>
      <c r="AY652" s="17">
        <v>1.6213276134864101E-2</v>
      </c>
    </row>
    <row r="653" spans="2:51">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row>
    <row r="654" spans="2:51">
      <c r="B654" s="6" t="s">
        <v>304</v>
      </c>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row>
    <row r="655" spans="2:51">
      <c r="B655" s="25" t="s">
        <v>44</v>
      </c>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row>
    <row r="656" spans="2:51">
      <c r="B656" t="s">
        <v>290</v>
      </c>
      <c r="C656" s="17">
        <v>0.58805302689178496</v>
      </c>
      <c r="D656" s="17">
        <v>0.620940040498003</v>
      </c>
      <c r="E656" s="17">
        <v>0.54759905116760399</v>
      </c>
      <c r="F656" s="17"/>
      <c r="G656" s="17">
        <v>0.58177070830706901</v>
      </c>
      <c r="H656" s="17">
        <v>0.49784949657996103</v>
      </c>
      <c r="I656" s="17">
        <v>0.41833979650962599</v>
      </c>
      <c r="J656" s="17">
        <v>0.65965466091345504</v>
      </c>
      <c r="K656" s="17">
        <v>0.62749149323839204</v>
      </c>
      <c r="L656" s="17">
        <v>0.66101055713703705</v>
      </c>
      <c r="M656" s="17"/>
      <c r="N656" s="17">
        <v>0.66631765560880396</v>
      </c>
      <c r="O656" s="17">
        <v>0.61169709568016395</v>
      </c>
      <c r="P656" s="17">
        <v>0.58689296694939097</v>
      </c>
      <c r="Q656" s="17">
        <v>0.42983264339398303</v>
      </c>
      <c r="R656" s="17"/>
      <c r="S656" s="17" t="s">
        <v>222</v>
      </c>
      <c r="T656" s="17" t="s">
        <v>222</v>
      </c>
      <c r="U656" s="17" t="s">
        <v>222</v>
      </c>
      <c r="V656" s="17" t="s">
        <v>222</v>
      </c>
      <c r="W656" s="17" t="s">
        <v>222</v>
      </c>
      <c r="X656" s="17" t="s">
        <v>222</v>
      </c>
      <c r="Y656" s="17" t="s">
        <v>222</v>
      </c>
      <c r="Z656" s="17" t="s">
        <v>222</v>
      </c>
      <c r="AA656" s="17">
        <v>0.58805302689178496</v>
      </c>
      <c r="AB656" s="17" t="s">
        <v>222</v>
      </c>
      <c r="AC656" s="17" t="s">
        <v>222</v>
      </c>
      <c r="AD656" s="17" t="s">
        <v>222</v>
      </c>
      <c r="AE656" s="17"/>
      <c r="AF656" s="17">
        <v>0.59286021375579401</v>
      </c>
      <c r="AG656" s="17">
        <v>0.58769284167256597</v>
      </c>
      <c r="AH656" s="17">
        <v>0.59601575807086504</v>
      </c>
      <c r="AI656" s="17"/>
      <c r="AJ656" s="17">
        <v>0.566205787783996</v>
      </c>
      <c r="AK656" s="17">
        <v>0.56899550916944197</v>
      </c>
      <c r="AL656" s="17">
        <v>0.61261300025723198</v>
      </c>
      <c r="AM656" s="17"/>
      <c r="AN656" s="17">
        <v>0.48297096507741999</v>
      </c>
      <c r="AO656" s="17">
        <v>0.52939782518785405</v>
      </c>
      <c r="AP656" s="17">
        <v>0.67761281893176994</v>
      </c>
      <c r="AQ656" s="17">
        <v>0.67395934524029599</v>
      </c>
      <c r="AR656" s="17">
        <v>0.58073278202044598</v>
      </c>
      <c r="AS656" s="17"/>
      <c r="AT656" s="17">
        <v>0.58703508086299006</v>
      </c>
      <c r="AU656" s="17">
        <v>0.58413292032669195</v>
      </c>
      <c r="AV656" s="17"/>
      <c r="AW656" s="17">
        <v>0.67777745998026295</v>
      </c>
      <c r="AX656" s="17">
        <v>0.419282354141636</v>
      </c>
      <c r="AY656" s="17">
        <v>0.48622697376791202</v>
      </c>
    </row>
    <row r="657" spans="2:51">
      <c r="B657" t="s">
        <v>291</v>
      </c>
      <c r="C657" s="17">
        <v>0.45647958387883097</v>
      </c>
      <c r="D657" s="17">
        <v>0.51665940188239501</v>
      </c>
      <c r="E657" s="17">
        <v>0.387963631397444</v>
      </c>
      <c r="F657" s="17"/>
      <c r="G657" s="17">
        <v>0.33467871005509697</v>
      </c>
      <c r="H657" s="17">
        <v>0.32562661572049201</v>
      </c>
      <c r="I657" s="17">
        <v>0.37886580713186202</v>
      </c>
      <c r="J657" s="17">
        <v>0.51550480573010204</v>
      </c>
      <c r="K657" s="17">
        <v>0.49976736858857201</v>
      </c>
      <c r="L657" s="17">
        <v>0.53037874701439203</v>
      </c>
      <c r="M657" s="17"/>
      <c r="N657" s="17">
        <v>0.47993210014187898</v>
      </c>
      <c r="O657" s="17">
        <v>0.42236327925011802</v>
      </c>
      <c r="P657" s="17">
        <v>0.471820128524848</v>
      </c>
      <c r="Q657" s="17">
        <v>0.42778115079294499</v>
      </c>
      <c r="R657" s="17"/>
      <c r="S657" s="17" t="s">
        <v>222</v>
      </c>
      <c r="T657" s="17" t="s">
        <v>222</v>
      </c>
      <c r="U657" s="17" t="s">
        <v>222</v>
      </c>
      <c r="V657" s="17" t="s">
        <v>222</v>
      </c>
      <c r="W657" s="17" t="s">
        <v>222</v>
      </c>
      <c r="X657" s="17" t="s">
        <v>222</v>
      </c>
      <c r="Y657" s="17" t="s">
        <v>222</v>
      </c>
      <c r="Z657" s="17" t="s">
        <v>222</v>
      </c>
      <c r="AA657" s="17">
        <v>0.45647958387883097</v>
      </c>
      <c r="AB657" s="17" t="s">
        <v>222</v>
      </c>
      <c r="AC657" s="17" t="s">
        <v>222</v>
      </c>
      <c r="AD657" s="17" t="s">
        <v>222</v>
      </c>
      <c r="AE657" s="17"/>
      <c r="AF657" s="17">
        <v>0.45103118645789703</v>
      </c>
      <c r="AG657" s="17">
        <v>0.47366929448558298</v>
      </c>
      <c r="AH657" s="17">
        <v>0.43657180174107801</v>
      </c>
      <c r="AI657" s="17"/>
      <c r="AJ657" s="17">
        <v>0.502661065827682</v>
      </c>
      <c r="AK657" s="17">
        <v>0.39523403676823798</v>
      </c>
      <c r="AL657" s="17">
        <v>0.65328848716895804</v>
      </c>
      <c r="AM657" s="17"/>
      <c r="AN657" s="17">
        <v>0.41120366262239699</v>
      </c>
      <c r="AO657" s="17">
        <v>0.41278505985793901</v>
      </c>
      <c r="AP657" s="17">
        <v>0.43626529551127602</v>
      </c>
      <c r="AQ657" s="17">
        <v>0.52164289927559304</v>
      </c>
      <c r="AR657" s="17">
        <v>0.245943295113077</v>
      </c>
      <c r="AS657" s="17"/>
      <c r="AT657" s="17">
        <v>0.46725899923831798</v>
      </c>
      <c r="AU657" s="17">
        <v>0.182280287467668</v>
      </c>
      <c r="AV657" s="17"/>
      <c r="AW657" s="17">
        <v>0.53775111918332097</v>
      </c>
      <c r="AX657" s="17">
        <v>0.32282919764657397</v>
      </c>
      <c r="AY657" s="17">
        <v>0.35441181229583901</v>
      </c>
    </row>
    <row r="658" spans="2:51">
      <c r="B658" t="s">
        <v>292</v>
      </c>
      <c r="C658" s="17">
        <v>0.43237728460682301</v>
      </c>
      <c r="D658" s="17">
        <v>0.35294006129583499</v>
      </c>
      <c r="E658" s="17">
        <v>0.53676360044368399</v>
      </c>
      <c r="F658" s="17"/>
      <c r="G658" s="17">
        <v>0.34597346846031402</v>
      </c>
      <c r="H658" s="17">
        <v>0.40004373196869403</v>
      </c>
      <c r="I658" s="17">
        <v>0.36626665216238202</v>
      </c>
      <c r="J658" s="17">
        <v>0.44883119644654002</v>
      </c>
      <c r="K658" s="17">
        <v>0.39883655857903699</v>
      </c>
      <c r="L658" s="17">
        <v>0.50571364352739701</v>
      </c>
      <c r="M658" s="17"/>
      <c r="N658" s="17">
        <v>0.49257584359372297</v>
      </c>
      <c r="O658" s="17">
        <v>0.43963794923138999</v>
      </c>
      <c r="P658" s="17">
        <v>0.39481048714588701</v>
      </c>
      <c r="Q658" s="17">
        <v>0.373949657420521</v>
      </c>
      <c r="R658" s="17"/>
      <c r="S658" s="17" t="s">
        <v>222</v>
      </c>
      <c r="T658" s="17" t="s">
        <v>222</v>
      </c>
      <c r="U658" s="17" t="s">
        <v>222</v>
      </c>
      <c r="V658" s="17" t="s">
        <v>222</v>
      </c>
      <c r="W658" s="17" t="s">
        <v>222</v>
      </c>
      <c r="X658" s="17" t="s">
        <v>222</v>
      </c>
      <c r="Y658" s="17" t="s">
        <v>222</v>
      </c>
      <c r="Z658" s="17" t="s">
        <v>222</v>
      </c>
      <c r="AA658" s="17">
        <v>0.43237728460682301</v>
      </c>
      <c r="AB658" s="17" t="s">
        <v>222</v>
      </c>
      <c r="AC658" s="17" t="s">
        <v>222</v>
      </c>
      <c r="AD658" s="17" t="s">
        <v>222</v>
      </c>
      <c r="AE658" s="17"/>
      <c r="AF658" s="17">
        <v>0.41812357033282499</v>
      </c>
      <c r="AG658" s="17">
        <v>0.45077522069919002</v>
      </c>
      <c r="AH658" s="17">
        <v>0.57381166049334997</v>
      </c>
      <c r="AI658" s="17"/>
      <c r="AJ658" s="17">
        <v>0.42081123451831698</v>
      </c>
      <c r="AK658" s="17">
        <v>0.45685952900320298</v>
      </c>
      <c r="AL658" s="17">
        <v>0.32440955917443998</v>
      </c>
      <c r="AM658" s="17"/>
      <c r="AN658" s="17">
        <v>0.40014499084918698</v>
      </c>
      <c r="AO658" s="17">
        <v>0.34342878966484502</v>
      </c>
      <c r="AP658" s="17">
        <v>0.47635495018470903</v>
      </c>
      <c r="AQ658" s="17">
        <v>0.49584878855341502</v>
      </c>
      <c r="AR658" s="17">
        <v>0.46300720587062499</v>
      </c>
      <c r="AS658" s="17"/>
      <c r="AT658" s="17">
        <v>0.43248627887813301</v>
      </c>
      <c r="AU658" s="17">
        <v>0.38334980550494901</v>
      </c>
      <c r="AV658" s="17"/>
      <c r="AW658" s="17">
        <v>0.46758191713363401</v>
      </c>
      <c r="AX658" s="17">
        <v>0.407478108156339</v>
      </c>
      <c r="AY658" s="17">
        <v>0.37128168066943501</v>
      </c>
    </row>
    <row r="659" spans="2:51">
      <c r="B659" t="s">
        <v>294</v>
      </c>
      <c r="C659" s="17">
        <v>0.37930787957863998</v>
      </c>
      <c r="D659" s="17">
        <v>0.45525703293907199</v>
      </c>
      <c r="E659" s="17">
        <v>0.28428576271336398</v>
      </c>
      <c r="F659" s="17"/>
      <c r="G659" s="17">
        <v>0.43370417303333503</v>
      </c>
      <c r="H659" s="17">
        <v>0.32343854497823399</v>
      </c>
      <c r="I659" s="17">
        <v>0.231706931066364</v>
      </c>
      <c r="J659" s="17">
        <v>0.362043457291997</v>
      </c>
      <c r="K659" s="17">
        <v>0.42827547587529102</v>
      </c>
      <c r="L659" s="17">
        <v>0.46077157630059501</v>
      </c>
      <c r="M659" s="17"/>
      <c r="N659" s="17">
        <v>0.43067441218402502</v>
      </c>
      <c r="O659" s="17">
        <v>0.36709555902501101</v>
      </c>
      <c r="P659" s="17">
        <v>0.32969534335598699</v>
      </c>
      <c r="Q659" s="17">
        <v>0.361177011806677</v>
      </c>
      <c r="R659" s="17"/>
      <c r="S659" s="17" t="s">
        <v>222</v>
      </c>
      <c r="T659" s="17" t="s">
        <v>222</v>
      </c>
      <c r="U659" s="17" t="s">
        <v>222</v>
      </c>
      <c r="V659" s="17" t="s">
        <v>222</v>
      </c>
      <c r="W659" s="17" t="s">
        <v>222</v>
      </c>
      <c r="X659" s="17" t="s">
        <v>222</v>
      </c>
      <c r="Y659" s="17" t="s">
        <v>222</v>
      </c>
      <c r="Z659" s="17" t="s">
        <v>222</v>
      </c>
      <c r="AA659" s="17">
        <v>0.37930787957863998</v>
      </c>
      <c r="AB659" s="17" t="s">
        <v>222</v>
      </c>
      <c r="AC659" s="17" t="s">
        <v>222</v>
      </c>
      <c r="AD659" s="17" t="s">
        <v>222</v>
      </c>
      <c r="AE659" s="17"/>
      <c r="AF659" s="17">
        <v>0.39007178445497298</v>
      </c>
      <c r="AG659" s="17">
        <v>0.36648420000443499</v>
      </c>
      <c r="AH659" s="17">
        <v>0.43325574677817702</v>
      </c>
      <c r="AI659" s="17"/>
      <c r="AJ659" s="17">
        <v>0.43086476529435103</v>
      </c>
      <c r="AK659" s="17">
        <v>0.35982110414351898</v>
      </c>
      <c r="AL659" s="17">
        <v>0.35644953641236898</v>
      </c>
      <c r="AM659" s="17"/>
      <c r="AN659" s="17">
        <v>0.325403063683468</v>
      </c>
      <c r="AO659" s="17">
        <v>0.34952580483411799</v>
      </c>
      <c r="AP659" s="17">
        <v>0.36707189226805997</v>
      </c>
      <c r="AQ659" s="17">
        <v>0.47075709985588698</v>
      </c>
      <c r="AR659" s="17">
        <v>0.44901856575968302</v>
      </c>
      <c r="AS659" s="17"/>
      <c r="AT659" s="17">
        <v>0.37401776776868201</v>
      </c>
      <c r="AU659" s="17">
        <v>0.48181059773827201</v>
      </c>
      <c r="AV659" s="17"/>
      <c r="AW659" s="17">
        <v>0.44844299185657199</v>
      </c>
      <c r="AX659" s="17">
        <v>0.35452799861520201</v>
      </c>
      <c r="AY659" s="17">
        <v>0.24698758694001</v>
      </c>
    </row>
    <row r="660" spans="2:51">
      <c r="B660" t="s">
        <v>295</v>
      </c>
      <c r="C660" s="17">
        <v>0.34258241514370502</v>
      </c>
      <c r="D660" s="17">
        <v>0.428513471520239</v>
      </c>
      <c r="E660" s="17">
        <v>0.233007453166061</v>
      </c>
      <c r="F660" s="17"/>
      <c r="G660" s="17">
        <v>0.215689187890893</v>
      </c>
      <c r="H660" s="17">
        <v>0.28926311630785601</v>
      </c>
      <c r="I660" s="17">
        <v>0.31913768552379002</v>
      </c>
      <c r="J660" s="17">
        <v>0.38074748297716299</v>
      </c>
      <c r="K660" s="17">
        <v>0.42136223518284799</v>
      </c>
      <c r="L660" s="17">
        <v>0.34365617254634001</v>
      </c>
      <c r="M660" s="17"/>
      <c r="N660" s="17">
        <v>0.432895381736629</v>
      </c>
      <c r="O660" s="17">
        <v>0.34402606216777998</v>
      </c>
      <c r="P660" s="17">
        <v>0.33279543945529899</v>
      </c>
      <c r="Q660" s="17">
        <v>0.19844462828190801</v>
      </c>
      <c r="R660" s="17"/>
      <c r="S660" s="17" t="s">
        <v>222</v>
      </c>
      <c r="T660" s="17" t="s">
        <v>222</v>
      </c>
      <c r="U660" s="17" t="s">
        <v>222</v>
      </c>
      <c r="V660" s="17" t="s">
        <v>222</v>
      </c>
      <c r="W660" s="17" t="s">
        <v>222</v>
      </c>
      <c r="X660" s="17" t="s">
        <v>222</v>
      </c>
      <c r="Y660" s="17" t="s">
        <v>222</v>
      </c>
      <c r="Z660" s="17" t="s">
        <v>222</v>
      </c>
      <c r="AA660" s="17">
        <v>0.34258241514370502</v>
      </c>
      <c r="AB660" s="17" t="s">
        <v>222</v>
      </c>
      <c r="AC660" s="17" t="s">
        <v>222</v>
      </c>
      <c r="AD660" s="17" t="s">
        <v>222</v>
      </c>
      <c r="AE660" s="17"/>
      <c r="AF660" s="17">
        <v>0.31465308315838297</v>
      </c>
      <c r="AG660" s="17">
        <v>0.37162855835021302</v>
      </c>
      <c r="AH660" s="17">
        <v>0.31399725524964001</v>
      </c>
      <c r="AI660" s="17"/>
      <c r="AJ660" s="17">
        <v>0.35308809750511899</v>
      </c>
      <c r="AK660" s="17">
        <v>0.34672683786500103</v>
      </c>
      <c r="AL660" s="17">
        <v>0.33439622504535699</v>
      </c>
      <c r="AM660" s="17"/>
      <c r="AN660" s="17">
        <v>0.239197029507764</v>
      </c>
      <c r="AO660" s="17">
        <v>0.25747038103676201</v>
      </c>
      <c r="AP660" s="17">
        <v>0.39967866519282103</v>
      </c>
      <c r="AQ660" s="17">
        <v>0.43692781552011201</v>
      </c>
      <c r="AR660" s="17">
        <v>0.42607260986294399</v>
      </c>
      <c r="AS660" s="17"/>
      <c r="AT660" s="17">
        <v>0.34413807847191902</v>
      </c>
      <c r="AU660" s="17">
        <v>0.24454535042598599</v>
      </c>
      <c r="AV660" s="17"/>
      <c r="AW660" s="17">
        <v>0.45050005440033802</v>
      </c>
      <c r="AX660" s="17">
        <v>0.22708932993422001</v>
      </c>
      <c r="AY660" s="17">
        <v>0.175338086800573</v>
      </c>
    </row>
    <row r="661" spans="2:51">
      <c r="B661" t="s">
        <v>293</v>
      </c>
      <c r="C661" s="17">
        <v>0.250388384590227</v>
      </c>
      <c r="D661" s="17">
        <v>0.26487084957704299</v>
      </c>
      <c r="E661" s="17">
        <v>0.235793477901003</v>
      </c>
      <c r="F661" s="17"/>
      <c r="G661" s="17">
        <v>0.24044567068830799</v>
      </c>
      <c r="H661" s="17">
        <v>0.28084565852334897</v>
      </c>
      <c r="I661" s="17">
        <v>0.246551337526832</v>
      </c>
      <c r="J661" s="17">
        <v>0.315642635193492</v>
      </c>
      <c r="K661" s="17">
        <v>0.224279895573053</v>
      </c>
      <c r="L661" s="17">
        <v>0.21155428364171799</v>
      </c>
      <c r="M661" s="17"/>
      <c r="N661" s="17">
        <v>0.21967242473433801</v>
      </c>
      <c r="O661" s="17">
        <v>0.28084983501000099</v>
      </c>
      <c r="P661" s="17">
        <v>0.250832826980671</v>
      </c>
      <c r="Q661" s="17">
        <v>0.27056678353491498</v>
      </c>
      <c r="R661" s="17"/>
      <c r="S661" s="17" t="s">
        <v>222</v>
      </c>
      <c r="T661" s="17" t="s">
        <v>222</v>
      </c>
      <c r="U661" s="17" t="s">
        <v>222</v>
      </c>
      <c r="V661" s="17" t="s">
        <v>222</v>
      </c>
      <c r="W661" s="17" t="s">
        <v>222</v>
      </c>
      <c r="X661" s="17" t="s">
        <v>222</v>
      </c>
      <c r="Y661" s="17" t="s">
        <v>222</v>
      </c>
      <c r="Z661" s="17" t="s">
        <v>222</v>
      </c>
      <c r="AA661" s="17">
        <v>0.250388384590227</v>
      </c>
      <c r="AB661" s="17" t="s">
        <v>222</v>
      </c>
      <c r="AC661" s="17" t="s">
        <v>222</v>
      </c>
      <c r="AD661" s="17" t="s">
        <v>222</v>
      </c>
      <c r="AE661" s="17"/>
      <c r="AF661" s="17">
        <v>0.28888843700835698</v>
      </c>
      <c r="AG661" s="17">
        <v>0.22517309253214701</v>
      </c>
      <c r="AH661" s="17">
        <v>0.33479549742239501</v>
      </c>
      <c r="AI661" s="17"/>
      <c r="AJ661" s="17">
        <v>0.27061781385389699</v>
      </c>
      <c r="AK661" s="17">
        <v>0.28348295647124999</v>
      </c>
      <c r="AL661" s="17">
        <v>0.18510005198893301</v>
      </c>
      <c r="AM661" s="17"/>
      <c r="AN661" s="17">
        <v>0.20634674723469401</v>
      </c>
      <c r="AO661" s="17">
        <v>0.21721059479186999</v>
      </c>
      <c r="AP661" s="17">
        <v>0.261256323542011</v>
      </c>
      <c r="AQ661" s="17">
        <v>0.29541925351667098</v>
      </c>
      <c r="AR661" s="17">
        <v>0.14284318046432601</v>
      </c>
      <c r="AS661" s="17"/>
      <c r="AT661" s="17">
        <v>0.246934492025535</v>
      </c>
      <c r="AU661" s="17">
        <v>0.37030810202008502</v>
      </c>
      <c r="AV661" s="17"/>
      <c r="AW661" s="17">
        <v>0.26246902873107802</v>
      </c>
      <c r="AX661" s="17">
        <v>0.263763391533819</v>
      </c>
      <c r="AY661" s="17">
        <v>0.21820750111847301</v>
      </c>
    </row>
    <row r="662" spans="2:51">
      <c r="B662" t="s">
        <v>296</v>
      </c>
      <c r="C662" s="17">
        <v>0.19364686019958</v>
      </c>
      <c r="D662" s="17">
        <v>0.20447231391734999</v>
      </c>
      <c r="E662" s="17">
        <v>0.17525079733593499</v>
      </c>
      <c r="F662" s="17"/>
      <c r="G662" s="17">
        <v>0.25813683254404801</v>
      </c>
      <c r="H662" s="17">
        <v>0.29738238005437501</v>
      </c>
      <c r="I662" s="17">
        <v>0.18320133802305799</v>
      </c>
      <c r="J662" s="17">
        <v>0.20711291176004301</v>
      </c>
      <c r="K662" s="17">
        <v>0.17410692672397701</v>
      </c>
      <c r="L662" s="17">
        <v>0.13400392003685399</v>
      </c>
      <c r="M662" s="17"/>
      <c r="N662" s="17">
        <v>0.22346476565556</v>
      </c>
      <c r="O662" s="17">
        <v>0.18334045336344601</v>
      </c>
      <c r="P662" s="17">
        <v>0.20920983995745199</v>
      </c>
      <c r="Q662" s="17">
        <v>0.13500247899892501</v>
      </c>
      <c r="R662" s="17"/>
      <c r="S662" s="17" t="s">
        <v>222</v>
      </c>
      <c r="T662" s="17" t="s">
        <v>222</v>
      </c>
      <c r="U662" s="17" t="s">
        <v>222</v>
      </c>
      <c r="V662" s="17" t="s">
        <v>222</v>
      </c>
      <c r="W662" s="17" t="s">
        <v>222</v>
      </c>
      <c r="X662" s="17" t="s">
        <v>222</v>
      </c>
      <c r="Y662" s="17" t="s">
        <v>222</v>
      </c>
      <c r="Z662" s="17" t="s">
        <v>222</v>
      </c>
      <c r="AA662" s="17">
        <v>0.19364686019958</v>
      </c>
      <c r="AB662" s="17" t="s">
        <v>222</v>
      </c>
      <c r="AC662" s="17" t="s">
        <v>222</v>
      </c>
      <c r="AD662" s="17" t="s">
        <v>222</v>
      </c>
      <c r="AE662" s="17"/>
      <c r="AF662" s="17">
        <v>0.157652820896795</v>
      </c>
      <c r="AG662" s="17">
        <v>0.21085381308428799</v>
      </c>
      <c r="AH662" s="17">
        <v>0.27026373564766598</v>
      </c>
      <c r="AI662" s="17"/>
      <c r="AJ662" s="17">
        <v>0.131792262208422</v>
      </c>
      <c r="AK662" s="17">
        <v>0.23270331528997601</v>
      </c>
      <c r="AL662" s="17">
        <v>0.20171476556940501</v>
      </c>
      <c r="AM662" s="17"/>
      <c r="AN662" s="17">
        <v>3.8608540130987301E-2</v>
      </c>
      <c r="AO662" s="17">
        <v>0.15620955729087099</v>
      </c>
      <c r="AP662" s="17">
        <v>0.245598017308783</v>
      </c>
      <c r="AQ662" s="17">
        <v>0.38179905608396503</v>
      </c>
      <c r="AR662" s="17">
        <v>0.40965949361222098</v>
      </c>
      <c r="AS662" s="17"/>
      <c r="AT662" s="17">
        <v>0.18755751318396099</v>
      </c>
      <c r="AU662" s="17">
        <v>0.30420847223553399</v>
      </c>
      <c r="AV662" s="17"/>
      <c r="AW662" s="17">
        <v>0.241906582787312</v>
      </c>
      <c r="AX662" s="17">
        <v>0.239150258188536</v>
      </c>
      <c r="AY662" s="17">
        <v>6.9146855242132294E-2</v>
      </c>
    </row>
    <row r="663" spans="2:51">
      <c r="B663" t="s">
        <v>209</v>
      </c>
      <c r="C663" s="17">
        <v>2.1404567388324598E-3</v>
      </c>
      <c r="D663" s="17">
        <v>3.8888621092924799E-3</v>
      </c>
      <c r="E663" s="17">
        <v>0</v>
      </c>
      <c r="F663" s="17"/>
      <c r="G663" s="17">
        <v>0</v>
      </c>
      <c r="H663" s="17">
        <v>0</v>
      </c>
      <c r="I663" s="17">
        <v>0</v>
      </c>
      <c r="J663" s="17">
        <v>0</v>
      </c>
      <c r="K663" s="17">
        <v>0</v>
      </c>
      <c r="L663" s="17">
        <v>7.1130614964866803E-3</v>
      </c>
      <c r="M663" s="17"/>
      <c r="N663" s="17">
        <v>0</v>
      </c>
      <c r="O663" s="17">
        <v>9.3284034991291693E-3</v>
      </c>
      <c r="P663" s="17">
        <v>0</v>
      </c>
      <c r="Q663" s="17">
        <v>0</v>
      </c>
      <c r="R663" s="17"/>
      <c r="S663" s="17" t="s">
        <v>222</v>
      </c>
      <c r="T663" s="17" t="s">
        <v>222</v>
      </c>
      <c r="U663" s="17" t="s">
        <v>222</v>
      </c>
      <c r="V663" s="17" t="s">
        <v>222</v>
      </c>
      <c r="W663" s="17" t="s">
        <v>222</v>
      </c>
      <c r="X663" s="17" t="s">
        <v>222</v>
      </c>
      <c r="Y663" s="17" t="s">
        <v>222</v>
      </c>
      <c r="Z663" s="17" t="s">
        <v>222</v>
      </c>
      <c r="AA663" s="17">
        <v>2.1404567388324598E-3</v>
      </c>
      <c r="AB663" s="17" t="s">
        <v>222</v>
      </c>
      <c r="AC663" s="17" t="s">
        <v>222</v>
      </c>
      <c r="AD663" s="17" t="s">
        <v>222</v>
      </c>
      <c r="AE663" s="17"/>
      <c r="AF663" s="17">
        <v>5.1502509728659496E-3</v>
      </c>
      <c r="AG663" s="17">
        <v>0</v>
      </c>
      <c r="AH663" s="17">
        <v>0</v>
      </c>
      <c r="AI663" s="17"/>
      <c r="AJ663" s="17">
        <v>0</v>
      </c>
      <c r="AK663" s="17">
        <v>0</v>
      </c>
      <c r="AL663" s="17">
        <v>0</v>
      </c>
      <c r="AM663" s="17"/>
      <c r="AN663" s="17">
        <v>0</v>
      </c>
      <c r="AO663" s="17">
        <v>0</v>
      </c>
      <c r="AP663" s="17">
        <v>7.9626640745641599E-3</v>
      </c>
      <c r="AQ663" s="17">
        <v>0</v>
      </c>
      <c r="AR663" s="17">
        <v>0</v>
      </c>
      <c r="AS663" s="17"/>
      <c r="AT663" s="17">
        <v>2.22061780508133E-3</v>
      </c>
      <c r="AU663" s="17">
        <v>0</v>
      </c>
      <c r="AV663" s="17"/>
      <c r="AW663" s="17">
        <v>3.68321424956514E-3</v>
      </c>
      <c r="AX663" s="17">
        <v>0</v>
      </c>
      <c r="AY663" s="17">
        <v>0</v>
      </c>
    </row>
    <row r="664" spans="2:51">
      <c r="B664" t="s">
        <v>119</v>
      </c>
      <c r="C664" s="17">
        <v>3.8842442604345398E-2</v>
      </c>
      <c r="D664" s="17">
        <v>3.16551554515168E-2</v>
      </c>
      <c r="E664" s="17">
        <v>4.8283317048798E-2</v>
      </c>
      <c r="F664" s="17"/>
      <c r="G664" s="17">
        <v>0</v>
      </c>
      <c r="H664" s="17">
        <v>3.9706203879693903E-2</v>
      </c>
      <c r="I664" s="17">
        <v>7.0837250172796101E-2</v>
      </c>
      <c r="J664" s="17">
        <v>2.9350385407703E-2</v>
      </c>
      <c r="K664" s="17">
        <v>4.0659133169879597E-2</v>
      </c>
      <c r="L664" s="17">
        <v>3.3871903238579901E-2</v>
      </c>
      <c r="M664" s="17"/>
      <c r="N664" s="17">
        <v>4.3784869416501601E-2</v>
      </c>
      <c r="O664" s="17">
        <v>8.5987310271373706E-3</v>
      </c>
      <c r="P664" s="17">
        <v>2.4249858657710101E-2</v>
      </c>
      <c r="Q664" s="17">
        <v>8.8011385326726893E-2</v>
      </c>
      <c r="R664" s="17"/>
      <c r="S664" s="17" t="s">
        <v>222</v>
      </c>
      <c r="T664" s="17" t="s">
        <v>222</v>
      </c>
      <c r="U664" s="17" t="s">
        <v>222</v>
      </c>
      <c r="V664" s="17" t="s">
        <v>222</v>
      </c>
      <c r="W664" s="17" t="s">
        <v>222</v>
      </c>
      <c r="X664" s="17" t="s">
        <v>222</v>
      </c>
      <c r="Y664" s="17" t="s">
        <v>222</v>
      </c>
      <c r="Z664" s="17" t="s">
        <v>222</v>
      </c>
      <c r="AA664" s="17">
        <v>3.8842442604345398E-2</v>
      </c>
      <c r="AB664" s="17" t="s">
        <v>222</v>
      </c>
      <c r="AC664" s="17" t="s">
        <v>222</v>
      </c>
      <c r="AD664" s="17" t="s">
        <v>222</v>
      </c>
      <c r="AE664" s="17"/>
      <c r="AF664" s="17">
        <v>4.0762551710869198E-2</v>
      </c>
      <c r="AG664" s="17">
        <v>3.50269925724606E-2</v>
      </c>
      <c r="AH664" s="17">
        <v>5.7564466768723697E-2</v>
      </c>
      <c r="AI664" s="17"/>
      <c r="AJ664" s="17">
        <v>8.1895686326865794E-2</v>
      </c>
      <c r="AK664" s="17">
        <v>3.0905008441393E-2</v>
      </c>
      <c r="AL664" s="17">
        <v>0</v>
      </c>
      <c r="AM664" s="17"/>
      <c r="AN664" s="17">
        <v>0.123937849630554</v>
      </c>
      <c r="AO664" s="17">
        <v>2.4273649870924102E-2</v>
      </c>
      <c r="AP664" s="17">
        <v>1.8375461850393501E-2</v>
      </c>
      <c r="AQ664" s="17">
        <v>2.7814180562546701E-2</v>
      </c>
      <c r="AR664" s="17">
        <v>0</v>
      </c>
      <c r="AS664" s="17"/>
      <c r="AT664" s="17">
        <v>3.6669320308046302E-2</v>
      </c>
      <c r="AU664" s="17">
        <v>0.104699127254474</v>
      </c>
      <c r="AV664" s="17"/>
      <c r="AW664" s="17">
        <v>1.2168087668571E-2</v>
      </c>
      <c r="AX664" s="17">
        <v>1.8619118673013399E-2</v>
      </c>
      <c r="AY664" s="17">
        <v>0.10513539055155501</v>
      </c>
    </row>
    <row r="665" spans="2:51">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row>
    <row r="666" spans="2:51">
      <c r="B666" s="6" t="s">
        <v>305</v>
      </c>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row>
    <row r="667" spans="2:51">
      <c r="B667" s="25" t="s">
        <v>45</v>
      </c>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row>
    <row r="668" spans="2:51">
      <c r="B668" t="s">
        <v>290</v>
      </c>
      <c r="C668" s="17">
        <v>0.690791429381588</v>
      </c>
      <c r="D668" s="17">
        <v>0.69410134689353598</v>
      </c>
      <c r="E668" s="17">
        <v>0.68716617114072598</v>
      </c>
      <c r="F668" s="17"/>
      <c r="G668" s="17">
        <v>0.73036142716757901</v>
      </c>
      <c r="H668" s="17">
        <v>0.60200074931182301</v>
      </c>
      <c r="I668" s="17">
        <v>0.77649808981829505</v>
      </c>
      <c r="J668" s="17">
        <v>0.64673333411595602</v>
      </c>
      <c r="K668" s="17">
        <v>0.61717074571475095</v>
      </c>
      <c r="L668" s="17">
        <v>0.74544352017191895</v>
      </c>
      <c r="M668" s="17"/>
      <c r="N668" s="17">
        <v>0.78349648377313197</v>
      </c>
      <c r="O668" s="17">
        <v>0.75616870530787705</v>
      </c>
      <c r="P668" s="17">
        <v>0.55586353639262198</v>
      </c>
      <c r="Q668" s="17">
        <v>0.61468022789890098</v>
      </c>
      <c r="R668" s="17"/>
      <c r="S668" s="17" t="s">
        <v>222</v>
      </c>
      <c r="T668" s="17" t="s">
        <v>222</v>
      </c>
      <c r="U668" s="17" t="s">
        <v>222</v>
      </c>
      <c r="V668" s="17" t="s">
        <v>222</v>
      </c>
      <c r="W668" s="17" t="s">
        <v>222</v>
      </c>
      <c r="X668" s="17" t="s">
        <v>222</v>
      </c>
      <c r="Y668" s="17" t="s">
        <v>222</v>
      </c>
      <c r="Z668" s="17" t="s">
        <v>222</v>
      </c>
      <c r="AA668" s="17" t="s">
        <v>222</v>
      </c>
      <c r="AB668" s="17">
        <v>0.690791429381588</v>
      </c>
      <c r="AC668" s="17" t="s">
        <v>222</v>
      </c>
      <c r="AD668" s="17" t="s">
        <v>222</v>
      </c>
      <c r="AE668" s="17"/>
      <c r="AF668" s="17">
        <v>0.57459444574028296</v>
      </c>
      <c r="AG668" s="17">
        <v>0.719661399731929</v>
      </c>
      <c r="AH668" s="17">
        <v>0.79060578087912703</v>
      </c>
      <c r="AI668" s="17"/>
      <c r="AJ668" s="17">
        <v>0.62864779061436904</v>
      </c>
      <c r="AK668" s="17">
        <v>0.624921213647465</v>
      </c>
      <c r="AL668" s="17">
        <v>0.80111494572127695</v>
      </c>
      <c r="AM668" s="17"/>
      <c r="AN668" s="17">
        <v>0.55632474195665005</v>
      </c>
      <c r="AO668" s="17">
        <v>0.64039416711505204</v>
      </c>
      <c r="AP668" s="17">
        <v>0.77065557977882504</v>
      </c>
      <c r="AQ668" s="17">
        <v>0.77838276644134596</v>
      </c>
      <c r="AR668" s="17">
        <v>0.71188756261800601</v>
      </c>
      <c r="AS668" s="17"/>
      <c r="AT668" s="17">
        <v>0.68530023653896799</v>
      </c>
      <c r="AU668" s="17">
        <v>0.76637724627632198</v>
      </c>
      <c r="AV668" s="17"/>
      <c r="AW668" s="17">
        <v>0.746655734110237</v>
      </c>
      <c r="AX668" s="17">
        <v>0.50067377388609102</v>
      </c>
      <c r="AY668" s="17">
        <v>0.64149900567003104</v>
      </c>
    </row>
    <row r="669" spans="2:51">
      <c r="B669" t="s">
        <v>294</v>
      </c>
      <c r="C669" s="17">
        <v>0.43095259669673902</v>
      </c>
      <c r="D669" s="17">
        <v>0.48893742827953701</v>
      </c>
      <c r="E669" s="17">
        <v>0.36744346458640798</v>
      </c>
      <c r="F669" s="17"/>
      <c r="G669" s="17">
        <v>0.37868576356282801</v>
      </c>
      <c r="H669" s="17">
        <v>0.419529144999919</v>
      </c>
      <c r="I669" s="17">
        <v>0.44000214176262498</v>
      </c>
      <c r="J669" s="17">
        <v>0.32626959314987802</v>
      </c>
      <c r="K669" s="17">
        <v>0.44710263603429301</v>
      </c>
      <c r="L669" s="17">
        <v>0.50594688110256003</v>
      </c>
      <c r="M669" s="17"/>
      <c r="N669" s="17">
        <v>0.53431159811529705</v>
      </c>
      <c r="O669" s="17">
        <v>0.471621912489045</v>
      </c>
      <c r="P669" s="17">
        <v>0.31361451318320599</v>
      </c>
      <c r="Q669" s="17">
        <v>0.35093247793051802</v>
      </c>
      <c r="R669" s="17"/>
      <c r="S669" s="17" t="s">
        <v>222</v>
      </c>
      <c r="T669" s="17" t="s">
        <v>222</v>
      </c>
      <c r="U669" s="17" t="s">
        <v>222</v>
      </c>
      <c r="V669" s="17" t="s">
        <v>222</v>
      </c>
      <c r="W669" s="17" t="s">
        <v>222</v>
      </c>
      <c r="X669" s="17" t="s">
        <v>222</v>
      </c>
      <c r="Y669" s="17" t="s">
        <v>222</v>
      </c>
      <c r="Z669" s="17" t="s">
        <v>222</v>
      </c>
      <c r="AA669" s="17" t="s">
        <v>222</v>
      </c>
      <c r="AB669" s="17">
        <v>0.43095259669673902</v>
      </c>
      <c r="AC669" s="17" t="s">
        <v>222</v>
      </c>
      <c r="AD669" s="17" t="s">
        <v>222</v>
      </c>
      <c r="AE669" s="17"/>
      <c r="AF669" s="17">
        <v>0.42471380911595602</v>
      </c>
      <c r="AG669" s="17">
        <v>0.42881787658704901</v>
      </c>
      <c r="AH669" s="17">
        <v>0.49027895308073199</v>
      </c>
      <c r="AI669" s="17"/>
      <c r="AJ669" s="17">
        <v>0.34546535492951203</v>
      </c>
      <c r="AK669" s="17">
        <v>0.46311701129224397</v>
      </c>
      <c r="AL669" s="17">
        <v>0.383609487584889</v>
      </c>
      <c r="AM669" s="17"/>
      <c r="AN669" s="17">
        <v>0.27794690662701299</v>
      </c>
      <c r="AO669" s="17">
        <v>0.439664607153882</v>
      </c>
      <c r="AP669" s="17">
        <v>0.431936990960681</v>
      </c>
      <c r="AQ669" s="17">
        <v>0.52236735394006295</v>
      </c>
      <c r="AR669" s="17">
        <v>0.54837888669455703</v>
      </c>
      <c r="AS669" s="17"/>
      <c r="AT669" s="17">
        <v>0.43679886500690202</v>
      </c>
      <c r="AU669" s="17">
        <v>0.35478521398574903</v>
      </c>
      <c r="AV669" s="17"/>
      <c r="AW669" s="17">
        <v>0.491580495344071</v>
      </c>
      <c r="AX669" s="17">
        <v>0.27060760185948102</v>
      </c>
      <c r="AY669" s="17">
        <v>0.35839353682548197</v>
      </c>
    </row>
    <row r="670" spans="2:51">
      <c r="B670" t="s">
        <v>292</v>
      </c>
      <c r="C670" s="17">
        <v>0.41520268473125599</v>
      </c>
      <c r="D670" s="17">
        <v>0.41283306082228799</v>
      </c>
      <c r="E670" s="17">
        <v>0.41779806620910998</v>
      </c>
      <c r="F670" s="17"/>
      <c r="G670" s="17">
        <v>0.34032144801618802</v>
      </c>
      <c r="H670" s="17">
        <v>0.36240117873912098</v>
      </c>
      <c r="I670" s="17">
        <v>0.42986109765417302</v>
      </c>
      <c r="J670" s="17">
        <v>0.366546200381558</v>
      </c>
      <c r="K670" s="17">
        <v>0.35674686452479298</v>
      </c>
      <c r="L670" s="17">
        <v>0.525169396884268</v>
      </c>
      <c r="M670" s="17"/>
      <c r="N670" s="17">
        <v>0.44922413930923399</v>
      </c>
      <c r="O670" s="17">
        <v>0.41279634824303102</v>
      </c>
      <c r="P670" s="17">
        <v>0.33951358714416702</v>
      </c>
      <c r="Q670" s="17">
        <v>0.43430399209425302</v>
      </c>
      <c r="R670" s="17"/>
      <c r="S670" s="17" t="s">
        <v>222</v>
      </c>
      <c r="T670" s="17" t="s">
        <v>222</v>
      </c>
      <c r="U670" s="17" t="s">
        <v>222</v>
      </c>
      <c r="V670" s="17" t="s">
        <v>222</v>
      </c>
      <c r="W670" s="17" t="s">
        <v>222</v>
      </c>
      <c r="X670" s="17" t="s">
        <v>222</v>
      </c>
      <c r="Y670" s="17" t="s">
        <v>222</v>
      </c>
      <c r="Z670" s="17" t="s">
        <v>222</v>
      </c>
      <c r="AA670" s="17" t="s">
        <v>222</v>
      </c>
      <c r="AB670" s="17">
        <v>0.41520268473125599</v>
      </c>
      <c r="AC670" s="17" t="s">
        <v>222</v>
      </c>
      <c r="AD670" s="17" t="s">
        <v>222</v>
      </c>
      <c r="AE670" s="17"/>
      <c r="AF670" s="17">
        <v>0.40349526949966902</v>
      </c>
      <c r="AG670" s="17">
        <v>0.43778752045909702</v>
      </c>
      <c r="AH670" s="17">
        <v>0.261987937099457</v>
      </c>
      <c r="AI670" s="17"/>
      <c r="AJ670" s="17">
        <v>0.42898385850434101</v>
      </c>
      <c r="AK670" s="17">
        <v>0.46544830700128098</v>
      </c>
      <c r="AL670" s="17">
        <v>0.41743655171592903</v>
      </c>
      <c r="AM670" s="17"/>
      <c r="AN670" s="17">
        <v>0.318261653423415</v>
      </c>
      <c r="AO670" s="17">
        <v>0.33432630015322401</v>
      </c>
      <c r="AP670" s="17">
        <v>0.42622307070892701</v>
      </c>
      <c r="AQ670" s="17">
        <v>0.48770864536799202</v>
      </c>
      <c r="AR670" s="17">
        <v>0.29860060151079498</v>
      </c>
      <c r="AS670" s="17"/>
      <c r="AT670" s="17">
        <v>0.42106870230843002</v>
      </c>
      <c r="AU670" s="17">
        <v>0.33804986065889198</v>
      </c>
      <c r="AV670" s="17"/>
      <c r="AW670" s="17">
        <v>0.43851262803970797</v>
      </c>
      <c r="AX670" s="17">
        <v>0.34725792707552899</v>
      </c>
      <c r="AY670" s="17">
        <v>0.38991561810061098</v>
      </c>
    </row>
    <row r="671" spans="2:51">
      <c r="B671" t="s">
        <v>295</v>
      </c>
      <c r="C671" s="17">
        <v>0.41393525103523998</v>
      </c>
      <c r="D671" s="17">
        <v>0.43316591507035301</v>
      </c>
      <c r="E671" s="17">
        <v>0.39287245324076198</v>
      </c>
      <c r="F671" s="17"/>
      <c r="G671" s="17">
        <v>0.504771990532072</v>
      </c>
      <c r="H671" s="17">
        <v>0.39103038816160202</v>
      </c>
      <c r="I671" s="17">
        <v>0.379335730553296</v>
      </c>
      <c r="J671" s="17">
        <v>0.41790649219496301</v>
      </c>
      <c r="K671" s="17">
        <v>0.35840318503056001</v>
      </c>
      <c r="L671" s="17">
        <v>0.458707065780529</v>
      </c>
      <c r="M671" s="17"/>
      <c r="N671" s="17">
        <v>0.53967416406311297</v>
      </c>
      <c r="O671" s="17">
        <v>0.38098465142730198</v>
      </c>
      <c r="P671" s="17">
        <v>0.25222588189634898</v>
      </c>
      <c r="Q671" s="17">
        <v>0.41946425982909302</v>
      </c>
      <c r="R671" s="17"/>
      <c r="S671" s="17" t="s">
        <v>222</v>
      </c>
      <c r="T671" s="17" t="s">
        <v>222</v>
      </c>
      <c r="U671" s="17" t="s">
        <v>222</v>
      </c>
      <c r="V671" s="17" t="s">
        <v>222</v>
      </c>
      <c r="W671" s="17" t="s">
        <v>222</v>
      </c>
      <c r="X671" s="17" t="s">
        <v>222</v>
      </c>
      <c r="Y671" s="17" t="s">
        <v>222</v>
      </c>
      <c r="Z671" s="17" t="s">
        <v>222</v>
      </c>
      <c r="AA671" s="17" t="s">
        <v>222</v>
      </c>
      <c r="AB671" s="17">
        <v>0.41393525103523998</v>
      </c>
      <c r="AC671" s="17" t="s">
        <v>222</v>
      </c>
      <c r="AD671" s="17" t="s">
        <v>222</v>
      </c>
      <c r="AE671" s="17"/>
      <c r="AF671" s="17">
        <v>0.382031372975423</v>
      </c>
      <c r="AG671" s="17">
        <v>0.43680890169627801</v>
      </c>
      <c r="AH671" s="17">
        <v>0.394239382041769</v>
      </c>
      <c r="AI671" s="17"/>
      <c r="AJ671" s="17">
        <v>0.39539079927291798</v>
      </c>
      <c r="AK671" s="17">
        <v>0.40566163767310998</v>
      </c>
      <c r="AL671" s="17">
        <v>0.30586598095550399</v>
      </c>
      <c r="AM671" s="17"/>
      <c r="AN671" s="17">
        <v>0.26324634548980202</v>
      </c>
      <c r="AO671" s="17">
        <v>0.32780477388324802</v>
      </c>
      <c r="AP671" s="17">
        <v>0.39232352932344999</v>
      </c>
      <c r="AQ671" s="17">
        <v>0.60061289092466796</v>
      </c>
      <c r="AR671" s="17">
        <v>0.63082917484546097</v>
      </c>
      <c r="AS671" s="17"/>
      <c r="AT671" s="17">
        <v>0.42271906086350702</v>
      </c>
      <c r="AU671" s="17">
        <v>0.28961246775282101</v>
      </c>
      <c r="AV671" s="17"/>
      <c r="AW671" s="17">
        <v>0.46416602645594901</v>
      </c>
      <c r="AX671" s="17">
        <v>0.41125913077167697</v>
      </c>
      <c r="AY671" s="17">
        <v>0.29985493603406899</v>
      </c>
    </row>
    <row r="672" spans="2:51">
      <c r="B672" t="s">
        <v>291</v>
      </c>
      <c r="C672" s="17">
        <v>0.38356583677076</v>
      </c>
      <c r="D672" s="17">
        <v>0.402985149110417</v>
      </c>
      <c r="E672" s="17">
        <v>0.36229641786919797</v>
      </c>
      <c r="F672" s="17"/>
      <c r="G672" s="17">
        <v>0.29092529656847999</v>
      </c>
      <c r="H672" s="17">
        <v>0.40565654338062002</v>
      </c>
      <c r="I672" s="17">
        <v>0.36641484057508</v>
      </c>
      <c r="J672" s="17">
        <v>0.41265146519214202</v>
      </c>
      <c r="K672" s="17">
        <v>0.329440089662839</v>
      </c>
      <c r="L672" s="17">
        <v>0.42452060986460899</v>
      </c>
      <c r="M672" s="17"/>
      <c r="N672" s="17">
        <v>0.46706373843187199</v>
      </c>
      <c r="O672" s="17">
        <v>0.36176869930602601</v>
      </c>
      <c r="P672" s="17">
        <v>0.27290398455775999</v>
      </c>
      <c r="Q672" s="17">
        <v>0.38477633420644602</v>
      </c>
      <c r="R672" s="17"/>
      <c r="S672" s="17" t="s">
        <v>222</v>
      </c>
      <c r="T672" s="17" t="s">
        <v>222</v>
      </c>
      <c r="U672" s="17" t="s">
        <v>222</v>
      </c>
      <c r="V672" s="17" t="s">
        <v>222</v>
      </c>
      <c r="W672" s="17" t="s">
        <v>222</v>
      </c>
      <c r="X672" s="17" t="s">
        <v>222</v>
      </c>
      <c r="Y672" s="17" t="s">
        <v>222</v>
      </c>
      <c r="Z672" s="17" t="s">
        <v>222</v>
      </c>
      <c r="AA672" s="17" t="s">
        <v>222</v>
      </c>
      <c r="AB672" s="17">
        <v>0.38356583677076</v>
      </c>
      <c r="AC672" s="17" t="s">
        <v>222</v>
      </c>
      <c r="AD672" s="17" t="s">
        <v>222</v>
      </c>
      <c r="AE672" s="17"/>
      <c r="AF672" s="17">
        <v>0.41997399691996001</v>
      </c>
      <c r="AG672" s="17">
        <v>0.389923030768423</v>
      </c>
      <c r="AH672" s="17">
        <v>0.255972975731309</v>
      </c>
      <c r="AI672" s="17"/>
      <c r="AJ672" s="17">
        <v>0.44335142039859898</v>
      </c>
      <c r="AK672" s="17">
        <v>0.27725498969512802</v>
      </c>
      <c r="AL672" s="17">
        <v>0.52229802549114801</v>
      </c>
      <c r="AM672" s="17"/>
      <c r="AN672" s="17">
        <v>0.299538941442128</v>
      </c>
      <c r="AO672" s="17">
        <v>0.39636878798303399</v>
      </c>
      <c r="AP672" s="17">
        <v>0.38632538163080699</v>
      </c>
      <c r="AQ672" s="17">
        <v>0.43466872918845501</v>
      </c>
      <c r="AR672" s="17">
        <v>0.47845374816720898</v>
      </c>
      <c r="AS672" s="17"/>
      <c r="AT672" s="17">
        <v>0.38769472279601203</v>
      </c>
      <c r="AU672" s="17">
        <v>0.33312523964017199</v>
      </c>
      <c r="AV672" s="17"/>
      <c r="AW672" s="17">
        <v>0.381219576207316</v>
      </c>
      <c r="AX672" s="17">
        <v>0.47809549173315302</v>
      </c>
      <c r="AY672" s="17">
        <v>0.34975758956410902</v>
      </c>
    </row>
    <row r="673" spans="2:51">
      <c r="B673" t="s">
        <v>293</v>
      </c>
      <c r="C673" s="17">
        <v>0.30425373865222599</v>
      </c>
      <c r="D673" s="17">
        <v>0.32319649407899598</v>
      </c>
      <c r="E673" s="17">
        <v>0.28350627894434299</v>
      </c>
      <c r="F673" s="17"/>
      <c r="G673" s="17">
        <v>0.46362251865026499</v>
      </c>
      <c r="H673" s="17">
        <v>0.30209388882126997</v>
      </c>
      <c r="I673" s="17">
        <v>0.30413538667249002</v>
      </c>
      <c r="J673" s="17">
        <v>0.34917546944451</v>
      </c>
      <c r="K673" s="17">
        <v>0.23348368963810201</v>
      </c>
      <c r="L673" s="17">
        <v>0.27665092086465498</v>
      </c>
      <c r="M673" s="17"/>
      <c r="N673" s="17">
        <v>0.32613175198074201</v>
      </c>
      <c r="O673" s="17">
        <v>0.353677269370826</v>
      </c>
      <c r="P673" s="17">
        <v>0.24367885534539499</v>
      </c>
      <c r="Q673" s="17">
        <v>0.27356409127978698</v>
      </c>
      <c r="R673" s="17"/>
      <c r="S673" s="17" t="s">
        <v>222</v>
      </c>
      <c r="T673" s="17" t="s">
        <v>222</v>
      </c>
      <c r="U673" s="17" t="s">
        <v>222</v>
      </c>
      <c r="V673" s="17" t="s">
        <v>222</v>
      </c>
      <c r="W673" s="17" t="s">
        <v>222</v>
      </c>
      <c r="X673" s="17" t="s">
        <v>222</v>
      </c>
      <c r="Y673" s="17" t="s">
        <v>222</v>
      </c>
      <c r="Z673" s="17" t="s">
        <v>222</v>
      </c>
      <c r="AA673" s="17" t="s">
        <v>222</v>
      </c>
      <c r="AB673" s="17">
        <v>0.30425373865222599</v>
      </c>
      <c r="AC673" s="17" t="s">
        <v>222</v>
      </c>
      <c r="AD673" s="17" t="s">
        <v>222</v>
      </c>
      <c r="AE673" s="17"/>
      <c r="AF673" s="17">
        <v>0.26219754556339703</v>
      </c>
      <c r="AG673" s="17">
        <v>0.30870715851456598</v>
      </c>
      <c r="AH673" s="17">
        <v>0.400046656707087</v>
      </c>
      <c r="AI673" s="17"/>
      <c r="AJ673" s="17">
        <v>0.187804755882057</v>
      </c>
      <c r="AK673" s="17">
        <v>0.22146793461483699</v>
      </c>
      <c r="AL673" s="17">
        <v>0.35095842317036202</v>
      </c>
      <c r="AM673" s="17"/>
      <c r="AN673" s="17">
        <v>0.15565774846243699</v>
      </c>
      <c r="AO673" s="17">
        <v>0.30990955535717002</v>
      </c>
      <c r="AP673" s="17">
        <v>0.31900094708393001</v>
      </c>
      <c r="AQ673" s="17">
        <v>0.431693623017746</v>
      </c>
      <c r="AR673" s="17">
        <v>0.47948913315215802</v>
      </c>
      <c r="AS673" s="17"/>
      <c r="AT673" s="17">
        <v>0.28916399529526099</v>
      </c>
      <c r="AU673" s="17">
        <v>0.56079787021010297</v>
      </c>
      <c r="AV673" s="17"/>
      <c r="AW673" s="17">
        <v>0.30399733325647199</v>
      </c>
      <c r="AX673" s="17">
        <v>0.334232851891543</v>
      </c>
      <c r="AY673" s="17">
        <v>0.29241342955365501</v>
      </c>
    </row>
    <row r="674" spans="2:51">
      <c r="B674" t="s">
        <v>296</v>
      </c>
      <c r="C674" s="17">
        <v>0.20497021887855099</v>
      </c>
      <c r="D674" s="17">
        <v>0.20401028394756801</v>
      </c>
      <c r="E674" s="17">
        <v>0.20602160822788501</v>
      </c>
      <c r="F674" s="17"/>
      <c r="G674" s="17">
        <v>0.259838779081074</v>
      </c>
      <c r="H674" s="17">
        <v>0.22449603528227999</v>
      </c>
      <c r="I674" s="17">
        <v>0.21483098297976699</v>
      </c>
      <c r="J674" s="17">
        <v>0.17258284824051201</v>
      </c>
      <c r="K674" s="17">
        <v>0.168175812681406</v>
      </c>
      <c r="L674" s="17">
        <v>0.21808272504201301</v>
      </c>
      <c r="M674" s="17"/>
      <c r="N674" s="17">
        <v>0.30243701037166598</v>
      </c>
      <c r="O674" s="17">
        <v>0.129742722748274</v>
      </c>
      <c r="P674" s="17">
        <v>0.17912377238489699</v>
      </c>
      <c r="Q674" s="17">
        <v>0.17777221430881299</v>
      </c>
      <c r="R674" s="17"/>
      <c r="S674" s="17" t="s">
        <v>222</v>
      </c>
      <c r="T674" s="17" t="s">
        <v>222</v>
      </c>
      <c r="U674" s="17" t="s">
        <v>222</v>
      </c>
      <c r="V674" s="17" t="s">
        <v>222</v>
      </c>
      <c r="W674" s="17" t="s">
        <v>222</v>
      </c>
      <c r="X674" s="17" t="s">
        <v>222</v>
      </c>
      <c r="Y674" s="17" t="s">
        <v>222</v>
      </c>
      <c r="Z674" s="17" t="s">
        <v>222</v>
      </c>
      <c r="AA674" s="17" t="s">
        <v>222</v>
      </c>
      <c r="AB674" s="17">
        <v>0.20497021887855099</v>
      </c>
      <c r="AC674" s="17" t="s">
        <v>222</v>
      </c>
      <c r="AD674" s="17" t="s">
        <v>222</v>
      </c>
      <c r="AE674" s="17"/>
      <c r="AF674" s="17">
        <v>0.159200236420866</v>
      </c>
      <c r="AG674" s="17">
        <v>0.24201616751468599</v>
      </c>
      <c r="AH674" s="17">
        <v>5.8352736368946903E-2</v>
      </c>
      <c r="AI674" s="17"/>
      <c r="AJ674" s="17">
        <v>0.115048611220126</v>
      </c>
      <c r="AK674" s="17">
        <v>0.21222037963010201</v>
      </c>
      <c r="AL674" s="17">
        <v>0.24209196863932</v>
      </c>
      <c r="AM674" s="17"/>
      <c r="AN674" s="17">
        <v>0.108066328098735</v>
      </c>
      <c r="AO674" s="17">
        <v>0.177563439498063</v>
      </c>
      <c r="AP674" s="17">
        <v>0.24827562278325099</v>
      </c>
      <c r="AQ674" s="17">
        <v>0.281563130137507</v>
      </c>
      <c r="AR674" s="17">
        <v>0.46658427995967999</v>
      </c>
      <c r="AS674" s="17"/>
      <c r="AT674" s="17">
        <v>0.20524826393243101</v>
      </c>
      <c r="AU674" s="17">
        <v>0.209154642306598</v>
      </c>
      <c r="AV674" s="17"/>
      <c r="AW674" s="17">
        <v>0.27479085089479799</v>
      </c>
      <c r="AX674" s="17">
        <v>0.14930184139455699</v>
      </c>
      <c r="AY674" s="17">
        <v>6.7934991046842003E-2</v>
      </c>
    </row>
    <row r="675" spans="2:51">
      <c r="B675" t="s">
        <v>119</v>
      </c>
      <c r="C675" s="17">
        <v>2.8385290526641498E-2</v>
      </c>
      <c r="D675" s="17">
        <v>1.79196114260122E-2</v>
      </c>
      <c r="E675" s="17">
        <v>3.9848050329213298E-2</v>
      </c>
      <c r="F675" s="17"/>
      <c r="G675" s="17">
        <v>0</v>
      </c>
      <c r="H675" s="17">
        <v>5.4954170099747103E-2</v>
      </c>
      <c r="I675" s="17">
        <v>4.5574471833845699E-2</v>
      </c>
      <c r="J675" s="17">
        <v>2.7364324498369098E-2</v>
      </c>
      <c r="K675" s="17">
        <v>4.4570004848191597E-2</v>
      </c>
      <c r="L675" s="17">
        <v>0</v>
      </c>
      <c r="M675" s="17"/>
      <c r="N675" s="17">
        <v>1.6064985818449399E-2</v>
      </c>
      <c r="O675" s="17">
        <v>9.1516369399166804E-3</v>
      </c>
      <c r="P675" s="17">
        <v>5.4139939382148297E-2</v>
      </c>
      <c r="Q675" s="17">
        <v>4.3965392088528003E-2</v>
      </c>
      <c r="R675" s="17"/>
      <c r="S675" s="17" t="s">
        <v>222</v>
      </c>
      <c r="T675" s="17" t="s">
        <v>222</v>
      </c>
      <c r="U675" s="17" t="s">
        <v>222</v>
      </c>
      <c r="V675" s="17" t="s">
        <v>222</v>
      </c>
      <c r="W675" s="17" t="s">
        <v>222</v>
      </c>
      <c r="X675" s="17" t="s">
        <v>222</v>
      </c>
      <c r="Y675" s="17" t="s">
        <v>222</v>
      </c>
      <c r="Z675" s="17" t="s">
        <v>222</v>
      </c>
      <c r="AA675" s="17" t="s">
        <v>222</v>
      </c>
      <c r="AB675" s="17">
        <v>2.8385290526641498E-2</v>
      </c>
      <c r="AC675" s="17" t="s">
        <v>222</v>
      </c>
      <c r="AD675" s="17" t="s">
        <v>222</v>
      </c>
      <c r="AE675" s="17"/>
      <c r="AF675" s="17">
        <v>3.5883994389763203E-2</v>
      </c>
      <c r="AG675" s="17">
        <v>3.06669916431766E-2</v>
      </c>
      <c r="AH675" s="17">
        <v>0</v>
      </c>
      <c r="AI675" s="17"/>
      <c r="AJ675" s="17">
        <v>5.2617754611722099E-2</v>
      </c>
      <c r="AK675" s="17">
        <v>2.29493211160718E-2</v>
      </c>
      <c r="AL675" s="17">
        <v>0</v>
      </c>
      <c r="AM675" s="17"/>
      <c r="AN675" s="17">
        <v>6.5792794094103102E-2</v>
      </c>
      <c r="AO675" s="17">
        <v>0</v>
      </c>
      <c r="AP675" s="17">
        <v>2.8503807282346201E-2</v>
      </c>
      <c r="AQ675" s="17">
        <v>0</v>
      </c>
      <c r="AR675" s="17">
        <v>0</v>
      </c>
      <c r="AS675" s="17"/>
      <c r="AT675" s="17">
        <v>3.0217509072380799E-2</v>
      </c>
      <c r="AU675" s="17">
        <v>0</v>
      </c>
      <c r="AV675" s="17"/>
      <c r="AW675" s="17">
        <v>2.0072271615287501E-2</v>
      </c>
      <c r="AX675" s="17">
        <v>0</v>
      </c>
      <c r="AY675" s="17">
        <v>5.92163498096758E-2</v>
      </c>
    </row>
    <row r="676" spans="2:51">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row>
    <row r="677" spans="2:51">
      <c r="B677" s="6" t="s">
        <v>306</v>
      </c>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row>
    <row r="678" spans="2:51">
      <c r="B678" s="25" t="s">
        <v>46</v>
      </c>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row>
    <row r="679" spans="2:51">
      <c r="B679" t="s">
        <v>290</v>
      </c>
      <c r="C679" s="17">
        <v>0.67237038159560703</v>
      </c>
      <c r="D679" s="17">
        <v>0.62681862267991495</v>
      </c>
      <c r="E679" s="17">
        <v>0.71057860376154003</v>
      </c>
      <c r="F679" s="17"/>
      <c r="G679" s="17">
        <v>0.82356267288507301</v>
      </c>
      <c r="H679" s="17">
        <v>0.58268705060571702</v>
      </c>
      <c r="I679" s="17">
        <v>0.44004754347837299</v>
      </c>
      <c r="J679" s="17">
        <v>0.57728207899214801</v>
      </c>
      <c r="K679" s="17">
        <v>0.71505173495048702</v>
      </c>
      <c r="L679" s="17">
        <v>0.86675541723678196</v>
      </c>
      <c r="M679" s="17"/>
      <c r="N679" s="17">
        <v>0.70762791769072397</v>
      </c>
      <c r="O679" s="17">
        <v>0.74092782840086702</v>
      </c>
      <c r="P679" s="17">
        <v>0.65848266919369702</v>
      </c>
      <c r="Q679" s="17">
        <v>0.60865232429995397</v>
      </c>
      <c r="R679" s="17"/>
      <c r="S679" s="17" t="s">
        <v>222</v>
      </c>
      <c r="T679" s="17" t="s">
        <v>222</v>
      </c>
      <c r="U679" s="17" t="s">
        <v>222</v>
      </c>
      <c r="V679" s="17" t="s">
        <v>222</v>
      </c>
      <c r="W679" s="17" t="s">
        <v>222</v>
      </c>
      <c r="X679" s="17" t="s">
        <v>222</v>
      </c>
      <c r="Y679" s="17" t="s">
        <v>222</v>
      </c>
      <c r="Z679" s="17" t="s">
        <v>222</v>
      </c>
      <c r="AA679" s="17" t="s">
        <v>222</v>
      </c>
      <c r="AB679" s="17" t="s">
        <v>222</v>
      </c>
      <c r="AC679" s="17" t="s">
        <v>222</v>
      </c>
      <c r="AD679" s="17">
        <v>0.67237038159560703</v>
      </c>
      <c r="AE679" s="17"/>
      <c r="AF679" s="17">
        <v>0.60328455014278803</v>
      </c>
      <c r="AG679" s="17">
        <v>0.78914858524321396</v>
      </c>
      <c r="AH679" s="17">
        <v>0.51019378554458705</v>
      </c>
      <c r="AI679" s="17"/>
      <c r="AJ679" s="17">
        <v>0.32532494002323598</v>
      </c>
      <c r="AK679" s="17">
        <v>0.60415192734749901</v>
      </c>
      <c r="AL679" s="17">
        <v>0.53870847001211497</v>
      </c>
      <c r="AM679" s="17"/>
      <c r="AN679" s="17">
        <v>0.54547942586933895</v>
      </c>
      <c r="AO679" s="17">
        <v>0.92657533998113295</v>
      </c>
      <c r="AP679" s="17">
        <v>0.56082464640837004</v>
      </c>
      <c r="AQ679" s="17">
        <v>0.85216797099400399</v>
      </c>
      <c r="AR679" s="17">
        <v>1</v>
      </c>
      <c r="AS679" s="17"/>
      <c r="AT679" s="17">
        <v>0.67237038159560703</v>
      </c>
      <c r="AU679" s="17" t="s">
        <v>222</v>
      </c>
      <c r="AV679" s="17"/>
      <c r="AW679" s="17">
        <v>0.75317655652848003</v>
      </c>
      <c r="AX679" s="17">
        <v>0.63502861261431698</v>
      </c>
      <c r="AY679" s="17">
        <v>0.50721363516698503</v>
      </c>
    </row>
    <row r="680" spans="2:51">
      <c r="B680" t="s">
        <v>291</v>
      </c>
      <c r="C680" s="17">
        <v>0.49861527353407298</v>
      </c>
      <c r="D680" s="17">
        <v>0.59669218157026005</v>
      </c>
      <c r="E680" s="17">
        <v>0.416349640311655</v>
      </c>
      <c r="F680" s="17"/>
      <c r="G680" s="17">
        <v>0.15174792586380301</v>
      </c>
      <c r="H680" s="17">
        <v>0.430358435220066</v>
      </c>
      <c r="I680" s="17">
        <v>0.72080330918636604</v>
      </c>
      <c r="J680" s="17">
        <v>0.47729062530166799</v>
      </c>
      <c r="K680" s="17">
        <v>0.52062317071788</v>
      </c>
      <c r="L680" s="17">
        <v>0.52159889242219803</v>
      </c>
      <c r="M680" s="17"/>
      <c r="N680" s="17">
        <v>0.59748318340512796</v>
      </c>
      <c r="O680" s="17">
        <v>0.58257414335091495</v>
      </c>
      <c r="P680" s="17">
        <v>0.413326167998325</v>
      </c>
      <c r="Q680" s="17">
        <v>0.32415773643814599</v>
      </c>
      <c r="R680" s="17"/>
      <c r="S680" s="17" t="s">
        <v>222</v>
      </c>
      <c r="T680" s="17" t="s">
        <v>222</v>
      </c>
      <c r="U680" s="17" t="s">
        <v>222</v>
      </c>
      <c r="V680" s="17" t="s">
        <v>222</v>
      </c>
      <c r="W680" s="17" t="s">
        <v>222</v>
      </c>
      <c r="X680" s="17" t="s">
        <v>222</v>
      </c>
      <c r="Y680" s="17" t="s">
        <v>222</v>
      </c>
      <c r="Z680" s="17" t="s">
        <v>222</v>
      </c>
      <c r="AA680" s="17" t="s">
        <v>222</v>
      </c>
      <c r="AB680" s="17" t="s">
        <v>222</v>
      </c>
      <c r="AC680" s="17" t="s">
        <v>222</v>
      </c>
      <c r="AD680" s="17">
        <v>0.49861527353407298</v>
      </c>
      <c r="AE680" s="17"/>
      <c r="AF680" s="17">
        <v>0.43296801660285</v>
      </c>
      <c r="AG680" s="17">
        <v>0.63440762236923898</v>
      </c>
      <c r="AH680" s="17">
        <v>0.41273587587146598</v>
      </c>
      <c r="AI680" s="17"/>
      <c r="AJ680" s="17">
        <v>0.51927809233627398</v>
      </c>
      <c r="AK680" s="17">
        <v>0.545863453666386</v>
      </c>
      <c r="AL680" s="17">
        <v>1</v>
      </c>
      <c r="AM680" s="17"/>
      <c r="AN680" s="17">
        <v>0.39323683196251003</v>
      </c>
      <c r="AO680" s="17">
        <v>0.55285656329298904</v>
      </c>
      <c r="AP680" s="17">
        <v>0.60729702169613298</v>
      </c>
      <c r="AQ680" s="17">
        <v>0.35521814293264797</v>
      </c>
      <c r="AR680" s="17">
        <v>0.47872906431734202</v>
      </c>
      <c r="AS680" s="17"/>
      <c r="AT680" s="17">
        <v>0.49861527353407298</v>
      </c>
      <c r="AU680" s="17" t="s">
        <v>222</v>
      </c>
      <c r="AV680" s="17"/>
      <c r="AW680" s="17">
        <v>0.58732478722187598</v>
      </c>
      <c r="AX680" s="17">
        <v>0.497729901518637</v>
      </c>
      <c r="AY680" s="17">
        <v>0.29888617753665597</v>
      </c>
    </row>
    <row r="681" spans="2:51">
      <c r="B681" t="s">
        <v>294</v>
      </c>
      <c r="C681" s="17">
        <v>0.39086232762106099</v>
      </c>
      <c r="D681" s="17">
        <v>0.51861091280856697</v>
      </c>
      <c r="E681" s="17">
        <v>0.28370847801315102</v>
      </c>
      <c r="F681" s="17"/>
      <c r="G681" s="17">
        <v>0.44407649366687102</v>
      </c>
      <c r="H681" s="17">
        <v>0.14978361219184699</v>
      </c>
      <c r="I681" s="17">
        <v>0.147605922487687</v>
      </c>
      <c r="J681" s="17">
        <v>0.39804773844081498</v>
      </c>
      <c r="K681" s="17">
        <v>0.44909008460524702</v>
      </c>
      <c r="L681" s="17">
        <v>0.65224618413428304</v>
      </c>
      <c r="M681" s="17"/>
      <c r="N681" s="17">
        <v>0.36364191440039201</v>
      </c>
      <c r="O681" s="17">
        <v>0.38087571241751</v>
      </c>
      <c r="P681" s="17">
        <v>0.38489479185193298</v>
      </c>
      <c r="Q681" s="17">
        <v>0.46483071163399903</v>
      </c>
      <c r="R681" s="17"/>
      <c r="S681" s="17" t="s">
        <v>222</v>
      </c>
      <c r="T681" s="17" t="s">
        <v>222</v>
      </c>
      <c r="U681" s="17" t="s">
        <v>222</v>
      </c>
      <c r="V681" s="17" t="s">
        <v>222</v>
      </c>
      <c r="W681" s="17" t="s">
        <v>222</v>
      </c>
      <c r="X681" s="17" t="s">
        <v>222</v>
      </c>
      <c r="Y681" s="17" t="s">
        <v>222</v>
      </c>
      <c r="Z681" s="17" t="s">
        <v>222</v>
      </c>
      <c r="AA681" s="17" t="s">
        <v>222</v>
      </c>
      <c r="AB681" s="17" t="s">
        <v>222</v>
      </c>
      <c r="AC681" s="17" t="s">
        <v>222</v>
      </c>
      <c r="AD681" s="17">
        <v>0.39086232762106099</v>
      </c>
      <c r="AE681" s="17"/>
      <c r="AF681" s="17">
        <v>0.46705233568059501</v>
      </c>
      <c r="AG681" s="17">
        <v>0.30704078468130203</v>
      </c>
      <c r="AH681" s="17">
        <v>0.46795127817226601</v>
      </c>
      <c r="AI681" s="17"/>
      <c r="AJ681" s="17">
        <v>0.438281281557518</v>
      </c>
      <c r="AK681" s="17">
        <v>0.111666223567376</v>
      </c>
      <c r="AL681" s="17">
        <v>0.46129152998788497</v>
      </c>
      <c r="AM681" s="17"/>
      <c r="AN681" s="17">
        <v>0.419924409034864</v>
      </c>
      <c r="AO681" s="17">
        <v>0.64209675360518603</v>
      </c>
      <c r="AP681" s="17">
        <v>0.31715571451876601</v>
      </c>
      <c r="AQ681" s="17">
        <v>0.27766453330108498</v>
      </c>
      <c r="AR681" s="17">
        <v>0.47872906431734202</v>
      </c>
      <c r="AS681" s="17"/>
      <c r="AT681" s="17">
        <v>0.39086232762106099</v>
      </c>
      <c r="AU681" s="17" t="s">
        <v>222</v>
      </c>
      <c r="AV681" s="17"/>
      <c r="AW681" s="17">
        <v>0.451310689974596</v>
      </c>
      <c r="AX681" s="17">
        <v>0.19913831540358601</v>
      </c>
      <c r="AY681" s="17">
        <v>0.34253103917382999</v>
      </c>
    </row>
    <row r="682" spans="2:51">
      <c r="B682" t="s">
        <v>295</v>
      </c>
      <c r="C682" s="17">
        <v>0.35910269412087698</v>
      </c>
      <c r="D682" s="17">
        <v>0.484715875266438</v>
      </c>
      <c r="E682" s="17">
        <v>0.25373999361436</v>
      </c>
      <c r="F682" s="17"/>
      <c r="G682" s="17">
        <v>0.17643732711492699</v>
      </c>
      <c r="H682" s="17">
        <v>7.6285672168193597E-2</v>
      </c>
      <c r="I682" s="17">
        <v>0.143499388253927</v>
      </c>
      <c r="J682" s="17">
        <v>0.38049663677270401</v>
      </c>
      <c r="K682" s="17">
        <v>0.68374063247790695</v>
      </c>
      <c r="L682" s="17">
        <v>0.45055367948657699</v>
      </c>
      <c r="M682" s="17"/>
      <c r="N682" s="17">
        <v>0.40647421799283401</v>
      </c>
      <c r="O682" s="17">
        <v>0.342620921763933</v>
      </c>
      <c r="P682" s="17">
        <v>0.30802099564146901</v>
      </c>
      <c r="Q682" s="17">
        <v>0.30907337586114803</v>
      </c>
      <c r="R682" s="17"/>
      <c r="S682" s="17" t="s">
        <v>222</v>
      </c>
      <c r="T682" s="17" t="s">
        <v>222</v>
      </c>
      <c r="U682" s="17" t="s">
        <v>222</v>
      </c>
      <c r="V682" s="17" t="s">
        <v>222</v>
      </c>
      <c r="W682" s="17" t="s">
        <v>222</v>
      </c>
      <c r="X682" s="17" t="s">
        <v>222</v>
      </c>
      <c r="Y682" s="17" t="s">
        <v>222</v>
      </c>
      <c r="Z682" s="17" t="s">
        <v>222</v>
      </c>
      <c r="AA682" s="17" t="s">
        <v>222</v>
      </c>
      <c r="AB682" s="17" t="s">
        <v>222</v>
      </c>
      <c r="AC682" s="17" t="s">
        <v>222</v>
      </c>
      <c r="AD682" s="17">
        <v>0.35910269412087698</v>
      </c>
      <c r="AE682" s="17"/>
      <c r="AF682" s="17">
        <v>0.51227222663447902</v>
      </c>
      <c r="AG682" s="17">
        <v>0.29727982930098801</v>
      </c>
      <c r="AH682" s="17">
        <v>0.133884622044111</v>
      </c>
      <c r="AI682" s="17"/>
      <c r="AJ682" s="17">
        <v>0.42051907431820701</v>
      </c>
      <c r="AK682" s="17">
        <v>0.21484270678626499</v>
      </c>
      <c r="AL682" s="17">
        <v>0.46129152998788497</v>
      </c>
      <c r="AM682" s="17"/>
      <c r="AN682" s="17">
        <v>0.24129354736313699</v>
      </c>
      <c r="AO682" s="17">
        <v>0.26821282985892902</v>
      </c>
      <c r="AP682" s="17">
        <v>0.32227028621820603</v>
      </c>
      <c r="AQ682" s="17">
        <v>0.43420948847789498</v>
      </c>
      <c r="AR682" s="17">
        <v>1</v>
      </c>
      <c r="AS682" s="17"/>
      <c r="AT682" s="17">
        <v>0.35910269412087698</v>
      </c>
      <c r="AU682" s="17" t="s">
        <v>222</v>
      </c>
      <c r="AV682" s="17"/>
      <c r="AW682" s="17">
        <v>0.45093342752094101</v>
      </c>
      <c r="AX682" s="17">
        <v>0.17318585138232101</v>
      </c>
      <c r="AY682" s="17">
        <v>0.237303479147845</v>
      </c>
    </row>
    <row r="683" spans="2:51">
      <c r="B683" t="s">
        <v>292</v>
      </c>
      <c r="C683" s="17">
        <v>0.30828226904536998</v>
      </c>
      <c r="D683" s="17">
        <v>0.22182780792821</v>
      </c>
      <c r="E683" s="17">
        <v>0.380799145149193</v>
      </c>
      <c r="F683" s="17"/>
      <c r="G683" s="17">
        <v>0.44407649366687102</v>
      </c>
      <c r="H683" s="17">
        <v>0.47244832744114501</v>
      </c>
      <c r="I683" s="17">
        <v>0.215094478849049</v>
      </c>
      <c r="J683" s="17">
        <v>0.196590332031749</v>
      </c>
      <c r="K683" s="17">
        <v>0.30915418278686202</v>
      </c>
      <c r="L683" s="17">
        <v>0.28333728196109798</v>
      </c>
      <c r="M683" s="17"/>
      <c r="N683" s="17">
        <v>0.33278772480137198</v>
      </c>
      <c r="O683" s="17">
        <v>0.271329309405199</v>
      </c>
      <c r="P683" s="17">
        <v>0.27081686078974199</v>
      </c>
      <c r="Q683" s="17">
        <v>0.34625213537535199</v>
      </c>
      <c r="R683" s="17"/>
      <c r="S683" s="17" t="s">
        <v>222</v>
      </c>
      <c r="T683" s="17" t="s">
        <v>222</v>
      </c>
      <c r="U683" s="17" t="s">
        <v>222</v>
      </c>
      <c r="V683" s="17" t="s">
        <v>222</v>
      </c>
      <c r="W683" s="17" t="s">
        <v>222</v>
      </c>
      <c r="X683" s="17" t="s">
        <v>222</v>
      </c>
      <c r="Y683" s="17" t="s">
        <v>222</v>
      </c>
      <c r="Z683" s="17" t="s">
        <v>222</v>
      </c>
      <c r="AA683" s="17" t="s">
        <v>222</v>
      </c>
      <c r="AB683" s="17" t="s">
        <v>222</v>
      </c>
      <c r="AC683" s="17" t="s">
        <v>222</v>
      </c>
      <c r="AD683" s="17">
        <v>0.30828226904536998</v>
      </c>
      <c r="AE683" s="17"/>
      <c r="AF683" s="17">
        <v>0.31522784279196397</v>
      </c>
      <c r="AG683" s="17">
        <v>0.34389591932928099</v>
      </c>
      <c r="AH683" s="17">
        <v>0.17679259188371499</v>
      </c>
      <c r="AI683" s="17"/>
      <c r="AJ683" s="17">
        <v>0</v>
      </c>
      <c r="AK683" s="17">
        <v>0.33352979828436002</v>
      </c>
      <c r="AL683" s="17">
        <v>0.46129152998788497</v>
      </c>
      <c r="AM683" s="17"/>
      <c r="AN683" s="17">
        <v>0.215403984353703</v>
      </c>
      <c r="AO683" s="17">
        <v>0.55523405875559995</v>
      </c>
      <c r="AP683" s="17">
        <v>0.28373284738214299</v>
      </c>
      <c r="AQ683" s="17">
        <v>0.33321104577682098</v>
      </c>
      <c r="AR683" s="17">
        <v>0.47872906431734202</v>
      </c>
      <c r="AS683" s="17"/>
      <c r="AT683" s="17">
        <v>0.30828226904536998</v>
      </c>
      <c r="AU683" s="17" t="s">
        <v>222</v>
      </c>
      <c r="AV683" s="17"/>
      <c r="AW683" s="17">
        <v>0.29336089912149399</v>
      </c>
      <c r="AX683" s="17">
        <v>0.36730214630228802</v>
      </c>
      <c r="AY683" s="17">
        <v>0.314842490671085</v>
      </c>
    </row>
    <row r="684" spans="2:51">
      <c r="B684" t="s">
        <v>296</v>
      </c>
      <c r="C684" s="17">
        <v>0.26206271471415998</v>
      </c>
      <c r="D684" s="17">
        <v>0.31725322489419999</v>
      </c>
      <c r="E684" s="17">
        <v>0.215769633511456</v>
      </c>
      <c r="F684" s="17"/>
      <c r="G684" s="17">
        <v>0.14058064193926501</v>
      </c>
      <c r="H684" s="17">
        <v>0.33461523822757699</v>
      </c>
      <c r="I684" s="17">
        <v>0.161805839165333</v>
      </c>
      <c r="J684" s="17">
        <v>0.16935469959164801</v>
      </c>
      <c r="K684" s="17">
        <v>0.36882154770424502</v>
      </c>
      <c r="L684" s="17">
        <v>0.29473656085716998</v>
      </c>
      <c r="M684" s="17"/>
      <c r="N684" s="17">
        <v>0.315407825331253</v>
      </c>
      <c r="O684" s="17">
        <v>0.375114358312028</v>
      </c>
      <c r="P684" s="17">
        <v>0.18530014597272901</v>
      </c>
      <c r="Q684" s="17">
        <v>0.165190748790563</v>
      </c>
      <c r="R684" s="17"/>
      <c r="S684" s="17" t="s">
        <v>222</v>
      </c>
      <c r="T684" s="17" t="s">
        <v>222</v>
      </c>
      <c r="U684" s="17" t="s">
        <v>222</v>
      </c>
      <c r="V684" s="17" t="s">
        <v>222</v>
      </c>
      <c r="W684" s="17" t="s">
        <v>222</v>
      </c>
      <c r="X684" s="17" t="s">
        <v>222</v>
      </c>
      <c r="Y684" s="17" t="s">
        <v>222</v>
      </c>
      <c r="Z684" s="17" t="s">
        <v>222</v>
      </c>
      <c r="AA684" s="17" t="s">
        <v>222</v>
      </c>
      <c r="AB684" s="17" t="s">
        <v>222</v>
      </c>
      <c r="AC684" s="17" t="s">
        <v>222</v>
      </c>
      <c r="AD684" s="17">
        <v>0.26206271471415998</v>
      </c>
      <c r="AE684" s="17"/>
      <c r="AF684" s="17">
        <v>0.226603408741815</v>
      </c>
      <c r="AG684" s="17">
        <v>0.31519100602139499</v>
      </c>
      <c r="AH684" s="17">
        <v>0.27597228520343497</v>
      </c>
      <c r="AI684" s="17"/>
      <c r="AJ684" s="17">
        <v>9.4117041266017706E-2</v>
      </c>
      <c r="AK684" s="17">
        <v>0.141252227705914</v>
      </c>
      <c r="AL684" s="17">
        <v>0.53870847001211497</v>
      </c>
      <c r="AM684" s="17"/>
      <c r="AN684" s="17">
        <v>0.18522903914987199</v>
      </c>
      <c r="AO684" s="17">
        <v>0.27131965164195998</v>
      </c>
      <c r="AP684" s="17">
        <v>0.269084693262714</v>
      </c>
      <c r="AQ684" s="17">
        <v>0.36724094188198197</v>
      </c>
      <c r="AR684" s="17">
        <v>0.52127093568265803</v>
      </c>
      <c r="AS684" s="17"/>
      <c r="AT684" s="17">
        <v>0.26206271471415998</v>
      </c>
      <c r="AU684" s="17" t="s">
        <v>222</v>
      </c>
      <c r="AV684" s="17"/>
      <c r="AW684" s="17">
        <v>0.31754969022423302</v>
      </c>
      <c r="AX684" s="17">
        <v>0.31858206496555003</v>
      </c>
      <c r="AY684" s="17">
        <v>0.11092444841240599</v>
      </c>
    </row>
    <row r="685" spans="2:51">
      <c r="B685" t="s">
        <v>293</v>
      </c>
      <c r="C685" s="17">
        <v>0.18898767621808399</v>
      </c>
      <c r="D685" s="17">
        <v>0.196759270944805</v>
      </c>
      <c r="E685" s="17">
        <v>0.18246896376942201</v>
      </c>
      <c r="F685" s="17"/>
      <c r="G685" s="17">
        <v>0.17643732711492699</v>
      </c>
      <c r="H685" s="17">
        <v>7.6285672168193597E-2</v>
      </c>
      <c r="I685" s="17">
        <v>0.148560908988281</v>
      </c>
      <c r="J685" s="17">
        <v>0.17166023867447899</v>
      </c>
      <c r="K685" s="17">
        <v>0.33485733550741897</v>
      </c>
      <c r="L685" s="17">
        <v>0.16816897001568301</v>
      </c>
      <c r="M685" s="17"/>
      <c r="N685" s="17">
        <v>0.227318608816414</v>
      </c>
      <c r="O685" s="17">
        <v>4.1556315830973502E-2</v>
      </c>
      <c r="P685" s="17">
        <v>0.26572987517952201</v>
      </c>
      <c r="Q685" s="17">
        <v>0.19632094461932201</v>
      </c>
      <c r="R685" s="17"/>
      <c r="S685" s="17" t="s">
        <v>222</v>
      </c>
      <c r="T685" s="17" t="s">
        <v>222</v>
      </c>
      <c r="U685" s="17" t="s">
        <v>222</v>
      </c>
      <c r="V685" s="17" t="s">
        <v>222</v>
      </c>
      <c r="W685" s="17" t="s">
        <v>222</v>
      </c>
      <c r="X685" s="17" t="s">
        <v>222</v>
      </c>
      <c r="Y685" s="17" t="s">
        <v>222</v>
      </c>
      <c r="Z685" s="17" t="s">
        <v>222</v>
      </c>
      <c r="AA685" s="17" t="s">
        <v>222</v>
      </c>
      <c r="AB685" s="17" t="s">
        <v>222</v>
      </c>
      <c r="AC685" s="17" t="s">
        <v>222</v>
      </c>
      <c r="AD685" s="17">
        <v>0.18898767621808399</v>
      </c>
      <c r="AE685" s="17"/>
      <c r="AF685" s="17">
        <v>0.24881332172987999</v>
      </c>
      <c r="AG685" s="17">
        <v>0.14868260423400201</v>
      </c>
      <c r="AH685" s="17">
        <v>9.5819246432713098E-2</v>
      </c>
      <c r="AI685" s="17"/>
      <c r="AJ685" s="17">
        <v>0.22728585238688001</v>
      </c>
      <c r="AK685" s="17">
        <v>0.126988606983406</v>
      </c>
      <c r="AL685" s="17">
        <v>0.46129152998788497</v>
      </c>
      <c r="AM685" s="17"/>
      <c r="AN685" s="17">
        <v>0.39285037755747998</v>
      </c>
      <c r="AO685" s="17">
        <v>0.26821282985892902</v>
      </c>
      <c r="AP685" s="17">
        <v>7.4858793263487294E-2</v>
      </c>
      <c r="AQ685" s="17">
        <v>0.25095461299425298</v>
      </c>
      <c r="AR685" s="17">
        <v>0.52127093568265803</v>
      </c>
      <c r="AS685" s="17"/>
      <c r="AT685" s="17">
        <v>0.18898767621808399</v>
      </c>
      <c r="AU685" s="17" t="s">
        <v>222</v>
      </c>
      <c r="AV685" s="17"/>
      <c r="AW685" s="17">
        <v>0.200098721656775</v>
      </c>
      <c r="AX685" s="17">
        <v>0.24411774569738601</v>
      </c>
      <c r="AY685" s="17">
        <v>0.13860301651024401</v>
      </c>
    </row>
    <row r="686" spans="2:51">
      <c r="B686" t="s">
        <v>209</v>
      </c>
      <c r="C686" s="17">
        <v>1.46130123284808E-2</v>
      </c>
      <c r="D686" s="17">
        <v>0</v>
      </c>
      <c r="E686" s="17">
        <v>2.6870216766919398E-2</v>
      </c>
      <c r="F686" s="17"/>
      <c r="G686" s="17">
        <v>0</v>
      </c>
      <c r="H686" s="17">
        <v>9.5743196992489593E-2</v>
      </c>
      <c r="I686" s="17">
        <v>0</v>
      </c>
      <c r="J686" s="17">
        <v>0</v>
      </c>
      <c r="K686" s="17">
        <v>0</v>
      </c>
      <c r="L686" s="17">
        <v>0</v>
      </c>
      <c r="M686" s="17"/>
      <c r="N686" s="17">
        <v>0</v>
      </c>
      <c r="O686" s="17">
        <v>0</v>
      </c>
      <c r="P686" s="17">
        <v>7.5787455626780395E-2</v>
      </c>
      <c r="Q686" s="17">
        <v>0</v>
      </c>
      <c r="R686" s="17"/>
      <c r="S686" s="17" t="s">
        <v>222</v>
      </c>
      <c r="T686" s="17" t="s">
        <v>222</v>
      </c>
      <c r="U686" s="17" t="s">
        <v>222</v>
      </c>
      <c r="V686" s="17" t="s">
        <v>222</v>
      </c>
      <c r="W686" s="17" t="s">
        <v>222</v>
      </c>
      <c r="X686" s="17" t="s">
        <v>222</v>
      </c>
      <c r="Y686" s="17" t="s">
        <v>222</v>
      </c>
      <c r="Z686" s="17" t="s">
        <v>222</v>
      </c>
      <c r="AA686" s="17" t="s">
        <v>222</v>
      </c>
      <c r="AB686" s="17" t="s">
        <v>222</v>
      </c>
      <c r="AC686" s="17" t="s">
        <v>222</v>
      </c>
      <c r="AD686" s="17">
        <v>1.46130123284808E-2</v>
      </c>
      <c r="AE686" s="17"/>
      <c r="AF686" s="17">
        <v>0</v>
      </c>
      <c r="AG686" s="17">
        <v>3.3578357192190503E-2</v>
      </c>
      <c r="AH686" s="17">
        <v>0</v>
      </c>
      <c r="AI686" s="17"/>
      <c r="AJ686" s="17">
        <v>0</v>
      </c>
      <c r="AK686" s="17">
        <v>9.1442191789429098E-2</v>
      </c>
      <c r="AL686" s="17">
        <v>0</v>
      </c>
      <c r="AM686" s="17"/>
      <c r="AN686" s="17">
        <v>0</v>
      </c>
      <c r="AO686" s="17">
        <v>0</v>
      </c>
      <c r="AP686" s="17">
        <v>3.9176361493126297E-2</v>
      </c>
      <c r="AQ686" s="17">
        <v>0</v>
      </c>
      <c r="AR686" s="17">
        <v>0</v>
      </c>
      <c r="AS686" s="17"/>
      <c r="AT686" s="17">
        <v>1.46130123284808E-2</v>
      </c>
      <c r="AU686" s="17" t="s">
        <v>222</v>
      </c>
      <c r="AV686" s="17"/>
      <c r="AW686" s="17">
        <v>0</v>
      </c>
      <c r="AX686" s="17">
        <v>0</v>
      </c>
      <c r="AY686" s="17">
        <v>5.4291826490544801E-2</v>
      </c>
    </row>
    <row r="687" spans="2:51">
      <c r="B687" t="s">
        <v>119</v>
      </c>
      <c r="C687" s="17">
        <v>7.9630556294609106E-3</v>
      </c>
      <c r="D687" s="17">
        <v>0</v>
      </c>
      <c r="E687" s="17">
        <v>1.46423629899789E-2</v>
      </c>
      <c r="F687" s="17"/>
      <c r="G687" s="17">
        <v>0</v>
      </c>
      <c r="H687" s="17">
        <v>0</v>
      </c>
      <c r="I687" s="17">
        <v>0</v>
      </c>
      <c r="J687" s="17">
        <v>0</v>
      </c>
      <c r="K687" s="17">
        <v>3.6164659019046398E-2</v>
      </c>
      <c r="L687" s="17">
        <v>0</v>
      </c>
      <c r="M687" s="17"/>
      <c r="N687" s="17">
        <v>0</v>
      </c>
      <c r="O687" s="17">
        <v>4.1556315830973502E-2</v>
      </c>
      <c r="P687" s="17">
        <v>0</v>
      </c>
      <c r="Q687" s="17">
        <v>0</v>
      </c>
      <c r="R687" s="17"/>
      <c r="S687" s="17" t="s">
        <v>222</v>
      </c>
      <c r="T687" s="17" t="s">
        <v>222</v>
      </c>
      <c r="U687" s="17" t="s">
        <v>222</v>
      </c>
      <c r="V687" s="17" t="s">
        <v>222</v>
      </c>
      <c r="W687" s="17" t="s">
        <v>222</v>
      </c>
      <c r="X687" s="17" t="s">
        <v>222</v>
      </c>
      <c r="Y687" s="17" t="s">
        <v>222</v>
      </c>
      <c r="Z687" s="17" t="s">
        <v>222</v>
      </c>
      <c r="AA687" s="17" t="s">
        <v>222</v>
      </c>
      <c r="AB687" s="17" t="s">
        <v>222</v>
      </c>
      <c r="AC687" s="17" t="s">
        <v>222</v>
      </c>
      <c r="AD687" s="17">
        <v>7.9630556294609106E-3</v>
      </c>
      <c r="AE687" s="17"/>
      <c r="AF687" s="17">
        <v>0</v>
      </c>
      <c r="AG687" s="17">
        <v>1.8297823902207001E-2</v>
      </c>
      <c r="AH687" s="17">
        <v>0</v>
      </c>
      <c r="AI687" s="17"/>
      <c r="AJ687" s="17">
        <v>0</v>
      </c>
      <c r="AK687" s="17">
        <v>4.9829511104967202E-2</v>
      </c>
      <c r="AL687" s="17">
        <v>0</v>
      </c>
      <c r="AM687" s="17"/>
      <c r="AN687" s="17">
        <v>0</v>
      </c>
      <c r="AO687" s="17">
        <v>0</v>
      </c>
      <c r="AP687" s="17">
        <v>2.13483393373738E-2</v>
      </c>
      <c r="AQ687" s="17">
        <v>0</v>
      </c>
      <c r="AR687" s="17">
        <v>0</v>
      </c>
      <c r="AS687" s="17"/>
      <c r="AT687" s="17">
        <v>7.9630556294609106E-3</v>
      </c>
      <c r="AU687" s="17" t="s">
        <v>222</v>
      </c>
      <c r="AV687" s="17"/>
      <c r="AW687" s="17">
        <v>0</v>
      </c>
      <c r="AX687" s="17">
        <v>0</v>
      </c>
      <c r="AY687" s="17">
        <v>2.9585196046583599E-2</v>
      </c>
    </row>
    <row r="688" spans="2:51">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row>
    <row r="689" spans="2:51">
      <c r="B689" s="6" t="s">
        <v>307</v>
      </c>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row>
    <row r="690" spans="2:51">
      <c r="B690" s="25" t="s">
        <v>47</v>
      </c>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row>
    <row r="691" spans="2:51">
      <c r="B691" t="s">
        <v>290</v>
      </c>
      <c r="C691" s="17">
        <v>0.57835790218120897</v>
      </c>
      <c r="D691" s="17">
        <v>0.57697487258659697</v>
      </c>
      <c r="E691" s="17">
        <v>0.57353905768445101</v>
      </c>
      <c r="F691" s="17"/>
      <c r="G691" s="17">
        <v>0.32923825346594798</v>
      </c>
      <c r="H691" s="17">
        <v>0.63138047346279402</v>
      </c>
      <c r="I691" s="17">
        <v>0.58369983691764804</v>
      </c>
      <c r="J691" s="17">
        <v>0.51203429440304005</v>
      </c>
      <c r="K691" s="17">
        <v>0.71523435053470297</v>
      </c>
      <c r="L691" s="17">
        <v>0.59098302401024405</v>
      </c>
      <c r="M691" s="17"/>
      <c r="N691" s="17">
        <v>0.73779092507451804</v>
      </c>
      <c r="O691" s="17">
        <v>0.42010973763785497</v>
      </c>
      <c r="P691" s="17">
        <v>0.62524418995076003</v>
      </c>
      <c r="Q691" s="17">
        <v>0.46790985626825199</v>
      </c>
      <c r="R691" s="17"/>
      <c r="S691" s="17" t="s">
        <v>222</v>
      </c>
      <c r="T691" s="17" t="s">
        <v>222</v>
      </c>
      <c r="U691" s="17" t="s">
        <v>222</v>
      </c>
      <c r="V691" s="17" t="s">
        <v>222</v>
      </c>
      <c r="W691" s="17" t="s">
        <v>222</v>
      </c>
      <c r="X691" s="17" t="s">
        <v>222</v>
      </c>
      <c r="Y691" s="17" t="s">
        <v>222</v>
      </c>
      <c r="Z691" s="17" t="s">
        <v>222</v>
      </c>
      <c r="AA691" s="17" t="s">
        <v>222</v>
      </c>
      <c r="AB691" s="17" t="s">
        <v>222</v>
      </c>
      <c r="AC691" s="17">
        <v>0.57835790218120897</v>
      </c>
      <c r="AD691" s="17" t="s">
        <v>222</v>
      </c>
      <c r="AE691" s="17"/>
      <c r="AF691" s="17">
        <v>0.66549418004517902</v>
      </c>
      <c r="AG691" s="17">
        <v>0.57323298417815205</v>
      </c>
      <c r="AH691" s="17">
        <v>0.20332874176244101</v>
      </c>
      <c r="AI691" s="17"/>
      <c r="AJ691" s="17">
        <v>0.68800719301119795</v>
      </c>
      <c r="AK691" s="17">
        <v>0.64132120585277697</v>
      </c>
      <c r="AL691" s="17">
        <v>0.61333803953214905</v>
      </c>
      <c r="AM691" s="17"/>
      <c r="AN691" s="17">
        <v>0.49879394153490503</v>
      </c>
      <c r="AO691" s="17">
        <v>0.32237936900903003</v>
      </c>
      <c r="AP691" s="17">
        <v>0.69247887205941105</v>
      </c>
      <c r="AQ691" s="17">
        <v>0.75721333798628399</v>
      </c>
      <c r="AR691" s="17">
        <v>0.78607159488401701</v>
      </c>
      <c r="AS691" s="17"/>
      <c r="AT691" s="17">
        <v>0.57035603704254301</v>
      </c>
      <c r="AU691" s="17">
        <v>1</v>
      </c>
      <c r="AV691" s="17"/>
      <c r="AW691" s="17">
        <v>0.72394256904978604</v>
      </c>
      <c r="AX691" s="17">
        <v>0.43961321497546402</v>
      </c>
      <c r="AY691" s="17">
        <v>0.40313881030634502</v>
      </c>
    </row>
    <row r="692" spans="2:51">
      <c r="B692" t="s">
        <v>292</v>
      </c>
      <c r="C692" s="17">
        <v>0.40783315369449402</v>
      </c>
      <c r="D692" s="17">
        <v>0.32693561702334201</v>
      </c>
      <c r="E692" s="17">
        <v>0.49730414128371703</v>
      </c>
      <c r="F692" s="17"/>
      <c r="G692" s="17">
        <v>0.227524164177142</v>
      </c>
      <c r="H692" s="17">
        <v>0.40585768275025003</v>
      </c>
      <c r="I692" s="17">
        <v>0.57107272600713799</v>
      </c>
      <c r="J692" s="17">
        <v>0.31809940881759902</v>
      </c>
      <c r="K692" s="17">
        <v>0.40519038198212698</v>
      </c>
      <c r="L692" s="17">
        <v>0.44710873955269798</v>
      </c>
      <c r="M692" s="17"/>
      <c r="N692" s="17">
        <v>0.47601804473828402</v>
      </c>
      <c r="O692" s="17">
        <v>0.21239732214819401</v>
      </c>
      <c r="P692" s="17">
        <v>0.40663955677824198</v>
      </c>
      <c r="Q692" s="17">
        <v>0.46241439640967402</v>
      </c>
      <c r="R692" s="17"/>
      <c r="S692" s="17" t="s">
        <v>222</v>
      </c>
      <c r="T692" s="17" t="s">
        <v>222</v>
      </c>
      <c r="U692" s="17" t="s">
        <v>222</v>
      </c>
      <c r="V692" s="17" t="s">
        <v>222</v>
      </c>
      <c r="W692" s="17" t="s">
        <v>222</v>
      </c>
      <c r="X692" s="17" t="s">
        <v>222</v>
      </c>
      <c r="Y692" s="17" t="s">
        <v>222</v>
      </c>
      <c r="Z692" s="17" t="s">
        <v>222</v>
      </c>
      <c r="AA692" s="17" t="s">
        <v>222</v>
      </c>
      <c r="AB692" s="17" t="s">
        <v>222</v>
      </c>
      <c r="AC692" s="17">
        <v>0.40783315369449402</v>
      </c>
      <c r="AD692" s="17" t="s">
        <v>222</v>
      </c>
      <c r="AE692" s="17"/>
      <c r="AF692" s="17">
        <v>0.45705048205263399</v>
      </c>
      <c r="AG692" s="17">
        <v>0.39190376289218798</v>
      </c>
      <c r="AH692" s="17">
        <v>0.33512188386946401</v>
      </c>
      <c r="AI692" s="17"/>
      <c r="AJ692" s="17">
        <v>0.44413016336964001</v>
      </c>
      <c r="AK692" s="17">
        <v>0.41558794925844</v>
      </c>
      <c r="AL692" s="17">
        <v>0.28453224819579498</v>
      </c>
      <c r="AM692" s="17"/>
      <c r="AN692" s="17">
        <v>0.36495760380623898</v>
      </c>
      <c r="AO692" s="17">
        <v>0.23810423427529301</v>
      </c>
      <c r="AP692" s="17">
        <v>0.39670555130288998</v>
      </c>
      <c r="AQ692" s="17">
        <v>0.44337694273294698</v>
      </c>
      <c r="AR692" s="17">
        <v>0</v>
      </c>
      <c r="AS692" s="17"/>
      <c r="AT692" s="17">
        <v>0.415572954610537</v>
      </c>
      <c r="AU692" s="17">
        <v>0</v>
      </c>
      <c r="AV692" s="17"/>
      <c r="AW692" s="17">
        <v>0.40102431996481702</v>
      </c>
      <c r="AX692" s="17">
        <v>0.38151033860647399</v>
      </c>
      <c r="AY692" s="17">
        <v>0.42955057047920397</v>
      </c>
    </row>
    <row r="693" spans="2:51">
      <c r="B693" t="s">
        <v>291</v>
      </c>
      <c r="C693" s="17">
        <v>0.37342876751320198</v>
      </c>
      <c r="D693" s="17">
        <v>0.36170529090119202</v>
      </c>
      <c r="E693" s="17">
        <v>0.39105035327572402</v>
      </c>
      <c r="F693" s="17"/>
      <c r="G693" s="17">
        <v>0.34797316951159701</v>
      </c>
      <c r="H693" s="17">
        <v>0.236346760377244</v>
      </c>
      <c r="I693" s="17">
        <v>0.51342510530702201</v>
      </c>
      <c r="J693" s="17">
        <v>0.45052474496046202</v>
      </c>
      <c r="K693" s="17">
        <v>0.452916940878133</v>
      </c>
      <c r="L693" s="17">
        <v>0.30250016669746499</v>
      </c>
      <c r="M693" s="17"/>
      <c r="N693" s="17">
        <v>0.42924905890599202</v>
      </c>
      <c r="O693" s="17">
        <v>0.46551522675872298</v>
      </c>
      <c r="P693" s="17">
        <v>0.376797668662193</v>
      </c>
      <c r="Q693" s="17">
        <v>0.22521541240710599</v>
      </c>
      <c r="R693" s="17"/>
      <c r="S693" s="17" t="s">
        <v>222</v>
      </c>
      <c r="T693" s="17" t="s">
        <v>222</v>
      </c>
      <c r="U693" s="17" t="s">
        <v>222</v>
      </c>
      <c r="V693" s="17" t="s">
        <v>222</v>
      </c>
      <c r="W693" s="17" t="s">
        <v>222</v>
      </c>
      <c r="X693" s="17" t="s">
        <v>222</v>
      </c>
      <c r="Y693" s="17" t="s">
        <v>222</v>
      </c>
      <c r="Z693" s="17" t="s">
        <v>222</v>
      </c>
      <c r="AA693" s="17" t="s">
        <v>222</v>
      </c>
      <c r="AB693" s="17" t="s">
        <v>222</v>
      </c>
      <c r="AC693" s="17">
        <v>0.37342876751320198</v>
      </c>
      <c r="AD693" s="17" t="s">
        <v>222</v>
      </c>
      <c r="AE693" s="17"/>
      <c r="AF693" s="17">
        <v>0.41651351546876197</v>
      </c>
      <c r="AG693" s="17">
        <v>0.33453482343248198</v>
      </c>
      <c r="AH693" s="17">
        <v>0.264103385154286</v>
      </c>
      <c r="AI693" s="17"/>
      <c r="AJ693" s="17">
        <v>0.39582815833434598</v>
      </c>
      <c r="AK693" s="17">
        <v>0.38475875782636398</v>
      </c>
      <c r="AL693" s="17">
        <v>0.408705936584076</v>
      </c>
      <c r="AM693" s="17"/>
      <c r="AN693" s="17">
        <v>0.31818717326368001</v>
      </c>
      <c r="AO693" s="17">
        <v>0.31173013304674702</v>
      </c>
      <c r="AP693" s="17">
        <v>0.36534490238615802</v>
      </c>
      <c r="AQ693" s="17">
        <v>0.53875597943141296</v>
      </c>
      <c r="AR693" s="17">
        <v>0.21392840511598299</v>
      </c>
      <c r="AS693" s="17"/>
      <c r="AT693" s="17">
        <v>0.38051564676932298</v>
      </c>
      <c r="AU693" s="17">
        <v>0</v>
      </c>
      <c r="AV693" s="17"/>
      <c r="AW693" s="17">
        <v>0.39589316731806601</v>
      </c>
      <c r="AX693" s="17">
        <v>0.26471978045010502</v>
      </c>
      <c r="AY693" s="17">
        <v>0.38237034971911998</v>
      </c>
    </row>
    <row r="694" spans="2:51">
      <c r="B694" t="s">
        <v>293</v>
      </c>
      <c r="C694" s="17">
        <v>0.310674863603567</v>
      </c>
      <c r="D694" s="17">
        <v>0.33495355506072699</v>
      </c>
      <c r="E694" s="17">
        <v>0.290237612416334</v>
      </c>
      <c r="F694" s="17"/>
      <c r="G694" s="17">
        <v>0.160042753113598</v>
      </c>
      <c r="H694" s="17">
        <v>0.18967442626999301</v>
      </c>
      <c r="I694" s="17">
        <v>0.582256934108074</v>
      </c>
      <c r="J694" s="17">
        <v>0.44000914547301401</v>
      </c>
      <c r="K694" s="17">
        <v>0.27680845948466598</v>
      </c>
      <c r="L694" s="17">
        <v>0.27661717914064898</v>
      </c>
      <c r="M694" s="17"/>
      <c r="N694" s="17">
        <v>0.376709747510592</v>
      </c>
      <c r="O694" s="17">
        <v>0.28136462767473103</v>
      </c>
      <c r="P694" s="17">
        <v>0.32083840186782703</v>
      </c>
      <c r="Q694" s="17">
        <v>0.225607159493141</v>
      </c>
      <c r="R694" s="17"/>
      <c r="S694" s="17" t="s">
        <v>222</v>
      </c>
      <c r="T694" s="17" t="s">
        <v>222</v>
      </c>
      <c r="U694" s="17" t="s">
        <v>222</v>
      </c>
      <c r="V694" s="17" t="s">
        <v>222</v>
      </c>
      <c r="W694" s="17" t="s">
        <v>222</v>
      </c>
      <c r="X694" s="17" t="s">
        <v>222</v>
      </c>
      <c r="Y694" s="17" t="s">
        <v>222</v>
      </c>
      <c r="Z694" s="17" t="s">
        <v>222</v>
      </c>
      <c r="AA694" s="17" t="s">
        <v>222</v>
      </c>
      <c r="AB694" s="17" t="s">
        <v>222</v>
      </c>
      <c r="AC694" s="17">
        <v>0.310674863603567</v>
      </c>
      <c r="AD694" s="17" t="s">
        <v>222</v>
      </c>
      <c r="AE694" s="17"/>
      <c r="AF694" s="17">
        <v>0.23541788883380199</v>
      </c>
      <c r="AG694" s="17">
        <v>0.36362346666781797</v>
      </c>
      <c r="AH694" s="17">
        <v>0.57913513394810101</v>
      </c>
      <c r="AI694" s="17"/>
      <c r="AJ694" s="17">
        <v>0.210725608031788</v>
      </c>
      <c r="AK694" s="17">
        <v>0.40164457520588898</v>
      </c>
      <c r="AL694" s="17">
        <v>0.24680005818791001</v>
      </c>
      <c r="AM694" s="17"/>
      <c r="AN694" s="17">
        <v>0.29902330597156201</v>
      </c>
      <c r="AO694" s="17">
        <v>0.191489788453761</v>
      </c>
      <c r="AP694" s="17">
        <v>0.41541465116285098</v>
      </c>
      <c r="AQ694" s="17">
        <v>0.30495682414632003</v>
      </c>
      <c r="AR694" s="17">
        <v>0</v>
      </c>
      <c r="AS694" s="17"/>
      <c r="AT694" s="17">
        <v>0.316570807991923</v>
      </c>
      <c r="AU694" s="17">
        <v>0</v>
      </c>
      <c r="AV694" s="17"/>
      <c r="AW694" s="17">
        <v>0.37201995347819</v>
      </c>
      <c r="AX694" s="17">
        <v>0.27664414315663999</v>
      </c>
      <c r="AY694" s="17">
        <v>0.226773525211733</v>
      </c>
    </row>
    <row r="695" spans="2:51">
      <c r="B695" t="s">
        <v>294</v>
      </c>
      <c r="C695" s="17">
        <v>0.187148106055713</v>
      </c>
      <c r="D695" s="17">
        <v>0.23255162873548099</v>
      </c>
      <c r="E695" s="17">
        <v>0.143095006399583</v>
      </c>
      <c r="F695" s="17"/>
      <c r="G695" s="17">
        <v>7.4300345743745597E-2</v>
      </c>
      <c r="H695" s="17">
        <v>0.200266419340068</v>
      </c>
      <c r="I695" s="17">
        <v>0.19363296056031801</v>
      </c>
      <c r="J695" s="17">
        <v>0.233686440257766</v>
      </c>
      <c r="K695" s="17">
        <v>0.22960013372275401</v>
      </c>
      <c r="L695" s="17">
        <v>0.17788722232183499</v>
      </c>
      <c r="M695" s="17"/>
      <c r="N695" s="17">
        <v>0.17859961351700801</v>
      </c>
      <c r="O695" s="17">
        <v>0.28309817330827902</v>
      </c>
      <c r="P695" s="17">
        <v>0.177956157593266</v>
      </c>
      <c r="Q695" s="17">
        <v>8.9548581996596502E-2</v>
      </c>
      <c r="R695" s="17"/>
      <c r="S695" s="17" t="s">
        <v>222</v>
      </c>
      <c r="T695" s="17" t="s">
        <v>222</v>
      </c>
      <c r="U695" s="17" t="s">
        <v>222</v>
      </c>
      <c r="V695" s="17" t="s">
        <v>222</v>
      </c>
      <c r="W695" s="17" t="s">
        <v>222</v>
      </c>
      <c r="X695" s="17" t="s">
        <v>222</v>
      </c>
      <c r="Y695" s="17" t="s">
        <v>222</v>
      </c>
      <c r="Z695" s="17" t="s">
        <v>222</v>
      </c>
      <c r="AA695" s="17" t="s">
        <v>222</v>
      </c>
      <c r="AB695" s="17" t="s">
        <v>222</v>
      </c>
      <c r="AC695" s="17">
        <v>0.187148106055713</v>
      </c>
      <c r="AD695" s="17" t="s">
        <v>222</v>
      </c>
      <c r="AE695" s="17"/>
      <c r="AF695" s="17">
        <v>0.17773512562872201</v>
      </c>
      <c r="AG695" s="17">
        <v>0.220659638901371</v>
      </c>
      <c r="AH695" s="17">
        <v>9.9427841377493498E-2</v>
      </c>
      <c r="AI695" s="17"/>
      <c r="AJ695" s="17">
        <v>0.144661045500562</v>
      </c>
      <c r="AK695" s="17">
        <v>0.180170251275971</v>
      </c>
      <c r="AL695" s="17">
        <v>0.243180468029635</v>
      </c>
      <c r="AM695" s="17"/>
      <c r="AN695" s="17">
        <v>8.7548387302680497E-2</v>
      </c>
      <c r="AO695" s="17">
        <v>0.32133392591492699</v>
      </c>
      <c r="AP695" s="17">
        <v>0.12240760966858601</v>
      </c>
      <c r="AQ695" s="17">
        <v>0.26002630468583598</v>
      </c>
      <c r="AR695" s="17">
        <v>0.32195406179981401</v>
      </c>
      <c r="AS695" s="17"/>
      <c r="AT695" s="17">
        <v>0.19069977680529299</v>
      </c>
      <c r="AU695" s="17">
        <v>0</v>
      </c>
      <c r="AV695" s="17"/>
      <c r="AW695" s="17">
        <v>0.21261647858181201</v>
      </c>
      <c r="AX695" s="17">
        <v>0.11189946110549299</v>
      </c>
      <c r="AY695" s="17">
        <v>0.177504474001245</v>
      </c>
    </row>
    <row r="696" spans="2:51">
      <c r="B696" t="s">
        <v>295</v>
      </c>
      <c r="C696" s="17">
        <v>0.16487497286310099</v>
      </c>
      <c r="D696" s="17">
        <v>0.16996308388351999</v>
      </c>
      <c r="E696" s="17">
        <v>0.16206961374371401</v>
      </c>
      <c r="F696" s="17"/>
      <c r="G696" s="17">
        <v>0.215819625731902</v>
      </c>
      <c r="H696" s="17">
        <v>0.103931201385765</v>
      </c>
      <c r="I696" s="17">
        <v>0.14663601181480401</v>
      </c>
      <c r="J696" s="17">
        <v>0.14570407445417899</v>
      </c>
      <c r="K696" s="17">
        <v>5.0039292654128702E-2</v>
      </c>
      <c r="L696" s="17">
        <v>0.23935726078167099</v>
      </c>
      <c r="M696" s="17"/>
      <c r="N696" s="17">
        <v>0.22037908239670301</v>
      </c>
      <c r="O696" s="17">
        <v>0.17337070121102699</v>
      </c>
      <c r="P696" s="17">
        <v>0.117990676797309</v>
      </c>
      <c r="Q696" s="17">
        <v>9.6225248410817199E-2</v>
      </c>
      <c r="R696" s="17"/>
      <c r="S696" s="17" t="s">
        <v>222</v>
      </c>
      <c r="T696" s="17" t="s">
        <v>222</v>
      </c>
      <c r="U696" s="17" t="s">
        <v>222</v>
      </c>
      <c r="V696" s="17" t="s">
        <v>222</v>
      </c>
      <c r="W696" s="17" t="s">
        <v>222</v>
      </c>
      <c r="X696" s="17" t="s">
        <v>222</v>
      </c>
      <c r="Y696" s="17" t="s">
        <v>222</v>
      </c>
      <c r="Z696" s="17" t="s">
        <v>222</v>
      </c>
      <c r="AA696" s="17" t="s">
        <v>222</v>
      </c>
      <c r="AB696" s="17" t="s">
        <v>222</v>
      </c>
      <c r="AC696" s="17">
        <v>0.16487497286310099</v>
      </c>
      <c r="AD696" s="17" t="s">
        <v>222</v>
      </c>
      <c r="AE696" s="17"/>
      <c r="AF696" s="17">
        <v>0.105924916792276</v>
      </c>
      <c r="AG696" s="17">
        <v>0.245091846715842</v>
      </c>
      <c r="AH696" s="17">
        <v>0</v>
      </c>
      <c r="AI696" s="17"/>
      <c r="AJ696" s="17">
        <v>0.13166107004543501</v>
      </c>
      <c r="AK696" s="17">
        <v>0.17589285264566201</v>
      </c>
      <c r="AL696" s="17">
        <v>0.19876631323624799</v>
      </c>
      <c r="AM696" s="17"/>
      <c r="AN696" s="17">
        <v>0.222595076939436</v>
      </c>
      <c r="AO696" s="17">
        <v>9.8863909411381901E-2</v>
      </c>
      <c r="AP696" s="17">
        <v>0.118075779964285</v>
      </c>
      <c r="AQ696" s="17">
        <v>0.18792986390044</v>
      </c>
      <c r="AR696" s="17">
        <v>0.21392840511598299</v>
      </c>
      <c r="AS696" s="17"/>
      <c r="AT696" s="17">
        <v>0.16174371709031099</v>
      </c>
      <c r="AU696" s="17">
        <v>0</v>
      </c>
      <c r="AV696" s="17"/>
      <c r="AW696" s="17">
        <v>0.224239248608195</v>
      </c>
      <c r="AX696" s="17">
        <v>0.165659141786724</v>
      </c>
      <c r="AY696" s="17">
        <v>6.9787483657935301E-2</v>
      </c>
    </row>
    <row r="697" spans="2:51">
      <c r="B697" t="s">
        <v>296</v>
      </c>
      <c r="C697" s="17">
        <v>0.13846302705354799</v>
      </c>
      <c r="D697" s="17">
        <v>0.14080911474785299</v>
      </c>
      <c r="E697" s="17">
        <v>0.13809433883012501</v>
      </c>
      <c r="F697" s="17"/>
      <c r="G697" s="17">
        <v>0.23562383505388601</v>
      </c>
      <c r="H697" s="17">
        <v>0.13044003159602799</v>
      </c>
      <c r="I697" s="17">
        <v>0.27267314619612498</v>
      </c>
      <c r="J697" s="17">
        <v>0.14453599833590799</v>
      </c>
      <c r="K697" s="17">
        <v>7.5512536143478304E-2</v>
      </c>
      <c r="L697" s="17">
        <v>9.9489932534416195E-2</v>
      </c>
      <c r="M697" s="17"/>
      <c r="N697" s="17">
        <v>0.159085177164873</v>
      </c>
      <c r="O697" s="17">
        <v>0.135175750569448</v>
      </c>
      <c r="P697" s="17">
        <v>5.5507591480147701E-2</v>
      </c>
      <c r="Q697" s="17">
        <v>0.164734817897701</v>
      </c>
      <c r="R697" s="17"/>
      <c r="S697" s="17" t="s">
        <v>222</v>
      </c>
      <c r="T697" s="17" t="s">
        <v>222</v>
      </c>
      <c r="U697" s="17" t="s">
        <v>222</v>
      </c>
      <c r="V697" s="17" t="s">
        <v>222</v>
      </c>
      <c r="W697" s="17" t="s">
        <v>222</v>
      </c>
      <c r="X697" s="17" t="s">
        <v>222</v>
      </c>
      <c r="Y697" s="17" t="s">
        <v>222</v>
      </c>
      <c r="Z697" s="17" t="s">
        <v>222</v>
      </c>
      <c r="AA697" s="17" t="s">
        <v>222</v>
      </c>
      <c r="AB697" s="17" t="s">
        <v>222</v>
      </c>
      <c r="AC697" s="17">
        <v>0.13846302705354799</v>
      </c>
      <c r="AD697" s="17" t="s">
        <v>222</v>
      </c>
      <c r="AE697" s="17"/>
      <c r="AF697" s="17">
        <v>0.17148722596412799</v>
      </c>
      <c r="AG697" s="17">
        <v>0.121011629474056</v>
      </c>
      <c r="AH697" s="17">
        <v>0</v>
      </c>
      <c r="AI697" s="17"/>
      <c r="AJ697" s="17">
        <v>0.25930072457002301</v>
      </c>
      <c r="AK697" s="17">
        <v>0.106645555926841</v>
      </c>
      <c r="AL697" s="17">
        <v>0</v>
      </c>
      <c r="AM697" s="17"/>
      <c r="AN697" s="17">
        <v>0</v>
      </c>
      <c r="AO697" s="17">
        <v>0.25712401241267002</v>
      </c>
      <c r="AP697" s="17">
        <v>0.17962740315532899</v>
      </c>
      <c r="AQ697" s="17">
        <v>0.17227910367080501</v>
      </c>
      <c r="AR697" s="17">
        <v>0</v>
      </c>
      <c r="AS697" s="17"/>
      <c r="AT697" s="17">
        <v>0.14109075913937499</v>
      </c>
      <c r="AU697" s="17">
        <v>0</v>
      </c>
      <c r="AV697" s="17"/>
      <c r="AW697" s="17">
        <v>0.12686369200001499</v>
      </c>
      <c r="AX697" s="17">
        <v>0.18810729624052799</v>
      </c>
      <c r="AY697" s="17">
        <v>0.13651951212533001</v>
      </c>
    </row>
    <row r="698" spans="2:51">
      <c r="B698" t="s">
        <v>209</v>
      </c>
      <c r="C698" s="17">
        <v>2.0471489490245499E-2</v>
      </c>
      <c r="D698" s="17">
        <v>2.3705851556563899E-2</v>
      </c>
      <c r="E698" s="17">
        <v>1.7439077905434801E-2</v>
      </c>
      <c r="F698" s="17"/>
      <c r="G698" s="17">
        <v>0</v>
      </c>
      <c r="H698" s="17">
        <v>0</v>
      </c>
      <c r="I698" s="17">
        <v>5.8057967537020999E-2</v>
      </c>
      <c r="J698" s="17">
        <v>0.109414686984576</v>
      </c>
      <c r="K698" s="17">
        <v>0</v>
      </c>
      <c r="L698" s="17">
        <v>0</v>
      </c>
      <c r="M698" s="17"/>
      <c r="N698" s="17">
        <v>3.7111775747204902E-2</v>
      </c>
      <c r="O698" s="17">
        <v>0</v>
      </c>
      <c r="P698" s="17">
        <v>0</v>
      </c>
      <c r="Q698" s="17">
        <v>3.79730290745975E-2</v>
      </c>
      <c r="R698" s="17"/>
      <c r="S698" s="17" t="s">
        <v>222</v>
      </c>
      <c r="T698" s="17" t="s">
        <v>222</v>
      </c>
      <c r="U698" s="17" t="s">
        <v>222</v>
      </c>
      <c r="V698" s="17" t="s">
        <v>222</v>
      </c>
      <c r="W698" s="17" t="s">
        <v>222</v>
      </c>
      <c r="X698" s="17" t="s">
        <v>222</v>
      </c>
      <c r="Y698" s="17" t="s">
        <v>222</v>
      </c>
      <c r="Z698" s="17" t="s">
        <v>222</v>
      </c>
      <c r="AA698" s="17" t="s">
        <v>222</v>
      </c>
      <c r="AB698" s="17" t="s">
        <v>222</v>
      </c>
      <c r="AC698" s="17">
        <v>2.0471489490245499E-2</v>
      </c>
      <c r="AD698" s="17" t="s">
        <v>222</v>
      </c>
      <c r="AE698" s="17"/>
      <c r="AF698" s="17">
        <v>1.65408390000122E-2</v>
      </c>
      <c r="AG698" s="17">
        <v>2.7746770531930001E-2</v>
      </c>
      <c r="AH698" s="17">
        <v>0</v>
      </c>
      <c r="AI698" s="17"/>
      <c r="AJ698" s="17">
        <v>6.6692847582130593E-2</v>
      </c>
      <c r="AK698" s="17">
        <v>2.2057077955980199E-2</v>
      </c>
      <c r="AL698" s="17">
        <v>0</v>
      </c>
      <c r="AM698" s="17"/>
      <c r="AN698" s="17">
        <v>4.3557680223788899E-2</v>
      </c>
      <c r="AO698" s="17">
        <v>5.7821407524695098E-2</v>
      </c>
      <c r="AP698" s="17">
        <v>1.9360662795415099E-2</v>
      </c>
      <c r="AQ698" s="17">
        <v>0</v>
      </c>
      <c r="AR698" s="17">
        <v>0</v>
      </c>
      <c r="AS698" s="17"/>
      <c r="AT698" s="17">
        <v>2.0859994572958999E-2</v>
      </c>
      <c r="AU698" s="17">
        <v>0</v>
      </c>
      <c r="AV698" s="17"/>
      <c r="AW698" s="17">
        <v>2.25183050398663E-2</v>
      </c>
      <c r="AX698" s="17">
        <v>0</v>
      </c>
      <c r="AY698" s="17">
        <v>2.5640976233546501E-2</v>
      </c>
    </row>
    <row r="699" spans="2:51">
      <c r="B699" t="s">
        <v>119</v>
      </c>
      <c r="C699" s="17">
        <v>1.95244621864155E-2</v>
      </c>
      <c r="D699" s="17">
        <v>2.34871422376818E-2</v>
      </c>
      <c r="E699" s="17">
        <v>1.5726902881211299E-2</v>
      </c>
      <c r="F699" s="17"/>
      <c r="G699" s="17">
        <v>0</v>
      </c>
      <c r="H699" s="17">
        <v>8.2609882312909694E-2</v>
      </c>
      <c r="I699" s="17">
        <v>0</v>
      </c>
      <c r="J699" s="17">
        <v>0</v>
      </c>
      <c r="K699" s="17">
        <v>0</v>
      </c>
      <c r="L699" s="17">
        <v>3.29921963853693E-2</v>
      </c>
      <c r="M699" s="17"/>
      <c r="N699" s="17">
        <v>0</v>
      </c>
      <c r="O699" s="17">
        <v>8.8851210739110703E-2</v>
      </c>
      <c r="P699" s="17">
        <v>0</v>
      </c>
      <c r="Q699" s="17">
        <v>0</v>
      </c>
      <c r="R699" s="17"/>
      <c r="S699" s="17" t="s">
        <v>222</v>
      </c>
      <c r="T699" s="17" t="s">
        <v>222</v>
      </c>
      <c r="U699" s="17" t="s">
        <v>222</v>
      </c>
      <c r="V699" s="17" t="s">
        <v>222</v>
      </c>
      <c r="W699" s="17" t="s">
        <v>222</v>
      </c>
      <c r="X699" s="17" t="s">
        <v>222</v>
      </c>
      <c r="Y699" s="17" t="s">
        <v>222</v>
      </c>
      <c r="Z699" s="17" t="s">
        <v>222</v>
      </c>
      <c r="AA699" s="17" t="s">
        <v>222</v>
      </c>
      <c r="AB699" s="17" t="s">
        <v>222</v>
      </c>
      <c r="AC699" s="17">
        <v>1.95244621864155E-2</v>
      </c>
      <c r="AD699" s="17" t="s">
        <v>222</v>
      </c>
      <c r="AE699" s="17"/>
      <c r="AF699" s="17">
        <v>2.9818489434444699E-2</v>
      </c>
      <c r="AG699" s="17">
        <v>1.53379008756104E-2</v>
      </c>
      <c r="AH699" s="17">
        <v>0</v>
      </c>
      <c r="AI699" s="17"/>
      <c r="AJ699" s="17">
        <v>7.5940832934227501E-2</v>
      </c>
      <c r="AK699" s="17">
        <v>0</v>
      </c>
      <c r="AL699" s="17">
        <v>0</v>
      </c>
      <c r="AM699" s="17"/>
      <c r="AN699" s="17">
        <v>3.9261135047049603E-2</v>
      </c>
      <c r="AO699" s="17">
        <v>4.0156334430202098E-2</v>
      </c>
      <c r="AP699" s="17">
        <v>0</v>
      </c>
      <c r="AQ699" s="17">
        <v>4.6942320189118897E-2</v>
      </c>
      <c r="AR699" s="17">
        <v>0</v>
      </c>
      <c r="AS699" s="17"/>
      <c r="AT699" s="17">
        <v>1.9894994716561101E-2</v>
      </c>
      <c r="AU699" s="17">
        <v>0</v>
      </c>
      <c r="AV699" s="17"/>
      <c r="AW699" s="17">
        <v>2.2310551981685901E-2</v>
      </c>
      <c r="AX699" s="17">
        <v>5.6107768880813598E-2</v>
      </c>
      <c r="AY699" s="17">
        <v>0</v>
      </c>
    </row>
    <row r="700" spans="2:51">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row>
    <row r="701" spans="2:51">
      <c r="B701" s="6" t="s">
        <v>308</v>
      </c>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row>
    <row r="702" spans="2:51">
      <c r="B702" s="24" t="s">
        <v>15</v>
      </c>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row>
    <row r="703" spans="2:51">
      <c r="B703" t="s">
        <v>309</v>
      </c>
      <c r="C703" s="17">
        <v>0.44317466661204502</v>
      </c>
      <c r="D703" s="17">
        <v>0.49269831598567998</v>
      </c>
      <c r="E703" s="17">
        <v>0.39714709930045</v>
      </c>
      <c r="F703" s="17"/>
      <c r="G703" s="17">
        <v>0.53401990911364094</v>
      </c>
      <c r="H703" s="17">
        <v>0.50403703804854905</v>
      </c>
      <c r="I703" s="17">
        <v>0.45903567356033798</v>
      </c>
      <c r="J703" s="17">
        <v>0.43359302860652199</v>
      </c>
      <c r="K703" s="17">
        <v>0.41225185067221398</v>
      </c>
      <c r="L703" s="17">
        <v>0.37462138724310401</v>
      </c>
      <c r="M703" s="17"/>
      <c r="N703" s="17">
        <v>0.51187508278968996</v>
      </c>
      <c r="O703" s="17">
        <v>0.453271440827344</v>
      </c>
      <c r="P703" s="17">
        <v>0.42623100574743999</v>
      </c>
      <c r="Q703" s="17">
        <v>0.37013932214727102</v>
      </c>
      <c r="R703" s="17"/>
      <c r="S703" s="17">
        <v>0.45283820571313299</v>
      </c>
      <c r="T703" s="17">
        <v>0.43362983787631598</v>
      </c>
      <c r="U703" s="17">
        <v>0.44467855432505998</v>
      </c>
      <c r="V703" s="17">
        <v>0.42527905657558601</v>
      </c>
      <c r="W703" s="17">
        <v>0.43171733704198401</v>
      </c>
      <c r="X703" s="17">
        <v>0.43111997057243501</v>
      </c>
      <c r="Y703" s="17">
        <v>0.44852268031695702</v>
      </c>
      <c r="Z703" s="17">
        <v>0.44780972261514002</v>
      </c>
      <c r="AA703" s="17">
        <v>0.43686695135016101</v>
      </c>
      <c r="AB703" s="17">
        <v>0.47672326664765602</v>
      </c>
      <c r="AC703" s="17">
        <v>0.44098106012321497</v>
      </c>
      <c r="AD703" s="17">
        <v>0.47697660935337</v>
      </c>
      <c r="AE703" s="17"/>
      <c r="AF703" s="17">
        <v>0.39429663707089002</v>
      </c>
      <c r="AG703" s="17">
        <v>0.49430707840738802</v>
      </c>
      <c r="AH703" s="17">
        <v>0.39597720109601298</v>
      </c>
      <c r="AI703" s="17"/>
      <c r="AJ703" s="17">
        <v>0.42136876768954801</v>
      </c>
      <c r="AK703" s="17">
        <v>0.47698970189791201</v>
      </c>
      <c r="AL703" s="17">
        <v>0.51493942642616097</v>
      </c>
      <c r="AM703" s="17"/>
      <c r="AN703" s="17">
        <v>0.34032682775824602</v>
      </c>
      <c r="AO703" s="17">
        <v>0.44521318003221999</v>
      </c>
      <c r="AP703" s="17">
        <v>0.50405707490819696</v>
      </c>
      <c r="AQ703" s="17">
        <v>0.52425387662984302</v>
      </c>
      <c r="AR703" s="17">
        <v>0.56405633514367504</v>
      </c>
      <c r="AS703" s="17"/>
      <c r="AT703" s="17">
        <v>0.44372302746947501</v>
      </c>
      <c r="AU703" s="17">
        <v>0.43707673264927199</v>
      </c>
      <c r="AV703" s="17"/>
      <c r="AW703" s="17">
        <v>0.516139824338812</v>
      </c>
      <c r="AX703" s="17">
        <v>0.44576135241396603</v>
      </c>
      <c r="AY703" s="17">
        <v>0.364432925839967</v>
      </c>
    </row>
    <row r="704" spans="2:51">
      <c r="B704" t="s">
        <v>310</v>
      </c>
      <c r="C704" s="17">
        <v>0.358356397203064</v>
      </c>
      <c r="D704" s="17">
        <v>0.33109532846491402</v>
      </c>
      <c r="E704" s="17">
        <v>0.38370428309709298</v>
      </c>
      <c r="F704" s="17"/>
      <c r="G704" s="17">
        <v>0.30809780755208599</v>
      </c>
      <c r="H704" s="17">
        <v>0.279952833205102</v>
      </c>
      <c r="I704" s="17">
        <v>0.31886788908909602</v>
      </c>
      <c r="J704" s="17">
        <v>0.33390272208986399</v>
      </c>
      <c r="K704" s="17">
        <v>0.37915608240651999</v>
      </c>
      <c r="L704" s="17">
        <v>0.46901297315100299</v>
      </c>
      <c r="M704" s="17"/>
      <c r="N704" s="17">
        <v>0.43363425677623801</v>
      </c>
      <c r="O704" s="17">
        <v>0.35512183827472799</v>
      </c>
      <c r="P704" s="17">
        <v>0.33099345509206202</v>
      </c>
      <c r="Q704" s="17">
        <v>0.30252347144492397</v>
      </c>
      <c r="R704" s="17"/>
      <c r="S704" s="17">
        <v>0.33287539899169</v>
      </c>
      <c r="T704" s="17">
        <v>0.36256991548413597</v>
      </c>
      <c r="U704" s="17">
        <v>0.38145668495325902</v>
      </c>
      <c r="V704" s="17">
        <v>0.37062415706057</v>
      </c>
      <c r="W704" s="17">
        <v>0.331185947634758</v>
      </c>
      <c r="X704" s="17">
        <v>0.354052989570941</v>
      </c>
      <c r="Y704" s="17">
        <v>0.366435779749131</v>
      </c>
      <c r="Z704" s="17">
        <v>0.35685643253405303</v>
      </c>
      <c r="AA704" s="17">
        <v>0.376341575991404</v>
      </c>
      <c r="AB704" s="17">
        <v>0.33587984928352299</v>
      </c>
      <c r="AC704" s="17">
        <v>0.361732311325766</v>
      </c>
      <c r="AD704" s="17">
        <v>0.39667954399847999</v>
      </c>
      <c r="AE704" s="17"/>
      <c r="AF704" s="17">
        <v>0.359144931566871</v>
      </c>
      <c r="AG704" s="17">
        <v>0.40094340921545801</v>
      </c>
      <c r="AH704" s="17">
        <v>0.24745068923305699</v>
      </c>
      <c r="AI704" s="17"/>
      <c r="AJ704" s="17">
        <v>0.37628292582495299</v>
      </c>
      <c r="AK704" s="17">
        <v>0.354254332490267</v>
      </c>
      <c r="AL704" s="17">
        <v>0.42312748210425799</v>
      </c>
      <c r="AM704" s="17"/>
      <c r="AN704" s="17">
        <v>0.31934455228125802</v>
      </c>
      <c r="AO704" s="17">
        <v>0.33914704735386098</v>
      </c>
      <c r="AP704" s="17">
        <v>0.390248747508528</v>
      </c>
      <c r="AQ704" s="17">
        <v>0.37016455930890801</v>
      </c>
      <c r="AR704" s="17">
        <v>0.42811438084211201</v>
      </c>
      <c r="AS704" s="17"/>
      <c r="AT704" s="17">
        <v>0.36685645703224101</v>
      </c>
      <c r="AU704" s="17">
        <v>0.27722925813333699</v>
      </c>
      <c r="AV704" s="17"/>
      <c r="AW704" s="17">
        <v>0.39782272187380502</v>
      </c>
      <c r="AX704" s="17">
        <v>0.33521444452051202</v>
      </c>
      <c r="AY704" s="17">
        <v>0.32217294735638102</v>
      </c>
    </row>
    <row r="705" spans="2:51">
      <c r="B705" t="s">
        <v>311</v>
      </c>
      <c r="C705" s="17">
        <v>0.32545380917491901</v>
      </c>
      <c r="D705" s="17">
        <v>0.35933312061615003</v>
      </c>
      <c r="E705" s="17">
        <v>0.29177812325140201</v>
      </c>
      <c r="F705" s="17"/>
      <c r="G705" s="17">
        <v>0.38415758806248301</v>
      </c>
      <c r="H705" s="17">
        <v>0.33889443399764302</v>
      </c>
      <c r="I705" s="17">
        <v>0.353035657216478</v>
      </c>
      <c r="J705" s="17">
        <v>0.30184486058995302</v>
      </c>
      <c r="K705" s="17">
        <v>0.29213421111972998</v>
      </c>
      <c r="L705" s="17">
        <v>0.30942553652698201</v>
      </c>
      <c r="M705" s="17"/>
      <c r="N705" s="17">
        <v>0.43281341820710301</v>
      </c>
      <c r="O705" s="17">
        <v>0.35083122181978998</v>
      </c>
      <c r="P705" s="17">
        <v>0.25401164276920601</v>
      </c>
      <c r="Q705" s="17">
        <v>0.24412080535877001</v>
      </c>
      <c r="R705" s="17"/>
      <c r="S705" s="17">
        <v>0.34866453480627202</v>
      </c>
      <c r="T705" s="17">
        <v>0.32344766771950501</v>
      </c>
      <c r="U705" s="17">
        <v>0.31795858504306501</v>
      </c>
      <c r="V705" s="17">
        <v>0.31652993279544001</v>
      </c>
      <c r="W705" s="17">
        <v>0.33809189358894598</v>
      </c>
      <c r="X705" s="17">
        <v>0.30042174613719203</v>
      </c>
      <c r="Y705" s="17">
        <v>0.31642865809064402</v>
      </c>
      <c r="Z705" s="17">
        <v>0.347095907450651</v>
      </c>
      <c r="AA705" s="17">
        <v>0.30597472517389501</v>
      </c>
      <c r="AB705" s="17">
        <v>0.34681155315061102</v>
      </c>
      <c r="AC705" s="17">
        <v>0.33461690391648902</v>
      </c>
      <c r="AD705" s="17">
        <v>0.32127949824502999</v>
      </c>
      <c r="AE705" s="17"/>
      <c r="AF705" s="17">
        <v>0.27221651596642199</v>
      </c>
      <c r="AG705" s="17">
        <v>0.38848017076804497</v>
      </c>
      <c r="AH705" s="17">
        <v>0.272027974749596</v>
      </c>
      <c r="AI705" s="17"/>
      <c r="AJ705" s="17">
        <v>0.29598760709511701</v>
      </c>
      <c r="AK705" s="17">
        <v>0.35581126140338698</v>
      </c>
      <c r="AL705" s="17">
        <v>0.39617763231203301</v>
      </c>
      <c r="AM705" s="17"/>
      <c r="AN705" s="17">
        <v>0.185532341924111</v>
      </c>
      <c r="AO705" s="17">
        <v>0.321275859941552</v>
      </c>
      <c r="AP705" s="17">
        <v>0.409835671446238</v>
      </c>
      <c r="AQ705" s="17">
        <v>0.47020367325664802</v>
      </c>
      <c r="AR705" s="17">
        <v>0.55290409420751396</v>
      </c>
      <c r="AS705" s="17"/>
      <c r="AT705" s="17">
        <v>0.32552118601785102</v>
      </c>
      <c r="AU705" s="17">
        <v>0.31236086914581501</v>
      </c>
      <c r="AV705" s="17"/>
      <c r="AW705" s="17">
        <v>0.45566230907298999</v>
      </c>
      <c r="AX705" s="17">
        <v>0.27194240177229601</v>
      </c>
      <c r="AY705" s="17">
        <v>0.20011321490643799</v>
      </c>
    </row>
    <row r="706" spans="2:51">
      <c r="B706" t="s">
        <v>312</v>
      </c>
      <c r="C706" s="17">
        <v>0.28332888945929802</v>
      </c>
      <c r="D706" s="17">
        <v>0.288572007639535</v>
      </c>
      <c r="E706" s="17">
        <v>0.27694012260676298</v>
      </c>
      <c r="F706" s="17"/>
      <c r="G706" s="17">
        <v>0.36118551556218897</v>
      </c>
      <c r="H706" s="17">
        <v>0.30479010881325702</v>
      </c>
      <c r="I706" s="17">
        <v>0.33392859523706703</v>
      </c>
      <c r="J706" s="17">
        <v>0.27764323078409098</v>
      </c>
      <c r="K706" s="17">
        <v>0.24504618859907901</v>
      </c>
      <c r="L706" s="17">
        <v>0.22734022418459601</v>
      </c>
      <c r="M706" s="17"/>
      <c r="N706" s="17">
        <v>0.36623040383855099</v>
      </c>
      <c r="O706" s="17">
        <v>0.297831826007671</v>
      </c>
      <c r="P706" s="17">
        <v>0.25020088077229602</v>
      </c>
      <c r="Q706" s="17">
        <v>0.20882825179414199</v>
      </c>
      <c r="R706" s="17"/>
      <c r="S706" s="17">
        <v>0.34957169283574602</v>
      </c>
      <c r="T706" s="17">
        <v>0.28652914266558199</v>
      </c>
      <c r="U706" s="17">
        <v>0.28217961983370099</v>
      </c>
      <c r="V706" s="17">
        <v>0.25906278546780098</v>
      </c>
      <c r="W706" s="17">
        <v>0.27710935740345499</v>
      </c>
      <c r="X706" s="17">
        <v>0.24428203224032799</v>
      </c>
      <c r="Y706" s="17">
        <v>0.27642207537499802</v>
      </c>
      <c r="Z706" s="17">
        <v>0.26941526996513898</v>
      </c>
      <c r="AA706" s="17">
        <v>0.26515743796616198</v>
      </c>
      <c r="AB706" s="17">
        <v>0.326349538029853</v>
      </c>
      <c r="AC706" s="17">
        <v>0.221691629949127</v>
      </c>
      <c r="AD706" s="17">
        <v>0.27068024173826</v>
      </c>
      <c r="AE706" s="17"/>
      <c r="AF706" s="17">
        <v>0.233210020980327</v>
      </c>
      <c r="AG706" s="17">
        <v>0.33809493428057302</v>
      </c>
      <c r="AH706" s="17">
        <v>0.219353748596641</v>
      </c>
      <c r="AI706" s="17"/>
      <c r="AJ706" s="17">
        <v>0.26546374757178198</v>
      </c>
      <c r="AK706" s="17">
        <v>0.31553449308648601</v>
      </c>
      <c r="AL706" s="17">
        <v>0.35994742881796099</v>
      </c>
      <c r="AM706" s="17"/>
      <c r="AN706" s="17">
        <v>0.172483396256322</v>
      </c>
      <c r="AO706" s="17">
        <v>0.30137102228366502</v>
      </c>
      <c r="AP706" s="17">
        <v>0.35299986222675001</v>
      </c>
      <c r="AQ706" s="17">
        <v>0.40503567979078298</v>
      </c>
      <c r="AR706" s="17">
        <v>0.39863896666493098</v>
      </c>
      <c r="AS706" s="17"/>
      <c r="AT706" s="17">
        <v>0.28212344302625902</v>
      </c>
      <c r="AU706" s="17">
        <v>0.28812225040379802</v>
      </c>
      <c r="AV706" s="17"/>
      <c r="AW706" s="17">
        <v>0.34335179940976202</v>
      </c>
      <c r="AX706" s="17">
        <v>0.28248170815661899</v>
      </c>
      <c r="AY706" s="17">
        <v>0.21933077328016601</v>
      </c>
    </row>
    <row r="707" spans="2:51">
      <c r="B707" t="s">
        <v>313</v>
      </c>
      <c r="C707" s="17">
        <v>0.26761271672965198</v>
      </c>
      <c r="D707" s="17">
        <v>0.27803164441510603</v>
      </c>
      <c r="E707" s="17">
        <v>0.25766886696591002</v>
      </c>
      <c r="F707" s="17"/>
      <c r="G707" s="17">
        <v>0.25890836526931499</v>
      </c>
      <c r="H707" s="17">
        <v>0.246519876926102</v>
      </c>
      <c r="I707" s="17">
        <v>0.29128730186303697</v>
      </c>
      <c r="J707" s="17">
        <v>0.26410942441564</v>
      </c>
      <c r="K707" s="17">
        <v>0.27199185845808699</v>
      </c>
      <c r="L707" s="17">
        <v>0.26992870093072602</v>
      </c>
      <c r="M707" s="17"/>
      <c r="N707" s="17">
        <v>0.36522860691513198</v>
      </c>
      <c r="O707" s="17">
        <v>0.26955010235759702</v>
      </c>
      <c r="P707" s="17">
        <v>0.249345831053669</v>
      </c>
      <c r="Q707" s="17">
        <v>0.17468564309183501</v>
      </c>
      <c r="R707" s="17"/>
      <c r="S707" s="17">
        <v>0.22939452596337001</v>
      </c>
      <c r="T707" s="17">
        <v>0.29002408242784999</v>
      </c>
      <c r="U707" s="17">
        <v>0.312222460498911</v>
      </c>
      <c r="V707" s="17">
        <v>0.24991245501991999</v>
      </c>
      <c r="W707" s="17">
        <v>0.30614748078741999</v>
      </c>
      <c r="X707" s="17">
        <v>0.28258688865831799</v>
      </c>
      <c r="Y707" s="17">
        <v>0.279559873006482</v>
      </c>
      <c r="Z707" s="17">
        <v>0.23621498102240501</v>
      </c>
      <c r="AA707" s="17">
        <v>0.25086236011147101</v>
      </c>
      <c r="AB707" s="17">
        <v>0.26475788945485701</v>
      </c>
      <c r="AC707" s="17">
        <v>0.21489292355414</v>
      </c>
      <c r="AD707" s="17">
        <v>0.283452871019787</v>
      </c>
      <c r="AE707" s="17"/>
      <c r="AF707" s="17">
        <v>0.248428307644041</v>
      </c>
      <c r="AG707" s="17">
        <v>0.30926809184229198</v>
      </c>
      <c r="AH707" s="17">
        <v>0.17894961026637399</v>
      </c>
      <c r="AI707" s="17"/>
      <c r="AJ707" s="17">
        <v>0.27736212889807299</v>
      </c>
      <c r="AK707" s="17">
        <v>0.266471570023606</v>
      </c>
      <c r="AL707" s="17">
        <v>0.32112018962976402</v>
      </c>
      <c r="AM707" s="17"/>
      <c r="AN707" s="17">
        <v>0.187894862077264</v>
      </c>
      <c r="AO707" s="17">
        <v>0.255113679572745</v>
      </c>
      <c r="AP707" s="17">
        <v>0.32073598291646699</v>
      </c>
      <c r="AQ707" s="17">
        <v>0.36263507107931697</v>
      </c>
      <c r="AR707" s="17">
        <v>0.31132278104522698</v>
      </c>
      <c r="AS707" s="17"/>
      <c r="AT707" s="17">
        <v>0.27751295952224603</v>
      </c>
      <c r="AU707" s="17">
        <v>0.17578476366187301</v>
      </c>
      <c r="AV707" s="17"/>
      <c r="AW707" s="17">
        <v>0.33271336212410801</v>
      </c>
      <c r="AX707" s="17">
        <v>0.23323208059162601</v>
      </c>
      <c r="AY707" s="17">
        <v>0.206937056760434</v>
      </c>
    </row>
    <row r="708" spans="2:51">
      <c r="B708" t="s">
        <v>314</v>
      </c>
      <c r="C708" s="17">
        <v>0.23486791706778101</v>
      </c>
      <c r="D708" s="17">
        <v>0.26434083184092999</v>
      </c>
      <c r="E708" s="17">
        <v>0.20606826214549101</v>
      </c>
      <c r="F708" s="17"/>
      <c r="G708" s="17">
        <v>0.232073129630602</v>
      </c>
      <c r="H708" s="17">
        <v>0.212051278068143</v>
      </c>
      <c r="I708" s="17">
        <v>0.23375875491418399</v>
      </c>
      <c r="J708" s="17">
        <v>0.22850987836736</v>
      </c>
      <c r="K708" s="17">
        <v>0.23682347893023301</v>
      </c>
      <c r="L708" s="17">
        <v>0.25673363561044299</v>
      </c>
      <c r="M708" s="17"/>
      <c r="N708" s="17">
        <v>0.31151567040589601</v>
      </c>
      <c r="O708" s="17">
        <v>0.23664105327869001</v>
      </c>
      <c r="P708" s="17">
        <v>0.20126561931380599</v>
      </c>
      <c r="Q708" s="17">
        <v>0.17862692278822601</v>
      </c>
      <c r="R708" s="17"/>
      <c r="S708" s="17">
        <v>0.244355431717836</v>
      </c>
      <c r="T708" s="17">
        <v>0.23475765972514701</v>
      </c>
      <c r="U708" s="17">
        <v>0.22090247343215899</v>
      </c>
      <c r="V708" s="17">
        <v>0.210145055688371</v>
      </c>
      <c r="W708" s="17">
        <v>0.21839681068672701</v>
      </c>
      <c r="X708" s="17">
        <v>0.227897956970501</v>
      </c>
      <c r="Y708" s="17">
        <v>0.24443369989665001</v>
      </c>
      <c r="Z708" s="17">
        <v>0.29766933929204298</v>
      </c>
      <c r="AA708" s="17">
        <v>0.23712554776727299</v>
      </c>
      <c r="AB708" s="17">
        <v>0.24482214824475701</v>
      </c>
      <c r="AC708" s="17">
        <v>0.23548772503311499</v>
      </c>
      <c r="AD708" s="17">
        <v>0.22642964064668999</v>
      </c>
      <c r="AE708" s="17"/>
      <c r="AF708" s="17">
        <v>0.224706194894289</v>
      </c>
      <c r="AG708" s="17">
        <v>0.26596161748342001</v>
      </c>
      <c r="AH708" s="17">
        <v>0.15307606378749999</v>
      </c>
      <c r="AI708" s="17"/>
      <c r="AJ708" s="17">
        <v>0.228842427509513</v>
      </c>
      <c r="AK708" s="17">
        <v>0.25863820851753599</v>
      </c>
      <c r="AL708" s="17">
        <v>0.27244727385251499</v>
      </c>
      <c r="AM708" s="17"/>
      <c r="AN708" s="17">
        <v>0.16295337584354899</v>
      </c>
      <c r="AO708" s="17">
        <v>0.22518466638226001</v>
      </c>
      <c r="AP708" s="17">
        <v>0.28617369292189598</v>
      </c>
      <c r="AQ708" s="17">
        <v>0.34383028677390298</v>
      </c>
      <c r="AR708" s="17">
        <v>0.28842530669180899</v>
      </c>
      <c r="AS708" s="17"/>
      <c r="AT708" s="17">
        <v>0.236725695574065</v>
      </c>
      <c r="AU708" s="17">
        <v>0.20953565014940601</v>
      </c>
      <c r="AV708" s="17"/>
      <c r="AW708" s="17">
        <v>0.293753802870312</v>
      </c>
      <c r="AX708" s="17">
        <v>0.24461241201664399</v>
      </c>
      <c r="AY708" s="17">
        <v>0.169320955377574</v>
      </c>
    </row>
    <row r="709" spans="2:51">
      <c r="B709" t="s">
        <v>315</v>
      </c>
      <c r="C709" s="17">
        <v>0.20065698062267701</v>
      </c>
      <c r="D709" s="17">
        <v>0.201710890715525</v>
      </c>
      <c r="E709" s="17">
        <v>0.19771610347965701</v>
      </c>
      <c r="F709" s="17"/>
      <c r="G709" s="17">
        <v>0.36318485081495699</v>
      </c>
      <c r="H709" s="17">
        <v>0.28674438165272897</v>
      </c>
      <c r="I709" s="17">
        <v>0.23615922798109701</v>
      </c>
      <c r="J709" s="17">
        <v>0.16187858544781999</v>
      </c>
      <c r="K709" s="17">
        <v>0.134963844681871</v>
      </c>
      <c r="L709" s="17">
        <v>0.112143074698798</v>
      </c>
      <c r="M709" s="17"/>
      <c r="N709" s="17">
        <v>0.26842210446759202</v>
      </c>
      <c r="O709" s="17">
        <v>0.19675110641299101</v>
      </c>
      <c r="P709" s="17">
        <v>0.17415339879612801</v>
      </c>
      <c r="Q709" s="17">
        <v>0.154338202525104</v>
      </c>
      <c r="R709" s="17"/>
      <c r="S709" s="17">
        <v>0.224563214504059</v>
      </c>
      <c r="T709" s="17">
        <v>0.20910216750662899</v>
      </c>
      <c r="U709" s="17">
        <v>0.194120058627096</v>
      </c>
      <c r="V709" s="17">
        <v>0.200789852267269</v>
      </c>
      <c r="W709" s="17">
        <v>0.22969441231321899</v>
      </c>
      <c r="X709" s="17">
        <v>0.16582512767270099</v>
      </c>
      <c r="Y709" s="17">
        <v>0.20185963627749401</v>
      </c>
      <c r="Z709" s="17">
        <v>0.188971158368264</v>
      </c>
      <c r="AA709" s="17">
        <v>0.179605373429995</v>
      </c>
      <c r="AB709" s="17">
        <v>0.20699084833121401</v>
      </c>
      <c r="AC709" s="17">
        <v>0.19794935400705699</v>
      </c>
      <c r="AD709" s="17">
        <v>0.183516478561181</v>
      </c>
      <c r="AE709" s="17"/>
      <c r="AF709" s="17">
        <v>0.14600637915907999</v>
      </c>
      <c r="AG709" s="17">
        <v>0.228757290065113</v>
      </c>
      <c r="AH709" s="17">
        <v>0.20697484918653</v>
      </c>
      <c r="AI709" s="17"/>
      <c r="AJ709" s="17">
        <v>0.156636854541579</v>
      </c>
      <c r="AK709" s="17">
        <v>0.24027993718878399</v>
      </c>
      <c r="AL709" s="17">
        <v>0.21197584759323199</v>
      </c>
      <c r="AM709" s="17"/>
      <c r="AN709" s="17">
        <v>0.109703470506419</v>
      </c>
      <c r="AO709" s="17">
        <v>0.19450226437738599</v>
      </c>
      <c r="AP709" s="17">
        <v>0.24897250638013901</v>
      </c>
      <c r="AQ709" s="17">
        <v>0.32338710876322702</v>
      </c>
      <c r="AR709" s="17">
        <v>0.51106774401709798</v>
      </c>
      <c r="AS709" s="17"/>
      <c r="AT709" s="17">
        <v>0.19099906651447901</v>
      </c>
      <c r="AU709" s="17">
        <v>0.291772005066885</v>
      </c>
      <c r="AV709" s="17"/>
      <c r="AW709" s="17">
        <v>0.24474647648443901</v>
      </c>
      <c r="AX709" s="17">
        <v>0.22175109629030801</v>
      </c>
      <c r="AY709" s="17">
        <v>0.14797761913230001</v>
      </c>
    </row>
    <row r="710" spans="2:51">
      <c r="B710" t="s">
        <v>316</v>
      </c>
      <c r="C710" s="17">
        <v>0.125016843727944</v>
      </c>
      <c r="D710" s="17">
        <v>0.13313013904708701</v>
      </c>
      <c r="E710" s="17">
        <v>0.115224008199507</v>
      </c>
      <c r="F710" s="17"/>
      <c r="G710" s="17">
        <v>0.29177157693546102</v>
      </c>
      <c r="H710" s="17">
        <v>0.172380242537268</v>
      </c>
      <c r="I710" s="17">
        <v>0.141284030127977</v>
      </c>
      <c r="J710" s="17">
        <v>0.106893616711149</v>
      </c>
      <c r="K710" s="17">
        <v>6.4473819240494695E-2</v>
      </c>
      <c r="L710" s="17">
        <v>5.7964476910836699E-2</v>
      </c>
      <c r="M710" s="17"/>
      <c r="N710" s="17">
        <v>0.20453208081906299</v>
      </c>
      <c r="O710" s="17">
        <v>0.134480413664921</v>
      </c>
      <c r="P710" s="17">
        <v>7.8525365010255893E-2</v>
      </c>
      <c r="Q710" s="17">
        <v>6.9095282964390506E-2</v>
      </c>
      <c r="R710" s="17"/>
      <c r="S710" s="17">
        <v>0.15249089595138199</v>
      </c>
      <c r="T710" s="17">
        <v>0.13342443318605801</v>
      </c>
      <c r="U710" s="17">
        <v>0.10918330076086701</v>
      </c>
      <c r="V710" s="17">
        <v>0.103264994545354</v>
      </c>
      <c r="W710" s="17">
        <v>0.11049557686196899</v>
      </c>
      <c r="X710" s="17">
        <v>0.12588785777700201</v>
      </c>
      <c r="Y710" s="17">
        <v>0.11581379468849599</v>
      </c>
      <c r="Z710" s="17">
        <v>0.13724632021104599</v>
      </c>
      <c r="AA710" s="17">
        <v>0.120512141312307</v>
      </c>
      <c r="AB710" s="17">
        <v>0.14165075000992</v>
      </c>
      <c r="AC710" s="17">
        <v>0.10353743054044801</v>
      </c>
      <c r="AD710" s="17">
        <v>0.12563865949436101</v>
      </c>
      <c r="AE710" s="17"/>
      <c r="AF710" s="17">
        <v>6.93255889642823E-2</v>
      </c>
      <c r="AG710" s="17">
        <v>0.15091134151546001</v>
      </c>
      <c r="AH710" s="17">
        <v>0.114341813669806</v>
      </c>
      <c r="AI710" s="17"/>
      <c r="AJ710" s="17">
        <v>7.5392403764454594E-2</v>
      </c>
      <c r="AK710" s="17">
        <v>0.16671278928095901</v>
      </c>
      <c r="AL710" s="17">
        <v>0.15747154816839101</v>
      </c>
      <c r="AM710" s="17"/>
      <c r="AN710" s="17">
        <v>2.3794958299526901E-2</v>
      </c>
      <c r="AO710" s="17">
        <v>0.122824099948878</v>
      </c>
      <c r="AP710" s="17">
        <v>0.19121830620192801</v>
      </c>
      <c r="AQ710" s="17">
        <v>0.29599250809768402</v>
      </c>
      <c r="AR710" s="17">
        <v>0.511066519518516</v>
      </c>
      <c r="AS710" s="17"/>
      <c r="AT710" s="17">
        <v>0.115864902788094</v>
      </c>
      <c r="AU710" s="17">
        <v>0.21512185720229099</v>
      </c>
      <c r="AV710" s="17"/>
      <c r="AW710" s="17">
        <v>0.182167880414532</v>
      </c>
      <c r="AX710" s="17">
        <v>0.122603428738128</v>
      </c>
      <c r="AY710" s="17">
        <v>6.4500308023045294E-2</v>
      </c>
    </row>
    <row r="711" spans="2:51">
      <c r="B711" t="s">
        <v>317</v>
      </c>
      <c r="C711" s="17">
        <v>0.103727782687727</v>
      </c>
      <c r="D711" s="17">
        <v>0.107245127194932</v>
      </c>
      <c r="E711" s="17">
        <v>9.9703351180105398E-2</v>
      </c>
      <c r="F711" s="17"/>
      <c r="G711" s="17">
        <v>0.19596958886284099</v>
      </c>
      <c r="H711" s="17">
        <v>0.15146467930930299</v>
      </c>
      <c r="I711" s="17">
        <v>0.14213545363729299</v>
      </c>
      <c r="J711" s="17">
        <v>9.1801449910930893E-2</v>
      </c>
      <c r="K711" s="17">
        <v>6.1964295423919701E-2</v>
      </c>
      <c r="L711" s="17">
        <v>3.7425375345339497E-2</v>
      </c>
      <c r="M711" s="17"/>
      <c r="N711" s="17">
        <v>0.13074460668922699</v>
      </c>
      <c r="O711" s="17">
        <v>9.9174269068856694E-2</v>
      </c>
      <c r="P711" s="17">
        <v>9.2656059032788202E-2</v>
      </c>
      <c r="Q711" s="17">
        <v>8.7729683454938798E-2</v>
      </c>
      <c r="R711" s="17"/>
      <c r="S711" s="17">
        <v>0.14273272051189501</v>
      </c>
      <c r="T711" s="17">
        <v>8.6651589236524093E-2</v>
      </c>
      <c r="U711" s="17">
        <v>9.4539605633008894E-2</v>
      </c>
      <c r="V711" s="17">
        <v>8.6162225860620598E-2</v>
      </c>
      <c r="W711" s="17">
        <v>9.9219453090080997E-2</v>
      </c>
      <c r="X711" s="17">
        <v>0.120343062280623</v>
      </c>
      <c r="Y711" s="17">
        <v>9.6870370728672106E-2</v>
      </c>
      <c r="Z711" s="17">
        <v>0.11842871600085</v>
      </c>
      <c r="AA711" s="17">
        <v>0.100865691820985</v>
      </c>
      <c r="AB711" s="17">
        <v>0.107146009817477</v>
      </c>
      <c r="AC711" s="17">
        <v>7.1690780349376301E-2</v>
      </c>
      <c r="AD711" s="17">
        <v>0.105199628863567</v>
      </c>
      <c r="AE711" s="17"/>
      <c r="AF711" s="17">
        <v>6.7686266365279094E-2</v>
      </c>
      <c r="AG711" s="17">
        <v>0.12983065100045299</v>
      </c>
      <c r="AH711" s="17">
        <v>9.6999758039172504E-2</v>
      </c>
      <c r="AI711" s="17"/>
      <c r="AJ711" s="17">
        <v>6.2746138838832205E-2</v>
      </c>
      <c r="AK711" s="17">
        <v>0.138880831822006</v>
      </c>
      <c r="AL711" s="17">
        <v>0.119526638267737</v>
      </c>
      <c r="AM711" s="17"/>
      <c r="AN711" s="17">
        <v>5.18266520735189E-2</v>
      </c>
      <c r="AO711" s="17">
        <v>0.11140931419455299</v>
      </c>
      <c r="AP711" s="17">
        <v>0.13547819055347601</v>
      </c>
      <c r="AQ711" s="17">
        <v>0.16811978251871901</v>
      </c>
      <c r="AR711" s="17">
        <v>0.24987311265698101</v>
      </c>
      <c r="AS711" s="17"/>
      <c r="AT711" s="17">
        <v>9.90048090881364E-2</v>
      </c>
      <c r="AU711" s="17">
        <v>0.15455781005670299</v>
      </c>
      <c r="AV711" s="17"/>
      <c r="AW711" s="17">
        <v>0.123144938232849</v>
      </c>
      <c r="AX711" s="17">
        <v>0.12726208905197101</v>
      </c>
      <c r="AY711" s="17">
        <v>7.6808579225118703E-2</v>
      </c>
    </row>
    <row r="712" spans="2:51">
      <c r="B712" t="s">
        <v>318</v>
      </c>
      <c r="C712" s="17">
        <v>9.3433749908046898E-2</v>
      </c>
      <c r="D712" s="17">
        <v>0.105128003337602</v>
      </c>
      <c r="E712" s="17">
        <v>8.1609915386601603E-2</v>
      </c>
      <c r="F712" s="17"/>
      <c r="G712" s="17">
        <v>0.40272685075202502</v>
      </c>
      <c r="H712" s="17">
        <v>0.12504427343208299</v>
      </c>
      <c r="I712" s="17">
        <v>7.8525421467162806E-2</v>
      </c>
      <c r="J712" s="17">
        <v>4.9195673333430098E-2</v>
      </c>
      <c r="K712" s="17">
        <v>3.2579758644603503E-2</v>
      </c>
      <c r="L712" s="17">
        <v>1.40972840921578E-2</v>
      </c>
      <c r="M712" s="17"/>
      <c r="N712" s="17">
        <v>0.13249003393824699</v>
      </c>
      <c r="O712" s="17">
        <v>0.10226616680895199</v>
      </c>
      <c r="P712" s="17">
        <v>8.0359322994321497E-2</v>
      </c>
      <c r="Q712" s="17">
        <v>5.1992174089461801E-2</v>
      </c>
      <c r="R712" s="17"/>
      <c r="S712" s="17">
        <v>0.131619999645429</v>
      </c>
      <c r="T712" s="17">
        <v>7.3661791907936203E-2</v>
      </c>
      <c r="U712" s="17">
        <v>8.40829275237895E-2</v>
      </c>
      <c r="V712" s="17">
        <v>6.7826725659788506E-2</v>
      </c>
      <c r="W712" s="17">
        <v>9.4473255197189299E-2</v>
      </c>
      <c r="X712" s="17">
        <v>9.5048920060993705E-2</v>
      </c>
      <c r="Y712" s="17">
        <v>9.8359722846202896E-2</v>
      </c>
      <c r="Z712" s="17">
        <v>0.102522566165746</v>
      </c>
      <c r="AA712" s="17">
        <v>8.3594376285575797E-2</v>
      </c>
      <c r="AB712" s="17">
        <v>0.113281904143998</v>
      </c>
      <c r="AC712" s="17">
        <v>7.3338895327408102E-2</v>
      </c>
      <c r="AD712" s="17">
        <v>0.106061516667348</v>
      </c>
      <c r="AE712" s="17"/>
      <c r="AF712" s="17">
        <v>4.2034074035211297E-2</v>
      </c>
      <c r="AG712" s="17">
        <v>8.8923366258065697E-2</v>
      </c>
      <c r="AH712" s="17">
        <v>8.9874390722124498E-2</v>
      </c>
      <c r="AI712" s="17"/>
      <c r="AJ712" s="17">
        <v>6.0361834666955397E-2</v>
      </c>
      <c r="AK712" s="17">
        <v>0.13031458156114101</v>
      </c>
      <c r="AL712" s="17">
        <v>0.10322443503535</v>
      </c>
      <c r="AM712" s="17"/>
      <c r="AN712" s="17">
        <v>1.5754093513983401E-2</v>
      </c>
      <c r="AO712" s="17">
        <v>0.123068563629914</v>
      </c>
      <c r="AP712" s="17">
        <v>0.137474966327811</v>
      </c>
      <c r="AQ712" s="17">
        <v>0.17665931304327201</v>
      </c>
      <c r="AR712" s="17">
        <v>0.35200816933496698</v>
      </c>
      <c r="AS712" s="17"/>
      <c r="AT712" s="17">
        <v>7.8337755246924906E-2</v>
      </c>
      <c r="AU712" s="17">
        <v>0.24027965901044801</v>
      </c>
      <c r="AV712" s="17"/>
      <c r="AW712" s="17">
        <v>0.107425913078941</v>
      </c>
      <c r="AX712" s="17">
        <v>0.133809279487552</v>
      </c>
      <c r="AY712" s="17">
        <v>6.7921771300976097E-2</v>
      </c>
    </row>
    <row r="713" spans="2:51">
      <c r="B713" t="s">
        <v>319</v>
      </c>
      <c r="C713" s="17">
        <v>9.0636867276989802E-2</v>
      </c>
      <c r="D713" s="17">
        <v>0.121389350979936</v>
      </c>
      <c r="E713" s="17">
        <v>6.19030776324438E-2</v>
      </c>
      <c r="F713" s="17"/>
      <c r="G713" s="17">
        <v>0.123266385266291</v>
      </c>
      <c r="H713" s="17">
        <v>0.142781293807515</v>
      </c>
      <c r="I713" s="17">
        <v>0.115827821194586</v>
      </c>
      <c r="J713" s="17">
        <v>8.92893455033959E-2</v>
      </c>
      <c r="K713" s="17">
        <v>5.6414971478761899E-2</v>
      </c>
      <c r="L713" s="17">
        <v>4.4573121913255999E-2</v>
      </c>
      <c r="M713" s="17"/>
      <c r="N713" s="17">
        <v>0.12567257240740801</v>
      </c>
      <c r="O713" s="17">
        <v>9.3312093575532301E-2</v>
      </c>
      <c r="P713" s="17">
        <v>7.2217200212665797E-2</v>
      </c>
      <c r="Q713" s="17">
        <v>6.5213159158780898E-2</v>
      </c>
      <c r="R713" s="17"/>
      <c r="S713" s="17">
        <v>0.123072501023737</v>
      </c>
      <c r="T713" s="17">
        <v>9.5521165226104002E-2</v>
      </c>
      <c r="U713" s="17">
        <v>8.9719922039823805E-2</v>
      </c>
      <c r="V713" s="17">
        <v>7.42608469378509E-2</v>
      </c>
      <c r="W713" s="17">
        <v>9.2059804250011298E-2</v>
      </c>
      <c r="X713" s="17">
        <v>7.2643084150752296E-2</v>
      </c>
      <c r="Y713" s="17">
        <v>0.101210662900047</v>
      </c>
      <c r="Z713" s="17">
        <v>0.102685914392877</v>
      </c>
      <c r="AA713" s="17">
        <v>8.6796999020978399E-2</v>
      </c>
      <c r="AB713" s="17">
        <v>6.0957315744912997E-2</v>
      </c>
      <c r="AC713" s="17">
        <v>9.3618586187691796E-2</v>
      </c>
      <c r="AD713" s="17">
        <v>7.5129073124971801E-2</v>
      </c>
      <c r="AE713" s="17"/>
      <c r="AF713" s="17">
        <v>5.4289464580747897E-2</v>
      </c>
      <c r="AG713" s="17">
        <v>0.122763883145988</v>
      </c>
      <c r="AH713" s="17">
        <v>8.85989150553083E-2</v>
      </c>
      <c r="AI713" s="17"/>
      <c r="AJ713" s="17">
        <v>6.6130986741359601E-2</v>
      </c>
      <c r="AK713" s="17">
        <v>0.111320176856279</v>
      </c>
      <c r="AL713" s="17">
        <v>0.115817017104592</v>
      </c>
      <c r="AM713" s="17"/>
      <c r="AN713" s="17">
        <v>4.2850983238934597E-2</v>
      </c>
      <c r="AO713" s="17">
        <v>8.7600392245998901E-2</v>
      </c>
      <c r="AP713" s="17">
        <v>0.116276495158692</v>
      </c>
      <c r="AQ713" s="17">
        <v>0.17867278850726001</v>
      </c>
      <c r="AR713" s="17">
        <v>0.30415362049336198</v>
      </c>
      <c r="AS713" s="17"/>
      <c r="AT713" s="17">
        <v>8.7009465401352806E-2</v>
      </c>
      <c r="AU713" s="17">
        <v>0.118616128442512</v>
      </c>
      <c r="AV713" s="17"/>
      <c r="AW713" s="17">
        <v>0.12805393327540299</v>
      </c>
      <c r="AX713" s="17">
        <v>0.11631368832849</v>
      </c>
      <c r="AY713" s="17">
        <v>4.3899936023861198E-2</v>
      </c>
    </row>
    <row r="714" spans="2:51">
      <c r="B714" t="s">
        <v>320</v>
      </c>
      <c r="C714" s="17">
        <v>6.7081206746564495E-2</v>
      </c>
      <c r="D714" s="17">
        <v>9.3003466317828506E-2</v>
      </c>
      <c r="E714" s="17">
        <v>4.2682234155376697E-2</v>
      </c>
      <c r="F714" s="17"/>
      <c r="G714" s="17">
        <v>0.120935665116003</v>
      </c>
      <c r="H714" s="17">
        <v>9.7058588220926001E-2</v>
      </c>
      <c r="I714" s="17">
        <v>7.1535884239401507E-2</v>
      </c>
      <c r="J714" s="17">
        <v>5.84018774233288E-2</v>
      </c>
      <c r="K714" s="17">
        <v>4.6600070882757499E-2</v>
      </c>
      <c r="L714" s="17">
        <v>3.7938067504789799E-2</v>
      </c>
      <c r="M714" s="17"/>
      <c r="N714" s="17">
        <v>9.7089298995725007E-2</v>
      </c>
      <c r="O714" s="17">
        <v>6.3744907841267295E-2</v>
      </c>
      <c r="P714" s="17">
        <v>6.0310289964616799E-2</v>
      </c>
      <c r="Q714" s="17">
        <v>4.40046220659632E-2</v>
      </c>
      <c r="R714" s="17"/>
      <c r="S714" s="17">
        <v>9.8993260868224603E-2</v>
      </c>
      <c r="T714" s="17">
        <v>5.89524101964621E-2</v>
      </c>
      <c r="U714" s="17">
        <v>5.7395467313724802E-2</v>
      </c>
      <c r="V714" s="17">
        <v>4.8779066325733797E-2</v>
      </c>
      <c r="W714" s="17">
        <v>6.9013454771918004E-2</v>
      </c>
      <c r="X714" s="17">
        <v>5.4162509363506701E-2</v>
      </c>
      <c r="Y714" s="17">
        <v>6.4402027232957196E-2</v>
      </c>
      <c r="Z714" s="17">
        <v>9.5896700156998194E-2</v>
      </c>
      <c r="AA714" s="17">
        <v>7.1988857191837202E-2</v>
      </c>
      <c r="AB714" s="17">
        <v>6.5380907333322497E-2</v>
      </c>
      <c r="AC714" s="17">
        <v>5.6630705207588602E-2</v>
      </c>
      <c r="AD714" s="17">
        <v>5.5068826350023699E-2</v>
      </c>
      <c r="AE714" s="17"/>
      <c r="AF714" s="17">
        <v>4.7400339502652301E-2</v>
      </c>
      <c r="AG714" s="17">
        <v>8.4525656172250496E-2</v>
      </c>
      <c r="AH714" s="17">
        <v>5.8130392110051603E-2</v>
      </c>
      <c r="AI714" s="17"/>
      <c r="AJ714" s="17">
        <v>6.5274505769549102E-2</v>
      </c>
      <c r="AK714" s="17">
        <v>8.0779375038738305E-2</v>
      </c>
      <c r="AL714" s="17">
        <v>8.5965787351220305E-2</v>
      </c>
      <c r="AM714" s="17"/>
      <c r="AN714" s="17">
        <v>2.9759317503394202E-2</v>
      </c>
      <c r="AO714" s="17">
        <v>5.2997996609441198E-2</v>
      </c>
      <c r="AP714" s="17">
        <v>9.1585032926072896E-2</v>
      </c>
      <c r="AQ714" s="17">
        <v>0.13871645206397101</v>
      </c>
      <c r="AR714" s="17">
        <v>0.24795289112880101</v>
      </c>
      <c r="AS714" s="17"/>
      <c r="AT714" s="17">
        <v>6.2552854567185706E-2</v>
      </c>
      <c r="AU714" s="17">
        <v>0.103145619767369</v>
      </c>
      <c r="AV714" s="17"/>
      <c r="AW714" s="17">
        <v>9.3708712760423904E-2</v>
      </c>
      <c r="AX714" s="17">
        <v>7.2911087615993797E-2</v>
      </c>
      <c r="AY714" s="17">
        <v>3.70699721983773E-2</v>
      </c>
    </row>
    <row r="715" spans="2:51">
      <c r="B715" t="s">
        <v>321</v>
      </c>
      <c r="C715" s="17">
        <v>5.1621240188161603E-2</v>
      </c>
      <c r="D715" s="17">
        <v>5.9361623460770202E-2</v>
      </c>
      <c r="E715" s="17">
        <v>4.3658715066963803E-2</v>
      </c>
      <c r="F715" s="17"/>
      <c r="G715" s="17">
        <v>4.4618933365412401E-2</v>
      </c>
      <c r="H715" s="17">
        <v>4.8196837437732898E-2</v>
      </c>
      <c r="I715" s="17">
        <v>3.75794208575181E-2</v>
      </c>
      <c r="J715" s="17">
        <v>3.8112975904356798E-2</v>
      </c>
      <c r="K715" s="17">
        <v>5.6935160717506497E-2</v>
      </c>
      <c r="L715" s="17">
        <v>7.3100431408734803E-2</v>
      </c>
      <c r="M715" s="17"/>
      <c r="N715" s="17">
        <v>7.0657818507656497E-2</v>
      </c>
      <c r="O715" s="17">
        <v>4.0889460594293797E-2</v>
      </c>
      <c r="P715" s="17">
        <v>5.16805931066237E-2</v>
      </c>
      <c r="Q715" s="17">
        <v>4.2616738428811501E-2</v>
      </c>
      <c r="R715" s="17"/>
      <c r="S715" s="17">
        <v>7.7433769000538694E-2</v>
      </c>
      <c r="T715" s="17">
        <v>4.6941084369946401E-2</v>
      </c>
      <c r="U715" s="17">
        <v>4.6536519260325399E-2</v>
      </c>
      <c r="V715" s="17">
        <v>5.0123840320989897E-2</v>
      </c>
      <c r="W715" s="17">
        <v>4.6946142472539698E-2</v>
      </c>
      <c r="X715" s="17">
        <v>2.87996120260029E-2</v>
      </c>
      <c r="Y715" s="17">
        <v>4.4254899290538399E-2</v>
      </c>
      <c r="Z715" s="17">
        <v>6.7382246890106606E-2</v>
      </c>
      <c r="AA715" s="17">
        <v>6.1931267518776097E-2</v>
      </c>
      <c r="AB715" s="17">
        <v>5.29632888570854E-2</v>
      </c>
      <c r="AC715" s="17">
        <v>5.0027553680369603E-2</v>
      </c>
      <c r="AD715" s="17">
        <v>1.65823672710044E-2</v>
      </c>
      <c r="AE715" s="17"/>
      <c r="AF715" s="17">
        <v>4.6893291825445597E-2</v>
      </c>
      <c r="AG715" s="17">
        <v>6.3259157415869904E-2</v>
      </c>
      <c r="AH715" s="17">
        <v>3.532852756615E-2</v>
      </c>
      <c r="AI715" s="17"/>
      <c r="AJ715" s="17">
        <v>5.9306591775543802E-2</v>
      </c>
      <c r="AK715" s="17">
        <v>5.0211947096400998E-2</v>
      </c>
      <c r="AL715" s="17">
        <v>7.2349650145351996E-2</v>
      </c>
      <c r="AM715" s="17"/>
      <c r="AN715" s="17">
        <v>3.5370197288907501E-2</v>
      </c>
      <c r="AO715" s="17">
        <v>3.7983639219998998E-2</v>
      </c>
      <c r="AP715" s="17">
        <v>5.49205973130662E-2</v>
      </c>
      <c r="AQ715" s="17">
        <v>8.6919267107885098E-2</v>
      </c>
      <c r="AR715" s="17">
        <v>0.12195978914674301</v>
      </c>
      <c r="AS715" s="17"/>
      <c r="AT715" s="17">
        <v>5.1554539470848301E-2</v>
      </c>
      <c r="AU715" s="17">
        <v>5.2768640213780901E-2</v>
      </c>
      <c r="AV715" s="17"/>
      <c r="AW715" s="17">
        <v>7.1701466780216994E-2</v>
      </c>
      <c r="AX715" s="17">
        <v>5.3143956750142697E-2</v>
      </c>
      <c r="AY715" s="17">
        <v>2.9739576679059701E-2</v>
      </c>
    </row>
    <row r="716" spans="2:51">
      <c r="B716" t="s">
        <v>322</v>
      </c>
      <c r="C716" s="17">
        <v>3.2854760425647E-2</v>
      </c>
      <c r="D716" s="17">
        <v>4.4374806820630601E-2</v>
      </c>
      <c r="E716" s="17">
        <v>2.1860857332473001E-2</v>
      </c>
      <c r="F716" s="17"/>
      <c r="G716" s="17">
        <v>6.4406048635563901E-2</v>
      </c>
      <c r="H716" s="17">
        <v>5.9937289402611699E-2</v>
      </c>
      <c r="I716" s="17">
        <v>4.9034400034466699E-2</v>
      </c>
      <c r="J716" s="17">
        <v>2.7639119385829299E-2</v>
      </c>
      <c r="K716" s="17">
        <v>1.0237935267614399E-2</v>
      </c>
      <c r="L716" s="17">
        <v>6.6930339183362397E-3</v>
      </c>
      <c r="M716" s="17"/>
      <c r="N716" s="17">
        <v>5.51690400325269E-2</v>
      </c>
      <c r="O716" s="17">
        <v>2.9207687980223E-2</v>
      </c>
      <c r="P716" s="17">
        <v>2.9035284731578102E-2</v>
      </c>
      <c r="Q716" s="17">
        <v>1.6308835789166799E-2</v>
      </c>
      <c r="R716" s="17"/>
      <c r="S716" s="17">
        <v>6.8419497327577405E-2</v>
      </c>
      <c r="T716" s="17">
        <v>1.8662678851827E-2</v>
      </c>
      <c r="U716" s="17">
        <v>2.3867383915080701E-2</v>
      </c>
      <c r="V716" s="17">
        <v>3.4042572764660099E-2</v>
      </c>
      <c r="W716" s="17">
        <v>2.0076514782664302E-2</v>
      </c>
      <c r="X716" s="17">
        <v>3.2923546069231702E-2</v>
      </c>
      <c r="Y716" s="17">
        <v>3.01269348668084E-2</v>
      </c>
      <c r="Z716" s="17">
        <v>4.5007309757119203E-2</v>
      </c>
      <c r="AA716" s="17">
        <v>2.4975549188926398E-2</v>
      </c>
      <c r="AB716" s="17">
        <v>3.60952470246209E-2</v>
      </c>
      <c r="AC716" s="17">
        <v>2.3368832830707901E-2</v>
      </c>
      <c r="AD716" s="17">
        <v>2.09933430351027E-2</v>
      </c>
      <c r="AE716" s="17"/>
      <c r="AF716" s="17">
        <v>1.8127562883107001E-2</v>
      </c>
      <c r="AG716" s="17">
        <v>4.49028772477034E-2</v>
      </c>
      <c r="AH716" s="17">
        <v>2.96938671549133E-2</v>
      </c>
      <c r="AI716" s="17"/>
      <c r="AJ716" s="17">
        <v>3.5483052184778499E-2</v>
      </c>
      <c r="AK716" s="17">
        <v>3.6488072874933497E-2</v>
      </c>
      <c r="AL716" s="17">
        <v>6.5658036161757805E-2</v>
      </c>
      <c r="AM716" s="17"/>
      <c r="AN716" s="17">
        <v>9.9531535584880607E-3</v>
      </c>
      <c r="AO716" s="17">
        <v>3.4764236430697197E-2</v>
      </c>
      <c r="AP716" s="17">
        <v>3.7958405951395102E-2</v>
      </c>
      <c r="AQ716" s="17">
        <v>7.8431584313219394E-2</v>
      </c>
      <c r="AR716" s="17">
        <v>0.14883450369641399</v>
      </c>
      <c r="AS716" s="17"/>
      <c r="AT716" s="17">
        <v>2.91746991583582E-2</v>
      </c>
      <c r="AU716" s="17">
        <v>6.64556236589149E-2</v>
      </c>
      <c r="AV716" s="17"/>
      <c r="AW716" s="17">
        <v>3.9820054651476602E-2</v>
      </c>
      <c r="AX716" s="17">
        <v>5.2718115260421201E-2</v>
      </c>
      <c r="AY716" s="17">
        <v>2.0216410567215602E-2</v>
      </c>
    </row>
    <row r="717" spans="2:51">
      <c r="B717" t="s">
        <v>323</v>
      </c>
      <c r="C717" s="17">
        <v>0.18321477649651099</v>
      </c>
      <c r="D717" s="17">
        <v>0.15182227248942001</v>
      </c>
      <c r="E717" s="17">
        <v>0.21299330582029599</v>
      </c>
      <c r="F717" s="17"/>
      <c r="G717" s="17">
        <v>9.2383529054623506E-2</v>
      </c>
      <c r="H717" s="17">
        <v>0.152475472575888</v>
      </c>
      <c r="I717" s="17">
        <v>0.18537193235704499</v>
      </c>
      <c r="J717" s="17">
        <v>0.219842550789973</v>
      </c>
      <c r="K717" s="17">
        <v>0.221376243830855</v>
      </c>
      <c r="L717" s="17">
        <v>0.19303110646582899</v>
      </c>
      <c r="M717" s="17"/>
      <c r="N717" s="17">
        <v>9.4126994475577694E-2</v>
      </c>
      <c r="O717" s="17">
        <v>0.176262562065752</v>
      </c>
      <c r="P717" s="17">
        <v>0.20561867408928</v>
      </c>
      <c r="Q717" s="17">
        <v>0.270892022780997</v>
      </c>
      <c r="R717" s="17"/>
      <c r="S717" s="17">
        <v>0.153385142528812</v>
      </c>
      <c r="T717" s="17">
        <v>0.19730397666493499</v>
      </c>
      <c r="U717" s="17">
        <v>0.17832096329849401</v>
      </c>
      <c r="V717" s="17">
        <v>0.18118883532815899</v>
      </c>
      <c r="W717" s="17">
        <v>0.174354044768218</v>
      </c>
      <c r="X717" s="17">
        <v>0.19306387725368401</v>
      </c>
      <c r="Y717" s="17">
        <v>0.19830254123341401</v>
      </c>
      <c r="Z717" s="17">
        <v>0.19222399172629701</v>
      </c>
      <c r="AA717" s="17">
        <v>0.19118167706723499</v>
      </c>
      <c r="AB717" s="17">
        <v>0.174967789892575</v>
      </c>
      <c r="AC717" s="17">
        <v>0.19709094370240901</v>
      </c>
      <c r="AD717" s="17">
        <v>0.17984632900265499</v>
      </c>
      <c r="AE717" s="17"/>
      <c r="AF717" s="17">
        <v>0.21179623211759999</v>
      </c>
      <c r="AG717" s="17">
        <v>0.14420854745571099</v>
      </c>
      <c r="AH717" s="17">
        <v>0.25957128240705701</v>
      </c>
      <c r="AI717" s="17"/>
      <c r="AJ717" s="17">
        <v>0.18259815092225501</v>
      </c>
      <c r="AK717" s="17">
        <v>0.15622721605780801</v>
      </c>
      <c r="AL717" s="17">
        <v>0.118608024312665</v>
      </c>
      <c r="AM717" s="17"/>
      <c r="AN717" s="17">
        <v>0.29789358365950502</v>
      </c>
      <c r="AO717" s="17">
        <v>0.18941991429890701</v>
      </c>
      <c r="AP717" s="17">
        <v>0.110813798899895</v>
      </c>
      <c r="AQ717" s="17">
        <v>8.8010876745647004E-2</v>
      </c>
      <c r="AR717" s="17">
        <v>4.63202871569834E-2</v>
      </c>
      <c r="AS717" s="17"/>
      <c r="AT717" s="17">
        <v>0.186072017067162</v>
      </c>
      <c r="AU717" s="17">
        <v>0.15597760657188101</v>
      </c>
      <c r="AV717" s="17"/>
      <c r="AW717" s="17">
        <v>0.109742260769502</v>
      </c>
      <c r="AX717" s="17">
        <v>0.14411638485709799</v>
      </c>
      <c r="AY717" s="17">
        <v>0.27203212530479598</v>
      </c>
    </row>
    <row r="718" spans="2:51">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row>
    <row r="719" spans="2:51">
      <c r="B719" s="6" t="s">
        <v>324</v>
      </c>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row>
    <row r="720" spans="2:51">
      <c r="B720" s="24" t="s">
        <v>15</v>
      </c>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row>
    <row r="721" spans="2:51">
      <c r="B721" t="s">
        <v>133</v>
      </c>
      <c r="C721" s="17">
        <v>0.10747785858967</v>
      </c>
      <c r="D721" s="17">
        <v>0.123837340216555</v>
      </c>
      <c r="E721" s="17">
        <v>9.1317588928559595E-2</v>
      </c>
      <c r="F721" s="17"/>
      <c r="G721" s="17">
        <v>0.14588524035613301</v>
      </c>
      <c r="H721" s="17">
        <v>0.122483790386803</v>
      </c>
      <c r="I721" s="17">
        <v>0.126483237057544</v>
      </c>
      <c r="J721" s="17">
        <v>0.108725040158818</v>
      </c>
      <c r="K721" s="17">
        <v>0.101257573684571</v>
      </c>
      <c r="L721" s="17">
        <v>6.9294657747119098E-2</v>
      </c>
      <c r="M721" s="17"/>
      <c r="N721" s="17">
        <v>0.110056787335728</v>
      </c>
      <c r="O721" s="17">
        <v>9.8048188984728904E-2</v>
      </c>
      <c r="P721" s="17">
        <v>0.111888540890171</v>
      </c>
      <c r="Q721" s="17">
        <v>0.109396261161422</v>
      </c>
      <c r="R721" s="17"/>
      <c r="S721" s="17">
        <v>0.14360281729956001</v>
      </c>
      <c r="T721" s="17">
        <v>8.8172414885625994E-2</v>
      </c>
      <c r="U721" s="17">
        <v>9.1735619107760194E-2</v>
      </c>
      <c r="V721" s="17">
        <v>9.3391226646590594E-2</v>
      </c>
      <c r="W721" s="17">
        <v>0.103136467495268</v>
      </c>
      <c r="X721" s="17">
        <v>0.100711097115614</v>
      </c>
      <c r="Y721" s="17">
        <v>0.123413457566126</v>
      </c>
      <c r="Z721" s="17">
        <v>0.132157508021674</v>
      </c>
      <c r="AA721" s="17">
        <v>0.10664690593694399</v>
      </c>
      <c r="AB721" s="17">
        <v>8.8236221717757302E-2</v>
      </c>
      <c r="AC721" s="17">
        <v>0.109948598937313</v>
      </c>
      <c r="AD721" s="17">
        <v>0.13533866069400699</v>
      </c>
      <c r="AE721" s="17"/>
      <c r="AF721" s="17">
        <v>0.10816075501194999</v>
      </c>
      <c r="AG721" s="17">
        <v>0.110003195760551</v>
      </c>
      <c r="AH721" s="17">
        <v>8.8160124537579002E-2</v>
      </c>
      <c r="AI721" s="17"/>
      <c r="AJ721" s="17">
        <v>9.90656151054463E-2</v>
      </c>
      <c r="AK721" s="17">
        <v>0.119311992045512</v>
      </c>
      <c r="AL721" s="17">
        <v>0.105818915276093</v>
      </c>
      <c r="AM721" s="17"/>
      <c r="AN721" s="17">
        <v>0.10424598050948899</v>
      </c>
      <c r="AO721" s="17">
        <v>0.10129825469638799</v>
      </c>
      <c r="AP721" s="17">
        <v>9.8881854162694502E-2</v>
      </c>
      <c r="AQ721" s="17">
        <v>0.13474144170611799</v>
      </c>
      <c r="AR721" s="17">
        <v>0.23773340395047901</v>
      </c>
      <c r="AS721" s="17"/>
      <c r="AT721" s="17">
        <v>0.10425258766621701</v>
      </c>
      <c r="AU721" s="17">
        <v>0.139524796569058</v>
      </c>
      <c r="AV721" s="17"/>
      <c r="AW721" s="17">
        <v>0.11482080355804999</v>
      </c>
      <c r="AX721" s="17">
        <v>0.123307300902442</v>
      </c>
      <c r="AY721" s="17">
        <v>9.5488662546370701E-2</v>
      </c>
    </row>
    <row r="722" spans="2:51">
      <c r="B722" t="s">
        <v>134</v>
      </c>
      <c r="C722" s="17">
        <v>0.48125631674179598</v>
      </c>
      <c r="D722" s="17">
        <v>0.47563762765473699</v>
      </c>
      <c r="E722" s="17">
        <v>0.486415454031703</v>
      </c>
      <c r="F722" s="17"/>
      <c r="G722" s="17">
        <v>0.499068230064455</v>
      </c>
      <c r="H722" s="17">
        <v>0.51004177600549505</v>
      </c>
      <c r="I722" s="17">
        <v>0.48044775084459701</v>
      </c>
      <c r="J722" s="17">
        <v>0.46412492887774898</v>
      </c>
      <c r="K722" s="17">
        <v>0.47439763695410703</v>
      </c>
      <c r="L722" s="17">
        <v>0.46970231054922501</v>
      </c>
      <c r="M722" s="17"/>
      <c r="N722" s="17">
        <v>0.46359114416818098</v>
      </c>
      <c r="O722" s="17">
        <v>0.487322877061593</v>
      </c>
      <c r="P722" s="17">
        <v>0.47786958165291399</v>
      </c>
      <c r="Q722" s="17">
        <v>0.49670310614574198</v>
      </c>
      <c r="R722" s="17"/>
      <c r="S722" s="17">
        <v>0.43386393221035302</v>
      </c>
      <c r="T722" s="17">
        <v>0.48565279517712301</v>
      </c>
      <c r="U722" s="17">
        <v>0.52925993107498503</v>
      </c>
      <c r="V722" s="17">
        <v>0.51163261707429997</v>
      </c>
      <c r="W722" s="17">
        <v>0.49628547147561403</v>
      </c>
      <c r="X722" s="17">
        <v>0.49041244120878302</v>
      </c>
      <c r="Y722" s="17">
        <v>0.46128536952307603</v>
      </c>
      <c r="Z722" s="17">
        <v>0.460123135837468</v>
      </c>
      <c r="AA722" s="17">
        <v>0.487986715328319</v>
      </c>
      <c r="AB722" s="17">
        <v>0.47621983413048202</v>
      </c>
      <c r="AC722" s="17">
        <v>0.48002211999389999</v>
      </c>
      <c r="AD722" s="17">
        <v>0.44397039167364699</v>
      </c>
      <c r="AE722" s="17"/>
      <c r="AF722" s="17">
        <v>0.491085281264516</v>
      </c>
      <c r="AG722" s="17">
        <v>0.476009398284511</v>
      </c>
      <c r="AH722" s="17">
        <v>0.46019018819672503</v>
      </c>
      <c r="AI722" s="17"/>
      <c r="AJ722" s="17">
        <v>0.48127495503182099</v>
      </c>
      <c r="AK722" s="17">
        <v>0.49082931901146198</v>
      </c>
      <c r="AL722" s="17">
        <v>0.48394079573199</v>
      </c>
      <c r="AM722" s="17"/>
      <c r="AN722" s="17">
        <v>0.46091717263604598</v>
      </c>
      <c r="AO722" s="17">
        <v>0.50019038490863199</v>
      </c>
      <c r="AP722" s="17">
        <v>0.482892469065277</v>
      </c>
      <c r="AQ722" s="17">
        <v>0.47332694802341402</v>
      </c>
      <c r="AR722" s="17">
        <v>0.39545533520501602</v>
      </c>
      <c r="AS722" s="17"/>
      <c r="AT722" s="17">
        <v>0.486341899352143</v>
      </c>
      <c r="AU722" s="17">
        <v>0.43759606096474102</v>
      </c>
      <c r="AV722" s="17"/>
      <c r="AW722" s="17">
        <v>0.47780336908101201</v>
      </c>
      <c r="AX722" s="17">
        <v>0.50235117273359797</v>
      </c>
      <c r="AY722" s="17">
        <v>0.47944305114708302</v>
      </c>
    </row>
    <row r="723" spans="2:51">
      <c r="B723" t="s">
        <v>135</v>
      </c>
      <c r="C723" s="17">
        <v>0.282561074360489</v>
      </c>
      <c r="D723" s="17">
        <v>0.27250442831814797</v>
      </c>
      <c r="E723" s="17">
        <v>0.29278952781941198</v>
      </c>
      <c r="F723" s="17"/>
      <c r="G723" s="17">
        <v>0.23115976314812101</v>
      </c>
      <c r="H723" s="17">
        <v>0.25235954696759</v>
      </c>
      <c r="I723" s="17">
        <v>0.27291275301762402</v>
      </c>
      <c r="J723" s="17">
        <v>0.29572695615952099</v>
      </c>
      <c r="K723" s="17">
        <v>0.28826940376138199</v>
      </c>
      <c r="L723" s="17">
        <v>0.32121291851582401</v>
      </c>
      <c r="M723" s="17"/>
      <c r="N723" s="17">
        <v>0.272585030357612</v>
      </c>
      <c r="O723" s="17">
        <v>0.279852418750277</v>
      </c>
      <c r="P723" s="17">
        <v>0.29837363542015499</v>
      </c>
      <c r="Q723" s="17">
        <v>0.28278631230816498</v>
      </c>
      <c r="R723" s="17"/>
      <c r="S723" s="17">
        <v>0.28431779348325997</v>
      </c>
      <c r="T723" s="17">
        <v>0.29299336936614201</v>
      </c>
      <c r="U723" s="17">
        <v>0.26495643083847598</v>
      </c>
      <c r="V723" s="17">
        <v>0.257506388162481</v>
      </c>
      <c r="W723" s="17">
        <v>0.25791061761871897</v>
      </c>
      <c r="X723" s="17">
        <v>0.27498845470498201</v>
      </c>
      <c r="Y723" s="17">
        <v>0.30677093416191198</v>
      </c>
      <c r="Z723" s="17">
        <v>0.25936323352420698</v>
      </c>
      <c r="AA723" s="17">
        <v>0.28661558793048098</v>
      </c>
      <c r="AB723" s="17">
        <v>0.32284366473521903</v>
      </c>
      <c r="AC723" s="17">
        <v>0.28790043427970402</v>
      </c>
      <c r="AD723" s="17">
        <v>0.26885377571369001</v>
      </c>
      <c r="AE723" s="17"/>
      <c r="AF723" s="17">
        <v>0.28123134014955797</v>
      </c>
      <c r="AG723" s="17">
        <v>0.28253151115528002</v>
      </c>
      <c r="AH723" s="17">
        <v>0.309669658842882</v>
      </c>
      <c r="AI723" s="17"/>
      <c r="AJ723" s="17">
        <v>0.294969322046294</v>
      </c>
      <c r="AK723" s="17">
        <v>0.267467937043945</v>
      </c>
      <c r="AL723" s="17">
        <v>0.27738710284589202</v>
      </c>
      <c r="AM723" s="17"/>
      <c r="AN723" s="17">
        <v>0.31458309783485999</v>
      </c>
      <c r="AO723" s="17">
        <v>0.28108038677127001</v>
      </c>
      <c r="AP723" s="17">
        <v>0.27843809054270402</v>
      </c>
      <c r="AQ723" s="17">
        <v>0.25234487869373001</v>
      </c>
      <c r="AR723" s="17">
        <v>0.1909314409</v>
      </c>
      <c r="AS723" s="17"/>
      <c r="AT723" s="17">
        <v>0.28376580626404402</v>
      </c>
      <c r="AU723" s="17">
        <v>0.27405313295618999</v>
      </c>
      <c r="AV723" s="17"/>
      <c r="AW723" s="17">
        <v>0.26754878839023499</v>
      </c>
      <c r="AX723" s="17">
        <v>0.26837359567889102</v>
      </c>
      <c r="AY723" s="17">
        <v>0.302327102302965</v>
      </c>
    </row>
    <row r="724" spans="2:51">
      <c r="B724" t="s">
        <v>136</v>
      </c>
      <c r="C724" s="17">
        <v>6.8367312088913001E-2</v>
      </c>
      <c r="D724" s="17">
        <v>7.3877575187857994E-2</v>
      </c>
      <c r="E724" s="17">
        <v>6.3056477434619604E-2</v>
      </c>
      <c r="F724" s="17"/>
      <c r="G724" s="17">
        <v>6.6959479246626194E-2</v>
      </c>
      <c r="H724" s="17">
        <v>6.2561097181503794E-2</v>
      </c>
      <c r="I724" s="17">
        <v>6.5643481006126297E-2</v>
      </c>
      <c r="J724" s="17">
        <v>6.4389310696536001E-2</v>
      </c>
      <c r="K724" s="17">
        <v>6.9111408951284203E-2</v>
      </c>
      <c r="L724" s="17">
        <v>7.7465735951811193E-2</v>
      </c>
      <c r="M724" s="17"/>
      <c r="N724" s="17">
        <v>9.8194695861509904E-2</v>
      </c>
      <c r="O724" s="17">
        <v>6.9940295727225404E-2</v>
      </c>
      <c r="P724" s="17">
        <v>5.3217774210960897E-2</v>
      </c>
      <c r="Q724" s="17">
        <v>4.7926606110223799E-2</v>
      </c>
      <c r="R724" s="17"/>
      <c r="S724" s="17">
        <v>6.8913389070953401E-2</v>
      </c>
      <c r="T724" s="17">
        <v>7.3559915691797803E-2</v>
      </c>
      <c r="U724" s="17">
        <v>6.93762970276489E-2</v>
      </c>
      <c r="V724" s="17">
        <v>8.2274724868745597E-2</v>
      </c>
      <c r="W724" s="17">
        <v>7.7654550629173397E-2</v>
      </c>
      <c r="X724" s="17">
        <v>6.9913448083118807E-2</v>
      </c>
      <c r="Y724" s="17">
        <v>6.1177042627655602E-2</v>
      </c>
      <c r="Z724" s="17">
        <v>6.9140237632116394E-2</v>
      </c>
      <c r="AA724" s="17">
        <v>5.4837497083002097E-2</v>
      </c>
      <c r="AB724" s="17">
        <v>6.2604224448871204E-2</v>
      </c>
      <c r="AC724" s="17">
        <v>5.7780177157347803E-2</v>
      </c>
      <c r="AD724" s="17">
        <v>6.8701505479844702E-2</v>
      </c>
      <c r="AE724" s="17"/>
      <c r="AF724" s="17">
        <v>6.4718596236186296E-2</v>
      </c>
      <c r="AG724" s="17">
        <v>7.0474384205178306E-2</v>
      </c>
      <c r="AH724" s="17">
        <v>7.4823667546255204E-2</v>
      </c>
      <c r="AI724" s="17"/>
      <c r="AJ724" s="17">
        <v>7.4988134407006302E-2</v>
      </c>
      <c r="AK724" s="17">
        <v>6.3516095322462704E-2</v>
      </c>
      <c r="AL724" s="17">
        <v>8.3156421008573095E-2</v>
      </c>
      <c r="AM724" s="17"/>
      <c r="AN724" s="17">
        <v>5.1520997943998198E-2</v>
      </c>
      <c r="AO724" s="17">
        <v>6.3095810487350398E-2</v>
      </c>
      <c r="AP724" s="17">
        <v>7.7731040371127602E-2</v>
      </c>
      <c r="AQ724" s="17">
        <v>8.7480050260153902E-2</v>
      </c>
      <c r="AR724" s="17">
        <v>9.4966691702070005E-2</v>
      </c>
      <c r="AS724" s="17"/>
      <c r="AT724" s="17">
        <v>6.7200255506529E-2</v>
      </c>
      <c r="AU724" s="17">
        <v>7.7782130581809703E-2</v>
      </c>
      <c r="AV724" s="17"/>
      <c r="AW724" s="17">
        <v>8.5858910519262005E-2</v>
      </c>
      <c r="AX724" s="17">
        <v>5.3384366402170202E-2</v>
      </c>
      <c r="AY724" s="17">
        <v>5.3564691294285802E-2</v>
      </c>
    </row>
    <row r="725" spans="2:51">
      <c r="B725" t="s">
        <v>137</v>
      </c>
      <c r="C725" s="17">
        <v>1.8927816214588802E-2</v>
      </c>
      <c r="D725" s="17">
        <v>2.24657500744797E-2</v>
      </c>
      <c r="E725" s="17">
        <v>1.55760057676159E-2</v>
      </c>
      <c r="F725" s="17"/>
      <c r="G725" s="17">
        <v>1.4143229090312801E-2</v>
      </c>
      <c r="H725" s="17">
        <v>1.72590527919309E-2</v>
      </c>
      <c r="I725" s="17">
        <v>2.0087502162127801E-2</v>
      </c>
      <c r="J725" s="17">
        <v>2.05650207361718E-2</v>
      </c>
      <c r="K725" s="17">
        <v>1.95902605362933E-2</v>
      </c>
      <c r="L725" s="17">
        <v>1.98759350549489E-2</v>
      </c>
      <c r="M725" s="17"/>
      <c r="N725" s="17">
        <v>2.55846951322037E-2</v>
      </c>
      <c r="O725" s="17">
        <v>1.7840636783869601E-2</v>
      </c>
      <c r="P725" s="17">
        <v>1.93313420624408E-2</v>
      </c>
      <c r="Q725" s="17">
        <v>1.3039788457556699E-2</v>
      </c>
      <c r="R725" s="17"/>
      <c r="S725" s="17">
        <v>2.3930828757317099E-2</v>
      </c>
      <c r="T725" s="17">
        <v>2.03893275215364E-2</v>
      </c>
      <c r="U725" s="17">
        <v>1.2415076334632701E-2</v>
      </c>
      <c r="V725" s="17">
        <v>8.7933378986852495E-3</v>
      </c>
      <c r="W725" s="17">
        <v>2.0030866087161699E-2</v>
      </c>
      <c r="X725" s="17">
        <v>2.1961246374156401E-2</v>
      </c>
      <c r="Y725" s="17">
        <v>1.15409384935831E-2</v>
      </c>
      <c r="Z725" s="17">
        <v>3.3031061585113999E-2</v>
      </c>
      <c r="AA725" s="17">
        <v>1.9193930866209401E-2</v>
      </c>
      <c r="AB725" s="17">
        <v>1.5802030110098501E-2</v>
      </c>
      <c r="AC725" s="17">
        <v>2.0486676898455101E-2</v>
      </c>
      <c r="AD725" s="17">
        <v>3.66537658784893E-2</v>
      </c>
      <c r="AE725" s="17"/>
      <c r="AF725" s="17">
        <v>1.8767788048646501E-2</v>
      </c>
      <c r="AG725" s="17">
        <v>2.0843816177040099E-2</v>
      </c>
      <c r="AH725" s="17">
        <v>1.4530445413987699E-2</v>
      </c>
      <c r="AI725" s="17"/>
      <c r="AJ725" s="17">
        <v>2.3226724099095802E-2</v>
      </c>
      <c r="AK725" s="17">
        <v>1.9494019869875999E-2</v>
      </c>
      <c r="AL725" s="17">
        <v>1.5383072325786199E-2</v>
      </c>
      <c r="AM725" s="17"/>
      <c r="AN725" s="17">
        <v>1.7478344913883701E-2</v>
      </c>
      <c r="AO725" s="17">
        <v>1.29699283161832E-2</v>
      </c>
      <c r="AP725" s="17">
        <v>2.3826447431970901E-2</v>
      </c>
      <c r="AQ725" s="17">
        <v>1.8066475024853701E-2</v>
      </c>
      <c r="AR725" s="17">
        <v>5.67313264864149E-2</v>
      </c>
      <c r="AS725" s="17"/>
      <c r="AT725" s="17">
        <v>1.7396831638725699E-2</v>
      </c>
      <c r="AU725" s="17">
        <v>3.0551207685462399E-2</v>
      </c>
      <c r="AV725" s="17"/>
      <c r="AW725" s="17">
        <v>2.6143063736067802E-2</v>
      </c>
      <c r="AX725" s="17">
        <v>1.5205599255958E-2</v>
      </c>
      <c r="AY725" s="17">
        <v>1.21799547296161E-2</v>
      </c>
    </row>
    <row r="726" spans="2:51">
      <c r="B726" t="s">
        <v>119</v>
      </c>
      <c r="C726" s="17">
        <v>4.14096220045427E-2</v>
      </c>
      <c r="D726" s="17">
        <v>3.16772785482217E-2</v>
      </c>
      <c r="E726" s="17">
        <v>5.08449460180899E-2</v>
      </c>
      <c r="F726" s="17"/>
      <c r="G726" s="17">
        <v>4.2784058094351603E-2</v>
      </c>
      <c r="H726" s="17">
        <v>3.5294736666677498E-2</v>
      </c>
      <c r="I726" s="17">
        <v>3.4425275911980899E-2</v>
      </c>
      <c r="J726" s="17">
        <v>4.64687433712044E-2</v>
      </c>
      <c r="K726" s="17">
        <v>4.7373716112362699E-2</v>
      </c>
      <c r="L726" s="17">
        <v>4.2448442181072299E-2</v>
      </c>
      <c r="M726" s="17"/>
      <c r="N726" s="17">
        <v>2.9987647144766101E-2</v>
      </c>
      <c r="O726" s="17">
        <v>4.6995582692306997E-2</v>
      </c>
      <c r="P726" s="17">
        <v>3.9319125763358102E-2</v>
      </c>
      <c r="Q726" s="17">
        <v>5.0147925816890801E-2</v>
      </c>
      <c r="R726" s="17"/>
      <c r="S726" s="17">
        <v>4.53712391785559E-2</v>
      </c>
      <c r="T726" s="17">
        <v>3.92321773577749E-2</v>
      </c>
      <c r="U726" s="17">
        <v>3.2256645616496799E-2</v>
      </c>
      <c r="V726" s="17">
        <v>4.6401705349197998E-2</v>
      </c>
      <c r="W726" s="17">
        <v>4.49820266940636E-2</v>
      </c>
      <c r="X726" s="17">
        <v>4.20133125133458E-2</v>
      </c>
      <c r="Y726" s="17">
        <v>3.5812257627646997E-2</v>
      </c>
      <c r="Z726" s="17">
        <v>4.6184823399419803E-2</v>
      </c>
      <c r="AA726" s="17">
        <v>4.47193628550457E-2</v>
      </c>
      <c r="AB726" s="17">
        <v>3.4294024857571999E-2</v>
      </c>
      <c r="AC726" s="17">
        <v>4.3861992733280002E-2</v>
      </c>
      <c r="AD726" s="17">
        <v>4.6481900560322802E-2</v>
      </c>
      <c r="AE726" s="17"/>
      <c r="AF726" s="17">
        <v>3.6036239289142701E-2</v>
      </c>
      <c r="AG726" s="17">
        <v>4.0137694417440598E-2</v>
      </c>
      <c r="AH726" s="17">
        <v>5.2625915462570602E-2</v>
      </c>
      <c r="AI726" s="17"/>
      <c r="AJ726" s="17">
        <v>2.6475249310336402E-2</v>
      </c>
      <c r="AK726" s="17">
        <v>3.9380636706742703E-2</v>
      </c>
      <c r="AL726" s="17">
        <v>3.4313692811666303E-2</v>
      </c>
      <c r="AM726" s="17"/>
      <c r="AN726" s="17">
        <v>5.12544061617232E-2</v>
      </c>
      <c r="AO726" s="17">
        <v>4.1365234820177101E-2</v>
      </c>
      <c r="AP726" s="17">
        <v>3.8230098426226197E-2</v>
      </c>
      <c r="AQ726" s="17">
        <v>3.4040206291729998E-2</v>
      </c>
      <c r="AR726" s="17">
        <v>2.4181801756019201E-2</v>
      </c>
      <c r="AS726" s="17"/>
      <c r="AT726" s="17">
        <v>4.1042619572341801E-2</v>
      </c>
      <c r="AU726" s="17">
        <v>4.0492671242739101E-2</v>
      </c>
      <c r="AV726" s="17"/>
      <c r="AW726" s="17">
        <v>2.78250647153735E-2</v>
      </c>
      <c r="AX726" s="17">
        <v>3.73779650269409E-2</v>
      </c>
      <c r="AY726" s="17">
        <v>5.6996537979678803E-2</v>
      </c>
    </row>
    <row r="727" spans="2:51">
      <c r="B727" t="s">
        <v>138</v>
      </c>
      <c r="C727" s="17">
        <v>0.58873417533146599</v>
      </c>
      <c r="D727" s="17">
        <v>0.59947496787129195</v>
      </c>
      <c r="E727" s="17">
        <v>0.57773304296026295</v>
      </c>
      <c r="F727" s="17"/>
      <c r="G727" s="17">
        <v>0.64495347042058804</v>
      </c>
      <c r="H727" s="17">
        <v>0.63252556639229796</v>
      </c>
      <c r="I727" s="17">
        <v>0.60693098790214095</v>
      </c>
      <c r="J727" s="17">
        <v>0.57284996903656704</v>
      </c>
      <c r="K727" s="17">
        <v>0.57565521063867797</v>
      </c>
      <c r="L727" s="17">
        <v>0.53899696829634403</v>
      </c>
      <c r="M727" s="17"/>
      <c r="N727" s="17">
        <v>0.57364793150390903</v>
      </c>
      <c r="O727" s="17">
        <v>0.58537106604632105</v>
      </c>
      <c r="P727" s="17">
        <v>0.58975812254308502</v>
      </c>
      <c r="Q727" s="17">
        <v>0.60609936730716396</v>
      </c>
      <c r="R727" s="17"/>
      <c r="S727" s="17">
        <v>0.57746674950991395</v>
      </c>
      <c r="T727" s="17">
        <v>0.573825210062749</v>
      </c>
      <c r="U727" s="17">
        <v>0.62099555018274499</v>
      </c>
      <c r="V727" s="17">
        <v>0.60502384372089002</v>
      </c>
      <c r="W727" s="17">
        <v>0.59942193897088203</v>
      </c>
      <c r="X727" s="17">
        <v>0.59112353832439801</v>
      </c>
      <c r="Y727" s="17">
        <v>0.58469882708920196</v>
      </c>
      <c r="Z727" s="17">
        <v>0.59228064385914203</v>
      </c>
      <c r="AA727" s="17">
        <v>0.59463362126526198</v>
      </c>
      <c r="AB727" s="17">
        <v>0.56445605584823999</v>
      </c>
      <c r="AC727" s="17">
        <v>0.589970718931213</v>
      </c>
      <c r="AD727" s="17">
        <v>0.57930905236765295</v>
      </c>
      <c r="AE727" s="17"/>
      <c r="AF727" s="17">
        <v>0.599246036276466</v>
      </c>
      <c r="AG727" s="17">
        <v>0.58601259404506101</v>
      </c>
      <c r="AH727" s="17">
        <v>0.54835031273430401</v>
      </c>
      <c r="AI727" s="17"/>
      <c r="AJ727" s="17">
        <v>0.58034057013726703</v>
      </c>
      <c r="AK727" s="17">
        <v>0.610141311056973</v>
      </c>
      <c r="AL727" s="17">
        <v>0.589759711008082</v>
      </c>
      <c r="AM727" s="17"/>
      <c r="AN727" s="17">
        <v>0.565163153145535</v>
      </c>
      <c r="AO727" s="17">
        <v>0.60148863960501997</v>
      </c>
      <c r="AP727" s="17">
        <v>0.58177432322797196</v>
      </c>
      <c r="AQ727" s="17">
        <v>0.60806838972953203</v>
      </c>
      <c r="AR727" s="17">
        <v>0.63318873915549601</v>
      </c>
      <c r="AS727" s="17"/>
      <c r="AT727" s="17">
        <v>0.59059448701835904</v>
      </c>
      <c r="AU727" s="17">
        <v>0.57712085753379905</v>
      </c>
      <c r="AV727" s="17"/>
      <c r="AW727" s="17">
        <v>0.59262417263906098</v>
      </c>
      <c r="AX727" s="17">
        <v>0.62565847363603999</v>
      </c>
      <c r="AY727" s="17">
        <v>0.57493171369345397</v>
      </c>
    </row>
    <row r="728" spans="2:51">
      <c r="B728" t="s">
        <v>139</v>
      </c>
      <c r="C728" s="17">
        <v>8.7295128303501807E-2</v>
      </c>
      <c r="D728" s="17">
        <v>9.6343325262337604E-2</v>
      </c>
      <c r="E728" s="17">
        <v>7.8632483202235495E-2</v>
      </c>
      <c r="F728" s="17"/>
      <c r="G728" s="17">
        <v>8.1102708336939E-2</v>
      </c>
      <c r="H728" s="17">
        <v>7.9820149973434701E-2</v>
      </c>
      <c r="I728" s="17">
        <v>8.5730983168254102E-2</v>
      </c>
      <c r="J728" s="17">
        <v>8.4954331432707794E-2</v>
      </c>
      <c r="K728" s="17">
        <v>8.8701669487577503E-2</v>
      </c>
      <c r="L728" s="17">
        <v>9.7341671006760194E-2</v>
      </c>
      <c r="M728" s="17"/>
      <c r="N728" s="17">
        <v>0.123779390993714</v>
      </c>
      <c r="O728" s="17">
        <v>8.7780932511095006E-2</v>
      </c>
      <c r="P728" s="17">
        <v>7.2549116273401798E-2</v>
      </c>
      <c r="Q728" s="17">
        <v>6.0966394567780503E-2</v>
      </c>
      <c r="R728" s="17"/>
      <c r="S728" s="17">
        <v>9.2844217828270501E-2</v>
      </c>
      <c r="T728" s="17">
        <v>9.3949243213334102E-2</v>
      </c>
      <c r="U728" s="17">
        <v>8.1791373362281705E-2</v>
      </c>
      <c r="V728" s="17">
        <v>9.1068062767430805E-2</v>
      </c>
      <c r="W728" s="17">
        <v>9.7685416716335099E-2</v>
      </c>
      <c r="X728" s="17">
        <v>9.18746944572751E-2</v>
      </c>
      <c r="Y728" s="17">
        <v>7.2717981121238701E-2</v>
      </c>
      <c r="Z728" s="17">
        <v>0.10217129921723</v>
      </c>
      <c r="AA728" s="17">
        <v>7.4031427949211498E-2</v>
      </c>
      <c r="AB728" s="17">
        <v>7.8406254558969601E-2</v>
      </c>
      <c r="AC728" s="17">
        <v>7.8266854055802998E-2</v>
      </c>
      <c r="AD728" s="17">
        <v>0.105355271358334</v>
      </c>
      <c r="AE728" s="17"/>
      <c r="AF728" s="17">
        <v>8.3486384284832807E-2</v>
      </c>
      <c r="AG728" s="17">
        <v>9.1318200382218398E-2</v>
      </c>
      <c r="AH728" s="17">
        <v>8.9354112960242899E-2</v>
      </c>
      <c r="AI728" s="17"/>
      <c r="AJ728" s="17">
        <v>9.8214858506102107E-2</v>
      </c>
      <c r="AK728" s="17">
        <v>8.3010115192338696E-2</v>
      </c>
      <c r="AL728" s="17">
        <v>9.8539493334359296E-2</v>
      </c>
      <c r="AM728" s="17"/>
      <c r="AN728" s="17">
        <v>6.8999342857881799E-2</v>
      </c>
      <c r="AO728" s="17">
        <v>7.6065738803533706E-2</v>
      </c>
      <c r="AP728" s="17">
        <v>0.10155748780309901</v>
      </c>
      <c r="AQ728" s="17">
        <v>0.10554652528500801</v>
      </c>
      <c r="AR728" s="17">
        <v>0.151698018188485</v>
      </c>
      <c r="AS728" s="17"/>
      <c r="AT728" s="17">
        <v>8.4597087145254699E-2</v>
      </c>
      <c r="AU728" s="17">
        <v>0.108333338267272</v>
      </c>
      <c r="AV728" s="17"/>
      <c r="AW728" s="17">
        <v>0.11200197425533</v>
      </c>
      <c r="AX728" s="17">
        <v>6.8589965658128194E-2</v>
      </c>
      <c r="AY728" s="17">
        <v>6.5744646023901995E-2</v>
      </c>
    </row>
    <row r="729" spans="2:51">
      <c r="B729" t="s">
        <v>140</v>
      </c>
      <c r="C729" s="17">
        <v>0.50143904702796405</v>
      </c>
      <c r="D729" s="17">
        <v>0.50313164260895504</v>
      </c>
      <c r="E729" s="17">
        <v>0.49910055975802797</v>
      </c>
      <c r="F729" s="17"/>
      <c r="G729" s="17">
        <v>0.56385076208364904</v>
      </c>
      <c r="H729" s="17">
        <v>0.55270541641886395</v>
      </c>
      <c r="I729" s="17">
        <v>0.52120000473388695</v>
      </c>
      <c r="J729" s="17">
        <v>0.48789563760385901</v>
      </c>
      <c r="K729" s="17">
        <v>0.48695354115110001</v>
      </c>
      <c r="L729" s="17">
        <v>0.44165529728958403</v>
      </c>
      <c r="M729" s="17"/>
      <c r="N729" s="17">
        <v>0.44986854051019498</v>
      </c>
      <c r="O729" s="17">
        <v>0.49759013353522702</v>
      </c>
      <c r="P729" s="17">
        <v>0.51720900626968302</v>
      </c>
      <c r="Q729" s="17">
        <v>0.54513297273938299</v>
      </c>
      <c r="R729" s="17"/>
      <c r="S729" s="17">
        <v>0.48462253168164299</v>
      </c>
      <c r="T729" s="17">
        <v>0.47987596684941503</v>
      </c>
      <c r="U729" s="17">
        <v>0.53920417682046395</v>
      </c>
      <c r="V729" s="17">
        <v>0.51395578095345895</v>
      </c>
      <c r="W729" s="17">
        <v>0.50173652225454701</v>
      </c>
      <c r="X729" s="17">
        <v>0.49924884386712198</v>
      </c>
      <c r="Y729" s="17">
        <v>0.51198084596796301</v>
      </c>
      <c r="Z729" s="17">
        <v>0.49010934464191203</v>
      </c>
      <c r="AA729" s="17">
        <v>0.52060219331605095</v>
      </c>
      <c r="AB729" s="17">
        <v>0.48604980128927</v>
      </c>
      <c r="AC729" s="17">
        <v>0.51170386487540997</v>
      </c>
      <c r="AD729" s="17">
        <v>0.47395378100931901</v>
      </c>
      <c r="AE729" s="17"/>
      <c r="AF729" s="17">
        <v>0.51575965199163298</v>
      </c>
      <c r="AG729" s="17">
        <v>0.49469439366284301</v>
      </c>
      <c r="AH729" s="17">
        <v>0.45899619977406098</v>
      </c>
      <c r="AI729" s="17"/>
      <c r="AJ729" s="17">
        <v>0.48212571163116502</v>
      </c>
      <c r="AK729" s="17">
        <v>0.52713119586463497</v>
      </c>
      <c r="AL729" s="17">
        <v>0.49122021767372298</v>
      </c>
      <c r="AM729" s="17"/>
      <c r="AN729" s="17">
        <v>0.496163810287653</v>
      </c>
      <c r="AO729" s="17">
        <v>0.52542290080148601</v>
      </c>
      <c r="AP729" s="17">
        <v>0.48021683542487298</v>
      </c>
      <c r="AQ729" s="17">
        <v>0.50252186444452496</v>
      </c>
      <c r="AR729" s="17">
        <v>0.48149072096701101</v>
      </c>
      <c r="AS729" s="17"/>
      <c r="AT729" s="17">
        <v>0.50599739987310499</v>
      </c>
      <c r="AU729" s="17">
        <v>0.46878751926652701</v>
      </c>
      <c r="AV729" s="17"/>
      <c r="AW729" s="17">
        <v>0.48062219838373099</v>
      </c>
      <c r="AX729" s="17">
        <v>0.55706850797791196</v>
      </c>
      <c r="AY729" s="17">
        <v>0.50918706766955202</v>
      </c>
    </row>
    <row r="730" spans="2:51">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row>
    <row r="731" spans="2:51">
      <c r="B731" s="6" t="s">
        <v>325</v>
      </c>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row>
    <row r="732" spans="2:51">
      <c r="B732" s="24" t="s">
        <v>15</v>
      </c>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row>
    <row r="733" spans="2:51">
      <c r="B733" t="s">
        <v>133</v>
      </c>
      <c r="C733" s="17">
        <v>0.14790999450494699</v>
      </c>
      <c r="D733" s="17">
        <v>0.181456603042294</v>
      </c>
      <c r="E733" s="17">
        <v>0.116131224819541</v>
      </c>
      <c r="F733" s="17"/>
      <c r="G733" s="17">
        <v>0.145380513923377</v>
      </c>
      <c r="H733" s="17">
        <v>0.16605936145509001</v>
      </c>
      <c r="I733" s="17">
        <v>0.15882188964479599</v>
      </c>
      <c r="J733" s="17">
        <v>0.14688354814972601</v>
      </c>
      <c r="K733" s="17">
        <v>0.14920519313945199</v>
      </c>
      <c r="L733" s="17">
        <v>0.128077933083178</v>
      </c>
      <c r="M733" s="17"/>
      <c r="N733" s="17">
        <v>0.20519335821484699</v>
      </c>
      <c r="O733" s="17">
        <v>0.14305626616474901</v>
      </c>
      <c r="P733" s="17">
        <v>0.12965710979946299</v>
      </c>
      <c r="Q733" s="17">
        <v>0.107224400763308</v>
      </c>
      <c r="R733" s="17"/>
      <c r="S733" s="17">
        <v>0.18035892904508599</v>
      </c>
      <c r="T733" s="17">
        <v>0.13661107891690299</v>
      </c>
      <c r="U733" s="17">
        <v>0.14045619101316101</v>
      </c>
      <c r="V733" s="17">
        <v>0.14848184964771599</v>
      </c>
      <c r="W733" s="17">
        <v>0.17447320403344099</v>
      </c>
      <c r="X733" s="17">
        <v>0.131419727659015</v>
      </c>
      <c r="Y733" s="17">
        <v>0.146445211074581</v>
      </c>
      <c r="Z733" s="17">
        <v>0.18506903423226401</v>
      </c>
      <c r="AA733" s="17">
        <v>0.12285621322385</v>
      </c>
      <c r="AB733" s="17">
        <v>0.147883687118602</v>
      </c>
      <c r="AC733" s="17">
        <v>0.103868033895293</v>
      </c>
      <c r="AD733" s="17">
        <v>0.178860901903314</v>
      </c>
      <c r="AE733" s="17"/>
      <c r="AF733" s="17">
        <v>0.12132389508022901</v>
      </c>
      <c r="AG733" s="17">
        <v>0.18894592802207</v>
      </c>
      <c r="AH733" s="17">
        <v>0.102576518653438</v>
      </c>
      <c r="AI733" s="17"/>
      <c r="AJ733" s="17">
        <v>0.139769125728473</v>
      </c>
      <c r="AK733" s="17">
        <v>0.171458362371538</v>
      </c>
      <c r="AL733" s="17">
        <v>0.19711128429191399</v>
      </c>
      <c r="AM733" s="17"/>
      <c r="AN733" s="17">
        <v>9.4484461199680694E-2</v>
      </c>
      <c r="AO733" s="17">
        <v>0.139457099358959</v>
      </c>
      <c r="AP733" s="17">
        <v>0.18144288282323101</v>
      </c>
      <c r="AQ733" s="17">
        <v>0.22836092131036201</v>
      </c>
      <c r="AR733" s="17">
        <v>0.47607875698990298</v>
      </c>
      <c r="AS733" s="17"/>
      <c r="AT733" s="17">
        <v>0.147828556725731</v>
      </c>
      <c r="AU733" s="17">
        <v>0.15383936833568601</v>
      </c>
      <c r="AV733" s="17"/>
      <c r="AW733" s="17">
        <v>0.215968433247199</v>
      </c>
      <c r="AX733" s="17">
        <v>0.12625575026316699</v>
      </c>
      <c r="AY733" s="17">
        <v>8.0747040355774097E-2</v>
      </c>
    </row>
    <row r="734" spans="2:51">
      <c r="B734" t="s">
        <v>134</v>
      </c>
      <c r="C734" s="17">
        <v>0.41875195211962701</v>
      </c>
      <c r="D734" s="17">
        <v>0.44717677310222897</v>
      </c>
      <c r="E734" s="17">
        <v>0.39168626864737499</v>
      </c>
      <c r="F734" s="17"/>
      <c r="G734" s="17">
        <v>0.39928008426169198</v>
      </c>
      <c r="H734" s="17">
        <v>0.40104234680855799</v>
      </c>
      <c r="I734" s="17">
        <v>0.43879210624595899</v>
      </c>
      <c r="J734" s="17">
        <v>0.425353067046634</v>
      </c>
      <c r="K734" s="17">
        <v>0.39481952643207202</v>
      </c>
      <c r="L734" s="17">
        <v>0.43801672390331597</v>
      </c>
      <c r="M734" s="17"/>
      <c r="N734" s="17">
        <v>0.49889259706227801</v>
      </c>
      <c r="O734" s="17">
        <v>0.435399664179205</v>
      </c>
      <c r="P734" s="17">
        <v>0.37334852848963201</v>
      </c>
      <c r="Q734" s="17">
        <v>0.35408576271513698</v>
      </c>
      <c r="R734" s="17"/>
      <c r="S734" s="17">
        <v>0.41068766008497198</v>
      </c>
      <c r="T734" s="17">
        <v>0.43007221285574299</v>
      </c>
      <c r="U734" s="17">
        <v>0.41050226918327698</v>
      </c>
      <c r="V734" s="17">
        <v>0.40967959747882998</v>
      </c>
      <c r="W734" s="17">
        <v>0.44308826518357403</v>
      </c>
      <c r="X734" s="17">
        <v>0.42432377683746503</v>
      </c>
      <c r="Y734" s="17">
        <v>0.40684240035965602</v>
      </c>
      <c r="Z734" s="17">
        <v>0.374962895216369</v>
      </c>
      <c r="AA734" s="17">
        <v>0.40816226273052297</v>
      </c>
      <c r="AB734" s="17">
        <v>0.444553066012848</v>
      </c>
      <c r="AC734" s="17">
        <v>0.42774550828081798</v>
      </c>
      <c r="AD734" s="17">
        <v>0.42338060458131299</v>
      </c>
      <c r="AE734" s="17"/>
      <c r="AF734" s="17">
        <v>0.39606816043304299</v>
      </c>
      <c r="AG734" s="17">
        <v>0.45903065503498702</v>
      </c>
      <c r="AH734" s="17">
        <v>0.37938328996952703</v>
      </c>
      <c r="AI734" s="17"/>
      <c r="AJ734" s="17">
        <v>0.45219283701065599</v>
      </c>
      <c r="AK734" s="17">
        <v>0.42887707455041901</v>
      </c>
      <c r="AL734" s="17">
        <v>0.43744375471597902</v>
      </c>
      <c r="AM734" s="17"/>
      <c r="AN734" s="17">
        <v>0.33909459170435502</v>
      </c>
      <c r="AO734" s="17">
        <v>0.41324278488320698</v>
      </c>
      <c r="AP734" s="17">
        <v>0.48824445628851698</v>
      </c>
      <c r="AQ734" s="17">
        <v>0.49617392298160301</v>
      </c>
      <c r="AR734" s="17">
        <v>0.34605089651834398</v>
      </c>
      <c r="AS734" s="17"/>
      <c r="AT734" s="17">
        <v>0.416854584519676</v>
      </c>
      <c r="AU734" s="17">
        <v>0.42940052470870699</v>
      </c>
      <c r="AV734" s="17"/>
      <c r="AW734" s="17">
        <v>0.49362304290714698</v>
      </c>
      <c r="AX734" s="17">
        <v>0.412930766450118</v>
      </c>
      <c r="AY734" s="17">
        <v>0.340166225176943</v>
      </c>
    </row>
    <row r="735" spans="2:51">
      <c r="B735" t="s">
        <v>135</v>
      </c>
      <c r="C735" s="17">
        <v>0.30930786164603302</v>
      </c>
      <c r="D735" s="17">
        <v>0.27483956701920798</v>
      </c>
      <c r="E735" s="17">
        <v>0.34241539553421702</v>
      </c>
      <c r="F735" s="17"/>
      <c r="G735" s="17">
        <v>0.31961825937392802</v>
      </c>
      <c r="H735" s="17">
        <v>0.295353998320179</v>
      </c>
      <c r="I735" s="17">
        <v>0.27466738838778099</v>
      </c>
      <c r="J735" s="17">
        <v>0.30646690049801401</v>
      </c>
      <c r="K735" s="17">
        <v>0.33310143480037102</v>
      </c>
      <c r="L735" s="17">
        <v>0.32483063123550099</v>
      </c>
      <c r="M735" s="17"/>
      <c r="N735" s="17">
        <v>0.21999507354480999</v>
      </c>
      <c r="O735" s="17">
        <v>0.29692481602074999</v>
      </c>
      <c r="P735" s="17">
        <v>0.36086507823478697</v>
      </c>
      <c r="Q735" s="17">
        <v>0.37237613690002702</v>
      </c>
      <c r="R735" s="17"/>
      <c r="S735" s="17">
        <v>0.28719042467003397</v>
      </c>
      <c r="T735" s="17">
        <v>0.32088122510411399</v>
      </c>
      <c r="U735" s="17">
        <v>0.31688401483475798</v>
      </c>
      <c r="V735" s="17">
        <v>0.32202805473791801</v>
      </c>
      <c r="W735" s="17">
        <v>0.26325877746391302</v>
      </c>
      <c r="X735" s="17">
        <v>0.33010104910207</v>
      </c>
      <c r="Y735" s="17">
        <v>0.32900582709477699</v>
      </c>
      <c r="Z735" s="17">
        <v>0.29465025087038199</v>
      </c>
      <c r="AA735" s="17">
        <v>0.33088351310220998</v>
      </c>
      <c r="AB735" s="17">
        <v>0.29374280288115501</v>
      </c>
      <c r="AC735" s="17">
        <v>0.318145681662799</v>
      </c>
      <c r="AD735" s="17">
        <v>0.25329978355861599</v>
      </c>
      <c r="AE735" s="17"/>
      <c r="AF735" s="17">
        <v>0.34426318799028699</v>
      </c>
      <c r="AG735" s="17">
        <v>0.25774802441036998</v>
      </c>
      <c r="AH735" s="17">
        <v>0.34888081143902699</v>
      </c>
      <c r="AI735" s="17"/>
      <c r="AJ735" s="17">
        <v>0.31301765395796499</v>
      </c>
      <c r="AK735" s="17">
        <v>0.289420393263293</v>
      </c>
      <c r="AL735" s="17">
        <v>0.27031676918944197</v>
      </c>
      <c r="AM735" s="17"/>
      <c r="AN735" s="17">
        <v>0.40336524268331098</v>
      </c>
      <c r="AO735" s="17">
        <v>0.305821429336608</v>
      </c>
      <c r="AP735" s="17">
        <v>0.243677110930444</v>
      </c>
      <c r="AQ735" s="17">
        <v>0.20749964183569999</v>
      </c>
      <c r="AR735" s="17">
        <v>0.108135381448795</v>
      </c>
      <c r="AS735" s="17"/>
      <c r="AT735" s="17">
        <v>0.31138448895784698</v>
      </c>
      <c r="AU735" s="17">
        <v>0.29274120551948102</v>
      </c>
      <c r="AV735" s="17"/>
      <c r="AW735" s="17">
        <v>0.218354526954153</v>
      </c>
      <c r="AX735" s="17">
        <v>0.32865057787544699</v>
      </c>
      <c r="AY735" s="17">
        <v>0.40156988071675098</v>
      </c>
    </row>
    <row r="736" spans="2:51">
      <c r="B736" t="s">
        <v>136</v>
      </c>
      <c r="C736" s="17">
        <v>5.10846635007359E-2</v>
      </c>
      <c r="D736" s="17">
        <v>4.0775608008701399E-2</v>
      </c>
      <c r="E736" s="17">
        <v>6.1135409109492597E-2</v>
      </c>
      <c r="F736" s="17"/>
      <c r="G736" s="17">
        <v>5.1550684518646299E-2</v>
      </c>
      <c r="H736" s="17">
        <v>6.2585556273180507E-2</v>
      </c>
      <c r="I736" s="17">
        <v>5.9124808627319697E-2</v>
      </c>
      <c r="J736" s="17">
        <v>3.9680009205884902E-2</v>
      </c>
      <c r="K736" s="17">
        <v>5.5012345581634502E-2</v>
      </c>
      <c r="L736" s="17">
        <v>4.2366593337756699E-2</v>
      </c>
      <c r="M736" s="17"/>
      <c r="N736" s="17">
        <v>3.1156952666072199E-2</v>
      </c>
      <c r="O736" s="17">
        <v>5.2963677815516703E-2</v>
      </c>
      <c r="P736" s="17">
        <v>5.8323165622473E-2</v>
      </c>
      <c r="Q736" s="17">
        <v>6.5316573176281395E-2</v>
      </c>
      <c r="R736" s="17"/>
      <c r="S736" s="17">
        <v>4.2558556869830198E-2</v>
      </c>
      <c r="T736" s="17">
        <v>4.4687671663349401E-2</v>
      </c>
      <c r="U736" s="17">
        <v>5.8983742861287498E-2</v>
      </c>
      <c r="V736" s="17">
        <v>5.4673974549806E-2</v>
      </c>
      <c r="W736" s="17">
        <v>4.7983219255662901E-2</v>
      </c>
      <c r="X736" s="17">
        <v>3.8896067526058203E-2</v>
      </c>
      <c r="Y736" s="17">
        <v>5.33538989926364E-2</v>
      </c>
      <c r="Z736" s="17">
        <v>5.91005070721368E-2</v>
      </c>
      <c r="AA736" s="17">
        <v>6.0920242484377302E-2</v>
      </c>
      <c r="AB736" s="17">
        <v>4.25091381515263E-2</v>
      </c>
      <c r="AC736" s="17">
        <v>6.3747824603942904E-2</v>
      </c>
      <c r="AD736" s="17">
        <v>8.0145201343914202E-2</v>
      </c>
      <c r="AE736" s="17"/>
      <c r="AF736" s="17">
        <v>6.0205413327332702E-2</v>
      </c>
      <c r="AG736" s="17">
        <v>3.7129227513503699E-2</v>
      </c>
      <c r="AH736" s="17">
        <v>7.4247044429458703E-2</v>
      </c>
      <c r="AI736" s="17"/>
      <c r="AJ736" s="17">
        <v>4.6657963474906201E-2</v>
      </c>
      <c r="AK736" s="17">
        <v>4.3323115266095502E-2</v>
      </c>
      <c r="AL736" s="17">
        <v>4.6658634264261499E-2</v>
      </c>
      <c r="AM736" s="17"/>
      <c r="AN736" s="17">
        <v>6.9397535956237294E-2</v>
      </c>
      <c r="AO736" s="17">
        <v>5.74678833587451E-2</v>
      </c>
      <c r="AP736" s="17">
        <v>3.4892336615565997E-2</v>
      </c>
      <c r="AQ736" s="17">
        <v>2.2533644944965601E-2</v>
      </c>
      <c r="AR736" s="17">
        <v>3.1404428719839401E-2</v>
      </c>
      <c r="AS736" s="17"/>
      <c r="AT736" s="17">
        <v>5.1902753551993697E-2</v>
      </c>
      <c r="AU736" s="17">
        <v>4.4868769162050397E-2</v>
      </c>
      <c r="AV736" s="17"/>
      <c r="AW736" s="17">
        <v>2.4498127370032902E-2</v>
      </c>
      <c r="AX736" s="17">
        <v>7.1154976860453495E-2</v>
      </c>
      <c r="AY736" s="17">
        <v>7.4289826294514805E-2</v>
      </c>
    </row>
    <row r="737" spans="2:51">
      <c r="B737" t="s">
        <v>137</v>
      </c>
      <c r="C737" s="17">
        <v>1.7896643292821101E-2</v>
      </c>
      <c r="D737" s="17">
        <v>1.7723113764591202E-2</v>
      </c>
      <c r="E737" s="17">
        <v>1.79239410532228E-2</v>
      </c>
      <c r="F737" s="17"/>
      <c r="G737" s="17">
        <v>2.0921278544741701E-2</v>
      </c>
      <c r="H737" s="17">
        <v>2.0488142040417798E-2</v>
      </c>
      <c r="I737" s="17">
        <v>2.0073338852763599E-2</v>
      </c>
      <c r="J737" s="17">
        <v>2.16343658484533E-2</v>
      </c>
      <c r="K737" s="17">
        <v>1.6449051953161001E-2</v>
      </c>
      <c r="L737" s="17">
        <v>1.1440810654217599E-2</v>
      </c>
      <c r="M737" s="17"/>
      <c r="N737" s="17">
        <v>1.0943674524207501E-2</v>
      </c>
      <c r="O737" s="17">
        <v>1.5857762869581599E-2</v>
      </c>
      <c r="P737" s="17">
        <v>2.26324232270999E-2</v>
      </c>
      <c r="Q737" s="17">
        <v>2.2927739869314501E-2</v>
      </c>
      <c r="R737" s="17"/>
      <c r="S737" s="17">
        <v>1.54094975300057E-2</v>
      </c>
      <c r="T737" s="17">
        <v>1.7268944044985302E-2</v>
      </c>
      <c r="U737" s="17">
        <v>2.0834893804724301E-2</v>
      </c>
      <c r="V737" s="17">
        <v>8.7819272567397997E-3</v>
      </c>
      <c r="W737" s="17">
        <v>1.51601997288008E-2</v>
      </c>
      <c r="X737" s="17">
        <v>1.6808206321256E-2</v>
      </c>
      <c r="Y737" s="17">
        <v>2.0393934578087799E-2</v>
      </c>
      <c r="Z737" s="17">
        <v>3.2697314542332698E-2</v>
      </c>
      <c r="AA737" s="17">
        <v>2.4816418329737699E-2</v>
      </c>
      <c r="AB737" s="17">
        <v>1.62818031953967E-2</v>
      </c>
      <c r="AC737" s="17">
        <v>2.0527422280029399E-2</v>
      </c>
      <c r="AD737" s="17">
        <v>1.0066464051042201E-2</v>
      </c>
      <c r="AE737" s="17"/>
      <c r="AF737" s="17">
        <v>2.09983508785852E-2</v>
      </c>
      <c r="AG737" s="17">
        <v>1.2948983955885601E-2</v>
      </c>
      <c r="AH737" s="17">
        <v>2.3229055654558999E-2</v>
      </c>
      <c r="AI737" s="17"/>
      <c r="AJ737" s="17">
        <v>1.0812204431579601E-2</v>
      </c>
      <c r="AK737" s="17">
        <v>1.8599448303016401E-2</v>
      </c>
      <c r="AL737" s="17">
        <v>7.4387522265312199E-3</v>
      </c>
      <c r="AM737" s="17"/>
      <c r="AN737" s="17">
        <v>2.5701366085849098E-2</v>
      </c>
      <c r="AO737" s="17">
        <v>2.02052147644812E-2</v>
      </c>
      <c r="AP737" s="17">
        <v>1.13205948417886E-2</v>
      </c>
      <c r="AQ737" s="17">
        <v>9.2037352959995298E-3</v>
      </c>
      <c r="AR737" s="17">
        <v>1.42301651832894E-2</v>
      </c>
      <c r="AS737" s="17"/>
      <c r="AT737" s="17">
        <v>1.73443632040844E-2</v>
      </c>
      <c r="AU737" s="17">
        <v>2.1737288151120901E-2</v>
      </c>
      <c r="AV737" s="17"/>
      <c r="AW737" s="17">
        <v>1.0915283539339999E-2</v>
      </c>
      <c r="AX737" s="17">
        <v>1.4766820000951499E-2</v>
      </c>
      <c r="AY737" s="17">
        <v>2.6183252662883301E-2</v>
      </c>
    </row>
    <row r="738" spans="2:51">
      <c r="B738" t="s">
        <v>119</v>
      </c>
      <c r="C738" s="17">
        <v>5.5048884935835901E-2</v>
      </c>
      <c r="D738" s="17">
        <v>3.80283350629773E-2</v>
      </c>
      <c r="E738" s="17">
        <v>7.0707760836150796E-2</v>
      </c>
      <c r="F738" s="17"/>
      <c r="G738" s="17">
        <v>6.3249179377614997E-2</v>
      </c>
      <c r="H738" s="17">
        <v>5.44705951025743E-2</v>
      </c>
      <c r="I738" s="17">
        <v>4.8520468241381197E-2</v>
      </c>
      <c r="J738" s="17">
        <v>5.9982109251287899E-2</v>
      </c>
      <c r="K738" s="17">
        <v>5.14124480933097E-2</v>
      </c>
      <c r="L738" s="17">
        <v>5.5267307786030201E-2</v>
      </c>
      <c r="M738" s="17"/>
      <c r="N738" s="17">
        <v>3.3818343987784903E-2</v>
      </c>
      <c r="O738" s="17">
        <v>5.5797812950198103E-2</v>
      </c>
      <c r="P738" s="17">
        <v>5.5173694626544603E-2</v>
      </c>
      <c r="Q738" s="17">
        <v>7.8069386575931501E-2</v>
      </c>
      <c r="R738" s="17"/>
      <c r="S738" s="17">
        <v>6.3794931800073104E-2</v>
      </c>
      <c r="T738" s="17">
        <v>5.04788674149051E-2</v>
      </c>
      <c r="U738" s="17">
        <v>5.2338888302791702E-2</v>
      </c>
      <c r="V738" s="17">
        <v>5.6354596328990099E-2</v>
      </c>
      <c r="W738" s="17">
        <v>5.6036334334608397E-2</v>
      </c>
      <c r="X738" s="17">
        <v>5.8451172554136503E-2</v>
      </c>
      <c r="Y738" s="17">
        <v>4.3958727900261597E-2</v>
      </c>
      <c r="Z738" s="17">
        <v>5.3519998066515799E-2</v>
      </c>
      <c r="AA738" s="17">
        <v>5.2361350129302001E-2</v>
      </c>
      <c r="AB738" s="17">
        <v>5.5029502640472197E-2</v>
      </c>
      <c r="AC738" s="17">
        <v>6.5965529277118101E-2</v>
      </c>
      <c r="AD738" s="17">
        <v>5.4247044561800101E-2</v>
      </c>
      <c r="AE738" s="17"/>
      <c r="AF738" s="17">
        <v>5.7140992290522601E-2</v>
      </c>
      <c r="AG738" s="17">
        <v>4.4197181063183703E-2</v>
      </c>
      <c r="AH738" s="17">
        <v>7.1683279853990006E-2</v>
      </c>
      <c r="AI738" s="17"/>
      <c r="AJ738" s="17">
        <v>3.7550215396419298E-2</v>
      </c>
      <c r="AK738" s="17">
        <v>4.8321606245638297E-2</v>
      </c>
      <c r="AL738" s="17">
        <v>4.1030805311872302E-2</v>
      </c>
      <c r="AM738" s="17"/>
      <c r="AN738" s="17">
        <v>6.7956802370567199E-2</v>
      </c>
      <c r="AO738" s="17">
        <v>6.3805588298000204E-2</v>
      </c>
      <c r="AP738" s="17">
        <v>4.0422618500453998E-2</v>
      </c>
      <c r="AQ738" s="17">
        <v>3.6228133631370001E-2</v>
      </c>
      <c r="AR738" s="17">
        <v>2.41003711398294E-2</v>
      </c>
      <c r="AS738" s="17"/>
      <c r="AT738" s="17">
        <v>5.4685253040667597E-2</v>
      </c>
      <c r="AU738" s="17">
        <v>5.7412844122955199E-2</v>
      </c>
      <c r="AV738" s="17"/>
      <c r="AW738" s="17">
        <v>3.6640585982128403E-2</v>
      </c>
      <c r="AX738" s="17">
        <v>4.62411085498632E-2</v>
      </c>
      <c r="AY738" s="17">
        <v>7.7043774793134095E-2</v>
      </c>
    </row>
    <row r="739" spans="2:51">
      <c r="B739" t="s">
        <v>138</v>
      </c>
      <c r="C739" s="17">
        <v>0.56666194662457403</v>
      </c>
      <c r="D739" s="17">
        <v>0.62863337614452197</v>
      </c>
      <c r="E739" s="17">
        <v>0.50781749346691696</v>
      </c>
      <c r="F739" s="17"/>
      <c r="G739" s="17">
        <v>0.54466059818506896</v>
      </c>
      <c r="H739" s="17">
        <v>0.56710170826364903</v>
      </c>
      <c r="I739" s="17">
        <v>0.59761399589075503</v>
      </c>
      <c r="J739" s="17">
        <v>0.57223661519636004</v>
      </c>
      <c r="K739" s="17">
        <v>0.54402471957152398</v>
      </c>
      <c r="L739" s="17">
        <v>0.56609465698649497</v>
      </c>
      <c r="M739" s="17"/>
      <c r="N739" s="17">
        <v>0.70408595527712603</v>
      </c>
      <c r="O739" s="17">
        <v>0.57845593034395304</v>
      </c>
      <c r="P739" s="17">
        <v>0.50300563828909595</v>
      </c>
      <c r="Q739" s="17">
        <v>0.461310163478445</v>
      </c>
      <c r="R739" s="17"/>
      <c r="S739" s="17">
        <v>0.59104658913005703</v>
      </c>
      <c r="T739" s="17">
        <v>0.56668329177264598</v>
      </c>
      <c r="U739" s="17">
        <v>0.55095846019643802</v>
      </c>
      <c r="V739" s="17">
        <v>0.55816144712654603</v>
      </c>
      <c r="W739" s="17">
        <v>0.61756146921701505</v>
      </c>
      <c r="X739" s="17">
        <v>0.55574350449648002</v>
      </c>
      <c r="Y739" s="17">
        <v>0.55328761143423699</v>
      </c>
      <c r="Z739" s="17">
        <v>0.560031929448633</v>
      </c>
      <c r="AA739" s="17">
        <v>0.53101847595437301</v>
      </c>
      <c r="AB739" s="17">
        <v>0.59243675313144994</v>
      </c>
      <c r="AC739" s="17">
        <v>0.53161354217611001</v>
      </c>
      <c r="AD739" s="17">
        <v>0.60224150648462704</v>
      </c>
      <c r="AE739" s="17"/>
      <c r="AF739" s="17">
        <v>0.51739205551327205</v>
      </c>
      <c r="AG739" s="17">
        <v>0.64797658305705697</v>
      </c>
      <c r="AH739" s="17">
        <v>0.481959808622966</v>
      </c>
      <c r="AI739" s="17"/>
      <c r="AJ739" s="17">
        <v>0.59196196273913004</v>
      </c>
      <c r="AK739" s="17">
        <v>0.60033543692195701</v>
      </c>
      <c r="AL739" s="17">
        <v>0.63455503900789301</v>
      </c>
      <c r="AM739" s="17"/>
      <c r="AN739" s="17">
        <v>0.43357905290403598</v>
      </c>
      <c r="AO739" s="17">
        <v>0.55269988424216598</v>
      </c>
      <c r="AP739" s="17">
        <v>0.66968733911174805</v>
      </c>
      <c r="AQ739" s="17">
        <v>0.72453484429196502</v>
      </c>
      <c r="AR739" s="17">
        <v>0.82212965350824696</v>
      </c>
      <c r="AS739" s="17"/>
      <c r="AT739" s="17">
        <v>0.56468314124540797</v>
      </c>
      <c r="AU739" s="17">
        <v>0.58323989304439305</v>
      </c>
      <c r="AV739" s="17"/>
      <c r="AW739" s="17">
        <v>0.70959147615434603</v>
      </c>
      <c r="AX739" s="17">
        <v>0.53918651671328499</v>
      </c>
      <c r="AY739" s="17">
        <v>0.42091326553271702</v>
      </c>
    </row>
    <row r="740" spans="2:51">
      <c r="B740" t="s">
        <v>139</v>
      </c>
      <c r="C740" s="17">
        <v>6.8981306793557004E-2</v>
      </c>
      <c r="D740" s="17">
        <v>5.84987217732926E-2</v>
      </c>
      <c r="E740" s="17">
        <v>7.9059350162715494E-2</v>
      </c>
      <c r="F740" s="17"/>
      <c r="G740" s="17">
        <v>7.2471963063387906E-2</v>
      </c>
      <c r="H740" s="17">
        <v>8.3073698313598301E-2</v>
      </c>
      <c r="I740" s="17">
        <v>7.9198147480083303E-2</v>
      </c>
      <c r="J740" s="17">
        <v>6.1314375054338302E-2</v>
      </c>
      <c r="K740" s="17">
        <v>7.1461397534795496E-2</v>
      </c>
      <c r="L740" s="17">
        <v>5.3807403991974298E-2</v>
      </c>
      <c r="M740" s="17"/>
      <c r="N740" s="17">
        <v>4.21006271902798E-2</v>
      </c>
      <c r="O740" s="17">
        <v>6.8821440685098295E-2</v>
      </c>
      <c r="P740" s="17">
        <v>8.0955588849572893E-2</v>
      </c>
      <c r="Q740" s="17">
        <v>8.8244313045595907E-2</v>
      </c>
      <c r="R740" s="17"/>
      <c r="S740" s="17">
        <v>5.7968054399835801E-2</v>
      </c>
      <c r="T740" s="17">
        <v>6.1956615708334703E-2</v>
      </c>
      <c r="U740" s="17">
        <v>7.98186366660118E-2</v>
      </c>
      <c r="V740" s="17">
        <v>6.3455901806545797E-2</v>
      </c>
      <c r="W740" s="17">
        <v>6.3143418984463698E-2</v>
      </c>
      <c r="X740" s="17">
        <v>5.5704273847314301E-2</v>
      </c>
      <c r="Y740" s="17">
        <v>7.3747833570724203E-2</v>
      </c>
      <c r="Z740" s="17">
        <v>9.1797821614469505E-2</v>
      </c>
      <c r="AA740" s="17">
        <v>8.5736660814115004E-2</v>
      </c>
      <c r="AB740" s="17">
        <v>5.8790941346922899E-2</v>
      </c>
      <c r="AC740" s="17">
        <v>8.4275246883972296E-2</v>
      </c>
      <c r="AD740" s="17">
        <v>9.0211665394956397E-2</v>
      </c>
      <c r="AE740" s="17"/>
      <c r="AF740" s="17">
        <v>8.1203764205917905E-2</v>
      </c>
      <c r="AG740" s="17">
        <v>5.0078211469389303E-2</v>
      </c>
      <c r="AH740" s="17">
        <v>9.7476100084017706E-2</v>
      </c>
      <c r="AI740" s="17"/>
      <c r="AJ740" s="17">
        <v>5.7470167906485799E-2</v>
      </c>
      <c r="AK740" s="17">
        <v>6.1922563569111903E-2</v>
      </c>
      <c r="AL740" s="17">
        <v>5.4097386490792702E-2</v>
      </c>
      <c r="AM740" s="17"/>
      <c r="AN740" s="17">
        <v>9.5098902042086403E-2</v>
      </c>
      <c r="AO740" s="17">
        <v>7.7673098123226203E-2</v>
      </c>
      <c r="AP740" s="17">
        <v>4.6212931457354597E-2</v>
      </c>
      <c r="AQ740" s="17">
        <v>3.1737380240965202E-2</v>
      </c>
      <c r="AR740" s="17">
        <v>4.5634593903128802E-2</v>
      </c>
      <c r="AS740" s="17"/>
      <c r="AT740" s="17">
        <v>6.9247116756078197E-2</v>
      </c>
      <c r="AU740" s="17">
        <v>6.6606057313171305E-2</v>
      </c>
      <c r="AV740" s="17"/>
      <c r="AW740" s="17">
        <v>3.5413410909372799E-2</v>
      </c>
      <c r="AX740" s="17">
        <v>8.59217968614049E-2</v>
      </c>
      <c r="AY740" s="17">
        <v>0.100473078957398</v>
      </c>
    </row>
    <row r="741" spans="2:51">
      <c r="B741" t="s">
        <v>140</v>
      </c>
      <c r="C741" s="17">
        <v>0.49768063983101701</v>
      </c>
      <c r="D741" s="17">
        <v>0.57013465437123001</v>
      </c>
      <c r="E741" s="17">
        <v>0.42875814330420098</v>
      </c>
      <c r="F741" s="17"/>
      <c r="G741" s="17">
        <v>0.47218863512168102</v>
      </c>
      <c r="H741" s="17">
        <v>0.48402800995005002</v>
      </c>
      <c r="I741" s="17">
        <v>0.51841584841067201</v>
      </c>
      <c r="J741" s="17">
        <v>0.51092224014202203</v>
      </c>
      <c r="K741" s="17">
        <v>0.47256332203672802</v>
      </c>
      <c r="L741" s="17">
        <v>0.51228725299452005</v>
      </c>
      <c r="M741" s="17"/>
      <c r="N741" s="17">
        <v>0.66198532808684596</v>
      </c>
      <c r="O741" s="17">
        <v>0.50963448965885505</v>
      </c>
      <c r="P741" s="17">
        <v>0.42205004943952301</v>
      </c>
      <c r="Q741" s="17">
        <v>0.37306585043285001</v>
      </c>
      <c r="R741" s="17"/>
      <c r="S741" s="17">
        <v>0.53307853473022204</v>
      </c>
      <c r="T741" s="17">
        <v>0.50472667606431099</v>
      </c>
      <c r="U741" s="17">
        <v>0.47113982353042699</v>
      </c>
      <c r="V741" s="17">
        <v>0.49470554532</v>
      </c>
      <c r="W741" s="17">
        <v>0.55441805023255097</v>
      </c>
      <c r="X741" s="17">
        <v>0.500039230649165</v>
      </c>
      <c r="Y741" s="17">
        <v>0.47953977786351298</v>
      </c>
      <c r="Z741" s="17">
        <v>0.46823410783416303</v>
      </c>
      <c r="AA741" s="17">
        <v>0.445281815140258</v>
      </c>
      <c r="AB741" s="17">
        <v>0.53364581178452697</v>
      </c>
      <c r="AC741" s="17">
        <v>0.44733829529213798</v>
      </c>
      <c r="AD741" s="17">
        <v>0.51202984108967098</v>
      </c>
      <c r="AE741" s="17"/>
      <c r="AF741" s="17">
        <v>0.43618829130735498</v>
      </c>
      <c r="AG741" s="17">
        <v>0.59789837158766701</v>
      </c>
      <c r="AH741" s="17">
        <v>0.38448370853894798</v>
      </c>
      <c r="AI741" s="17"/>
      <c r="AJ741" s="17">
        <v>0.53449179483264397</v>
      </c>
      <c r="AK741" s="17">
        <v>0.53841287335284505</v>
      </c>
      <c r="AL741" s="17">
        <v>0.58045765251710002</v>
      </c>
      <c r="AM741" s="17"/>
      <c r="AN741" s="17">
        <v>0.33848015086194899</v>
      </c>
      <c r="AO741" s="17">
        <v>0.47502678611894</v>
      </c>
      <c r="AP741" s="17">
        <v>0.62347440765439299</v>
      </c>
      <c r="AQ741" s="17">
        <v>0.69279746405099996</v>
      </c>
      <c r="AR741" s="17">
        <v>0.776495059605118</v>
      </c>
      <c r="AS741" s="17"/>
      <c r="AT741" s="17">
        <v>0.495436024489329</v>
      </c>
      <c r="AU741" s="17">
        <v>0.51663383573122101</v>
      </c>
      <c r="AV741" s="17"/>
      <c r="AW741" s="17">
        <v>0.67417806524497303</v>
      </c>
      <c r="AX741" s="17">
        <v>0.45326471985187999</v>
      </c>
      <c r="AY741" s="17">
        <v>0.32044018657531897</v>
      </c>
    </row>
    <row r="742" spans="2:51">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row>
    <row r="743" spans="2:51">
      <c r="B743" s="6" t="s">
        <v>326</v>
      </c>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row>
    <row r="744" spans="2:51">
      <c r="B744" s="24" t="s">
        <v>15</v>
      </c>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row>
    <row r="745" spans="2:51">
      <c r="B745" t="s">
        <v>133</v>
      </c>
      <c r="C745" s="17">
        <v>0.191066578990647</v>
      </c>
      <c r="D745" s="17">
        <v>0.21751436873663699</v>
      </c>
      <c r="E745" s="17">
        <v>0.16569409056867901</v>
      </c>
      <c r="F745" s="17"/>
      <c r="G745" s="17">
        <v>0.22505793943904001</v>
      </c>
      <c r="H745" s="17">
        <v>0.21961243397365801</v>
      </c>
      <c r="I745" s="17">
        <v>0.22725657232558399</v>
      </c>
      <c r="J745" s="17">
        <v>0.174262979899312</v>
      </c>
      <c r="K745" s="17">
        <v>0.16279246627003</v>
      </c>
      <c r="L745" s="17">
        <v>0.160904548811242</v>
      </c>
      <c r="M745" s="17"/>
      <c r="N745" s="17">
        <v>0.24131759848054599</v>
      </c>
      <c r="O745" s="17">
        <v>0.18423132037426601</v>
      </c>
      <c r="P745" s="17">
        <v>0.17488570446698501</v>
      </c>
      <c r="Q745" s="17">
        <v>0.158712704919072</v>
      </c>
      <c r="R745" s="17"/>
      <c r="S745" s="17">
        <v>0.220537768757851</v>
      </c>
      <c r="T745" s="17">
        <v>0.18064812358687901</v>
      </c>
      <c r="U745" s="17">
        <v>0.17514116359898901</v>
      </c>
      <c r="V745" s="17">
        <v>0.196034166456588</v>
      </c>
      <c r="W745" s="17">
        <v>0.17698911267106701</v>
      </c>
      <c r="X745" s="17">
        <v>0.19229287237195</v>
      </c>
      <c r="Y745" s="17">
        <v>0.20331882583013799</v>
      </c>
      <c r="Z745" s="17">
        <v>0.21627755061069201</v>
      </c>
      <c r="AA745" s="17">
        <v>0.17756864206704001</v>
      </c>
      <c r="AB745" s="17">
        <v>0.18649016905570301</v>
      </c>
      <c r="AC745" s="17">
        <v>0.17572476981798699</v>
      </c>
      <c r="AD745" s="17">
        <v>0.189526365503662</v>
      </c>
      <c r="AE745" s="17"/>
      <c r="AF745" s="17">
        <v>0.16527833278067</v>
      </c>
      <c r="AG745" s="17">
        <v>0.22359035853741899</v>
      </c>
      <c r="AH745" s="17">
        <v>0.15490683641775699</v>
      </c>
      <c r="AI745" s="17"/>
      <c r="AJ745" s="17">
        <v>0.18343850624177899</v>
      </c>
      <c r="AK745" s="17">
        <v>0.222017031242394</v>
      </c>
      <c r="AL745" s="17">
        <v>0.22874262322886499</v>
      </c>
      <c r="AM745" s="17"/>
      <c r="AN745" s="17">
        <v>0.141264450479441</v>
      </c>
      <c r="AO745" s="17">
        <v>0.18988973249556701</v>
      </c>
      <c r="AP745" s="17">
        <v>0.215503971656334</v>
      </c>
      <c r="AQ745" s="17">
        <v>0.28345439546811302</v>
      </c>
      <c r="AR745" s="17">
        <v>0.56638915017200697</v>
      </c>
      <c r="AS745" s="17"/>
      <c r="AT745" s="17">
        <v>0.18585898371533699</v>
      </c>
      <c r="AU745" s="17">
        <v>0.23967953701838199</v>
      </c>
      <c r="AV745" s="17"/>
      <c r="AW745" s="17">
        <v>0.247909584867956</v>
      </c>
      <c r="AX745" s="17">
        <v>0.20188245904434701</v>
      </c>
      <c r="AY745" s="17">
        <v>0.12742559544472701</v>
      </c>
    </row>
    <row r="746" spans="2:51">
      <c r="B746" t="s">
        <v>134</v>
      </c>
      <c r="C746" s="17">
        <v>0.51994834556952296</v>
      </c>
      <c r="D746" s="17">
        <v>0.52056016928076598</v>
      </c>
      <c r="E746" s="17">
        <v>0.51888161281377299</v>
      </c>
      <c r="F746" s="17"/>
      <c r="G746" s="17">
        <v>0.52581597087510701</v>
      </c>
      <c r="H746" s="17">
        <v>0.50554751557328004</v>
      </c>
      <c r="I746" s="17">
        <v>0.514842422285542</v>
      </c>
      <c r="J746" s="17">
        <v>0.51124889776515303</v>
      </c>
      <c r="K746" s="17">
        <v>0.50918209506702306</v>
      </c>
      <c r="L746" s="17">
        <v>0.54487363113683596</v>
      </c>
      <c r="M746" s="17"/>
      <c r="N746" s="17">
        <v>0.55925633839319899</v>
      </c>
      <c r="O746" s="17">
        <v>0.52805336672901904</v>
      </c>
      <c r="P746" s="17">
        <v>0.50293701494991905</v>
      </c>
      <c r="Q746" s="17">
        <v>0.48123000769852797</v>
      </c>
      <c r="R746" s="17"/>
      <c r="S746" s="17">
        <v>0.50777587556245096</v>
      </c>
      <c r="T746" s="17">
        <v>0.52185310579863797</v>
      </c>
      <c r="U746" s="17">
        <v>0.536291011299312</v>
      </c>
      <c r="V746" s="17">
        <v>0.49155129164482397</v>
      </c>
      <c r="W746" s="17">
        <v>0.52285452025288204</v>
      </c>
      <c r="X746" s="17">
        <v>0.52098633882515899</v>
      </c>
      <c r="Y746" s="17">
        <v>0.50620695125606996</v>
      </c>
      <c r="Z746" s="17">
        <v>0.48841576980754497</v>
      </c>
      <c r="AA746" s="17">
        <v>0.53254762070416095</v>
      </c>
      <c r="AB746" s="17">
        <v>0.55538571653137303</v>
      </c>
      <c r="AC746" s="17">
        <v>0.51144376922215595</v>
      </c>
      <c r="AD746" s="17">
        <v>0.54807569554473801</v>
      </c>
      <c r="AE746" s="17"/>
      <c r="AF746" s="17">
        <v>0.49893273940191302</v>
      </c>
      <c r="AG746" s="17">
        <v>0.55043346764918399</v>
      </c>
      <c r="AH746" s="17">
        <v>0.495728970984809</v>
      </c>
      <c r="AI746" s="17"/>
      <c r="AJ746" s="17">
        <v>0.52946198227852903</v>
      </c>
      <c r="AK746" s="17">
        <v>0.52994653590134699</v>
      </c>
      <c r="AL746" s="17">
        <v>0.55172889474689601</v>
      </c>
      <c r="AM746" s="17"/>
      <c r="AN746" s="17">
        <v>0.45695953492506702</v>
      </c>
      <c r="AO746" s="17">
        <v>0.52471800341399</v>
      </c>
      <c r="AP746" s="17">
        <v>0.56131057466507694</v>
      </c>
      <c r="AQ746" s="17">
        <v>0.54814322482480804</v>
      </c>
      <c r="AR746" s="17">
        <v>0.29003639455088298</v>
      </c>
      <c r="AS746" s="17"/>
      <c r="AT746" s="17">
        <v>0.52446662032629998</v>
      </c>
      <c r="AU746" s="17">
        <v>0.47086642225446701</v>
      </c>
      <c r="AV746" s="17"/>
      <c r="AW746" s="17">
        <v>0.55008588187843299</v>
      </c>
      <c r="AX746" s="17">
        <v>0.52149511264664805</v>
      </c>
      <c r="AY746" s="17">
        <v>0.48729995405475801</v>
      </c>
    </row>
    <row r="747" spans="2:51">
      <c r="B747" t="s">
        <v>135</v>
      </c>
      <c r="C747" s="17">
        <v>0.21273600233149401</v>
      </c>
      <c r="D747" s="17">
        <v>0.19493836454215499</v>
      </c>
      <c r="E747" s="17">
        <v>0.23015722164621299</v>
      </c>
      <c r="F747" s="17"/>
      <c r="G747" s="17">
        <v>0.17173790314145099</v>
      </c>
      <c r="H747" s="17">
        <v>0.20148788644080601</v>
      </c>
      <c r="I747" s="17">
        <v>0.17786461735516801</v>
      </c>
      <c r="J747" s="17">
        <v>0.220886974559103</v>
      </c>
      <c r="K747" s="17">
        <v>0.24311796104003</v>
      </c>
      <c r="L747" s="17">
        <v>0.23728817477679001</v>
      </c>
      <c r="M747" s="17"/>
      <c r="N747" s="17">
        <v>0.15464756887878101</v>
      </c>
      <c r="O747" s="17">
        <v>0.21202835405815801</v>
      </c>
      <c r="P747" s="17">
        <v>0.23161847408975</v>
      </c>
      <c r="Q747" s="17">
        <v>0.26060366600107798</v>
      </c>
      <c r="R747" s="17"/>
      <c r="S747" s="17">
        <v>0.20927718886767799</v>
      </c>
      <c r="T747" s="17">
        <v>0.22102690031056799</v>
      </c>
      <c r="U747" s="17">
        <v>0.20682162930288001</v>
      </c>
      <c r="V747" s="17">
        <v>0.25652624410027602</v>
      </c>
      <c r="W747" s="17">
        <v>0.21739970336192199</v>
      </c>
      <c r="X747" s="17">
        <v>0.20178173598461099</v>
      </c>
      <c r="Y747" s="17">
        <v>0.21963328501764001</v>
      </c>
      <c r="Z747" s="17">
        <v>0.20050086905888401</v>
      </c>
      <c r="AA747" s="17">
        <v>0.212612580067888</v>
      </c>
      <c r="AB747" s="17">
        <v>0.179298498277772</v>
      </c>
      <c r="AC747" s="17">
        <v>0.21809189047232799</v>
      </c>
      <c r="AD747" s="17">
        <v>0.16762839510086899</v>
      </c>
      <c r="AE747" s="17"/>
      <c r="AF747" s="17">
        <v>0.253681924315663</v>
      </c>
      <c r="AG747" s="17">
        <v>0.16912093604054801</v>
      </c>
      <c r="AH747" s="17">
        <v>0.22602009675698301</v>
      </c>
      <c r="AI747" s="17"/>
      <c r="AJ747" s="17">
        <v>0.22653581428514799</v>
      </c>
      <c r="AK747" s="17">
        <v>0.183927810199846</v>
      </c>
      <c r="AL747" s="17">
        <v>0.16524081799278001</v>
      </c>
      <c r="AM747" s="17"/>
      <c r="AN747" s="17">
        <v>0.28199564151685202</v>
      </c>
      <c r="AO747" s="17">
        <v>0.203286487857503</v>
      </c>
      <c r="AP747" s="17">
        <v>0.175923731065663</v>
      </c>
      <c r="AQ747" s="17">
        <v>0.128982482825165</v>
      </c>
      <c r="AR747" s="17">
        <v>9.6428716371501605E-2</v>
      </c>
      <c r="AS747" s="17"/>
      <c r="AT747" s="17">
        <v>0.21320497908897099</v>
      </c>
      <c r="AU747" s="17">
        <v>0.21457875207514801</v>
      </c>
      <c r="AV747" s="17"/>
      <c r="AW747" s="17">
        <v>0.15986620013026301</v>
      </c>
      <c r="AX747" s="17">
        <v>0.19803383148863099</v>
      </c>
      <c r="AY747" s="17">
        <v>0.27314066774286599</v>
      </c>
    </row>
    <row r="748" spans="2:51">
      <c r="B748" t="s">
        <v>136</v>
      </c>
      <c r="C748" s="17">
        <v>4.74435184129944E-2</v>
      </c>
      <c r="D748" s="17">
        <v>4.26369898069201E-2</v>
      </c>
      <c r="E748" s="17">
        <v>5.2313841303345598E-2</v>
      </c>
      <c r="F748" s="17"/>
      <c r="G748" s="17">
        <v>5.9604294856492102E-2</v>
      </c>
      <c r="H748" s="17">
        <v>4.7073203863662101E-2</v>
      </c>
      <c r="I748" s="17">
        <v>4.1799005743533499E-2</v>
      </c>
      <c r="J748" s="17">
        <v>5.5071712715966198E-2</v>
      </c>
      <c r="K748" s="17">
        <v>5.40152046870752E-2</v>
      </c>
      <c r="L748" s="17">
        <v>3.6247438749928002E-2</v>
      </c>
      <c r="M748" s="17"/>
      <c r="N748" s="17">
        <v>2.8606690692020102E-2</v>
      </c>
      <c r="O748" s="17">
        <v>5.1945302297807E-2</v>
      </c>
      <c r="P748" s="17">
        <v>5.4997802670330401E-2</v>
      </c>
      <c r="Q748" s="17">
        <v>5.78012900230001E-2</v>
      </c>
      <c r="R748" s="17"/>
      <c r="S748" s="17">
        <v>3.89381692934078E-2</v>
      </c>
      <c r="T748" s="17">
        <v>5.3675199368563901E-2</v>
      </c>
      <c r="U748" s="17">
        <v>6.1927647360907598E-2</v>
      </c>
      <c r="V748" s="17">
        <v>3.1580274034817502E-2</v>
      </c>
      <c r="W748" s="17">
        <v>5.0752784429289599E-2</v>
      </c>
      <c r="X748" s="17">
        <v>6.3235780188649296E-2</v>
      </c>
      <c r="Y748" s="17">
        <v>3.6790482011414001E-2</v>
      </c>
      <c r="Z748" s="17">
        <v>6.2269656505076203E-2</v>
      </c>
      <c r="AA748" s="17">
        <v>4.1597886227589198E-2</v>
      </c>
      <c r="AB748" s="17">
        <v>4.3381635389608597E-2</v>
      </c>
      <c r="AC748" s="17">
        <v>4.6830849570757602E-2</v>
      </c>
      <c r="AD748" s="17">
        <v>5.3451052446866397E-2</v>
      </c>
      <c r="AE748" s="17"/>
      <c r="AF748" s="17">
        <v>5.0703235855507497E-2</v>
      </c>
      <c r="AG748" s="17">
        <v>3.4659042371873498E-2</v>
      </c>
      <c r="AH748" s="17">
        <v>7.7361326340321002E-2</v>
      </c>
      <c r="AI748" s="17"/>
      <c r="AJ748" s="17">
        <v>4.1635695453596799E-2</v>
      </c>
      <c r="AK748" s="17">
        <v>4.3128176725692899E-2</v>
      </c>
      <c r="AL748" s="17">
        <v>3.1222142097011098E-2</v>
      </c>
      <c r="AM748" s="17"/>
      <c r="AN748" s="17">
        <v>7.4469122264709198E-2</v>
      </c>
      <c r="AO748" s="17">
        <v>5.8044503009014897E-2</v>
      </c>
      <c r="AP748" s="17">
        <v>2.7879938271199601E-2</v>
      </c>
      <c r="AQ748" s="17">
        <v>2.20004196261941E-2</v>
      </c>
      <c r="AR748" s="17">
        <v>2.6173503639989999E-2</v>
      </c>
      <c r="AS748" s="17"/>
      <c r="AT748" s="17">
        <v>4.7920519844756801E-2</v>
      </c>
      <c r="AU748" s="17">
        <v>4.5312747806757502E-2</v>
      </c>
      <c r="AV748" s="17"/>
      <c r="AW748" s="17">
        <v>2.9541171377201698E-2</v>
      </c>
      <c r="AX748" s="17">
        <v>5.1613790137744697E-2</v>
      </c>
      <c r="AY748" s="17">
        <v>6.5508667175750906E-2</v>
      </c>
    </row>
    <row r="749" spans="2:51">
      <c r="B749" t="s">
        <v>137</v>
      </c>
      <c r="C749" s="17">
        <v>1.5825953521541199E-2</v>
      </c>
      <c r="D749" s="17">
        <v>1.6334231791646898E-2</v>
      </c>
      <c r="E749" s="17">
        <v>1.54734600003659E-2</v>
      </c>
      <c r="F749" s="17"/>
      <c r="G749" s="17">
        <v>8.6284233680837402E-3</v>
      </c>
      <c r="H749" s="17">
        <v>1.7092953271494501E-2</v>
      </c>
      <c r="I749" s="17">
        <v>1.7285517394667101E-2</v>
      </c>
      <c r="J749" s="17">
        <v>2.1225773288424499E-2</v>
      </c>
      <c r="K749" s="17">
        <v>1.60034122381509E-2</v>
      </c>
      <c r="L749" s="17">
        <v>1.3158927795317001E-2</v>
      </c>
      <c r="M749" s="17"/>
      <c r="N749" s="17">
        <v>1.08439132703342E-2</v>
      </c>
      <c r="O749" s="17">
        <v>1.34049417603813E-2</v>
      </c>
      <c r="P749" s="17">
        <v>1.8489895641141101E-2</v>
      </c>
      <c r="Q749" s="17">
        <v>2.0889852735110299E-2</v>
      </c>
      <c r="R749" s="17"/>
      <c r="S749" s="17">
        <v>1.40046514358824E-2</v>
      </c>
      <c r="T749" s="17">
        <v>1.21670516023046E-2</v>
      </c>
      <c r="U749" s="17">
        <v>9.8901080097709999E-3</v>
      </c>
      <c r="V749" s="17">
        <v>9.9501281588307306E-3</v>
      </c>
      <c r="W749" s="17">
        <v>1.4616980274451999E-2</v>
      </c>
      <c r="X749" s="17">
        <v>5.5112134103861999E-3</v>
      </c>
      <c r="Y749" s="17">
        <v>1.5931369342630501E-2</v>
      </c>
      <c r="Z749" s="17">
        <v>2.4147007347149099E-2</v>
      </c>
      <c r="AA749" s="17">
        <v>2.2423150861118599E-2</v>
      </c>
      <c r="AB749" s="17">
        <v>2.1965061904606498E-2</v>
      </c>
      <c r="AC749" s="17">
        <v>3.4232814313983499E-2</v>
      </c>
      <c r="AD749" s="17">
        <v>2.94854124382623E-2</v>
      </c>
      <c r="AE749" s="17"/>
      <c r="AF749" s="17">
        <v>2.0208169857723699E-2</v>
      </c>
      <c r="AG749" s="17">
        <v>1.03736558400764E-2</v>
      </c>
      <c r="AH749" s="17">
        <v>2.39082715249034E-2</v>
      </c>
      <c r="AI749" s="17"/>
      <c r="AJ749" s="17">
        <v>1.47084665070671E-2</v>
      </c>
      <c r="AK749" s="17">
        <v>9.3354876703270109E-3</v>
      </c>
      <c r="AL749" s="17">
        <v>1.4572570191066199E-2</v>
      </c>
      <c r="AM749" s="17"/>
      <c r="AN749" s="17">
        <v>2.5191573821969401E-2</v>
      </c>
      <c r="AO749" s="17">
        <v>1.1351054617217599E-2</v>
      </c>
      <c r="AP749" s="17">
        <v>9.7693278961793004E-3</v>
      </c>
      <c r="AQ749" s="17">
        <v>1.17198554823935E-2</v>
      </c>
      <c r="AR749" s="17">
        <v>1.21377741029148E-2</v>
      </c>
      <c r="AS749" s="17"/>
      <c r="AT749" s="17">
        <v>1.55478318789752E-2</v>
      </c>
      <c r="AU749" s="17">
        <v>1.8385047716770402E-2</v>
      </c>
      <c r="AV749" s="17"/>
      <c r="AW749" s="17">
        <v>8.2423842565079401E-3</v>
      </c>
      <c r="AX749" s="17">
        <v>1.4798103517606799E-2</v>
      </c>
      <c r="AY749" s="17">
        <v>2.4208074193147199E-2</v>
      </c>
    </row>
    <row r="750" spans="2:51">
      <c r="B750" t="s">
        <v>119</v>
      </c>
      <c r="C750" s="17">
        <v>1.29796011738005E-2</v>
      </c>
      <c r="D750" s="17">
        <v>8.0158758418748099E-3</v>
      </c>
      <c r="E750" s="17">
        <v>1.7479773667622801E-2</v>
      </c>
      <c r="F750" s="17"/>
      <c r="G750" s="17">
        <v>9.1554683198262696E-3</v>
      </c>
      <c r="H750" s="17">
        <v>9.1860068770996898E-3</v>
      </c>
      <c r="I750" s="17">
        <v>2.09518648955044E-2</v>
      </c>
      <c r="J750" s="17">
        <v>1.7303661772041099E-2</v>
      </c>
      <c r="K750" s="17">
        <v>1.48888606976901E-2</v>
      </c>
      <c r="L750" s="17">
        <v>7.5272787298875897E-3</v>
      </c>
      <c r="M750" s="17"/>
      <c r="N750" s="17">
        <v>5.3278902851195296E-3</v>
      </c>
      <c r="O750" s="17">
        <v>1.03367147803677E-2</v>
      </c>
      <c r="P750" s="17">
        <v>1.7071108181874801E-2</v>
      </c>
      <c r="Q750" s="17">
        <v>2.0762478623211698E-2</v>
      </c>
      <c r="R750" s="17"/>
      <c r="S750" s="17">
        <v>9.4663460827297992E-3</v>
      </c>
      <c r="T750" s="17">
        <v>1.06296193330468E-2</v>
      </c>
      <c r="U750" s="17">
        <v>9.9284404281400201E-3</v>
      </c>
      <c r="V750" s="17">
        <v>1.43578956046639E-2</v>
      </c>
      <c r="W750" s="17">
        <v>1.73868990103874E-2</v>
      </c>
      <c r="X750" s="17">
        <v>1.61920592192447E-2</v>
      </c>
      <c r="Y750" s="17">
        <v>1.8119086542107501E-2</v>
      </c>
      <c r="Z750" s="17">
        <v>8.3891466706538607E-3</v>
      </c>
      <c r="AA750" s="17">
        <v>1.3250120072202999E-2</v>
      </c>
      <c r="AB750" s="17">
        <v>1.34789188409359E-2</v>
      </c>
      <c r="AC750" s="17">
        <v>1.3675906602788499E-2</v>
      </c>
      <c r="AD750" s="17">
        <v>1.1833078965602701E-2</v>
      </c>
      <c r="AE750" s="17"/>
      <c r="AF750" s="17">
        <v>1.1195597788522801E-2</v>
      </c>
      <c r="AG750" s="17">
        <v>1.1822539560899899E-2</v>
      </c>
      <c r="AH750" s="17">
        <v>2.20744979752278E-2</v>
      </c>
      <c r="AI750" s="17"/>
      <c r="AJ750" s="17">
        <v>4.2195352338797298E-3</v>
      </c>
      <c r="AK750" s="17">
        <v>1.16449582603928E-2</v>
      </c>
      <c r="AL750" s="17">
        <v>8.4929517433817003E-3</v>
      </c>
      <c r="AM750" s="17"/>
      <c r="AN750" s="17">
        <v>2.0119676991962501E-2</v>
      </c>
      <c r="AO750" s="17">
        <v>1.27102186067074E-2</v>
      </c>
      <c r="AP750" s="17">
        <v>9.6124564455470993E-3</v>
      </c>
      <c r="AQ750" s="17">
        <v>5.6996217733259304E-3</v>
      </c>
      <c r="AR750" s="17">
        <v>8.8344611627037602E-3</v>
      </c>
      <c r="AS750" s="17"/>
      <c r="AT750" s="17">
        <v>1.30010651456605E-2</v>
      </c>
      <c r="AU750" s="17">
        <v>1.11774931284748E-2</v>
      </c>
      <c r="AV750" s="17"/>
      <c r="AW750" s="17">
        <v>4.3547774896388301E-3</v>
      </c>
      <c r="AX750" s="17">
        <v>1.21767031650217E-2</v>
      </c>
      <c r="AY750" s="17">
        <v>2.2417041388750999E-2</v>
      </c>
    </row>
    <row r="751" spans="2:51">
      <c r="B751" t="s">
        <v>138</v>
      </c>
      <c r="C751" s="17">
        <v>0.71101492456017001</v>
      </c>
      <c r="D751" s="17">
        <v>0.73807453801740297</v>
      </c>
      <c r="E751" s="17">
        <v>0.68457570338245199</v>
      </c>
      <c r="F751" s="17"/>
      <c r="G751" s="17">
        <v>0.75087391031414696</v>
      </c>
      <c r="H751" s="17">
        <v>0.72515994954693797</v>
      </c>
      <c r="I751" s="17">
        <v>0.74209899461112605</v>
      </c>
      <c r="J751" s="17">
        <v>0.68551187766446497</v>
      </c>
      <c r="K751" s="17">
        <v>0.67197456133705302</v>
      </c>
      <c r="L751" s="17">
        <v>0.70577817994807701</v>
      </c>
      <c r="M751" s="17"/>
      <c r="N751" s="17">
        <v>0.80057393687374501</v>
      </c>
      <c r="O751" s="17">
        <v>0.71228468710328596</v>
      </c>
      <c r="P751" s="17">
        <v>0.67782271941690397</v>
      </c>
      <c r="Q751" s="17">
        <v>0.63994271261760005</v>
      </c>
      <c r="R751" s="17"/>
      <c r="S751" s="17">
        <v>0.72831364432030199</v>
      </c>
      <c r="T751" s="17">
        <v>0.70250122938551696</v>
      </c>
      <c r="U751" s="17">
        <v>0.71143217489830102</v>
      </c>
      <c r="V751" s="17">
        <v>0.68758545810141203</v>
      </c>
      <c r="W751" s="17">
        <v>0.69984363292394902</v>
      </c>
      <c r="X751" s="17">
        <v>0.71327921119710902</v>
      </c>
      <c r="Y751" s="17">
        <v>0.70952577708620701</v>
      </c>
      <c r="Z751" s="17">
        <v>0.70469332041823696</v>
      </c>
      <c r="AA751" s="17">
        <v>0.71011626277120099</v>
      </c>
      <c r="AB751" s="17">
        <v>0.74187588558707696</v>
      </c>
      <c r="AC751" s="17">
        <v>0.68716853904014297</v>
      </c>
      <c r="AD751" s="17">
        <v>0.73760206104839898</v>
      </c>
      <c r="AE751" s="17"/>
      <c r="AF751" s="17">
        <v>0.66421107218258302</v>
      </c>
      <c r="AG751" s="17">
        <v>0.77402382618660304</v>
      </c>
      <c r="AH751" s="17">
        <v>0.65063580740256499</v>
      </c>
      <c r="AI751" s="17"/>
      <c r="AJ751" s="17">
        <v>0.71290048852030796</v>
      </c>
      <c r="AK751" s="17">
        <v>0.75196356714374102</v>
      </c>
      <c r="AL751" s="17">
        <v>0.78047151797576098</v>
      </c>
      <c r="AM751" s="17"/>
      <c r="AN751" s="17">
        <v>0.59822398540450705</v>
      </c>
      <c r="AO751" s="17">
        <v>0.71460773590955695</v>
      </c>
      <c r="AP751" s="17">
        <v>0.776814546321411</v>
      </c>
      <c r="AQ751" s="17">
        <v>0.83159762029292095</v>
      </c>
      <c r="AR751" s="17">
        <v>0.85642554472289001</v>
      </c>
      <c r="AS751" s="17"/>
      <c r="AT751" s="17">
        <v>0.71032560404163703</v>
      </c>
      <c r="AU751" s="17">
        <v>0.71054595927284903</v>
      </c>
      <c r="AV751" s="17"/>
      <c r="AW751" s="17">
        <v>0.79799546674638799</v>
      </c>
      <c r="AX751" s="17">
        <v>0.72337757169099604</v>
      </c>
      <c r="AY751" s="17">
        <v>0.61472554949948499</v>
      </c>
    </row>
    <row r="752" spans="2:51">
      <c r="B752" t="s">
        <v>139</v>
      </c>
      <c r="C752" s="17">
        <v>6.3269471934535595E-2</v>
      </c>
      <c r="D752" s="17">
        <v>5.8971221598566999E-2</v>
      </c>
      <c r="E752" s="17">
        <v>6.7787301303711606E-2</v>
      </c>
      <c r="F752" s="17"/>
      <c r="G752" s="17">
        <v>6.8232718224575897E-2</v>
      </c>
      <c r="H752" s="17">
        <v>6.4166157135156596E-2</v>
      </c>
      <c r="I752" s="17">
        <v>5.9084523138200597E-2</v>
      </c>
      <c r="J752" s="17">
        <v>7.6297486004390597E-2</v>
      </c>
      <c r="K752" s="17">
        <v>7.0018616925226096E-2</v>
      </c>
      <c r="L752" s="17">
        <v>4.9406366545245099E-2</v>
      </c>
      <c r="M752" s="17"/>
      <c r="N752" s="17">
        <v>3.9450603962354301E-2</v>
      </c>
      <c r="O752" s="17">
        <v>6.5350244058188303E-2</v>
      </c>
      <c r="P752" s="17">
        <v>7.3487698311471603E-2</v>
      </c>
      <c r="Q752" s="17">
        <v>7.8691142758110399E-2</v>
      </c>
      <c r="R752" s="17"/>
      <c r="S752" s="17">
        <v>5.2942820729290199E-2</v>
      </c>
      <c r="T752" s="17">
        <v>6.5842250970868502E-2</v>
      </c>
      <c r="U752" s="17">
        <v>7.1817755370678596E-2</v>
      </c>
      <c r="V752" s="17">
        <v>4.15304021936483E-2</v>
      </c>
      <c r="W752" s="17">
        <v>6.5369764703741604E-2</v>
      </c>
      <c r="X752" s="17">
        <v>6.8746993599035494E-2</v>
      </c>
      <c r="Y752" s="17">
        <v>5.2721851354044502E-2</v>
      </c>
      <c r="Z752" s="17">
        <v>8.6416663852225295E-2</v>
      </c>
      <c r="AA752" s="17">
        <v>6.4021037088707794E-2</v>
      </c>
      <c r="AB752" s="17">
        <v>6.5346697294215203E-2</v>
      </c>
      <c r="AC752" s="17">
        <v>8.1063663884741094E-2</v>
      </c>
      <c r="AD752" s="17">
        <v>8.2936464885128694E-2</v>
      </c>
      <c r="AE752" s="17"/>
      <c r="AF752" s="17">
        <v>7.0911405713231193E-2</v>
      </c>
      <c r="AG752" s="17">
        <v>4.5032698211949898E-2</v>
      </c>
      <c r="AH752" s="17">
        <v>0.10126959786522401</v>
      </c>
      <c r="AI752" s="17"/>
      <c r="AJ752" s="17">
        <v>5.6344161960663899E-2</v>
      </c>
      <c r="AK752" s="17">
        <v>5.2463664396019898E-2</v>
      </c>
      <c r="AL752" s="17">
        <v>4.5794712288077299E-2</v>
      </c>
      <c r="AM752" s="17"/>
      <c r="AN752" s="17">
        <v>9.9660696086678602E-2</v>
      </c>
      <c r="AO752" s="17">
        <v>6.9395557626232507E-2</v>
      </c>
      <c r="AP752" s="17">
        <v>3.7649266167378903E-2</v>
      </c>
      <c r="AQ752" s="17">
        <v>3.3720275108587702E-2</v>
      </c>
      <c r="AR752" s="17">
        <v>3.8311277742904798E-2</v>
      </c>
      <c r="AS752" s="17"/>
      <c r="AT752" s="17">
        <v>6.3468351723732094E-2</v>
      </c>
      <c r="AU752" s="17">
        <v>6.3697795523527903E-2</v>
      </c>
      <c r="AV752" s="17"/>
      <c r="AW752" s="17">
        <v>3.7783555633709699E-2</v>
      </c>
      <c r="AX752" s="17">
        <v>6.6411893655351495E-2</v>
      </c>
      <c r="AY752" s="17">
        <v>8.9716741368898206E-2</v>
      </c>
    </row>
    <row r="753" spans="2:51">
      <c r="B753" t="s">
        <v>140</v>
      </c>
      <c r="C753" s="17">
        <v>0.64774545262563399</v>
      </c>
      <c r="D753" s="17">
        <v>0.67910331641883603</v>
      </c>
      <c r="E753" s="17">
        <v>0.61678840207874097</v>
      </c>
      <c r="F753" s="17"/>
      <c r="G753" s="17">
        <v>0.68264119208957097</v>
      </c>
      <c r="H753" s="17">
        <v>0.66099379241178102</v>
      </c>
      <c r="I753" s="17">
        <v>0.68301447147292604</v>
      </c>
      <c r="J753" s="17">
        <v>0.60921439166007396</v>
      </c>
      <c r="K753" s="17">
        <v>0.60195594441182698</v>
      </c>
      <c r="L753" s="17">
        <v>0.65637181340283202</v>
      </c>
      <c r="M753" s="17"/>
      <c r="N753" s="17">
        <v>0.761123332911391</v>
      </c>
      <c r="O753" s="17">
        <v>0.64693444304509695</v>
      </c>
      <c r="P753" s="17">
        <v>0.60433502110543202</v>
      </c>
      <c r="Q753" s="17">
        <v>0.56125156985948998</v>
      </c>
      <c r="R753" s="17"/>
      <c r="S753" s="17">
        <v>0.67537082359101197</v>
      </c>
      <c r="T753" s="17">
        <v>0.63665897841464802</v>
      </c>
      <c r="U753" s="17">
        <v>0.63961441952762299</v>
      </c>
      <c r="V753" s="17">
        <v>0.64605505590776302</v>
      </c>
      <c r="W753" s="17">
        <v>0.63447386822020702</v>
      </c>
      <c r="X753" s="17">
        <v>0.644532217598074</v>
      </c>
      <c r="Y753" s="17">
        <v>0.65680392573216295</v>
      </c>
      <c r="Z753" s="17">
        <v>0.61827665656601105</v>
      </c>
      <c r="AA753" s="17">
        <v>0.646095225682493</v>
      </c>
      <c r="AB753" s="17">
        <v>0.67652918829286102</v>
      </c>
      <c r="AC753" s="17">
        <v>0.60610487515540201</v>
      </c>
      <c r="AD753" s="17">
        <v>0.65466559616327102</v>
      </c>
      <c r="AE753" s="17"/>
      <c r="AF753" s="17">
        <v>0.59329966646935095</v>
      </c>
      <c r="AG753" s="17">
        <v>0.72899112797465304</v>
      </c>
      <c r="AH753" s="17">
        <v>0.54936620953734105</v>
      </c>
      <c r="AI753" s="17"/>
      <c r="AJ753" s="17">
        <v>0.65655632655964402</v>
      </c>
      <c r="AK753" s="17">
        <v>0.699499902747721</v>
      </c>
      <c r="AL753" s="17">
        <v>0.73467680568768401</v>
      </c>
      <c r="AM753" s="17"/>
      <c r="AN753" s="17">
        <v>0.49856328931782901</v>
      </c>
      <c r="AO753" s="17">
        <v>0.645212178283324</v>
      </c>
      <c r="AP753" s="17">
        <v>0.73916528015403204</v>
      </c>
      <c r="AQ753" s="17">
        <v>0.79787734518433295</v>
      </c>
      <c r="AR753" s="17">
        <v>0.81811426697998502</v>
      </c>
      <c r="AS753" s="17"/>
      <c r="AT753" s="17">
        <v>0.64685725231790503</v>
      </c>
      <c r="AU753" s="17">
        <v>0.64684816374932097</v>
      </c>
      <c r="AV753" s="17"/>
      <c r="AW753" s="17">
        <v>0.76021191111267905</v>
      </c>
      <c r="AX753" s="17">
        <v>0.65696567803564498</v>
      </c>
      <c r="AY753" s="17">
        <v>0.52500880813058703</v>
      </c>
    </row>
    <row r="754" spans="2:51">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row>
    <row r="755" spans="2:51">
      <c r="B755" s="6" t="s">
        <v>327</v>
      </c>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row>
    <row r="756" spans="2:51">
      <c r="B756" s="24" t="s">
        <v>15</v>
      </c>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row>
    <row r="757" spans="2:51">
      <c r="B757" t="s">
        <v>133</v>
      </c>
      <c r="C757" s="17">
        <v>0.17444824825088401</v>
      </c>
      <c r="D757" s="17">
        <v>0.227445015555827</v>
      </c>
      <c r="E757" s="17">
        <v>0.1248650207063</v>
      </c>
      <c r="F757" s="17"/>
      <c r="G757" s="17">
        <v>0.23704691995322499</v>
      </c>
      <c r="H757" s="17">
        <v>0.21825237125125899</v>
      </c>
      <c r="I757" s="17">
        <v>0.21711506225233701</v>
      </c>
      <c r="J757" s="17">
        <v>0.160341981040417</v>
      </c>
      <c r="K757" s="17">
        <v>0.137444959468253</v>
      </c>
      <c r="L757" s="17">
        <v>0.119746352899674</v>
      </c>
      <c r="M757" s="17"/>
      <c r="N757" s="17">
        <v>0.232064278299525</v>
      </c>
      <c r="O757" s="17">
        <v>0.16353460623942401</v>
      </c>
      <c r="P757" s="17">
        <v>0.15507680887243999</v>
      </c>
      <c r="Q757" s="17">
        <v>0.139886973227246</v>
      </c>
      <c r="R757" s="17"/>
      <c r="S757" s="17">
        <v>0.22587408729470401</v>
      </c>
      <c r="T757" s="17">
        <v>0.16144306725872901</v>
      </c>
      <c r="U757" s="17">
        <v>0.156165589637179</v>
      </c>
      <c r="V757" s="17">
        <v>0.15256912876714401</v>
      </c>
      <c r="W757" s="17">
        <v>0.204118220178368</v>
      </c>
      <c r="X757" s="17">
        <v>0.167534693125203</v>
      </c>
      <c r="Y757" s="17">
        <v>0.17326124538851101</v>
      </c>
      <c r="Z757" s="17">
        <v>0.20223069091833101</v>
      </c>
      <c r="AA757" s="17">
        <v>0.16872685841791099</v>
      </c>
      <c r="AB757" s="17">
        <v>0.16212961383541999</v>
      </c>
      <c r="AC757" s="17">
        <v>0.11681632604167499</v>
      </c>
      <c r="AD757" s="17">
        <v>0.189789568884525</v>
      </c>
      <c r="AE757" s="17"/>
      <c r="AF757" s="17">
        <v>0.14762440966447801</v>
      </c>
      <c r="AG757" s="17">
        <v>0.20030859895776401</v>
      </c>
      <c r="AH757" s="17">
        <v>0.138317456768008</v>
      </c>
      <c r="AI757" s="17"/>
      <c r="AJ757" s="17">
        <v>0.17436753048190501</v>
      </c>
      <c r="AK757" s="17">
        <v>0.20109871985174199</v>
      </c>
      <c r="AL757" s="17">
        <v>0.21469031931896199</v>
      </c>
      <c r="AM757" s="17"/>
      <c r="AN757" s="17">
        <v>0.121676724187133</v>
      </c>
      <c r="AO757" s="17">
        <v>0.18172080853198599</v>
      </c>
      <c r="AP757" s="17">
        <v>0.19891439267220401</v>
      </c>
      <c r="AQ757" s="17">
        <v>0.25604780285982998</v>
      </c>
      <c r="AR757" s="17">
        <v>0.40093373007479199</v>
      </c>
      <c r="AS757" s="17"/>
      <c r="AT757" s="17">
        <v>0.16822268859748801</v>
      </c>
      <c r="AU757" s="17">
        <v>0.233780644657827</v>
      </c>
      <c r="AV757" s="17"/>
      <c r="AW757" s="17">
        <v>0.23355489774000601</v>
      </c>
      <c r="AX757" s="17">
        <v>0.15936187949481301</v>
      </c>
      <c r="AY757" s="17">
        <v>0.11514813642411</v>
      </c>
    </row>
    <row r="758" spans="2:51">
      <c r="B758" t="s">
        <v>134</v>
      </c>
      <c r="C758" s="17">
        <v>0.47025954353437499</v>
      </c>
      <c r="D758" s="17">
        <v>0.48620608126009102</v>
      </c>
      <c r="E758" s="17">
        <v>0.45460524194163299</v>
      </c>
      <c r="F758" s="17"/>
      <c r="G758" s="17">
        <v>0.51696370306046002</v>
      </c>
      <c r="H758" s="17">
        <v>0.48433833131117698</v>
      </c>
      <c r="I758" s="17">
        <v>0.48163471414727899</v>
      </c>
      <c r="J758" s="17">
        <v>0.47222164660720101</v>
      </c>
      <c r="K758" s="17">
        <v>0.43967893963134402</v>
      </c>
      <c r="L758" s="17">
        <v>0.45036359887856697</v>
      </c>
      <c r="M758" s="17"/>
      <c r="N758" s="17">
        <v>0.49837932418095399</v>
      </c>
      <c r="O758" s="17">
        <v>0.48128921704029098</v>
      </c>
      <c r="P758" s="17">
        <v>0.46150863272725701</v>
      </c>
      <c r="Q758" s="17">
        <v>0.436578721092936</v>
      </c>
      <c r="R758" s="17"/>
      <c r="S758" s="17">
        <v>0.47780910169969099</v>
      </c>
      <c r="T758" s="17">
        <v>0.48178448227076698</v>
      </c>
      <c r="U758" s="17">
        <v>0.487851763261968</v>
      </c>
      <c r="V758" s="17">
        <v>0.46893283646191303</v>
      </c>
      <c r="W758" s="17">
        <v>0.44968700729717898</v>
      </c>
      <c r="X758" s="17">
        <v>0.47454484684234999</v>
      </c>
      <c r="Y758" s="17">
        <v>0.43869570925788798</v>
      </c>
      <c r="Z758" s="17">
        <v>0.45620395146007697</v>
      </c>
      <c r="AA758" s="17">
        <v>0.442837194613177</v>
      </c>
      <c r="AB758" s="17">
        <v>0.49529691560813499</v>
      </c>
      <c r="AC758" s="17">
        <v>0.48053820931017799</v>
      </c>
      <c r="AD758" s="17">
        <v>0.49867397302249</v>
      </c>
      <c r="AE758" s="17"/>
      <c r="AF758" s="17">
        <v>0.43905550330930898</v>
      </c>
      <c r="AG758" s="17">
        <v>0.50036314303512497</v>
      </c>
      <c r="AH758" s="17">
        <v>0.46246905726422599</v>
      </c>
      <c r="AI758" s="17"/>
      <c r="AJ758" s="17">
        <v>0.48382715802919302</v>
      </c>
      <c r="AK758" s="17">
        <v>0.49435116755619302</v>
      </c>
      <c r="AL758" s="17">
        <v>0.48721830884608303</v>
      </c>
      <c r="AM758" s="17"/>
      <c r="AN758" s="17">
        <v>0.42195827225048699</v>
      </c>
      <c r="AO758" s="17">
        <v>0.48556743483267001</v>
      </c>
      <c r="AP758" s="17">
        <v>0.49929554600842901</v>
      </c>
      <c r="AQ758" s="17">
        <v>0.50538776509647099</v>
      </c>
      <c r="AR758" s="17">
        <v>0.33021598232920901</v>
      </c>
      <c r="AS758" s="17"/>
      <c r="AT758" s="17">
        <v>0.46715703079786602</v>
      </c>
      <c r="AU758" s="17">
        <v>0.49638869698386101</v>
      </c>
      <c r="AV758" s="17"/>
      <c r="AW758" s="17">
        <v>0.50187838093425696</v>
      </c>
      <c r="AX758" s="17">
        <v>0.50183243428739399</v>
      </c>
      <c r="AY758" s="17">
        <v>0.42818681897234401</v>
      </c>
    </row>
    <row r="759" spans="2:51">
      <c r="B759" t="s">
        <v>135</v>
      </c>
      <c r="C759" s="17">
        <v>0.25761400460009798</v>
      </c>
      <c r="D759" s="17">
        <v>0.21156208673841001</v>
      </c>
      <c r="E759" s="17">
        <v>0.30144377358922803</v>
      </c>
      <c r="F759" s="17"/>
      <c r="G759" s="17">
        <v>0.17419013735268599</v>
      </c>
      <c r="H759" s="17">
        <v>0.210691727653189</v>
      </c>
      <c r="I759" s="17">
        <v>0.21024406953194399</v>
      </c>
      <c r="J759" s="17">
        <v>0.25629992734447898</v>
      </c>
      <c r="K759" s="17">
        <v>0.30529087946067002</v>
      </c>
      <c r="L759" s="17">
        <v>0.331026320241737</v>
      </c>
      <c r="M759" s="17"/>
      <c r="N759" s="17">
        <v>0.204871644224388</v>
      </c>
      <c r="O759" s="17">
        <v>0.25644449239453099</v>
      </c>
      <c r="P759" s="17">
        <v>0.27774709897111699</v>
      </c>
      <c r="Q759" s="17">
        <v>0.29781332655641901</v>
      </c>
      <c r="R759" s="17"/>
      <c r="S759" s="17">
        <v>0.216059232626821</v>
      </c>
      <c r="T759" s="17">
        <v>0.26477478901583901</v>
      </c>
      <c r="U759" s="17">
        <v>0.26328225391647597</v>
      </c>
      <c r="V759" s="17">
        <v>0.28224686318209402</v>
      </c>
      <c r="W759" s="17">
        <v>0.239223750563895</v>
      </c>
      <c r="X759" s="17">
        <v>0.249982818789102</v>
      </c>
      <c r="Y759" s="17">
        <v>0.27589847370591802</v>
      </c>
      <c r="Z759" s="17">
        <v>0.24930289174872</v>
      </c>
      <c r="AA759" s="17">
        <v>0.28161113906909502</v>
      </c>
      <c r="AB759" s="17">
        <v>0.25792732825486597</v>
      </c>
      <c r="AC759" s="17">
        <v>0.28894472478822902</v>
      </c>
      <c r="AD759" s="17">
        <v>0.20029922212531001</v>
      </c>
      <c r="AE759" s="17"/>
      <c r="AF759" s="17">
        <v>0.29567467001761999</v>
      </c>
      <c r="AG759" s="17">
        <v>0.223756557052401</v>
      </c>
      <c r="AH759" s="17">
        <v>0.27760814637854098</v>
      </c>
      <c r="AI759" s="17"/>
      <c r="AJ759" s="17">
        <v>0.25792333250435501</v>
      </c>
      <c r="AK759" s="17">
        <v>0.22397807465131001</v>
      </c>
      <c r="AL759" s="17">
        <v>0.231261063003071</v>
      </c>
      <c r="AM759" s="17"/>
      <c r="AN759" s="17">
        <v>0.327724956803289</v>
      </c>
      <c r="AO759" s="17">
        <v>0.247053091346329</v>
      </c>
      <c r="AP759" s="17">
        <v>0.220573779847448</v>
      </c>
      <c r="AQ759" s="17">
        <v>0.171717252955915</v>
      </c>
      <c r="AR759" s="17">
        <v>0.19030182295824899</v>
      </c>
      <c r="AS759" s="17"/>
      <c r="AT759" s="17">
        <v>0.26454865959534701</v>
      </c>
      <c r="AU759" s="17">
        <v>0.19458619294115401</v>
      </c>
      <c r="AV759" s="17"/>
      <c r="AW759" s="17">
        <v>0.20279859192962099</v>
      </c>
      <c r="AX759" s="17">
        <v>0.25407298229373998</v>
      </c>
      <c r="AY759" s="17">
        <v>0.31718625915346998</v>
      </c>
    </row>
    <row r="760" spans="2:51">
      <c r="B760" t="s">
        <v>136</v>
      </c>
      <c r="C760" s="17">
        <v>6.7359171857888103E-2</v>
      </c>
      <c r="D760" s="17">
        <v>5.1046595698881203E-2</v>
      </c>
      <c r="E760" s="17">
        <v>8.2883201178378593E-2</v>
      </c>
      <c r="F760" s="17"/>
      <c r="G760" s="17">
        <v>4.9453679179059601E-2</v>
      </c>
      <c r="H760" s="17">
        <v>6.3344023437742702E-2</v>
      </c>
      <c r="I760" s="17">
        <v>5.5817704353576303E-2</v>
      </c>
      <c r="J760" s="17">
        <v>6.7456659663011703E-2</v>
      </c>
      <c r="K760" s="17">
        <v>8.1516761896039097E-2</v>
      </c>
      <c r="L760" s="17">
        <v>7.6725722275903505E-2</v>
      </c>
      <c r="M760" s="17"/>
      <c r="N760" s="17">
        <v>4.7383806718959497E-2</v>
      </c>
      <c r="O760" s="17">
        <v>7.0915698325806298E-2</v>
      </c>
      <c r="P760" s="17">
        <v>6.9878613045786894E-2</v>
      </c>
      <c r="Q760" s="17">
        <v>8.3687730750182196E-2</v>
      </c>
      <c r="R760" s="17"/>
      <c r="S760" s="17">
        <v>5.1739211039103103E-2</v>
      </c>
      <c r="T760" s="17">
        <v>6.8512893569692604E-2</v>
      </c>
      <c r="U760" s="17">
        <v>5.75091250319767E-2</v>
      </c>
      <c r="V760" s="17">
        <v>6.7142889480893794E-2</v>
      </c>
      <c r="W760" s="17">
        <v>8.08454653900577E-2</v>
      </c>
      <c r="X760" s="17">
        <v>7.7604591200026607E-2</v>
      </c>
      <c r="Y760" s="17">
        <v>8.0793629983380397E-2</v>
      </c>
      <c r="Z760" s="17">
        <v>5.9147039238751198E-2</v>
      </c>
      <c r="AA760" s="17">
        <v>7.1676322741783399E-2</v>
      </c>
      <c r="AB760" s="17">
        <v>5.8164511886484999E-2</v>
      </c>
      <c r="AC760" s="17">
        <v>7.17140653647029E-2</v>
      </c>
      <c r="AD760" s="17">
        <v>7.2790595912789705E-2</v>
      </c>
      <c r="AE760" s="17"/>
      <c r="AF760" s="17">
        <v>8.2999696256730399E-2</v>
      </c>
      <c r="AG760" s="17">
        <v>5.51079505731909E-2</v>
      </c>
      <c r="AH760" s="17">
        <v>7.24091144597378E-2</v>
      </c>
      <c r="AI760" s="17"/>
      <c r="AJ760" s="17">
        <v>6.5234454050208501E-2</v>
      </c>
      <c r="AK760" s="17">
        <v>6.0463190627912E-2</v>
      </c>
      <c r="AL760" s="17">
        <v>4.9279029069393798E-2</v>
      </c>
      <c r="AM760" s="17"/>
      <c r="AN760" s="17">
        <v>7.9670044787464506E-2</v>
      </c>
      <c r="AO760" s="17">
        <v>6.18747296411436E-2</v>
      </c>
      <c r="AP760" s="17">
        <v>5.6932021146190198E-2</v>
      </c>
      <c r="AQ760" s="17">
        <v>4.3665923384643E-2</v>
      </c>
      <c r="AR760" s="17">
        <v>4.29538191671038E-2</v>
      </c>
      <c r="AS760" s="17"/>
      <c r="AT760" s="17">
        <v>6.9623654865838602E-2</v>
      </c>
      <c r="AU760" s="17">
        <v>4.664329665118E-2</v>
      </c>
      <c r="AV760" s="17"/>
      <c r="AW760" s="17">
        <v>4.7533570118823497E-2</v>
      </c>
      <c r="AX760" s="17">
        <v>6.4020620112906601E-2</v>
      </c>
      <c r="AY760" s="17">
        <v>8.9442502179502795E-2</v>
      </c>
    </row>
    <row r="761" spans="2:51">
      <c r="B761" t="s">
        <v>137</v>
      </c>
      <c r="C761" s="17">
        <v>2.08733466875166E-2</v>
      </c>
      <c r="D761" s="17">
        <v>1.6844101797094699E-2</v>
      </c>
      <c r="E761" s="17">
        <v>2.4544845279858899E-2</v>
      </c>
      <c r="F761" s="17"/>
      <c r="G761" s="17">
        <v>1.2954179670337599E-2</v>
      </c>
      <c r="H761" s="17">
        <v>1.54109145963765E-2</v>
      </c>
      <c r="I761" s="17">
        <v>2.1480384374709401E-2</v>
      </c>
      <c r="J761" s="17">
        <v>3.0268139740092299E-2</v>
      </c>
      <c r="K761" s="17">
        <v>2.8865716008668701E-2</v>
      </c>
      <c r="L761" s="17">
        <v>1.5866885649620101E-2</v>
      </c>
      <c r="M761" s="17"/>
      <c r="N761" s="17">
        <v>1.16314374920329E-2</v>
      </c>
      <c r="O761" s="17">
        <v>2.0222435781371999E-2</v>
      </c>
      <c r="P761" s="17">
        <v>2.50409366814171E-2</v>
      </c>
      <c r="Q761" s="17">
        <v>2.7460318087023799E-2</v>
      </c>
      <c r="R761" s="17"/>
      <c r="S761" s="17">
        <v>1.7114474130613001E-2</v>
      </c>
      <c r="T761" s="17">
        <v>1.86914468892019E-2</v>
      </c>
      <c r="U761" s="17">
        <v>2.4816673674422401E-2</v>
      </c>
      <c r="V761" s="17">
        <v>2.0216866261420701E-2</v>
      </c>
      <c r="W761" s="17">
        <v>1.7603578032152602E-2</v>
      </c>
      <c r="X761" s="17">
        <v>1.7132203085137701E-2</v>
      </c>
      <c r="Y761" s="17">
        <v>2.4652928734217799E-2</v>
      </c>
      <c r="Z761" s="17">
        <v>1.9702524460203E-2</v>
      </c>
      <c r="AA761" s="17">
        <v>2.4534019985119299E-2</v>
      </c>
      <c r="AB761" s="17">
        <v>1.6162430062524699E-2</v>
      </c>
      <c r="AC761" s="17">
        <v>3.4835123836466503E-2</v>
      </c>
      <c r="AD761" s="17">
        <v>2.6613561089282999E-2</v>
      </c>
      <c r="AE761" s="17"/>
      <c r="AF761" s="17">
        <v>2.63903077564967E-2</v>
      </c>
      <c r="AG761" s="17">
        <v>1.3584443522254699E-2</v>
      </c>
      <c r="AH761" s="17">
        <v>3.4411036779428902E-2</v>
      </c>
      <c r="AI761" s="17"/>
      <c r="AJ761" s="17">
        <v>1.773624249127E-2</v>
      </c>
      <c r="AK761" s="17">
        <v>1.22984614032894E-2</v>
      </c>
      <c r="AL761" s="17">
        <v>1.236794825823E-2</v>
      </c>
      <c r="AM761" s="17"/>
      <c r="AN761" s="17">
        <v>3.4663873179672497E-2</v>
      </c>
      <c r="AO761" s="17">
        <v>1.49191789096256E-2</v>
      </c>
      <c r="AP761" s="17">
        <v>1.82536061334489E-2</v>
      </c>
      <c r="AQ761" s="17">
        <v>1.34386426873485E-2</v>
      </c>
      <c r="AR761" s="17">
        <v>2.5794663364242298E-2</v>
      </c>
      <c r="AS761" s="17"/>
      <c r="AT761" s="17">
        <v>2.1355093879609401E-2</v>
      </c>
      <c r="AU761" s="17">
        <v>1.6460200812970099E-2</v>
      </c>
      <c r="AV761" s="17"/>
      <c r="AW761" s="17">
        <v>1.20920722096592E-2</v>
      </c>
      <c r="AX761" s="17">
        <v>1.3266045206608E-2</v>
      </c>
      <c r="AY761" s="17">
        <v>3.2254725772647298E-2</v>
      </c>
    </row>
    <row r="762" spans="2:51">
      <c r="B762" t="s">
        <v>119</v>
      </c>
      <c r="C762" s="17">
        <v>9.4456850692387004E-3</v>
      </c>
      <c r="D762" s="17">
        <v>6.8961189496961799E-3</v>
      </c>
      <c r="E762" s="17">
        <v>1.1657917304601599E-2</v>
      </c>
      <c r="F762" s="17"/>
      <c r="G762" s="17">
        <v>9.3913807842322897E-3</v>
      </c>
      <c r="H762" s="17">
        <v>7.9626317502549601E-3</v>
      </c>
      <c r="I762" s="17">
        <v>1.37080653401548E-2</v>
      </c>
      <c r="J762" s="17">
        <v>1.34116456047983E-2</v>
      </c>
      <c r="K762" s="17">
        <v>7.2027435350254E-3</v>
      </c>
      <c r="L762" s="17">
        <v>6.2711200544989304E-3</v>
      </c>
      <c r="M762" s="17"/>
      <c r="N762" s="17">
        <v>5.6695090841415597E-3</v>
      </c>
      <c r="O762" s="17">
        <v>7.5935502185754799E-3</v>
      </c>
      <c r="P762" s="17">
        <v>1.07479097019816E-2</v>
      </c>
      <c r="Q762" s="17">
        <v>1.4572930286192999E-2</v>
      </c>
      <c r="R762" s="17"/>
      <c r="S762" s="17">
        <v>1.14038932090671E-2</v>
      </c>
      <c r="T762" s="17">
        <v>4.7933209957702104E-3</v>
      </c>
      <c r="U762" s="17">
        <v>1.03745944779772E-2</v>
      </c>
      <c r="V762" s="17">
        <v>8.8914158465340093E-3</v>
      </c>
      <c r="W762" s="17">
        <v>8.5219785383477999E-3</v>
      </c>
      <c r="X762" s="17">
        <v>1.3200846958181E-2</v>
      </c>
      <c r="Y762" s="17">
        <v>6.6980129300849896E-3</v>
      </c>
      <c r="Z762" s="17">
        <v>1.3412902173917499E-2</v>
      </c>
      <c r="AA762" s="17">
        <v>1.06144651729138E-2</v>
      </c>
      <c r="AB762" s="17">
        <v>1.0319200352569301E-2</v>
      </c>
      <c r="AC762" s="17">
        <v>7.15155065874908E-3</v>
      </c>
      <c r="AD762" s="17">
        <v>1.1833078965602701E-2</v>
      </c>
      <c r="AE762" s="17"/>
      <c r="AF762" s="17">
        <v>8.2554129953658507E-3</v>
      </c>
      <c r="AG762" s="17">
        <v>6.8793068592650298E-3</v>
      </c>
      <c r="AH762" s="17">
        <v>1.47851883500586E-2</v>
      </c>
      <c r="AI762" s="17"/>
      <c r="AJ762" s="17">
        <v>9.1128244306877895E-4</v>
      </c>
      <c r="AK762" s="17">
        <v>7.8103859095527096E-3</v>
      </c>
      <c r="AL762" s="17">
        <v>5.1833315042611799E-3</v>
      </c>
      <c r="AM762" s="17"/>
      <c r="AN762" s="17">
        <v>1.4306128791953501E-2</v>
      </c>
      <c r="AO762" s="17">
        <v>8.8647567382456795E-3</v>
      </c>
      <c r="AP762" s="17">
        <v>6.0306541922790996E-3</v>
      </c>
      <c r="AQ762" s="17">
        <v>9.7426130157927393E-3</v>
      </c>
      <c r="AR762" s="17">
        <v>9.7999821064037405E-3</v>
      </c>
      <c r="AS762" s="17"/>
      <c r="AT762" s="17">
        <v>9.0928722638516594E-3</v>
      </c>
      <c r="AU762" s="17">
        <v>1.21409679530081E-2</v>
      </c>
      <c r="AV762" s="17"/>
      <c r="AW762" s="17">
        <v>2.1424870676329398E-3</v>
      </c>
      <c r="AX762" s="17">
        <v>7.4460386045382201E-3</v>
      </c>
      <c r="AY762" s="17">
        <v>1.7781557497924899E-2</v>
      </c>
    </row>
    <row r="763" spans="2:51">
      <c r="B763" t="s">
        <v>138</v>
      </c>
      <c r="C763" s="17">
        <v>0.64470779178525905</v>
      </c>
      <c r="D763" s="17">
        <v>0.71365109681591798</v>
      </c>
      <c r="E763" s="17">
        <v>0.579470262647933</v>
      </c>
      <c r="F763" s="17"/>
      <c r="G763" s="17">
        <v>0.75401062301368504</v>
      </c>
      <c r="H763" s="17">
        <v>0.70259070256243605</v>
      </c>
      <c r="I763" s="17">
        <v>0.698749776399616</v>
      </c>
      <c r="J763" s="17">
        <v>0.63256362764761898</v>
      </c>
      <c r="K763" s="17">
        <v>0.57712389909959705</v>
      </c>
      <c r="L763" s="17">
        <v>0.57010995177823998</v>
      </c>
      <c r="M763" s="17"/>
      <c r="N763" s="17">
        <v>0.73044360248047902</v>
      </c>
      <c r="O763" s="17">
        <v>0.64482382327971599</v>
      </c>
      <c r="P763" s="17">
        <v>0.61658544159969697</v>
      </c>
      <c r="Q763" s="17">
        <v>0.57646569432018202</v>
      </c>
      <c r="R763" s="17"/>
      <c r="S763" s="17">
        <v>0.70368318899439597</v>
      </c>
      <c r="T763" s="17">
        <v>0.64322754952949701</v>
      </c>
      <c r="U763" s="17">
        <v>0.64401735289914797</v>
      </c>
      <c r="V763" s="17">
        <v>0.62150196522905699</v>
      </c>
      <c r="W763" s="17">
        <v>0.65380522747554703</v>
      </c>
      <c r="X763" s="17">
        <v>0.64207953996755296</v>
      </c>
      <c r="Y763" s="17">
        <v>0.61195695464639899</v>
      </c>
      <c r="Z763" s="17">
        <v>0.65843464237840799</v>
      </c>
      <c r="AA763" s="17">
        <v>0.61156405303108796</v>
      </c>
      <c r="AB763" s="17">
        <v>0.65742652944355495</v>
      </c>
      <c r="AC763" s="17">
        <v>0.59735453535185201</v>
      </c>
      <c r="AD763" s="17">
        <v>0.68846354190701498</v>
      </c>
      <c r="AE763" s="17"/>
      <c r="AF763" s="17">
        <v>0.58667991297378697</v>
      </c>
      <c r="AG763" s="17">
        <v>0.70067174199288795</v>
      </c>
      <c r="AH763" s="17">
        <v>0.60078651403223404</v>
      </c>
      <c r="AI763" s="17"/>
      <c r="AJ763" s="17">
        <v>0.65819468851109797</v>
      </c>
      <c r="AK763" s="17">
        <v>0.69544988740793501</v>
      </c>
      <c r="AL763" s="17">
        <v>0.70190862816504496</v>
      </c>
      <c r="AM763" s="17"/>
      <c r="AN763" s="17">
        <v>0.54363499643762003</v>
      </c>
      <c r="AO763" s="17">
        <v>0.66728824336465598</v>
      </c>
      <c r="AP763" s="17">
        <v>0.69820993868063297</v>
      </c>
      <c r="AQ763" s="17">
        <v>0.76143556795630096</v>
      </c>
      <c r="AR763" s="17">
        <v>0.73114971240400095</v>
      </c>
      <c r="AS763" s="17"/>
      <c r="AT763" s="17">
        <v>0.63537971939535398</v>
      </c>
      <c r="AU763" s="17">
        <v>0.73016934164168801</v>
      </c>
      <c r="AV763" s="17"/>
      <c r="AW763" s="17">
        <v>0.735433278674263</v>
      </c>
      <c r="AX763" s="17">
        <v>0.66119431378220705</v>
      </c>
      <c r="AY763" s="17">
        <v>0.54333495539645504</v>
      </c>
    </row>
    <row r="764" spans="2:51">
      <c r="B764" t="s">
        <v>139</v>
      </c>
      <c r="C764" s="17">
        <v>8.8232518545404703E-2</v>
      </c>
      <c r="D764" s="17">
        <v>6.7890697495975899E-2</v>
      </c>
      <c r="E764" s="17">
        <v>0.107428046458237</v>
      </c>
      <c r="F764" s="17"/>
      <c r="G764" s="17">
        <v>6.2407858849397202E-2</v>
      </c>
      <c r="H764" s="17">
        <v>7.8754938034119204E-2</v>
      </c>
      <c r="I764" s="17">
        <v>7.7298088728285599E-2</v>
      </c>
      <c r="J764" s="17">
        <v>9.7724799403104107E-2</v>
      </c>
      <c r="K764" s="17">
        <v>0.110382477904708</v>
      </c>
      <c r="L764" s="17">
        <v>9.2592607925523707E-2</v>
      </c>
      <c r="M764" s="17"/>
      <c r="N764" s="17">
        <v>5.9015244210992503E-2</v>
      </c>
      <c r="O764" s="17">
        <v>9.1138134107178401E-2</v>
      </c>
      <c r="P764" s="17">
        <v>9.4919549727203997E-2</v>
      </c>
      <c r="Q764" s="17">
        <v>0.111148048837206</v>
      </c>
      <c r="R764" s="17"/>
      <c r="S764" s="17">
        <v>6.8853685169716197E-2</v>
      </c>
      <c r="T764" s="17">
        <v>8.72043404588944E-2</v>
      </c>
      <c r="U764" s="17">
        <v>8.2325798706399098E-2</v>
      </c>
      <c r="V764" s="17">
        <v>8.7359755742314499E-2</v>
      </c>
      <c r="W764" s="17">
        <v>9.8449043422210294E-2</v>
      </c>
      <c r="X764" s="17">
        <v>9.4736794285164294E-2</v>
      </c>
      <c r="Y764" s="17">
        <v>0.105446558717598</v>
      </c>
      <c r="Z764" s="17">
        <v>7.8849563698954198E-2</v>
      </c>
      <c r="AA764" s="17">
        <v>9.6210342726902598E-2</v>
      </c>
      <c r="AB764" s="17">
        <v>7.4326941949009698E-2</v>
      </c>
      <c r="AC764" s="17">
        <v>0.106549189201169</v>
      </c>
      <c r="AD764" s="17">
        <v>9.9404157002072696E-2</v>
      </c>
      <c r="AE764" s="17"/>
      <c r="AF764" s="17">
        <v>0.109390004013227</v>
      </c>
      <c r="AG764" s="17">
        <v>6.86923940954456E-2</v>
      </c>
      <c r="AH764" s="17">
        <v>0.10682015123916699</v>
      </c>
      <c r="AI764" s="17"/>
      <c r="AJ764" s="17">
        <v>8.2970696541478497E-2</v>
      </c>
      <c r="AK764" s="17">
        <v>7.2761652031201399E-2</v>
      </c>
      <c r="AL764" s="17">
        <v>6.1646977327623698E-2</v>
      </c>
      <c r="AM764" s="17"/>
      <c r="AN764" s="17">
        <v>0.114333917967137</v>
      </c>
      <c r="AO764" s="17">
        <v>7.6793908550769105E-2</v>
      </c>
      <c r="AP764" s="17">
        <v>7.5185627279639095E-2</v>
      </c>
      <c r="AQ764" s="17">
        <v>5.7104566071991499E-2</v>
      </c>
      <c r="AR764" s="17">
        <v>6.8748482531346106E-2</v>
      </c>
      <c r="AS764" s="17"/>
      <c r="AT764" s="17">
        <v>9.0978748745447993E-2</v>
      </c>
      <c r="AU764" s="17">
        <v>6.3103497464150102E-2</v>
      </c>
      <c r="AV764" s="17"/>
      <c r="AW764" s="17">
        <v>5.9625642328482699E-2</v>
      </c>
      <c r="AX764" s="17">
        <v>7.72866653195146E-2</v>
      </c>
      <c r="AY764" s="17">
        <v>0.12169722795215</v>
      </c>
    </row>
    <row r="765" spans="2:51">
      <c r="B765" t="s">
        <v>140</v>
      </c>
      <c r="C765" s="17">
        <v>0.55647527323985402</v>
      </c>
      <c r="D765" s="17">
        <v>0.645760399319942</v>
      </c>
      <c r="E765" s="17">
        <v>0.472042216189695</v>
      </c>
      <c r="F765" s="17"/>
      <c r="G765" s="17">
        <v>0.69160276416428801</v>
      </c>
      <c r="H765" s="17">
        <v>0.62383576452831702</v>
      </c>
      <c r="I765" s="17">
        <v>0.62145168767132997</v>
      </c>
      <c r="J765" s="17">
        <v>0.53483882824451501</v>
      </c>
      <c r="K765" s="17">
        <v>0.46674142119488898</v>
      </c>
      <c r="L765" s="17">
        <v>0.47751734385271699</v>
      </c>
      <c r="M765" s="17"/>
      <c r="N765" s="17">
        <v>0.67142835826948599</v>
      </c>
      <c r="O765" s="17">
        <v>0.55368568917253702</v>
      </c>
      <c r="P765" s="17">
        <v>0.52166589187249301</v>
      </c>
      <c r="Q765" s="17">
        <v>0.46531764548297599</v>
      </c>
      <c r="R765" s="17"/>
      <c r="S765" s="17">
        <v>0.63482950382467995</v>
      </c>
      <c r="T765" s="17">
        <v>0.55602320907060199</v>
      </c>
      <c r="U765" s="17">
        <v>0.56169155419274897</v>
      </c>
      <c r="V765" s="17">
        <v>0.53414220948674196</v>
      </c>
      <c r="W765" s="17">
        <v>0.55535618405333698</v>
      </c>
      <c r="X765" s="17">
        <v>0.54734274568238805</v>
      </c>
      <c r="Y765" s="17">
        <v>0.50651039592880098</v>
      </c>
      <c r="Z765" s="17">
        <v>0.57958507867945397</v>
      </c>
      <c r="AA765" s="17">
        <v>0.51535371030418597</v>
      </c>
      <c r="AB765" s="17">
        <v>0.58309958749454505</v>
      </c>
      <c r="AC765" s="17">
        <v>0.490805346150683</v>
      </c>
      <c r="AD765" s="17">
        <v>0.58905938490494203</v>
      </c>
      <c r="AE765" s="17"/>
      <c r="AF765" s="17">
        <v>0.47728990896056001</v>
      </c>
      <c r="AG765" s="17">
        <v>0.63197934789744303</v>
      </c>
      <c r="AH765" s="17">
        <v>0.49396636279306699</v>
      </c>
      <c r="AI765" s="17"/>
      <c r="AJ765" s="17">
        <v>0.57522399196962004</v>
      </c>
      <c r="AK765" s="17">
        <v>0.62268823537673401</v>
      </c>
      <c r="AL765" s="17">
        <v>0.64026165083742104</v>
      </c>
      <c r="AM765" s="17"/>
      <c r="AN765" s="17">
        <v>0.42930107847048299</v>
      </c>
      <c r="AO765" s="17">
        <v>0.59049433481388702</v>
      </c>
      <c r="AP765" s="17">
        <v>0.62302431140099401</v>
      </c>
      <c r="AQ765" s="17">
        <v>0.70433100188430897</v>
      </c>
      <c r="AR765" s="17">
        <v>0.66240122987265504</v>
      </c>
      <c r="AS765" s="17"/>
      <c r="AT765" s="17">
        <v>0.544400970649906</v>
      </c>
      <c r="AU765" s="17">
        <v>0.667065844177538</v>
      </c>
      <c r="AV765" s="17"/>
      <c r="AW765" s="17">
        <v>0.67580763634578001</v>
      </c>
      <c r="AX765" s="17">
        <v>0.58390764846269205</v>
      </c>
      <c r="AY765" s="17">
        <v>0.421637727444304</v>
      </c>
    </row>
    <row r="766" spans="2:51">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row>
    <row r="767" spans="2:51">
      <c r="B767" s="6" t="s">
        <v>328</v>
      </c>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row>
    <row r="768" spans="2:51">
      <c r="B768" s="24" t="s">
        <v>15</v>
      </c>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row>
    <row r="769" spans="2:51">
      <c r="B769" t="s">
        <v>133</v>
      </c>
      <c r="C769" s="17">
        <v>2.22989983092917E-2</v>
      </c>
      <c r="D769" s="17">
        <v>2.6734944570316201E-2</v>
      </c>
      <c r="E769" s="17">
        <v>1.83194954623906E-2</v>
      </c>
      <c r="F769" s="17"/>
      <c r="G769" s="17">
        <v>3.0307224341549699E-2</v>
      </c>
      <c r="H769" s="17">
        <v>3.4619403856172203E-2</v>
      </c>
      <c r="I769" s="17">
        <v>3.0817806478891301E-2</v>
      </c>
      <c r="J769" s="17">
        <v>1.37780412133626E-2</v>
      </c>
      <c r="K769" s="17">
        <v>1.8507750588928399E-2</v>
      </c>
      <c r="L769" s="17">
        <v>1.2430188377492799E-2</v>
      </c>
      <c r="M769" s="17"/>
      <c r="N769" s="17">
        <v>1.9104039118746401E-2</v>
      </c>
      <c r="O769" s="17">
        <v>1.5835765639019301E-2</v>
      </c>
      <c r="P769" s="17">
        <v>2.48937345200092E-2</v>
      </c>
      <c r="Q769" s="17">
        <v>3.0368724411805E-2</v>
      </c>
      <c r="R769" s="17"/>
      <c r="S769" s="17">
        <v>3.5130922984958103E-2</v>
      </c>
      <c r="T769" s="17">
        <v>1.27488674008679E-2</v>
      </c>
      <c r="U769" s="17">
        <v>1.9609699096742501E-2</v>
      </c>
      <c r="V769" s="17">
        <v>8.4156204595002507E-3</v>
      </c>
      <c r="W769" s="17">
        <v>2.3670885707272198E-2</v>
      </c>
      <c r="X769" s="17">
        <v>3.00544500103417E-2</v>
      </c>
      <c r="Y769" s="17">
        <v>2.9865015432165298E-2</v>
      </c>
      <c r="Z769" s="17">
        <v>2.73949959768254E-2</v>
      </c>
      <c r="AA769" s="17">
        <v>2.32735361269076E-2</v>
      </c>
      <c r="AB769" s="17">
        <v>1.20881304111999E-2</v>
      </c>
      <c r="AC769" s="17">
        <v>2.62492579114708E-2</v>
      </c>
      <c r="AD769" s="17">
        <v>2.6342215890119001E-2</v>
      </c>
      <c r="AE769" s="17"/>
      <c r="AF769" s="17">
        <v>2.2403177672818599E-2</v>
      </c>
      <c r="AG769" s="17">
        <v>2.13376210863702E-2</v>
      </c>
      <c r="AH769" s="17">
        <v>2.4118849923912999E-2</v>
      </c>
      <c r="AI769" s="17"/>
      <c r="AJ769" s="17">
        <v>2.4170666014653001E-2</v>
      </c>
      <c r="AK769" s="17">
        <v>2.39149322654672E-2</v>
      </c>
      <c r="AL769" s="17">
        <v>3.2132553445977499E-2</v>
      </c>
      <c r="AM769" s="17"/>
      <c r="AN769" s="17">
        <v>3.4985115132103901E-2</v>
      </c>
      <c r="AO769" s="17">
        <v>2.0121382585422599E-2</v>
      </c>
      <c r="AP769" s="17">
        <v>1.7289690300048899E-2</v>
      </c>
      <c r="AQ769" s="17">
        <v>2.9733096451081201E-2</v>
      </c>
      <c r="AR769" s="17">
        <v>3.9402077858062899E-2</v>
      </c>
      <c r="AS769" s="17"/>
      <c r="AT769" s="17">
        <v>2.07229795550385E-2</v>
      </c>
      <c r="AU769" s="17">
        <v>3.7885884666919903E-2</v>
      </c>
      <c r="AV769" s="17"/>
      <c r="AW769" s="17">
        <v>1.4817322892435999E-2</v>
      </c>
      <c r="AX769" s="17">
        <v>2.98519889710585E-2</v>
      </c>
      <c r="AY769" s="17">
        <v>2.83317443514907E-2</v>
      </c>
    </row>
    <row r="770" spans="2:51">
      <c r="B770" t="s">
        <v>134</v>
      </c>
      <c r="C770" s="17">
        <v>0.110817117453976</v>
      </c>
      <c r="D770" s="17">
        <v>0.100044500518692</v>
      </c>
      <c r="E770" s="17">
        <v>0.121008500907482</v>
      </c>
      <c r="F770" s="17"/>
      <c r="G770" s="17">
        <v>0.12646115801088201</v>
      </c>
      <c r="H770" s="17">
        <v>0.14132500943294801</v>
      </c>
      <c r="I770" s="17">
        <v>0.139512972237229</v>
      </c>
      <c r="J770" s="17">
        <v>0.122341101751232</v>
      </c>
      <c r="K770" s="17">
        <v>9.0608332295226704E-2</v>
      </c>
      <c r="L770" s="17">
        <v>6.7028575038793198E-2</v>
      </c>
      <c r="M770" s="17"/>
      <c r="N770" s="17">
        <v>8.3606000697622904E-2</v>
      </c>
      <c r="O770" s="17">
        <v>0.120768550019277</v>
      </c>
      <c r="P770" s="17">
        <v>0.119173273203002</v>
      </c>
      <c r="Q770" s="17">
        <v>0.12393594658375499</v>
      </c>
      <c r="R770" s="17"/>
      <c r="S770" s="17">
        <v>0.107782168215726</v>
      </c>
      <c r="T770" s="17">
        <v>0.1144524166521</v>
      </c>
      <c r="U770" s="17">
        <v>0.109575155430752</v>
      </c>
      <c r="V770" s="17">
        <v>0.12042316474130201</v>
      </c>
      <c r="W770" s="17">
        <v>9.94955860082649E-2</v>
      </c>
      <c r="X770" s="17">
        <v>0.118749565694051</v>
      </c>
      <c r="Y770" s="17">
        <v>0.11344392181049499</v>
      </c>
      <c r="Z770" s="17">
        <v>8.18446581251938E-2</v>
      </c>
      <c r="AA770" s="17">
        <v>0.111519197442946</v>
      </c>
      <c r="AB770" s="17">
        <v>0.117474580273535</v>
      </c>
      <c r="AC770" s="17">
        <v>9.8202281186837201E-2</v>
      </c>
      <c r="AD770" s="17">
        <v>0.114536101542212</v>
      </c>
      <c r="AE770" s="17"/>
      <c r="AF770" s="17">
        <v>0.115748139904399</v>
      </c>
      <c r="AG770" s="17">
        <v>0.10095144254614601</v>
      </c>
      <c r="AH770" s="17">
        <v>0.126545287147737</v>
      </c>
      <c r="AI770" s="17"/>
      <c r="AJ770" s="17">
        <v>0.10537721346279701</v>
      </c>
      <c r="AK770" s="17">
        <v>0.122855508715958</v>
      </c>
      <c r="AL770" s="17">
        <v>8.9842589081080004E-2</v>
      </c>
      <c r="AM770" s="17"/>
      <c r="AN770" s="17">
        <v>0.13465792896206799</v>
      </c>
      <c r="AO770" s="17">
        <v>0.12883926763256601</v>
      </c>
      <c r="AP770" s="17">
        <v>9.5237175897626605E-2</v>
      </c>
      <c r="AQ770" s="17">
        <v>6.4982346869050994E-2</v>
      </c>
      <c r="AR770" s="17">
        <v>6.8155874632891703E-2</v>
      </c>
      <c r="AS770" s="17"/>
      <c r="AT770" s="17">
        <v>0.110137717755658</v>
      </c>
      <c r="AU770" s="17">
        <v>0.12227309987290499</v>
      </c>
      <c r="AV770" s="17"/>
      <c r="AW770" s="17">
        <v>6.1912414903637102E-2</v>
      </c>
      <c r="AX770" s="17">
        <v>0.14920460873022201</v>
      </c>
      <c r="AY770" s="17">
        <v>0.153118380971033</v>
      </c>
    </row>
    <row r="771" spans="2:51">
      <c r="B771" t="s">
        <v>135</v>
      </c>
      <c r="C771" s="17">
        <v>0.21138790393089599</v>
      </c>
      <c r="D771" s="17">
        <v>0.19577861483158701</v>
      </c>
      <c r="E771" s="17">
        <v>0.22697086252978599</v>
      </c>
      <c r="F771" s="17"/>
      <c r="G771" s="17">
        <v>0.19890128116085701</v>
      </c>
      <c r="H771" s="17">
        <v>0.20839084114596201</v>
      </c>
      <c r="I771" s="17">
        <v>0.18460664948932701</v>
      </c>
      <c r="J771" s="17">
        <v>0.20319928124932299</v>
      </c>
      <c r="K771" s="17">
        <v>0.24566136336972799</v>
      </c>
      <c r="L771" s="17">
        <v>0.22044136237392201</v>
      </c>
      <c r="M771" s="17"/>
      <c r="N771" s="17">
        <v>0.144760029833127</v>
      </c>
      <c r="O771" s="17">
        <v>0.20082268746363799</v>
      </c>
      <c r="P771" s="17">
        <v>0.238427067278036</v>
      </c>
      <c r="Q771" s="17">
        <v>0.27209311384938401</v>
      </c>
      <c r="R771" s="17"/>
      <c r="S771" s="17">
        <v>0.20968708165303401</v>
      </c>
      <c r="T771" s="17">
        <v>0.19360129524143699</v>
      </c>
      <c r="U771" s="17">
        <v>0.22213839678736799</v>
      </c>
      <c r="V771" s="17">
        <v>0.21666634077387001</v>
      </c>
      <c r="W771" s="17">
        <v>0.19848585146404801</v>
      </c>
      <c r="X771" s="17">
        <v>0.21250578738397199</v>
      </c>
      <c r="Y771" s="17">
        <v>0.21106609551449201</v>
      </c>
      <c r="Z771" s="17">
        <v>0.21675548842968101</v>
      </c>
      <c r="AA771" s="17">
        <v>0.225525583275487</v>
      </c>
      <c r="AB771" s="17">
        <v>0.20671365926066701</v>
      </c>
      <c r="AC771" s="17">
        <v>0.23093177481722699</v>
      </c>
      <c r="AD771" s="17">
        <v>0.20576081579949301</v>
      </c>
      <c r="AE771" s="17"/>
      <c r="AF771" s="17">
        <v>0.23601601244564799</v>
      </c>
      <c r="AG771" s="17">
        <v>0.181281474592664</v>
      </c>
      <c r="AH771" s="17">
        <v>0.21569514372217899</v>
      </c>
      <c r="AI771" s="17"/>
      <c r="AJ771" s="17">
        <v>0.219340869433654</v>
      </c>
      <c r="AK771" s="17">
        <v>0.192951290931938</v>
      </c>
      <c r="AL771" s="17">
        <v>0.165846099107056</v>
      </c>
      <c r="AM771" s="17"/>
      <c r="AN771" s="17">
        <v>0.27930399748922402</v>
      </c>
      <c r="AO771" s="17">
        <v>0.241441613611628</v>
      </c>
      <c r="AP771" s="17">
        <v>0.15365512941614801</v>
      </c>
      <c r="AQ771" s="17">
        <v>0.130172625445547</v>
      </c>
      <c r="AR771" s="17">
        <v>9.4441251755949002E-2</v>
      </c>
      <c r="AS771" s="17"/>
      <c r="AT771" s="17">
        <v>0.21268312901086001</v>
      </c>
      <c r="AU771" s="17">
        <v>0.196335536647117</v>
      </c>
      <c r="AV771" s="17"/>
      <c r="AW771" s="17">
        <v>0.15092881860994001</v>
      </c>
      <c r="AX771" s="17">
        <v>0.24009124866843501</v>
      </c>
      <c r="AY771" s="17">
        <v>0.26857977171015801</v>
      </c>
    </row>
    <row r="772" spans="2:51">
      <c r="B772" t="s">
        <v>136</v>
      </c>
      <c r="C772" s="17">
        <v>0.41360379655674401</v>
      </c>
      <c r="D772" s="17">
        <v>0.40778814066223301</v>
      </c>
      <c r="E772" s="17">
        <v>0.41938371539209801</v>
      </c>
      <c r="F772" s="17"/>
      <c r="G772" s="17">
        <v>0.40075504955234198</v>
      </c>
      <c r="H772" s="17">
        <v>0.37198852018596901</v>
      </c>
      <c r="I772" s="17">
        <v>0.41241522295931299</v>
      </c>
      <c r="J772" s="17">
        <v>0.413068324149443</v>
      </c>
      <c r="K772" s="17">
        <v>0.398275755562082</v>
      </c>
      <c r="L772" s="17">
        <v>0.46134076793052797</v>
      </c>
      <c r="M772" s="17"/>
      <c r="N772" s="17">
        <v>0.43123176241060601</v>
      </c>
      <c r="O772" s="17">
        <v>0.43225433530713397</v>
      </c>
      <c r="P772" s="17">
        <v>0.39738485202350998</v>
      </c>
      <c r="Q772" s="17">
        <v>0.38696567119793701</v>
      </c>
      <c r="R772" s="17"/>
      <c r="S772" s="17">
        <v>0.41886856051537502</v>
      </c>
      <c r="T772" s="17">
        <v>0.42769282643490097</v>
      </c>
      <c r="U772" s="17">
        <v>0.40941498927167302</v>
      </c>
      <c r="V772" s="17">
        <v>0.43010177845535202</v>
      </c>
      <c r="W772" s="17">
        <v>0.42356457510266299</v>
      </c>
      <c r="X772" s="17">
        <v>0.40085795793953199</v>
      </c>
      <c r="Y772" s="17">
        <v>0.40897913012436699</v>
      </c>
      <c r="Z772" s="17">
        <v>0.42698831136072002</v>
      </c>
      <c r="AA772" s="17">
        <v>0.40319001609358901</v>
      </c>
      <c r="AB772" s="17">
        <v>0.40312871814198598</v>
      </c>
      <c r="AC772" s="17">
        <v>0.38782989706689502</v>
      </c>
      <c r="AD772" s="17">
        <v>0.399944034960179</v>
      </c>
      <c r="AE772" s="17"/>
      <c r="AF772" s="17">
        <v>0.40073658278761398</v>
      </c>
      <c r="AG772" s="17">
        <v>0.429045915319059</v>
      </c>
      <c r="AH772" s="17">
        <v>0.42147595936958598</v>
      </c>
      <c r="AI772" s="17"/>
      <c r="AJ772" s="17">
        <v>0.41811011870793902</v>
      </c>
      <c r="AK772" s="17">
        <v>0.41356246760486498</v>
      </c>
      <c r="AL772" s="17">
        <v>0.423324988849132</v>
      </c>
      <c r="AM772" s="17"/>
      <c r="AN772" s="17">
        <v>0.377784461518896</v>
      </c>
      <c r="AO772" s="17">
        <v>0.41901996218630999</v>
      </c>
      <c r="AP772" s="17">
        <v>0.43648045770959498</v>
      </c>
      <c r="AQ772" s="17">
        <v>0.41536057272238303</v>
      </c>
      <c r="AR772" s="17">
        <v>0.22497602731930599</v>
      </c>
      <c r="AS772" s="17"/>
      <c r="AT772" s="17">
        <v>0.41855514482449901</v>
      </c>
      <c r="AU772" s="17">
        <v>0.36669556403132503</v>
      </c>
      <c r="AV772" s="17"/>
      <c r="AW772" s="17">
        <v>0.43889313267580299</v>
      </c>
      <c r="AX772" s="17">
        <v>0.40877168448009499</v>
      </c>
      <c r="AY772" s="17">
        <v>0.38780800923206599</v>
      </c>
    </row>
    <row r="773" spans="2:51">
      <c r="B773" t="s">
        <v>137</v>
      </c>
      <c r="C773" s="17">
        <v>0.23026184941627001</v>
      </c>
      <c r="D773" s="17">
        <v>0.25942457832028099</v>
      </c>
      <c r="E773" s="17">
        <v>0.201284533780764</v>
      </c>
      <c r="F773" s="17"/>
      <c r="G773" s="17">
        <v>0.231227407073861</v>
      </c>
      <c r="H773" s="17">
        <v>0.234637256171111</v>
      </c>
      <c r="I773" s="17">
        <v>0.21940940994399499</v>
      </c>
      <c r="J773" s="17">
        <v>0.23140037961894</v>
      </c>
      <c r="K773" s="17">
        <v>0.23606026730869101</v>
      </c>
      <c r="L773" s="17">
        <v>0.22945242448425199</v>
      </c>
      <c r="M773" s="17"/>
      <c r="N773" s="17">
        <v>0.31210320239519002</v>
      </c>
      <c r="O773" s="17">
        <v>0.22080008403874701</v>
      </c>
      <c r="P773" s="17">
        <v>0.207690677669913</v>
      </c>
      <c r="Q773" s="17">
        <v>0.17055476216812199</v>
      </c>
      <c r="R773" s="17"/>
      <c r="S773" s="17">
        <v>0.21693172020014601</v>
      </c>
      <c r="T773" s="17">
        <v>0.24405127994905601</v>
      </c>
      <c r="U773" s="17">
        <v>0.22725476425411301</v>
      </c>
      <c r="V773" s="17">
        <v>0.21211157720322599</v>
      </c>
      <c r="W773" s="17">
        <v>0.24085563301552099</v>
      </c>
      <c r="X773" s="17">
        <v>0.22699666708527699</v>
      </c>
      <c r="Y773" s="17">
        <v>0.229200209810315</v>
      </c>
      <c r="Z773" s="17">
        <v>0.232732109338947</v>
      </c>
      <c r="AA773" s="17">
        <v>0.21639054988880699</v>
      </c>
      <c r="AB773" s="17">
        <v>0.25535596308111702</v>
      </c>
      <c r="AC773" s="17">
        <v>0.240655589008472</v>
      </c>
      <c r="AD773" s="17">
        <v>0.241583752842395</v>
      </c>
      <c r="AE773" s="17"/>
      <c r="AF773" s="17">
        <v>0.21508634619168199</v>
      </c>
      <c r="AG773" s="17">
        <v>0.25868460676381899</v>
      </c>
      <c r="AH773" s="17">
        <v>0.189925693579821</v>
      </c>
      <c r="AI773" s="17"/>
      <c r="AJ773" s="17">
        <v>0.22796862040464799</v>
      </c>
      <c r="AK773" s="17">
        <v>0.236770774442502</v>
      </c>
      <c r="AL773" s="17">
        <v>0.282583818048184</v>
      </c>
      <c r="AM773" s="17"/>
      <c r="AN773" s="17">
        <v>0.15694893180366001</v>
      </c>
      <c r="AO773" s="17">
        <v>0.18233837910456799</v>
      </c>
      <c r="AP773" s="17">
        <v>0.28653335904329502</v>
      </c>
      <c r="AQ773" s="17">
        <v>0.350510550938673</v>
      </c>
      <c r="AR773" s="17">
        <v>0.57302476843379002</v>
      </c>
      <c r="AS773" s="17"/>
      <c r="AT773" s="17">
        <v>0.227301282005856</v>
      </c>
      <c r="AU773" s="17">
        <v>0.25727758428661202</v>
      </c>
      <c r="AV773" s="17"/>
      <c r="AW773" s="17">
        <v>0.32835173076143698</v>
      </c>
      <c r="AX773" s="17">
        <v>0.160758302134859</v>
      </c>
      <c r="AY773" s="17">
        <v>0.143460750505852</v>
      </c>
    </row>
    <row r="774" spans="2:51">
      <c r="B774" t="s">
        <v>119</v>
      </c>
      <c r="C774" s="17">
        <v>1.16303343328223E-2</v>
      </c>
      <c r="D774" s="17">
        <v>1.0229221096890799E-2</v>
      </c>
      <c r="E774" s="17">
        <v>1.30328919274793E-2</v>
      </c>
      <c r="F774" s="17"/>
      <c r="G774" s="17">
        <v>1.23478798605088E-2</v>
      </c>
      <c r="H774" s="17">
        <v>9.0389692078378502E-3</v>
      </c>
      <c r="I774" s="17">
        <v>1.32379388912437E-2</v>
      </c>
      <c r="J774" s="17">
        <v>1.6212872017698599E-2</v>
      </c>
      <c r="K774" s="17">
        <v>1.08865308753442E-2</v>
      </c>
      <c r="L774" s="17">
        <v>9.3066817950121002E-3</v>
      </c>
      <c r="M774" s="17"/>
      <c r="N774" s="17">
        <v>9.1949655447079708E-3</v>
      </c>
      <c r="O774" s="17">
        <v>9.5185775321843108E-3</v>
      </c>
      <c r="P774" s="17">
        <v>1.24303953055302E-2</v>
      </c>
      <c r="Q774" s="17">
        <v>1.6081781788996202E-2</v>
      </c>
      <c r="R774" s="17"/>
      <c r="S774" s="17">
        <v>1.15995464307606E-2</v>
      </c>
      <c r="T774" s="17">
        <v>7.4533143216376999E-3</v>
      </c>
      <c r="U774" s="17">
        <v>1.20069951593506E-2</v>
      </c>
      <c r="V774" s="17">
        <v>1.2281518366749501E-2</v>
      </c>
      <c r="W774" s="17">
        <v>1.39274687022312E-2</v>
      </c>
      <c r="X774" s="17">
        <v>1.08355718868265E-2</v>
      </c>
      <c r="Y774" s="17">
        <v>7.4456273081662996E-3</v>
      </c>
      <c r="Z774" s="17">
        <v>1.42844367686326E-2</v>
      </c>
      <c r="AA774" s="17">
        <v>2.0101117172263198E-2</v>
      </c>
      <c r="AB774" s="17">
        <v>5.2389488314943597E-3</v>
      </c>
      <c r="AC774" s="17">
        <v>1.61312000090971E-2</v>
      </c>
      <c r="AD774" s="17">
        <v>1.1833078965602701E-2</v>
      </c>
      <c r="AE774" s="17"/>
      <c r="AF774" s="17">
        <v>1.0009740997838299E-2</v>
      </c>
      <c r="AG774" s="17">
        <v>8.6989396919405493E-3</v>
      </c>
      <c r="AH774" s="17">
        <v>2.2239066256763699E-2</v>
      </c>
      <c r="AI774" s="17"/>
      <c r="AJ774" s="17">
        <v>5.0325119763095401E-3</v>
      </c>
      <c r="AK774" s="17">
        <v>9.9450260392687593E-3</v>
      </c>
      <c r="AL774" s="17">
        <v>6.2699514685712297E-3</v>
      </c>
      <c r="AM774" s="17"/>
      <c r="AN774" s="17">
        <v>1.6319565094048201E-2</v>
      </c>
      <c r="AO774" s="17">
        <v>8.2393948795060103E-3</v>
      </c>
      <c r="AP774" s="17">
        <v>1.08041876332871E-2</v>
      </c>
      <c r="AQ774" s="17">
        <v>9.24080757326513E-3</v>
      </c>
      <c r="AR774" s="17">
        <v>0</v>
      </c>
      <c r="AS774" s="17"/>
      <c r="AT774" s="17">
        <v>1.0599746848087999E-2</v>
      </c>
      <c r="AU774" s="17">
        <v>1.9532330495121802E-2</v>
      </c>
      <c r="AV774" s="17"/>
      <c r="AW774" s="17">
        <v>5.0965801567464603E-3</v>
      </c>
      <c r="AX774" s="17">
        <v>1.13221670153307E-2</v>
      </c>
      <c r="AY774" s="17">
        <v>1.8701343229400699E-2</v>
      </c>
    </row>
    <row r="775" spans="2:51">
      <c r="B775" t="s">
        <v>138</v>
      </c>
      <c r="C775" s="17">
        <v>0.13311611576326801</v>
      </c>
      <c r="D775" s="17">
        <v>0.12677944508900801</v>
      </c>
      <c r="E775" s="17">
        <v>0.139327996369873</v>
      </c>
      <c r="F775" s="17"/>
      <c r="G775" s="17">
        <v>0.15676838235243201</v>
      </c>
      <c r="H775" s="17">
        <v>0.17594441328912</v>
      </c>
      <c r="I775" s="17">
        <v>0.17033077871612101</v>
      </c>
      <c r="J775" s="17">
        <v>0.13611914296459501</v>
      </c>
      <c r="K775" s="17">
        <v>0.109116082884155</v>
      </c>
      <c r="L775" s="17">
        <v>7.9458763416285993E-2</v>
      </c>
      <c r="M775" s="17"/>
      <c r="N775" s="17">
        <v>0.102710039816369</v>
      </c>
      <c r="O775" s="17">
        <v>0.136604315658296</v>
      </c>
      <c r="P775" s="17">
        <v>0.14406700772301101</v>
      </c>
      <c r="Q775" s="17">
        <v>0.15430467099556</v>
      </c>
      <c r="R775" s="17"/>
      <c r="S775" s="17">
        <v>0.14291309120068499</v>
      </c>
      <c r="T775" s="17">
        <v>0.12720128405296799</v>
      </c>
      <c r="U775" s="17">
        <v>0.12918485452749501</v>
      </c>
      <c r="V775" s="17">
        <v>0.128838785200802</v>
      </c>
      <c r="W775" s="17">
        <v>0.123166471715537</v>
      </c>
      <c r="X775" s="17">
        <v>0.148804015704392</v>
      </c>
      <c r="Y775" s="17">
        <v>0.14330893724266</v>
      </c>
      <c r="Z775" s="17">
        <v>0.109239654102019</v>
      </c>
      <c r="AA775" s="17">
        <v>0.134792733569853</v>
      </c>
      <c r="AB775" s="17">
        <v>0.12956271068473499</v>
      </c>
      <c r="AC775" s="17">
        <v>0.124451539098308</v>
      </c>
      <c r="AD775" s="17">
        <v>0.14087831743233101</v>
      </c>
      <c r="AE775" s="17"/>
      <c r="AF775" s="17">
        <v>0.13815131757721699</v>
      </c>
      <c r="AG775" s="17">
        <v>0.122289063632517</v>
      </c>
      <c r="AH775" s="17">
        <v>0.15066413707165</v>
      </c>
      <c r="AI775" s="17"/>
      <c r="AJ775" s="17">
        <v>0.12954787947745</v>
      </c>
      <c r="AK775" s="17">
        <v>0.146770440981426</v>
      </c>
      <c r="AL775" s="17">
        <v>0.121975142527057</v>
      </c>
      <c r="AM775" s="17"/>
      <c r="AN775" s="17">
        <v>0.169643044094172</v>
      </c>
      <c r="AO775" s="17">
        <v>0.14896065021798799</v>
      </c>
      <c r="AP775" s="17">
        <v>0.112526866197675</v>
      </c>
      <c r="AQ775" s="17">
        <v>9.4715443320132195E-2</v>
      </c>
      <c r="AR775" s="17">
        <v>0.107557952490955</v>
      </c>
      <c r="AS775" s="17"/>
      <c r="AT775" s="17">
        <v>0.13086069731069699</v>
      </c>
      <c r="AU775" s="17">
        <v>0.16015898453982499</v>
      </c>
      <c r="AV775" s="17"/>
      <c r="AW775" s="17">
        <v>7.6729737796073103E-2</v>
      </c>
      <c r="AX775" s="17">
        <v>0.17905659770127999</v>
      </c>
      <c r="AY775" s="17">
        <v>0.181450125322524</v>
      </c>
    </row>
    <row r="776" spans="2:51">
      <c r="B776" t="s">
        <v>139</v>
      </c>
      <c r="C776" s="17">
        <v>0.64386564597301399</v>
      </c>
      <c r="D776" s="17">
        <v>0.667212718982514</v>
      </c>
      <c r="E776" s="17">
        <v>0.62066824917286201</v>
      </c>
      <c r="F776" s="17"/>
      <c r="G776" s="17">
        <v>0.631982456626203</v>
      </c>
      <c r="H776" s="17">
        <v>0.60662577635708004</v>
      </c>
      <c r="I776" s="17">
        <v>0.63182463290330904</v>
      </c>
      <c r="J776" s="17">
        <v>0.64446870376838306</v>
      </c>
      <c r="K776" s="17">
        <v>0.63433602287077295</v>
      </c>
      <c r="L776" s="17">
        <v>0.69079319241477999</v>
      </c>
      <c r="M776" s="17"/>
      <c r="N776" s="17">
        <v>0.74333496480579597</v>
      </c>
      <c r="O776" s="17">
        <v>0.65305441934588204</v>
      </c>
      <c r="P776" s="17">
        <v>0.60507552969342204</v>
      </c>
      <c r="Q776" s="17">
        <v>0.55752043336606005</v>
      </c>
      <c r="R776" s="17"/>
      <c r="S776" s="17">
        <v>0.63580028071552097</v>
      </c>
      <c r="T776" s="17">
        <v>0.67174410638395698</v>
      </c>
      <c r="U776" s="17">
        <v>0.63666975352578603</v>
      </c>
      <c r="V776" s="17">
        <v>0.64221335565857796</v>
      </c>
      <c r="W776" s="17">
        <v>0.66442020811818303</v>
      </c>
      <c r="X776" s="17">
        <v>0.62785462502480904</v>
      </c>
      <c r="Y776" s="17">
        <v>0.63817933993468101</v>
      </c>
      <c r="Z776" s="17">
        <v>0.65972042069966697</v>
      </c>
      <c r="AA776" s="17">
        <v>0.61958056598239697</v>
      </c>
      <c r="AB776" s="17">
        <v>0.658484681223103</v>
      </c>
      <c r="AC776" s="17">
        <v>0.62848548607536703</v>
      </c>
      <c r="AD776" s="17">
        <v>0.64152778780257402</v>
      </c>
      <c r="AE776" s="17"/>
      <c r="AF776" s="17">
        <v>0.61582292897929602</v>
      </c>
      <c r="AG776" s="17">
        <v>0.68773052208287899</v>
      </c>
      <c r="AH776" s="17">
        <v>0.61140165294940696</v>
      </c>
      <c r="AI776" s="17"/>
      <c r="AJ776" s="17">
        <v>0.64607873911258695</v>
      </c>
      <c r="AK776" s="17">
        <v>0.65033324204736698</v>
      </c>
      <c r="AL776" s="17">
        <v>0.70590880689731506</v>
      </c>
      <c r="AM776" s="17"/>
      <c r="AN776" s="17">
        <v>0.53473339332255598</v>
      </c>
      <c r="AO776" s="17">
        <v>0.60135834129087795</v>
      </c>
      <c r="AP776" s="17">
        <v>0.72301381675289</v>
      </c>
      <c r="AQ776" s="17">
        <v>0.76587112366105603</v>
      </c>
      <c r="AR776" s="17">
        <v>0.79800079575309601</v>
      </c>
      <c r="AS776" s="17"/>
      <c r="AT776" s="17">
        <v>0.64585642683035505</v>
      </c>
      <c r="AU776" s="17">
        <v>0.62397314831793604</v>
      </c>
      <c r="AV776" s="17"/>
      <c r="AW776" s="17">
        <v>0.76724486343723997</v>
      </c>
      <c r="AX776" s="17">
        <v>0.56952998661495402</v>
      </c>
      <c r="AY776" s="17">
        <v>0.53126875973791698</v>
      </c>
    </row>
    <row r="777" spans="2:51">
      <c r="B777" t="s">
        <v>140</v>
      </c>
      <c r="C777" s="17">
        <v>-0.51074953020974601</v>
      </c>
      <c r="D777" s="17">
        <v>-0.54043327389350604</v>
      </c>
      <c r="E777" s="17">
        <v>-0.48134025280298998</v>
      </c>
      <c r="F777" s="17"/>
      <c r="G777" s="17">
        <v>-0.47521407427376999</v>
      </c>
      <c r="H777" s="17">
        <v>-0.43068136306795901</v>
      </c>
      <c r="I777" s="17">
        <v>-0.46149385418718802</v>
      </c>
      <c r="J777" s="17">
        <v>-0.50834956080378801</v>
      </c>
      <c r="K777" s="17">
        <v>-0.52521993998661798</v>
      </c>
      <c r="L777" s="17">
        <v>-0.61133442899849399</v>
      </c>
      <c r="M777" s="17"/>
      <c r="N777" s="17">
        <v>-0.64062492498942603</v>
      </c>
      <c r="O777" s="17">
        <v>-0.51645010368758604</v>
      </c>
      <c r="P777" s="17">
        <v>-0.46100852197041098</v>
      </c>
      <c r="Q777" s="17">
        <v>-0.403215762370499</v>
      </c>
      <c r="R777" s="17"/>
      <c r="S777" s="17">
        <v>-0.49288718951483601</v>
      </c>
      <c r="T777" s="17">
        <v>-0.54454282233098905</v>
      </c>
      <c r="U777" s="17">
        <v>-0.50748489899829197</v>
      </c>
      <c r="V777" s="17">
        <v>-0.51337457045777601</v>
      </c>
      <c r="W777" s="17">
        <v>-0.54125373640264596</v>
      </c>
      <c r="X777" s="17">
        <v>-0.47905060932041699</v>
      </c>
      <c r="Y777" s="17">
        <v>-0.49487040269202098</v>
      </c>
      <c r="Z777" s="17">
        <v>-0.550480766597648</v>
      </c>
      <c r="AA777" s="17">
        <v>-0.48478783241254297</v>
      </c>
      <c r="AB777" s="17">
        <v>-0.52892197053836798</v>
      </c>
      <c r="AC777" s="17">
        <v>-0.50403394697705906</v>
      </c>
      <c r="AD777" s="17">
        <v>-0.50064947037024299</v>
      </c>
      <c r="AE777" s="17"/>
      <c r="AF777" s="17">
        <v>-0.47767161140207898</v>
      </c>
      <c r="AG777" s="17">
        <v>-0.56544145845036198</v>
      </c>
      <c r="AH777" s="17">
        <v>-0.46073751587775602</v>
      </c>
      <c r="AI777" s="17"/>
      <c r="AJ777" s="17">
        <v>-0.51653085963513601</v>
      </c>
      <c r="AK777" s="17">
        <v>-0.50356280106594198</v>
      </c>
      <c r="AL777" s="17">
        <v>-0.58393366437025795</v>
      </c>
      <c r="AM777" s="17"/>
      <c r="AN777" s="17">
        <v>-0.36509034922838401</v>
      </c>
      <c r="AO777" s="17">
        <v>-0.45239769107288902</v>
      </c>
      <c r="AP777" s="17">
        <v>-0.61048695055521396</v>
      </c>
      <c r="AQ777" s="17">
        <v>-0.67115568034092399</v>
      </c>
      <c r="AR777" s="17">
        <v>-0.690442843262142</v>
      </c>
      <c r="AS777" s="17"/>
      <c r="AT777" s="17">
        <v>-0.514995729519659</v>
      </c>
      <c r="AU777" s="17">
        <v>-0.46381416377811102</v>
      </c>
      <c r="AV777" s="17"/>
      <c r="AW777" s="17">
        <v>-0.69051512564116702</v>
      </c>
      <c r="AX777" s="17">
        <v>-0.390473388913674</v>
      </c>
      <c r="AY777" s="17">
        <v>-0.34981863441539401</v>
      </c>
    </row>
    <row r="778" spans="2:51">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row>
    <row r="779" spans="2:51">
      <c r="B779" s="6" t="s">
        <v>329</v>
      </c>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row>
    <row r="780" spans="2:51">
      <c r="B780" s="24" t="s">
        <v>15</v>
      </c>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row>
    <row r="781" spans="2:51">
      <c r="B781" t="s">
        <v>133</v>
      </c>
      <c r="C781" s="17">
        <v>1.8929092289651599E-2</v>
      </c>
      <c r="D781" s="17">
        <v>2.3405409310987699E-2</v>
      </c>
      <c r="E781" s="17">
        <v>1.4633158180389599E-2</v>
      </c>
      <c r="F781" s="17"/>
      <c r="G781" s="17">
        <v>2.2607034006265399E-2</v>
      </c>
      <c r="H781" s="17">
        <v>3.60061015468017E-2</v>
      </c>
      <c r="I781" s="17">
        <v>2.44343677384499E-2</v>
      </c>
      <c r="J781" s="17">
        <v>9.1959411569996295E-3</v>
      </c>
      <c r="K781" s="17">
        <v>1.5953045969262E-2</v>
      </c>
      <c r="L781" s="17">
        <v>9.9629512875302698E-3</v>
      </c>
      <c r="M781" s="17"/>
      <c r="N781" s="17">
        <v>1.5282313952726501E-2</v>
      </c>
      <c r="O781" s="17">
        <v>1.0125518091540499E-2</v>
      </c>
      <c r="P781" s="17">
        <v>2.2545456388699502E-2</v>
      </c>
      <c r="Q781" s="17">
        <v>2.8928345023726501E-2</v>
      </c>
      <c r="R781" s="17"/>
      <c r="S781" s="17">
        <v>3.4097623384430099E-2</v>
      </c>
      <c r="T781" s="17">
        <v>1.78829144413859E-2</v>
      </c>
      <c r="U781" s="17">
        <v>1.1352050870386101E-2</v>
      </c>
      <c r="V781" s="17">
        <v>6.6564414994739803E-3</v>
      </c>
      <c r="W781" s="17">
        <v>1.39707095791444E-2</v>
      </c>
      <c r="X781" s="17">
        <v>2.34886249134224E-2</v>
      </c>
      <c r="Y781" s="17">
        <v>1.59900071708481E-2</v>
      </c>
      <c r="Z781" s="17">
        <v>2.7693400049282699E-2</v>
      </c>
      <c r="AA781" s="17">
        <v>1.56955182822641E-2</v>
      </c>
      <c r="AB781" s="17">
        <v>2.22085599035062E-2</v>
      </c>
      <c r="AC781" s="17">
        <v>1.09188306697783E-2</v>
      </c>
      <c r="AD781" s="17">
        <v>2.84359161343892E-2</v>
      </c>
      <c r="AE781" s="17"/>
      <c r="AF781" s="17">
        <v>1.88520487047708E-2</v>
      </c>
      <c r="AG781" s="17">
        <v>1.76714144621553E-2</v>
      </c>
      <c r="AH781" s="17">
        <v>2.4030763689789601E-2</v>
      </c>
      <c r="AI781" s="17"/>
      <c r="AJ781" s="17">
        <v>2.1057382423705601E-2</v>
      </c>
      <c r="AK781" s="17">
        <v>1.5340172811496199E-2</v>
      </c>
      <c r="AL781" s="17">
        <v>2.01596793855893E-2</v>
      </c>
      <c r="AM781" s="17"/>
      <c r="AN781" s="17">
        <v>3.2379781908259297E-2</v>
      </c>
      <c r="AO781" s="17">
        <v>1.20142498082979E-2</v>
      </c>
      <c r="AP781" s="17">
        <v>1.22480561005275E-2</v>
      </c>
      <c r="AQ781" s="17">
        <v>1.8553266435115699E-2</v>
      </c>
      <c r="AR781" s="17">
        <v>5.7203253322431702E-2</v>
      </c>
      <c r="AS781" s="17"/>
      <c r="AT781" s="17">
        <v>1.81976425897801E-2</v>
      </c>
      <c r="AU781" s="17">
        <v>2.7366148386151701E-2</v>
      </c>
      <c r="AV781" s="17"/>
      <c r="AW781" s="17">
        <v>1.2405596106111199E-2</v>
      </c>
      <c r="AX781" s="17">
        <v>2.3335013567978499E-2</v>
      </c>
      <c r="AY781" s="17">
        <v>2.4758332673456201E-2</v>
      </c>
    </row>
    <row r="782" spans="2:51">
      <c r="B782" t="s">
        <v>134</v>
      </c>
      <c r="C782" s="17">
        <v>0.10319793466594</v>
      </c>
      <c r="D782" s="17">
        <v>9.0905607726000606E-2</v>
      </c>
      <c r="E782" s="17">
        <v>0.114743505477712</v>
      </c>
      <c r="F782" s="17"/>
      <c r="G782" s="17">
        <v>0.138354749086888</v>
      </c>
      <c r="H782" s="17">
        <v>0.113289790724411</v>
      </c>
      <c r="I782" s="17">
        <v>0.122549165216186</v>
      </c>
      <c r="J782" s="17">
        <v>0.109611770617855</v>
      </c>
      <c r="K782" s="17">
        <v>9.21060054075232E-2</v>
      </c>
      <c r="L782" s="17">
        <v>6.9441064190548601E-2</v>
      </c>
      <c r="M782" s="17"/>
      <c r="N782" s="17">
        <v>7.5052689297908301E-2</v>
      </c>
      <c r="O782" s="17">
        <v>0.113805311549192</v>
      </c>
      <c r="P782" s="17">
        <v>0.107359678336966</v>
      </c>
      <c r="Q782" s="17">
        <v>0.120705519789302</v>
      </c>
      <c r="R782" s="17"/>
      <c r="S782" s="17">
        <v>0.102087940912784</v>
      </c>
      <c r="T782" s="17">
        <v>9.1305047314410706E-2</v>
      </c>
      <c r="U782" s="17">
        <v>0.10683733690489</v>
      </c>
      <c r="V782" s="17">
        <v>0.112048179765716</v>
      </c>
      <c r="W782" s="17">
        <v>0.108668575328652</v>
      </c>
      <c r="X782" s="17">
        <v>0.10528707513824299</v>
      </c>
      <c r="Y782" s="17">
        <v>0.108803910344558</v>
      </c>
      <c r="Z782" s="17">
        <v>7.6828499929140801E-2</v>
      </c>
      <c r="AA782" s="17">
        <v>0.10994149826674</v>
      </c>
      <c r="AB782" s="17">
        <v>9.9089808474366201E-2</v>
      </c>
      <c r="AC782" s="17">
        <v>0.101599538005477</v>
      </c>
      <c r="AD782" s="17">
        <v>0.11407157258058399</v>
      </c>
      <c r="AE782" s="17"/>
      <c r="AF782" s="17">
        <v>0.10400444514038799</v>
      </c>
      <c r="AG782" s="17">
        <v>8.9787368512825899E-2</v>
      </c>
      <c r="AH782" s="17">
        <v>0.124481680986852</v>
      </c>
      <c r="AI782" s="17"/>
      <c r="AJ782" s="17">
        <v>9.9833711752864193E-2</v>
      </c>
      <c r="AK782" s="17">
        <v>0.11786998154110701</v>
      </c>
      <c r="AL782" s="17">
        <v>9.1239095946148693E-2</v>
      </c>
      <c r="AM782" s="17"/>
      <c r="AN782" s="17">
        <v>0.120108396309933</v>
      </c>
      <c r="AO782" s="17">
        <v>0.116423496063937</v>
      </c>
      <c r="AP782" s="17">
        <v>9.3532251390224294E-2</v>
      </c>
      <c r="AQ782" s="17">
        <v>7.4488894899563105E-2</v>
      </c>
      <c r="AR782" s="17">
        <v>2.2202610971319099E-2</v>
      </c>
      <c r="AS782" s="17"/>
      <c r="AT782" s="17">
        <v>0.101259332815098</v>
      </c>
      <c r="AU782" s="17">
        <v>0.122557639521425</v>
      </c>
      <c r="AV782" s="17"/>
      <c r="AW782" s="17">
        <v>6.4190683964066797E-2</v>
      </c>
      <c r="AX782" s="17">
        <v>0.131626053773787</v>
      </c>
      <c r="AY782" s="17">
        <v>0.13751005902539101</v>
      </c>
    </row>
    <row r="783" spans="2:51">
      <c r="B783" t="s">
        <v>135</v>
      </c>
      <c r="C783" s="17">
        <v>0.20579211700529601</v>
      </c>
      <c r="D783" s="17">
        <v>0.18929184208594799</v>
      </c>
      <c r="E783" s="17">
        <v>0.22221378752177001</v>
      </c>
      <c r="F783" s="17"/>
      <c r="G783" s="17">
        <v>0.16412796512893901</v>
      </c>
      <c r="H783" s="17">
        <v>0.20158192953680701</v>
      </c>
      <c r="I783" s="17">
        <v>0.19991685421302099</v>
      </c>
      <c r="J783" s="17">
        <v>0.20195962065408599</v>
      </c>
      <c r="K783" s="17">
        <v>0.22322057165197601</v>
      </c>
      <c r="L783" s="17">
        <v>0.22266043787985501</v>
      </c>
      <c r="M783" s="17"/>
      <c r="N783" s="17">
        <v>0.136961161682956</v>
      </c>
      <c r="O783" s="17">
        <v>0.21240810673767899</v>
      </c>
      <c r="P783" s="17">
        <v>0.225248535933945</v>
      </c>
      <c r="Q783" s="17">
        <v>0.25677971849436598</v>
      </c>
      <c r="R783" s="17"/>
      <c r="S783" s="17">
        <v>0.20740497452207601</v>
      </c>
      <c r="T783" s="17">
        <v>0.19320883554646301</v>
      </c>
      <c r="U783" s="17">
        <v>0.22359550982151</v>
      </c>
      <c r="V783" s="17">
        <v>0.20792980242999601</v>
      </c>
      <c r="W783" s="17">
        <v>0.190118802965734</v>
      </c>
      <c r="X783" s="17">
        <v>0.20185869984367999</v>
      </c>
      <c r="Y783" s="17">
        <v>0.202093808703394</v>
      </c>
      <c r="Z783" s="17">
        <v>0.21716306769062099</v>
      </c>
      <c r="AA783" s="17">
        <v>0.22671733258764201</v>
      </c>
      <c r="AB783" s="17">
        <v>0.18955652085180799</v>
      </c>
      <c r="AC783" s="17">
        <v>0.23269086704681199</v>
      </c>
      <c r="AD783" s="17">
        <v>0.16795159198673801</v>
      </c>
      <c r="AE783" s="17"/>
      <c r="AF783" s="17">
        <v>0.23297163302899501</v>
      </c>
      <c r="AG783" s="17">
        <v>0.175377853047578</v>
      </c>
      <c r="AH783" s="17">
        <v>0.229378833579227</v>
      </c>
      <c r="AI783" s="17"/>
      <c r="AJ783" s="17">
        <v>0.21843262226273999</v>
      </c>
      <c r="AK783" s="17">
        <v>0.18288939979834601</v>
      </c>
      <c r="AL783" s="17">
        <v>0.167154823505967</v>
      </c>
      <c r="AM783" s="17"/>
      <c r="AN783" s="17">
        <v>0.27287295763719599</v>
      </c>
      <c r="AO783" s="17">
        <v>0.22579256568734499</v>
      </c>
      <c r="AP783" s="17">
        <v>0.14860184622784001</v>
      </c>
      <c r="AQ783" s="17">
        <v>0.13810517937632899</v>
      </c>
      <c r="AR783" s="17">
        <v>8.2203475504561696E-2</v>
      </c>
      <c r="AS783" s="17"/>
      <c r="AT783" s="17">
        <v>0.207967291571831</v>
      </c>
      <c r="AU783" s="17">
        <v>0.18855127805642799</v>
      </c>
      <c r="AV783" s="17"/>
      <c r="AW783" s="17">
        <v>0.13976326930623401</v>
      </c>
      <c r="AX783" s="17">
        <v>0.23911951256862601</v>
      </c>
      <c r="AY783" s="17">
        <v>0.26773586168305702</v>
      </c>
    </row>
    <row r="784" spans="2:51">
      <c r="B784" t="s">
        <v>136</v>
      </c>
      <c r="C784" s="17">
        <v>0.40314187647163302</v>
      </c>
      <c r="D784" s="17">
        <v>0.384564127239854</v>
      </c>
      <c r="E784" s="17">
        <v>0.420238786940619</v>
      </c>
      <c r="F784" s="17"/>
      <c r="G784" s="17">
        <v>0.40371286166915299</v>
      </c>
      <c r="H784" s="17">
        <v>0.38918605332391398</v>
      </c>
      <c r="I784" s="17">
        <v>0.369512783162605</v>
      </c>
      <c r="J784" s="17">
        <v>0.39887369932452499</v>
      </c>
      <c r="K784" s="17">
        <v>0.40742291042217199</v>
      </c>
      <c r="L784" s="17">
        <v>0.43663235065969702</v>
      </c>
      <c r="M784" s="17"/>
      <c r="N784" s="17">
        <v>0.40668753393396001</v>
      </c>
      <c r="O784" s="17">
        <v>0.41100437109101401</v>
      </c>
      <c r="P784" s="17">
        <v>0.396768848055089</v>
      </c>
      <c r="Q784" s="17">
        <v>0.39560027512218499</v>
      </c>
      <c r="R784" s="17"/>
      <c r="S784" s="17">
        <v>0.39089710169241398</v>
      </c>
      <c r="T784" s="17">
        <v>0.41798873312458901</v>
      </c>
      <c r="U784" s="17">
        <v>0.38638454136037897</v>
      </c>
      <c r="V784" s="17">
        <v>0.42891350964581498</v>
      </c>
      <c r="W784" s="17">
        <v>0.42467403483280902</v>
      </c>
      <c r="X784" s="17">
        <v>0.39848528970793601</v>
      </c>
      <c r="Y784" s="17">
        <v>0.408721864966482</v>
      </c>
      <c r="Z784" s="17">
        <v>0.379341255793331</v>
      </c>
      <c r="AA784" s="17">
        <v>0.39498879586003399</v>
      </c>
      <c r="AB784" s="17">
        <v>0.39505491428349399</v>
      </c>
      <c r="AC784" s="17">
        <v>0.38237193976553502</v>
      </c>
      <c r="AD784" s="17">
        <v>0.41696980038868298</v>
      </c>
      <c r="AE784" s="17"/>
      <c r="AF784" s="17">
        <v>0.399306249908915</v>
      </c>
      <c r="AG784" s="17">
        <v>0.407388499595568</v>
      </c>
      <c r="AH784" s="17">
        <v>0.41552163947822102</v>
      </c>
      <c r="AI784" s="17"/>
      <c r="AJ784" s="17">
        <v>0.40196535433510699</v>
      </c>
      <c r="AK784" s="17">
        <v>0.40811591572649802</v>
      </c>
      <c r="AL784" s="17">
        <v>0.404687584853127</v>
      </c>
      <c r="AM784" s="17"/>
      <c r="AN784" s="17">
        <v>0.391704947076847</v>
      </c>
      <c r="AO784" s="17">
        <v>0.41673883255620903</v>
      </c>
      <c r="AP784" s="17">
        <v>0.41728767860092097</v>
      </c>
      <c r="AQ784" s="17">
        <v>0.37564105912226298</v>
      </c>
      <c r="AR784" s="17">
        <v>0.203847970242375</v>
      </c>
      <c r="AS784" s="17"/>
      <c r="AT784" s="17">
        <v>0.40632588173558498</v>
      </c>
      <c r="AU784" s="17">
        <v>0.37491003490735297</v>
      </c>
      <c r="AV784" s="17"/>
      <c r="AW784" s="17">
        <v>0.41757494253793698</v>
      </c>
      <c r="AX784" s="17">
        <v>0.394755592784855</v>
      </c>
      <c r="AY784" s="17">
        <v>0.38988930867965399</v>
      </c>
    </row>
    <row r="785" spans="2:51">
      <c r="B785" t="s">
        <v>137</v>
      </c>
      <c r="C785" s="17">
        <v>0.25662985439366198</v>
      </c>
      <c r="D785" s="17">
        <v>0.29890663618080798</v>
      </c>
      <c r="E785" s="17">
        <v>0.21634358662470801</v>
      </c>
      <c r="F785" s="17"/>
      <c r="G785" s="17">
        <v>0.24750494071659199</v>
      </c>
      <c r="H785" s="17">
        <v>0.249570960764257</v>
      </c>
      <c r="I785" s="17">
        <v>0.26758191392435698</v>
      </c>
      <c r="J785" s="17">
        <v>0.26756494631119598</v>
      </c>
      <c r="K785" s="17">
        <v>0.25081289222953401</v>
      </c>
      <c r="L785" s="17">
        <v>0.25440020973135402</v>
      </c>
      <c r="M785" s="17"/>
      <c r="N785" s="17">
        <v>0.35639900905211003</v>
      </c>
      <c r="O785" s="17">
        <v>0.241755335695714</v>
      </c>
      <c r="P785" s="17">
        <v>0.23400055386384599</v>
      </c>
      <c r="Q785" s="17">
        <v>0.18251354983835999</v>
      </c>
      <c r="R785" s="17"/>
      <c r="S785" s="17">
        <v>0.24507519668805799</v>
      </c>
      <c r="T785" s="17">
        <v>0.274787892791369</v>
      </c>
      <c r="U785" s="17">
        <v>0.26478629583666202</v>
      </c>
      <c r="V785" s="17">
        <v>0.236486008170986</v>
      </c>
      <c r="W785" s="17">
        <v>0.244926293942028</v>
      </c>
      <c r="X785" s="17">
        <v>0.25845213247742399</v>
      </c>
      <c r="Y785" s="17">
        <v>0.24994000518048901</v>
      </c>
      <c r="Z785" s="17">
        <v>0.290744680882359</v>
      </c>
      <c r="AA785" s="17">
        <v>0.23516537297989401</v>
      </c>
      <c r="AB785" s="17">
        <v>0.28232846873850798</v>
      </c>
      <c r="AC785" s="17">
        <v>0.25990045422452801</v>
      </c>
      <c r="AD785" s="17">
        <v>0.26461577404258102</v>
      </c>
      <c r="AE785" s="17"/>
      <c r="AF785" s="17">
        <v>0.23508155437077899</v>
      </c>
      <c r="AG785" s="17">
        <v>0.299516100763496</v>
      </c>
      <c r="AH785" s="17">
        <v>0.18796131307946601</v>
      </c>
      <c r="AI785" s="17"/>
      <c r="AJ785" s="17">
        <v>0.25232549403848198</v>
      </c>
      <c r="AK785" s="17">
        <v>0.26585049253169801</v>
      </c>
      <c r="AL785" s="17">
        <v>0.31209032626950101</v>
      </c>
      <c r="AM785" s="17"/>
      <c r="AN785" s="17">
        <v>0.16872930185451801</v>
      </c>
      <c r="AO785" s="17">
        <v>0.215183936740932</v>
      </c>
      <c r="AP785" s="17">
        <v>0.31647212361657001</v>
      </c>
      <c r="AQ785" s="17">
        <v>0.38145643070794599</v>
      </c>
      <c r="AR785" s="17">
        <v>0.63454268995931296</v>
      </c>
      <c r="AS785" s="17"/>
      <c r="AT785" s="17">
        <v>0.25502566130164001</v>
      </c>
      <c r="AU785" s="17">
        <v>0.26696886978982698</v>
      </c>
      <c r="AV785" s="17"/>
      <c r="AW785" s="17">
        <v>0.35949374420154001</v>
      </c>
      <c r="AX785" s="17">
        <v>0.198836535093695</v>
      </c>
      <c r="AY785" s="17">
        <v>0.16166357723140901</v>
      </c>
    </row>
    <row r="786" spans="2:51">
      <c r="B786" t="s">
        <v>119</v>
      </c>
      <c r="C786" s="17">
        <v>1.23091251738168E-2</v>
      </c>
      <c r="D786" s="17">
        <v>1.2926377456401799E-2</v>
      </c>
      <c r="E786" s="17">
        <v>1.1827175254800501E-2</v>
      </c>
      <c r="F786" s="17"/>
      <c r="G786" s="17">
        <v>2.36924493921623E-2</v>
      </c>
      <c r="H786" s="17">
        <v>1.0365164103809599E-2</v>
      </c>
      <c r="I786" s="17">
        <v>1.6004915745381099E-2</v>
      </c>
      <c r="J786" s="17">
        <v>1.27940219353385E-2</v>
      </c>
      <c r="K786" s="17">
        <v>1.0484574319533599E-2</v>
      </c>
      <c r="L786" s="17">
        <v>6.9029862510158399E-3</v>
      </c>
      <c r="M786" s="17"/>
      <c r="N786" s="17">
        <v>9.6172920803394794E-3</v>
      </c>
      <c r="O786" s="17">
        <v>1.0901356834861301E-2</v>
      </c>
      <c r="P786" s="17">
        <v>1.4076927421454499E-2</v>
      </c>
      <c r="Q786" s="17">
        <v>1.5472591732060699E-2</v>
      </c>
      <c r="R786" s="17"/>
      <c r="S786" s="17">
        <v>2.04371628002381E-2</v>
      </c>
      <c r="T786" s="17">
        <v>4.8265767817831998E-3</v>
      </c>
      <c r="U786" s="17">
        <v>7.0442652061726597E-3</v>
      </c>
      <c r="V786" s="17">
        <v>7.9660584880135703E-3</v>
      </c>
      <c r="W786" s="17">
        <v>1.7641583351633398E-2</v>
      </c>
      <c r="X786" s="17">
        <v>1.2428177919295401E-2</v>
      </c>
      <c r="Y786" s="17">
        <v>1.4450403634228001E-2</v>
      </c>
      <c r="Z786" s="17">
        <v>8.2290956552650597E-3</v>
      </c>
      <c r="AA786" s="17">
        <v>1.7491482023425799E-2</v>
      </c>
      <c r="AB786" s="17">
        <v>1.17617277483176E-2</v>
      </c>
      <c r="AC786" s="17">
        <v>1.25183702878703E-2</v>
      </c>
      <c r="AD786" s="17">
        <v>7.9553448670241708E-3</v>
      </c>
      <c r="AE786" s="17"/>
      <c r="AF786" s="17">
        <v>9.7840688461515602E-3</v>
      </c>
      <c r="AG786" s="17">
        <v>1.0258763618376901E-2</v>
      </c>
      <c r="AH786" s="17">
        <v>1.8625769186445099E-2</v>
      </c>
      <c r="AI786" s="17"/>
      <c r="AJ786" s="17">
        <v>6.3854351871014499E-3</v>
      </c>
      <c r="AK786" s="17">
        <v>9.9340375908542108E-3</v>
      </c>
      <c r="AL786" s="17">
        <v>4.6684900396664801E-3</v>
      </c>
      <c r="AM786" s="17"/>
      <c r="AN786" s="17">
        <v>1.4204615213246299E-2</v>
      </c>
      <c r="AO786" s="17">
        <v>1.38469191432798E-2</v>
      </c>
      <c r="AP786" s="17">
        <v>1.1858044063917401E-2</v>
      </c>
      <c r="AQ786" s="17">
        <v>1.1755169458782499E-2</v>
      </c>
      <c r="AR786" s="17">
        <v>0</v>
      </c>
      <c r="AS786" s="17"/>
      <c r="AT786" s="17">
        <v>1.1224189986066301E-2</v>
      </c>
      <c r="AU786" s="17">
        <v>1.9646029338815301E-2</v>
      </c>
      <c r="AV786" s="17"/>
      <c r="AW786" s="17">
        <v>6.5717638841106601E-3</v>
      </c>
      <c r="AX786" s="17">
        <v>1.23272922110587E-2</v>
      </c>
      <c r="AY786" s="17">
        <v>1.84428607070319E-2</v>
      </c>
    </row>
    <row r="787" spans="2:51">
      <c r="B787" t="s">
        <v>138</v>
      </c>
      <c r="C787" s="17">
        <v>0.12212702695559199</v>
      </c>
      <c r="D787" s="17">
        <v>0.114311017036988</v>
      </c>
      <c r="E787" s="17">
        <v>0.12937666365810199</v>
      </c>
      <c r="F787" s="17"/>
      <c r="G787" s="17">
        <v>0.16096178309315301</v>
      </c>
      <c r="H787" s="17">
        <v>0.14929589227121201</v>
      </c>
      <c r="I787" s="17">
        <v>0.14698353295463601</v>
      </c>
      <c r="J787" s="17">
        <v>0.118807711774855</v>
      </c>
      <c r="K787" s="17">
        <v>0.108059051376785</v>
      </c>
      <c r="L787" s="17">
        <v>7.9404015478078904E-2</v>
      </c>
      <c r="M787" s="17"/>
      <c r="N787" s="17">
        <v>9.0335003250634802E-2</v>
      </c>
      <c r="O787" s="17">
        <v>0.123930829640733</v>
      </c>
      <c r="P787" s="17">
        <v>0.12990513472566501</v>
      </c>
      <c r="Q787" s="17">
        <v>0.14963386481302801</v>
      </c>
      <c r="R787" s="17"/>
      <c r="S787" s="17">
        <v>0.13618556429721401</v>
      </c>
      <c r="T787" s="17">
        <v>0.10918796175579699</v>
      </c>
      <c r="U787" s="17">
        <v>0.118189387775276</v>
      </c>
      <c r="V787" s="17">
        <v>0.11870462126519001</v>
      </c>
      <c r="W787" s="17">
        <v>0.12263928490779701</v>
      </c>
      <c r="X787" s="17">
        <v>0.128775700051665</v>
      </c>
      <c r="Y787" s="17">
        <v>0.124793917515406</v>
      </c>
      <c r="Z787" s="17">
        <v>0.104521899978424</v>
      </c>
      <c r="AA787" s="17">
        <v>0.125637016549004</v>
      </c>
      <c r="AB787" s="17">
        <v>0.121298368377872</v>
      </c>
      <c r="AC787" s="17">
        <v>0.112518368675255</v>
      </c>
      <c r="AD787" s="17">
        <v>0.14250748871497301</v>
      </c>
      <c r="AE787" s="17"/>
      <c r="AF787" s="17">
        <v>0.122856493845159</v>
      </c>
      <c r="AG787" s="17">
        <v>0.107458782974981</v>
      </c>
      <c r="AH787" s="17">
        <v>0.14851244467664201</v>
      </c>
      <c r="AI787" s="17"/>
      <c r="AJ787" s="17">
        <v>0.12089109417657</v>
      </c>
      <c r="AK787" s="17">
        <v>0.133210154352603</v>
      </c>
      <c r="AL787" s="17">
        <v>0.111398775331738</v>
      </c>
      <c r="AM787" s="17"/>
      <c r="AN787" s="17">
        <v>0.15248817821819199</v>
      </c>
      <c r="AO787" s="17">
        <v>0.128437745872235</v>
      </c>
      <c r="AP787" s="17">
        <v>0.105780307490752</v>
      </c>
      <c r="AQ787" s="17">
        <v>9.3042161334678797E-2</v>
      </c>
      <c r="AR787" s="17">
        <v>7.9405864293750794E-2</v>
      </c>
      <c r="AS787" s="17"/>
      <c r="AT787" s="17">
        <v>0.119456975404878</v>
      </c>
      <c r="AU787" s="17">
        <v>0.14992378790757699</v>
      </c>
      <c r="AV787" s="17"/>
      <c r="AW787" s="17">
        <v>7.6596280070177894E-2</v>
      </c>
      <c r="AX787" s="17">
        <v>0.15496106734176601</v>
      </c>
      <c r="AY787" s="17">
        <v>0.16226839169884699</v>
      </c>
    </row>
    <row r="788" spans="2:51">
      <c r="B788" t="s">
        <v>139</v>
      </c>
      <c r="C788" s="17">
        <v>0.65977173086529595</v>
      </c>
      <c r="D788" s="17">
        <v>0.68347076342066204</v>
      </c>
      <c r="E788" s="17">
        <v>0.63658237356532799</v>
      </c>
      <c r="F788" s="17"/>
      <c r="G788" s="17">
        <v>0.651217802385746</v>
      </c>
      <c r="H788" s="17">
        <v>0.63875701408817098</v>
      </c>
      <c r="I788" s="17">
        <v>0.63709469708696198</v>
      </c>
      <c r="J788" s="17">
        <v>0.66643864563572097</v>
      </c>
      <c r="K788" s="17">
        <v>0.658235802651706</v>
      </c>
      <c r="L788" s="17">
        <v>0.69103256039104999</v>
      </c>
      <c r="M788" s="17"/>
      <c r="N788" s="17">
        <v>0.76308654298607004</v>
      </c>
      <c r="O788" s="17">
        <v>0.65275970678672701</v>
      </c>
      <c r="P788" s="17">
        <v>0.63076940191893505</v>
      </c>
      <c r="Q788" s="17">
        <v>0.57811382496054498</v>
      </c>
      <c r="R788" s="17"/>
      <c r="S788" s="17">
        <v>0.63597229838047098</v>
      </c>
      <c r="T788" s="17">
        <v>0.69277662591595701</v>
      </c>
      <c r="U788" s="17">
        <v>0.65117083719704105</v>
      </c>
      <c r="V788" s="17">
        <v>0.66539951781680096</v>
      </c>
      <c r="W788" s="17">
        <v>0.669600328774836</v>
      </c>
      <c r="X788" s="17">
        <v>0.65693742218536</v>
      </c>
      <c r="Y788" s="17">
        <v>0.65866187014697097</v>
      </c>
      <c r="Z788" s="17">
        <v>0.67008593667569005</v>
      </c>
      <c r="AA788" s="17">
        <v>0.63015416883992803</v>
      </c>
      <c r="AB788" s="17">
        <v>0.67738338302200196</v>
      </c>
      <c r="AC788" s="17">
        <v>0.64227239399006197</v>
      </c>
      <c r="AD788" s="17">
        <v>0.681585574431265</v>
      </c>
      <c r="AE788" s="17"/>
      <c r="AF788" s="17">
        <v>0.63438780427969399</v>
      </c>
      <c r="AG788" s="17">
        <v>0.70690460035906399</v>
      </c>
      <c r="AH788" s="17">
        <v>0.60348295255768603</v>
      </c>
      <c r="AI788" s="17"/>
      <c r="AJ788" s="17">
        <v>0.65429084837358897</v>
      </c>
      <c r="AK788" s="17">
        <v>0.67396640825819698</v>
      </c>
      <c r="AL788" s="17">
        <v>0.71677791112262801</v>
      </c>
      <c r="AM788" s="17"/>
      <c r="AN788" s="17">
        <v>0.56043424893136495</v>
      </c>
      <c r="AO788" s="17">
        <v>0.63192276929714097</v>
      </c>
      <c r="AP788" s="17">
        <v>0.73375980221749104</v>
      </c>
      <c r="AQ788" s="17">
        <v>0.75709748983020897</v>
      </c>
      <c r="AR788" s="17">
        <v>0.83839066020168795</v>
      </c>
      <c r="AS788" s="17"/>
      <c r="AT788" s="17">
        <v>0.66135154303722399</v>
      </c>
      <c r="AU788" s="17">
        <v>0.64187890469718001</v>
      </c>
      <c r="AV788" s="17"/>
      <c r="AW788" s="17">
        <v>0.77706868673947704</v>
      </c>
      <c r="AX788" s="17">
        <v>0.59359212787854998</v>
      </c>
      <c r="AY788" s="17">
        <v>0.55155288591106399</v>
      </c>
    </row>
    <row r="789" spans="2:51">
      <c r="B789" t="s">
        <v>140</v>
      </c>
      <c r="C789" s="17">
        <v>-0.53764470390970398</v>
      </c>
      <c r="D789" s="17">
        <v>-0.56915974638367395</v>
      </c>
      <c r="E789" s="17">
        <v>-0.50720570990722602</v>
      </c>
      <c r="F789" s="17"/>
      <c r="G789" s="17">
        <v>-0.49025601929259299</v>
      </c>
      <c r="H789" s="17">
        <v>-0.489461121816959</v>
      </c>
      <c r="I789" s="17">
        <v>-0.49011116413232603</v>
      </c>
      <c r="J789" s="17">
        <v>-0.54763093386086603</v>
      </c>
      <c r="K789" s="17">
        <v>-0.55017675127492005</v>
      </c>
      <c r="L789" s="17">
        <v>-0.61162854491297103</v>
      </c>
      <c r="M789" s="17"/>
      <c r="N789" s="17">
        <v>-0.672751539735435</v>
      </c>
      <c r="O789" s="17">
        <v>-0.52882887714599502</v>
      </c>
      <c r="P789" s="17">
        <v>-0.50086426719326904</v>
      </c>
      <c r="Q789" s="17">
        <v>-0.42847996014751599</v>
      </c>
      <c r="R789" s="17"/>
      <c r="S789" s="17">
        <v>-0.49978673408325702</v>
      </c>
      <c r="T789" s="17">
        <v>-0.58358866416016097</v>
      </c>
      <c r="U789" s="17">
        <v>-0.53298144942176495</v>
      </c>
      <c r="V789" s="17">
        <v>-0.54669489655161196</v>
      </c>
      <c r="W789" s="17">
        <v>-0.54696104386704003</v>
      </c>
      <c r="X789" s="17">
        <v>-0.52816172213369506</v>
      </c>
      <c r="Y789" s="17">
        <v>-0.53386795263156495</v>
      </c>
      <c r="Z789" s="17">
        <v>-0.56556403669726696</v>
      </c>
      <c r="AA789" s="17">
        <v>-0.50451715229092398</v>
      </c>
      <c r="AB789" s="17">
        <v>-0.55608501464412996</v>
      </c>
      <c r="AC789" s="17">
        <v>-0.52975402531480698</v>
      </c>
      <c r="AD789" s="17">
        <v>-0.53907808571629101</v>
      </c>
      <c r="AE789" s="17"/>
      <c r="AF789" s="17">
        <v>-0.51153131043453504</v>
      </c>
      <c r="AG789" s="17">
        <v>-0.59944581738408298</v>
      </c>
      <c r="AH789" s="17">
        <v>-0.45497050788104498</v>
      </c>
      <c r="AI789" s="17"/>
      <c r="AJ789" s="17">
        <v>-0.53339975419701902</v>
      </c>
      <c r="AK789" s="17">
        <v>-0.54075625390559401</v>
      </c>
      <c r="AL789" s="17">
        <v>-0.60537913579088998</v>
      </c>
      <c r="AM789" s="17"/>
      <c r="AN789" s="17">
        <v>-0.40794607071317301</v>
      </c>
      <c r="AO789" s="17">
        <v>-0.50348502342490598</v>
      </c>
      <c r="AP789" s="17">
        <v>-0.62797949472673897</v>
      </c>
      <c r="AQ789" s="17">
        <v>-0.66405532849553095</v>
      </c>
      <c r="AR789" s="17">
        <v>-0.75898479590793699</v>
      </c>
      <c r="AS789" s="17"/>
      <c r="AT789" s="17">
        <v>-0.541894567632346</v>
      </c>
      <c r="AU789" s="17">
        <v>-0.49195511678960302</v>
      </c>
      <c r="AV789" s="17"/>
      <c r="AW789" s="17">
        <v>-0.700472406669299</v>
      </c>
      <c r="AX789" s="17">
        <v>-0.43863106053678402</v>
      </c>
      <c r="AY789" s="17">
        <v>-0.389284494212217</v>
      </c>
    </row>
    <row r="790" spans="2:51">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row>
    <row r="791" spans="2:51">
      <c r="B791" s="6" t="s">
        <v>330</v>
      </c>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row>
    <row r="792" spans="2:51">
      <c r="B792" s="24" t="s">
        <v>15</v>
      </c>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row>
    <row r="793" spans="2:51">
      <c r="B793" t="s">
        <v>133</v>
      </c>
      <c r="C793" s="17">
        <v>8.8349841323879602E-2</v>
      </c>
      <c r="D793" s="17">
        <v>0.103331247659654</v>
      </c>
      <c r="E793" s="17">
        <v>7.3380301580244695E-2</v>
      </c>
      <c r="F793" s="17"/>
      <c r="G793" s="17">
        <v>9.9818376207004705E-2</v>
      </c>
      <c r="H793" s="17">
        <v>0.10038003376006099</v>
      </c>
      <c r="I793" s="17">
        <v>0.10659884895931</v>
      </c>
      <c r="J793" s="17">
        <v>8.3500453693701904E-2</v>
      </c>
      <c r="K793" s="17">
        <v>8.3060734197533306E-2</v>
      </c>
      <c r="L793" s="17">
        <v>6.8743227823393399E-2</v>
      </c>
      <c r="M793" s="17"/>
      <c r="N793" s="17">
        <v>9.4009699334114405E-2</v>
      </c>
      <c r="O793" s="17">
        <v>7.2066099923790206E-2</v>
      </c>
      <c r="P793" s="17">
        <v>9.4363684469539105E-2</v>
      </c>
      <c r="Q793" s="17">
        <v>9.3443360754443594E-2</v>
      </c>
      <c r="R793" s="17"/>
      <c r="S793" s="17">
        <v>0.121851027299671</v>
      </c>
      <c r="T793" s="17">
        <v>7.8217182157652707E-2</v>
      </c>
      <c r="U793" s="17">
        <v>7.1283216444977093E-2</v>
      </c>
      <c r="V793" s="17">
        <v>8.4766286853513798E-2</v>
      </c>
      <c r="W793" s="17">
        <v>0.110883312905094</v>
      </c>
      <c r="X793" s="17">
        <v>8.3274373823820899E-2</v>
      </c>
      <c r="Y793" s="17">
        <v>7.9233771586790902E-2</v>
      </c>
      <c r="Z793" s="17">
        <v>0.100778933944419</v>
      </c>
      <c r="AA793" s="17">
        <v>7.4398948818380994E-2</v>
      </c>
      <c r="AB793" s="17">
        <v>6.5134211367282993E-2</v>
      </c>
      <c r="AC793" s="17">
        <v>0.111178437695098</v>
      </c>
      <c r="AD793" s="17">
        <v>9.6811763328287101E-2</v>
      </c>
      <c r="AE793" s="17"/>
      <c r="AF793" s="17">
        <v>8.9284835222935593E-2</v>
      </c>
      <c r="AG793" s="17">
        <v>8.1931705445698097E-2</v>
      </c>
      <c r="AH793" s="17">
        <v>0.10575545014413</v>
      </c>
      <c r="AI793" s="17"/>
      <c r="AJ793" s="17">
        <v>8.0955412490699097E-2</v>
      </c>
      <c r="AK793" s="17">
        <v>8.2571934647129905E-2</v>
      </c>
      <c r="AL793" s="17">
        <v>7.6118815831039105E-2</v>
      </c>
      <c r="AM793" s="17"/>
      <c r="AN793" s="17">
        <v>9.0798886137813395E-2</v>
      </c>
      <c r="AO793" s="17">
        <v>7.9536857617379594E-2</v>
      </c>
      <c r="AP793" s="17">
        <v>9.3972430733682097E-2</v>
      </c>
      <c r="AQ793" s="17">
        <v>9.2234794953670499E-2</v>
      </c>
      <c r="AR793" s="17">
        <v>0.13313015885187399</v>
      </c>
      <c r="AS793" s="17"/>
      <c r="AT793" s="17">
        <v>8.6115471541694605E-2</v>
      </c>
      <c r="AU793" s="17">
        <v>0.104331490153865</v>
      </c>
      <c r="AV793" s="17"/>
      <c r="AW793" s="17">
        <v>9.4498109282035905E-2</v>
      </c>
      <c r="AX793" s="17">
        <v>8.0485671128981306E-2</v>
      </c>
      <c r="AY793" s="17">
        <v>8.3824970892739797E-2</v>
      </c>
    </row>
    <row r="794" spans="2:51">
      <c r="B794" t="s">
        <v>134</v>
      </c>
      <c r="C794" s="17">
        <v>0.48189087124363</v>
      </c>
      <c r="D794" s="17">
        <v>0.48820693729402398</v>
      </c>
      <c r="E794" s="17">
        <v>0.47500279819216301</v>
      </c>
      <c r="F794" s="17"/>
      <c r="G794" s="17">
        <v>0.50689482225318006</v>
      </c>
      <c r="H794" s="17">
        <v>0.48597455422769897</v>
      </c>
      <c r="I794" s="17">
        <v>0.465576285917012</v>
      </c>
      <c r="J794" s="17">
        <v>0.46871501889815997</v>
      </c>
      <c r="K794" s="17">
        <v>0.492811029170941</v>
      </c>
      <c r="L794" s="17">
        <v>0.48099056423299702</v>
      </c>
      <c r="M794" s="17"/>
      <c r="N794" s="17">
        <v>0.50282040906209802</v>
      </c>
      <c r="O794" s="17">
        <v>0.50385139846468896</v>
      </c>
      <c r="P794" s="17">
        <v>0.47415903468019199</v>
      </c>
      <c r="Q794" s="17">
        <v>0.44052783537106699</v>
      </c>
      <c r="R794" s="17"/>
      <c r="S794" s="17">
        <v>0.44096515529917901</v>
      </c>
      <c r="T794" s="17">
        <v>0.50265183239824995</v>
      </c>
      <c r="U794" s="17">
        <v>0.51004902357828497</v>
      </c>
      <c r="V794" s="17">
        <v>0.49246536165761301</v>
      </c>
      <c r="W794" s="17">
        <v>0.47278444451028201</v>
      </c>
      <c r="X794" s="17">
        <v>0.48495493235495102</v>
      </c>
      <c r="Y794" s="17">
        <v>0.46026168662230199</v>
      </c>
      <c r="Z794" s="17">
        <v>0.47681957774222899</v>
      </c>
      <c r="AA794" s="17">
        <v>0.49506352833768202</v>
      </c>
      <c r="AB794" s="17">
        <v>0.48053500579416902</v>
      </c>
      <c r="AC794" s="17">
        <v>0.47361050036889502</v>
      </c>
      <c r="AD794" s="17">
        <v>0.499493784373571</v>
      </c>
      <c r="AE794" s="17"/>
      <c r="AF794" s="17">
        <v>0.487595691393435</v>
      </c>
      <c r="AG794" s="17">
        <v>0.48361819014041402</v>
      </c>
      <c r="AH794" s="17">
        <v>0.45025221139078397</v>
      </c>
      <c r="AI794" s="17"/>
      <c r="AJ794" s="17">
        <v>0.49585443397543799</v>
      </c>
      <c r="AK794" s="17">
        <v>0.47052946827774</v>
      </c>
      <c r="AL794" s="17">
        <v>0.519153216830608</v>
      </c>
      <c r="AM794" s="17"/>
      <c r="AN794" s="17">
        <v>0.42104032633132499</v>
      </c>
      <c r="AO794" s="17">
        <v>0.490898933311118</v>
      </c>
      <c r="AP794" s="17">
        <v>0.51723888215672997</v>
      </c>
      <c r="AQ794" s="17">
        <v>0.49603004881937202</v>
      </c>
      <c r="AR794" s="17">
        <v>0.39431605571967099</v>
      </c>
      <c r="AS794" s="17"/>
      <c r="AT794" s="17">
        <v>0.48693854874822301</v>
      </c>
      <c r="AU794" s="17">
        <v>0.443161031928058</v>
      </c>
      <c r="AV794" s="17"/>
      <c r="AW794" s="17">
        <v>0.51916050150129101</v>
      </c>
      <c r="AX794" s="17">
        <v>0.46436633942318101</v>
      </c>
      <c r="AY794" s="17">
        <v>0.446591050974458</v>
      </c>
    </row>
    <row r="795" spans="2:51">
      <c r="B795" t="s">
        <v>135</v>
      </c>
      <c r="C795" s="17">
        <v>0.28732469569944002</v>
      </c>
      <c r="D795" s="17">
        <v>0.27514975950173098</v>
      </c>
      <c r="E795" s="17">
        <v>0.300245485889158</v>
      </c>
      <c r="F795" s="17"/>
      <c r="G795" s="17">
        <v>0.23889057065889499</v>
      </c>
      <c r="H795" s="17">
        <v>0.26215552922212898</v>
      </c>
      <c r="I795" s="17">
        <v>0.27236870945027097</v>
      </c>
      <c r="J795" s="17">
        <v>0.30838069705080201</v>
      </c>
      <c r="K795" s="17">
        <v>0.29301454239158398</v>
      </c>
      <c r="L795" s="17">
        <v>0.319050631857211</v>
      </c>
      <c r="M795" s="17"/>
      <c r="N795" s="17">
        <v>0.25729915639628897</v>
      </c>
      <c r="O795" s="17">
        <v>0.28108186422286102</v>
      </c>
      <c r="P795" s="17">
        <v>0.29357825809654298</v>
      </c>
      <c r="Q795" s="17">
        <v>0.32204328862789799</v>
      </c>
      <c r="R795" s="17"/>
      <c r="S795" s="17">
        <v>0.28072774892901903</v>
      </c>
      <c r="T795" s="17">
        <v>0.28231177255030798</v>
      </c>
      <c r="U795" s="17">
        <v>0.26589360138927898</v>
      </c>
      <c r="V795" s="17">
        <v>0.27497907558090101</v>
      </c>
      <c r="W795" s="17">
        <v>0.280093010285831</v>
      </c>
      <c r="X795" s="17">
        <v>0.29351670734680002</v>
      </c>
      <c r="Y795" s="17">
        <v>0.32074653470570502</v>
      </c>
      <c r="Z795" s="17">
        <v>0.29634635122729802</v>
      </c>
      <c r="AA795" s="17">
        <v>0.291978934259575</v>
      </c>
      <c r="AB795" s="17">
        <v>0.29672070653278498</v>
      </c>
      <c r="AC795" s="17">
        <v>0.29094663378449698</v>
      </c>
      <c r="AD795" s="17">
        <v>0.286922060607674</v>
      </c>
      <c r="AE795" s="17"/>
      <c r="AF795" s="17">
        <v>0.29097355929847801</v>
      </c>
      <c r="AG795" s="17">
        <v>0.28355496517866302</v>
      </c>
      <c r="AH795" s="17">
        <v>0.30374203335974498</v>
      </c>
      <c r="AI795" s="17"/>
      <c r="AJ795" s="17">
        <v>0.29362243429957402</v>
      </c>
      <c r="AK795" s="17">
        <v>0.290679000778087</v>
      </c>
      <c r="AL795" s="17">
        <v>0.27165560864184302</v>
      </c>
      <c r="AM795" s="17"/>
      <c r="AN795" s="17">
        <v>0.33702031002966698</v>
      </c>
      <c r="AO795" s="17">
        <v>0.29072109484338499</v>
      </c>
      <c r="AP795" s="17">
        <v>0.24562074550361099</v>
      </c>
      <c r="AQ795" s="17">
        <v>0.25435036237903702</v>
      </c>
      <c r="AR795" s="17">
        <v>0.28547433537662698</v>
      </c>
      <c r="AS795" s="17"/>
      <c r="AT795" s="17">
        <v>0.28658671576155398</v>
      </c>
      <c r="AU795" s="17">
        <v>0.28937658144069001</v>
      </c>
      <c r="AV795" s="17"/>
      <c r="AW795" s="17">
        <v>0.25212023567644598</v>
      </c>
      <c r="AX795" s="17">
        <v>0.312590517604517</v>
      </c>
      <c r="AY795" s="17">
        <v>0.31839380279357099</v>
      </c>
    </row>
    <row r="796" spans="2:51">
      <c r="B796" t="s">
        <v>136</v>
      </c>
      <c r="C796" s="17">
        <v>8.2658586702821502E-2</v>
      </c>
      <c r="D796" s="17">
        <v>8.5893356239585994E-2</v>
      </c>
      <c r="E796" s="17">
        <v>7.9807697040888206E-2</v>
      </c>
      <c r="F796" s="17"/>
      <c r="G796" s="17">
        <v>0.10340650536411999</v>
      </c>
      <c r="H796" s="17">
        <v>8.7533970417656107E-2</v>
      </c>
      <c r="I796" s="17">
        <v>9.0636065664628507E-2</v>
      </c>
      <c r="J796" s="17">
        <v>7.1568113318098606E-2</v>
      </c>
      <c r="K796" s="17">
        <v>7.4157918330309394E-2</v>
      </c>
      <c r="L796" s="17">
        <v>7.7872684485979796E-2</v>
      </c>
      <c r="M796" s="17"/>
      <c r="N796" s="17">
        <v>8.9083335023962706E-2</v>
      </c>
      <c r="O796" s="17">
        <v>8.3303183842778197E-2</v>
      </c>
      <c r="P796" s="17">
        <v>7.9682411267709599E-2</v>
      </c>
      <c r="Q796" s="17">
        <v>7.7848030800571205E-2</v>
      </c>
      <c r="R796" s="17"/>
      <c r="S796" s="17">
        <v>9.09750520788217E-2</v>
      </c>
      <c r="T796" s="17">
        <v>8.3172986832438997E-2</v>
      </c>
      <c r="U796" s="17">
        <v>9.4427285242558806E-2</v>
      </c>
      <c r="V796" s="17">
        <v>7.9941902235682802E-2</v>
      </c>
      <c r="W796" s="17">
        <v>7.5089135550602995E-2</v>
      </c>
      <c r="X796" s="17">
        <v>8.1626229366637701E-2</v>
      </c>
      <c r="Y796" s="17">
        <v>7.5098757864442298E-2</v>
      </c>
      <c r="Z796" s="17">
        <v>7.2379672763996594E-2</v>
      </c>
      <c r="AA796" s="17">
        <v>8.0631158156935306E-2</v>
      </c>
      <c r="AB796" s="17">
        <v>9.2962222298511005E-2</v>
      </c>
      <c r="AC796" s="17">
        <v>6.79289526610867E-2</v>
      </c>
      <c r="AD796" s="17">
        <v>7.6521776137804406E-2</v>
      </c>
      <c r="AE796" s="17"/>
      <c r="AF796" s="17">
        <v>6.9430594444018306E-2</v>
      </c>
      <c r="AG796" s="17">
        <v>9.4861299647084299E-2</v>
      </c>
      <c r="AH796" s="17">
        <v>7.8268832251024503E-2</v>
      </c>
      <c r="AI796" s="17"/>
      <c r="AJ796" s="17">
        <v>7.71879967498698E-2</v>
      </c>
      <c r="AK796" s="17">
        <v>9.3613428446164507E-2</v>
      </c>
      <c r="AL796" s="17">
        <v>7.9900212700333401E-2</v>
      </c>
      <c r="AM796" s="17"/>
      <c r="AN796" s="17">
        <v>7.1097302251042202E-2</v>
      </c>
      <c r="AO796" s="17">
        <v>8.3367673618916394E-2</v>
      </c>
      <c r="AP796" s="17">
        <v>8.9348608377321795E-2</v>
      </c>
      <c r="AQ796" s="17">
        <v>9.4877299470248699E-2</v>
      </c>
      <c r="AR796" s="17">
        <v>9.5038029767191806E-2</v>
      </c>
      <c r="AS796" s="17"/>
      <c r="AT796" s="17">
        <v>8.3100407336405002E-2</v>
      </c>
      <c r="AU796" s="17">
        <v>7.99543241488994E-2</v>
      </c>
      <c r="AV796" s="17"/>
      <c r="AW796" s="17">
        <v>9.0778880997138905E-2</v>
      </c>
      <c r="AX796" s="17">
        <v>7.9190569840819805E-2</v>
      </c>
      <c r="AY796" s="17">
        <v>7.4876035034561E-2</v>
      </c>
    </row>
    <row r="797" spans="2:51">
      <c r="B797" t="s">
        <v>137</v>
      </c>
      <c r="C797" s="17">
        <v>2.1647945423336E-2</v>
      </c>
      <c r="D797" s="17">
        <v>2.26581251040186E-2</v>
      </c>
      <c r="E797" s="17">
        <v>2.0870919487282698E-2</v>
      </c>
      <c r="F797" s="17"/>
      <c r="G797" s="17">
        <v>1.9744414569014899E-2</v>
      </c>
      <c r="H797" s="17">
        <v>2.91831123054914E-2</v>
      </c>
      <c r="I797" s="17">
        <v>2.9066932771985701E-2</v>
      </c>
      <c r="J797" s="17">
        <v>2.3575679329215199E-2</v>
      </c>
      <c r="K797" s="17">
        <v>1.8384899233353801E-2</v>
      </c>
      <c r="L797" s="17">
        <v>1.2687020402279699E-2</v>
      </c>
      <c r="M797" s="17"/>
      <c r="N797" s="17">
        <v>2.9579752133405701E-2</v>
      </c>
      <c r="O797" s="17">
        <v>2.3919949471815801E-2</v>
      </c>
      <c r="P797" s="17">
        <v>1.9396434228911099E-2</v>
      </c>
      <c r="Q797" s="17">
        <v>1.3300172951056E-2</v>
      </c>
      <c r="R797" s="17"/>
      <c r="S797" s="17">
        <v>2.1669136497195599E-2</v>
      </c>
      <c r="T797" s="17">
        <v>2.01345985900502E-2</v>
      </c>
      <c r="U797" s="17">
        <v>2.2537881598865699E-2</v>
      </c>
      <c r="V797" s="17">
        <v>1.9357736870625999E-2</v>
      </c>
      <c r="W797" s="17">
        <v>2.32278392086663E-2</v>
      </c>
      <c r="X797" s="17">
        <v>2.2927010434096499E-2</v>
      </c>
      <c r="Y797" s="17">
        <v>2.3637335222389599E-2</v>
      </c>
      <c r="Z797" s="17">
        <v>2.61928974898137E-2</v>
      </c>
      <c r="AA797" s="17">
        <v>1.6741641171651899E-2</v>
      </c>
      <c r="AB797" s="17">
        <v>3.33934300161218E-2</v>
      </c>
      <c r="AC797" s="17">
        <v>1.6945842278768001E-2</v>
      </c>
      <c r="AD797" s="17">
        <v>6.7830466333981499E-3</v>
      </c>
      <c r="AE797" s="17"/>
      <c r="AF797" s="17">
        <v>2.0140901078673602E-2</v>
      </c>
      <c r="AG797" s="17">
        <v>2.4697690946781502E-2</v>
      </c>
      <c r="AH797" s="17">
        <v>1.47828890490457E-2</v>
      </c>
      <c r="AI797" s="17"/>
      <c r="AJ797" s="17">
        <v>2.5157682967815901E-2</v>
      </c>
      <c r="AK797" s="17">
        <v>2.3003736231710301E-2</v>
      </c>
      <c r="AL797" s="17">
        <v>2.83451315261092E-2</v>
      </c>
      <c r="AM797" s="17"/>
      <c r="AN797" s="17">
        <v>1.7216609779475801E-2</v>
      </c>
      <c r="AO797" s="17">
        <v>2.0706688065741701E-2</v>
      </c>
      <c r="AP797" s="17">
        <v>2.0731414487183901E-2</v>
      </c>
      <c r="AQ797" s="17">
        <v>3.5155918612736002E-2</v>
      </c>
      <c r="AR797" s="17">
        <v>6.4572515852824794E-2</v>
      </c>
      <c r="AS797" s="17"/>
      <c r="AT797" s="17">
        <v>2.0449376232565E-2</v>
      </c>
      <c r="AU797" s="17">
        <v>3.35718838373592E-2</v>
      </c>
      <c r="AV797" s="17"/>
      <c r="AW797" s="17">
        <v>2.3162559114659101E-2</v>
      </c>
      <c r="AX797" s="17">
        <v>2.6050465884358401E-2</v>
      </c>
      <c r="AY797" s="17">
        <v>1.8877993642665701E-2</v>
      </c>
    </row>
    <row r="798" spans="2:51">
      <c r="B798" t="s">
        <v>119</v>
      </c>
      <c r="C798" s="17">
        <v>3.8128059606893298E-2</v>
      </c>
      <c r="D798" s="17">
        <v>2.4760574200986599E-2</v>
      </c>
      <c r="E798" s="17">
        <v>5.0692797810263403E-2</v>
      </c>
      <c r="F798" s="17"/>
      <c r="G798" s="17">
        <v>3.1245310947785199E-2</v>
      </c>
      <c r="H798" s="17">
        <v>3.4772800066963601E-2</v>
      </c>
      <c r="I798" s="17">
        <v>3.5753157236792302E-2</v>
      </c>
      <c r="J798" s="17">
        <v>4.4260037710021898E-2</v>
      </c>
      <c r="K798" s="17">
        <v>3.85708766762786E-2</v>
      </c>
      <c r="L798" s="17">
        <v>4.0655871198139702E-2</v>
      </c>
      <c r="M798" s="17"/>
      <c r="N798" s="17">
        <v>2.7207648050130501E-2</v>
      </c>
      <c r="O798" s="17">
        <v>3.5777504074065401E-2</v>
      </c>
      <c r="P798" s="17">
        <v>3.8820177257105799E-2</v>
      </c>
      <c r="Q798" s="17">
        <v>5.2837311494964102E-2</v>
      </c>
      <c r="R798" s="17"/>
      <c r="S798" s="17">
        <v>4.3811879896114403E-2</v>
      </c>
      <c r="T798" s="17">
        <v>3.3511627471300098E-2</v>
      </c>
      <c r="U798" s="17">
        <v>3.5808991746034601E-2</v>
      </c>
      <c r="V798" s="17">
        <v>4.8489636801662898E-2</v>
      </c>
      <c r="W798" s="17">
        <v>3.7922257539523802E-2</v>
      </c>
      <c r="X798" s="17">
        <v>3.3700746673693598E-2</v>
      </c>
      <c r="Y798" s="17">
        <v>4.1021913998370498E-2</v>
      </c>
      <c r="Z798" s="17">
        <v>2.74825668322436E-2</v>
      </c>
      <c r="AA798" s="17">
        <v>4.11857892557747E-2</v>
      </c>
      <c r="AB798" s="17">
        <v>3.12544239911298E-2</v>
      </c>
      <c r="AC798" s="17">
        <v>3.9389633211655103E-2</v>
      </c>
      <c r="AD798" s="17">
        <v>3.3467568919264598E-2</v>
      </c>
      <c r="AE798" s="17"/>
      <c r="AF798" s="17">
        <v>4.25744185624592E-2</v>
      </c>
      <c r="AG798" s="17">
        <v>3.1336148641358801E-2</v>
      </c>
      <c r="AH798" s="17">
        <v>4.7198583805270103E-2</v>
      </c>
      <c r="AI798" s="17"/>
      <c r="AJ798" s="17">
        <v>2.7222039516602799E-2</v>
      </c>
      <c r="AK798" s="17">
        <v>3.96024316191688E-2</v>
      </c>
      <c r="AL798" s="17">
        <v>2.4827014470067299E-2</v>
      </c>
      <c r="AM798" s="17"/>
      <c r="AN798" s="17">
        <v>6.2826565470675694E-2</v>
      </c>
      <c r="AO798" s="17">
        <v>3.4768752543459E-2</v>
      </c>
      <c r="AP798" s="17">
        <v>3.3087918741470497E-2</v>
      </c>
      <c r="AQ798" s="17">
        <v>2.7351575764935201E-2</v>
      </c>
      <c r="AR798" s="17">
        <v>2.7468904431811301E-2</v>
      </c>
      <c r="AS798" s="17"/>
      <c r="AT798" s="17">
        <v>3.6809480379558598E-2</v>
      </c>
      <c r="AU798" s="17">
        <v>4.9604688491128403E-2</v>
      </c>
      <c r="AV798" s="17"/>
      <c r="AW798" s="17">
        <v>2.0279713428428901E-2</v>
      </c>
      <c r="AX798" s="17">
        <v>3.7316436118143101E-2</v>
      </c>
      <c r="AY798" s="17">
        <v>5.7436146662005E-2</v>
      </c>
    </row>
    <row r="799" spans="2:51">
      <c r="B799" t="s">
        <v>138</v>
      </c>
      <c r="C799" s="17">
        <v>0.57024071256750997</v>
      </c>
      <c r="D799" s="17">
        <v>0.59153818495367805</v>
      </c>
      <c r="E799" s="17">
        <v>0.54838309977240796</v>
      </c>
      <c r="F799" s="17"/>
      <c r="G799" s="17">
        <v>0.60671319846018501</v>
      </c>
      <c r="H799" s="17">
        <v>0.58635458798775897</v>
      </c>
      <c r="I799" s="17">
        <v>0.57217513487632299</v>
      </c>
      <c r="J799" s="17">
        <v>0.55221547259186199</v>
      </c>
      <c r="K799" s="17">
        <v>0.57587176336847501</v>
      </c>
      <c r="L799" s="17">
        <v>0.54973379205638995</v>
      </c>
      <c r="M799" s="17"/>
      <c r="N799" s="17">
        <v>0.59683010839621198</v>
      </c>
      <c r="O799" s="17">
        <v>0.57591749838847905</v>
      </c>
      <c r="P799" s="17">
        <v>0.56852271914973096</v>
      </c>
      <c r="Q799" s="17">
        <v>0.53397119612551003</v>
      </c>
      <c r="R799" s="17"/>
      <c r="S799" s="17">
        <v>0.56281618259884902</v>
      </c>
      <c r="T799" s="17">
        <v>0.58086901455590301</v>
      </c>
      <c r="U799" s="17">
        <v>0.581332240023262</v>
      </c>
      <c r="V799" s="17">
        <v>0.57723164851112696</v>
      </c>
      <c r="W799" s="17">
        <v>0.58366775741537602</v>
      </c>
      <c r="X799" s="17">
        <v>0.56822930617877199</v>
      </c>
      <c r="Y799" s="17">
        <v>0.53949545820909295</v>
      </c>
      <c r="Z799" s="17">
        <v>0.577598511686648</v>
      </c>
      <c r="AA799" s="17">
        <v>0.56946247715606302</v>
      </c>
      <c r="AB799" s="17">
        <v>0.545669217161452</v>
      </c>
      <c r="AC799" s="17">
        <v>0.58478893806399301</v>
      </c>
      <c r="AD799" s="17">
        <v>0.59630554770185795</v>
      </c>
      <c r="AE799" s="17"/>
      <c r="AF799" s="17">
        <v>0.57688052661637002</v>
      </c>
      <c r="AG799" s="17">
        <v>0.56554989558611202</v>
      </c>
      <c r="AH799" s="17">
        <v>0.55600766153491499</v>
      </c>
      <c r="AI799" s="17"/>
      <c r="AJ799" s="17">
        <v>0.57680984646613698</v>
      </c>
      <c r="AK799" s="17">
        <v>0.55310140292486998</v>
      </c>
      <c r="AL799" s="17">
        <v>0.59527203266164697</v>
      </c>
      <c r="AM799" s="17"/>
      <c r="AN799" s="17">
        <v>0.51183921246913899</v>
      </c>
      <c r="AO799" s="17">
        <v>0.57043579092849706</v>
      </c>
      <c r="AP799" s="17">
        <v>0.61121131289041297</v>
      </c>
      <c r="AQ799" s="17">
        <v>0.588264843773043</v>
      </c>
      <c r="AR799" s="17">
        <v>0.52744621457154495</v>
      </c>
      <c r="AS799" s="17"/>
      <c r="AT799" s="17">
        <v>0.57305402028991703</v>
      </c>
      <c r="AU799" s="17">
        <v>0.54749252208192301</v>
      </c>
      <c r="AV799" s="17"/>
      <c r="AW799" s="17">
        <v>0.61365861078332695</v>
      </c>
      <c r="AX799" s="17">
        <v>0.54485201055216204</v>
      </c>
      <c r="AY799" s="17">
        <v>0.53041602186719705</v>
      </c>
    </row>
    <row r="800" spans="2:51">
      <c r="B800" t="s">
        <v>139</v>
      </c>
      <c r="C800" s="17">
        <v>0.10430653212615799</v>
      </c>
      <c r="D800" s="17">
        <v>0.108551481343605</v>
      </c>
      <c r="E800" s="17">
        <v>0.10067861652817101</v>
      </c>
      <c r="F800" s="17"/>
      <c r="G800" s="17">
        <v>0.123150919933135</v>
      </c>
      <c r="H800" s="17">
        <v>0.116717082723148</v>
      </c>
      <c r="I800" s="17">
        <v>0.119702998436614</v>
      </c>
      <c r="J800" s="17">
        <v>9.5143792647313805E-2</v>
      </c>
      <c r="K800" s="17">
        <v>9.2542817563663199E-2</v>
      </c>
      <c r="L800" s="17">
        <v>9.0559704888259498E-2</v>
      </c>
      <c r="M800" s="17"/>
      <c r="N800" s="17">
        <v>0.11866308715736799</v>
      </c>
      <c r="O800" s="17">
        <v>0.107223133314594</v>
      </c>
      <c r="P800" s="17">
        <v>9.9078845496620799E-2</v>
      </c>
      <c r="Q800" s="17">
        <v>9.1148203751627202E-2</v>
      </c>
      <c r="R800" s="17"/>
      <c r="S800" s="17">
        <v>0.112644188576017</v>
      </c>
      <c r="T800" s="17">
        <v>0.103307585422489</v>
      </c>
      <c r="U800" s="17">
        <v>0.11696516684142499</v>
      </c>
      <c r="V800" s="17">
        <v>9.9299639106308804E-2</v>
      </c>
      <c r="W800" s="17">
        <v>9.8316974759269302E-2</v>
      </c>
      <c r="X800" s="17">
        <v>0.104553239800734</v>
      </c>
      <c r="Y800" s="17">
        <v>9.87360930868319E-2</v>
      </c>
      <c r="Z800" s="17">
        <v>9.8572570253810304E-2</v>
      </c>
      <c r="AA800" s="17">
        <v>9.7372799328587195E-2</v>
      </c>
      <c r="AB800" s="17">
        <v>0.126355652314633</v>
      </c>
      <c r="AC800" s="17">
        <v>8.4874794939854697E-2</v>
      </c>
      <c r="AD800" s="17">
        <v>8.3304822771202602E-2</v>
      </c>
      <c r="AE800" s="17"/>
      <c r="AF800" s="17">
        <v>8.9571495522691905E-2</v>
      </c>
      <c r="AG800" s="17">
        <v>0.119558990593866</v>
      </c>
      <c r="AH800" s="17">
        <v>9.3051721300070195E-2</v>
      </c>
      <c r="AI800" s="17"/>
      <c r="AJ800" s="17">
        <v>0.102345679717686</v>
      </c>
      <c r="AK800" s="17">
        <v>0.116617164677875</v>
      </c>
      <c r="AL800" s="17">
        <v>0.108245344226443</v>
      </c>
      <c r="AM800" s="17"/>
      <c r="AN800" s="17">
        <v>8.8313912030517999E-2</v>
      </c>
      <c r="AO800" s="17">
        <v>0.104074361684658</v>
      </c>
      <c r="AP800" s="17">
        <v>0.11008002286450599</v>
      </c>
      <c r="AQ800" s="17">
        <v>0.13003321808298501</v>
      </c>
      <c r="AR800" s="17">
        <v>0.159610545620017</v>
      </c>
      <c r="AS800" s="17"/>
      <c r="AT800" s="17">
        <v>0.10354978356897</v>
      </c>
      <c r="AU800" s="17">
        <v>0.113526207986259</v>
      </c>
      <c r="AV800" s="17"/>
      <c r="AW800" s="17">
        <v>0.11394144011179801</v>
      </c>
      <c r="AX800" s="17">
        <v>0.105241035725178</v>
      </c>
      <c r="AY800" s="17">
        <v>9.3754028677226806E-2</v>
      </c>
    </row>
    <row r="801" spans="2:51">
      <c r="B801" t="s">
        <v>140</v>
      </c>
      <c r="C801" s="17">
        <v>0.46593418044135199</v>
      </c>
      <c r="D801" s="17">
        <v>0.48298670361007301</v>
      </c>
      <c r="E801" s="17">
        <v>0.44770448324423701</v>
      </c>
      <c r="F801" s="17"/>
      <c r="G801" s="17">
        <v>0.48356227852705003</v>
      </c>
      <c r="H801" s="17">
        <v>0.46963750526461201</v>
      </c>
      <c r="I801" s="17">
        <v>0.45247213643970802</v>
      </c>
      <c r="J801" s="17">
        <v>0.457071679944549</v>
      </c>
      <c r="K801" s="17">
        <v>0.48332894580481101</v>
      </c>
      <c r="L801" s="17">
        <v>0.45917408716813102</v>
      </c>
      <c r="M801" s="17"/>
      <c r="N801" s="17">
        <v>0.47816702123884403</v>
      </c>
      <c r="O801" s="17">
        <v>0.46869436507388501</v>
      </c>
      <c r="P801" s="17">
        <v>0.46944387365311002</v>
      </c>
      <c r="Q801" s="17">
        <v>0.44282299237388301</v>
      </c>
      <c r="R801" s="17"/>
      <c r="S801" s="17">
        <v>0.45017199402283198</v>
      </c>
      <c r="T801" s="17">
        <v>0.47756142913341298</v>
      </c>
      <c r="U801" s="17">
        <v>0.46436707318183701</v>
      </c>
      <c r="V801" s="17">
        <v>0.477932009404819</v>
      </c>
      <c r="W801" s="17">
        <v>0.48535078265610698</v>
      </c>
      <c r="X801" s="17">
        <v>0.46367606637803799</v>
      </c>
      <c r="Y801" s="17">
        <v>0.44075936512226099</v>
      </c>
      <c r="Z801" s="17">
        <v>0.479025941432838</v>
      </c>
      <c r="AA801" s="17">
        <v>0.47208967782747602</v>
      </c>
      <c r="AB801" s="17">
        <v>0.41931356484681898</v>
      </c>
      <c r="AC801" s="17">
        <v>0.49991414312413801</v>
      </c>
      <c r="AD801" s="17">
        <v>0.51300072493065596</v>
      </c>
      <c r="AE801" s="17"/>
      <c r="AF801" s="17">
        <v>0.48730903109367901</v>
      </c>
      <c r="AG801" s="17">
        <v>0.44599090499224597</v>
      </c>
      <c r="AH801" s="17">
        <v>0.46295594023484499</v>
      </c>
      <c r="AI801" s="17"/>
      <c r="AJ801" s="17">
        <v>0.47446416674845099</v>
      </c>
      <c r="AK801" s="17">
        <v>0.436484238246995</v>
      </c>
      <c r="AL801" s="17">
        <v>0.48702668843520402</v>
      </c>
      <c r="AM801" s="17"/>
      <c r="AN801" s="17">
        <v>0.42352530043862102</v>
      </c>
      <c r="AO801" s="17">
        <v>0.466361429243839</v>
      </c>
      <c r="AP801" s="17">
        <v>0.50113129002590695</v>
      </c>
      <c r="AQ801" s="17">
        <v>0.45823162569005799</v>
      </c>
      <c r="AR801" s="17">
        <v>0.36783566895152903</v>
      </c>
      <c r="AS801" s="17"/>
      <c r="AT801" s="17">
        <v>0.46950423672094699</v>
      </c>
      <c r="AU801" s="17">
        <v>0.433966314095664</v>
      </c>
      <c r="AV801" s="17"/>
      <c r="AW801" s="17">
        <v>0.49971717067152899</v>
      </c>
      <c r="AX801" s="17">
        <v>0.43961097482698402</v>
      </c>
      <c r="AY801" s="17">
        <v>0.43666199318997101</v>
      </c>
    </row>
    <row r="802" spans="2:51">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row>
    <row r="803" spans="2:51">
      <c r="B803" s="6" t="s">
        <v>331</v>
      </c>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row>
    <row r="804" spans="2:51">
      <c r="B804" s="24" t="s">
        <v>15</v>
      </c>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row>
    <row r="805" spans="2:51">
      <c r="B805" t="s">
        <v>133</v>
      </c>
      <c r="C805" s="17">
        <v>6.6859421373427597E-2</v>
      </c>
      <c r="D805" s="17">
        <v>6.8500050752962602E-2</v>
      </c>
      <c r="E805" s="17">
        <v>6.5321333856324201E-2</v>
      </c>
      <c r="F805" s="17"/>
      <c r="G805" s="17">
        <v>8.1194066590163802E-2</v>
      </c>
      <c r="H805" s="17">
        <v>8.7120831199058002E-2</v>
      </c>
      <c r="I805" s="17">
        <v>7.8675094602915593E-2</v>
      </c>
      <c r="J805" s="17">
        <v>5.75095820175908E-2</v>
      </c>
      <c r="K805" s="17">
        <v>5.7582983769567199E-2</v>
      </c>
      <c r="L805" s="17">
        <v>5.0370065389499202E-2</v>
      </c>
      <c r="M805" s="17"/>
      <c r="N805" s="17">
        <v>5.3927761302221003E-2</v>
      </c>
      <c r="O805" s="17">
        <v>5.0271893670942903E-2</v>
      </c>
      <c r="P805" s="17">
        <v>8.4922594030844595E-2</v>
      </c>
      <c r="Q805" s="17">
        <v>8.3179018585012601E-2</v>
      </c>
      <c r="R805" s="17"/>
      <c r="S805" s="17">
        <v>9.2337713942663602E-2</v>
      </c>
      <c r="T805" s="17">
        <v>7.2552826502249299E-2</v>
      </c>
      <c r="U805" s="17">
        <v>6.1760703387643098E-2</v>
      </c>
      <c r="V805" s="17">
        <v>4.8325442009668998E-2</v>
      </c>
      <c r="W805" s="17">
        <v>5.3206997402516797E-2</v>
      </c>
      <c r="X805" s="17">
        <v>7.0756110946888107E-2</v>
      </c>
      <c r="Y805" s="17">
        <v>7.4251101475454301E-2</v>
      </c>
      <c r="Z805" s="17">
        <v>7.1888868527483704E-2</v>
      </c>
      <c r="AA805" s="17">
        <v>5.44265692921908E-2</v>
      </c>
      <c r="AB805" s="17">
        <v>4.0873581603301699E-2</v>
      </c>
      <c r="AC805" s="17">
        <v>7.5324898708386795E-2</v>
      </c>
      <c r="AD805" s="17">
        <v>0.102285211140487</v>
      </c>
      <c r="AE805" s="17"/>
      <c r="AF805" s="17">
        <v>7.5635974975251402E-2</v>
      </c>
      <c r="AG805" s="17">
        <v>5.5531346199959898E-2</v>
      </c>
      <c r="AH805" s="17">
        <v>7.3425246021003199E-2</v>
      </c>
      <c r="AI805" s="17"/>
      <c r="AJ805" s="17">
        <v>6.3709751634560594E-2</v>
      </c>
      <c r="AK805" s="17">
        <v>6.7220648125295102E-2</v>
      </c>
      <c r="AL805" s="17">
        <v>6.74120443442046E-2</v>
      </c>
      <c r="AM805" s="17"/>
      <c r="AN805" s="17">
        <v>8.59394915198292E-2</v>
      </c>
      <c r="AO805" s="17">
        <v>6.20371916548473E-2</v>
      </c>
      <c r="AP805" s="17">
        <v>4.4701897544541402E-2</v>
      </c>
      <c r="AQ805" s="17">
        <v>6.8514322474835798E-2</v>
      </c>
      <c r="AR805" s="17">
        <v>7.8617011996180305E-2</v>
      </c>
      <c r="AS805" s="17"/>
      <c r="AT805" s="17">
        <v>6.3163428771646393E-2</v>
      </c>
      <c r="AU805" s="17">
        <v>0.10044367649494999</v>
      </c>
      <c r="AV805" s="17"/>
      <c r="AW805" s="17">
        <v>5.0067864589025103E-2</v>
      </c>
      <c r="AX805" s="17">
        <v>6.8571602943499496E-2</v>
      </c>
      <c r="AY805" s="17">
        <v>8.4377899519234398E-2</v>
      </c>
    </row>
    <row r="806" spans="2:51">
      <c r="B806" t="s">
        <v>134</v>
      </c>
      <c r="C806" s="17">
        <v>0.169287915397698</v>
      </c>
      <c r="D806" s="17">
        <v>0.15404394386765</v>
      </c>
      <c r="E806" s="17">
        <v>0.183739051340849</v>
      </c>
      <c r="F806" s="17"/>
      <c r="G806" s="17">
        <v>0.204515835669484</v>
      </c>
      <c r="H806" s="17">
        <v>0.210318740025738</v>
      </c>
      <c r="I806" s="17">
        <v>0.18006104979468299</v>
      </c>
      <c r="J806" s="17">
        <v>0.15897179934135899</v>
      </c>
      <c r="K806" s="17">
        <v>0.15022912748845299</v>
      </c>
      <c r="L806" s="17">
        <v>0.13629997432583699</v>
      </c>
      <c r="M806" s="17"/>
      <c r="N806" s="17">
        <v>0.137660266987502</v>
      </c>
      <c r="O806" s="17">
        <v>0.158133715785227</v>
      </c>
      <c r="P806" s="17">
        <v>0.19893672957253999</v>
      </c>
      <c r="Q806" s="17">
        <v>0.18990938578472299</v>
      </c>
      <c r="R806" s="17"/>
      <c r="S806" s="17">
        <v>0.18953532107562299</v>
      </c>
      <c r="T806" s="17">
        <v>0.16469781616601201</v>
      </c>
      <c r="U806" s="17">
        <v>0.167805932132219</v>
      </c>
      <c r="V806" s="17">
        <v>0.16858569023462</v>
      </c>
      <c r="W806" s="17">
        <v>0.18804572233494399</v>
      </c>
      <c r="X806" s="17">
        <v>0.172089133824398</v>
      </c>
      <c r="Y806" s="17">
        <v>0.155011816374552</v>
      </c>
      <c r="Z806" s="17">
        <v>0.151236826195393</v>
      </c>
      <c r="AA806" s="17">
        <v>0.166103816363355</v>
      </c>
      <c r="AB806" s="17">
        <v>0.13855409234993901</v>
      </c>
      <c r="AC806" s="17">
        <v>0.15812161066508101</v>
      </c>
      <c r="AD806" s="17">
        <v>0.23317999960191799</v>
      </c>
      <c r="AE806" s="17"/>
      <c r="AF806" s="17">
        <v>0.17679284563561001</v>
      </c>
      <c r="AG806" s="17">
        <v>0.14635517832185499</v>
      </c>
      <c r="AH806" s="17">
        <v>0.223704065868225</v>
      </c>
      <c r="AI806" s="17"/>
      <c r="AJ806" s="17">
        <v>0.17768096057093</v>
      </c>
      <c r="AK806" s="17">
        <v>0.18901417415309299</v>
      </c>
      <c r="AL806" s="17">
        <v>0.120503616650048</v>
      </c>
      <c r="AM806" s="17"/>
      <c r="AN806" s="17">
        <v>0.19579697962241699</v>
      </c>
      <c r="AO806" s="17">
        <v>0.17657588887307199</v>
      </c>
      <c r="AP806" s="17">
        <v>0.150933268772943</v>
      </c>
      <c r="AQ806" s="17">
        <v>0.14279473489512001</v>
      </c>
      <c r="AR806" s="17">
        <v>9.8140622814247097E-2</v>
      </c>
      <c r="AS806" s="17"/>
      <c r="AT806" s="17">
        <v>0.16570228873319701</v>
      </c>
      <c r="AU806" s="17">
        <v>0.20167557733125199</v>
      </c>
      <c r="AV806" s="17"/>
      <c r="AW806" s="17">
        <v>0.114499628954501</v>
      </c>
      <c r="AX806" s="17">
        <v>0.22702715115192701</v>
      </c>
      <c r="AY806" s="17">
        <v>0.21283158918762601</v>
      </c>
    </row>
    <row r="807" spans="2:51">
      <c r="B807" t="s">
        <v>135</v>
      </c>
      <c r="C807" s="17">
        <v>0.31322322816190701</v>
      </c>
      <c r="D807" s="17">
        <v>0.29898585488719498</v>
      </c>
      <c r="E807" s="17">
        <v>0.32771051387058903</v>
      </c>
      <c r="F807" s="17"/>
      <c r="G807" s="17">
        <v>0.328918373614838</v>
      </c>
      <c r="H807" s="17">
        <v>0.284516319099197</v>
      </c>
      <c r="I807" s="17">
        <v>0.29427531617136099</v>
      </c>
      <c r="J807" s="17">
        <v>0.33098980499356401</v>
      </c>
      <c r="K807" s="17">
        <v>0.34243241506497302</v>
      </c>
      <c r="L807" s="17">
        <v>0.30772909900880302</v>
      </c>
      <c r="M807" s="17"/>
      <c r="N807" s="17">
        <v>0.26616998990729601</v>
      </c>
      <c r="O807" s="17">
        <v>0.31946955171570302</v>
      </c>
      <c r="P807" s="17">
        <v>0.333306482748296</v>
      </c>
      <c r="Q807" s="17">
        <v>0.34072546856708402</v>
      </c>
      <c r="R807" s="17"/>
      <c r="S807" s="17">
        <v>0.28026019317087197</v>
      </c>
      <c r="T807" s="17">
        <v>0.32851287992474498</v>
      </c>
      <c r="U807" s="17">
        <v>0.31327695894441698</v>
      </c>
      <c r="V807" s="17">
        <v>0.318714800302559</v>
      </c>
      <c r="W807" s="17">
        <v>0.31442855765660699</v>
      </c>
      <c r="X807" s="17">
        <v>0.30018103386094203</v>
      </c>
      <c r="Y807" s="17">
        <v>0.34368238894333902</v>
      </c>
      <c r="Z807" s="17">
        <v>0.31046761662815903</v>
      </c>
      <c r="AA807" s="17">
        <v>0.32366555608054898</v>
      </c>
      <c r="AB807" s="17">
        <v>0.29301840884299701</v>
      </c>
      <c r="AC807" s="17">
        <v>0.36847874733118602</v>
      </c>
      <c r="AD807" s="17">
        <v>0.25379330566799202</v>
      </c>
      <c r="AE807" s="17"/>
      <c r="AF807" s="17">
        <v>0.33738347518817102</v>
      </c>
      <c r="AG807" s="17">
        <v>0.27985073721475701</v>
      </c>
      <c r="AH807" s="17">
        <v>0.34533587893226297</v>
      </c>
      <c r="AI807" s="17"/>
      <c r="AJ807" s="17">
        <v>0.319718347185805</v>
      </c>
      <c r="AK807" s="17">
        <v>0.28251015594694101</v>
      </c>
      <c r="AL807" s="17">
        <v>0.27660345536421499</v>
      </c>
      <c r="AM807" s="17"/>
      <c r="AN807" s="17">
        <v>0.36060629937302302</v>
      </c>
      <c r="AO807" s="17">
        <v>0.324198850175271</v>
      </c>
      <c r="AP807" s="17">
        <v>0.26783391121897998</v>
      </c>
      <c r="AQ807" s="17">
        <v>0.25672310293669698</v>
      </c>
      <c r="AR807" s="17">
        <v>0.167044203094173</v>
      </c>
      <c r="AS807" s="17"/>
      <c r="AT807" s="17">
        <v>0.31201572639416297</v>
      </c>
      <c r="AU807" s="17">
        <v>0.32803076213290799</v>
      </c>
      <c r="AV807" s="17"/>
      <c r="AW807" s="17">
        <v>0.27470131772494599</v>
      </c>
      <c r="AX807" s="17">
        <v>0.36922529831565598</v>
      </c>
      <c r="AY807" s="17">
        <v>0.33981684470522799</v>
      </c>
    </row>
    <row r="808" spans="2:51">
      <c r="B808" t="s">
        <v>136</v>
      </c>
      <c r="C808" s="17">
        <v>0.28619507904060998</v>
      </c>
      <c r="D808" s="17">
        <v>0.29792954451516401</v>
      </c>
      <c r="E808" s="17">
        <v>0.274715292381225</v>
      </c>
      <c r="F808" s="17"/>
      <c r="G808" s="17">
        <v>0.243768315251433</v>
      </c>
      <c r="H808" s="17">
        <v>0.26159716574625203</v>
      </c>
      <c r="I808" s="17">
        <v>0.269515323663503</v>
      </c>
      <c r="J808" s="17">
        <v>0.288611293473927</v>
      </c>
      <c r="K808" s="17">
        <v>0.272376719759851</v>
      </c>
      <c r="L808" s="17">
        <v>0.34255567914173202</v>
      </c>
      <c r="M808" s="17"/>
      <c r="N808" s="17">
        <v>0.33889412071750302</v>
      </c>
      <c r="O808" s="17">
        <v>0.31351355724859598</v>
      </c>
      <c r="P808" s="17">
        <v>0.24103540395519901</v>
      </c>
      <c r="Q808" s="17">
        <v>0.237347754168169</v>
      </c>
      <c r="R808" s="17"/>
      <c r="S808" s="17">
        <v>0.27128110797493998</v>
      </c>
      <c r="T808" s="17">
        <v>0.28156871453008298</v>
      </c>
      <c r="U808" s="17">
        <v>0.30128667029845901</v>
      </c>
      <c r="V808" s="17">
        <v>0.30920203794555301</v>
      </c>
      <c r="W808" s="17">
        <v>0.26247914481335499</v>
      </c>
      <c r="X808" s="17">
        <v>0.28418431724689902</v>
      </c>
      <c r="Y808" s="17">
        <v>0.26897100634632598</v>
      </c>
      <c r="Z808" s="17">
        <v>0.29004237623589002</v>
      </c>
      <c r="AA808" s="17">
        <v>0.29860904276831701</v>
      </c>
      <c r="AB808" s="17">
        <v>0.33223539064510899</v>
      </c>
      <c r="AC808" s="17">
        <v>0.23714573322337101</v>
      </c>
      <c r="AD808" s="17">
        <v>0.26645520759418201</v>
      </c>
      <c r="AE808" s="17"/>
      <c r="AF808" s="17">
        <v>0.278334757388219</v>
      </c>
      <c r="AG808" s="17">
        <v>0.317817387019529</v>
      </c>
      <c r="AH808" s="17">
        <v>0.21217648932182201</v>
      </c>
      <c r="AI808" s="17"/>
      <c r="AJ808" s="17">
        <v>0.30892728605377801</v>
      </c>
      <c r="AK808" s="17">
        <v>0.282292756801442</v>
      </c>
      <c r="AL808" s="17">
        <v>0.337944563751156</v>
      </c>
      <c r="AM808" s="17"/>
      <c r="AN808" s="17">
        <v>0.22754390027618199</v>
      </c>
      <c r="AO808" s="17">
        <v>0.27349674064070301</v>
      </c>
      <c r="AP808" s="17">
        <v>0.34925385789012697</v>
      </c>
      <c r="AQ808" s="17">
        <v>0.30327381335889197</v>
      </c>
      <c r="AR808" s="17">
        <v>0.241423339040364</v>
      </c>
      <c r="AS808" s="17"/>
      <c r="AT808" s="17">
        <v>0.29414275197323497</v>
      </c>
      <c r="AU808" s="17">
        <v>0.21882088123545201</v>
      </c>
      <c r="AV808" s="17"/>
      <c r="AW808" s="17">
        <v>0.35463642395572897</v>
      </c>
      <c r="AX808" s="17">
        <v>0.23392112002557</v>
      </c>
      <c r="AY808" s="17">
        <v>0.226616897615735</v>
      </c>
    </row>
    <row r="809" spans="2:51">
      <c r="B809" t="s">
        <v>137</v>
      </c>
      <c r="C809" s="17">
        <v>0.124560913211374</v>
      </c>
      <c r="D809" s="17">
        <v>0.157059030350438</v>
      </c>
      <c r="E809" s="17">
        <v>9.3436820850360897E-2</v>
      </c>
      <c r="F809" s="17"/>
      <c r="G809" s="17">
        <v>9.9798589014275796E-2</v>
      </c>
      <c r="H809" s="17">
        <v>0.11712762998135599</v>
      </c>
      <c r="I809" s="17">
        <v>0.13395210123852999</v>
      </c>
      <c r="J809" s="17">
        <v>0.116682037632304</v>
      </c>
      <c r="K809" s="17">
        <v>0.135296727127591</v>
      </c>
      <c r="L809" s="17">
        <v>0.13293965667072399</v>
      </c>
      <c r="M809" s="17"/>
      <c r="N809" s="17">
        <v>0.177100626830764</v>
      </c>
      <c r="O809" s="17">
        <v>0.12201521904587</v>
      </c>
      <c r="P809" s="17">
        <v>0.103615759181689</v>
      </c>
      <c r="Q809" s="17">
        <v>8.8860868009986299E-2</v>
      </c>
      <c r="R809" s="17"/>
      <c r="S809" s="17">
        <v>0.122933778529803</v>
      </c>
      <c r="T809" s="17">
        <v>0.119683982232115</v>
      </c>
      <c r="U809" s="17">
        <v>0.12036526609572901</v>
      </c>
      <c r="V809" s="17">
        <v>0.10880931856003</v>
      </c>
      <c r="W809" s="17">
        <v>0.148387677133757</v>
      </c>
      <c r="X809" s="17">
        <v>0.122424718920581</v>
      </c>
      <c r="Y809" s="17">
        <v>0.123045547451633</v>
      </c>
      <c r="Z809" s="17">
        <v>0.13048850050414501</v>
      </c>
      <c r="AA809" s="17">
        <v>0.116722213008943</v>
      </c>
      <c r="AB809" s="17">
        <v>0.16099586155835099</v>
      </c>
      <c r="AC809" s="17">
        <v>0.11477819370478</v>
      </c>
      <c r="AD809" s="17">
        <v>0.104186271714514</v>
      </c>
      <c r="AE809" s="17"/>
      <c r="AF809" s="17">
        <v>9.46856778010641E-2</v>
      </c>
      <c r="AG809" s="17">
        <v>0.167243476787832</v>
      </c>
      <c r="AH809" s="17">
        <v>8.6648144849960904E-2</v>
      </c>
      <c r="AI809" s="17"/>
      <c r="AJ809" s="17">
        <v>0.10382169230547</v>
      </c>
      <c r="AK809" s="17">
        <v>0.14155552176377301</v>
      </c>
      <c r="AL809" s="17">
        <v>0.16729742216367099</v>
      </c>
      <c r="AM809" s="17"/>
      <c r="AN809" s="17">
        <v>7.5815678365381306E-2</v>
      </c>
      <c r="AO809" s="17">
        <v>0.12346409089751501</v>
      </c>
      <c r="AP809" s="17">
        <v>0.15469543339014899</v>
      </c>
      <c r="AQ809" s="17">
        <v>0.199681255249194</v>
      </c>
      <c r="AR809" s="17">
        <v>0.39710590072962798</v>
      </c>
      <c r="AS809" s="17"/>
      <c r="AT809" s="17">
        <v>0.12561676090209201</v>
      </c>
      <c r="AU809" s="17">
        <v>0.10757790012686499</v>
      </c>
      <c r="AV809" s="17"/>
      <c r="AW809" s="17">
        <v>0.18786983563937801</v>
      </c>
      <c r="AX809" s="17">
        <v>6.9839739590847105E-2</v>
      </c>
      <c r="AY809" s="17">
        <v>7.1112917581092006E-2</v>
      </c>
    </row>
    <row r="810" spans="2:51">
      <c r="B810" t="s">
        <v>119</v>
      </c>
      <c r="C810" s="17">
        <v>3.98734428149842E-2</v>
      </c>
      <c r="D810" s="17">
        <v>2.3481575626590201E-2</v>
      </c>
      <c r="E810" s="17">
        <v>5.5076987700652301E-2</v>
      </c>
      <c r="F810" s="17"/>
      <c r="G810" s="17">
        <v>4.1804819859805102E-2</v>
      </c>
      <c r="H810" s="17">
        <v>3.93193139483985E-2</v>
      </c>
      <c r="I810" s="17">
        <v>4.3521114529007199E-2</v>
      </c>
      <c r="J810" s="17">
        <v>4.7235482541255501E-2</v>
      </c>
      <c r="K810" s="17">
        <v>4.2082026789565297E-2</v>
      </c>
      <c r="L810" s="17">
        <v>3.01055254634057E-2</v>
      </c>
      <c r="M810" s="17"/>
      <c r="N810" s="17">
        <v>2.6247234254713599E-2</v>
      </c>
      <c r="O810" s="17">
        <v>3.6596062533661503E-2</v>
      </c>
      <c r="P810" s="17">
        <v>3.8183030511431702E-2</v>
      </c>
      <c r="Q810" s="17">
        <v>5.9977504885024797E-2</v>
      </c>
      <c r="R810" s="17"/>
      <c r="S810" s="17">
        <v>4.3651885306099099E-2</v>
      </c>
      <c r="T810" s="17">
        <v>3.2983780644795797E-2</v>
      </c>
      <c r="U810" s="17">
        <v>3.55044691415329E-2</v>
      </c>
      <c r="V810" s="17">
        <v>4.63627109475689E-2</v>
      </c>
      <c r="W810" s="17">
        <v>3.3451900658819603E-2</v>
      </c>
      <c r="X810" s="17">
        <v>5.03646852002912E-2</v>
      </c>
      <c r="Y810" s="17">
        <v>3.5038139408694699E-2</v>
      </c>
      <c r="Z810" s="17">
        <v>4.5875811908928997E-2</v>
      </c>
      <c r="AA810" s="17">
        <v>4.0472802486645698E-2</v>
      </c>
      <c r="AB810" s="17">
        <v>3.4322665000302503E-2</v>
      </c>
      <c r="AC810" s="17">
        <v>4.6150816367196097E-2</v>
      </c>
      <c r="AD810" s="17">
        <v>4.0100004280907597E-2</v>
      </c>
      <c r="AE810" s="17"/>
      <c r="AF810" s="17">
        <v>3.7167269011684399E-2</v>
      </c>
      <c r="AG810" s="17">
        <v>3.3201874456065802E-2</v>
      </c>
      <c r="AH810" s="17">
        <v>5.8710175006726699E-2</v>
      </c>
      <c r="AI810" s="17"/>
      <c r="AJ810" s="17">
        <v>2.6141962249455801E-2</v>
      </c>
      <c r="AK810" s="17">
        <v>3.7406743209456299E-2</v>
      </c>
      <c r="AL810" s="17">
        <v>3.02388977267041E-2</v>
      </c>
      <c r="AM810" s="17"/>
      <c r="AN810" s="17">
        <v>5.4297650843168101E-2</v>
      </c>
      <c r="AO810" s="17">
        <v>4.02272377585908E-2</v>
      </c>
      <c r="AP810" s="17">
        <v>3.2581631183260198E-2</v>
      </c>
      <c r="AQ810" s="17">
        <v>2.9012771085261901E-2</v>
      </c>
      <c r="AR810" s="17">
        <v>1.76689223254075E-2</v>
      </c>
      <c r="AS810" s="17"/>
      <c r="AT810" s="17">
        <v>3.9359043225666503E-2</v>
      </c>
      <c r="AU810" s="17">
        <v>4.3451202678572401E-2</v>
      </c>
      <c r="AV810" s="17"/>
      <c r="AW810" s="17">
        <v>1.8224929136421101E-2</v>
      </c>
      <c r="AX810" s="17">
        <v>3.1415087972500401E-2</v>
      </c>
      <c r="AY810" s="17">
        <v>6.5243851391085003E-2</v>
      </c>
    </row>
    <row r="811" spans="2:51">
      <c r="B811" t="s">
        <v>138</v>
      </c>
      <c r="C811" s="17">
        <v>0.23614733677112501</v>
      </c>
      <c r="D811" s="17">
        <v>0.222543994620613</v>
      </c>
      <c r="E811" s="17">
        <v>0.249060385197173</v>
      </c>
      <c r="F811" s="17"/>
      <c r="G811" s="17">
        <v>0.28570990225964799</v>
      </c>
      <c r="H811" s="17">
        <v>0.29743957122479597</v>
      </c>
      <c r="I811" s="17">
        <v>0.25873614439759901</v>
      </c>
      <c r="J811" s="17">
        <v>0.21648138135895001</v>
      </c>
      <c r="K811" s="17">
        <v>0.20781211125801999</v>
      </c>
      <c r="L811" s="17">
        <v>0.18667003971533599</v>
      </c>
      <c r="M811" s="17"/>
      <c r="N811" s="17">
        <v>0.19158802828972299</v>
      </c>
      <c r="O811" s="17">
        <v>0.20840560945617001</v>
      </c>
      <c r="P811" s="17">
        <v>0.28385932360338501</v>
      </c>
      <c r="Q811" s="17">
        <v>0.27308840436973603</v>
      </c>
      <c r="R811" s="17"/>
      <c r="S811" s="17">
        <v>0.28187303501828698</v>
      </c>
      <c r="T811" s="17">
        <v>0.23725064266826201</v>
      </c>
      <c r="U811" s="17">
        <v>0.22956663551986201</v>
      </c>
      <c r="V811" s="17">
        <v>0.21691113224428901</v>
      </c>
      <c r="W811" s="17">
        <v>0.24125271973746101</v>
      </c>
      <c r="X811" s="17">
        <v>0.242845244771286</v>
      </c>
      <c r="Y811" s="17">
        <v>0.22926291785000699</v>
      </c>
      <c r="Z811" s="17">
        <v>0.22312569472287599</v>
      </c>
      <c r="AA811" s="17">
        <v>0.220530385655546</v>
      </c>
      <c r="AB811" s="17">
        <v>0.179427673953241</v>
      </c>
      <c r="AC811" s="17">
        <v>0.233446509373468</v>
      </c>
      <c r="AD811" s="17">
        <v>0.33546521074240498</v>
      </c>
      <c r="AE811" s="17"/>
      <c r="AF811" s="17">
        <v>0.25242882061086203</v>
      </c>
      <c r="AG811" s="17">
        <v>0.20188652452181499</v>
      </c>
      <c r="AH811" s="17">
        <v>0.29712931188922798</v>
      </c>
      <c r="AI811" s="17"/>
      <c r="AJ811" s="17">
        <v>0.24139071220549099</v>
      </c>
      <c r="AK811" s="17">
        <v>0.25623482227838801</v>
      </c>
      <c r="AL811" s="17">
        <v>0.187915660994253</v>
      </c>
      <c r="AM811" s="17"/>
      <c r="AN811" s="17">
        <v>0.28173647114224598</v>
      </c>
      <c r="AO811" s="17">
        <v>0.23861308052791999</v>
      </c>
      <c r="AP811" s="17">
        <v>0.19563516631748501</v>
      </c>
      <c r="AQ811" s="17">
        <v>0.211309057369956</v>
      </c>
      <c r="AR811" s="17">
        <v>0.176757634810427</v>
      </c>
      <c r="AS811" s="17"/>
      <c r="AT811" s="17">
        <v>0.228865717504844</v>
      </c>
      <c r="AU811" s="17">
        <v>0.30211925382620203</v>
      </c>
      <c r="AV811" s="17"/>
      <c r="AW811" s="17">
        <v>0.16456749354352601</v>
      </c>
      <c r="AX811" s="17">
        <v>0.29559875409542602</v>
      </c>
      <c r="AY811" s="17">
        <v>0.29720948870685998</v>
      </c>
    </row>
    <row r="812" spans="2:51">
      <c r="B812" t="s">
        <v>139</v>
      </c>
      <c r="C812" s="17">
        <v>0.410755992251984</v>
      </c>
      <c r="D812" s="17">
        <v>0.45498857486560101</v>
      </c>
      <c r="E812" s="17">
        <v>0.36815211323158598</v>
      </c>
      <c r="F812" s="17"/>
      <c r="G812" s="17">
        <v>0.34356690426570902</v>
      </c>
      <c r="H812" s="17">
        <v>0.37872479572760798</v>
      </c>
      <c r="I812" s="17">
        <v>0.40346742490203302</v>
      </c>
      <c r="J812" s="17">
        <v>0.40529333110623</v>
      </c>
      <c r="K812" s="17">
        <v>0.407673446887442</v>
      </c>
      <c r="L812" s="17">
        <v>0.47549533581245501</v>
      </c>
      <c r="M812" s="17"/>
      <c r="N812" s="17">
        <v>0.51599474754826702</v>
      </c>
      <c r="O812" s="17">
        <v>0.43552877629446501</v>
      </c>
      <c r="P812" s="17">
        <v>0.34465116313688698</v>
      </c>
      <c r="Q812" s="17">
        <v>0.32620862217815499</v>
      </c>
      <c r="R812" s="17"/>
      <c r="S812" s="17">
        <v>0.39421488650474201</v>
      </c>
      <c r="T812" s="17">
        <v>0.40125269676219799</v>
      </c>
      <c r="U812" s="17">
        <v>0.42165193639418802</v>
      </c>
      <c r="V812" s="17">
        <v>0.41801135650558302</v>
      </c>
      <c r="W812" s="17">
        <v>0.41086682194711299</v>
      </c>
      <c r="X812" s="17">
        <v>0.40660903616748101</v>
      </c>
      <c r="Y812" s="17">
        <v>0.39201655379796002</v>
      </c>
      <c r="Z812" s="17">
        <v>0.42053087674003597</v>
      </c>
      <c r="AA812" s="17">
        <v>0.41533125577725899</v>
      </c>
      <c r="AB812" s="17">
        <v>0.49323125220345998</v>
      </c>
      <c r="AC812" s="17">
        <v>0.35192392692815</v>
      </c>
      <c r="AD812" s="17">
        <v>0.37064147930869601</v>
      </c>
      <c r="AE812" s="17"/>
      <c r="AF812" s="17">
        <v>0.37302043518928302</v>
      </c>
      <c r="AG812" s="17">
        <v>0.48506086380736202</v>
      </c>
      <c r="AH812" s="17">
        <v>0.29882463417178201</v>
      </c>
      <c r="AI812" s="17"/>
      <c r="AJ812" s="17">
        <v>0.41274897835924801</v>
      </c>
      <c r="AK812" s="17">
        <v>0.42384827856521501</v>
      </c>
      <c r="AL812" s="17">
        <v>0.50524198591482805</v>
      </c>
      <c r="AM812" s="17"/>
      <c r="AN812" s="17">
        <v>0.30335957864156299</v>
      </c>
      <c r="AO812" s="17">
        <v>0.39696083153821798</v>
      </c>
      <c r="AP812" s="17">
        <v>0.50394929128027499</v>
      </c>
      <c r="AQ812" s="17">
        <v>0.50295506860808603</v>
      </c>
      <c r="AR812" s="17">
        <v>0.63852923976999199</v>
      </c>
      <c r="AS812" s="17"/>
      <c r="AT812" s="17">
        <v>0.41975951287532698</v>
      </c>
      <c r="AU812" s="17">
        <v>0.32639878136231698</v>
      </c>
      <c r="AV812" s="17"/>
      <c r="AW812" s="17">
        <v>0.54250625959510701</v>
      </c>
      <c r="AX812" s="17">
        <v>0.30376085961641702</v>
      </c>
      <c r="AY812" s="17">
        <v>0.29772981519682701</v>
      </c>
    </row>
    <row r="813" spans="2:51">
      <c r="B813" t="s">
        <v>140</v>
      </c>
      <c r="C813" s="17">
        <v>-0.17460865548085799</v>
      </c>
      <c r="D813" s="17">
        <v>-0.23244458024498801</v>
      </c>
      <c r="E813" s="17">
        <v>-0.11909172803441199</v>
      </c>
      <c r="F813" s="17"/>
      <c r="G813" s="17">
        <v>-5.7857002006061198E-2</v>
      </c>
      <c r="H813" s="17">
        <v>-8.1285224502811601E-2</v>
      </c>
      <c r="I813" s="17">
        <v>-0.14473128050443401</v>
      </c>
      <c r="J813" s="17">
        <v>-0.18881194974728099</v>
      </c>
      <c r="K813" s="17">
        <v>-0.19986133562942199</v>
      </c>
      <c r="L813" s="17">
        <v>-0.28882529609711899</v>
      </c>
      <c r="M813" s="17"/>
      <c r="N813" s="17">
        <v>-0.32440671925854397</v>
      </c>
      <c r="O813" s="17">
        <v>-0.227123166838295</v>
      </c>
      <c r="P813" s="17">
        <v>-6.0791839533502701E-2</v>
      </c>
      <c r="Q813" s="17">
        <v>-5.3120217808419502E-2</v>
      </c>
      <c r="R813" s="17"/>
      <c r="S813" s="17">
        <v>-0.11234185148645601</v>
      </c>
      <c r="T813" s="17">
        <v>-0.16400205409393601</v>
      </c>
      <c r="U813" s="17">
        <v>-0.19208530087432599</v>
      </c>
      <c r="V813" s="17">
        <v>-0.20110022426129501</v>
      </c>
      <c r="W813" s="17">
        <v>-0.16961410220965201</v>
      </c>
      <c r="X813" s="17">
        <v>-0.16376379139619501</v>
      </c>
      <c r="Y813" s="17">
        <v>-0.162753635947953</v>
      </c>
      <c r="Z813" s="17">
        <v>-0.19740518201715901</v>
      </c>
      <c r="AA813" s="17">
        <v>-0.19480087012171399</v>
      </c>
      <c r="AB813" s="17">
        <v>-0.31380357825021898</v>
      </c>
      <c r="AC813" s="17">
        <v>-0.118477417554682</v>
      </c>
      <c r="AD813" s="17">
        <v>-3.5176268566291399E-2</v>
      </c>
      <c r="AE813" s="17"/>
      <c r="AF813" s="17">
        <v>-0.12059161457842101</v>
      </c>
      <c r="AG813" s="17">
        <v>-0.28317433928554703</v>
      </c>
      <c r="AH813" s="17">
        <v>-1.69532228255448E-3</v>
      </c>
      <c r="AI813" s="17"/>
      <c r="AJ813" s="17">
        <v>-0.17135826615375699</v>
      </c>
      <c r="AK813" s="17">
        <v>-0.167613456286827</v>
      </c>
      <c r="AL813" s="17">
        <v>-0.317326324920575</v>
      </c>
      <c r="AM813" s="17"/>
      <c r="AN813" s="17">
        <v>-2.1623107499317701E-2</v>
      </c>
      <c r="AO813" s="17">
        <v>-0.15834775101029899</v>
      </c>
      <c r="AP813" s="17">
        <v>-0.30831412496279098</v>
      </c>
      <c r="AQ813" s="17">
        <v>-0.29164601123813</v>
      </c>
      <c r="AR813" s="17">
        <v>-0.46177160495956399</v>
      </c>
      <c r="AS813" s="17"/>
      <c r="AT813" s="17">
        <v>-0.19089379537048301</v>
      </c>
      <c r="AU813" s="17">
        <v>-2.42795275361158E-2</v>
      </c>
      <c r="AV813" s="17"/>
      <c r="AW813" s="17">
        <v>-0.377938766051581</v>
      </c>
      <c r="AX813" s="17">
        <v>-8.1621055209911697E-3</v>
      </c>
      <c r="AY813" s="17">
        <v>-5.2032648996691599E-4</v>
      </c>
    </row>
    <row r="814" spans="2:51">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row>
    <row r="815" spans="2:51">
      <c r="B815" s="6" t="s">
        <v>332</v>
      </c>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row>
    <row r="816" spans="2:51">
      <c r="B816" s="25" t="s">
        <v>48</v>
      </c>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row>
    <row r="817" spans="2:51">
      <c r="B817" t="s">
        <v>333</v>
      </c>
      <c r="C817" s="17">
        <v>0.51102045702552501</v>
      </c>
      <c r="D817" s="17">
        <v>0.57651219083851502</v>
      </c>
      <c r="E817" s="17">
        <v>0.44464530534358199</v>
      </c>
      <c r="F817" s="17"/>
      <c r="G817" s="17">
        <v>0.52119605396632696</v>
      </c>
      <c r="H817" s="17">
        <v>0.50466935689888504</v>
      </c>
      <c r="I817" s="17">
        <v>0.490713982829524</v>
      </c>
      <c r="J817" s="17">
        <v>0.54707880555954402</v>
      </c>
      <c r="K817" s="17">
        <v>0.51235705814072297</v>
      </c>
      <c r="L817" s="17">
        <v>0.49856097100748298</v>
      </c>
      <c r="M817" s="17"/>
      <c r="N817" s="17">
        <v>0.54933530923809804</v>
      </c>
      <c r="O817" s="17">
        <v>0.52103660459678103</v>
      </c>
      <c r="P817" s="17">
        <v>0.48705098042068001</v>
      </c>
      <c r="Q817" s="17">
        <v>0.48325973637161501</v>
      </c>
      <c r="R817" s="17"/>
      <c r="S817" s="17">
        <v>0.47797813649818399</v>
      </c>
      <c r="T817" s="17">
        <v>0.49877961679051802</v>
      </c>
      <c r="U817" s="17">
        <v>0.53370759951707203</v>
      </c>
      <c r="V817" s="17">
        <v>0.49127994848913198</v>
      </c>
      <c r="W817" s="17">
        <v>0.53774737776597803</v>
      </c>
      <c r="X817" s="17">
        <v>0.48328150143459903</v>
      </c>
      <c r="Y817" s="17">
        <v>0.56682762808548204</v>
      </c>
      <c r="Z817" s="17">
        <v>0.51961150613333795</v>
      </c>
      <c r="AA817" s="17">
        <v>0.508262826206202</v>
      </c>
      <c r="AB817" s="17">
        <v>0.49591264034061999</v>
      </c>
      <c r="AC817" s="17">
        <v>0.53731532284332095</v>
      </c>
      <c r="AD817" s="17">
        <v>0.571076197460608</v>
      </c>
      <c r="AE817" s="17"/>
      <c r="AF817" s="17">
        <v>0.50514126344895405</v>
      </c>
      <c r="AG817" s="17">
        <v>0.52289439255099801</v>
      </c>
      <c r="AH817" s="17">
        <v>0.44660296047143999</v>
      </c>
      <c r="AI817" s="17"/>
      <c r="AJ817" s="17">
        <v>0.51087714766916903</v>
      </c>
      <c r="AK817" s="17">
        <v>0.51551912739025496</v>
      </c>
      <c r="AL817" s="17">
        <v>0.531841004964685</v>
      </c>
      <c r="AM817" s="17"/>
      <c r="AN817" s="17">
        <v>0.45356103618697002</v>
      </c>
      <c r="AO817" s="17">
        <v>0.51452875690060895</v>
      </c>
      <c r="AP817" s="17">
        <v>0.54331278749315404</v>
      </c>
      <c r="AQ817" s="17">
        <v>0.53023262672473503</v>
      </c>
      <c r="AR817" s="17">
        <v>0.53811583317149603</v>
      </c>
      <c r="AS817" s="17"/>
      <c r="AT817" s="17">
        <v>0.51479936713713703</v>
      </c>
      <c r="AU817" s="17">
        <v>0.473281517166803</v>
      </c>
      <c r="AV817" s="17"/>
      <c r="AW817" s="17">
        <v>0.60885061783814998</v>
      </c>
      <c r="AX817" s="17">
        <v>0.44515318060466202</v>
      </c>
      <c r="AY817" s="17">
        <v>0.42184415275895298</v>
      </c>
    </row>
    <row r="818" spans="2:51">
      <c r="B818" t="s">
        <v>334</v>
      </c>
      <c r="C818" s="17">
        <v>0.43682753988699402</v>
      </c>
      <c r="D818" s="17">
        <v>0.48075624757813701</v>
      </c>
      <c r="E818" s="17">
        <v>0.39108294698838397</v>
      </c>
      <c r="F818" s="17"/>
      <c r="G818" s="17">
        <v>0.53084728018921001</v>
      </c>
      <c r="H818" s="17">
        <v>0.44487796297876597</v>
      </c>
      <c r="I818" s="17">
        <v>0.46782511488991202</v>
      </c>
      <c r="J818" s="17">
        <v>0.45852719207334403</v>
      </c>
      <c r="K818" s="17">
        <v>0.40739813025666199</v>
      </c>
      <c r="L818" s="17">
        <v>0.35971022601875402</v>
      </c>
      <c r="M818" s="17"/>
      <c r="N818" s="17">
        <v>0.45518597291350799</v>
      </c>
      <c r="O818" s="17">
        <v>0.442302128265261</v>
      </c>
      <c r="P818" s="17">
        <v>0.41908786815094701</v>
      </c>
      <c r="Q818" s="17">
        <v>0.427007939436505</v>
      </c>
      <c r="R818" s="17"/>
      <c r="S818" s="17">
        <v>0.39990750602934799</v>
      </c>
      <c r="T818" s="17">
        <v>0.43327300372559502</v>
      </c>
      <c r="U818" s="17">
        <v>0.46702593471597997</v>
      </c>
      <c r="V818" s="17">
        <v>0.43966655783646402</v>
      </c>
      <c r="W818" s="17">
        <v>0.474321125156829</v>
      </c>
      <c r="X818" s="17">
        <v>0.43097674893012999</v>
      </c>
      <c r="Y818" s="17">
        <v>0.48191923699484901</v>
      </c>
      <c r="Z818" s="17">
        <v>0.43213780396048901</v>
      </c>
      <c r="AA818" s="17">
        <v>0.41899888819339398</v>
      </c>
      <c r="AB818" s="17">
        <v>0.42320644443057298</v>
      </c>
      <c r="AC818" s="17">
        <v>0.41390747685713403</v>
      </c>
      <c r="AD818" s="17">
        <v>0.45965527905727499</v>
      </c>
      <c r="AE818" s="17"/>
      <c r="AF818" s="17">
        <v>0.40432694601058899</v>
      </c>
      <c r="AG818" s="17">
        <v>0.45066657367072599</v>
      </c>
      <c r="AH818" s="17">
        <v>0.410641933034669</v>
      </c>
      <c r="AI818" s="17"/>
      <c r="AJ818" s="17">
        <v>0.372618067335789</v>
      </c>
      <c r="AK818" s="17">
        <v>0.48735081295344401</v>
      </c>
      <c r="AL818" s="17">
        <v>0.44079017666258502</v>
      </c>
      <c r="AM818" s="17"/>
      <c r="AN818" s="17">
        <v>0.37524602183486699</v>
      </c>
      <c r="AO818" s="17">
        <v>0.45674971557354799</v>
      </c>
      <c r="AP818" s="17">
        <v>0.46744241380353801</v>
      </c>
      <c r="AQ818" s="17">
        <v>0.43659035282182601</v>
      </c>
      <c r="AR818" s="17">
        <v>0.60691282252274503</v>
      </c>
      <c r="AS818" s="17"/>
      <c r="AT818" s="17">
        <v>0.44071754865853702</v>
      </c>
      <c r="AU818" s="17">
        <v>0.40322086592268802</v>
      </c>
      <c r="AV818" s="17"/>
      <c r="AW818" s="17">
        <v>0.50238820700998699</v>
      </c>
      <c r="AX818" s="17">
        <v>0.38119316029926098</v>
      </c>
      <c r="AY818" s="17">
        <v>0.38033183864582698</v>
      </c>
    </row>
    <row r="819" spans="2:51">
      <c r="B819" t="s">
        <v>335</v>
      </c>
      <c r="C819" s="17">
        <v>0.39960827445536201</v>
      </c>
      <c r="D819" s="17">
        <v>0.41854227994570498</v>
      </c>
      <c r="E819" s="17">
        <v>0.37939628077165899</v>
      </c>
      <c r="F819" s="17"/>
      <c r="G819" s="17">
        <v>0.46831380763503699</v>
      </c>
      <c r="H819" s="17">
        <v>0.42617993353803102</v>
      </c>
      <c r="I819" s="17">
        <v>0.43025400399011798</v>
      </c>
      <c r="J819" s="17">
        <v>0.406371340896449</v>
      </c>
      <c r="K819" s="17">
        <v>0.35044758945196403</v>
      </c>
      <c r="L819" s="17">
        <v>0.34625984829669798</v>
      </c>
      <c r="M819" s="17"/>
      <c r="N819" s="17">
        <v>0.45479772795773099</v>
      </c>
      <c r="O819" s="17">
        <v>0.39357044378236</v>
      </c>
      <c r="P819" s="17">
        <v>0.38883459738025899</v>
      </c>
      <c r="Q819" s="17">
        <v>0.35884363210965198</v>
      </c>
      <c r="R819" s="17"/>
      <c r="S819" s="17">
        <v>0.39054580511675002</v>
      </c>
      <c r="T819" s="17">
        <v>0.39517880812538198</v>
      </c>
      <c r="U819" s="17">
        <v>0.397680107598888</v>
      </c>
      <c r="V819" s="17">
        <v>0.41834874945164302</v>
      </c>
      <c r="W819" s="17">
        <v>0.421066328884872</v>
      </c>
      <c r="X819" s="17">
        <v>0.381994259303093</v>
      </c>
      <c r="Y819" s="17">
        <v>0.38176984151381299</v>
      </c>
      <c r="Z819" s="17">
        <v>0.46591097783704299</v>
      </c>
      <c r="AA819" s="17">
        <v>0.41675282507827499</v>
      </c>
      <c r="AB819" s="17">
        <v>0.38905278939702598</v>
      </c>
      <c r="AC819" s="17">
        <v>0.35306833462020698</v>
      </c>
      <c r="AD819" s="17">
        <v>0.39889139372688798</v>
      </c>
      <c r="AE819" s="17"/>
      <c r="AF819" s="17">
        <v>0.37188965858523398</v>
      </c>
      <c r="AG819" s="17">
        <v>0.41915714765879297</v>
      </c>
      <c r="AH819" s="17">
        <v>0.372449478469488</v>
      </c>
      <c r="AI819" s="17"/>
      <c r="AJ819" s="17">
        <v>0.38360359222398399</v>
      </c>
      <c r="AK819" s="17">
        <v>0.43155261483303697</v>
      </c>
      <c r="AL819" s="17">
        <v>0.41069750323673498</v>
      </c>
      <c r="AM819" s="17"/>
      <c r="AN819" s="17">
        <v>0.32972597657445701</v>
      </c>
      <c r="AO819" s="17">
        <v>0.41159976729535402</v>
      </c>
      <c r="AP819" s="17">
        <v>0.42123772954783201</v>
      </c>
      <c r="AQ819" s="17">
        <v>0.455009247127869</v>
      </c>
      <c r="AR819" s="17">
        <v>0.488008326375375</v>
      </c>
      <c r="AS819" s="17"/>
      <c r="AT819" s="17">
        <v>0.39858873374963</v>
      </c>
      <c r="AU819" s="17">
        <v>0.40644511096091301</v>
      </c>
      <c r="AV819" s="17"/>
      <c r="AW819" s="17">
        <v>0.44550265166692399</v>
      </c>
      <c r="AX819" s="17">
        <v>0.37193915176960901</v>
      </c>
      <c r="AY819" s="17">
        <v>0.35685569097532299</v>
      </c>
    </row>
    <row r="820" spans="2:51">
      <c r="B820" t="s">
        <v>336</v>
      </c>
      <c r="C820" s="17">
        <v>0.31699313635721199</v>
      </c>
      <c r="D820" s="17">
        <v>0.33693658766929202</v>
      </c>
      <c r="E820" s="17">
        <v>0.29555925534912802</v>
      </c>
      <c r="F820" s="17"/>
      <c r="G820" s="17">
        <v>0.30940199660671602</v>
      </c>
      <c r="H820" s="17">
        <v>0.29258652811035901</v>
      </c>
      <c r="I820" s="17">
        <v>0.33735361472564301</v>
      </c>
      <c r="J820" s="17">
        <v>0.29599336480619898</v>
      </c>
      <c r="K820" s="17">
        <v>0.30605529051985902</v>
      </c>
      <c r="L820" s="17">
        <v>0.349844898186432</v>
      </c>
      <c r="M820" s="17"/>
      <c r="N820" s="17">
        <v>0.37600394159592498</v>
      </c>
      <c r="O820" s="17">
        <v>0.34622536246706898</v>
      </c>
      <c r="P820" s="17">
        <v>0.30661779433026698</v>
      </c>
      <c r="Q820" s="17">
        <v>0.23649514738583999</v>
      </c>
      <c r="R820" s="17"/>
      <c r="S820" s="17">
        <v>0.32694797390618102</v>
      </c>
      <c r="T820" s="17">
        <v>0.315825770520264</v>
      </c>
      <c r="U820" s="17">
        <v>0.31562981206181101</v>
      </c>
      <c r="V820" s="17">
        <v>0.35044218893422702</v>
      </c>
      <c r="W820" s="17">
        <v>0.35304253411248399</v>
      </c>
      <c r="X820" s="17">
        <v>0.29833926298628199</v>
      </c>
      <c r="Y820" s="17">
        <v>0.33689525805224202</v>
      </c>
      <c r="Z820" s="17">
        <v>0.37203637392009697</v>
      </c>
      <c r="AA820" s="17">
        <v>0.29648910126433398</v>
      </c>
      <c r="AB820" s="17">
        <v>0.27271663409512098</v>
      </c>
      <c r="AC820" s="17">
        <v>0.25454181568492401</v>
      </c>
      <c r="AD820" s="17">
        <v>0.30243340012377801</v>
      </c>
      <c r="AE820" s="17"/>
      <c r="AF820" s="17">
        <v>0.285282319327747</v>
      </c>
      <c r="AG820" s="17">
        <v>0.36428962442423002</v>
      </c>
      <c r="AH820" s="17">
        <v>0.25209000647235502</v>
      </c>
      <c r="AI820" s="17"/>
      <c r="AJ820" s="17">
        <v>0.359806669494454</v>
      </c>
      <c r="AK820" s="17">
        <v>0.30411302807713902</v>
      </c>
      <c r="AL820" s="17">
        <v>0.40901885475834898</v>
      </c>
      <c r="AM820" s="17"/>
      <c r="AN820" s="17">
        <v>0.25964892046639598</v>
      </c>
      <c r="AO820" s="17">
        <v>0.31498918160110001</v>
      </c>
      <c r="AP820" s="17">
        <v>0.35578439556105301</v>
      </c>
      <c r="AQ820" s="17">
        <v>0.374076443317371</v>
      </c>
      <c r="AR820" s="17">
        <v>0.43171165115825</v>
      </c>
      <c r="AS820" s="17"/>
      <c r="AT820" s="17">
        <v>0.32169663737169302</v>
      </c>
      <c r="AU820" s="17">
        <v>0.27451198528830301</v>
      </c>
      <c r="AV820" s="17"/>
      <c r="AW820" s="17">
        <v>0.37157643713072802</v>
      </c>
      <c r="AX820" s="17">
        <v>0.31020427269774498</v>
      </c>
      <c r="AY820" s="17">
        <v>0.25872548912789101</v>
      </c>
    </row>
    <row r="821" spans="2:51">
      <c r="B821" t="s">
        <v>337</v>
      </c>
      <c r="C821" s="17">
        <v>0.31672687144758599</v>
      </c>
      <c r="D821" s="17">
        <v>0.32920250902868903</v>
      </c>
      <c r="E821" s="17">
        <v>0.30178070015816599</v>
      </c>
      <c r="F821" s="17"/>
      <c r="G821" s="17">
        <v>0.227658546688431</v>
      </c>
      <c r="H821" s="17">
        <v>0.24076813940719199</v>
      </c>
      <c r="I821" s="17">
        <v>0.29179100223652099</v>
      </c>
      <c r="J821" s="17">
        <v>0.30708807139576899</v>
      </c>
      <c r="K821" s="17">
        <v>0.37919453738180198</v>
      </c>
      <c r="L821" s="17">
        <v>0.41133650108389502</v>
      </c>
      <c r="M821" s="17"/>
      <c r="N821" s="17">
        <v>0.36353394467207201</v>
      </c>
      <c r="O821" s="17">
        <v>0.32647188912268399</v>
      </c>
      <c r="P821" s="17">
        <v>0.311356631345301</v>
      </c>
      <c r="Q821" s="17">
        <v>0.25771474301076203</v>
      </c>
      <c r="R821" s="17"/>
      <c r="S821" s="17">
        <v>0.282400762712258</v>
      </c>
      <c r="T821" s="17">
        <v>0.312922131786876</v>
      </c>
      <c r="U821" s="17">
        <v>0.315271847831813</v>
      </c>
      <c r="V821" s="17">
        <v>0.34028819971896601</v>
      </c>
      <c r="W821" s="17">
        <v>0.348408967901088</v>
      </c>
      <c r="X821" s="17">
        <v>0.31093001260703002</v>
      </c>
      <c r="Y821" s="17">
        <v>0.34576146304799099</v>
      </c>
      <c r="Z821" s="17">
        <v>0.338495161960296</v>
      </c>
      <c r="AA821" s="17">
        <v>0.30504027895089397</v>
      </c>
      <c r="AB821" s="17">
        <v>0.29828517887716199</v>
      </c>
      <c r="AC821" s="17">
        <v>0.32345371274602602</v>
      </c>
      <c r="AD821" s="17">
        <v>0.32229153504670999</v>
      </c>
      <c r="AE821" s="17"/>
      <c r="AF821" s="17">
        <v>0.34051971643491702</v>
      </c>
      <c r="AG821" s="17">
        <v>0.32581726714614601</v>
      </c>
      <c r="AH821" s="17">
        <v>0.24480186261728101</v>
      </c>
      <c r="AI821" s="17"/>
      <c r="AJ821" s="17">
        <v>0.37103325950708799</v>
      </c>
      <c r="AK821" s="17">
        <v>0.278852329758213</v>
      </c>
      <c r="AL821" s="17">
        <v>0.38319649596233502</v>
      </c>
      <c r="AM821" s="17"/>
      <c r="AN821" s="17">
        <v>0.28471219992608598</v>
      </c>
      <c r="AO821" s="17">
        <v>0.29934451758444203</v>
      </c>
      <c r="AP821" s="17">
        <v>0.32555342926453701</v>
      </c>
      <c r="AQ821" s="17">
        <v>0.308248314027395</v>
      </c>
      <c r="AR821" s="17">
        <v>0.43596503310263901</v>
      </c>
      <c r="AS821" s="17"/>
      <c r="AT821" s="17">
        <v>0.32897065848554002</v>
      </c>
      <c r="AU821" s="17">
        <v>0.197168055853678</v>
      </c>
      <c r="AV821" s="17"/>
      <c r="AW821" s="17">
        <v>0.38983931803752803</v>
      </c>
      <c r="AX821" s="17">
        <v>0.24686113755143499</v>
      </c>
      <c r="AY821" s="17">
        <v>0.25594625655594</v>
      </c>
    </row>
    <row r="822" spans="2:51">
      <c r="B822" t="s">
        <v>338</v>
      </c>
      <c r="C822" s="17">
        <v>0.29015594954743801</v>
      </c>
      <c r="D822" s="17">
        <v>0.31292233579138101</v>
      </c>
      <c r="E822" s="17">
        <v>0.267006465709475</v>
      </c>
      <c r="F822" s="17"/>
      <c r="G822" s="17">
        <v>0.32556549899986398</v>
      </c>
      <c r="H822" s="17">
        <v>0.28475432704181097</v>
      </c>
      <c r="I822" s="17">
        <v>0.313782818903104</v>
      </c>
      <c r="J822" s="17">
        <v>0.26270848524290802</v>
      </c>
      <c r="K822" s="17">
        <v>0.26569206050183197</v>
      </c>
      <c r="L822" s="17">
        <v>0.29567582490348199</v>
      </c>
      <c r="M822" s="17"/>
      <c r="N822" s="17">
        <v>0.34612858098779398</v>
      </c>
      <c r="O822" s="17">
        <v>0.30723119530187898</v>
      </c>
      <c r="P822" s="17">
        <v>0.26530030508819002</v>
      </c>
      <c r="Q822" s="17">
        <v>0.23433264943603599</v>
      </c>
      <c r="R822" s="17"/>
      <c r="S822" s="17">
        <v>0.29854079218190999</v>
      </c>
      <c r="T822" s="17">
        <v>0.30809426306457899</v>
      </c>
      <c r="U822" s="17">
        <v>0.25819488193628198</v>
      </c>
      <c r="V822" s="17">
        <v>0.27673489467964402</v>
      </c>
      <c r="W822" s="17">
        <v>0.315691545983458</v>
      </c>
      <c r="X822" s="17">
        <v>0.295127753108612</v>
      </c>
      <c r="Y822" s="17">
        <v>0.31922142085690203</v>
      </c>
      <c r="Z822" s="17">
        <v>0.331407369821827</v>
      </c>
      <c r="AA822" s="17">
        <v>0.24792447581358401</v>
      </c>
      <c r="AB822" s="17">
        <v>0.29869600274830599</v>
      </c>
      <c r="AC822" s="17">
        <v>0.27220722408722697</v>
      </c>
      <c r="AD822" s="17">
        <v>0.26214827989316097</v>
      </c>
      <c r="AE822" s="17"/>
      <c r="AF822" s="17">
        <v>0.26521162543485099</v>
      </c>
      <c r="AG822" s="17">
        <v>0.32439409038483502</v>
      </c>
      <c r="AH822" s="17">
        <v>0.22680361842615099</v>
      </c>
      <c r="AI822" s="17"/>
      <c r="AJ822" s="17">
        <v>0.32766614338120997</v>
      </c>
      <c r="AK822" s="17">
        <v>0.29215164854229198</v>
      </c>
      <c r="AL822" s="17">
        <v>0.322920340198175</v>
      </c>
      <c r="AM822" s="17"/>
      <c r="AN822" s="17">
        <v>0.21711930785177999</v>
      </c>
      <c r="AO822" s="17">
        <v>0.28789587549560502</v>
      </c>
      <c r="AP822" s="17">
        <v>0.33808801622389001</v>
      </c>
      <c r="AQ822" s="17">
        <v>0.35226106719720701</v>
      </c>
      <c r="AR822" s="17">
        <v>0.434872926905089</v>
      </c>
      <c r="AS822" s="17"/>
      <c r="AT822" s="17">
        <v>0.29244999711035902</v>
      </c>
      <c r="AU822" s="17">
        <v>0.26666662864866703</v>
      </c>
      <c r="AV822" s="17"/>
      <c r="AW822" s="17">
        <v>0.344889412506727</v>
      </c>
      <c r="AX822" s="17">
        <v>0.286434750200736</v>
      </c>
      <c r="AY822" s="17">
        <v>0.23085109962792999</v>
      </c>
    </row>
    <row r="823" spans="2:51">
      <c r="B823" t="s">
        <v>339</v>
      </c>
      <c r="C823" s="17">
        <v>0.28782947571957801</v>
      </c>
      <c r="D823" s="17">
        <v>0.31409961795282898</v>
      </c>
      <c r="E823" s="17">
        <v>0.26010705033820603</v>
      </c>
      <c r="F823" s="17"/>
      <c r="G823" s="17">
        <v>0.31923792565296299</v>
      </c>
      <c r="H823" s="17">
        <v>0.29608863065267099</v>
      </c>
      <c r="I823" s="17">
        <v>0.31280120181501198</v>
      </c>
      <c r="J823" s="17">
        <v>0.27388945596324799</v>
      </c>
      <c r="K823" s="17">
        <v>0.280434946128715</v>
      </c>
      <c r="L823" s="17">
        <v>0.26014355110474902</v>
      </c>
      <c r="M823" s="17"/>
      <c r="N823" s="17">
        <v>0.34090198527465299</v>
      </c>
      <c r="O823" s="17">
        <v>0.30552927180789002</v>
      </c>
      <c r="P823" s="17">
        <v>0.250978919719551</v>
      </c>
      <c r="Q823" s="17">
        <v>0.24685057993886</v>
      </c>
      <c r="R823" s="17"/>
      <c r="S823" s="17">
        <v>0.27706842102458201</v>
      </c>
      <c r="T823" s="17">
        <v>0.279641845672571</v>
      </c>
      <c r="U823" s="17">
        <v>0.28059319086364198</v>
      </c>
      <c r="V823" s="17">
        <v>0.31406929830989999</v>
      </c>
      <c r="W823" s="17">
        <v>0.30577134991775101</v>
      </c>
      <c r="X823" s="17">
        <v>0.27304968032390498</v>
      </c>
      <c r="Y823" s="17">
        <v>0.32295730799800798</v>
      </c>
      <c r="Z823" s="17">
        <v>0.30933739417828598</v>
      </c>
      <c r="AA823" s="17">
        <v>0.27460160124458599</v>
      </c>
      <c r="AB823" s="17">
        <v>0.288717291964109</v>
      </c>
      <c r="AC823" s="17">
        <v>0.24103625748639601</v>
      </c>
      <c r="AD823" s="17">
        <v>0.30395489504158801</v>
      </c>
      <c r="AE823" s="17"/>
      <c r="AF823" s="17">
        <v>0.270925225837578</v>
      </c>
      <c r="AG823" s="17">
        <v>0.30887189141458499</v>
      </c>
      <c r="AH823" s="17">
        <v>0.23960771323927099</v>
      </c>
      <c r="AI823" s="17"/>
      <c r="AJ823" s="17">
        <v>0.30004081465365601</v>
      </c>
      <c r="AK823" s="17">
        <v>0.29495099588382001</v>
      </c>
      <c r="AL823" s="17">
        <v>0.32859330416361399</v>
      </c>
      <c r="AM823" s="17"/>
      <c r="AN823" s="17">
        <v>0.21902203269268999</v>
      </c>
      <c r="AO823" s="17">
        <v>0.29137479039349701</v>
      </c>
      <c r="AP823" s="17">
        <v>0.31144915149642299</v>
      </c>
      <c r="AQ823" s="17">
        <v>0.340621103042345</v>
      </c>
      <c r="AR823" s="17">
        <v>0.47180793685584699</v>
      </c>
      <c r="AS823" s="17"/>
      <c r="AT823" s="17">
        <v>0.292308095644713</v>
      </c>
      <c r="AU823" s="17">
        <v>0.243891933322989</v>
      </c>
      <c r="AV823" s="17"/>
      <c r="AW823" s="17">
        <v>0.36134502850612998</v>
      </c>
      <c r="AX823" s="17">
        <v>0.26130142365646603</v>
      </c>
      <c r="AY823" s="17">
        <v>0.21429100906277301</v>
      </c>
    </row>
    <row r="824" spans="2:51">
      <c r="B824" t="s">
        <v>340</v>
      </c>
      <c r="C824" s="17">
        <v>0.28773526496618501</v>
      </c>
      <c r="D824" s="17">
        <v>0.31327283352461999</v>
      </c>
      <c r="E824" s="17">
        <v>0.261378241105297</v>
      </c>
      <c r="F824" s="17"/>
      <c r="G824" s="17">
        <v>0.31326225903831201</v>
      </c>
      <c r="H824" s="17">
        <v>0.302596955257599</v>
      </c>
      <c r="I824" s="17">
        <v>0.31437276708858702</v>
      </c>
      <c r="J824" s="17">
        <v>0.26669645558885702</v>
      </c>
      <c r="K824" s="17">
        <v>0.26722757770480399</v>
      </c>
      <c r="L824" s="17">
        <v>0.27117583732093797</v>
      </c>
      <c r="M824" s="17"/>
      <c r="N824" s="17">
        <v>0.36232256803338803</v>
      </c>
      <c r="O824" s="17">
        <v>0.32156772914960602</v>
      </c>
      <c r="P824" s="17">
        <v>0.249437617936237</v>
      </c>
      <c r="Q824" s="17">
        <v>0.20601865025541699</v>
      </c>
      <c r="R824" s="17"/>
      <c r="S824" s="17">
        <v>0.295314622977284</v>
      </c>
      <c r="T824" s="17">
        <v>0.29030788111188099</v>
      </c>
      <c r="U824" s="17">
        <v>0.33534160811429298</v>
      </c>
      <c r="V824" s="17">
        <v>0.25645092291882798</v>
      </c>
      <c r="W824" s="17">
        <v>0.28835559260471599</v>
      </c>
      <c r="X824" s="17">
        <v>0.244784670880864</v>
      </c>
      <c r="Y824" s="17">
        <v>0.34152075395731202</v>
      </c>
      <c r="Z824" s="17">
        <v>0.321660928060783</v>
      </c>
      <c r="AA824" s="17">
        <v>0.25663197037110502</v>
      </c>
      <c r="AB824" s="17">
        <v>0.27691350041235002</v>
      </c>
      <c r="AC824" s="17">
        <v>0.29212494549356999</v>
      </c>
      <c r="AD824" s="17">
        <v>0.274747921850448</v>
      </c>
      <c r="AE824" s="17"/>
      <c r="AF824" s="17">
        <v>0.25492197222317198</v>
      </c>
      <c r="AG824" s="17">
        <v>0.33511406691704898</v>
      </c>
      <c r="AH824" s="17">
        <v>0.204833412021307</v>
      </c>
      <c r="AI824" s="17"/>
      <c r="AJ824" s="17">
        <v>0.28828955767602399</v>
      </c>
      <c r="AK824" s="17">
        <v>0.31269446390129602</v>
      </c>
      <c r="AL824" s="17">
        <v>0.34006487798913498</v>
      </c>
      <c r="AM824" s="17"/>
      <c r="AN824" s="17">
        <v>0.20627323835530001</v>
      </c>
      <c r="AO824" s="17">
        <v>0.289083968397507</v>
      </c>
      <c r="AP824" s="17">
        <v>0.33372475566246701</v>
      </c>
      <c r="AQ824" s="17">
        <v>0.36876072446874397</v>
      </c>
      <c r="AR824" s="17">
        <v>0.49226977623872198</v>
      </c>
      <c r="AS824" s="17"/>
      <c r="AT824" s="17">
        <v>0.29131325839608402</v>
      </c>
      <c r="AU824" s="17">
        <v>0.25275775264075101</v>
      </c>
      <c r="AV824" s="17"/>
      <c r="AW824" s="17">
        <v>0.36187015786369697</v>
      </c>
      <c r="AX824" s="17">
        <v>0.28878460015582502</v>
      </c>
      <c r="AY824" s="17">
        <v>0.20567835917490601</v>
      </c>
    </row>
    <row r="825" spans="2:51">
      <c r="B825" t="s">
        <v>341</v>
      </c>
      <c r="C825" s="17">
        <v>0.272171267881054</v>
      </c>
      <c r="D825" s="17">
        <v>0.28893262212332799</v>
      </c>
      <c r="E825" s="17">
        <v>0.25341242499943001</v>
      </c>
      <c r="F825" s="17"/>
      <c r="G825" s="17">
        <v>0.19469534074522099</v>
      </c>
      <c r="H825" s="17">
        <v>0.23939182310905099</v>
      </c>
      <c r="I825" s="17">
        <v>0.25548888076348902</v>
      </c>
      <c r="J825" s="17">
        <v>0.24767306847508999</v>
      </c>
      <c r="K825" s="17">
        <v>0.32343615787551799</v>
      </c>
      <c r="L825" s="17">
        <v>0.33653405689659499</v>
      </c>
      <c r="M825" s="17"/>
      <c r="N825" s="17">
        <v>0.32187939212723798</v>
      </c>
      <c r="O825" s="17">
        <v>0.28769348891752999</v>
      </c>
      <c r="P825" s="17">
        <v>0.26764141103417199</v>
      </c>
      <c r="Q825" s="17">
        <v>0.20894307529373901</v>
      </c>
      <c r="R825" s="17"/>
      <c r="S825" s="17">
        <v>0.258436182136077</v>
      </c>
      <c r="T825" s="17">
        <v>0.29816455197222702</v>
      </c>
      <c r="U825" s="17">
        <v>0.26677357119499701</v>
      </c>
      <c r="V825" s="17">
        <v>0.28468303810997198</v>
      </c>
      <c r="W825" s="17">
        <v>0.29570124385651197</v>
      </c>
      <c r="X825" s="17">
        <v>0.25154154979780702</v>
      </c>
      <c r="Y825" s="17">
        <v>0.283692735573844</v>
      </c>
      <c r="Z825" s="17">
        <v>0.32663798545336697</v>
      </c>
      <c r="AA825" s="17">
        <v>0.24987141666318699</v>
      </c>
      <c r="AB825" s="17">
        <v>0.24853156758029901</v>
      </c>
      <c r="AC825" s="17">
        <v>0.26290107480587099</v>
      </c>
      <c r="AD825" s="17">
        <v>0.24701478043844199</v>
      </c>
      <c r="AE825" s="17"/>
      <c r="AF825" s="17">
        <v>0.279133113218684</v>
      </c>
      <c r="AG825" s="17">
        <v>0.29839815475857201</v>
      </c>
      <c r="AH825" s="17">
        <v>0.18764098228266199</v>
      </c>
      <c r="AI825" s="17"/>
      <c r="AJ825" s="17">
        <v>0.30662450871904701</v>
      </c>
      <c r="AK825" s="17">
        <v>0.25144821745881302</v>
      </c>
      <c r="AL825" s="17">
        <v>0.34199505441137301</v>
      </c>
      <c r="AM825" s="17"/>
      <c r="AN825" s="17">
        <v>0.228914702881687</v>
      </c>
      <c r="AO825" s="17">
        <v>0.246854144974577</v>
      </c>
      <c r="AP825" s="17">
        <v>0.29363016989707502</v>
      </c>
      <c r="AQ825" s="17">
        <v>0.30860035930126201</v>
      </c>
      <c r="AR825" s="17">
        <v>0.39291084918575703</v>
      </c>
      <c r="AS825" s="17"/>
      <c r="AT825" s="17">
        <v>0.28270319469572902</v>
      </c>
      <c r="AU825" s="17">
        <v>0.168246898200553</v>
      </c>
      <c r="AV825" s="17"/>
      <c r="AW825" s="17">
        <v>0.34303884378631799</v>
      </c>
      <c r="AX825" s="17">
        <v>0.22230735717643599</v>
      </c>
      <c r="AY825" s="17">
        <v>0.20818337613278101</v>
      </c>
    </row>
    <row r="826" spans="2:51">
      <c r="B826" t="s">
        <v>342</v>
      </c>
      <c r="C826" s="17">
        <v>0.25612037976347302</v>
      </c>
      <c r="D826" s="17">
        <v>0.28170831405110502</v>
      </c>
      <c r="E826" s="17">
        <v>0.228651345890487</v>
      </c>
      <c r="F826" s="17"/>
      <c r="G826" s="17">
        <v>0.21368733464599701</v>
      </c>
      <c r="H826" s="17">
        <v>0.23054462096839101</v>
      </c>
      <c r="I826" s="17">
        <v>0.25187165015407897</v>
      </c>
      <c r="J826" s="17">
        <v>0.25815873326174099</v>
      </c>
      <c r="K826" s="17">
        <v>0.27749257865087601</v>
      </c>
      <c r="L826" s="17">
        <v>0.28718672156369102</v>
      </c>
      <c r="M826" s="17"/>
      <c r="N826" s="17">
        <v>0.308986822289473</v>
      </c>
      <c r="O826" s="17">
        <v>0.28238532585292198</v>
      </c>
      <c r="P826" s="17">
        <v>0.22250464529900299</v>
      </c>
      <c r="Q826" s="17">
        <v>0.20539713893124001</v>
      </c>
      <c r="R826" s="17"/>
      <c r="S826" s="17">
        <v>0.20765285372654901</v>
      </c>
      <c r="T826" s="17">
        <v>0.25330156459018999</v>
      </c>
      <c r="U826" s="17">
        <v>0.21983885080250701</v>
      </c>
      <c r="V826" s="17">
        <v>0.19977793526629101</v>
      </c>
      <c r="W826" s="17">
        <v>0.25220130090759002</v>
      </c>
      <c r="X826" s="17">
        <v>0.22907592897278001</v>
      </c>
      <c r="Y826" s="17">
        <v>0.370215674295787</v>
      </c>
      <c r="Z826" s="17">
        <v>0.34988872482716599</v>
      </c>
      <c r="AA826" s="17">
        <v>0.309909812346228</v>
      </c>
      <c r="AB826" s="17">
        <v>0.25128089564015399</v>
      </c>
      <c r="AC826" s="17">
        <v>0.24161533670305299</v>
      </c>
      <c r="AD826" s="17">
        <v>0.26000640995685198</v>
      </c>
      <c r="AE826" s="17"/>
      <c r="AF826" s="17">
        <v>0.23991032864876399</v>
      </c>
      <c r="AG826" s="17">
        <v>0.29957273888492297</v>
      </c>
      <c r="AH826" s="17">
        <v>0.16161176228617199</v>
      </c>
      <c r="AI826" s="17"/>
      <c r="AJ826" s="17">
        <v>0.25753622906941098</v>
      </c>
      <c r="AK826" s="17">
        <v>0.27286704998411598</v>
      </c>
      <c r="AL826" s="17">
        <v>0.28601780435222601</v>
      </c>
      <c r="AM826" s="17"/>
      <c r="AN826" s="17">
        <v>0.19959970884310199</v>
      </c>
      <c r="AO826" s="17">
        <v>0.248205711211862</v>
      </c>
      <c r="AP826" s="17">
        <v>0.29956681542945202</v>
      </c>
      <c r="AQ826" s="17">
        <v>0.31187941022697102</v>
      </c>
      <c r="AR826" s="17">
        <v>0.39468006600591798</v>
      </c>
      <c r="AS826" s="17"/>
      <c r="AT826" s="17">
        <v>0.26580871003371798</v>
      </c>
      <c r="AU826" s="17">
        <v>0.167839857624973</v>
      </c>
      <c r="AV826" s="17"/>
      <c r="AW826" s="17">
        <v>0.32661660303652801</v>
      </c>
      <c r="AX826" s="17">
        <v>0.210190660013235</v>
      </c>
      <c r="AY826" s="17">
        <v>0.19142423026778499</v>
      </c>
    </row>
    <row r="827" spans="2:51">
      <c r="B827" t="s">
        <v>343</v>
      </c>
      <c r="C827" s="17">
        <v>0.252252183324776</v>
      </c>
      <c r="D827" s="17">
        <v>0.28233964957984697</v>
      </c>
      <c r="E827" s="17">
        <v>0.222036489847494</v>
      </c>
      <c r="F827" s="17"/>
      <c r="G827" s="17">
        <v>0.239851720307175</v>
      </c>
      <c r="H827" s="17">
        <v>0.217996189669417</v>
      </c>
      <c r="I827" s="17">
        <v>0.25994360160019903</v>
      </c>
      <c r="J827" s="17">
        <v>0.25197909813096703</v>
      </c>
      <c r="K827" s="17">
        <v>0.25726956106480398</v>
      </c>
      <c r="L827" s="17">
        <v>0.278762092893729</v>
      </c>
      <c r="M827" s="17"/>
      <c r="N827" s="17">
        <v>0.315472886640776</v>
      </c>
      <c r="O827" s="17">
        <v>0.25850687874619799</v>
      </c>
      <c r="P827" s="17">
        <v>0.23591889390419299</v>
      </c>
      <c r="Q827" s="17">
        <v>0.19300665611875001</v>
      </c>
      <c r="R827" s="17"/>
      <c r="S827" s="17">
        <v>0.229437612164692</v>
      </c>
      <c r="T827" s="17">
        <v>0.26116477391055098</v>
      </c>
      <c r="U827" s="17">
        <v>0.25185026410906702</v>
      </c>
      <c r="V827" s="17">
        <v>0.26777724168059402</v>
      </c>
      <c r="W827" s="17">
        <v>0.26986476395076298</v>
      </c>
      <c r="X827" s="17">
        <v>0.22958710969930399</v>
      </c>
      <c r="Y827" s="17">
        <v>0.25688449609490599</v>
      </c>
      <c r="Z827" s="17">
        <v>0.31451019673222802</v>
      </c>
      <c r="AA827" s="17">
        <v>0.21599564820369899</v>
      </c>
      <c r="AB827" s="17">
        <v>0.26678147039648498</v>
      </c>
      <c r="AC827" s="17">
        <v>0.26679398824617101</v>
      </c>
      <c r="AD827" s="17">
        <v>0.265200072810853</v>
      </c>
      <c r="AE827" s="17"/>
      <c r="AF827" s="17">
        <v>0.247858639674297</v>
      </c>
      <c r="AG827" s="17">
        <v>0.27684352481496</v>
      </c>
      <c r="AH827" s="17">
        <v>0.19285150571776899</v>
      </c>
      <c r="AI827" s="17"/>
      <c r="AJ827" s="17">
        <v>0.30431877689522502</v>
      </c>
      <c r="AK827" s="17">
        <v>0.236743648037326</v>
      </c>
      <c r="AL827" s="17">
        <v>0.29050281719378601</v>
      </c>
      <c r="AM827" s="17"/>
      <c r="AN827" s="17">
        <v>0.187109472815121</v>
      </c>
      <c r="AO827" s="17">
        <v>0.23936352071519401</v>
      </c>
      <c r="AP827" s="17">
        <v>0.28842751882390599</v>
      </c>
      <c r="AQ827" s="17">
        <v>0.29128184287243702</v>
      </c>
      <c r="AR827" s="17">
        <v>0.42633484081067202</v>
      </c>
      <c r="AS827" s="17"/>
      <c r="AT827" s="17">
        <v>0.25773946950076898</v>
      </c>
      <c r="AU827" s="17">
        <v>0.200822113732368</v>
      </c>
      <c r="AV827" s="17"/>
      <c r="AW827" s="17">
        <v>0.321213179166149</v>
      </c>
      <c r="AX827" s="17">
        <v>0.247008471324735</v>
      </c>
      <c r="AY827" s="17">
        <v>0.177689254903306</v>
      </c>
    </row>
    <row r="828" spans="2:51">
      <c r="B828" t="s">
        <v>344</v>
      </c>
      <c r="C828" s="17">
        <v>0.23902373966186799</v>
      </c>
      <c r="D828" s="17">
        <v>0.24877975553528101</v>
      </c>
      <c r="E828" s="17">
        <v>0.227558773737977</v>
      </c>
      <c r="F828" s="17"/>
      <c r="G828" s="17">
        <v>0.20628873061980099</v>
      </c>
      <c r="H828" s="17">
        <v>0.20774382403917399</v>
      </c>
      <c r="I828" s="17">
        <v>0.23667679616479501</v>
      </c>
      <c r="J828" s="17">
        <v>0.24378473998391101</v>
      </c>
      <c r="K828" s="17">
        <v>0.24873509665402799</v>
      </c>
      <c r="L828" s="17">
        <v>0.274628609321109</v>
      </c>
      <c r="M828" s="17"/>
      <c r="N828" s="17">
        <v>0.29278531849390099</v>
      </c>
      <c r="O828" s="17">
        <v>0.261649570819802</v>
      </c>
      <c r="P828" s="17">
        <v>0.216962155314671</v>
      </c>
      <c r="Q828" s="17">
        <v>0.17834478494474401</v>
      </c>
      <c r="R828" s="17"/>
      <c r="S828" s="17">
        <v>0.235332958882572</v>
      </c>
      <c r="T828" s="17">
        <v>0.25140699333501498</v>
      </c>
      <c r="U828" s="17">
        <v>0.22310435079261801</v>
      </c>
      <c r="V828" s="17">
        <v>0.24228997083185599</v>
      </c>
      <c r="W828" s="17">
        <v>0.26729655435259198</v>
      </c>
      <c r="X828" s="17">
        <v>0.22960673781020099</v>
      </c>
      <c r="Y828" s="17">
        <v>0.23272225695075399</v>
      </c>
      <c r="Z828" s="17">
        <v>0.31292108004319003</v>
      </c>
      <c r="AA828" s="17">
        <v>0.217422583500153</v>
      </c>
      <c r="AB828" s="17">
        <v>0.24043028096851499</v>
      </c>
      <c r="AC828" s="17">
        <v>0.233307337686842</v>
      </c>
      <c r="AD828" s="17">
        <v>0.19608411088657099</v>
      </c>
      <c r="AE828" s="17"/>
      <c r="AF828" s="17">
        <v>0.22883948193585399</v>
      </c>
      <c r="AG828" s="17">
        <v>0.27300223268088702</v>
      </c>
      <c r="AH828" s="17">
        <v>0.167965613090758</v>
      </c>
      <c r="AI828" s="17"/>
      <c r="AJ828" s="17">
        <v>0.26972668746739797</v>
      </c>
      <c r="AK828" s="17">
        <v>0.23762397292085699</v>
      </c>
      <c r="AL828" s="17">
        <v>0.29748016176159597</v>
      </c>
      <c r="AM828" s="17"/>
      <c r="AN828" s="17">
        <v>0.18433593319126301</v>
      </c>
      <c r="AO828" s="17">
        <v>0.223641429013065</v>
      </c>
      <c r="AP828" s="17">
        <v>0.28825047854492097</v>
      </c>
      <c r="AQ828" s="17">
        <v>0.27182322133317999</v>
      </c>
      <c r="AR828" s="17">
        <v>0.38149900084933702</v>
      </c>
      <c r="AS828" s="17"/>
      <c r="AT828" s="17">
        <v>0.243145726967151</v>
      </c>
      <c r="AU828" s="17">
        <v>0.20091937119884601</v>
      </c>
      <c r="AV828" s="17"/>
      <c r="AW828" s="17">
        <v>0.29404768278279497</v>
      </c>
      <c r="AX828" s="17">
        <v>0.20927045286023499</v>
      </c>
      <c r="AY828" s="17">
        <v>0.186794887353357</v>
      </c>
    </row>
    <row r="829" spans="2:51">
      <c r="B829" t="s">
        <v>345</v>
      </c>
      <c r="C829" s="17">
        <v>0.23668931268308699</v>
      </c>
      <c r="D829" s="17">
        <v>0.25814354988770599</v>
      </c>
      <c r="E829" s="17">
        <v>0.21347392261425299</v>
      </c>
      <c r="F829" s="17"/>
      <c r="G829" s="17">
        <v>0.23482582801954099</v>
      </c>
      <c r="H829" s="17">
        <v>0.22086109594957501</v>
      </c>
      <c r="I829" s="17">
        <v>0.26966145579240702</v>
      </c>
      <c r="J829" s="17">
        <v>0.235026655101087</v>
      </c>
      <c r="K829" s="17">
        <v>0.22672795338860299</v>
      </c>
      <c r="L829" s="17">
        <v>0.23383219474122699</v>
      </c>
      <c r="M829" s="17"/>
      <c r="N829" s="17">
        <v>0.296948183802483</v>
      </c>
      <c r="O829" s="17">
        <v>0.26133024359232498</v>
      </c>
      <c r="P829" s="17">
        <v>0.206309097560709</v>
      </c>
      <c r="Q829" s="17">
        <v>0.177030619849875</v>
      </c>
      <c r="R829" s="17"/>
      <c r="S829" s="17">
        <v>0.232828520622579</v>
      </c>
      <c r="T829" s="17">
        <v>0.27155316130218998</v>
      </c>
      <c r="U829" s="17">
        <v>0.25182305780824299</v>
      </c>
      <c r="V829" s="17">
        <v>0.20380770348407901</v>
      </c>
      <c r="W829" s="17">
        <v>0.23968632252198999</v>
      </c>
      <c r="X829" s="17">
        <v>0.199784081537979</v>
      </c>
      <c r="Y829" s="17">
        <v>0.26963506689914102</v>
      </c>
      <c r="Z829" s="17">
        <v>0.30113534373884299</v>
      </c>
      <c r="AA829" s="17">
        <v>0.213543295310024</v>
      </c>
      <c r="AB829" s="17">
        <v>0.224448711756073</v>
      </c>
      <c r="AC829" s="17">
        <v>0.216985393450944</v>
      </c>
      <c r="AD829" s="17">
        <v>0.23397436054622001</v>
      </c>
      <c r="AE829" s="17"/>
      <c r="AF829" s="17">
        <v>0.212735066697328</v>
      </c>
      <c r="AG829" s="17">
        <v>0.28139491758926799</v>
      </c>
      <c r="AH829" s="17">
        <v>0.17477144944539599</v>
      </c>
      <c r="AI829" s="17"/>
      <c r="AJ829" s="17">
        <v>0.247329469866922</v>
      </c>
      <c r="AK829" s="17">
        <v>0.24981638850635601</v>
      </c>
      <c r="AL829" s="17">
        <v>0.28551476048538699</v>
      </c>
      <c r="AM829" s="17"/>
      <c r="AN829" s="17">
        <v>0.17168892289806101</v>
      </c>
      <c r="AO829" s="17">
        <v>0.23643644737578301</v>
      </c>
      <c r="AP829" s="17">
        <v>0.28706131418816899</v>
      </c>
      <c r="AQ829" s="17">
        <v>0.30834158004087098</v>
      </c>
      <c r="AR829" s="17">
        <v>0.341099104215564</v>
      </c>
      <c r="AS829" s="17"/>
      <c r="AT829" s="17">
        <v>0.24138853360297299</v>
      </c>
      <c r="AU829" s="17">
        <v>0.191345130911144</v>
      </c>
      <c r="AV829" s="17"/>
      <c r="AW829" s="17">
        <v>0.30926245706944899</v>
      </c>
      <c r="AX829" s="17">
        <v>0.21097209083240501</v>
      </c>
      <c r="AY829" s="17">
        <v>0.163959793044338</v>
      </c>
    </row>
    <row r="830" spans="2:51">
      <c r="B830" t="s">
        <v>346</v>
      </c>
      <c r="C830" s="17">
        <v>0.220240906243931</v>
      </c>
      <c r="D830" s="17">
        <v>0.24299699179807899</v>
      </c>
      <c r="E830" s="17">
        <v>0.19643156030553199</v>
      </c>
      <c r="F830" s="17"/>
      <c r="G830" s="17">
        <v>0.205278075961004</v>
      </c>
      <c r="H830" s="17">
        <v>0.211974624569812</v>
      </c>
      <c r="I830" s="17">
        <v>0.240927957667291</v>
      </c>
      <c r="J830" s="17">
        <v>0.21413869154866499</v>
      </c>
      <c r="K830" s="17">
        <v>0.20825765137035601</v>
      </c>
      <c r="L830" s="17">
        <v>0.23247549120316</v>
      </c>
      <c r="M830" s="17"/>
      <c r="N830" s="17">
        <v>0.27305298580251702</v>
      </c>
      <c r="O830" s="17">
        <v>0.23965915972114099</v>
      </c>
      <c r="P830" s="17">
        <v>0.190009673459167</v>
      </c>
      <c r="Q830" s="17">
        <v>0.17129429220645601</v>
      </c>
      <c r="R830" s="17"/>
      <c r="S830" s="17">
        <v>0.22850538229900599</v>
      </c>
      <c r="T830" s="17">
        <v>0.23432867422494</v>
      </c>
      <c r="U830" s="17">
        <v>0.211211889691167</v>
      </c>
      <c r="V830" s="17">
        <v>0.21633578486726701</v>
      </c>
      <c r="W830" s="17">
        <v>0.23019358701933601</v>
      </c>
      <c r="X830" s="17">
        <v>0.17930461146066701</v>
      </c>
      <c r="Y830" s="17">
        <v>0.23297546367195601</v>
      </c>
      <c r="Z830" s="17">
        <v>0.25556857651097897</v>
      </c>
      <c r="AA830" s="17">
        <v>0.194720081862474</v>
      </c>
      <c r="AB830" s="17">
        <v>0.23836748659111301</v>
      </c>
      <c r="AC830" s="17">
        <v>0.21933960961777099</v>
      </c>
      <c r="AD830" s="17">
        <v>0.226350670501345</v>
      </c>
      <c r="AE830" s="17"/>
      <c r="AF830" s="17">
        <v>0.195505458163618</v>
      </c>
      <c r="AG830" s="17">
        <v>0.26301013114921201</v>
      </c>
      <c r="AH830" s="17">
        <v>0.16354856702699799</v>
      </c>
      <c r="AI830" s="17"/>
      <c r="AJ830" s="17">
        <v>0.24333951012709101</v>
      </c>
      <c r="AK830" s="17">
        <v>0.22231977046740301</v>
      </c>
      <c r="AL830" s="17">
        <v>0.27413852322707299</v>
      </c>
      <c r="AM830" s="17"/>
      <c r="AN830" s="17">
        <v>0.16329729920842401</v>
      </c>
      <c r="AO830" s="17">
        <v>0.19993594740701301</v>
      </c>
      <c r="AP830" s="17">
        <v>0.262687494094965</v>
      </c>
      <c r="AQ830" s="17">
        <v>0.27701854579572199</v>
      </c>
      <c r="AR830" s="17">
        <v>0.32569836238955002</v>
      </c>
      <c r="AS830" s="17"/>
      <c r="AT830" s="17">
        <v>0.22633027772504899</v>
      </c>
      <c r="AU830" s="17">
        <v>0.16526836106012499</v>
      </c>
      <c r="AV830" s="17"/>
      <c r="AW830" s="17">
        <v>0.27940260147613299</v>
      </c>
      <c r="AX830" s="17">
        <v>0.20288667549800601</v>
      </c>
      <c r="AY830" s="17">
        <v>0.159925910558325</v>
      </c>
    </row>
    <row r="831" spans="2:51">
      <c r="B831" t="s">
        <v>347</v>
      </c>
      <c r="C831" s="17">
        <v>0.207140345365881</v>
      </c>
      <c r="D831" s="17">
        <v>0.224452584181771</v>
      </c>
      <c r="E831" s="17">
        <v>0.188904051979466</v>
      </c>
      <c r="F831" s="17"/>
      <c r="G831" s="17">
        <v>0.20274959071042201</v>
      </c>
      <c r="H831" s="17">
        <v>0.18189381933447801</v>
      </c>
      <c r="I831" s="17">
        <v>0.23137952328209299</v>
      </c>
      <c r="J831" s="17">
        <v>0.204832917809462</v>
      </c>
      <c r="K831" s="17">
        <v>0.196164075221056</v>
      </c>
      <c r="L831" s="17">
        <v>0.221780080227056</v>
      </c>
      <c r="M831" s="17"/>
      <c r="N831" s="17">
        <v>0.26227644255421101</v>
      </c>
      <c r="O831" s="17">
        <v>0.22068459983799199</v>
      </c>
      <c r="P831" s="17">
        <v>0.183507138931262</v>
      </c>
      <c r="Q831" s="17">
        <v>0.159039671831464</v>
      </c>
      <c r="R831" s="17"/>
      <c r="S831" s="17">
        <v>0.20210850681270301</v>
      </c>
      <c r="T831" s="17">
        <v>0.21932528466740001</v>
      </c>
      <c r="U831" s="17">
        <v>0.19582131884331899</v>
      </c>
      <c r="V831" s="17">
        <v>0.21667396397543301</v>
      </c>
      <c r="W831" s="17">
        <v>0.218678421317611</v>
      </c>
      <c r="X831" s="17">
        <v>0.19345171430642399</v>
      </c>
      <c r="Y831" s="17">
        <v>0.20650347883195599</v>
      </c>
      <c r="Z831" s="17">
        <v>0.25181035119682199</v>
      </c>
      <c r="AA831" s="17">
        <v>0.17681975730350999</v>
      </c>
      <c r="AB831" s="17">
        <v>0.21703951326044399</v>
      </c>
      <c r="AC831" s="17">
        <v>0.20887815758175399</v>
      </c>
      <c r="AD831" s="17">
        <v>0.216577122395854</v>
      </c>
      <c r="AE831" s="17"/>
      <c r="AF831" s="17">
        <v>0.187060215985873</v>
      </c>
      <c r="AG831" s="17">
        <v>0.24384854602193401</v>
      </c>
      <c r="AH831" s="17">
        <v>0.152133793835103</v>
      </c>
      <c r="AI831" s="17"/>
      <c r="AJ831" s="17">
        <v>0.233429968226773</v>
      </c>
      <c r="AK831" s="17">
        <v>0.21176269007166099</v>
      </c>
      <c r="AL831" s="17">
        <v>0.24531519367197499</v>
      </c>
      <c r="AM831" s="17"/>
      <c r="AN831" s="17">
        <v>0.16523904483697599</v>
      </c>
      <c r="AO831" s="17">
        <v>0.197744114672082</v>
      </c>
      <c r="AP831" s="17">
        <v>0.23978526811982201</v>
      </c>
      <c r="AQ831" s="17">
        <v>0.24885969223642401</v>
      </c>
      <c r="AR831" s="17">
        <v>0.40081707833087898</v>
      </c>
      <c r="AS831" s="17"/>
      <c r="AT831" s="17">
        <v>0.21177835160830999</v>
      </c>
      <c r="AU831" s="17">
        <v>0.16297324969464899</v>
      </c>
      <c r="AV831" s="17"/>
      <c r="AW831" s="17">
        <v>0.25696557500787898</v>
      </c>
      <c r="AX831" s="17">
        <v>0.207240970780352</v>
      </c>
      <c r="AY831" s="17">
        <v>0.152162607302404</v>
      </c>
    </row>
    <row r="832" spans="2:51">
      <c r="B832" t="s">
        <v>348</v>
      </c>
      <c r="C832" s="17">
        <v>0.19942623128251299</v>
      </c>
      <c r="D832" s="17">
        <v>0.219746441945985</v>
      </c>
      <c r="E832" s="17">
        <v>0.178146828446832</v>
      </c>
      <c r="F832" s="17"/>
      <c r="G832" s="17">
        <v>0.16878507052973599</v>
      </c>
      <c r="H832" s="17">
        <v>0.186336810223176</v>
      </c>
      <c r="I832" s="17">
        <v>0.20979980827081701</v>
      </c>
      <c r="J832" s="17">
        <v>0.20314020717633599</v>
      </c>
      <c r="K832" s="17">
        <v>0.18869418291170501</v>
      </c>
      <c r="L832" s="17">
        <v>0.22399228284884701</v>
      </c>
      <c r="M832" s="17"/>
      <c r="N832" s="17">
        <v>0.25161920919773201</v>
      </c>
      <c r="O832" s="17">
        <v>0.21364125227289699</v>
      </c>
      <c r="P832" s="17">
        <v>0.169098624859222</v>
      </c>
      <c r="Q832" s="17">
        <v>0.157516904903995</v>
      </c>
      <c r="R832" s="17"/>
      <c r="S832" s="17">
        <v>0.193258364397592</v>
      </c>
      <c r="T832" s="17">
        <v>0.19997658524006601</v>
      </c>
      <c r="U832" s="17">
        <v>0.20036759506333601</v>
      </c>
      <c r="V832" s="17">
        <v>0.22585411206344899</v>
      </c>
      <c r="W832" s="17">
        <v>0.21481039942673499</v>
      </c>
      <c r="X832" s="17">
        <v>0.16463050939264001</v>
      </c>
      <c r="Y832" s="17">
        <v>0.20207625101750101</v>
      </c>
      <c r="Z832" s="17">
        <v>0.27063882776269599</v>
      </c>
      <c r="AA832" s="17">
        <v>0.16259594563402899</v>
      </c>
      <c r="AB832" s="17">
        <v>0.19279803625904501</v>
      </c>
      <c r="AC832" s="17">
        <v>0.22660620451511901</v>
      </c>
      <c r="AD832" s="17">
        <v>0.212084496693557</v>
      </c>
      <c r="AE832" s="17"/>
      <c r="AF832" s="17">
        <v>0.186239506601592</v>
      </c>
      <c r="AG832" s="17">
        <v>0.23307881749144899</v>
      </c>
      <c r="AH832" s="17">
        <v>0.139590164664815</v>
      </c>
      <c r="AI832" s="17"/>
      <c r="AJ832" s="17">
        <v>0.217007179959499</v>
      </c>
      <c r="AK832" s="17">
        <v>0.20356574230841301</v>
      </c>
      <c r="AL832" s="17">
        <v>0.238164093242974</v>
      </c>
      <c r="AM832" s="17"/>
      <c r="AN832" s="17">
        <v>0.15159182451074699</v>
      </c>
      <c r="AO832" s="17">
        <v>0.17759292500986601</v>
      </c>
      <c r="AP832" s="17">
        <v>0.23987565586693499</v>
      </c>
      <c r="AQ832" s="17">
        <v>0.24505512952165101</v>
      </c>
      <c r="AR832" s="17">
        <v>0.30859870150546198</v>
      </c>
      <c r="AS832" s="17"/>
      <c r="AT832" s="17">
        <v>0.204383657365595</v>
      </c>
      <c r="AU832" s="17">
        <v>0.15261803612118499</v>
      </c>
      <c r="AV832" s="17"/>
      <c r="AW832" s="17">
        <v>0.26147371904973099</v>
      </c>
      <c r="AX832" s="17">
        <v>0.17751429307054001</v>
      </c>
      <c r="AY832" s="17">
        <v>0.13722363013684</v>
      </c>
    </row>
    <row r="833" spans="2:51">
      <c r="B833" t="s">
        <v>349</v>
      </c>
      <c r="C833" s="17">
        <v>0.18742330053214401</v>
      </c>
      <c r="D833" s="17">
        <v>0.208221581144718</v>
      </c>
      <c r="E833" s="17">
        <v>0.16520160562320199</v>
      </c>
      <c r="F833" s="17"/>
      <c r="G833" s="17">
        <v>0.15601056598257901</v>
      </c>
      <c r="H833" s="17">
        <v>0.173508932997821</v>
      </c>
      <c r="I833" s="17">
        <v>0.206155239471871</v>
      </c>
      <c r="J833" s="17">
        <v>0.18780412789636</v>
      </c>
      <c r="K833" s="17">
        <v>0.18603612692679999</v>
      </c>
      <c r="L833" s="17">
        <v>0.20229938056486901</v>
      </c>
      <c r="M833" s="17"/>
      <c r="N833" s="17">
        <v>0.24428868582347199</v>
      </c>
      <c r="O833" s="17">
        <v>0.20604501513473</v>
      </c>
      <c r="P833" s="17">
        <v>0.163829453518164</v>
      </c>
      <c r="Q833" s="17">
        <v>0.131155718454116</v>
      </c>
      <c r="R833" s="17"/>
      <c r="S833" s="17">
        <v>0.17145967159512701</v>
      </c>
      <c r="T833" s="17">
        <v>0.198453654004905</v>
      </c>
      <c r="U833" s="17">
        <v>0.19372764281903401</v>
      </c>
      <c r="V833" s="17">
        <v>0.17538895976725499</v>
      </c>
      <c r="W833" s="17">
        <v>0.193165293003462</v>
      </c>
      <c r="X833" s="17">
        <v>0.13478689972914901</v>
      </c>
      <c r="Y833" s="17">
        <v>0.21062898495257301</v>
      </c>
      <c r="Z833" s="17">
        <v>0.26733154889550598</v>
      </c>
      <c r="AA833" s="17">
        <v>0.18340868567198401</v>
      </c>
      <c r="AB833" s="17">
        <v>0.19595883218680299</v>
      </c>
      <c r="AC833" s="17">
        <v>0.191350455892148</v>
      </c>
      <c r="AD833" s="17">
        <v>0.18656654511269999</v>
      </c>
      <c r="AE833" s="17"/>
      <c r="AF833" s="17">
        <v>0.17400823197204901</v>
      </c>
      <c r="AG833" s="17">
        <v>0.222055783986915</v>
      </c>
      <c r="AH833" s="17">
        <v>0.123745923864123</v>
      </c>
      <c r="AI833" s="17"/>
      <c r="AJ833" s="17">
        <v>0.20886339513285601</v>
      </c>
      <c r="AK833" s="17">
        <v>0.18857115092339899</v>
      </c>
      <c r="AL833" s="17">
        <v>0.22403668610490601</v>
      </c>
      <c r="AM833" s="17"/>
      <c r="AN833" s="17">
        <v>0.133644063336537</v>
      </c>
      <c r="AO833" s="17">
        <v>0.18332078748210801</v>
      </c>
      <c r="AP833" s="17">
        <v>0.22296070824393999</v>
      </c>
      <c r="AQ833" s="17">
        <v>0.240191907019981</v>
      </c>
      <c r="AR833" s="17">
        <v>0.32653865250210101</v>
      </c>
      <c r="AS833" s="17"/>
      <c r="AT833" s="17">
        <v>0.19406250573292999</v>
      </c>
      <c r="AU833" s="17">
        <v>0.12494951890992501</v>
      </c>
      <c r="AV833" s="17"/>
      <c r="AW833" s="17">
        <v>0.24960311878375999</v>
      </c>
      <c r="AX833" s="17">
        <v>0.16524352021847399</v>
      </c>
      <c r="AY833" s="17">
        <v>0.125150860787799</v>
      </c>
    </row>
    <row r="834" spans="2:51">
      <c r="B834" t="s">
        <v>350</v>
      </c>
      <c r="C834" s="17">
        <v>0.11481839730236899</v>
      </c>
      <c r="D834" s="17">
        <v>7.1620574707289594E-2</v>
      </c>
      <c r="E834" s="17">
        <v>0.15745655913154999</v>
      </c>
      <c r="F834" s="17"/>
      <c r="G834" s="17">
        <v>6.6549279637953401E-2</v>
      </c>
      <c r="H834" s="17">
        <v>0.120421806815453</v>
      </c>
      <c r="I834" s="17">
        <v>9.9089708459042802E-2</v>
      </c>
      <c r="J834" s="17">
        <v>0.126584027024884</v>
      </c>
      <c r="K834" s="17">
        <v>0.15001363611614199</v>
      </c>
      <c r="L834" s="17">
        <v>0.113986611275779</v>
      </c>
      <c r="M834" s="17"/>
      <c r="N834" s="17">
        <v>8.9840976288916893E-2</v>
      </c>
      <c r="O834" s="17">
        <v>0.11094067147921</v>
      </c>
      <c r="P834" s="17">
        <v>0.112531505331129</v>
      </c>
      <c r="Q834" s="17">
        <v>0.148668730405703</v>
      </c>
      <c r="R834" s="17"/>
      <c r="S834" s="17">
        <v>8.4136905471164994E-2</v>
      </c>
      <c r="T834" s="17">
        <v>0.121263917963278</v>
      </c>
      <c r="U834" s="17">
        <v>0.131983723638564</v>
      </c>
      <c r="V834" s="17">
        <v>0.109546463604474</v>
      </c>
      <c r="W834" s="17">
        <v>0.122355318234616</v>
      </c>
      <c r="X834" s="17">
        <v>8.9510003155961596E-2</v>
      </c>
      <c r="Y834" s="17">
        <v>0.114334080305527</v>
      </c>
      <c r="Z834" s="17">
        <v>0.10811638762429</v>
      </c>
      <c r="AA834" s="17">
        <v>0.104081395012876</v>
      </c>
      <c r="AB834" s="17">
        <v>0.15377210241720099</v>
      </c>
      <c r="AC834" s="17">
        <v>0.16398683461910299</v>
      </c>
      <c r="AD834" s="17">
        <v>0.11195612894656</v>
      </c>
      <c r="AE834" s="17"/>
      <c r="AF834" s="17">
        <v>0.11361823723789199</v>
      </c>
      <c r="AG834" s="17">
        <v>0.107080333063029</v>
      </c>
      <c r="AH834" s="17">
        <v>0.16120231142071501</v>
      </c>
      <c r="AI834" s="17"/>
      <c r="AJ834" s="17">
        <v>9.1257811919512502E-2</v>
      </c>
      <c r="AK834" s="17">
        <v>0.101919794575838</v>
      </c>
      <c r="AL834" s="17">
        <v>8.5577653780908203E-2</v>
      </c>
      <c r="AM834" s="17"/>
      <c r="AN834" s="17">
        <v>0.158716129956708</v>
      </c>
      <c r="AO834" s="17">
        <v>0.112642395409167</v>
      </c>
      <c r="AP834" s="17">
        <v>9.2672849014204597E-2</v>
      </c>
      <c r="AQ834" s="17">
        <v>8.1451874272073094E-2</v>
      </c>
      <c r="AR834" s="17">
        <v>3.2331118102605597E-2</v>
      </c>
      <c r="AS834" s="17"/>
      <c r="AT834" s="17">
        <v>0.118326482966245</v>
      </c>
      <c r="AU834" s="17">
        <v>8.1940487896226502E-2</v>
      </c>
      <c r="AV834" s="17"/>
      <c r="AW834" s="17">
        <v>6.9362014174980599E-2</v>
      </c>
      <c r="AX834" s="17">
        <v>8.6069358020075301E-2</v>
      </c>
      <c r="AY834" s="17">
        <v>0.173117718355911</v>
      </c>
    </row>
    <row r="835" spans="2:51">
      <c r="B835" t="s">
        <v>351</v>
      </c>
      <c r="C835" s="17">
        <v>7.54582315801792E-3</v>
      </c>
      <c r="D835" s="17">
        <v>6.2227623017690097E-3</v>
      </c>
      <c r="E835" s="17">
        <v>8.9035257235041704E-3</v>
      </c>
      <c r="F835" s="17"/>
      <c r="G835" s="17">
        <v>3.2882883507081E-3</v>
      </c>
      <c r="H835" s="17">
        <v>8.7244167758237096E-3</v>
      </c>
      <c r="I835" s="17">
        <v>1.0686782355563E-2</v>
      </c>
      <c r="J835" s="17">
        <v>7.2188126949156396E-3</v>
      </c>
      <c r="K835" s="17">
        <v>4.6455613894490202E-3</v>
      </c>
      <c r="L835" s="17">
        <v>8.72503086455962E-3</v>
      </c>
      <c r="M835" s="17"/>
      <c r="N835" s="17">
        <v>3.7880063226105702E-3</v>
      </c>
      <c r="O835" s="17">
        <v>7.1239812861746904E-3</v>
      </c>
      <c r="P835" s="17">
        <v>9.1572275234962502E-3</v>
      </c>
      <c r="Q835" s="17">
        <v>1.06585434057519E-2</v>
      </c>
      <c r="R835" s="17"/>
      <c r="S835" s="17">
        <v>1.00300914026684E-2</v>
      </c>
      <c r="T835" s="17">
        <v>7.2633409968229402E-3</v>
      </c>
      <c r="U835" s="17">
        <v>3.0231129640163898E-3</v>
      </c>
      <c r="V835" s="17">
        <v>4.7241410248237197E-3</v>
      </c>
      <c r="W835" s="17">
        <v>5.3083693922941697E-3</v>
      </c>
      <c r="X835" s="17">
        <v>9.3403691306752305E-3</v>
      </c>
      <c r="Y835" s="17">
        <v>5.9470767030776204E-3</v>
      </c>
      <c r="Z835" s="17">
        <v>4.8312120981292396E-3</v>
      </c>
      <c r="AA835" s="17">
        <v>1.0600504182115399E-2</v>
      </c>
      <c r="AB835" s="17">
        <v>1.1014295036911301E-2</v>
      </c>
      <c r="AC835" s="17">
        <v>8.1970453355994996E-3</v>
      </c>
      <c r="AD835" s="17">
        <v>7.4934517769445503E-3</v>
      </c>
      <c r="AE835" s="17"/>
      <c r="AF835" s="17">
        <v>9.7886340519674191E-3</v>
      </c>
      <c r="AG835" s="17">
        <v>4.7061050733460102E-3</v>
      </c>
      <c r="AH835" s="17">
        <v>1.29948819565095E-2</v>
      </c>
      <c r="AI835" s="17"/>
      <c r="AJ835" s="17">
        <v>5.0151538549627799E-3</v>
      </c>
      <c r="AK835" s="17">
        <v>8.4328998211339896E-3</v>
      </c>
      <c r="AL835" s="17">
        <v>2.7937010622446001E-3</v>
      </c>
      <c r="AM835" s="17"/>
      <c r="AN835" s="17">
        <v>1.20060564425089E-2</v>
      </c>
      <c r="AO835" s="17">
        <v>9.1823851632680392E-3</v>
      </c>
      <c r="AP835" s="17">
        <v>1.71400882114004E-3</v>
      </c>
      <c r="AQ835" s="17">
        <v>5.1260623806130903E-3</v>
      </c>
      <c r="AR835" s="17">
        <v>0</v>
      </c>
      <c r="AS835" s="17"/>
      <c r="AT835" s="17">
        <v>7.8470417057381094E-3</v>
      </c>
      <c r="AU835" s="17">
        <v>5.0442467935383596E-3</v>
      </c>
      <c r="AV835" s="17"/>
      <c r="AW835" s="17">
        <v>2.1324349129970099E-3</v>
      </c>
      <c r="AX835" s="17">
        <v>1.07124572165429E-2</v>
      </c>
      <c r="AY835" s="17">
        <v>1.26161946136682E-2</v>
      </c>
    </row>
    <row r="836" spans="2:51">
      <c r="B836" t="s">
        <v>209</v>
      </c>
      <c r="C836" s="17">
        <v>6.6386782444612796E-2</v>
      </c>
      <c r="D836" s="17">
        <v>6.0482739905571001E-2</v>
      </c>
      <c r="E836" s="17">
        <v>7.27588517753575E-2</v>
      </c>
      <c r="F836" s="17"/>
      <c r="G836" s="17">
        <v>3.2774618952706801E-2</v>
      </c>
      <c r="H836" s="17">
        <v>3.8743411252962198E-2</v>
      </c>
      <c r="I836" s="17">
        <v>6.0333495319235E-2</v>
      </c>
      <c r="J836" s="17">
        <v>6.6385769480141896E-2</v>
      </c>
      <c r="K836" s="17">
        <v>7.3962674254269403E-2</v>
      </c>
      <c r="L836" s="17">
        <v>0.10742931348873801</v>
      </c>
      <c r="M836" s="17"/>
      <c r="N836" s="17">
        <v>8.1425486791816604E-2</v>
      </c>
      <c r="O836" s="17">
        <v>7.8202455985976999E-2</v>
      </c>
      <c r="P836" s="17">
        <v>5.149827079469E-2</v>
      </c>
      <c r="Q836" s="17">
        <v>4.8956635225438902E-2</v>
      </c>
      <c r="R836" s="17"/>
      <c r="S836" s="17">
        <v>5.0563940228905202E-2</v>
      </c>
      <c r="T836" s="17">
        <v>8.3014317518128905E-2</v>
      </c>
      <c r="U836" s="17">
        <v>5.6367810876154202E-2</v>
      </c>
      <c r="V836" s="17">
        <v>6.6898052945753406E-2</v>
      </c>
      <c r="W836" s="17">
        <v>5.6376252572934001E-2</v>
      </c>
      <c r="X836" s="17">
        <v>6.6336388922762599E-2</v>
      </c>
      <c r="Y836" s="17">
        <v>5.6401078376151603E-2</v>
      </c>
      <c r="Z836" s="17">
        <v>3.43191500686401E-2</v>
      </c>
      <c r="AA836" s="17">
        <v>7.2527935638313099E-2</v>
      </c>
      <c r="AB836" s="17">
        <v>9.0972924789115006E-2</v>
      </c>
      <c r="AC836" s="17">
        <v>7.7755328454772302E-2</v>
      </c>
      <c r="AD836" s="17">
        <v>7.8330268258436003E-2</v>
      </c>
      <c r="AE836" s="17"/>
      <c r="AF836" s="17">
        <v>6.8413852446944201E-2</v>
      </c>
      <c r="AG836" s="17">
        <v>7.5811008509465205E-2</v>
      </c>
      <c r="AH836" s="17">
        <v>4.3136504521284598E-2</v>
      </c>
      <c r="AI836" s="17"/>
      <c r="AJ836" s="17">
        <v>6.3253093431236598E-2</v>
      </c>
      <c r="AK836" s="17">
        <v>4.6161885229985898E-2</v>
      </c>
      <c r="AL836" s="17">
        <v>9.3986800171299206E-2</v>
      </c>
      <c r="AM836" s="17"/>
      <c r="AN836" s="17">
        <v>5.9437230273644698E-2</v>
      </c>
      <c r="AO836" s="17">
        <v>5.0733819713124899E-2</v>
      </c>
      <c r="AP836" s="17">
        <v>8.48180456365146E-2</v>
      </c>
      <c r="AQ836" s="17">
        <v>5.6556700563177603E-2</v>
      </c>
      <c r="AR836" s="17">
        <v>0.13009621659009701</v>
      </c>
      <c r="AS836" s="17"/>
      <c r="AT836" s="17">
        <v>7.0339725673625397E-2</v>
      </c>
      <c r="AU836" s="17">
        <v>2.63744941313503E-2</v>
      </c>
      <c r="AV836" s="17"/>
      <c r="AW836" s="17">
        <v>9.4658274894626804E-2</v>
      </c>
      <c r="AX836" s="17">
        <v>3.8967332199806699E-2</v>
      </c>
      <c r="AY836" s="17">
        <v>4.2998444858840898E-2</v>
      </c>
    </row>
    <row r="837" spans="2:51">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row>
    <row r="838" spans="2:51">
      <c r="B838" s="6" t="s">
        <v>352</v>
      </c>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row>
    <row r="839" spans="2:51">
      <c r="B839" s="24" t="s">
        <v>15</v>
      </c>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row>
    <row r="840" spans="2:51">
      <c r="B840" t="s">
        <v>353</v>
      </c>
      <c r="C840" s="17">
        <v>5.5164612201112503E-2</v>
      </c>
      <c r="D840" s="17">
        <v>7.8514630696976298E-2</v>
      </c>
      <c r="E840" s="17">
        <v>3.3272245708007901E-2</v>
      </c>
      <c r="F840" s="17"/>
      <c r="G840" s="17">
        <v>4.87684885782637E-2</v>
      </c>
      <c r="H840" s="17">
        <v>7.7765247770710505E-2</v>
      </c>
      <c r="I840" s="17">
        <v>6.9217126372654994E-2</v>
      </c>
      <c r="J840" s="17">
        <v>5.6809079727541303E-2</v>
      </c>
      <c r="K840" s="17">
        <v>3.7286487772897801E-2</v>
      </c>
      <c r="L840" s="17">
        <v>4.2764471306906499E-2</v>
      </c>
      <c r="M840" s="17"/>
      <c r="N840" s="17">
        <v>0.108903665669785</v>
      </c>
      <c r="O840" s="17">
        <v>3.9006883056654E-2</v>
      </c>
      <c r="P840" s="17">
        <v>4.1423638568029497E-2</v>
      </c>
      <c r="Q840" s="17">
        <v>2.5441580624415799E-2</v>
      </c>
      <c r="R840" s="17"/>
      <c r="S840" s="17">
        <v>8.4419266795734096E-2</v>
      </c>
      <c r="T840" s="17">
        <v>5.4983836696472999E-2</v>
      </c>
      <c r="U840" s="17">
        <v>4.9768037028285403E-2</v>
      </c>
      <c r="V840" s="17">
        <v>5.7050178865459399E-2</v>
      </c>
      <c r="W840" s="17">
        <v>5.1394533329381702E-2</v>
      </c>
      <c r="X840" s="17">
        <v>5.1997849571404998E-2</v>
      </c>
      <c r="Y840" s="17">
        <v>3.65852543012136E-2</v>
      </c>
      <c r="Z840" s="17">
        <v>6.0464553333083801E-2</v>
      </c>
      <c r="AA840" s="17">
        <v>4.6739985121434402E-2</v>
      </c>
      <c r="AB840" s="17">
        <v>4.8740634773026197E-2</v>
      </c>
      <c r="AC840" s="17">
        <v>4.6341848826444799E-2</v>
      </c>
      <c r="AD840" s="17">
        <v>6.2076782551358498E-2</v>
      </c>
      <c r="AE840" s="17"/>
      <c r="AF840" s="17">
        <v>4.3932811917034298E-2</v>
      </c>
      <c r="AG840" s="17">
        <v>7.4481663372027995E-2</v>
      </c>
      <c r="AH840" s="17">
        <v>3.76443525960167E-2</v>
      </c>
      <c r="AI840" s="17"/>
      <c r="AJ840" s="17">
        <v>5.8901570460981302E-2</v>
      </c>
      <c r="AK840" s="17">
        <v>5.4466625189797502E-2</v>
      </c>
      <c r="AL840" s="17">
        <v>8.6435158482375402E-2</v>
      </c>
      <c r="AM840" s="17"/>
      <c r="AN840" s="17">
        <v>1.43692085947369E-2</v>
      </c>
      <c r="AO840" s="17">
        <v>2.3768120490190101E-2</v>
      </c>
      <c r="AP840" s="17">
        <v>8.5324476029119398E-2</v>
      </c>
      <c r="AQ840" s="17">
        <v>0.12743136790909801</v>
      </c>
      <c r="AR840" s="17">
        <v>0.41750150691881499</v>
      </c>
      <c r="AS840" s="17"/>
      <c r="AT840" s="17">
        <v>5.13829765307212E-2</v>
      </c>
      <c r="AU840" s="17">
        <v>9.2018873860334194E-2</v>
      </c>
      <c r="AV840" s="17"/>
      <c r="AW840" s="17">
        <v>0.10385561923446</v>
      </c>
      <c r="AX840" s="17">
        <v>2.6722068518395099E-2</v>
      </c>
      <c r="AY840" s="17">
        <v>1.0495474939766099E-2</v>
      </c>
    </row>
    <row r="841" spans="2:51">
      <c r="B841" t="s">
        <v>354</v>
      </c>
      <c r="C841" s="17">
        <v>0.37399200199739202</v>
      </c>
      <c r="D841" s="17">
        <v>0.45338809418493098</v>
      </c>
      <c r="E841" s="17">
        <v>0.29926051588839198</v>
      </c>
      <c r="F841" s="17"/>
      <c r="G841" s="17">
        <v>0.38318871338218402</v>
      </c>
      <c r="H841" s="17">
        <v>0.39428681458285703</v>
      </c>
      <c r="I841" s="17">
        <v>0.38647458242796201</v>
      </c>
      <c r="J841" s="17">
        <v>0.36875630283084598</v>
      </c>
      <c r="K841" s="17">
        <v>0.36145635286306899</v>
      </c>
      <c r="L841" s="17">
        <v>0.35860955236611602</v>
      </c>
      <c r="M841" s="17"/>
      <c r="N841" s="17">
        <v>0.50299323090093795</v>
      </c>
      <c r="O841" s="17">
        <v>0.37368851285765098</v>
      </c>
      <c r="P841" s="17">
        <v>0.34165237446048202</v>
      </c>
      <c r="Q841" s="17">
        <v>0.262819347242294</v>
      </c>
      <c r="R841" s="17"/>
      <c r="S841" s="17">
        <v>0.40790141661005802</v>
      </c>
      <c r="T841" s="17">
        <v>0.37623094972842802</v>
      </c>
      <c r="U841" s="17">
        <v>0.34876257097732299</v>
      </c>
      <c r="V841" s="17">
        <v>0.34969423518524001</v>
      </c>
      <c r="W841" s="17">
        <v>0.354905987468218</v>
      </c>
      <c r="X841" s="17">
        <v>0.36701241271018598</v>
      </c>
      <c r="Y841" s="17">
        <v>0.36382203613946901</v>
      </c>
      <c r="Z841" s="17">
        <v>0.39238460098848998</v>
      </c>
      <c r="AA841" s="17">
        <v>0.36431884510801799</v>
      </c>
      <c r="AB841" s="17">
        <v>0.39015363017045401</v>
      </c>
      <c r="AC841" s="17">
        <v>0.386660517870758</v>
      </c>
      <c r="AD841" s="17">
        <v>0.407761180944123</v>
      </c>
      <c r="AE841" s="17"/>
      <c r="AF841" s="17">
        <v>0.34865331964485602</v>
      </c>
      <c r="AG841" s="17">
        <v>0.42058269910023399</v>
      </c>
      <c r="AH841" s="17">
        <v>0.30370196848383701</v>
      </c>
      <c r="AI841" s="17"/>
      <c r="AJ841" s="17">
        <v>0.38796853668492098</v>
      </c>
      <c r="AK841" s="17">
        <v>0.38773571251186101</v>
      </c>
      <c r="AL841" s="17">
        <v>0.428396407359104</v>
      </c>
      <c r="AM841" s="17"/>
      <c r="AN841" s="17">
        <v>0.22127119249879501</v>
      </c>
      <c r="AO841" s="17">
        <v>0.36031548890453402</v>
      </c>
      <c r="AP841" s="17">
        <v>0.45908850569238202</v>
      </c>
      <c r="AQ841" s="17">
        <v>0.55503818313660902</v>
      </c>
      <c r="AR841" s="17">
        <v>0.451762991707095</v>
      </c>
      <c r="AS841" s="17"/>
      <c r="AT841" s="17">
        <v>0.36515966516366799</v>
      </c>
      <c r="AU841" s="17">
        <v>0.45083474997372502</v>
      </c>
      <c r="AV841" s="17"/>
      <c r="AW841" s="17">
        <v>0.55456009939565398</v>
      </c>
      <c r="AX841" s="17">
        <v>0.42607211763184</v>
      </c>
      <c r="AY841" s="17">
        <v>0.167202297592034</v>
      </c>
    </row>
    <row r="842" spans="2:51">
      <c r="B842" t="s">
        <v>355</v>
      </c>
      <c r="C842" s="17">
        <v>0.43468419170537098</v>
      </c>
      <c r="D842" s="17">
        <v>0.37615404986356399</v>
      </c>
      <c r="E842" s="17">
        <v>0.48936667195460298</v>
      </c>
      <c r="F842" s="17"/>
      <c r="G842" s="17">
        <v>0.44906587365004602</v>
      </c>
      <c r="H842" s="17">
        <v>0.40683923504208303</v>
      </c>
      <c r="I842" s="17">
        <v>0.40618261508651898</v>
      </c>
      <c r="J842" s="17">
        <v>0.42117762158512301</v>
      </c>
      <c r="K842" s="17">
        <v>0.44414333248459398</v>
      </c>
      <c r="L842" s="17">
        <v>0.47156068169778498</v>
      </c>
      <c r="M842" s="17"/>
      <c r="N842" s="17">
        <v>0.32679307860699802</v>
      </c>
      <c r="O842" s="17">
        <v>0.47502381985257203</v>
      </c>
      <c r="P842" s="17">
        <v>0.45222057011236699</v>
      </c>
      <c r="Q842" s="17">
        <v>0.49370105954014698</v>
      </c>
      <c r="R842" s="17"/>
      <c r="S842" s="17">
        <v>0.39601148404696501</v>
      </c>
      <c r="T842" s="17">
        <v>0.43422420734644901</v>
      </c>
      <c r="U842" s="17">
        <v>0.47524845460137399</v>
      </c>
      <c r="V842" s="17">
        <v>0.43184105250153698</v>
      </c>
      <c r="W842" s="17">
        <v>0.46444912930055099</v>
      </c>
      <c r="X842" s="17">
        <v>0.45690950934406099</v>
      </c>
      <c r="Y842" s="17">
        <v>0.46641669259389001</v>
      </c>
      <c r="Z842" s="17">
        <v>0.44364218431324398</v>
      </c>
      <c r="AA842" s="17">
        <v>0.425055374221812</v>
      </c>
      <c r="AB842" s="17">
        <v>0.41706784520258799</v>
      </c>
      <c r="AC842" s="17">
        <v>0.40973566310168202</v>
      </c>
      <c r="AD842" s="17">
        <v>0.38297972345425502</v>
      </c>
      <c r="AE842" s="17"/>
      <c r="AF842" s="17">
        <v>0.455393703173118</v>
      </c>
      <c r="AG842" s="17">
        <v>0.40593132402926302</v>
      </c>
      <c r="AH842" s="17">
        <v>0.46560043327857198</v>
      </c>
      <c r="AI842" s="17"/>
      <c r="AJ842" s="17">
        <v>0.43497732367962899</v>
      </c>
      <c r="AK842" s="17">
        <v>0.43162416776376999</v>
      </c>
      <c r="AL842" s="17">
        <v>0.38871825995397402</v>
      </c>
      <c r="AM842" s="17"/>
      <c r="AN842" s="17">
        <v>0.53071515845843498</v>
      </c>
      <c r="AO842" s="17">
        <v>0.47651362926199797</v>
      </c>
      <c r="AP842" s="17">
        <v>0.38948706635344599</v>
      </c>
      <c r="AQ842" s="17">
        <v>0.262442828918802</v>
      </c>
      <c r="AR842" s="17">
        <v>0.10327985017991299</v>
      </c>
      <c r="AS842" s="17"/>
      <c r="AT842" s="17">
        <v>0.44466232933539601</v>
      </c>
      <c r="AU842" s="17">
        <v>0.34838773668970102</v>
      </c>
      <c r="AV842" s="17"/>
      <c r="AW842" s="17">
        <v>0.322674465291313</v>
      </c>
      <c r="AX842" s="17">
        <v>0.46308975423197601</v>
      </c>
      <c r="AY842" s="17">
        <v>0.54710851971840901</v>
      </c>
    </row>
    <row r="843" spans="2:51">
      <c r="B843" t="s">
        <v>356</v>
      </c>
      <c r="C843" s="17">
        <v>0.13615919409612401</v>
      </c>
      <c r="D843" s="17">
        <v>9.1943225254528194E-2</v>
      </c>
      <c r="E843" s="17">
        <v>0.17810056644899699</v>
      </c>
      <c r="F843" s="17"/>
      <c r="G843" s="17">
        <v>0.11897692438950599</v>
      </c>
      <c r="H843" s="17">
        <v>0.121108702604349</v>
      </c>
      <c r="I843" s="17">
        <v>0.138125676112864</v>
      </c>
      <c r="J843" s="17">
        <v>0.15325699585649</v>
      </c>
      <c r="K843" s="17">
        <v>0.15711382687943901</v>
      </c>
      <c r="L843" s="17">
        <v>0.127065294629192</v>
      </c>
      <c r="M843" s="17"/>
      <c r="N843" s="17">
        <v>6.1310024822279603E-2</v>
      </c>
      <c r="O843" s="17">
        <v>0.112280784233123</v>
      </c>
      <c r="P843" s="17">
        <v>0.16470341685912199</v>
      </c>
      <c r="Q843" s="17">
        <v>0.21803801259314301</v>
      </c>
      <c r="R843" s="17"/>
      <c r="S843" s="17">
        <v>0.111667832547243</v>
      </c>
      <c r="T843" s="17">
        <v>0.13456100622865</v>
      </c>
      <c r="U843" s="17">
        <v>0.12622093739301801</v>
      </c>
      <c r="V843" s="17">
        <v>0.16141453344776299</v>
      </c>
      <c r="W843" s="17">
        <v>0.129250349901849</v>
      </c>
      <c r="X843" s="17">
        <v>0.124080228374348</v>
      </c>
      <c r="Y843" s="17">
        <v>0.133176016965427</v>
      </c>
      <c r="Z843" s="17">
        <v>0.103508661365182</v>
      </c>
      <c r="AA843" s="17">
        <v>0.163885795548735</v>
      </c>
      <c r="AB843" s="17">
        <v>0.14403788985393201</v>
      </c>
      <c r="AC843" s="17">
        <v>0.15726197020111499</v>
      </c>
      <c r="AD843" s="17">
        <v>0.147182313050263</v>
      </c>
      <c r="AE843" s="17"/>
      <c r="AF843" s="17">
        <v>0.15202016526499099</v>
      </c>
      <c r="AG843" s="17">
        <v>9.9004313498475105E-2</v>
      </c>
      <c r="AH843" s="17">
        <v>0.193053245641575</v>
      </c>
      <c r="AI843" s="17"/>
      <c r="AJ843" s="17">
        <v>0.11815256917446899</v>
      </c>
      <c r="AK843" s="17">
        <v>0.126173494534571</v>
      </c>
      <c r="AL843" s="17">
        <v>9.6450174204546504E-2</v>
      </c>
      <c r="AM843" s="17"/>
      <c r="AN843" s="17">
        <v>0.23364444044803301</v>
      </c>
      <c r="AO843" s="17">
        <v>0.139402761343278</v>
      </c>
      <c r="AP843" s="17">
        <v>6.6099951925052899E-2</v>
      </c>
      <c r="AQ843" s="17">
        <v>5.5087620035489601E-2</v>
      </c>
      <c r="AR843" s="17">
        <v>2.7455651194176402E-2</v>
      </c>
      <c r="AS843" s="17"/>
      <c r="AT843" s="17">
        <v>0.13879502897021501</v>
      </c>
      <c r="AU843" s="17">
        <v>0.108758639476239</v>
      </c>
      <c r="AV843" s="17"/>
      <c r="AW843" s="17">
        <v>1.8909816078572401E-2</v>
      </c>
      <c r="AX843" s="17">
        <v>8.4116059617788105E-2</v>
      </c>
      <c r="AY843" s="17">
        <v>0.27519370774979102</v>
      </c>
    </row>
    <row r="844" spans="2:51">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row>
    <row r="845" spans="2:51">
      <c r="B845" s="6" t="s">
        <v>125</v>
      </c>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row>
    <row r="846" spans="2:51">
      <c r="B846" s="24" t="s">
        <v>15</v>
      </c>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row>
    <row r="847" spans="2:51">
      <c r="B847" t="s">
        <v>357</v>
      </c>
      <c r="C847" s="17">
        <v>0.17471347648632499</v>
      </c>
      <c r="D847" s="17">
        <v>0.146966959248434</v>
      </c>
      <c r="E847" s="17">
        <v>0.20128651264366601</v>
      </c>
      <c r="F847" s="17"/>
      <c r="G847" s="17">
        <v>0.13337113422666999</v>
      </c>
      <c r="H847" s="17">
        <v>0.17202576278033699</v>
      </c>
      <c r="I847" s="17">
        <v>0.14468918135185299</v>
      </c>
      <c r="J847" s="17">
        <v>0.18009229532526</v>
      </c>
      <c r="K847" s="17">
        <v>0.195713271608771</v>
      </c>
      <c r="L847" s="17">
        <v>0.19815949581599299</v>
      </c>
      <c r="M847" s="17"/>
      <c r="N847" s="17">
        <v>0.113360463790713</v>
      </c>
      <c r="O847" s="17">
        <v>0.16591373799086101</v>
      </c>
      <c r="P847" s="17">
        <v>0.19185291693977499</v>
      </c>
      <c r="Q847" s="17">
        <v>0.235423475427148</v>
      </c>
      <c r="R847" s="17"/>
      <c r="S847" s="17">
        <v>0.17138605785623801</v>
      </c>
      <c r="T847" s="17">
        <v>0.155457188160399</v>
      </c>
      <c r="U847" s="17">
        <v>0.170689734567117</v>
      </c>
      <c r="V847" s="17">
        <v>0.17083152629668499</v>
      </c>
      <c r="W847" s="17">
        <v>0.16940927338842199</v>
      </c>
      <c r="X847" s="17">
        <v>0.18413193226338501</v>
      </c>
      <c r="Y847" s="17">
        <v>0.18877550997260401</v>
      </c>
      <c r="Z847" s="17">
        <v>0.15535131942702199</v>
      </c>
      <c r="AA847" s="17">
        <v>0.18712730270912001</v>
      </c>
      <c r="AB847" s="17">
        <v>0.17910153969686099</v>
      </c>
      <c r="AC847" s="17">
        <v>0.171792343478822</v>
      </c>
      <c r="AD847" s="17">
        <v>0.22332555907971399</v>
      </c>
      <c r="AE847" s="17"/>
      <c r="AF847" s="17">
        <v>0.19121106022679099</v>
      </c>
      <c r="AG847" s="17">
        <v>0.157986673261689</v>
      </c>
      <c r="AH847" s="17">
        <v>0.20029394396453501</v>
      </c>
      <c r="AI847" s="17"/>
      <c r="AJ847" s="17">
        <v>0.17135057094822401</v>
      </c>
      <c r="AK847" s="17">
        <v>0.164336043179549</v>
      </c>
      <c r="AL847" s="17">
        <v>0.156363743019378</v>
      </c>
      <c r="AM847" s="17"/>
      <c r="AN847" s="17">
        <v>0.24712577697867</v>
      </c>
      <c r="AO847" s="17">
        <v>0.16497834147100299</v>
      </c>
      <c r="AP847" s="17">
        <v>0.126413843424175</v>
      </c>
      <c r="AQ847" s="17">
        <v>0.12683719005680599</v>
      </c>
      <c r="AR847" s="17">
        <v>0.12736521487170699</v>
      </c>
      <c r="AS847" s="17"/>
      <c r="AT847" s="17">
        <v>0.17714111351318601</v>
      </c>
      <c r="AU847" s="17">
        <v>0.157924421280106</v>
      </c>
      <c r="AV847" s="17"/>
      <c r="AW847" s="17">
        <v>0.118463928499052</v>
      </c>
      <c r="AX847" s="17">
        <v>0.16015342250850501</v>
      </c>
      <c r="AY847" s="17">
        <v>0.23869707156939601</v>
      </c>
    </row>
    <row r="848" spans="2:51">
      <c r="B848" t="s">
        <v>358</v>
      </c>
      <c r="C848" s="17">
        <v>0.53376833496790599</v>
      </c>
      <c r="D848" s="17">
        <v>0.50810936855516697</v>
      </c>
      <c r="E848" s="17">
        <v>0.55852219859276697</v>
      </c>
      <c r="F848" s="17"/>
      <c r="G848" s="17">
        <v>0.51065131733983005</v>
      </c>
      <c r="H848" s="17">
        <v>0.495643670006429</v>
      </c>
      <c r="I848" s="17">
        <v>0.51028814085767704</v>
      </c>
      <c r="J848" s="17">
        <v>0.515054135415703</v>
      </c>
      <c r="K848" s="17">
        <v>0.54743845788543599</v>
      </c>
      <c r="L848" s="17">
        <v>0.59241830062022105</v>
      </c>
      <c r="M848" s="17"/>
      <c r="N848" s="17">
        <v>0.55055625688879195</v>
      </c>
      <c r="O848" s="17">
        <v>0.56296973940939499</v>
      </c>
      <c r="P848" s="17">
        <v>0.51408243817840604</v>
      </c>
      <c r="Q848" s="17">
        <v>0.50131102568636898</v>
      </c>
      <c r="R848" s="17"/>
      <c r="S848" s="17">
        <v>0.50502896215191695</v>
      </c>
      <c r="T848" s="17">
        <v>0.546806680562125</v>
      </c>
      <c r="U848" s="17">
        <v>0.57233764062471104</v>
      </c>
      <c r="V848" s="17">
        <v>0.56370533527087396</v>
      </c>
      <c r="W848" s="17">
        <v>0.519456571914514</v>
      </c>
      <c r="X848" s="17">
        <v>0.55133731077345705</v>
      </c>
      <c r="Y848" s="17">
        <v>0.52269354266927304</v>
      </c>
      <c r="Z848" s="17">
        <v>0.53668814423286304</v>
      </c>
      <c r="AA848" s="17">
        <v>0.52180801953915901</v>
      </c>
      <c r="AB848" s="17">
        <v>0.51235418660987497</v>
      </c>
      <c r="AC848" s="17">
        <v>0.53697797087269705</v>
      </c>
      <c r="AD848" s="17">
        <v>0.50045565391986202</v>
      </c>
      <c r="AE848" s="17"/>
      <c r="AF848" s="17">
        <v>0.53582280551216399</v>
      </c>
      <c r="AG848" s="17">
        <v>0.53929986285841303</v>
      </c>
      <c r="AH848" s="17">
        <v>0.51117500017212703</v>
      </c>
      <c r="AI848" s="17"/>
      <c r="AJ848" s="17">
        <v>0.53712088713509698</v>
      </c>
      <c r="AK848" s="17">
        <v>0.52642978377396799</v>
      </c>
      <c r="AL848" s="17">
        <v>0.54419439919358803</v>
      </c>
      <c r="AM848" s="17"/>
      <c r="AN848" s="17">
        <v>0.51913724230582203</v>
      </c>
      <c r="AO848" s="17">
        <v>0.53436446265469995</v>
      </c>
      <c r="AP848" s="17">
        <v>0.555217170189651</v>
      </c>
      <c r="AQ848" s="17">
        <v>0.50135520710987902</v>
      </c>
      <c r="AR848" s="17">
        <v>0.415297273077809</v>
      </c>
      <c r="AS848" s="17"/>
      <c r="AT848" s="17">
        <v>0.539918533823045</v>
      </c>
      <c r="AU848" s="17">
        <v>0.48296984324966502</v>
      </c>
      <c r="AV848" s="17"/>
      <c r="AW848" s="17">
        <v>0.53883834634859995</v>
      </c>
      <c r="AX848" s="17">
        <v>0.54584930964110301</v>
      </c>
      <c r="AY848" s="17">
        <v>0.5251896616574</v>
      </c>
    </row>
    <row r="849" spans="2:51">
      <c r="B849" t="s">
        <v>359</v>
      </c>
      <c r="C849" s="17">
        <v>0.253239043818687</v>
      </c>
      <c r="D849" s="17">
        <v>0.29306735796783401</v>
      </c>
      <c r="E849" s="17">
        <v>0.214532502060027</v>
      </c>
      <c r="F849" s="17"/>
      <c r="G849" s="17">
        <v>0.30044839209805102</v>
      </c>
      <c r="H849" s="17">
        <v>0.28110061681849902</v>
      </c>
      <c r="I849" s="17">
        <v>0.29942725043824597</v>
      </c>
      <c r="J849" s="17">
        <v>0.26638804173276498</v>
      </c>
      <c r="K849" s="17">
        <v>0.22600594228891299</v>
      </c>
      <c r="L849" s="17">
        <v>0.18854530039751599</v>
      </c>
      <c r="M849" s="17"/>
      <c r="N849" s="17">
        <v>0.28747197014802001</v>
      </c>
      <c r="O849" s="17">
        <v>0.24106589081896401</v>
      </c>
      <c r="P849" s="17">
        <v>0.25458106120415702</v>
      </c>
      <c r="Q849" s="17">
        <v>0.228758782454872</v>
      </c>
      <c r="R849" s="17"/>
      <c r="S849" s="17">
        <v>0.27027185105164597</v>
      </c>
      <c r="T849" s="17">
        <v>0.26426575548283898</v>
      </c>
      <c r="U849" s="17">
        <v>0.23374635433545199</v>
      </c>
      <c r="V849" s="17">
        <v>0.23195197658292799</v>
      </c>
      <c r="W849" s="17">
        <v>0.26639648784334002</v>
      </c>
      <c r="X849" s="17">
        <v>0.22112190653776101</v>
      </c>
      <c r="Y849" s="17">
        <v>0.259451513730385</v>
      </c>
      <c r="Z849" s="17">
        <v>0.26432302267712199</v>
      </c>
      <c r="AA849" s="17">
        <v>0.25831003476659098</v>
      </c>
      <c r="AB849" s="17">
        <v>0.26872275266106399</v>
      </c>
      <c r="AC849" s="17">
        <v>0.24260003002243499</v>
      </c>
      <c r="AD849" s="17">
        <v>0.236442843410091</v>
      </c>
      <c r="AE849" s="17"/>
      <c r="AF849" s="17">
        <v>0.237947792885008</v>
      </c>
      <c r="AG849" s="17">
        <v>0.26602753303190402</v>
      </c>
      <c r="AH849" s="17">
        <v>0.24192965633889901</v>
      </c>
      <c r="AI849" s="17"/>
      <c r="AJ849" s="17">
        <v>0.24998596813009299</v>
      </c>
      <c r="AK849" s="17">
        <v>0.271707152862176</v>
      </c>
      <c r="AL849" s="17">
        <v>0.258334725272929</v>
      </c>
      <c r="AM849" s="17"/>
      <c r="AN849" s="17">
        <v>0.202595816240008</v>
      </c>
      <c r="AO849" s="17">
        <v>0.26876357074331397</v>
      </c>
      <c r="AP849" s="17">
        <v>0.27536161869428699</v>
      </c>
      <c r="AQ849" s="17">
        <v>0.30275042191032803</v>
      </c>
      <c r="AR849" s="17">
        <v>0.324053532436265</v>
      </c>
      <c r="AS849" s="17"/>
      <c r="AT849" s="17">
        <v>0.247757170948257</v>
      </c>
      <c r="AU849" s="17">
        <v>0.29536881327132303</v>
      </c>
      <c r="AV849" s="17"/>
      <c r="AW849" s="17">
        <v>0.29335312050135498</v>
      </c>
      <c r="AX849" s="17">
        <v>0.26297664064450299</v>
      </c>
      <c r="AY849" s="17">
        <v>0.207778090026419</v>
      </c>
    </row>
    <row r="850" spans="2:51">
      <c r="B850" t="s">
        <v>360</v>
      </c>
      <c r="C850" s="17">
        <v>3.8279144727082201E-2</v>
      </c>
      <c r="D850" s="17">
        <v>5.1856314228564397E-2</v>
      </c>
      <c r="E850" s="17">
        <v>2.5658786703540101E-2</v>
      </c>
      <c r="F850" s="17"/>
      <c r="G850" s="17">
        <v>5.5529156335448901E-2</v>
      </c>
      <c r="H850" s="17">
        <v>5.1229950394735303E-2</v>
      </c>
      <c r="I850" s="17">
        <v>4.5595427352224799E-2</v>
      </c>
      <c r="J850" s="17">
        <v>3.8465527526271401E-2</v>
      </c>
      <c r="K850" s="17">
        <v>3.0842328216879801E-2</v>
      </c>
      <c r="L850" s="17">
        <v>2.0876903166270801E-2</v>
      </c>
      <c r="M850" s="17"/>
      <c r="N850" s="17">
        <v>4.8611309172474498E-2</v>
      </c>
      <c r="O850" s="17">
        <v>3.0050631780780601E-2</v>
      </c>
      <c r="P850" s="17">
        <v>3.9483583677662103E-2</v>
      </c>
      <c r="Q850" s="17">
        <v>3.4506716431611302E-2</v>
      </c>
      <c r="R850" s="17"/>
      <c r="S850" s="17">
        <v>5.3313128940199003E-2</v>
      </c>
      <c r="T850" s="17">
        <v>3.3470375794636797E-2</v>
      </c>
      <c r="U850" s="17">
        <v>2.32262704727202E-2</v>
      </c>
      <c r="V850" s="17">
        <v>3.3511161849513298E-2</v>
      </c>
      <c r="W850" s="17">
        <v>4.4737666853723199E-2</v>
      </c>
      <c r="X850" s="17">
        <v>4.34088504253963E-2</v>
      </c>
      <c r="Y850" s="17">
        <v>2.9079433627738301E-2</v>
      </c>
      <c r="Z850" s="17">
        <v>4.3637513662993302E-2</v>
      </c>
      <c r="AA850" s="17">
        <v>3.2754642985130603E-2</v>
      </c>
      <c r="AB850" s="17">
        <v>3.98215210321997E-2</v>
      </c>
      <c r="AC850" s="17">
        <v>4.8629655626046001E-2</v>
      </c>
      <c r="AD850" s="17">
        <v>3.9775943590333401E-2</v>
      </c>
      <c r="AE850" s="17"/>
      <c r="AF850" s="17">
        <v>3.50183413760373E-2</v>
      </c>
      <c r="AG850" s="17">
        <v>3.6685930847994E-2</v>
      </c>
      <c r="AH850" s="17">
        <v>4.6601399524438897E-2</v>
      </c>
      <c r="AI850" s="17"/>
      <c r="AJ850" s="17">
        <v>4.15425737865859E-2</v>
      </c>
      <c r="AK850" s="17">
        <v>3.75270201843068E-2</v>
      </c>
      <c r="AL850" s="17">
        <v>4.1107132514104999E-2</v>
      </c>
      <c r="AM850" s="17"/>
      <c r="AN850" s="17">
        <v>3.1141164475499101E-2</v>
      </c>
      <c r="AO850" s="17">
        <v>3.1893625130983101E-2</v>
      </c>
      <c r="AP850" s="17">
        <v>4.3007367691886601E-2</v>
      </c>
      <c r="AQ850" s="17">
        <v>6.9057180922987502E-2</v>
      </c>
      <c r="AR850" s="17">
        <v>0.13328397961422001</v>
      </c>
      <c r="AS850" s="17"/>
      <c r="AT850" s="17">
        <v>3.51831817155107E-2</v>
      </c>
      <c r="AU850" s="17">
        <v>6.3736922198905602E-2</v>
      </c>
      <c r="AV850" s="17"/>
      <c r="AW850" s="17">
        <v>4.9344604650992899E-2</v>
      </c>
      <c r="AX850" s="17">
        <v>3.1020627205888801E-2</v>
      </c>
      <c r="AY850" s="17">
        <v>2.8335176746785599E-2</v>
      </c>
    </row>
    <row r="851" spans="2:51">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row>
    <row r="852" spans="2:51">
      <c r="B852" s="6" t="s">
        <v>361</v>
      </c>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row>
    <row r="853" spans="2:51">
      <c r="B853" s="24" t="s">
        <v>15</v>
      </c>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row>
    <row r="854" spans="2:51">
      <c r="B854" t="s">
        <v>133</v>
      </c>
      <c r="C854" s="17">
        <v>4.34163952934341E-2</v>
      </c>
      <c r="D854" s="17">
        <v>6.0924207459556498E-2</v>
      </c>
      <c r="E854" s="17">
        <v>2.7171511551432201E-2</v>
      </c>
      <c r="F854" s="17"/>
      <c r="G854" s="17">
        <v>6.0390247368632098E-2</v>
      </c>
      <c r="H854" s="17">
        <v>7.7499583388715904E-2</v>
      </c>
      <c r="I854" s="17">
        <v>5.6703773460445701E-2</v>
      </c>
      <c r="J854" s="17">
        <v>3.4613285401540302E-2</v>
      </c>
      <c r="K854" s="17">
        <v>2.2450661458647901E-2</v>
      </c>
      <c r="L854" s="17">
        <v>2.21923381098342E-2</v>
      </c>
      <c r="M854" s="17"/>
      <c r="N854" s="17">
        <v>6.7378747909126097E-2</v>
      </c>
      <c r="O854" s="17">
        <v>3.0929937971397901E-2</v>
      </c>
      <c r="P854" s="17">
        <v>4.0999408392650198E-2</v>
      </c>
      <c r="Q854" s="17">
        <v>3.32622312834829E-2</v>
      </c>
      <c r="R854" s="17"/>
      <c r="S854" s="17">
        <v>9.7851569918247699E-2</v>
      </c>
      <c r="T854" s="17">
        <v>3.3115421344220498E-2</v>
      </c>
      <c r="U854" s="17">
        <v>2.7410376931499201E-2</v>
      </c>
      <c r="V854" s="17">
        <v>3.9039205675395899E-2</v>
      </c>
      <c r="W854" s="17">
        <v>3.9393266111970401E-2</v>
      </c>
      <c r="X854" s="17">
        <v>2.90788821417509E-2</v>
      </c>
      <c r="Y854" s="17">
        <v>3.6743808451350897E-2</v>
      </c>
      <c r="Z854" s="17">
        <v>4.93259313530457E-2</v>
      </c>
      <c r="AA854" s="17">
        <v>3.6465777797121297E-2</v>
      </c>
      <c r="AB854" s="17">
        <v>3.1092373953103099E-2</v>
      </c>
      <c r="AC854" s="17">
        <v>4.67522227222706E-2</v>
      </c>
      <c r="AD854" s="17">
        <v>2.77827733951014E-2</v>
      </c>
      <c r="AE854" s="17"/>
      <c r="AF854" s="17">
        <v>3.4480837568483698E-2</v>
      </c>
      <c r="AG854" s="17">
        <v>5.2426445887447298E-2</v>
      </c>
      <c r="AH854" s="17">
        <v>4.0107607425212501E-2</v>
      </c>
      <c r="AI854" s="17"/>
      <c r="AJ854" s="17">
        <v>4.56391160987938E-2</v>
      </c>
      <c r="AK854" s="17">
        <v>5.2466218783607202E-2</v>
      </c>
      <c r="AL854" s="17">
        <v>5.3830066364774498E-2</v>
      </c>
      <c r="AM854" s="17"/>
      <c r="AN854" s="17">
        <v>2.4567299924016399E-2</v>
      </c>
      <c r="AO854" s="17">
        <v>3.7526149256356098E-2</v>
      </c>
      <c r="AP854" s="17">
        <v>5.0556654182536701E-2</v>
      </c>
      <c r="AQ854" s="17">
        <v>9.8485515627896494E-2</v>
      </c>
      <c r="AR854" s="17">
        <v>0.18935284320048801</v>
      </c>
      <c r="AS854" s="17"/>
      <c r="AT854" s="17">
        <v>3.8691346946350402E-2</v>
      </c>
      <c r="AU854" s="17">
        <v>8.8929052637146094E-2</v>
      </c>
      <c r="AV854" s="17"/>
      <c r="AW854" s="17">
        <v>5.6655847526021902E-2</v>
      </c>
      <c r="AX854" s="17">
        <v>6.3424986643567605E-2</v>
      </c>
      <c r="AY854" s="17">
        <v>2.4027321238973501E-2</v>
      </c>
    </row>
    <row r="855" spans="2:51">
      <c r="B855" t="s">
        <v>134</v>
      </c>
      <c r="C855" s="17">
        <v>0.189774143863916</v>
      </c>
      <c r="D855" s="17">
        <v>0.237419827316177</v>
      </c>
      <c r="E855" s="17">
        <v>0.14500270568373699</v>
      </c>
      <c r="F855" s="17"/>
      <c r="G855" s="17">
        <v>0.264963245558964</v>
      </c>
      <c r="H855" s="17">
        <v>0.263361337551762</v>
      </c>
      <c r="I855" s="17">
        <v>0.236850187094029</v>
      </c>
      <c r="J855" s="17">
        <v>0.171317665728138</v>
      </c>
      <c r="K855" s="17">
        <v>0.12889100087264699</v>
      </c>
      <c r="L855" s="17">
        <v>0.12394879859709899</v>
      </c>
      <c r="M855" s="17"/>
      <c r="N855" s="17">
        <v>0.25858135512956698</v>
      </c>
      <c r="O855" s="17">
        <v>0.17950817686735901</v>
      </c>
      <c r="P855" s="17">
        <v>0.170328351285156</v>
      </c>
      <c r="Q855" s="17">
        <v>0.141428231929111</v>
      </c>
      <c r="R855" s="17"/>
      <c r="S855" s="17">
        <v>0.21749757209444601</v>
      </c>
      <c r="T855" s="17">
        <v>0.19087333619074601</v>
      </c>
      <c r="U855" s="17">
        <v>0.203508121592092</v>
      </c>
      <c r="V855" s="17">
        <v>0.17407466121691001</v>
      </c>
      <c r="W855" s="17">
        <v>0.202796530270727</v>
      </c>
      <c r="X855" s="17">
        <v>0.18008342835532301</v>
      </c>
      <c r="Y855" s="17">
        <v>0.17625363975639399</v>
      </c>
      <c r="Z855" s="17">
        <v>0.18366343414899</v>
      </c>
      <c r="AA855" s="17">
        <v>0.170655417579061</v>
      </c>
      <c r="AB855" s="17">
        <v>0.19008801692597699</v>
      </c>
      <c r="AC855" s="17">
        <v>0.15525834838519101</v>
      </c>
      <c r="AD855" s="17">
        <v>0.24159483079447699</v>
      </c>
      <c r="AE855" s="17"/>
      <c r="AF855" s="17">
        <v>0.156504865121121</v>
      </c>
      <c r="AG855" s="17">
        <v>0.21720863022957301</v>
      </c>
      <c r="AH855" s="17">
        <v>0.18374016634276999</v>
      </c>
      <c r="AI855" s="17"/>
      <c r="AJ855" s="17">
        <v>0.197584983174209</v>
      </c>
      <c r="AK855" s="17">
        <v>0.21402104860666901</v>
      </c>
      <c r="AL855" s="17">
        <v>0.20047657346382899</v>
      </c>
      <c r="AM855" s="17"/>
      <c r="AN855" s="17">
        <v>0.11483454845565499</v>
      </c>
      <c r="AO855" s="17">
        <v>0.19312084420731199</v>
      </c>
      <c r="AP855" s="17">
        <v>0.23396371937147101</v>
      </c>
      <c r="AQ855" s="17">
        <v>0.29310429319623199</v>
      </c>
      <c r="AR855" s="17">
        <v>0.4110890685361</v>
      </c>
      <c r="AS855" s="17"/>
      <c r="AT855" s="17">
        <v>0.18112168392248101</v>
      </c>
      <c r="AU855" s="17">
        <v>0.26869170890303401</v>
      </c>
      <c r="AV855" s="17"/>
      <c r="AW855" s="17">
        <v>0.234186107730117</v>
      </c>
      <c r="AX855" s="17">
        <v>0.26725295624343098</v>
      </c>
      <c r="AY855" s="17">
        <v>0.12202838529851601</v>
      </c>
    </row>
    <row r="856" spans="2:51">
      <c r="B856" t="s">
        <v>135</v>
      </c>
      <c r="C856" s="17">
        <v>0.31314305850083601</v>
      </c>
      <c r="D856" s="17">
        <v>0.325794068753335</v>
      </c>
      <c r="E856" s="17">
        <v>0.30204695682159199</v>
      </c>
      <c r="F856" s="17"/>
      <c r="G856" s="17">
        <v>0.26248794333919601</v>
      </c>
      <c r="H856" s="17">
        <v>0.26921735242559502</v>
      </c>
      <c r="I856" s="17">
        <v>0.30682173117296702</v>
      </c>
      <c r="J856" s="17">
        <v>0.31272068684903398</v>
      </c>
      <c r="K856" s="17">
        <v>0.33216878923819099</v>
      </c>
      <c r="L856" s="17">
        <v>0.35979034710410401</v>
      </c>
      <c r="M856" s="17"/>
      <c r="N856" s="17">
        <v>0.303139342609826</v>
      </c>
      <c r="O856" s="17">
        <v>0.296726275193466</v>
      </c>
      <c r="P856" s="17">
        <v>0.33383170085297298</v>
      </c>
      <c r="Q856" s="17">
        <v>0.32386150008881998</v>
      </c>
      <c r="R856" s="17"/>
      <c r="S856" s="17">
        <v>0.29925583570382902</v>
      </c>
      <c r="T856" s="17">
        <v>0.306486485227141</v>
      </c>
      <c r="U856" s="17">
        <v>0.29444474401507797</v>
      </c>
      <c r="V856" s="17">
        <v>0.31449461839486997</v>
      </c>
      <c r="W856" s="17">
        <v>0.29068358339578099</v>
      </c>
      <c r="X856" s="17">
        <v>0.33825023932390202</v>
      </c>
      <c r="Y856" s="17">
        <v>0.27930330762828098</v>
      </c>
      <c r="Z856" s="17">
        <v>0.34492344974449202</v>
      </c>
      <c r="AA856" s="17">
        <v>0.34304486060245698</v>
      </c>
      <c r="AB856" s="17">
        <v>0.33401458155977498</v>
      </c>
      <c r="AC856" s="17">
        <v>0.33200277182499</v>
      </c>
      <c r="AD856" s="17">
        <v>0.286270921583413</v>
      </c>
      <c r="AE856" s="17"/>
      <c r="AF856" s="17">
        <v>0.31138180712495001</v>
      </c>
      <c r="AG856" s="17">
        <v>0.32400218294577199</v>
      </c>
      <c r="AH856" s="17">
        <v>0.30014408777239499</v>
      </c>
      <c r="AI856" s="17"/>
      <c r="AJ856" s="17">
        <v>0.315462084986182</v>
      </c>
      <c r="AK856" s="17">
        <v>0.30654668006115499</v>
      </c>
      <c r="AL856" s="17">
        <v>0.33353863852393301</v>
      </c>
      <c r="AM856" s="17"/>
      <c r="AN856" s="17">
        <v>0.31232466072584802</v>
      </c>
      <c r="AO856" s="17">
        <v>0.31157087933016597</v>
      </c>
      <c r="AP856" s="17">
        <v>0.297850287324393</v>
      </c>
      <c r="AQ856" s="17">
        <v>0.308229761287802</v>
      </c>
      <c r="AR856" s="17">
        <v>0.21626944994526001</v>
      </c>
      <c r="AS856" s="17"/>
      <c r="AT856" s="17">
        <v>0.31746337520652501</v>
      </c>
      <c r="AU856" s="17">
        <v>0.26679674934115999</v>
      </c>
      <c r="AV856" s="17"/>
      <c r="AW856" s="17">
        <v>0.32577424900072799</v>
      </c>
      <c r="AX856" s="17">
        <v>0.28725304660382001</v>
      </c>
      <c r="AY856" s="17">
        <v>0.30638835975450501</v>
      </c>
    </row>
    <row r="857" spans="2:51">
      <c r="B857" t="s">
        <v>136</v>
      </c>
      <c r="C857" s="17">
        <v>0.31843478982110801</v>
      </c>
      <c r="D857" s="17">
        <v>0.271995565017422</v>
      </c>
      <c r="E857" s="17">
        <v>0.36131231287878302</v>
      </c>
      <c r="F857" s="17"/>
      <c r="G857" s="17">
        <v>0.30779502114892798</v>
      </c>
      <c r="H857" s="17">
        <v>0.28565045901419001</v>
      </c>
      <c r="I857" s="17">
        <v>0.27955902361648499</v>
      </c>
      <c r="J857" s="17">
        <v>0.32654821432803999</v>
      </c>
      <c r="K857" s="17">
        <v>0.33707461801544703</v>
      </c>
      <c r="L857" s="17">
        <v>0.35576397546911998</v>
      </c>
      <c r="M857" s="17"/>
      <c r="N857" s="17">
        <v>0.28837988321713698</v>
      </c>
      <c r="O857" s="17">
        <v>0.34638551015722302</v>
      </c>
      <c r="P857" s="17">
        <v>0.31488048338315899</v>
      </c>
      <c r="Q857" s="17">
        <v>0.32378945076934401</v>
      </c>
      <c r="R857" s="17"/>
      <c r="S857" s="17">
        <v>0.28135784044724799</v>
      </c>
      <c r="T857" s="17">
        <v>0.34030582813868299</v>
      </c>
      <c r="U857" s="17">
        <v>0.32196433993972301</v>
      </c>
      <c r="V857" s="17">
        <v>0.34811879160690001</v>
      </c>
      <c r="W857" s="17">
        <v>0.31539604033379998</v>
      </c>
      <c r="X857" s="17">
        <v>0.31972051059283702</v>
      </c>
      <c r="Y857" s="17">
        <v>0.36227872307001202</v>
      </c>
      <c r="Z857" s="17">
        <v>0.29922977039437598</v>
      </c>
      <c r="AA857" s="17">
        <v>0.295421741092046</v>
      </c>
      <c r="AB857" s="17">
        <v>0.31539860273084003</v>
      </c>
      <c r="AC857" s="17">
        <v>0.30544277833543998</v>
      </c>
      <c r="AD857" s="17">
        <v>0.29766795701968601</v>
      </c>
      <c r="AE857" s="17"/>
      <c r="AF857" s="17">
        <v>0.33752463647066999</v>
      </c>
      <c r="AG857" s="17">
        <v>0.29864970666352803</v>
      </c>
      <c r="AH857" s="17">
        <v>0.31904441728874899</v>
      </c>
      <c r="AI857" s="17"/>
      <c r="AJ857" s="17">
        <v>0.30973806318005098</v>
      </c>
      <c r="AK857" s="17">
        <v>0.31696992883220299</v>
      </c>
      <c r="AL857" s="17">
        <v>0.31714440535717098</v>
      </c>
      <c r="AM857" s="17"/>
      <c r="AN857" s="17">
        <v>0.34351658642187899</v>
      </c>
      <c r="AO857" s="17">
        <v>0.33331843708535902</v>
      </c>
      <c r="AP857" s="17">
        <v>0.31612111827342998</v>
      </c>
      <c r="AQ857" s="17">
        <v>0.2297782780082</v>
      </c>
      <c r="AR857" s="17">
        <v>0.13554953385934301</v>
      </c>
      <c r="AS857" s="17"/>
      <c r="AT857" s="17">
        <v>0.32530976468355999</v>
      </c>
      <c r="AU857" s="17">
        <v>0.25757105615756098</v>
      </c>
      <c r="AV857" s="17"/>
      <c r="AW857" s="17">
        <v>0.297247148073496</v>
      </c>
      <c r="AX857" s="17">
        <v>0.279611950164946</v>
      </c>
      <c r="AY857" s="17">
        <v>0.35123991697083901</v>
      </c>
    </row>
    <row r="858" spans="2:51">
      <c r="B858" t="s">
        <v>137</v>
      </c>
      <c r="C858" s="17">
        <v>0.12549152994899701</v>
      </c>
      <c r="D858" s="17">
        <v>9.7478703378070797E-2</v>
      </c>
      <c r="E858" s="17">
        <v>0.151760156208923</v>
      </c>
      <c r="F858" s="17"/>
      <c r="G858" s="17">
        <v>8.5674407763172297E-2</v>
      </c>
      <c r="H858" s="17">
        <v>9.4752705440247803E-2</v>
      </c>
      <c r="I858" s="17">
        <v>0.112402382637132</v>
      </c>
      <c r="J858" s="17">
        <v>0.142618685232653</v>
      </c>
      <c r="K858" s="17">
        <v>0.16959148436669999</v>
      </c>
      <c r="L858" s="17">
        <v>0.13279482398271</v>
      </c>
      <c r="M858" s="17"/>
      <c r="N858" s="17">
        <v>7.9252733598092096E-2</v>
      </c>
      <c r="O858" s="17">
        <v>0.139172787613318</v>
      </c>
      <c r="P858" s="17">
        <v>0.12788638669119701</v>
      </c>
      <c r="Q858" s="17">
        <v>0.16014155475695599</v>
      </c>
      <c r="R858" s="17"/>
      <c r="S858" s="17">
        <v>9.2770801329225203E-2</v>
      </c>
      <c r="T858" s="17">
        <v>0.125701607415101</v>
      </c>
      <c r="U858" s="17">
        <v>0.139954647112078</v>
      </c>
      <c r="V858" s="17">
        <v>0.115118537895466</v>
      </c>
      <c r="W858" s="17">
        <v>0.13416383061892201</v>
      </c>
      <c r="X858" s="17">
        <v>0.124872569303542</v>
      </c>
      <c r="Y858" s="17">
        <v>0.13829454821779699</v>
      </c>
      <c r="Z858" s="17">
        <v>0.114468267688443</v>
      </c>
      <c r="AA858" s="17">
        <v>0.141945071628331</v>
      </c>
      <c r="AB858" s="17">
        <v>0.11984653777965699</v>
      </c>
      <c r="AC858" s="17">
        <v>0.151849795008173</v>
      </c>
      <c r="AD858" s="17">
        <v>0.134248458643798</v>
      </c>
      <c r="AE858" s="17"/>
      <c r="AF858" s="17">
        <v>0.15351408099310801</v>
      </c>
      <c r="AG858" s="17">
        <v>9.9460467162673996E-2</v>
      </c>
      <c r="AH858" s="17">
        <v>0.13829952481608801</v>
      </c>
      <c r="AI858" s="17"/>
      <c r="AJ858" s="17">
        <v>0.12588588387173899</v>
      </c>
      <c r="AK858" s="17">
        <v>0.10060257246974</v>
      </c>
      <c r="AL858" s="17">
        <v>9.1790564432012001E-2</v>
      </c>
      <c r="AM858" s="17"/>
      <c r="AN858" s="17">
        <v>0.19066515045261201</v>
      </c>
      <c r="AO858" s="17">
        <v>0.11305249021644501</v>
      </c>
      <c r="AP858" s="17">
        <v>9.4317873313827502E-2</v>
      </c>
      <c r="AQ858" s="17">
        <v>5.9262924379734697E-2</v>
      </c>
      <c r="AR858" s="17">
        <v>4.3113313325872198E-2</v>
      </c>
      <c r="AS858" s="17"/>
      <c r="AT858" s="17">
        <v>0.12840262924065701</v>
      </c>
      <c r="AU858" s="17">
        <v>0.101725849845038</v>
      </c>
      <c r="AV858" s="17"/>
      <c r="AW858" s="17">
        <v>8.1657885672476602E-2</v>
      </c>
      <c r="AX858" s="17">
        <v>9.1056917139369906E-2</v>
      </c>
      <c r="AY858" s="17">
        <v>0.18138020008860301</v>
      </c>
    </row>
    <row r="859" spans="2:51">
      <c r="B859" t="s">
        <v>119</v>
      </c>
      <c r="C859" s="17">
        <v>9.7400825717092205E-3</v>
      </c>
      <c r="D859" s="17">
        <v>6.3876280754398404E-3</v>
      </c>
      <c r="E859" s="17">
        <v>1.27063568555335E-2</v>
      </c>
      <c r="F859" s="17"/>
      <c r="G859" s="17">
        <v>1.86891348211079E-2</v>
      </c>
      <c r="H859" s="17">
        <v>9.5185621794894992E-3</v>
      </c>
      <c r="I859" s="17">
        <v>7.6629020189405896E-3</v>
      </c>
      <c r="J859" s="17">
        <v>1.2181462460593401E-2</v>
      </c>
      <c r="K859" s="17">
        <v>9.8234460483667997E-3</v>
      </c>
      <c r="L859" s="17">
        <v>5.5097167371320199E-3</v>
      </c>
      <c r="M859" s="17"/>
      <c r="N859" s="17">
        <v>3.2679375362516402E-3</v>
      </c>
      <c r="O859" s="17">
        <v>7.2773121972364999E-3</v>
      </c>
      <c r="P859" s="17">
        <v>1.2073669394864499E-2</v>
      </c>
      <c r="Q859" s="17">
        <v>1.7517031172285501E-2</v>
      </c>
      <c r="R859" s="17"/>
      <c r="S859" s="17">
        <v>1.1266380507004001E-2</v>
      </c>
      <c r="T859" s="17">
        <v>3.5173216841091798E-3</v>
      </c>
      <c r="U859" s="17">
        <v>1.2717770409529899E-2</v>
      </c>
      <c r="V859" s="17">
        <v>9.1541852104592199E-3</v>
      </c>
      <c r="W859" s="17">
        <v>1.7566749268799399E-2</v>
      </c>
      <c r="X859" s="17">
        <v>7.9943702826440095E-3</v>
      </c>
      <c r="Y859" s="17">
        <v>7.1259728761653603E-3</v>
      </c>
      <c r="Z859" s="17">
        <v>8.3891466706538607E-3</v>
      </c>
      <c r="AA859" s="17">
        <v>1.24671313009825E-2</v>
      </c>
      <c r="AB859" s="17">
        <v>9.5598870506478795E-3</v>
      </c>
      <c r="AC859" s="17">
        <v>8.6940837239357794E-3</v>
      </c>
      <c r="AD859" s="17">
        <v>1.2435058563524001E-2</v>
      </c>
      <c r="AE859" s="17"/>
      <c r="AF859" s="17">
        <v>6.5937727216680104E-3</v>
      </c>
      <c r="AG859" s="17">
        <v>8.2525671110055092E-3</v>
      </c>
      <c r="AH859" s="17">
        <v>1.8664196354785601E-2</v>
      </c>
      <c r="AI859" s="17"/>
      <c r="AJ859" s="17">
        <v>5.6898686890255804E-3</v>
      </c>
      <c r="AK859" s="17">
        <v>9.39355124662615E-3</v>
      </c>
      <c r="AL859" s="17">
        <v>3.2197518582808898E-3</v>
      </c>
      <c r="AM859" s="17"/>
      <c r="AN859" s="17">
        <v>1.40917540199891E-2</v>
      </c>
      <c r="AO859" s="17">
        <v>1.1411199904361799E-2</v>
      </c>
      <c r="AP859" s="17">
        <v>7.1903475343413998E-3</v>
      </c>
      <c r="AQ859" s="17">
        <v>1.1139227500134199E-2</v>
      </c>
      <c r="AR859" s="17">
        <v>4.6257911329375002E-3</v>
      </c>
      <c r="AS859" s="17"/>
      <c r="AT859" s="17">
        <v>9.0112000004257693E-3</v>
      </c>
      <c r="AU859" s="17">
        <v>1.6285583116060699E-2</v>
      </c>
      <c r="AV859" s="17"/>
      <c r="AW859" s="17">
        <v>4.478761997161E-3</v>
      </c>
      <c r="AX859" s="17">
        <v>1.1400143204866001E-2</v>
      </c>
      <c r="AY859" s="17">
        <v>1.4935816648562699E-2</v>
      </c>
    </row>
    <row r="860" spans="2:51">
      <c r="B860" t="s">
        <v>138</v>
      </c>
      <c r="C860" s="17">
        <v>0.23319053915735</v>
      </c>
      <c r="D860" s="17">
        <v>0.29834403477573301</v>
      </c>
      <c r="E860" s="17">
        <v>0.17217421723516901</v>
      </c>
      <c r="F860" s="17"/>
      <c r="G860" s="17">
        <v>0.32535349292759702</v>
      </c>
      <c r="H860" s="17">
        <v>0.34086092094047798</v>
      </c>
      <c r="I860" s="17">
        <v>0.29355396055447402</v>
      </c>
      <c r="J860" s="17">
        <v>0.20593095112967899</v>
      </c>
      <c r="K860" s="17">
        <v>0.15134166233129501</v>
      </c>
      <c r="L860" s="17">
        <v>0.14614113670693299</v>
      </c>
      <c r="M860" s="17"/>
      <c r="N860" s="17">
        <v>0.32596010303869299</v>
      </c>
      <c r="O860" s="17">
        <v>0.21043811483875699</v>
      </c>
      <c r="P860" s="17">
        <v>0.21132775967780601</v>
      </c>
      <c r="Q860" s="17">
        <v>0.17469046321259399</v>
      </c>
      <c r="R860" s="17"/>
      <c r="S860" s="17">
        <v>0.31534914201269398</v>
      </c>
      <c r="T860" s="17">
        <v>0.223988757534966</v>
      </c>
      <c r="U860" s="17">
        <v>0.230918498523591</v>
      </c>
      <c r="V860" s="17">
        <v>0.21311386689230599</v>
      </c>
      <c r="W860" s="17">
        <v>0.242189796382698</v>
      </c>
      <c r="X860" s="17">
        <v>0.20916231049707401</v>
      </c>
      <c r="Y860" s="17">
        <v>0.21299744820774499</v>
      </c>
      <c r="Z860" s="17">
        <v>0.232989365502035</v>
      </c>
      <c r="AA860" s="17">
        <v>0.20712119537618301</v>
      </c>
      <c r="AB860" s="17">
        <v>0.22118039087908001</v>
      </c>
      <c r="AC860" s="17">
        <v>0.20201057110746201</v>
      </c>
      <c r="AD860" s="17">
        <v>0.26937760418957901</v>
      </c>
      <c r="AE860" s="17"/>
      <c r="AF860" s="17">
        <v>0.19098570268960399</v>
      </c>
      <c r="AG860" s="17">
        <v>0.26963507611701998</v>
      </c>
      <c r="AH860" s="17">
        <v>0.22384777376798301</v>
      </c>
      <c r="AI860" s="17"/>
      <c r="AJ860" s="17">
        <v>0.24322409927300201</v>
      </c>
      <c r="AK860" s="17">
        <v>0.26648726739027601</v>
      </c>
      <c r="AL860" s="17">
        <v>0.25430663982860402</v>
      </c>
      <c r="AM860" s="17"/>
      <c r="AN860" s="17">
        <v>0.13940184837967201</v>
      </c>
      <c r="AO860" s="17">
        <v>0.23064699346366899</v>
      </c>
      <c r="AP860" s="17">
        <v>0.284520373554008</v>
      </c>
      <c r="AQ860" s="17">
        <v>0.39158980882412903</v>
      </c>
      <c r="AR860" s="17">
        <v>0.60044191173658701</v>
      </c>
      <c r="AS860" s="17"/>
      <c r="AT860" s="17">
        <v>0.219813030868832</v>
      </c>
      <c r="AU860" s="17">
        <v>0.35762076154018002</v>
      </c>
      <c r="AV860" s="17"/>
      <c r="AW860" s="17">
        <v>0.29084195525613898</v>
      </c>
      <c r="AX860" s="17">
        <v>0.33067794288699898</v>
      </c>
      <c r="AY860" s="17">
        <v>0.14605570653749</v>
      </c>
    </row>
    <row r="861" spans="2:51">
      <c r="B861" t="s">
        <v>139</v>
      </c>
      <c r="C861" s="17">
        <v>0.44392631977010499</v>
      </c>
      <c r="D861" s="17">
        <v>0.36947426839549302</v>
      </c>
      <c r="E861" s="17">
        <v>0.51307246908770598</v>
      </c>
      <c r="F861" s="17"/>
      <c r="G861" s="17">
        <v>0.39346942891210002</v>
      </c>
      <c r="H861" s="17">
        <v>0.380403164454438</v>
      </c>
      <c r="I861" s="17">
        <v>0.39196140625361697</v>
      </c>
      <c r="J861" s="17">
        <v>0.46916689956069402</v>
      </c>
      <c r="K861" s="17">
        <v>0.50666610238214704</v>
      </c>
      <c r="L861" s="17">
        <v>0.48855879945183101</v>
      </c>
      <c r="M861" s="17"/>
      <c r="N861" s="17">
        <v>0.36763261681523002</v>
      </c>
      <c r="O861" s="17">
        <v>0.48555829777053999</v>
      </c>
      <c r="P861" s="17">
        <v>0.442766870074356</v>
      </c>
      <c r="Q861" s="17">
        <v>0.48393100552629997</v>
      </c>
      <c r="R861" s="17"/>
      <c r="S861" s="17">
        <v>0.37412864177647298</v>
      </c>
      <c r="T861" s="17">
        <v>0.46600743555378399</v>
      </c>
      <c r="U861" s="17">
        <v>0.46191898705180101</v>
      </c>
      <c r="V861" s="17">
        <v>0.46323732950236501</v>
      </c>
      <c r="W861" s="17">
        <v>0.44955987095272198</v>
      </c>
      <c r="X861" s="17">
        <v>0.44459307989637897</v>
      </c>
      <c r="Y861" s="17">
        <v>0.50057327128780904</v>
      </c>
      <c r="Z861" s="17">
        <v>0.41369803808281902</v>
      </c>
      <c r="AA861" s="17">
        <v>0.43736681272037697</v>
      </c>
      <c r="AB861" s="17">
        <v>0.43524514051049701</v>
      </c>
      <c r="AC861" s="17">
        <v>0.45729257334361301</v>
      </c>
      <c r="AD861" s="17">
        <v>0.43191641566348399</v>
      </c>
      <c r="AE861" s="17"/>
      <c r="AF861" s="17">
        <v>0.49103871746377697</v>
      </c>
      <c r="AG861" s="17">
        <v>0.39811017382620201</v>
      </c>
      <c r="AH861" s="17">
        <v>0.45734394210483698</v>
      </c>
      <c r="AI861" s="17"/>
      <c r="AJ861" s="17">
        <v>0.43562394705178997</v>
      </c>
      <c r="AK861" s="17">
        <v>0.41757250130194201</v>
      </c>
      <c r="AL861" s="17">
        <v>0.40893496978918298</v>
      </c>
      <c r="AM861" s="17"/>
      <c r="AN861" s="17">
        <v>0.534181736874491</v>
      </c>
      <c r="AO861" s="17">
        <v>0.446370927301804</v>
      </c>
      <c r="AP861" s="17">
        <v>0.410438991587258</v>
      </c>
      <c r="AQ861" s="17">
        <v>0.28904120238793501</v>
      </c>
      <c r="AR861" s="17">
        <v>0.178662847185215</v>
      </c>
      <c r="AS861" s="17"/>
      <c r="AT861" s="17">
        <v>0.45371239392421697</v>
      </c>
      <c r="AU861" s="17">
        <v>0.3592969060026</v>
      </c>
      <c r="AV861" s="17"/>
      <c r="AW861" s="17">
        <v>0.37890503374597201</v>
      </c>
      <c r="AX861" s="17">
        <v>0.37066886730431498</v>
      </c>
      <c r="AY861" s="17">
        <v>0.53262011705944301</v>
      </c>
    </row>
    <row r="862" spans="2:51">
      <c r="B862" t="s">
        <v>140</v>
      </c>
      <c r="C862" s="17">
        <v>-0.210735780612755</v>
      </c>
      <c r="D862" s="17">
        <v>-7.11302336197593E-2</v>
      </c>
      <c r="E862" s="17">
        <v>-0.34089825185253703</v>
      </c>
      <c r="F862" s="17"/>
      <c r="G862" s="17">
        <v>-6.8115935984503301E-2</v>
      </c>
      <c r="H862" s="17">
        <v>-3.9542243513960199E-2</v>
      </c>
      <c r="I862" s="17">
        <v>-9.8407445699143004E-2</v>
      </c>
      <c r="J862" s="17">
        <v>-0.263235948431015</v>
      </c>
      <c r="K862" s="17">
        <v>-0.35532444005085201</v>
      </c>
      <c r="L862" s="17">
        <v>-0.34241766274489799</v>
      </c>
      <c r="M862" s="17"/>
      <c r="N862" s="17">
        <v>-4.16725137765366E-2</v>
      </c>
      <c r="O862" s="17">
        <v>-0.27512018293178397</v>
      </c>
      <c r="P862" s="17">
        <v>-0.23143911039654999</v>
      </c>
      <c r="Q862" s="17">
        <v>-0.30924054231370601</v>
      </c>
      <c r="R862" s="17"/>
      <c r="S862" s="17">
        <v>-5.8779499763778997E-2</v>
      </c>
      <c r="T862" s="17">
        <v>-0.24201867801881799</v>
      </c>
      <c r="U862" s="17">
        <v>-0.23100048852821001</v>
      </c>
      <c r="V862" s="17">
        <v>-0.25012346261006002</v>
      </c>
      <c r="W862" s="17">
        <v>-0.20737007457002399</v>
      </c>
      <c r="X862" s="17">
        <v>-0.23543076939930499</v>
      </c>
      <c r="Y862" s="17">
        <v>-0.28757582308006402</v>
      </c>
      <c r="Z862" s="17">
        <v>-0.18070867258078299</v>
      </c>
      <c r="AA862" s="17">
        <v>-0.23024561734419499</v>
      </c>
      <c r="AB862" s="17">
        <v>-0.214064749631417</v>
      </c>
      <c r="AC862" s="17">
        <v>-0.255282002236151</v>
      </c>
      <c r="AD862" s="17">
        <v>-0.162538811473905</v>
      </c>
      <c r="AE862" s="17"/>
      <c r="AF862" s="17">
        <v>-0.30005301477417301</v>
      </c>
      <c r="AG862" s="17">
        <v>-0.128475097709182</v>
      </c>
      <c r="AH862" s="17">
        <v>-0.23349616833685399</v>
      </c>
      <c r="AI862" s="17"/>
      <c r="AJ862" s="17">
        <v>-0.19239984777878799</v>
      </c>
      <c r="AK862" s="17">
        <v>-0.15108523391166601</v>
      </c>
      <c r="AL862" s="17">
        <v>-0.15462832996057899</v>
      </c>
      <c r="AM862" s="17"/>
      <c r="AN862" s="17">
        <v>-0.39477988849481899</v>
      </c>
      <c r="AO862" s="17">
        <v>-0.21572393383813601</v>
      </c>
      <c r="AP862" s="17">
        <v>-0.12591861803325</v>
      </c>
      <c r="AQ862" s="17">
        <v>0.102548606436194</v>
      </c>
      <c r="AR862" s="17">
        <v>0.42177906455137198</v>
      </c>
      <c r="AS862" s="17"/>
      <c r="AT862" s="17">
        <v>-0.233899363055385</v>
      </c>
      <c r="AU862" s="17">
        <v>-1.6761444624199299E-3</v>
      </c>
      <c r="AV862" s="17"/>
      <c r="AW862" s="17">
        <v>-8.8063078489833704E-2</v>
      </c>
      <c r="AX862" s="17">
        <v>-3.99909244173169E-2</v>
      </c>
      <c r="AY862" s="17">
        <v>-0.38656441052195301</v>
      </c>
    </row>
    <row r="863" spans="2:51">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row>
    <row r="864" spans="2:51">
      <c r="B864" s="6" t="s">
        <v>362</v>
      </c>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row>
    <row r="865" spans="2:51">
      <c r="B865" s="24" t="s">
        <v>15</v>
      </c>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row>
    <row r="866" spans="2:51">
      <c r="B866" t="s">
        <v>133</v>
      </c>
      <c r="C866" s="17">
        <v>0.17009700738205299</v>
      </c>
      <c r="D866" s="17">
        <v>0.211710456904077</v>
      </c>
      <c r="E866" s="17">
        <v>0.13151058916437999</v>
      </c>
      <c r="F866" s="17"/>
      <c r="G866" s="17">
        <v>0.18920096268244699</v>
      </c>
      <c r="H866" s="17">
        <v>0.195923863985873</v>
      </c>
      <c r="I866" s="17">
        <v>0.183359273832782</v>
      </c>
      <c r="J866" s="17">
        <v>0.160514173497012</v>
      </c>
      <c r="K866" s="17">
        <v>0.15528183556045499</v>
      </c>
      <c r="L866" s="17">
        <v>0.15032120735100801</v>
      </c>
      <c r="M866" s="17"/>
      <c r="N866" s="17">
        <v>0.21873875475114399</v>
      </c>
      <c r="O866" s="17">
        <v>0.162176366707381</v>
      </c>
      <c r="P866" s="17">
        <v>0.156953967356044</v>
      </c>
      <c r="Q866" s="17">
        <v>0.135321071990636</v>
      </c>
      <c r="R866" s="17"/>
      <c r="S866" s="17">
        <v>0.22020472134621599</v>
      </c>
      <c r="T866" s="17">
        <v>0.160807485376808</v>
      </c>
      <c r="U866" s="17">
        <v>0.14360258242016799</v>
      </c>
      <c r="V866" s="17">
        <v>0.147066384368465</v>
      </c>
      <c r="W866" s="17">
        <v>0.18299799158639901</v>
      </c>
      <c r="X866" s="17">
        <v>0.148951058122026</v>
      </c>
      <c r="Y866" s="17">
        <v>0.18198780833624101</v>
      </c>
      <c r="Z866" s="17">
        <v>0.198659860644155</v>
      </c>
      <c r="AA866" s="17">
        <v>0.15222039837795101</v>
      </c>
      <c r="AB866" s="17">
        <v>0.16571178548566801</v>
      </c>
      <c r="AC866" s="17">
        <v>0.17909171957121101</v>
      </c>
      <c r="AD866" s="17">
        <v>0.16644847451991601</v>
      </c>
      <c r="AE866" s="17"/>
      <c r="AF866" s="17">
        <v>0.15091617644900299</v>
      </c>
      <c r="AG866" s="17">
        <v>0.197590079398971</v>
      </c>
      <c r="AH866" s="17">
        <v>0.13342469063690701</v>
      </c>
      <c r="AI866" s="17"/>
      <c r="AJ866" s="17">
        <v>0.189153430926076</v>
      </c>
      <c r="AK866" s="17">
        <v>0.19946559333819</v>
      </c>
      <c r="AL866" s="17">
        <v>0.19392230081223</v>
      </c>
      <c r="AM866" s="17"/>
      <c r="AN866" s="17">
        <v>0.132185961882855</v>
      </c>
      <c r="AO866" s="17">
        <v>0.168170005762103</v>
      </c>
      <c r="AP866" s="17">
        <v>0.200955025915034</v>
      </c>
      <c r="AQ866" s="17">
        <v>0.225093223257154</v>
      </c>
      <c r="AR866" s="17">
        <v>0.396101890090716</v>
      </c>
      <c r="AS866" s="17"/>
      <c r="AT866" s="17">
        <v>0.16522374508623</v>
      </c>
      <c r="AU866" s="17">
        <v>0.21649043997213599</v>
      </c>
      <c r="AV866" s="17"/>
      <c r="AW866" s="17">
        <v>0.225131918745718</v>
      </c>
      <c r="AX866" s="17">
        <v>0.16436777075287101</v>
      </c>
      <c r="AY866" s="17">
        <v>0.11271026436706701</v>
      </c>
    </row>
    <row r="867" spans="2:51">
      <c r="B867" t="s">
        <v>134</v>
      </c>
      <c r="C867" s="17">
        <v>0.51804476995919602</v>
      </c>
      <c r="D867" s="17">
        <v>0.51780442378735203</v>
      </c>
      <c r="E867" s="17">
        <v>0.51841720409658398</v>
      </c>
      <c r="F867" s="17"/>
      <c r="G867" s="17">
        <v>0.48540528932732602</v>
      </c>
      <c r="H867" s="17">
        <v>0.49191686590606398</v>
      </c>
      <c r="I867" s="17">
        <v>0.54830329852078596</v>
      </c>
      <c r="J867" s="17">
        <v>0.51117406735888704</v>
      </c>
      <c r="K867" s="17">
        <v>0.50244765997445395</v>
      </c>
      <c r="L867" s="17">
        <v>0.54621873875381699</v>
      </c>
      <c r="M867" s="17"/>
      <c r="N867" s="17">
        <v>0.55478014321149904</v>
      </c>
      <c r="O867" s="17">
        <v>0.53357122856227202</v>
      </c>
      <c r="P867" s="17">
        <v>0.49120742765850001</v>
      </c>
      <c r="Q867" s="17">
        <v>0.48699316982602298</v>
      </c>
      <c r="R867" s="17"/>
      <c r="S867" s="17">
        <v>0.49341517128430201</v>
      </c>
      <c r="T867" s="17">
        <v>0.54268603448167596</v>
      </c>
      <c r="U867" s="17">
        <v>0.51220210332542604</v>
      </c>
      <c r="V867" s="17">
        <v>0.55100347084290602</v>
      </c>
      <c r="W867" s="17">
        <v>0.52044184083603495</v>
      </c>
      <c r="X867" s="17">
        <v>0.51589928165118204</v>
      </c>
      <c r="Y867" s="17">
        <v>0.498729150299068</v>
      </c>
      <c r="Z867" s="17">
        <v>0.48881626617215601</v>
      </c>
      <c r="AA867" s="17">
        <v>0.51929510754786501</v>
      </c>
      <c r="AB867" s="17">
        <v>0.53053081745299102</v>
      </c>
      <c r="AC867" s="17">
        <v>0.47902774890821198</v>
      </c>
      <c r="AD867" s="17">
        <v>0.53914320844462404</v>
      </c>
      <c r="AE867" s="17"/>
      <c r="AF867" s="17">
        <v>0.49914965933566202</v>
      </c>
      <c r="AG867" s="17">
        <v>0.54650404951714804</v>
      </c>
      <c r="AH867" s="17">
        <v>0.51004430980599502</v>
      </c>
      <c r="AI867" s="17"/>
      <c r="AJ867" s="17">
        <v>0.55157776788211499</v>
      </c>
      <c r="AK867" s="17">
        <v>0.53003208859059703</v>
      </c>
      <c r="AL867" s="17">
        <v>0.544548244999989</v>
      </c>
      <c r="AM867" s="17"/>
      <c r="AN867" s="17">
        <v>0.48480111557827998</v>
      </c>
      <c r="AO867" s="17">
        <v>0.54154214859655003</v>
      </c>
      <c r="AP867" s="17">
        <v>0.52701134836848396</v>
      </c>
      <c r="AQ867" s="17">
        <v>0.54450365130886802</v>
      </c>
      <c r="AR867" s="17">
        <v>0.413417382799185</v>
      </c>
      <c r="AS867" s="17"/>
      <c r="AT867" s="17">
        <v>0.52395297646265704</v>
      </c>
      <c r="AU867" s="17">
        <v>0.465208486778939</v>
      </c>
      <c r="AV867" s="17"/>
      <c r="AW867" s="17">
        <v>0.54437752494897496</v>
      </c>
      <c r="AX867" s="17">
        <v>0.52146702470733397</v>
      </c>
      <c r="AY867" s="17">
        <v>0.48897749642787902</v>
      </c>
    </row>
    <row r="868" spans="2:51">
      <c r="B868" t="s">
        <v>135</v>
      </c>
      <c r="C868" s="17">
        <v>0.25637933960054199</v>
      </c>
      <c r="D868" s="17">
        <v>0.22214405594855899</v>
      </c>
      <c r="E868" s="17">
        <v>0.287477548460851</v>
      </c>
      <c r="F868" s="17"/>
      <c r="G868" s="17">
        <v>0.246178956652846</v>
      </c>
      <c r="H868" s="17">
        <v>0.25071861879079099</v>
      </c>
      <c r="I868" s="17">
        <v>0.20856813270982799</v>
      </c>
      <c r="J868" s="17">
        <v>0.26075980586889802</v>
      </c>
      <c r="K868" s="17">
        <v>0.286889541223043</v>
      </c>
      <c r="L868" s="17">
        <v>0.27458369161069301</v>
      </c>
      <c r="M868" s="17"/>
      <c r="N868" s="17">
        <v>0.18998218959500299</v>
      </c>
      <c r="O868" s="17">
        <v>0.24602570162272699</v>
      </c>
      <c r="P868" s="17">
        <v>0.28330939130399602</v>
      </c>
      <c r="Q868" s="17">
        <v>0.315474799488413</v>
      </c>
      <c r="R868" s="17"/>
      <c r="S868" s="17">
        <v>0.226141576687375</v>
      </c>
      <c r="T868" s="17">
        <v>0.25261308248140002</v>
      </c>
      <c r="U868" s="17">
        <v>0.29510128358888299</v>
      </c>
      <c r="V868" s="17">
        <v>0.24748175736165001</v>
      </c>
      <c r="W868" s="17">
        <v>0.24080477466811301</v>
      </c>
      <c r="X868" s="17">
        <v>0.27096843190094899</v>
      </c>
      <c r="Y868" s="17">
        <v>0.27333823398866702</v>
      </c>
      <c r="Z868" s="17">
        <v>0.25214818867062899</v>
      </c>
      <c r="AA868" s="17">
        <v>0.25942996397344298</v>
      </c>
      <c r="AB868" s="17">
        <v>0.25563618961394402</v>
      </c>
      <c r="AC868" s="17">
        <v>0.28364606355522898</v>
      </c>
      <c r="AD868" s="17">
        <v>0.22540741758532401</v>
      </c>
      <c r="AE868" s="17"/>
      <c r="AF868" s="17">
        <v>0.28865170778541099</v>
      </c>
      <c r="AG868" s="17">
        <v>0.212804809044183</v>
      </c>
      <c r="AH868" s="17">
        <v>0.28424866434098001</v>
      </c>
      <c r="AI868" s="17"/>
      <c r="AJ868" s="17">
        <v>0.22259202130277</v>
      </c>
      <c r="AK868" s="17">
        <v>0.222651449113897</v>
      </c>
      <c r="AL868" s="17">
        <v>0.21234965856555299</v>
      </c>
      <c r="AM868" s="17"/>
      <c r="AN868" s="17">
        <v>0.30130441055492801</v>
      </c>
      <c r="AO868" s="17">
        <v>0.24183148518462899</v>
      </c>
      <c r="AP868" s="17">
        <v>0.22444843519487601</v>
      </c>
      <c r="AQ868" s="17">
        <v>0.189393351349849</v>
      </c>
      <c r="AR868" s="17">
        <v>0.16469639291934399</v>
      </c>
      <c r="AS868" s="17"/>
      <c r="AT868" s="17">
        <v>0.257617760768028</v>
      </c>
      <c r="AU868" s="17">
        <v>0.24252859604193699</v>
      </c>
      <c r="AV868" s="17"/>
      <c r="AW868" s="17">
        <v>0.19911893740817899</v>
      </c>
      <c r="AX868" s="17">
        <v>0.25814757117906101</v>
      </c>
      <c r="AY868" s="17">
        <v>0.31718133674308402</v>
      </c>
    </row>
    <row r="869" spans="2:51">
      <c r="B869" t="s">
        <v>136</v>
      </c>
      <c r="C869" s="17">
        <v>2.8902009870505199E-2</v>
      </c>
      <c r="D869" s="17">
        <v>2.81718885048425E-2</v>
      </c>
      <c r="E869" s="17">
        <v>2.9810998345245799E-2</v>
      </c>
      <c r="F869" s="17"/>
      <c r="G869" s="17">
        <v>4.6875777377386699E-2</v>
      </c>
      <c r="H869" s="17">
        <v>3.85510973561842E-2</v>
      </c>
      <c r="I869" s="17">
        <v>3.0637336542843799E-2</v>
      </c>
      <c r="J869" s="17">
        <v>3.1440109125313802E-2</v>
      </c>
      <c r="K869" s="17">
        <v>2.3736790472140602E-2</v>
      </c>
      <c r="L869" s="17">
        <v>1.42463615615341E-2</v>
      </c>
      <c r="M869" s="17"/>
      <c r="N869" s="17">
        <v>2.24301054160016E-2</v>
      </c>
      <c r="O869" s="17">
        <v>3.0788591312115102E-2</v>
      </c>
      <c r="P869" s="17">
        <v>3.7577392347799402E-2</v>
      </c>
      <c r="Q869" s="17">
        <v>2.7109277701095901E-2</v>
      </c>
      <c r="R869" s="17"/>
      <c r="S869" s="17">
        <v>3.6991948866263398E-2</v>
      </c>
      <c r="T869" s="17">
        <v>2.1832015128049199E-2</v>
      </c>
      <c r="U869" s="17">
        <v>3.04854347604014E-2</v>
      </c>
      <c r="V869" s="17">
        <v>2.3566629562121799E-2</v>
      </c>
      <c r="W869" s="17">
        <v>3.5105006909983701E-2</v>
      </c>
      <c r="X869" s="17">
        <v>3.4164145682086498E-2</v>
      </c>
      <c r="Y869" s="17">
        <v>3.31629869851707E-2</v>
      </c>
      <c r="Z869" s="17">
        <v>2.4178917685035901E-2</v>
      </c>
      <c r="AA869" s="17">
        <v>3.2237302609908501E-2</v>
      </c>
      <c r="AB869" s="17">
        <v>2.10850127194285E-2</v>
      </c>
      <c r="AC869" s="17">
        <v>1.9849370519009799E-2</v>
      </c>
      <c r="AD869" s="17">
        <v>2.5222167342354902E-2</v>
      </c>
      <c r="AE869" s="17"/>
      <c r="AF869" s="17">
        <v>3.3252081910347203E-2</v>
      </c>
      <c r="AG869" s="17">
        <v>2.0193011177985699E-2</v>
      </c>
      <c r="AH869" s="17">
        <v>4.2990472826690801E-2</v>
      </c>
      <c r="AI869" s="17"/>
      <c r="AJ869" s="17">
        <v>2.2036101883244699E-2</v>
      </c>
      <c r="AK869" s="17">
        <v>2.6125350537504401E-2</v>
      </c>
      <c r="AL869" s="17">
        <v>2.8613026798451902E-2</v>
      </c>
      <c r="AM869" s="17"/>
      <c r="AN869" s="17">
        <v>3.7174397110352399E-2</v>
      </c>
      <c r="AO869" s="17">
        <v>2.3700403515355999E-2</v>
      </c>
      <c r="AP869" s="17">
        <v>2.8197130836724999E-2</v>
      </c>
      <c r="AQ869" s="17">
        <v>2.5111780562995099E-2</v>
      </c>
      <c r="AR869" s="17">
        <v>1.4006787442760699E-2</v>
      </c>
      <c r="AS869" s="17"/>
      <c r="AT869" s="17">
        <v>2.7496588857943999E-2</v>
      </c>
      <c r="AU869" s="17">
        <v>4.2824482800385102E-2</v>
      </c>
      <c r="AV869" s="17"/>
      <c r="AW869" s="17">
        <v>1.6131205028609898E-2</v>
      </c>
      <c r="AX869" s="17">
        <v>3.4970285457993203E-2</v>
      </c>
      <c r="AY869" s="17">
        <v>4.0981307172088401E-2</v>
      </c>
    </row>
    <row r="870" spans="2:51">
      <c r="B870" t="s">
        <v>137</v>
      </c>
      <c r="C870" s="17">
        <v>7.8527552695980708E-3</v>
      </c>
      <c r="D870" s="17">
        <v>6.8126453946240704E-3</v>
      </c>
      <c r="E870" s="17">
        <v>8.8878474637400107E-3</v>
      </c>
      <c r="F870" s="17"/>
      <c r="G870" s="17">
        <v>8.3556339325188602E-3</v>
      </c>
      <c r="H870" s="17">
        <v>9.3555297259305809E-3</v>
      </c>
      <c r="I870" s="17">
        <v>1.17768805659559E-2</v>
      </c>
      <c r="J870" s="17">
        <v>1.2067392024874999E-2</v>
      </c>
      <c r="K870" s="17">
        <v>6.1503849829133402E-3</v>
      </c>
      <c r="L870" s="17">
        <v>1.9427906434498199E-3</v>
      </c>
      <c r="M870" s="17"/>
      <c r="N870" s="17">
        <v>4.7184536564237201E-3</v>
      </c>
      <c r="O870" s="17">
        <v>7.0504048257761798E-3</v>
      </c>
      <c r="P870" s="17">
        <v>9.5157997467737801E-3</v>
      </c>
      <c r="Q870" s="17">
        <v>9.8385125577492502E-3</v>
      </c>
      <c r="R870" s="17"/>
      <c r="S870" s="17">
        <v>7.4356501973573503E-3</v>
      </c>
      <c r="T870" s="17">
        <v>8.3463455725444006E-3</v>
      </c>
      <c r="U870" s="17">
        <v>9.2211763512737004E-3</v>
      </c>
      <c r="V870" s="17">
        <v>5.4884499942408601E-3</v>
      </c>
      <c r="W870" s="17">
        <v>4.2265263362114497E-3</v>
      </c>
      <c r="X870" s="17">
        <v>1.03503201833718E-2</v>
      </c>
      <c r="Y870" s="17">
        <v>3.04105752542866E-3</v>
      </c>
      <c r="Z870" s="17">
        <v>1.3029604272793399E-2</v>
      </c>
      <c r="AA870" s="17">
        <v>1.1543739810894601E-2</v>
      </c>
      <c r="AB870" s="17">
        <v>5.89401757179838E-3</v>
      </c>
      <c r="AC870" s="17">
        <v>8.7497059089376092E-3</v>
      </c>
      <c r="AD870" s="17">
        <v>9.0881722483094497E-3</v>
      </c>
      <c r="AE870" s="17"/>
      <c r="AF870" s="17">
        <v>9.4178515410179992E-3</v>
      </c>
      <c r="AG870" s="17">
        <v>5.46809134541704E-3</v>
      </c>
      <c r="AH870" s="17">
        <v>1.19217369026768E-2</v>
      </c>
      <c r="AI870" s="17"/>
      <c r="AJ870" s="17">
        <v>3.5318242684624301E-3</v>
      </c>
      <c r="AK870" s="17">
        <v>5.5904822726782497E-3</v>
      </c>
      <c r="AL870" s="17">
        <v>6.1381698280146297E-3</v>
      </c>
      <c r="AM870" s="17"/>
      <c r="AN870" s="17">
        <v>1.30249043814562E-2</v>
      </c>
      <c r="AO870" s="17">
        <v>6.0762530282002496E-3</v>
      </c>
      <c r="AP870" s="17">
        <v>4.8706511684800703E-3</v>
      </c>
      <c r="AQ870" s="17">
        <v>5.9966424320275196E-3</v>
      </c>
      <c r="AR870" s="17">
        <v>7.1517556150566802E-3</v>
      </c>
      <c r="AS870" s="17"/>
      <c r="AT870" s="17">
        <v>7.3614840523322398E-3</v>
      </c>
      <c r="AU870" s="17">
        <v>1.1891945345534701E-2</v>
      </c>
      <c r="AV870" s="17"/>
      <c r="AW870" s="17">
        <v>5.4787292654486404E-3</v>
      </c>
      <c r="AX870" s="17">
        <v>7.1836561055079297E-3</v>
      </c>
      <c r="AY870" s="17">
        <v>1.05674510530268E-2</v>
      </c>
    </row>
    <row r="871" spans="2:51">
      <c r="B871" t="s">
        <v>119</v>
      </c>
      <c r="C871" s="17">
        <v>1.8724117918105201E-2</v>
      </c>
      <c r="D871" s="17">
        <v>1.33565294605446E-2</v>
      </c>
      <c r="E871" s="17">
        <v>2.3895812469199501E-2</v>
      </c>
      <c r="F871" s="17"/>
      <c r="G871" s="17">
        <v>2.39833800274755E-2</v>
      </c>
      <c r="H871" s="17">
        <v>1.3534024235156501E-2</v>
      </c>
      <c r="I871" s="17">
        <v>1.73550778278036E-2</v>
      </c>
      <c r="J871" s="17">
        <v>2.40444521250151E-2</v>
      </c>
      <c r="K871" s="17">
        <v>2.5493787786994699E-2</v>
      </c>
      <c r="L871" s="17">
        <v>1.26872100794978E-2</v>
      </c>
      <c r="M871" s="17"/>
      <c r="N871" s="17">
        <v>9.3503533699285501E-3</v>
      </c>
      <c r="O871" s="17">
        <v>2.0387706969729101E-2</v>
      </c>
      <c r="P871" s="17">
        <v>2.14360215868863E-2</v>
      </c>
      <c r="Q871" s="17">
        <v>2.5263168436082801E-2</v>
      </c>
      <c r="R871" s="17"/>
      <c r="S871" s="17">
        <v>1.5810931618485801E-2</v>
      </c>
      <c r="T871" s="17">
        <v>1.3715036959522101E-2</v>
      </c>
      <c r="U871" s="17">
        <v>9.3874195538481003E-3</v>
      </c>
      <c r="V871" s="17">
        <v>2.5393307870616302E-2</v>
      </c>
      <c r="W871" s="17">
        <v>1.6423859663258499E-2</v>
      </c>
      <c r="X871" s="17">
        <v>1.9666762460384901E-2</v>
      </c>
      <c r="Y871" s="17">
        <v>9.7407628654241803E-3</v>
      </c>
      <c r="Z871" s="17">
        <v>2.31671625552319E-2</v>
      </c>
      <c r="AA871" s="17">
        <v>2.5273487679937399E-2</v>
      </c>
      <c r="AB871" s="17">
        <v>2.11421771561702E-2</v>
      </c>
      <c r="AC871" s="17">
        <v>2.9635391537400399E-2</v>
      </c>
      <c r="AD871" s="17">
        <v>3.4690559859471101E-2</v>
      </c>
      <c r="AE871" s="17"/>
      <c r="AF871" s="17">
        <v>1.8612522978558199E-2</v>
      </c>
      <c r="AG871" s="17">
        <v>1.74399595162942E-2</v>
      </c>
      <c r="AH871" s="17">
        <v>1.7370125486749401E-2</v>
      </c>
      <c r="AI871" s="17"/>
      <c r="AJ871" s="17">
        <v>1.11088537373324E-2</v>
      </c>
      <c r="AK871" s="17">
        <v>1.6135036147133599E-2</v>
      </c>
      <c r="AL871" s="17">
        <v>1.44285989957615E-2</v>
      </c>
      <c r="AM871" s="17"/>
      <c r="AN871" s="17">
        <v>3.1509210492128598E-2</v>
      </c>
      <c r="AO871" s="17">
        <v>1.86797039131621E-2</v>
      </c>
      <c r="AP871" s="17">
        <v>1.45174085164011E-2</v>
      </c>
      <c r="AQ871" s="17">
        <v>9.9013510891067906E-3</v>
      </c>
      <c r="AR871" s="17">
        <v>4.6257911329375002E-3</v>
      </c>
      <c r="AS871" s="17"/>
      <c r="AT871" s="17">
        <v>1.8347444772808801E-2</v>
      </c>
      <c r="AU871" s="17">
        <v>2.1056049061068002E-2</v>
      </c>
      <c r="AV871" s="17"/>
      <c r="AW871" s="17">
        <v>9.7616846030698801E-3</v>
      </c>
      <c r="AX871" s="17">
        <v>1.38636917972332E-2</v>
      </c>
      <c r="AY871" s="17">
        <v>2.9582144236854398E-2</v>
      </c>
    </row>
    <row r="872" spans="2:51">
      <c r="B872" t="s">
        <v>138</v>
      </c>
      <c r="C872" s="17">
        <v>0.68814177734124904</v>
      </c>
      <c r="D872" s="17">
        <v>0.72951488069143</v>
      </c>
      <c r="E872" s="17">
        <v>0.64992779326096395</v>
      </c>
      <c r="F872" s="17"/>
      <c r="G872" s="17">
        <v>0.67460625200977298</v>
      </c>
      <c r="H872" s="17">
        <v>0.68784072989193701</v>
      </c>
      <c r="I872" s="17">
        <v>0.73166257235356802</v>
      </c>
      <c r="J872" s="17">
        <v>0.67168824085589796</v>
      </c>
      <c r="K872" s="17">
        <v>0.657729495534909</v>
      </c>
      <c r="L872" s="17">
        <v>0.69653994610482495</v>
      </c>
      <c r="M872" s="17"/>
      <c r="N872" s="17">
        <v>0.77351889796264395</v>
      </c>
      <c r="O872" s="17">
        <v>0.69574759526965302</v>
      </c>
      <c r="P872" s="17">
        <v>0.64816139501454495</v>
      </c>
      <c r="Q872" s="17">
        <v>0.62231424181665895</v>
      </c>
      <c r="R872" s="17"/>
      <c r="S872" s="17">
        <v>0.71361989263051895</v>
      </c>
      <c r="T872" s="17">
        <v>0.70349351985848396</v>
      </c>
      <c r="U872" s="17">
        <v>0.65580468574559403</v>
      </c>
      <c r="V872" s="17">
        <v>0.69806985521137099</v>
      </c>
      <c r="W872" s="17">
        <v>0.70343983242243402</v>
      </c>
      <c r="X872" s="17">
        <v>0.66485033977320795</v>
      </c>
      <c r="Y872" s="17">
        <v>0.68071695863530901</v>
      </c>
      <c r="Z872" s="17">
        <v>0.68747612681630998</v>
      </c>
      <c r="AA872" s="17">
        <v>0.67151550592581599</v>
      </c>
      <c r="AB872" s="17">
        <v>0.69624260293865803</v>
      </c>
      <c r="AC872" s="17">
        <v>0.65811946847942304</v>
      </c>
      <c r="AD872" s="17">
        <v>0.70559168296454</v>
      </c>
      <c r="AE872" s="17"/>
      <c r="AF872" s="17">
        <v>0.65006583578466504</v>
      </c>
      <c r="AG872" s="17">
        <v>0.74409412891612003</v>
      </c>
      <c r="AH872" s="17">
        <v>0.64346900044290301</v>
      </c>
      <c r="AI872" s="17"/>
      <c r="AJ872" s="17">
        <v>0.74073119880819105</v>
      </c>
      <c r="AK872" s="17">
        <v>0.72949768192878695</v>
      </c>
      <c r="AL872" s="17">
        <v>0.73847054581221905</v>
      </c>
      <c r="AM872" s="17"/>
      <c r="AN872" s="17">
        <v>0.61698707746113501</v>
      </c>
      <c r="AO872" s="17">
        <v>0.70971215435865198</v>
      </c>
      <c r="AP872" s="17">
        <v>0.72796637428351796</v>
      </c>
      <c r="AQ872" s="17">
        <v>0.76959687456602099</v>
      </c>
      <c r="AR872" s="17">
        <v>0.809519272889901</v>
      </c>
      <c r="AS872" s="17"/>
      <c r="AT872" s="17">
        <v>0.68917672154888698</v>
      </c>
      <c r="AU872" s="17">
        <v>0.68169892675107502</v>
      </c>
      <c r="AV872" s="17"/>
      <c r="AW872" s="17">
        <v>0.76950944369469299</v>
      </c>
      <c r="AX872" s="17">
        <v>0.68583479546020498</v>
      </c>
      <c r="AY872" s="17">
        <v>0.60168776079494701</v>
      </c>
    </row>
    <row r="873" spans="2:51">
      <c r="B873" t="s">
        <v>139</v>
      </c>
      <c r="C873" s="17">
        <v>3.6754765140103202E-2</v>
      </c>
      <c r="D873" s="17">
        <v>3.4984533899466499E-2</v>
      </c>
      <c r="E873" s="17">
        <v>3.8698845808985798E-2</v>
      </c>
      <c r="F873" s="17"/>
      <c r="G873" s="17">
        <v>5.5231411309905602E-2</v>
      </c>
      <c r="H873" s="17">
        <v>4.7906627082114801E-2</v>
      </c>
      <c r="I873" s="17">
        <v>4.2414217108799702E-2</v>
      </c>
      <c r="J873" s="17">
        <v>4.3507501150188699E-2</v>
      </c>
      <c r="K873" s="17">
        <v>2.9887175455053899E-2</v>
      </c>
      <c r="L873" s="17">
        <v>1.61891522049839E-2</v>
      </c>
      <c r="M873" s="17"/>
      <c r="N873" s="17">
        <v>2.7148559072425301E-2</v>
      </c>
      <c r="O873" s="17">
        <v>3.7838996137891302E-2</v>
      </c>
      <c r="P873" s="17">
        <v>4.7093192094573202E-2</v>
      </c>
      <c r="Q873" s="17">
        <v>3.6947790258845203E-2</v>
      </c>
      <c r="R873" s="17"/>
      <c r="S873" s="17">
        <v>4.4427599063620697E-2</v>
      </c>
      <c r="T873" s="17">
        <v>3.0178360700593598E-2</v>
      </c>
      <c r="U873" s="17">
        <v>3.9706611111675102E-2</v>
      </c>
      <c r="V873" s="17">
        <v>2.9055079556362599E-2</v>
      </c>
      <c r="W873" s="17">
        <v>3.9331533246195198E-2</v>
      </c>
      <c r="X873" s="17">
        <v>4.4514465865458298E-2</v>
      </c>
      <c r="Y873" s="17">
        <v>3.6204044510599297E-2</v>
      </c>
      <c r="Z873" s="17">
        <v>3.7208521957829303E-2</v>
      </c>
      <c r="AA873" s="17">
        <v>4.3781042420803197E-2</v>
      </c>
      <c r="AB873" s="17">
        <v>2.6979030291226901E-2</v>
      </c>
      <c r="AC873" s="17">
        <v>2.8599076427947401E-2</v>
      </c>
      <c r="AD873" s="17">
        <v>3.4310339590664297E-2</v>
      </c>
      <c r="AE873" s="17"/>
      <c r="AF873" s="17">
        <v>4.2669933451365202E-2</v>
      </c>
      <c r="AG873" s="17">
        <v>2.5661102523402701E-2</v>
      </c>
      <c r="AH873" s="17">
        <v>5.4912209729367598E-2</v>
      </c>
      <c r="AI873" s="17"/>
      <c r="AJ873" s="17">
        <v>2.55679261517071E-2</v>
      </c>
      <c r="AK873" s="17">
        <v>3.1715832810182601E-2</v>
      </c>
      <c r="AL873" s="17">
        <v>3.4751196626466599E-2</v>
      </c>
      <c r="AM873" s="17"/>
      <c r="AN873" s="17">
        <v>5.0199301491808603E-2</v>
      </c>
      <c r="AO873" s="17">
        <v>2.9776656543556199E-2</v>
      </c>
      <c r="AP873" s="17">
        <v>3.3067782005205E-2</v>
      </c>
      <c r="AQ873" s="17">
        <v>3.1108422995022599E-2</v>
      </c>
      <c r="AR873" s="17">
        <v>2.1158543057817399E-2</v>
      </c>
      <c r="AS873" s="17"/>
      <c r="AT873" s="17">
        <v>3.4858072910276199E-2</v>
      </c>
      <c r="AU873" s="17">
        <v>5.4716428145919802E-2</v>
      </c>
      <c r="AV873" s="17"/>
      <c r="AW873" s="17">
        <v>2.1609934294058501E-2</v>
      </c>
      <c r="AX873" s="17">
        <v>4.21539415635011E-2</v>
      </c>
      <c r="AY873" s="17">
        <v>5.1548758225115197E-2</v>
      </c>
    </row>
    <row r="874" spans="2:51">
      <c r="B874" t="s">
        <v>140</v>
      </c>
      <c r="C874" s="17">
        <v>0.65138701220114603</v>
      </c>
      <c r="D874" s="17">
        <v>0.69453034679196302</v>
      </c>
      <c r="E874" s="17">
        <v>0.61122894745197798</v>
      </c>
      <c r="F874" s="17"/>
      <c r="G874" s="17">
        <v>0.61937484069986704</v>
      </c>
      <c r="H874" s="17">
        <v>0.63993410280982199</v>
      </c>
      <c r="I874" s="17">
        <v>0.68924835524476902</v>
      </c>
      <c r="J874" s="17">
        <v>0.62818073970570998</v>
      </c>
      <c r="K874" s="17">
        <v>0.62784232007985497</v>
      </c>
      <c r="L874" s="17">
        <v>0.68035079389984099</v>
      </c>
      <c r="M874" s="17"/>
      <c r="N874" s="17">
        <v>0.74637033889021798</v>
      </c>
      <c r="O874" s="17">
        <v>0.65790859913176203</v>
      </c>
      <c r="P874" s="17">
        <v>0.60106820291997098</v>
      </c>
      <c r="Q874" s="17">
        <v>0.58536645155781397</v>
      </c>
      <c r="R874" s="17"/>
      <c r="S874" s="17">
        <v>0.66919229356689802</v>
      </c>
      <c r="T874" s="17">
        <v>0.67331515915789097</v>
      </c>
      <c r="U874" s="17">
        <v>0.61609807463391897</v>
      </c>
      <c r="V874" s="17">
        <v>0.669014775655008</v>
      </c>
      <c r="W874" s="17">
        <v>0.66410829917623904</v>
      </c>
      <c r="X874" s="17">
        <v>0.62033587390774902</v>
      </c>
      <c r="Y874" s="17">
        <v>0.64451291412471001</v>
      </c>
      <c r="Z874" s="17">
        <v>0.65026760485848101</v>
      </c>
      <c r="AA874" s="17">
        <v>0.62773446350501305</v>
      </c>
      <c r="AB874" s="17">
        <v>0.66926357264743197</v>
      </c>
      <c r="AC874" s="17">
        <v>0.62952039205147603</v>
      </c>
      <c r="AD874" s="17">
        <v>0.67128134337387602</v>
      </c>
      <c r="AE874" s="17"/>
      <c r="AF874" s="17">
        <v>0.60739590233329999</v>
      </c>
      <c r="AG874" s="17">
        <v>0.718433026392717</v>
      </c>
      <c r="AH874" s="17">
        <v>0.58855679071353495</v>
      </c>
      <c r="AI874" s="17"/>
      <c r="AJ874" s="17">
        <v>0.71516327265648405</v>
      </c>
      <c r="AK874" s="17">
        <v>0.69778184911860397</v>
      </c>
      <c r="AL874" s="17">
        <v>0.70371934918575296</v>
      </c>
      <c r="AM874" s="17"/>
      <c r="AN874" s="17">
        <v>0.56678777596932595</v>
      </c>
      <c r="AO874" s="17">
        <v>0.67993549781509599</v>
      </c>
      <c r="AP874" s="17">
        <v>0.69489859227831297</v>
      </c>
      <c r="AQ874" s="17">
        <v>0.73848845157099896</v>
      </c>
      <c r="AR874" s="17">
        <v>0.78836072983208405</v>
      </c>
      <c r="AS874" s="17"/>
      <c r="AT874" s="17">
        <v>0.654318648638611</v>
      </c>
      <c r="AU874" s="17">
        <v>0.62698249860515498</v>
      </c>
      <c r="AV874" s="17"/>
      <c r="AW874" s="17">
        <v>0.74789950940063399</v>
      </c>
      <c r="AX874" s="17">
        <v>0.64368085389670404</v>
      </c>
      <c r="AY874" s="17">
        <v>0.55013900256983095</v>
      </c>
    </row>
    <row r="875" spans="2:51">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row>
    <row r="876" spans="2:51">
      <c r="B876" s="6" t="s">
        <v>363</v>
      </c>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row>
    <row r="877" spans="2:51">
      <c r="B877" s="24" t="s">
        <v>15</v>
      </c>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row>
    <row r="878" spans="2:51">
      <c r="B878" t="s">
        <v>133</v>
      </c>
      <c r="C878" s="17">
        <v>6.7826863663291395E-2</v>
      </c>
      <c r="D878" s="17">
        <v>8.4200972942310007E-2</v>
      </c>
      <c r="E878" s="17">
        <v>5.2597141412565801E-2</v>
      </c>
      <c r="F878" s="17"/>
      <c r="G878" s="17">
        <v>9.6282121825519498E-2</v>
      </c>
      <c r="H878" s="17">
        <v>0.10760690076645001</v>
      </c>
      <c r="I878" s="17">
        <v>7.9344022293314803E-2</v>
      </c>
      <c r="J878" s="17">
        <v>5.8717285345094503E-2</v>
      </c>
      <c r="K878" s="17">
        <v>4.65700958544112E-2</v>
      </c>
      <c r="L878" s="17">
        <v>3.8920532051525701E-2</v>
      </c>
      <c r="M878" s="17"/>
      <c r="N878" s="17">
        <v>0.10372995652250901</v>
      </c>
      <c r="O878" s="17">
        <v>5.2414483100830897E-2</v>
      </c>
      <c r="P878" s="17">
        <v>5.6195277609405701E-2</v>
      </c>
      <c r="Q878" s="17">
        <v>5.5000218377140503E-2</v>
      </c>
      <c r="R878" s="17"/>
      <c r="S878" s="17">
        <v>0.113921210666405</v>
      </c>
      <c r="T878" s="17">
        <v>5.9698961666133102E-2</v>
      </c>
      <c r="U878" s="17">
        <v>5.5880712416466999E-2</v>
      </c>
      <c r="V878" s="17">
        <v>6.6760189854818505E-2</v>
      </c>
      <c r="W878" s="17">
        <v>7.8035901063011601E-2</v>
      </c>
      <c r="X878" s="17">
        <v>4.63360443510984E-2</v>
      </c>
      <c r="Y878" s="17">
        <v>5.8510102135475701E-2</v>
      </c>
      <c r="Z878" s="17">
        <v>8.2236186295262803E-2</v>
      </c>
      <c r="AA878" s="17">
        <v>5.5774357591282402E-2</v>
      </c>
      <c r="AB878" s="17">
        <v>6.5231984103382198E-2</v>
      </c>
      <c r="AC878" s="17">
        <v>5.3484896798925298E-2</v>
      </c>
      <c r="AD878" s="17">
        <v>5.9317145570788703E-2</v>
      </c>
      <c r="AE878" s="17"/>
      <c r="AF878" s="17">
        <v>5.6064019513287301E-2</v>
      </c>
      <c r="AG878" s="17">
        <v>7.9760192553610304E-2</v>
      </c>
      <c r="AH878" s="17">
        <v>6.1223242602904002E-2</v>
      </c>
      <c r="AI878" s="17"/>
      <c r="AJ878" s="17">
        <v>7.4193108884925904E-2</v>
      </c>
      <c r="AK878" s="17">
        <v>7.6144705173476102E-2</v>
      </c>
      <c r="AL878" s="17">
        <v>8.3188793398474806E-2</v>
      </c>
      <c r="AM878" s="17"/>
      <c r="AN878" s="17">
        <v>4.95993275445899E-2</v>
      </c>
      <c r="AO878" s="17">
        <v>5.4607872110708097E-2</v>
      </c>
      <c r="AP878" s="17">
        <v>7.9522542137168598E-2</v>
      </c>
      <c r="AQ878" s="17">
        <v>0.13087456913332399</v>
      </c>
      <c r="AR878" s="17">
        <v>0.25832840845493299</v>
      </c>
      <c r="AS878" s="17"/>
      <c r="AT878" s="17">
        <v>6.1614740624617602E-2</v>
      </c>
      <c r="AU878" s="17">
        <v>0.12838598901620299</v>
      </c>
      <c r="AV878" s="17"/>
      <c r="AW878" s="17">
        <v>9.0429678233805696E-2</v>
      </c>
      <c r="AX878" s="17">
        <v>7.4437320168096399E-2</v>
      </c>
      <c r="AY878" s="17">
        <v>4.1917900565121402E-2</v>
      </c>
    </row>
    <row r="879" spans="2:51">
      <c r="B879" t="s">
        <v>134</v>
      </c>
      <c r="C879" s="17">
        <v>0.34848424183022397</v>
      </c>
      <c r="D879" s="17">
        <v>0.36639317821896999</v>
      </c>
      <c r="E879" s="17">
        <v>0.32938249558855998</v>
      </c>
      <c r="F879" s="17"/>
      <c r="G879" s="17">
        <v>0.43520322791750998</v>
      </c>
      <c r="H879" s="17">
        <v>0.43587093318492498</v>
      </c>
      <c r="I879" s="17">
        <v>0.41590114961963298</v>
      </c>
      <c r="J879" s="17">
        <v>0.310964060173676</v>
      </c>
      <c r="K879" s="17">
        <v>0.27737680503316597</v>
      </c>
      <c r="L879" s="17">
        <v>0.27377899575099701</v>
      </c>
      <c r="M879" s="17"/>
      <c r="N879" s="17">
        <v>0.42460676458733398</v>
      </c>
      <c r="O879" s="17">
        <v>0.35453751244859699</v>
      </c>
      <c r="P879" s="17">
        <v>0.33005851010530901</v>
      </c>
      <c r="Q879" s="17">
        <v>0.27610987467646902</v>
      </c>
      <c r="R879" s="17"/>
      <c r="S879" s="17">
        <v>0.37322850097209198</v>
      </c>
      <c r="T879" s="17">
        <v>0.34497697304493402</v>
      </c>
      <c r="U879" s="17">
        <v>0.354280542044623</v>
      </c>
      <c r="V879" s="17">
        <v>0.33506214476416502</v>
      </c>
      <c r="W879" s="17">
        <v>0.34462298751675402</v>
      </c>
      <c r="X879" s="17">
        <v>0.37203556672673399</v>
      </c>
      <c r="Y879" s="17">
        <v>0.31455386349272701</v>
      </c>
      <c r="Z879" s="17">
        <v>0.34275589060086997</v>
      </c>
      <c r="AA879" s="17">
        <v>0.34304849133364401</v>
      </c>
      <c r="AB879" s="17">
        <v>0.33877652113565698</v>
      </c>
      <c r="AC879" s="17">
        <v>0.357246324677853</v>
      </c>
      <c r="AD879" s="17">
        <v>0.35524527027647002</v>
      </c>
      <c r="AE879" s="17"/>
      <c r="AF879" s="17">
        <v>0.29560022622571702</v>
      </c>
      <c r="AG879" s="17">
        <v>0.39239051686225601</v>
      </c>
      <c r="AH879" s="17">
        <v>0.33209897768496599</v>
      </c>
      <c r="AI879" s="17"/>
      <c r="AJ879" s="17">
        <v>0.32684865903909799</v>
      </c>
      <c r="AK879" s="17">
        <v>0.39639285357714199</v>
      </c>
      <c r="AL879" s="17">
        <v>0.38252710781315702</v>
      </c>
      <c r="AM879" s="17"/>
      <c r="AN879" s="17">
        <v>0.22287245193501101</v>
      </c>
      <c r="AO879" s="17">
        <v>0.36353219965768302</v>
      </c>
      <c r="AP879" s="17">
        <v>0.430636199220438</v>
      </c>
      <c r="AQ879" s="17">
        <v>0.47367273030006102</v>
      </c>
      <c r="AR879" s="17">
        <v>0.40628372245664102</v>
      </c>
      <c r="AS879" s="17"/>
      <c r="AT879" s="17">
        <v>0.34376910729747701</v>
      </c>
      <c r="AU879" s="17">
        <v>0.39586145248979698</v>
      </c>
      <c r="AV879" s="17"/>
      <c r="AW879" s="17">
        <v>0.417559902981748</v>
      </c>
      <c r="AX879" s="17">
        <v>0.38760305742131401</v>
      </c>
      <c r="AY879" s="17">
        <v>0.26436581343630899</v>
      </c>
    </row>
    <row r="880" spans="2:51">
      <c r="B880" t="s">
        <v>135</v>
      </c>
      <c r="C880" s="17">
        <v>0.26545036311139097</v>
      </c>
      <c r="D880" s="17">
        <v>0.272698078436859</v>
      </c>
      <c r="E880" s="17">
        <v>0.25983825194545201</v>
      </c>
      <c r="F880" s="17"/>
      <c r="G880" s="17">
        <v>0.21777948124188601</v>
      </c>
      <c r="H880" s="17">
        <v>0.242987311610527</v>
      </c>
      <c r="I880" s="17">
        <v>0.24531085579923401</v>
      </c>
      <c r="J880" s="17">
        <v>0.28180740275199001</v>
      </c>
      <c r="K880" s="17">
        <v>0.28372556151199502</v>
      </c>
      <c r="L880" s="17">
        <v>0.29327950719684098</v>
      </c>
      <c r="M880" s="17"/>
      <c r="N880" s="17">
        <v>0.24052106787960101</v>
      </c>
      <c r="O880" s="17">
        <v>0.25592258326852702</v>
      </c>
      <c r="P880" s="17">
        <v>0.27194072935824898</v>
      </c>
      <c r="Q880" s="17">
        <v>0.29510038132194</v>
      </c>
      <c r="R880" s="17"/>
      <c r="S880" s="17">
        <v>0.251501881415715</v>
      </c>
      <c r="T880" s="17">
        <v>0.28122224688514602</v>
      </c>
      <c r="U880" s="17">
        <v>0.24672908272942401</v>
      </c>
      <c r="V880" s="17">
        <v>0.28342156818408198</v>
      </c>
      <c r="W880" s="17">
        <v>0.26991320004144598</v>
      </c>
      <c r="X880" s="17">
        <v>0.27458024559871302</v>
      </c>
      <c r="Y880" s="17">
        <v>0.27293712997879899</v>
      </c>
      <c r="Z880" s="17">
        <v>0.259203205768961</v>
      </c>
      <c r="AA880" s="17">
        <v>0.24952400774035</v>
      </c>
      <c r="AB880" s="17">
        <v>0.27813116727541298</v>
      </c>
      <c r="AC880" s="17">
        <v>0.26036366648034598</v>
      </c>
      <c r="AD880" s="17">
        <v>0.230243898596562</v>
      </c>
      <c r="AE880" s="17"/>
      <c r="AF880" s="17">
        <v>0.28000270339347999</v>
      </c>
      <c r="AG880" s="17">
        <v>0.258960497626046</v>
      </c>
      <c r="AH880" s="17">
        <v>0.26756739476073199</v>
      </c>
      <c r="AI880" s="17"/>
      <c r="AJ880" s="17">
        <v>0.26924027183869298</v>
      </c>
      <c r="AK880" s="17">
        <v>0.255945075116849</v>
      </c>
      <c r="AL880" s="17">
        <v>0.24747498839776599</v>
      </c>
      <c r="AM880" s="17"/>
      <c r="AN880" s="17">
        <v>0.300234324170707</v>
      </c>
      <c r="AO880" s="17">
        <v>0.25675596279872098</v>
      </c>
      <c r="AP880" s="17">
        <v>0.23868541914806901</v>
      </c>
      <c r="AQ880" s="17">
        <v>0.21788045945105</v>
      </c>
      <c r="AR880" s="17">
        <v>0.18608666985650199</v>
      </c>
      <c r="AS880" s="17"/>
      <c r="AT880" s="17">
        <v>0.268116666548597</v>
      </c>
      <c r="AU880" s="17">
        <v>0.230815439204447</v>
      </c>
      <c r="AV880" s="17"/>
      <c r="AW880" s="17">
        <v>0.242533132038775</v>
      </c>
      <c r="AX880" s="17">
        <v>0.28386836865034598</v>
      </c>
      <c r="AY880" s="17">
        <v>0.28516108611897101</v>
      </c>
    </row>
    <row r="881" spans="2:51">
      <c r="B881" t="s">
        <v>136</v>
      </c>
      <c r="C881" s="17">
        <v>0.19992245441336401</v>
      </c>
      <c r="D881" s="17">
        <v>0.17599807566211001</v>
      </c>
      <c r="E881" s="17">
        <v>0.22269519864312301</v>
      </c>
      <c r="F881" s="17"/>
      <c r="G881" s="17">
        <v>0.16578916720978501</v>
      </c>
      <c r="H881" s="17">
        <v>0.13794781023462799</v>
      </c>
      <c r="I881" s="17">
        <v>0.170215406892818</v>
      </c>
      <c r="J881" s="17">
        <v>0.19900923783435001</v>
      </c>
      <c r="K881" s="17">
        <v>0.22333077382557501</v>
      </c>
      <c r="L881" s="17">
        <v>0.26593384883861099</v>
      </c>
      <c r="M881" s="17"/>
      <c r="N881" s="17">
        <v>0.15611548776758</v>
      </c>
      <c r="O881" s="17">
        <v>0.224861082815561</v>
      </c>
      <c r="P881" s="17">
        <v>0.210185618256021</v>
      </c>
      <c r="Q881" s="17">
        <v>0.214368093899933</v>
      </c>
      <c r="R881" s="17"/>
      <c r="S881" s="17">
        <v>0.16896434974455901</v>
      </c>
      <c r="T881" s="17">
        <v>0.19614802674582599</v>
      </c>
      <c r="U881" s="17">
        <v>0.23247711437531901</v>
      </c>
      <c r="V881" s="17">
        <v>0.19665191247164901</v>
      </c>
      <c r="W881" s="17">
        <v>0.190737071384002</v>
      </c>
      <c r="X881" s="17">
        <v>0.186185271035714</v>
      </c>
      <c r="Y881" s="17">
        <v>0.21650785542523401</v>
      </c>
      <c r="Z881" s="17">
        <v>0.21355172083621801</v>
      </c>
      <c r="AA881" s="17">
        <v>0.217708264970329</v>
      </c>
      <c r="AB881" s="17">
        <v>0.205291169075903</v>
      </c>
      <c r="AC881" s="17">
        <v>0.192761277637817</v>
      </c>
      <c r="AD881" s="17">
        <v>0.201630218388165</v>
      </c>
      <c r="AE881" s="17"/>
      <c r="AF881" s="17">
        <v>0.221131333927677</v>
      </c>
      <c r="AG881" s="17">
        <v>0.18292117199533101</v>
      </c>
      <c r="AH881" s="17">
        <v>0.19484356878459799</v>
      </c>
      <c r="AI881" s="17"/>
      <c r="AJ881" s="17">
        <v>0.21103967037893601</v>
      </c>
      <c r="AK881" s="17">
        <v>0.17686564565913401</v>
      </c>
      <c r="AL881" s="17">
        <v>0.19918668115409199</v>
      </c>
      <c r="AM881" s="17"/>
      <c r="AN881" s="17">
        <v>0.244471443098286</v>
      </c>
      <c r="AO881" s="17">
        <v>0.20547473435334801</v>
      </c>
      <c r="AP881" s="17">
        <v>0.170744881370608</v>
      </c>
      <c r="AQ881" s="17">
        <v>0.12176964173454601</v>
      </c>
      <c r="AR881" s="17">
        <v>0.105180279721049</v>
      </c>
      <c r="AS881" s="17"/>
      <c r="AT881" s="17">
        <v>0.20598547866158801</v>
      </c>
      <c r="AU881" s="17">
        <v>0.14492677469534701</v>
      </c>
      <c r="AV881" s="17"/>
      <c r="AW881" s="17">
        <v>0.176111590384151</v>
      </c>
      <c r="AX881" s="17">
        <v>0.15934086872974099</v>
      </c>
      <c r="AY881" s="17">
        <v>0.23599338978097401</v>
      </c>
    </row>
    <row r="882" spans="2:51">
      <c r="B882" t="s">
        <v>137</v>
      </c>
      <c r="C882" s="17">
        <v>0.10740623250668099</v>
      </c>
      <c r="D882" s="17">
        <v>9.2029353453772694E-2</v>
      </c>
      <c r="E882" s="17">
        <v>0.12240450505971701</v>
      </c>
      <c r="F882" s="17"/>
      <c r="G882" s="17">
        <v>6.7627841220796001E-2</v>
      </c>
      <c r="H882" s="17">
        <v>6.5639349548358303E-2</v>
      </c>
      <c r="I882" s="17">
        <v>7.6566454974167697E-2</v>
      </c>
      <c r="J882" s="17">
        <v>0.13565767985125399</v>
      </c>
      <c r="K882" s="17">
        <v>0.158850750259733</v>
      </c>
      <c r="L882" s="17">
        <v>0.12216729209794799</v>
      </c>
      <c r="M882" s="17"/>
      <c r="N882" s="17">
        <v>7.1333129604797693E-2</v>
      </c>
      <c r="O882" s="17">
        <v>0.103630539126377</v>
      </c>
      <c r="P882" s="17">
        <v>0.115212637126857</v>
      </c>
      <c r="Q882" s="17">
        <v>0.14343505702210799</v>
      </c>
      <c r="R882" s="17"/>
      <c r="S882" s="17">
        <v>7.92444767669198E-2</v>
      </c>
      <c r="T882" s="17">
        <v>0.11056840923767999</v>
      </c>
      <c r="U882" s="17">
        <v>0.10436531690966799</v>
      </c>
      <c r="V882" s="17">
        <v>0.10821740766190301</v>
      </c>
      <c r="W882" s="17">
        <v>0.100039313415842</v>
      </c>
      <c r="X882" s="17">
        <v>0.10271918137375</v>
      </c>
      <c r="Y882" s="17">
        <v>0.12652811927244101</v>
      </c>
      <c r="Z882" s="17">
        <v>9.9106954877886205E-2</v>
      </c>
      <c r="AA882" s="17">
        <v>0.12434998711497899</v>
      </c>
      <c r="AB882" s="17">
        <v>9.8554166773157106E-2</v>
      </c>
      <c r="AC882" s="17">
        <v>0.12659520374920699</v>
      </c>
      <c r="AD882" s="17">
        <v>0.14676633921539001</v>
      </c>
      <c r="AE882" s="17"/>
      <c r="AF882" s="17">
        <v>0.13942754840496099</v>
      </c>
      <c r="AG882" s="17">
        <v>7.4963306217478307E-2</v>
      </c>
      <c r="AH882" s="17">
        <v>0.12917220593206499</v>
      </c>
      <c r="AI882" s="17"/>
      <c r="AJ882" s="17">
        <v>0.11404313330244099</v>
      </c>
      <c r="AK882" s="17">
        <v>8.1768587057222897E-2</v>
      </c>
      <c r="AL882" s="17">
        <v>8.3386067959071095E-2</v>
      </c>
      <c r="AM882" s="17"/>
      <c r="AN882" s="17">
        <v>0.16908658490707101</v>
      </c>
      <c r="AO882" s="17">
        <v>0.103719222456404</v>
      </c>
      <c r="AP882" s="17">
        <v>7.2799576662967699E-2</v>
      </c>
      <c r="AQ882" s="17">
        <v>4.4912186638511001E-2</v>
      </c>
      <c r="AR882" s="17">
        <v>3.9495128377937498E-2</v>
      </c>
      <c r="AS882" s="17"/>
      <c r="AT882" s="17">
        <v>0.110392049765525</v>
      </c>
      <c r="AU882" s="17">
        <v>8.3039500556986195E-2</v>
      </c>
      <c r="AV882" s="17"/>
      <c r="AW882" s="17">
        <v>6.8192885472955003E-2</v>
      </c>
      <c r="AX882" s="17">
        <v>8.1823338086166306E-2</v>
      </c>
      <c r="AY882" s="17">
        <v>0.156040505455663</v>
      </c>
    </row>
    <row r="883" spans="2:51">
      <c r="B883" t="s">
        <v>119</v>
      </c>
      <c r="C883" s="17">
        <v>1.0909844475048501E-2</v>
      </c>
      <c r="D883" s="17">
        <v>8.6803412859785701E-3</v>
      </c>
      <c r="E883" s="17">
        <v>1.3082407350582199E-2</v>
      </c>
      <c r="F883" s="17"/>
      <c r="G883" s="17">
        <v>1.7318160584503001E-2</v>
      </c>
      <c r="H883" s="17">
        <v>9.9476946551118692E-3</v>
      </c>
      <c r="I883" s="17">
        <v>1.26621104208326E-2</v>
      </c>
      <c r="J883" s="17">
        <v>1.38443340436359E-2</v>
      </c>
      <c r="K883" s="17">
        <v>1.01460135151199E-2</v>
      </c>
      <c r="L883" s="17">
        <v>5.9198240640766803E-3</v>
      </c>
      <c r="M883" s="17"/>
      <c r="N883" s="17">
        <v>3.6935936381793798E-3</v>
      </c>
      <c r="O883" s="17">
        <v>8.6337992401070204E-3</v>
      </c>
      <c r="P883" s="17">
        <v>1.6407227544158701E-2</v>
      </c>
      <c r="Q883" s="17">
        <v>1.59863747024095E-2</v>
      </c>
      <c r="R883" s="17"/>
      <c r="S883" s="17">
        <v>1.3139580434309199E-2</v>
      </c>
      <c r="T883" s="17">
        <v>7.3853824202809804E-3</v>
      </c>
      <c r="U883" s="17">
        <v>6.2672315244986397E-3</v>
      </c>
      <c r="V883" s="17">
        <v>9.8867770633817298E-3</v>
      </c>
      <c r="W883" s="17">
        <v>1.6651526578944299E-2</v>
      </c>
      <c r="X883" s="17">
        <v>1.81436909139907E-2</v>
      </c>
      <c r="Y883" s="17">
        <v>1.0962929695323999E-2</v>
      </c>
      <c r="Z883" s="17">
        <v>3.1460416208019299E-3</v>
      </c>
      <c r="AA883" s="17">
        <v>9.5948912494160394E-3</v>
      </c>
      <c r="AB883" s="17">
        <v>1.40149916364879E-2</v>
      </c>
      <c r="AC883" s="17">
        <v>9.5486306558509593E-3</v>
      </c>
      <c r="AD883" s="17">
        <v>6.7971279526248003E-3</v>
      </c>
      <c r="AE883" s="17"/>
      <c r="AF883" s="17">
        <v>7.7741685348784997E-3</v>
      </c>
      <c r="AG883" s="17">
        <v>1.1004314745278901E-2</v>
      </c>
      <c r="AH883" s="17">
        <v>1.5094610234734599E-2</v>
      </c>
      <c r="AI883" s="17"/>
      <c r="AJ883" s="17">
        <v>4.6351565559064603E-3</v>
      </c>
      <c r="AK883" s="17">
        <v>1.2883133416176799E-2</v>
      </c>
      <c r="AL883" s="17">
        <v>4.23636127743911E-3</v>
      </c>
      <c r="AM883" s="17"/>
      <c r="AN883" s="17">
        <v>1.3735868344335799E-2</v>
      </c>
      <c r="AO883" s="17">
        <v>1.5910008623135598E-2</v>
      </c>
      <c r="AP883" s="17">
        <v>7.6113814607485196E-3</v>
      </c>
      <c r="AQ883" s="17">
        <v>1.0890412742507599E-2</v>
      </c>
      <c r="AR883" s="17">
        <v>4.6257911329375002E-3</v>
      </c>
      <c r="AS883" s="17"/>
      <c r="AT883" s="17">
        <v>1.0121957102194899E-2</v>
      </c>
      <c r="AU883" s="17">
        <v>1.69708440372205E-2</v>
      </c>
      <c r="AV883" s="17"/>
      <c r="AW883" s="17">
        <v>5.1728108885661702E-3</v>
      </c>
      <c r="AX883" s="17">
        <v>1.29270469443361E-2</v>
      </c>
      <c r="AY883" s="17">
        <v>1.65213046429614E-2</v>
      </c>
    </row>
    <row r="884" spans="2:51">
      <c r="B884" t="s">
        <v>138</v>
      </c>
      <c r="C884" s="17">
        <v>0.41631110549351602</v>
      </c>
      <c r="D884" s="17">
        <v>0.45059415116127999</v>
      </c>
      <c r="E884" s="17">
        <v>0.38197963700112503</v>
      </c>
      <c r="F884" s="17"/>
      <c r="G884" s="17">
        <v>0.53148534974302997</v>
      </c>
      <c r="H884" s="17">
        <v>0.54347783395137494</v>
      </c>
      <c r="I884" s="17">
        <v>0.49524517191294798</v>
      </c>
      <c r="J884" s="17">
        <v>0.36968134551877002</v>
      </c>
      <c r="K884" s="17">
        <v>0.32394690088757699</v>
      </c>
      <c r="L884" s="17">
        <v>0.31269952780252303</v>
      </c>
      <c r="M884" s="17"/>
      <c r="N884" s="17">
        <v>0.52833672110984198</v>
      </c>
      <c r="O884" s="17">
        <v>0.40695199554942801</v>
      </c>
      <c r="P884" s="17">
        <v>0.38625378771471403</v>
      </c>
      <c r="Q884" s="17">
        <v>0.331110093053609</v>
      </c>
      <c r="R884" s="17"/>
      <c r="S884" s="17">
        <v>0.48714971163849702</v>
      </c>
      <c r="T884" s="17">
        <v>0.404675934711067</v>
      </c>
      <c r="U884" s="17">
        <v>0.41016125446108997</v>
      </c>
      <c r="V884" s="17">
        <v>0.40182233461898298</v>
      </c>
      <c r="W884" s="17">
        <v>0.42265888857976602</v>
      </c>
      <c r="X884" s="17">
        <v>0.41837161107783299</v>
      </c>
      <c r="Y884" s="17">
        <v>0.37306396562820299</v>
      </c>
      <c r="Z884" s="17">
        <v>0.424992076896133</v>
      </c>
      <c r="AA884" s="17">
        <v>0.39882284892492598</v>
      </c>
      <c r="AB884" s="17">
        <v>0.40400850523903897</v>
      </c>
      <c r="AC884" s="17">
        <v>0.41073122147677799</v>
      </c>
      <c r="AD884" s="17">
        <v>0.414562415847259</v>
      </c>
      <c r="AE884" s="17"/>
      <c r="AF884" s="17">
        <v>0.35166424573900401</v>
      </c>
      <c r="AG884" s="17">
        <v>0.47215070941586701</v>
      </c>
      <c r="AH884" s="17">
        <v>0.39332222028787001</v>
      </c>
      <c r="AI884" s="17"/>
      <c r="AJ884" s="17">
        <v>0.40104176792402402</v>
      </c>
      <c r="AK884" s="17">
        <v>0.47253755875061798</v>
      </c>
      <c r="AL884" s="17">
        <v>0.46571590121163198</v>
      </c>
      <c r="AM884" s="17"/>
      <c r="AN884" s="17">
        <v>0.272471779479601</v>
      </c>
      <c r="AO884" s="17">
        <v>0.41814007176839102</v>
      </c>
      <c r="AP884" s="17">
        <v>0.51015874135760597</v>
      </c>
      <c r="AQ884" s="17">
        <v>0.60454729943338503</v>
      </c>
      <c r="AR884" s="17">
        <v>0.66461213091157401</v>
      </c>
      <c r="AS884" s="17"/>
      <c r="AT884" s="17">
        <v>0.40538384792209498</v>
      </c>
      <c r="AU884" s="17">
        <v>0.524247441505999</v>
      </c>
      <c r="AV884" s="17"/>
      <c r="AW884" s="17">
        <v>0.50798958121555304</v>
      </c>
      <c r="AX884" s="17">
        <v>0.46204037758941102</v>
      </c>
      <c r="AY884" s="17">
        <v>0.30628371400143001</v>
      </c>
    </row>
    <row r="885" spans="2:51">
      <c r="B885" t="s">
        <v>139</v>
      </c>
      <c r="C885" s="17">
        <v>0.307328686920045</v>
      </c>
      <c r="D885" s="17">
        <v>0.26802742911588301</v>
      </c>
      <c r="E885" s="17">
        <v>0.34509970370283999</v>
      </c>
      <c r="F885" s="17"/>
      <c r="G885" s="17">
        <v>0.233417008430581</v>
      </c>
      <c r="H885" s="17">
        <v>0.203587159782987</v>
      </c>
      <c r="I885" s="17">
        <v>0.246781861866986</v>
      </c>
      <c r="J885" s="17">
        <v>0.33466691768560403</v>
      </c>
      <c r="K885" s="17">
        <v>0.38218152408530798</v>
      </c>
      <c r="L885" s="17">
        <v>0.38810114093655901</v>
      </c>
      <c r="M885" s="17"/>
      <c r="N885" s="17">
        <v>0.22744861737237801</v>
      </c>
      <c r="O885" s="17">
        <v>0.32849162194193798</v>
      </c>
      <c r="P885" s="17">
        <v>0.32539825538287798</v>
      </c>
      <c r="Q885" s="17">
        <v>0.35780315092204101</v>
      </c>
      <c r="R885" s="17"/>
      <c r="S885" s="17">
        <v>0.24820882651147899</v>
      </c>
      <c r="T885" s="17">
        <v>0.30671643598350601</v>
      </c>
      <c r="U885" s="17">
        <v>0.33684243128498698</v>
      </c>
      <c r="V885" s="17">
        <v>0.304869320133552</v>
      </c>
      <c r="W885" s="17">
        <v>0.29077638479984402</v>
      </c>
      <c r="X885" s="17">
        <v>0.288904452409463</v>
      </c>
      <c r="Y885" s="17">
        <v>0.34303597469767499</v>
      </c>
      <c r="Z885" s="17">
        <v>0.312658675714104</v>
      </c>
      <c r="AA885" s="17">
        <v>0.34205825208530799</v>
      </c>
      <c r="AB885" s="17">
        <v>0.30384533584905998</v>
      </c>
      <c r="AC885" s="17">
        <v>0.31935648138702499</v>
      </c>
      <c r="AD885" s="17">
        <v>0.34839655760355498</v>
      </c>
      <c r="AE885" s="17"/>
      <c r="AF885" s="17">
        <v>0.360558882332638</v>
      </c>
      <c r="AG885" s="17">
        <v>0.25788447821280902</v>
      </c>
      <c r="AH885" s="17">
        <v>0.32401577471666299</v>
      </c>
      <c r="AI885" s="17"/>
      <c r="AJ885" s="17">
        <v>0.32508280368137699</v>
      </c>
      <c r="AK885" s="17">
        <v>0.25863423271635699</v>
      </c>
      <c r="AL885" s="17">
        <v>0.28257274911316299</v>
      </c>
      <c r="AM885" s="17"/>
      <c r="AN885" s="17">
        <v>0.41355802800535701</v>
      </c>
      <c r="AO885" s="17">
        <v>0.30919395680975298</v>
      </c>
      <c r="AP885" s="17">
        <v>0.24354445803357599</v>
      </c>
      <c r="AQ885" s="17">
        <v>0.16668182837305701</v>
      </c>
      <c r="AR885" s="17">
        <v>0.14467540809898699</v>
      </c>
      <c r="AS885" s="17"/>
      <c r="AT885" s="17">
        <v>0.31637752842711298</v>
      </c>
      <c r="AU885" s="17">
        <v>0.22796627525233301</v>
      </c>
      <c r="AV885" s="17"/>
      <c r="AW885" s="17">
        <v>0.24430447585710599</v>
      </c>
      <c r="AX885" s="17">
        <v>0.241164206815907</v>
      </c>
      <c r="AY885" s="17">
        <v>0.39203389523663701</v>
      </c>
    </row>
    <row r="886" spans="2:51">
      <c r="B886" t="s">
        <v>140</v>
      </c>
      <c r="C886" s="17">
        <v>0.108982418573471</v>
      </c>
      <c r="D886" s="17">
        <v>0.18256672204539701</v>
      </c>
      <c r="E886" s="17">
        <v>3.6879933298285303E-2</v>
      </c>
      <c r="F886" s="17"/>
      <c r="G886" s="17">
        <v>0.29806834131244903</v>
      </c>
      <c r="H886" s="17">
        <v>0.33989067416838797</v>
      </c>
      <c r="I886" s="17">
        <v>0.248463310045962</v>
      </c>
      <c r="J886" s="17">
        <v>3.5014427833165801E-2</v>
      </c>
      <c r="K886" s="17">
        <v>-5.82346231977309E-2</v>
      </c>
      <c r="L886" s="17">
        <v>-7.5401613134036302E-2</v>
      </c>
      <c r="M886" s="17"/>
      <c r="N886" s="17">
        <v>0.300888103737464</v>
      </c>
      <c r="O886" s="17">
        <v>7.84603736074896E-2</v>
      </c>
      <c r="P886" s="17">
        <v>6.0855532331836097E-2</v>
      </c>
      <c r="Q886" s="17">
        <v>-2.6693057868431801E-2</v>
      </c>
      <c r="R886" s="17"/>
      <c r="S886" s="17">
        <v>0.238940885127018</v>
      </c>
      <c r="T886" s="17">
        <v>9.7959498727560601E-2</v>
      </c>
      <c r="U886" s="17">
        <v>7.3318823176103096E-2</v>
      </c>
      <c r="V886" s="17">
        <v>9.6953014485430894E-2</v>
      </c>
      <c r="W886" s="17">
        <v>0.131882503779922</v>
      </c>
      <c r="X886" s="17">
        <v>0.129467158668369</v>
      </c>
      <c r="Y886" s="17">
        <v>3.0027990930527899E-2</v>
      </c>
      <c r="Z886" s="17">
        <v>0.112333401182028</v>
      </c>
      <c r="AA886" s="17">
        <v>5.6764596839618299E-2</v>
      </c>
      <c r="AB886" s="17">
        <v>0.100163169389979</v>
      </c>
      <c r="AC886" s="17">
        <v>9.1374740089753395E-2</v>
      </c>
      <c r="AD886" s="17">
        <v>6.6165858243703898E-2</v>
      </c>
      <c r="AE886" s="17"/>
      <c r="AF886" s="17">
        <v>-8.8946365936335998E-3</v>
      </c>
      <c r="AG886" s="17">
        <v>0.21426623120305799</v>
      </c>
      <c r="AH886" s="17">
        <v>6.9306445571207395E-2</v>
      </c>
      <c r="AI886" s="17"/>
      <c r="AJ886" s="17">
        <v>7.5958964242647406E-2</v>
      </c>
      <c r="AK886" s="17">
        <v>0.21390332603426099</v>
      </c>
      <c r="AL886" s="17">
        <v>0.18314315209846899</v>
      </c>
      <c r="AM886" s="17"/>
      <c r="AN886" s="17">
        <v>-0.14108624852575599</v>
      </c>
      <c r="AO886" s="17">
        <v>0.108946114958638</v>
      </c>
      <c r="AP886" s="17">
        <v>0.26661428332402998</v>
      </c>
      <c r="AQ886" s="17">
        <v>0.43786547106032803</v>
      </c>
      <c r="AR886" s="17">
        <v>0.51993672281258796</v>
      </c>
      <c r="AS886" s="17"/>
      <c r="AT886" s="17">
        <v>8.9006319494981195E-2</v>
      </c>
      <c r="AU886" s="17">
        <v>0.29628116625366602</v>
      </c>
      <c r="AV886" s="17"/>
      <c r="AW886" s="17">
        <v>0.26368510535844802</v>
      </c>
      <c r="AX886" s="17">
        <v>0.22087617077350299</v>
      </c>
      <c r="AY886" s="17">
        <v>-8.5750181235207307E-2</v>
      </c>
    </row>
    <row r="887" spans="2:51">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row>
    <row r="888" spans="2:51">
      <c r="B888" s="6" t="s">
        <v>364</v>
      </c>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row>
    <row r="889" spans="2:51">
      <c r="B889" s="24" t="s">
        <v>15</v>
      </c>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row>
    <row r="890" spans="2:51">
      <c r="B890" t="s">
        <v>133</v>
      </c>
      <c r="C890" s="17">
        <v>4.2438133220326198E-2</v>
      </c>
      <c r="D890" s="17">
        <v>5.1868000830646202E-2</v>
      </c>
      <c r="E890" s="17">
        <v>3.3703174823569097E-2</v>
      </c>
      <c r="F890" s="17"/>
      <c r="G890" s="17">
        <v>6.6803121279170596E-2</v>
      </c>
      <c r="H890" s="17">
        <v>6.4688125719721504E-2</v>
      </c>
      <c r="I890" s="17">
        <v>5.3541693530105898E-2</v>
      </c>
      <c r="J890" s="17">
        <v>3.1066883667534798E-2</v>
      </c>
      <c r="K890" s="17">
        <v>3.1446446113592402E-2</v>
      </c>
      <c r="L890" s="17">
        <v>2.30770257385043E-2</v>
      </c>
      <c r="M890" s="17"/>
      <c r="N890" s="17">
        <v>4.5463238698162302E-2</v>
      </c>
      <c r="O890" s="17">
        <v>2.8969272043111099E-2</v>
      </c>
      <c r="P890" s="17">
        <v>5.0953005460311097E-2</v>
      </c>
      <c r="Q890" s="17">
        <v>4.5484762569101597E-2</v>
      </c>
      <c r="R890" s="17"/>
      <c r="S890" s="17">
        <v>7.9472895868046997E-2</v>
      </c>
      <c r="T890" s="17">
        <v>3.63335272304127E-2</v>
      </c>
      <c r="U890" s="17">
        <v>3.1477204964508301E-2</v>
      </c>
      <c r="V890" s="17">
        <v>3.6031190782817198E-2</v>
      </c>
      <c r="W890" s="17">
        <v>3.86830511460814E-2</v>
      </c>
      <c r="X890" s="17">
        <v>4.13441938193276E-2</v>
      </c>
      <c r="Y890" s="17">
        <v>3.2755846310154699E-2</v>
      </c>
      <c r="Z890" s="17">
        <v>4.5811630418315999E-2</v>
      </c>
      <c r="AA890" s="17">
        <v>3.9579563420728603E-2</v>
      </c>
      <c r="AB890" s="17">
        <v>4.0091649414055602E-2</v>
      </c>
      <c r="AC890" s="17">
        <v>2.7965561176268399E-2</v>
      </c>
      <c r="AD890" s="17">
        <v>3.2921944975009602E-2</v>
      </c>
      <c r="AE890" s="17"/>
      <c r="AF890" s="17">
        <v>4.25719788680234E-2</v>
      </c>
      <c r="AG890" s="17">
        <v>4.1910566084744201E-2</v>
      </c>
      <c r="AH890" s="17">
        <v>3.6112545860634802E-2</v>
      </c>
      <c r="AI890" s="17"/>
      <c r="AJ890" s="17">
        <v>3.8645692227185197E-2</v>
      </c>
      <c r="AK890" s="17">
        <v>4.9758969318332999E-2</v>
      </c>
      <c r="AL890" s="17">
        <v>3.5401181231520598E-2</v>
      </c>
      <c r="AM890" s="17"/>
      <c r="AN890" s="17">
        <v>3.4654136750723201E-2</v>
      </c>
      <c r="AO890" s="17">
        <v>4.6008428764879601E-2</v>
      </c>
      <c r="AP890" s="17">
        <v>4.3583303160774599E-2</v>
      </c>
      <c r="AQ890" s="17">
        <v>4.67909442510741E-2</v>
      </c>
      <c r="AR890" s="17">
        <v>7.1746477497333899E-2</v>
      </c>
      <c r="AS890" s="17"/>
      <c r="AT890" s="17">
        <v>3.7559123402471702E-2</v>
      </c>
      <c r="AU890" s="17">
        <v>9.01648390658885E-2</v>
      </c>
      <c r="AV890" s="17"/>
      <c r="AW890" s="17">
        <v>3.4835812199660303E-2</v>
      </c>
      <c r="AX890" s="17">
        <v>6.9773032654310896E-2</v>
      </c>
      <c r="AY890" s="17">
        <v>4.3435134769634398E-2</v>
      </c>
    </row>
    <row r="891" spans="2:51">
      <c r="B891" t="s">
        <v>134</v>
      </c>
      <c r="C891" s="17">
        <v>0.22734565298520801</v>
      </c>
      <c r="D891" s="17">
        <v>0.21485938975628099</v>
      </c>
      <c r="E891" s="17">
        <v>0.23906633410033601</v>
      </c>
      <c r="F891" s="17"/>
      <c r="G891" s="17">
        <v>0.26441222191573399</v>
      </c>
      <c r="H891" s="17">
        <v>0.27879492303081899</v>
      </c>
      <c r="I891" s="17">
        <v>0.263711381696626</v>
      </c>
      <c r="J891" s="17">
        <v>0.21279474705701701</v>
      </c>
      <c r="K891" s="17">
        <v>0.18849775182387499</v>
      </c>
      <c r="L891" s="17">
        <v>0.18456460893603299</v>
      </c>
      <c r="M891" s="17"/>
      <c r="N891" s="17">
        <v>0.19508774226137601</v>
      </c>
      <c r="O891" s="17">
        <v>0.20480376699939801</v>
      </c>
      <c r="P891" s="17">
        <v>0.264362608686673</v>
      </c>
      <c r="Q891" s="17">
        <v>0.25379905669560898</v>
      </c>
      <c r="R891" s="17"/>
      <c r="S891" s="17">
        <v>0.22918257834969999</v>
      </c>
      <c r="T891" s="17">
        <v>0.22529333496842699</v>
      </c>
      <c r="U891" s="17">
        <v>0.26298798780287902</v>
      </c>
      <c r="V891" s="17">
        <v>0.21315432676387899</v>
      </c>
      <c r="W891" s="17">
        <v>0.244763323785191</v>
      </c>
      <c r="X891" s="17">
        <v>0.21330502947601601</v>
      </c>
      <c r="Y891" s="17">
        <v>0.23982941134197</v>
      </c>
      <c r="Z891" s="17">
        <v>0.20684940498912999</v>
      </c>
      <c r="AA891" s="17">
        <v>0.21028229318917799</v>
      </c>
      <c r="AB891" s="17">
        <v>0.226707737430558</v>
      </c>
      <c r="AC891" s="17">
        <v>0.23181706015519801</v>
      </c>
      <c r="AD891" s="17">
        <v>0.22220732440326599</v>
      </c>
      <c r="AE891" s="17"/>
      <c r="AF891" s="17">
        <v>0.23223155230827999</v>
      </c>
      <c r="AG891" s="17">
        <v>0.21640672880839701</v>
      </c>
      <c r="AH891" s="17">
        <v>0.256505296988363</v>
      </c>
      <c r="AI891" s="17"/>
      <c r="AJ891" s="17">
        <v>0.22729489798407199</v>
      </c>
      <c r="AK891" s="17">
        <v>0.24347879386172</v>
      </c>
      <c r="AL891" s="17">
        <v>0.221064402041657</v>
      </c>
      <c r="AM891" s="17"/>
      <c r="AN891" s="17">
        <v>0.23824325737278501</v>
      </c>
      <c r="AO891" s="17">
        <v>0.22769711955303701</v>
      </c>
      <c r="AP891" s="17">
        <v>0.19010850535497101</v>
      </c>
      <c r="AQ891" s="17">
        <v>0.235806849527851</v>
      </c>
      <c r="AR891" s="17">
        <v>0.19612492791663899</v>
      </c>
      <c r="AS891" s="17"/>
      <c r="AT891" s="17">
        <v>0.22248619728097399</v>
      </c>
      <c r="AU891" s="17">
        <v>0.27552853177807002</v>
      </c>
      <c r="AV891" s="17"/>
      <c r="AW891" s="17">
        <v>0.16724817424233901</v>
      </c>
      <c r="AX891" s="17">
        <v>0.27952529809191501</v>
      </c>
      <c r="AY891" s="17">
        <v>0.278021245882557</v>
      </c>
    </row>
    <row r="892" spans="2:51">
      <c r="B892" t="s">
        <v>135</v>
      </c>
      <c r="C892" s="17">
        <v>0.38437478867444602</v>
      </c>
      <c r="D892" s="17">
        <v>0.35622253384965702</v>
      </c>
      <c r="E892" s="17">
        <v>0.410782261724982</v>
      </c>
      <c r="F892" s="17"/>
      <c r="G892" s="17">
        <v>0.29225657415378697</v>
      </c>
      <c r="H892" s="17">
        <v>0.31145056234868901</v>
      </c>
      <c r="I892" s="17">
        <v>0.31675336737526699</v>
      </c>
      <c r="J892" s="17">
        <v>0.400414024790334</v>
      </c>
      <c r="K892" s="17">
        <v>0.43268065494400598</v>
      </c>
      <c r="L892" s="17">
        <v>0.48195249735498502</v>
      </c>
      <c r="M892" s="17"/>
      <c r="N892" s="17">
        <v>0.34174098882244602</v>
      </c>
      <c r="O892" s="17">
        <v>0.38027920193648701</v>
      </c>
      <c r="P892" s="17">
        <v>0.38888413842723601</v>
      </c>
      <c r="Q892" s="17">
        <v>0.43121576432126801</v>
      </c>
      <c r="R892" s="17"/>
      <c r="S892" s="17">
        <v>0.36540770782466098</v>
      </c>
      <c r="T892" s="17">
        <v>0.39498770989663001</v>
      </c>
      <c r="U892" s="17">
        <v>0.37569490816380002</v>
      </c>
      <c r="V892" s="17">
        <v>0.38028660201073</v>
      </c>
      <c r="W892" s="17">
        <v>0.34900370142376302</v>
      </c>
      <c r="X892" s="17">
        <v>0.373428221672781</v>
      </c>
      <c r="Y892" s="17">
        <v>0.395644285075756</v>
      </c>
      <c r="Z892" s="17">
        <v>0.39364865303799701</v>
      </c>
      <c r="AA892" s="17">
        <v>0.41375998046766199</v>
      </c>
      <c r="AB892" s="17">
        <v>0.38479233749723502</v>
      </c>
      <c r="AC892" s="17">
        <v>0.40804118842391601</v>
      </c>
      <c r="AD892" s="17">
        <v>0.38529014019672198</v>
      </c>
      <c r="AE892" s="17"/>
      <c r="AF892" s="17">
        <v>0.40747020037434201</v>
      </c>
      <c r="AG892" s="17">
        <v>0.37115767899282298</v>
      </c>
      <c r="AH892" s="17">
        <v>0.397419788171469</v>
      </c>
      <c r="AI892" s="17"/>
      <c r="AJ892" s="17">
        <v>0.39729432525003</v>
      </c>
      <c r="AK892" s="17">
        <v>0.35541959418038399</v>
      </c>
      <c r="AL892" s="17">
        <v>0.35935644822424201</v>
      </c>
      <c r="AM892" s="17"/>
      <c r="AN892" s="17">
        <v>0.46031697724860998</v>
      </c>
      <c r="AO892" s="17">
        <v>0.35648054743855201</v>
      </c>
      <c r="AP892" s="17">
        <v>0.34521250582308999</v>
      </c>
      <c r="AQ892" s="17">
        <v>0.30314928045793299</v>
      </c>
      <c r="AR892" s="17">
        <v>0.25035705666650798</v>
      </c>
      <c r="AS892" s="17"/>
      <c r="AT892" s="17">
        <v>0.38721434606632998</v>
      </c>
      <c r="AU892" s="17">
        <v>0.36357598868869201</v>
      </c>
      <c r="AV892" s="17"/>
      <c r="AW892" s="17">
        <v>0.35245439149515101</v>
      </c>
      <c r="AX892" s="17">
        <v>0.37785909783032201</v>
      </c>
      <c r="AY892" s="17">
        <v>0.42022801444802999</v>
      </c>
    </row>
    <row r="893" spans="2:51">
      <c r="B893" t="s">
        <v>136</v>
      </c>
      <c r="C893" s="17">
        <v>0.22886758827756801</v>
      </c>
      <c r="D893" s="17">
        <v>0.24305772645116999</v>
      </c>
      <c r="E893" s="17">
        <v>0.21520893598611099</v>
      </c>
      <c r="F893" s="17"/>
      <c r="G893" s="17">
        <v>0.24750399481767399</v>
      </c>
      <c r="H893" s="17">
        <v>0.22546093539611001</v>
      </c>
      <c r="I893" s="17">
        <v>0.22186583255282</v>
      </c>
      <c r="J893" s="17">
        <v>0.228277990969076</v>
      </c>
      <c r="K893" s="17">
        <v>0.240030104039653</v>
      </c>
      <c r="L893" s="17">
        <v>0.220654640961884</v>
      </c>
      <c r="M893" s="17"/>
      <c r="N893" s="17">
        <v>0.29067694322159099</v>
      </c>
      <c r="O893" s="17">
        <v>0.26087650384372102</v>
      </c>
      <c r="P893" s="17">
        <v>0.186968595033144</v>
      </c>
      <c r="Q893" s="17">
        <v>0.16435387296444601</v>
      </c>
      <c r="R893" s="17"/>
      <c r="S893" s="17">
        <v>0.206069646735864</v>
      </c>
      <c r="T893" s="17">
        <v>0.224264888661207</v>
      </c>
      <c r="U893" s="17">
        <v>0.23515932348952701</v>
      </c>
      <c r="V893" s="17">
        <v>0.243140878717853</v>
      </c>
      <c r="W893" s="17">
        <v>0.261318632150846</v>
      </c>
      <c r="X893" s="17">
        <v>0.24887275325070199</v>
      </c>
      <c r="Y893" s="17">
        <v>0.22458589559835801</v>
      </c>
      <c r="Z893" s="17">
        <v>0.22020487164938099</v>
      </c>
      <c r="AA893" s="17">
        <v>0.214555644841328</v>
      </c>
      <c r="AB893" s="17">
        <v>0.22738657949994601</v>
      </c>
      <c r="AC893" s="17">
        <v>0.22035722991895501</v>
      </c>
      <c r="AD893" s="17">
        <v>0.24272941715222501</v>
      </c>
      <c r="AE893" s="17"/>
      <c r="AF893" s="17">
        <v>0.21635413953587701</v>
      </c>
      <c r="AG893" s="17">
        <v>0.24408209924532401</v>
      </c>
      <c r="AH893" s="17">
        <v>0.19857186160666099</v>
      </c>
      <c r="AI893" s="17"/>
      <c r="AJ893" s="17">
        <v>0.233697992786637</v>
      </c>
      <c r="AK893" s="17">
        <v>0.24168511161128201</v>
      </c>
      <c r="AL893" s="17">
        <v>0.26442967925938998</v>
      </c>
      <c r="AM893" s="17"/>
      <c r="AN893" s="17">
        <v>0.17827217405453999</v>
      </c>
      <c r="AO893" s="17">
        <v>0.24106322154097801</v>
      </c>
      <c r="AP893" s="17">
        <v>0.274068112380636</v>
      </c>
      <c r="AQ893" s="17">
        <v>0.28174379776150499</v>
      </c>
      <c r="AR893" s="17">
        <v>0.25891771097798599</v>
      </c>
      <c r="AS893" s="17"/>
      <c r="AT893" s="17">
        <v>0.233628674713379</v>
      </c>
      <c r="AU893" s="17">
        <v>0.18153420238695001</v>
      </c>
      <c r="AV893" s="17"/>
      <c r="AW893" s="17">
        <v>0.295456170763292</v>
      </c>
      <c r="AX893" s="17">
        <v>0.198021818194133</v>
      </c>
      <c r="AY893" s="17">
        <v>0.16567705258399701</v>
      </c>
    </row>
    <row r="894" spans="2:51">
      <c r="B894" t="s">
        <v>137</v>
      </c>
      <c r="C894" s="17">
        <v>8.5982956489336598E-2</v>
      </c>
      <c r="D894" s="17">
        <v>0.110761886994104</v>
      </c>
      <c r="E894" s="17">
        <v>6.2740651430135297E-2</v>
      </c>
      <c r="F894" s="17"/>
      <c r="G894" s="17">
        <v>9.7267892725300106E-2</v>
      </c>
      <c r="H894" s="17">
        <v>9.75873555057577E-2</v>
      </c>
      <c r="I894" s="17">
        <v>0.10903089311655199</v>
      </c>
      <c r="J894" s="17">
        <v>8.9051591221363899E-2</v>
      </c>
      <c r="K894" s="17">
        <v>7.1914703126439397E-2</v>
      </c>
      <c r="L894" s="17">
        <v>6.3734528087663694E-2</v>
      </c>
      <c r="M894" s="17"/>
      <c r="N894" s="17">
        <v>0.113079970802185</v>
      </c>
      <c r="O894" s="17">
        <v>9.19074822569418E-2</v>
      </c>
      <c r="P894" s="17">
        <v>6.9291450927253001E-2</v>
      </c>
      <c r="Q894" s="17">
        <v>6.4654586749309698E-2</v>
      </c>
      <c r="R894" s="17"/>
      <c r="S894" s="17">
        <v>8.9639687084293707E-2</v>
      </c>
      <c r="T894" s="17">
        <v>9.6103552287812893E-2</v>
      </c>
      <c r="U894" s="17">
        <v>7.0856235922840696E-2</v>
      </c>
      <c r="V894" s="17">
        <v>9.14665803511302E-2</v>
      </c>
      <c r="W894" s="17">
        <v>8.0925540339189694E-2</v>
      </c>
      <c r="X894" s="17">
        <v>8.66918078016264E-2</v>
      </c>
      <c r="Y894" s="17">
        <v>7.9403166554055493E-2</v>
      </c>
      <c r="Z894" s="17">
        <v>0.11220149888370499</v>
      </c>
      <c r="AA894" s="17">
        <v>8.4735114912252399E-2</v>
      </c>
      <c r="AB894" s="17">
        <v>8.41777999961449E-2</v>
      </c>
      <c r="AC894" s="17">
        <v>6.8923841790901302E-2</v>
      </c>
      <c r="AD894" s="17">
        <v>7.7895442816047905E-2</v>
      </c>
      <c r="AE894" s="17"/>
      <c r="AF894" s="17">
        <v>7.3680310255411094E-2</v>
      </c>
      <c r="AG894" s="17">
        <v>9.7473225463749105E-2</v>
      </c>
      <c r="AH894" s="17">
        <v>7.1662922778973404E-2</v>
      </c>
      <c r="AI894" s="17"/>
      <c r="AJ894" s="17">
        <v>7.9989080275642901E-2</v>
      </c>
      <c r="AK894" s="17">
        <v>8.5929814819783998E-2</v>
      </c>
      <c r="AL894" s="17">
        <v>9.25877198808637E-2</v>
      </c>
      <c r="AM894" s="17"/>
      <c r="AN894" s="17">
        <v>5.2006054067370799E-2</v>
      </c>
      <c r="AO894" s="17">
        <v>9.1592307444954807E-2</v>
      </c>
      <c r="AP894" s="17">
        <v>0.118764885200249</v>
      </c>
      <c r="AQ894" s="17">
        <v>0.117449395094331</v>
      </c>
      <c r="AR894" s="17">
        <v>0.200559113483188</v>
      </c>
      <c r="AS894" s="17"/>
      <c r="AT894" s="17">
        <v>8.75299079132284E-2</v>
      </c>
      <c r="AU894" s="17">
        <v>6.1663745993091199E-2</v>
      </c>
      <c r="AV894" s="17"/>
      <c r="AW894" s="17">
        <v>0.13153915031899599</v>
      </c>
      <c r="AX894" s="17">
        <v>4.8343074183728997E-2</v>
      </c>
      <c r="AY894" s="17">
        <v>4.7069114793474101E-2</v>
      </c>
    </row>
    <row r="895" spans="2:51">
      <c r="B895" t="s">
        <v>119</v>
      </c>
      <c r="C895" s="17">
        <v>3.09908803531148E-2</v>
      </c>
      <c r="D895" s="17">
        <v>2.3230462118141199E-2</v>
      </c>
      <c r="E895" s="17">
        <v>3.8498641934867101E-2</v>
      </c>
      <c r="F895" s="17"/>
      <c r="G895" s="17">
        <v>3.1756195108334502E-2</v>
      </c>
      <c r="H895" s="17">
        <v>2.20180979989037E-2</v>
      </c>
      <c r="I895" s="17">
        <v>3.5096831728629999E-2</v>
      </c>
      <c r="J895" s="17">
        <v>3.8394762294674603E-2</v>
      </c>
      <c r="K895" s="17">
        <v>3.5430339952434303E-2</v>
      </c>
      <c r="L895" s="17">
        <v>2.60166989209294E-2</v>
      </c>
      <c r="M895" s="17"/>
      <c r="N895" s="17">
        <v>1.39511161942397E-2</v>
      </c>
      <c r="O895" s="17">
        <v>3.31637729203412E-2</v>
      </c>
      <c r="P895" s="17">
        <v>3.9540201465382903E-2</v>
      </c>
      <c r="Q895" s="17">
        <v>4.0491956700265098E-2</v>
      </c>
      <c r="R895" s="17"/>
      <c r="S895" s="17">
        <v>3.02274841374344E-2</v>
      </c>
      <c r="T895" s="17">
        <v>2.3016986955510702E-2</v>
      </c>
      <c r="U895" s="17">
        <v>2.3824339656444999E-2</v>
      </c>
      <c r="V895" s="17">
        <v>3.5920421373590201E-2</v>
      </c>
      <c r="W895" s="17">
        <v>2.5305751154929799E-2</v>
      </c>
      <c r="X895" s="17">
        <v>3.6357993979547303E-2</v>
      </c>
      <c r="Y895" s="17">
        <v>2.7781395119705302E-2</v>
      </c>
      <c r="Z895" s="17">
        <v>2.12839410214711E-2</v>
      </c>
      <c r="AA895" s="17">
        <v>3.70874031688515E-2</v>
      </c>
      <c r="AB895" s="17">
        <v>3.6843896162060498E-2</v>
      </c>
      <c r="AC895" s="17">
        <v>4.2895118534760697E-2</v>
      </c>
      <c r="AD895" s="17">
        <v>3.8955730456728899E-2</v>
      </c>
      <c r="AE895" s="17"/>
      <c r="AF895" s="17">
        <v>2.76918186580664E-2</v>
      </c>
      <c r="AG895" s="17">
        <v>2.8969701404962401E-2</v>
      </c>
      <c r="AH895" s="17">
        <v>3.9727584593899197E-2</v>
      </c>
      <c r="AI895" s="17"/>
      <c r="AJ895" s="17">
        <v>2.30780114764336E-2</v>
      </c>
      <c r="AK895" s="17">
        <v>2.3727716208496102E-2</v>
      </c>
      <c r="AL895" s="17">
        <v>2.7160569362325901E-2</v>
      </c>
      <c r="AM895" s="17"/>
      <c r="AN895" s="17">
        <v>3.6507400505970802E-2</v>
      </c>
      <c r="AO895" s="17">
        <v>3.7158375257598401E-2</v>
      </c>
      <c r="AP895" s="17">
        <v>2.8262688080279302E-2</v>
      </c>
      <c r="AQ895" s="17">
        <v>1.5059732907305201E-2</v>
      </c>
      <c r="AR895" s="17">
        <v>2.2294713458345002E-2</v>
      </c>
      <c r="AS895" s="17"/>
      <c r="AT895" s="17">
        <v>3.1581750623616303E-2</v>
      </c>
      <c r="AU895" s="17">
        <v>2.7532692087309098E-2</v>
      </c>
      <c r="AV895" s="17"/>
      <c r="AW895" s="17">
        <v>1.8466300980561401E-2</v>
      </c>
      <c r="AX895" s="17">
        <v>2.64776790455904E-2</v>
      </c>
      <c r="AY895" s="17">
        <v>4.5569437522308402E-2</v>
      </c>
    </row>
    <row r="896" spans="2:51">
      <c r="B896" t="s">
        <v>138</v>
      </c>
      <c r="C896" s="17">
        <v>0.269783786205535</v>
      </c>
      <c r="D896" s="17">
        <v>0.26672739058692702</v>
      </c>
      <c r="E896" s="17">
        <v>0.272769508923905</v>
      </c>
      <c r="F896" s="17"/>
      <c r="G896" s="17">
        <v>0.33121534319490498</v>
      </c>
      <c r="H896" s="17">
        <v>0.34348304875053998</v>
      </c>
      <c r="I896" s="17">
        <v>0.31725307522673202</v>
      </c>
      <c r="J896" s="17">
        <v>0.243861630724552</v>
      </c>
      <c r="K896" s="17">
        <v>0.219944197937468</v>
      </c>
      <c r="L896" s="17">
        <v>0.207641634674538</v>
      </c>
      <c r="M896" s="17"/>
      <c r="N896" s="17">
        <v>0.240550980959538</v>
      </c>
      <c r="O896" s="17">
        <v>0.23377303904250901</v>
      </c>
      <c r="P896" s="17">
        <v>0.315315614146984</v>
      </c>
      <c r="Q896" s="17">
        <v>0.29928381926471098</v>
      </c>
      <c r="R896" s="17"/>
      <c r="S896" s="17">
        <v>0.30865547421774697</v>
      </c>
      <c r="T896" s="17">
        <v>0.26162686219884002</v>
      </c>
      <c r="U896" s="17">
        <v>0.29446519276738697</v>
      </c>
      <c r="V896" s="17">
        <v>0.24918551754669599</v>
      </c>
      <c r="W896" s="17">
        <v>0.283446374931272</v>
      </c>
      <c r="X896" s="17">
        <v>0.25464922329534401</v>
      </c>
      <c r="Y896" s="17">
        <v>0.27258525765212499</v>
      </c>
      <c r="Z896" s="17">
        <v>0.252661035407446</v>
      </c>
      <c r="AA896" s="17">
        <v>0.24986185660990601</v>
      </c>
      <c r="AB896" s="17">
        <v>0.26679938684461402</v>
      </c>
      <c r="AC896" s="17">
        <v>0.25978262133146601</v>
      </c>
      <c r="AD896" s="17">
        <v>0.25512926937827601</v>
      </c>
      <c r="AE896" s="17"/>
      <c r="AF896" s="17">
        <v>0.27480353117630302</v>
      </c>
      <c r="AG896" s="17">
        <v>0.25831729489314098</v>
      </c>
      <c r="AH896" s="17">
        <v>0.292617842848998</v>
      </c>
      <c r="AI896" s="17"/>
      <c r="AJ896" s="17">
        <v>0.26594059021125699</v>
      </c>
      <c r="AK896" s="17">
        <v>0.29323776318005401</v>
      </c>
      <c r="AL896" s="17">
        <v>0.25646558327317798</v>
      </c>
      <c r="AM896" s="17"/>
      <c r="AN896" s="17">
        <v>0.272897394123508</v>
      </c>
      <c r="AO896" s="17">
        <v>0.27370554831791599</v>
      </c>
      <c r="AP896" s="17">
        <v>0.233691808515745</v>
      </c>
      <c r="AQ896" s="17">
        <v>0.28259779377892502</v>
      </c>
      <c r="AR896" s="17">
        <v>0.26787140541397297</v>
      </c>
      <c r="AS896" s="17"/>
      <c r="AT896" s="17">
        <v>0.26004532068344599</v>
      </c>
      <c r="AU896" s="17">
        <v>0.36569337084395798</v>
      </c>
      <c r="AV896" s="17"/>
      <c r="AW896" s="17">
        <v>0.20208398644199899</v>
      </c>
      <c r="AX896" s="17">
        <v>0.34929833074622602</v>
      </c>
      <c r="AY896" s="17">
        <v>0.32145638065219101</v>
      </c>
    </row>
    <row r="897" spans="2:51">
      <c r="B897" t="s">
        <v>139</v>
      </c>
      <c r="C897" s="17">
        <v>0.31485054476690499</v>
      </c>
      <c r="D897" s="17">
        <v>0.35381961344527402</v>
      </c>
      <c r="E897" s="17">
        <v>0.27794958741624698</v>
      </c>
      <c r="F897" s="17"/>
      <c r="G897" s="17">
        <v>0.344771887542974</v>
      </c>
      <c r="H897" s="17">
        <v>0.32304829090186699</v>
      </c>
      <c r="I897" s="17">
        <v>0.330896725669372</v>
      </c>
      <c r="J897" s="17">
        <v>0.31732958219044</v>
      </c>
      <c r="K897" s="17">
        <v>0.31194480716609302</v>
      </c>
      <c r="L897" s="17">
        <v>0.28438916904954797</v>
      </c>
      <c r="M897" s="17"/>
      <c r="N897" s="17">
        <v>0.403756914023776</v>
      </c>
      <c r="O897" s="17">
        <v>0.35278398610066303</v>
      </c>
      <c r="P897" s="17">
        <v>0.25626004596039698</v>
      </c>
      <c r="Q897" s="17">
        <v>0.229008459713756</v>
      </c>
      <c r="R897" s="17"/>
      <c r="S897" s="17">
        <v>0.29570933382015802</v>
      </c>
      <c r="T897" s="17">
        <v>0.32036844094902001</v>
      </c>
      <c r="U897" s="17">
        <v>0.30601555941236802</v>
      </c>
      <c r="V897" s="17">
        <v>0.33460745906898398</v>
      </c>
      <c r="W897" s="17">
        <v>0.34224417249003503</v>
      </c>
      <c r="X897" s="17">
        <v>0.33556456105232801</v>
      </c>
      <c r="Y897" s="17">
        <v>0.303989062152414</v>
      </c>
      <c r="Z897" s="17">
        <v>0.33240637053308603</v>
      </c>
      <c r="AA897" s="17">
        <v>0.29929075975358099</v>
      </c>
      <c r="AB897" s="17">
        <v>0.311564379496091</v>
      </c>
      <c r="AC897" s="17">
        <v>0.28928107170985701</v>
      </c>
      <c r="AD897" s="17">
        <v>0.320624859968273</v>
      </c>
      <c r="AE897" s="17"/>
      <c r="AF897" s="17">
        <v>0.29003444979128801</v>
      </c>
      <c r="AG897" s="17">
        <v>0.34155532470907302</v>
      </c>
      <c r="AH897" s="17">
        <v>0.27023478438563397</v>
      </c>
      <c r="AI897" s="17"/>
      <c r="AJ897" s="17">
        <v>0.31368707306228</v>
      </c>
      <c r="AK897" s="17">
        <v>0.32761492643106599</v>
      </c>
      <c r="AL897" s="17">
        <v>0.35701739914025399</v>
      </c>
      <c r="AM897" s="17"/>
      <c r="AN897" s="17">
        <v>0.23027822812191101</v>
      </c>
      <c r="AO897" s="17">
        <v>0.33265552898593298</v>
      </c>
      <c r="AP897" s="17">
        <v>0.39283299758088502</v>
      </c>
      <c r="AQ897" s="17">
        <v>0.39919319285583599</v>
      </c>
      <c r="AR897" s="17">
        <v>0.45947682446117399</v>
      </c>
      <c r="AS897" s="17"/>
      <c r="AT897" s="17">
        <v>0.32115858262660801</v>
      </c>
      <c r="AU897" s="17">
        <v>0.243197948380041</v>
      </c>
      <c r="AV897" s="17"/>
      <c r="AW897" s="17">
        <v>0.42699532108228799</v>
      </c>
      <c r="AX897" s="17">
        <v>0.24636489237786199</v>
      </c>
      <c r="AY897" s="17">
        <v>0.21274616737747101</v>
      </c>
    </row>
    <row r="898" spans="2:51">
      <c r="B898" t="s">
        <v>140</v>
      </c>
      <c r="C898" s="17">
        <v>-4.5066758561370497E-2</v>
      </c>
      <c r="D898" s="17">
        <v>-8.7092222858347099E-2</v>
      </c>
      <c r="E898" s="17">
        <v>-5.1800784923418698E-3</v>
      </c>
      <c r="F898" s="17"/>
      <c r="G898" s="17">
        <v>-1.35565443480689E-2</v>
      </c>
      <c r="H898" s="17">
        <v>2.04347578486728E-2</v>
      </c>
      <c r="I898" s="17">
        <v>-1.36436504426401E-2</v>
      </c>
      <c r="J898" s="17">
        <v>-7.3467951465887596E-2</v>
      </c>
      <c r="K898" s="17">
        <v>-9.2000609228625199E-2</v>
      </c>
      <c r="L898" s="17">
        <v>-7.6747534375009904E-2</v>
      </c>
      <c r="M898" s="17"/>
      <c r="N898" s="17">
        <v>-0.163205933064238</v>
      </c>
      <c r="O898" s="17">
        <v>-0.119010947058153</v>
      </c>
      <c r="P898" s="17">
        <v>5.9055568186587297E-2</v>
      </c>
      <c r="Q898" s="17">
        <v>7.0275359550954999E-2</v>
      </c>
      <c r="R898" s="17"/>
      <c r="S898" s="17">
        <v>1.2946140397589E-2</v>
      </c>
      <c r="T898" s="17">
        <v>-5.8741578750179699E-2</v>
      </c>
      <c r="U898" s="17">
        <v>-1.15503666449812E-2</v>
      </c>
      <c r="V898" s="17">
        <v>-8.5421941522287506E-2</v>
      </c>
      <c r="W898" s="17">
        <v>-5.8797797558763402E-2</v>
      </c>
      <c r="X898" s="17">
        <v>-8.0915337756984895E-2</v>
      </c>
      <c r="Y898" s="17">
        <v>-3.14038045002887E-2</v>
      </c>
      <c r="Z898" s="17">
        <v>-7.9745335125640499E-2</v>
      </c>
      <c r="AA898" s="17">
        <v>-4.9428903143674499E-2</v>
      </c>
      <c r="AB898" s="17">
        <v>-4.4764992651477299E-2</v>
      </c>
      <c r="AC898" s="17">
        <v>-2.9498450378390498E-2</v>
      </c>
      <c r="AD898" s="17">
        <v>-6.5495590589997696E-2</v>
      </c>
      <c r="AE898" s="17"/>
      <c r="AF898" s="17">
        <v>-1.5230918614985E-2</v>
      </c>
      <c r="AG898" s="17">
        <v>-8.3238029815931799E-2</v>
      </c>
      <c r="AH898" s="17">
        <v>2.2383058463363501E-2</v>
      </c>
      <c r="AI898" s="17"/>
      <c r="AJ898" s="17">
        <v>-4.7746482851022301E-2</v>
      </c>
      <c r="AK898" s="17">
        <v>-3.43771632510129E-2</v>
      </c>
      <c r="AL898" s="17">
        <v>-0.100551815867076</v>
      </c>
      <c r="AM898" s="17"/>
      <c r="AN898" s="17">
        <v>4.2619166001597403E-2</v>
      </c>
      <c r="AO898" s="17">
        <v>-5.8949980668016898E-2</v>
      </c>
      <c r="AP898" s="17">
        <v>-0.15914118906513999</v>
      </c>
      <c r="AQ898" s="17">
        <v>-0.11659539907691099</v>
      </c>
      <c r="AR898" s="17">
        <v>-0.19160541904720199</v>
      </c>
      <c r="AS898" s="17"/>
      <c r="AT898" s="17">
        <v>-6.1113261943161898E-2</v>
      </c>
      <c r="AU898" s="17">
        <v>0.12249542246391699</v>
      </c>
      <c r="AV898" s="17"/>
      <c r="AW898" s="17">
        <v>-0.22491133464028901</v>
      </c>
      <c r="AX898" s="17">
        <v>0.10293343836836399</v>
      </c>
      <c r="AY898" s="17">
        <v>0.10871021327472</v>
      </c>
    </row>
    <row r="899" spans="2:51">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row>
    <row r="900" spans="2:51">
      <c r="B900" s="6" t="s">
        <v>125</v>
      </c>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row>
    <row r="901" spans="2:51">
      <c r="B901" s="24" t="s">
        <v>15</v>
      </c>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row>
    <row r="902" spans="2:51">
      <c r="B902" t="s">
        <v>365</v>
      </c>
      <c r="C902" s="17">
        <v>0.104394221803341</v>
      </c>
      <c r="D902" s="17">
        <v>0.11839729955526</v>
      </c>
      <c r="E902" s="17">
        <v>9.1822423672953998E-2</v>
      </c>
      <c r="F902" s="17"/>
      <c r="G902" s="17">
        <v>0.150433040398672</v>
      </c>
      <c r="H902" s="17">
        <v>0.13510026230029401</v>
      </c>
      <c r="I902" s="17">
        <v>0.115620514614485</v>
      </c>
      <c r="J902" s="17">
        <v>8.8327415277237004E-2</v>
      </c>
      <c r="K902" s="17">
        <v>8.8162306441453703E-2</v>
      </c>
      <c r="L902" s="17">
        <v>7.5915959542783601E-2</v>
      </c>
      <c r="M902" s="17"/>
      <c r="N902" s="17">
        <v>9.4177372699503603E-2</v>
      </c>
      <c r="O902" s="17">
        <v>9.9380817797261198E-2</v>
      </c>
      <c r="P902" s="17">
        <v>0.11612702290323999</v>
      </c>
      <c r="Q902" s="17">
        <v>0.109818274701331</v>
      </c>
      <c r="R902" s="17"/>
      <c r="S902" s="17">
        <v>0.133469356085607</v>
      </c>
      <c r="T902" s="17">
        <v>9.7517381917039597E-2</v>
      </c>
      <c r="U902" s="17">
        <v>9.3568916553588594E-2</v>
      </c>
      <c r="V902" s="17">
        <v>0.104133158157758</v>
      </c>
      <c r="W902" s="17">
        <v>9.1580672808380503E-2</v>
      </c>
      <c r="X902" s="17">
        <v>9.4538812492681798E-2</v>
      </c>
      <c r="Y902" s="17">
        <v>0.10150807206498801</v>
      </c>
      <c r="Z902" s="17">
        <v>8.0726647689697395E-2</v>
      </c>
      <c r="AA902" s="17">
        <v>0.12157483871253601</v>
      </c>
      <c r="AB902" s="17">
        <v>8.4473981240414706E-2</v>
      </c>
      <c r="AC902" s="17">
        <v>0.111331482752967</v>
      </c>
      <c r="AD902" s="17">
        <v>0.120820560830408</v>
      </c>
      <c r="AE902" s="17"/>
      <c r="AF902" s="17">
        <v>0.126468718382411</v>
      </c>
      <c r="AG902" s="17">
        <v>7.5550301182604904E-2</v>
      </c>
      <c r="AH902" s="17">
        <v>0.11661262136195299</v>
      </c>
      <c r="AI902" s="17"/>
      <c r="AJ902" s="17">
        <v>0.11794952998670299</v>
      </c>
      <c r="AK902" s="17">
        <v>0.10562912786973901</v>
      </c>
      <c r="AL902" s="17">
        <v>8.28955527943354E-2</v>
      </c>
      <c r="AM902" s="17"/>
      <c r="AN902" s="17">
        <v>0.117954034063664</v>
      </c>
      <c r="AO902" s="17">
        <v>0.103854895094161</v>
      </c>
      <c r="AP902" s="17">
        <v>9.2118792984609205E-2</v>
      </c>
      <c r="AQ902" s="17">
        <v>9.8977526458249906E-2</v>
      </c>
      <c r="AR902" s="17">
        <v>9.48963595350482E-2</v>
      </c>
      <c r="AS902" s="17"/>
      <c r="AT902" s="17">
        <v>0.100043913513326</v>
      </c>
      <c r="AU902" s="17">
        <v>0.146651982417634</v>
      </c>
      <c r="AV902" s="17"/>
      <c r="AW902" s="17">
        <v>9.1821005619464005E-2</v>
      </c>
      <c r="AX902" s="17">
        <v>0.107276540185685</v>
      </c>
      <c r="AY902" s="17">
        <v>0.117093932518684</v>
      </c>
    </row>
    <row r="903" spans="2:51">
      <c r="B903" t="s">
        <v>122</v>
      </c>
      <c r="C903" s="17">
        <v>8.7100154048476097E-2</v>
      </c>
      <c r="D903" s="17">
        <v>0.10207094056041099</v>
      </c>
      <c r="E903" s="17">
        <v>7.3509811039516898E-2</v>
      </c>
      <c r="F903" s="17"/>
      <c r="G903" s="17">
        <v>0.12115644508366</v>
      </c>
      <c r="H903" s="17">
        <v>9.9514613288542206E-2</v>
      </c>
      <c r="I903" s="17">
        <v>8.9036802502438006E-2</v>
      </c>
      <c r="J903" s="17">
        <v>8.0067593451222399E-2</v>
      </c>
      <c r="K903" s="17">
        <v>6.7114966802569606E-2</v>
      </c>
      <c r="L903" s="17">
        <v>7.9930432489012798E-2</v>
      </c>
      <c r="M903" s="17"/>
      <c r="N903" s="17">
        <v>0.103961473573083</v>
      </c>
      <c r="O903" s="17">
        <v>9.1702294181350993E-2</v>
      </c>
      <c r="P903" s="17">
        <v>7.5845661754062002E-2</v>
      </c>
      <c r="Q903" s="17">
        <v>7.58695619354256E-2</v>
      </c>
      <c r="R903" s="17"/>
      <c r="S903" s="17">
        <v>0.107172017746342</v>
      </c>
      <c r="T903" s="17">
        <v>9.0542765852897306E-2</v>
      </c>
      <c r="U903" s="17">
        <v>8.8433347346463007E-2</v>
      </c>
      <c r="V903" s="17">
        <v>8.18862468687271E-2</v>
      </c>
      <c r="W903" s="17">
        <v>7.5715418397859405E-2</v>
      </c>
      <c r="X903" s="17">
        <v>8.1284031806564905E-2</v>
      </c>
      <c r="Y903" s="17">
        <v>8.8303357097500201E-2</v>
      </c>
      <c r="Z903" s="17">
        <v>0.10098294115185601</v>
      </c>
      <c r="AA903" s="17">
        <v>8.4621396355563303E-2</v>
      </c>
      <c r="AB903" s="17">
        <v>6.6441537920326005E-2</v>
      </c>
      <c r="AC903" s="17">
        <v>8.0804536685839798E-2</v>
      </c>
      <c r="AD903" s="17">
        <v>9.4921202529987703E-2</v>
      </c>
      <c r="AE903" s="17"/>
      <c r="AF903" s="17">
        <v>8.8005068631178004E-2</v>
      </c>
      <c r="AG903" s="17">
        <v>8.1344274307315098E-2</v>
      </c>
      <c r="AH903" s="17">
        <v>8.9680746464805894E-2</v>
      </c>
      <c r="AI903" s="17"/>
      <c r="AJ903" s="17">
        <v>0.100593571374426</v>
      </c>
      <c r="AK903" s="17">
        <v>8.3420166956505504E-2</v>
      </c>
      <c r="AL903" s="17">
        <v>8.5696868629254699E-2</v>
      </c>
      <c r="AM903" s="17"/>
      <c r="AN903" s="17">
        <v>7.5855771081250301E-2</v>
      </c>
      <c r="AO903" s="17">
        <v>0.10168036309226799</v>
      </c>
      <c r="AP903" s="17">
        <v>9.9885601937737295E-2</v>
      </c>
      <c r="AQ903" s="17">
        <v>7.7195375441647895E-2</v>
      </c>
      <c r="AR903" s="17">
        <v>5.2763121014241403E-2</v>
      </c>
      <c r="AS903" s="17"/>
      <c r="AT903" s="17">
        <v>8.3480132743972493E-2</v>
      </c>
      <c r="AU903" s="17">
        <v>0.12654050586520099</v>
      </c>
      <c r="AV903" s="17"/>
      <c r="AW903" s="17">
        <v>9.0864512498895503E-2</v>
      </c>
      <c r="AX903" s="17">
        <v>0.11249707015622699</v>
      </c>
      <c r="AY903" s="17">
        <v>7.6441779641660199E-2</v>
      </c>
    </row>
    <row r="904" spans="2:51">
      <c r="B904" t="s">
        <v>366</v>
      </c>
      <c r="C904" s="17">
        <v>0.52746203841161399</v>
      </c>
      <c r="D904" s="17">
        <v>0.51529680118833698</v>
      </c>
      <c r="E904" s="17">
        <v>0.54074789110323296</v>
      </c>
      <c r="F904" s="17"/>
      <c r="G904" s="17">
        <v>0.43203800987806101</v>
      </c>
      <c r="H904" s="17">
        <v>0.45658781583387598</v>
      </c>
      <c r="I904" s="17">
        <v>0.496864158065909</v>
      </c>
      <c r="J904" s="17">
        <v>0.56854125857996796</v>
      </c>
      <c r="K904" s="17">
        <v>0.58026513508752697</v>
      </c>
      <c r="L904" s="17">
        <v>0.57829565776819603</v>
      </c>
      <c r="M904" s="17"/>
      <c r="N904" s="17">
        <v>0.51598229753701097</v>
      </c>
      <c r="O904" s="17">
        <v>0.53535176495665904</v>
      </c>
      <c r="P904" s="17">
        <v>0.53148737246812106</v>
      </c>
      <c r="Q904" s="17">
        <v>0.52877709249487004</v>
      </c>
      <c r="R904" s="17"/>
      <c r="S904" s="17">
        <v>0.48227824483833798</v>
      </c>
      <c r="T904" s="17">
        <v>0.53678387769086999</v>
      </c>
      <c r="U904" s="17">
        <v>0.54655299802953505</v>
      </c>
      <c r="V904" s="17">
        <v>0.54751890550604299</v>
      </c>
      <c r="W904" s="17">
        <v>0.56709427511278099</v>
      </c>
      <c r="X904" s="17">
        <v>0.54251461745545304</v>
      </c>
      <c r="Y904" s="17">
        <v>0.51910893230816602</v>
      </c>
      <c r="Z904" s="17">
        <v>0.50334783561060004</v>
      </c>
      <c r="AA904" s="17">
        <v>0.51474994199916901</v>
      </c>
      <c r="AB904" s="17">
        <v>0.51810524551747195</v>
      </c>
      <c r="AC904" s="17">
        <v>0.54972113803156897</v>
      </c>
      <c r="AD904" s="17">
        <v>0.51582860319318402</v>
      </c>
      <c r="AE904" s="17"/>
      <c r="AF904" s="17">
        <v>0.56221402107746499</v>
      </c>
      <c r="AG904" s="17">
        <v>0.51109382438968098</v>
      </c>
      <c r="AH904" s="17">
        <v>0.51387833849606201</v>
      </c>
      <c r="AI904" s="17"/>
      <c r="AJ904" s="17">
        <v>0.57901422253146695</v>
      </c>
      <c r="AK904" s="17">
        <v>0.489561513781819</v>
      </c>
      <c r="AL904" s="17">
        <v>0.521205800236612</v>
      </c>
      <c r="AM904" s="17"/>
      <c r="AN904" s="17">
        <v>0.55816163939332897</v>
      </c>
      <c r="AO904" s="17">
        <v>0.52606278857131294</v>
      </c>
      <c r="AP904" s="17">
        <v>0.51894115912459005</v>
      </c>
      <c r="AQ904" s="17">
        <v>0.45889398098295098</v>
      </c>
      <c r="AR904" s="17">
        <v>0.51563958225731199</v>
      </c>
      <c r="AS904" s="17"/>
      <c r="AT904" s="17">
        <v>0.53989491823320201</v>
      </c>
      <c r="AU904" s="17">
        <v>0.410939187128807</v>
      </c>
      <c r="AV904" s="17"/>
      <c r="AW904" s="17">
        <v>0.53597388533116697</v>
      </c>
      <c r="AX904" s="17">
        <v>0.50947051783334596</v>
      </c>
      <c r="AY904" s="17">
        <v>0.52305247622360196</v>
      </c>
    </row>
    <row r="905" spans="2:51">
      <c r="B905" t="s">
        <v>367</v>
      </c>
      <c r="C905" s="17">
        <v>0.10165540630730199</v>
      </c>
      <c r="D905" s="17">
        <v>0.10654665701105299</v>
      </c>
      <c r="E905" s="17">
        <v>9.6365022971969E-2</v>
      </c>
      <c r="F905" s="17"/>
      <c r="G905" s="17">
        <v>0.109198741726626</v>
      </c>
      <c r="H905" s="17">
        <v>0.128161474133905</v>
      </c>
      <c r="I905" s="17">
        <v>0.116564446168776</v>
      </c>
      <c r="J905" s="17">
        <v>8.8543803672606294E-2</v>
      </c>
      <c r="K905" s="17">
        <v>9.0524000296620194E-2</v>
      </c>
      <c r="L905" s="17">
        <v>8.5472871442069401E-2</v>
      </c>
      <c r="M905" s="17"/>
      <c r="N905" s="17">
        <v>0.111510555940437</v>
      </c>
      <c r="O905" s="17">
        <v>0.110045102469279</v>
      </c>
      <c r="P905" s="17">
        <v>9.0421690230647306E-2</v>
      </c>
      <c r="Q905" s="17">
        <v>9.2808379464498797E-2</v>
      </c>
      <c r="R905" s="17"/>
      <c r="S905" s="17">
        <v>0.113534672192911</v>
      </c>
      <c r="T905" s="17">
        <v>0.102610925327034</v>
      </c>
      <c r="U905" s="17">
        <v>9.1560556976171104E-2</v>
      </c>
      <c r="V905" s="17">
        <v>9.7222660121963303E-2</v>
      </c>
      <c r="W905" s="17">
        <v>9.4041328686659501E-2</v>
      </c>
      <c r="X905" s="17">
        <v>0.101914431194675</v>
      </c>
      <c r="Y905" s="17">
        <v>9.9804308757224597E-2</v>
      </c>
      <c r="Z905" s="17">
        <v>0.131634155799111</v>
      </c>
      <c r="AA905" s="17">
        <v>0.100325331974881</v>
      </c>
      <c r="AB905" s="17">
        <v>0.108371020937193</v>
      </c>
      <c r="AC905" s="17">
        <v>8.2878613675548496E-2</v>
      </c>
      <c r="AD905" s="17">
        <v>8.5941261062809998E-2</v>
      </c>
      <c r="AE905" s="17"/>
      <c r="AF905" s="17">
        <v>7.1766601434654104E-2</v>
      </c>
      <c r="AG905" s="17">
        <v>0.13100347927891501</v>
      </c>
      <c r="AH905" s="17">
        <v>0.100092729286078</v>
      </c>
      <c r="AI905" s="17"/>
      <c r="AJ905" s="17">
        <v>6.4415755956877499E-2</v>
      </c>
      <c r="AK905" s="17">
        <v>0.11716316988081001</v>
      </c>
      <c r="AL905" s="17">
        <v>0.13325210332648399</v>
      </c>
      <c r="AM905" s="17"/>
      <c r="AN905" s="17">
        <v>7.1709032233441702E-2</v>
      </c>
      <c r="AO905" s="17">
        <v>0.101328889120195</v>
      </c>
      <c r="AP905" s="17">
        <v>0.117209790453489</v>
      </c>
      <c r="AQ905" s="17">
        <v>0.16005839228231</v>
      </c>
      <c r="AR905" s="17">
        <v>0.12511052065981099</v>
      </c>
      <c r="AS905" s="17"/>
      <c r="AT905" s="17">
        <v>9.9601366186502102E-2</v>
      </c>
      <c r="AU905" s="17">
        <v>0.115370753594448</v>
      </c>
      <c r="AV905" s="17"/>
      <c r="AW905" s="17">
        <v>0.114466637406982</v>
      </c>
      <c r="AX905" s="17">
        <v>9.5140365658794301E-2</v>
      </c>
      <c r="AY905" s="17">
        <v>8.9649501545537594E-2</v>
      </c>
    </row>
    <row r="906" spans="2:51">
      <c r="B906" t="s">
        <v>368</v>
      </c>
      <c r="C906" s="17">
        <v>0.17938817942926699</v>
      </c>
      <c r="D906" s="17">
        <v>0.157688301684938</v>
      </c>
      <c r="E906" s="17">
        <v>0.19755485121232699</v>
      </c>
      <c r="F906" s="17"/>
      <c r="G906" s="17">
        <v>0.18717376291298099</v>
      </c>
      <c r="H906" s="17">
        <v>0.18063583444338199</v>
      </c>
      <c r="I906" s="17">
        <v>0.18191407864839201</v>
      </c>
      <c r="J906" s="17">
        <v>0.17451992901896701</v>
      </c>
      <c r="K906" s="17">
        <v>0.17393359137182901</v>
      </c>
      <c r="L906" s="17">
        <v>0.18038507875793799</v>
      </c>
      <c r="M906" s="17"/>
      <c r="N906" s="17">
        <v>0.174368300249965</v>
      </c>
      <c r="O906" s="17">
        <v>0.16352002059545001</v>
      </c>
      <c r="P906" s="17">
        <v>0.18611825264393</v>
      </c>
      <c r="Q906" s="17">
        <v>0.19272669140387499</v>
      </c>
      <c r="R906" s="17"/>
      <c r="S906" s="17">
        <v>0.163545709136803</v>
      </c>
      <c r="T906" s="17">
        <v>0.17254504921215999</v>
      </c>
      <c r="U906" s="17">
        <v>0.17988418109424301</v>
      </c>
      <c r="V906" s="17">
        <v>0.169239029345509</v>
      </c>
      <c r="W906" s="17">
        <v>0.17156830499431899</v>
      </c>
      <c r="X906" s="17">
        <v>0.17974810705062499</v>
      </c>
      <c r="Y906" s="17">
        <v>0.191275329772121</v>
      </c>
      <c r="Z906" s="17">
        <v>0.18330841974873599</v>
      </c>
      <c r="AA906" s="17">
        <v>0.17872849095785201</v>
      </c>
      <c r="AB906" s="17">
        <v>0.22260821438459499</v>
      </c>
      <c r="AC906" s="17">
        <v>0.175264228854076</v>
      </c>
      <c r="AD906" s="17">
        <v>0.18248837238361101</v>
      </c>
      <c r="AE906" s="17"/>
      <c r="AF906" s="17">
        <v>0.151545590474292</v>
      </c>
      <c r="AG906" s="17">
        <v>0.20100812084148401</v>
      </c>
      <c r="AH906" s="17">
        <v>0.179735564391101</v>
      </c>
      <c r="AI906" s="17"/>
      <c r="AJ906" s="17">
        <v>0.138026920150527</v>
      </c>
      <c r="AK906" s="17">
        <v>0.20422602151112601</v>
      </c>
      <c r="AL906" s="17">
        <v>0.17694967501331399</v>
      </c>
      <c r="AM906" s="17"/>
      <c r="AN906" s="17">
        <v>0.17631952322831601</v>
      </c>
      <c r="AO906" s="17">
        <v>0.16707306412206399</v>
      </c>
      <c r="AP906" s="17">
        <v>0.17184465549957401</v>
      </c>
      <c r="AQ906" s="17">
        <v>0.20487472483484101</v>
      </c>
      <c r="AR906" s="17">
        <v>0.21159041653358701</v>
      </c>
      <c r="AS906" s="17"/>
      <c r="AT906" s="17">
        <v>0.176979669322997</v>
      </c>
      <c r="AU906" s="17">
        <v>0.20049757099391</v>
      </c>
      <c r="AV906" s="17"/>
      <c r="AW906" s="17">
        <v>0.16687395914349201</v>
      </c>
      <c r="AX906" s="17">
        <v>0.17561550616594801</v>
      </c>
      <c r="AY906" s="17">
        <v>0.193762310070516</v>
      </c>
    </row>
    <row r="907" spans="2:51">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row>
    <row r="908" spans="2:51">
      <c r="B908" s="6" t="s">
        <v>125</v>
      </c>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row>
    <row r="909" spans="2:51">
      <c r="B909" s="24" t="s">
        <v>15</v>
      </c>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row>
    <row r="910" spans="2:51">
      <c r="B910" t="s">
        <v>369</v>
      </c>
      <c r="C910" s="17">
        <v>0.39384904587307101</v>
      </c>
      <c r="D910" s="17">
        <v>0.393767428911798</v>
      </c>
      <c r="E910" s="17">
        <v>0.39412548042010398</v>
      </c>
      <c r="F910" s="17"/>
      <c r="G910" s="17">
        <v>0.39778192241896698</v>
      </c>
      <c r="H910" s="17">
        <v>0.39411371987211502</v>
      </c>
      <c r="I910" s="17">
        <v>0.37523044535605599</v>
      </c>
      <c r="J910" s="17">
        <v>0.38291405853698102</v>
      </c>
      <c r="K910" s="17">
        <v>0.39555404404934003</v>
      </c>
      <c r="L910" s="17">
        <v>0.41150938650383401</v>
      </c>
      <c r="M910" s="17"/>
      <c r="N910" s="17">
        <v>0.38089882371799899</v>
      </c>
      <c r="O910" s="17">
        <v>0.38218706254422802</v>
      </c>
      <c r="P910" s="17">
        <v>0.42669831591360602</v>
      </c>
      <c r="Q910" s="17">
        <v>0.38870046943193998</v>
      </c>
      <c r="R910" s="17"/>
      <c r="S910" s="17">
        <v>0.37510351086904098</v>
      </c>
      <c r="T910" s="17">
        <v>0.39052713510216802</v>
      </c>
      <c r="U910" s="17">
        <v>0.36364157232464001</v>
      </c>
      <c r="V910" s="17">
        <v>0.35351463685235002</v>
      </c>
      <c r="W910" s="17">
        <v>0.42210502154240498</v>
      </c>
      <c r="X910" s="17">
        <v>0.41643419351432898</v>
      </c>
      <c r="Y910" s="17">
        <v>0.39903312360051602</v>
      </c>
      <c r="Z910" s="17">
        <v>0.36719993677742402</v>
      </c>
      <c r="AA910" s="17">
        <v>0.39198950968618002</v>
      </c>
      <c r="AB910" s="17">
        <v>0.40864877333593602</v>
      </c>
      <c r="AC910" s="17">
        <v>0.45159030818385398</v>
      </c>
      <c r="AD910" s="17">
        <v>0.47083579686514698</v>
      </c>
      <c r="AE910" s="17"/>
      <c r="AF910" s="17">
        <v>0.42640737928943501</v>
      </c>
      <c r="AG910" s="17">
        <v>0.36618521625426798</v>
      </c>
      <c r="AH910" s="17">
        <v>0.38720606133223201</v>
      </c>
      <c r="AI910" s="17"/>
      <c r="AJ910" s="17">
        <v>0.42152530717472098</v>
      </c>
      <c r="AK910" s="17">
        <v>0.39611686183643302</v>
      </c>
      <c r="AL910" s="17">
        <v>0.40198649655659402</v>
      </c>
      <c r="AM910" s="17"/>
      <c r="AN910" s="17">
        <v>0.41141883136756302</v>
      </c>
      <c r="AO910" s="17">
        <v>0.39994716292441101</v>
      </c>
      <c r="AP910" s="17">
        <v>0.367735740554546</v>
      </c>
      <c r="AQ910" s="17">
        <v>0.37725238556559898</v>
      </c>
      <c r="AR910" s="17">
        <v>0.26579559402689001</v>
      </c>
      <c r="AS910" s="17"/>
      <c r="AT910" s="17">
        <v>0.39126727195813699</v>
      </c>
      <c r="AU910" s="17">
        <v>0.41840132668801</v>
      </c>
      <c r="AV910" s="17"/>
      <c r="AW910" s="17">
        <v>0.38747178628773499</v>
      </c>
      <c r="AX910" s="17">
        <v>0.355182531278944</v>
      </c>
      <c r="AY910" s="17">
        <v>0.41076753460136201</v>
      </c>
    </row>
    <row r="911" spans="2:51">
      <c r="B911" t="s">
        <v>122</v>
      </c>
      <c r="C911" s="17">
        <v>0.37148445170823802</v>
      </c>
      <c r="D911" s="17">
        <v>0.37084262010960301</v>
      </c>
      <c r="E911" s="17">
        <v>0.37259527441831097</v>
      </c>
      <c r="F911" s="17"/>
      <c r="G911" s="17">
        <v>0.35266454883495102</v>
      </c>
      <c r="H911" s="17">
        <v>0.32942337962024598</v>
      </c>
      <c r="I911" s="17">
        <v>0.363557826212621</v>
      </c>
      <c r="J911" s="17">
        <v>0.40401226386447903</v>
      </c>
      <c r="K911" s="17">
        <v>0.39204778290932701</v>
      </c>
      <c r="L911" s="17">
        <v>0.37895017072752801</v>
      </c>
      <c r="M911" s="17"/>
      <c r="N911" s="17">
        <v>0.393574639136546</v>
      </c>
      <c r="O911" s="17">
        <v>0.39849677984773002</v>
      </c>
      <c r="P911" s="17">
        <v>0.31690739610209301</v>
      </c>
      <c r="Q911" s="17">
        <v>0.36807546389219098</v>
      </c>
      <c r="R911" s="17"/>
      <c r="S911" s="17">
        <v>0.37326932708081401</v>
      </c>
      <c r="T911" s="17">
        <v>0.39217435936630202</v>
      </c>
      <c r="U911" s="17">
        <v>0.38909182861302399</v>
      </c>
      <c r="V911" s="17">
        <v>0.40944904035060897</v>
      </c>
      <c r="W911" s="17">
        <v>0.358786655767736</v>
      </c>
      <c r="X911" s="17">
        <v>0.35537952921694699</v>
      </c>
      <c r="Y911" s="17">
        <v>0.34956020000650101</v>
      </c>
      <c r="Z911" s="17">
        <v>0.39821659633522299</v>
      </c>
      <c r="AA911" s="17">
        <v>0.36863869646617597</v>
      </c>
      <c r="AB911" s="17">
        <v>0.34757175283590802</v>
      </c>
      <c r="AC911" s="17">
        <v>0.33760141546496503</v>
      </c>
      <c r="AD911" s="17">
        <v>0.32729550810951202</v>
      </c>
      <c r="AE911" s="17"/>
      <c r="AF911" s="17">
        <v>0.36231700213271101</v>
      </c>
      <c r="AG911" s="17">
        <v>0.38124432928811303</v>
      </c>
      <c r="AH911" s="17">
        <v>0.36587525987170799</v>
      </c>
      <c r="AI911" s="17"/>
      <c r="AJ911" s="17">
        <v>0.372815229194429</v>
      </c>
      <c r="AK911" s="17">
        <v>0.34509590641069399</v>
      </c>
      <c r="AL911" s="17">
        <v>0.39521631580945699</v>
      </c>
      <c r="AM911" s="17"/>
      <c r="AN911" s="17">
        <v>0.35430831038836502</v>
      </c>
      <c r="AO911" s="17">
        <v>0.37947708360017601</v>
      </c>
      <c r="AP911" s="17">
        <v>0.40225481105640798</v>
      </c>
      <c r="AQ911" s="17">
        <v>0.37659754433366499</v>
      </c>
      <c r="AR911" s="17">
        <v>0.32940283166696799</v>
      </c>
      <c r="AS911" s="17"/>
      <c r="AT911" s="17">
        <v>0.37719322318097698</v>
      </c>
      <c r="AU911" s="17">
        <v>0.31661671753812498</v>
      </c>
      <c r="AV911" s="17"/>
      <c r="AW911" s="17">
        <v>0.40728171873886398</v>
      </c>
      <c r="AX911" s="17">
        <v>0.35116311680800599</v>
      </c>
      <c r="AY911" s="17">
        <v>0.33849014487686302</v>
      </c>
    </row>
    <row r="912" spans="2:51">
      <c r="B912" t="s">
        <v>123</v>
      </c>
      <c r="C912" s="17">
        <v>0.14722863590186799</v>
      </c>
      <c r="D912" s="17">
        <v>0.14985454856784799</v>
      </c>
      <c r="E912" s="17">
        <v>0.14359390298043601</v>
      </c>
      <c r="F912" s="17"/>
      <c r="G912" s="17">
        <v>0.146224238372271</v>
      </c>
      <c r="H912" s="17">
        <v>0.17879825572071201</v>
      </c>
      <c r="I912" s="17">
        <v>0.18249361248437501</v>
      </c>
      <c r="J912" s="17">
        <v>0.13521267348407301</v>
      </c>
      <c r="K912" s="17">
        <v>0.13260049193063</v>
      </c>
      <c r="L912" s="17">
        <v>0.118619237613036</v>
      </c>
      <c r="M912" s="17"/>
      <c r="N912" s="17">
        <v>0.15157349348176999</v>
      </c>
      <c r="O912" s="17">
        <v>0.14390553424261501</v>
      </c>
      <c r="P912" s="17">
        <v>0.15076579798515299</v>
      </c>
      <c r="Q912" s="17">
        <v>0.14527594269522701</v>
      </c>
      <c r="R912" s="17"/>
      <c r="S912" s="17">
        <v>0.15646393367723199</v>
      </c>
      <c r="T912" s="17">
        <v>0.14132313331507701</v>
      </c>
      <c r="U912" s="17">
        <v>0.123526306222373</v>
      </c>
      <c r="V912" s="17">
        <v>0.153335566445265</v>
      </c>
      <c r="W912" s="17">
        <v>0.14139584832150701</v>
      </c>
      <c r="X912" s="17">
        <v>0.15089769328924199</v>
      </c>
      <c r="Y912" s="17">
        <v>0.155284542908218</v>
      </c>
      <c r="Z912" s="17">
        <v>0.16857418614370401</v>
      </c>
      <c r="AA912" s="17">
        <v>0.15581302738246999</v>
      </c>
      <c r="AB912" s="17">
        <v>0.14424284702861601</v>
      </c>
      <c r="AC912" s="17">
        <v>0.13725779165802501</v>
      </c>
      <c r="AD912" s="17">
        <v>0.126022263702954</v>
      </c>
      <c r="AE912" s="17"/>
      <c r="AF912" s="17">
        <v>0.122079344821053</v>
      </c>
      <c r="AG912" s="17">
        <v>0.16709485088996301</v>
      </c>
      <c r="AH912" s="17">
        <v>0.163641886607054</v>
      </c>
      <c r="AI912" s="17"/>
      <c r="AJ912" s="17">
        <v>0.119787075889945</v>
      </c>
      <c r="AK912" s="17">
        <v>0.16774132317274601</v>
      </c>
      <c r="AL912" s="17">
        <v>0.13319412007676801</v>
      </c>
      <c r="AM912" s="17"/>
      <c r="AN912" s="17">
        <v>0.132558146353179</v>
      </c>
      <c r="AO912" s="17">
        <v>0.14621868854907799</v>
      </c>
      <c r="AP912" s="17">
        <v>0.15480912029593699</v>
      </c>
      <c r="AQ912" s="17">
        <v>0.172279346647915</v>
      </c>
      <c r="AR912" s="17">
        <v>0.26840173531827799</v>
      </c>
      <c r="AS912" s="17"/>
      <c r="AT912" s="17">
        <v>0.145950601713001</v>
      </c>
      <c r="AU912" s="17">
        <v>0.155977569356164</v>
      </c>
      <c r="AV912" s="17"/>
      <c r="AW912" s="17">
        <v>0.13629982406494801</v>
      </c>
      <c r="AX912" s="17">
        <v>0.175061890427572</v>
      </c>
      <c r="AY912" s="17">
        <v>0.151654579295292</v>
      </c>
    </row>
    <row r="913" spans="2:51">
      <c r="B913" t="s">
        <v>370</v>
      </c>
      <c r="C913" s="17">
        <v>8.7437866516823795E-2</v>
      </c>
      <c r="D913" s="17">
        <v>8.5535402410751402E-2</v>
      </c>
      <c r="E913" s="17">
        <v>8.9685342181149194E-2</v>
      </c>
      <c r="F913" s="17"/>
      <c r="G913" s="17">
        <v>0.103329290373811</v>
      </c>
      <c r="H913" s="17">
        <v>9.7664644786926602E-2</v>
      </c>
      <c r="I913" s="17">
        <v>7.8718115946947997E-2</v>
      </c>
      <c r="J913" s="17">
        <v>7.7861004114466406E-2</v>
      </c>
      <c r="K913" s="17">
        <v>7.9797681110703594E-2</v>
      </c>
      <c r="L913" s="17">
        <v>9.0921205155601495E-2</v>
      </c>
      <c r="M913" s="17"/>
      <c r="N913" s="17">
        <v>7.3953043663684895E-2</v>
      </c>
      <c r="O913" s="17">
        <v>7.5410623365426796E-2</v>
      </c>
      <c r="P913" s="17">
        <v>0.10562848999914901</v>
      </c>
      <c r="Q913" s="17">
        <v>9.79481239806409E-2</v>
      </c>
      <c r="R913" s="17"/>
      <c r="S913" s="17">
        <v>9.5163228372913494E-2</v>
      </c>
      <c r="T913" s="17">
        <v>7.5975372216453299E-2</v>
      </c>
      <c r="U913" s="17">
        <v>0.123740292839963</v>
      </c>
      <c r="V913" s="17">
        <v>8.3700756351776401E-2</v>
      </c>
      <c r="W913" s="17">
        <v>7.77124743683522E-2</v>
      </c>
      <c r="X913" s="17">
        <v>7.7288583979482503E-2</v>
      </c>
      <c r="Y913" s="17">
        <v>9.6122133484765199E-2</v>
      </c>
      <c r="Z913" s="17">
        <v>6.6009280743648896E-2</v>
      </c>
      <c r="AA913" s="17">
        <v>8.3558766465174406E-2</v>
      </c>
      <c r="AB913" s="17">
        <v>9.9536626799540104E-2</v>
      </c>
      <c r="AC913" s="17">
        <v>7.3550484693156795E-2</v>
      </c>
      <c r="AD913" s="17">
        <v>7.5846431322387498E-2</v>
      </c>
      <c r="AE913" s="17"/>
      <c r="AF913" s="17">
        <v>8.9196273756801295E-2</v>
      </c>
      <c r="AG913" s="17">
        <v>8.5475603567656294E-2</v>
      </c>
      <c r="AH913" s="17">
        <v>8.32767921890053E-2</v>
      </c>
      <c r="AI913" s="17"/>
      <c r="AJ913" s="17">
        <v>8.5872387740905304E-2</v>
      </c>
      <c r="AK913" s="17">
        <v>9.1045908580126497E-2</v>
      </c>
      <c r="AL913" s="17">
        <v>6.9603067557180306E-2</v>
      </c>
      <c r="AM913" s="17"/>
      <c r="AN913" s="17">
        <v>0.101714711890894</v>
      </c>
      <c r="AO913" s="17">
        <v>7.4357064926334995E-2</v>
      </c>
      <c r="AP913" s="17">
        <v>7.52003280931096E-2</v>
      </c>
      <c r="AQ913" s="17">
        <v>7.3870723452821002E-2</v>
      </c>
      <c r="AR913" s="17">
        <v>0.13639983898786401</v>
      </c>
      <c r="AS913" s="17"/>
      <c r="AT913" s="17">
        <v>8.5588903147885004E-2</v>
      </c>
      <c r="AU913" s="17">
        <v>0.10900438641770099</v>
      </c>
      <c r="AV913" s="17"/>
      <c r="AW913" s="17">
        <v>6.89466709084533E-2</v>
      </c>
      <c r="AX913" s="17">
        <v>0.118592461485478</v>
      </c>
      <c r="AY913" s="17">
        <v>9.9087741226482506E-2</v>
      </c>
    </row>
    <row r="914" spans="2:51">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row>
    <row r="915" spans="2:51">
      <c r="B915" s="6" t="s">
        <v>371</v>
      </c>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row>
    <row r="916" spans="2:51">
      <c r="B916" s="24" t="s">
        <v>16</v>
      </c>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row>
    <row r="917" spans="2:51">
      <c r="B917" t="s">
        <v>372</v>
      </c>
      <c r="C917" s="17">
        <v>7.1821032178993702E-2</v>
      </c>
      <c r="D917" s="17">
        <v>6.8436301510332503E-2</v>
      </c>
      <c r="E917" s="17">
        <v>7.5673859020060893E-2</v>
      </c>
      <c r="F917" s="17"/>
      <c r="G917" s="17">
        <v>0.11969459700179701</v>
      </c>
      <c r="H917" s="17">
        <v>0.120070433260539</v>
      </c>
      <c r="I917" s="17">
        <v>7.8859939944842805E-2</v>
      </c>
      <c r="J917" s="17">
        <v>5.4599271217826997E-2</v>
      </c>
      <c r="K917" s="17">
        <v>6.3046288229854905E-2</v>
      </c>
      <c r="L917" s="17">
        <v>2.88584260394695E-2</v>
      </c>
      <c r="M917" s="17"/>
      <c r="N917" s="17">
        <v>4.36260912518854E-2</v>
      </c>
      <c r="O917" s="17">
        <v>5.65615447929241E-2</v>
      </c>
      <c r="P917" s="17">
        <v>0.101487281115517</v>
      </c>
      <c r="Q917" s="17">
        <v>9.3393037651580704E-2</v>
      </c>
      <c r="R917" s="17"/>
      <c r="S917" s="17">
        <v>7.9581577927723995E-2</v>
      </c>
      <c r="T917" s="17">
        <v>5.68150389611995E-2</v>
      </c>
      <c r="U917" s="17">
        <v>6.4345684808528203E-2</v>
      </c>
      <c r="V917" s="17">
        <v>3.5801529293286199E-2</v>
      </c>
      <c r="W917" s="17">
        <v>6.8571324918096893E-2</v>
      </c>
      <c r="X917" s="17">
        <v>8.0770286457959001E-2</v>
      </c>
      <c r="Y917" s="17">
        <v>0.10017990834464501</v>
      </c>
      <c r="Z917" s="17">
        <v>8.1489091270104896E-2</v>
      </c>
      <c r="AA917" s="17">
        <v>6.2262091397252202E-2</v>
      </c>
      <c r="AB917" s="17">
        <v>6.03793522486736E-2</v>
      </c>
      <c r="AC917" s="17">
        <v>0.115196883220937</v>
      </c>
      <c r="AD917" s="17">
        <v>0.116354516162286</v>
      </c>
      <c r="AE917" s="17"/>
      <c r="AF917" s="17">
        <v>7.7564839493435206E-2</v>
      </c>
      <c r="AG917" s="17">
        <v>6.8817610289371806E-2</v>
      </c>
      <c r="AH917" s="17">
        <v>6.6991595507184004E-2</v>
      </c>
      <c r="AI917" s="17"/>
      <c r="AJ917" s="17">
        <v>6.5859786345383406E-2</v>
      </c>
      <c r="AK917" s="17">
        <v>7.4133132379452099E-2</v>
      </c>
      <c r="AL917" s="17">
        <v>6.0690803560276001E-2</v>
      </c>
      <c r="AM917" s="17"/>
      <c r="AN917" s="17">
        <v>0.10393192015050499</v>
      </c>
      <c r="AO917" s="17">
        <v>8.6807454552318405E-2</v>
      </c>
      <c r="AP917" s="17">
        <v>4.9534101214447901E-2</v>
      </c>
      <c r="AQ917" s="17">
        <v>5.8943416811389301E-2</v>
      </c>
      <c r="AR917" s="17">
        <v>5.9723080245256403E-2</v>
      </c>
      <c r="AS917" s="17"/>
      <c r="AT917" s="17">
        <v>6.6764224932473498E-2</v>
      </c>
      <c r="AU917" s="17">
        <v>0.125489560346837</v>
      </c>
      <c r="AV917" s="17"/>
      <c r="AW917" s="17">
        <v>5.1509816306840497E-2</v>
      </c>
      <c r="AX917" s="17">
        <v>7.4132013367807795E-2</v>
      </c>
      <c r="AY917" s="17">
        <v>9.2936626723079299E-2</v>
      </c>
    </row>
    <row r="918" spans="2:51">
      <c r="B918" t="s">
        <v>373</v>
      </c>
      <c r="C918" s="17">
        <v>0.219707871626875</v>
      </c>
      <c r="D918" s="17">
        <v>0.21099068298471799</v>
      </c>
      <c r="E918" s="17">
        <v>0.22929709103821799</v>
      </c>
      <c r="F918" s="17"/>
      <c r="G918" s="17">
        <v>0.36133343014387798</v>
      </c>
      <c r="H918" s="17">
        <v>0.30544719687048999</v>
      </c>
      <c r="I918" s="17">
        <v>0.24142866805689001</v>
      </c>
      <c r="J918" s="17">
        <v>0.20150593771239</v>
      </c>
      <c r="K918" s="17">
        <v>0.148473904302482</v>
      </c>
      <c r="L918" s="17">
        <v>0.140273418920554</v>
      </c>
      <c r="M918" s="17"/>
      <c r="N918" s="17">
        <v>0.180654709416603</v>
      </c>
      <c r="O918" s="17">
        <v>0.20782758191259801</v>
      </c>
      <c r="P918" s="17">
        <v>0.25986227512517002</v>
      </c>
      <c r="Q918" s="17">
        <v>0.24046373545463401</v>
      </c>
      <c r="R918" s="17"/>
      <c r="S918" s="17">
        <v>0.22661222830994701</v>
      </c>
      <c r="T918" s="17">
        <v>0.23841144638318501</v>
      </c>
      <c r="U918" s="17">
        <v>0.214294898928167</v>
      </c>
      <c r="V918" s="17">
        <v>0.21991901236477701</v>
      </c>
      <c r="W918" s="17">
        <v>0.201917433361887</v>
      </c>
      <c r="X918" s="17">
        <v>0.219213439081477</v>
      </c>
      <c r="Y918" s="17">
        <v>0.21908926521907901</v>
      </c>
      <c r="Z918" s="17">
        <v>0.26794479772110202</v>
      </c>
      <c r="AA918" s="17">
        <v>0.16846165284999501</v>
      </c>
      <c r="AB918" s="17">
        <v>0.20823903864502399</v>
      </c>
      <c r="AC918" s="17">
        <v>0.27405426183493797</v>
      </c>
      <c r="AD918" s="17">
        <v>0.227504795135441</v>
      </c>
      <c r="AE918" s="17"/>
      <c r="AF918" s="17">
        <v>0.22511855607124701</v>
      </c>
      <c r="AG918" s="17">
        <v>0.192888904365733</v>
      </c>
      <c r="AH918" s="17">
        <v>0.216208330884224</v>
      </c>
      <c r="AI918" s="17"/>
      <c r="AJ918" s="17">
        <v>0.17000766259004901</v>
      </c>
      <c r="AK918" s="17">
        <v>0.27158646360250199</v>
      </c>
      <c r="AL918" s="17">
        <v>0.16434843397899601</v>
      </c>
      <c r="AM918" s="17"/>
      <c r="AN918" s="17">
        <v>0.22519103645848301</v>
      </c>
      <c r="AO918" s="17">
        <v>0.27792471995427198</v>
      </c>
      <c r="AP918" s="17">
        <v>0.18976930591430199</v>
      </c>
      <c r="AQ918" s="17">
        <v>0.19756540537328701</v>
      </c>
      <c r="AR918" s="17">
        <v>0.12776318311024101</v>
      </c>
      <c r="AS918" s="17"/>
      <c r="AT918" s="17">
        <v>0.21294380273977201</v>
      </c>
      <c r="AU918" s="17">
        <v>0.27852518124221898</v>
      </c>
      <c r="AV918" s="17"/>
      <c r="AW918" s="17">
        <v>0.15241284687207801</v>
      </c>
      <c r="AX918" s="17">
        <v>0.29147814825728402</v>
      </c>
      <c r="AY918" s="17">
        <v>0.27259757110617699</v>
      </c>
    </row>
    <row r="919" spans="2:51">
      <c r="B919" t="s">
        <v>374</v>
      </c>
      <c r="C919" s="17">
        <v>0.316040299134484</v>
      </c>
      <c r="D919" s="17">
        <v>0.28195063428104999</v>
      </c>
      <c r="E919" s="17">
        <v>0.34684141458983098</v>
      </c>
      <c r="F919" s="17"/>
      <c r="G919" s="17">
        <v>0.25220530077773701</v>
      </c>
      <c r="H919" s="17">
        <v>0.24096704177717601</v>
      </c>
      <c r="I919" s="17">
        <v>0.29555060357858698</v>
      </c>
      <c r="J919" s="17">
        <v>0.33583413616753799</v>
      </c>
      <c r="K919" s="17">
        <v>0.37347387418905897</v>
      </c>
      <c r="L919" s="17">
        <v>0.359000629264005</v>
      </c>
      <c r="M919" s="17"/>
      <c r="N919" s="17">
        <v>0.26847899850031398</v>
      </c>
      <c r="O919" s="17">
        <v>0.30626370276538101</v>
      </c>
      <c r="P919" s="17">
        <v>0.31444509011647298</v>
      </c>
      <c r="Q919" s="17">
        <v>0.38108952548638197</v>
      </c>
      <c r="R919" s="17"/>
      <c r="S919" s="17">
        <v>0.27479312605712197</v>
      </c>
      <c r="T919" s="17">
        <v>0.329853337818863</v>
      </c>
      <c r="U919" s="17">
        <v>0.33519016579799299</v>
      </c>
      <c r="V919" s="17">
        <v>0.36695688271369098</v>
      </c>
      <c r="W919" s="17">
        <v>0.33657485327681702</v>
      </c>
      <c r="X919" s="17">
        <v>0.332948128218296</v>
      </c>
      <c r="Y919" s="17">
        <v>0.29264076930146499</v>
      </c>
      <c r="Z919" s="17">
        <v>0.231747264761578</v>
      </c>
      <c r="AA919" s="17">
        <v>0.34208817140097803</v>
      </c>
      <c r="AB919" s="17">
        <v>0.31198792212298299</v>
      </c>
      <c r="AC919" s="17">
        <v>0.248937211564704</v>
      </c>
      <c r="AD919" s="17">
        <v>0.31762755779322499</v>
      </c>
      <c r="AE919" s="17"/>
      <c r="AF919" s="17">
        <v>0.37690642803878599</v>
      </c>
      <c r="AG919" s="17">
        <v>0.25368691857299902</v>
      </c>
      <c r="AH919" s="17">
        <v>0.35242346721759599</v>
      </c>
      <c r="AI919" s="17"/>
      <c r="AJ919" s="17">
        <v>0.387714360297439</v>
      </c>
      <c r="AK919" s="17">
        <v>0.250465021426374</v>
      </c>
      <c r="AL919" s="17">
        <v>0.26162616581589099</v>
      </c>
      <c r="AM919" s="17"/>
      <c r="AN919" s="17">
        <v>0.39273715802155801</v>
      </c>
      <c r="AO919" s="17">
        <v>0.29413779446163302</v>
      </c>
      <c r="AP919" s="17">
        <v>0.284321339550065</v>
      </c>
      <c r="AQ919" s="17">
        <v>0.24847325348445501</v>
      </c>
      <c r="AR919" s="17">
        <v>0.21228261627492101</v>
      </c>
      <c r="AS919" s="17"/>
      <c r="AT919" s="17">
        <v>0.32348021101616697</v>
      </c>
      <c r="AU919" s="17">
        <v>0.25961325710141497</v>
      </c>
      <c r="AV919" s="17"/>
      <c r="AW919" s="17">
        <v>0.27069290961766201</v>
      </c>
      <c r="AX919" s="17">
        <v>0.33671805309383801</v>
      </c>
      <c r="AY919" s="17">
        <v>0.35905181006513498</v>
      </c>
    </row>
    <row r="920" spans="2:51">
      <c r="B920" t="s">
        <v>375</v>
      </c>
      <c r="C920" s="17">
        <v>0.24396212584442001</v>
      </c>
      <c r="D920" s="17">
        <v>0.26632967073579999</v>
      </c>
      <c r="E920" s="17">
        <v>0.221611920162919</v>
      </c>
      <c r="F920" s="17"/>
      <c r="G920" s="17">
        <v>0.19963443554510599</v>
      </c>
      <c r="H920" s="17">
        <v>0.20781712088752999</v>
      </c>
      <c r="I920" s="17">
        <v>0.23504440119765399</v>
      </c>
      <c r="J920" s="17">
        <v>0.24166746427565999</v>
      </c>
      <c r="K920" s="17">
        <v>0.23652009869082599</v>
      </c>
      <c r="L920" s="17">
        <v>0.303154631151138</v>
      </c>
      <c r="M920" s="17"/>
      <c r="N920" s="17">
        <v>0.31298060206483602</v>
      </c>
      <c r="O920" s="17">
        <v>0.28456961410014397</v>
      </c>
      <c r="P920" s="17">
        <v>0.196831884492181</v>
      </c>
      <c r="Q920" s="17">
        <v>0.16528915426827501</v>
      </c>
      <c r="R920" s="17"/>
      <c r="S920" s="17">
        <v>0.23624097785704101</v>
      </c>
      <c r="T920" s="17">
        <v>0.23698507124460599</v>
      </c>
      <c r="U920" s="17">
        <v>0.257441603963868</v>
      </c>
      <c r="V920" s="17">
        <v>0.20889456300693801</v>
      </c>
      <c r="W920" s="17">
        <v>0.24975453124987801</v>
      </c>
      <c r="X920" s="17">
        <v>0.226331151901115</v>
      </c>
      <c r="Y920" s="17">
        <v>0.27263097866021202</v>
      </c>
      <c r="Z920" s="17">
        <v>0.24636507336317701</v>
      </c>
      <c r="AA920" s="17">
        <v>0.28140018044612902</v>
      </c>
      <c r="AB920" s="17">
        <v>0.22993783750524399</v>
      </c>
      <c r="AC920" s="17">
        <v>0.23887472918714101</v>
      </c>
      <c r="AD920" s="17">
        <v>0.25013882765678302</v>
      </c>
      <c r="AE920" s="17"/>
      <c r="AF920" s="17">
        <v>0.20367352503303701</v>
      </c>
      <c r="AG920" s="17">
        <v>0.29065720558687902</v>
      </c>
      <c r="AH920" s="17">
        <v>0.23463332178591501</v>
      </c>
      <c r="AI920" s="17"/>
      <c r="AJ920" s="17">
        <v>0.24372973189436301</v>
      </c>
      <c r="AK920" s="17">
        <v>0.25014196527254501</v>
      </c>
      <c r="AL920" s="17">
        <v>0.35552889811656102</v>
      </c>
      <c r="AM920" s="17"/>
      <c r="AN920" s="17">
        <v>0.14716034659567201</v>
      </c>
      <c r="AO920" s="17">
        <v>0.22313892968694099</v>
      </c>
      <c r="AP920" s="17">
        <v>0.318662486468476</v>
      </c>
      <c r="AQ920" s="17">
        <v>0.30291219684007398</v>
      </c>
      <c r="AR920" s="17">
        <v>0.246897147770088</v>
      </c>
      <c r="AS920" s="17"/>
      <c r="AT920" s="17">
        <v>0.248201955287255</v>
      </c>
      <c r="AU920" s="17">
        <v>0.19360163824171001</v>
      </c>
      <c r="AV920" s="17"/>
      <c r="AW920" s="17">
        <v>0.33238768164757798</v>
      </c>
      <c r="AX920" s="17">
        <v>0.222466884372954</v>
      </c>
      <c r="AY920" s="17">
        <v>0.15507909322317001</v>
      </c>
    </row>
    <row r="921" spans="2:51">
      <c r="B921" t="s">
        <v>376</v>
      </c>
      <c r="C921" s="17">
        <v>9.8690939974413402E-2</v>
      </c>
      <c r="D921" s="17">
        <v>0.14333828404674101</v>
      </c>
      <c r="E921" s="17">
        <v>5.7385961502516E-2</v>
      </c>
      <c r="F921" s="17"/>
      <c r="G921" s="17">
        <v>3.1633382889808798E-2</v>
      </c>
      <c r="H921" s="17">
        <v>8.97106976468654E-2</v>
      </c>
      <c r="I921" s="17">
        <v>0.10455269730621899</v>
      </c>
      <c r="J921" s="17">
        <v>9.3919930196433493E-2</v>
      </c>
      <c r="K921" s="17">
        <v>0.120351532307302</v>
      </c>
      <c r="L921" s="17">
        <v>0.120902650795564</v>
      </c>
      <c r="M921" s="17"/>
      <c r="N921" s="17">
        <v>0.165891523606991</v>
      </c>
      <c r="O921" s="17">
        <v>8.3960747393364205E-2</v>
      </c>
      <c r="P921" s="17">
        <v>7.4664310242509593E-2</v>
      </c>
      <c r="Q921" s="17">
        <v>6.1508002274426703E-2</v>
      </c>
      <c r="R921" s="17"/>
      <c r="S921" s="17">
        <v>8.77626770349101E-2</v>
      </c>
      <c r="T921" s="17">
        <v>9.1958056325582502E-2</v>
      </c>
      <c r="U921" s="17">
        <v>9.0185724984920598E-2</v>
      </c>
      <c r="V921" s="17">
        <v>0.12616333124951501</v>
      </c>
      <c r="W921" s="17">
        <v>0.11682517786051699</v>
      </c>
      <c r="X921" s="17">
        <v>0.10323006315135801</v>
      </c>
      <c r="Y921" s="17">
        <v>7.8077730090483202E-2</v>
      </c>
      <c r="Z921" s="17">
        <v>0.12394814370950399</v>
      </c>
      <c r="AA921" s="17">
        <v>9.6965389605559393E-2</v>
      </c>
      <c r="AB921" s="17">
        <v>0.13595381990466901</v>
      </c>
      <c r="AC921" s="17">
        <v>5.4934310830674599E-2</v>
      </c>
      <c r="AD921" s="17">
        <v>5.5555938480597901E-2</v>
      </c>
      <c r="AE921" s="17"/>
      <c r="AF921" s="17">
        <v>7.0888005643297503E-2</v>
      </c>
      <c r="AG921" s="17">
        <v>0.15023312217222901</v>
      </c>
      <c r="AH921" s="17">
        <v>5.0929817524033201E-2</v>
      </c>
      <c r="AI921" s="17"/>
      <c r="AJ921" s="17">
        <v>8.26879814274942E-2</v>
      </c>
      <c r="AK921" s="17">
        <v>0.117845540929335</v>
      </c>
      <c r="AL921" s="17">
        <v>0.14256945832659701</v>
      </c>
      <c r="AM921" s="17"/>
      <c r="AN921" s="17">
        <v>4.4131318533904E-2</v>
      </c>
      <c r="AO921" s="17">
        <v>6.7746361949793402E-2</v>
      </c>
      <c r="AP921" s="17">
        <v>0.119988479405991</v>
      </c>
      <c r="AQ921" s="17">
        <v>0.15557118485448199</v>
      </c>
      <c r="AR921" s="17">
        <v>0.283086312879822</v>
      </c>
      <c r="AS921" s="17"/>
      <c r="AT921" s="17">
        <v>0.100645883307657</v>
      </c>
      <c r="AU921" s="17">
        <v>7.4770378497524104E-2</v>
      </c>
      <c r="AV921" s="17"/>
      <c r="AW921" s="17">
        <v>0.16114234728113999</v>
      </c>
      <c r="AX921" s="17">
        <v>3.5073955090299098E-2</v>
      </c>
      <c r="AY921" s="17">
        <v>4.8812575922070202E-2</v>
      </c>
    </row>
    <row r="922" spans="2:51">
      <c r="B922" t="s">
        <v>119</v>
      </c>
      <c r="C922" s="17">
        <v>4.97777312408147E-2</v>
      </c>
      <c r="D922" s="17">
        <v>2.8954426441358198E-2</v>
      </c>
      <c r="E922" s="17">
        <v>6.9189753686455094E-2</v>
      </c>
      <c r="F922" s="17"/>
      <c r="G922" s="17">
        <v>3.5498853641673198E-2</v>
      </c>
      <c r="H922" s="17">
        <v>3.5987509557399801E-2</v>
      </c>
      <c r="I922" s="17">
        <v>4.4563689915806302E-2</v>
      </c>
      <c r="J922" s="17">
        <v>7.2473260430151107E-2</v>
      </c>
      <c r="K922" s="17">
        <v>5.8134302280476599E-2</v>
      </c>
      <c r="L922" s="17">
        <v>4.7810243829269697E-2</v>
      </c>
      <c r="M922" s="17"/>
      <c r="N922" s="17">
        <v>2.8368075159370801E-2</v>
      </c>
      <c r="O922" s="17">
        <v>6.0816809035589697E-2</v>
      </c>
      <c r="P922" s="17">
        <v>5.2709158908148798E-2</v>
      </c>
      <c r="Q922" s="17">
        <v>5.8256544864700499E-2</v>
      </c>
      <c r="R922" s="17"/>
      <c r="S922" s="17">
        <v>9.5009412813255603E-2</v>
      </c>
      <c r="T922" s="17">
        <v>4.59770492665647E-2</v>
      </c>
      <c r="U922" s="17">
        <v>3.8541921516522998E-2</v>
      </c>
      <c r="V922" s="17">
        <v>4.2264681371792803E-2</v>
      </c>
      <c r="W922" s="17">
        <v>2.6356679332805E-2</v>
      </c>
      <c r="X922" s="17">
        <v>3.7506931189794798E-2</v>
      </c>
      <c r="Y922" s="17">
        <v>3.7381348384116601E-2</v>
      </c>
      <c r="Z922" s="17">
        <v>4.8505629174535103E-2</v>
      </c>
      <c r="AA922" s="17">
        <v>4.8822514300086203E-2</v>
      </c>
      <c r="AB922" s="17">
        <v>5.3502029573406697E-2</v>
      </c>
      <c r="AC922" s="17">
        <v>6.8002603361604602E-2</v>
      </c>
      <c r="AD922" s="17">
        <v>3.2818364771668003E-2</v>
      </c>
      <c r="AE922" s="17"/>
      <c r="AF922" s="17">
        <v>4.5848645720197201E-2</v>
      </c>
      <c r="AG922" s="17">
        <v>4.3716239012788302E-2</v>
      </c>
      <c r="AH922" s="17">
        <v>7.8813467081048097E-2</v>
      </c>
      <c r="AI922" s="17"/>
      <c r="AJ922" s="17">
        <v>5.0000477445271599E-2</v>
      </c>
      <c r="AK922" s="17">
        <v>3.5827876389791798E-2</v>
      </c>
      <c r="AL922" s="17">
        <v>1.5236240201679499E-2</v>
      </c>
      <c r="AM922" s="17"/>
      <c r="AN922" s="17">
        <v>8.6848220239878302E-2</v>
      </c>
      <c r="AO922" s="17">
        <v>5.02447393950421E-2</v>
      </c>
      <c r="AP922" s="17">
        <v>3.77242874467177E-2</v>
      </c>
      <c r="AQ922" s="17">
        <v>3.6534542636312402E-2</v>
      </c>
      <c r="AR922" s="17">
        <v>7.0247659719671798E-2</v>
      </c>
      <c r="AS922" s="17"/>
      <c r="AT922" s="17">
        <v>4.7963922716675197E-2</v>
      </c>
      <c r="AU922" s="17">
        <v>6.7999984570294103E-2</v>
      </c>
      <c r="AV922" s="17"/>
      <c r="AW922" s="17">
        <v>3.1854398274701802E-2</v>
      </c>
      <c r="AX922" s="17">
        <v>4.0130945817817301E-2</v>
      </c>
      <c r="AY922" s="17">
        <v>7.1522322960368798E-2</v>
      </c>
    </row>
    <row r="923" spans="2:51">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row>
    <row r="924" spans="2:51">
      <c r="B924" s="6" t="s">
        <v>377</v>
      </c>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row>
    <row r="925" spans="2:51">
      <c r="B925" s="24" t="s">
        <v>16</v>
      </c>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row>
    <row r="926" spans="2:51">
      <c r="B926" t="s">
        <v>372</v>
      </c>
      <c r="C926" s="17">
        <v>5.7961347941776403E-2</v>
      </c>
      <c r="D926" s="17">
        <v>6.6170533258818595E-2</v>
      </c>
      <c r="E926" s="17">
        <v>5.0525690362072398E-2</v>
      </c>
      <c r="F926" s="17"/>
      <c r="G926" s="17">
        <v>0.104461839388966</v>
      </c>
      <c r="H926" s="17">
        <v>8.4480225562850994E-2</v>
      </c>
      <c r="I926" s="17">
        <v>9.4014800084134501E-2</v>
      </c>
      <c r="J926" s="17">
        <v>4.7674406445750203E-2</v>
      </c>
      <c r="K926" s="17">
        <v>3.2179843828852098E-2</v>
      </c>
      <c r="L926" s="17">
        <v>1.6668041698184002E-2</v>
      </c>
      <c r="M926" s="17"/>
      <c r="N926" s="17">
        <v>5.0024621513994998E-2</v>
      </c>
      <c r="O926" s="17">
        <v>3.9476439865056001E-2</v>
      </c>
      <c r="P926" s="17">
        <v>8.5394704235580293E-2</v>
      </c>
      <c r="Q926" s="17">
        <v>6.3066426892895405E-2</v>
      </c>
      <c r="R926" s="17"/>
      <c r="S926" s="17">
        <v>9.5296216360076999E-2</v>
      </c>
      <c r="T926" s="17">
        <v>4.5170863461317698E-2</v>
      </c>
      <c r="U926" s="17">
        <v>4.7208995808899402E-2</v>
      </c>
      <c r="V926" s="17">
        <v>5.1307587437050203E-2</v>
      </c>
      <c r="W926" s="17">
        <v>9.6967433807180398E-2</v>
      </c>
      <c r="X926" s="17">
        <v>5.54204111225668E-2</v>
      </c>
      <c r="Y926" s="17">
        <v>6.5338037768857701E-2</v>
      </c>
      <c r="Z926" s="17">
        <v>6.6461054028918706E-2</v>
      </c>
      <c r="AA926" s="17">
        <v>3.4735044983848697E-2</v>
      </c>
      <c r="AB926" s="17">
        <v>1.8892661013435799E-2</v>
      </c>
      <c r="AC926" s="17">
        <v>9.8399333414225298E-2</v>
      </c>
      <c r="AD926" s="17">
        <v>0</v>
      </c>
      <c r="AE926" s="17"/>
      <c r="AF926" s="17">
        <v>4.9073647901388302E-2</v>
      </c>
      <c r="AG926" s="17">
        <v>6.0271430013995202E-2</v>
      </c>
      <c r="AH926" s="17">
        <v>7.53045814675527E-2</v>
      </c>
      <c r="AI926" s="17"/>
      <c r="AJ926" s="17">
        <v>4.9288660638039203E-2</v>
      </c>
      <c r="AK926" s="17">
        <v>7.1701144830424599E-2</v>
      </c>
      <c r="AL926" s="17">
        <v>5.09895427640851E-2</v>
      </c>
      <c r="AM926" s="17"/>
      <c r="AN926" s="17">
        <v>7.0744192147673898E-2</v>
      </c>
      <c r="AO926" s="17">
        <v>4.9818069335442201E-2</v>
      </c>
      <c r="AP926" s="17">
        <v>3.71245037437231E-2</v>
      </c>
      <c r="AQ926" s="17">
        <v>9.6788650329315606E-2</v>
      </c>
      <c r="AR926" s="17">
        <v>8.7285598282842297E-2</v>
      </c>
      <c r="AS926" s="17"/>
      <c r="AT926" s="17">
        <v>5.1662735557446202E-2</v>
      </c>
      <c r="AU926" s="17">
        <v>0.112301822513159</v>
      </c>
      <c r="AV926" s="17"/>
      <c r="AW926" s="17">
        <v>4.2750740895672899E-2</v>
      </c>
      <c r="AX926" s="17">
        <v>0.10792041089552699</v>
      </c>
      <c r="AY926" s="17">
        <v>6.1397634876894501E-2</v>
      </c>
    </row>
    <row r="927" spans="2:51">
      <c r="B927" t="s">
        <v>373</v>
      </c>
      <c r="C927" s="17">
        <v>0.15960661753837799</v>
      </c>
      <c r="D927" s="17">
        <v>0.14469797593766601</v>
      </c>
      <c r="E927" s="17">
        <v>0.17474020518655001</v>
      </c>
      <c r="F927" s="17"/>
      <c r="G927" s="17">
        <v>0.26678390428728899</v>
      </c>
      <c r="H927" s="17">
        <v>0.22192684334085699</v>
      </c>
      <c r="I927" s="17">
        <v>0.12448714499934301</v>
      </c>
      <c r="J927" s="17">
        <v>0.156850999941164</v>
      </c>
      <c r="K927" s="17">
        <v>0.111700225514129</v>
      </c>
      <c r="L927" s="17">
        <v>0.12102701082306901</v>
      </c>
      <c r="M927" s="17"/>
      <c r="N927" s="17">
        <v>0.12520915800948201</v>
      </c>
      <c r="O927" s="17">
        <v>0.13378458720425801</v>
      </c>
      <c r="P927" s="17">
        <v>0.23260473686010899</v>
      </c>
      <c r="Q927" s="17">
        <v>0.16134332806172699</v>
      </c>
      <c r="R927" s="17"/>
      <c r="S927" s="17">
        <v>0.20500955806219201</v>
      </c>
      <c r="T927" s="17">
        <v>0.134869715858601</v>
      </c>
      <c r="U927" s="17">
        <v>0.14444911722356299</v>
      </c>
      <c r="V927" s="17">
        <v>0.18731087324783199</v>
      </c>
      <c r="W927" s="17">
        <v>0.168011303687329</v>
      </c>
      <c r="X927" s="17">
        <v>0.12225459513431</v>
      </c>
      <c r="Y927" s="17">
        <v>0.135098479484136</v>
      </c>
      <c r="Z927" s="17">
        <v>0.13380706438988901</v>
      </c>
      <c r="AA927" s="17">
        <v>0.181884015698248</v>
      </c>
      <c r="AB927" s="17">
        <v>0.15560225903512201</v>
      </c>
      <c r="AC927" s="17">
        <v>0.10254363935614901</v>
      </c>
      <c r="AD927" s="17">
        <v>0.233446547899021</v>
      </c>
      <c r="AE927" s="17"/>
      <c r="AF927" s="17">
        <v>0.180633129752934</v>
      </c>
      <c r="AG927" s="17">
        <v>0.11670669606324501</v>
      </c>
      <c r="AH927" s="17">
        <v>0.20856237270057701</v>
      </c>
      <c r="AI927" s="17"/>
      <c r="AJ927" s="17">
        <v>0.169195520704431</v>
      </c>
      <c r="AK927" s="17">
        <v>0.16800652741227401</v>
      </c>
      <c r="AL927" s="17">
        <v>0.111526513176969</v>
      </c>
      <c r="AM927" s="17"/>
      <c r="AN927" s="17">
        <v>0.19138283687633401</v>
      </c>
      <c r="AO927" s="17">
        <v>0.17970223309261901</v>
      </c>
      <c r="AP927" s="17">
        <v>0.142660902595039</v>
      </c>
      <c r="AQ927" s="17">
        <v>0.10849584437363299</v>
      </c>
      <c r="AR927" s="17">
        <v>0.11848532064345101</v>
      </c>
      <c r="AS927" s="17"/>
      <c r="AT927" s="17">
        <v>0.157218233601152</v>
      </c>
      <c r="AU927" s="17">
        <v>0.18821512389106601</v>
      </c>
      <c r="AV927" s="17"/>
      <c r="AW927" s="17">
        <v>0.103963755251525</v>
      </c>
      <c r="AX927" s="17">
        <v>0.21952408820328201</v>
      </c>
      <c r="AY927" s="17">
        <v>0.20439183463722099</v>
      </c>
    </row>
    <row r="928" spans="2:51">
      <c r="B928" t="s">
        <v>374</v>
      </c>
      <c r="C928" s="17">
        <v>0.29136731804836902</v>
      </c>
      <c r="D928" s="17">
        <v>0.24730754548748099</v>
      </c>
      <c r="E928" s="17">
        <v>0.33498236269374598</v>
      </c>
      <c r="F928" s="17"/>
      <c r="G928" s="17">
        <v>0.23845880694703001</v>
      </c>
      <c r="H928" s="17">
        <v>0.258869514165813</v>
      </c>
      <c r="I928" s="17">
        <v>0.280571894794507</v>
      </c>
      <c r="J928" s="17">
        <v>0.29124340836325102</v>
      </c>
      <c r="K928" s="17">
        <v>0.35843892678814099</v>
      </c>
      <c r="L928" s="17">
        <v>0.302034710789226</v>
      </c>
      <c r="M928" s="17"/>
      <c r="N928" s="17">
        <v>0.23127017321081</v>
      </c>
      <c r="O928" s="17">
        <v>0.29775951722965899</v>
      </c>
      <c r="P928" s="17">
        <v>0.27033540773456199</v>
      </c>
      <c r="Q928" s="17">
        <v>0.36373577700591703</v>
      </c>
      <c r="R928" s="17"/>
      <c r="S928" s="17">
        <v>0.26867790017132098</v>
      </c>
      <c r="T928" s="17">
        <v>0.30862265102264103</v>
      </c>
      <c r="U928" s="17">
        <v>0.27635884187937798</v>
      </c>
      <c r="V928" s="17">
        <v>0.29647184020028999</v>
      </c>
      <c r="W928" s="17">
        <v>0.264134862403819</v>
      </c>
      <c r="X928" s="17">
        <v>0.34646387913983701</v>
      </c>
      <c r="Y928" s="17">
        <v>0.35222104670974902</v>
      </c>
      <c r="Z928" s="17">
        <v>0.288695078769725</v>
      </c>
      <c r="AA928" s="17">
        <v>0.25493217535353702</v>
      </c>
      <c r="AB928" s="17">
        <v>0.30237238638355601</v>
      </c>
      <c r="AC928" s="17">
        <v>0.30708727258881902</v>
      </c>
      <c r="AD928" s="17">
        <v>0.17752186814198301</v>
      </c>
      <c r="AE928" s="17"/>
      <c r="AF928" s="17">
        <v>0.32523162858132998</v>
      </c>
      <c r="AG928" s="17">
        <v>0.25884075332887402</v>
      </c>
      <c r="AH928" s="17">
        <v>0.31287679744723101</v>
      </c>
      <c r="AI928" s="17"/>
      <c r="AJ928" s="17">
        <v>0.31250628529968899</v>
      </c>
      <c r="AK928" s="17">
        <v>0.26637598958660702</v>
      </c>
      <c r="AL928" s="17">
        <v>0.22409599335029501</v>
      </c>
      <c r="AM928" s="17"/>
      <c r="AN928" s="17">
        <v>0.32479465963076098</v>
      </c>
      <c r="AO928" s="17">
        <v>0.30310038738967898</v>
      </c>
      <c r="AP928" s="17">
        <v>0.23704171152512901</v>
      </c>
      <c r="AQ928" s="17">
        <v>0.25997260282676499</v>
      </c>
      <c r="AR928" s="17">
        <v>0.23901175465347199</v>
      </c>
      <c r="AS928" s="17"/>
      <c r="AT928" s="17">
        <v>0.283185477337069</v>
      </c>
      <c r="AU928" s="17">
        <v>0.34819353139333098</v>
      </c>
      <c r="AV928" s="17"/>
      <c r="AW928" s="17">
        <v>0.20898610809256099</v>
      </c>
      <c r="AX928" s="17">
        <v>0.29037644652210298</v>
      </c>
      <c r="AY928" s="17">
        <v>0.38119722058873501</v>
      </c>
    </row>
    <row r="929" spans="2:51">
      <c r="B929" t="s">
        <v>375</v>
      </c>
      <c r="C929" s="17">
        <v>0.30115966164427899</v>
      </c>
      <c r="D929" s="17">
        <v>0.32807624042504002</v>
      </c>
      <c r="E929" s="17">
        <v>0.27228120649738802</v>
      </c>
      <c r="F929" s="17"/>
      <c r="G929" s="17">
        <v>0.21569277285053901</v>
      </c>
      <c r="H929" s="17">
        <v>0.25517801111676403</v>
      </c>
      <c r="I929" s="17">
        <v>0.30452675647502297</v>
      </c>
      <c r="J929" s="17">
        <v>0.29515039440924101</v>
      </c>
      <c r="K929" s="17">
        <v>0.313276208917317</v>
      </c>
      <c r="L929" s="17">
        <v>0.36938751113725499</v>
      </c>
      <c r="M929" s="17"/>
      <c r="N929" s="17">
        <v>0.37184453032684101</v>
      </c>
      <c r="O929" s="17">
        <v>0.297290759547578</v>
      </c>
      <c r="P929" s="17">
        <v>0.26049786593520402</v>
      </c>
      <c r="Q929" s="17">
        <v>0.259695262116235</v>
      </c>
      <c r="R929" s="17"/>
      <c r="S929" s="17">
        <v>0.23062503866539799</v>
      </c>
      <c r="T929" s="17">
        <v>0.31599205685099702</v>
      </c>
      <c r="U929" s="17">
        <v>0.32884727710862799</v>
      </c>
      <c r="V929" s="17">
        <v>0.29867774202084202</v>
      </c>
      <c r="W929" s="17">
        <v>0.30727249683171898</v>
      </c>
      <c r="X929" s="17">
        <v>0.27062062913826901</v>
      </c>
      <c r="Y929" s="17">
        <v>0.31716505608803902</v>
      </c>
      <c r="Z929" s="17">
        <v>0.23384775388291901</v>
      </c>
      <c r="AA929" s="17">
        <v>0.32773434883019997</v>
      </c>
      <c r="AB929" s="17">
        <v>0.31065561090335803</v>
      </c>
      <c r="AC929" s="17">
        <v>0.36647097119488298</v>
      </c>
      <c r="AD929" s="17">
        <v>0.40246723712239701</v>
      </c>
      <c r="AE929" s="17"/>
      <c r="AF929" s="17">
        <v>0.29973382579253299</v>
      </c>
      <c r="AG929" s="17">
        <v>0.32616988358551202</v>
      </c>
      <c r="AH929" s="17">
        <v>0.26081682378665499</v>
      </c>
      <c r="AI929" s="17"/>
      <c r="AJ929" s="17">
        <v>0.295644756822461</v>
      </c>
      <c r="AK929" s="17">
        <v>0.28780301258411201</v>
      </c>
      <c r="AL929" s="17">
        <v>0.39929366310081699</v>
      </c>
      <c r="AM929" s="17"/>
      <c r="AN929" s="17">
        <v>0.25939021787586802</v>
      </c>
      <c r="AO929" s="17">
        <v>0.30046091613096998</v>
      </c>
      <c r="AP929" s="17">
        <v>0.330272400748439</v>
      </c>
      <c r="AQ929" s="17">
        <v>0.31188312052425898</v>
      </c>
      <c r="AR929" s="17">
        <v>0.17824202925958499</v>
      </c>
      <c r="AS929" s="17"/>
      <c r="AT929" s="17">
        <v>0.31355218236538501</v>
      </c>
      <c r="AU929" s="17">
        <v>0.196113651059099</v>
      </c>
      <c r="AV929" s="17"/>
      <c r="AW929" s="17">
        <v>0.37619280468074601</v>
      </c>
      <c r="AX929" s="17">
        <v>0.27032717910384602</v>
      </c>
      <c r="AY929" s="17">
        <v>0.227664639474666</v>
      </c>
    </row>
    <row r="930" spans="2:51">
      <c r="B930" t="s">
        <v>376</v>
      </c>
      <c r="C930" s="17">
        <v>0.14698939059641</v>
      </c>
      <c r="D930" s="17">
        <v>0.183208348961413</v>
      </c>
      <c r="E930" s="17">
        <v>0.112543015376072</v>
      </c>
      <c r="F930" s="17"/>
      <c r="G930" s="17">
        <v>0.106762434783243</v>
      </c>
      <c r="H930" s="17">
        <v>0.14558090417369199</v>
      </c>
      <c r="I930" s="17">
        <v>0.149730757766979</v>
      </c>
      <c r="J930" s="17">
        <v>0.154000441018807</v>
      </c>
      <c r="K930" s="17">
        <v>0.14970615943253601</v>
      </c>
      <c r="L930" s="17">
        <v>0.15829387497272299</v>
      </c>
      <c r="M930" s="17"/>
      <c r="N930" s="17">
        <v>0.19660895321088101</v>
      </c>
      <c r="O930" s="17">
        <v>0.18064775223750801</v>
      </c>
      <c r="P930" s="17">
        <v>0.103398878634471</v>
      </c>
      <c r="Q930" s="17">
        <v>0.10214404526239</v>
      </c>
      <c r="R930" s="17"/>
      <c r="S930" s="17">
        <v>0.16042158001295101</v>
      </c>
      <c r="T930" s="17">
        <v>0.15014355722403899</v>
      </c>
      <c r="U930" s="17">
        <v>0.146535172624776</v>
      </c>
      <c r="V930" s="17">
        <v>0.121560285983055</v>
      </c>
      <c r="W930" s="17">
        <v>0.16361390326995301</v>
      </c>
      <c r="X930" s="17">
        <v>0.12940603659021699</v>
      </c>
      <c r="Y930" s="17">
        <v>0.10975578796701201</v>
      </c>
      <c r="Z930" s="17">
        <v>0.221606891823457</v>
      </c>
      <c r="AA930" s="17">
        <v>0.14637229201815899</v>
      </c>
      <c r="AB930" s="17">
        <v>0.180544451486922</v>
      </c>
      <c r="AC930" s="17">
        <v>0.105703525080854</v>
      </c>
      <c r="AD930" s="17">
        <v>0.119439889214977</v>
      </c>
      <c r="AE930" s="17"/>
      <c r="AF930" s="17">
        <v>0.111921118942926</v>
      </c>
      <c r="AG930" s="17">
        <v>0.19935990418556099</v>
      </c>
      <c r="AH930" s="17">
        <v>7.3065247876259898E-2</v>
      </c>
      <c r="AI930" s="17"/>
      <c r="AJ930" s="17">
        <v>0.13676725413744201</v>
      </c>
      <c r="AK930" s="17">
        <v>0.16066937200196901</v>
      </c>
      <c r="AL930" s="17">
        <v>0.19353705886390399</v>
      </c>
      <c r="AM930" s="17"/>
      <c r="AN930" s="17">
        <v>0.100165917999713</v>
      </c>
      <c r="AO930" s="17">
        <v>0.13634662412450799</v>
      </c>
      <c r="AP930" s="17">
        <v>0.209968411557936</v>
      </c>
      <c r="AQ930" s="17">
        <v>0.189550427055868</v>
      </c>
      <c r="AR930" s="17">
        <v>0.37697529716064998</v>
      </c>
      <c r="AS930" s="17"/>
      <c r="AT930" s="17">
        <v>0.15123627554501901</v>
      </c>
      <c r="AU930" s="17">
        <v>0.117632726649011</v>
      </c>
      <c r="AV930" s="17"/>
      <c r="AW930" s="17">
        <v>0.24702888361261599</v>
      </c>
      <c r="AX930" s="17">
        <v>8.1182801010022704E-2</v>
      </c>
      <c r="AY930" s="17">
        <v>5.5477762947468402E-2</v>
      </c>
    </row>
    <row r="931" spans="2:51">
      <c r="B931" t="s">
        <v>119</v>
      </c>
      <c r="C931" s="17">
        <v>4.2915664230786597E-2</v>
      </c>
      <c r="D931" s="17">
        <v>3.0539355929581201E-2</v>
      </c>
      <c r="E931" s="17">
        <v>5.4927519884171903E-2</v>
      </c>
      <c r="F931" s="17"/>
      <c r="G931" s="17">
        <v>6.7840241742933696E-2</v>
      </c>
      <c r="H931" s="17">
        <v>3.3964501640023001E-2</v>
      </c>
      <c r="I931" s="17">
        <v>4.6668645880012898E-2</v>
      </c>
      <c r="J931" s="17">
        <v>5.5080349821787403E-2</v>
      </c>
      <c r="K931" s="17">
        <v>3.4698635519024398E-2</v>
      </c>
      <c r="L931" s="17">
        <v>3.2588850579542902E-2</v>
      </c>
      <c r="M931" s="17"/>
      <c r="N931" s="17">
        <v>2.5042563727991799E-2</v>
      </c>
      <c r="O931" s="17">
        <v>5.1040943915941502E-2</v>
      </c>
      <c r="P931" s="17">
        <v>4.7768406600074101E-2</v>
      </c>
      <c r="Q931" s="17">
        <v>5.0015160660835403E-2</v>
      </c>
      <c r="R931" s="17"/>
      <c r="S931" s="17">
        <v>3.9969706728061799E-2</v>
      </c>
      <c r="T931" s="17">
        <v>4.5201155582404499E-2</v>
      </c>
      <c r="U931" s="17">
        <v>5.66005953547562E-2</v>
      </c>
      <c r="V931" s="17">
        <v>4.4671671110930899E-2</v>
      </c>
      <c r="W931" s="17">
        <v>0</v>
      </c>
      <c r="X931" s="17">
        <v>7.5834448874799801E-2</v>
      </c>
      <c r="Y931" s="17">
        <v>2.0421591982206298E-2</v>
      </c>
      <c r="Z931" s="17">
        <v>5.5582157105091498E-2</v>
      </c>
      <c r="AA931" s="17">
        <v>5.4342123116007501E-2</v>
      </c>
      <c r="AB931" s="17">
        <v>3.1932631177605801E-2</v>
      </c>
      <c r="AC931" s="17">
        <v>1.97952583650698E-2</v>
      </c>
      <c r="AD931" s="17">
        <v>6.7124457621622502E-2</v>
      </c>
      <c r="AE931" s="17"/>
      <c r="AF931" s="17">
        <v>3.3406649028887798E-2</v>
      </c>
      <c r="AG931" s="17">
        <v>3.8651332822812502E-2</v>
      </c>
      <c r="AH931" s="17">
        <v>6.9374176721724801E-2</v>
      </c>
      <c r="AI931" s="17"/>
      <c r="AJ931" s="17">
        <v>3.65975223979376E-2</v>
      </c>
      <c r="AK931" s="17">
        <v>4.5443953584613998E-2</v>
      </c>
      <c r="AL931" s="17">
        <v>2.05572287439298E-2</v>
      </c>
      <c r="AM931" s="17"/>
      <c r="AN931" s="17">
        <v>5.3522175469650199E-2</v>
      </c>
      <c r="AO931" s="17">
        <v>3.0571769926782899E-2</v>
      </c>
      <c r="AP931" s="17">
        <v>4.2932069829732397E-2</v>
      </c>
      <c r="AQ931" s="17">
        <v>3.3309354890159799E-2</v>
      </c>
      <c r="AR931" s="17">
        <v>0</v>
      </c>
      <c r="AS931" s="17"/>
      <c r="AT931" s="17">
        <v>4.3145095593929601E-2</v>
      </c>
      <c r="AU931" s="17">
        <v>3.7543144494334602E-2</v>
      </c>
      <c r="AV931" s="17"/>
      <c r="AW931" s="17">
        <v>2.1077707466878801E-2</v>
      </c>
      <c r="AX931" s="17">
        <v>3.06690742652194E-2</v>
      </c>
      <c r="AY931" s="17">
        <v>6.9870907475014704E-2</v>
      </c>
    </row>
    <row r="932" spans="2:51">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row>
    <row r="933" spans="2:51">
      <c r="B933" s="6" t="s">
        <v>378</v>
      </c>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row>
    <row r="934" spans="2:51">
      <c r="B934" s="24" t="s">
        <v>16</v>
      </c>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row>
    <row r="935" spans="2:51">
      <c r="B935" t="s">
        <v>372</v>
      </c>
      <c r="C935" s="17">
        <v>5.3074930191345397E-2</v>
      </c>
      <c r="D935" s="17">
        <v>6.0846148425446403E-2</v>
      </c>
      <c r="E935" s="17">
        <v>4.6039142932590801E-2</v>
      </c>
      <c r="F935" s="17"/>
      <c r="G935" s="17">
        <v>4.7303829472328598E-2</v>
      </c>
      <c r="H935" s="17">
        <v>9.5990081954136802E-2</v>
      </c>
      <c r="I935" s="17">
        <v>4.6337541567596202E-2</v>
      </c>
      <c r="J935" s="17">
        <v>5.16134198683703E-2</v>
      </c>
      <c r="K935" s="17">
        <v>6.2371679477141298E-2</v>
      </c>
      <c r="L935" s="17">
        <v>2.5373156596633001E-2</v>
      </c>
      <c r="M935" s="17"/>
      <c r="N935" s="17">
        <v>4.5976687918581401E-2</v>
      </c>
      <c r="O935" s="17">
        <v>4.7644500036708101E-2</v>
      </c>
      <c r="P935" s="17">
        <v>5.4278450166152598E-2</v>
      </c>
      <c r="Q935" s="17">
        <v>6.7509671695338697E-2</v>
      </c>
      <c r="R935" s="17"/>
      <c r="S935" s="17">
        <v>6.47211782086443E-2</v>
      </c>
      <c r="T935" s="17">
        <v>5.6201475957562003E-2</v>
      </c>
      <c r="U935" s="17">
        <v>2.71064004030196E-2</v>
      </c>
      <c r="V935" s="17">
        <v>3.2019417698731803E-2</v>
      </c>
      <c r="W935" s="17">
        <v>4.6310770875059998E-2</v>
      </c>
      <c r="X935" s="17">
        <v>4.4824413010788801E-2</v>
      </c>
      <c r="Y935" s="17">
        <v>8.1612531438364402E-2</v>
      </c>
      <c r="Z935" s="17">
        <v>4.5415652869454898E-2</v>
      </c>
      <c r="AA935" s="17">
        <v>3.7339439571135703E-2</v>
      </c>
      <c r="AB935" s="17">
        <v>7.1433212846432198E-2</v>
      </c>
      <c r="AC935" s="17">
        <v>5.2693940920566E-2</v>
      </c>
      <c r="AD935" s="17">
        <v>0.105291799123651</v>
      </c>
      <c r="AE935" s="17"/>
      <c r="AF935" s="17">
        <v>6.7732334282836995E-2</v>
      </c>
      <c r="AG935" s="17">
        <v>3.7257910413686202E-2</v>
      </c>
      <c r="AH935" s="17">
        <v>6.9611698264700095E-2</v>
      </c>
      <c r="AI935" s="17"/>
      <c r="AJ935" s="17">
        <v>4.2788439713167002E-2</v>
      </c>
      <c r="AK935" s="17">
        <v>6.4947661355735306E-2</v>
      </c>
      <c r="AL935" s="17">
        <v>5.81861917086453E-2</v>
      </c>
      <c r="AM935" s="17"/>
      <c r="AN935" s="17">
        <v>5.69837795993864E-2</v>
      </c>
      <c r="AO935" s="17">
        <v>5.7002241129667203E-2</v>
      </c>
      <c r="AP935" s="17">
        <v>4.5105174785365902E-2</v>
      </c>
      <c r="AQ935" s="17">
        <v>4.48656801671568E-2</v>
      </c>
      <c r="AR935" s="17">
        <v>2.7557271108480798E-2</v>
      </c>
      <c r="AS935" s="17"/>
      <c r="AT935" s="17">
        <v>5.2117074978469298E-2</v>
      </c>
      <c r="AU935" s="17">
        <v>6.2241107556945799E-2</v>
      </c>
      <c r="AV935" s="17"/>
      <c r="AW935" s="17">
        <v>4.3016280825025899E-2</v>
      </c>
      <c r="AX935" s="17">
        <v>5.1463890041356299E-2</v>
      </c>
      <c r="AY935" s="17">
        <v>6.4331017979014998E-2</v>
      </c>
    </row>
    <row r="936" spans="2:51">
      <c r="B936" t="s">
        <v>373</v>
      </c>
      <c r="C936" s="17">
        <v>0.18149564164828599</v>
      </c>
      <c r="D936" s="17">
        <v>0.17794517583112299</v>
      </c>
      <c r="E936" s="17">
        <v>0.18562063542171101</v>
      </c>
      <c r="F936" s="17"/>
      <c r="G936" s="17">
        <v>0.28309347743973901</v>
      </c>
      <c r="H936" s="17">
        <v>0.23648623989859299</v>
      </c>
      <c r="I936" s="17">
        <v>0.26153905938540001</v>
      </c>
      <c r="J936" s="17">
        <v>0.166610318674205</v>
      </c>
      <c r="K936" s="17">
        <v>0.13381671864030101</v>
      </c>
      <c r="L936" s="17">
        <v>8.3326808419422693E-2</v>
      </c>
      <c r="M936" s="17"/>
      <c r="N936" s="17">
        <v>0.13949043403067801</v>
      </c>
      <c r="O936" s="17">
        <v>0.17814487390220801</v>
      </c>
      <c r="P936" s="17">
        <v>0.20457824219853199</v>
      </c>
      <c r="Q936" s="17">
        <v>0.21134355300386501</v>
      </c>
      <c r="R936" s="17"/>
      <c r="S936" s="17">
        <v>0.21842613384347301</v>
      </c>
      <c r="T936" s="17">
        <v>0.19066433780328901</v>
      </c>
      <c r="U936" s="17">
        <v>0.15561943930918101</v>
      </c>
      <c r="V936" s="17">
        <v>0.11111631549982701</v>
      </c>
      <c r="W936" s="17">
        <v>0.19187590031042301</v>
      </c>
      <c r="X936" s="17">
        <v>0.17402457375058</v>
      </c>
      <c r="Y936" s="17">
        <v>0.18652952877319401</v>
      </c>
      <c r="Z936" s="17">
        <v>0.12956469703909401</v>
      </c>
      <c r="AA936" s="17">
        <v>0.206066020918101</v>
      </c>
      <c r="AB936" s="17">
        <v>0.17349161904948099</v>
      </c>
      <c r="AC936" s="17">
        <v>0.23412583758827901</v>
      </c>
      <c r="AD936" s="17">
        <v>0.14788015225491699</v>
      </c>
      <c r="AE936" s="17"/>
      <c r="AF936" s="17">
        <v>0.18620771066705399</v>
      </c>
      <c r="AG936" s="17">
        <v>0.15928714001879801</v>
      </c>
      <c r="AH936" s="17">
        <v>0.21441682593293299</v>
      </c>
      <c r="AI936" s="17"/>
      <c r="AJ936" s="17">
        <v>0.15604849986104299</v>
      </c>
      <c r="AK936" s="17">
        <v>0.21013222892005901</v>
      </c>
      <c r="AL936" s="17">
        <v>0.18161898094026699</v>
      </c>
      <c r="AM936" s="17"/>
      <c r="AN936" s="17">
        <v>0.18452438243132599</v>
      </c>
      <c r="AO936" s="17">
        <v>0.224137605262866</v>
      </c>
      <c r="AP936" s="17">
        <v>0.14441706163477</v>
      </c>
      <c r="AQ936" s="17">
        <v>0.19836714710568601</v>
      </c>
      <c r="AR936" s="17">
        <v>0.138701015543993</v>
      </c>
      <c r="AS936" s="17"/>
      <c r="AT936" s="17">
        <v>0.173864606378967</v>
      </c>
      <c r="AU936" s="17">
        <v>0.26028033312462301</v>
      </c>
      <c r="AV936" s="17"/>
      <c r="AW936" s="17">
        <v>0.134364179179701</v>
      </c>
      <c r="AX936" s="17">
        <v>0.27503337572930903</v>
      </c>
      <c r="AY936" s="17">
        <v>0.20807400746575599</v>
      </c>
    </row>
    <row r="937" spans="2:51">
      <c r="B937" t="s">
        <v>374</v>
      </c>
      <c r="C937" s="17">
        <v>0.31144702790115703</v>
      </c>
      <c r="D937" s="17">
        <v>0.27964031088239799</v>
      </c>
      <c r="E937" s="17">
        <v>0.34258338383971398</v>
      </c>
      <c r="F937" s="17"/>
      <c r="G937" s="17">
        <v>0.27563345072171602</v>
      </c>
      <c r="H937" s="17">
        <v>0.31689473405083002</v>
      </c>
      <c r="I937" s="17">
        <v>0.28167828813250101</v>
      </c>
      <c r="J937" s="17">
        <v>0.31330270128829701</v>
      </c>
      <c r="K937" s="17">
        <v>0.36086404453308402</v>
      </c>
      <c r="L937" s="17">
        <v>0.31067905226940201</v>
      </c>
      <c r="M937" s="17"/>
      <c r="N937" s="17">
        <v>0.24510001447080801</v>
      </c>
      <c r="O937" s="17">
        <v>0.28241118226408002</v>
      </c>
      <c r="P937" s="17">
        <v>0.364899141241391</v>
      </c>
      <c r="Q937" s="17">
        <v>0.364791156004446</v>
      </c>
      <c r="R937" s="17"/>
      <c r="S937" s="17">
        <v>0.264822577324068</v>
      </c>
      <c r="T937" s="17">
        <v>0.30931721131815698</v>
      </c>
      <c r="U937" s="17">
        <v>0.329088196628749</v>
      </c>
      <c r="V937" s="17">
        <v>0.35362705433075903</v>
      </c>
      <c r="W937" s="17">
        <v>0.30443517142809201</v>
      </c>
      <c r="X937" s="17">
        <v>0.35432534704297503</v>
      </c>
      <c r="Y937" s="17">
        <v>0.29510776120290999</v>
      </c>
      <c r="Z937" s="17">
        <v>0.34477468681715501</v>
      </c>
      <c r="AA937" s="17">
        <v>0.35501939221774298</v>
      </c>
      <c r="AB937" s="17">
        <v>0.251020090180121</v>
      </c>
      <c r="AC937" s="17">
        <v>0.28362340525444302</v>
      </c>
      <c r="AD937" s="17">
        <v>0.30607603390837601</v>
      </c>
      <c r="AE937" s="17"/>
      <c r="AF937" s="17">
        <v>0.31714224232942301</v>
      </c>
      <c r="AG937" s="17">
        <v>0.289225328080702</v>
      </c>
      <c r="AH937" s="17">
        <v>0.37126435109793698</v>
      </c>
      <c r="AI937" s="17"/>
      <c r="AJ937" s="17">
        <v>0.33601778586148701</v>
      </c>
      <c r="AK937" s="17">
        <v>0.29061434875597902</v>
      </c>
      <c r="AL937" s="17">
        <v>0.27612161801319601</v>
      </c>
      <c r="AM937" s="17"/>
      <c r="AN937" s="17">
        <v>0.35505897219077798</v>
      </c>
      <c r="AO937" s="17">
        <v>0.29611177982569797</v>
      </c>
      <c r="AP937" s="17">
        <v>0.265114738009054</v>
      </c>
      <c r="AQ937" s="17">
        <v>0.211376815434556</v>
      </c>
      <c r="AR937" s="17">
        <v>0.197880656771633</v>
      </c>
      <c r="AS937" s="17"/>
      <c r="AT937" s="17">
        <v>0.31521024661332298</v>
      </c>
      <c r="AU937" s="17">
        <v>0.28242889482715799</v>
      </c>
      <c r="AV937" s="17"/>
      <c r="AW937" s="17">
        <v>0.23217132069865801</v>
      </c>
      <c r="AX937" s="17">
        <v>0.34388808916615698</v>
      </c>
      <c r="AY937" s="17">
        <v>0.38847718462724001</v>
      </c>
    </row>
    <row r="938" spans="2:51">
      <c r="B938" t="s">
        <v>375</v>
      </c>
      <c r="C938" s="17">
        <v>0.25590669478230399</v>
      </c>
      <c r="D938" s="17">
        <v>0.264423758026957</v>
      </c>
      <c r="E938" s="17">
        <v>0.24626825385690701</v>
      </c>
      <c r="F938" s="17"/>
      <c r="G938" s="17">
        <v>0.24528804313188299</v>
      </c>
      <c r="H938" s="17">
        <v>0.18968179508678301</v>
      </c>
      <c r="I938" s="17">
        <v>0.22731094912831301</v>
      </c>
      <c r="J938" s="17">
        <v>0.22417962787992801</v>
      </c>
      <c r="K938" s="17">
        <v>0.22523207232884099</v>
      </c>
      <c r="L938" s="17">
        <v>0.37145263813546298</v>
      </c>
      <c r="M938" s="17"/>
      <c r="N938" s="17">
        <v>0.32374449165761499</v>
      </c>
      <c r="O938" s="17">
        <v>0.27324137703468099</v>
      </c>
      <c r="P938" s="17">
        <v>0.227718499041351</v>
      </c>
      <c r="Q938" s="17">
        <v>0.18469328023539799</v>
      </c>
      <c r="R938" s="17"/>
      <c r="S938" s="17">
        <v>0.26142726379794301</v>
      </c>
      <c r="T938" s="17">
        <v>0.27523244835545002</v>
      </c>
      <c r="U938" s="17">
        <v>0.30805074629152801</v>
      </c>
      <c r="V938" s="17">
        <v>0.24051281865025101</v>
      </c>
      <c r="W938" s="17">
        <v>0.20580862856592599</v>
      </c>
      <c r="X938" s="17">
        <v>0.25836936146475198</v>
      </c>
      <c r="Y938" s="17">
        <v>0.25398693471829098</v>
      </c>
      <c r="Z938" s="17">
        <v>0.29052059407152298</v>
      </c>
      <c r="AA938" s="17">
        <v>0.21700989648778099</v>
      </c>
      <c r="AB938" s="17">
        <v>0.30579448581303997</v>
      </c>
      <c r="AC938" s="17">
        <v>0.21605923186670101</v>
      </c>
      <c r="AD938" s="17">
        <v>0.17130379874971999</v>
      </c>
      <c r="AE938" s="17"/>
      <c r="AF938" s="17">
        <v>0.24768261231528799</v>
      </c>
      <c r="AG938" s="17">
        <v>0.28697537835506598</v>
      </c>
      <c r="AH938" s="17">
        <v>0.179252713697757</v>
      </c>
      <c r="AI938" s="17"/>
      <c r="AJ938" s="17">
        <v>0.28931825332087502</v>
      </c>
      <c r="AK938" s="17">
        <v>0.24216300519210801</v>
      </c>
      <c r="AL938" s="17">
        <v>0.28536675407696799</v>
      </c>
      <c r="AM938" s="17"/>
      <c r="AN938" s="17">
        <v>0.21583677203221199</v>
      </c>
      <c r="AO938" s="17">
        <v>0.27303088453536101</v>
      </c>
      <c r="AP938" s="17">
        <v>0.291329503389686</v>
      </c>
      <c r="AQ938" s="17">
        <v>0.26698496564991098</v>
      </c>
      <c r="AR938" s="17">
        <v>0.30846983436367298</v>
      </c>
      <c r="AS938" s="17"/>
      <c r="AT938" s="17">
        <v>0.26268412663903801</v>
      </c>
      <c r="AU938" s="17">
        <v>0.184749354576138</v>
      </c>
      <c r="AV938" s="17"/>
      <c r="AW938" s="17">
        <v>0.33714351877883503</v>
      </c>
      <c r="AX938" s="17">
        <v>0.222177040482401</v>
      </c>
      <c r="AY938" s="17">
        <v>0.17709677900031601</v>
      </c>
    </row>
    <row r="939" spans="2:51">
      <c r="B939" t="s">
        <v>376</v>
      </c>
      <c r="C939" s="17">
        <v>0.12954211967065299</v>
      </c>
      <c r="D939" s="17">
        <v>0.174209573870551</v>
      </c>
      <c r="E939" s="17">
        <v>8.6701957587964507E-2</v>
      </c>
      <c r="F939" s="17"/>
      <c r="G939" s="17">
        <v>7.6720659455439502E-2</v>
      </c>
      <c r="H939" s="17">
        <v>0.10298345582772001</v>
      </c>
      <c r="I939" s="17">
        <v>0.115204591693819</v>
      </c>
      <c r="J939" s="17">
        <v>0.13944097301888</v>
      </c>
      <c r="K939" s="17">
        <v>0.160062888458994</v>
      </c>
      <c r="L939" s="17">
        <v>0.15355618726699799</v>
      </c>
      <c r="M939" s="17"/>
      <c r="N939" s="17">
        <v>0.19165897521376801</v>
      </c>
      <c r="O939" s="17">
        <v>0.162487320401415</v>
      </c>
      <c r="P939" s="17">
        <v>7.6329281118458797E-2</v>
      </c>
      <c r="Q939" s="17">
        <v>7.4617868025325607E-2</v>
      </c>
      <c r="R939" s="17"/>
      <c r="S939" s="17">
        <v>0.12204931422000601</v>
      </c>
      <c r="T939" s="17">
        <v>0.106852125618615</v>
      </c>
      <c r="U939" s="17">
        <v>0.142799817569811</v>
      </c>
      <c r="V939" s="17">
        <v>0.19418308463376399</v>
      </c>
      <c r="W939" s="17">
        <v>0.16769143973985501</v>
      </c>
      <c r="X939" s="17">
        <v>0.119641764053772</v>
      </c>
      <c r="Y939" s="17">
        <v>0.106231219798172</v>
      </c>
      <c r="Z939" s="17">
        <v>0.137438804333087</v>
      </c>
      <c r="AA939" s="17">
        <v>0.12357296333244699</v>
      </c>
      <c r="AB939" s="17">
        <v>0.108604178673154</v>
      </c>
      <c r="AC939" s="17">
        <v>0.13103370626491501</v>
      </c>
      <c r="AD939" s="17">
        <v>9.66317992178823E-2</v>
      </c>
      <c r="AE939" s="17"/>
      <c r="AF939" s="17">
        <v>0.11713007302983799</v>
      </c>
      <c r="AG939" s="17">
        <v>0.16963688930593299</v>
      </c>
      <c r="AH939" s="17">
        <v>5.8236297086543397E-2</v>
      </c>
      <c r="AI939" s="17"/>
      <c r="AJ939" s="17">
        <v>0.140124737273779</v>
      </c>
      <c r="AK939" s="17">
        <v>0.1309457528771</v>
      </c>
      <c r="AL939" s="17">
        <v>0.154948959477444</v>
      </c>
      <c r="AM939" s="17"/>
      <c r="AN939" s="17">
        <v>6.2562437048126807E-2</v>
      </c>
      <c r="AO939" s="17">
        <v>9.5916810058898197E-2</v>
      </c>
      <c r="AP939" s="17">
        <v>0.18803964391661501</v>
      </c>
      <c r="AQ939" s="17">
        <v>0.243043533072756</v>
      </c>
      <c r="AR939" s="17">
        <v>0.327391222212221</v>
      </c>
      <c r="AS939" s="17"/>
      <c r="AT939" s="17">
        <v>0.129439419387369</v>
      </c>
      <c r="AU939" s="17">
        <v>0.126599686569981</v>
      </c>
      <c r="AV939" s="17"/>
      <c r="AW939" s="17">
        <v>0.22394487042435501</v>
      </c>
      <c r="AX939" s="17">
        <v>4.94604173340173E-2</v>
      </c>
      <c r="AY939" s="17">
        <v>4.8541870280077497E-2</v>
      </c>
    </row>
    <row r="940" spans="2:51">
      <c r="B940" t="s">
        <v>119</v>
      </c>
      <c r="C940" s="17">
        <v>6.8533585806255001E-2</v>
      </c>
      <c r="D940" s="17">
        <v>4.29350329635255E-2</v>
      </c>
      <c r="E940" s="17">
        <v>9.2786626361111693E-2</v>
      </c>
      <c r="F940" s="17"/>
      <c r="G940" s="17">
        <v>7.1960539778893898E-2</v>
      </c>
      <c r="H940" s="17">
        <v>5.7963693181937601E-2</v>
      </c>
      <c r="I940" s="17">
        <v>6.7929570092369607E-2</v>
      </c>
      <c r="J940" s="17">
        <v>0.10485295927032</v>
      </c>
      <c r="K940" s="17">
        <v>5.76525965616385E-2</v>
      </c>
      <c r="L940" s="17">
        <v>5.5612157312080503E-2</v>
      </c>
      <c r="M940" s="17"/>
      <c r="N940" s="17">
        <v>5.4029396708548998E-2</v>
      </c>
      <c r="O940" s="17">
        <v>5.6070746360908898E-2</v>
      </c>
      <c r="P940" s="17">
        <v>7.2196386234114604E-2</v>
      </c>
      <c r="Q940" s="17">
        <v>9.7044471035626897E-2</v>
      </c>
      <c r="R940" s="17"/>
      <c r="S940" s="17">
        <v>6.8553532605865497E-2</v>
      </c>
      <c r="T940" s="17">
        <v>6.1732400946926599E-2</v>
      </c>
      <c r="U940" s="17">
        <v>3.7335399797711298E-2</v>
      </c>
      <c r="V940" s="17">
        <v>6.8541309186667801E-2</v>
      </c>
      <c r="W940" s="17">
        <v>8.38780890806438E-2</v>
      </c>
      <c r="X940" s="17">
        <v>4.8814540677132402E-2</v>
      </c>
      <c r="Y940" s="17">
        <v>7.6532024069068505E-2</v>
      </c>
      <c r="Z940" s="17">
        <v>5.2285564869686302E-2</v>
      </c>
      <c r="AA940" s="17">
        <v>6.0992287472792603E-2</v>
      </c>
      <c r="AB940" s="17">
        <v>8.9656413437771795E-2</v>
      </c>
      <c r="AC940" s="17">
        <v>8.24638781050962E-2</v>
      </c>
      <c r="AD940" s="17">
        <v>0.172816416745454</v>
      </c>
      <c r="AE940" s="17"/>
      <c r="AF940" s="17">
        <v>6.4105027375559398E-2</v>
      </c>
      <c r="AG940" s="17">
        <v>5.7617353825815197E-2</v>
      </c>
      <c r="AH940" s="17">
        <v>0.107218113920129</v>
      </c>
      <c r="AI940" s="17"/>
      <c r="AJ940" s="17">
        <v>3.5702283969649098E-2</v>
      </c>
      <c r="AK940" s="17">
        <v>6.1197002899019699E-2</v>
      </c>
      <c r="AL940" s="17">
        <v>4.3757495783479698E-2</v>
      </c>
      <c r="AM940" s="17"/>
      <c r="AN940" s="17">
        <v>0.12503365669816999</v>
      </c>
      <c r="AO940" s="17">
        <v>5.3800679187509998E-2</v>
      </c>
      <c r="AP940" s="17">
        <v>6.5993878264509406E-2</v>
      </c>
      <c r="AQ940" s="17">
        <v>3.53618585699347E-2</v>
      </c>
      <c r="AR940" s="17">
        <v>0</v>
      </c>
      <c r="AS940" s="17"/>
      <c r="AT940" s="17">
        <v>6.6684526002833394E-2</v>
      </c>
      <c r="AU940" s="17">
        <v>8.3700623345154102E-2</v>
      </c>
      <c r="AV940" s="17"/>
      <c r="AW940" s="17">
        <v>2.9359830093425601E-2</v>
      </c>
      <c r="AX940" s="17">
        <v>5.7977187246759397E-2</v>
      </c>
      <c r="AY940" s="17">
        <v>0.113479140647594</v>
      </c>
    </row>
    <row r="941" spans="2:51">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row>
    <row r="942" spans="2:51">
      <c r="B942" s="6" t="s">
        <v>379</v>
      </c>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row>
    <row r="943" spans="2:51">
      <c r="B943" s="24" t="s">
        <v>16</v>
      </c>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row>
    <row r="944" spans="2:51">
      <c r="B944" t="s">
        <v>372</v>
      </c>
      <c r="C944" s="17">
        <v>5.6179687060211099E-2</v>
      </c>
      <c r="D944" s="17">
        <v>6.8841216129478799E-2</v>
      </c>
      <c r="E944" s="17">
        <v>4.2185673850034397E-2</v>
      </c>
      <c r="F944" s="17"/>
      <c r="G944" s="17">
        <v>9.0302478078059301E-2</v>
      </c>
      <c r="H944" s="17">
        <v>9.8283168338936605E-2</v>
      </c>
      <c r="I944" s="17">
        <v>4.92241707961137E-2</v>
      </c>
      <c r="J944" s="17">
        <v>4.59210796547454E-2</v>
      </c>
      <c r="K944" s="17">
        <v>5.4771374883801897E-2</v>
      </c>
      <c r="L944" s="17">
        <v>2.2223097645941901E-2</v>
      </c>
      <c r="M944" s="17"/>
      <c r="N944" s="17">
        <v>4.7684198312799998E-2</v>
      </c>
      <c r="O944" s="17">
        <v>3.05308190417217E-2</v>
      </c>
      <c r="P944" s="17">
        <v>8.3782764450421696E-2</v>
      </c>
      <c r="Q944" s="17">
        <v>6.8047802081723799E-2</v>
      </c>
      <c r="R944" s="17"/>
      <c r="S944" s="17">
        <v>8.3663525995793797E-2</v>
      </c>
      <c r="T944" s="17">
        <v>4.6311075118816498E-2</v>
      </c>
      <c r="U944" s="17">
        <v>5.3460298572593601E-2</v>
      </c>
      <c r="V944" s="17">
        <v>5.7536062427490299E-2</v>
      </c>
      <c r="W944" s="17">
        <v>5.7025272770840102E-2</v>
      </c>
      <c r="X944" s="17">
        <v>4.1946301620834701E-2</v>
      </c>
      <c r="Y944" s="17">
        <v>5.9275463386612201E-2</v>
      </c>
      <c r="Z944" s="17">
        <v>1.1626122978216399E-2</v>
      </c>
      <c r="AA944" s="17">
        <v>4.90531377453024E-2</v>
      </c>
      <c r="AB944" s="17">
        <v>7.8110794106471704E-2</v>
      </c>
      <c r="AC944" s="17">
        <v>5.0564534962091602E-2</v>
      </c>
      <c r="AD944" s="17">
        <v>3.8409361330472902E-2</v>
      </c>
      <c r="AE944" s="17"/>
      <c r="AF944" s="17">
        <v>6.16556883069104E-2</v>
      </c>
      <c r="AG944" s="17">
        <v>4.0169809071335098E-2</v>
      </c>
      <c r="AH944" s="17">
        <v>8.0311669150781806E-2</v>
      </c>
      <c r="AI944" s="17"/>
      <c r="AJ944" s="17">
        <v>4.3708730273780298E-2</v>
      </c>
      <c r="AK944" s="17">
        <v>5.5596197249933699E-2</v>
      </c>
      <c r="AL944" s="17">
        <v>5.5484643737832497E-2</v>
      </c>
      <c r="AM944" s="17"/>
      <c r="AN944" s="17">
        <v>6.5380845354598996E-2</v>
      </c>
      <c r="AO944" s="17">
        <v>6.0829933375072601E-2</v>
      </c>
      <c r="AP944" s="17">
        <v>4.5393327880126101E-2</v>
      </c>
      <c r="AQ944" s="17">
        <v>3.7862749463640197E-2</v>
      </c>
      <c r="AR944" s="17">
        <v>0.106386715110449</v>
      </c>
      <c r="AS944" s="17"/>
      <c r="AT944" s="17">
        <v>5.2614725984332297E-2</v>
      </c>
      <c r="AU944" s="17">
        <v>8.4951489493980598E-2</v>
      </c>
      <c r="AV944" s="17"/>
      <c r="AW944" s="17">
        <v>3.4222674317235101E-2</v>
      </c>
      <c r="AX944" s="17">
        <v>5.14602449786912E-2</v>
      </c>
      <c r="AY944" s="17">
        <v>8.0393648118806907E-2</v>
      </c>
    </row>
    <row r="945" spans="2:51">
      <c r="B945" t="s">
        <v>373</v>
      </c>
      <c r="C945" s="17">
        <v>0.16713872069740099</v>
      </c>
      <c r="D945" s="17">
        <v>0.16841902685042401</v>
      </c>
      <c r="E945" s="17">
        <v>0.16662886693213799</v>
      </c>
      <c r="F945" s="17"/>
      <c r="G945" s="17">
        <v>0.286325193758807</v>
      </c>
      <c r="H945" s="17">
        <v>0.232034605379248</v>
      </c>
      <c r="I945" s="17">
        <v>0.20328216282054101</v>
      </c>
      <c r="J945" s="17">
        <v>0.15110786646632299</v>
      </c>
      <c r="K945" s="17">
        <v>0.10477911042978801</v>
      </c>
      <c r="L945" s="17">
        <v>9.2562498848894698E-2</v>
      </c>
      <c r="M945" s="17"/>
      <c r="N945" s="17">
        <v>0.120582327561846</v>
      </c>
      <c r="O945" s="17">
        <v>0.15598808698592301</v>
      </c>
      <c r="P945" s="17">
        <v>0.21640180512684601</v>
      </c>
      <c r="Q945" s="17">
        <v>0.19228942848859801</v>
      </c>
      <c r="R945" s="17"/>
      <c r="S945" s="17">
        <v>0.18733429329972201</v>
      </c>
      <c r="T945" s="17">
        <v>0.151487487854301</v>
      </c>
      <c r="U945" s="17">
        <v>0.161450859838285</v>
      </c>
      <c r="V945" s="17">
        <v>0.132448833497019</v>
      </c>
      <c r="W945" s="17">
        <v>0.189870934096736</v>
      </c>
      <c r="X945" s="17">
        <v>0.23995224689766401</v>
      </c>
      <c r="Y945" s="17">
        <v>0.14488781716922799</v>
      </c>
      <c r="Z945" s="17">
        <v>0.11004478460389699</v>
      </c>
      <c r="AA945" s="17">
        <v>0.17130405924886399</v>
      </c>
      <c r="AB945" s="17">
        <v>0.119865334097118</v>
      </c>
      <c r="AC945" s="17">
        <v>0.17598381197322699</v>
      </c>
      <c r="AD945" s="17">
        <v>0.27290288908024601</v>
      </c>
      <c r="AE945" s="17"/>
      <c r="AF945" s="17">
        <v>0.159995431226167</v>
      </c>
      <c r="AG945" s="17">
        <v>0.14230061195602201</v>
      </c>
      <c r="AH945" s="17">
        <v>0.235528844316714</v>
      </c>
      <c r="AI945" s="17"/>
      <c r="AJ945" s="17">
        <v>0.148461805827278</v>
      </c>
      <c r="AK945" s="17">
        <v>0.19188105022838001</v>
      </c>
      <c r="AL945" s="17">
        <v>0.15007675110573901</v>
      </c>
      <c r="AM945" s="17"/>
      <c r="AN945" s="17">
        <v>0.16415041464900701</v>
      </c>
      <c r="AO945" s="17">
        <v>0.19084142903033599</v>
      </c>
      <c r="AP945" s="17">
        <v>0.149177543772021</v>
      </c>
      <c r="AQ945" s="17">
        <v>0.15575162530054401</v>
      </c>
      <c r="AR945" s="17">
        <v>0.137193345836855</v>
      </c>
      <c r="AS945" s="17"/>
      <c r="AT945" s="17">
        <v>0.15784051319415399</v>
      </c>
      <c r="AU945" s="17">
        <v>0.26764448508070898</v>
      </c>
      <c r="AV945" s="17"/>
      <c r="AW945" s="17">
        <v>0.12012350779556399</v>
      </c>
      <c r="AX945" s="17">
        <v>0.26658301619200903</v>
      </c>
      <c r="AY945" s="17">
        <v>0.19098599024051</v>
      </c>
    </row>
    <row r="946" spans="2:51">
      <c r="B946" t="s">
        <v>374</v>
      </c>
      <c r="C946" s="17">
        <v>0.27751044051784302</v>
      </c>
      <c r="D946" s="17">
        <v>0.23365003431408801</v>
      </c>
      <c r="E946" s="17">
        <v>0.32097256039625499</v>
      </c>
      <c r="F946" s="17"/>
      <c r="G946" s="17">
        <v>0.22241562011343699</v>
      </c>
      <c r="H946" s="17">
        <v>0.24098177870099199</v>
      </c>
      <c r="I946" s="17">
        <v>0.271339675448454</v>
      </c>
      <c r="J946" s="17">
        <v>0.30988847406412401</v>
      </c>
      <c r="K946" s="17">
        <v>0.34124638779088901</v>
      </c>
      <c r="L946" s="17">
        <v>0.26799725357953302</v>
      </c>
      <c r="M946" s="17"/>
      <c r="N946" s="17">
        <v>0.213124451993354</v>
      </c>
      <c r="O946" s="17">
        <v>0.26682813893879997</v>
      </c>
      <c r="P946" s="17">
        <v>0.30156866932339599</v>
      </c>
      <c r="Q946" s="17">
        <v>0.34054718711239501</v>
      </c>
      <c r="R946" s="17"/>
      <c r="S946" s="17">
        <v>0.20031010716155001</v>
      </c>
      <c r="T946" s="17">
        <v>0.28088088576849202</v>
      </c>
      <c r="U946" s="17">
        <v>0.277677547883872</v>
      </c>
      <c r="V946" s="17">
        <v>0.30199373448342898</v>
      </c>
      <c r="W946" s="17">
        <v>0.25621566264196399</v>
      </c>
      <c r="X946" s="17">
        <v>0.28380065235973401</v>
      </c>
      <c r="Y946" s="17">
        <v>0.25620003651253997</v>
      </c>
      <c r="Z946" s="17">
        <v>0.36316343786411198</v>
      </c>
      <c r="AA946" s="17">
        <v>0.34849299278437401</v>
      </c>
      <c r="AB946" s="17">
        <v>0.26965810916938998</v>
      </c>
      <c r="AC946" s="17">
        <v>0.27946968661397997</v>
      </c>
      <c r="AD946" s="17">
        <v>0.25097620061859199</v>
      </c>
      <c r="AE946" s="17"/>
      <c r="AF946" s="17">
        <v>0.30740724702084898</v>
      </c>
      <c r="AG946" s="17">
        <v>0.255680459394455</v>
      </c>
      <c r="AH946" s="17">
        <v>0.25976702777698302</v>
      </c>
      <c r="AI946" s="17"/>
      <c r="AJ946" s="17">
        <v>0.26611379183769601</v>
      </c>
      <c r="AK946" s="17">
        <v>0.25563080957859802</v>
      </c>
      <c r="AL946" s="17">
        <v>0.21041580624105499</v>
      </c>
      <c r="AM946" s="17"/>
      <c r="AN946" s="17">
        <v>0.34371252573030697</v>
      </c>
      <c r="AO946" s="17">
        <v>0.27140517071375903</v>
      </c>
      <c r="AP946" s="17">
        <v>0.245298380928997</v>
      </c>
      <c r="AQ946" s="17">
        <v>0.20380395997706799</v>
      </c>
      <c r="AR946" s="17">
        <v>0.110127049404598</v>
      </c>
      <c r="AS946" s="17"/>
      <c r="AT946" s="17">
        <v>0.279450042291019</v>
      </c>
      <c r="AU946" s="17">
        <v>0.26263670228802799</v>
      </c>
      <c r="AV946" s="17"/>
      <c r="AW946" s="17">
        <v>0.21176179787197799</v>
      </c>
      <c r="AX946" s="17">
        <v>0.30980435566326597</v>
      </c>
      <c r="AY946" s="17">
        <v>0.33815100845859902</v>
      </c>
    </row>
    <row r="947" spans="2:51">
      <c r="B947" t="s">
        <v>375</v>
      </c>
      <c r="C947" s="17">
        <v>0.27299521602111798</v>
      </c>
      <c r="D947" s="17">
        <v>0.28486747307596999</v>
      </c>
      <c r="E947" s="17">
        <v>0.261043417970105</v>
      </c>
      <c r="F947" s="17"/>
      <c r="G947" s="17">
        <v>0.21643707082555999</v>
      </c>
      <c r="H947" s="17">
        <v>0.24071221117040201</v>
      </c>
      <c r="I947" s="17">
        <v>0.22695793440647</v>
      </c>
      <c r="J947" s="17">
        <v>0.27232425950604</v>
      </c>
      <c r="K947" s="17">
        <v>0.27086800610839501</v>
      </c>
      <c r="L947" s="17">
        <v>0.35740815220217298</v>
      </c>
      <c r="M947" s="17"/>
      <c r="N947" s="17">
        <v>0.32410715183642103</v>
      </c>
      <c r="O947" s="17">
        <v>0.29958460198815001</v>
      </c>
      <c r="P947" s="17">
        <v>0.22478520257863899</v>
      </c>
      <c r="Q947" s="17">
        <v>0.22362382564776601</v>
      </c>
      <c r="R947" s="17"/>
      <c r="S947" s="17">
        <v>0.30634042161812203</v>
      </c>
      <c r="T947" s="17">
        <v>0.26824164937601003</v>
      </c>
      <c r="U947" s="17">
        <v>0.30429927755254399</v>
      </c>
      <c r="V947" s="17">
        <v>0.29012917687276302</v>
      </c>
      <c r="W947" s="17">
        <v>0.28614284680806501</v>
      </c>
      <c r="X947" s="17">
        <v>0.215223573711151</v>
      </c>
      <c r="Y947" s="17">
        <v>0.36394033168793399</v>
      </c>
      <c r="Z947" s="17">
        <v>0.267255159398194</v>
      </c>
      <c r="AA947" s="17">
        <v>0.208794217864537</v>
      </c>
      <c r="AB947" s="17">
        <v>0.28199593591817901</v>
      </c>
      <c r="AC947" s="17">
        <v>0.198886699115909</v>
      </c>
      <c r="AD947" s="17">
        <v>0.21112435409161101</v>
      </c>
      <c r="AE947" s="17"/>
      <c r="AF947" s="17">
        <v>0.25689841854762901</v>
      </c>
      <c r="AG947" s="17">
        <v>0.314244828754011</v>
      </c>
      <c r="AH947" s="17">
        <v>0.20984571377427799</v>
      </c>
      <c r="AI947" s="17"/>
      <c r="AJ947" s="17">
        <v>0.30365721019612302</v>
      </c>
      <c r="AK947" s="17">
        <v>0.30380909001609502</v>
      </c>
      <c r="AL947" s="17">
        <v>0.28227194214286599</v>
      </c>
      <c r="AM947" s="17"/>
      <c r="AN947" s="17">
        <v>0.23476247646028101</v>
      </c>
      <c r="AO947" s="17">
        <v>0.27805269755858703</v>
      </c>
      <c r="AP947" s="17">
        <v>0.30138498317620599</v>
      </c>
      <c r="AQ947" s="17">
        <v>0.28655789670466703</v>
      </c>
      <c r="AR947" s="17">
        <v>0.244639982084845</v>
      </c>
      <c r="AS947" s="17"/>
      <c r="AT947" s="17">
        <v>0.27834851577172598</v>
      </c>
      <c r="AU947" s="17">
        <v>0.22151177996344601</v>
      </c>
      <c r="AV947" s="17"/>
      <c r="AW947" s="17">
        <v>0.342484682455864</v>
      </c>
      <c r="AX947" s="17">
        <v>0.24499280368916401</v>
      </c>
      <c r="AY947" s="17">
        <v>0.20733792481475299</v>
      </c>
    </row>
    <row r="948" spans="2:51">
      <c r="B948" t="s">
        <v>376</v>
      </c>
      <c r="C948" s="17">
        <v>0.16646895879974799</v>
      </c>
      <c r="D948" s="17">
        <v>0.21012016565219599</v>
      </c>
      <c r="E948" s="17">
        <v>0.12409100579585799</v>
      </c>
      <c r="F948" s="17"/>
      <c r="G948" s="17">
        <v>0.116672751010178</v>
      </c>
      <c r="H948" s="17">
        <v>0.138655439778363</v>
      </c>
      <c r="I948" s="17">
        <v>0.172005297830016</v>
      </c>
      <c r="J948" s="17">
        <v>0.159741494967097</v>
      </c>
      <c r="K948" s="17">
        <v>0.16585315310769499</v>
      </c>
      <c r="L948" s="17">
        <v>0.21109753172835299</v>
      </c>
      <c r="M948" s="17"/>
      <c r="N948" s="17">
        <v>0.26000563778216501</v>
      </c>
      <c r="O948" s="17">
        <v>0.19208296611151701</v>
      </c>
      <c r="P948" s="17">
        <v>0.105073398535455</v>
      </c>
      <c r="Q948" s="17">
        <v>8.9447686264661E-2</v>
      </c>
      <c r="R948" s="17"/>
      <c r="S948" s="17">
        <v>0.16911315039902799</v>
      </c>
      <c r="T948" s="17">
        <v>0.17351244273892</v>
      </c>
      <c r="U948" s="17">
        <v>0.154413106992317</v>
      </c>
      <c r="V948" s="17">
        <v>0.15376407847979701</v>
      </c>
      <c r="W948" s="17">
        <v>0.14775827451316201</v>
      </c>
      <c r="X948" s="17">
        <v>0.16407931183907201</v>
      </c>
      <c r="Y948" s="17">
        <v>0.138718671341477</v>
      </c>
      <c r="Z948" s="17">
        <v>0.234859584862392</v>
      </c>
      <c r="AA948" s="17">
        <v>0.17441070741039599</v>
      </c>
      <c r="AB948" s="17">
        <v>0.18086879454683999</v>
      </c>
      <c r="AC948" s="17">
        <v>0.187502182723536</v>
      </c>
      <c r="AD948" s="17">
        <v>0.15814074204088899</v>
      </c>
      <c r="AE948" s="17"/>
      <c r="AF948" s="17">
        <v>0.15578750198843899</v>
      </c>
      <c r="AG948" s="17">
        <v>0.19697370548534199</v>
      </c>
      <c r="AH948" s="17">
        <v>0.13745316755237799</v>
      </c>
      <c r="AI948" s="17"/>
      <c r="AJ948" s="17">
        <v>0.20210413220023701</v>
      </c>
      <c r="AK948" s="17">
        <v>0.15102499059472199</v>
      </c>
      <c r="AL948" s="17">
        <v>0.25594616622889099</v>
      </c>
      <c r="AM948" s="17"/>
      <c r="AN948" s="17">
        <v>0.101065092084483</v>
      </c>
      <c r="AO948" s="17">
        <v>0.12718008174106701</v>
      </c>
      <c r="AP948" s="17">
        <v>0.21420021238572501</v>
      </c>
      <c r="AQ948" s="17">
        <v>0.27838789070796499</v>
      </c>
      <c r="AR948" s="17">
        <v>0.401652907563254</v>
      </c>
      <c r="AS948" s="17"/>
      <c r="AT948" s="17">
        <v>0.16976577785097099</v>
      </c>
      <c r="AU948" s="17">
        <v>0.13023094767982801</v>
      </c>
      <c r="AV948" s="17"/>
      <c r="AW948" s="17">
        <v>0.25500485903967801</v>
      </c>
      <c r="AX948" s="17">
        <v>7.1355903523358896E-2</v>
      </c>
      <c r="AY948" s="17">
        <v>9.8007129180497005E-2</v>
      </c>
    </row>
    <row r="949" spans="2:51">
      <c r="B949" t="s">
        <v>119</v>
      </c>
      <c r="C949" s="17">
        <v>5.9706976903678703E-2</v>
      </c>
      <c r="D949" s="17">
        <v>3.41020839778425E-2</v>
      </c>
      <c r="E949" s="17">
        <v>8.50784750556106E-2</v>
      </c>
      <c r="F949" s="17"/>
      <c r="G949" s="17">
        <v>6.7846886213958402E-2</v>
      </c>
      <c r="H949" s="17">
        <v>4.9332796632058397E-2</v>
      </c>
      <c r="I949" s="17">
        <v>7.7190758698404804E-2</v>
      </c>
      <c r="J949" s="17">
        <v>6.10168253416703E-2</v>
      </c>
      <c r="K949" s="17">
        <v>6.24819676794304E-2</v>
      </c>
      <c r="L949" s="17">
        <v>4.8711465995105001E-2</v>
      </c>
      <c r="M949" s="17"/>
      <c r="N949" s="17">
        <v>3.4496232513413501E-2</v>
      </c>
      <c r="O949" s="17">
        <v>5.49853869338882E-2</v>
      </c>
      <c r="P949" s="17">
        <v>6.8388159985242003E-2</v>
      </c>
      <c r="Q949" s="17">
        <v>8.6044070404857398E-2</v>
      </c>
      <c r="R949" s="17"/>
      <c r="S949" s="17">
        <v>5.32385015257845E-2</v>
      </c>
      <c r="T949" s="17">
        <v>7.9566459143460194E-2</v>
      </c>
      <c r="U949" s="17">
        <v>4.8698909160388701E-2</v>
      </c>
      <c r="V949" s="17">
        <v>6.4128114239502002E-2</v>
      </c>
      <c r="W949" s="17">
        <v>6.29870091692325E-2</v>
      </c>
      <c r="X949" s="17">
        <v>5.4997913571544398E-2</v>
      </c>
      <c r="Y949" s="17">
        <v>3.6977679902208599E-2</v>
      </c>
      <c r="Z949" s="17">
        <v>1.3050910293188601E-2</v>
      </c>
      <c r="AA949" s="17">
        <v>4.7944884946526198E-2</v>
      </c>
      <c r="AB949" s="17">
        <v>6.9501032162001097E-2</v>
      </c>
      <c r="AC949" s="17">
        <v>0.107593084611256</v>
      </c>
      <c r="AD949" s="17">
        <v>6.8446452838189301E-2</v>
      </c>
      <c r="AE949" s="17"/>
      <c r="AF949" s="17">
        <v>5.8255712910006599E-2</v>
      </c>
      <c r="AG949" s="17">
        <v>5.0630585338834702E-2</v>
      </c>
      <c r="AH949" s="17">
        <v>7.7093577428864801E-2</v>
      </c>
      <c r="AI949" s="17"/>
      <c r="AJ949" s="17">
        <v>3.5954329664886597E-2</v>
      </c>
      <c r="AK949" s="17">
        <v>4.2057862332271302E-2</v>
      </c>
      <c r="AL949" s="17">
        <v>4.5804690543616897E-2</v>
      </c>
      <c r="AM949" s="17"/>
      <c r="AN949" s="17">
        <v>9.0928645721321893E-2</v>
      </c>
      <c r="AO949" s="17">
        <v>7.16906875811784E-2</v>
      </c>
      <c r="AP949" s="17">
        <v>4.4545551856924603E-2</v>
      </c>
      <c r="AQ949" s="17">
        <v>3.7635877846116099E-2</v>
      </c>
      <c r="AR949" s="17">
        <v>0</v>
      </c>
      <c r="AS949" s="17"/>
      <c r="AT949" s="17">
        <v>6.1980424907798599E-2</v>
      </c>
      <c r="AU949" s="17">
        <v>3.3024595494009101E-2</v>
      </c>
      <c r="AV949" s="17"/>
      <c r="AW949" s="17">
        <v>3.6402478519681397E-2</v>
      </c>
      <c r="AX949" s="17">
        <v>5.5803675953510601E-2</v>
      </c>
      <c r="AY949" s="17">
        <v>8.5124299186833896E-2</v>
      </c>
    </row>
    <row r="950" spans="2:51">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row>
    <row r="951" spans="2:51">
      <c r="B951" s="6" t="s">
        <v>380</v>
      </c>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row>
    <row r="952" spans="2:51">
      <c r="B952" s="24" t="s">
        <v>16</v>
      </c>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row>
    <row r="953" spans="2:51">
      <c r="B953" t="s">
        <v>372</v>
      </c>
      <c r="C953" s="17">
        <v>0.11394134004690699</v>
      </c>
      <c r="D953" s="17">
        <v>0.1548940892606</v>
      </c>
      <c r="E953" s="17">
        <v>7.4101837093295E-2</v>
      </c>
      <c r="F953" s="17"/>
      <c r="G953" s="17">
        <v>0.113845024589318</v>
      </c>
      <c r="H953" s="17">
        <v>0.110851317020843</v>
      </c>
      <c r="I953" s="17">
        <v>0.133107408250417</v>
      </c>
      <c r="J953" s="17">
        <v>0.10696389029211199</v>
      </c>
      <c r="K953" s="17">
        <v>9.86508959341236E-2</v>
      </c>
      <c r="L953" s="17">
        <v>0.118539531412788</v>
      </c>
      <c r="M953" s="17"/>
      <c r="N953" s="17">
        <v>0.16814440114707699</v>
      </c>
      <c r="O953" s="17">
        <v>0.114049436835755</v>
      </c>
      <c r="P953" s="17">
        <v>8.1352660415749595E-2</v>
      </c>
      <c r="Q953" s="17">
        <v>8.7749052638845096E-2</v>
      </c>
      <c r="R953" s="17"/>
      <c r="S953" s="17">
        <v>0.15047777251458699</v>
      </c>
      <c r="T953" s="17">
        <v>8.3048528857169901E-2</v>
      </c>
      <c r="U953" s="17">
        <v>9.6318438276642798E-2</v>
      </c>
      <c r="V953" s="17">
        <v>0.14642078900395999</v>
      </c>
      <c r="W953" s="17">
        <v>0.14950824203385299</v>
      </c>
      <c r="X953" s="17">
        <v>0.104680800523929</v>
      </c>
      <c r="Y953" s="17">
        <v>0.109977879662269</v>
      </c>
      <c r="Z953" s="17">
        <v>0.14496074367265599</v>
      </c>
      <c r="AA953" s="17">
        <v>6.9785323549261605E-2</v>
      </c>
      <c r="AB953" s="17">
        <v>0.122828678996745</v>
      </c>
      <c r="AC953" s="17">
        <v>0.111058977153403</v>
      </c>
      <c r="AD953" s="17">
        <v>8.7993973102680798E-2</v>
      </c>
      <c r="AE953" s="17"/>
      <c r="AF953" s="17">
        <v>0.11745848946207101</v>
      </c>
      <c r="AG953" s="17">
        <v>0.128047327173825</v>
      </c>
      <c r="AH953" s="17">
        <v>8.7374769201284494E-2</v>
      </c>
      <c r="AI953" s="17"/>
      <c r="AJ953" s="17">
        <v>0.13237343836736001</v>
      </c>
      <c r="AK953" s="17">
        <v>0.130534367041334</v>
      </c>
      <c r="AL953" s="17">
        <v>0.11325190657376499</v>
      </c>
      <c r="AM953" s="17"/>
      <c r="AN953" s="17">
        <v>8.10578154192826E-2</v>
      </c>
      <c r="AO953" s="17">
        <v>6.5866529585020706E-2</v>
      </c>
      <c r="AP953" s="17">
        <v>0.14943863810290001</v>
      </c>
      <c r="AQ953" s="17">
        <v>0.14804900447035199</v>
      </c>
      <c r="AR953" s="17">
        <v>0.382383625782798</v>
      </c>
      <c r="AS953" s="17"/>
      <c r="AT953" s="17">
        <v>0.1117966288668</v>
      </c>
      <c r="AU953" s="17">
        <v>0.13773499439908199</v>
      </c>
      <c r="AV953" s="17"/>
      <c r="AW953" s="17">
        <v>0.16262462103190201</v>
      </c>
      <c r="AX953" s="17">
        <v>8.3817784983016605E-2</v>
      </c>
      <c r="AY953" s="17">
        <v>6.9575687466498601E-2</v>
      </c>
    </row>
    <row r="954" spans="2:51">
      <c r="B954" t="s">
        <v>373</v>
      </c>
      <c r="C954" s="17">
        <v>0.43247490778144998</v>
      </c>
      <c r="D954" s="17">
        <v>0.461141506100123</v>
      </c>
      <c r="E954" s="17">
        <v>0.40537639891991201</v>
      </c>
      <c r="F954" s="17"/>
      <c r="G954" s="17">
        <v>0.432700029041233</v>
      </c>
      <c r="H954" s="17">
        <v>0.44642253602705601</v>
      </c>
      <c r="I954" s="17">
        <v>0.39274588799000998</v>
      </c>
      <c r="J954" s="17">
        <v>0.43631975927670202</v>
      </c>
      <c r="K954" s="17">
        <v>0.40817356110936898</v>
      </c>
      <c r="L954" s="17">
        <v>0.46395115853093799</v>
      </c>
      <c r="M954" s="17"/>
      <c r="N954" s="17">
        <v>0.47452842009305102</v>
      </c>
      <c r="O954" s="17">
        <v>0.44469713953086398</v>
      </c>
      <c r="P954" s="17">
        <v>0.45153971241178997</v>
      </c>
      <c r="Q954" s="17">
        <v>0.35848196939906402</v>
      </c>
      <c r="R954" s="17"/>
      <c r="S954" s="17">
        <v>0.43534017507903899</v>
      </c>
      <c r="T954" s="17">
        <v>0.44491057278347401</v>
      </c>
      <c r="U954" s="17">
        <v>0.42524152703943102</v>
      </c>
      <c r="V954" s="17">
        <v>0.40235822091666601</v>
      </c>
      <c r="W954" s="17">
        <v>0.39011040237412398</v>
      </c>
      <c r="X954" s="17">
        <v>0.41414515597351098</v>
      </c>
      <c r="Y954" s="17">
        <v>0.43331069415627099</v>
      </c>
      <c r="Z954" s="17">
        <v>0.46576990486432301</v>
      </c>
      <c r="AA954" s="17">
        <v>0.43794946822229602</v>
      </c>
      <c r="AB954" s="17">
        <v>0.43697161545492702</v>
      </c>
      <c r="AC954" s="17">
        <v>0.46441469635605198</v>
      </c>
      <c r="AD954" s="17">
        <v>0.50270373809372604</v>
      </c>
      <c r="AE954" s="17"/>
      <c r="AF954" s="17">
        <v>0.39319208379382098</v>
      </c>
      <c r="AG954" s="17">
        <v>0.480639071948879</v>
      </c>
      <c r="AH954" s="17">
        <v>0.38972726840157201</v>
      </c>
      <c r="AI954" s="17"/>
      <c r="AJ954" s="17">
        <v>0.42372629982289201</v>
      </c>
      <c r="AK954" s="17">
        <v>0.471400997608447</v>
      </c>
      <c r="AL954" s="17">
        <v>0.52931696842300602</v>
      </c>
      <c r="AM954" s="17"/>
      <c r="AN954" s="17">
        <v>0.34732619072385201</v>
      </c>
      <c r="AO954" s="17">
        <v>0.42810218068982803</v>
      </c>
      <c r="AP954" s="17">
        <v>0.49654890279876301</v>
      </c>
      <c r="AQ954" s="17">
        <v>0.54185798611605096</v>
      </c>
      <c r="AR954" s="17">
        <v>0.42041853605342</v>
      </c>
      <c r="AS954" s="17"/>
      <c r="AT954" s="17">
        <v>0.43432066523530699</v>
      </c>
      <c r="AU954" s="17">
        <v>0.40037432886482199</v>
      </c>
      <c r="AV954" s="17"/>
      <c r="AW954" s="17">
        <v>0.493856099953839</v>
      </c>
      <c r="AX954" s="17">
        <v>0.50198979194599103</v>
      </c>
      <c r="AY954" s="17">
        <v>0.34701360556503302</v>
      </c>
    </row>
    <row r="955" spans="2:51">
      <c r="B955" t="s">
        <v>374</v>
      </c>
      <c r="C955" s="17">
        <v>0.30667442592377703</v>
      </c>
      <c r="D955" s="17">
        <v>0.25701315485962201</v>
      </c>
      <c r="E955" s="17">
        <v>0.35426021161771498</v>
      </c>
      <c r="F955" s="17"/>
      <c r="G955" s="17">
        <v>0.22178168211798299</v>
      </c>
      <c r="H955" s="17">
        <v>0.30269281385108299</v>
      </c>
      <c r="I955" s="17">
        <v>0.30547652856222002</v>
      </c>
      <c r="J955" s="17">
        <v>0.31297904480975303</v>
      </c>
      <c r="K955" s="17">
        <v>0.35886803512601501</v>
      </c>
      <c r="L955" s="17">
        <v>0.30692666807277003</v>
      </c>
      <c r="M955" s="17"/>
      <c r="N955" s="17">
        <v>0.252043646020777</v>
      </c>
      <c r="O955" s="17">
        <v>0.306254849525189</v>
      </c>
      <c r="P955" s="17">
        <v>0.31300857752341898</v>
      </c>
      <c r="Q955" s="17">
        <v>0.35984838259825302</v>
      </c>
      <c r="R955" s="17"/>
      <c r="S955" s="17">
        <v>0.25400151532255</v>
      </c>
      <c r="T955" s="17">
        <v>0.32380640220328299</v>
      </c>
      <c r="U955" s="17">
        <v>0.32716346983324102</v>
      </c>
      <c r="V955" s="17">
        <v>0.33323727868740199</v>
      </c>
      <c r="W955" s="17">
        <v>0.31433434515995601</v>
      </c>
      <c r="X955" s="17">
        <v>0.33597426368322297</v>
      </c>
      <c r="Y955" s="17">
        <v>0.349909988616389</v>
      </c>
      <c r="Z955" s="17">
        <v>0.26882764099838102</v>
      </c>
      <c r="AA955" s="17">
        <v>0.32949843416500402</v>
      </c>
      <c r="AB955" s="17">
        <v>0.278615771778157</v>
      </c>
      <c r="AC955" s="17">
        <v>0.26382713329417001</v>
      </c>
      <c r="AD955" s="17">
        <v>0.21116722255585499</v>
      </c>
      <c r="AE955" s="17"/>
      <c r="AF955" s="17">
        <v>0.34335923555362002</v>
      </c>
      <c r="AG955" s="17">
        <v>0.26614320505574601</v>
      </c>
      <c r="AH955" s="17">
        <v>0.34902510621083399</v>
      </c>
      <c r="AI955" s="17"/>
      <c r="AJ955" s="17">
        <v>0.302426081496524</v>
      </c>
      <c r="AK955" s="17">
        <v>0.26192275887837801</v>
      </c>
      <c r="AL955" s="17">
        <v>0.255411273150559</v>
      </c>
      <c r="AM955" s="17"/>
      <c r="AN955" s="17">
        <v>0.38761723447375501</v>
      </c>
      <c r="AO955" s="17">
        <v>0.31091952537862599</v>
      </c>
      <c r="AP955" s="17">
        <v>0.24784140137346999</v>
      </c>
      <c r="AQ955" s="17">
        <v>0.22066525597498499</v>
      </c>
      <c r="AR955" s="17">
        <v>8.84404391718705E-2</v>
      </c>
      <c r="AS955" s="17"/>
      <c r="AT955" s="17">
        <v>0.31595433516059701</v>
      </c>
      <c r="AU955" s="17">
        <v>0.224286503611246</v>
      </c>
      <c r="AV955" s="17"/>
      <c r="AW955" s="17">
        <v>0.22880688571917199</v>
      </c>
      <c r="AX955" s="17">
        <v>0.32785604915898803</v>
      </c>
      <c r="AY955" s="17">
        <v>0.38505169924928001</v>
      </c>
    </row>
    <row r="956" spans="2:51">
      <c r="B956" t="s">
        <v>375</v>
      </c>
      <c r="C956" s="17">
        <v>7.9876548979982406E-2</v>
      </c>
      <c r="D956" s="17">
        <v>7.5361723415386106E-2</v>
      </c>
      <c r="E956" s="17">
        <v>8.4887437202748398E-2</v>
      </c>
      <c r="F956" s="17"/>
      <c r="G956" s="17">
        <v>0.13134393108838199</v>
      </c>
      <c r="H956" s="17">
        <v>7.8427992824361997E-2</v>
      </c>
      <c r="I956" s="17">
        <v>8.5732235975734997E-2</v>
      </c>
      <c r="J956" s="17">
        <v>6.66770903158381E-2</v>
      </c>
      <c r="K956" s="17">
        <v>7.5803448750970906E-2</v>
      </c>
      <c r="L956" s="17">
        <v>6.7369071389783305E-2</v>
      </c>
      <c r="M956" s="17"/>
      <c r="N956" s="17">
        <v>6.0898886918325103E-2</v>
      </c>
      <c r="O956" s="17">
        <v>7.8496063497519003E-2</v>
      </c>
      <c r="P956" s="17">
        <v>8.8650622648914296E-2</v>
      </c>
      <c r="Q956" s="17">
        <v>9.0612535019673798E-2</v>
      </c>
      <c r="R956" s="17"/>
      <c r="S956" s="17">
        <v>6.7765999311556302E-2</v>
      </c>
      <c r="T956" s="17">
        <v>8.8674952538073504E-2</v>
      </c>
      <c r="U956" s="17">
        <v>0.102392906812179</v>
      </c>
      <c r="V956" s="17">
        <v>7.8307986761779594E-2</v>
      </c>
      <c r="W956" s="17">
        <v>8.0949688113616206E-2</v>
      </c>
      <c r="X956" s="17">
        <v>8.3538766679237902E-2</v>
      </c>
      <c r="Y956" s="17">
        <v>6.6706834123189701E-2</v>
      </c>
      <c r="Z956" s="17">
        <v>3.0055623065808199E-2</v>
      </c>
      <c r="AA956" s="17">
        <v>7.8050446451694594E-2</v>
      </c>
      <c r="AB956" s="17">
        <v>8.6334209642127804E-2</v>
      </c>
      <c r="AC956" s="17">
        <v>8.9229142391606703E-2</v>
      </c>
      <c r="AD956" s="17">
        <v>0.1069748174122</v>
      </c>
      <c r="AE956" s="17"/>
      <c r="AF956" s="17">
        <v>8.1363307936378707E-2</v>
      </c>
      <c r="AG956" s="17">
        <v>6.0914680191882398E-2</v>
      </c>
      <c r="AH956" s="17">
        <v>0.11916153074357599</v>
      </c>
      <c r="AI956" s="17"/>
      <c r="AJ956" s="17">
        <v>8.0236047479732106E-2</v>
      </c>
      <c r="AK956" s="17">
        <v>6.7578072324054106E-2</v>
      </c>
      <c r="AL956" s="17">
        <v>6.3812906419455598E-2</v>
      </c>
      <c r="AM956" s="17"/>
      <c r="AN956" s="17">
        <v>9.3561169072124001E-2</v>
      </c>
      <c r="AO956" s="17">
        <v>0.100206614771932</v>
      </c>
      <c r="AP956" s="17">
        <v>6.4636833271970298E-2</v>
      </c>
      <c r="AQ956" s="17">
        <v>5.2084391148137801E-2</v>
      </c>
      <c r="AR956" s="17">
        <v>6.5358905126061004E-2</v>
      </c>
      <c r="AS956" s="17"/>
      <c r="AT956" s="17">
        <v>7.7458110703056901E-2</v>
      </c>
      <c r="AU956" s="17">
        <v>0.102565064110465</v>
      </c>
      <c r="AV956" s="17"/>
      <c r="AW956" s="17">
        <v>6.8835662475461398E-2</v>
      </c>
      <c r="AX956" s="17">
        <v>4.5414653199384203E-2</v>
      </c>
      <c r="AY956" s="17">
        <v>0.10127963283446</v>
      </c>
    </row>
    <row r="957" spans="2:51">
      <c r="B957" t="s">
        <v>376</v>
      </c>
      <c r="C957" s="17">
        <v>2.7865940871725101E-2</v>
      </c>
      <c r="D957" s="17">
        <v>2.7973665184622E-2</v>
      </c>
      <c r="E957" s="17">
        <v>2.8011239320763499E-2</v>
      </c>
      <c r="F957" s="17"/>
      <c r="G957" s="17">
        <v>6.2625681957353893E-2</v>
      </c>
      <c r="H957" s="17">
        <v>3.3314186731203198E-2</v>
      </c>
      <c r="I957" s="17">
        <v>3.7257020893667697E-2</v>
      </c>
      <c r="J957" s="17">
        <v>2.9064002864220399E-2</v>
      </c>
      <c r="K957" s="17">
        <v>1.7609560041401399E-2</v>
      </c>
      <c r="L957" s="17">
        <v>8.3951163012975106E-3</v>
      </c>
      <c r="M957" s="17"/>
      <c r="N957" s="17">
        <v>1.73894865545417E-2</v>
      </c>
      <c r="O957" s="17">
        <v>1.7724866268197401E-2</v>
      </c>
      <c r="P957" s="17">
        <v>2.9077149727996202E-2</v>
      </c>
      <c r="Q957" s="17">
        <v>4.8162445382336903E-2</v>
      </c>
      <c r="R957" s="17"/>
      <c r="S957" s="17">
        <v>4.1066791862368897E-2</v>
      </c>
      <c r="T957" s="17">
        <v>1.9957040110558901E-2</v>
      </c>
      <c r="U957" s="17">
        <v>2.33053191796187E-2</v>
      </c>
      <c r="V957" s="17">
        <v>1.16929380550201E-2</v>
      </c>
      <c r="W957" s="17">
        <v>4.3136516362030503E-2</v>
      </c>
      <c r="X957" s="17">
        <v>2.4244557656621101E-2</v>
      </c>
      <c r="Y957" s="17">
        <v>1.45546172168307E-2</v>
      </c>
      <c r="Z957" s="17">
        <v>5.8522356088839302E-2</v>
      </c>
      <c r="AA957" s="17">
        <v>2.8524292101127498E-2</v>
      </c>
      <c r="AB957" s="17">
        <v>2.6315828115904199E-2</v>
      </c>
      <c r="AC957" s="17">
        <v>1.3947122461084E-2</v>
      </c>
      <c r="AD957" s="17">
        <v>5.7311382676761002E-2</v>
      </c>
      <c r="AE957" s="17"/>
      <c r="AF957" s="17">
        <v>3.0414218213346299E-2</v>
      </c>
      <c r="AG957" s="17">
        <v>2.4472693039519301E-2</v>
      </c>
      <c r="AH957" s="17">
        <v>2.1465946202255899E-2</v>
      </c>
      <c r="AI957" s="17"/>
      <c r="AJ957" s="17">
        <v>2.9711247680383801E-2</v>
      </c>
      <c r="AK957" s="17">
        <v>3.2826715958515898E-2</v>
      </c>
      <c r="AL957" s="17">
        <v>1.4002984939717E-2</v>
      </c>
      <c r="AM957" s="17"/>
      <c r="AN957" s="17">
        <v>3.4999689770995102E-2</v>
      </c>
      <c r="AO957" s="17">
        <v>4.4834406162455001E-2</v>
      </c>
      <c r="AP957" s="17">
        <v>1.3968706790065099E-2</v>
      </c>
      <c r="AQ957" s="17">
        <v>9.3841716024736597E-3</v>
      </c>
      <c r="AR957" s="17">
        <v>0</v>
      </c>
      <c r="AS957" s="17"/>
      <c r="AT957" s="17">
        <v>2.5537314345422699E-2</v>
      </c>
      <c r="AU957" s="17">
        <v>5.4942170270985698E-2</v>
      </c>
      <c r="AV957" s="17"/>
      <c r="AW957" s="17">
        <v>1.5073435889633899E-2</v>
      </c>
      <c r="AX957" s="17">
        <v>2.12407579988435E-2</v>
      </c>
      <c r="AY957" s="17">
        <v>4.3517554625167203E-2</v>
      </c>
    </row>
    <row r="958" spans="2:51">
      <c r="B958" t="s">
        <v>119</v>
      </c>
      <c r="C958" s="17">
        <v>3.9166836396158797E-2</v>
      </c>
      <c r="D958" s="17">
        <v>2.36158611796458E-2</v>
      </c>
      <c r="E958" s="17">
        <v>5.33628758455654E-2</v>
      </c>
      <c r="F958" s="17"/>
      <c r="G958" s="17">
        <v>3.770365120573E-2</v>
      </c>
      <c r="H958" s="17">
        <v>2.8291153545452301E-2</v>
      </c>
      <c r="I958" s="17">
        <v>4.5680918327950099E-2</v>
      </c>
      <c r="J958" s="17">
        <v>4.79962124413746E-2</v>
      </c>
      <c r="K958" s="17">
        <v>4.0894499038120702E-2</v>
      </c>
      <c r="L958" s="17">
        <v>3.4818454292424098E-2</v>
      </c>
      <c r="M958" s="17"/>
      <c r="N958" s="17">
        <v>2.69951592662276E-2</v>
      </c>
      <c r="O958" s="17">
        <v>3.8777644342475999E-2</v>
      </c>
      <c r="P958" s="17">
        <v>3.6371277272130402E-2</v>
      </c>
      <c r="Q958" s="17">
        <v>5.5145614961826399E-2</v>
      </c>
      <c r="R958" s="17"/>
      <c r="S958" s="17">
        <v>5.1347745909898199E-2</v>
      </c>
      <c r="T958" s="17">
        <v>3.9602503507440802E-2</v>
      </c>
      <c r="U958" s="17">
        <v>2.5578338858887401E-2</v>
      </c>
      <c r="V958" s="17">
        <v>2.79827865751726E-2</v>
      </c>
      <c r="W958" s="17">
        <v>2.1960805956420502E-2</v>
      </c>
      <c r="X958" s="17">
        <v>3.7416455483476899E-2</v>
      </c>
      <c r="Y958" s="17">
        <v>2.55399862250506E-2</v>
      </c>
      <c r="Z958" s="17">
        <v>3.1863731309992399E-2</v>
      </c>
      <c r="AA958" s="17">
        <v>5.6192035510616703E-2</v>
      </c>
      <c r="AB958" s="17">
        <v>4.8933896012138899E-2</v>
      </c>
      <c r="AC958" s="17">
        <v>5.7522928343683902E-2</v>
      </c>
      <c r="AD958" s="17">
        <v>3.3848866158776802E-2</v>
      </c>
      <c r="AE958" s="17"/>
      <c r="AF958" s="17">
        <v>3.4212665040762799E-2</v>
      </c>
      <c r="AG958" s="17">
        <v>3.9783022590148799E-2</v>
      </c>
      <c r="AH958" s="17">
        <v>3.32453792404774E-2</v>
      </c>
      <c r="AI958" s="17"/>
      <c r="AJ958" s="17">
        <v>3.1526885153107802E-2</v>
      </c>
      <c r="AK958" s="17">
        <v>3.5737088189272001E-2</v>
      </c>
      <c r="AL958" s="17">
        <v>2.4203960493497299E-2</v>
      </c>
      <c r="AM958" s="17"/>
      <c r="AN958" s="17">
        <v>5.5437900539991702E-2</v>
      </c>
      <c r="AO958" s="17">
        <v>5.0070743412138297E-2</v>
      </c>
      <c r="AP958" s="17">
        <v>2.7565517662832599E-2</v>
      </c>
      <c r="AQ958" s="17">
        <v>2.7959190688000301E-2</v>
      </c>
      <c r="AR958" s="17">
        <v>4.33984938658507E-2</v>
      </c>
      <c r="AS958" s="17"/>
      <c r="AT958" s="17">
        <v>3.49329456888164E-2</v>
      </c>
      <c r="AU958" s="17">
        <v>8.0096938743398696E-2</v>
      </c>
      <c r="AV958" s="17"/>
      <c r="AW958" s="17">
        <v>3.0803294929992099E-2</v>
      </c>
      <c r="AX958" s="17">
        <v>1.96809627137771E-2</v>
      </c>
      <c r="AY958" s="17">
        <v>5.35618202595608E-2</v>
      </c>
    </row>
    <row r="959" spans="2:51">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row>
    <row r="960" spans="2:51">
      <c r="B960" s="6" t="s">
        <v>381</v>
      </c>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row>
    <row r="961" spans="2:51">
      <c r="B961" s="24" t="s">
        <v>16</v>
      </c>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row>
    <row r="962" spans="2:51">
      <c r="B962" t="s">
        <v>372</v>
      </c>
      <c r="C962" s="17">
        <v>0.136512174893023</v>
      </c>
      <c r="D962" s="17">
        <v>0.171445345456467</v>
      </c>
      <c r="E962" s="17">
        <v>0.102079327030862</v>
      </c>
      <c r="F962" s="17"/>
      <c r="G962" s="17">
        <v>0.15013497136232901</v>
      </c>
      <c r="H962" s="17">
        <v>0.15060909017586199</v>
      </c>
      <c r="I962" s="17">
        <v>0.13755186765521099</v>
      </c>
      <c r="J962" s="17">
        <v>0.121203109023117</v>
      </c>
      <c r="K962" s="17">
        <v>0.13651798253702499</v>
      </c>
      <c r="L962" s="17">
        <v>0.129323693114063</v>
      </c>
      <c r="M962" s="17"/>
      <c r="N962" s="17">
        <v>0.171727108684846</v>
      </c>
      <c r="O962" s="17">
        <v>0.12730420035726001</v>
      </c>
      <c r="P962" s="17">
        <v>0.10437431933084999</v>
      </c>
      <c r="Q962" s="17">
        <v>0.131534489444181</v>
      </c>
      <c r="R962" s="17"/>
      <c r="S962" s="17">
        <v>0.15981234765806199</v>
      </c>
      <c r="T962" s="17">
        <v>9.4875791905228199E-2</v>
      </c>
      <c r="U962" s="17">
        <v>0.155354836029412</v>
      </c>
      <c r="V962" s="17">
        <v>0.14733010208417899</v>
      </c>
      <c r="W962" s="17">
        <v>0.16906903176221799</v>
      </c>
      <c r="X962" s="17">
        <v>0.15222172231018199</v>
      </c>
      <c r="Y962" s="17">
        <v>0.12371982332718399</v>
      </c>
      <c r="Z962" s="17">
        <v>0.16613518349588099</v>
      </c>
      <c r="AA962" s="17">
        <v>0.12312347109791701</v>
      </c>
      <c r="AB962" s="17">
        <v>0.10423293624645</v>
      </c>
      <c r="AC962" s="17">
        <v>0.12934259881009499</v>
      </c>
      <c r="AD962" s="17">
        <v>0.14729021376134499</v>
      </c>
      <c r="AE962" s="17"/>
      <c r="AF962" s="17">
        <v>0.110124360500475</v>
      </c>
      <c r="AG962" s="17">
        <v>0.17067649287829501</v>
      </c>
      <c r="AH962" s="17">
        <v>0.106181740578125</v>
      </c>
      <c r="AI962" s="17"/>
      <c r="AJ962" s="17">
        <v>0.14617726592507499</v>
      </c>
      <c r="AK962" s="17">
        <v>0.15296336366317501</v>
      </c>
      <c r="AL962" s="17">
        <v>0.17590588624860701</v>
      </c>
      <c r="AM962" s="17"/>
      <c r="AN962" s="17">
        <v>8.6201176680476305E-2</v>
      </c>
      <c r="AO962" s="17">
        <v>0.126176817393199</v>
      </c>
      <c r="AP962" s="17">
        <v>0.16284375301942999</v>
      </c>
      <c r="AQ962" s="17">
        <v>0.21787166290027099</v>
      </c>
      <c r="AR962" s="17">
        <v>0.35453484268144703</v>
      </c>
      <c r="AS962" s="17"/>
      <c r="AT962" s="17">
        <v>0.13448177905752301</v>
      </c>
      <c r="AU962" s="17">
        <v>0.15048906815424701</v>
      </c>
      <c r="AV962" s="17"/>
      <c r="AW962" s="17">
        <v>0.19692634905953699</v>
      </c>
      <c r="AX962" s="17">
        <v>0.142128330667847</v>
      </c>
      <c r="AY962" s="17">
        <v>6.97346609781265E-2</v>
      </c>
    </row>
    <row r="963" spans="2:51">
      <c r="B963" t="s">
        <v>373</v>
      </c>
      <c r="C963" s="17">
        <v>0.41937209258300301</v>
      </c>
      <c r="D963" s="17">
        <v>0.442628104506402</v>
      </c>
      <c r="E963" s="17">
        <v>0.39488683004748099</v>
      </c>
      <c r="F963" s="17"/>
      <c r="G963" s="17">
        <v>0.410897381220583</v>
      </c>
      <c r="H963" s="17">
        <v>0.40312424480770398</v>
      </c>
      <c r="I963" s="17">
        <v>0.412598767556414</v>
      </c>
      <c r="J963" s="17">
        <v>0.40531949712551102</v>
      </c>
      <c r="K963" s="17">
        <v>0.405206575673278</v>
      </c>
      <c r="L963" s="17">
        <v>0.45970276016550499</v>
      </c>
      <c r="M963" s="17"/>
      <c r="N963" s="17">
        <v>0.47524479227409999</v>
      </c>
      <c r="O963" s="17">
        <v>0.45509436306530598</v>
      </c>
      <c r="P963" s="17">
        <v>0.36924361264640099</v>
      </c>
      <c r="Q963" s="17">
        <v>0.357177110990749</v>
      </c>
      <c r="R963" s="17"/>
      <c r="S963" s="17">
        <v>0.47166257184874699</v>
      </c>
      <c r="T963" s="17">
        <v>0.47359703126198199</v>
      </c>
      <c r="U963" s="17">
        <v>0.382640523665986</v>
      </c>
      <c r="V963" s="17">
        <v>0.36567230594989297</v>
      </c>
      <c r="W963" s="17">
        <v>0.36390675770381697</v>
      </c>
      <c r="X963" s="17">
        <v>0.38064133798162703</v>
      </c>
      <c r="Y963" s="17">
        <v>0.46548607609438297</v>
      </c>
      <c r="Z963" s="17">
        <v>0.44320432302524898</v>
      </c>
      <c r="AA963" s="17">
        <v>0.41769195653621499</v>
      </c>
      <c r="AB963" s="17">
        <v>0.422354467522013</v>
      </c>
      <c r="AC963" s="17">
        <v>0.420175904933971</v>
      </c>
      <c r="AD963" s="17">
        <v>0.33306007011557998</v>
      </c>
      <c r="AE963" s="17"/>
      <c r="AF963" s="17">
        <v>0.38857004193605998</v>
      </c>
      <c r="AG963" s="17">
        <v>0.47485778135190398</v>
      </c>
      <c r="AH963" s="17">
        <v>0.28181552131946003</v>
      </c>
      <c r="AI963" s="17"/>
      <c r="AJ963" s="17">
        <v>0.452655294910915</v>
      </c>
      <c r="AK963" s="17">
        <v>0.44955698509537401</v>
      </c>
      <c r="AL963" s="17">
        <v>0.48141061351664</v>
      </c>
      <c r="AM963" s="17"/>
      <c r="AN963" s="17">
        <v>0.328025443497515</v>
      </c>
      <c r="AO963" s="17">
        <v>0.43841775759560597</v>
      </c>
      <c r="AP963" s="17">
        <v>0.46917145526359499</v>
      </c>
      <c r="AQ963" s="17">
        <v>0.42012659252325502</v>
      </c>
      <c r="AR963" s="17">
        <v>0.47787212001651502</v>
      </c>
      <c r="AS963" s="17"/>
      <c r="AT963" s="17">
        <v>0.41890906293720898</v>
      </c>
      <c r="AU963" s="17">
        <v>0.42812888869272098</v>
      </c>
      <c r="AV963" s="17"/>
      <c r="AW963" s="17">
        <v>0.49598000230783101</v>
      </c>
      <c r="AX963" s="17">
        <v>0.40538188417354198</v>
      </c>
      <c r="AY963" s="17">
        <v>0.34026845293076502</v>
      </c>
    </row>
    <row r="964" spans="2:51">
      <c r="B964" t="s">
        <v>374</v>
      </c>
      <c r="C964" s="17">
        <v>0.28295688477328101</v>
      </c>
      <c r="D964" s="17">
        <v>0.26412317816304398</v>
      </c>
      <c r="E964" s="17">
        <v>0.3016777340863</v>
      </c>
      <c r="F964" s="17"/>
      <c r="G964" s="17">
        <v>0.26664297685585497</v>
      </c>
      <c r="H964" s="17">
        <v>0.27871509341557799</v>
      </c>
      <c r="I964" s="17">
        <v>0.24901695453311901</v>
      </c>
      <c r="J964" s="17">
        <v>0.31296251019652299</v>
      </c>
      <c r="K964" s="17">
        <v>0.309849086661449</v>
      </c>
      <c r="L964" s="17">
        <v>0.281096953411965</v>
      </c>
      <c r="M964" s="17"/>
      <c r="N964" s="17">
        <v>0.231846214447675</v>
      </c>
      <c r="O964" s="17">
        <v>0.263770070580301</v>
      </c>
      <c r="P964" s="17">
        <v>0.33730038684469499</v>
      </c>
      <c r="Q964" s="17">
        <v>0.319571547140166</v>
      </c>
      <c r="R964" s="17"/>
      <c r="S964" s="17">
        <v>0.19947432463193801</v>
      </c>
      <c r="T964" s="17">
        <v>0.26678524357857097</v>
      </c>
      <c r="U964" s="17">
        <v>0.32460533658481699</v>
      </c>
      <c r="V964" s="17">
        <v>0.28623860163447001</v>
      </c>
      <c r="W964" s="17">
        <v>0.33156499089039099</v>
      </c>
      <c r="X964" s="17">
        <v>0.33794598819830701</v>
      </c>
      <c r="Y964" s="17">
        <v>0.23900162447601001</v>
      </c>
      <c r="Z964" s="17">
        <v>0.25615206169941801</v>
      </c>
      <c r="AA964" s="17">
        <v>0.29437446911826698</v>
      </c>
      <c r="AB964" s="17">
        <v>0.34714965331679298</v>
      </c>
      <c r="AC964" s="17">
        <v>0.303448472003292</v>
      </c>
      <c r="AD964" s="17">
        <v>0.214089667856593</v>
      </c>
      <c r="AE964" s="17"/>
      <c r="AF964" s="17">
        <v>0.33666956369006001</v>
      </c>
      <c r="AG964" s="17">
        <v>0.22765026623059001</v>
      </c>
      <c r="AH964" s="17">
        <v>0.34543097397928402</v>
      </c>
      <c r="AI964" s="17"/>
      <c r="AJ964" s="17">
        <v>0.30226987870097199</v>
      </c>
      <c r="AK964" s="17">
        <v>0.25127561990729402</v>
      </c>
      <c r="AL964" s="17">
        <v>0.201333356024816</v>
      </c>
      <c r="AM964" s="17"/>
      <c r="AN964" s="17">
        <v>0.34789699091439602</v>
      </c>
      <c r="AO964" s="17">
        <v>0.26417063798291501</v>
      </c>
      <c r="AP964" s="17">
        <v>0.260842719760777</v>
      </c>
      <c r="AQ964" s="17">
        <v>0.19923688397999001</v>
      </c>
      <c r="AR964" s="17">
        <v>0.14273845530950299</v>
      </c>
      <c r="AS964" s="17"/>
      <c r="AT964" s="17">
        <v>0.28326793997118499</v>
      </c>
      <c r="AU964" s="17">
        <v>0.27889133871077998</v>
      </c>
      <c r="AV964" s="17"/>
      <c r="AW964" s="17">
        <v>0.208609783524878</v>
      </c>
      <c r="AX964" s="17">
        <v>0.31590053123992601</v>
      </c>
      <c r="AY964" s="17">
        <v>0.35461356735896199</v>
      </c>
    </row>
    <row r="965" spans="2:51">
      <c r="B965" t="s">
        <v>375</v>
      </c>
      <c r="C965" s="17">
        <v>8.7879081400387901E-2</v>
      </c>
      <c r="D965" s="17">
        <v>7.4732798971291203E-2</v>
      </c>
      <c r="E965" s="17">
        <v>0.1015527242812</v>
      </c>
      <c r="F965" s="17"/>
      <c r="G965" s="17">
        <v>0.118283150218518</v>
      </c>
      <c r="H965" s="17">
        <v>9.7403118995193105E-2</v>
      </c>
      <c r="I965" s="17">
        <v>0.110109576645965</v>
      </c>
      <c r="J965" s="17">
        <v>7.5127092703896295E-2</v>
      </c>
      <c r="K965" s="17">
        <v>5.1786856045307098E-2</v>
      </c>
      <c r="L965" s="17">
        <v>8.1944885552640304E-2</v>
      </c>
      <c r="M965" s="17"/>
      <c r="N965" s="17">
        <v>7.7331915670712195E-2</v>
      </c>
      <c r="O965" s="17">
        <v>9.0301078292127607E-2</v>
      </c>
      <c r="P965" s="17">
        <v>0.10093663054932001</v>
      </c>
      <c r="Q965" s="17">
        <v>8.5862529757013001E-2</v>
      </c>
      <c r="R965" s="17"/>
      <c r="S965" s="17">
        <v>0.10109310477342601</v>
      </c>
      <c r="T965" s="17">
        <v>0.10675979232971</v>
      </c>
      <c r="U965" s="17">
        <v>8.6126754250797993E-2</v>
      </c>
      <c r="V965" s="17">
        <v>9.8182984750472602E-2</v>
      </c>
      <c r="W965" s="17">
        <v>8.0546411797138104E-2</v>
      </c>
      <c r="X965" s="17">
        <v>7.2999355948458397E-2</v>
      </c>
      <c r="Y965" s="17">
        <v>8.1744476070249997E-2</v>
      </c>
      <c r="Z965" s="17">
        <v>6.1822968122747603E-2</v>
      </c>
      <c r="AA965" s="17">
        <v>9.6900904038562399E-2</v>
      </c>
      <c r="AB965" s="17">
        <v>5.46752983313184E-2</v>
      </c>
      <c r="AC965" s="17">
        <v>7.3944248413025798E-2</v>
      </c>
      <c r="AD965" s="17">
        <v>0.109367038285987</v>
      </c>
      <c r="AE965" s="17"/>
      <c r="AF965" s="17">
        <v>9.1788410121859204E-2</v>
      </c>
      <c r="AG965" s="17">
        <v>7.6673714583408797E-2</v>
      </c>
      <c r="AH965" s="17">
        <v>0.103914727311667</v>
      </c>
      <c r="AI965" s="17"/>
      <c r="AJ965" s="17">
        <v>7.1967265802963004E-2</v>
      </c>
      <c r="AK965" s="17">
        <v>8.0993073293302006E-2</v>
      </c>
      <c r="AL965" s="17">
        <v>9.1132700665567806E-2</v>
      </c>
      <c r="AM965" s="17"/>
      <c r="AN965" s="17">
        <v>0.10137161491207</v>
      </c>
      <c r="AO965" s="17">
        <v>9.3948792150984603E-2</v>
      </c>
      <c r="AP965" s="17">
        <v>6.3219290436056605E-2</v>
      </c>
      <c r="AQ965" s="17">
        <v>0.102351193814297</v>
      </c>
      <c r="AR965" s="17">
        <v>2.4854581992535301E-2</v>
      </c>
      <c r="AS965" s="17"/>
      <c r="AT965" s="17">
        <v>8.88961272817613E-2</v>
      </c>
      <c r="AU965" s="17">
        <v>8.3486427841776206E-2</v>
      </c>
      <c r="AV965" s="17"/>
      <c r="AW965" s="17">
        <v>6.5159357567493803E-2</v>
      </c>
      <c r="AX965" s="17">
        <v>8.0708872610182197E-2</v>
      </c>
      <c r="AY965" s="17">
        <v>0.11432714197615899</v>
      </c>
    </row>
    <row r="966" spans="2:51">
      <c r="B966" t="s">
        <v>376</v>
      </c>
      <c r="C966" s="17">
        <v>2.3978286742881199E-2</v>
      </c>
      <c r="D966" s="17">
        <v>1.7886259054135701E-2</v>
      </c>
      <c r="E966" s="17">
        <v>3.01936172194163E-2</v>
      </c>
      <c r="F966" s="17"/>
      <c r="G966" s="17">
        <v>4.4718272573163097E-2</v>
      </c>
      <c r="H966" s="17">
        <v>1.80770687882125E-2</v>
      </c>
      <c r="I966" s="17">
        <v>4.0849676439424699E-2</v>
      </c>
      <c r="J966" s="17">
        <v>1.7466186723263999E-2</v>
      </c>
      <c r="K966" s="17">
        <v>1.95916816559988E-2</v>
      </c>
      <c r="L966" s="17">
        <v>1.33157280787571E-2</v>
      </c>
      <c r="M966" s="17"/>
      <c r="N966" s="17">
        <v>1.8918930467684E-2</v>
      </c>
      <c r="O966" s="17">
        <v>1.3404998089245701E-2</v>
      </c>
      <c r="P966" s="17">
        <v>3.2516882734434899E-2</v>
      </c>
      <c r="Q966" s="17">
        <v>3.4239149862446097E-2</v>
      </c>
      <c r="R966" s="17"/>
      <c r="S966" s="17">
        <v>1.7124438704544699E-2</v>
      </c>
      <c r="T966" s="17">
        <v>1.1951209575601199E-2</v>
      </c>
      <c r="U966" s="17">
        <v>2.1678719747923299E-2</v>
      </c>
      <c r="V966" s="17">
        <v>1.46676718835717E-2</v>
      </c>
      <c r="W966" s="17">
        <v>3.60340294770055E-2</v>
      </c>
      <c r="X966" s="17">
        <v>2.4587720843769902E-2</v>
      </c>
      <c r="Y966" s="17">
        <v>4.0839601634993603E-2</v>
      </c>
      <c r="Z966" s="17">
        <v>1.2763087886723199E-2</v>
      </c>
      <c r="AA966" s="17">
        <v>2.3898355616983599E-2</v>
      </c>
      <c r="AB966" s="17">
        <v>3.14060694713027E-2</v>
      </c>
      <c r="AC966" s="17">
        <v>1.17729345986299E-2</v>
      </c>
      <c r="AD966" s="17">
        <v>7.9464706604623805E-2</v>
      </c>
      <c r="AE966" s="17"/>
      <c r="AF966" s="17">
        <v>2.5028469529100199E-2</v>
      </c>
      <c r="AG966" s="17">
        <v>1.2337729959891301E-2</v>
      </c>
      <c r="AH966" s="17">
        <v>4.3322219908368403E-2</v>
      </c>
      <c r="AI966" s="17"/>
      <c r="AJ966" s="17">
        <v>4.21429248179616E-3</v>
      </c>
      <c r="AK966" s="17">
        <v>1.9371546348223901E-2</v>
      </c>
      <c r="AL966" s="17">
        <v>2.3428010389467201E-2</v>
      </c>
      <c r="AM966" s="17"/>
      <c r="AN966" s="17">
        <v>3.8234559791275803E-2</v>
      </c>
      <c r="AO966" s="17">
        <v>3.0084940950828299E-2</v>
      </c>
      <c r="AP966" s="17">
        <v>8.8914953218100206E-3</v>
      </c>
      <c r="AQ966" s="17">
        <v>4.03310113979648E-2</v>
      </c>
      <c r="AR966" s="17">
        <v>0</v>
      </c>
      <c r="AS966" s="17"/>
      <c r="AT966" s="17">
        <v>2.3403209432694399E-2</v>
      </c>
      <c r="AU966" s="17">
        <v>2.6705933748493099E-2</v>
      </c>
      <c r="AV966" s="17"/>
      <c r="AW966" s="17">
        <v>1.1366372523140799E-2</v>
      </c>
      <c r="AX966" s="17">
        <v>7.9409393927651391E-3</v>
      </c>
      <c r="AY966" s="17">
        <v>4.1842777445765603E-2</v>
      </c>
    </row>
    <row r="967" spans="2:51">
      <c r="B967" t="s">
        <v>119</v>
      </c>
      <c r="C967" s="17">
        <v>4.9301479607423801E-2</v>
      </c>
      <c r="D967" s="17">
        <v>2.91843138486606E-2</v>
      </c>
      <c r="E967" s="17">
        <v>6.9609767334741099E-2</v>
      </c>
      <c r="F967" s="17"/>
      <c r="G967" s="17">
        <v>9.3232477695528101E-3</v>
      </c>
      <c r="H967" s="17">
        <v>5.20713838174513E-2</v>
      </c>
      <c r="I967" s="17">
        <v>4.9873157169866199E-2</v>
      </c>
      <c r="J967" s="17">
        <v>6.7921604227688406E-2</v>
      </c>
      <c r="K967" s="17">
        <v>7.7047817426941695E-2</v>
      </c>
      <c r="L967" s="17">
        <v>3.4615979677069898E-2</v>
      </c>
      <c r="M967" s="17"/>
      <c r="N967" s="17">
        <v>2.4931038454982901E-2</v>
      </c>
      <c r="O967" s="17">
        <v>5.0125289615760099E-2</v>
      </c>
      <c r="P967" s="17">
        <v>5.5628167894297899E-2</v>
      </c>
      <c r="Q967" s="17">
        <v>7.1615172805445798E-2</v>
      </c>
      <c r="R967" s="17"/>
      <c r="S967" s="17">
        <v>5.08332123832822E-2</v>
      </c>
      <c r="T967" s="17">
        <v>4.60309313489079E-2</v>
      </c>
      <c r="U967" s="17">
        <v>2.9593829721063399E-2</v>
      </c>
      <c r="V967" s="17">
        <v>8.7908333697413493E-2</v>
      </c>
      <c r="W967" s="17">
        <v>1.8878778369429899E-2</v>
      </c>
      <c r="X967" s="17">
        <v>3.1603874717655897E-2</v>
      </c>
      <c r="Y967" s="17">
        <v>4.9208398397179602E-2</v>
      </c>
      <c r="Z967" s="17">
        <v>5.9922375769981703E-2</v>
      </c>
      <c r="AA967" s="17">
        <v>4.4010843592054899E-2</v>
      </c>
      <c r="AB967" s="17">
        <v>4.0181575112123002E-2</v>
      </c>
      <c r="AC967" s="17">
        <v>6.1315841240987198E-2</v>
      </c>
      <c r="AD967" s="17">
        <v>0.11672830337587101</v>
      </c>
      <c r="AE967" s="17"/>
      <c r="AF967" s="17">
        <v>4.78191542224451E-2</v>
      </c>
      <c r="AG967" s="17">
        <v>3.7804014995910497E-2</v>
      </c>
      <c r="AH967" s="17">
        <v>0.119334816903095</v>
      </c>
      <c r="AI967" s="17"/>
      <c r="AJ967" s="17">
        <v>2.2716002178278301E-2</v>
      </c>
      <c r="AK967" s="17">
        <v>4.5839411692630901E-2</v>
      </c>
      <c r="AL967" s="17">
        <v>2.6789433154903002E-2</v>
      </c>
      <c r="AM967" s="17"/>
      <c r="AN967" s="17">
        <v>9.8270214204266501E-2</v>
      </c>
      <c r="AO967" s="17">
        <v>4.7201053926466903E-2</v>
      </c>
      <c r="AP967" s="17">
        <v>3.50312861983312E-2</v>
      </c>
      <c r="AQ967" s="17">
        <v>2.0082655384221399E-2</v>
      </c>
      <c r="AR967" s="17">
        <v>0</v>
      </c>
      <c r="AS967" s="17"/>
      <c r="AT967" s="17">
        <v>5.1041881319626198E-2</v>
      </c>
      <c r="AU967" s="17">
        <v>3.22983428519832E-2</v>
      </c>
      <c r="AV967" s="17"/>
      <c r="AW967" s="17">
        <v>2.1958135017120201E-2</v>
      </c>
      <c r="AX967" s="17">
        <v>4.79394419157377E-2</v>
      </c>
      <c r="AY967" s="17">
        <v>7.9213399310221699E-2</v>
      </c>
    </row>
    <row r="968" spans="2:51">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row>
    <row r="969" spans="2:51">
      <c r="B969" s="6" t="s">
        <v>382</v>
      </c>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row>
    <row r="970" spans="2:51">
      <c r="B970" s="24" t="s">
        <v>16</v>
      </c>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row>
    <row r="971" spans="2:51">
      <c r="B971" t="s">
        <v>372</v>
      </c>
      <c r="C971" s="17">
        <v>0.116059177270187</v>
      </c>
      <c r="D971" s="17">
        <v>0.15889995292085399</v>
      </c>
      <c r="E971" s="17">
        <v>7.7180145399688801E-2</v>
      </c>
      <c r="F971" s="17"/>
      <c r="G971" s="17">
        <v>9.2891836949365106E-2</v>
      </c>
      <c r="H971" s="17">
        <v>0.14649640280829301</v>
      </c>
      <c r="I971" s="17">
        <v>0.16687380651096301</v>
      </c>
      <c r="J971" s="17">
        <v>7.9881489123371494E-2</v>
      </c>
      <c r="K971" s="17">
        <v>0.108663405528087</v>
      </c>
      <c r="L971" s="17">
        <v>9.6531841184656103E-2</v>
      </c>
      <c r="M971" s="17"/>
      <c r="N971" s="17">
        <v>0.17907670354821001</v>
      </c>
      <c r="O971" s="17">
        <v>0.108824879216042</v>
      </c>
      <c r="P971" s="17">
        <v>8.9947274866563995E-2</v>
      </c>
      <c r="Q971" s="17">
        <v>7.4798547350906297E-2</v>
      </c>
      <c r="R971" s="17"/>
      <c r="S971" s="17">
        <v>0.15554020901252599</v>
      </c>
      <c r="T971" s="17">
        <v>7.8543865320346407E-2</v>
      </c>
      <c r="U971" s="17">
        <v>9.32709832524551E-2</v>
      </c>
      <c r="V971" s="17">
        <v>0.106174753859029</v>
      </c>
      <c r="W971" s="17">
        <v>0.15206259430334301</v>
      </c>
      <c r="X971" s="17">
        <v>0.109692257853876</v>
      </c>
      <c r="Y971" s="17">
        <v>0.120730227875917</v>
      </c>
      <c r="Z971" s="17">
        <v>0.18245276318376299</v>
      </c>
      <c r="AA971" s="17">
        <v>0.115879622690665</v>
      </c>
      <c r="AB971" s="17">
        <v>0.100872068306452</v>
      </c>
      <c r="AC971" s="17">
        <v>9.6036962832828199E-2</v>
      </c>
      <c r="AD971" s="17">
        <v>0.119264923347931</v>
      </c>
      <c r="AE971" s="17"/>
      <c r="AF971" s="17">
        <v>9.82879377523765E-2</v>
      </c>
      <c r="AG971" s="17">
        <v>0.160380333545074</v>
      </c>
      <c r="AH971" s="17">
        <v>4.7193143799592399E-2</v>
      </c>
      <c r="AI971" s="17"/>
      <c r="AJ971" s="17">
        <v>0.111558665142291</v>
      </c>
      <c r="AK971" s="17">
        <v>0.15860953624674601</v>
      </c>
      <c r="AL971" s="17">
        <v>0.123671456980256</v>
      </c>
      <c r="AM971" s="17"/>
      <c r="AN971" s="17">
        <v>8.2396714009600802E-2</v>
      </c>
      <c r="AO971" s="17">
        <v>9.5596567587240097E-2</v>
      </c>
      <c r="AP971" s="17">
        <v>0.154644761764062</v>
      </c>
      <c r="AQ971" s="17">
        <v>0.18836639367680699</v>
      </c>
      <c r="AR971" s="17">
        <v>0.42169678852506298</v>
      </c>
      <c r="AS971" s="17"/>
      <c r="AT971" s="17">
        <v>0.11240240439452701</v>
      </c>
      <c r="AU971" s="17">
        <v>0.151624392703578</v>
      </c>
      <c r="AV971" s="17"/>
      <c r="AW971" s="17">
        <v>0.16460476596924301</v>
      </c>
      <c r="AX971" s="17">
        <v>8.7511382323036194E-2</v>
      </c>
      <c r="AY971" s="17">
        <v>6.9584571608796802E-2</v>
      </c>
    </row>
    <row r="972" spans="2:51">
      <c r="B972" t="s">
        <v>373</v>
      </c>
      <c r="C972" s="17">
        <v>0.37752537860725799</v>
      </c>
      <c r="D972" s="17">
        <v>0.41658083494279902</v>
      </c>
      <c r="E972" s="17">
        <v>0.34216382410132801</v>
      </c>
      <c r="F972" s="17"/>
      <c r="G972" s="17">
        <v>0.39220647691148097</v>
      </c>
      <c r="H972" s="17">
        <v>0.37111983672516402</v>
      </c>
      <c r="I972" s="17">
        <v>0.35611193117955597</v>
      </c>
      <c r="J972" s="17">
        <v>0.34949367805968301</v>
      </c>
      <c r="K972" s="17">
        <v>0.37192846371334898</v>
      </c>
      <c r="L972" s="17">
        <v>0.41328891534247902</v>
      </c>
      <c r="M972" s="17"/>
      <c r="N972" s="17">
        <v>0.44059637976739202</v>
      </c>
      <c r="O972" s="17">
        <v>0.408876756427273</v>
      </c>
      <c r="P972" s="17">
        <v>0.33521311948563298</v>
      </c>
      <c r="Q972" s="17">
        <v>0.31200669251674901</v>
      </c>
      <c r="R972" s="17"/>
      <c r="S972" s="17">
        <v>0.38108067412764501</v>
      </c>
      <c r="T972" s="17">
        <v>0.39376804855410102</v>
      </c>
      <c r="U972" s="17">
        <v>0.37268189350185799</v>
      </c>
      <c r="V972" s="17">
        <v>0.37756008973361899</v>
      </c>
      <c r="W972" s="17">
        <v>0.35180541489435002</v>
      </c>
      <c r="X972" s="17">
        <v>0.41313828285350201</v>
      </c>
      <c r="Y972" s="17">
        <v>0.35895829688883502</v>
      </c>
      <c r="Z972" s="17">
        <v>0.354992860138864</v>
      </c>
      <c r="AA972" s="17">
        <v>0.342199067771708</v>
      </c>
      <c r="AB972" s="17">
        <v>0.40933399444056101</v>
      </c>
      <c r="AC972" s="17">
        <v>0.33662122691901702</v>
      </c>
      <c r="AD972" s="17">
        <v>0.47079691493089998</v>
      </c>
      <c r="AE972" s="17"/>
      <c r="AF972" s="17">
        <v>0.34882368391498197</v>
      </c>
      <c r="AG972" s="17">
        <v>0.43105036361663601</v>
      </c>
      <c r="AH972" s="17">
        <v>0.304186763293471</v>
      </c>
      <c r="AI972" s="17"/>
      <c r="AJ972" s="17">
        <v>0.415691891549274</v>
      </c>
      <c r="AK972" s="17">
        <v>0.376085118706382</v>
      </c>
      <c r="AL972" s="17">
        <v>0.45433062687168901</v>
      </c>
      <c r="AM972" s="17"/>
      <c r="AN972" s="17">
        <v>0.31108188048415802</v>
      </c>
      <c r="AO972" s="17">
        <v>0.34994888455983603</v>
      </c>
      <c r="AP972" s="17">
        <v>0.43746634193372302</v>
      </c>
      <c r="AQ972" s="17">
        <v>0.47305687555806603</v>
      </c>
      <c r="AR972" s="17">
        <v>0.31689250460031099</v>
      </c>
      <c r="AS972" s="17"/>
      <c r="AT972" s="17">
        <v>0.37784222385976801</v>
      </c>
      <c r="AU972" s="17">
        <v>0.39492651939808798</v>
      </c>
      <c r="AV972" s="17"/>
      <c r="AW972" s="17">
        <v>0.443986118012136</v>
      </c>
      <c r="AX972" s="17">
        <v>0.36879040200681201</v>
      </c>
      <c r="AY972" s="17">
        <v>0.30615306772520701</v>
      </c>
    </row>
    <row r="973" spans="2:51">
      <c r="B973" t="s">
        <v>374</v>
      </c>
      <c r="C973" s="17">
        <v>0.32628248374138802</v>
      </c>
      <c r="D973" s="17">
        <v>0.29374649860414298</v>
      </c>
      <c r="E973" s="17">
        <v>0.35605450690426399</v>
      </c>
      <c r="F973" s="17"/>
      <c r="G973" s="17">
        <v>0.27256475471337099</v>
      </c>
      <c r="H973" s="17">
        <v>0.26752112350327301</v>
      </c>
      <c r="I973" s="17">
        <v>0.30134180816385198</v>
      </c>
      <c r="J973" s="17">
        <v>0.36123068773219902</v>
      </c>
      <c r="K973" s="17">
        <v>0.37221778791456001</v>
      </c>
      <c r="L973" s="17">
        <v>0.356260560482552</v>
      </c>
      <c r="M973" s="17"/>
      <c r="N973" s="17">
        <v>0.24907156244404699</v>
      </c>
      <c r="O973" s="17">
        <v>0.30770233393908197</v>
      </c>
      <c r="P973" s="17">
        <v>0.34156465932832503</v>
      </c>
      <c r="Q973" s="17">
        <v>0.41907129065319099</v>
      </c>
      <c r="R973" s="17"/>
      <c r="S973" s="17">
        <v>0.26674480502745901</v>
      </c>
      <c r="T973" s="17">
        <v>0.33557590202776499</v>
      </c>
      <c r="U973" s="17">
        <v>0.32476575203582098</v>
      </c>
      <c r="V973" s="17">
        <v>0.36491827223651901</v>
      </c>
      <c r="W973" s="17">
        <v>0.276544326090013</v>
      </c>
      <c r="X973" s="17">
        <v>0.29270081644042301</v>
      </c>
      <c r="Y973" s="17">
        <v>0.35073826214745102</v>
      </c>
      <c r="Z973" s="17">
        <v>0.35122257296929599</v>
      </c>
      <c r="AA973" s="17">
        <v>0.356322772491937</v>
      </c>
      <c r="AB973" s="17">
        <v>0.33451300747874901</v>
      </c>
      <c r="AC973" s="17">
        <v>0.36826963636239402</v>
      </c>
      <c r="AD973" s="17">
        <v>0.335464658821164</v>
      </c>
      <c r="AE973" s="17"/>
      <c r="AF973" s="17">
        <v>0.36807786358129002</v>
      </c>
      <c r="AG973" s="17">
        <v>0.262590466264435</v>
      </c>
      <c r="AH973" s="17">
        <v>0.38934163845519798</v>
      </c>
      <c r="AI973" s="17"/>
      <c r="AJ973" s="17">
        <v>0.351332520091798</v>
      </c>
      <c r="AK973" s="17">
        <v>0.28186046276409299</v>
      </c>
      <c r="AL973" s="17">
        <v>0.26570457504788703</v>
      </c>
      <c r="AM973" s="17"/>
      <c r="AN973" s="17">
        <v>0.38560668691386801</v>
      </c>
      <c r="AO973" s="17">
        <v>0.35167138764565797</v>
      </c>
      <c r="AP973" s="17">
        <v>0.236264739491655</v>
      </c>
      <c r="AQ973" s="17">
        <v>0.20097097131833899</v>
      </c>
      <c r="AR973" s="17">
        <v>0.22119975574537001</v>
      </c>
      <c r="AS973" s="17"/>
      <c r="AT973" s="17">
        <v>0.33263116245928998</v>
      </c>
      <c r="AU973" s="17">
        <v>0.239923143504648</v>
      </c>
      <c r="AV973" s="17"/>
      <c r="AW973" s="17">
        <v>0.26683371598493499</v>
      </c>
      <c r="AX973" s="17">
        <v>0.350827083519622</v>
      </c>
      <c r="AY973" s="17">
        <v>0.38585371321887002</v>
      </c>
    </row>
    <row r="974" spans="2:51">
      <c r="B974" t="s">
        <v>375</v>
      </c>
      <c r="C974" s="17">
        <v>8.5508198490168705E-2</v>
      </c>
      <c r="D974" s="17">
        <v>6.6183908878060499E-2</v>
      </c>
      <c r="E974" s="17">
        <v>0.101766778155109</v>
      </c>
      <c r="F974" s="17"/>
      <c r="G974" s="17">
        <v>0.13709711346665601</v>
      </c>
      <c r="H974" s="17">
        <v>0.10258291287173001</v>
      </c>
      <c r="I974" s="17">
        <v>6.3914374099583393E-2</v>
      </c>
      <c r="J974" s="17">
        <v>7.4172318477490104E-2</v>
      </c>
      <c r="K974" s="17">
        <v>7.2597606160030206E-2</v>
      </c>
      <c r="L974" s="17">
        <v>8.1895678902295696E-2</v>
      </c>
      <c r="M974" s="17"/>
      <c r="N974" s="17">
        <v>6.3568127498667498E-2</v>
      </c>
      <c r="O974" s="17">
        <v>8.4210889550420595E-2</v>
      </c>
      <c r="P974" s="17">
        <v>0.10616359988862201</v>
      </c>
      <c r="Q974" s="17">
        <v>9.5581239280967303E-2</v>
      </c>
      <c r="R974" s="17"/>
      <c r="S974" s="17">
        <v>6.4003324863018601E-2</v>
      </c>
      <c r="T974" s="17">
        <v>0.103882044291495</v>
      </c>
      <c r="U974" s="17">
        <v>0.118646252725451</v>
      </c>
      <c r="V974" s="17">
        <v>6.7774600430449403E-2</v>
      </c>
      <c r="W974" s="17">
        <v>0.145072396984714</v>
      </c>
      <c r="X974" s="17">
        <v>7.3820889392917602E-2</v>
      </c>
      <c r="Y974" s="17">
        <v>9.1680156136438401E-2</v>
      </c>
      <c r="Z974" s="17">
        <v>7.7006530346262897E-2</v>
      </c>
      <c r="AA974" s="17">
        <v>8.9453429497731607E-2</v>
      </c>
      <c r="AB974" s="17">
        <v>4.4579061385909301E-2</v>
      </c>
      <c r="AC974" s="17">
        <v>9.6698941790925794E-2</v>
      </c>
      <c r="AD974" s="17">
        <v>0</v>
      </c>
      <c r="AE974" s="17"/>
      <c r="AF974" s="17">
        <v>8.9642828698469901E-2</v>
      </c>
      <c r="AG974" s="17">
        <v>7.2194917277316001E-2</v>
      </c>
      <c r="AH974" s="17">
        <v>8.8068436183004695E-2</v>
      </c>
      <c r="AI974" s="17"/>
      <c r="AJ974" s="17">
        <v>6.9412347449627806E-2</v>
      </c>
      <c r="AK974" s="17">
        <v>0.102421466491583</v>
      </c>
      <c r="AL974" s="17">
        <v>5.85742314433991E-2</v>
      </c>
      <c r="AM974" s="17"/>
      <c r="AN974" s="17">
        <v>9.8496079479937299E-2</v>
      </c>
      <c r="AO974" s="17">
        <v>9.8679604993375594E-2</v>
      </c>
      <c r="AP974" s="17">
        <v>6.8394984898911604E-2</v>
      </c>
      <c r="AQ974" s="17">
        <v>6.0603916264092103E-2</v>
      </c>
      <c r="AR974" s="17">
        <v>4.0210951129255698E-2</v>
      </c>
      <c r="AS974" s="17"/>
      <c r="AT974" s="17">
        <v>8.4931122141824897E-2</v>
      </c>
      <c r="AU974" s="17">
        <v>9.2374207411161105E-2</v>
      </c>
      <c r="AV974" s="17"/>
      <c r="AW974" s="17">
        <v>7.4981386790551302E-2</v>
      </c>
      <c r="AX974" s="17">
        <v>0.10259190094354401</v>
      </c>
      <c r="AY974" s="17">
        <v>9.2805242141644595E-2</v>
      </c>
    </row>
    <row r="975" spans="2:51">
      <c r="B975" t="s">
        <v>376</v>
      </c>
      <c r="C975" s="17">
        <v>3.7609320603711797E-2</v>
      </c>
      <c r="D975" s="17">
        <v>3.2346641757134101E-2</v>
      </c>
      <c r="E975" s="17">
        <v>4.2736189934993098E-2</v>
      </c>
      <c r="F975" s="17"/>
      <c r="G975" s="17">
        <v>3.26031988080435E-2</v>
      </c>
      <c r="H975" s="17">
        <v>6.8983092975805002E-2</v>
      </c>
      <c r="I975" s="17">
        <v>4.1601569258972702E-2</v>
      </c>
      <c r="J975" s="17">
        <v>4.53459498870964E-2</v>
      </c>
      <c r="K975" s="17">
        <v>3.2696626636802797E-2</v>
      </c>
      <c r="L975" s="17">
        <v>1.15844442365247E-2</v>
      </c>
      <c r="M975" s="17"/>
      <c r="N975" s="17">
        <v>3.1294544732341001E-2</v>
      </c>
      <c r="O975" s="17">
        <v>3.2189002762224903E-2</v>
      </c>
      <c r="P975" s="17">
        <v>6.6188593800038498E-2</v>
      </c>
      <c r="Q975" s="17">
        <v>2.5784545903364601E-2</v>
      </c>
      <c r="R975" s="17"/>
      <c r="S975" s="17">
        <v>5.5482256537298602E-2</v>
      </c>
      <c r="T975" s="17">
        <v>2.60581549589738E-2</v>
      </c>
      <c r="U975" s="17">
        <v>1.27532097596191E-2</v>
      </c>
      <c r="V975" s="17">
        <v>4.2962903380772501E-2</v>
      </c>
      <c r="W975" s="17">
        <v>3.9974887686978801E-2</v>
      </c>
      <c r="X975" s="17">
        <v>4.7497803982787502E-2</v>
      </c>
      <c r="Y975" s="17">
        <v>4.4762358296644003E-2</v>
      </c>
      <c r="Z975" s="17">
        <v>2.00894862741463E-2</v>
      </c>
      <c r="AA975" s="17">
        <v>3.5779633597241602E-2</v>
      </c>
      <c r="AB975" s="17">
        <v>2.8223797539690398E-2</v>
      </c>
      <c r="AC975" s="17">
        <v>5.4508112559047701E-2</v>
      </c>
      <c r="AD975" s="17">
        <v>4.1277092842493299E-2</v>
      </c>
      <c r="AE975" s="17"/>
      <c r="AF975" s="17">
        <v>4.6590464322013803E-2</v>
      </c>
      <c r="AG975" s="17">
        <v>2.61826695838486E-2</v>
      </c>
      <c r="AH975" s="17">
        <v>6.1693530810193999E-2</v>
      </c>
      <c r="AI975" s="17"/>
      <c r="AJ975" s="17">
        <v>2.4589154116412899E-2</v>
      </c>
      <c r="AK975" s="17">
        <v>3.8534537564749699E-2</v>
      </c>
      <c r="AL975" s="17">
        <v>6.0802744704379297E-2</v>
      </c>
      <c r="AM975" s="17"/>
      <c r="AN975" s="17">
        <v>4.41201150581923E-2</v>
      </c>
      <c r="AO975" s="17">
        <v>4.9275156919548903E-2</v>
      </c>
      <c r="AP975" s="17">
        <v>4.0789049032061903E-2</v>
      </c>
      <c r="AQ975" s="17">
        <v>3.8251516072006102E-2</v>
      </c>
      <c r="AR975" s="17">
        <v>0</v>
      </c>
      <c r="AS975" s="17"/>
      <c r="AT975" s="17">
        <v>3.7073104628181502E-2</v>
      </c>
      <c r="AU975" s="17">
        <v>4.6352533685058601E-2</v>
      </c>
      <c r="AV975" s="17"/>
      <c r="AW975" s="17">
        <v>2.6368238450607099E-2</v>
      </c>
      <c r="AX975" s="17">
        <v>4.4787695305615903E-2</v>
      </c>
      <c r="AY975" s="17">
        <v>4.8225879282396099E-2</v>
      </c>
    </row>
    <row r="976" spans="2:51">
      <c r="B976" t="s">
        <v>119</v>
      </c>
      <c r="C976" s="17">
        <v>5.70154412872865E-2</v>
      </c>
      <c r="D976" s="17">
        <v>3.2242162897009097E-2</v>
      </c>
      <c r="E976" s="17">
        <v>8.0098555504616795E-2</v>
      </c>
      <c r="F976" s="17"/>
      <c r="G976" s="17">
        <v>7.2636619151082799E-2</v>
      </c>
      <c r="H976" s="17">
        <v>4.32966311157355E-2</v>
      </c>
      <c r="I976" s="17">
        <v>7.0156510787073495E-2</v>
      </c>
      <c r="J976" s="17">
        <v>8.9875876720159995E-2</v>
      </c>
      <c r="K976" s="17">
        <v>4.1896110047170601E-2</v>
      </c>
      <c r="L976" s="17">
        <v>4.0438559851493402E-2</v>
      </c>
      <c r="M976" s="17"/>
      <c r="N976" s="17">
        <v>3.63926820093433E-2</v>
      </c>
      <c r="O976" s="17">
        <v>5.8196138104958002E-2</v>
      </c>
      <c r="P976" s="17">
        <v>6.0922752630817797E-2</v>
      </c>
      <c r="Q976" s="17">
        <v>7.27576842948221E-2</v>
      </c>
      <c r="R976" s="17"/>
      <c r="S976" s="17">
        <v>7.7148730432052698E-2</v>
      </c>
      <c r="T976" s="17">
        <v>6.21719848473185E-2</v>
      </c>
      <c r="U976" s="17">
        <v>7.7881908724795099E-2</v>
      </c>
      <c r="V976" s="17">
        <v>4.0609380359611001E-2</v>
      </c>
      <c r="W976" s="17">
        <v>3.4540380040600803E-2</v>
      </c>
      <c r="X976" s="17">
        <v>6.3149949476494299E-2</v>
      </c>
      <c r="Y976" s="17">
        <v>3.3130698654713998E-2</v>
      </c>
      <c r="Z976" s="17">
        <v>1.42357870876679E-2</v>
      </c>
      <c r="AA976" s="17">
        <v>6.0365473950717202E-2</v>
      </c>
      <c r="AB976" s="17">
        <v>8.2478070848638702E-2</v>
      </c>
      <c r="AC976" s="17">
        <v>4.7865119535786697E-2</v>
      </c>
      <c r="AD976" s="17">
        <v>3.3196410057511901E-2</v>
      </c>
      <c r="AE976" s="17"/>
      <c r="AF976" s="17">
        <v>4.8577221730867502E-2</v>
      </c>
      <c r="AG976" s="17">
        <v>4.76012497126901E-2</v>
      </c>
      <c r="AH976" s="17">
        <v>0.10951648745853999</v>
      </c>
      <c r="AI976" s="17"/>
      <c r="AJ976" s="17">
        <v>2.7415421650595798E-2</v>
      </c>
      <c r="AK976" s="17">
        <v>4.2488878226446099E-2</v>
      </c>
      <c r="AL976" s="17">
        <v>3.6916364952389501E-2</v>
      </c>
      <c r="AM976" s="17"/>
      <c r="AN976" s="17">
        <v>7.8298524054243396E-2</v>
      </c>
      <c r="AO976" s="17">
        <v>5.4828398294341198E-2</v>
      </c>
      <c r="AP976" s="17">
        <v>6.2440122879586099E-2</v>
      </c>
      <c r="AQ976" s="17">
        <v>3.8750327110689299E-2</v>
      </c>
      <c r="AR976" s="17">
        <v>0</v>
      </c>
      <c r="AS976" s="17"/>
      <c r="AT976" s="17">
        <v>5.5119982516408803E-2</v>
      </c>
      <c r="AU976" s="17">
        <v>7.4799203297467101E-2</v>
      </c>
      <c r="AV976" s="17"/>
      <c r="AW976" s="17">
        <v>2.32257747925281E-2</v>
      </c>
      <c r="AX976" s="17">
        <v>4.5491535901369597E-2</v>
      </c>
      <c r="AY976" s="17">
        <v>9.7377526023085706E-2</v>
      </c>
    </row>
    <row r="977" spans="2:51">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row>
    <row r="978" spans="2:51">
      <c r="B978" s="6" t="s">
        <v>383</v>
      </c>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row>
    <row r="979" spans="2:51">
      <c r="B979" s="24" t="s">
        <v>16</v>
      </c>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row>
    <row r="980" spans="2:51">
      <c r="B980" t="s">
        <v>372</v>
      </c>
      <c r="C980" s="17">
        <v>9.1499092421143194E-2</v>
      </c>
      <c r="D980" s="17">
        <v>0.135486794993741</v>
      </c>
      <c r="E980" s="17">
        <v>5.1595186402581997E-2</v>
      </c>
      <c r="F980" s="17"/>
      <c r="G980" s="17">
        <v>6.9614932282084499E-2</v>
      </c>
      <c r="H980" s="17">
        <v>8.03319566767213E-2</v>
      </c>
      <c r="I980" s="17">
        <v>8.3869391493789497E-2</v>
      </c>
      <c r="J980" s="17">
        <v>0.12043311068643101</v>
      </c>
      <c r="K980" s="17">
        <v>0.106198703437054</v>
      </c>
      <c r="L980" s="17">
        <v>8.3562153772924405E-2</v>
      </c>
      <c r="M980" s="17"/>
      <c r="N980" s="17">
        <v>0.12084720192364801</v>
      </c>
      <c r="O980" s="17">
        <v>8.0426906320714198E-2</v>
      </c>
      <c r="P980" s="17">
        <v>7.0471740376727002E-2</v>
      </c>
      <c r="Q980" s="17">
        <v>9.1534412840968707E-2</v>
      </c>
      <c r="R980" s="17"/>
      <c r="S980" s="17">
        <v>0.13576231837873701</v>
      </c>
      <c r="T980" s="17">
        <v>8.3927093448448703E-2</v>
      </c>
      <c r="U980" s="17">
        <v>0.109764339131635</v>
      </c>
      <c r="V980" s="17">
        <v>9.0841358198858899E-2</v>
      </c>
      <c r="W980" s="17">
        <v>0.118234530515707</v>
      </c>
      <c r="X980" s="17">
        <v>7.6217283963299701E-2</v>
      </c>
      <c r="Y980" s="17">
        <v>5.6651456221952202E-2</v>
      </c>
      <c r="Z980" s="17">
        <v>4.6975430051717802E-2</v>
      </c>
      <c r="AA980" s="17">
        <v>7.95186116485012E-2</v>
      </c>
      <c r="AB980" s="17">
        <v>8.8395685376027794E-2</v>
      </c>
      <c r="AC980" s="17">
        <v>9.6390021150480398E-2</v>
      </c>
      <c r="AD980" s="17">
        <v>3.6709443261596503E-2</v>
      </c>
      <c r="AE980" s="17"/>
      <c r="AF980" s="17">
        <v>9.0183789767837697E-2</v>
      </c>
      <c r="AG980" s="17">
        <v>9.9946305725251705E-2</v>
      </c>
      <c r="AH980" s="17">
        <v>9.7240194875491903E-2</v>
      </c>
      <c r="AI980" s="17"/>
      <c r="AJ980" s="17">
        <v>0.106126223459533</v>
      </c>
      <c r="AK980" s="17">
        <v>8.9708838133061797E-2</v>
      </c>
      <c r="AL980" s="17">
        <v>0.13065056904342201</v>
      </c>
      <c r="AM980" s="17"/>
      <c r="AN980" s="17">
        <v>7.0479875854776899E-2</v>
      </c>
      <c r="AO980" s="17">
        <v>7.6236244667623104E-2</v>
      </c>
      <c r="AP980" s="17">
        <v>0.105066551321393</v>
      </c>
      <c r="AQ980" s="17">
        <v>0.110449620461784</v>
      </c>
      <c r="AR980" s="17">
        <v>0.25463283871626602</v>
      </c>
      <c r="AS980" s="17"/>
      <c r="AT980" s="17">
        <v>9.0701580876869997E-2</v>
      </c>
      <c r="AU980" s="17">
        <v>9.5781868742471396E-2</v>
      </c>
      <c r="AV980" s="17"/>
      <c r="AW980" s="17">
        <v>0.13187237698073101</v>
      </c>
      <c r="AX980" s="17">
        <v>3.7612865986518203E-2</v>
      </c>
      <c r="AY980" s="17">
        <v>6.3914887479398302E-2</v>
      </c>
    </row>
    <row r="981" spans="2:51">
      <c r="B981" t="s">
        <v>373</v>
      </c>
      <c r="C981" s="17">
        <v>0.31315151418474602</v>
      </c>
      <c r="D981" s="17">
        <v>0.357208317686042</v>
      </c>
      <c r="E981" s="17">
        <v>0.27358840223518399</v>
      </c>
      <c r="F981" s="17"/>
      <c r="G981" s="17">
        <v>0.242788451103991</v>
      </c>
      <c r="H981" s="17">
        <v>0.31113930421726399</v>
      </c>
      <c r="I981" s="17">
        <v>0.34214494269067802</v>
      </c>
      <c r="J981" s="17">
        <v>0.30025327920514999</v>
      </c>
      <c r="K981" s="17">
        <v>0.27033922388590398</v>
      </c>
      <c r="L981" s="17">
        <v>0.36750957558563202</v>
      </c>
      <c r="M981" s="17"/>
      <c r="N981" s="17">
        <v>0.36079925096738003</v>
      </c>
      <c r="O981" s="17">
        <v>0.31595354089346001</v>
      </c>
      <c r="P981" s="17">
        <v>0.32706563433974101</v>
      </c>
      <c r="Q981" s="17">
        <v>0.25051869360951601</v>
      </c>
      <c r="R981" s="17"/>
      <c r="S981" s="17">
        <v>0.319052164786371</v>
      </c>
      <c r="T981" s="17">
        <v>0.33338228418326399</v>
      </c>
      <c r="U981" s="17">
        <v>0.32006294414787401</v>
      </c>
      <c r="V981" s="17">
        <v>0.33542100575224798</v>
      </c>
      <c r="W981" s="17">
        <v>0.28157339518259</v>
      </c>
      <c r="X981" s="17">
        <v>0.34367353538705198</v>
      </c>
      <c r="Y981" s="17">
        <v>0.29637549036994099</v>
      </c>
      <c r="Z981" s="17">
        <v>0.31877245795628301</v>
      </c>
      <c r="AA981" s="17">
        <v>0.31103759222503202</v>
      </c>
      <c r="AB981" s="17">
        <v>0.30797041565303102</v>
      </c>
      <c r="AC981" s="17">
        <v>0.24319363308542999</v>
      </c>
      <c r="AD981" s="17">
        <v>0.28011821966691902</v>
      </c>
      <c r="AE981" s="17"/>
      <c r="AF981" s="17">
        <v>0.329902922559348</v>
      </c>
      <c r="AG981" s="17">
        <v>0.32954579111877502</v>
      </c>
      <c r="AH981" s="17">
        <v>0.27435818074320101</v>
      </c>
      <c r="AI981" s="17"/>
      <c r="AJ981" s="17">
        <v>0.36723297480141898</v>
      </c>
      <c r="AK981" s="17">
        <v>0.32562706972038702</v>
      </c>
      <c r="AL981" s="17">
        <v>0.29614209902989802</v>
      </c>
      <c r="AM981" s="17"/>
      <c r="AN981" s="17">
        <v>0.29104540068693402</v>
      </c>
      <c r="AO981" s="17">
        <v>0.30319969800839602</v>
      </c>
      <c r="AP981" s="17">
        <v>0.34278137996017899</v>
      </c>
      <c r="AQ981" s="17">
        <v>0.30611630282968799</v>
      </c>
      <c r="AR981" s="17">
        <v>0.33813966312430399</v>
      </c>
      <c r="AS981" s="17"/>
      <c r="AT981" s="17">
        <v>0.31672580845738801</v>
      </c>
      <c r="AU981" s="17">
        <v>0.29523687905169899</v>
      </c>
      <c r="AV981" s="17"/>
      <c r="AW981" s="17">
        <v>0.35346360214468198</v>
      </c>
      <c r="AX981" s="17">
        <v>0.35294378384846797</v>
      </c>
      <c r="AY981" s="17">
        <v>0.262331125199537</v>
      </c>
    </row>
    <row r="982" spans="2:51">
      <c r="B982" t="s">
        <v>374</v>
      </c>
      <c r="C982" s="17">
        <v>0.342674402130698</v>
      </c>
      <c r="D982" s="17">
        <v>0.29782283353346301</v>
      </c>
      <c r="E982" s="17">
        <v>0.38358293230479501</v>
      </c>
      <c r="F982" s="17"/>
      <c r="G982" s="17">
        <v>0.36107985119692299</v>
      </c>
      <c r="H982" s="17">
        <v>0.31160090769404603</v>
      </c>
      <c r="I982" s="17">
        <v>0.285553992668444</v>
      </c>
      <c r="J982" s="17">
        <v>0.36092433267186602</v>
      </c>
      <c r="K982" s="17">
        <v>0.39993341078712003</v>
      </c>
      <c r="L982" s="17">
        <v>0.340843455439234</v>
      </c>
      <c r="M982" s="17"/>
      <c r="N982" s="17">
        <v>0.299976492357311</v>
      </c>
      <c r="O982" s="17">
        <v>0.32667724737998599</v>
      </c>
      <c r="P982" s="17">
        <v>0.35871785788032601</v>
      </c>
      <c r="Q982" s="17">
        <v>0.38756816475447398</v>
      </c>
      <c r="R982" s="17"/>
      <c r="S982" s="17">
        <v>0.32635198637853802</v>
      </c>
      <c r="T982" s="17">
        <v>0.296518680390364</v>
      </c>
      <c r="U982" s="17">
        <v>0.34672567314796099</v>
      </c>
      <c r="V982" s="17">
        <v>0.31935603097655701</v>
      </c>
      <c r="W982" s="17">
        <v>0.32157668810163897</v>
      </c>
      <c r="X982" s="17">
        <v>0.330855967106296</v>
      </c>
      <c r="Y982" s="17">
        <v>0.39513865719510199</v>
      </c>
      <c r="Z982" s="17">
        <v>0.497026200918598</v>
      </c>
      <c r="AA982" s="17">
        <v>0.34246847655803597</v>
      </c>
      <c r="AB982" s="17">
        <v>0.345871076503246</v>
      </c>
      <c r="AC982" s="17">
        <v>0.425188846159754</v>
      </c>
      <c r="AD982" s="17">
        <v>0.27826235173099501</v>
      </c>
      <c r="AE982" s="17"/>
      <c r="AF982" s="17">
        <v>0.341065441471324</v>
      </c>
      <c r="AG982" s="17">
        <v>0.33364398194353101</v>
      </c>
      <c r="AH982" s="17">
        <v>0.334996642234064</v>
      </c>
      <c r="AI982" s="17"/>
      <c r="AJ982" s="17">
        <v>0.32947891719435901</v>
      </c>
      <c r="AK982" s="17">
        <v>0.32368931281882601</v>
      </c>
      <c r="AL982" s="17">
        <v>0.333004143881867</v>
      </c>
      <c r="AM982" s="17"/>
      <c r="AN982" s="17">
        <v>0.35137382809190099</v>
      </c>
      <c r="AO982" s="17">
        <v>0.33906077510691102</v>
      </c>
      <c r="AP982" s="17">
        <v>0.31599315496095498</v>
      </c>
      <c r="AQ982" s="17">
        <v>0.33480133178069099</v>
      </c>
      <c r="AR982" s="17">
        <v>0.27139481492103801</v>
      </c>
      <c r="AS982" s="17"/>
      <c r="AT982" s="17">
        <v>0.33833807607188099</v>
      </c>
      <c r="AU982" s="17">
        <v>0.37833996367636902</v>
      </c>
      <c r="AV982" s="17"/>
      <c r="AW982" s="17">
        <v>0.30145205565906902</v>
      </c>
      <c r="AX982" s="17">
        <v>0.33854879108916502</v>
      </c>
      <c r="AY982" s="17">
        <v>0.38554838751576798</v>
      </c>
    </row>
    <row r="983" spans="2:51">
      <c r="B983" t="s">
        <v>375</v>
      </c>
      <c r="C983" s="17">
        <v>0.152660534801459</v>
      </c>
      <c r="D983" s="17">
        <v>0.13612716900387301</v>
      </c>
      <c r="E983" s="17">
        <v>0.168496538094249</v>
      </c>
      <c r="F983" s="17"/>
      <c r="G983" s="17">
        <v>0.20479178363433101</v>
      </c>
      <c r="H983" s="17">
        <v>0.17437846562398299</v>
      </c>
      <c r="I983" s="17">
        <v>0.18393168628005899</v>
      </c>
      <c r="J983" s="17">
        <v>0.118033511009053</v>
      </c>
      <c r="K983" s="17">
        <v>0.14080556480306899</v>
      </c>
      <c r="L983" s="17">
        <v>0.12543864330100199</v>
      </c>
      <c r="M983" s="17"/>
      <c r="N983" s="17">
        <v>0.14754272987422301</v>
      </c>
      <c r="O983" s="17">
        <v>0.168307296693228</v>
      </c>
      <c r="P983" s="17">
        <v>0.14248894591661501</v>
      </c>
      <c r="Q983" s="17">
        <v>0.15095579468909401</v>
      </c>
      <c r="R983" s="17"/>
      <c r="S983" s="17">
        <v>0.119218157526775</v>
      </c>
      <c r="T983" s="17">
        <v>0.15746230327592001</v>
      </c>
      <c r="U983" s="17">
        <v>0.15280940728294801</v>
      </c>
      <c r="V983" s="17">
        <v>0.19065904464828201</v>
      </c>
      <c r="W983" s="17">
        <v>0.15815514438797901</v>
      </c>
      <c r="X983" s="17">
        <v>0.14894482377422</v>
      </c>
      <c r="Y983" s="17">
        <v>0.163820972110748</v>
      </c>
      <c r="Z983" s="17">
        <v>8.2766372168815106E-2</v>
      </c>
      <c r="AA983" s="17">
        <v>0.16503582376055601</v>
      </c>
      <c r="AB983" s="17">
        <v>0.149898899768415</v>
      </c>
      <c r="AC983" s="17">
        <v>0.117392184901096</v>
      </c>
      <c r="AD983" s="17">
        <v>0.25424095382048401</v>
      </c>
      <c r="AE983" s="17"/>
      <c r="AF983" s="17">
        <v>0.157131497646473</v>
      </c>
      <c r="AG983" s="17">
        <v>0.13806381509778001</v>
      </c>
      <c r="AH983" s="17">
        <v>0.169860988555636</v>
      </c>
      <c r="AI983" s="17"/>
      <c r="AJ983" s="17">
        <v>0.13036109408824501</v>
      </c>
      <c r="AK983" s="17">
        <v>0.17407276494590701</v>
      </c>
      <c r="AL983" s="17">
        <v>0.124991302562054</v>
      </c>
      <c r="AM983" s="17"/>
      <c r="AN983" s="17">
        <v>0.15872090307707101</v>
      </c>
      <c r="AO983" s="17">
        <v>0.15893091398790801</v>
      </c>
      <c r="AP983" s="17">
        <v>0.152185157327802</v>
      </c>
      <c r="AQ983" s="17">
        <v>0.159671982603871</v>
      </c>
      <c r="AR983" s="17">
        <v>5.8314506617598502E-2</v>
      </c>
      <c r="AS983" s="17"/>
      <c r="AT983" s="17">
        <v>0.15197999554039801</v>
      </c>
      <c r="AU983" s="17">
        <v>0.15054836919475301</v>
      </c>
      <c r="AV983" s="17"/>
      <c r="AW983" s="17">
        <v>0.143120397454926</v>
      </c>
      <c r="AX983" s="17">
        <v>0.18713178685780199</v>
      </c>
      <c r="AY983" s="17">
        <v>0.153772278253925</v>
      </c>
    </row>
    <row r="984" spans="2:51">
      <c r="B984" t="s">
        <v>376</v>
      </c>
      <c r="C984" s="17">
        <v>5.7993892853962101E-2</v>
      </c>
      <c r="D984" s="17">
        <v>5.6842494446908698E-2</v>
      </c>
      <c r="E984" s="17">
        <v>5.7499998351377202E-2</v>
      </c>
      <c r="F984" s="17"/>
      <c r="G984" s="17">
        <v>7.1462167730371798E-2</v>
      </c>
      <c r="H984" s="17">
        <v>9.1538942096070899E-2</v>
      </c>
      <c r="I984" s="17">
        <v>7.2359556221612303E-2</v>
      </c>
      <c r="J984" s="17">
        <v>5.5133277618028602E-2</v>
      </c>
      <c r="K984" s="17">
        <v>4.6941491760847699E-2</v>
      </c>
      <c r="L984" s="17">
        <v>2.8179047679925299E-2</v>
      </c>
      <c r="M984" s="17"/>
      <c r="N984" s="17">
        <v>4.0859563015781301E-2</v>
      </c>
      <c r="O984" s="17">
        <v>7.8834808088747002E-2</v>
      </c>
      <c r="P984" s="17">
        <v>5.56756774772093E-2</v>
      </c>
      <c r="Q984" s="17">
        <v>5.3966771607316499E-2</v>
      </c>
      <c r="R984" s="17"/>
      <c r="S984" s="17">
        <v>6.15126330505852E-2</v>
      </c>
      <c r="T984" s="17">
        <v>6.6541025877447799E-2</v>
      </c>
      <c r="U984" s="17">
        <v>4.2997492470280799E-2</v>
      </c>
      <c r="V984" s="17">
        <v>2.3058272463870599E-2</v>
      </c>
      <c r="W984" s="17">
        <v>8.0641593053089197E-2</v>
      </c>
      <c r="X984" s="17">
        <v>5.1770938237920699E-2</v>
      </c>
      <c r="Y984" s="17">
        <v>5.5267501856507903E-2</v>
      </c>
      <c r="Z984" s="17">
        <v>2.4808213818594601E-2</v>
      </c>
      <c r="AA984" s="17">
        <v>5.0673085263701699E-2</v>
      </c>
      <c r="AB984" s="17">
        <v>6.9527860845999406E-2</v>
      </c>
      <c r="AC984" s="17">
        <v>0.10091859722687201</v>
      </c>
      <c r="AD984" s="17">
        <v>8.8583459140406301E-2</v>
      </c>
      <c r="AE984" s="17"/>
      <c r="AF984" s="17">
        <v>4.5164397418841998E-2</v>
      </c>
      <c r="AG984" s="17">
        <v>6.4556054249495107E-2</v>
      </c>
      <c r="AH984" s="17">
        <v>6.6180886259159605E-2</v>
      </c>
      <c r="AI984" s="17"/>
      <c r="AJ984" s="17">
        <v>3.8888616378744502E-2</v>
      </c>
      <c r="AK984" s="17">
        <v>5.7247381069046498E-2</v>
      </c>
      <c r="AL984" s="17">
        <v>6.8514008175363295E-2</v>
      </c>
      <c r="AM984" s="17"/>
      <c r="AN984" s="17">
        <v>6.3240193908835798E-2</v>
      </c>
      <c r="AO984" s="17">
        <v>7.5565208068373704E-2</v>
      </c>
      <c r="AP984" s="17">
        <v>4.84673867434217E-2</v>
      </c>
      <c r="AQ984" s="17">
        <v>7.7154923850441703E-2</v>
      </c>
      <c r="AR984" s="17">
        <v>7.7518176620794105E-2</v>
      </c>
      <c r="AS984" s="17"/>
      <c r="AT984" s="17">
        <v>5.97149740377532E-2</v>
      </c>
      <c r="AU984" s="17">
        <v>4.5293421940215302E-2</v>
      </c>
      <c r="AV984" s="17"/>
      <c r="AW984" s="17">
        <v>5.0300453873766797E-2</v>
      </c>
      <c r="AX984" s="17">
        <v>5.9889195053042403E-2</v>
      </c>
      <c r="AY984" s="17">
        <v>6.5332714211629797E-2</v>
      </c>
    </row>
    <row r="985" spans="2:51">
      <c r="B985" t="s">
        <v>119</v>
      </c>
      <c r="C985" s="17">
        <v>4.2020563607991702E-2</v>
      </c>
      <c r="D985" s="17">
        <v>1.6512390335971801E-2</v>
      </c>
      <c r="E985" s="17">
        <v>6.5236942611812607E-2</v>
      </c>
      <c r="F985" s="17"/>
      <c r="G985" s="17">
        <v>5.0262814052299501E-2</v>
      </c>
      <c r="H985" s="17">
        <v>3.1010423691914799E-2</v>
      </c>
      <c r="I985" s="17">
        <v>3.2140430645417502E-2</v>
      </c>
      <c r="J985" s="17">
        <v>4.5222488809470399E-2</v>
      </c>
      <c r="K985" s="17">
        <v>3.5781605326004599E-2</v>
      </c>
      <c r="L985" s="17">
        <v>5.4467124221282803E-2</v>
      </c>
      <c r="M985" s="17"/>
      <c r="N985" s="17">
        <v>2.9974761861656901E-2</v>
      </c>
      <c r="O985" s="17">
        <v>2.9800200623864102E-2</v>
      </c>
      <c r="P985" s="17">
        <v>4.5580144009382498E-2</v>
      </c>
      <c r="Q985" s="17">
        <v>6.5456162498630399E-2</v>
      </c>
      <c r="R985" s="17"/>
      <c r="S985" s="17">
        <v>3.81027398789935E-2</v>
      </c>
      <c r="T985" s="17">
        <v>6.2168612824555901E-2</v>
      </c>
      <c r="U985" s="17">
        <v>2.7640143819301601E-2</v>
      </c>
      <c r="V985" s="17">
        <v>4.06642879601836E-2</v>
      </c>
      <c r="W985" s="17">
        <v>3.9818648758996399E-2</v>
      </c>
      <c r="X985" s="17">
        <v>4.85374515312108E-2</v>
      </c>
      <c r="Y985" s="17">
        <v>3.2745922245748502E-2</v>
      </c>
      <c r="Z985" s="17">
        <v>2.9651325085992001E-2</v>
      </c>
      <c r="AA985" s="17">
        <v>5.1266410544172497E-2</v>
      </c>
      <c r="AB985" s="17">
        <v>3.8336061853281499E-2</v>
      </c>
      <c r="AC985" s="17">
        <v>1.6916717476367998E-2</v>
      </c>
      <c r="AD985" s="17">
        <v>6.2085572379598997E-2</v>
      </c>
      <c r="AE985" s="17"/>
      <c r="AF985" s="17">
        <v>3.6551951136175598E-2</v>
      </c>
      <c r="AG985" s="17">
        <v>3.4244051865167303E-2</v>
      </c>
      <c r="AH985" s="17">
        <v>5.7363107332446997E-2</v>
      </c>
      <c r="AI985" s="17"/>
      <c r="AJ985" s="17">
        <v>2.7912174077699199E-2</v>
      </c>
      <c r="AK985" s="17">
        <v>2.96546333127722E-2</v>
      </c>
      <c r="AL985" s="17">
        <v>4.6697877307394997E-2</v>
      </c>
      <c r="AM985" s="17"/>
      <c r="AN985" s="17">
        <v>6.5139798380480396E-2</v>
      </c>
      <c r="AO985" s="17">
        <v>4.7007160160787799E-2</v>
      </c>
      <c r="AP985" s="17">
        <v>3.5506369686249303E-2</v>
      </c>
      <c r="AQ985" s="17">
        <v>1.1805838473524699E-2</v>
      </c>
      <c r="AR985" s="17">
        <v>0</v>
      </c>
      <c r="AS985" s="17"/>
      <c r="AT985" s="17">
        <v>4.2539565015709803E-2</v>
      </c>
      <c r="AU985" s="17">
        <v>3.4799497394491903E-2</v>
      </c>
      <c r="AV985" s="17"/>
      <c r="AW985" s="17">
        <v>1.9791113886825099E-2</v>
      </c>
      <c r="AX985" s="17">
        <v>2.3873577165003702E-2</v>
      </c>
      <c r="AY985" s="17">
        <v>6.9100607339741299E-2</v>
      </c>
    </row>
    <row r="986" spans="2:51">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row>
    <row r="987" spans="2:51">
      <c r="B987" s="6" t="s">
        <v>384</v>
      </c>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row>
    <row r="988" spans="2:51">
      <c r="B988" s="24" t="s">
        <v>15</v>
      </c>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row>
    <row r="989" spans="2:51">
      <c r="B989" t="s">
        <v>385</v>
      </c>
      <c r="C989" s="17">
        <v>0.33655913298067902</v>
      </c>
      <c r="D989" s="17">
        <v>0.42245447235182498</v>
      </c>
      <c r="E989" s="17">
        <v>0.25527195619798199</v>
      </c>
      <c r="F989" s="17"/>
      <c r="G989" s="17">
        <v>0.29188945210260098</v>
      </c>
      <c r="H989" s="17">
        <v>0.29975619124831598</v>
      </c>
      <c r="I989" s="17">
        <v>0.34544696727486202</v>
      </c>
      <c r="J989" s="17">
        <v>0.32209681438352</v>
      </c>
      <c r="K989" s="17">
        <v>0.33475504311441101</v>
      </c>
      <c r="L989" s="17">
        <v>0.38888810637023202</v>
      </c>
      <c r="M989" s="17"/>
      <c r="N989" s="17">
        <v>0.44897130975267902</v>
      </c>
      <c r="O989" s="17">
        <v>0.35682518686057002</v>
      </c>
      <c r="P989" s="17">
        <v>0.27927871957522998</v>
      </c>
      <c r="Q989" s="17">
        <v>0.23931151090497599</v>
      </c>
      <c r="R989" s="17"/>
      <c r="S989" s="17">
        <v>0.37305934892939402</v>
      </c>
      <c r="T989" s="17">
        <v>0.31309500390644401</v>
      </c>
      <c r="U989" s="17">
        <v>0.32616192399252197</v>
      </c>
      <c r="V989" s="17">
        <v>0.33838273612272302</v>
      </c>
      <c r="W989" s="17">
        <v>0.33707176635167402</v>
      </c>
      <c r="X989" s="17">
        <v>0.33119507195118703</v>
      </c>
      <c r="Y989" s="17">
        <v>0.32044747154921899</v>
      </c>
      <c r="Z989" s="17">
        <v>0.37453133232748498</v>
      </c>
      <c r="AA989" s="17">
        <v>0.338356246715868</v>
      </c>
      <c r="AB989" s="17">
        <v>0.35314145012585102</v>
      </c>
      <c r="AC989" s="17">
        <v>0.30927696427442197</v>
      </c>
      <c r="AD989" s="17">
        <v>0.30612853584848398</v>
      </c>
      <c r="AE989" s="17"/>
      <c r="AF989" s="17">
        <v>0.28294029373838703</v>
      </c>
      <c r="AG989" s="17">
        <v>0.42552331555999601</v>
      </c>
      <c r="AH989" s="17">
        <v>0.23333123694973101</v>
      </c>
      <c r="AI989" s="17"/>
      <c r="AJ989" s="17">
        <v>0.32768740932072798</v>
      </c>
      <c r="AK989" s="17">
        <v>0.375633374575222</v>
      </c>
      <c r="AL989" s="17">
        <v>0.447172298316248</v>
      </c>
      <c r="AM989" s="17"/>
      <c r="AN989" s="17">
        <v>0.224237959467882</v>
      </c>
      <c r="AO989" s="17">
        <v>0.30505715152005197</v>
      </c>
      <c r="AP989" s="17">
        <v>0.41148668178971398</v>
      </c>
      <c r="AQ989" s="17">
        <v>0.46958279608846498</v>
      </c>
      <c r="AR989" s="17">
        <v>0.66464647237693597</v>
      </c>
      <c r="AS989" s="17"/>
      <c r="AT989" s="17">
        <v>0.33990174295255099</v>
      </c>
      <c r="AU989" s="17">
        <v>0.29944180129133902</v>
      </c>
      <c r="AV989" s="17"/>
      <c r="AW989" s="17">
        <v>0.484650933893573</v>
      </c>
      <c r="AX989" s="17">
        <v>0.25756352425899398</v>
      </c>
      <c r="AY989" s="17">
        <v>0.198738585062776</v>
      </c>
    </row>
    <row r="990" spans="2:51">
      <c r="B990" t="s">
        <v>386</v>
      </c>
      <c r="C990" s="17">
        <v>0.401000662027513</v>
      </c>
      <c r="D990" s="17">
        <v>0.37773512040972801</v>
      </c>
      <c r="E990" s="17">
        <v>0.424137587449612</v>
      </c>
      <c r="F990" s="17"/>
      <c r="G990" s="17">
        <v>0.425654678664454</v>
      </c>
      <c r="H990" s="17">
        <v>0.38952344880928902</v>
      </c>
      <c r="I990" s="17">
        <v>0.38102217487740597</v>
      </c>
      <c r="J990" s="17">
        <v>0.40158720380475499</v>
      </c>
      <c r="K990" s="17">
        <v>0.39680665823800498</v>
      </c>
      <c r="L990" s="17">
        <v>0.41458849696093297</v>
      </c>
      <c r="M990" s="17"/>
      <c r="N990" s="17">
        <v>0.37060426308771</v>
      </c>
      <c r="O990" s="17">
        <v>0.39911542010851497</v>
      </c>
      <c r="P990" s="17">
        <v>0.43030086961529401</v>
      </c>
      <c r="Q990" s="17">
        <v>0.41350592987447798</v>
      </c>
      <c r="R990" s="17"/>
      <c r="S990" s="17">
        <v>0.375954051803571</v>
      </c>
      <c r="T990" s="17">
        <v>0.43127082194923699</v>
      </c>
      <c r="U990" s="17">
        <v>0.42009085249748801</v>
      </c>
      <c r="V990" s="17">
        <v>0.41816401953574001</v>
      </c>
      <c r="W990" s="17">
        <v>0.39537667459676601</v>
      </c>
      <c r="X990" s="17">
        <v>0.38698153727559698</v>
      </c>
      <c r="Y990" s="17">
        <v>0.42367194144290798</v>
      </c>
      <c r="Z990" s="17">
        <v>0.40848898267649297</v>
      </c>
      <c r="AA990" s="17">
        <v>0.38322982185735899</v>
      </c>
      <c r="AB990" s="17">
        <v>0.37142933411621598</v>
      </c>
      <c r="AC990" s="17">
        <v>0.39616129398355598</v>
      </c>
      <c r="AD990" s="17">
        <v>0.39970453497403902</v>
      </c>
      <c r="AE990" s="17"/>
      <c r="AF990" s="17">
        <v>0.45018040738694198</v>
      </c>
      <c r="AG990" s="17">
        <v>0.358060594896985</v>
      </c>
      <c r="AH990" s="17">
        <v>0.38247216251361699</v>
      </c>
      <c r="AI990" s="17"/>
      <c r="AJ990" s="17">
        <v>0.47183448647131299</v>
      </c>
      <c r="AK990" s="17">
        <v>0.37925977970548702</v>
      </c>
      <c r="AL990" s="17">
        <v>0.36425024867676298</v>
      </c>
      <c r="AM990" s="17"/>
      <c r="AN990" s="17">
        <v>0.42748391480504699</v>
      </c>
      <c r="AO990" s="17">
        <v>0.42799121456390399</v>
      </c>
      <c r="AP990" s="17">
        <v>0.38685771657838602</v>
      </c>
      <c r="AQ990" s="17">
        <v>0.335401789531316</v>
      </c>
      <c r="AR990" s="17">
        <v>0.22079637729098001</v>
      </c>
      <c r="AS990" s="17"/>
      <c r="AT990" s="17">
        <v>0.40450377258305598</v>
      </c>
      <c r="AU990" s="17">
        <v>0.37331524846714098</v>
      </c>
      <c r="AV990" s="17"/>
      <c r="AW990" s="17">
        <v>0.352804990075887</v>
      </c>
      <c r="AX990" s="17">
        <v>0.498723779640665</v>
      </c>
      <c r="AY990" s="17">
        <v>0.42705148685420202</v>
      </c>
    </row>
    <row r="991" spans="2:51">
      <c r="B991" t="s">
        <v>387</v>
      </c>
      <c r="C991" s="17">
        <v>0.113030253008144</v>
      </c>
      <c r="D991" s="17">
        <v>9.8668959827618793E-2</v>
      </c>
      <c r="E991" s="17">
        <v>0.126609974376484</v>
      </c>
      <c r="F991" s="17"/>
      <c r="G991" s="17">
        <v>0.16932494239945101</v>
      </c>
      <c r="H991" s="17">
        <v>0.153727186751033</v>
      </c>
      <c r="I991" s="17">
        <v>0.121872841494285</v>
      </c>
      <c r="J991" s="17">
        <v>0.109440605068409</v>
      </c>
      <c r="K991" s="17">
        <v>9.50425412016076E-2</v>
      </c>
      <c r="L991" s="17">
        <v>6.6590581997723705E-2</v>
      </c>
      <c r="M991" s="17"/>
      <c r="N991" s="17">
        <v>7.1810739387655004E-2</v>
      </c>
      <c r="O991" s="17">
        <v>0.10162025036491699</v>
      </c>
      <c r="P991" s="17">
        <v>0.14408669791567599</v>
      </c>
      <c r="Q991" s="17">
        <v>0.142000895259312</v>
      </c>
      <c r="R991" s="17"/>
      <c r="S991" s="17">
        <v>0.101578059000035</v>
      </c>
      <c r="T991" s="17">
        <v>0.106498280971354</v>
      </c>
      <c r="U991" s="17">
        <v>0.110093381626979</v>
      </c>
      <c r="V991" s="17">
        <v>8.8035315738544104E-2</v>
      </c>
      <c r="W991" s="17">
        <v>0.133749652486533</v>
      </c>
      <c r="X991" s="17">
        <v>0.13975598070619899</v>
      </c>
      <c r="Y991" s="17">
        <v>0.115576678054805</v>
      </c>
      <c r="Z991" s="17">
        <v>9.3989936751265102E-2</v>
      </c>
      <c r="AA991" s="17">
        <v>0.1243380218434</v>
      </c>
      <c r="AB991" s="17">
        <v>0.108497621518786</v>
      </c>
      <c r="AC991" s="17">
        <v>0.11368946345021499</v>
      </c>
      <c r="AD991" s="17">
        <v>0.14016313515912099</v>
      </c>
      <c r="AE991" s="17"/>
      <c r="AF991" s="17">
        <v>0.127314941707525</v>
      </c>
      <c r="AG991" s="17">
        <v>8.2825865327616904E-2</v>
      </c>
      <c r="AH991" s="17">
        <v>0.16358765380183299</v>
      </c>
      <c r="AI991" s="17"/>
      <c r="AJ991" s="17">
        <v>9.5610990813909794E-2</v>
      </c>
      <c r="AK991" s="17">
        <v>0.11325218839064</v>
      </c>
      <c r="AL991" s="17">
        <v>9.0395554520041499E-2</v>
      </c>
      <c r="AM991" s="17"/>
      <c r="AN991" s="17">
        <v>0.14018674500262501</v>
      </c>
      <c r="AO991" s="17">
        <v>0.13410186173286801</v>
      </c>
      <c r="AP991" s="17">
        <v>6.8873876799564193E-2</v>
      </c>
      <c r="AQ991" s="17">
        <v>8.8058034901534493E-2</v>
      </c>
      <c r="AR991" s="17">
        <v>5.2799309247001998E-2</v>
      </c>
      <c r="AS991" s="17"/>
      <c r="AT991" s="17">
        <v>0.107731382185318</v>
      </c>
      <c r="AU991" s="17">
        <v>0.16306476669178899</v>
      </c>
      <c r="AV991" s="17"/>
      <c r="AW991" s="17">
        <v>6.6165788757238803E-2</v>
      </c>
      <c r="AX991" s="17">
        <v>0.13258859550978599</v>
      </c>
      <c r="AY991" s="17">
        <v>0.15806470891920699</v>
      </c>
    </row>
    <row r="992" spans="2:51">
      <c r="B992" t="s">
        <v>119</v>
      </c>
      <c r="C992" s="17">
        <v>0.149409951983664</v>
      </c>
      <c r="D992" s="17">
        <v>0.10114144741082901</v>
      </c>
      <c r="E992" s="17">
        <v>0.19398048197592199</v>
      </c>
      <c r="F992" s="17"/>
      <c r="G992" s="17">
        <v>0.113130926833494</v>
      </c>
      <c r="H992" s="17">
        <v>0.156993173191362</v>
      </c>
      <c r="I992" s="17">
        <v>0.151658016353446</v>
      </c>
      <c r="J992" s="17">
        <v>0.16687537674331601</v>
      </c>
      <c r="K992" s="17">
        <v>0.17339575744597599</v>
      </c>
      <c r="L992" s="17">
        <v>0.12993281467111101</v>
      </c>
      <c r="M992" s="17"/>
      <c r="N992" s="17">
        <v>0.108613687771957</v>
      </c>
      <c r="O992" s="17">
        <v>0.142439142665997</v>
      </c>
      <c r="P992" s="17">
        <v>0.14633371289380001</v>
      </c>
      <c r="Q992" s="17">
        <v>0.205181663961234</v>
      </c>
      <c r="R992" s="17"/>
      <c r="S992" s="17">
        <v>0.14940854026700101</v>
      </c>
      <c r="T992" s="17">
        <v>0.149135893172965</v>
      </c>
      <c r="U992" s="17">
        <v>0.14365384188301</v>
      </c>
      <c r="V992" s="17">
        <v>0.155417928602993</v>
      </c>
      <c r="W992" s="17">
        <v>0.13380190656502799</v>
      </c>
      <c r="X992" s="17">
        <v>0.14206741006701701</v>
      </c>
      <c r="Y992" s="17">
        <v>0.14030390895306799</v>
      </c>
      <c r="Z992" s="17">
        <v>0.122989748244757</v>
      </c>
      <c r="AA992" s="17">
        <v>0.154075909583374</v>
      </c>
      <c r="AB992" s="17">
        <v>0.166931594239147</v>
      </c>
      <c r="AC992" s="17">
        <v>0.18087227829180799</v>
      </c>
      <c r="AD992" s="17">
        <v>0.15400379401835601</v>
      </c>
      <c r="AE992" s="17"/>
      <c r="AF992" s="17">
        <v>0.13956435716714499</v>
      </c>
      <c r="AG992" s="17">
        <v>0.13359022421540201</v>
      </c>
      <c r="AH992" s="17">
        <v>0.22060894673482001</v>
      </c>
      <c r="AI992" s="17"/>
      <c r="AJ992" s="17">
        <v>0.104867113394049</v>
      </c>
      <c r="AK992" s="17">
        <v>0.13185465732865101</v>
      </c>
      <c r="AL992" s="17">
        <v>9.8181898486948097E-2</v>
      </c>
      <c r="AM992" s="17"/>
      <c r="AN992" s="17">
        <v>0.208091380724445</v>
      </c>
      <c r="AO992" s="17">
        <v>0.13284977218317601</v>
      </c>
      <c r="AP992" s="17">
        <v>0.13278172483233699</v>
      </c>
      <c r="AQ992" s="17">
        <v>0.106957379478685</v>
      </c>
      <c r="AR992" s="17">
        <v>6.1757841085082602E-2</v>
      </c>
      <c r="AS992" s="17"/>
      <c r="AT992" s="17">
        <v>0.14786310227907501</v>
      </c>
      <c r="AU992" s="17">
        <v>0.16417818354972999</v>
      </c>
      <c r="AV992" s="17"/>
      <c r="AW992" s="17">
        <v>9.6378287273300806E-2</v>
      </c>
      <c r="AX992" s="17">
        <v>0.111124100590555</v>
      </c>
      <c r="AY992" s="17">
        <v>0.21614521916381499</v>
      </c>
    </row>
    <row r="993" spans="2:51">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row>
    <row r="994" spans="2:51">
      <c r="B994" s="6" t="s">
        <v>388</v>
      </c>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row>
    <row r="995" spans="2:51">
      <c r="B995" s="24" t="s">
        <v>16</v>
      </c>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row>
    <row r="996" spans="2:51">
      <c r="B996" t="s">
        <v>372</v>
      </c>
      <c r="C996" s="17">
        <v>0.16305036716792501</v>
      </c>
      <c r="D996" s="17">
        <v>0.207685020125431</v>
      </c>
      <c r="E996" s="17">
        <v>0.11877728885950201</v>
      </c>
      <c r="F996" s="17"/>
      <c r="G996" s="17">
        <v>0.10990980915776601</v>
      </c>
      <c r="H996" s="17">
        <v>0.15782868065640199</v>
      </c>
      <c r="I996" s="17">
        <v>0.15493760610892099</v>
      </c>
      <c r="J996" s="17">
        <v>0.148196620976078</v>
      </c>
      <c r="K996" s="17">
        <v>0.193388942643068</v>
      </c>
      <c r="L996" s="17">
        <v>0.18919507228476301</v>
      </c>
      <c r="M996" s="17"/>
      <c r="N996" s="17">
        <v>0.22065820812991499</v>
      </c>
      <c r="O996" s="17">
        <v>0.15391498617150901</v>
      </c>
      <c r="P996" s="17">
        <v>0.158219613260632</v>
      </c>
      <c r="Q996" s="17">
        <v>0.11235151471798301</v>
      </c>
      <c r="R996" s="17"/>
      <c r="S996" s="17">
        <v>0.15881802668244599</v>
      </c>
      <c r="T996" s="17">
        <v>0.17152609713821801</v>
      </c>
      <c r="U996" s="17">
        <v>0.146340929793009</v>
      </c>
      <c r="V996" s="17">
        <v>0.15151196735647501</v>
      </c>
      <c r="W996" s="17">
        <v>0.20586640184341301</v>
      </c>
      <c r="X996" s="17">
        <v>0.169504869698443</v>
      </c>
      <c r="Y996" s="17">
        <v>0.18173712473453299</v>
      </c>
      <c r="Z996" s="17">
        <v>0.17089060287994501</v>
      </c>
      <c r="AA996" s="17">
        <v>0.17255917276021601</v>
      </c>
      <c r="AB996" s="17">
        <v>0.132482340323968</v>
      </c>
      <c r="AC996" s="17">
        <v>0.13789240386353499</v>
      </c>
      <c r="AD996" s="17">
        <v>0.127836251629039</v>
      </c>
      <c r="AE996" s="17"/>
      <c r="AF996" s="17">
        <v>0.16242205336347201</v>
      </c>
      <c r="AG996" s="17">
        <v>0.18472081575007099</v>
      </c>
      <c r="AH996" s="17">
        <v>0.112510895924003</v>
      </c>
      <c r="AI996" s="17"/>
      <c r="AJ996" s="17">
        <v>0.195938685349831</v>
      </c>
      <c r="AK996" s="17">
        <v>0.16914625165167199</v>
      </c>
      <c r="AL996" s="17">
        <v>0.18474913920470801</v>
      </c>
      <c r="AM996" s="17"/>
      <c r="AN996" s="17">
        <v>0.112775385636564</v>
      </c>
      <c r="AO996" s="17">
        <v>0.15936300059772701</v>
      </c>
      <c r="AP996" s="17">
        <v>0.19457017669184601</v>
      </c>
      <c r="AQ996" s="17">
        <v>0.207875894653372</v>
      </c>
      <c r="AR996" s="17">
        <v>0.357112675727222</v>
      </c>
      <c r="AS996" s="17"/>
      <c r="AT996" s="17">
        <v>0.165042566027918</v>
      </c>
      <c r="AU996" s="17">
        <v>0.14396572247067499</v>
      </c>
      <c r="AV996" s="17"/>
      <c r="AW996" s="17">
        <v>0.228197655749418</v>
      </c>
      <c r="AX996" s="17">
        <v>0.161803393544517</v>
      </c>
      <c r="AY996" s="17">
        <v>9.5807668274111094E-2</v>
      </c>
    </row>
    <row r="997" spans="2:51">
      <c r="B997" t="s">
        <v>373</v>
      </c>
      <c r="C997" s="17">
        <v>0.43941862680106403</v>
      </c>
      <c r="D997" s="17">
        <v>0.45433369946752999</v>
      </c>
      <c r="E997" s="17">
        <v>0.42492068493329799</v>
      </c>
      <c r="F997" s="17"/>
      <c r="G997" s="17">
        <v>0.38496529269472801</v>
      </c>
      <c r="H997" s="17">
        <v>0.40287696917558102</v>
      </c>
      <c r="I997" s="17">
        <v>0.43832432056808801</v>
      </c>
      <c r="J997" s="17">
        <v>0.42438205884925101</v>
      </c>
      <c r="K997" s="17">
        <v>0.42531522115327802</v>
      </c>
      <c r="L997" s="17">
        <v>0.51220944850287298</v>
      </c>
      <c r="M997" s="17"/>
      <c r="N997" s="17">
        <v>0.45945187220823303</v>
      </c>
      <c r="O997" s="17">
        <v>0.45868300690351699</v>
      </c>
      <c r="P997" s="17">
        <v>0.43114658362320302</v>
      </c>
      <c r="Q997" s="17">
        <v>0.40416904171478801</v>
      </c>
      <c r="R997" s="17"/>
      <c r="S997" s="17">
        <v>0.453300618421413</v>
      </c>
      <c r="T997" s="17">
        <v>0.44626859746838998</v>
      </c>
      <c r="U997" s="17">
        <v>0.46529693915277398</v>
      </c>
      <c r="V997" s="17">
        <v>0.43466082974928799</v>
      </c>
      <c r="W997" s="17">
        <v>0.38416511908805201</v>
      </c>
      <c r="X997" s="17">
        <v>0.44165002998192499</v>
      </c>
      <c r="Y997" s="17">
        <v>0.40983350775362598</v>
      </c>
      <c r="Z997" s="17">
        <v>0.405874981835877</v>
      </c>
      <c r="AA997" s="17">
        <v>0.46743543333968302</v>
      </c>
      <c r="AB997" s="17">
        <v>0.48699267567369797</v>
      </c>
      <c r="AC997" s="17">
        <v>0.35198508752473601</v>
      </c>
      <c r="AD997" s="17">
        <v>0.42839765778347499</v>
      </c>
      <c r="AE997" s="17"/>
      <c r="AF997" s="17">
        <v>0.44698113164859798</v>
      </c>
      <c r="AG997" s="17">
        <v>0.45716205897432599</v>
      </c>
      <c r="AH997" s="17">
        <v>0.41246222011140699</v>
      </c>
      <c r="AI997" s="17"/>
      <c r="AJ997" s="17">
        <v>0.49486833339769998</v>
      </c>
      <c r="AK997" s="17">
        <v>0.43872154328070501</v>
      </c>
      <c r="AL997" s="17">
        <v>0.48137310336698003</v>
      </c>
      <c r="AM997" s="17"/>
      <c r="AN997" s="17">
        <v>0.42965661182659598</v>
      </c>
      <c r="AO997" s="17">
        <v>0.414643497020243</v>
      </c>
      <c r="AP997" s="17">
        <v>0.435866878445897</v>
      </c>
      <c r="AQ997" s="17">
        <v>0.473729878351066</v>
      </c>
      <c r="AR997" s="17">
        <v>0.27671670749195398</v>
      </c>
      <c r="AS997" s="17"/>
      <c r="AT997" s="17">
        <v>0.44648976905418802</v>
      </c>
      <c r="AU997" s="17">
        <v>0.37557439422940198</v>
      </c>
      <c r="AV997" s="17"/>
      <c r="AW997" s="17">
        <v>0.487950445069814</v>
      </c>
      <c r="AX997" s="17">
        <v>0.45221146967354198</v>
      </c>
      <c r="AY997" s="17">
        <v>0.385583584394943</v>
      </c>
    </row>
    <row r="998" spans="2:51">
      <c r="B998" t="s">
        <v>374</v>
      </c>
      <c r="C998" s="17">
        <v>0.260009771658192</v>
      </c>
      <c r="D998" s="17">
        <v>0.22964915470139699</v>
      </c>
      <c r="E998" s="17">
        <v>0.29120840623210897</v>
      </c>
      <c r="F998" s="17"/>
      <c r="G998" s="17">
        <v>0.301034912605608</v>
      </c>
      <c r="H998" s="17">
        <v>0.25390068502289698</v>
      </c>
      <c r="I998" s="17">
        <v>0.25163302418132699</v>
      </c>
      <c r="J998" s="17">
        <v>0.28683395552661201</v>
      </c>
      <c r="K998" s="17">
        <v>0.27703065299297602</v>
      </c>
      <c r="L998" s="17">
        <v>0.21946797351189201</v>
      </c>
      <c r="M998" s="17"/>
      <c r="N998" s="17">
        <v>0.195062238184873</v>
      </c>
      <c r="O998" s="17">
        <v>0.25149701905809502</v>
      </c>
      <c r="P998" s="17">
        <v>0.26815676812288203</v>
      </c>
      <c r="Q998" s="17">
        <v>0.33451510565942999</v>
      </c>
      <c r="R998" s="17"/>
      <c r="S998" s="17">
        <v>0.22571917428262001</v>
      </c>
      <c r="T998" s="17">
        <v>0.25341892870438998</v>
      </c>
      <c r="U998" s="17">
        <v>0.26246826782678501</v>
      </c>
      <c r="V998" s="17">
        <v>0.27361931299810099</v>
      </c>
      <c r="W998" s="17">
        <v>0.25637322521036698</v>
      </c>
      <c r="X998" s="17">
        <v>0.274646396162114</v>
      </c>
      <c r="Y998" s="17">
        <v>0.27277173575971497</v>
      </c>
      <c r="Z998" s="17">
        <v>0.323548015333956</v>
      </c>
      <c r="AA998" s="17">
        <v>0.22175936946729899</v>
      </c>
      <c r="AB998" s="17">
        <v>0.24424574062516499</v>
      </c>
      <c r="AC998" s="17">
        <v>0.35609762395393002</v>
      </c>
      <c r="AD998" s="17">
        <v>0.283798105399519</v>
      </c>
      <c r="AE998" s="17"/>
      <c r="AF998" s="17">
        <v>0.26318994191055201</v>
      </c>
      <c r="AG998" s="17">
        <v>0.237749095595369</v>
      </c>
      <c r="AH998" s="17">
        <v>0.30006408214713098</v>
      </c>
      <c r="AI998" s="17"/>
      <c r="AJ998" s="17">
        <v>0.217977584130636</v>
      </c>
      <c r="AK998" s="17">
        <v>0.24682646353475701</v>
      </c>
      <c r="AL998" s="17">
        <v>0.21677098510144499</v>
      </c>
      <c r="AM998" s="17"/>
      <c r="AN998" s="17">
        <v>0.29837316046918699</v>
      </c>
      <c r="AO998" s="17">
        <v>0.277910360107613</v>
      </c>
      <c r="AP998" s="17">
        <v>0.23680378408163</v>
      </c>
      <c r="AQ998" s="17">
        <v>0.18171846771007</v>
      </c>
      <c r="AR998" s="17">
        <v>0.203700593715647</v>
      </c>
      <c r="AS998" s="17"/>
      <c r="AT998" s="17">
        <v>0.25756742498179103</v>
      </c>
      <c r="AU998" s="17">
        <v>0.27723268188441802</v>
      </c>
      <c r="AV998" s="17"/>
      <c r="AW998" s="17">
        <v>0.18512651896648299</v>
      </c>
      <c r="AX998" s="17">
        <v>0.24593781966398601</v>
      </c>
      <c r="AY998" s="17">
        <v>0.341530220960099</v>
      </c>
    </row>
    <row r="999" spans="2:51">
      <c r="B999" t="s">
        <v>375</v>
      </c>
      <c r="C999" s="17">
        <v>6.2880811011187601E-2</v>
      </c>
      <c r="D999" s="17">
        <v>5.1862517508827602E-2</v>
      </c>
      <c r="E999" s="17">
        <v>7.2507465713013503E-2</v>
      </c>
      <c r="F999" s="17"/>
      <c r="G999" s="17">
        <v>0.12226259736855299</v>
      </c>
      <c r="H999" s="17">
        <v>9.5861188858576099E-2</v>
      </c>
      <c r="I999" s="17">
        <v>6.7708251274902598E-2</v>
      </c>
      <c r="J999" s="17">
        <v>4.6671092162998799E-2</v>
      </c>
      <c r="K999" s="17">
        <v>4.4503244324610898E-2</v>
      </c>
      <c r="L999" s="17">
        <v>3.2148269628464898E-2</v>
      </c>
      <c r="M999" s="17"/>
      <c r="N999" s="17">
        <v>6.6475795918725294E-2</v>
      </c>
      <c r="O999" s="17">
        <v>6.6327600140593204E-2</v>
      </c>
      <c r="P999" s="17">
        <v>6.5515430728510599E-2</v>
      </c>
      <c r="Q999" s="17">
        <v>5.1603411377634897E-2</v>
      </c>
      <c r="R999" s="17"/>
      <c r="S999" s="17">
        <v>7.5716701212248494E-2</v>
      </c>
      <c r="T999" s="17">
        <v>6.3486397592728797E-2</v>
      </c>
      <c r="U999" s="17">
        <v>7.2537344065510795E-2</v>
      </c>
      <c r="V999" s="17">
        <v>5.0417411385259299E-2</v>
      </c>
      <c r="W999" s="17">
        <v>7.5377703944150207E-2</v>
      </c>
      <c r="X999" s="17">
        <v>4.6921284876385701E-2</v>
      </c>
      <c r="Y999" s="17">
        <v>6.5603349367746602E-2</v>
      </c>
      <c r="Z999" s="17">
        <v>3.8585225942612301E-2</v>
      </c>
      <c r="AA999" s="17">
        <v>6.1857126154375698E-2</v>
      </c>
      <c r="AB999" s="17">
        <v>5.8215730656327902E-2</v>
      </c>
      <c r="AC999" s="17">
        <v>4.1164148842937398E-2</v>
      </c>
      <c r="AD999" s="17">
        <v>0.106955410434268</v>
      </c>
      <c r="AE999" s="17"/>
      <c r="AF999" s="17">
        <v>5.6036573581794903E-2</v>
      </c>
      <c r="AG999" s="17">
        <v>5.8336352981891298E-2</v>
      </c>
      <c r="AH999" s="17">
        <v>6.5682171237206502E-2</v>
      </c>
      <c r="AI999" s="17"/>
      <c r="AJ999" s="17">
        <v>4.0992344243272499E-2</v>
      </c>
      <c r="AK999" s="17">
        <v>7.6648029191526496E-2</v>
      </c>
      <c r="AL999" s="17">
        <v>7.8305832271098802E-2</v>
      </c>
      <c r="AM999" s="17"/>
      <c r="AN999" s="17">
        <v>4.7568251084381299E-2</v>
      </c>
      <c r="AO999" s="17">
        <v>7.9992902600892604E-2</v>
      </c>
      <c r="AP999" s="17">
        <v>7.0995717915073003E-2</v>
      </c>
      <c r="AQ999" s="17">
        <v>7.1252414461761504E-2</v>
      </c>
      <c r="AR999" s="17">
        <v>0.110480944137716</v>
      </c>
      <c r="AS999" s="17"/>
      <c r="AT999" s="17">
        <v>5.7606515851848797E-2</v>
      </c>
      <c r="AU999" s="17">
        <v>0.11475809147616101</v>
      </c>
      <c r="AV999" s="17"/>
      <c r="AW999" s="17">
        <v>5.9283560922338899E-2</v>
      </c>
      <c r="AX999" s="17">
        <v>7.5124140819647897E-2</v>
      </c>
      <c r="AY999" s="17">
        <v>6.3273511912910793E-2</v>
      </c>
    </row>
    <row r="1000" spans="2:51">
      <c r="B1000" t="s">
        <v>376</v>
      </c>
      <c r="C1000" s="17">
        <v>1.83399419078338E-2</v>
      </c>
      <c r="D1000" s="17">
        <v>2.10393750591879E-2</v>
      </c>
      <c r="E1000" s="17">
        <v>1.5304635365748101E-2</v>
      </c>
      <c r="F1000" s="17"/>
      <c r="G1000" s="17">
        <v>3.0618119259355502E-2</v>
      </c>
      <c r="H1000" s="17">
        <v>2.6966665682046601E-2</v>
      </c>
      <c r="I1000" s="17">
        <v>2.6879861727312E-2</v>
      </c>
      <c r="J1000" s="17">
        <v>1.6280476171743202E-2</v>
      </c>
      <c r="K1000" s="17">
        <v>9.3476177453844494E-3</v>
      </c>
      <c r="L1000" s="17">
        <v>7.6600671180050497E-3</v>
      </c>
      <c r="M1000" s="17"/>
      <c r="N1000" s="17">
        <v>2.2730276909297999E-2</v>
      </c>
      <c r="O1000" s="17">
        <v>2.20604183527899E-2</v>
      </c>
      <c r="P1000" s="17">
        <v>1.31708092211521E-2</v>
      </c>
      <c r="Q1000" s="17">
        <v>1.46472348235351E-2</v>
      </c>
      <c r="R1000" s="17"/>
      <c r="S1000" s="17">
        <v>1.57980130300359E-2</v>
      </c>
      <c r="T1000" s="17">
        <v>2.00152951986808E-2</v>
      </c>
      <c r="U1000" s="17">
        <v>4.06062836868406E-3</v>
      </c>
      <c r="V1000" s="17">
        <v>8.9831632225524406E-3</v>
      </c>
      <c r="W1000" s="17">
        <v>2.6101676896292E-2</v>
      </c>
      <c r="X1000" s="17">
        <v>2.21508044768087E-2</v>
      </c>
      <c r="Y1000" s="17">
        <v>1.4613615965496801E-2</v>
      </c>
      <c r="Z1000" s="17">
        <v>2.9821379493843999E-2</v>
      </c>
      <c r="AA1000" s="17">
        <v>1.1288584777784201E-2</v>
      </c>
      <c r="AB1000" s="17">
        <v>3.0367502676734801E-2</v>
      </c>
      <c r="AC1000" s="17">
        <v>3.9703041048415502E-2</v>
      </c>
      <c r="AD1000" s="17">
        <v>1.8984283216741699E-2</v>
      </c>
      <c r="AE1000" s="17"/>
      <c r="AF1000" s="17">
        <v>1.2585942059922001E-2</v>
      </c>
      <c r="AG1000" s="17">
        <v>1.8910879354772502E-2</v>
      </c>
      <c r="AH1000" s="17">
        <v>2.7619386654763801E-2</v>
      </c>
      <c r="AI1000" s="17"/>
      <c r="AJ1000" s="17">
        <v>9.55366194053546E-3</v>
      </c>
      <c r="AK1000" s="17">
        <v>2.2060102429371699E-2</v>
      </c>
      <c r="AL1000" s="17">
        <v>1.0846994296467301E-2</v>
      </c>
      <c r="AM1000" s="17"/>
      <c r="AN1000" s="17">
        <v>2.08293748564258E-2</v>
      </c>
      <c r="AO1000" s="17">
        <v>1.8158386633344702E-2</v>
      </c>
      <c r="AP1000" s="17">
        <v>2.2140769640064801E-2</v>
      </c>
      <c r="AQ1000" s="17">
        <v>1.9750266394185801E-2</v>
      </c>
      <c r="AR1000" s="17">
        <v>4.1730465889068397E-2</v>
      </c>
      <c r="AS1000" s="17"/>
      <c r="AT1000" s="17">
        <v>1.8045994423079501E-2</v>
      </c>
      <c r="AU1000" s="17">
        <v>2.00898583630423E-2</v>
      </c>
      <c r="AV1000" s="17"/>
      <c r="AW1000" s="17">
        <v>2.0561177133846101E-2</v>
      </c>
      <c r="AX1000" s="17">
        <v>1.9296203003895101E-2</v>
      </c>
      <c r="AY1000" s="17">
        <v>1.5774873487683201E-2</v>
      </c>
    </row>
    <row r="1001" spans="2:51">
      <c r="B1001" t="s">
        <v>119</v>
      </c>
      <c r="C1001" s="17">
        <v>5.6300481453798297E-2</v>
      </c>
      <c r="D1001" s="17">
        <v>3.5430233137626999E-2</v>
      </c>
      <c r="E1001" s="17">
        <v>7.7281518896329698E-2</v>
      </c>
      <c r="F1001" s="17"/>
      <c r="G1001" s="17">
        <v>5.1209268913988901E-2</v>
      </c>
      <c r="H1001" s="17">
        <v>6.2565810604497604E-2</v>
      </c>
      <c r="I1001" s="17">
        <v>6.0516936139449397E-2</v>
      </c>
      <c r="J1001" s="17">
        <v>7.7635796313316296E-2</v>
      </c>
      <c r="K1001" s="17">
        <v>5.0414321140683199E-2</v>
      </c>
      <c r="L1001" s="17">
        <v>3.93191689540019E-2</v>
      </c>
      <c r="M1001" s="17"/>
      <c r="N1001" s="17">
        <v>3.5621608648955597E-2</v>
      </c>
      <c r="O1001" s="17">
        <v>4.7516969373496899E-2</v>
      </c>
      <c r="P1001" s="17">
        <v>6.3790795043620702E-2</v>
      </c>
      <c r="Q1001" s="17">
        <v>8.2713691706628095E-2</v>
      </c>
      <c r="R1001" s="17"/>
      <c r="S1001" s="17">
        <v>7.0647466371237297E-2</v>
      </c>
      <c r="T1001" s="17">
        <v>4.5284683897591903E-2</v>
      </c>
      <c r="U1001" s="17">
        <v>4.9295890793236499E-2</v>
      </c>
      <c r="V1001" s="17">
        <v>8.0807315288324605E-2</v>
      </c>
      <c r="W1001" s="17">
        <v>5.2115873017726397E-2</v>
      </c>
      <c r="X1001" s="17">
        <v>4.5126614804323999E-2</v>
      </c>
      <c r="Y1001" s="17">
        <v>5.5440666418882699E-2</v>
      </c>
      <c r="Z1001" s="17">
        <v>3.1279794513766203E-2</v>
      </c>
      <c r="AA1001" s="17">
        <v>6.5100313500642104E-2</v>
      </c>
      <c r="AB1001" s="17">
        <v>4.7696010044106799E-2</v>
      </c>
      <c r="AC1001" s="17">
        <v>7.3157694766445902E-2</v>
      </c>
      <c r="AD1001" s="17">
        <v>3.4028291536956801E-2</v>
      </c>
      <c r="AE1001" s="17"/>
      <c r="AF1001" s="17">
        <v>5.8784357435661599E-2</v>
      </c>
      <c r="AG1001" s="17">
        <v>4.31207973435698E-2</v>
      </c>
      <c r="AH1001" s="17">
        <v>8.1661243925488805E-2</v>
      </c>
      <c r="AI1001" s="17"/>
      <c r="AJ1001" s="17">
        <v>4.0669390938024297E-2</v>
      </c>
      <c r="AK1001" s="17">
        <v>4.6597609911968201E-2</v>
      </c>
      <c r="AL1001" s="17">
        <v>2.7953945759301099E-2</v>
      </c>
      <c r="AM1001" s="17"/>
      <c r="AN1001" s="17">
        <v>9.0797216126846506E-2</v>
      </c>
      <c r="AO1001" s="17">
        <v>4.9931853040179497E-2</v>
      </c>
      <c r="AP1001" s="17">
        <v>3.9622673225488701E-2</v>
      </c>
      <c r="AQ1001" s="17">
        <v>4.5673078429544198E-2</v>
      </c>
      <c r="AR1001" s="17">
        <v>1.02586130383921E-2</v>
      </c>
      <c r="AS1001" s="17"/>
      <c r="AT1001" s="17">
        <v>5.5247729661173903E-2</v>
      </c>
      <c r="AU1001" s="17">
        <v>6.8379251576301106E-2</v>
      </c>
      <c r="AV1001" s="17"/>
      <c r="AW1001" s="17">
        <v>1.8880642158100199E-2</v>
      </c>
      <c r="AX1001" s="17">
        <v>4.56269732944116E-2</v>
      </c>
      <c r="AY1001" s="17">
        <v>9.8030140970253296E-2</v>
      </c>
    </row>
    <row r="1002" spans="2:51">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row>
    <row r="1003" spans="2:51">
      <c r="B1003" s="6" t="s">
        <v>389</v>
      </c>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row>
    <row r="1004" spans="2:51">
      <c r="B1004" s="24" t="s">
        <v>16</v>
      </c>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row>
    <row r="1005" spans="2:51">
      <c r="B1005" t="s">
        <v>372</v>
      </c>
      <c r="C1005" s="17">
        <v>0.22428934601630701</v>
      </c>
      <c r="D1005" s="17">
        <v>0.27632695591272599</v>
      </c>
      <c r="E1005" s="17">
        <v>0.17857641769639501</v>
      </c>
      <c r="F1005" s="17"/>
      <c r="G1005" s="17">
        <v>0.23169276784521101</v>
      </c>
      <c r="H1005" s="17">
        <v>0.22846639008206299</v>
      </c>
      <c r="I1005" s="17">
        <v>0.22925541017398199</v>
      </c>
      <c r="J1005" s="17">
        <v>0.213970164333672</v>
      </c>
      <c r="K1005" s="17">
        <v>0.20527298007399999</v>
      </c>
      <c r="L1005" s="17">
        <v>0.23501003453571201</v>
      </c>
      <c r="M1005" s="17"/>
      <c r="N1005" s="17">
        <v>0.28218157304965302</v>
      </c>
      <c r="O1005" s="17">
        <v>0.236847948399347</v>
      </c>
      <c r="P1005" s="17">
        <v>0.18135930869804201</v>
      </c>
      <c r="Q1005" s="17">
        <v>0.18966882968670001</v>
      </c>
      <c r="R1005" s="17"/>
      <c r="S1005" s="17">
        <v>0.28857376846934502</v>
      </c>
      <c r="T1005" s="17">
        <v>0.18037548747318299</v>
      </c>
      <c r="U1005" s="17">
        <v>0.22379486838503099</v>
      </c>
      <c r="V1005" s="17">
        <v>0.21365308155439799</v>
      </c>
      <c r="W1005" s="17">
        <v>0.266464373605379</v>
      </c>
      <c r="X1005" s="17">
        <v>0.18810236167594399</v>
      </c>
      <c r="Y1005" s="17">
        <v>0.21645787100066699</v>
      </c>
      <c r="Z1005" s="17">
        <v>0.301709379535608</v>
      </c>
      <c r="AA1005" s="17">
        <v>0.189168614805727</v>
      </c>
      <c r="AB1005" s="17">
        <v>0.22279789239834</v>
      </c>
      <c r="AC1005" s="17">
        <v>0.205957766749956</v>
      </c>
      <c r="AD1005" s="17">
        <v>0.25523452834568899</v>
      </c>
      <c r="AE1005" s="17"/>
      <c r="AF1005" s="17">
        <v>0.192922161524227</v>
      </c>
      <c r="AG1005" s="17">
        <v>0.27390417085414198</v>
      </c>
      <c r="AH1005" s="17">
        <v>0.17273646180559299</v>
      </c>
      <c r="AI1005" s="17"/>
      <c r="AJ1005" s="17">
        <v>0.24082884085042</v>
      </c>
      <c r="AK1005" s="17">
        <v>0.261596393700265</v>
      </c>
      <c r="AL1005" s="17">
        <v>0.25176048177022298</v>
      </c>
      <c r="AM1005" s="17"/>
      <c r="AN1005" s="17">
        <v>0.17091526903854701</v>
      </c>
      <c r="AO1005" s="17">
        <v>0.228776346398881</v>
      </c>
      <c r="AP1005" s="17">
        <v>0.25344387799317802</v>
      </c>
      <c r="AQ1005" s="17">
        <v>0.29291393269997901</v>
      </c>
      <c r="AR1005" s="17">
        <v>0.49015713915644099</v>
      </c>
      <c r="AS1005" s="17"/>
      <c r="AT1005" s="17">
        <v>0.22408208433169999</v>
      </c>
      <c r="AU1005" s="17">
        <v>0.23133377343283601</v>
      </c>
      <c r="AV1005" s="17"/>
      <c r="AW1005" s="17">
        <v>0.30125695013995102</v>
      </c>
      <c r="AX1005" s="17">
        <v>0.17972781132445201</v>
      </c>
      <c r="AY1005" s="17">
        <v>0.15040087593194401</v>
      </c>
    </row>
    <row r="1006" spans="2:51">
      <c r="B1006" t="s">
        <v>373</v>
      </c>
      <c r="C1006" s="17">
        <v>0.46776962774056102</v>
      </c>
      <c r="D1006" s="17">
        <v>0.44827637107355001</v>
      </c>
      <c r="E1006" s="17">
        <v>0.48346299367873302</v>
      </c>
      <c r="F1006" s="17"/>
      <c r="G1006" s="17">
        <v>0.48161635234411498</v>
      </c>
      <c r="H1006" s="17">
        <v>0.46028700629574798</v>
      </c>
      <c r="I1006" s="17">
        <v>0.42213314781195399</v>
      </c>
      <c r="J1006" s="17">
        <v>0.47518938162375701</v>
      </c>
      <c r="K1006" s="17">
        <v>0.45574562233941601</v>
      </c>
      <c r="L1006" s="17">
        <v>0.50124771426429504</v>
      </c>
      <c r="M1006" s="17"/>
      <c r="N1006" s="17">
        <v>0.49001287374997399</v>
      </c>
      <c r="O1006" s="17">
        <v>0.49065133569702002</v>
      </c>
      <c r="P1006" s="17">
        <v>0.463610491775167</v>
      </c>
      <c r="Q1006" s="17">
        <v>0.42179805620393701</v>
      </c>
      <c r="R1006" s="17"/>
      <c r="S1006" s="17">
        <v>0.44521489390686803</v>
      </c>
      <c r="T1006" s="17">
        <v>0.51094119520978198</v>
      </c>
      <c r="U1006" s="17">
        <v>0.47653885640706101</v>
      </c>
      <c r="V1006" s="17">
        <v>0.50278255959251394</v>
      </c>
      <c r="W1006" s="17">
        <v>0.43585643669768598</v>
      </c>
      <c r="X1006" s="17">
        <v>0.48689323989073902</v>
      </c>
      <c r="Y1006" s="17">
        <v>0.45159034564322398</v>
      </c>
      <c r="Z1006" s="17">
        <v>0.38137282104453202</v>
      </c>
      <c r="AA1006" s="17">
        <v>0.48257358604818801</v>
      </c>
      <c r="AB1006" s="17">
        <v>0.47190798271928702</v>
      </c>
      <c r="AC1006" s="17">
        <v>0.45646394209966901</v>
      </c>
      <c r="AD1006" s="17">
        <v>0.37419079196859001</v>
      </c>
      <c r="AE1006" s="17"/>
      <c r="AF1006" s="17">
        <v>0.44785883408252303</v>
      </c>
      <c r="AG1006" s="17">
        <v>0.48764643100374699</v>
      </c>
      <c r="AH1006" s="17">
        <v>0.43506277357967399</v>
      </c>
      <c r="AI1006" s="17"/>
      <c r="AJ1006" s="17">
        <v>0.48492038251942599</v>
      </c>
      <c r="AK1006" s="17">
        <v>0.49690312026086503</v>
      </c>
      <c r="AL1006" s="17">
        <v>0.50810052701686603</v>
      </c>
      <c r="AM1006" s="17"/>
      <c r="AN1006" s="17">
        <v>0.42302803128828198</v>
      </c>
      <c r="AO1006" s="17">
        <v>0.46828699519858402</v>
      </c>
      <c r="AP1006" s="17">
        <v>0.50190408495078598</v>
      </c>
      <c r="AQ1006" s="17">
        <v>0.47156607580445298</v>
      </c>
      <c r="AR1006" s="17">
        <v>0.32296264652534301</v>
      </c>
      <c r="AS1006" s="17"/>
      <c r="AT1006" s="17">
        <v>0.472985112122914</v>
      </c>
      <c r="AU1006" s="17">
        <v>0.42354102972001001</v>
      </c>
      <c r="AV1006" s="17"/>
      <c r="AW1006" s="17">
        <v>0.48625344259097403</v>
      </c>
      <c r="AX1006" s="17">
        <v>0.48639156563896202</v>
      </c>
      <c r="AY1006" s="17">
        <v>0.44272755993167501</v>
      </c>
    </row>
    <row r="1007" spans="2:51">
      <c r="B1007" t="s">
        <v>374</v>
      </c>
      <c r="C1007" s="17">
        <v>0.20376495112543799</v>
      </c>
      <c r="D1007" s="17">
        <v>0.191670359920628</v>
      </c>
      <c r="E1007" s="17">
        <v>0.21524900811355399</v>
      </c>
      <c r="F1007" s="17"/>
      <c r="G1007" s="17">
        <v>0.15417284979874199</v>
      </c>
      <c r="H1007" s="17">
        <v>0.20196450832134899</v>
      </c>
      <c r="I1007" s="17">
        <v>0.21535680263032</v>
      </c>
      <c r="J1007" s="17">
        <v>0.211195109451183</v>
      </c>
      <c r="K1007" s="17">
        <v>0.23329535914409599</v>
      </c>
      <c r="L1007" s="17">
        <v>0.19269011913256401</v>
      </c>
      <c r="M1007" s="17"/>
      <c r="N1007" s="17">
        <v>0.15160606412175701</v>
      </c>
      <c r="O1007" s="17">
        <v>0.18700414584467401</v>
      </c>
      <c r="P1007" s="17">
        <v>0.23172657692293</v>
      </c>
      <c r="Q1007" s="17">
        <v>0.24838385902537299</v>
      </c>
      <c r="R1007" s="17"/>
      <c r="S1007" s="17">
        <v>0.16121776253158601</v>
      </c>
      <c r="T1007" s="17">
        <v>0.20512098341736301</v>
      </c>
      <c r="U1007" s="17">
        <v>0.211703155581414</v>
      </c>
      <c r="V1007" s="17">
        <v>0.202824675167736</v>
      </c>
      <c r="W1007" s="17">
        <v>0.17798186680731301</v>
      </c>
      <c r="X1007" s="17">
        <v>0.23216402673734299</v>
      </c>
      <c r="Y1007" s="17">
        <v>0.237299219234445</v>
      </c>
      <c r="Z1007" s="17">
        <v>0.23027166466259499</v>
      </c>
      <c r="AA1007" s="17">
        <v>0.201341317917996</v>
      </c>
      <c r="AB1007" s="17">
        <v>0.17754369060359401</v>
      </c>
      <c r="AC1007" s="17">
        <v>0.227393657575304</v>
      </c>
      <c r="AD1007" s="17">
        <v>0.26402556326216098</v>
      </c>
      <c r="AE1007" s="17"/>
      <c r="AF1007" s="17">
        <v>0.24797685307570899</v>
      </c>
      <c r="AG1007" s="17">
        <v>0.159880106821154</v>
      </c>
      <c r="AH1007" s="17">
        <v>0.217972092789988</v>
      </c>
      <c r="AI1007" s="17"/>
      <c r="AJ1007" s="17">
        <v>0.19793388350687999</v>
      </c>
      <c r="AK1007" s="17">
        <v>0.156070142589571</v>
      </c>
      <c r="AL1007" s="17">
        <v>0.180422309278502</v>
      </c>
      <c r="AM1007" s="17"/>
      <c r="AN1007" s="17">
        <v>0.27024552901697602</v>
      </c>
      <c r="AO1007" s="17">
        <v>0.19614550656202401</v>
      </c>
      <c r="AP1007" s="17">
        <v>0.15873572000060199</v>
      </c>
      <c r="AQ1007" s="17">
        <v>0.16397000785711599</v>
      </c>
      <c r="AR1007" s="17">
        <v>0.14215029858619399</v>
      </c>
      <c r="AS1007" s="17"/>
      <c r="AT1007" s="17">
        <v>0.202273245695506</v>
      </c>
      <c r="AU1007" s="17">
        <v>0.207994322528195</v>
      </c>
      <c r="AV1007" s="17"/>
      <c r="AW1007" s="17">
        <v>0.15591497490946299</v>
      </c>
      <c r="AX1007" s="17">
        <v>0.22071072651870499</v>
      </c>
      <c r="AY1007" s="17">
        <v>0.25237792056949199</v>
      </c>
    </row>
    <row r="1008" spans="2:51">
      <c r="B1008" t="s">
        <v>375</v>
      </c>
      <c r="C1008" s="17">
        <v>4.0684733753752103E-2</v>
      </c>
      <c r="D1008" s="17">
        <v>3.7537087809997802E-2</v>
      </c>
      <c r="E1008" s="17">
        <v>4.3701146364109003E-2</v>
      </c>
      <c r="F1008" s="17"/>
      <c r="G1008" s="17">
        <v>7.1878133206306594E-2</v>
      </c>
      <c r="H1008" s="17">
        <v>5.4297040542673702E-2</v>
      </c>
      <c r="I1008" s="17">
        <v>5.2803611094192203E-2</v>
      </c>
      <c r="J1008" s="17">
        <v>3.6300646253822101E-2</v>
      </c>
      <c r="K1008" s="17">
        <v>2.90225616913951E-2</v>
      </c>
      <c r="L1008" s="17">
        <v>2.0208610159246E-2</v>
      </c>
      <c r="M1008" s="17"/>
      <c r="N1008" s="17">
        <v>3.2727142112626798E-2</v>
      </c>
      <c r="O1008" s="17">
        <v>4.1939646749316599E-2</v>
      </c>
      <c r="P1008" s="17">
        <v>4.7642602586211398E-2</v>
      </c>
      <c r="Q1008" s="17">
        <v>4.3039520289295398E-2</v>
      </c>
      <c r="R1008" s="17"/>
      <c r="S1008" s="17">
        <v>5.2231777364233997E-2</v>
      </c>
      <c r="T1008" s="17">
        <v>3.6280231408650901E-2</v>
      </c>
      <c r="U1008" s="17">
        <v>3.6337664805368701E-2</v>
      </c>
      <c r="V1008" s="17">
        <v>4.1431584663419799E-2</v>
      </c>
      <c r="W1008" s="17">
        <v>4.6509467875779503E-2</v>
      </c>
      <c r="X1008" s="17">
        <v>3.3007445261289597E-2</v>
      </c>
      <c r="Y1008" s="17">
        <v>3.6724161992340403E-2</v>
      </c>
      <c r="Z1008" s="17">
        <v>1.9564009063452001E-2</v>
      </c>
      <c r="AA1008" s="17">
        <v>4.9516284740969897E-2</v>
      </c>
      <c r="AB1008" s="17">
        <v>4.6714684143199799E-2</v>
      </c>
      <c r="AC1008" s="17">
        <v>4.3189887139307999E-2</v>
      </c>
      <c r="AD1008" s="17">
        <v>1.15470899503042E-2</v>
      </c>
      <c r="AE1008" s="17"/>
      <c r="AF1008" s="17">
        <v>4.3764443952366103E-2</v>
      </c>
      <c r="AG1008" s="17">
        <v>3.6864683317577501E-2</v>
      </c>
      <c r="AH1008" s="17">
        <v>5.2080028690454201E-2</v>
      </c>
      <c r="AI1008" s="17"/>
      <c r="AJ1008" s="17">
        <v>2.9993922987370601E-2</v>
      </c>
      <c r="AK1008" s="17">
        <v>4.1125420226363202E-2</v>
      </c>
      <c r="AL1008" s="17">
        <v>2.21718440320317E-2</v>
      </c>
      <c r="AM1008" s="17"/>
      <c r="AN1008" s="17">
        <v>3.7718942762262897E-2</v>
      </c>
      <c r="AO1008" s="17">
        <v>5.3713395815685003E-2</v>
      </c>
      <c r="AP1008" s="17">
        <v>3.8153276783355797E-2</v>
      </c>
      <c r="AQ1008" s="17">
        <v>4.0312413185478999E-2</v>
      </c>
      <c r="AR1008" s="17">
        <v>2.9398236736981099E-2</v>
      </c>
      <c r="AS1008" s="17"/>
      <c r="AT1008" s="17">
        <v>3.7413357686844499E-2</v>
      </c>
      <c r="AU1008" s="17">
        <v>7.1985238344725602E-2</v>
      </c>
      <c r="AV1008" s="17"/>
      <c r="AW1008" s="17">
        <v>2.7198810220041902E-2</v>
      </c>
      <c r="AX1008" s="17">
        <v>5.7748553724285702E-2</v>
      </c>
      <c r="AY1008" s="17">
        <v>5.1327621162398002E-2</v>
      </c>
    </row>
    <row r="1009" spans="2:51">
      <c r="B1009" t="s">
        <v>376</v>
      </c>
      <c r="C1009" s="17">
        <v>1.54506140788009E-2</v>
      </c>
      <c r="D1009" s="17">
        <v>1.7023145591229201E-2</v>
      </c>
      <c r="E1009" s="17">
        <v>1.41808163883839E-2</v>
      </c>
      <c r="F1009" s="17"/>
      <c r="G1009" s="17">
        <v>2.17521836661787E-2</v>
      </c>
      <c r="H1009" s="17">
        <v>1.34178732297558E-2</v>
      </c>
      <c r="I1009" s="17">
        <v>2.3240380266529501E-2</v>
      </c>
      <c r="J1009" s="17">
        <v>2.1641566836607298E-2</v>
      </c>
      <c r="K1009" s="17">
        <v>1.48626842284902E-2</v>
      </c>
      <c r="L1009" s="17">
        <v>5.3501263092623199E-3</v>
      </c>
      <c r="M1009" s="17"/>
      <c r="N1009" s="17">
        <v>1.1828235969816E-2</v>
      </c>
      <c r="O1009" s="17">
        <v>9.2626074865028198E-3</v>
      </c>
      <c r="P1009" s="17">
        <v>1.9020656072425798E-2</v>
      </c>
      <c r="Q1009" s="17">
        <v>2.3160569318785199E-2</v>
      </c>
      <c r="R1009" s="17"/>
      <c r="S1009" s="17">
        <v>1.1273196846133701E-2</v>
      </c>
      <c r="T1009" s="17">
        <v>9.0320625662846307E-3</v>
      </c>
      <c r="U1009" s="17">
        <v>2.03669688508352E-2</v>
      </c>
      <c r="V1009" s="17">
        <v>1.52008979393121E-2</v>
      </c>
      <c r="W1009" s="17">
        <v>1.67587672014833E-2</v>
      </c>
      <c r="X1009" s="17">
        <v>1.01122296723056E-2</v>
      </c>
      <c r="Y1009" s="17">
        <v>1.02110275652714E-2</v>
      </c>
      <c r="Z1009" s="17">
        <v>1.9499569637685999E-2</v>
      </c>
      <c r="AA1009" s="17">
        <v>2.29621018558262E-2</v>
      </c>
      <c r="AB1009" s="17">
        <v>1.33448676323341E-2</v>
      </c>
      <c r="AC1009" s="17">
        <v>2.3977670704004701E-2</v>
      </c>
      <c r="AD1009" s="17">
        <v>3.2914271907574698E-2</v>
      </c>
      <c r="AE1009" s="17"/>
      <c r="AF1009" s="17">
        <v>1.8639363584180099E-2</v>
      </c>
      <c r="AG1009" s="17">
        <v>6.2796070876704599E-3</v>
      </c>
      <c r="AH1009" s="17">
        <v>3.4591399479073803E-2</v>
      </c>
      <c r="AI1009" s="17"/>
      <c r="AJ1009" s="17">
        <v>1.03052792547464E-2</v>
      </c>
      <c r="AK1009" s="17">
        <v>8.0813277824070204E-3</v>
      </c>
      <c r="AL1009" s="17">
        <v>6.3216167412202696E-3</v>
      </c>
      <c r="AM1009" s="17"/>
      <c r="AN1009" s="17">
        <v>2.3639371701580401E-2</v>
      </c>
      <c r="AO1009" s="17">
        <v>1.5972702503973799E-2</v>
      </c>
      <c r="AP1009" s="17">
        <v>7.1464444495364697E-3</v>
      </c>
      <c r="AQ1009" s="17">
        <v>1.2612272484724799E-2</v>
      </c>
      <c r="AR1009" s="17">
        <v>1.53316789950415E-2</v>
      </c>
      <c r="AS1009" s="17"/>
      <c r="AT1009" s="17">
        <v>1.6241740554515102E-2</v>
      </c>
      <c r="AU1009" s="17">
        <v>8.66285596811525E-3</v>
      </c>
      <c r="AV1009" s="17"/>
      <c r="AW1009" s="17">
        <v>9.2520154742056302E-3</v>
      </c>
      <c r="AX1009" s="17">
        <v>1.1067751177100901E-2</v>
      </c>
      <c r="AY1009" s="17">
        <v>2.33851318479345E-2</v>
      </c>
    </row>
    <row r="1010" spans="2:51">
      <c r="B1010" t="s">
        <v>119</v>
      </c>
      <c r="C1010" s="17">
        <v>4.8040727285141499E-2</v>
      </c>
      <c r="D1010" s="17">
        <v>2.91660796918684E-2</v>
      </c>
      <c r="E1010" s="17">
        <v>6.4829617758824606E-2</v>
      </c>
      <c r="F1010" s="17"/>
      <c r="G1010" s="17">
        <v>3.8887713139447201E-2</v>
      </c>
      <c r="H1010" s="17">
        <v>4.1567181528410997E-2</v>
      </c>
      <c r="I1010" s="17">
        <v>5.7210648023022503E-2</v>
      </c>
      <c r="J1010" s="17">
        <v>4.1703131500958598E-2</v>
      </c>
      <c r="K1010" s="17">
        <v>6.1800792522603003E-2</v>
      </c>
      <c r="L1010" s="17">
        <v>4.5493395598920003E-2</v>
      </c>
      <c r="M1010" s="17"/>
      <c r="N1010" s="17">
        <v>3.16441109961728E-2</v>
      </c>
      <c r="O1010" s="17">
        <v>3.4294315823139403E-2</v>
      </c>
      <c r="P1010" s="17">
        <v>5.6640363945223801E-2</v>
      </c>
      <c r="Q1010" s="17">
        <v>7.3949165475909906E-2</v>
      </c>
      <c r="R1010" s="17"/>
      <c r="S1010" s="17">
        <v>4.1488600881834203E-2</v>
      </c>
      <c r="T1010" s="17">
        <v>5.8250039924736097E-2</v>
      </c>
      <c r="U1010" s="17">
        <v>3.1258485970290698E-2</v>
      </c>
      <c r="V1010" s="17">
        <v>2.4107201082620499E-2</v>
      </c>
      <c r="W1010" s="17">
        <v>5.6429087812359301E-2</v>
      </c>
      <c r="X1010" s="17">
        <v>4.9720696762377899E-2</v>
      </c>
      <c r="Y1010" s="17">
        <v>4.7717374564052603E-2</v>
      </c>
      <c r="Z1010" s="17">
        <v>4.7582556056127101E-2</v>
      </c>
      <c r="AA1010" s="17">
        <v>5.44380946312936E-2</v>
      </c>
      <c r="AB1010" s="17">
        <v>6.7690882503245203E-2</v>
      </c>
      <c r="AC1010" s="17">
        <v>4.3017075731759197E-2</v>
      </c>
      <c r="AD1010" s="17">
        <v>6.20877545656809E-2</v>
      </c>
      <c r="AE1010" s="17"/>
      <c r="AF1010" s="17">
        <v>4.88383437809944E-2</v>
      </c>
      <c r="AG1010" s="17">
        <v>3.5425000915708701E-2</v>
      </c>
      <c r="AH1010" s="17">
        <v>8.7557243655217207E-2</v>
      </c>
      <c r="AI1010" s="17"/>
      <c r="AJ1010" s="17">
        <v>3.6017690881155903E-2</v>
      </c>
      <c r="AK1010" s="17">
        <v>3.62235954405285E-2</v>
      </c>
      <c r="AL1010" s="17">
        <v>3.1223221161156601E-2</v>
      </c>
      <c r="AM1010" s="17"/>
      <c r="AN1010" s="17">
        <v>7.4452856192352895E-2</v>
      </c>
      <c r="AO1010" s="17">
        <v>3.7105053520851999E-2</v>
      </c>
      <c r="AP1010" s="17">
        <v>4.0616595822540798E-2</v>
      </c>
      <c r="AQ1010" s="17">
        <v>1.8625297968248099E-2</v>
      </c>
      <c r="AR1010" s="17">
        <v>0</v>
      </c>
      <c r="AS1010" s="17"/>
      <c r="AT1010" s="17">
        <v>4.7004459608520802E-2</v>
      </c>
      <c r="AU1010" s="17">
        <v>5.6482780006118102E-2</v>
      </c>
      <c r="AV1010" s="17"/>
      <c r="AW1010" s="17">
        <v>2.0123806665365399E-2</v>
      </c>
      <c r="AX1010" s="17">
        <v>4.4353591616493999E-2</v>
      </c>
      <c r="AY1010" s="17">
        <v>7.9780890556556197E-2</v>
      </c>
    </row>
    <row r="1011" spans="2:51">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row>
    <row r="1012" spans="2:51">
      <c r="B1012" s="6" t="s">
        <v>390</v>
      </c>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row>
    <row r="1013" spans="2:51">
      <c r="B1013" s="24" t="s">
        <v>16</v>
      </c>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row>
    <row r="1014" spans="2:51">
      <c r="B1014" t="s">
        <v>372</v>
      </c>
      <c r="C1014" s="17">
        <v>0.18202537515834299</v>
      </c>
      <c r="D1014" s="17">
        <v>0.22094491485379</v>
      </c>
      <c r="E1014" s="17">
        <v>0.14416910495799201</v>
      </c>
      <c r="F1014" s="17"/>
      <c r="G1014" s="17">
        <v>0.14780743858029999</v>
      </c>
      <c r="H1014" s="17">
        <v>0.20511528468613599</v>
      </c>
      <c r="I1014" s="17">
        <v>0.19971590393533301</v>
      </c>
      <c r="J1014" s="17">
        <v>0.156054288499302</v>
      </c>
      <c r="K1014" s="17">
        <v>0.184835973347448</v>
      </c>
      <c r="L1014" s="17">
        <v>0.18473924084950799</v>
      </c>
      <c r="M1014" s="17"/>
      <c r="N1014" s="17">
        <v>0.22523077328017199</v>
      </c>
      <c r="O1014" s="17">
        <v>0.19097040904703499</v>
      </c>
      <c r="P1014" s="17">
        <v>0.14757211241023299</v>
      </c>
      <c r="Q1014" s="17">
        <v>0.153172857944081</v>
      </c>
      <c r="R1014" s="17"/>
      <c r="S1014" s="17">
        <v>0.22296443974406599</v>
      </c>
      <c r="T1014" s="17">
        <v>0.168800987723395</v>
      </c>
      <c r="U1014" s="17">
        <v>0.16455382225425999</v>
      </c>
      <c r="V1014" s="17">
        <v>0.18162892006927001</v>
      </c>
      <c r="W1014" s="17">
        <v>0.20467518926439901</v>
      </c>
      <c r="X1014" s="17">
        <v>0.16979706562646801</v>
      </c>
      <c r="Y1014" s="17">
        <v>0.17964020080974499</v>
      </c>
      <c r="Z1014" s="17">
        <v>0.28060274201774299</v>
      </c>
      <c r="AA1014" s="17">
        <v>0.157423069075217</v>
      </c>
      <c r="AB1014" s="17">
        <v>0.15811250195167301</v>
      </c>
      <c r="AC1014" s="17">
        <v>0.15625477099437701</v>
      </c>
      <c r="AD1014" s="17">
        <v>0.16658827918827501</v>
      </c>
      <c r="AE1014" s="17"/>
      <c r="AF1014" s="17">
        <v>0.16003472895780599</v>
      </c>
      <c r="AG1014" s="17">
        <v>0.23422339953989799</v>
      </c>
      <c r="AH1014" s="17">
        <v>9.8254094063152206E-2</v>
      </c>
      <c r="AI1014" s="17"/>
      <c r="AJ1014" s="17">
        <v>0.191035085537055</v>
      </c>
      <c r="AK1014" s="17">
        <v>0.207161964363625</v>
      </c>
      <c r="AL1014" s="17">
        <v>0.22146389378641701</v>
      </c>
      <c r="AM1014" s="17"/>
      <c r="AN1014" s="17">
        <v>0.13327617521749099</v>
      </c>
      <c r="AO1014" s="17">
        <v>0.17270195663986401</v>
      </c>
      <c r="AP1014" s="17">
        <v>0.227377209207032</v>
      </c>
      <c r="AQ1014" s="17">
        <v>0.23614636773012501</v>
      </c>
      <c r="AR1014" s="17">
        <v>0.38724100878067502</v>
      </c>
      <c r="AS1014" s="17"/>
      <c r="AT1014" s="17">
        <v>0.18210226204979901</v>
      </c>
      <c r="AU1014" s="17">
        <v>0.184648498897203</v>
      </c>
      <c r="AV1014" s="17"/>
      <c r="AW1014" s="17">
        <v>0.25475863822836198</v>
      </c>
      <c r="AX1014" s="17">
        <v>0.16249633207998401</v>
      </c>
      <c r="AY1014" s="17">
        <v>0.107319467297566</v>
      </c>
    </row>
    <row r="1015" spans="2:51">
      <c r="B1015" t="s">
        <v>373</v>
      </c>
      <c r="C1015" s="17">
        <v>0.46470133118315199</v>
      </c>
      <c r="D1015" s="17">
        <v>0.47350529370285599</v>
      </c>
      <c r="E1015" s="17">
        <v>0.45673268220357799</v>
      </c>
      <c r="F1015" s="17"/>
      <c r="G1015" s="17">
        <v>0.46678938546465698</v>
      </c>
      <c r="H1015" s="17">
        <v>0.421351408459405</v>
      </c>
      <c r="I1015" s="17">
        <v>0.46309648576419199</v>
      </c>
      <c r="J1015" s="17">
        <v>0.48427190550554799</v>
      </c>
      <c r="K1015" s="17">
        <v>0.45298327864582799</v>
      </c>
      <c r="L1015" s="17">
        <v>0.49007204105658198</v>
      </c>
      <c r="M1015" s="17"/>
      <c r="N1015" s="17">
        <v>0.50417823924919203</v>
      </c>
      <c r="O1015" s="17">
        <v>0.47696345259057099</v>
      </c>
      <c r="P1015" s="17">
        <v>0.46778285137886</v>
      </c>
      <c r="Q1015" s="17">
        <v>0.40845272170681801</v>
      </c>
      <c r="R1015" s="17"/>
      <c r="S1015" s="17">
        <v>0.43804257245032502</v>
      </c>
      <c r="T1015" s="17">
        <v>0.48601534720147199</v>
      </c>
      <c r="U1015" s="17">
        <v>0.51889986808747801</v>
      </c>
      <c r="V1015" s="17">
        <v>0.453285672001905</v>
      </c>
      <c r="W1015" s="17">
        <v>0.41631455605793499</v>
      </c>
      <c r="X1015" s="17">
        <v>0.46386486599247201</v>
      </c>
      <c r="Y1015" s="17">
        <v>0.44028059159842298</v>
      </c>
      <c r="Z1015" s="17">
        <v>0.389045882780647</v>
      </c>
      <c r="AA1015" s="17">
        <v>0.53509505312350403</v>
      </c>
      <c r="AB1015" s="17">
        <v>0.47863532584274199</v>
      </c>
      <c r="AC1015" s="17">
        <v>0.44585518337465602</v>
      </c>
      <c r="AD1015" s="17">
        <v>0.38280847835826798</v>
      </c>
      <c r="AE1015" s="17"/>
      <c r="AF1015" s="17">
        <v>0.45401449942859701</v>
      </c>
      <c r="AG1015" s="17">
        <v>0.48733745209818002</v>
      </c>
      <c r="AH1015" s="17">
        <v>0.445990921542959</v>
      </c>
      <c r="AI1015" s="17"/>
      <c r="AJ1015" s="17">
        <v>0.48971679862446899</v>
      </c>
      <c r="AK1015" s="17">
        <v>0.47087981508747301</v>
      </c>
      <c r="AL1015" s="17">
        <v>0.50550110581813301</v>
      </c>
      <c r="AM1015" s="17"/>
      <c r="AN1015" s="17">
        <v>0.431842038865416</v>
      </c>
      <c r="AO1015" s="17">
        <v>0.474622527601961</v>
      </c>
      <c r="AP1015" s="17">
        <v>0.48688160049815199</v>
      </c>
      <c r="AQ1015" s="17">
        <v>0.46381597286792597</v>
      </c>
      <c r="AR1015" s="17">
        <v>0.47962955972655702</v>
      </c>
      <c r="AS1015" s="17"/>
      <c r="AT1015" s="17">
        <v>0.46710042391380802</v>
      </c>
      <c r="AU1015" s="17">
        <v>0.44107814406513501</v>
      </c>
      <c r="AV1015" s="17"/>
      <c r="AW1015" s="17">
        <v>0.50648017815354196</v>
      </c>
      <c r="AX1015" s="17">
        <v>0.47478348966073203</v>
      </c>
      <c r="AY1015" s="17">
        <v>0.41630319312790798</v>
      </c>
    </row>
    <row r="1016" spans="2:51">
      <c r="B1016" t="s">
        <v>374</v>
      </c>
      <c r="C1016" s="17">
        <v>0.22360234864473499</v>
      </c>
      <c r="D1016" s="17">
        <v>0.19790241283377399</v>
      </c>
      <c r="E1016" s="17">
        <v>0.24897211569529701</v>
      </c>
      <c r="F1016" s="17"/>
      <c r="G1016" s="17">
        <v>0.216872413939003</v>
      </c>
      <c r="H1016" s="17">
        <v>0.23643703447831299</v>
      </c>
      <c r="I1016" s="17">
        <v>0.193654819437934</v>
      </c>
      <c r="J1016" s="17">
        <v>0.22214261573858901</v>
      </c>
      <c r="K1016" s="17">
        <v>0.234965847138352</v>
      </c>
      <c r="L1016" s="17">
        <v>0.232576142787038</v>
      </c>
      <c r="M1016" s="17"/>
      <c r="N1016" s="17">
        <v>0.17667498580558699</v>
      </c>
      <c r="O1016" s="17">
        <v>0.20638790556654599</v>
      </c>
      <c r="P1016" s="17">
        <v>0.24345325055991701</v>
      </c>
      <c r="Q1016" s="17">
        <v>0.273769384705773</v>
      </c>
      <c r="R1016" s="17"/>
      <c r="S1016" s="17">
        <v>0.215062006230921</v>
      </c>
      <c r="T1016" s="17">
        <v>0.219511367594593</v>
      </c>
      <c r="U1016" s="17">
        <v>0.20634508805534801</v>
      </c>
      <c r="V1016" s="17">
        <v>0.24492497581077499</v>
      </c>
      <c r="W1016" s="17">
        <v>0.22280272027933101</v>
      </c>
      <c r="X1016" s="17">
        <v>0.233941912761161</v>
      </c>
      <c r="Y1016" s="17">
        <v>0.22951335712708901</v>
      </c>
      <c r="Z1016" s="17">
        <v>0.25073085558550801</v>
      </c>
      <c r="AA1016" s="17">
        <v>0.207298042693701</v>
      </c>
      <c r="AB1016" s="17">
        <v>0.21795324121711099</v>
      </c>
      <c r="AC1016" s="17">
        <v>0.24517624039618899</v>
      </c>
      <c r="AD1016" s="17">
        <v>0.22306968761687301</v>
      </c>
      <c r="AE1016" s="17"/>
      <c r="AF1016" s="17">
        <v>0.244040116605833</v>
      </c>
      <c r="AG1016" s="17">
        <v>0.18513087488910701</v>
      </c>
      <c r="AH1016" s="17">
        <v>0.2857962631598</v>
      </c>
      <c r="AI1016" s="17"/>
      <c r="AJ1016" s="17">
        <v>0.22165842558892301</v>
      </c>
      <c r="AK1016" s="17">
        <v>0.20988915511928399</v>
      </c>
      <c r="AL1016" s="17">
        <v>0.16180151223579001</v>
      </c>
      <c r="AM1016" s="17"/>
      <c r="AN1016" s="17">
        <v>0.276613456810756</v>
      </c>
      <c r="AO1016" s="17">
        <v>0.211752357220269</v>
      </c>
      <c r="AP1016" s="17">
        <v>0.18374100077678701</v>
      </c>
      <c r="AQ1016" s="17">
        <v>0.17586371002884901</v>
      </c>
      <c r="AR1016" s="17">
        <v>0.119988086023229</v>
      </c>
      <c r="AS1016" s="17"/>
      <c r="AT1016" s="17">
        <v>0.223173945094718</v>
      </c>
      <c r="AU1016" s="17">
        <v>0.22591981437470199</v>
      </c>
      <c r="AV1016" s="17"/>
      <c r="AW1016" s="17">
        <v>0.16077370344189301</v>
      </c>
      <c r="AX1016" s="17">
        <v>0.240098401128961</v>
      </c>
      <c r="AY1016" s="17">
        <v>0.288231231408133</v>
      </c>
    </row>
    <row r="1017" spans="2:51">
      <c r="B1017" t="s">
        <v>375</v>
      </c>
      <c r="C1017" s="17">
        <v>5.9727229725851899E-2</v>
      </c>
      <c r="D1017" s="17">
        <v>5.62656431605775E-2</v>
      </c>
      <c r="E1017" s="17">
        <v>6.3116693823374301E-2</v>
      </c>
      <c r="F1017" s="17"/>
      <c r="G1017" s="17">
        <v>9.6428682053858294E-2</v>
      </c>
      <c r="H1017" s="17">
        <v>6.8473268803854598E-2</v>
      </c>
      <c r="I1017" s="17">
        <v>5.9141830132876903E-2</v>
      </c>
      <c r="J1017" s="17">
        <v>6.1973292774982897E-2</v>
      </c>
      <c r="K1017" s="17">
        <v>5.5394482496094799E-2</v>
      </c>
      <c r="L1017" s="17">
        <v>3.8243806521111E-2</v>
      </c>
      <c r="M1017" s="17"/>
      <c r="N1017" s="17">
        <v>4.9869696028964898E-2</v>
      </c>
      <c r="O1017" s="17">
        <v>6.9439600338550997E-2</v>
      </c>
      <c r="P1017" s="17">
        <v>6.3003745166002795E-2</v>
      </c>
      <c r="Q1017" s="17">
        <v>5.9320818613108298E-2</v>
      </c>
      <c r="R1017" s="17"/>
      <c r="S1017" s="17">
        <v>5.86673097698781E-2</v>
      </c>
      <c r="T1017" s="17">
        <v>5.9417282641560903E-2</v>
      </c>
      <c r="U1017" s="17">
        <v>6.1223640755248603E-2</v>
      </c>
      <c r="V1017" s="17">
        <v>4.30099883643804E-2</v>
      </c>
      <c r="W1017" s="17">
        <v>6.9212948235004706E-2</v>
      </c>
      <c r="X1017" s="17">
        <v>6.6688824470617594E-2</v>
      </c>
      <c r="Y1017" s="17">
        <v>6.82728609311819E-2</v>
      </c>
      <c r="Z1017" s="17">
        <v>3.2392687931556099E-2</v>
      </c>
      <c r="AA1017" s="17">
        <v>5.1706909523547798E-2</v>
      </c>
      <c r="AB1017" s="17">
        <v>5.5770687201160699E-2</v>
      </c>
      <c r="AC1017" s="17">
        <v>6.6260817876950401E-2</v>
      </c>
      <c r="AD1017" s="17">
        <v>0.115815460794671</v>
      </c>
      <c r="AE1017" s="17"/>
      <c r="AF1017" s="17">
        <v>6.7227956514880505E-2</v>
      </c>
      <c r="AG1017" s="17">
        <v>4.2572061396584503E-2</v>
      </c>
      <c r="AH1017" s="17">
        <v>6.3490935305714494E-2</v>
      </c>
      <c r="AI1017" s="17"/>
      <c r="AJ1017" s="17">
        <v>5.2189288376799002E-2</v>
      </c>
      <c r="AK1017" s="17">
        <v>6.2351401350978899E-2</v>
      </c>
      <c r="AL1017" s="17">
        <v>5.87490845195075E-2</v>
      </c>
      <c r="AM1017" s="17"/>
      <c r="AN1017" s="17">
        <v>6.10396914090671E-2</v>
      </c>
      <c r="AO1017" s="17">
        <v>5.9261957955123998E-2</v>
      </c>
      <c r="AP1017" s="17">
        <v>5.0777325885272999E-2</v>
      </c>
      <c r="AQ1017" s="17">
        <v>7.62988933887917E-2</v>
      </c>
      <c r="AR1017" s="17">
        <v>1.31413454695389E-2</v>
      </c>
      <c r="AS1017" s="17"/>
      <c r="AT1017" s="17">
        <v>5.8515060452195303E-2</v>
      </c>
      <c r="AU1017" s="17">
        <v>7.2143892416467195E-2</v>
      </c>
      <c r="AV1017" s="17"/>
      <c r="AW1017" s="17">
        <v>4.0840782322428201E-2</v>
      </c>
      <c r="AX1017" s="17">
        <v>6.1402851951323001E-2</v>
      </c>
      <c r="AY1017" s="17">
        <v>8.0000465181948199E-2</v>
      </c>
    </row>
    <row r="1018" spans="2:51">
      <c r="B1018" t="s">
        <v>376</v>
      </c>
      <c r="C1018" s="17">
        <v>1.8520300167201E-2</v>
      </c>
      <c r="D1018" s="17">
        <v>1.8204096707725201E-2</v>
      </c>
      <c r="E1018" s="17">
        <v>1.8475536182242E-2</v>
      </c>
      <c r="F1018" s="17"/>
      <c r="G1018" s="17">
        <v>2.4193708371212701E-2</v>
      </c>
      <c r="H1018" s="17">
        <v>2.5192049498906299E-2</v>
      </c>
      <c r="I1018" s="17">
        <v>2.1607030330150399E-2</v>
      </c>
      <c r="J1018" s="17">
        <v>2.0146494358974799E-2</v>
      </c>
      <c r="K1018" s="17">
        <v>1.4154789426794301E-2</v>
      </c>
      <c r="L1018" s="17">
        <v>1.06749945157313E-2</v>
      </c>
      <c r="M1018" s="17"/>
      <c r="N1018" s="17">
        <v>1.7993296382398799E-2</v>
      </c>
      <c r="O1018" s="17">
        <v>1.54810520150082E-2</v>
      </c>
      <c r="P1018" s="17">
        <v>1.6638836718425101E-2</v>
      </c>
      <c r="Q1018" s="17">
        <v>2.3325523785987502E-2</v>
      </c>
      <c r="R1018" s="17"/>
      <c r="S1018" s="17">
        <v>2.4691920969913302E-2</v>
      </c>
      <c r="T1018" s="17">
        <v>1.7002868731965801E-2</v>
      </c>
      <c r="U1018" s="17">
        <v>8.7116207160357895E-3</v>
      </c>
      <c r="V1018" s="17">
        <v>7.0966241731193801E-3</v>
      </c>
      <c r="W1018" s="17">
        <v>2.3861476403735999E-2</v>
      </c>
      <c r="X1018" s="17">
        <v>1.1210890796910501E-2</v>
      </c>
      <c r="Y1018" s="17">
        <v>1.4119296987456301E-2</v>
      </c>
      <c r="Z1018" s="17">
        <v>9.3851668225534597E-3</v>
      </c>
      <c r="AA1018" s="17">
        <v>1.6348099697040999E-2</v>
      </c>
      <c r="AB1018" s="17">
        <v>2.8070157214687499E-2</v>
      </c>
      <c r="AC1018" s="17">
        <v>4.6203372809083799E-2</v>
      </c>
      <c r="AD1018" s="17">
        <v>3.3164097593214703E-2</v>
      </c>
      <c r="AE1018" s="17"/>
      <c r="AF1018" s="17">
        <v>1.89538255420642E-2</v>
      </c>
      <c r="AG1018" s="17">
        <v>1.49287541247163E-2</v>
      </c>
      <c r="AH1018" s="17">
        <v>2.5707733163594201E-2</v>
      </c>
      <c r="AI1018" s="17"/>
      <c r="AJ1018" s="17">
        <v>1.2492864624165901E-2</v>
      </c>
      <c r="AK1018" s="17">
        <v>1.3814170931318299E-2</v>
      </c>
      <c r="AL1018" s="17">
        <v>2.0811986773276399E-2</v>
      </c>
      <c r="AM1018" s="17"/>
      <c r="AN1018" s="17">
        <v>1.5806077245997498E-2</v>
      </c>
      <c r="AO1018" s="17">
        <v>2.9314707435421201E-2</v>
      </c>
      <c r="AP1018" s="17">
        <v>1.5641533813912999E-2</v>
      </c>
      <c r="AQ1018" s="17">
        <v>2.1809020908708499E-2</v>
      </c>
      <c r="AR1018" s="17">
        <v>0</v>
      </c>
      <c r="AS1018" s="17"/>
      <c r="AT1018" s="17">
        <v>1.8863712650323699E-2</v>
      </c>
      <c r="AU1018" s="17">
        <v>1.6368527425890601E-2</v>
      </c>
      <c r="AV1018" s="17"/>
      <c r="AW1018" s="17">
        <v>1.41488628839085E-2</v>
      </c>
      <c r="AX1018" s="17">
        <v>2.40875448537143E-2</v>
      </c>
      <c r="AY1018" s="17">
        <v>2.1878668786002701E-2</v>
      </c>
    </row>
    <row r="1019" spans="2:51">
      <c r="B1019" t="s">
        <v>119</v>
      </c>
      <c r="C1019" s="17">
        <v>5.1423415120716298E-2</v>
      </c>
      <c r="D1019" s="17">
        <v>3.3177638741278E-2</v>
      </c>
      <c r="E1019" s="17">
        <v>6.8533867137516302E-2</v>
      </c>
      <c r="F1019" s="17"/>
      <c r="G1019" s="17">
        <v>4.79083715909683E-2</v>
      </c>
      <c r="H1019" s="17">
        <v>4.3430954073384397E-2</v>
      </c>
      <c r="I1019" s="17">
        <v>6.2783930399513799E-2</v>
      </c>
      <c r="J1019" s="17">
        <v>5.5411403122604501E-2</v>
      </c>
      <c r="K1019" s="17">
        <v>5.7665628945482598E-2</v>
      </c>
      <c r="L1019" s="17">
        <v>4.3693774270029698E-2</v>
      </c>
      <c r="M1019" s="17"/>
      <c r="N1019" s="17">
        <v>2.6053009253685699E-2</v>
      </c>
      <c r="O1019" s="17">
        <v>4.0757580442289401E-2</v>
      </c>
      <c r="P1019" s="17">
        <v>6.1549203766562602E-2</v>
      </c>
      <c r="Q1019" s="17">
        <v>8.1958693244232605E-2</v>
      </c>
      <c r="R1019" s="17"/>
      <c r="S1019" s="17">
        <v>4.0571750834896801E-2</v>
      </c>
      <c r="T1019" s="17">
        <v>4.9252146107013103E-2</v>
      </c>
      <c r="U1019" s="17">
        <v>4.0265960131630099E-2</v>
      </c>
      <c r="V1019" s="17">
        <v>7.0053819580549404E-2</v>
      </c>
      <c r="W1019" s="17">
        <v>6.3133109759594394E-2</v>
      </c>
      <c r="X1019" s="17">
        <v>5.4496440352372E-2</v>
      </c>
      <c r="Y1019" s="17">
        <v>6.8173692546105294E-2</v>
      </c>
      <c r="Z1019" s="17">
        <v>3.78426648619919E-2</v>
      </c>
      <c r="AA1019" s="17">
        <v>3.2128825886989301E-2</v>
      </c>
      <c r="AB1019" s="17">
        <v>6.14580865726259E-2</v>
      </c>
      <c r="AC1019" s="17">
        <v>4.0249614548743699E-2</v>
      </c>
      <c r="AD1019" s="17">
        <v>7.8553996448697899E-2</v>
      </c>
      <c r="AE1019" s="17"/>
      <c r="AF1019" s="17">
        <v>5.5728872950819699E-2</v>
      </c>
      <c r="AG1019" s="17">
        <v>3.5807457951513799E-2</v>
      </c>
      <c r="AH1019" s="17">
        <v>8.0760052764779905E-2</v>
      </c>
      <c r="AI1019" s="17"/>
      <c r="AJ1019" s="17">
        <v>3.2907537248587797E-2</v>
      </c>
      <c r="AK1019" s="17">
        <v>3.5903493147320498E-2</v>
      </c>
      <c r="AL1019" s="17">
        <v>3.1672416866876198E-2</v>
      </c>
      <c r="AM1019" s="17"/>
      <c r="AN1019" s="17">
        <v>8.1422560451272899E-2</v>
      </c>
      <c r="AO1019" s="17">
        <v>5.2346493147361797E-2</v>
      </c>
      <c r="AP1019" s="17">
        <v>3.5581329818843398E-2</v>
      </c>
      <c r="AQ1019" s="17">
        <v>2.6066035075599299E-2</v>
      </c>
      <c r="AR1019" s="17">
        <v>0</v>
      </c>
      <c r="AS1019" s="17"/>
      <c r="AT1019" s="17">
        <v>5.0244595839156497E-2</v>
      </c>
      <c r="AU1019" s="17">
        <v>5.9841122820602097E-2</v>
      </c>
      <c r="AV1019" s="17"/>
      <c r="AW1019" s="17">
        <v>2.2997834969866501E-2</v>
      </c>
      <c r="AX1019" s="17">
        <v>3.7131380325285297E-2</v>
      </c>
      <c r="AY1019" s="17">
        <v>8.6266974198441301E-2</v>
      </c>
    </row>
    <row r="1020" spans="2:51">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row>
    <row r="1021" spans="2:51">
      <c r="B1021" s="6" t="s">
        <v>391</v>
      </c>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row>
    <row r="1022" spans="2:51">
      <c r="B1022" s="24" t="s">
        <v>16</v>
      </c>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row>
    <row r="1023" spans="2:51">
      <c r="B1023" t="s">
        <v>372</v>
      </c>
      <c r="C1023" s="17">
        <v>0.16683907127071099</v>
      </c>
      <c r="D1023" s="17">
        <v>0.19791773306725</v>
      </c>
      <c r="E1023" s="17">
        <v>0.13722058477257801</v>
      </c>
      <c r="F1023" s="17"/>
      <c r="G1023" s="17">
        <v>0.15596558404040201</v>
      </c>
      <c r="H1023" s="17">
        <v>0.16125508479356199</v>
      </c>
      <c r="I1023" s="17">
        <v>0.159890487620369</v>
      </c>
      <c r="J1023" s="17">
        <v>0.16966615312349401</v>
      </c>
      <c r="K1023" s="17">
        <v>0.164306355050651</v>
      </c>
      <c r="L1023" s="17">
        <v>0.18017039933196199</v>
      </c>
      <c r="M1023" s="17"/>
      <c r="N1023" s="17">
        <v>0.20247170131945399</v>
      </c>
      <c r="O1023" s="17">
        <v>0.170766301831492</v>
      </c>
      <c r="P1023" s="17">
        <v>0.16441742530310399</v>
      </c>
      <c r="Q1023" s="17">
        <v>0.12916347945345799</v>
      </c>
      <c r="R1023" s="17"/>
      <c r="S1023" s="17">
        <v>0.19057005039882199</v>
      </c>
      <c r="T1023" s="17">
        <v>0.149439598222492</v>
      </c>
      <c r="U1023" s="17">
        <v>0.162700244388118</v>
      </c>
      <c r="V1023" s="17">
        <v>0.14418440816074199</v>
      </c>
      <c r="W1023" s="17">
        <v>0.16744028572633199</v>
      </c>
      <c r="X1023" s="17">
        <v>0.17125355566082101</v>
      </c>
      <c r="Y1023" s="17">
        <v>0.190441341369781</v>
      </c>
      <c r="Z1023" s="17">
        <v>0.22567492245309001</v>
      </c>
      <c r="AA1023" s="17">
        <v>0.17168699046351399</v>
      </c>
      <c r="AB1023" s="17">
        <v>0.13999163157240099</v>
      </c>
      <c r="AC1023" s="17">
        <v>0.160724738575732</v>
      </c>
      <c r="AD1023" s="17">
        <v>0.12522619811485</v>
      </c>
      <c r="AE1023" s="17"/>
      <c r="AF1023" s="17">
        <v>0.163264982296004</v>
      </c>
      <c r="AG1023" s="17">
        <v>0.19190425950975301</v>
      </c>
      <c r="AH1023" s="17">
        <v>0.120668882927301</v>
      </c>
      <c r="AI1023" s="17"/>
      <c r="AJ1023" s="17">
        <v>0.18134027197251501</v>
      </c>
      <c r="AK1023" s="17">
        <v>0.198201970881076</v>
      </c>
      <c r="AL1023" s="17">
        <v>0.20208828879784599</v>
      </c>
      <c r="AM1023" s="17"/>
      <c r="AN1023" s="17">
        <v>0.13608935499918401</v>
      </c>
      <c r="AO1023" s="17">
        <v>0.15755973147796401</v>
      </c>
      <c r="AP1023" s="17">
        <v>0.185787699266033</v>
      </c>
      <c r="AQ1023" s="17">
        <v>0.21330987263460399</v>
      </c>
      <c r="AR1023" s="17">
        <v>0.48569701558061501</v>
      </c>
      <c r="AS1023" s="17"/>
      <c r="AT1023" s="17">
        <v>0.16502712815378101</v>
      </c>
      <c r="AU1023" s="17">
        <v>0.19255156817222899</v>
      </c>
      <c r="AV1023" s="17"/>
      <c r="AW1023" s="17">
        <v>0.228428343823461</v>
      </c>
      <c r="AX1023" s="17">
        <v>0.118655847319674</v>
      </c>
      <c r="AY1023" s="17">
        <v>0.11526149851025</v>
      </c>
    </row>
    <row r="1024" spans="2:51">
      <c r="B1024" t="s">
        <v>373</v>
      </c>
      <c r="C1024" s="17">
        <v>0.462765614983358</v>
      </c>
      <c r="D1024" s="17">
        <v>0.46420534118261497</v>
      </c>
      <c r="E1024" s="17">
        <v>0.461213189816988</v>
      </c>
      <c r="F1024" s="17"/>
      <c r="G1024" s="17">
        <v>0.46833076691227798</v>
      </c>
      <c r="H1024" s="17">
        <v>0.46060857372354203</v>
      </c>
      <c r="I1024" s="17">
        <v>0.44615945516871902</v>
      </c>
      <c r="J1024" s="17">
        <v>0.46150220542579101</v>
      </c>
      <c r="K1024" s="17">
        <v>0.43669404046363203</v>
      </c>
      <c r="L1024" s="17">
        <v>0.49228578766893499</v>
      </c>
      <c r="M1024" s="17"/>
      <c r="N1024" s="17">
        <v>0.49456925361451198</v>
      </c>
      <c r="O1024" s="17">
        <v>0.48226663374776302</v>
      </c>
      <c r="P1024" s="17">
        <v>0.42963049643349699</v>
      </c>
      <c r="Q1024" s="17">
        <v>0.43363257259792298</v>
      </c>
      <c r="R1024" s="17"/>
      <c r="S1024" s="17">
        <v>0.46881188047135702</v>
      </c>
      <c r="T1024" s="17">
        <v>0.471194084346302</v>
      </c>
      <c r="U1024" s="17">
        <v>0.462128357975221</v>
      </c>
      <c r="V1024" s="17">
        <v>0.47128397245534798</v>
      </c>
      <c r="W1024" s="17">
        <v>0.48400920455803798</v>
      </c>
      <c r="X1024" s="17">
        <v>0.482725984745345</v>
      </c>
      <c r="Y1024" s="17">
        <v>0.46318917372114499</v>
      </c>
      <c r="Z1024" s="17">
        <v>0.38983435008453998</v>
      </c>
      <c r="AA1024" s="17">
        <v>0.41649085352709198</v>
      </c>
      <c r="AB1024" s="17">
        <v>0.46850131474810602</v>
      </c>
      <c r="AC1024" s="17">
        <v>0.48918517734996803</v>
      </c>
      <c r="AD1024" s="17">
        <v>0.47099658197326399</v>
      </c>
      <c r="AE1024" s="17"/>
      <c r="AF1024" s="17">
        <v>0.42658382318747801</v>
      </c>
      <c r="AG1024" s="17">
        <v>0.50762494116661905</v>
      </c>
      <c r="AH1024" s="17">
        <v>0.43128769860030902</v>
      </c>
      <c r="AI1024" s="17"/>
      <c r="AJ1024" s="17">
        <v>0.49043119097809701</v>
      </c>
      <c r="AK1024" s="17">
        <v>0.48445277210418802</v>
      </c>
      <c r="AL1024" s="17">
        <v>0.51260005137059195</v>
      </c>
      <c r="AM1024" s="17"/>
      <c r="AN1024" s="17">
        <v>0.40336613826476497</v>
      </c>
      <c r="AO1024" s="17">
        <v>0.45972435251837301</v>
      </c>
      <c r="AP1024" s="17">
        <v>0.493593785685913</v>
      </c>
      <c r="AQ1024" s="17">
        <v>0.51036214342920105</v>
      </c>
      <c r="AR1024" s="17">
        <v>0.25230858063696598</v>
      </c>
      <c r="AS1024" s="17"/>
      <c r="AT1024" s="17">
        <v>0.464255237206117</v>
      </c>
      <c r="AU1024" s="17">
        <v>0.44175803071067998</v>
      </c>
      <c r="AV1024" s="17"/>
      <c r="AW1024" s="17">
        <v>0.490180108045564</v>
      </c>
      <c r="AX1024" s="17">
        <v>0.53002252093561897</v>
      </c>
      <c r="AY1024" s="17">
        <v>0.41635532409282899</v>
      </c>
    </row>
    <row r="1025" spans="2:51">
      <c r="B1025" t="s">
        <v>374</v>
      </c>
      <c r="C1025" s="17">
        <v>0.22693461570548901</v>
      </c>
      <c r="D1025" s="17">
        <v>0.21604666776439799</v>
      </c>
      <c r="E1025" s="17">
        <v>0.23800481297411899</v>
      </c>
      <c r="F1025" s="17"/>
      <c r="G1025" s="17">
        <v>0.18707317049989899</v>
      </c>
      <c r="H1025" s="17">
        <v>0.22477813172320499</v>
      </c>
      <c r="I1025" s="17">
        <v>0.23304913763217799</v>
      </c>
      <c r="J1025" s="17">
        <v>0.21875869549574001</v>
      </c>
      <c r="K1025" s="17">
        <v>0.26782881521002899</v>
      </c>
      <c r="L1025" s="17">
        <v>0.21945305692127401</v>
      </c>
      <c r="M1025" s="17"/>
      <c r="N1025" s="17">
        <v>0.18712331035910101</v>
      </c>
      <c r="O1025" s="17">
        <v>0.21392168637399001</v>
      </c>
      <c r="P1025" s="17">
        <v>0.25441012394522999</v>
      </c>
      <c r="Q1025" s="17">
        <v>0.25866570607818501</v>
      </c>
      <c r="R1025" s="17"/>
      <c r="S1025" s="17">
        <v>0.176034823306389</v>
      </c>
      <c r="T1025" s="17">
        <v>0.22931685116450201</v>
      </c>
      <c r="U1025" s="17">
        <v>0.26025012133684999</v>
      </c>
      <c r="V1025" s="17">
        <v>0.23146168186956101</v>
      </c>
      <c r="W1025" s="17">
        <v>0.214055999039891</v>
      </c>
      <c r="X1025" s="17">
        <v>0.22606157754150799</v>
      </c>
      <c r="Y1025" s="17">
        <v>0.21713636152461899</v>
      </c>
      <c r="Z1025" s="17">
        <v>0.26750146875374198</v>
      </c>
      <c r="AA1025" s="17">
        <v>0.25641690760727098</v>
      </c>
      <c r="AB1025" s="17">
        <v>0.22521691056441701</v>
      </c>
      <c r="AC1025" s="17">
        <v>0.22017916070919499</v>
      </c>
      <c r="AD1025" s="17">
        <v>0.24464229946834501</v>
      </c>
      <c r="AE1025" s="17"/>
      <c r="AF1025" s="17">
        <v>0.26606051857254998</v>
      </c>
      <c r="AG1025" s="17">
        <v>0.18455292105708301</v>
      </c>
      <c r="AH1025" s="17">
        <v>0.25598721313050499</v>
      </c>
      <c r="AI1025" s="17"/>
      <c r="AJ1025" s="17">
        <v>0.20569898369745601</v>
      </c>
      <c r="AK1025" s="17">
        <v>0.19921814310014399</v>
      </c>
      <c r="AL1025" s="17">
        <v>0.20241323096806799</v>
      </c>
      <c r="AM1025" s="17"/>
      <c r="AN1025" s="17">
        <v>0.26832036197932502</v>
      </c>
      <c r="AO1025" s="17">
        <v>0.22218120883099099</v>
      </c>
      <c r="AP1025" s="17">
        <v>0.20124929896361701</v>
      </c>
      <c r="AQ1025" s="17">
        <v>0.182602864320875</v>
      </c>
      <c r="AR1025" s="17">
        <v>0.16419020468703699</v>
      </c>
      <c r="AS1025" s="17"/>
      <c r="AT1025" s="17">
        <v>0.23160882884885101</v>
      </c>
      <c r="AU1025" s="17">
        <v>0.18691315871483699</v>
      </c>
      <c r="AV1025" s="17"/>
      <c r="AW1025" s="17">
        <v>0.17906840593748399</v>
      </c>
      <c r="AX1025" s="17">
        <v>0.22010327266367899</v>
      </c>
      <c r="AY1025" s="17">
        <v>0.278726556361442</v>
      </c>
    </row>
    <row r="1026" spans="2:51">
      <c r="B1026" t="s">
        <v>375</v>
      </c>
      <c r="C1026" s="17">
        <v>6.8253413310492894E-2</v>
      </c>
      <c r="D1026" s="17">
        <v>6.5749021702407595E-2</v>
      </c>
      <c r="E1026" s="17">
        <v>7.0551670974222699E-2</v>
      </c>
      <c r="F1026" s="17"/>
      <c r="G1026" s="17">
        <v>0.108675771360455</v>
      </c>
      <c r="H1026" s="17">
        <v>7.6711079736908105E-2</v>
      </c>
      <c r="I1026" s="17">
        <v>7.8180209355113606E-2</v>
      </c>
      <c r="J1026" s="17">
        <v>6.9719265294907906E-2</v>
      </c>
      <c r="K1026" s="17">
        <v>5.5604087218970602E-2</v>
      </c>
      <c r="L1026" s="17">
        <v>4.51800042149412E-2</v>
      </c>
      <c r="M1026" s="17"/>
      <c r="N1026" s="17">
        <v>6.0092676157427603E-2</v>
      </c>
      <c r="O1026" s="17">
        <v>7.0056873022587299E-2</v>
      </c>
      <c r="P1026" s="17">
        <v>7.2339241473452498E-2</v>
      </c>
      <c r="Q1026" s="17">
        <v>7.0612477442564506E-2</v>
      </c>
      <c r="R1026" s="17"/>
      <c r="S1026" s="17">
        <v>7.1855294538936507E-2</v>
      </c>
      <c r="T1026" s="17">
        <v>7.1897864356413696E-2</v>
      </c>
      <c r="U1026" s="17">
        <v>6.5235026575830302E-2</v>
      </c>
      <c r="V1026" s="17">
        <v>7.4358827848931497E-2</v>
      </c>
      <c r="W1026" s="17">
        <v>6.1856476104123398E-2</v>
      </c>
      <c r="X1026" s="17">
        <v>5.1379581377716997E-2</v>
      </c>
      <c r="Y1026" s="17">
        <v>6.6321833115258702E-2</v>
      </c>
      <c r="Z1026" s="17">
        <v>3.7892798391699997E-2</v>
      </c>
      <c r="AA1026" s="17">
        <v>8.2440235193940198E-2</v>
      </c>
      <c r="AB1026" s="17">
        <v>7.6061815179264206E-2</v>
      </c>
      <c r="AC1026" s="17">
        <v>6.1529393716777403E-2</v>
      </c>
      <c r="AD1026" s="17">
        <v>7.3379635242648594E-2</v>
      </c>
      <c r="AE1026" s="17"/>
      <c r="AF1026" s="17">
        <v>7.7038613980536894E-2</v>
      </c>
      <c r="AG1026" s="17">
        <v>5.28069739947616E-2</v>
      </c>
      <c r="AH1026" s="17">
        <v>7.4941797838931401E-2</v>
      </c>
      <c r="AI1026" s="17"/>
      <c r="AJ1026" s="17">
        <v>6.4332052052639005E-2</v>
      </c>
      <c r="AK1026" s="17">
        <v>5.92114622966632E-2</v>
      </c>
      <c r="AL1026" s="17">
        <v>3.6458690373944398E-2</v>
      </c>
      <c r="AM1026" s="17"/>
      <c r="AN1026" s="17">
        <v>7.4968542463188001E-2</v>
      </c>
      <c r="AO1026" s="17">
        <v>9.5777463361278903E-2</v>
      </c>
      <c r="AP1026" s="17">
        <v>6.08268554093018E-2</v>
      </c>
      <c r="AQ1026" s="17">
        <v>4.3934338872916097E-2</v>
      </c>
      <c r="AR1026" s="17">
        <v>5.5907500302831502E-2</v>
      </c>
      <c r="AS1026" s="17"/>
      <c r="AT1026" s="17">
        <v>6.6363626713812907E-2</v>
      </c>
      <c r="AU1026" s="17">
        <v>8.9491256314535195E-2</v>
      </c>
      <c r="AV1026" s="17"/>
      <c r="AW1026" s="17">
        <v>6.0998923424714802E-2</v>
      </c>
      <c r="AX1026" s="17">
        <v>7.2277048268115193E-2</v>
      </c>
      <c r="AY1026" s="17">
        <v>7.4765351742509603E-2</v>
      </c>
    </row>
    <row r="1027" spans="2:51">
      <c r="B1027" t="s">
        <v>376</v>
      </c>
      <c r="C1027" s="17">
        <v>2.3131563941731E-2</v>
      </c>
      <c r="D1027" s="17">
        <v>2.2725715113166799E-2</v>
      </c>
      <c r="E1027" s="17">
        <v>2.30901541627422E-2</v>
      </c>
      <c r="F1027" s="17"/>
      <c r="G1027" s="17">
        <v>2.70854221822792E-2</v>
      </c>
      <c r="H1027" s="17">
        <v>2.5609357533145E-2</v>
      </c>
      <c r="I1027" s="17">
        <v>3.3323504980248497E-2</v>
      </c>
      <c r="J1027" s="17">
        <v>1.7870993358230999E-2</v>
      </c>
      <c r="K1027" s="17">
        <v>2.6398277720012402E-2</v>
      </c>
      <c r="L1027" s="17">
        <v>1.4234233846431001E-2</v>
      </c>
      <c r="M1027" s="17"/>
      <c r="N1027" s="17">
        <v>2.1974116349910401E-2</v>
      </c>
      <c r="O1027" s="17">
        <v>1.7743029587346301E-2</v>
      </c>
      <c r="P1027" s="17">
        <v>2.9051562441248499E-2</v>
      </c>
      <c r="Q1027" s="17">
        <v>2.5631709715094202E-2</v>
      </c>
      <c r="R1027" s="17"/>
      <c r="S1027" s="17">
        <v>2.7569156189069102E-2</v>
      </c>
      <c r="T1027" s="17">
        <v>2.05467914564232E-2</v>
      </c>
      <c r="U1027" s="17">
        <v>9.8994275247701099E-3</v>
      </c>
      <c r="V1027" s="17">
        <v>2.6801249748251099E-2</v>
      </c>
      <c r="W1027" s="17">
        <v>3.3795097957359702E-2</v>
      </c>
      <c r="X1027" s="17">
        <v>1.59499573421641E-2</v>
      </c>
      <c r="Y1027" s="17">
        <v>1.39753652922703E-2</v>
      </c>
      <c r="Z1027" s="17">
        <v>5.0986083285614797E-2</v>
      </c>
      <c r="AA1027" s="17">
        <v>2.2184701982299299E-2</v>
      </c>
      <c r="AB1027" s="17">
        <v>2.1212492488712199E-2</v>
      </c>
      <c r="AC1027" s="17">
        <v>1.98163184371314E-2</v>
      </c>
      <c r="AD1027" s="17">
        <v>4.42172665064232E-2</v>
      </c>
      <c r="AE1027" s="17"/>
      <c r="AF1027" s="17">
        <v>2.2980481385513101E-2</v>
      </c>
      <c r="AG1027" s="17">
        <v>1.9446496245907701E-2</v>
      </c>
      <c r="AH1027" s="17">
        <v>3.8523223067794599E-2</v>
      </c>
      <c r="AI1027" s="17"/>
      <c r="AJ1027" s="17">
        <v>1.45152518050188E-2</v>
      </c>
      <c r="AK1027" s="17">
        <v>1.7467750105841999E-2</v>
      </c>
      <c r="AL1027" s="17">
        <v>2.5079862675077599E-2</v>
      </c>
      <c r="AM1027" s="17"/>
      <c r="AN1027" s="17">
        <v>3.6775310766275E-2</v>
      </c>
      <c r="AO1027" s="17">
        <v>2.10421003980715E-2</v>
      </c>
      <c r="AP1027" s="17">
        <v>1.3004197980907401E-2</v>
      </c>
      <c r="AQ1027" s="17">
        <v>1.8433904632901399E-2</v>
      </c>
      <c r="AR1027" s="17">
        <v>1.6163128357756101E-2</v>
      </c>
      <c r="AS1027" s="17"/>
      <c r="AT1027" s="17">
        <v>2.3205471634872899E-2</v>
      </c>
      <c r="AU1027" s="17">
        <v>1.6539545131819398E-2</v>
      </c>
      <c r="AV1027" s="17"/>
      <c r="AW1027" s="17">
        <v>2.2706482442155399E-2</v>
      </c>
      <c r="AX1027" s="17">
        <v>1.8937231862860698E-2</v>
      </c>
      <c r="AY1027" s="17">
        <v>2.46843942861E-2</v>
      </c>
    </row>
    <row r="1028" spans="2:51">
      <c r="B1028" t="s">
        <v>119</v>
      </c>
      <c r="C1028" s="17">
        <v>5.2075720788217802E-2</v>
      </c>
      <c r="D1028" s="17">
        <v>3.3355521170162203E-2</v>
      </c>
      <c r="E1028" s="17">
        <v>6.99195872993503E-2</v>
      </c>
      <c r="F1028" s="17"/>
      <c r="G1028" s="17">
        <v>5.2869285004686399E-2</v>
      </c>
      <c r="H1028" s="17">
        <v>5.1037772489638103E-2</v>
      </c>
      <c r="I1028" s="17">
        <v>4.9397205243371101E-2</v>
      </c>
      <c r="J1028" s="17">
        <v>6.2482687301836003E-2</v>
      </c>
      <c r="K1028" s="17">
        <v>4.9168424336705298E-2</v>
      </c>
      <c r="L1028" s="17">
        <v>4.8676518016457899E-2</v>
      </c>
      <c r="M1028" s="17"/>
      <c r="N1028" s="17">
        <v>3.3768942199594601E-2</v>
      </c>
      <c r="O1028" s="17">
        <v>4.5245475436821801E-2</v>
      </c>
      <c r="P1028" s="17">
        <v>5.0151150403468202E-2</v>
      </c>
      <c r="Q1028" s="17">
        <v>8.22940547127754E-2</v>
      </c>
      <c r="R1028" s="17"/>
      <c r="S1028" s="17">
        <v>6.5158795095426103E-2</v>
      </c>
      <c r="T1028" s="17">
        <v>5.7604810453867103E-2</v>
      </c>
      <c r="U1028" s="17">
        <v>3.97868221992108E-2</v>
      </c>
      <c r="V1028" s="17">
        <v>5.19098599171662E-2</v>
      </c>
      <c r="W1028" s="17">
        <v>3.8842936614256598E-2</v>
      </c>
      <c r="X1028" s="17">
        <v>5.2629343332445198E-2</v>
      </c>
      <c r="Y1028" s="17">
        <v>4.8935924976926497E-2</v>
      </c>
      <c r="Z1028" s="17">
        <v>2.81103770313131E-2</v>
      </c>
      <c r="AA1028" s="17">
        <v>5.0780311225883799E-2</v>
      </c>
      <c r="AB1028" s="17">
        <v>6.9015835447099896E-2</v>
      </c>
      <c r="AC1028" s="17">
        <v>4.8565211211196301E-2</v>
      </c>
      <c r="AD1028" s="17">
        <v>4.1538018694469499E-2</v>
      </c>
      <c r="AE1028" s="17"/>
      <c r="AF1028" s="17">
        <v>4.4071580577917699E-2</v>
      </c>
      <c r="AG1028" s="17">
        <v>4.36644080258759E-2</v>
      </c>
      <c r="AH1028" s="17">
        <v>7.8591184435158903E-2</v>
      </c>
      <c r="AI1028" s="17"/>
      <c r="AJ1028" s="17">
        <v>4.3682249494274801E-2</v>
      </c>
      <c r="AK1028" s="17">
        <v>4.1447901512087403E-2</v>
      </c>
      <c r="AL1028" s="17">
        <v>2.1359875814471799E-2</v>
      </c>
      <c r="AM1028" s="17"/>
      <c r="AN1028" s="17">
        <v>8.0480291527264103E-2</v>
      </c>
      <c r="AO1028" s="17">
        <v>4.3715143413322E-2</v>
      </c>
      <c r="AP1028" s="17">
        <v>4.55381626942271E-2</v>
      </c>
      <c r="AQ1028" s="17">
        <v>3.1356876109502302E-2</v>
      </c>
      <c r="AR1028" s="17">
        <v>2.5733570434794899E-2</v>
      </c>
      <c r="AS1028" s="17"/>
      <c r="AT1028" s="17">
        <v>4.95397074425648E-2</v>
      </c>
      <c r="AU1028" s="17">
        <v>7.2746440955900202E-2</v>
      </c>
      <c r="AV1028" s="17"/>
      <c r="AW1028" s="17">
        <v>1.8617736326621299E-2</v>
      </c>
      <c r="AX1028" s="17">
        <v>4.0004078950052001E-2</v>
      </c>
      <c r="AY1028" s="17">
        <v>9.02068750068694E-2</v>
      </c>
    </row>
    <row r="1029" spans="2:51">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row>
    <row r="1030" spans="2:51">
      <c r="B1030" s="6" t="s">
        <v>392</v>
      </c>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row>
    <row r="1031" spans="2:51">
      <c r="B1031" s="24" t="s">
        <v>16</v>
      </c>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row>
    <row r="1032" spans="2:51">
      <c r="B1032" t="s">
        <v>372</v>
      </c>
      <c r="C1032" s="17">
        <v>0.147821505548306</v>
      </c>
      <c r="D1032" s="17">
        <v>0.181184577478849</v>
      </c>
      <c r="E1032" s="17">
        <v>0.117780191606367</v>
      </c>
      <c r="F1032" s="17"/>
      <c r="G1032" s="17">
        <v>0.136733745997451</v>
      </c>
      <c r="H1032" s="17">
        <v>0.14185000080170801</v>
      </c>
      <c r="I1032" s="17">
        <v>0.16730583267471399</v>
      </c>
      <c r="J1032" s="17">
        <v>0.142132676443953</v>
      </c>
      <c r="K1032" s="17">
        <v>0.14939511995990201</v>
      </c>
      <c r="L1032" s="17">
        <v>0.14666286536486201</v>
      </c>
      <c r="M1032" s="17"/>
      <c r="N1032" s="17">
        <v>0.18847660566126501</v>
      </c>
      <c r="O1032" s="17">
        <v>0.13306349755806501</v>
      </c>
      <c r="P1032" s="17">
        <v>0.13798791602904401</v>
      </c>
      <c r="Q1032" s="17">
        <v>0.130722919567967</v>
      </c>
      <c r="R1032" s="17"/>
      <c r="S1032" s="17">
        <v>0.160473376366356</v>
      </c>
      <c r="T1032" s="17">
        <v>0.13585055283085001</v>
      </c>
      <c r="U1032" s="17">
        <v>0.15078482727470899</v>
      </c>
      <c r="V1032" s="17">
        <v>0.13541221926310501</v>
      </c>
      <c r="W1032" s="17">
        <v>0.151461411234844</v>
      </c>
      <c r="X1032" s="17">
        <v>0.15883711415812199</v>
      </c>
      <c r="Y1032" s="17">
        <v>0.16186057380107399</v>
      </c>
      <c r="Z1032" s="17">
        <v>0.208190734341063</v>
      </c>
      <c r="AA1032" s="17">
        <v>0.121203930700477</v>
      </c>
      <c r="AB1032" s="17">
        <v>0.13729070500112001</v>
      </c>
      <c r="AC1032" s="17">
        <v>0.178401989874902</v>
      </c>
      <c r="AD1032" s="17">
        <v>0.10253420697454201</v>
      </c>
      <c r="AE1032" s="17"/>
      <c r="AF1032" s="17">
        <v>0.13933665592192601</v>
      </c>
      <c r="AG1032" s="17">
        <v>0.17054547167360601</v>
      </c>
      <c r="AH1032" s="17">
        <v>0.11806040558833</v>
      </c>
      <c r="AI1032" s="17"/>
      <c r="AJ1032" s="17">
        <v>0.16522119886963299</v>
      </c>
      <c r="AK1032" s="17">
        <v>0.168389374580557</v>
      </c>
      <c r="AL1032" s="17">
        <v>0.154884387991853</v>
      </c>
      <c r="AM1032" s="17"/>
      <c r="AN1032" s="17">
        <v>0.120331766447401</v>
      </c>
      <c r="AO1032" s="17">
        <v>0.14206542065948199</v>
      </c>
      <c r="AP1032" s="17">
        <v>0.16533534340454301</v>
      </c>
      <c r="AQ1032" s="17">
        <v>0.200837288988306</v>
      </c>
      <c r="AR1032" s="17">
        <v>0.30373174966386601</v>
      </c>
      <c r="AS1032" s="17"/>
      <c r="AT1032" s="17">
        <v>0.144985373798521</v>
      </c>
      <c r="AU1032" s="17">
        <v>0.172877364910314</v>
      </c>
      <c r="AV1032" s="17"/>
      <c r="AW1032" s="17">
        <v>0.19724143540952399</v>
      </c>
      <c r="AX1032" s="17">
        <v>0.124286627348821</v>
      </c>
      <c r="AY1032" s="17">
        <v>0.10137303358095499</v>
      </c>
    </row>
    <row r="1033" spans="2:51">
      <c r="B1033" t="s">
        <v>373</v>
      </c>
      <c r="C1033" s="17">
        <v>0.43876731959524901</v>
      </c>
      <c r="D1033" s="17">
        <v>0.440839951788567</v>
      </c>
      <c r="E1033" s="17">
        <v>0.43618858072757499</v>
      </c>
      <c r="F1033" s="17"/>
      <c r="G1033" s="17">
        <v>0.418465567035335</v>
      </c>
      <c r="H1033" s="17">
        <v>0.40100865329381302</v>
      </c>
      <c r="I1033" s="17">
        <v>0.41935566602141799</v>
      </c>
      <c r="J1033" s="17">
        <v>0.440517683130974</v>
      </c>
      <c r="K1033" s="17">
        <v>0.41498614230501202</v>
      </c>
      <c r="L1033" s="17">
        <v>0.50171943863841195</v>
      </c>
      <c r="M1033" s="17"/>
      <c r="N1033" s="17">
        <v>0.48379966966183902</v>
      </c>
      <c r="O1033" s="17">
        <v>0.46837610450967798</v>
      </c>
      <c r="P1033" s="17">
        <v>0.41120055322099403</v>
      </c>
      <c r="Q1033" s="17">
        <v>0.38311349355004698</v>
      </c>
      <c r="R1033" s="17"/>
      <c r="S1033" s="17">
        <v>0.43250403295154999</v>
      </c>
      <c r="T1033" s="17">
        <v>0.47616893667322602</v>
      </c>
      <c r="U1033" s="17">
        <v>0.45731046743695097</v>
      </c>
      <c r="V1033" s="17">
        <v>0.45133481386503899</v>
      </c>
      <c r="W1033" s="17">
        <v>0.39665936075895097</v>
      </c>
      <c r="X1033" s="17">
        <v>0.40523462658697201</v>
      </c>
      <c r="Y1033" s="17">
        <v>0.45117176651591501</v>
      </c>
      <c r="Z1033" s="17">
        <v>0.40224713994456301</v>
      </c>
      <c r="AA1033" s="17">
        <v>0.44517974607722999</v>
      </c>
      <c r="AB1033" s="17">
        <v>0.45594919568719899</v>
      </c>
      <c r="AC1033" s="17">
        <v>0.39930265031738699</v>
      </c>
      <c r="AD1033" s="17">
        <v>0.40163066284675503</v>
      </c>
      <c r="AE1033" s="17"/>
      <c r="AF1033" s="17">
        <v>0.431966457026703</v>
      </c>
      <c r="AG1033" s="17">
        <v>0.47149076794169797</v>
      </c>
      <c r="AH1033" s="17">
        <v>0.37901203141016099</v>
      </c>
      <c r="AI1033" s="17"/>
      <c r="AJ1033" s="17">
        <v>0.47937738607436597</v>
      </c>
      <c r="AK1033" s="17">
        <v>0.45498962451611502</v>
      </c>
      <c r="AL1033" s="17">
        <v>0.44376991326668902</v>
      </c>
      <c r="AM1033" s="17"/>
      <c r="AN1033" s="17">
        <v>0.40271311118660802</v>
      </c>
      <c r="AO1033" s="17">
        <v>0.451972358760104</v>
      </c>
      <c r="AP1033" s="17">
        <v>0.462252453929903</v>
      </c>
      <c r="AQ1033" s="17">
        <v>0.464153238845186</v>
      </c>
      <c r="AR1033" s="17">
        <v>0.42078728354983402</v>
      </c>
      <c r="AS1033" s="17"/>
      <c r="AT1033" s="17">
        <v>0.44364129945288699</v>
      </c>
      <c r="AU1033" s="17">
        <v>0.39453934562072002</v>
      </c>
      <c r="AV1033" s="17"/>
      <c r="AW1033" s="17">
        <v>0.48830232484574698</v>
      </c>
      <c r="AX1033" s="17">
        <v>0.443112217836233</v>
      </c>
      <c r="AY1033" s="17">
        <v>0.38469506912757701</v>
      </c>
    </row>
    <row r="1034" spans="2:51">
      <c r="B1034" t="s">
        <v>374</v>
      </c>
      <c r="C1034" s="17">
        <v>0.27424711633864501</v>
      </c>
      <c r="D1034" s="17">
        <v>0.26300193858507098</v>
      </c>
      <c r="E1034" s="17">
        <v>0.28518418688626601</v>
      </c>
      <c r="F1034" s="17"/>
      <c r="G1034" s="17">
        <v>0.24609089765953199</v>
      </c>
      <c r="H1034" s="17">
        <v>0.30110861954954499</v>
      </c>
      <c r="I1034" s="17">
        <v>0.269082425962756</v>
      </c>
      <c r="J1034" s="17">
        <v>0.29606319320469998</v>
      </c>
      <c r="K1034" s="17">
        <v>0.299053561426043</v>
      </c>
      <c r="L1034" s="17">
        <v>0.23910355800396099</v>
      </c>
      <c r="M1034" s="17"/>
      <c r="N1034" s="17">
        <v>0.224769553018691</v>
      </c>
      <c r="O1034" s="17">
        <v>0.25680205502374598</v>
      </c>
      <c r="P1034" s="17">
        <v>0.29027770461860702</v>
      </c>
      <c r="Q1034" s="17">
        <v>0.32786333259220901</v>
      </c>
      <c r="R1034" s="17"/>
      <c r="S1034" s="17">
        <v>0.236842268522093</v>
      </c>
      <c r="T1034" s="17">
        <v>0.26504003903592399</v>
      </c>
      <c r="U1034" s="17">
        <v>0.25866591038619702</v>
      </c>
      <c r="V1034" s="17">
        <v>0.26327390215582702</v>
      </c>
      <c r="W1034" s="17">
        <v>0.32570272677073198</v>
      </c>
      <c r="X1034" s="17">
        <v>0.32567496872965901</v>
      </c>
      <c r="Y1034" s="17">
        <v>0.244146133726862</v>
      </c>
      <c r="Z1034" s="17">
        <v>0.251639385287313</v>
      </c>
      <c r="AA1034" s="17">
        <v>0.27915305654835998</v>
      </c>
      <c r="AB1034" s="17">
        <v>0.283748930309421</v>
      </c>
      <c r="AC1034" s="17">
        <v>0.29748491334759303</v>
      </c>
      <c r="AD1034" s="17">
        <v>0.30919868386740701</v>
      </c>
      <c r="AE1034" s="17"/>
      <c r="AF1034" s="17">
        <v>0.28577637831543001</v>
      </c>
      <c r="AG1034" s="17">
        <v>0.24947227244839401</v>
      </c>
      <c r="AH1034" s="17">
        <v>0.31859495078679101</v>
      </c>
      <c r="AI1034" s="17"/>
      <c r="AJ1034" s="17">
        <v>0.24073858282139299</v>
      </c>
      <c r="AK1034" s="17">
        <v>0.24263531742334099</v>
      </c>
      <c r="AL1034" s="17">
        <v>0.294704077501384</v>
      </c>
      <c r="AM1034" s="17"/>
      <c r="AN1034" s="17">
        <v>0.30589207694628701</v>
      </c>
      <c r="AO1034" s="17">
        <v>0.257435585750799</v>
      </c>
      <c r="AP1034" s="17">
        <v>0.25204298299859001</v>
      </c>
      <c r="AQ1034" s="17">
        <v>0.228760447359005</v>
      </c>
      <c r="AR1034" s="17">
        <v>0.245018854114924</v>
      </c>
      <c r="AS1034" s="17"/>
      <c r="AT1034" s="17">
        <v>0.27780445484889399</v>
      </c>
      <c r="AU1034" s="17">
        <v>0.23853469258902399</v>
      </c>
      <c r="AV1034" s="17"/>
      <c r="AW1034" s="17">
        <v>0.223968656519523</v>
      </c>
      <c r="AX1034" s="17">
        <v>0.29722600758689399</v>
      </c>
      <c r="AY1034" s="17">
        <v>0.32176208130888301</v>
      </c>
    </row>
    <row r="1035" spans="2:51">
      <c r="B1035" t="s">
        <v>375</v>
      </c>
      <c r="C1035" s="17">
        <v>6.2565228968810199E-2</v>
      </c>
      <c r="D1035" s="17">
        <v>5.9839172095620098E-2</v>
      </c>
      <c r="E1035" s="17">
        <v>6.4538989904348004E-2</v>
      </c>
      <c r="F1035" s="17"/>
      <c r="G1035" s="17">
        <v>0.10842199077805199</v>
      </c>
      <c r="H1035" s="17">
        <v>8.2137580420661299E-2</v>
      </c>
      <c r="I1035" s="17">
        <v>6.4522933682519906E-2</v>
      </c>
      <c r="J1035" s="17">
        <v>4.7844631342136699E-2</v>
      </c>
      <c r="K1035" s="17">
        <v>5.2042836197595803E-2</v>
      </c>
      <c r="L1035" s="17">
        <v>4.5137978101715902E-2</v>
      </c>
      <c r="M1035" s="17"/>
      <c r="N1035" s="17">
        <v>5.4922842693968701E-2</v>
      </c>
      <c r="O1035" s="17">
        <v>6.7430692663088404E-2</v>
      </c>
      <c r="P1035" s="17">
        <v>6.4579110610586798E-2</v>
      </c>
      <c r="Q1035" s="17">
        <v>6.3299791506271699E-2</v>
      </c>
      <c r="R1035" s="17"/>
      <c r="S1035" s="17">
        <v>7.7132384396767797E-2</v>
      </c>
      <c r="T1035" s="17">
        <v>5.65025810517579E-2</v>
      </c>
      <c r="U1035" s="17">
        <v>7.0808472066935496E-2</v>
      </c>
      <c r="V1035" s="17">
        <v>7.1568751265142602E-2</v>
      </c>
      <c r="W1035" s="17">
        <v>5.0839500613325497E-2</v>
      </c>
      <c r="X1035" s="17">
        <v>4.2296069974706599E-2</v>
      </c>
      <c r="Y1035" s="17">
        <v>5.3510001907537401E-2</v>
      </c>
      <c r="Z1035" s="17">
        <v>8.4617490799647296E-2</v>
      </c>
      <c r="AA1035" s="17">
        <v>7.7978728057572694E-2</v>
      </c>
      <c r="AB1035" s="17">
        <v>4.1561787106912801E-2</v>
      </c>
      <c r="AC1035" s="17">
        <v>3.4679175985495497E-2</v>
      </c>
      <c r="AD1035" s="17">
        <v>0.107976252794325</v>
      </c>
      <c r="AE1035" s="17"/>
      <c r="AF1035" s="17">
        <v>5.8737735833926698E-2</v>
      </c>
      <c r="AG1035" s="17">
        <v>5.1914980423438499E-2</v>
      </c>
      <c r="AH1035" s="17">
        <v>8.4804779466023703E-2</v>
      </c>
      <c r="AI1035" s="17"/>
      <c r="AJ1035" s="17">
        <v>5.8754830777244298E-2</v>
      </c>
      <c r="AK1035" s="17">
        <v>6.7413534736454603E-2</v>
      </c>
      <c r="AL1035" s="17">
        <v>3.6517588089811703E-2</v>
      </c>
      <c r="AM1035" s="17"/>
      <c r="AN1035" s="17">
        <v>5.77335878044739E-2</v>
      </c>
      <c r="AO1035" s="17">
        <v>7.5096129922144095E-2</v>
      </c>
      <c r="AP1035" s="17">
        <v>5.9356080766210399E-2</v>
      </c>
      <c r="AQ1035" s="17">
        <v>5.5579459277037599E-2</v>
      </c>
      <c r="AR1035" s="17">
        <v>1.65874960416591E-2</v>
      </c>
      <c r="AS1035" s="17"/>
      <c r="AT1035" s="17">
        <v>5.9070485501276603E-2</v>
      </c>
      <c r="AU1035" s="17">
        <v>9.8648034823031597E-2</v>
      </c>
      <c r="AV1035" s="17"/>
      <c r="AW1035" s="17">
        <v>4.5959901265914101E-2</v>
      </c>
      <c r="AX1035" s="17">
        <v>7.3173326232047503E-2</v>
      </c>
      <c r="AY1035" s="17">
        <v>7.7445642804675002E-2</v>
      </c>
    </row>
    <row r="1036" spans="2:51">
      <c r="B1036" t="s">
        <v>376</v>
      </c>
      <c r="C1036" s="17">
        <v>1.8116508708468499E-2</v>
      </c>
      <c r="D1036" s="17">
        <v>1.8694630566580599E-2</v>
      </c>
      <c r="E1036" s="17">
        <v>1.7710947573469499E-2</v>
      </c>
      <c r="F1036" s="17"/>
      <c r="G1036" s="17">
        <v>3.8758031376590799E-2</v>
      </c>
      <c r="H1036" s="17">
        <v>1.8199703073330201E-2</v>
      </c>
      <c r="I1036" s="17">
        <v>1.5903383660050601E-2</v>
      </c>
      <c r="J1036" s="17">
        <v>2.05471423688771E-2</v>
      </c>
      <c r="K1036" s="17">
        <v>1.5070471058356001E-2</v>
      </c>
      <c r="L1036" s="17">
        <v>1.1039712601308999E-2</v>
      </c>
      <c r="M1036" s="17"/>
      <c r="N1036" s="17">
        <v>1.7974529322542499E-2</v>
      </c>
      <c r="O1036" s="17">
        <v>1.48216291822857E-2</v>
      </c>
      <c r="P1036" s="17">
        <v>2.15697234212874E-2</v>
      </c>
      <c r="Q1036" s="17">
        <v>1.9366630727236801E-2</v>
      </c>
      <c r="R1036" s="17"/>
      <c r="S1036" s="17">
        <v>2.81666227320597E-2</v>
      </c>
      <c r="T1036" s="17">
        <v>8.97935655800698E-3</v>
      </c>
      <c r="U1036" s="17">
        <v>7.8222702654140008E-3</v>
      </c>
      <c r="V1036" s="17">
        <v>1.92725823189554E-2</v>
      </c>
      <c r="W1036" s="17">
        <v>2.4178270845089601E-2</v>
      </c>
      <c r="X1036" s="17">
        <v>1.71729315314182E-2</v>
      </c>
      <c r="Y1036" s="17">
        <v>1.67852352775603E-2</v>
      </c>
      <c r="Z1036" s="17">
        <v>1.26160178984618E-2</v>
      </c>
      <c r="AA1036" s="17">
        <v>2.3655407046768599E-2</v>
      </c>
      <c r="AB1036" s="17">
        <v>1.9384829651432799E-2</v>
      </c>
      <c r="AC1036" s="17">
        <v>1.83864331356377E-2</v>
      </c>
      <c r="AD1036" s="17">
        <v>1.8476843063442001E-2</v>
      </c>
      <c r="AE1036" s="17"/>
      <c r="AF1036" s="17">
        <v>2.0774822966016598E-2</v>
      </c>
      <c r="AG1036" s="17">
        <v>1.64755003275142E-2</v>
      </c>
      <c r="AH1036" s="17">
        <v>1.06958728045474E-2</v>
      </c>
      <c r="AI1036" s="17"/>
      <c r="AJ1036" s="17">
        <v>1.4160116367340599E-2</v>
      </c>
      <c r="AK1036" s="17">
        <v>2.1127018528630401E-2</v>
      </c>
      <c r="AL1036" s="17">
        <v>1.9251213769014199E-2</v>
      </c>
      <c r="AM1036" s="17"/>
      <c r="AN1036" s="17">
        <v>2.1503985876265501E-2</v>
      </c>
      <c r="AO1036" s="17">
        <v>2.3834747225263499E-2</v>
      </c>
      <c r="AP1036" s="17">
        <v>1.5207622513473001E-2</v>
      </c>
      <c r="AQ1036" s="17">
        <v>1.9232731879790299E-2</v>
      </c>
      <c r="AR1036" s="17">
        <v>1.3874616629717E-2</v>
      </c>
      <c r="AS1036" s="17"/>
      <c r="AT1036" s="17">
        <v>1.7051334967587199E-2</v>
      </c>
      <c r="AU1036" s="17">
        <v>2.65647511872408E-2</v>
      </c>
      <c r="AV1036" s="17"/>
      <c r="AW1036" s="17">
        <v>1.6288473910660201E-2</v>
      </c>
      <c r="AX1036" s="17">
        <v>1.8293797810643501E-2</v>
      </c>
      <c r="AY1036" s="17">
        <v>2.0021147568566201E-2</v>
      </c>
    </row>
    <row r="1037" spans="2:51">
      <c r="B1037" t="s">
        <v>119</v>
      </c>
      <c r="C1037" s="17">
        <v>5.8482320840521497E-2</v>
      </c>
      <c r="D1037" s="17">
        <v>3.64397294853121E-2</v>
      </c>
      <c r="E1037" s="17">
        <v>7.8597103301975196E-2</v>
      </c>
      <c r="F1037" s="17"/>
      <c r="G1037" s="17">
        <v>5.1529767153039203E-2</v>
      </c>
      <c r="H1037" s="17">
        <v>5.5695442860943203E-2</v>
      </c>
      <c r="I1037" s="17">
        <v>6.3829757998541403E-2</v>
      </c>
      <c r="J1037" s="17">
        <v>5.2894673509359502E-2</v>
      </c>
      <c r="K1037" s="17">
        <v>6.9451869053090698E-2</v>
      </c>
      <c r="L1037" s="17">
        <v>5.6336447289741E-2</v>
      </c>
      <c r="M1037" s="17"/>
      <c r="N1037" s="17">
        <v>3.0056799641694699E-2</v>
      </c>
      <c r="O1037" s="17">
        <v>5.9506021063137501E-2</v>
      </c>
      <c r="P1037" s="17">
        <v>7.4384992099480601E-2</v>
      </c>
      <c r="Q1037" s="17">
        <v>7.5633832056268294E-2</v>
      </c>
      <c r="R1037" s="17"/>
      <c r="S1037" s="17">
        <v>6.4881315031174794E-2</v>
      </c>
      <c r="T1037" s="17">
        <v>5.7458533850234299E-2</v>
      </c>
      <c r="U1037" s="17">
        <v>5.4608052569793598E-2</v>
      </c>
      <c r="V1037" s="17">
        <v>5.9137731131930903E-2</v>
      </c>
      <c r="W1037" s="17">
        <v>5.1158729777058598E-2</v>
      </c>
      <c r="X1037" s="17">
        <v>5.0784289019121798E-2</v>
      </c>
      <c r="Y1037" s="17">
        <v>7.2526288771050704E-2</v>
      </c>
      <c r="Z1037" s="17">
        <v>4.0689231728952502E-2</v>
      </c>
      <c r="AA1037" s="17">
        <v>5.28291315695915E-2</v>
      </c>
      <c r="AB1037" s="17">
        <v>6.2064552243914502E-2</v>
      </c>
      <c r="AC1037" s="17">
        <v>7.1744837338984499E-2</v>
      </c>
      <c r="AD1037" s="17">
        <v>6.0183350453529398E-2</v>
      </c>
      <c r="AE1037" s="17"/>
      <c r="AF1037" s="17">
        <v>6.3407949935996993E-2</v>
      </c>
      <c r="AG1037" s="17">
        <v>4.0101007185349098E-2</v>
      </c>
      <c r="AH1037" s="17">
        <v>8.8831959944147207E-2</v>
      </c>
      <c r="AI1037" s="17"/>
      <c r="AJ1037" s="17">
        <v>4.1747885090022703E-2</v>
      </c>
      <c r="AK1037" s="17">
        <v>4.5445130214902298E-2</v>
      </c>
      <c r="AL1037" s="17">
        <v>5.0872819381247998E-2</v>
      </c>
      <c r="AM1037" s="17"/>
      <c r="AN1037" s="17">
        <v>9.1825471738963604E-2</v>
      </c>
      <c r="AO1037" s="17">
        <v>4.9595757682207198E-2</v>
      </c>
      <c r="AP1037" s="17">
        <v>4.5805516387279997E-2</v>
      </c>
      <c r="AQ1037" s="17">
        <v>3.14368336506749E-2</v>
      </c>
      <c r="AR1037" s="17">
        <v>0</v>
      </c>
      <c r="AS1037" s="17"/>
      <c r="AT1037" s="17">
        <v>5.7447051430833902E-2</v>
      </c>
      <c r="AU1037" s="17">
        <v>6.8835810869669806E-2</v>
      </c>
      <c r="AV1037" s="17"/>
      <c r="AW1037" s="17">
        <v>2.82392080486321E-2</v>
      </c>
      <c r="AX1037" s="17">
        <v>4.3908023185360003E-2</v>
      </c>
      <c r="AY1037" s="17">
        <v>9.4703025609344196E-2</v>
      </c>
    </row>
    <row r="1038" spans="2:51">
      <c r="C1038" s="17"/>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row>
    <row r="1039" spans="2:51">
      <c r="B1039" s="6" t="s">
        <v>393</v>
      </c>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row>
    <row r="1040" spans="2:51">
      <c r="B1040" s="24" t="s">
        <v>16</v>
      </c>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row>
    <row r="1041" spans="2:51">
      <c r="B1041" t="s">
        <v>372</v>
      </c>
      <c r="C1041" s="17">
        <v>0.179759263778663</v>
      </c>
      <c r="D1041" s="17">
        <v>0.221417698315372</v>
      </c>
      <c r="E1041" s="17">
        <v>0.138746629586215</v>
      </c>
      <c r="F1041" s="17"/>
      <c r="G1041" s="17">
        <v>0.18515395516937799</v>
      </c>
      <c r="H1041" s="17">
        <v>0.19280614255587</v>
      </c>
      <c r="I1041" s="17">
        <v>0.16830236704294799</v>
      </c>
      <c r="J1041" s="17">
        <v>0.190966650276024</v>
      </c>
      <c r="K1041" s="17">
        <v>0.170195988412358</v>
      </c>
      <c r="L1041" s="17">
        <v>0.174028187347785</v>
      </c>
      <c r="M1041" s="17"/>
      <c r="N1041" s="17">
        <v>0.22683065135712199</v>
      </c>
      <c r="O1041" s="17">
        <v>0.18622839283461601</v>
      </c>
      <c r="P1041" s="17">
        <v>0.16667756714097601</v>
      </c>
      <c r="Q1041" s="17">
        <v>0.12998077232800201</v>
      </c>
      <c r="R1041" s="17"/>
      <c r="S1041" s="17">
        <v>0.22319051690635699</v>
      </c>
      <c r="T1041" s="17">
        <v>0.15989086673682201</v>
      </c>
      <c r="U1041" s="17">
        <v>0.16817252093370599</v>
      </c>
      <c r="V1041" s="17">
        <v>0.19711122294112399</v>
      </c>
      <c r="W1041" s="17">
        <v>0.20323066118121699</v>
      </c>
      <c r="X1041" s="17">
        <v>0.158459758975841</v>
      </c>
      <c r="Y1041" s="17">
        <v>0.18842287395899401</v>
      </c>
      <c r="Z1041" s="17">
        <v>0.221979288195257</v>
      </c>
      <c r="AA1041" s="17">
        <v>0.15300823699785601</v>
      </c>
      <c r="AB1041" s="17">
        <v>0.180131525181432</v>
      </c>
      <c r="AC1041" s="17">
        <v>0.119994466143704</v>
      </c>
      <c r="AD1041" s="17">
        <v>0.16381919283853699</v>
      </c>
      <c r="AE1041" s="17"/>
      <c r="AF1041" s="17">
        <v>0.15364825973781801</v>
      </c>
      <c r="AG1041" s="17">
        <v>0.21986397619877601</v>
      </c>
      <c r="AH1041" s="17">
        <v>0.12290815973126799</v>
      </c>
      <c r="AI1041" s="17"/>
      <c r="AJ1041" s="17">
        <v>0.18602300016125201</v>
      </c>
      <c r="AK1041" s="17">
        <v>0.191154123845375</v>
      </c>
      <c r="AL1041" s="17">
        <v>0.24140341747511801</v>
      </c>
      <c r="AM1041" s="17"/>
      <c r="AN1041" s="17">
        <v>0.12779480017890199</v>
      </c>
      <c r="AO1041" s="17">
        <v>0.16751898331448101</v>
      </c>
      <c r="AP1041" s="17">
        <v>0.20189901195409399</v>
      </c>
      <c r="AQ1041" s="17">
        <v>0.242386704235698</v>
      </c>
      <c r="AR1041" s="17">
        <v>0.51756152005146605</v>
      </c>
      <c r="AS1041" s="17"/>
      <c r="AT1041" s="17">
        <v>0.180081819326675</v>
      </c>
      <c r="AU1041" s="17">
        <v>0.179284449590915</v>
      </c>
      <c r="AV1041" s="17"/>
      <c r="AW1041" s="17">
        <v>0.25199287396109599</v>
      </c>
      <c r="AX1041" s="17">
        <v>0.17515161712101901</v>
      </c>
      <c r="AY1041" s="17">
        <v>0.103465521550271</v>
      </c>
    </row>
    <row r="1042" spans="2:51">
      <c r="B1042" t="s">
        <v>373</v>
      </c>
      <c r="C1042" s="17">
        <v>0.44358933942512002</v>
      </c>
      <c r="D1042" s="17">
        <v>0.453437337057081</v>
      </c>
      <c r="E1042" s="17">
        <v>0.43389506300574099</v>
      </c>
      <c r="F1042" s="17"/>
      <c r="G1042" s="17">
        <v>0.43272314007657198</v>
      </c>
      <c r="H1042" s="17">
        <v>0.40066463772963201</v>
      </c>
      <c r="I1042" s="17">
        <v>0.439030837781196</v>
      </c>
      <c r="J1042" s="17">
        <v>0.42824690811775601</v>
      </c>
      <c r="K1042" s="17">
        <v>0.43573152866944898</v>
      </c>
      <c r="L1042" s="17">
        <v>0.50123345802933095</v>
      </c>
      <c r="M1042" s="17"/>
      <c r="N1042" s="17">
        <v>0.48086993573644898</v>
      </c>
      <c r="O1042" s="17">
        <v>0.45904545881283598</v>
      </c>
      <c r="P1042" s="17">
        <v>0.440809428292123</v>
      </c>
      <c r="Q1042" s="17">
        <v>0.38810756789657502</v>
      </c>
      <c r="R1042" s="17"/>
      <c r="S1042" s="17">
        <v>0.42916534911820597</v>
      </c>
      <c r="T1042" s="17">
        <v>0.47350468025638098</v>
      </c>
      <c r="U1042" s="17">
        <v>0.460334792635468</v>
      </c>
      <c r="V1042" s="17">
        <v>0.41969464838599202</v>
      </c>
      <c r="W1042" s="17">
        <v>0.43509437569105502</v>
      </c>
      <c r="X1042" s="17">
        <v>0.41734058614097902</v>
      </c>
      <c r="Y1042" s="17">
        <v>0.43499396424314102</v>
      </c>
      <c r="Z1042" s="17">
        <v>0.42800544198178903</v>
      </c>
      <c r="AA1042" s="17">
        <v>0.453161013223986</v>
      </c>
      <c r="AB1042" s="17">
        <v>0.47834051189814297</v>
      </c>
      <c r="AC1042" s="17">
        <v>0.42300970217095002</v>
      </c>
      <c r="AD1042" s="17">
        <v>0.449251232314338</v>
      </c>
      <c r="AE1042" s="17"/>
      <c r="AF1042" s="17">
        <v>0.41526791496571802</v>
      </c>
      <c r="AG1042" s="17">
        <v>0.47984069092411902</v>
      </c>
      <c r="AH1042" s="17">
        <v>0.412908321719265</v>
      </c>
      <c r="AI1042" s="17"/>
      <c r="AJ1042" s="17">
        <v>0.46268289763905202</v>
      </c>
      <c r="AK1042" s="17">
        <v>0.461191057379225</v>
      </c>
      <c r="AL1042" s="17">
        <v>0.47639821601854498</v>
      </c>
      <c r="AM1042" s="17"/>
      <c r="AN1042" s="17">
        <v>0.408249048310591</v>
      </c>
      <c r="AO1042" s="17">
        <v>0.43908221245763202</v>
      </c>
      <c r="AP1042" s="17">
        <v>0.49468988448126799</v>
      </c>
      <c r="AQ1042" s="17">
        <v>0.45372733712464203</v>
      </c>
      <c r="AR1042" s="17">
        <v>0.328385757651388</v>
      </c>
      <c r="AS1042" s="17"/>
      <c r="AT1042" s="17">
        <v>0.44944511142583699</v>
      </c>
      <c r="AU1042" s="17">
        <v>0.38945975310012698</v>
      </c>
      <c r="AV1042" s="17"/>
      <c r="AW1042" s="17">
        <v>0.49434127983908199</v>
      </c>
      <c r="AX1042" s="17">
        <v>0.452674545455854</v>
      </c>
      <c r="AY1042" s="17">
        <v>0.38686628096275999</v>
      </c>
    </row>
    <row r="1043" spans="2:51">
      <c r="B1043" t="s">
        <v>374</v>
      </c>
      <c r="C1043" s="17">
        <v>0.24156169647074899</v>
      </c>
      <c r="D1043" s="17">
        <v>0.21846301758572001</v>
      </c>
      <c r="E1043" s="17">
        <v>0.26538189374540899</v>
      </c>
      <c r="F1043" s="17"/>
      <c r="G1043" s="17">
        <v>0.22042377482346101</v>
      </c>
      <c r="H1043" s="17">
        <v>0.234054812647875</v>
      </c>
      <c r="I1043" s="17">
        <v>0.24751360133393999</v>
      </c>
      <c r="J1043" s="17">
        <v>0.249440927757482</v>
      </c>
      <c r="K1043" s="17">
        <v>0.272950239800336</v>
      </c>
      <c r="L1043" s="17">
        <v>0.22561124645365199</v>
      </c>
      <c r="M1043" s="17"/>
      <c r="N1043" s="17">
        <v>0.19432360585233099</v>
      </c>
      <c r="O1043" s="17">
        <v>0.21719916606744699</v>
      </c>
      <c r="P1043" s="17">
        <v>0.25918347202992598</v>
      </c>
      <c r="Q1043" s="17">
        <v>0.30602578906316202</v>
      </c>
      <c r="R1043" s="17"/>
      <c r="S1043" s="17">
        <v>0.22118852403460801</v>
      </c>
      <c r="T1043" s="17">
        <v>0.24472835340312099</v>
      </c>
      <c r="U1043" s="17">
        <v>0.24259363979689499</v>
      </c>
      <c r="V1043" s="17">
        <v>0.27280689041459599</v>
      </c>
      <c r="W1043" s="17">
        <v>0.237466583768318</v>
      </c>
      <c r="X1043" s="17">
        <v>0.282360044681361</v>
      </c>
      <c r="Y1043" s="17">
        <v>0.23834392356551801</v>
      </c>
      <c r="Z1043" s="17">
        <v>0.212737763209117</v>
      </c>
      <c r="AA1043" s="17">
        <v>0.24019699934084901</v>
      </c>
      <c r="AB1043" s="17">
        <v>0.16804923632681601</v>
      </c>
      <c r="AC1043" s="17">
        <v>0.33244465008405599</v>
      </c>
      <c r="AD1043" s="17">
        <v>0.20562025693889599</v>
      </c>
      <c r="AE1043" s="17"/>
      <c r="AF1043" s="17">
        <v>0.28465727981707201</v>
      </c>
      <c r="AG1043" s="17">
        <v>0.19913921388929401</v>
      </c>
      <c r="AH1043" s="17">
        <v>0.27319675741006</v>
      </c>
      <c r="AI1043" s="17"/>
      <c r="AJ1043" s="17">
        <v>0.244384654029425</v>
      </c>
      <c r="AK1043" s="17">
        <v>0.21506275195628699</v>
      </c>
      <c r="AL1043" s="17">
        <v>0.19270477656792001</v>
      </c>
      <c r="AM1043" s="17"/>
      <c r="AN1043" s="17">
        <v>0.29357769659972799</v>
      </c>
      <c r="AO1043" s="17">
        <v>0.23555189748432101</v>
      </c>
      <c r="AP1043" s="17">
        <v>0.20343891452874699</v>
      </c>
      <c r="AQ1043" s="17">
        <v>0.18914254887863999</v>
      </c>
      <c r="AR1043" s="17">
        <v>9.9306718883438699E-2</v>
      </c>
      <c r="AS1043" s="17"/>
      <c r="AT1043" s="17">
        <v>0.239036419384136</v>
      </c>
      <c r="AU1043" s="17">
        <v>0.26841589127551502</v>
      </c>
      <c r="AV1043" s="17"/>
      <c r="AW1043" s="17">
        <v>0.17623060399729401</v>
      </c>
      <c r="AX1043" s="17">
        <v>0.25112378618777398</v>
      </c>
      <c r="AY1043" s="17">
        <v>0.30919971181817102</v>
      </c>
    </row>
    <row r="1044" spans="2:51">
      <c r="B1044" t="s">
        <v>375</v>
      </c>
      <c r="C1044" s="17">
        <v>6.2667573377718402E-2</v>
      </c>
      <c r="D1044" s="17">
        <v>5.26158193803608E-2</v>
      </c>
      <c r="E1044" s="17">
        <v>7.1339377622323605E-2</v>
      </c>
      <c r="F1044" s="17"/>
      <c r="G1044" s="17">
        <v>0.100558880434768</v>
      </c>
      <c r="H1044" s="17">
        <v>0.1020411270272</v>
      </c>
      <c r="I1044" s="17">
        <v>6.0785563874933397E-2</v>
      </c>
      <c r="J1044" s="17">
        <v>3.25881204137171E-2</v>
      </c>
      <c r="K1044" s="17">
        <v>6.2707080589821093E-2</v>
      </c>
      <c r="L1044" s="17">
        <v>3.8386316919838702E-2</v>
      </c>
      <c r="M1044" s="17"/>
      <c r="N1044" s="17">
        <v>5.2303468985198102E-2</v>
      </c>
      <c r="O1044" s="17">
        <v>6.3171211491393403E-2</v>
      </c>
      <c r="P1044" s="17">
        <v>6.5235795033647695E-2</v>
      </c>
      <c r="Q1044" s="17">
        <v>7.0882566949171805E-2</v>
      </c>
      <c r="R1044" s="17"/>
      <c r="S1044" s="17">
        <v>6.6147846190533294E-2</v>
      </c>
      <c r="T1044" s="17">
        <v>4.3236904049378799E-2</v>
      </c>
      <c r="U1044" s="17">
        <v>7.7205889240846606E-2</v>
      </c>
      <c r="V1044" s="17">
        <v>4.8639348926246398E-2</v>
      </c>
      <c r="W1044" s="17">
        <v>6.1934364573151199E-2</v>
      </c>
      <c r="X1044" s="17">
        <v>4.0937740337592697E-2</v>
      </c>
      <c r="Y1044" s="17">
        <v>7.5760393439468901E-2</v>
      </c>
      <c r="Z1044" s="17">
        <v>6.1670799350530998E-2</v>
      </c>
      <c r="AA1044" s="17">
        <v>7.4096354959157104E-2</v>
      </c>
      <c r="AB1044" s="17">
        <v>8.9536567814114704E-2</v>
      </c>
      <c r="AC1044" s="17">
        <v>6.4275100470398902E-2</v>
      </c>
      <c r="AD1044" s="17">
        <v>5.6759002364990499E-2</v>
      </c>
      <c r="AE1044" s="17"/>
      <c r="AF1044" s="17">
        <v>6.7745626768437095E-2</v>
      </c>
      <c r="AG1044" s="17">
        <v>4.3282402187694601E-2</v>
      </c>
      <c r="AH1044" s="17">
        <v>9.2274142047600094E-2</v>
      </c>
      <c r="AI1044" s="17"/>
      <c r="AJ1044" s="17">
        <v>4.9582020760016998E-2</v>
      </c>
      <c r="AK1044" s="17">
        <v>6.74076090148997E-2</v>
      </c>
      <c r="AL1044" s="17">
        <v>5.1687749214186098E-2</v>
      </c>
      <c r="AM1044" s="17"/>
      <c r="AN1044" s="17">
        <v>5.6172044783173898E-2</v>
      </c>
      <c r="AO1044" s="17">
        <v>8.2475627183019401E-2</v>
      </c>
      <c r="AP1044" s="17">
        <v>5.1196255739908401E-2</v>
      </c>
      <c r="AQ1044" s="17">
        <v>6.0217103416111202E-2</v>
      </c>
      <c r="AR1044" s="17">
        <v>5.4746003413706397E-2</v>
      </c>
      <c r="AS1044" s="17"/>
      <c r="AT1044" s="17">
        <v>6.0823101565689201E-2</v>
      </c>
      <c r="AU1044" s="17">
        <v>7.8070575660686301E-2</v>
      </c>
      <c r="AV1044" s="17"/>
      <c r="AW1044" s="17">
        <v>4.5388054539531403E-2</v>
      </c>
      <c r="AX1044" s="17">
        <v>7.3479143043255202E-2</v>
      </c>
      <c r="AY1044" s="17">
        <v>7.8461233442862696E-2</v>
      </c>
    </row>
    <row r="1045" spans="2:51">
      <c r="B1045" t="s">
        <v>376</v>
      </c>
      <c r="C1045" s="17">
        <v>1.9050197031028698E-2</v>
      </c>
      <c r="D1045" s="17">
        <v>1.6951331463555399E-2</v>
      </c>
      <c r="E1045" s="17">
        <v>2.122702115929E-2</v>
      </c>
      <c r="F1045" s="17"/>
      <c r="G1045" s="17">
        <v>2.28192206293821E-2</v>
      </c>
      <c r="H1045" s="17">
        <v>2.16728782085805E-2</v>
      </c>
      <c r="I1045" s="17">
        <v>2.7428139912086098E-2</v>
      </c>
      <c r="J1045" s="17">
        <v>2.1499981908928299E-2</v>
      </c>
      <c r="K1045" s="17">
        <v>1.47001695117337E-2</v>
      </c>
      <c r="L1045" s="17">
        <v>1.0314824998589199E-2</v>
      </c>
      <c r="M1045" s="17"/>
      <c r="N1045" s="17">
        <v>1.37380657478195E-2</v>
      </c>
      <c r="O1045" s="17">
        <v>2.31254081771055E-2</v>
      </c>
      <c r="P1045" s="17">
        <v>1.8026033738295699E-2</v>
      </c>
      <c r="Q1045" s="17">
        <v>2.2012465277901402E-2</v>
      </c>
      <c r="R1045" s="17"/>
      <c r="S1045" s="17">
        <v>2.63657075297739E-2</v>
      </c>
      <c r="T1045" s="17">
        <v>1.9436862208931201E-2</v>
      </c>
      <c r="U1045" s="17">
        <v>1.3956972026650799E-2</v>
      </c>
      <c r="V1045" s="17">
        <v>7.8034624359914996E-3</v>
      </c>
      <c r="W1045" s="17">
        <v>1.7471704110238399E-2</v>
      </c>
      <c r="X1045" s="17">
        <v>1.7736443779957499E-2</v>
      </c>
      <c r="Y1045" s="17">
        <v>1.89292492354915E-2</v>
      </c>
      <c r="Z1045" s="17">
        <v>2.7657210711794701E-2</v>
      </c>
      <c r="AA1045" s="17">
        <v>2.0064666557052201E-2</v>
      </c>
      <c r="AB1045" s="17">
        <v>1.2622230494484901E-2</v>
      </c>
      <c r="AC1045" s="17">
        <v>2.5113058815476701E-2</v>
      </c>
      <c r="AD1045" s="17">
        <v>3.7029562518846801E-2</v>
      </c>
      <c r="AE1045" s="17"/>
      <c r="AF1045" s="17">
        <v>2.5552194381017801E-2</v>
      </c>
      <c r="AG1045" s="17">
        <v>9.9813247977963895E-3</v>
      </c>
      <c r="AH1045" s="17">
        <v>2.90643207317852E-2</v>
      </c>
      <c r="AI1045" s="17"/>
      <c r="AJ1045" s="17">
        <v>1.19579360516685E-2</v>
      </c>
      <c r="AK1045" s="17">
        <v>1.6674269802444599E-2</v>
      </c>
      <c r="AL1045" s="17">
        <v>7.7625091302409403E-3</v>
      </c>
      <c r="AM1045" s="17"/>
      <c r="AN1045" s="17">
        <v>3.1602712100692598E-2</v>
      </c>
      <c r="AO1045" s="17">
        <v>2.1754950411765402E-2</v>
      </c>
      <c r="AP1045" s="17">
        <v>8.5147322067755903E-3</v>
      </c>
      <c r="AQ1045" s="17">
        <v>2.5607530961174699E-2</v>
      </c>
      <c r="AR1045" s="17">
        <v>0</v>
      </c>
      <c r="AS1045" s="17"/>
      <c r="AT1045" s="17">
        <v>1.9098551343543001E-2</v>
      </c>
      <c r="AU1045" s="17">
        <v>2.03840998027007E-2</v>
      </c>
      <c r="AV1045" s="17"/>
      <c r="AW1045" s="17">
        <v>1.6811694620773501E-2</v>
      </c>
      <c r="AX1045" s="17">
        <v>1.2982835942167099E-2</v>
      </c>
      <c r="AY1045" s="17">
        <v>2.2986105015852201E-2</v>
      </c>
    </row>
    <row r="1046" spans="2:51">
      <c r="B1046" t="s">
        <v>119</v>
      </c>
      <c r="C1046" s="17">
        <v>5.3371929916720302E-2</v>
      </c>
      <c r="D1046" s="17">
        <v>3.7114796197911602E-2</v>
      </c>
      <c r="E1046" s="17">
        <v>6.9410014881020304E-2</v>
      </c>
      <c r="F1046" s="17"/>
      <c r="G1046" s="17">
        <v>3.8321028866438303E-2</v>
      </c>
      <c r="H1046" s="17">
        <v>4.8760401830842202E-2</v>
      </c>
      <c r="I1046" s="17">
        <v>5.6939490054896E-2</v>
      </c>
      <c r="J1046" s="17">
        <v>7.7257411526092695E-2</v>
      </c>
      <c r="K1046" s="17">
        <v>4.3714993016302398E-2</v>
      </c>
      <c r="L1046" s="17">
        <v>5.0425966250803603E-2</v>
      </c>
      <c r="M1046" s="17"/>
      <c r="N1046" s="17">
        <v>3.19342723210801E-2</v>
      </c>
      <c r="O1046" s="17">
        <v>5.1230362616602701E-2</v>
      </c>
      <c r="P1046" s="17">
        <v>5.0067703765031099E-2</v>
      </c>
      <c r="Q1046" s="17">
        <v>8.2990838485188401E-2</v>
      </c>
      <c r="R1046" s="17"/>
      <c r="S1046" s="17">
        <v>3.3942056220522002E-2</v>
      </c>
      <c r="T1046" s="17">
        <v>5.9202333345365503E-2</v>
      </c>
      <c r="U1046" s="17">
        <v>3.7736185366433098E-2</v>
      </c>
      <c r="V1046" s="17">
        <v>5.3944426896049599E-2</v>
      </c>
      <c r="W1046" s="17">
        <v>4.4802310676019801E-2</v>
      </c>
      <c r="X1046" s="17">
        <v>8.3165426084268607E-2</v>
      </c>
      <c r="Y1046" s="17">
        <v>4.35495955573868E-2</v>
      </c>
      <c r="Z1046" s="17">
        <v>4.7949496551510901E-2</v>
      </c>
      <c r="AA1046" s="17">
        <v>5.9472728921099997E-2</v>
      </c>
      <c r="AB1046" s="17">
        <v>7.1319928285009701E-2</v>
      </c>
      <c r="AC1046" s="17">
        <v>3.5163022315414003E-2</v>
      </c>
      <c r="AD1046" s="17">
        <v>8.7520753024391204E-2</v>
      </c>
      <c r="AE1046" s="17"/>
      <c r="AF1046" s="17">
        <v>5.3128724329936899E-2</v>
      </c>
      <c r="AG1046" s="17">
        <v>4.7892392002320303E-2</v>
      </c>
      <c r="AH1046" s="17">
        <v>6.9648298360021496E-2</v>
      </c>
      <c r="AI1046" s="17"/>
      <c r="AJ1046" s="17">
        <v>4.5369491358585201E-2</v>
      </c>
      <c r="AK1046" s="17">
        <v>4.8510188001768699E-2</v>
      </c>
      <c r="AL1046" s="17">
        <v>3.0043331593989898E-2</v>
      </c>
      <c r="AM1046" s="17"/>
      <c r="AN1046" s="17">
        <v>8.2603698026912906E-2</v>
      </c>
      <c r="AO1046" s="17">
        <v>5.3616329148781797E-2</v>
      </c>
      <c r="AP1046" s="17">
        <v>4.0261201089207103E-2</v>
      </c>
      <c r="AQ1046" s="17">
        <v>2.89187753837346E-2</v>
      </c>
      <c r="AR1046" s="17">
        <v>0</v>
      </c>
      <c r="AS1046" s="17"/>
      <c r="AT1046" s="17">
        <v>5.1514996954120297E-2</v>
      </c>
      <c r="AU1046" s="17">
        <v>6.4385230570055504E-2</v>
      </c>
      <c r="AV1046" s="17"/>
      <c r="AW1046" s="17">
        <v>1.5235493042223601E-2</v>
      </c>
      <c r="AX1046" s="17">
        <v>3.4588072249930102E-2</v>
      </c>
      <c r="AY1046" s="17">
        <v>9.9021147210081997E-2</v>
      </c>
    </row>
    <row r="1047" spans="2:51">
      <c r="C1047" s="17"/>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row>
    <row r="1048" spans="2:51">
      <c r="B1048" s="6" t="s">
        <v>394</v>
      </c>
      <c r="C1048" s="17"/>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row>
    <row r="1049" spans="2:51">
      <c r="B1049" s="24" t="s">
        <v>16</v>
      </c>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row>
    <row r="1050" spans="2:51">
      <c r="B1050" t="s">
        <v>372</v>
      </c>
      <c r="C1050" s="17">
        <v>0.13887467066440201</v>
      </c>
      <c r="D1050" s="17">
        <v>0.19331245646338799</v>
      </c>
      <c r="E1050" s="17">
        <v>8.8838897384093701E-2</v>
      </c>
      <c r="F1050" s="17"/>
      <c r="G1050" s="17">
        <v>0.102854981390123</v>
      </c>
      <c r="H1050" s="17">
        <v>0.121460711056224</v>
      </c>
      <c r="I1050" s="17">
        <v>0.136563779412116</v>
      </c>
      <c r="J1050" s="17">
        <v>0.162923873638043</v>
      </c>
      <c r="K1050" s="17">
        <v>0.163019377207308</v>
      </c>
      <c r="L1050" s="17">
        <v>0.134491814434688</v>
      </c>
      <c r="M1050" s="17"/>
      <c r="N1050" s="17">
        <v>0.16245435143946699</v>
      </c>
      <c r="O1050" s="17">
        <v>0.12836867290466999</v>
      </c>
      <c r="P1050" s="17">
        <v>0.14001880398455499</v>
      </c>
      <c r="Q1050" s="17">
        <v>0.120596945754589</v>
      </c>
      <c r="R1050" s="17"/>
      <c r="S1050" s="17">
        <v>0.15946662970959599</v>
      </c>
      <c r="T1050" s="17">
        <v>8.7100599380434102E-2</v>
      </c>
      <c r="U1050" s="17">
        <v>0.118391373485012</v>
      </c>
      <c r="V1050" s="17">
        <v>0.146915648922297</v>
      </c>
      <c r="W1050" s="17">
        <v>0.20501987454053899</v>
      </c>
      <c r="X1050" s="17">
        <v>0.13014374519372601</v>
      </c>
      <c r="Y1050" s="17">
        <v>0.16015733761044601</v>
      </c>
      <c r="Z1050" s="17">
        <v>0.17470517452995801</v>
      </c>
      <c r="AA1050" s="17">
        <v>0.129292258864358</v>
      </c>
      <c r="AB1050" s="17">
        <v>0.12252683257848999</v>
      </c>
      <c r="AC1050" s="17">
        <v>0.16284559051153899</v>
      </c>
      <c r="AD1050" s="17">
        <v>0.12012510500366699</v>
      </c>
      <c r="AE1050" s="17"/>
      <c r="AF1050" s="17">
        <v>0.14566587197931499</v>
      </c>
      <c r="AG1050" s="17">
        <v>0.15248734529963501</v>
      </c>
      <c r="AH1050" s="17">
        <v>0.106215195756731</v>
      </c>
      <c r="AI1050" s="17"/>
      <c r="AJ1050" s="17">
        <v>0.16616087508910099</v>
      </c>
      <c r="AK1050" s="17">
        <v>0.15024504631674099</v>
      </c>
      <c r="AL1050" s="17">
        <v>0.138000067140403</v>
      </c>
      <c r="AM1050" s="17"/>
      <c r="AN1050" s="17">
        <v>0.13248097480214499</v>
      </c>
      <c r="AO1050" s="17">
        <v>0.136262060560292</v>
      </c>
      <c r="AP1050" s="17">
        <v>0.14368810765668699</v>
      </c>
      <c r="AQ1050" s="17">
        <v>0.162139716231055</v>
      </c>
      <c r="AR1050" s="17">
        <v>0.22471777460913001</v>
      </c>
      <c r="AS1050" s="17"/>
      <c r="AT1050" s="17">
        <v>0.138562159018223</v>
      </c>
      <c r="AU1050" s="17">
        <v>0.145866406196168</v>
      </c>
      <c r="AV1050" s="17"/>
      <c r="AW1050" s="17">
        <v>0.18984741707285499</v>
      </c>
      <c r="AX1050" s="17">
        <v>0.124835275744394</v>
      </c>
      <c r="AY1050" s="17">
        <v>8.9499433592756E-2</v>
      </c>
    </row>
    <row r="1051" spans="2:51">
      <c r="B1051" t="s">
        <v>373</v>
      </c>
      <c r="C1051" s="17">
        <v>0.312052621473426</v>
      </c>
      <c r="D1051" s="17">
        <v>0.35139598112959303</v>
      </c>
      <c r="E1051" s="17">
        <v>0.27712913399419298</v>
      </c>
      <c r="F1051" s="17"/>
      <c r="G1051" s="17">
        <v>0.24605182136794801</v>
      </c>
      <c r="H1051" s="17">
        <v>0.30499786381763799</v>
      </c>
      <c r="I1051" s="17">
        <v>0.31729709328841499</v>
      </c>
      <c r="J1051" s="17">
        <v>0.31310131236348898</v>
      </c>
      <c r="K1051" s="17">
        <v>0.30704957838962599</v>
      </c>
      <c r="L1051" s="17">
        <v>0.34586423237125702</v>
      </c>
      <c r="M1051" s="17"/>
      <c r="N1051" s="17">
        <v>0.35286138428580399</v>
      </c>
      <c r="O1051" s="17">
        <v>0.296898543486737</v>
      </c>
      <c r="P1051" s="17">
        <v>0.31560519230860501</v>
      </c>
      <c r="Q1051" s="17">
        <v>0.279858635661553</v>
      </c>
      <c r="R1051" s="17"/>
      <c r="S1051" s="17">
        <v>0.32720621352168799</v>
      </c>
      <c r="T1051" s="17">
        <v>0.30545117074269401</v>
      </c>
      <c r="U1051" s="17">
        <v>0.33282397637007199</v>
      </c>
      <c r="V1051" s="17">
        <v>0.31859571164390499</v>
      </c>
      <c r="W1051" s="17">
        <v>0.27442003597930098</v>
      </c>
      <c r="X1051" s="17">
        <v>0.35054013402834</v>
      </c>
      <c r="Y1051" s="17">
        <v>0.33498498396499399</v>
      </c>
      <c r="Z1051" s="17">
        <v>0.31486314918250602</v>
      </c>
      <c r="AA1051" s="17">
        <v>0.30108315719173101</v>
      </c>
      <c r="AB1051" s="17">
        <v>0.28078018169722302</v>
      </c>
      <c r="AC1051" s="17">
        <v>0.29202839381088702</v>
      </c>
      <c r="AD1051" s="17">
        <v>0.26667747752700299</v>
      </c>
      <c r="AE1051" s="17"/>
      <c r="AF1051" s="17">
        <v>0.32272239120561602</v>
      </c>
      <c r="AG1051" s="17">
        <v>0.33398174956694698</v>
      </c>
      <c r="AH1051" s="17">
        <v>0.25311822065509998</v>
      </c>
      <c r="AI1051" s="17"/>
      <c r="AJ1051" s="17">
        <v>0.37940019888019599</v>
      </c>
      <c r="AK1051" s="17">
        <v>0.30931660868772598</v>
      </c>
      <c r="AL1051" s="17">
        <v>0.365050625397632</v>
      </c>
      <c r="AM1051" s="17"/>
      <c r="AN1051" s="17">
        <v>0.29719820828721</v>
      </c>
      <c r="AO1051" s="17">
        <v>0.30190034409142302</v>
      </c>
      <c r="AP1051" s="17">
        <v>0.32387898690626599</v>
      </c>
      <c r="AQ1051" s="17">
        <v>0.34971370414327402</v>
      </c>
      <c r="AR1051" s="17">
        <v>0.249189685005891</v>
      </c>
      <c r="AS1051" s="17"/>
      <c r="AT1051" s="17">
        <v>0.31060047505337302</v>
      </c>
      <c r="AU1051" s="17">
        <v>0.322509687358289</v>
      </c>
      <c r="AV1051" s="17"/>
      <c r="AW1051" s="17">
        <v>0.34042443028292602</v>
      </c>
      <c r="AX1051" s="17">
        <v>0.36907398750100601</v>
      </c>
      <c r="AY1051" s="17">
        <v>0.26652614420264298</v>
      </c>
    </row>
    <row r="1052" spans="2:51">
      <c r="B1052" t="s">
        <v>374</v>
      </c>
      <c r="C1052" s="17">
        <v>0.329422942867722</v>
      </c>
      <c r="D1052" s="17">
        <v>0.28064587799381602</v>
      </c>
      <c r="E1052" s="17">
        <v>0.372978471062547</v>
      </c>
      <c r="F1052" s="17"/>
      <c r="G1052" s="17">
        <v>0.28546628658359802</v>
      </c>
      <c r="H1052" s="17">
        <v>0.30799818890278102</v>
      </c>
      <c r="I1052" s="17">
        <v>0.32960544933894398</v>
      </c>
      <c r="J1052" s="17">
        <v>0.32423476132294499</v>
      </c>
      <c r="K1052" s="17">
        <v>0.35896691050414398</v>
      </c>
      <c r="L1052" s="17">
        <v>0.34682007548662303</v>
      </c>
      <c r="M1052" s="17"/>
      <c r="N1052" s="17">
        <v>0.289961983195892</v>
      </c>
      <c r="O1052" s="17">
        <v>0.334387129044597</v>
      </c>
      <c r="P1052" s="17">
        <v>0.342532978608933</v>
      </c>
      <c r="Q1052" s="17">
        <v>0.35982642899845602</v>
      </c>
      <c r="R1052" s="17"/>
      <c r="S1052" s="17">
        <v>0.29472054632379402</v>
      </c>
      <c r="T1052" s="17">
        <v>0.36607043352617002</v>
      </c>
      <c r="U1052" s="17">
        <v>0.33672622839914002</v>
      </c>
      <c r="V1052" s="17">
        <v>0.31535332140838102</v>
      </c>
      <c r="W1052" s="17">
        <v>0.30795644009474299</v>
      </c>
      <c r="X1052" s="17">
        <v>0.31306842286957498</v>
      </c>
      <c r="Y1052" s="17">
        <v>0.30786602474479102</v>
      </c>
      <c r="Z1052" s="17">
        <v>0.33962460798459498</v>
      </c>
      <c r="AA1052" s="17">
        <v>0.32184034097949199</v>
      </c>
      <c r="AB1052" s="17">
        <v>0.36980554940439397</v>
      </c>
      <c r="AC1052" s="17">
        <v>0.37745687741996897</v>
      </c>
      <c r="AD1052" s="17">
        <v>0.33067663527153202</v>
      </c>
      <c r="AE1052" s="17"/>
      <c r="AF1052" s="17">
        <v>0.34707307088352202</v>
      </c>
      <c r="AG1052" s="17">
        <v>0.30839382611101301</v>
      </c>
      <c r="AH1052" s="17">
        <v>0.369460140793271</v>
      </c>
      <c r="AI1052" s="17"/>
      <c r="AJ1052" s="17">
        <v>0.29282532212946499</v>
      </c>
      <c r="AK1052" s="17">
        <v>0.31867829558677102</v>
      </c>
      <c r="AL1052" s="17">
        <v>0.29252292439925798</v>
      </c>
      <c r="AM1052" s="17"/>
      <c r="AN1052" s="17">
        <v>0.32064626480627001</v>
      </c>
      <c r="AO1052" s="17">
        <v>0.31713047647507803</v>
      </c>
      <c r="AP1052" s="17">
        <v>0.30312088087001599</v>
      </c>
      <c r="AQ1052" s="17">
        <v>0.29885319278411099</v>
      </c>
      <c r="AR1052" s="17">
        <v>0.33497823028156398</v>
      </c>
      <c r="AS1052" s="17"/>
      <c r="AT1052" s="17">
        <v>0.333711819816157</v>
      </c>
      <c r="AU1052" s="17">
        <v>0.28234996338802698</v>
      </c>
      <c r="AV1052" s="17"/>
      <c r="AW1052" s="17">
        <v>0.28815978194041098</v>
      </c>
      <c r="AX1052" s="17">
        <v>0.34123822506214901</v>
      </c>
      <c r="AY1052" s="17">
        <v>0.369267608280274</v>
      </c>
    </row>
    <row r="1053" spans="2:51">
      <c r="B1053" t="s">
        <v>375</v>
      </c>
      <c r="C1053" s="17">
        <v>0.120447354267726</v>
      </c>
      <c r="D1053" s="17">
        <v>9.6893470115716099E-2</v>
      </c>
      <c r="E1053" s="17">
        <v>0.14322098943384201</v>
      </c>
      <c r="F1053" s="17"/>
      <c r="G1053" s="17">
        <v>0.235699698302754</v>
      </c>
      <c r="H1053" s="17">
        <v>0.13506423766005601</v>
      </c>
      <c r="I1053" s="17">
        <v>0.124113411087671</v>
      </c>
      <c r="J1053" s="17">
        <v>9.9714970442379994E-2</v>
      </c>
      <c r="K1053" s="17">
        <v>9.0655653524690905E-2</v>
      </c>
      <c r="L1053" s="17">
        <v>9.1990262166595102E-2</v>
      </c>
      <c r="M1053" s="17"/>
      <c r="N1053" s="17">
        <v>0.12240573324422099</v>
      </c>
      <c r="O1053" s="17">
        <v>0.14465023984580899</v>
      </c>
      <c r="P1053" s="17">
        <v>0.100656756031945</v>
      </c>
      <c r="Q1053" s="17">
        <v>0.109210549051422</v>
      </c>
      <c r="R1053" s="17"/>
      <c r="S1053" s="17">
        <v>0.10652593588555199</v>
      </c>
      <c r="T1053" s="17">
        <v>0.13456160415882701</v>
      </c>
      <c r="U1053" s="17">
        <v>0.113022006419741</v>
      </c>
      <c r="V1053" s="17">
        <v>0.117478837189536</v>
      </c>
      <c r="W1053" s="17">
        <v>0.124502338322968</v>
      </c>
      <c r="X1053" s="17">
        <v>0.107055280136044</v>
      </c>
      <c r="Y1053" s="17">
        <v>0.116804140585045</v>
      </c>
      <c r="Z1053" s="17">
        <v>7.0260995894566095E-2</v>
      </c>
      <c r="AA1053" s="17">
        <v>0.14313764501256901</v>
      </c>
      <c r="AB1053" s="17">
        <v>0.139296144776934</v>
      </c>
      <c r="AC1053" s="17">
        <v>9.4265056974475694E-2</v>
      </c>
      <c r="AD1053" s="17">
        <v>0.15198024741188401</v>
      </c>
      <c r="AE1053" s="17"/>
      <c r="AF1053" s="17">
        <v>9.2865043688556206E-2</v>
      </c>
      <c r="AG1053" s="17">
        <v>0.124776688382609</v>
      </c>
      <c r="AH1053" s="17">
        <v>0.114234340620988</v>
      </c>
      <c r="AI1053" s="17"/>
      <c r="AJ1053" s="17">
        <v>0.101726902684963</v>
      </c>
      <c r="AK1053" s="17">
        <v>0.132744478379167</v>
      </c>
      <c r="AL1053" s="17">
        <v>0.135273832496593</v>
      </c>
      <c r="AM1053" s="17"/>
      <c r="AN1053" s="17">
        <v>0.10659268936993201</v>
      </c>
      <c r="AO1053" s="17">
        <v>0.14699606890540601</v>
      </c>
      <c r="AP1053" s="17">
        <v>0.14216554877905799</v>
      </c>
      <c r="AQ1053" s="17">
        <v>0.13442865088318401</v>
      </c>
      <c r="AR1053" s="17">
        <v>0.108782284724491</v>
      </c>
      <c r="AS1053" s="17"/>
      <c r="AT1053" s="17">
        <v>0.120684369625168</v>
      </c>
      <c r="AU1053" s="17">
        <v>0.11698081665702099</v>
      </c>
      <c r="AV1053" s="17"/>
      <c r="AW1053" s="17">
        <v>0.12011554474453801</v>
      </c>
      <c r="AX1053" s="17">
        <v>8.8840292693909403E-2</v>
      </c>
      <c r="AY1053" s="17">
        <v>0.12959046905623001</v>
      </c>
    </row>
    <row r="1054" spans="2:51">
      <c r="B1054" t="s">
        <v>376</v>
      </c>
      <c r="C1054" s="17">
        <v>4.4284885937075497E-2</v>
      </c>
      <c r="D1054" s="17">
        <v>4.7667781846942099E-2</v>
      </c>
      <c r="E1054" s="17">
        <v>3.9603625593529798E-2</v>
      </c>
      <c r="F1054" s="17"/>
      <c r="G1054" s="17">
        <v>7.1334410595893405E-2</v>
      </c>
      <c r="H1054" s="17">
        <v>6.3559457942064704E-2</v>
      </c>
      <c r="I1054" s="17">
        <v>4.13614250506757E-2</v>
      </c>
      <c r="J1054" s="17">
        <v>3.64523569564872E-2</v>
      </c>
      <c r="K1054" s="17">
        <v>3.8220957771191999E-2</v>
      </c>
      <c r="L1054" s="17">
        <v>3.04665887871142E-2</v>
      </c>
      <c r="M1054" s="17"/>
      <c r="N1054" s="17">
        <v>4.48827166310121E-2</v>
      </c>
      <c r="O1054" s="17">
        <v>4.6341752182374303E-2</v>
      </c>
      <c r="P1054" s="17">
        <v>3.9471631411257903E-2</v>
      </c>
      <c r="Q1054" s="17">
        <v>4.4355560887169999E-2</v>
      </c>
      <c r="R1054" s="17"/>
      <c r="S1054" s="17">
        <v>5.8219161727655497E-2</v>
      </c>
      <c r="T1054" s="17">
        <v>6.1402640121854E-2</v>
      </c>
      <c r="U1054" s="17">
        <v>3.7858568711859497E-2</v>
      </c>
      <c r="V1054" s="17">
        <v>3.27508659345346E-2</v>
      </c>
      <c r="W1054" s="17">
        <v>4.08408771995558E-2</v>
      </c>
      <c r="X1054" s="17">
        <v>3.4106253580522397E-2</v>
      </c>
      <c r="Y1054" s="17">
        <v>3.7469433240047402E-2</v>
      </c>
      <c r="Z1054" s="17">
        <v>3.6721266759192198E-2</v>
      </c>
      <c r="AA1054" s="17">
        <v>3.8948463355997401E-2</v>
      </c>
      <c r="AB1054" s="17">
        <v>3.27424211499475E-2</v>
      </c>
      <c r="AC1054" s="17">
        <v>4.2703231519932203E-2</v>
      </c>
      <c r="AD1054" s="17">
        <v>8.4438353906085395E-2</v>
      </c>
      <c r="AE1054" s="17"/>
      <c r="AF1054" s="17">
        <v>3.8518925061930803E-2</v>
      </c>
      <c r="AG1054" s="17">
        <v>3.66766666135371E-2</v>
      </c>
      <c r="AH1054" s="17">
        <v>7.5924769839515197E-2</v>
      </c>
      <c r="AI1054" s="17"/>
      <c r="AJ1054" s="17">
        <v>2.39557749799785E-2</v>
      </c>
      <c r="AK1054" s="17">
        <v>4.3756512039595498E-2</v>
      </c>
      <c r="AL1054" s="17">
        <v>4.3276998952553901E-2</v>
      </c>
      <c r="AM1054" s="17"/>
      <c r="AN1054" s="17">
        <v>5.1298632089642603E-2</v>
      </c>
      <c r="AO1054" s="17">
        <v>5.4998435217915698E-2</v>
      </c>
      <c r="AP1054" s="17">
        <v>3.8831487801009097E-2</v>
      </c>
      <c r="AQ1054" s="17">
        <v>3.7719592160836299E-2</v>
      </c>
      <c r="AR1054" s="17">
        <v>8.2332025378925103E-2</v>
      </c>
      <c r="AS1054" s="17"/>
      <c r="AT1054" s="17">
        <v>4.3037037553237401E-2</v>
      </c>
      <c r="AU1054" s="17">
        <v>5.6143690071739701E-2</v>
      </c>
      <c r="AV1054" s="17"/>
      <c r="AW1054" s="17">
        <v>4.2595544075508203E-2</v>
      </c>
      <c r="AX1054" s="17">
        <v>3.31609105206358E-2</v>
      </c>
      <c r="AY1054" s="17">
        <v>4.9146586081718298E-2</v>
      </c>
    </row>
    <row r="1055" spans="2:51">
      <c r="B1055" t="s">
        <v>119</v>
      </c>
      <c r="C1055" s="17">
        <v>5.49175247896493E-2</v>
      </c>
      <c r="D1055" s="17">
        <v>3.00844324505447E-2</v>
      </c>
      <c r="E1055" s="17">
        <v>7.8228882531794497E-2</v>
      </c>
      <c r="F1055" s="17"/>
      <c r="G1055" s="17">
        <v>5.8592801759683399E-2</v>
      </c>
      <c r="H1055" s="17">
        <v>6.6919540621236895E-2</v>
      </c>
      <c r="I1055" s="17">
        <v>5.1058841822178597E-2</v>
      </c>
      <c r="J1055" s="17">
        <v>6.3572725276655306E-2</v>
      </c>
      <c r="K1055" s="17">
        <v>4.2087522603038899E-2</v>
      </c>
      <c r="L1055" s="17">
        <v>5.0367026753723398E-2</v>
      </c>
      <c r="M1055" s="17"/>
      <c r="N1055" s="17">
        <v>2.7433831203604601E-2</v>
      </c>
      <c r="O1055" s="17">
        <v>4.93536625358134E-2</v>
      </c>
      <c r="P1055" s="17">
        <v>6.1714637654703502E-2</v>
      </c>
      <c r="Q1055" s="17">
        <v>8.6151879646810703E-2</v>
      </c>
      <c r="R1055" s="17"/>
      <c r="S1055" s="17">
        <v>5.3861512831713698E-2</v>
      </c>
      <c r="T1055" s="17">
        <v>4.5413552070022199E-2</v>
      </c>
      <c r="U1055" s="17">
        <v>6.1177846614174997E-2</v>
      </c>
      <c r="V1055" s="17">
        <v>6.8905614901346807E-2</v>
      </c>
      <c r="W1055" s="17">
        <v>4.7260433862892998E-2</v>
      </c>
      <c r="X1055" s="17">
        <v>6.5086164191791598E-2</v>
      </c>
      <c r="Y1055" s="17">
        <v>4.2718079854676197E-2</v>
      </c>
      <c r="Z1055" s="17">
        <v>6.3824805649182401E-2</v>
      </c>
      <c r="AA1055" s="17">
        <v>6.5698134595851596E-2</v>
      </c>
      <c r="AB1055" s="17">
        <v>5.4848870393012103E-2</v>
      </c>
      <c r="AC1055" s="17">
        <v>3.07008497631963E-2</v>
      </c>
      <c r="AD1055" s="17">
        <v>4.61021808798288E-2</v>
      </c>
      <c r="AE1055" s="17"/>
      <c r="AF1055" s="17">
        <v>5.3154697181059203E-2</v>
      </c>
      <c r="AG1055" s="17">
        <v>4.3683724026259502E-2</v>
      </c>
      <c r="AH1055" s="17">
        <v>8.1047332334393998E-2</v>
      </c>
      <c r="AI1055" s="17"/>
      <c r="AJ1055" s="17">
        <v>3.59309262362974E-2</v>
      </c>
      <c r="AK1055" s="17">
        <v>4.5259058989998997E-2</v>
      </c>
      <c r="AL1055" s="17">
        <v>2.58755516135597E-2</v>
      </c>
      <c r="AM1055" s="17"/>
      <c r="AN1055" s="17">
        <v>9.1783230644800207E-2</v>
      </c>
      <c r="AO1055" s="17">
        <v>4.2712614749885303E-2</v>
      </c>
      <c r="AP1055" s="17">
        <v>4.8314987986964E-2</v>
      </c>
      <c r="AQ1055" s="17">
        <v>1.7145143797539699E-2</v>
      </c>
      <c r="AR1055" s="17">
        <v>0</v>
      </c>
      <c r="AS1055" s="17"/>
      <c r="AT1055" s="17">
        <v>5.3404138933841397E-2</v>
      </c>
      <c r="AU1055" s="17">
        <v>7.6149436328755093E-2</v>
      </c>
      <c r="AV1055" s="17"/>
      <c r="AW1055" s="17">
        <v>1.88572818837624E-2</v>
      </c>
      <c r="AX1055" s="17">
        <v>4.2851308477905602E-2</v>
      </c>
      <c r="AY1055" s="17">
        <v>9.5969758786378298E-2</v>
      </c>
    </row>
    <row r="1056" spans="2:51">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row>
    <row r="1057" spans="2:51">
      <c r="B1057" s="6" t="s">
        <v>395</v>
      </c>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row>
    <row r="1058" spans="2:51">
      <c r="B1058" s="24" t="s">
        <v>16</v>
      </c>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row>
    <row r="1059" spans="2:51">
      <c r="B1059" t="s">
        <v>372</v>
      </c>
      <c r="C1059" s="17">
        <v>0.199597376507857</v>
      </c>
      <c r="D1059" s="17">
        <v>0.246354120634317</v>
      </c>
      <c r="E1059" s="17">
        <v>0.15603038029837099</v>
      </c>
      <c r="F1059" s="17"/>
      <c r="G1059" s="17">
        <v>0.15025634343555699</v>
      </c>
      <c r="H1059" s="17">
        <v>0.17837754243085499</v>
      </c>
      <c r="I1059" s="17">
        <v>0.185395545734024</v>
      </c>
      <c r="J1059" s="17">
        <v>0.205156529878712</v>
      </c>
      <c r="K1059" s="17">
        <v>0.210298766273428</v>
      </c>
      <c r="L1059" s="17">
        <v>0.23726293657055</v>
      </c>
      <c r="M1059" s="17"/>
      <c r="N1059" s="17">
        <v>0.22844033424663299</v>
      </c>
      <c r="O1059" s="17">
        <v>0.19610989550715399</v>
      </c>
      <c r="P1059" s="17">
        <v>0.20230456625562801</v>
      </c>
      <c r="Q1059" s="17">
        <v>0.16833652161554399</v>
      </c>
      <c r="R1059" s="17"/>
      <c r="S1059" s="17">
        <v>0.23902869561242199</v>
      </c>
      <c r="T1059" s="17">
        <v>0.199234557886321</v>
      </c>
      <c r="U1059" s="17">
        <v>0.21762630187505</v>
      </c>
      <c r="V1059" s="17">
        <v>0.19388872689196099</v>
      </c>
      <c r="W1059" s="17">
        <v>0.188935087381391</v>
      </c>
      <c r="X1059" s="17">
        <v>0.202259938668164</v>
      </c>
      <c r="Y1059" s="17">
        <v>0.21850828920509699</v>
      </c>
      <c r="Z1059" s="17">
        <v>0.25538928036780301</v>
      </c>
      <c r="AA1059" s="17">
        <v>0.16795353877292901</v>
      </c>
      <c r="AB1059" s="17">
        <v>0.18552604077107701</v>
      </c>
      <c r="AC1059" s="17">
        <v>0.142148304150996</v>
      </c>
      <c r="AD1059" s="17">
        <v>0.12579727741865099</v>
      </c>
      <c r="AE1059" s="17"/>
      <c r="AF1059" s="17">
        <v>0.200896000410309</v>
      </c>
      <c r="AG1059" s="17">
        <v>0.221236358446709</v>
      </c>
      <c r="AH1059" s="17">
        <v>0.15025277014761201</v>
      </c>
      <c r="AI1059" s="17"/>
      <c r="AJ1059" s="17">
        <v>0.23400800747105099</v>
      </c>
      <c r="AK1059" s="17">
        <v>0.202783903836428</v>
      </c>
      <c r="AL1059" s="17">
        <v>0.27143955092544197</v>
      </c>
      <c r="AM1059" s="17"/>
      <c r="AN1059" s="17">
        <v>0.17250599929178001</v>
      </c>
      <c r="AO1059" s="17">
        <v>0.194957507838185</v>
      </c>
      <c r="AP1059" s="17">
        <v>0.206274166156834</v>
      </c>
      <c r="AQ1059" s="17">
        <v>0.19178850409336601</v>
      </c>
      <c r="AR1059" s="17">
        <v>0.38375086714010298</v>
      </c>
      <c r="AS1059" s="17"/>
      <c r="AT1059" s="17">
        <v>0.200471593325174</v>
      </c>
      <c r="AU1059" s="17">
        <v>0.194745127135864</v>
      </c>
      <c r="AV1059" s="17"/>
      <c r="AW1059" s="17">
        <v>0.26906491571809499</v>
      </c>
      <c r="AX1059" s="17">
        <v>0.164167644856762</v>
      </c>
      <c r="AY1059" s="17">
        <v>0.13208620023923301</v>
      </c>
    </row>
    <row r="1060" spans="2:51">
      <c r="B1060" t="s">
        <v>373</v>
      </c>
      <c r="C1060" s="17">
        <v>0.38528145416880699</v>
      </c>
      <c r="D1060" s="17">
        <v>0.38970193508409701</v>
      </c>
      <c r="E1060" s="17">
        <v>0.381598405415703</v>
      </c>
      <c r="F1060" s="17"/>
      <c r="G1060" s="17">
        <v>0.36729398058101098</v>
      </c>
      <c r="H1060" s="17">
        <v>0.35652950185122501</v>
      </c>
      <c r="I1060" s="17">
        <v>0.362795141637273</v>
      </c>
      <c r="J1060" s="17">
        <v>0.35569258671422099</v>
      </c>
      <c r="K1060" s="17">
        <v>0.41271870494054902</v>
      </c>
      <c r="L1060" s="17">
        <v>0.43449926862362098</v>
      </c>
      <c r="M1060" s="17"/>
      <c r="N1060" s="17">
        <v>0.40984220535836402</v>
      </c>
      <c r="O1060" s="17">
        <v>0.37280531188004301</v>
      </c>
      <c r="P1060" s="17">
        <v>0.38232783294769501</v>
      </c>
      <c r="Q1060" s="17">
        <v>0.37501182130630301</v>
      </c>
      <c r="R1060" s="17"/>
      <c r="S1060" s="17">
        <v>0.35060155896192302</v>
      </c>
      <c r="T1060" s="17">
        <v>0.39714256171101697</v>
      </c>
      <c r="U1060" s="17">
        <v>0.39230649074672902</v>
      </c>
      <c r="V1060" s="17">
        <v>0.41266030053444902</v>
      </c>
      <c r="W1060" s="17">
        <v>0.40454106539142198</v>
      </c>
      <c r="X1060" s="17">
        <v>0.37268019467282498</v>
      </c>
      <c r="Y1060" s="17">
        <v>0.37571874854498</v>
      </c>
      <c r="Z1060" s="17">
        <v>0.32110658395262598</v>
      </c>
      <c r="AA1060" s="17">
        <v>0.42414871161421702</v>
      </c>
      <c r="AB1060" s="17">
        <v>0.37760607187331802</v>
      </c>
      <c r="AC1060" s="17">
        <v>0.37345131445700602</v>
      </c>
      <c r="AD1060" s="17">
        <v>0.38307752787583998</v>
      </c>
      <c r="AE1060" s="17"/>
      <c r="AF1060" s="17">
        <v>0.38933665896576902</v>
      </c>
      <c r="AG1060" s="17">
        <v>0.39935071059298699</v>
      </c>
      <c r="AH1060" s="17">
        <v>0.36028291032033599</v>
      </c>
      <c r="AI1060" s="17"/>
      <c r="AJ1060" s="17">
        <v>0.43599103017663998</v>
      </c>
      <c r="AK1060" s="17">
        <v>0.38964727897931301</v>
      </c>
      <c r="AL1060" s="17">
        <v>0.35739479152335801</v>
      </c>
      <c r="AM1060" s="17"/>
      <c r="AN1060" s="17">
        <v>0.39287918319989101</v>
      </c>
      <c r="AO1060" s="17">
        <v>0.34774151074276499</v>
      </c>
      <c r="AP1060" s="17">
        <v>0.38812857975097498</v>
      </c>
      <c r="AQ1060" s="17">
        <v>0.42821620777494301</v>
      </c>
      <c r="AR1060" s="17">
        <v>0.37724808566428403</v>
      </c>
      <c r="AS1060" s="17"/>
      <c r="AT1060" s="17">
        <v>0.38868239727219001</v>
      </c>
      <c r="AU1060" s="17">
        <v>0.36393057336540402</v>
      </c>
      <c r="AV1060" s="17"/>
      <c r="AW1060" s="17">
        <v>0.40141638721583001</v>
      </c>
      <c r="AX1060" s="17">
        <v>0.37807050173074003</v>
      </c>
      <c r="AY1060" s="17">
        <v>0.369353360138929</v>
      </c>
    </row>
    <row r="1061" spans="2:51">
      <c r="B1061" t="s">
        <v>374</v>
      </c>
      <c r="C1061" s="17">
        <v>0.24113924122149799</v>
      </c>
      <c r="D1061" s="17">
        <v>0.22411437842551499</v>
      </c>
      <c r="E1061" s="17">
        <v>0.25715267747318199</v>
      </c>
      <c r="F1061" s="17"/>
      <c r="G1061" s="17">
        <v>0.247953721531885</v>
      </c>
      <c r="H1061" s="17">
        <v>0.24709459264653</v>
      </c>
      <c r="I1061" s="17">
        <v>0.24761904180442801</v>
      </c>
      <c r="J1061" s="17">
        <v>0.26514377052946497</v>
      </c>
      <c r="K1061" s="17">
        <v>0.22208393543604699</v>
      </c>
      <c r="L1061" s="17">
        <v>0.22414719127438301</v>
      </c>
      <c r="M1061" s="17"/>
      <c r="N1061" s="17">
        <v>0.20644224928222299</v>
      </c>
      <c r="O1061" s="17">
        <v>0.2432394559579</v>
      </c>
      <c r="P1061" s="17">
        <v>0.25774878891230801</v>
      </c>
      <c r="Q1061" s="17">
        <v>0.262231494559103</v>
      </c>
      <c r="R1061" s="17"/>
      <c r="S1061" s="17">
        <v>0.233939862468872</v>
      </c>
      <c r="T1061" s="17">
        <v>0.219604084782974</v>
      </c>
      <c r="U1061" s="17">
        <v>0.20044053844047999</v>
      </c>
      <c r="V1061" s="17">
        <v>0.27087165846789801</v>
      </c>
      <c r="W1061" s="17">
        <v>0.245814489235119</v>
      </c>
      <c r="X1061" s="17">
        <v>0.26218354502876401</v>
      </c>
      <c r="Y1061" s="17">
        <v>0.26570612651252701</v>
      </c>
      <c r="Z1061" s="17">
        <v>0.236200056049156</v>
      </c>
      <c r="AA1061" s="17">
        <v>0.23539157366382199</v>
      </c>
      <c r="AB1061" s="17">
        <v>0.23860112870091699</v>
      </c>
      <c r="AC1061" s="17">
        <v>0.26772772904353498</v>
      </c>
      <c r="AD1061" s="17">
        <v>0.24733529334201099</v>
      </c>
      <c r="AE1061" s="17"/>
      <c r="AF1061" s="17">
        <v>0.249189959980057</v>
      </c>
      <c r="AG1061" s="17">
        <v>0.22355587904822699</v>
      </c>
      <c r="AH1061" s="17">
        <v>0.265248612421003</v>
      </c>
      <c r="AI1061" s="17"/>
      <c r="AJ1061" s="17">
        <v>0.210274593206701</v>
      </c>
      <c r="AK1061" s="17">
        <v>0.22737802678844701</v>
      </c>
      <c r="AL1061" s="17">
        <v>0.209278099683916</v>
      </c>
      <c r="AM1061" s="17"/>
      <c r="AN1061" s="17">
        <v>0.24330663883928599</v>
      </c>
      <c r="AO1061" s="17">
        <v>0.25818666138809598</v>
      </c>
      <c r="AP1061" s="17">
        <v>0.22440879240762299</v>
      </c>
      <c r="AQ1061" s="17">
        <v>0.20513686464278599</v>
      </c>
      <c r="AR1061" s="17">
        <v>9.9491962018360705E-2</v>
      </c>
      <c r="AS1061" s="17"/>
      <c r="AT1061" s="17">
        <v>0.24214836911277099</v>
      </c>
      <c r="AU1061" s="17">
        <v>0.23076149821358699</v>
      </c>
      <c r="AV1061" s="17"/>
      <c r="AW1061" s="17">
        <v>0.20069184634065201</v>
      </c>
      <c r="AX1061" s="17">
        <v>0.28108553091524802</v>
      </c>
      <c r="AY1061" s="17">
        <v>0.27575069813224001</v>
      </c>
    </row>
    <row r="1062" spans="2:51">
      <c r="B1062" t="s">
        <v>375</v>
      </c>
      <c r="C1062" s="17">
        <v>9.5968705734231996E-2</v>
      </c>
      <c r="D1062" s="17">
        <v>7.5212986783697297E-2</v>
      </c>
      <c r="E1062" s="17">
        <v>0.114617019377302</v>
      </c>
      <c r="F1062" s="17"/>
      <c r="G1062" s="17">
        <v>0.14895556155363501</v>
      </c>
      <c r="H1062" s="17">
        <v>0.11604743460280501</v>
      </c>
      <c r="I1062" s="17">
        <v>0.123053703431795</v>
      </c>
      <c r="J1062" s="17">
        <v>9.2938409273586098E-2</v>
      </c>
      <c r="K1062" s="17">
        <v>7.3555027797234995E-2</v>
      </c>
      <c r="L1062" s="17">
        <v>5.4045891443027599E-2</v>
      </c>
      <c r="M1062" s="17"/>
      <c r="N1062" s="17">
        <v>0.10188795125285401</v>
      </c>
      <c r="O1062" s="17">
        <v>0.116028388274472</v>
      </c>
      <c r="P1062" s="17">
        <v>6.7314009350230297E-2</v>
      </c>
      <c r="Q1062" s="17">
        <v>9.2728900037212902E-2</v>
      </c>
      <c r="R1062" s="17"/>
      <c r="S1062" s="17">
        <v>8.6158499470570901E-2</v>
      </c>
      <c r="T1062" s="17">
        <v>0.106413330612672</v>
      </c>
      <c r="U1062" s="17">
        <v>0.11987977535670399</v>
      </c>
      <c r="V1062" s="17">
        <v>5.47641869533637E-2</v>
      </c>
      <c r="W1062" s="17">
        <v>8.5186181501062899E-2</v>
      </c>
      <c r="X1062" s="17">
        <v>0.10031185070969199</v>
      </c>
      <c r="Y1062" s="17">
        <v>8.6998208984298095E-2</v>
      </c>
      <c r="Z1062" s="17">
        <v>9.6905392820694894E-2</v>
      </c>
      <c r="AA1062" s="17">
        <v>8.84603231419578E-2</v>
      </c>
      <c r="AB1062" s="17">
        <v>9.92841447303702E-2</v>
      </c>
      <c r="AC1062" s="17">
        <v>0.134357027223029</v>
      </c>
      <c r="AD1062" s="17">
        <v>0.141510313312876</v>
      </c>
      <c r="AE1062" s="17"/>
      <c r="AF1062" s="17">
        <v>8.7226448608414706E-2</v>
      </c>
      <c r="AG1062" s="17">
        <v>9.0009895827901504E-2</v>
      </c>
      <c r="AH1062" s="17">
        <v>0.107263919777663</v>
      </c>
      <c r="AI1062" s="17"/>
      <c r="AJ1062" s="17">
        <v>5.91017614352446E-2</v>
      </c>
      <c r="AK1062" s="17">
        <v>0.108390179723275</v>
      </c>
      <c r="AL1062" s="17">
        <v>0.120086626506535</v>
      </c>
      <c r="AM1062" s="17"/>
      <c r="AN1062" s="17">
        <v>7.9438336436966905E-2</v>
      </c>
      <c r="AO1062" s="17">
        <v>0.118221721931069</v>
      </c>
      <c r="AP1062" s="17">
        <v>0.112523073458336</v>
      </c>
      <c r="AQ1062" s="17">
        <v>0.10982967111493901</v>
      </c>
      <c r="AR1062" s="17">
        <v>8.4129003812734304E-2</v>
      </c>
      <c r="AS1062" s="17"/>
      <c r="AT1062" s="17">
        <v>9.2954204605325302E-2</v>
      </c>
      <c r="AU1062" s="17">
        <v>0.11834366385238999</v>
      </c>
      <c r="AV1062" s="17"/>
      <c r="AW1062" s="17">
        <v>7.83585525968407E-2</v>
      </c>
      <c r="AX1062" s="17">
        <v>0.103344241758021</v>
      </c>
      <c r="AY1062" s="17">
        <v>0.113473394161348</v>
      </c>
    </row>
    <row r="1063" spans="2:51">
      <c r="B1063" t="s">
        <v>376</v>
      </c>
      <c r="C1063" s="17">
        <v>3.09299967247092E-2</v>
      </c>
      <c r="D1063" s="17">
        <v>3.1413946663824098E-2</v>
      </c>
      <c r="E1063" s="17">
        <v>3.0232699997368401E-2</v>
      </c>
      <c r="F1063" s="17"/>
      <c r="G1063" s="17">
        <v>5.2286130293012899E-2</v>
      </c>
      <c r="H1063" s="17">
        <v>5.83601449923878E-2</v>
      </c>
      <c r="I1063" s="17">
        <v>2.9431258504998701E-2</v>
      </c>
      <c r="J1063" s="17">
        <v>2.7500235501811701E-2</v>
      </c>
      <c r="K1063" s="17">
        <v>2.1488141174199501E-2</v>
      </c>
      <c r="L1063" s="17">
        <v>1.0225523548165E-2</v>
      </c>
      <c r="M1063" s="17"/>
      <c r="N1063" s="17">
        <v>2.7142645651063699E-2</v>
      </c>
      <c r="O1063" s="17">
        <v>3.57826642155799E-2</v>
      </c>
      <c r="P1063" s="17">
        <v>2.7849205419149099E-2</v>
      </c>
      <c r="Q1063" s="17">
        <v>3.3299160276647699E-2</v>
      </c>
      <c r="R1063" s="17"/>
      <c r="S1063" s="17">
        <v>4.0611264264042803E-2</v>
      </c>
      <c r="T1063" s="17">
        <v>1.90969040478478E-2</v>
      </c>
      <c r="U1063" s="17">
        <v>3.5460728310850398E-2</v>
      </c>
      <c r="V1063" s="17">
        <v>3.0679824660141099E-2</v>
      </c>
      <c r="W1063" s="17">
        <v>3.5080392587265398E-2</v>
      </c>
      <c r="X1063" s="17">
        <v>1.82171057985069E-2</v>
      </c>
      <c r="Y1063" s="17">
        <v>2.8865613398313499E-2</v>
      </c>
      <c r="Z1063" s="17">
        <v>6.1165594403187397E-2</v>
      </c>
      <c r="AA1063" s="17">
        <v>3.0585950368818601E-2</v>
      </c>
      <c r="AB1063" s="17">
        <v>3.11341589356641E-2</v>
      </c>
      <c r="AC1063" s="17">
        <v>2.2897215724663599E-2</v>
      </c>
      <c r="AD1063" s="17">
        <v>4.0423480818970799E-2</v>
      </c>
      <c r="AE1063" s="17"/>
      <c r="AF1063" s="17">
        <v>2.4982711664196501E-2</v>
      </c>
      <c r="AG1063" s="17">
        <v>3.1343015655936599E-2</v>
      </c>
      <c r="AH1063" s="17">
        <v>3.3463972010851703E-2</v>
      </c>
      <c r="AI1063" s="17"/>
      <c r="AJ1063" s="17">
        <v>2.0780154919435401E-2</v>
      </c>
      <c r="AK1063" s="17">
        <v>3.5668984148256803E-2</v>
      </c>
      <c r="AL1063" s="17">
        <v>1.8768751781571801E-2</v>
      </c>
      <c r="AM1063" s="17"/>
      <c r="AN1063" s="17">
        <v>3.3933282671715401E-2</v>
      </c>
      <c r="AO1063" s="17">
        <v>2.3416294022151101E-2</v>
      </c>
      <c r="AP1063" s="17">
        <v>3.4580802839745503E-2</v>
      </c>
      <c r="AQ1063" s="17">
        <v>4.0273757154848301E-2</v>
      </c>
      <c r="AR1063" s="17">
        <v>5.5380081364517601E-2</v>
      </c>
      <c r="AS1063" s="17"/>
      <c r="AT1063" s="17">
        <v>2.8116323832234801E-2</v>
      </c>
      <c r="AU1063" s="17">
        <v>5.0347276440955803E-2</v>
      </c>
      <c r="AV1063" s="17"/>
      <c r="AW1063" s="17">
        <v>3.3150895089541103E-2</v>
      </c>
      <c r="AX1063" s="17">
        <v>3.8325394864816197E-2</v>
      </c>
      <c r="AY1063" s="17">
        <v>2.6698112218742201E-2</v>
      </c>
    </row>
    <row r="1064" spans="2:51">
      <c r="B1064" t="s">
        <v>119</v>
      </c>
      <c r="C1064" s="17">
        <v>4.7083225642895798E-2</v>
      </c>
      <c r="D1064" s="17">
        <v>3.3202632408549197E-2</v>
      </c>
      <c r="E1064" s="17">
        <v>6.03688174380725E-2</v>
      </c>
      <c r="F1064" s="17"/>
      <c r="G1064" s="17">
        <v>3.3254262604898201E-2</v>
      </c>
      <c r="H1064" s="17">
        <v>4.3590783476197902E-2</v>
      </c>
      <c r="I1064" s="17">
        <v>5.1705308887481302E-2</v>
      </c>
      <c r="J1064" s="17">
        <v>5.3568468102204503E-2</v>
      </c>
      <c r="K1064" s="17">
        <v>5.9855424378540703E-2</v>
      </c>
      <c r="L1064" s="17">
        <v>3.9819188540253701E-2</v>
      </c>
      <c r="M1064" s="17"/>
      <c r="N1064" s="17">
        <v>2.6244614208863599E-2</v>
      </c>
      <c r="O1064" s="17">
        <v>3.6034284164851001E-2</v>
      </c>
      <c r="P1064" s="17">
        <v>6.2455597114989603E-2</v>
      </c>
      <c r="Q1064" s="17">
        <v>6.8392102205189403E-2</v>
      </c>
      <c r="R1064" s="17"/>
      <c r="S1064" s="17">
        <v>4.9660119222169501E-2</v>
      </c>
      <c r="T1064" s="17">
        <v>5.85085609591681E-2</v>
      </c>
      <c r="U1064" s="17">
        <v>3.4286165270185701E-2</v>
      </c>
      <c r="V1064" s="17">
        <v>3.7135302492187099E-2</v>
      </c>
      <c r="W1064" s="17">
        <v>4.04427839037396E-2</v>
      </c>
      <c r="X1064" s="17">
        <v>4.4347365122047601E-2</v>
      </c>
      <c r="Y1064" s="17">
        <v>2.42030133547841E-2</v>
      </c>
      <c r="Z1064" s="17">
        <v>2.9233092406532501E-2</v>
      </c>
      <c r="AA1064" s="17">
        <v>5.3459902438255297E-2</v>
      </c>
      <c r="AB1064" s="17">
        <v>6.7848454988654106E-2</v>
      </c>
      <c r="AC1064" s="17">
        <v>5.94184094007707E-2</v>
      </c>
      <c r="AD1064" s="17">
        <v>6.1856107231651199E-2</v>
      </c>
      <c r="AE1064" s="17"/>
      <c r="AF1064" s="17">
        <v>4.8368220371253698E-2</v>
      </c>
      <c r="AG1064" s="17">
        <v>3.4504140428238399E-2</v>
      </c>
      <c r="AH1064" s="17">
        <v>8.3487815322534006E-2</v>
      </c>
      <c r="AI1064" s="17"/>
      <c r="AJ1064" s="17">
        <v>3.9844452790928103E-2</v>
      </c>
      <c r="AK1064" s="17">
        <v>3.6131626524280702E-2</v>
      </c>
      <c r="AL1064" s="17">
        <v>2.3032179579176901E-2</v>
      </c>
      <c r="AM1064" s="17"/>
      <c r="AN1064" s="17">
        <v>7.7936559560361496E-2</v>
      </c>
      <c r="AO1064" s="17">
        <v>5.74763040777337E-2</v>
      </c>
      <c r="AP1064" s="17">
        <v>3.4084585386486302E-2</v>
      </c>
      <c r="AQ1064" s="17">
        <v>2.4754995219118101E-2</v>
      </c>
      <c r="AR1064" s="17">
        <v>0</v>
      </c>
      <c r="AS1064" s="17"/>
      <c r="AT1064" s="17">
        <v>4.7627111852304303E-2</v>
      </c>
      <c r="AU1064" s="17">
        <v>4.1871860991799001E-2</v>
      </c>
      <c r="AV1064" s="17"/>
      <c r="AW1064" s="17">
        <v>1.73174030390407E-2</v>
      </c>
      <c r="AX1064" s="17">
        <v>3.5006685874411601E-2</v>
      </c>
      <c r="AY1064" s="17">
        <v>8.2638235109508601E-2</v>
      </c>
    </row>
    <row r="1065" spans="2:51">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row>
    <row r="1066" spans="2:51">
      <c r="B1066" s="6" t="s">
        <v>396</v>
      </c>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row>
    <row r="1067" spans="2:51">
      <c r="B1067" s="24" t="s">
        <v>16</v>
      </c>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row>
    <row r="1068" spans="2:51">
      <c r="B1068" t="s">
        <v>372</v>
      </c>
      <c r="C1068" s="17">
        <v>0.23617858490218699</v>
      </c>
      <c r="D1068" s="17">
        <v>0.28110792184973099</v>
      </c>
      <c r="E1068" s="17">
        <v>0.19184069915233401</v>
      </c>
      <c r="F1068" s="17"/>
      <c r="G1068" s="17">
        <v>0.30107061543562202</v>
      </c>
      <c r="H1068" s="17">
        <v>0.24721744415949501</v>
      </c>
      <c r="I1068" s="17">
        <v>0.24163330470359501</v>
      </c>
      <c r="J1068" s="17">
        <v>0.22239181132438099</v>
      </c>
      <c r="K1068" s="17">
        <v>0.22854086323488201</v>
      </c>
      <c r="L1068" s="17">
        <v>0.209478232917579</v>
      </c>
      <c r="M1068" s="17"/>
      <c r="N1068" s="17">
        <v>0.28668038012742397</v>
      </c>
      <c r="O1068" s="17">
        <v>0.22750737416576999</v>
      </c>
      <c r="P1068" s="17">
        <v>0.23061367966163701</v>
      </c>
      <c r="Q1068" s="17">
        <v>0.19223354428879499</v>
      </c>
      <c r="R1068" s="17"/>
      <c r="S1068" s="17">
        <v>0.264642109041132</v>
      </c>
      <c r="T1068" s="17">
        <v>0.22955931032368401</v>
      </c>
      <c r="U1068" s="17">
        <v>0.19940541545913901</v>
      </c>
      <c r="V1068" s="17">
        <v>0.22567532910252699</v>
      </c>
      <c r="W1068" s="17">
        <v>0.235323842376228</v>
      </c>
      <c r="X1068" s="17">
        <v>0.27317082440474599</v>
      </c>
      <c r="Y1068" s="17">
        <v>0.23846707897957001</v>
      </c>
      <c r="Z1068" s="17">
        <v>0.244524140784521</v>
      </c>
      <c r="AA1068" s="17">
        <v>0.22130885831285499</v>
      </c>
      <c r="AB1068" s="17">
        <v>0.237046372669176</v>
      </c>
      <c r="AC1068" s="17">
        <v>0.23354473924158001</v>
      </c>
      <c r="AD1068" s="17">
        <v>0.21775649943110101</v>
      </c>
      <c r="AE1068" s="17"/>
      <c r="AF1068" s="17">
        <v>0.22129900863441501</v>
      </c>
      <c r="AG1068" s="17">
        <v>0.25362005075417998</v>
      </c>
      <c r="AH1068" s="17">
        <v>0.19511269642568799</v>
      </c>
      <c r="AI1068" s="17"/>
      <c r="AJ1068" s="17">
        <v>0.238751987071366</v>
      </c>
      <c r="AK1068" s="17">
        <v>0.25428492681914799</v>
      </c>
      <c r="AL1068" s="17">
        <v>0.26770185185024697</v>
      </c>
      <c r="AM1068" s="17"/>
      <c r="AN1068" s="17">
        <v>0.20843873272920099</v>
      </c>
      <c r="AO1068" s="17">
        <v>0.25757482775627399</v>
      </c>
      <c r="AP1068" s="17">
        <v>0.24715671942705</v>
      </c>
      <c r="AQ1068" s="17">
        <v>0.27826989892699699</v>
      </c>
      <c r="AR1068" s="17">
        <v>0.356289346092032</v>
      </c>
      <c r="AS1068" s="17"/>
      <c r="AT1068" s="17">
        <v>0.23377130314474501</v>
      </c>
      <c r="AU1068" s="17">
        <v>0.26174201530741598</v>
      </c>
      <c r="AV1068" s="17"/>
      <c r="AW1068" s="17">
        <v>0.29614442737387098</v>
      </c>
      <c r="AX1068" s="17">
        <v>0.180641727717642</v>
      </c>
      <c r="AY1068" s="17">
        <v>0.184576937922874</v>
      </c>
    </row>
    <row r="1069" spans="2:51">
      <c r="B1069" t="s">
        <v>373</v>
      </c>
      <c r="C1069" s="17">
        <v>0.44846025427819802</v>
      </c>
      <c r="D1069" s="17">
        <v>0.43653303833204499</v>
      </c>
      <c r="E1069" s="17">
        <v>0.46030422855050002</v>
      </c>
      <c r="F1069" s="17"/>
      <c r="G1069" s="17">
        <v>0.423347596589424</v>
      </c>
      <c r="H1069" s="17">
        <v>0.45122223226268998</v>
      </c>
      <c r="I1069" s="17">
        <v>0.44663868977458498</v>
      </c>
      <c r="J1069" s="17">
        <v>0.448795082450754</v>
      </c>
      <c r="K1069" s="17">
        <v>0.43448768012567501</v>
      </c>
      <c r="L1069" s="17">
        <v>0.469124686512779</v>
      </c>
      <c r="M1069" s="17"/>
      <c r="N1069" s="17">
        <v>0.46588166795728497</v>
      </c>
      <c r="O1069" s="17">
        <v>0.47318587110910498</v>
      </c>
      <c r="P1069" s="17">
        <v>0.42262582915560398</v>
      </c>
      <c r="Q1069" s="17">
        <v>0.42503617820710698</v>
      </c>
      <c r="R1069" s="17"/>
      <c r="S1069" s="17">
        <v>0.48206836612546</v>
      </c>
      <c r="T1069" s="17">
        <v>0.45901282566646701</v>
      </c>
      <c r="U1069" s="17">
        <v>0.46740771882406001</v>
      </c>
      <c r="V1069" s="17">
        <v>0.43805820980197202</v>
      </c>
      <c r="W1069" s="17">
        <v>0.44468422647536898</v>
      </c>
      <c r="X1069" s="17">
        <v>0.398762269042025</v>
      </c>
      <c r="Y1069" s="17">
        <v>0.43586146644498802</v>
      </c>
      <c r="Z1069" s="17">
        <v>0.48199514095120599</v>
      </c>
      <c r="AA1069" s="17">
        <v>0.44661356448739298</v>
      </c>
      <c r="AB1069" s="17">
        <v>0.410477286277315</v>
      </c>
      <c r="AC1069" s="17">
        <v>0.46304242123510198</v>
      </c>
      <c r="AD1069" s="17">
        <v>0.46358966599771401</v>
      </c>
      <c r="AE1069" s="17"/>
      <c r="AF1069" s="17">
        <v>0.42444469990397399</v>
      </c>
      <c r="AG1069" s="17">
        <v>0.484630153480411</v>
      </c>
      <c r="AH1069" s="17">
        <v>0.42244187730402599</v>
      </c>
      <c r="AI1069" s="17"/>
      <c r="AJ1069" s="17">
        <v>0.480638791341641</v>
      </c>
      <c r="AK1069" s="17">
        <v>0.46997945962143101</v>
      </c>
      <c r="AL1069" s="17">
        <v>0.46807709192723301</v>
      </c>
      <c r="AM1069" s="17"/>
      <c r="AN1069" s="17">
        <v>0.41859613036681897</v>
      </c>
      <c r="AO1069" s="17">
        <v>0.43791625766563502</v>
      </c>
      <c r="AP1069" s="17">
        <v>0.47391294220061497</v>
      </c>
      <c r="AQ1069" s="17">
        <v>0.49182262747734801</v>
      </c>
      <c r="AR1069" s="17">
        <v>0.315803140980363</v>
      </c>
      <c r="AS1069" s="17"/>
      <c r="AT1069" s="17">
        <v>0.45232207565062499</v>
      </c>
      <c r="AU1069" s="17">
        <v>0.40998239611089998</v>
      </c>
      <c r="AV1069" s="17"/>
      <c r="AW1069" s="17">
        <v>0.46822447813687001</v>
      </c>
      <c r="AX1069" s="17">
        <v>0.51785841763871399</v>
      </c>
      <c r="AY1069" s="17">
        <v>0.40882956117480301</v>
      </c>
    </row>
    <row r="1070" spans="2:51">
      <c r="B1070" t="s">
        <v>374</v>
      </c>
      <c r="C1070" s="17">
        <v>0.20076647831265099</v>
      </c>
      <c r="D1070" s="17">
        <v>0.17523226914580201</v>
      </c>
      <c r="E1070" s="17">
        <v>0.226010870663409</v>
      </c>
      <c r="F1070" s="17"/>
      <c r="G1070" s="17">
        <v>0.14144987675815501</v>
      </c>
      <c r="H1070" s="17">
        <v>0.19588959711597601</v>
      </c>
      <c r="I1070" s="17">
        <v>0.17844933940600599</v>
      </c>
      <c r="J1070" s="17">
        <v>0.21090360126834301</v>
      </c>
      <c r="K1070" s="17">
        <v>0.21691900960073399</v>
      </c>
      <c r="L1070" s="17">
        <v>0.22869950073356701</v>
      </c>
      <c r="M1070" s="17"/>
      <c r="N1070" s="17">
        <v>0.17215921397971101</v>
      </c>
      <c r="O1070" s="17">
        <v>0.178351102638239</v>
      </c>
      <c r="P1070" s="17">
        <v>0.21764635389735701</v>
      </c>
      <c r="Q1070" s="17">
        <v>0.24361810640847101</v>
      </c>
      <c r="R1070" s="17"/>
      <c r="S1070" s="17">
        <v>0.13520512479601801</v>
      </c>
      <c r="T1070" s="17">
        <v>0.205004590070098</v>
      </c>
      <c r="U1070" s="17">
        <v>0.221392114928778</v>
      </c>
      <c r="V1070" s="17">
        <v>0.204210896662536</v>
      </c>
      <c r="W1070" s="17">
        <v>0.19123023282785201</v>
      </c>
      <c r="X1070" s="17">
        <v>0.23133750877793499</v>
      </c>
      <c r="Y1070" s="17">
        <v>0.224708287590976</v>
      </c>
      <c r="Z1070" s="17">
        <v>0.20872831586165999</v>
      </c>
      <c r="AA1070" s="17">
        <v>0.19812364562500501</v>
      </c>
      <c r="AB1070" s="17">
        <v>0.211431707155531</v>
      </c>
      <c r="AC1070" s="17">
        <v>0.223085521396025</v>
      </c>
      <c r="AD1070" s="17">
        <v>0.20170086442603</v>
      </c>
      <c r="AE1070" s="17"/>
      <c r="AF1070" s="17">
        <v>0.22598183391231799</v>
      </c>
      <c r="AG1070" s="17">
        <v>0.18322764946998199</v>
      </c>
      <c r="AH1070" s="17">
        <v>0.20880931259146199</v>
      </c>
      <c r="AI1070" s="17"/>
      <c r="AJ1070" s="17">
        <v>0.18209321091883701</v>
      </c>
      <c r="AK1070" s="17">
        <v>0.180885568291972</v>
      </c>
      <c r="AL1070" s="17">
        <v>0.168938422495826</v>
      </c>
      <c r="AM1070" s="17"/>
      <c r="AN1070" s="17">
        <v>0.22898760025724099</v>
      </c>
      <c r="AO1070" s="17">
        <v>0.19339067958456299</v>
      </c>
      <c r="AP1070" s="17">
        <v>0.18049543260703699</v>
      </c>
      <c r="AQ1070" s="17">
        <v>0.15142171290711601</v>
      </c>
      <c r="AR1070" s="17">
        <v>0.224675683214937</v>
      </c>
      <c r="AS1070" s="17"/>
      <c r="AT1070" s="17">
        <v>0.20267772127028799</v>
      </c>
      <c r="AU1070" s="17">
        <v>0.186519822060872</v>
      </c>
      <c r="AV1070" s="17"/>
      <c r="AW1070" s="17">
        <v>0.154767722695619</v>
      </c>
      <c r="AX1070" s="17">
        <v>0.192820486878925</v>
      </c>
      <c r="AY1070" s="17">
        <v>0.25338809079076002</v>
      </c>
    </row>
    <row r="1071" spans="2:51">
      <c r="B1071" t="s">
        <v>375</v>
      </c>
      <c r="C1071" s="17">
        <v>5.0045387507941602E-2</v>
      </c>
      <c r="D1071" s="17">
        <v>5.4802750560865102E-2</v>
      </c>
      <c r="E1071" s="17">
        <v>4.5719002423194703E-2</v>
      </c>
      <c r="F1071" s="17"/>
      <c r="G1071" s="17">
        <v>6.5526674876657004E-2</v>
      </c>
      <c r="H1071" s="17">
        <v>3.7448428295923798E-2</v>
      </c>
      <c r="I1071" s="17">
        <v>5.7011461815045003E-2</v>
      </c>
      <c r="J1071" s="17">
        <v>5.8750752095760299E-2</v>
      </c>
      <c r="K1071" s="17">
        <v>4.7258449733101601E-2</v>
      </c>
      <c r="L1071" s="17">
        <v>4.3012864237817597E-2</v>
      </c>
      <c r="M1071" s="17"/>
      <c r="N1071" s="17">
        <v>4.1785909440459103E-2</v>
      </c>
      <c r="O1071" s="17">
        <v>5.7181720825864098E-2</v>
      </c>
      <c r="P1071" s="17">
        <v>5.1078106928168797E-2</v>
      </c>
      <c r="Q1071" s="17">
        <v>4.9657784717465403E-2</v>
      </c>
      <c r="R1071" s="17"/>
      <c r="S1071" s="17">
        <v>4.9435532691367703E-2</v>
      </c>
      <c r="T1071" s="17">
        <v>4.5353562843830797E-2</v>
      </c>
      <c r="U1071" s="17">
        <v>4.54773076562692E-2</v>
      </c>
      <c r="V1071" s="17">
        <v>6.5608212452570702E-2</v>
      </c>
      <c r="W1071" s="17">
        <v>6.22441858388861E-2</v>
      </c>
      <c r="X1071" s="17">
        <v>4.0827673737568002E-2</v>
      </c>
      <c r="Y1071" s="17">
        <v>4.5424501780275503E-2</v>
      </c>
      <c r="Z1071" s="17">
        <v>4.0761035027658002E-2</v>
      </c>
      <c r="AA1071" s="17">
        <v>4.4189401965566102E-2</v>
      </c>
      <c r="AB1071" s="17">
        <v>6.2121294878431099E-2</v>
      </c>
      <c r="AC1071" s="17">
        <v>3.8716362033014103E-2</v>
      </c>
      <c r="AD1071" s="17">
        <v>6.8934644963416294E-2</v>
      </c>
      <c r="AE1071" s="17"/>
      <c r="AF1071" s="17">
        <v>5.9109002640171798E-2</v>
      </c>
      <c r="AG1071" s="17">
        <v>3.4764519518720401E-2</v>
      </c>
      <c r="AH1071" s="17">
        <v>6.3387961990993502E-2</v>
      </c>
      <c r="AI1071" s="17"/>
      <c r="AJ1071" s="17">
        <v>4.4994072984004603E-2</v>
      </c>
      <c r="AK1071" s="17">
        <v>4.1952672944054199E-2</v>
      </c>
      <c r="AL1071" s="17">
        <v>4.4188583950732802E-2</v>
      </c>
      <c r="AM1071" s="17"/>
      <c r="AN1071" s="17">
        <v>5.2931517583535599E-2</v>
      </c>
      <c r="AO1071" s="17">
        <v>4.5923189306463198E-2</v>
      </c>
      <c r="AP1071" s="17">
        <v>4.7362700552197899E-2</v>
      </c>
      <c r="AQ1071" s="17">
        <v>4.5004101541471102E-2</v>
      </c>
      <c r="AR1071" s="17">
        <v>6.3117176062385399E-2</v>
      </c>
      <c r="AS1071" s="17"/>
      <c r="AT1071" s="17">
        <v>4.7419493318657698E-2</v>
      </c>
      <c r="AU1071" s="17">
        <v>7.0524903488145094E-2</v>
      </c>
      <c r="AV1071" s="17"/>
      <c r="AW1071" s="17">
        <v>4.5411252130058401E-2</v>
      </c>
      <c r="AX1071" s="17">
        <v>6.4767605124575897E-2</v>
      </c>
      <c r="AY1071" s="17">
        <v>5.1342591271048302E-2</v>
      </c>
    </row>
    <row r="1072" spans="2:51">
      <c r="B1072" t="s">
        <v>376</v>
      </c>
      <c r="C1072" s="17">
        <v>2.4375636312365601E-2</v>
      </c>
      <c r="D1072" s="17">
        <v>2.5967297566073098E-2</v>
      </c>
      <c r="E1072" s="17">
        <v>2.2434145277303801E-2</v>
      </c>
      <c r="F1072" s="17"/>
      <c r="G1072" s="17">
        <v>1.9589692577536E-2</v>
      </c>
      <c r="H1072" s="17">
        <v>3.9820127111572901E-2</v>
      </c>
      <c r="I1072" s="17">
        <v>3.1245680724254099E-2</v>
      </c>
      <c r="J1072" s="17">
        <v>1.69656181510019E-2</v>
      </c>
      <c r="K1072" s="17">
        <v>2.89858931016733E-2</v>
      </c>
      <c r="L1072" s="17">
        <v>1.2184914551246699E-2</v>
      </c>
      <c r="M1072" s="17"/>
      <c r="N1072" s="17">
        <v>1.85976603223705E-2</v>
      </c>
      <c r="O1072" s="17">
        <v>2.5768389219601302E-2</v>
      </c>
      <c r="P1072" s="17">
        <v>2.40493745204725E-2</v>
      </c>
      <c r="Q1072" s="17">
        <v>2.9361910454475702E-2</v>
      </c>
      <c r="R1072" s="17"/>
      <c r="S1072" s="17">
        <v>3.2628185442873103E-2</v>
      </c>
      <c r="T1072" s="17">
        <v>2.0298132771198601E-2</v>
      </c>
      <c r="U1072" s="17">
        <v>2.7863727864306801E-2</v>
      </c>
      <c r="V1072" s="17">
        <v>2.6796351036851601E-2</v>
      </c>
      <c r="W1072" s="17">
        <v>1.8726629647386299E-2</v>
      </c>
      <c r="X1072" s="17">
        <v>2.7001150016560199E-2</v>
      </c>
      <c r="Y1072" s="17">
        <v>2.75324941590981E-2</v>
      </c>
      <c r="Z1072" s="17">
        <v>0</v>
      </c>
      <c r="AA1072" s="17">
        <v>2.9287552494762802E-2</v>
      </c>
      <c r="AB1072" s="17">
        <v>1.86854863886473E-2</v>
      </c>
      <c r="AC1072" s="17">
        <v>1.39930522972263E-2</v>
      </c>
      <c r="AD1072" s="17">
        <v>3.2445931596294601E-2</v>
      </c>
      <c r="AE1072" s="17"/>
      <c r="AF1072" s="17">
        <v>2.54756276111755E-2</v>
      </c>
      <c r="AG1072" s="17">
        <v>1.6792880231396402E-2</v>
      </c>
      <c r="AH1072" s="17">
        <v>4.97113345120858E-2</v>
      </c>
      <c r="AI1072" s="17"/>
      <c r="AJ1072" s="17">
        <v>2.08342970884185E-2</v>
      </c>
      <c r="AK1072" s="17">
        <v>2.2686844855186201E-2</v>
      </c>
      <c r="AL1072" s="17">
        <v>3.39812770940736E-2</v>
      </c>
      <c r="AM1072" s="17"/>
      <c r="AN1072" s="17">
        <v>2.7992237957989399E-2</v>
      </c>
      <c r="AO1072" s="17">
        <v>2.24848402210968E-2</v>
      </c>
      <c r="AP1072" s="17">
        <v>2.4380816744326499E-2</v>
      </c>
      <c r="AQ1072" s="17">
        <v>1.5980362434857301E-2</v>
      </c>
      <c r="AR1072" s="17">
        <v>4.0114653650282397E-2</v>
      </c>
      <c r="AS1072" s="17"/>
      <c r="AT1072" s="17">
        <v>2.2927207013663398E-2</v>
      </c>
      <c r="AU1072" s="17">
        <v>3.7543816589885398E-2</v>
      </c>
      <c r="AV1072" s="17"/>
      <c r="AW1072" s="17">
        <v>1.9902322270386099E-2</v>
      </c>
      <c r="AX1072" s="17">
        <v>6.6974490052016597E-3</v>
      </c>
      <c r="AY1072" s="17">
        <v>3.3853840796622001E-2</v>
      </c>
    </row>
    <row r="1073" spans="2:51">
      <c r="B1073" t="s">
        <v>119</v>
      </c>
      <c r="C1073" s="17">
        <v>4.0173658686656698E-2</v>
      </c>
      <c r="D1073" s="17">
        <v>2.63567225454839E-2</v>
      </c>
      <c r="E1073" s="17">
        <v>5.3691053933257703E-2</v>
      </c>
      <c r="F1073" s="17"/>
      <c r="G1073" s="17">
        <v>4.9015543762605203E-2</v>
      </c>
      <c r="H1073" s="17">
        <v>2.8402171054341799E-2</v>
      </c>
      <c r="I1073" s="17">
        <v>4.5021523576514698E-2</v>
      </c>
      <c r="J1073" s="17">
        <v>4.2193134709760501E-2</v>
      </c>
      <c r="K1073" s="17">
        <v>4.3808104203933301E-2</v>
      </c>
      <c r="L1073" s="17">
        <v>3.7499801047010402E-2</v>
      </c>
      <c r="M1073" s="17"/>
      <c r="N1073" s="17">
        <v>1.48951681727496E-2</v>
      </c>
      <c r="O1073" s="17">
        <v>3.8005542041420697E-2</v>
      </c>
      <c r="P1073" s="17">
        <v>5.3986655836760801E-2</v>
      </c>
      <c r="Q1073" s="17">
        <v>6.0092475923685801E-2</v>
      </c>
      <c r="R1073" s="17"/>
      <c r="S1073" s="17">
        <v>3.6020681903148402E-2</v>
      </c>
      <c r="T1073" s="17">
        <v>4.0771578324722203E-2</v>
      </c>
      <c r="U1073" s="17">
        <v>3.8453715267447501E-2</v>
      </c>
      <c r="V1073" s="17">
        <v>3.9651000943542E-2</v>
      </c>
      <c r="W1073" s="17">
        <v>4.7790882834278403E-2</v>
      </c>
      <c r="X1073" s="17">
        <v>2.89005740211658E-2</v>
      </c>
      <c r="Y1073" s="17">
        <v>2.80061710450921E-2</v>
      </c>
      <c r="Z1073" s="17">
        <v>2.39913673749554E-2</v>
      </c>
      <c r="AA1073" s="17">
        <v>6.0476977114417699E-2</v>
      </c>
      <c r="AB1073" s="17">
        <v>6.0237852630899799E-2</v>
      </c>
      <c r="AC1073" s="17">
        <v>2.7617903797052801E-2</v>
      </c>
      <c r="AD1073" s="17">
        <v>1.55723935854439E-2</v>
      </c>
      <c r="AE1073" s="17"/>
      <c r="AF1073" s="17">
        <v>4.3689827297945898E-2</v>
      </c>
      <c r="AG1073" s="17">
        <v>2.6964746545310898E-2</v>
      </c>
      <c r="AH1073" s="17">
        <v>6.0536817175745203E-2</v>
      </c>
      <c r="AI1073" s="17"/>
      <c r="AJ1073" s="17">
        <v>3.26876405957333E-2</v>
      </c>
      <c r="AK1073" s="17">
        <v>3.0210527468208299E-2</v>
      </c>
      <c r="AL1073" s="17">
        <v>1.7112772681886702E-2</v>
      </c>
      <c r="AM1073" s="17"/>
      <c r="AN1073" s="17">
        <v>6.3053781105213605E-2</v>
      </c>
      <c r="AO1073" s="17">
        <v>4.2710205465968501E-2</v>
      </c>
      <c r="AP1073" s="17">
        <v>2.6691388468773801E-2</v>
      </c>
      <c r="AQ1073" s="17">
        <v>1.7501296712209801E-2</v>
      </c>
      <c r="AR1073" s="17">
        <v>0</v>
      </c>
      <c r="AS1073" s="17"/>
      <c r="AT1073" s="17">
        <v>4.0882199602020997E-2</v>
      </c>
      <c r="AU1073" s="17">
        <v>3.3687046442781997E-2</v>
      </c>
      <c r="AV1073" s="17"/>
      <c r="AW1073" s="17">
        <v>1.5549797393196001E-2</v>
      </c>
      <c r="AX1073" s="17">
        <v>3.7214313634942001E-2</v>
      </c>
      <c r="AY1073" s="17">
        <v>6.8008978043892304E-2</v>
      </c>
    </row>
    <row r="1074" spans="2:51">
      <c r="C1074" s="17"/>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row>
    <row r="1075" spans="2:51">
      <c r="B1075" s="6" t="s">
        <v>397</v>
      </c>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row>
    <row r="1076" spans="2:51">
      <c r="B1076" s="24" t="s">
        <v>16</v>
      </c>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row>
    <row r="1077" spans="2:51">
      <c r="B1077" t="s">
        <v>372</v>
      </c>
      <c r="C1077" s="17">
        <v>0.231762484193031</v>
      </c>
      <c r="D1077" s="17">
        <v>0.27906800769962598</v>
      </c>
      <c r="E1077" s="17">
        <v>0.18770931705331201</v>
      </c>
      <c r="F1077" s="17"/>
      <c r="G1077" s="17">
        <v>0.20431471897668599</v>
      </c>
      <c r="H1077" s="17">
        <v>0.21141411355258</v>
      </c>
      <c r="I1077" s="17">
        <v>0.22322043783985801</v>
      </c>
      <c r="J1077" s="17">
        <v>0.232371858905114</v>
      </c>
      <c r="K1077" s="17">
        <v>0.23658227122374501</v>
      </c>
      <c r="L1077" s="17">
        <v>0.26030667187871298</v>
      </c>
      <c r="M1077" s="17"/>
      <c r="N1077" s="17">
        <v>0.28187026385136399</v>
      </c>
      <c r="O1077" s="17">
        <v>0.24374109003174799</v>
      </c>
      <c r="P1077" s="17">
        <v>0.207423383277479</v>
      </c>
      <c r="Q1077" s="17">
        <v>0.18517364975835501</v>
      </c>
      <c r="R1077" s="17"/>
      <c r="S1077" s="17">
        <v>0.247666751382804</v>
      </c>
      <c r="T1077" s="17">
        <v>0.19534776413027799</v>
      </c>
      <c r="U1077" s="17">
        <v>0.24826682320248999</v>
      </c>
      <c r="V1077" s="17">
        <v>0.23392879345079801</v>
      </c>
      <c r="W1077" s="17">
        <v>0.22921873347046401</v>
      </c>
      <c r="X1077" s="17">
        <v>0.23249255032515301</v>
      </c>
      <c r="Y1077" s="17">
        <v>0.26235377380136998</v>
      </c>
      <c r="Z1077" s="17">
        <v>0.29391863966208698</v>
      </c>
      <c r="AA1077" s="17">
        <v>0.201995426084045</v>
      </c>
      <c r="AB1077" s="17">
        <v>0.22223425402490299</v>
      </c>
      <c r="AC1077" s="17">
        <v>0.22663487140709901</v>
      </c>
      <c r="AD1077" s="17">
        <v>0.24518385998730199</v>
      </c>
      <c r="AE1077" s="17"/>
      <c r="AF1077" s="17">
        <v>0.21372922135525199</v>
      </c>
      <c r="AG1077" s="17">
        <v>0.27975994290620898</v>
      </c>
      <c r="AH1077" s="17">
        <v>0.15470323858985799</v>
      </c>
      <c r="AI1077" s="17"/>
      <c r="AJ1077" s="17">
        <v>0.249473479114935</v>
      </c>
      <c r="AK1077" s="17">
        <v>0.275801348777234</v>
      </c>
      <c r="AL1077" s="17">
        <v>0.247431650710453</v>
      </c>
      <c r="AM1077" s="17"/>
      <c r="AN1077" s="17">
        <v>0.174066538517574</v>
      </c>
      <c r="AO1077" s="17">
        <v>0.21496250536318401</v>
      </c>
      <c r="AP1077" s="17">
        <v>0.28440910463908903</v>
      </c>
      <c r="AQ1077" s="17">
        <v>0.27694839690923201</v>
      </c>
      <c r="AR1077" s="17">
        <v>0.49335267396628801</v>
      </c>
      <c r="AS1077" s="17"/>
      <c r="AT1077" s="17">
        <v>0.23207785378741999</v>
      </c>
      <c r="AU1077" s="17">
        <v>0.231042669370875</v>
      </c>
      <c r="AV1077" s="17"/>
      <c r="AW1077" s="17">
        <v>0.326699191313787</v>
      </c>
      <c r="AX1077" s="17">
        <v>0.16128446450587899</v>
      </c>
      <c r="AY1077" s="17">
        <v>0.151488846667271</v>
      </c>
    </row>
    <row r="1078" spans="2:51">
      <c r="B1078" t="s">
        <v>373</v>
      </c>
      <c r="C1078" s="17">
        <v>0.47544783204552199</v>
      </c>
      <c r="D1078" s="17">
        <v>0.46937733507096902</v>
      </c>
      <c r="E1078" s="17">
        <v>0.481057877011421</v>
      </c>
      <c r="F1078" s="17"/>
      <c r="G1078" s="17">
        <v>0.44407843633471999</v>
      </c>
      <c r="H1078" s="17">
        <v>0.45033923788434699</v>
      </c>
      <c r="I1078" s="17">
        <v>0.48433594412339398</v>
      </c>
      <c r="J1078" s="17">
        <v>0.45057875403735298</v>
      </c>
      <c r="K1078" s="17">
        <v>0.48697421597644702</v>
      </c>
      <c r="L1078" s="17">
        <v>0.50998240170877196</v>
      </c>
      <c r="M1078" s="17"/>
      <c r="N1078" s="17">
        <v>0.52589987669174199</v>
      </c>
      <c r="O1078" s="17">
        <v>0.47112288812087999</v>
      </c>
      <c r="P1078" s="17">
        <v>0.44339382812787598</v>
      </c>
      <c r="Q1078" s="17">
        <v>0.45809533418460802</v>
      </c>
      <c r="R1078" s="17"/>
      <c r="S1078" s="17">
        <v>0.46447234735737902</v>
      </c>
      <c r="T1078" s="17">
        <v>0.54541528328894595</v>
      </c>
      <c r="U1078" s="17">
        <v>0.44683867154656598</v>
      </c>
      <c r="V1078" s="17">
        <v>0.48935474726531097</v>
      </c>
      <c r="W1078" s="17">
        <v>0.459714501981834</v>
      </c>
      <c r="X1078" s="17">
        <v>0.48695907027127699</v>
      </c>
      <c r="Y1078" s="17">
        <v>0.44393081670158302</v>
      </c>
      <c r="Z1078" s="17">
        <v>0.42667795216726301</v>
      </c>
      <c r="AA1078" s="17">
        <v>0.49830067316683202</v>
      </c>
      <c r="AB1078" s="17">
        <v>0.44540580361582399</v>
      </c>
      <c r="AC1078" s="17">
        <v>0.462578606015694</v>
      </c>
      <c r="AD1078" s="17">
        <v>0.423254161257339</v>
      </c>
      <c r="AE1078" s="17"/>
      <c r="AF1078" s="17">
        <v>0.47069756599138002</v>
      </c>
      <c r="AG1078" s="17">
        <v>0.48432619975013902</v>
      </c>
      <c r="AH1078" s="17">
        <v>0.460659563633389</v>
      </c>
      <c r="AI1078" s="17"/>
      <c r="AJ1078" s="17">
        <v>0.49804552213090503</v>
      </c>
      <c r="AK1078" s="17">
        <v>0.47093259863780601</v>
      </c>
      <c r="AL1078" s="17">
        <v>0.54739018537902095</v>
      </c>
      <c r="AM1078" s="17"/>
      <c r="AN1078" s="17">
        <v>0.456049851921352</v>
      </c>
      <c r="AO1078" s="17">
        <v>0.47679240782353299</v>
      </c>
      <c r="AP1078" s="17">
        <v>0.47440866562647599</v>
      </c>
      <c r="AQ1078" s="17">
        <v>0.51263891379924598</v>
      </c>
      <c r="AR1078" s="17">
        <v>0.46948807240092399</v>
      </c>
      <c r="AS1078" s="17"/>
      <c r="AT1078" s="17">
        <v>0.47774713007505898</v>
      </c>
      <c r="AU1078" s="17">
        <v>0.45351796175459902</v>
      </c>
      <c r="AV1078" s="17"/>
      <c r="AW1078" s="17">
        <v>0.51062777690226002</v>
      </c>
      <c r="AX1078" s="17">
        <v>0.49992019876869698</v>
      </c>
      <c r="AY1078" s="17">
        <v>0.43234762640316199</v>
      </c>
    </row>
    <row r="1079" spans="2:51">
      <c r="B1079" t="s">
        <v>374</v>
      </c>
      <c r="C1079" s="17">
        <v>0.19189726082777001</v>
      </c>
      <c r="D1079" s="17">
        <v>0.167117199366631</v>
      </c>
      <c r="E1079" s="17">
        <v>0.21478334514415501</v>
      </c>
      <c r="F1079" s="17"/>
      <c r="G1079" s="17">
        <v>0.22670179959939901</v>
      </c>
      <c r="H1079" s="17">
        <v>0.20907225332728999</v>
      </c>
      <c r="I1079" s="17">
        <v>0.188791332622224</v>
      </c>
      <c r="J1079" s="17">
        <v>0.206639250699475</v>
      </c>
      <c r="K1079" s="17">
        <v>0.192446125753897</v>
      </c>
      <c r="L1079" s="17">
        <v>0.156501034996924</v>
      </c>
      <c r="M1079" s="17"/>
      <c r="N1079" s="17">
        <v>0.11781954189942299</v>
      </c>
      <c r="O1079" s="17">
        <v>0.19008604681305599</v>
      </c>
      <c r="P1079" s="17">
        <v>0.23917462016162799</v>
      </c>
      <c r="Q1079" s="17">
        <v>0.22896117622181</v>
      </c>
      <c r="R1079" s="17"/>
      <c r="S1079" s="17">
        <v>0.163079022754091</v>
      </c>
      <c r="T1079" s="17">
        <v>0.17059605702182901</v>
      </c>
      <c r="U1079" s="17">
        <v>0.20484025806008699</v>
      </c>
      <c r="V1079" s="17">
        <v>0.202932574151863</v>
      </c>
      <c r="W1079" s="17">
        <v>0.21445811004940499</v>
      </c>
      <c r="X1079" s="17">
        <v>0.19614786150357999</v>
      </c>
      <c r="Y1079" s="17">
        <v>0.17848393255237399</v>
      </c>
      <c r="Z1079" s="17">
        <v>0.17968211275290599</v>
      </c>
      <c r="AA1079" s="17">
        <v>0.178823163939935</v>
      </c>
      <c r="AB1079" s="17">
        <v>0.24197154282800101</v>
      </c>
      <c r="AC1079" s="17">
        <v>0.20144164754941399</v>
      </c>
      <c r="AD1079" s="17">
        <v>0.223074034801656</v>
      </c>
      <c r="AE1079" s="17"/>
      <c r="AF1079" s="17">
        <v>0.21440052706608201</v>
      </c>
      <c r="AG1079" s="17">
        <v>0.156130835607525</v>
      </c>
      <c r="AH1079" s="17">
        <v>0.230599289723117</v>
      </c>
      <c r="AI1079" s="17"/>
      <c r="AJ1079" s="17">
        <v>0.167313847670124</v>
      </c>
      <c r="AK1079" s="17">
        <v>0.16986508627116401</v>
      </c>
      <c r="AL1079" s="17">
        <v>0.117713225262407</v>
      </c>
      <c r="AM1079" s="17"/>
      <c r="AN1079" s="17">
        <v>0.24123738786365001</v>
      </c>
      <c r="AO1079" s="17">
        <v>0.19221414733019701</v>
      </c>
      <c r="AP1079" s="17">
        <v>0.159427531472353</v>
      </c>
      <c r="AQ1079" s="17">
        <v>0.137120546830447</v>
      </c>
      <c r="AR1079" s="17">
        <v>3.71592536327877E-2</v>
      </c>
      <c r="AS1079" s="17"/>
      <c r="AT1079" s="17">
        <v>0.192946739072382</v>
      </c>
      <c r="AU1079" s="17">
        <v>0.183504985352478</v>
      </c>
      <c r="AV1079" s="17"/>
      <c r="AW1079" s="17">
        <v>0.115836895999922</v>
      </c>
      <c r="AX1079" s="17">
        <v>0.25142930859968599</v>
      </c>
      <c r="AY1079" s="17">
        <v>0.25540037547326799</v>
      </c>
    </row>
    <row r="1080" spans="2:51">
      <c r="B1080" t="s">
        <v>375</v>
      </c>
      <c r="C1080" s="17">
        <v>4.1536908293107903E-2</v>
      </c>
      <c r="D1080" s="17">
        <v>3.5525413684324401E-2</v>
      </c>
      <c r="E1080" s="17">
        <v>4.7448846026988199E-2</v>
      </c>
      <c r="F1080" s="17"/>
      <c r="G1080" s="17">
        <v>7.0640090162988806E-2</v>
      </c>
      <c r="H1080" s="17">
        <v>6.9817731317079398E-2</v>
      </c>
      <c r="I1080" s="17">
        <v>3.9018334400066697E-2</v>
      </c>
      <c r="J1080" s="17">
        <v>4.02946125382651E-2</v>
      </c>
      <c r="K1080" s="17">
        <v>2.8712442331127901E-2</v>
      </c>
      <c r="L1080" s="17">
        <v>1.99807486832555E-2</v>
      </c>
      <c r="M1080" s="17"/>
      <c r="N1080" s="17">
        <v>3.1812753623395501E-2</v>
      </c>
      <c r="O1080" s="17">
        <v>4.5102697933931797E-2</v>
      </c>
      <c r="P1080" s="17">
        <v>3.48580246283079E-2</v>
      </c>
      <c r="Q1080" s="17">
        <v>5.4117621197736901E-2</v>
      </c>
      <c r="R1080" s="17"/>
      <c r="S1080" s="17">
        <v>5.3911739747855299E-2</v>
      </c>
      <c r="T1080" s="17">
        <v>3.3902881973076199E-2</v>
      </c>
      <c r="U1080" s="17">
        <v>4.4810208580990003E-2</v>
      </c>
      <c r="V1080" s="17">
        <v>2.5060359365048E-2</v>
      </c>
      <c r="W1080" s="17">
        <v>4.41499876647585E-2</v>
      </c>
      <c r="X1080" s="17">
        <v>3.2725952078944701E-2</v>
      </c>
      <c r="Y1080" s="17">
        <v>3.9362086387981797E-2</v>
      </c>
      <c r="Z1080" s="17">
        <v>3.9368663978905101E-2</v>
      </c>
      <c r="AA1080" s="17">
        <v>4.7035470316954202E-2</v>
      </c>
      <c r="AB1080" s="17">
        <v>4.2624527007438698E-2</v>
      </c>
      <c r="AC1080" s="17">
        <v>6.2557889398209193E-2</v>
      </c>
      <c r="AD1080" s="17">
        <v>3.9868389752662103E-2</v>
      </c>
      <c r="AE1080" s="17"/>
      <c r="AF1080" s="17">
        <v>4.0859748042650398E-2</v>
      </c>
      <c r="AG1080" s="17">
        <v>3.7172299735898202E-2</v>
      </c>
      <c r="AH1080" s="17">
        <v>6.0704667520985203E-2</v>
      </c>
      <c r="AI1080" s="17"/>
      <c r="AJ1080" s="17">
        <v>4.0125783792671899E-2</v>
      </c>
      <c r="AK1080" s="17">
        <v>3.6299521497624603E-2</v>
      </c>
      <c r="AL1080" s="17">
        <v>4.1767008841260403E-2</v>
      </c>
      <c r="AM1080" s="17"/>
      <c r="AN1080" s="17">
        <v>3.3084901930462998E-2</v>
      </c>
      <c r="AO1080" s="17">
        <v>6.2411847725925403E-2</v>
      </c>
      <c r="AP1080" s="17">
        <v>3.7224226357456099E-2</v>
      </c>
      <c r="AQ1080" s="17">
        <v>3.3815985896123703E-2</v>
      </c>
      <c r="AR1080" s="17">
        <v>0</v>
      </c>
      <c r="AS1080" s="17"/>
      <c r="AT1080" s="17">
        <v>3.92444009300933E-2</v>
      </c>
      <c r="AU1080" s="17">
        <v>6.2172282653424997E-2</v>
      </c>
      <c r="AV1080" s="17"/>
      <c r="AW1080" s="17">
        <v>2.3662943266096199E-2</v>
      </c>
      <c r="AX1080" s="17">
        <v>5.0815433546728801E-2</v>
      </c>
      <c r="AY1080" s="17">
        <v>5.7703597285781803E-2</v>
      </c>
    </row>
    <row r="1081" spans="2:51">
      <c r="B1081" t="s">
        <v>376</v>
      </c>
      <c r="C1081" s="17">
        <v>1.2406989006930101E-2</v>
      </c>
      <c r="D1081" s="17">
        <v>1.03510838361033E-2</v>
      </c>
      <c r="E1081" s="17">
        <v>1.4410125564664001E-2</v>
      </c>
      <c r="F1081" s="17"/>
      <c r="G1081" s="17">
        <v>1.8689375190386201E-2</v>
      </c>
      <c r="H1081" s="17">
        <v>1.14408269872712E-2</v>
      </c>
      <c r="I1081" s="17">
        <v>1.7999782794955999E-2</v>
      </c>
      <c r="J1081" s="17">
        <v>1.42878817097332E-2</v>
      </c>
      <c r="K1081" s="17">
        <v>7.4894811426888201E-3</v>
      </c>
      <c r="L1081" s="17">
        <v>8.3386540801682497E-3</v>
      </c>
      <c r="M1081" s="17"/>
      <c r="N1081" s="17">
        <v>1.00174215077725E-2</v>
      </c>
      <c r="O1081" s="17">
        <v>1.01675244201748E-2</v>
      </c>
      <c r="P1081" s="17">
        <v>1.6005351245846899E-2</v>
      </c>
      <c r="Q1081" s="17">
        <v>1.42478409388332E-2</v>
      </c>
      <c r="R1081" s="17"/>
      <c r="S1081" s="17">
        <v>1.0664538534467499E-2</v>
      </c>
      <c r="T1081" s="17">
        <v>1.7284975696705999E-2</v>
      </c>
      <c r="U1081" s="17">
        <v>7.96904469216108E-3</v>
      </c>
      <c r="V1081" s="17">
        <v>1.5974439595672699E-2</v>
      </c>
      <c r="W1081" s="17">
        <v>1.0687141923140801E-2</v>
      </c>
      <c r="X1081" s="17">
        <v>2.5728606716857901E-3</v>
      </c>
      <c r="Y1081" s="17">
        <v>2.2184483821006101E-2</v>
      </c>
      <c r="Z1081" s="17">
        <v>1.1053823502601401E-2</v>
      </c>
      <c r="AA1081" s="17">
        <v>1.3264835552698801E-2</v>
      </c>
      <c r="AB1081" s="17">
        <v>1.42199637243929E-2</v>
      </c>
      <c r="AC1081" s="17">
        <v>5.5511387339915001E-3</v>
      </c>
      <c r="AD1081" s="17">
        <v>1.1211530703982999E-2</v>
      </c>
      <c r="AE1081" s="17"/>
      <c r="AF1081" s="17">
        <v>1.1957305605492999E-2</v>
      </c>
      <c r="AG1081" s="17">
        <v>9.3135155071237697E-3</v>
      </c>
      <c r="AH1081" s="17">
        <v>1.3246410944169699E-2</v>
      </c>
      <c r="AI1081" s="17"/>
      <c r="AJ1081" s="17">
        <v>7.0776310704156404E-3</v>
      </c>
      <c r="AK1081" s="17">
        <v>1.1911562116300199E-2</v>
      </c>
      <c r="AL1081" s="17">
        <v>6.5539029981571901E-3</v>
      </c>
      <c r="AM1081" s="17"/>
      <c r="AN1081" s="17">
        <v>2.2052853395354999E-2</v>
      </c>
      <c r="AO1081" s="17">
        <v>9.0017393655124605E-3</v>
      </c>
      <c r="AP1081" s="17">
        <v>1.0284509409607101E-2</v>
      </c>
      <c r="AQ1081" s="17">
        <v>9.4664916964221895E-3</v>
      </c>
      <c r="AR1081" s="17">
        <v>0</v>
      </c>
      <c r="AS1081" s="17"/>
      <c r="AT1081" s="17">
        <v>1.20937564899733E-2</v>
      </c>
      <c r="AU1081" s="17">
        <v>1.62912891783858E-2</v>
      </c>
      <c r="AV1081" s="17"/>
      <c r="AW1081" s="17">
        <v>7.7644166782502803E-3</v>
      </c>
      <c r="AX1081" s="17">
        <v>5.7625184613718699E-3</v>
      </c>
      <c r="AY1081" s="17">
        <v>1.89962047781186E-2</v>
      </c>
    </row>
    <row r="1082" spans="2:51">
      <c r="B1082" t="s">
        <v>119</v>
      </c>
      <c r="C1082" s="17">
        <v>4.6948525633639999E-2</v>
      </c>
      <c r="D1082" s="17">
        <v>3.85609603423464E-2</v>
      </c>
      <c r="E1082" s="17">
        <v>5.4590489199460503E-2</v>
      </c>
      <c r="F1082" s="17"/>
      <c r="G1082" s="17">
        <v>3.5575579735820102E-2</v>
      </c>
      <c r="H1082" s="17">
        <v>4.7915836931432303E-2</v>
      </c>
      <c r="I1082" s="17">
        <v>4.6634168219501303E-2</v>
      </c>
      <c r="J1082" s="17">
        <v>5.5827642110060097E-2</v>
      </c>
      <c r="K1082" s="17">
        <v>4.7795463572094903E-2</v>
      </c>
      <c r="L1082" s="17">
        <v>4.4890488652167597E-2</v>
      </c>
      <c r="M1082" s="17"/>
      <c r="N1082" s="17">
        <v>3.2580142426302701E-2</v>
      </c>
      <c r="O1082" s="17">
        <v>3.97797526802093E-2</v>
      </c>
      <c r="P1082" s="17">
        <v>5.9144792558862201E-2</v>
      </c>
      <c r="Q1082" s="17">
        <v>5.9404377698657099E-2</v>
      </c>
      <c r="R1082" s="17"/>
      <c r="S1082" s="17">
        <v>6.0205600223402697E-2</v>
      </c>
      <c r="T1082" s="17">
        <v>3.7453037889165701E-2</v>
      </c>
      <c r="U1082" s="17">
        <v>4.7274993917706301E-2</v>
      </c>
      <c r="V1082" s="17">
        <v>3.2749086171306903E-2</v>
      </c>
      <c r="W1082" s="17">
        <v>4.1771524910397803E-2</v>
      </c>
      <c r="X1082" s="17">
        <v>4.9101705149359E-2</v>
      </c>
      <c r="Y1082" s="17">
        <v>5.3684906735684199E-2</v>
      </c>
      <c r="Z1082" s="17">
        <v>4.92988079362374E-2</v>
      </c>
      <c r="AA1082" s="17">
        <v>6.0580430939535003E-2</v>
      </c>
      <c r="AB1082" s="17">
        <v>3.3543908799440497E-2</v>
      </c>
      <c r="AC1082" s="17">
        <v>4.12358468955926E-2</v>
      </c>
      <c r="AD1082" s="17">
        <v>5.7408023497058203E-2</v>
      </c>
      <c r="AE1082" s="17"/>
      <c r="AF1082" s="17">
        <v>4.83556319391426E-2</v>
      </c>
      <c r="AG1082" s="17">
        <v>3.32972064931049E-2</v>
      </c>
      <c r="AH1082" s="17">
        <v>8.0086829588481498E-2</v>
      </c>
      <c r="AI1082" s="17"/>
      <c r="AJ1082" s="17">
        <v>3.7963736220949298E-2</v>
      </c>
      <c r="AK1082" s="17">
        <v>3.5189882699870799E-2</v>
      </c>
      <c r="AL1082" s="17">
        <v>3.9144026808701902E-2</v>
      </c>
      <c r="AM1082" s="17"/>
      <c r="AN1082" s="17">
        <v>7.3508466371605796E-2</v>
      </c>
      <c r="AO1082" s="17">
        <v>4.4617352391647901E-2</v>
      </c>
      <c r="AP1082" s="17">
        <v>3.42459624950186E-2</v>
      </c>
      <c r="AQ1082" s="17">
        <v>3.0009664868529799E-2</v>
      </c>
      <c r="AR1082" s="17">
        <v>0</v>
      </c>
      <c r="AS1082" s="17"/>
      <c r="AT1082" s="17">
        <v>4.5890119645072398E-2</v>
      </c>
      <c r="AU1082" s="17">
        <v>5.34708116902377E-2</v>
      </c>
      <c r="AV1082" s="17"/>
      <c r="AW1082" s="17">
        <v>1.54087758396853E-2</v>
      </c>
      <c r="AX1082" s="17">
        <v>3.07880761176378E-2</v>
      </c>
      <c r="AY1082" s="17">
        <v>8.4063349392398998E-2</v>
      </c>
    </row>
    <row r="1083" spans="2:51">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row>
    <row r="1084" spans="2:51">
      <c r="B1084" s="6" t="s">
        <v>398</v>
      </c>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row>
    <row r="1085" spans="2:51">
      <c r="B1085" s="24" t="s">
        <v>16</v>
      </c>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row>
    <row r="1086" spans="2:51">
      <c r="B1086" t="s">
        <v>372</v>
      </c>
      <c r="C1086" s="17">
        <v>0.17263471356481999</v>
      </c>
      <c r="D1086" s="17">
        <v>0.22599098080219801</v>
      </c>
      <c r="E1086" s="17">
        <v>0.12137540825397</v>
      </c>
      <c r="F1086" s="17"/>
      <c r="G1086" s="17">
        <v>0.190166156039724</v>
      </c>
      <c r="H1086" s="17">
        <v>0.196114675570217</v>
      </c>
      <c r="I1086" s="17">
        <v>0.20655719333747199</v>
      </c>
      <c r="J1086" s="17">
        <v>0.1746879699843</v>
      </c>
      <c r="K1086" s="17">
        <v>0.16357106914125</v>
      </c>
      <c r="L1086" s="17">
        <v>0.13063484240369599</v>
      </c>
      <c r="M1086" s="17"/>
      <c r="N1086" s="17">
        <v>0.22151388663464</v>
      </c>
      <c r="O1086" s="17">
        <v>0.178695771497</v>
      </c>
      <c r="P1086" s="17">
        <v>0.146210153713421</v>
      </c>
      <c r="Q1086" s="17">
        <v>0.13294131398540401</v>
      </c>
      <c r="R1086" s="17"/>
      <c r="S1086" s="17">
        <v>0.19841639616534101</v>
      </c>
      <c r="T1086" s="17">
        <v>0.157220285950609</v>
      </c>
      <c r="U1086" s="17">
        <v>0.178022214844788</v>
      </c>
      <c r="V1086" s="17">
        <v>0.15838873982190299</v>
      </c>
      <c r="W1086" s="17">
        <v>0.162169943691478</v>
      </c>
      <c r="X1086" s="17">
        <v>0.144137173494163</v>
      </c>
      <c r="Y1086" s="17">
        <v>0.206693425005885</v>
      </c>
      <c r="Z1086" s="17">
        <v>0.18738930861140199</v>
      </c>
      <c r="AA1086" s="17">
        <v>0.18102914428627501</v>
      </c>
      <c r="AB1086" s="17">
        <v>0.16866320405049101</v>
      </c>
      <c r="AC1086" s="17">
        <v>0.161033660148097</v>
      </c>
      <c r="AD1086" s="17">
        <v>0.163839658715702</v>
      </c>
      <c r="AE1086" s="17"/>
      <c r="AF1086" s="17">
        <v>0.139856046344734</v>
      </c>
      <c r="AG1086" s="17">
        <v>0.20533772795282099</v>
      </c>
      <c r="AH1086" s="17">
        <v>0.15688809125773701</v>
      </c>
      <c r="AI1086" s="17"/>
      <c r="AJ1086" s="17">
        <v>0.17440377784374</v>
      </c>
      <c r="AK1086" s="17">
        <v>0.20715992232048999</v>
      </c>
      <c r="AL1086" s="17">
        <v>0.203688495566616</v>
      </c>
      <c r="AM1086" s="17"/>
      <c r="AN1086" s="17">
        <v>0.12986983111983999</v>
      </c>
      <c r="AO1086" s="17">
        <v>0.15738395333243099</v>
      </c>
      <c r="AP1086" s="17">
        <v>0.224583074403054</v>
      </c>
      <c r="AQ1086" s="17">
        <v>0.23337386360267801</v>
      </c>
      <c r="AR1086" s="17">
        <v>0.26013864466381498</v>
      </c>
      <c r="AS1086" s="17"/>
      <c r="AT1086" s="17">
        <v>0.17170003882815499</v>
      </c>
      <c r="AU1086" s="17">
        <v>0.19135081161046799</v>
      </c>
      <c r="AV1086" s="17"/>
      <c r="AW1086" s="17">
        <v>0.23182634458778201</v>
      </c>
      <c r="AX1086" s="17">
        <v>0.116481034030742</v>
      </c>
      <c r="AY1086" s="17">
        <v>0.121233850618772</v>
      </c>
    </row>
    <row r="1087" spans="2:51">
      <c r="B1087" t="s">
        <v>373</v>
      </c>
      <c r="C1087" s="17">
        <v>0.35583456650378098</v>
      </c>
      <c r="D1087" s="17">
        <v>0.35504780053344798</v>
      </c>
      <c r="E1087" s="17">
        <v>0.35710879152945102</v>
      </c>
      <c r="F1087" s="17"/>
      <c r="G1087" s="17">
        <v>0.32656125692028598</v>
      </c>
      <c r="H1087" s="17">
        <v>0.34765469286282202</v>
      </c>
      <c r="I1087" s="17">
        <v>0.36742846959365999</v>
      </c>
      <c r="J1087" s="17">
        <v>0.34628970137515602</v>
      </c>
      <c r="K1087" s="17">
        <v>0.35083331582736799</v>
      </c>
      <c r="L1087" s="17">
        <v>0.37661134217282999</v>
      </c>
      <c r="M1087" s="17"/>
      <c r="N1087" s="17">
        <v>0.39507333349521701</v>
      </c>
      <c r="O1087" s="17">
        <v>0.35449048265240601</v>
      </c>
      <c r="P1087" s="17">
        <v>0.342162522707955</v>
      </c>
      <c r="Q1087" s="17">
        <v>0.32401369294829102</v>
      </c>
      <c r="R1087" s="17"/>
      <c r="S1087" s="17">
        <v>0.39105062236263899</v>
      </c>
      <c r="T1087" s="17">
        <v>0.37283561271461901</v>
      </c>
      <c r="U1087" s="17">
        <v>0.35448414838785602</v>
      </c>
      <c r="V1087" s="17">
        <v>0.36736998622929601</v>
      </c>
      <c r="W1087" s="17">
        <v>0.38241048023052898</v>
      </c>
      <c r="X1087" s="17">
        <v>0.35085385653635198</v>
      </c>
      <c r="Y1087" s="17">
        <v>0.33184824311415101</v>
      </c>
      <c r="Z1087" s="17">
        <v>0.33868553462110201</v>
      </c>
      <c r="AA1087" s="17">
        <v>0.34076447581783298</v>
      </c>
      <c r="AB1087" s="17">
        <v>0.347129423407399</v>
      </c>
      <c r="AC1087" s="17">
        <v>0.28049989058513802</v>
      </c>
      <c r="AD1087" s="17">
        <v>0.33427973628471602</v>
      </c>
      <c r="AE1087" s="17"/>
      <c r="AF1087" s="17">
        <v>0.35320181897606401</v>
      </c>
      <c r="AG1087" s="17">
        <v>0.38545472609167403</v>
      </c>
      <c r="AH1087" s="17">
        <v>0.29153040270213798</v>
      </c>
      <c r="AI1087" s="17"/>
      <c r="AJ1087" s="17">
        <v>0.39250517223868098</v>
      </c>
      <c r="AK1087" s="17">
        <v>0.36473577024228898</v>
      </c>
      <c r="AL1087" s="17">
        <v>0.39668047391137301</v>
      </c>
      <c r="AM1087" s="17"/>
      <c r="AN1087" s="17">
        <v>0.32217157835058702</v>
      </c>
      <c r="AO1087" s="17">
        <v>0.36746848454381698</v>
      </c>
      <c r="AP1087" s="17">
        <v>0.381776398740651</v>
      </c>
      <c r="AQ1087" s="17">
        <v>0.35803145282930199</v>
      </c>
      <c r="AR1087" s="17">
        <v>0.39447459030210802</v>
      </c>
      <c r="AS1087" s="17"/>
      <c r="AT1087" s="17">
        <v>0.35660098645528898</v>
      </c>
      <c r="AU1087" s="17">
        <v>0.34902492298008397</v>
      </c>
      <c r="AV1087" s="17"/>
      <c r="AW1087" s="17">
        <v>0.37826546024174501</v>
      </c>
      <c r="AX1087" s="17">
        <v>0.377321699510896</v>
      </c>
      <c r="AY1087" s="17">
        <v>0.32510288438528201</v>
      </c>
    </row>
    <row r="1088" spans="2:51">
      <c r="B1088" t="s">
        <v>374</v>
      </c>
      <c r="C1088" s="17">
        <v>0.25673899986369297</v>
      </c>
      <c r="D1088" s="17">
        <v>0.23794962061684399</v>
      </c>
      <c r="E1088" s="17">
        <v>0.27427914656956098</v>
      </c>
      <c r="F1088" s="17"/>
      <c r="G1088" s="17">
        <v>0.24284174179565601</v>
      </c>
      <c r="H1088" s="17">
        <v>0.22630667151300499</v>
      </c>
      <c r="I1088" s="17">
        <v>0.22922385299022199</v>
      </c>
      <c r="J1088" s="17">
        <v>0.24888755556004799</v>
      </c>
      <c r="K1088" s="17">
        <v>0.27548898105666503</v>
      </c>
      <c r="L1088" s="17">
        <v>0.295378312122343</v>
      </c>
      <c r="M1088" s="17"/>
      <c r="N1088" s="17">
        <v>0.21073566773146801</v>
      </c>
      <c r="O1088" s="17">
        <v>0.24956936537631999</v>
      </c>
      <c r="P1088" s="17">
        <v>0.28568736334455802</v>
      </c>
      <c r="Q1088" s="17">
        <v>0.29116451477085398</v>
      </c>
      <c r="R1088" s="17"/>
      <c r="S1088" s="17">
        <v>0.20185828862154701</v>
      </c>
      <c r="T1088" s="17">
        <v>0.26722319567649</v>
      </c>
      <c r="U1088" s="17">
        <v>0.27272672282142801</v>
      </c>
      <c r="V1088" s="17">
        <v>0.28634822632736601</v>
      </c>
      <c r="W1088" s="17">
        <v>0.286393534290662</v>
      </c>
      <c r="X1088" s="17">
        <v>0.26794008817000597</v>
      </c>
      <c r="Y1088" s="17">
        <v>0.26892437627232002</v>
      </c>
      <c r="Z1088" s="17">
        <v>0.26402871870496097</v>
      </c>
      <c r="AA1088" s="17">
        <v>0.24089682082983499</v>
      </c>
      <c r="AB1088" s="17">
        <v>0.23032981903726299</v>
      </c>
      <c r="AC1088" s="17">
        <v>0.314090531658622</v>
      </c>
      <c r="AD1088" s="17">
        <v>0.19409948585738701</v>
      </c>
      <c r="AE1088" s="17"/>
      <c r="AF1088" s="17">
        <v>0.28274255875342003</v>
      </c>
      <c r="AG1088" s="17">
        <v>0.226046261746808</v>
      </c>
      <c r="AH1088" s="17">
        <v>0.28645085529917702</v>
      </c>
      <c r="AI1088" s="17"/>
      <c r="AJ1088" s="17">
        <v>0.27326704056755702</v>
      </c>
      <c r="AK1088" s="17">
        <v>0.222720282574176</v>
      </c>
      <c r="AL1088" s="17">
        <v>0.25273233668491002</v>
      </c>
      <c r="AM1088" s="17"/>
      <c r="AN1088" s="17">
        <v>0.30152928247523397</v>
      </c>
      <c r="AO1088" s="17">
        <v>0.24278102171277899</v>
      </c>
      <c r="AP1088" s="17">
        <v>0.19616441541569599</v>
      </c>
      <c r="AQ1088" s="17">
        <v>0.216094613489624</v>
      </c>
      <c r="AR1088" s="17">
        <v>0.26974703727599503</v>
      </c>
      <c r="AS1088" s="17"/>
      <c r="AT1088" s="17">
        <v>0.25978986304290802</v>
      </c>
      <c r="AU1088" s="17">
        <v>0.229631560508267</v>
      </c>
      <c r="AV1088" s="17"/>
      <c r="AW1088" s="17">
        <v>0.22113250064673701</v>
      </c>
      <c r="AX1088" s="17">
        <v>0.29814248166525598</v>
      </c>
      <c r="AY1088" s="17">
        <v>0.28565278742413902</v>
      </c>
    </row>
    <row r="1089" spans="2:51">
      <c r="B1089" t="s">
        <v>375</v>
      </c>
      <c r="C1089" s="17">
        <v>9.38637565215521E-2</v>
      </c>
      <c r="D1089" s="17">
        <v>7.4561769160323393E-2</v>
      </c>
      <c r="E1089" s="17">
        <v>0.11299515140447899</v>
      </c>
      <c r="F1089" s="17"/>
      <c r="G1089" s="17">
        <v>0.12192284886929899</v>
      </c>
      <c r="H1089" s="17">
        <v>0.127607395106939</v>
      </c>
      <c r="I1089" s="17">
        <v>8.9712260817448902E-2</v>
      </c>
      <c r="J1089" s="17">
        <v>9.6382773290871304E-2</v>
      </c>
      <c r="K1089" s="17">
        <v>7.4260507779298601E-2</v>
      </c>
      <c r="L1089" s="17">
        <v>7.2601779137112396E-2</v>
      </c>
      <c r="M1089" s="17"/>
      <c r="N1089" s="17">
        <v>8.0770356361268794E-2</v>
      </c>
      <c r="O1089" s="17">
        <v>9.3825967477975697E-2</v>
      </c>
      <c r="P1089" s="17">
        <v>9.6701380448325103E-2</v>
      </c>
      <c r="Q1089" s="17">
        <v>0.108160135661389</v>
      </c>
      <c r="R1089" s="17"/>
      <c r="S1089" s="17">
        <v>8.9999787576222096E-2</v>
      </c>
      <c r="T1089" s="17">
        <v>9.8449249215033202E-2</v>
      </c>
      <c r="U1089" s="17">
        <v>8.7637002719781795E-2</v>
      </c>
      <c r="V1089" s="17">
        <v>5.8462937474267798E-2</v>
      </c>
      <c r="W1089" s="17">
        <v>8.9747702071067706E-2</v>
      </c>
      <c r="X1089" s="17">
        <v>0.13161117950701801</v>
      </c>
      <c r="Y1089" s="17">
        <v>8.09203533577703E-2</v>
      </c>
      <c r="Z1089" s="17">
        <v>6.1425884068591903E-2</v>
      </c>
      <c r="AA1089" s="17">
        <v>0.106048793176995</v>
      </c>
      <c r="AB1089" s="17">
        <v>0.109805665270844</v>
      </c>
      <c r="AC1089" s="17">
        <v>7.0881444479789099E-2</v>
      </c>
      <c r="AD1089" s="17">
        <v>0.13418260037272201</v>
      </c>
      <c r="AE1089" s="17"/>
      <c r="AF1089" s="17">
        <v>0.100128766777072</v>
      </c>
      <c r="AG1089" s="17">
        <v>8.0819833058276003E-2</v>
      </c>
      <c r="AH1089" s="17">
        <v>0.107571630926211</v>
      </c>
      <c r="AI1089" s="17"/>
      <c r="AJ1089" s="17">
        <v>6.5370301866771105E-2</v>
      </c>
      <c r="AK1089" s="17">
        <v>0.103269917450098</v>
      </c>
      <c r="AL1089" s="17">
        <v>7.9885711984067298E-2</v>
      </c>
      <c r="AM1089" s="17"/>
      <c r="AN1089" s="17">
        <v>8.9090389250924995E-2</v>
      </c>
      <c r="AO1089" s="17">
        <v>0.11175896657546799</v>
      </c>
      <c r="AP1089" s="17">
        <v>8.9320234079056995E-2</v>
      </c>
      <c r="AQ1089" s="17">
        <v>8.1590183110048398E-2</v>
      </c>
      <c r="AR1089" s="17">
        <v>1.78842892924851E-2</v>
      </c>
      <c r="AS1089" s="17"/>
      <c r="AT1089" s="17">
        <v>9.2045442727204801E-2</v>
      </c>
      <c r="AU1089" s="17">
        <v>0.10508434490717</v>
      </c>
      <c r="AV1089" s="17"/>
      <c r="AW1089" s="17">
        <v>7.8406430899503304E-2</v>
      </c>
      <c r="AX1089" s="17">
        <v>0.10353800105026301</v>
      </c>
      <c r="AY1089" s="17">
        <v>0.108599539664264</v>
      </c>
    </row>
    <row r="1090" spans="2:51">
      <c r="B1090" t="s">
        <v>376</v>
      </c>
      <c r="C1090" s="17">
        <v>3.2568606279667602E-2</v>
      </c>
      <c r="D1090" s="17">
        <v>3.2670592711703701E-2</v>
      </c>
      <c r="E1090" s="17">
        <v>3.2164796504017303E-2</v>
      </c>
      <c r="F1090" s="17"/>
      <c r="G1090" s="17">
        <v>4.3881022481362497E-2</v>
      </c>
      <c r="H1090" s="17">
        <v>4.0438075573396397E-2</v>
      </c>
      <c r="I1090" s="17">
        <v>2.8041076102496999E-2</v>
      </c>
      <c r="J1090" s="17">
        <v>4.1192561394879201E-2</v>
      </c>
      <c r="K1090" s="17">
        <v>2.7674788101491699E-2</v>
      </c>
      <c r="L1090" s="17">
        <v>2.2334402263777999E-2</v>
      </c>
      <c r="M1090" s="17"/>
      <c r="N1090" s="17">
        <v>2.8236379177642101E-2</v>
      </c>
      <c r="O1090" s="17">
        <v>3.1699010768649699E-2</v>
      </c>
      <c r="P1090" s="17">
        <v>4.0010698728086901E-2</v>
      </c>
      <c r="Q1090" s="17">
        <v>3.1980484369402699E-2</v>
      </c>
      <c r="R1090" s="17"/>
      <c r="S1090" s="17">
        <v>3.4649871455654603E-2</v>
      </c>
      <c r="T1090" s="17">
        <v>3.1042995483884998E-2</v>
      </c>
      <c r="U1090" s="17">
        <v>1.92910511830994E-2</v>
      </c>
      <c r="V1090" s="17">
        <v>4.2249314434970202E-2</v>
      </c>
      <c r="W1090" s="17">
        <v>2.35980542056628E-2</v>
      </c>
      <c r="X1090" s="17">
        <v>9.9082619862724507E-3</v>
      </c>
      <c r="Y1090" s="17">
        <v>3.1915037579049101E-2</v>
      </c>
      <c r="Z1090" s="17">
        <v>6.6402722982720402E-2</v>
      </c>
      <c r="AA1090" s="17">
        <v>2.51968631076347E-2</v>
      </c>
      <c r="AB1090" s="17">
        <v>4.0491150065271597E-2</v>
      </c>
      <c r="AC1090" s="17">
        <v>4.9330835805943801E-2</v>
      </c>
      <c r="AD1090" s="17">
        <v>6.6542002636492598E-2</v>
      </c>
      <c r="AE1090" s="17"/>
      <c r="AF1090" s="17">
        <v>3.1536520873408899E-2</v>
      </c>
      <c r="AG1090" s="17">
        <v>2.7935319648373799E-2</v>
      </c>
      <c r="AH1090" s="17">
        <v>4.78098641834643E-2</v>
      </c>
      <c r="AI1090" s="17"/>
      <c r="AJ1090" s="17">
        <v>2.24769521714367E-2</v>
      </c>
      <c r="AK1090" s="17">
        <v>2.6930297687199001E-2</v>
      </c>
      <c r="AL1090" s="17">
        <v>3.5536468089356503E-2</v>
      </c>
      <c r="AM1090" s="17"/>
      <c r="AN1090" s="17">
        <v>3.2125979998443799E-2</v>
      </c>
      <c r="AO1090" s="17">
        <v>3.6411200144638597E-2</v>
      </c>
      <c r="AP1090" s="17">
        <v>3.0924473826948701E-2</v>
      </c>
      <c r="AQ1090" s="17">
        <v>2.7464248715129001E-2</v>
      </c>
      <c r="AR1090" s="17">
        <v>2.2797581381959999E-2</v>
      </c>
      <c r="AS1090" s="17"/>
      <c r="AT1090" s="17">
        <v>3.1806743450087001E-2</v>
      </c>
      <c r="AU1090" s="17">
        <v>3.94238199012725E-2</v>
      </c>
      <c r="AV1090" s="17"/>
      <c r="AW1090" s="17">
        <v>2.54238551688067E-2</v>
      </c>
      <c r="AX1090" s="17">
        <v>2.48000922696472E-2</v>
      </c>
      <c r="AY1090" s="17">
        <v>4.26005757839166E-2</v>
      </c>
    </row>
    <row r="1091" spans="2:51">
      <c r="B1091" t="s">
        <v>119</v>
      </c>
      <c r="C1091" s="17">
        <v>8.8359357266486194E-2</v>
      </c>
      <c r="D1091" s="17">
        <v>7.3779236175483598E-2</v>
      </c>
      <c r="E1091" s="17">
        <v>0.102076705738523</v>
      </c>
      <c r="F1091" s="17"/>
      <c r="G1091" s="17">
        <v>7.4626973893673898E-2</v>
      </c>
      <c r="H1091" s="17">
        <v>6.1878489373620803E-2</v>
      </c>
      <c r="I1091" s="17">
        <v>7.9037147158699694E-2</v>
      </c>
      <c r="J1091" s="17">
        <v>9.2559438394745799E-2</v>
      </c>
      <c r="K1091" s="17">
        <v>0.108171338093928</v>
      </c>
      <c r="L1091" s="17">
        <v>0.10243932190023999</v>
      </c>
      <c r="M1091" s="17"/>
      <c r="N1091" s="17">
        <v>6.3670376599764295E-2</v>
      </c>
      <c r="O1091" s="17">
        <v>9.17194022276481E-2</v>
      </c>
      <c r="P1091" s="17">
        <v>8.9227881057653002E-2</v>
      </c>
      <c r="Q1091" s="17">
        <v>0.111739858264659</v>
      </c>
      <c r="R1091" s="17"/>
      <c r="S1091" s="17">
        <v>8.4025033818596495E-2</v>
      </c>
      <c r="T1091" s="17">
        <v>7.3228660959363007E-2</v>
      </c>
      <c r="U1091" s="17">
        <v>8.7838860043046904E-2</v>
      </c>
      <c r="V1091" s="17">
        <v>8.7180795712196807E-2</v>
      </c>
      <c r="W1091" s="17">
        <v>5.56802855106001E-2</v>
      </c>
      <c r="X1091" s="17">
        <v>9.5549440306188393E-2</v>
      </c>
      <c r="Y1091" s="17">
        <v>7.9698564670824396E-2</v>
      </c>
      <c r="Z1091" s="17">
        <v>8.2067831011223502E-2</v>
      </c>
      <c r="AA1091" s="17">
        <v>0.10606390278142799</v>
      </c>
      <c r="AB1091" s="17">
        <v>0.10358073816873201</v>
      </c>
      <c r="AC1091" s="17">
        <v>0.12416363732240999</v>
      </c>
      <c r="AD1091" s="17">
        <v>0.10705651613297899</v>
      </c>
      <c r="AE1091" s="17"/>
      <c r="AF1091" s="17">
        <v>9.2534288275301094E-2</v>
      </c>
      <c r="AG1091" s="17">
        <v>7.4406131502046696E-2</v>
      </c>
      <c r="AH1091" s="17">
        <v>0.10974915563127199</v>
      </c>
      <c r="AI1091" s="17"/>
      <c r="AJ1091" s="17">
        <v>7.1976755311815493E-2</v>
      </c>
      <c r="AK1091" s="17">
        <v>7.5183809725749395E-2</v>
      </c>
      <c r="AL1091" s="17">
        <v>3.1476513763677098E-2</v>
      </c>
      <c r="AM1091" s="17"/>
      <c r="AN1091" s="17">
        <v>0.12521293880497</v>
      </c>
      <c r="AO1091" s="17">
        <v>8.4196373690865994E-2</v>
      </c>
      <c r="AP1091" s="17">
        <v>7.7231403534593193E-2</v>
      </c>
      <c r="AQ1091" s="17">
        <v>8.3445638253218907E-2</v>
      </c>
      <c r="AR1091" s="17">
        <v>3.4957857083636801E-2</v>
      </c>
      <c r="AS1091" s="17"/>
      <c r="AT1091" s="17">
        <v>8.8056925496355506E-2</v>
      </c>
      <c r="AU1091" s="17">
        <v>8.5484540092737593E-2</v>
      </c>
      <c r="AV1091" s="17"/>
      <c r="AW1091" s="17">
        <v>6.4945408455426901E-2</v>
      </c>
      <c r="AX1091" s="17">
        <v>7.9716691473196197E-2</v>
      </c>
      <c r="AY1091" s="17">
        <v>0.116810362123627</v>
      </c>
    </row>
    <row r="1092" spans="2:51">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row>
    <row r="1093" spans="2:51">
      <c r="B1093" s="6" t="s">
        <v>399</v>
      </c>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row>
    <row r="1094" spans="2:51">
      <c r="B1094" s="24" t="s">
        <v>16</v>
      </c>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row>
    <row r="1095" spans="2:51">
      <c r="B1095" t="s">
        <v>372</v>
      </c>
      <c r="C1095" s="17">
        <v>0.14640978499676399</v>
      </c>
      <c r="D1095" s="17">
        <v>0.183329728488585</v>
      </c>
      <c r="E1095" s="17">
        <v>0.113396651299319</v>
      </c>
      <c r="F1095" s="17"/>
      <c r="G1095" s="17">
        <v>0.15008382844644599</v>
      </c>
      <c r="H1095" s="17">
        <v>0.15861020312986199</v>
      </c>
      <c r="I1095" s="17">
        <v>0.13935759230022701</v>
      </c>
      <c r="J1095" s="17">
        <v>0.125133765382867</v>
      </c>
      <c r="K1095" s="17">
        <v>0.14508397862323899</v>
      </c>
      <c r="L1095" s="17">
        <v>0.15635587794873099</v>
      </c>
      <c r="M1095" s="17"/>
      <c r="N1095" s="17">
        <v>0.19231383904923099</v>
      </c>
      <c r="O1095" s="17">
        <v>0.14722540651541399</v>
      </c>
      <c r="P1095" s="17">
        <v>0.13434872330136199</v>
      </c>
      <c r="Q1095" s="17">
        <v>0.104395970864401</v>
      </c>
      <c r="R1095" s="17"/>
      <c r="S1095" s="17">
        <v>0.164296413366499</v>
      </c>
      <c r="T1095" s="17">
        <v>0.13146591812768901</v>
      </c>
      <c r="U1095" s="17">
        <v>0.14306284369046901</v>
      </c>
      <c r="V1095" s="17">
        <v>0.15191110667558699</v>
      </c>
      <c r="W1095" s="17">
        <v>0.16131915619238499</v>
      </c>
      <c r="X1095" s="17">
        <v>0.15496611378267999</v>
      </c>
      <c r="Y1095" s="17">
        <v>0.131954336923541</v>
      </c>
      <c r="Z1095" s="17">
        <v>0.222323005983558</v>
      </c>
      <c r="AA1095" s="17">
        <v>0.119474059146617</v>
      </c>
      <c r="AB1095" s="17">
        <v>0.128982968202909</v>
      </c>
      <c r="AC1095" s="17">
        <v>0.147563472123695</v>
      </c>
      <c r="AD1095" s="17">
        <v>0.15006807470587</v>
      </c>
      <c r="AE1095" s="17"/>
      <c r="AF1095" s="17">
        <v>0.12451134848177001</v>
      </c>
      <c r="AG1095" s="17">
        <v>0.17980932745584099</v>
      </c>
      <c r="AH1095" s="17">
        <v>0.117253394501542</v>
      </c>
      <c r="AI1095" s="17"/>
      <c r="AJ1095" s="17">
        <v>0.16982382457641099</v>
      </c>
      <c r="AK1095" s="17">
        <v>0.15315812931950001</v>
      </c>
      <c r="AL1095" s="17">
        <v>0.16858411970442</v>
      </c>
      <c r="AM1095" s="17"/>
      <c r="AN1095" s="17">
        <v>0.10722671411783399</v>
      </c>
      <c r="AO1095" s="17">
        <v>0.14842980749238999</v>
      </c>
      <c r="AP1095" s="17">
        <v>0.18417435726563799</v>
      </c>
      <c r="AQ1095" s="17">
        <v>0.20228609459393301</v>
      </c>
      <c r="AR1095" s="17">
        <v>0.342126138493206</v>
      </c>
      <c r="AS1095" s="17"/>
      <c r="AT1095" s="17">
        <v>0.14588686909583601</v>
      </c>
      <c r="AU1095" s="17">
        <v>0.147978640177755</v>
      </c>
      <c r="AV1095" s="17"/>
      <c r="AW1095" s="17">
        <v>0.214528902459385</v>
      </c>
      <c r="AX1095" s="17">
        <v>0.136985031795162</v>
      </c>
      <c r="AY1095" s="17">
        <v>7.8885811411601101E-2</v>
      </c>
    </row>
    <row r="1096" spans="2:51">
      <c r="B1096" t="s">
        <v>373</v>
      </c>
      <c r="C1096" s="17">
        <v>0.40620265887865398</v>
      </c>
      <c r="D1096" s="17">
        <v>0.44434223747296803</v>
      </c>
      <c r="E1096" s="17">
        <v>0.37066040185311899</v>
      </c>
      <c r="F1096" s="17"/>
      <c r="G1096" s="17">
        <v>0.41388807351991502</v>
      </c>
      <c r="H1096" s="17">
        <v>0.392899863216922</v>
      </c>
      <c r="I1096" s="17">
        <v>0.43307685332769302</v>
      </c>
      <c r="J1096" s="17">
        <v>0.39110339885883399</v>
      </c>
      <c r="K1096" s="17">
        <v>0.38101149990384098</v>
      </c>
      <c r="L1096" s="17">
        <v>0.42066542398766898</v>
      </c>
      <c r="M1096" s="17"/>
      <c r="N1096" s="17">
        <v>0.47701839656407002</v>
      </c>
      <c r="O1096" s="17">
        <v>0.40965286541284601</v>
      </c>
      <c r="P1096" s="17">
        <v>0.37134465541133399</v>
      </c>
      <c r="Q1096" s="17">
        <v>0.35829841505333998</v>
      </c>
      <c r="R1096" s="17"/>
      <c r="S1096" s="17">
        <v>0.43130998672861098</v>
      </c>
      <c r="T1096" s="17">
        <v>0.418538289435753</v>
      </c>
      <c r="U1096" s="17">
        <v>0.384854898081261</v>
      </c>
      <c r="V1096" s="17">
        <v>0.40862013291390198</v>
      </c>
      <c r="W1096" s="17">
        <v>0.43763205447227399</v>
      </c>
      <c r="X1096" s="17">
        <v>0.41406827362193599</v>
      </c>
      <c r="Y1096" s="17">
        <v>0.40012055761759702</v>
      </c>
      <c r="Z1096" s="17">
        <v>0.36206361817639499</v>
      </c>
      <c r="AA1096" s="17">
        <v>0.38152669161680303</v>
      </c>
      <c r="AB1096" s="17">
        <v>0.415855163597533</v>
      </c>
      <c r="AC1096" s="17">
        <v>0.36027293013566097</v>
      </c>
      <c r="AD1096" s="17">
        <v>0.40156136805799098</v>
      </c>
      <c r="AE1096" s="17"/>
      <c r="AF1096" s="17">
        <v>0.38521665944901601</v>
      </c>
      <c r="AG1096" s="17">
        <v>0.44636115474216698</v>
      </c>
      <c r="AH1096" s="17">
        <v>0.345641441483515</v>
      </c>
      <c r="AI1096" s="17"/>
      <c r="AJ1096" s="17">
        <v>0.42049801732866399</v>
      </c>
      <c r="AK1096" s="17">
        <v>0.44067407896029598</v>
      </c>
      <c r="AL1096" s="17">
        <v>0.42820736892087502</v>
      </c>
      <c r="AM1096" s="17"/>
      <c r="AN1096" s="17">
        <v>0.33529136572613599</v>
      </c>
      <c r="AO1096" s="17">
        <v>0.38449550569728902</v>
      </c>
      <c r="AP1096" s="17">
        <v>0.46492990634151099</v>
      </c>
      <c r="AQ1096" s="17">
        <v>0.47529120220164001</v>
      </c>
      <c r="AR1096" s="17">
        <v>0.45538481343249299</v>
      </c>
      <c r="AS1096" s="17"/>
      <c r="AT1096" s="17">
        <v>0.405881715350496</v>
      </c>
      <c r="AU1096" s="17">
        <v>0.41738652167282703</v>
      </c>
      <c r="AV1096" s="17"/>
      <c r="AW1096" s="17">
        <v>0.47352413347906702</v>
      </c>
      <c r="AX1096" s="17">
        <v>0.39058571761453698</v>
      </c>
      <c r="AY1096" s="17">
        <v>0.34110211014758302</v>
      </c>
    </row>
    <row r="1097" spans="2:51">
      <c r="B1097" t="s">
        <v>374</v>
      </c>
      <c r="C1097" s="17">
        <v>0.28344754316307003</v>
      </c>
      <c r="D1097" s="17">
        <v>0.24657972230588801</v>
      </c>
      <c r="E1097" s="17">
        <v>0.31733151064376502</v>
      </c>
      <c r="F1097" s="17"/>
      <c r="G1097" s="17">
        <v>0.25968880882464301</v>
      </c>
      <c r="H1097" s="17">
        <v>0.27422354997145698</v>
      </c>
      <c r="I1097" s="17">
        <v>0.26755715102694699</v>
      </c>
      <c r="J1097" s="17">
        <v>0.30456143169662298</v>
      </c>
      <c r="K1097" s="17">
        <v>0.312991426729889</v>
      </c>
      <c r="L1097" s="17">
        <v>0.27852077316095902</v>
      </c>
      <c r="M1097" s="17"/>
      <c r="N1097" s="17">
        <v>0.213121428260483</v>
      </c>
      <c r="O1097" s="17">
        <v>0.29021907453463303</v>
      </c>
      <c r="P1097" s="17">
        <v>0.32990923519464499</v>
      </c>
      <c r="Q1097" s="17">
        <v>0.31217693188185303</v>
      </c>
      <c r="R1097" s="17"/>
      <c r="S1097" s="17">
        <v>0.20965953978486701</v>
      </c>
      <c r="T1097" s="17">
        <v>0.26898454450487802</v>
      </c>
      <c r="U1097" s="17">
        <v>0.323052940084464</v>
      </c>
      <c r="V1097" s="17">
        <v>0.28483098962456399</v>
      </c>
      <c r="W1097" s="17">
        <v>0.26913698415952197</v>
      </c>
      <c r="X1097" s="17">
        <v>0.30043065983915501</v>
      </c>
      <c r="Y1097" s="17">
        <v>0.31899967040251098</v>
      </c>
      <c r="Z1097" s="17">
        <v>0.25777794886801397</v>
      </c>
      <c r="AA1097" s="17">
        <v>0.30527114714325798</v>
      </c>
      <c r="AB1097" s="17">
        <v>0.29596680100919998</v>
      </c>
      <c r="AC1097" s="17">
        <v>0.33298188414489399</v>
      </c>
      <c r="AD1097" s="17">
        <v>0.30387861803015698</v>
      </c>
      <c r="AE1097" s="17"/>
      <c r="AF1097" s="17">
        <v>0.31383952260197501</v>
      </c>
      <c r="AG1097" s="17">
        <v>0.24561633797396701</v>
      </c>
      <c r="AH1097" s="17">
        <v>0.32273146246890899</v>
      </c>
      <c r="AI1097" s="17"/>
      <c r="AJ1097" s="17">
        <v>0.27190528702966099</v>
      </c>
      <c r="AK1097" s="17">
        <v>0.264058511677841</v>
      </c>
      <c r="AL1097" s="17">
        <v>0.247483806700876</v>
      </c>
      <c r="AM1097" s="17"/>
      <c r="AN1097" s="17">
        <v>0.35099273749702598</v>
      </c>
      <c r="AO1097" s="17">
        <v>0.28388393984377902</v>
      </c>
      <c r="AP1097" s="17">
        <v>0.21829356945396899</v>
      </c>
      <c r="AQ1097" s="17">
        <v>0.21940283134998501</v>
      </c>
      <c r="AR1097" s="17">
        <v>0.14476921328699999</v>
      </c>
      <c r="AS1097" s="17"/>
      <c r="AT1097" s="17">
        <v>0.28909826720457299</v>
      </c>
      <c r="AU1097" s="17">
        <v>0.22969848177765501</v>
      </c>
      <c r="AV1097" s="17"/>
      <c r="AW1097" s="17">
        <v>0.22521762610057</v>
      </c>
      <c r="AX1097" s="17">
        <v>0.292787641493645</v>
      </c>
      <c r="AY1097" s="17">
        <v>0.34083618834393897</v>
      </c>
    </row>
    <row r="1098" spans="2:51">
      <c r="B1098" t="s">
        <v>375</v>
      </c>
      <c r="C1098" s="17">
        <v>7.0264270042389804E-2</v>
      </c>
      <c r="D1098" s="17">
        <v>6.5503740261099994E-2</v>
      </c>
      <c r="E1098" s="17">
        <v>7.4335132310583904E-2</v>
      </c>
      <c r="F1098" s="17"/>
      <c r="G1098" s="17">
        <v>9.5942860604542296E-2</v>
      </c>
      <c r="H1098" s="17">
        <v>8.3804931116277501E-2</v>
      </c>
      <c r="I1098" s="17">
        <v>7.0095396777084595E-2</v>
      </c>
      <c r="J1098" s="17">
        <v>7.2908196246245699E-2</v>
      </c>
      <c r="K1098" s="17">
        <v>6.4352153976412904E-2</v>
      </c>
      <c r="L1098" s="17">
        <v>5.0075963124414501E-2</v>
      </c>
      <c r="M1098" s="17"/>
      <c r="N1098" s="17">
        <v>5.1331133036013499E-2</v>
      </c>
      <c r="O1098" s="17">
        <v>6.5889413017870602E-2</v>
      </c>
      <c r="P1098" s="17">
        <v>7.46997567264375E-2</v>
      </c>
      <c r="Q1098" s="17">
        <v>9.0716026845076098E-2</v>
      </c>
      <c r="R1098" s="17"/>
      <c r="S1098" s="17">
        <v>9.6348851057888998E-2</v>
      </c>
      <c r="T1098" s="17">
        <v>7.5673974935779598E-2</v>
      </c>
      <c r="U1098" s="17">
        <v>7.3193332298149894E-2</v>
      </c>
      <c r="V1098" s="17">
        <v>6.3880182032042807E-2</v>
      </c>
      <c r="W1098" s="17">
        <v>4.9141169065251303E-2</v>
      </c>
      <c r="X1098" s="17">
        <v>5.1291027928954402E-2</v>
      </c>
      <c r="Y1098" s="17">
        <v>4.8012789327524098E-2</v>
      </c>
      <c r="Z1098" s="17">
        <v>7.3674131258767095E-2</v>
      </c>
      <c r="AA1098" s="17">
        <v>9.1228394561610193E-2</v>
      </c>
      <c r="AB1098" s="17">
        <v>6.00154820873939E-2</v>
      </c>
      <c r="AC1098" s="17">
        <v>6.5056749619589502E-2</v>
      </c>
      <c r="AD1098" s="17">
        <v>5.5311398311033197E-2</v>
      </c>
      <c r="AE1098" s="17"/>
      <c r="AF1098" s="17">
        <v>7.9503071925373703E-2</v>
      </c>
      <c r="AG1098" s="17">
        <v>5.2405582592376897E-2</v>
      </c>
      <c r="AH1098" s="17">
        <v>8.2394816015243094E-2</v>
      </c>
      <c r="AI1098" s="17"/>
      <c r="AJ1098" s="17">
        <v>7.0102454839256201E-2</v>
      </c>
      <c r="AK1098" s="17">
        <v>6.64108647526475E-2</v>
      </c>
      <c r="AL1098" s="17">
        <v>5.98350812567758E-2</v>
      </c>
      <c r="AM1098" s="17"/>
      <c r="AN1098" s="17">
        <v>8.09500086797212E-2</v>
      </c>
      <c r="AO1098" s="17">
        <v>8.9847673845974196E-2</v>
      </c>
      <c r="AP1098" s="17">
        <v>5.5951146260327198E-2</v>
      </c>
      <c r="AQ1098" s="17">
        <v>4.8815547319705402E-2</v>
      </c>
      <c r="AR1098" s="17">
        <v>5.7719834787300597E-2</v>
      </c>
      <c r="AS1098" s="17"/>
      <c r="AT1098" s="17">
        <v>6.7998921113136795E-2</v>
      </c>
      <c r="AU1098" s="17">
        <v>9.3617952191641998E-2</v>
      </c>
      <c r="AV1098" s="17"/>
      <c r="AW1098" s="17">
        <v>4.2751109133029902E-2</v>
      </c>
      <c r="AX1098" s="17">
        <v>9.5897955598945206E-2</v>
      </c>
      <c r="AY1098" s="17">
        <v>9.1882493799054998E-2</v>
      </c>
    </row>
    <row r="1099" spans="2:51">
      <c r="B1099" t="s">
        <v>376</v>
      </c>
      <c r="C1099" s="17">
        <v>2.1580714303674701E-2</v>
      </c>
      <c r="D1099" s="17">
        <v>2.0516640877391901E-2</v>
      </c>
      <c r="E1099" s="17">
        <v>2.22173705156045E-2</v>
      </c>
      <c r="F1099" s="17"/>
      <c r="G1099" s="17">
        <v>3.2037478257802503E-2</v>
      </c>
      <c r="H1099" s="17">
        <v>2.7651756086371E-2</v>
      </c>
      <c r="I1099" s="17">
        <v>2.02205423770991E-2</v>
      </c>
      <c r="J1099" s="17">
        <v>2.8346798511875201E-2</v>
      </c>
      <c r="K1099" s="17">
        <v>1.2584209489582899E-2</v>
      </c>
      <c r="L1099" s="17">
        <v>1.43495781026639E-2</v>
      </c>
      <c r="M1099" s="17"/>
      <c r="N1099" s="17">
        <v>1.87489486712894E-2</v>
      </c>
      <c r="O1099" s="17">
        <v>1.7530346501685501E-2</v>
      </c>
      <c r="P1099" s="17">
        <v>2.5145728418300199E-2</v>
      </c>
      <c r="Q1099" s="17">
        <v>2.5019148491845201E-2</v>
      </c>
      <c r="R1099" s="17"/>
      <c r="S1099" s="17">
        <v>2.1018125042869901E-2</v>
      </c>
      <c r="T1099" s="17">
        <v>2.9719997689661999E-2</v>
      </c>
      <c r="U1099" s="17">
        <v>1.28265747486446E-2</v>
      </c>
      <c r="V1099" s="17">
        <v>2.47059219637315E-2</v>
      </c>
      <c r="W1099" s="17">
        <v>1.32425882605131E-2</v>
      </c>
      <c r="X1099" s="17">
        <v>1.2395471761838099E-2</v>
      </c>
      <c r="Y1099" s="17">
        <v>1.9681163161503701E-2</v>
      </c>
      <c r="Z1099" s="17">
        <v>1.78396048349901E-2</v>
      </c>
      <c r="AA1099" s="17">
        <v>2.24613556989459E-2</v>
      </c>
      <c r="AB1099" s="17">
        <v>2.3965446049100399E-2</v>
      </c>
      <c r="AC1099" s="17">
        <v>4.6490912174128603E-2</v>
      </c>
      <c r="AD1099" s="17">
        <v>9.1489733736139708E-3</v>
      </c>
      <c r="AE1099" s="17"/>
      <c r="AF1099" s="17">
        <v>2.2766815137010801E-2</v>
      </c>
      <c r="AG1099" s="17">
        <v>1.8399465170721101E-2</v>
      </c>
      <c r="AH1099" s="17">
        <v>2.6186904668261901E-2</v>
      </c>
      <c r="AI1099" s="17"/>
      <c r="AJ1099" s="17">
        <v>1.7086067965725399E-2</v>
      </c>
      <c r="AK1099" s="17">
        <v>1.8391189736744602E-2</v>
      </c>
      <c r="AL1099" s="17">
        <v>2.00936364186497E-2</v>
      </c>
      <c r="AM1099" s="17"/>
      <c r="AN1099" s="17">
        <v>2.8169406476021699E-2</v>
      </c>
      <c r="AO1099" s="17">
        <v>2.1724774786629101E-2</v>
      </c>
      <c r="AP1099" s="17">
        <v>2.0256382682722202E-2</v>
      </c>
      <c r="AQ1099" s="17">
        <v>2.1914977988349502E-2</v>
      </c>
      <c r="AR1099" s="17">
        <v>0</v>
      </c>
      <c r="AS1099" s="17"/>
      <c r="AT1099" s="17">
        <v>2.0528932108544E-2</v>
      </c>
      <c r="AU1099" s="17">
        <v>3.02814147438107E-2</v>
      </c>
      <c r="AV1099" s="17"/>
      <c r="AW1099" s="17">
        <v>1.40648077647481E-2</v>
      </c>
      <c r="AX1099" s="17">
        <v>2.65101047772302E-2</v>
      </c>
      <c r="AY1099" s="17">
        <v>2.8023330698803299E-2</v>
      </c>
    </row>
    <row r="1100" spans="2:51">
      <c r="B1100" t="s">
        <v>119</v>
      </c>
      <c r="C1100" s="17">
        <v>7.2095028615447296E-2</v>
      </c>
      <c r="D1100" s="17">
        <v>3.9727930594066901E-2</v>
      </c>
      <c r="E1100" s="17">
        <v>0.102058933377608</v>
      </c>
      <c r="F1100" s="17"/>
      <c r="G1100" s="17">
        <v>4.8358950346651601E-2</v>
      </c>
      <c r="H1100" s="17">
        <v>6.2809696479111499E-2</v>
      </c>
      <c r="I1100" s="17">
        <v>6.9692464190949197E-2</v>
      </c>
      <c r="J1100" s="17">
        <v>7.7946409303555397E-2</v>
      </c>
      <c r="K1100" s="17">
        <v>8.3976731277035394E-2</v>
      </c>
      <c r="L1100" s="17">
        <v>8.0032383675562702E-2</v>
      </c>
      <c r="M1100" s="17"/>
      <c r="N1100" s="17">
        <v>4.7466254418912897E-2</v>
      </c>
      <c r="O1100" s="17">
        <v>6.9482894017550603E-2</v>
      </c>
      <c r="P1100" s="17">
        <v>6.4551900947920404E-2</v>
      </c>
      <c r="Q1100" s="17">
        <v>0.10939350686348601</v>
      </c>
      <c r="R1100" s="17"/>
      <c r="S1100" s="17">
        <v>7.7367084019264301E-2</v>
      </c>
      <c r="T1100" s="17">
        <v>7.5617275306238005E-2</v>
      </c>
      <c r="U1100" s="17">
        <v>6.3009411097010803E-2</v>
      </c>
      <c r="V1100" s="17">
        <v>6.6051666790172103E-2</v>
      </c>
      <c r="W1100" s="17">
        <v>6.9528047850054994E-2</v>
      </c>
      <c r="X1100" s="17">
        <v>6.6848453065436506E-2</v>
      </c>
      <c r="Y1100" s="17">
        <v>8.1231482567323002E-2</v>
      </c>
      <c r="Z1100" s="17">
        <v>6.6321690878275497E-2</v>
      </c>
      <c r="AA1100" s="17">
        <v>8.0038351832766003E-2</v>
      </c>
      <c r="AB1100" s="17">
        <v>7.5214139053863205E-2</v>
      </c>
      <c r="AC1100" s="17">
        <v>4.7634051802031403E-2</v>
      </c>
      <c r="AD1100" s="17">
        <v>8.0031567521334696E-2</v>
      </c>
      <c r="AE1100" s="17"/>
      <c r="AF1100" s="17">
        <v>7.4162582404853905E-2</v>
      </c>
      <c r="AG1100" s="17">
        <v>5.7408132064926502E-2</v>
      </c>
      <c r="AH1100" s="17">
        <v>0.105791980862529</v>
      </c>
      <c r="AI1100" s="17"/>
      <c r="AJ1100" s="17">
        <v>5.0584348260282803E-2</v>
      </c>
      <c r="AK1100" s="17">
        <v>5.73072255529712E-2</v>
      </c>
      <c r="AL1100" s="17">
        <v>7.5795986998402398E-2</v>
      </c>
      <c r="AM1100" s="17"/>
      <c r="AN1100" s="17">
        <v>9.7369767503260901E-2</v>
      </c>
      <c r="AO1100" s="17">
        <v>7.1618298333938096E-2</v>
      </c>
      <c r="AP1100" s="17">
        <v>5.6394637995832199E-2</v>
      </c>
      <c r="AQ1100" s="17">
        <v>3.2289346546387002E-2</v>
      </c>
      <c r="AR1100" s="17">
        <v>0</v>
      </c>
      <c r="AS1100" s="17"/>
      <c r="AT1100" s="17">
        <v>7.0605295127414203E-2</v>
      </c>
      <c r="AU1100" s="17">
        <v>8.1036989436310505E-2</v>
      </c>
      <c r="AV1100" s="17"/>
      <c r="AW1100" s="17">
        <v>2.9913421063199799E-2</v>
      </c>
      <c r="AX1100" s="17">
        <v>5.7233548720479401E-2</v>
      </c>
      <c r="AY1100" s="17">
        <v>0.119270065599019</v>
      </c>
    </row>
    <row r="1101" spans="2:51">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row>
    <row r="1102" spans="2:51">
      <c r="B1102" s="6" t="s">
        <v>384</v>
      </c>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row>
    <row r="1103" spans="2:51">
      <c r="B1103" s="24" t="s">
        <v>15</v>
      </c>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row>
    <row r="1104" spans="2:51">
      <c r="B1104" t="s">
        <v>385</v>
      </c>
      <c r="C1104" s="17">
        <v>0.38263608720265702</v>
      </c>
      <c r="D1104" s="17">
        <v>0.45927911954907802</v>
      </c>
      <c r="E1104" s="17">
        <v>0.30946963254725302</v>
      </c>
      <c r="F1104" s="17"/>
      <c r="G1104" s="17">
        <v>0.355508062408397</v>
      </c>
      <c r="H1104" s="17">
        <v>0.37512866954952401</v>
      </c>
      <c r="I1104" s="17">
        <v>0.38847286565786199</v>
      </c>
      <c r="J1104" s="17">
        <v>0.35806229595136602</v>
      </c>
      <c r="K1104" s="17">
        <v>0.37126332549679603</v>
      </c>
      <c r="L1104" s="17">
        <v>0.42155367774936398</v>
      </c>
      <c r="M1104" s="17"/>
      <c r="N1104" s="17">
        <v>0.502046898054057</v>
      </c>
      <c r="O1104" s="17">
        <v>0.394467458484554</v>
      </c>
      <c r="P1104" s="17">
        <v>0.32829260077376399</v>
      </c>
      <c r="Q1104" s="17">
        <v>0.28582012239069798</v>
      </c>
      <c r="R1104" s="17"/>
      <c r="S1104" s="17">
        <v>0.42501033330562799</v>
      </c>
      <c r="T1104" s="17">
        <v>0.36081763962847702</v>
      </c>
      <c r="U1104" s="17">
        <v>0.39139900850154802</v>
      </c>
      <c r="V1104" s="17">
        <v>0.37819171254163297</v>
      </c>
      <c r="W1104" s="17">
        <v>0.36706356175252702</v>
      </c>
      <c r="X1104" s="17">
        <v>0.37153436626834502</v>
      </c>
      <c r="Y1104" s="17">
        <v>0.38381276740211501</v>
      </c>
      <c r="Z1104" s="17">
        <v>0.41846995795016301</v>
      </c>
      <c r="AA1104" s="17">
        <v>0.37359845867931901</v>
      </c>
      <c r="AB1104" s="17">
        <v>0.393009823603369</v>
      </c>
      <c r="AC1104" s="17">
        <v>0.33945961545979503</v>
      </c>
      <c r="AD1104" s="17">
        <v>0.37897491528236199</v>
      </c>
      <c r="AE1104" s="17"/>
      <c r="AF1104" s="17">
        <v>0.32628438903164603</v>
      </c>
      <c r="AG1104" s="17">
        <v>0.46923300779737498</v>
      </c>
      <c r="AH1104" s="17">
        <v>0.284489336075885</v>
      </c>
      <c r="AI1104" s="17"/>
      <c r="AJ1104" s="17">
        <v>0.35870477100874198</v>
      </c>
      <c r="AK1104" s="17">
        <v>0.43028806109499701</v>
      </c>
      <c r="AL1104" s="17">
        <v>0.50231765719299704</v>
      </c>
      <c r="AM1104" s="17"/>
      <c r="AN1104" s="17">
        <v>0.27139007545108301</v>
      </c>
      <c r="AO1104" s="17">
        <v>0.35593600980453</v>
      </c>
      <c r="AP1104" s="17">
        <v>0.45956263747667497</v>
      </c>
      <c r="AQ1104" s="17">
        <v>0.51882125380879096</v>
      </c>
      <c r="AR1104" s="17">
        <v>0.699852252698692</v>
      </c>
      <c r="AS1104" s="17"/>
      <c r="AT1104" s="17">
        <v>0.383817544352964</v>
      </c>
      <c r="AU1104" s="17">
        <v>0.36767720146758998</v>
      </c>
      <c r="AV1104" s="17"/>
      <c r="AW1104" s="17">
        <v>0.52088789834760096</v>
      </c>
      <c r="AX1104" s="17">
        <v>0.32482019923851801</v>
      </c>
      <c r="AY1104" s="17">
        <v>0.24981369732724701</v>
      </c>
    </row>
    <row r="1105" spans="2:51">
      <c r="B1105" t="s">
        <v>386</v>
      </c>
      <c r="C1105" s="17">
        <v>0.40412404600108898</v>
      </c>
      <c r="D1105" s="17">
        <v>0.37048355874199801</v>
      </c>
      <c r="E1105" s="17">
        <v>0.436970992258992</v>
      </c>
      <c r="F1105" s="17"/>
      <c r="G1105" s="17">
        <v>0.41120516250009598</v>
      </c>
      <c r="H1105" s="17">
        <v>0.372151124684795</v>
      </c>
      <c r="I1105" s="17">
        <v>0.39078202106355803</v>
      </c>
      <c r="J1105" s="17">
        <v>0.40841094518635701</v>
      </c>
      <c r="K1105" s="17">
        <v>0.40977074661100799</v>
      </c>
      <c r="L1105" s="17">
        <v>0.42662073416440699</v>
      </c>
      <c r="M1105" s="17"/>
      <c r="N1105" s="17">
        <v>0.35751853558744301</v>
      </c>
      <c r="O1105" s="17">
        <v>0.40048628266105402</v>
      </c>
      <c r="P1105" s="17">
        <v>0.43400810305112703</v>
      </c>
      <c r="Q1105" s="17">
        <v>0.43318022139975498</v>
      </c>
      <c r="R1105" s="17"/>
      <c r="S1105" s="17">
        <v>0.37980779484551203</v>
      </c>
      <c r="T1105" s="17">
        <v>0.42525405335789301</v>
      </c>
      <c r="U1105" s="17">
        <v>0.42817242635752401</v>
      </c>
      <c r="V1105" s="17">
        <v>0.41783054860873198</v>
      </c>
      <c r="W1105" s="17">
        <v>0.412837489827662</v>
      </c>
      <c r="X1105" s="17">
        <v>0.414247057080468</v>
      </c>
      <c r="Y1105" s="17">
        <v>0.41272228821609402</v>
      </c>
      <c r="Z1105" s="17">
        <v>0.38526623632123203</v>
      </c>
      <c r="AA1105" s="17">
        <v>0.40298397876338199</v>
      </c>
      <c r="AB1105" s="17">
        <v>0.37045194714731899</v>
      </c>
      <c r="AC1105" s="17">
        <v>0.39005409746568998</v>
      </c>
      <c r="AD1105" s="17">
        <v>0.36765754867990103</v>
      </c>
      <c r="AE1105" s="17"/>
      <c r="AF1105" s="17">
        <v>0.46206932936284301</v>
      </c>
      <c r="AG1105" s="17">
        <v>0.35468565815524999</v>
      </c>
      <c r="AH1105" s="17">
        <v>0.38792690214560999</v>
      </c>
      <c r="AI1105" s="17"/>
      <c r="AJ1105" s="17">
        <v>0.48640497675806299</v>
      </c>
      <c r="AK1105" s="17">
        <v>0.38269959299198297</v>
      </c>
      <c r="AL1105" s="17">
        <v>0.34609136656002698</v>
      </c>
      <c r="AM1105" s="17"/>
      <c r="AN1105" s="17">
        <v>0.44926119396502601</v>
      </c>
      <c r="AO1105" s="17">
        <v>0.42422455484716098</v>
      </c>
      <c r="AP1105" s="17">
        <v>0.37085271973514</v>
      </c>
      <c r="AQ1105" s="17">
        <v>0.34013621776833802</v>
      </c>
      <c r="AR1105" s="17">
        <v>0.20908191880879101</v>
      </c>
      <c r="AS1105" s="17"/>
      <c r="AT1105" s="17">
        <v>0.407691135276668</v>
      </c>
      <c r="AU1105" s="17">
        <v>0.37811597363907101</v>
      </c>
      <c r="AV1105" s="17"/>
      <c r="AW1105" s="17">
        <v>0.34701805861298002</v>
      </c>
      <c r="AX1105" s="17">
        <v>0.49417129237109098</v>
      </c>
      <c r="AY1105" s="17">
        <v>0.44171221530367999</v>
      </c>
    </row>
    <row r="1106" spans="2:51">
      <c r="B1106" t="s">
        <v>387</v>
      </c>
      <c r="C1106" s="17">
        <v>9.3374275233153406E-2</v>
      </c>
      <c r="D1106" s="17">
        <v>8.1634883053527299E-2</v>
      </c>
      <c r="E1106" s="17">
        <v>0.104620563510214</v>
      </c>
      <c r="F1106" s="17"/>
      <c r="G1106" s="17">
        <v>0.12696032774813101</v>
      </c>
      <c r="H1106" s="17">
        <v>0.12793836549715801</v>
      </c>
      <c r="I1106" s="17">
        <v>0.100445076637229</v>
      </c>
      <c r="J1106" s="17">
        <v>9.1628857673805894E-2</v>
      </c>
      <c r="K1106" s="17">
        <v>8.1661106379464707E-2</v>
      </c>
      <c r="L1106" s="17">
        <v>5.73094483010088E-2</v>
      </c>
      <c r="M1106" s="17"/>
      <c r="N1106" s="17">
        <v>5.8820578516465098E-2</v>
      </c>
      <c r="O1106" s="17">
        <v>8.2043720212506305E-2</v>
      </c>
      <c r="P1106" s="17">
        <v>0.11705877398445801</v>
      </c>
      <c r="Q1106" s="17">
        <v>0.121970351715684</v>
      </c>
      <c r="R1106" s="17"/>
      <c r="S1106" s="17">
        <v>7.5166122888475503E-2</v>
      </c>
      <c r="T1106" s="17">
        <v>8.8780281574129899E-2</v>
      </c>
      <c r="U1106" s="17">
        <v>6.9250413868104599E-2</v>
      </c>
      <c r="V1106" s="17">
        <v>7.9453918639775994E-2</v>
      </c>
      <c r="W1106" s="17">
        <v>0.11676833495319</v>
      </c>
      <c r="X1106" s="17">
        <v>0.106363485532841</v>
      </c>
      <c r="Y1106" s="17">
        <v>9.9463551514866605E-2</v>
      </c>
      <c r="Z1106" s="17">
        <v>9.38944247204819E-2</v>
      </c>
      <c r="AA1106" s="17">
        <v>0.10045298089110601</v>
      </c>
      <c r="AB1106" s="17">
        <v>9.6383227504139399E-2</v>
      </c>
      <c r="AC1106" s="17">
        <v>0.117852122700807</v>
      </c>
      <c r="AD1106" s="17">
        <v>0.123413940963271</v>
      </c>
      <c r="AE1106" s="17"/>
      <c r="AF1106" s="17">
        <v>0.10189607872976</v>
      </c>
      <c r="AG1106" s="17">
        <v>7.1136810832705705E-2</v>
      </c>
      <c r="AH1106" s="17">
        <v>0.134789388048528</v>
      </c>
      <c r="AI1106" s="17"/>
      <c r="AJ1106" s="17">
        <v>6.8930189282236903E-2</v>
      </c>
      <c r="AK1106" s="17">
        <v>9.0140638368688603E-2</v>
      </c>
      <c r="AL1106" s="17">
        <v>7.8456941645915101E-2</v>
      </c>
      <c r="AM1106" s="17"/>
      <c r="AN1106" s="17">
        <v>0.120107363801546</v>
      </c>
      <c r="AO1106" s="17">
        <v>0.107777475424939</v>
      </c>
      <c r="AP1106" s="17">
        <v>5.5307404953579602E-2</v>
      </c>
      <c r="AQ1106" s="17">
        <v>5.9642965734776503E-2</v>
      </c>
      <c r="AR1106" s="17">
        <v>1.51243531840982E-2</v>
      </c>
      <c r="AS1106" s="17"/>
      <c r="AT1106" s="17">
        <v>9.01821553823514E-2</v>
      </c>
      <c r="AU1106" s="17">
        <v>0.123153450623904</v>
      </c>
      <c r="AV1106" s="17"/>
      <c r="AW1106" s="17">
        <v>5.4032197913200103E-2</v>
      </c>
      <c r="AX1106" s="17">
        <v>9.3546675889291594E-2</v>
      </c>
      <c r="AY1106" s="17">
        <v>0.135421872356213</v>
      </c>
    </row>
    <row r="1107" spans="2:51">
      <c r="B1107" t="s">
        <v>119</v>
      </c>
      <c r="C1107" s="17">
        <v>0.1198655915631</v>
      </c>
      <c r="D1107" s="17">
        <v>8.8602438655396701E-2</v>
      </c>
      <c r="E1107" s="17">
        <v>0.14893881168354001</v>
      </c>
      <c r="F1107" s="17"/>
      <c r="G1107" s="17">
        <v>0.106326447343376</v>
      </c>
      <c r="H1107" s="17">
        <v>0.124781840268523</v>
      </c>
      <c r="I1107" s="17">
        <v>0.120300036641351</v>
      </c>
      <c r="J1107" s="17">
        <v>0.14189790118847101</v>
      </c>
      <c r="K1107" s="17">
        <v>0.13730482151273199</v>
      </c>
      <c r="L1107" s="17">
        <v>9.4516139785220804E-2</v>
      </c>
      <c r="M1107" s="17"/>
      <c r="N1107" s="17">
        <v>8.1613987842034899E-2</v>
      </c>
      <c r="O1107" s="17">
        <v>0.123002538641886</v>
      </c>
      <c r="P1107" s="17">
        <v>0.120640522190651</v>
      </c>
      <c r="Q1107" s="17">
        <v>0.15902930449386299</v>
      </c>
      <c r="R1107" s="17"/>
      <c r="S1107" s="17">
        <v>0.120015748960385</v>
      </c>
      <c r="T1107" s="17">
        <v>0.12514802543949999</v>
      </c>
      <c r="U1107" s="17">
        <v>0.111178151272823</v>
      </c>
      <c r="V1107" s="17">
        <v>0.124523820209859</v>
      </c>
      <c r="W1107" s="17">
        <v>0.10333061346662099</v>
      </c>
      <c r="X1107" s="17">
        <v>0.107855091118346</v>
      </c>
      <c r="Y1107" s="17">
        <v>0.104001392866925</v>
      </c>
      <c r="Z1107" s="17">
        <v>0.102369381008123</v>
      </c>
      <c r="AA1107" s="17">
        <v>0.12296458166619199</v>
      </c>
      <c r="AB1107" s="17">
        <v>0.14015500174517201</v>
      </c>
      <c r="AC1107" s="17">
        <v>0.152634164373709</v>
      </c>
      <c r="AD1107" s="17">
        <v>0.12995359507446599</v>
      </c>
      <c r="AE1107" s="17"/>
      <c r="AF1107" s="17">
        <v>0.109750202875752</v>
      </c>
      <c r="AG1107" s="17">
        <v>0.104944523214669</v>
      </c>
      <c r="AH1107" s="17">
        <v>0.19279437372997599</v>
      </c>
      <c r="AI1107" s="17"/>
      <c r="AJ1107" s="17">
        <v>8.5960062950957705E-2</v>
      </c>
      <c r="AK1107" s="17">
        <v>9.6871707544331206E-2</v>
      </c>
      <c r="AL1107" s="17">
        <v>7.3134034601060396E-2</v>
      </c>
      <c r="AM1107" s="17"/>
      <c r="AN1107" s="17">
        <v>0.15924136678234599</v>
      </c>
      <c r="AO1107" s="17">
        <v>0.11206195992336999</v>
      </c>
      <c r="AP1107" s="17">
        <v>0.114277237834606</v>
      </c>
      <c r="AQ1107" s="17">
        <v>8.1399562688094798E-2</v>
      </c>
      <c r="AR1107" s="17">
        <v>7.5941475308418799E-2</v>
      </c>
      <c r="AS1107" s="17"/>
      <c r="AT1107" s="17">
        <v>0.118309164988017</v>
      </c>
      <c r="AU1107" s="17">
        <v>0.131053374269435</v>
      </c>
      <c r="AV1107" s="17"/>
      <c r="AW1107" s="17">
        <v>7.8061845126218901E-2</v>
      </c>
      <c r="AX1107" s="17">
        <v>8.7461832501100095E-2</v>
      </c>
      <c r="AY1107" s="17">
        <v>0.17305221501286</v>
      </c>
    </row>
    <row r="1108" spans="2:51">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row>
    <row r="1109" spans="2:51">
      <c r="B1109" s="6" t="s">
        <v>400</v>
      </c>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row>
    <row r="1110" spans="2:51">
      <c r="B1110" s="24" t="s">
        <v>16</v>
      </c>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row>
    <row r="1111" spans="2:51">
      <c r="B1111" t="s">
        <v>401</v>
      </c>
      <c r="C1111" s="17">
        <v>0.107777894327892</v>
      </c>
      <c r="D1111" s="17">
        <v>0.124040083842463</v>
      </c>
      <c r="E1111" s="17">
        <v>9.2227169707312401E-2</v>
      </c>
      <c r="F1111" s="17"/>
      <c r="G1111" s="17">
        <v>0.15142442448165599</v>
      </c>
      <c r="H1111" s="17">
        <v>0.11010115341441799</v>
      </c>
      <c r="I1111" s="17">
        <v>8.1327266658390102E-2</v>
      </c>
      <c r="J1111" s="17">
        <v>8.4585563585277496E-2</v>
      </c>
      <c r="K1111" s="17">
        <v>9.58884146726946E-2</v>
      </c>
      <c r="L1111" s="17">
        <v>0.128660592753673</v>
      </c>
      <c r="M1111" s="17"/>
      <c r="N1111" s="17">
        <v>0.125777462427339</v>
      </c>
      <c r="O1111" s="17">
        <v>0.116078404465842</v>
      </c>
      <c r="P1111" s="17">
        <v>9.4299651626459993E-2</v>
      </c>
      <c r="Q1111" s="17">
        <v>9.0657567424216504E-2</v>
      </c>
      <c r="R1111" s="17"/>
      <c r="S1111" s="17">
        <v>0.103567880927387</v>
      </c>
      <c r="T1111" s="17">
        <v>7.9773255041943797E-2</v>
      </c>
      <c r="U1111" s="17">
        <v>8.5922847068503394E-2</v>
      </c>
      <c r="V1111" s="17">
        <v>0.114822214735537</v>
      </c>
      <c r="W1111" s="17">
        <v>0.14405606387125999</v>
      </c>
      <c r="X1111" s="17">
        <v>9.7509647925287296E-2</v>
      </c>
      <c r="Y1111" s="17">
        <v>0.13914751827949101</v>
      </c>
      <c r="Z1111" s="17">
        <v>0.15132880070016</v>
      </c>
      <c r="AA1111" s="17">
        <v>0.11562963343291</v>
      </c>
      <c r="AB1111" s="17">
        <v>0.123947971923901</v>
      </c>
      <c r="AC1111" s="17">
        <v>9.7453158979115995E-2</v>
      </c>
      <c r="AD1111" s="17">
        <v>5.5709884717362698E-2</v>
      </c>
      <c r="AE1111" s="17"/>
      <c r="AF1111" s="17">
        <v>7.6701209907909004E-2</v>
      </c>
      <c r="AG1111" s="17">
        <v>0.151717934239188</v>
      </c>
      <c r="AH1111" s="17">
        <v>5.2226711646967898E-2</v>
      </c>
      <c r="AI1111" s="17"/>
      <c r="AJ1111" s="17">
        <v>7.0043457158186398E-2</v>
      </c>
      <c r="AK1111" s="17">
        <v>0.120049638054201</v>
      </c>
      <c r="AL1111" s="17">
        <v>0.17903417725385401</v>
      </c>
      <c r="AM1111" s="17"/>
      <c r="AN1111" s="17">
        <v>8.5931685802094093E-2</v>
      </c>
      <c r="AO1111" s="17">
        <v>0.107745705932242</v>
      </c>
      <c r="AP1111" s="17">
        <v>0.13695230298656999</v>
      </c>
      <c r="AQ1111" s="17">
        <v>0.164929801995089</v>
      </c>
      <c r="AR1111" s="17">
        <v>0.15789245065208299</v>
      </c>
      <c r="AS1111" s="17"/>
      <c r="AT1111" s="17">
        <v>0.105462096428726</v>
      </c>
      <c r="AU1111" s="17">
        <v>0.13030707940224301</v>
      </c>
      <c r="AV1111" s="17"/>
      <c r="AW1111" s="17">
        <v>0.12951881193060799</v>
      </c>
      <c r="AX1111" s="17">
        <v>0.107672546701934</v>
      </c>
      <c r="AY1111" s="17">
        <v>8.5995542541850295E-2</v>
      </c>
    </row>
    <row r="1112" spans="2:51">
      <c r="B1112" t="s">
        <v>402</v>
      </c>
      <c r="C1112" s="17">
        <v>0.477913150612225</v>
      </c>
      <c r="D1112" s="17">
        <v>0.46649047317560899</v>
      </c>
      <c r="E1112" s="17">
        <v>0.48674368023498299</v>
      </c>
      <c r="F1112" s="17"/>
      <c r="G1112" s="17">
        <v>0.56920488412621795</v>
      </c>
      <c r="H1112" s="17">
        <v>0.51846721680281405</v>
      </c>
      <c r="I1112" s="17">
        <v>0.48064448536609899</v>
      </c>
      <c r="J1112" s="17">
        <v>0.471833826650702</v>
      </c>
      <c r="K1112" s="17">
        <v>0.39893711439749802</v>
      </c>
      <c r="L1112" s="17">
        <v>0.46179781521511998</v>
      </c>
      <c r="M1112" s="17"/>
      <c r="N1112" s="17">
        <v>0.51245935955669797</v>
      </c>
      <c r="O1112" s="17">
        <v>0.52069650926414102</v>
      </c>
      <c r="P1112" s="17">
        <v>0.43022605903121203</v>
      </c>
      <c r="Q1112" s="17">
        <v>0.43388328966453399</v>
      </c>
      <c r="R1112" s="17"/>
      <c r="S1112" s="17">
        <v>0.55598652235520896</v>
      </c>
      <c r="T1112" s="17">
        <v>0.51129133092495604</v>
      </c>
      <c r="U1112" s="17">
        <v>0.55511451068613304</v>
      </c>
      <c r="V1112" s="17">
        <v>0.44582677248199398</v>
      </c>
      <c r="W1112" s="17">
        <v>0.44662081543536902</v>
      </c>
      <c r="X1112" s="17">
        <v>0.48689295696500101</v>
      </c>
      <c r="Y1112" s="17">
        <v>0.39421847333429699</v>
      </c>
      <c r="Z1112" s="17">
        <v>0.47175034804604299</v>
      </c>
      <c r="AA1112" s="17">
        <v>0.47871121730668798</v>
      </c>
      <c r="AB1112" s="17">
        <v>0.42773151994321801</v>
      </c>
      <c r="AC1112" s="17">
        <v>0.37440366774230999</v>
      </c>
      <c r="AD1112" s="17">
        <v>0.39485203983619299</v>
      </c>
      <c r="AE1112" s="17"/>
      <c r="AF1112" s="17">
        <v>0.39358326310935798</v>
      </c>
      <c r="AG1112" s="17">
        <v>0.56055747763031005</v>
      </c>
      <c r="AH1112" s="17">
        <v>0.44009935547448198</v>
      </c>
      <c r="AI1112" s="17"/>
      <c r="AJ1112" s="17">
        <v>0.42111793369053502</v>
      </c>
      <c r="AK1112" s="17">
        <v>0.560993965717275</v>
      </c>
      <c r="AL1112" s="17">
        <v>0.60648453598308705</v>
      </c>
      <c r="AM1112" s="17"/>
      <c r="AN1112" s="17">
        <v>0.37778386356104998</v>
      </c>
      <c r="AO1112" s="17">
        <v>0.50108108436949705</v>
      </c>
      <c r="AP1112" s="17">
        <v>0.52760344471175702</v>
      </c>
      <c r="AQ1112" s="17">
        <v>0.53817844491858902</v>
      </c>
      <c r="AR1112" s="17">
        <v>0.67685827236690099</v>
      </c>
      <c r="AS1112" s="17"/>
      <c r="AT1112" s="17">
        <v>0.47194760617674297</v>
      </c>
      <c r="AU1112" s="17">
        <v>0.53047295843719799</v>
      </c>
      <c r="AV1112" s="17"/>
      <c r="AW1112" s="17">
        <v>0.49395849778362699</v>
      </c>
      <c r="AX1112" s="17">
        <v>0.58210891733009495</v>
      </c>
      <c r="AY1112" s="17">
        <v>0.43715407735108203</v>
      </c>
    </row>
    <row r="1113" spans="2:51">
      <c r="B1113" t="s">
        <v>403</v>
      </c>
      <c r="C1113" s="17">
        <v>0.28242161136841998</v>
      </c>
      <c r="D1113" s="17">
        <v>0.26133611517653399</v>
      </c>
      <c r="E1113" s="17">
        <v>0.30353335383618901</v>
      </c>
      <c r="F1113" s="17"/>
      <c r="G1113" s="17">
        <v>0.18845195855010699</v>
      </c>
      <c r="H1113" s="17">
        <v>0.26249633120937899</v>
      </c>
      <c r="I1113" s="17">
        <v>0.27592589583735599</v>
      </c>
      <c r="J1113" s="17">
        <v>0.31409303450277598</v>
      </c>
      <c r="K1113" s="17">
        <v>0.32194670844066697</v>
      </c>
      <c r="L1113" s="17">
        <v>0.29479287996371001</v>
      </c>
      <c r="M1113" s="17"/>
      <c r="N1113" s="17">
        <v>0.26378276270016499</v>
      </c>
      <c r="O1113" s="17">
        <v>0.25699220895973501</v>
      </c>
      <c r="P1113" s="17">
        <v>0.29866706951698202</v>
      </c>
      <c r="Q1113" s="17">
        <v>0.31750224086075501</v>
      </c>
      <c r="R1113" s="17"/>
      <c r="S1113" s="17">
        <v>0.18964442554927</v>
      </c>
      <c r="T1113" s="17">
        <v>0.290805830618524</v>
      </c>
      <c r="U1113" s="17">
        <v>0.26679571472512598</v>
      </c>
      <c r="V1113" s="17">
        <v>0.29835736504119198</v>
      </c>
      <c r="W1113" s="17">
        <v>0.29734250652248301</v>
      </c>
      <c r="X1113" s="17">
        <v>0.316694339819652</v>
      </c>
      <c r="Y1113" s="17">
        <v>0.32175374276181001</v>
      </c>
      <c r="Z1113" s="17">
        <v>0.228103851696805</v>
      </c>
      <c r="AA1113" s="17">
        <v>0.29190099777134199</v>
      </c>
      <c r="AB1113" s="17">
        <v>0.29264506365811499</v>
      </c>
      <c r="AC1113" s="17">
        <v>0.35093468932137001</v>
      </c>
      <c r="AD1113" s="17">
        <v>0.35521107802295898</v>
      </c>
      <c r="AE1113" s="17"/>
      <c r="AF1113" s="17">
        <v>0.36833074611126998</v>
      </c>
      <c r="AG1113" s="17">
        <v>0.20782419003215999</v>
      </c>
      <c r="AH1113" s="17">
        <v>0.30529311344155002</v>
      </c>
      <c r="AI1113" s="17"/>
      <c r="AJ1113" s="17">
        <v>0.36235608848621098</v>
      </c>
      <c r="AK1113" s="17">
        <v>0.23751467946586899</v>
      </c>
      <c r="AL1113" s="17">
        <v>0.15509920549953299</v>
      </c>
      <c r="AM1113" s="17"/>
      <c r="AN1113" s="17">
        <v>0.343939594236715</v>
      </c>
      <c r="AO1113" s="17">
        <v>0.25028661332922703</v>
      </c>
      <c r="AP1113" s="17">
        <v>0.235155735205341</v>
      </c>
      <c r="AQ1113" s="17">
        <v>0.22936017326541899</v>
      </c>
      <c r="AR1113" s="17">
        <v>0.16524927698101499</v>
      </c>
      <c r="AS1113" s="17"/>
      <c r="AT1113" s="17">
        <v>0.291621818001217</v>
      </c>
      <c r="AU1113" s="17">
        <v>0.205035636627724</v>
      </c>
      <c r="AV1113" s="17"/>
      <c r="AW1113" s="17">
        <v>0.27146470381346599</v>
      </c>
      <c r="AX1113" s="17">
        <v>0.221506663062078</v>
      </c>
      <c r="AY1113" s="17">
        <v>0.30783147474165501</v>
      </c>
    </row>
    <row r="1114" spans="2:51">
      <c r="B1114" t="s">
        <v>404</v>
      </c>
      <c r="C1114" s="17">
        <v>5.9739175771031897E-2</v>
      </c>
      <c r="D1114" s="17">
        <v>6.4940917691735503E-2</v>
      </c>
      <c r="E1114" s="17">
        <v>5.5266345283679803E-2</v>
      </c>
      <c r="F1114" s="17"/>
      <c r="G1114" s="17">
        <v>3.9021346758043099E-2</v>
      </c>
      <c r="H1114" s="17">
        <v>4.3435966655021203E-2</v>
      </c>
      <c r="I1114" s="17">
        <v>8.7092025014712901E-2</v>
      </c>
      <c r="J1114" s="17">
        <v>5.3406062653405598E-2</v>
      </c>
      <c r="K1114" s="17">
        <v>9.2195908502960999E-2</v>
      </c>
      <c r="L1114" s="17">
        <v>4.5737371884938698E-2</v>
      </c>
      <c r="M1114" s="17"/>
      <c r="N1114" s="17">
        <v>3.7475620906209602E-2</v>
      </c>
      <c r="O1114" s="17">
        <v>4.5480090053427201E-2</v>
      </c>
      <c r="P1114" s="17">
        <v>9.4196179217872295E-2</v>
      </c>
      <c r="Q1114" s="17">
        <v>6.7341872038967104E-2</v>
      </c>
      <c r="R1114" s="17"/>
      <c r="S1114" s="17">
        <v>6.0656077745720703E-2</v>
      </c>
      <c r="T1114" s="17">
        <v>4.6870049650996101E-2</v>
      </c>
      <c r="U1114" s="17">
        <v>5.9881882998361599E-2</v>
      </c>
      <c r="V1114" s="17">
        <v>6.6240464940724497E-2</v>
      </c>
      <c r="W1114" s="17">
        <v>3.90432184383857E-2</v>
      </c>
      <c r="X1114" s="17">
        <v>3.2600508060256599E-2</v>
      </c>
      <c r="Y1114" s="17">
        <v>7.7514041043646398E-2</v>
      </c>
      <c r="Z1114" s="17">
        <v>5.9244148444052201E-2</v>
      </c>
      <c r="AA1114" s="17">
        <v>5.1532667358256699E-2</v>
      </c>
      <c r="AB1114" s="17">
        <v>7.0182906968935893E-2</v>
      </c>
      <c r="AC1114" s="17">
        <v>0.127033884713943</v>
      </c>
      <c r="AD1114" s="17">
        <v>7.0776341453386099E-2</v>
      </c>
      <c r="AE1114" s="17"/>
      <c r="AF1114" s="17">
        <v>7.2343579732700905E-2</v>
      </c>
      <c r="AG1114" s="17">
        <v>4.1494981816866103E-2</v>
      </c>
      <c r="AH1114" s="17">
        <v>8.4865744793013606E-2</v>
      </c>
      <c r="AI1114" s="17"/>
      <c r="AJ1114" s="17">
        <v>6.5648581676007206E-2</v>
      </c>
      <c r="AK1114" s="17">
        <v>4.61581242137988E-2</v>
      </c>
      <c r="AL1114" s="17">
        <v>2.8889764075767502E-2</v>
      </c>
      <c r="AM1114" s="17"/>
      <c r="AN1114" s="17">
        <v>8.2949780512416804E-2</v>
      </c>
      <c r="AO1114" s="17">
        <v>6.7635118986244094E-2</v>
      </c>
      <c r="AP1114" s="17">
        <v>6.1520632912293802E-2</v>
      </c>
      <c r="AQ1114" s="17">
        <v>3.2971192168475702E-2</v>
      </c>
      <c r="AR1114" s="17">
        <v>0</v>
      </c>
      <c r="AS1114" s="17"/>
      <c r="AT1114" s="17">
        <v>6.14032225783692E-2</v>
      </c>
      <c r="AU1114" s="17">
        <v>4.1532643215186002E-2</v>
      </c>
      <c r="AV1114" s="17"/>
      <c r="AW1114" s="17">
        <v>5.1034046648245401E-2</v>
      </c>
      <c r="AX1114" s="17">
        <v>5.17289311666978E-2</v>
      </c>
      <c r="AY1114" s="17">
        <v>7.0367028501848103E-2</v>
      </c>
    </row>
    <row r="1115" spans="2:51">
      <c r="B1115" t="s">
        <v>405</v>
      </c>
      <c r="C1115" s="17">
        <v>4.00519588735413E-2</v>
      </c>
      <c r="D1115" s="17">
        <v>5.47156029073829E-2</v>
      </c>
      <c r="E1115" s="17">
        <v>2.6452493563995899E-2</v>
      </c>
      <c r="F1115" s="17"/>
      <c r="G1115" s="17">
        <v>2.0886320840128699E-2</v>
      </c>
      <c r="H1115" s="17">
        <v>3.01529664645744E-2</v>
      </c>
      <c r="I1115" s="17">
        <v>4.2754844413053002E-2</v>
      </c>
      <c r="J1115" s="17">
        <v>3.2873012153005199E-2</v>
      </c>
      <c r="K1115" s="17">
        <v>5.4652422625092699E-2</v>
      </c>
      <c r="L1115" s="17">
        <v>4.94051071304746E-2</v>
      </c>
      <c r="M1115" s="17"/>
      <c r="N1115" s="17">
        <v>3.4228081421649501E-2</v>
      </c>
      <c r="O1115" s="17">
        <v>3.8054854078632398E-2</v>
      </c>
      <c r="P1115" s="17">
        <v>4.5866287198925E-2</v>
      </c>
      <c r="Q1115" s="17">
        <v>4.4978638103051999E-2</v>
      </c>
      <c r="R1115" s="17"/>
      <c r="S1115" s="17">
        <v>4.49078841058917E-2</v>
      </c>
      <c r="T1115" s="17">
        <v>4.4914235312494097E-2</v>
      </c>
      <c r="U1115" s="17">
        <v>1.5958148677269302E-2</v>
      </c>
      <c r="V1115" s="17">
        <v>3.9177557987258201E-2</v>
      </c>
      <c r="W1115" s="17">
        <v>4.1642233542554301E-2</v>
      </c>
      <c r="X1115" s="17">
        <v>3.8854862720796003E-2</v>
      </c>
      <c r="Y1115" s="17">
        <v>3.68462548483382E-2</v>
      </c>
      <c r="Z1115" s="17">
        <v>4.0851337739356799E-2</v>
      </c>
      <c r="AA1115" s="17">
        <v>3.0617757272513299E-2</v>
      </c>
      <c r="AB1115" s="17">
        <v>4.22851711829886E-2</v>
      </c>
      <c r="AC1115" s="17">
        <v>5.0174599243261203E-2</v>
      </c>
      <c r="AD1115" s="17">
        <v>7.8422662732399506E-2</v>
      </c>
      <c r="AE1115" s="17"/>
      <c r="AF1115" s="17">
        <v>5.9623160843012703E-2</v>
      </c>
      <c r="AG1115" s="17">
        <v>1.9054463235989399E-2</v>
      </c>
      <c r="AH1115" s="17">
        <v>5.1524544402452299E-2</v>
      </c>
      <c r="AI1115" s="17"/>
      <c r="AJ1115" s="17">
        <v>5.5466912611544801E-2</v>
      </c>
      <c r="AK1115" s="17">
        <v>1.4944837558679199E-2</v>
      </c>
      <c r="AL1115" s="17">
        <v>6.3239658205275001E-3</v>
      </c>
      <c r="AM1115" s="17"/>
      <c r="AN1115" s="17">
        <v>5.0089095131468801E-2</v>
      </c>
      <c r="AO1115" s="17">
        <v>4.36726322352654E-2</v>
      </c>
      <c r="AP1115" s="17">
        <v>2.81189063314011E-2</v>
      </c>
      <c r="AQ1115" s="17">
        <v>2.40169149383976E-2</v>
      </c>
      <c r="AR1115" s="17">
        <v>0</v>
      </c>
      <c r="AS1115" s="17"/>
      <c r="AT1115" s="17">
        <v>3.8586483200138903E-2</v>
      </c>
      <c r="AU1115" s="17">
        <v>4.6372750915168799E-2</v>
      </c>
      <c r="AV1115" s="17"/>
      <c r="AW1115" s="17">
        <v>4.2250075850617103E-2</v>
      </c>
      <c r="AX1115" s="17">
        <v>2.1417327823050999E-2</v>
      </c>
      <c r="AY1115" s="17">
        <v>4.2258235460587198E-2</v>
      </c>
    </row>
    <row r="1116" spans="2:51">
      <c r="B1116" t="s">
        <v>119</v>
      </c>
      <c r="C1116" s="17">
        <v>3.2096209046889999E-2</v>
      </c>
      <c r="D1116" s="17">
        <v>2.8476807206275101E-2</v>
      </c>
      <c r="E1116" s="17">
        <v>3.5776957373839E-2</v>
      </c>
      <c r="F1116" s="17"/>
      <c r="G1116" s="17">
        <v>3.1011065243846399E-2</v>
      </c>
      <c r="H1116" s="17">
        <v>3.5346365453793799E-2</v>
      </c>
      <c r="I1116" s="17">
        <v>3.2255482710389201E-2</v>
      </c>
      <c r="J1116" s="17">
        <v>4.3208500454834202E-2</v>
      </c>
      <c r="K1116" s="17">
        <v>3.6379431361087698E-2</v>
      </c>
      <c r="L1116" s="17">
        <v>1.9606233052084501E-2</v>
      </c>
      <c r="M1116" s="17"/>
      <c r="N1116" s="17">
        <v>2.6276712987938499E-2</v>
      </c>
      <c r="O1116" s="17">
        <v>2.2697933178221899E-2</v>
      </c>
      <c r="P1116" s="17">
        <v>3.6744753408549401E-2</v>
      </c>
      <c r="Q1116" s="17">
        <v>4.5636391908474898E-2</v>
      </c>
      <c r="R1116" s="17"/>
      <c r="S1116" s="17">
        <v>4.52372093165214E-2</v>
      </c>
      <c r="T1116" s="17">
        <v>2.63452984510863E-2</v>
      </c>
      <c r="U1116" s="17">
        <v>1.6326895844607E-2</v>
      </c>
      <c r="V1116" s="17">
        <v>3.5575624813293703E-2</v>
      </c>
      <c r="W1116" s="17">
        <v>3.1295162189947497E-2</v>
      </c>
      <c r="X1116" s="17">
        <v>2.7447684509007499E-2</v>
      </c>
      <c r="Y1116" s="17">
        <v>3.0519969732417999E-2</v>
      </c>
      <c r="Z1116" s="17">
        <v>4.8721513373583603E-2</v>
      </c>
      <c r="AA1116" s="17">
        <v>3.1607726858289199E-2</v>
      </c>
      <c r="AB1116" s="17">
        <v>4.3207366322840599E-2</v>
      </c>
      <c r="AC1116" s="17">
        <v>0</v>
      </c>
      <c r="AD1116" s="17">
        <v>4.5027993237699897E-2</v>
      </c>
      <c r="AE1116" s="17"/>
      <c r="AF1116" s="17">
        <v>2.9418040295749098E-2</v>
      </c>
      <c r="AG1116" s="17">
        <v>1.9350953045486601E-2</v>
      </c>
      <c r="AH1116" s="17">
        <v>6.5990530241534395E-2</v>
      </c>
      <c r="AI1116" s="17"/>
      <c r="AJ1116" s="17">
        <v>2.5367026377515599E-2</v>
      </c>
      <c r="AK1116" s="17">
        <v>2.0338754990177999E-2</v>
      </c>
      <c r="AL1116" s="17">
        <v>2.4168351367230698E-2</v>
      </c>
      <c r="AM1116" s="17"/>
      <c r="AN1116" s="17">
        <v>5.9305980756255303E-2</v>
      </c>
      <c r="AO1116" s="17">
        <v>2.95788451475247E-2</v>
      </c>
      <c r="AP1116" s="17">
        <v>1.0648977852636901E-2</v>
      </c>
      <c r="AQ1116" s="17">
        <v>1.0543472714029599E-2</v>
      </c>
      <c r="AR1116" s="17">
        <v>0</v>
      </c>
      <c r="AS1116" s="17"/>
      <c r="AT1116" s="17">
        <v>3.0978773614806498E-2</v>
      </c>
      <c r="AU1116" s="17">
        <v>4.6278931402481002E-2</v>
      </c>
      <c r="AV1116" s="17"/>
      <c r="AW1116" s="17">
        <v>1.17738639734367E-2</v>
      </c>
      <c r="AX1116" s="17">
        <v>1.55656139161446E-2</v>
      </c>
      <c r="AY1116" s="17">
        <v>5.6393641402977701E-2</v>
      </c>
    </row>
    <row r="1117" spans="2:51">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row>
    <row r="1118" spans="2:51">
      <c r="B1118" s="6" t="s">
        <v>406</v>
      </c>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row>
    <row r="1119" spans="2:51">
      <c r="B1119" s="24" t="s">
        <v>16</v>
      </c>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row>
    <row r="1120" spans="2:51">
      <c r="B1120" t="s">
        <v>401</v>
      </c>
      <c r="C1120" s="17">
        <v>0.248637468666453</v>
      </c>
      <c r="D1120" s="17">
        <v>0.25391627595543698</v>
      </c>
      <c r="E1120" s="17">
        <v>0.244366134070262</v>
      </c>
      <c r="F1120" s="17"/>
      <c r="G1120" s="17">
        <v>0.23846014477421601</v>
      </c>
      <c r="H1120" s="17">
        <v>0.30880802025257897</v>
      </c>
      <c r="I1120" s="17">
        <v>0.26976917892460101</v>
      </c>
      <c r="J1120" s="17">
        <v>0.31238846572226597</v>
      </c>
      <c r="K1120" s="17">
        <v>0.207050844641748</v>
      </c>
      <c r="L1120" s="17">
        <v>0.170654976320987</v>
      </c>
      <c r="M1120" s="17"/>
      <c r="N1120" s="17">
        <v>0.18685991233534099</v>
      </c>
      <c r="O1120" s="17">
        <v>0.228480715800434</v>
      </c>
      <c r="P1120" s="17">
        <v>0.30594065434931</v>
      </c>
      <c r="Q1120" s="17">
        <v>0.29017118531701502</v>
      </c>
      <c r="R1120" s="17"/>
      <c r="S1120" s="17">
        <v>0.22850824637258299</v>
      </c>
      <c r="T1120" s="17">
        <v>0.25907244365556198</v>
      </c>
      <c r="U1120" s="17">
        <v>0.200267029577572</v>
      </c>
      <c r="V1120" s="17">
        <v>0.28461536673898102</v>
      </c>
      <c r="W1120" s="17">
        <v>0.200387214043799</v>
      </c>
      <c r="X1120" s="17">
        <v>0.249578543602299</v>
      </c>
      <c r="Y1120" s="17">
        <v>0.25580077041642801</v>
      </c>
      <c r="Z1120" s="17">
        <v>0.29621816568742398</v>
      </c>
      <c r="AA1120" s="17">
        <v>0.250885683161988</v>
      </c>
      <c r="AB1120" s="17">
        <v>0.24637009993984699</v>
      </c>
      <c r="AC1120" s="17">
        <v>0.26221701744895898</v>
      </c>
      <c r="AD1120" s="17">
        <v>0.33357662348919098</v>
      </c>
      <c r="AE1120" s="17"/>
      <c r="AF1120" s="17">
        <v>0.23932353082204599</v>
      </c>
      <c r="AG1120" s="17">
        <v>0.233271895576044</v>
      </c>
      <c r="AH1120" s="17">
        <v>0.32797168028270302</v>
      </c>
      <c r="AI1120" s="17"/>
      <c r="AJ1120" s="17">
        <v>0.208705799567105</v>
      </c>
      <c r="AK1120" s="17">
        <v>0.27201966723745002</v>
      </c>
      <c r="AL1120" s="17">
        <v>0.177203964667071</v>
      </c>
      <c r="AM1120" s="17"/>
      <c r="AN1120" s="17">
        <v>0.280194822013282</v>
      </c>
      <c r="AO1120" s="17">
        <v>0.23243422742250699</v>
      </c>
      <c r="AP1120" s="17">
        <v>0.209784305697748</v>
      </c>
      <c r="AQ1120" s="17">
        <v>0.213542241436977</v>
      </c>
      <c r="AR1120" s="17">
        <v>0.19873731813149001</v>
      </c>
      <c r="AS1120" s="17"/>
      <c r="AT1120" s="17">
        <v>0.244734714634853</v>
      </c>
      <c r="AU1120" s="17">
        <v>0.27638522271298599</v>
      </c>
      <c r="AV1120" s="17"/>
      <c r="AW1120" s="17">
        <v>0.21856908579651599</v>
      </c>
      <c r="AX1120" s="17">
        <v>0.229277633063943</v>
      </c>
      <c r="AY1120" s="17">
        <v>0.28403228351106902</v>
      </c>
    </row>
    <row r="1121" spans="2:51">
      <c r="B1121" t="s">
        <v>402</v>
      </c>
      <c r="C1121" s="17">
        <v>0.609210231690542</v>
      </c>
      <c r="D1121" s="17">
        <v>0.59516725353393996</v>
      </c>
      <c r="E1121" s="17">
        <v>0.62134037512370199</v>
      </c>
      <c r="F1121" s="17"/>
      <c r="G1121" s="17">
        <v>0.57249512682826398</v>
      </c>
      <c r="H1121" s="17">
        <v>0.51994095984962696</v>
      </c>
      <c r="I1121" s="17">
        <v>0.61091438759384398</v>
      </c>
      <c r="J1121" s="17">
        <v>0.58600076945939095</v>
      </c>
      <c r="K1121" s="17">
        <v>0.67089516022715701</v>
      </c>
      <c r="L1121" s="17">
        <v>0.67324979808172303</v>
      </c>
      <c r="M1121" s="17"/>
      <c r="N1121" s="17">
        <v>0.67643907097828304</v>
      </c>
      <c r="O1121" s="17">
        <v>0.63008713415100503</v>
      </c>
      <c r="P1121" s="17">
        <v>0.538753599110811</v>
      </c>
      <c r="Q1121" s="17">
        <v>0.57221676379624398</v>
      </c>
      <c r="R1121" s="17"/>
      <c r="S1121" s="17">
        <v>0.60880038756754995</v>
      </c>
      <c r="T1121" s="17">
        <v>0.60537185736738097</v>
      </c>
      <c r="U1121" s="17">
        <v>0.65999886437171695</v>
      </c>
      <c r="V1121" s="17">
        <v>0.54184339488446898</v>
      </c>
      <c r="W1121" s="17">
        <v>0.68377212617412397</v>
      </c>
      <c r="X1121" s="17">
        <v>0.58842626335310699</v>
      </c>
      <c r="Y1121" s="17">
        <v>0.62027497789805497</v>
      </c>
      <c r="Z1121" s="17">
        <v>0.51821985329420805</v>
      </c>
      <c r="AA1121" s="17">
        <v>0.60717094542313599</v>
      </c>
      <c r="AB1121" s="17">
        <v>0.65707800987419895</v>
      </c>
      <c r="AC1121" s="17">
        <v>0.63243532201962305</v>
      </c>
      <c r="AD1121" s="17">
        <v>0.47541404055741099</v>
      </c>
      <c r="AE1121" s="17"/>
      <c r="AF1121" s="17">
        <v>0.60378622607172505</v>
      </c>
      <c r="AG1121" s="17">
        <v>0.63417890234457996</v>
      </c>
      <c r="AH1121" s="17">
        <v>0.53428993202370201</v>
      </c>
      <c r="AI1121" s="17"/>
      <c r="AJ1121" s="17">
        <v>0.63503827573722404</v>
      </c>
      <c r="AK1121" s="17">
        <v>0.612222520260432</v>
      </c>
      <c r="AL1121" s="17">
        <v>0.70141376436229197</v>
      </c>
      <c r="AM1121" s="17"/>
      <c r="AN1121" s="17">
        <v>0.57906878973092601</v>
      </c>
      <c r="AO1121" s="17">
        <v>0.60609198657135699</v>
      </c>
      <c r="AP1121" s="17">
        <v>0.63301591278814995</v>
      </c>
      <c r="AQ1121" s="17">
        <v>0.65631051969377396</v>
      </c>
      <c r="AR1121" s="17">
        <v>0.578315825973163</v>
      </c>
      <c r="AS1121" s="17"/>
      <c r="AT1121" s="17">
        <v>0.616085998088442</v>
      </c>
      <c r="AU1121" s="17">
        <v>0.55235375309207801</v>
      </c>
      <c r="AV1121" s="17"/>
      <c r="AW1121" s="17">
        <v>0.65660538641485799</v>
      </c>
      <c r="AX1121" s="17">
        <v>0.574317452616396</v>
      </c>
      <c r="AY1121" s="17">
        <v>0.57066009540791796</v>
      </c>
    </row>
    <row r="1122" spans="2:51">
      <c r="B1122" t="s">
        <v>403</v>
      </c>
      <c r="C1122" s="17">
        <v>0.112046445180412</v>
      </c>
      <c r="D1122" s="17">
        <v>0.12192253794543299</v>
      </c>
      <c r="E1122" s="17">
        <v>0.10298950475275601</v>
      </c>
      <c r="F1122" s="17"/>
      <c r="G1122" s="17">
        <v>0.14325255794847599</v>
      </c>
      <c r="H1122" s="17">
        <v>0.12352409643119799</v>
      </c>
      <c r="I1122" s="17">
        <v>7.61609110395529E-2</v>
      </c>
      <c r="J1122" s="17">
        <v>7.7800298655155295E-2</v>
      </c>
      <c r="K1122" s="17">
        <v>0.103807572121608</v>
      </c>
      <c r="L1122" s="17">
        <v>0.145151250344696</v>
      </c>
      <c r="M1122" s="17"/>
      <c r="N1122" s="17">
        <v>0.1151140987993</v>
      </c>
      <c r="O1122" s="17">
        <v>0.118946961153029</v>
      </c>
      <c r="P1122" s="17">
        <v>0.12237831123219201</v>
      </c>
      <c r="Q1122" s="17">
        <v>9.2196200120654798E-2</v>
      </c>
      <c r="R1122" s="17"/>
      <c r="S1122" s="17">
        <v>0.13440790946554501</v>
      </c>
      <c r="T1122" s="17">
        <v>0.117345651088122</v>
      </c>
      <c r="U1122" s="17">
        <v>0.125404587061439</v>
      </c>
      <c r="V1122" s="17">
        <v>0.12854028066548401</v>
      </c>
      <c r="W1122" s="17">
        <v>8.1731991384232899E-2</v>
      </c>
      <c r="X1122" s="17">
        <v>0.116804965932296</v>
      </c>
      <c r="Y1122" s="17">
        <v>9.6404833141537E-2</v>
      </c>
      <c r="Z1122" s="17">
        <v>0.15411378051478</v>
      </c>
      <c r="AA1122" s="17">
        <v>0.11070665838884999</v>
      </c>
      <c r="AB1122" s="17">
        <v>7.1407121888039798E-2</v>
      </c>
      <c r="AC1122" s="17">
        <v>6.5096198971813402E-2</v>
      </c>
      <c r="AD1122" s="17">
        <v>0.15333360457618</v>
      </c>
      <c r="AE1122" s="17"/>
      <c r="AF1122" s="17">
        <v>0.13414229977327999</v>
      </c>
      <c r="AG1122" s="17">
        <v>0.108579937999788</v>
      </c>
      <c r="AH1122" s="17">
        <v>7.7391793905527806E-2</v>
      </c>
      <c r="AI1122" s="17"/>
      <c r="AJ1122" s="17">
        <v>0.14447127205565</v>
      </c>
      <c r="AK1122" s="17">
        <v>8.5596309290344397E-2</v>
      </c>
      <c r="AL1122" s="17">
        <v>0.104307465109395</v>
      </c>
      <c r="AM1122" s="17"/>
      <c r="AN1122" s="17">
        <v>9.6416913048874495E-2</v>
      </c>
      <c r="AO1122" s="17">
        <v>0.135027164482274</v>
      </c>
      <c r="AP1122" s="17">
        <v>0.127761404441149</v>
      </c>
      <c r="AQ1122" s="17">
        <v>0.10351611891000299</v>
      </c>
      <c r="AR1122" s="17">
        <v>0.22294685589534699</v>
      </c>
      <c r="AS1122" s="17"/>
      <c r="AT1122" s="17">
        <v>0.111374856666517</v>
      </c>
      <c r="AU1122" s="17">
        <v>0.11908645312932201</v>
      </c>
      <c r="AV1122" s="17"/>
      <c r="AW1122" s="17">
        <v>0.11206213943488399</v>
      </c>
      <c r="AX1122" s="17">
        <v>0.16246763410346499</v>
      </c>
      <c r="AY1122" s="17">
        <v>9.8740327899672603E-2</v>
      </c>
    </row>
    <row r="1123" spans="2:51">
      <c r="B1123" t="s">
        <v>404</v>
      </c>
      <c r="C1123" s="17">
        <v>6.3079236945111396E-3</v>
      </c>
      <c r="D1123" s="17">
        <v>7.9283071824472508E-3</v>
      </c>
      <c r="E1123" s="17">
        <v>4.87834630351861E-3</v>
      </c>
      <c r="F1123" s="17"/>
      <c r="G1123" s="17">
        <v>2.0884604467845E-2</v>
      </c>
      <c r="H1123" s="17">
        <v>1.43171376087095E-2</v>
      </c>
      <c r="I1123" s="17">
        <v>2.9621571594856699E-3</v>
      </c>
      <c r="J1123" s="17">
        <v>0</v>
      </c>
      <c r="K1123" s="17">
        <v>3.6380497826987001E-3</v>
      </c>
      <c r="L1123" s="17">
        <v>1.57599548238137E-3</v>
      </c>
      <c r="M1123" s="17"/>
      <c r="N1123" s="17">
        <v>9.4554893648492594E-3</v>
      </c>
      <c r="O1123" s="17">
        <v>4.2726160341611703E-3</v>
      </c>
      <c r="P1123" s="17">
        <v>5.7412786824480398E-3</v>
      </c>
      <c r="Q1123" s="17">
        <v>5.8473500359150802E-3</v>
      </c>
      <c r="R1123" s="17"/>
      <c r="S1123" s="17">
        <v>0</v>
      </c>
      <c r="T1123" s="17">
        <v>3.08158062346916E-3</v>
      </c>
      <c r="U1123" s="17">
        <v>5.5762901331076102E-3</v>
      </c>
      <c r="V1123" s="17">
        <v>6.4924335539000401E-3</v>
      </c>
      <c r="W1123" s="17">
        <v>9.5281788253078099E-3</v>
      </c>
      <c r="X1123" s="17">
        <v>1.4840700176492401E-2</v>
      </c>
      <c r="Y1123" s="17">
        <v>4.1880359231984696E-3</v>
      </c>
      <c r="Z1123" s="17">
        <v>5.8021865045454601E-3</v>
      </c>
      <c r="AA1123" s="17">
        <v>1.53992909065778E-2</v>
      </c>
      <c r="AB1123" s="17">
        <v>0</v>
      </c>
      <c r="AC1123" s="17">
        <v>0</v>
      </c>
      <c r="AD1123" s="17">
        <v>1.88306377065144E-2</v>
      </c>
      <c r="AE1123" s="17"/>
      <c r="AF1123" s="17">
        <v>2.31402712241114E-3</v>
      </c>
      <c r="AG1123" s="17">
        <v>6.1658956076438296E-3</v>
      </c>
      <c r="AH1123" s="17">
        <v>8.1260662649784501E-3</v>
      </c>
      <c r="AI1123" s="17"/>
      <c r="AJ1123" s="17">
        <v>4.2321707922380204E-3</v>
      </c>
      <c r="AK1123" s="17">
        <v>7.48335914381585E-3</v>
      </c>
      <c r="AL1123" s="17">
        <v>7.3542664630004096E-3</v>
      </c>
      <c r="AM1123" s="17"/>
      <c r="AN1123" s="17">
        <v>1.6305203330349699E-3</v>
      </c>
      <c r="AO1123" s="17">
        <v>1.09992488980876E-2</v>
      </c>
      <c r="AP1123" s="17">
        <v>5.3920604262071396E-3</v>
      </c>
      <c r="AQ1123" s="17">
        <v>9.8076564135559808E-3</v>
      </c>
      <c r="AR1123" s="17">
        <v>0</v>
      </c>
      <c r="AS1123" s="17"/>
      <c r="AT1123" s="17">
        <v>4.3288812912089603E-3</v>
      </c>
      <c r="AU1123" s="17">
        <v>2.4278525410182501E-2</v>
      </c>
      <c r="AV1123" s="17"/>
      <c r="AW1123" s="17">
        <v>5.8056941906174499E-3</v>
      </c>
      <c r="AX1123" s="17">
        <v>5.1076843898408102E-3</v>
      </c>
      <c r="AY1123" s="17">
        <v>7.1302515188926899E-3</v>
      </c>
    </row>
    <row r="1124" spans="2:51">
      <c r="B1124" t="s">
        <v>405</v>
      </c>
      <c r="C1124" s="17">
        <v>2.1542492764496999E-3</v>
      </c>
      <c r="D1124" s="17">
        <v>2.2549193947585299E-3</v>
      </c>
      <c r="E1124" s="17">
        <v>2.0765468012515702E-3</v>
      </c>
      <c r="F1124" s="17"/>
      <c r="G1124" s="17">
        <v>5.0651024054061298E-3</v>
      </c>
      <c r="H1124" s="17">
        <v>2.9454639268538898E-3</v>
      </c>
      <c r="I1124" s="17">
        <v>3.3046976416872E-3</v>
      </c>
      <c r="J1124" s="17">
        <v>0</v>
      </c>
      <c r="K1124" s="17">
        <v>3.3148572684223499E-3</v>
      </c>
      <c r="L1124" s="17">
        <v>0</v>
      </c>
      <c r="M1124" s="17"/>
      <c r="N1124" s="17">
        <v>2.02089036155376E-3</v>
      </c>
      <c r="O1124" s="17">
        <v>0</v>
      </c>
      <c r="P1124" s="17">
        <v>2.3429283404197399E-3</v>
      </c>
      <c r="Q1124" s="17">
        <v>4.4807048526620003E-3</v>
      </c>
      <c r="R1124" s="17"/>
      <c r="S1124" s="17">
        <v>0</v>
      </c>
      <c r="T1124" s="17">
        <v>4.1426020864853003E-3</v>
      </c>
      <c r="U1124" s="17">
        <v>0</v>
      </c>
      <c r="V1124" s="17">
        <v>5.3989447691056404E-3</v>
      </c>
      <c r="W1124" s="17">
        <v>0</v>
      </c>
      <c r="X1124" s="17">
        <v>6.7996530600068902E-3</v>
      </c>
      <c r="Y1124" s="17">
        <v>0</v>
      </c>
      <c r="Z1124" s="17">
        <v>0</v>
      </c>
      <c r="AA1124" s="17">
        <v>0</v>
      </c>
      <c r="AB1124" s="17">
        <v>0</v>
      </c>
      <c r="AC1124" s="17">
        <v>0</v>
      </c>
      <c r="AD1124" s="17">
        <v>1.88450936707035E-2</v>
      </c>
      <c r="AE1124" s="17"/>
      <c r="AF1124" s="17">
        <v>2.7843586966041401E-3</v>
      </c>
      <c r="AG1124" s="17">
        <v>2.5712864190877201E-3</v>
      </c>
      <c r="AH1124" s="17">
        <v>0</v>
      </c>
      <c r="AI1124" s="17"/>
      <c r="AJ1124" s="17">
        <v>0</v>
      </c>
      <c r="AK1124" s="17">
        <v>1.5548305089161799E-3</v>
      </c>
      <c r="AL1124" s="17">
        <v>0</v>
      </c>
      <c r="AM1124" s="17"/>
      <c r="AN1124" s="17">
        <v>0</v>
      </c>
      <c r="AO1124" s="17">
        <v>3.3526396945167099E-3</v>
      </c>
      <c r="AP1124" s="17">
        <v>2.05520094068981E-3</v>
      </c>
      <c r="AQ1124" s="17">
        <v>0</v>
      </c>
      <c r="AR1124" s="17">
        <v>0</v>
      </c>
      <c r="AS1124" s="17"/>
      <c r="AT1124" s="17">
        <v>1.7731458483558899E-3</v>
      </c>
      <c r="AU1124" s="17">
        <v>5.6631475092448298E-3</v>
      </c>
      <c r="AV1124" s="17"/>
      <c r="AW1124" s="17">
        <v>1.1286666501990701E-3</v>
      </c>
      <c r="AX1124" s="17">
        <v>0</v>
      </c>
      <c r="AY1124" s="17">
        <v>3.75528298447167E-3</v>
      </c>
    </row>
    <row r="1125" spans="2:51">
      <c r="B1125" t="s">
        <v>119</v>
      </c>
      <c r="C1125" s="17">
        <v>2.1643681491631699E-2</v>
      </c>
      <c r="D1125" s="17">
        <v>1.8810705987983699E-2</v>
      </c>
      <c r="E1125" s="17">
        <v>2.4349092948509701E-2</v>
      </c>
      <c r="F1125" s="17"/>
      <c r="G1125" s="17">
        <v>1.9842463575792502E-2</v>
      </c>
      <c r="H1125" s="17">
        <v>3.0464321931033898E-2</v>
      </c>
      <c r="I1125" s="17">
        <v>3.688866764083E-2</v>
      </c>
      <c r="J1125" s="17">
        <v>2.3810466163187698E-2</v>
      </c>
      <c r="K1125" s="17">
        <v>1.1293515958366199E-2</v>
      </c>
      <c r="L1125" s="17">
        <v>9.3679797702128607E-3</v>
      </c>
      <c r="M1125" s="17"/>
      <c r="N1125" s="17">
        <v>1.0110538160672901E-2</v>
      </c>
      <c r="O1125" s="17">
        <v>1.8212572861370901E-2</v>
      </c>
      <c r="P1125" s="17">
        <v>2.4843228284819802E-2</v>
      </c>
      <c r="Q1125" s="17">
        <v>3.5087795877509202E-2</v>
      </c>
      <c r="R1125" s="17"/>
      <c r="S1125" s="17">
        <v>2.82834565943215E-2</v>
      </c>
      <c r="T1125" s="17">
        <v>1.09858651789802E-2</v>
      </c>
      <c r="U1125" s="17">
        <v>8.7532288561642507E-3</v>
      </c>
      <c r="V1125" s="17">
        <v>3.3109579388061201E-2</v>
      </c>
      <c r="W1125" s="17">
        <v>2.4580489572536501E-2</v>
      </c>
      <c r="X1125" s="17">
        <v>2.3549873875798401E-2</v>
      </c>
      <c r="Y1125" s="17">
        <v>2.3331382620781198E-2</v>
      </c>
      <c r="Z1125" s="17">
        <v>2.5646013999042101E-2</v>
      </c>
      <c r="AA1125" s="17">
        <v>1.5837422119448299E-2</v>
      </c>
      <c r="AB1125" s="17">
        <v>2.5144768297913699E-2</v>
      </c>
      <c r="AC1125" s="17">
        <v>4.02514615596044E-2</v>
      </c>
      <c r="AD1125" s="17">
        <v>0</v>
      </c>
      <c r="AE1125" s="17"/>
      <c r="AF1125" s="17">
        <v>1.7649557513933101E-2</v>
      </c>
      <c r="AG1125" s="17">
        <v>1.5232082052855801E-2</v>
      </c>
      <c r="AH1125" s="17">
        <v>5.2220527523088901E-2</v>
      </c>
      <c r="AI1125" s="17"/>
      <c r="AJ1125" s="17">
        <v>7.5524818477832904E-3</v>
      </c>
      <c r="AK1125" s="17">
        <v>2.1123313559040999E-2</v>
      </c>
      <c r="AL1125" s="17">
        <v>9.7205393982409006E-3</v>
      </c>
      <c r="AM1125" s="17"/>
      <c r="AN1125" s="17">
        <v>4.2688954873883002E-2</v>
      </c>
      <c r="AO1125" s="17">
        <v>1.20947329312578E-2</v>
      </c>
      <c r="AP1125" s="17">
        <v>2.1991115706056399E-2</v>
      </c>
      <c r="AQ1125" s="17">
        <v>1.6823463545690601E-2</v>
      </c>
      <c r="AR1125" s="17">
        <v>0</v>
      </c>
      <c r="AS1125" s="17"/>
      <c r="AT1125" s="17">
        <v>2.1702403470622699E-2</v>
      </c>
      <c r="AU1125" s="17">
        <v>2.2232898146186099E-2</v>
      </c>
      <c r="AV1125" s="17"/>
      <c r="AW1125" s="17">
        <v>5.8290275129247804E-3</v>
      </c>
      <c r="AX1125" s="17">
        <v>2.8829595826356001E-2</v>
      </c>
      <c r="AY1125" s="17">
        <v>3.5681758677976003E-2</v>
      </c>
    </row>
    <row r="1126" spans="2:51">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row>
    <row r="1127" spans="2:51">
      <c r="B1127" s="6" t="s">
        <v>407</v>
      </c>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row>
    <row r="1128" spans="2:51">
      <c r="B1128" s="24" t="s">
        <v>16</v>
      </c>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row>
    <row r="1129" spans="2:51">
      <c r="B1129" t="s">
        <v>401</v>
      </c>
      <c r="C1129" s="17">
        <v>0.13459374100445701</v>
      </c>
      <c r="D1129" s="17">
        <v>0.132404959165037</v>
      </c>
      <c r="E1129" s="17">
        <v>0.13650574520001199</v>
      </c>
      <c r="F1129" s="17"/>
      <c r="G1129" s="17">
        <v>0.130490833287916</v>
      </c>
      <c r="H1129" s="17">
        <v>0.140514829921978</v>
      </c>
      <c r="I1129" s="17">
        <v>0.101395564754532</v>
      </c>
      <c r="J1129" s="17">
        <v>0.13295400948524599</v>
      </c>
      <c r="K1129" s="17">
        <v>0.138820203501372</v>
      </c>
      <c r="L1129" s="17">
        <v>0.153676565616162</v>
      </c>
      <c r="M1129" s="17"/>
      <c r="N1129" s="17">
        <v>0.116724703843832</v>
      </c>
      <c r="O1129" s="17">
        <v>8.4880739984849199E-2</v>
      </c>
      <c r="P1129" s="17">
        <v>0.18383932401157099</v>
      </c>
      <c r="Q1129" s="17">
        <v>0.16388353891687801</v>
      </c>
      <c r="R1129" s="17"/>
      <c r="S1129" s="17">
        <v>0.154133675859498</v>
      </c>
      <c r="T1129" s="17">
        <v>0.12819365423742901</v>
      </c>
      <c r="U1129" s="17">
        <v>0.13180917469148301</v>
      </c>
      <c r="V1129" s="17">
        <v>0.103511627592038</v>
      </c>
      <c r="W1129" s="17">
        <v>8.7785416602333993E-2</v>
      </c>
      <c r="X1129" s="17">
        <v>0.133739254534014</v>
      </c>
      <c r="Y1129" s="17">
        <v>0.17299087223238499</v>
      </c>
      <c r="Z1129" s="17">
        <v>0.13201245350485699</v>
      </c>
      <c r="AA1129" s="17">
        <v>0.12414006883625101</v>
      </c>
      <c r="AB1129" s="17">
        <v>0.14519553637879701</v>
      </c>
      <c r="AC1129" s="17">
        <v>0.13192914735287101</v>
      </c>
      <c r="AD1129" s="17">
        <v>0.209035303737341</v>
      </c>
      <c r="AE1129" s="17"/>
      <c r="AF1129" s="17">
        <v>0.14786544376838701</v>
      </c>
      <c r="AG1129" s="17">
        <v>0.13532461429352399</v>
      </c>
      <c r="AH1129" s="17">
        <v>9.8725880335716595E-2</v>
      </c>
      <c r="AI1129" s="17"/>
      <c r="AJ1129" s="17">
        <v>0.14218616712210899</v>
      </c>
      <c r="AK1129" s="17">
        <v>0.16011876533887301</v>
      </c>
      <c r="AL1129" s="17">
        <v>7.6173681070449403E-2</v>
      </c>
      <c r="AM1129" s="17"/>
      <c r="AN1129" s="17">
        <v>0.15382991239397201</v>
      </c>
      <c r="AO1129" s="17">
        <v>0.121300320383672</v>
      </c>
      <c r="AP1129" s="17">
        <v>0.12870125459308501</v>
      </c>
      <c r="AQ1129" s="17">
        <v>9.8568820254759104E-2</v>
      </c>
      <c r="AR1129" s="17">
        <v>0.17566712916868399</v>
      </c>
      <c r="AS1129" s="17"/>
      <c r="AT1129" s="17">
        <v>0.13238110343918499</v>
      </c>
      <c r="AU1129" s="17">
        <v>0.16283913759719601</v>
      </c>
      <c r="AV1129" s="17"/>
      <c r="AW1129" s="17">
        <v>0.124890495450663</v>
      </c>
      <c r="AX1129" s="17">
        <v>0.13251436280239101</v>
      </c>
      <c r="AY1129" s="17">
        <v>0.14563754147121799</v>
      </c>
    </row>
    <row r="1130" spans="2:51">
      <c r="B1130" t="s">
        <v>402</v>
      </c>
      <c r="C1130" s="17">
        <v>0.69700856471323902</v>
      </c>
      <c r="D1130" s="17">
        <v>0.67883474208418304</v>
      </c>
      <c r="E1130" s="17">
        <v>0.71340211918792795</v>
      </c>
      <c r="F1130" s="17"/>
      <c r="G1130" s="17">
        <v>0.64252631359303702</v>
      </c>
      <c r="H1130" s="17">
        <v>0.62623364595512998</v>
      </c>
      <c r="I1130" s="17">
        <v>0.71903530063681798</v>
      </c>
      <c r="J1130" s="17">
        <v>0.70480873996284299</v>
      </c>
      <c r="K1130" s="17">
        <v>0.70763706325112596</v>
      </c>
      <c r="L1130" s="17">
        <v>0.74658550982413396</v>
      </c>
      <c r="M1130" s="17"/>
      <c r="N1130" s="17">
        <v>0.70287571559373496</v>
      </c>
      <c r="O1130" s="17">
        <v>0.741073033232864</v>
      </c>
      <c r="P1130" s="17">
        <v>0.66122294110295099</v>
      </c>
      <c r="Q1130" s="17">
        <v>0.67132451251227399</v>
      </c>
      <c r="R1130" s="17"/>
      <c r="S1130" s="17">
        <v>0.66059676296571601</v>
      </c>
      <c r="T1130" s="17">
        <v>0.68817104449571098</v>
      </c>
      <c r="U1130" s="17">
        <v>0.71488460783921703</v>
      </c>
      <c r="V1130" s="17">
        <v>0.80356959310621301</v>
      </c>
      <c r="W1130" s="17">
        <v>0.67768446316338704</v>
      </c>
      <c r="X1130" s="17">
        <v>0.66741538429740999</v>
      </c>
      <c r="Y1130" s="17">
        <v>0.64915400124002798</v>
      </c>
      <c r="Z1130" s="17">
        <v>0.62186181174345201</v>
      </c>
      <c r="AA1130" s="17">
        <v>0.73119475765274999</v>
      </c>
      <c r="AB1130" s="17">
        <v>0.68412239201528002</v>
      </c>
      <c r="AC1130" s="17">
        <v>0.740736814186992</v>
      </c>
      <c r="AD1130" s="17">
        <v>0.729678780295691</v>
      </c>
      <c r="AE1130" s="17"/>
      <c r="AF1130" s="17">
        <v>0.68351324016959303</v>
      </c>
      <c r="AG1130" s="17">
        <v>0.71854066399611405</v>
      </c>
      <c r="AH1130" s="17">
        <v>0.688605066616919</v>
      </c>
      <c r="AI1130" s="17"/>
      <c r="AJ1130" s="17">
        <v>0.68775147618648502</v>
      </c>
      <c r="AK1130" s="17">
        <v>0.71524735777385196</v>
      </c>
      <c r="AL1130" s="17">
        <v>0.79876243855758899</v>
      </c>
      <c r="AM1130" s="17"/>
      <c r="AN1130" s="17">
        <v>0.68420416010864304</v>
      </c>
      <c r="AO1130" s="17">
        <v>0.68603127600047598</v>
      </c>
      <c r="AP1130" s="17">
        <v>0.71145658263932599</v>
      </c>
      <c r="AQ1130" s="17">
        <v>0.70755261707926798</v>
      </c>
      <c r="AR1130" s="17">
        <v>0.66751283261420002</v>
      </c>
      <c r="AS1130" s="17"/>
      <c r="AT1130" s="17">
        <v>0.70029871028427704</v>
      </c>
      <c r="AU1130" s="17">
        <v>0.64856746639780505</v>
      </c>
      <c r="AV1130" s="17"/>
      <c r="AW1130" s="17">
        <v>0.72908280386761604</v>
      </c>
      <c r="AX1130" s="17">
        <v>0.66661754016020702</v>
      </c>
      <c r="AY1130" s="17">
        <v>0.67045509199259701</v>
      </c>
    </row>
    <row r="1131" spans="2:51">
      <c r="B1131" t="s">
        <v>403</v>
      </c>
      <c r="C1131" s="17">
        <v>0.12527740996172301</v>
      </c>
      <c r="D1131" s="17">
        <v>0.143465488243603</v>
      </c>
      <c r="E1131" s="17">
        <v>0.108519989421898</v>
      </c>
      <c r="F1131" s="17"/>
      <c r="G1131" s="17">
        <v>0.14767421515501</v>
      </c>
      <c r="H1131" s="17">
        <v>0.16868889979591301</v>
      </c>
      <c r="I1131" s="17">
        <v>0.13558036858967801</v>
      </c>
      <c r="J1131" s="17">
        <v>0.12874653474702599</v>
      </c>
      <c r="K1131" s="17">
        <v>0.109455630656681</v>
      </c>
      <c r="L1131" s="17">
        <v>8.3492365700966201E-2</v>
      </c>
      <c r="M1131" s="17"/>
      <c r="N1131" s="17">
        <v>0.152229892946013</v>
      </c>
      <c r="O1131" s="17">
        <v>0.12560056322809701</v>
      </c>
      <c r="P1131" s="17">
        <v>0.11573028080618999</v>
      </c>
      <c r="Q1131" s="17">
        <v>0.107786630397654</v>
      </c>
      <c r="R1131" s="17"/>
      <c r="S1131" s="17">
        <v>0.14937652174431501</v>
      </c>
      <c r="T1131" s="17">
        <v>0.14529470907754799</v>
      </c>
      <c r="U1131" s="17">
        <v>0.10065866026161099</v>
      </c>
      <c r="V1131" s="17">
        <v>6.1865253515541799E-2</v>
      </c>
      <c r="W1131" s="17">
        <v>0.200254340374069</v>
      </c>
      <c r="X1131" s="17">
        <v>0.13804931453222</v>
      </c>
      <c r="Y1131" s="17">
        <v>0.14515197506866301</v>
      </c>
      <c r="Z1131" s="17">
        <v>0.191567555754694</v>
      </c>
      <c r="AA1131" s="17">
        <v>0.108601518253729</v>
      </c>
      <c r="AB1131" s="17">
        <v>9.0738961756579306E-2</v>
      </c>
      <c r="AC1131" s="17">
        <v>9.7065552098882804E-2</v>
      </c>
      <c r="AD1131" s="17">
        <v>2.6097562089358001E-2</v>
      </c>
      <c r="AE1131" s="17"/>
      <c r="AF1131" s="17">
        <v>0.13508894915838601</v>
      </c>
      <c r="AG1131" s="17">
        <v>0.107243483624628</v>
      </c>
      <c r="AH1131" s="17">
        <v>0.142163137504728</v>
      </c>
      <c r="AI1131" s="17"/>
      <c r="AJ1131" s="17">
        <v>0.143788772398834</v>
      </c>
      <c r="AK1131" s="17">
        <v>9.8604246408997995E-2</v>
      </c>
      <c r="AL1131" s="17">
        <v>0.102291896855553</v>
      </c>
      <c r="AM1131" s="17"/>
      <c r="AN1131" s="17">
        <v>0.107425350959013</v>
      </c>
      <c r="AO1131" s="17">
        <v>0.133848710205936</v>
      </c>
      <c r="AP1131" s="17">
        <v>0.12478784595785</v>
      </c>
      <c r="AQ1131" s="17">
        <v>0.16174569390650501</v>
      </c>
      <c r="AR1131" s="17">
        <v>0.15682003821711499</v>
      </c>
      <c r="AS1131" s="17"/>
      <c r="AT1131" s="17">
        <v>0.123799262229733</v>
      </c>
      <c r="AU1131" s="17">
        <v>0.146361113970808</v>
      </c>
      <c r="AV1131" s="17"/>
      <c r="AW1131" s="17">
        <v>0.123581086102628</v>
      </c>
      <c r="AX1131" s="17">
        <v>0.15811291548625001</v>
      </c>
      <c r="AY1131" s="17">
        <v>0.11834182472854</v>
      </c>
    </row>
    <row r="1132" spans="2:51">
      <c r="B1132" t="s">
        <v>404</v>
      </c>
      <c r="C1132" s="17">
        <v>1.2728762916474399E-2</v>
      </c>
      <c r="D1132" s="17">
        <v>1.1979567675291E-2</v>
      </c>
      <c r="E1132" s="17">
        <v>1.36022799497321E-2</v>
      </c>
      <c r="F1132" s="17"/>
      <c r="G1132" s="17">
        <v>1.17370353789747E-2</v>
      </c>
      <c r="H1132" s="17">
        <v>1.7322400317646001E-2</v>
      </c>
      <c r="I1132" s="17">
        <v>2.2841314550916599E-2</v>
      </c>
      <c r="J1132" s="17">
        <v>6.41408164119421E-3</v>
      </c>
      <c r="K1132" s="17">
        <v>1.66530054620266E-2</v>
      </c>
      <c r="L1132" s="17">
        <v>4.4406030575311504E-3</v>
      </c>
      <c r="M1132" s="17"/>
      <c r="N1132" s="17">
        <v>1.2978010404516301E-2</v>
      </c>
      <c r="O1132" s="17">
        <v>1.54779703405804E-2</v>
      </c>
      <c r="P1132" s="17">
        <v>1.6813041065498399E-2</v>
      </c>
      <c r="Q1132" s="17">
        <v>6.6486441467284796E-3</v>
      </c>
      <c r="R1132" s="17"/>
      <c r="S1132" s="17">
        <v>1.2497673891354999E-2</v>
      </c>
      <c r="T1132" s="17">
        <v>1.35840819671217E-2</v>
      </c>
      <c r="U1132" s="17">
        <v>1.9804457490477299E-2</v>
      </c>
      <c r="V1132" s="17">
        <v>1.7010309649167801E-2</v>
      </c>
      <c r="W1132" s="17">
        <v>2.3422227483956701E-2</v>
      </c>
      <c r="X1132" s="17">
        <v>4.2365453036894299E-3</v>
      </c>
      <c r="Y1132" s="17">
        <v>4.0055871386945E-3</v>
      </c>
      <c r="Z1132" s="17">
        <v>9.6112698464415804E-3</v>
      </c>
      <c r="AA1132" s="17">
        <v>0</v>
      </c>
      <c r="AB1132" s="17">
        <v>2.4777098853654301E-2</v>
      </c>
      <c r="AC1132" s="17">
        <v>2.2713274763027699E-2</v>
      </c>
      <c r="AD1132" s="17">
        <v>0</v>
      </c>
      <c r="AE1132" s="17"/>
      <c r="AF1132" s="17">
        <v>1.02041782696421E-2</v>
      </c>
      <c r="AG1132" s="17">
        <v>1.17009404930135E-2</v>
      </c>
      <c r="AH1132" s="17">
        <v>2.7833349846232001E-2</v>
      </c>
      <c r="AI1132" s="17"/>
      <c r="AJ1132" s="17">
        <v>1.4082394159991501E-2</v>
      </c>
      <c r="AK1132" s="17">
        <v>6.2614520986217703E-3</v>
      </c>
      <c r="AL1132" s="17">
        <v>1.21876139963501E-2</v>
      </c>
      <c r="AM1132" s="17"/>
      <c r="AN1132" s="17">
        <v>7.7036231753870301E-3</v>
      </c>
      <c r="AO1132" s="17">
        <v>1.7215314818366301E-2</v>
      </c>
      <c r="AP1132" s="17">
        <v>1.12629384775639E-2</v>
      </c>
      <c r="AQ1132" s="17">
        <v>1.8236854384472902E-2</v>
      </c>
      <c r="AR1132" s="17">
        <v>0</v>
      </c>
      <c r="AS1132" s="17"/>
      <c r="AT1132" s="17">
        <v>1.3116050987950101E-2</v>
      </c>
      <c r="AU1132" s="17">
        <v>1.0057192469157299E-2</v>
      </c>
      <c r="AV1132" s="17"/>
      <c r="AW1132" s="17">
        <v>1.14669600444595E-2</v>
      </c>
      <c r="AX1132" s="17">
        <v>8.5147677196137795E-3</v>
      </c>
      <c r="AY1132" s="17">
        <v>1.5218082814402499E-2</v>
      </c>
    </row>
    <row r="1133" spans="2:51">
      <c r="B1133" t="s">
        <v>405</v>
      </c>
      <c r="C1133" s="17">
        <v>3.5310069938934798E-3</v>
      </c>
      <c r="D1133" s="17">
        <v>2.97168246563344E-3</v>
      </c>
      <c r="E1133" s="17">
        <v>4.1095110932226602E-3</v>
      </c>
      <c r="F1133" s="17"/>
      <c r="G1133" s="17">
        <v>9.2223417405842192E-3</v>
      </c>
      <c r="H1133" s="17">
        <v>6.9844155001093696E-3</v>
      </c>
      <c r="I1133" s="17">
        <v>2.98891063469709E-3</v>
      </c>
      <c r="J1133" s="17">
        <v>0</v>
      </c>
      <c r="K1133" s="17">
        <v>2.8044587764113E-3</v>
      </c>
      <c r="L1133" s="17">
        <v>1.76345712598474E-3</v>
      </c>
      <c r="M1133" s="17"/>
      <c r="N1133" s="17">
        <v>5.9506727903333896E-3</v>
      </c>
      <c r="O1133" s="17">
        <v>1.90567174981775E-3</v>
      </c>
      <c r="P1133" s="17">
        <v>0</v>
      </c>
      <c r="Q1133" s="17">
        <v>5.7783593319464203E-3</v>
      </c>
      <c r="R1133" s="17"/>
      <c r="S1133" s="17">
        <v>4.5776511239050697E-3</v>
      </c>
      <c r="T1133" s="17">
        <v>3.2947873750283898E-3</v>
      </c>
      <c r="U1133" s="17">
        <v>0</v>
      </c>
      <c r="V1133" s="17">
        <v>0</v>
      </c>
      <c r="W1133" s="17">
        <v>5.3658909357921199E-3</v>
      </c>
      <c r="X1133" s="17">
        <v>0</v>
      </c>
      <c r="Y1133" s="17">
        <v>6.0565736662373804E-3</v>
      </c>
      <c r="Z1133" s="17">
        <v>1.2356077463023901E-2</v>
      </c>
      <c r="AA1133" s="17">
        <v>4.3308842795825803E-3</v>
      </c>
      <c r="AB1133" s="17">
        <v>7.9248814921156503E-3</v>
      </c>
      <c r="AC1133" s="17">
        <v>0</v>
      </c>
      <c r="AD1133" s="17">
        <v>0</v>
      </c>
      <c r="AE1133" s="17"/>
      <c r="AF1133" s="17">
        <v>2.1135941807843102E-3</v>
      </c>
      <c r="AG1133" s="17">
        <v>3.9447635103962804E-3</v>
      </c>
      <c r="AH1133" s="17">
        <v>9.1048680133146102E-3</v>
      </c>
      <c r="AI1133" s="17"/>
      <c r="AJ1133" s="17">
        <v>2.2078538983243399E-3</v>
      </c>
      <c r="AK1133" s="17">
        <v>3.2926205161521701E-3</v>
      </c>
      <c r="AL1133" s="17">
        <v>0</v>
      </c>
      <c r="AM1133" s="17"/>
      <c r="AN1133" s="17">
        <v>0</v>
      </c>
      <c r="AO1133" s="17">
        <v>2.2428794652541201E-3</v>
      </c>
      <c r="AP1133" s="17">
        <v>4.0197350192305997E-3</v>
      </c>
      <c r="AQ1133" s="17">
        <v>9.5558565340309303E-3</v>
      </c>
      <c r="AR1133" s="17">
        <v>0</v>
      </c>
      <c r="AS1133" s="17"/>
      <c r="AT1133" s="17">
        <v>3.3780840709443801E-3</v>
      </c>
      <c r="AU1133" s="17">
        <v>5.1217423804290098E-3</v>
      </c>
      <c r="AV1133" s="17"/>
      <c r="AW1133" s="17">
        <v>9.6315699280384104E-4</v>
      </c>
      <c r="AX1133" s="17">
        <v>1.4062069411908001E-2</v>
      </c>
      <c r="AY1133" s="17">
        <v>3.4941902125540099E-3</v>
      </c>
    </row>
    <row r="1134" spans="2:51">
      <c r="B1134" t="s">
        <v>119</v>
      </c>
      <c r="C1134" s="17">
        <v>2.6860514410213199E-2</v>
      </c>
      <c r="D1134" s="17">
        <v>3.0343560366253099E-2</v>
      </c>
      <c r="E1134" s="17">
        <v>2.3860355147206601E-2</v>
      </c>
      <c r="F1134" s="17"/>
      <c r="G1134" s="17">
        <v>5.83492608444783E-2</v>
      </c>
      <c r="H1134" s="17">
        <v>4.0255808509224E-2</v>
      </c>
      <c r="I1134" s="17">
        <v>1.81585408333577E-2</v>
      </c>
      <c r="J1134" s="17">
        <v>2.70766341636909E-2</v>
      </c>
      <c r="K1134" s="17">
        <v>2.4629638352382799E-2</v>
      </c>
      <c r="L1134" s="17">
        <v>1.00414986752215E-2</v>
      </c>
      <c r="M1134" s="17"/>
      <c r="N1134" s="17">
        <v>9.2410044215708708E-3</v>
      </c>
      <c r="O1134" s="17">
        <v>3.1062021463791899E-2</v>
      </c>
      <c r="P1134" s="17">
        <v>2.2394413013789999E-2</v>
      </c>
      <c r="Q1134" s="17">
        <v>4.4578314694518999E-2</v>
      </c>
      <c r="R1134" s="17"/>
      <c r="S1134" s="17">
        <v>1.8817714415211E-2</v>
      </c>
      <c r="T1134" s="17">
        <v>2.1461722847162499E-2</v>
      </c>
      <c r="U1134" s="17">
        <v>3.28430997172122E-2</v>
      </c>
      <c r="V1134" s="17">
        <v>1.4043216137039599E-2</v>
      </c>
      <c r="W1134" s="17">
        <v>5.4876614404611801E-3</v>
      </c>
      <c r="X1134" s="17">
        <v>5.6559501332665602E-2</v>
      </c>
      <c r="Y1134" s="17">
        <v>2.2640990653992599E-2</v>
      </c>
      <c r="Z1134" s="17">
        <v>3.2590831687531699E-2</v>
      </c>
      <c r="AA1134" s="17">
        <v>3.17327709776863E-2</v>
      </c>
      <c r="AB1134" s="17">
        <v>4.7241129503573398E-2</v>
      </c>
      <c r="AC1134" s="17">
        <v>7.5552115982265603E-3</v>
      </c>
      <c r="AD1134" s="17">
        <v>3.5188353877610302E-2</v>
      </c>
      <c r="AE1134" s="17"/>
      <c r="AF1134" s="17">
        <v>2.1214594453207E-2</v>
      </c>
      <c r="AG1134" s="17">
        <v>2.3245534082324701E-2</v>
      </c>
      <c r="AH1134" s="17">
        <v>3.3567697683089197E-2</v>
      </c>
      <c r="AI1134" s="17"/>
      <c r="AJ1134" s="17">
        <v>9.9833362342557005E-3</v>
      </c>
      <c r="AK1134" s="17">
        <v>1.64755578635036E-2</v>
      </c>
      <c r="AL1134" s="17">
        <v>1.05843695200581E-2</v>
      </c>
      <c r="AM1134" s="17"/>
      <c r="AN1134" s="17">
        <v>4.6836953362984601E-2</v>
      </c>
      <c r="AO1134" s="17">
        <v>3.9361499126296197E-2</v>
      </c>
      <c r="AP1134" s="17">
        <v>1.9771643312944599E-2</v>
      </c>
      <c r="AQ1134" s="17">
        <v>4.3401578409637499E-3</v>
      </c>
      <c r="AR1134" s="17">
        <v>0</v>
      </c>
      <c r="AS1134" s="17"/>
      <c r="AT1134" s="17">
        <v>2.70267889879101E-2</v>
      </c>
      <c r="AU1134" s="17">
        <v>2.70533471846051E-2</v>
      </c>
      <c r="AV1134" s="17"/>
      <c r="AW1134" s="17">
        <v>1.00154975418301E-2</v>
      </c>
      <c r="AX1134" s="17">
        <v>2.01783444196297E-2</v>
      </c>
      <c r="AY1134" s="17">
        <v>4.6853268780688198E-2</v>
      </c>
    </row>
    <row r="1135" spans="2:51">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row>
    <row r="1136" spans="2:51">
      <c r="B1136" s="6" t="s">
        <v>408</v>
      </c>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row>
    <row r="1137" spans="2:51">
      <c r="B1137" s="24" t="s">
        <v>16</v>
      </c>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row>
    <row r="1138" spans="2:51">
      <c r="B1138" t="s">
        <v>401</v>
      </c>
      <c r="C1138" s="17">
        <v>4.8512543162153199E-2</v>
      </c>
      <c r="D1138" s="17">
        <v>4.8681846242679301E-2</v>
      </c>
      <c r="E1138" s="17">
        <v>4.8697661508948102E-2</v>
      </c>
      <c r="F1138" s="17"/>
      <c r="G1138" s="17">
        <v>9.0991360364952201E-2</v>
      </c>
      <c r="H1138" s="17">
        <v>7.9777539917253795E-2</v>
      </c>
      <c r="I1138" s="17">
        <v>5.2471001036551501E-2</v>
      </c>
      <c r="J1138" s="17">
        <v>4.11640940070927E-2</v>
      </c>
      <c r="K1138" s="17">
        <v>3.2101050799080801E-2</v>
      </c>
      <c r="L1138" s="17">
        <v>1.9667288333035399E-2</v>
      </c>
      <c r="M1138" s="17"/>
      <c r="N1138" s="17">
        <v>3.98155770470505E-2</v>
      </c>
      <c r="O1138" s="17">
        <v>4.0100723887998797E-2</v>
      </c>
      <c r="P1138" s="17">
        <v>6.5109724682047704E-2</v>
      </c>
      <c r="Q1138" s="17">
        <v>4.9800378980920199E-2</v>
      </c>
      <c r="R1138" s="17"/>
      <c r="S1138" s="17">
        <v>5.5096390933339998E-2</v>
      </c>
      <c r="T1138" s="17">
        <v>3.4358734006201902E-2</v>
      </c>
      <c r="U1138" s="17">
        <v>2.85748420629823E-2</v>
      </c>
      <c r="V1138" s="17">
        <v>3.8573241115356899E-2</v>
      </c>
      <c r="W1138" s="17">
        <v>5.1600567425829497E-2</v>
      </c>
      <c r="X1138" s="17">
        <v>7.4331440796590501E-2</v>
      </c>
      <c r="Y1138" s="17">
        <v>7.7325551577282006E-2</v>
      </c>
      <c r="Z1138" s="17">
        <v>9.6962433917367599E-2</v>
      </c>
      <c r="AA1138" s="17">
        <v>5.06334897307609E-2</v>
      </c>
      <c r="AB1138" s="17">
        <v>2.08084948864086E-2</v>
      </c>
      <c r="AC1138" s="17">
        <v>5.3155552845035398E-2</v>
      </c>
      <c r="AD1138" s="17">
        <v>0</v>
      </c>
      <c r="AE1138" s="17"/>
      <c r="AF1138" s="17">
        <v>4.0710405502332001E-2</v>
      </c>
      <c r="AG1138" s="17">
        <v>4.9190639094956197E-2</v>
      </c>
      <c r="AH1138" s="17">
        <v>6.2936363546123003E-2</v>
      </c>
      <c r="AI1138" s="17"/>
      <c r="AJ1138" s="17">
        <v>4.5062461512136803E-2</v>
      </c>
      <c r="AK1138" s="17">
        <v>5.7855972803087602E-2</v>
      </c>
      <c r="AL1138" s="17">
        <v>4.7179155372057101E-2</v>
      </c>
      <c r="AM1138" s="17"/>
      <c r="AN1138" s="17">
        <v>5.7816632797104903E-2</v>
      </c>
      <c r="AO1138" s="17">
        <v>6.1332735093760402E-2</v>
      </c>
      <c r="AP1138" s="17">
        <v>1.9031561473516399E-2</v>
      </c>
      <c r="AQ1138" s="17">
        <v>6.6746164396468702E-2</v>
      </c>
      <c r="AR1138" s="17">
        <v>5.2204392655305E-2</v>
      </c>
      <c r="AS1138" s="17"/>
      <c r="AT1138" s="17">
        <v>4.4039005277905802E-2</v>
      </c>
      <c r="AU1138" s="17">
        <v>9.5148912800793906E-2</v>
      </c>
      <c r="AV1138" s="17"/>
      <c r="AW1138" s="17">
        <v>3.1837246380296801E-2</v>
      </c>
      <c r="AX1138" s="17">
        <v>6.6460602962483004E-2</v>
      </c>
      <c r="AY1138" s="17">
        <v>6.0852198390104598E-2</v>
      </c>
    </row>
    <row r="1139" spans="2:51">
      <c r="B1139" t="s">
        <v>402</v>
      </c>
      <c r="C1139" s="17">
        <v>0.467605581751875</v>
      </c>
      <c r="D1139" s="17">
        <v>0.47701941789456398</v>
      </c>
      <c r="E1139" s="17">
        <v>0.45882847941357502</v>
      </c>
      <c r="F1139" s="17"/>
      <c r="G1139" s="17">
        <v>0.48306251745977702</v>
      </c>
      <c r="H1139" s="17">
        <v>0.453693351098169</v>
      </c>
      <c r="I1139" s="17">
        <v>0.52236170057790698</v>
      </c>
      <c r="J1139" s="17">
        <v>0.46470240068178997</v>
      </c>
      <c r="K1139" s="17">
        <v>0.40590930016967702</v>
      </c>
      <c r="L1139" s="17">
        <v>0.48082574124974398</v>
      </c>
      <c r="M1139" s="17"/>
      <c r="N1139" s="17">
        <v>0.46587504534562701</v>
      </c>
      <c r="O1139" s="17">
        <v>0.45731344495492698</v>
      </c>
      <c r="P1139" s="17">
        <v>0.49919189224916999</v>
      </c>
      <c r="Q1139" s="17">
        <v>0.44785885525729702</v>
      </c>
      <c r="R1139" s="17"/>
      <c r="S1139" s="17">
        <v>0.45633703616648402</v>
      </c>
      <c r="T1139" s="17">
        <v>0.47048142103470197</v>
      </c>
      <c r="U1139" s="17">
        <v>0.51749989727932599</v>
      </c>
      <c r="V1139" s="17">
        <v>0.48658994042612003</v>
      </c>
      <c r="W1139" s="17">
        <v>0.48879089652756402</v>
      </c>
      <c r="X1139" s="17">
        <v>0.41977269589235</v>
      </c>
      <c r="Y1139" s="17">
        <v>0.38972202210067902</v>
      </c>
      <c r="Z1139" s="17">
        <v>0.481565440568887</v>
      </c>
      <c r="AA1139" s="17">
        <v>0.46646249542318002</v>
      </c>
      <c r="AB1139" s="17">
        <v>0.48185128791758403</v>
      </c>
      <c r="AC1139" s="17">
        <v>0.48634599438648701</v>
      </c>
      <c r="AD1139" s="17">
        <v>0.54481655285900998</v>
      </c>
      <c r="AE1139" s="17"/>
      <c r="AF1139" s="17">
        <v>0.43352839394113601</v>
      </c>
      <c r="AG1139" s="17">
        <v>0.50506893501403405</v>
      </c>
      <c r="AH1139" s="17">
        <v>0.44087428976153897</v>
      </c>
      <c r="AI1139" s="17"/>
      <c r="AJ1139" s="17">
        <v>0.43026037318496002</v>
      </c>
      <c r="AK1139" s="17">
        <v>0.51111804960482399</v>
      </c>
      <c r="AL1139" s="17">
        <v>0.54728802501976304</v>
      </c>
      <c r="AM1139" s="17"/>
      <c r="AN1139" s="17">
        <v>0.42647594930059102</v>
      </c>
      <c r="AO1139" s="17">
        <v>0.43709977071435202</v>
      </c>
      <c r="AP1139" s="17">
        <v>0.50596861098425405</v>
      </c>
      <c r="AQ1139" s="17">
        <v>0.50078048918781504</v>
      </c>
      <c r="AR1139" s="17">
        <v>0.48743281423186302</v>
      </c>
      <c r="AS1139" s="17"/>
      <c r="AT1139" s="17">
        <v>0.46577757626000998</v>
      </c>
      <c r="AU1139" s="17">
        <v>0.477033222254027</v>
      </c>
      <c r="AV1139" s="17"/>
      <c r="AW1139" s="17">
        <v>0.49250925538072698</v>
      </c>
      <c r="AX1139" s="17">
        <v>0.51191589016905503</v>
      </c>
      <c r="AY1139" s="17">
        <v>0.43164252268742198</v>
      </c>
    </row>
    <row r="1140" spans="2:51">
      <c r="B1140" t="s">
        <v>403</v>
      </c>
      <c r="C1140" s="17">
        <v>0.39462290680273998</v>
      </c>
      <c r="D1140" s="17">
        <v>0.38983924779972401</v>
      </c>
      <c r="E1140" s="17">
        <v>0.39831059465254898</v>
      </c>
      <c r="F1140" s="17"/>
      <c r="G1140" s="17">
        <v>0.32428579277775599</v>
      </c>
      <c r="H1140" s="17">
        <v>0.35613082683924702</v>
      </c>
      <c r="I1140" s="17">
        <v>0.33545302857456299</v>
      </c>
      <c r="J1140" s="17">
        <v>0.405208858336495</v>
      </c>
      <c r="K1140" s="17">
        <v>0.44960967274667601</v>
      </c>
      <c r="L1140" s="17">
        <v>0.44918865547166897</v>
      </c>
      <c r="M1140" s="17"/>
      <c r="N1140" s="17">
        <v>0.41038038228704199</v>
      </c>
      <c r="O1140" s="17">
        <v>0.42686225139807599</v>
      </c>
      <c r="P1140" s="17">
        <v>0.35564124374003597</v>
      </c>
      <c r="Q1140" s="17">
        <v>0.38536195735840101</v>
      </c>
      <c r="R1140" s="17"/>
      <c r="S1140" s="17">
        <v>0.38654561445111002</v>
      </c>
      <c r="T1140" s="17">
        <v>0.40694993550270198</v>
      </c>
      <c r="U1140" s="17">
        <v>0.39105963937162003</v>
      </c>
      <c r="V1140" s="17">
        <v>0.39453288906519102</v>
      </c>
      <c r="W1140" s="17">
        <v>0.35375105192865902</v>
      </c>
      <c r="X1140" s="17">
        <v>0.35965691306307601</v>
      </c>
      <c r="Y1140" s="17">
        <v>0.44160693572223197</v>
      </c>
      <c r="Z1140" s="17">
        <v>0.359299532108243</v>
      </c>
      <c r="AA1140" s="17">
        <v>0.39410805058576298</v>
      </c>
      <c r="AB1140" s="17">
        <v>0.43879842939352798</v>
      </c>
      <c r="AC1140" s="17">
        <v>0.40525971392903698</v>
      </c>
      <c r="AD1140" s="17">
        <v>0.36313164993581898</v>
      </c>
      <c r="AE1140" s="17"/>
      <c r="AF1140" s="17">
        <v>0.43317923482506798</v>
      </c>
      <c r="AG1140" s="17">
        <v>0.38173227758504902</v>
      </c>
      <c r="AH1140" s="17">
        <v>0.35020032876892498</v>
      </c>
      <c r="AI1140" s="17"/>
      <c r="AJ1140" s="17">
        <v>0.45222558159797299</v>
      </c>
      <c r="AK1140" s="17">
        <v>0.35603288792176502</v>
      </c>
      <c r="AL1140" s="17">
        <v>0.34674698559821798</v>
      </c>
      <c r="AM1140" s="17"/>
      <c r="AN1140" s="17">
        <v>0.408461607438594</v>
      </c>
      <c r="AO1140" s="17">
        <v>0.42114381229805598</v>
      </c>
      <c r="AP1140" s="17">
        <v>0.37936072321519898</v>
      </c>
      <c r="AQ1140" s="17">
        <v>0.37252248612146899</v>
      </c>
      <c r="AR1140" s="17">
        <v>0.43364913520811399</v>
      </c>
      <c r="AS1140" s="17"/>
      <c r="AT1140" s="17">
        <v>0.40396271694365099</v>
      </c>
      <c r="AU1140" s="17">
        <v>0.31412609340919101</v>
      </c>
      <c r="AV1140" s="17"/>
      <c r="AW1140" s="17">
        <v>0.41204553846122599</v>
      </c>
      <c r="AX1140" s="17">
        <v>0.35393497946476898</v>
      </c>
      <c r="AY1140" s="17">
        <v>0.38713875708867401</v>
      </c>
    </row>
    <row r="1141" spans="2:51">
      <c r="B1141" t="s">
        <v>404</v>
      </c>
      <c r="C1141" s="17">
        <v>4.15634872927194E-2</v>
      </c>
      <c r="D1141" s="17">
        <v>4.3810797581937802E-2</v>
      </c>
      <c r="E1141" s="17">
        <v>3.98449422869597E-2</v>
      </c>
      <c r="F1141" s="17"/>
      <c r="G1141" s="17">
        <v>3.9259221911379302E-2</v>
      </c>
      <c r="H1141" s="17">
        <v>4.42863061017464E-2</v>
      </c>
      <c r="I1141" s="17">
        <v>3.94624203793019E-2</v>
      </c>
      <c r="J1141" s="17">
        <v>3.34631801449898E-2</v>
      </c>
      <c r="K1141" s="17">
        <v>5.8210727826594102E-2</v>
      </c>
      <c r="L1141" s="17">
        <v>3.5669053135969297E-2</v>
      </c>
      <c r="M1141" s="17"/>
      <c r="N1141" s="17">
        <v>5.3378900188988998E-2</v>
      </c>
      <c r="O1141" s="17">
        <v>4.4918118667269497E-2</v>
      </c>
      <c r="P1141" s="17">
        <v>3.3539623544116E-2</v>
      </c>
      <c r="Q1141" s="17">
        <v>3.1879539884897098E-2</v>
      </c>
      <c r="R1141" s="17"/>
      <c r="S1141" s="17">
        <v>2.7823704526613102E-2</v>
      </c>
      <c r="T1141" s="17">
        <v>4.5027026958267401E-2</v>
      </c>
      <c r="U1141" s="17">
        <v>3.9525354196614397E-2</v>
      </c>
      <c r="V1141" s="17">
        <v>3.3395382073505002E-2</v>
      </c>
      <c r="W1141" s="17">
        <v>5.6155443905510999E-2</v>
      </c>
      <c r="X1141" s="17">
        <v>7.7851981464054296E-2</v>
      </c>
      <c r="Y1141" s="17">
        <v>4.4738830857452699E-2</v>
      </c>
      <c r="Z1141" s="17">
        <v>2.6102834232633002E-2</v>
      </c>
      <c r="AA1141" s="17">
        <v>4.79152607194177E-2</v>
      </c>
      <c r="AB1141" s="17">
        <v>1.61611794474615E-2</v>
      </c>
      <c r="AC1141" s="17">
        <v>1.0154920310174601E-2</v>
      </c>
      <c r="AD1141" s="17">
        <v>7.2482020110743395E-2</v>
      </c>
      <c r="AE1141" s="17"/>
      <c r="AF1141" s="17">
        <v>5.1679193802817401E-2</v>
      </c>
      <c r="AG1141" s="17">
        <v>3.5151337144324203E-2</v>
      </c>
      <c r="AH1141" s="17">
        <v>3.3038171311093899E-2</v>
      </c>
      <c r="AI1141" s="17"/>
      <c r="AJ1141" s="17">
        <v>5.42807930981054E-2</v>
      </c>
      <c r="AK1141" s="17">
        <v>2.6839787675158301E-2</v>
      </c>
      <c r="AL1141" s="17">
        <v>3.40919316187792E-2</v>
      </c>
      <c r="AM1141" s="17"/>
      <c r="AN1141" s="17">
        <v>4.3547383735960697E-2</v>
      </c>
      <c r="AO1141" s="17">
        <v>3.74867987246396E-2</v>
      </c>
      <c r="AP1141" s="17">
        <v>4.0907892672939802E-2</v>
      </c>
      <c r="AQ1141" s="17">
        <v>3.4391227916293503E-2</v>
      </c>
      <c r="AR1141" s="17">
        <v>2.67136579047179E-2</v>
      </c>
      <c r="AS1141" s="17"/>
      <c r="AT1141" s="17">
        <v>4.3670881106904702E-2</v>
      </c>
      <c r="AU1141" s="17">
        <v>2.3331565545414299E-2</v>
      </c>
      <c r="AV1141" s="17"/>
      <c r="AW1141" s="17">
        <v>4.3270684559913203E-2</v>
      </c>
      <c r="AX1141" s="17">
        <v>4.7248483418199497E-2</v>
      </c>
      <c r="AY1141" s="17">
        <v>3.8445381283666799E-2</v>
      </c>
    </row>
    <row r="1142" spans="2:51">
      <c r="B1142" t="s">
        <v>405</v>
      </c>
      <c r="C1142" s="17">
        <v>9.6324155822201402E-3</v>
      </c>
      <c r="D1142" s="17">
        <v>1.1415586138401001E-2</v>
      </c>
      <c r="E1142" s="17">
        <v>8.1069613619257595E-3</v>
      </c>
      <c r="F1142" s="17"/>
      <c r="G1142" s="17">
        <v>5.2250090866994697E-3</v>
      </c>
      <c r="H1142" s="17">
        <v>2.00469882668994E-2</v>
      </c>
      <c r="I1142" s="17">
        <v>5.5037296991477204E-3</v>
      </c>
      <c r="J1142" s="17">
        <v>8.7946724872417208E-3</v>
      </c>
      <c r="K1142" s="17">
        <v>1.2173486133137301E-2</v>
      </c>
      <c r="L1142" s="17">
        <v>5.6646518738983596E-3</v>
      </c>
      <c r="M1142" s="17"/>
      <c r="N1142" s="17">
        <v>9.8339575641182599E-3</v>
      </c>
      <c r="O1142" s="17">
        <v>4.1035162246707097E-3</v>
      </c>
      <c r="P1142" s="17">
        <v>6.8290620252848596E-3</v>
      </c>
      <c r="Q1142" s="17">
        <v>1.7727296125080099E-2</v>
      </c>
      <c r="R1142" s="17"/>
      <c r="S1142" s="17">
        <v>3.0613992216299801E-2</v>
      </c>
      <c r="T1142" s="17">
        <v>3.0354841800083799E-3</v>
      </c>
      <c r="U1142" s="17">
        <v>3.9890857290355098E-3</v>
      </c>
      <c r="V1142" s="17">
        <v>3.7734714362470602E-3</v>
      </c>
      <c r="W1142" s="17">
        <v>1.07858914739958E-2</v>
      </c>
      <c r="X1142" s="17">
        <v>1.27587735338844E-2</v>
      </c>
      <c r="Y1142" s="17">
        <v>1.90390268514045E-2</v>
      </c>
      <c r="Z1142" s="17">
        <v>0</v>
      </c>
      <c r="AA1142" s="17">
        <v>4.9982366867631902E-3</v>
      </c>
      <c r="AB1142" s="17">
        <v>6.43707468743503E-3</v>
      </c>
      <c r="AC1142" s="17">
        <v>0</v>
      </c>
      <c r="AD1142" s="17">
        <v>0</v>
      </c>
      <c r="AE1142" s="17"/>
      <c r="AF1142" s="17">
        <v>8.9405794397594603E-3</v>
      </c>
      <c r="AG1142" s="17">
        <v>1.10568545162228E-2</v>
      </c>
      <c r="AH1142" s="17">
        <v>1.24504972864101E-2</v>
      </c>
      <c r="AI1142" s="17"/>
      <c r="AJ1142" s="17">
        <v>6.1682114214561103E-3</v>
      </c>
      <c r="AK1142" s="17">
        <v>1.5314086845121E-2</v>
      </c>
      <c r="AL1142" s="17">
        <v>1.0507945252390001E-2</v>
      </c>
      <c r="AM1142" s="17"/>
      <c r="AN1142" s="17">
        <v>8.0314178607164104E-3</v>
      </c>
      <c r="AO1142" s="17">
        <v>4.6931275036751997E-3</v>
      </c>
      <c r="AP1142" s="17">
        <v>1.32852063582192E-2</v>
      </c>
      <c r="AQ1142" s="17">
        <v>1.1177335602742901E-2</v>
      </c>
      <c r="AR1142" s="17">
        <v>0</v>
      </c>
      <c r="AS1142" s="17"/>
      <c r="AT1142" s="17">
        <v>8.23848543902388E-3</v>
      </c>
      <c r="AU1142" s="17">
        <v>2.3845877344689799E-2</v>
      </c>
      <c r="AV1142" s="17"/>
      <c r="AW1142" s="17">
        <v>7.1215730162373604E-3</v>
      </c>
      <c r="AX1142" s="17">
        <v>9.9526276200047007E-3</v>
      </c>
      <c r="AY1142" s="17">
        <v>1.2077815364189601E-2</v>
      </c>
    </row>
    <row r="1143" spans="2:51">
      <c r="B1143" t="s">
        <v>119</v>
      </c>
      <c r="C1143" s="17">
        <v>3.8063065408291803E-2</v>
      </c>
      <c r="D1143" s="17">
        <v>2.9233104342694102E-2</v>
      </c>
      <c r="E1143" s="17">
        <v>4.6211360776042702E-2</v>
      </c>
      <c r="F1143" s="17"/>
      <c r="G1143" s="17">
        <v>5.7176098399436499E-2</v>
      </c>
      <c r="H1143" s="17">
        <v>4.6064987776683997E-2</v>
      </c>
      <c r="I1143" s="17">
        <v>4.4748119732529103E-2</v>
      </c>
      <c r="J1143" s="17">
        <v>4.6666794342390502E-2</v>
      </c>
      <c r="K1143" s="17">
        <v>4.1995762324834103E-2</v>
      </c>
      <c r="L1143" s="17">
        <v>8.9846099356837798E-3</v>
      </c>
      <c r="M1143" s="17"/>
      <c r="N1143" s="17">
        <v>2.07161375671733E-2</v>
      </c>
      <c r="O1143" s="17">
        <v>2.6701944867057702E-2</v>
      </c>
      <c r="P1143" s="17">
        <v>3.9688453759345599E-2</v>
      </c>
      <c r="Q1143" s="17">
        <v>6.7371972393405394E-2</v>
      </c>
      <c r="R1143" s="17"/>
      <c r="S1143" s="17">
        <v>4.3583261706152801E-2</v>
      </c>
      <c r="T1143" s="17">
        <v>4.0147398318118102E-2</v>
      </c>
      <c r="U1143" s="17">
        <v>1.9351181360421899E-2</v>
      </c>
      <c r="V1143" s="17">
        <v>4.3135075883580398E-2</v>
      </c>
      <c r="W1143" s="17">
        <v>3.8916148738441202E-2</v>
      </c>
      <c r="X1143" s="17">
        <v>5.5628195250045302E-2</v>
      </c>
      <c r="Y1143" s="17">
        <v>2.7567632890949899E-2</v>
      </c>
      <c r="Z1143" s="17">
        <v>3.60697591728689E-2</v>
      </c>
      <c r="AA1143" s="17">
        <v>3.5882466854115197E-2</v>
      </c>
      <c r="AB1143" s="17">
        <v>3.5943533667583502E-2</v>
      </c>
      <c r="AC1143" s="17">
        <v>4.5083818529266399E-2</v>
      </c>
      <c r="AD1143" s="17">
        <v>1.95697770944274E-2</v>
      </c>
      <c r="AE1143" s="17"/>
      <c r="AF1143" s="17">
        <v>3.1962192488887202E-2</v>
      </c>
      <c r="AG1143" s="17">
        <v>1.7799956645413999E-2</v>
      </c>
      <c r="AH1143" s="17">
        <v>0.100500349325909</v>
      </c>
      <c r="AI1143" s="17"/>
      <c r="AJ1143" s="17">
        <v>1.2002579185368401E-2</v>
      </c>
      <c r="AK1143" s="17">
        <v>3.2839215150044003E-2</v>
      </c>
      <c r="AL1143" s="17">
        <v>1.4185957138792E-2</v>
      </c>
      <c r="AM1143" s="17"/>
      <c r="AN1143" s="17">
        <v>5.5667008867033102E-2</v>
      </c>
      <c r="AO1143" s="17">
        <v>3.8243755665517E-2</v>
      </c>
      <c r="AP1143" s="17">
        <v>4.1446005295872002E-2</v>
      </c>
      <c r="AQ1143" s="17">
        <v>1.4382296775210799E-2</v>
      </c>
      <c r="AR1143" s="17">
        <v>0</v>
      </c>
      <c r="AS1143" s="17"/>
      <c r="AT1143" s="17">
        <v>3.4311334972503799E-2</v>
      </c>
      <c r="AU1143" s="17">
        <v>6.6514328645884996E-2</v>
      </c>
      <c r="AV1143" s="17"/>
      <c r="AW1143" s="17">
        <v>1.32157022015989E-2</v>
      </c>
      <c r="AX1143" s="17">
        <v>1.0487416365488601E-2</v>
      </c>
      <c r="AY1143" s="17">
        <v>6.9843325185943106E-2</v>
      </c>
    </row>
    <row r="1144" spans="2:51">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row>
    <row r="1145" spans="2:51">
      <c r="B1145" s="6" t="s">
        <v>409</v>
      </c>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row>
    <row r="1146" spans="2:51">
      <c r="B1146" s="24" t="s">
        <v>16</v>
      </c>
      <c r="C1146" s="17"/>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row>
    <row r="1147" spans="2:51">
      <c r="B1147" t="s">
        <v>401</v>
      </c>
      <c r="C1147" s="17">
        <v>3.6629872335809201E-2</v>
      </c>
      <c r="D1147" s="17">
        <v>4.7607661561759503E-2</v>
      </c>
      <c r="E1147" s="17">
        <v>2.6599284853967099E-2</v>
      </c>
      <c r="F1147" s="17"/>
      <c r="G1147" s="17">
        <v>6.6790833430557001E-2</v>
      </c>
      <c r="H1147" s="17">
        <v>3.8880554517937801E-2</v>
      </c>
      <c r="I1147" s="17">
        <v>3.9964010190690701E-2</v>
      </c>
      <c r="J1147" s="17">
        <v>3.3713696545457299E-2</v>
      </c>
      <c r="K1147" s="17">
        <v>2.50258095213002E-2</v>
      </c>
      <c r="L1147" s="17">
        <v>2.8658280882036501E-2</v>
      </c>
      <c r="M1147" s="17"/>
      <c r="N1147" s="17">
        <v>3.9329816831377498E-2</v>
      </c>
      <c r="O1147" s="17">
        <v>2.2977770195618599E-2</v>
      </c>
      <c r="P1147" s="17">
        <v>3.8836135723987697E-2</v>
      </c>
      <c r="Q1147" s="17">
        <v>4.66679316033859E-2</v>
      </c>
      <c r="R1147" s="17"/>
      <c r="S1147" s="17">
        <v>6.2636911546841006E-2</v>
      </c>
      <c r="T1147" s="17">
        <v>1.8765585045686001E-2</v>
      </c>
      <c r="U1147" s="17">
        <v>1.02508720529859E-2</v>
      </c>
      <c r="V1147" s="17">
        <v>1.01398034318416E-2</v>
      </c>
      <c r="W1147" s="17">
        <v>4.1487395852898103E-2</v>
      </c>
      <c r="X1147" s="17">
        <v>1.85175965919403E-2</v>
      </c>
      <c r="Y1147" s="17">
        <v>6.5707403560621394E-2</v>
      </c>
      <c r="Z1147" s="17">
        <v>2.3571741047332201E-2</v>
      </c>
      <c r="AA1147" s="17">
        <v>5.8621617232208503E-2</v>
      </c>
      <c r="AB1147" s="17">
        <v>5.8962032293793501E-2</v>
      </c>
      <c r="AC1147" s="17">
        <v>2.5386627281519601E-2</v>
      </c>
      <c r="AD1147" s="17">
        <v>1.6971018630787899E-2</v>
      </c>
      <c r="AE1147" s="17"/>
      <c r="AF1147" s="17">
        <v>3.3626708221275801E-2</v>
      </c>
      <c r="AG1147" s="17">
        <v>4.1135745170444299E-2</v>
      </c>
      <c r="AH1147" s="17">
        <v>2.8409354594373201E-2</v>
      </c>
      <c r="AI1147" s="17"/>
      <c r="AJ1147" s="17">
        <v>3.1979703257261703E-2</v>
      </c>
      <c r="AK1147" s="17">
        <v>5.05916110068729E-2</v>
      </c>
      <c r="AL1147" s="17">
        <v>3.04971639619777E-2</v>
      </c>
      <c r="AM1147" s="17"/>
      <c r="AN1147" s="17">
        <v>2.7418855028416299E-2</v>
      </c>
      <c r="AO1147" s="17">
        <v>3.9973859234653103E-2</v>
      </c>
      <c r="AP1147" s="17">
        <v>4.1939412141435997E-2</v>
      </c>
      <c r="AQ1147" s="17">
        <v>5.6304811217208102E-2</v>
      </c>
      <c r="AR1147" s="17">
        <v>4.9344811490774E-2</v>
      </c>
      <c r="AS1147" s="17"/>
      <c r="AT1147" s="17">
        <v>3.3367553899791798E-2</v>
      </c>
      <c r="AU1147" s="17">
        <v>6.5326390756142397E-2</v>
      </c>
      <c r="AV1147" s="17"/>
      <c r="AW1147" s="17">
        <v>3.2008847707212802E-2</v>
      </c>
      <c r="AX1147" s="17">
        <v>5.5992445279733703E-2</v>
      </c>
      <c r="AY1147" s="17">
        <v>3.7501651680836197E-2</v>
      </c>
    </row>
    <row r="1148" spans="2:51">
      <c r="B1148" t="s">
        <v>402</v>
      </c>
      <c r="C1148" s="17">
        <v>0.28307299389194701</v>
      </c>
      <c r="D1148" s="17">
        <v>0.31252804442792897</v>
      </c>
      <c r="E1148" s="17">
        <v>0.25510574700803901</v>
      </c>
      <c r="F1148" s="17"/>
      <c r="G1148" s="17">
        <v>0.25019712391455601</v>
      </c>
      <c r="H1148" s="17">
        <v>0.28431534269018</v>
      </c>
      <c r="I1148" s="17">
        <v>0.29246206614145698</v>
      </c>
      <c r="J1148" s="17">
        <v>0.25768625410563101</v>
      </c>
      <c r="K1148" s="17">
        <v>0.28698839775821999</v>
      </c>
      <c r="L1148" s="17">
        <v>0.30574746166136801</v>
      </c>
      <c r="M1148" s="17"/>
      <c r="N1148" s="17">
        <v>0.28169070164953602</v>
      </c>
      <c r="O1148" s="17">
        <v>0.29497675086484998</v>
      </c>
      <c r="P1148" s="17">
        <v>0.29870164395866</v>
      </c>
      <c r="Q1148" s="17">
        <v>0.25830557168430901</v>
      </c>
      <c r="R1148" s="17"/>
      <c r="S1148" s="17">
        <v>0.28502727684279999</v>
      </c>
      <c r="T1148" s="17">
        <v>0.20255860981739501</v>
      </c>
      <c r="U1148" s="17">
        <v>0.218121765415594</v>
      </c>
      <c r="V1148" s="17">
        <v>0.24724506115796999</v>
      </c>
      <c r="W1148" s="17">
        <v>0.26703120397721197</v>
      </c>
      <c r="X1148" s="17">
        <v>0.29452650370175198</v>
      </c>
      <c r="Y1148" s="17">
        <v>0.38425586446006299</v>
      </c>
      <c r="Z1148" s="17">
        <v>0.48928693737596102</v>
      </c>
      <c r="AA1148" s="17">
        <v>0.34855345580809</v>
      </c>
      <c r="AB1148" s="17">
        <v>0.27715453876282498</v>
      </c>
      <c r="AC1148" s="17">
        <v>0.23509721329368499</v>
      </c>
      <c r="AD1148" s="17">
        <v>0.213414726133482</v>
      </c>
      <c r="AE1148" s="17"/>
      <c r="AF1148" s="17">
        <v>0.29094393496376098</v>
      </c>
      <c r="AG1148" s="17">
        <v>0.28630490228504901</v>
      </c>
      <c r="AH1148" s="17">
        <v>0.27218169008055898</v>
      </c>
      <c r="AI1148" s="17"/>
      <c r="AJ1148" s="17">
        <v>0.26325415615653602</v>
      </c>
      <c r="AK1148" s="17">
        <v>0.30840193949276501</v>
      </c>
      <c r="AL1148" s="17">
        <v>0.21659590601687301</v>
      </c>
      <c r="AM1148" s="17"/>
      <c r="AN1148" s="17">
        <v>0.25144636822243399</v>
      </c>
      <c r="AO1148" s="17">
        <v>0.28712427210340402</v>
      </c>
      <c r="AP1148" s="17">
        <v>0.28030562587665098</v>
      </c>
      <c r="AQ1148" s="17">
        <v>0.30386547535361003</v>
      </c>
      <c r="AR1148" s="17">
        <v>0.341320162263826</v>
      </c>
      <c r="AS1148" s="17"/>
      <c r="AT1148" s="17">
        <v>0.288298536372605</v>
      </c>
      <c r="AU1148" s="17">
        <v>0.24813145504322301</v>
      </c>
      <c r="AV1148" s="17"/>
      <c r="AW1148" s="17">
        <v>0.2955545089105</v>
      </c>
      <c r="AX1148" s="17">
        <v>0.30066221606415999</v>
      </c>
      <c r="AY1148" s="17">
        <v>0.26432626706588302</v>
      </c>
    </row>
    <row r="1149" spans="2:51">
      <c r="B1149" t="s">
        <v>403</v>
      </c>
      <c r="C1149" s="17">
        <v>0.47767343570744403</v>
      </c>
      <c r="D1149" s="17">
        <v>0.46184281563659701</v>
      </c>
      <c r="E1149" s="17">
        <v>0.49220532260974598</v>
      </c>
      <c r="F1149" s="17"/>
      <c r="G1149" s="17">
        <v>0.49715113348546802</v>
      </c>
      <c r="H1149" s="17">
        <v>0.43501320619756501</v>
      </c>
      <c r="I1149" s="17">
        <v>0.45579166049587899</v>
      </c>
      <c r="J1149" s="17">
        <v>0.47399716124630498</v>
      </c>
      <c r="K1149" s="17">
        <v>0.47354349977501498</v>
      </c>
      <c r="L1149" s="17">
        <v>0.52124524192215105</v>
      </c>
      <c r="M1149" s="17"/>
      <c r="N1149" s="17">
        <v>0.50291631543874604</v>
      </c>
      <c r="O1149" s="17">
        <v>0.48920280371255898</v>
      </c>
      <c r="P1149" s="17">
        <v>0.46115641354159098</v>
      </c>
      <c r="Q1149" s="17">
        <v>0.451531796609285</v>
      </c>
      <c r="R1149" s="17"/>
      <c r="S1149" s="17">
        <v>0.41593042996621099</v>
      </c>
      <c r="T1149" s="17">
        <v>0.55420022999632901</v>
      </c>
      <c r="U1149" s="17">
        <v>0.50524587413849298</v>
      </c>
      <c r="V1149" s="17">
        <v>0.49008515397006802</v>
      </c>
      <c r="W1149" s="17">
        <v>0.53824137554598095</v>
      </c>
      <c r="X1149" s="17">
        <v>0.44469690786725802</v>
      </c>
      <c r="Y1149" s="17">
        <v>0.44011739817460499</v>
      </c>
      <c r="Z1149" s="17">
        <v>0.403815519043695</v>
      </c>
      <c r="AA1149" s="17">
        <v>0.45225688569059802</v>
      </c>
      <c r="AB1149" s="17">
        <v>0.48528865788575998</v>
      </c>
      <c r="AC1149" s="17">
        <v>0.51376235435908102</v>
      </c>
      <c r="AD1149" s="17">
        <v>0.47043193209444201</v>
      </c>
      <c r="AE1149" s="17"/>
      <c r="AF1149" s="17">
        <v>0.46005586830012202</v>
      </c>
      <c r="AG1149" s="17">
        <v>0.49578525598779299</v>
      </c>
      <c r="AH1149" s="17">
        <v>0.44580438511781401</v>
      </c>
      <c r="AI1149" s="17"/>
      <c r="AJ1149" s="17">
        <v>0.46345258975002301</v>
      </c>
      <c r="AK1149" s="17">
        <v>0.48763312718266</v>
      </c>
      <c r="AL1149" s="17">
        <v>0.55254631920077002</v>
      </c>
      <c r="AM1149" s="17"/>
      <c r="AN1149" s="17">
        <v>0.46463733494955001</v>
      </c>
      <c r="AO1149" s="17">
        <v>0.44860748623189201</v>
      </c>
      <c r="AP1149" s="17">
        <v>0.47278387481781098</v>
      </c>
      <c r="AQ1149" s="17">
        <v>0.47592283705486599</v>
      </c>
      <c r="AR1149" s="17">
        <v>0.512877084431684</v>
      </c>
      <c r="AS1149" s="17"/>
      <c r="AT1149" s="17">
        <v>0.47983926179984099</v>
      </c>
      <c r="AU1149" s="17">
        <v>0.452023506272347</v>
      </c>
      <c r="AV1149" s="17"/>
      <c r="AW1149" s="17">
        <v>0.503598419783434</v>
      </c>
      <c r="AX1149" s="17">
        <v>0.42979534026954902</v>
      </c>
      <c r="AY1149" s="17">
        <v>0.45853377058363098</v>
      </c>
    </row>
    <row r="1150" spans="2:51">
      <c r="B1150" t="s">
        <v>404</v>
      </c>
      <c r="C1150" s="17">
        <v>0.121855175727236</v>
      </c>
      <c r="D1150" s="17">
        <v>0.113843495405185</v>
      </c>
      <c r="E1150" s="17">
        <v>0.13061922026866299</v>
      </c>
      <c r="F1150" s="17"/>
      <c r="G1150" s="17">
        <v>0.12188203497997201</v>
      </c>
      <c r="H1150" s="17">
        <v>0.116598811542952</v>
      </c>
      <c r="I1150" s="17">
        <v>0.12017562431018899</v>
      </c>
      <c r="J1150" s="17">
        <v>0.15980626173715901</v>
      </c>
      <c r="K1150" s="17">
        <v>0.135371524514935</v>
      </c>
      <c r="L1150" s="17">
        <v>9.0976751510070106E-2</v>
      </c>
      <c r="M1150" s="17"/>
      <c r="N1150" s="17">
        <v>0.12426940838365499</v>
      </c>
      <c r="O1150" s="17">
        <v>0.114932745727838</v>
      </c>
      <c r="P1150" s="17">
        <v>0.11933032758683799</v>
      </c>
      <c r="Q1150" s="17">
        <v>0.132240049621592</v>
      </c>
      <c r="R1150" s="17"/>
      <c r="S1150" s="17">
        <v>0.15033437796426899</v>
      </c>
      <c r="T1150" s="17">
        <v>0.13846532715177101</v>
      </c>
      <c r="U1150" s="17">
        <v>0.16638339556335499</v>
      </c>
      <c r="V1150" s="17">
        <v>0.147716775741256</v>
      </c>
      <c r="W1150" s="17">
        <v>9.2114200447700398E-2</v>
      </c>
      <c r="X1150" s="17">
        <v>0.15642212185098101</v>
      </c>
      <c r="Y1150" s="17">
        <v>8.6055441042252698E-2</v>
      </c>
      <c r="Z1150" s="17">
        <v>4.2517273510216197E-2</v>
      </c>
      <c r="AA1150" s="17">
        <v>6.1679083673914198E-2</v>
      </c>
      <c r="AB1150" s="17">
        <v>9.6730354921591905E-2</v>
      </c>
      <c r="AC1150" s="17">
        <v>0.116145580692951</v>
      </c>
      <c r="AD1150" s="17">
        <v>0.201213319426091</v>
      </c>
      <c r="AE1150" s="17"/>
      <c r="AF1150" s="17">
        <v>0.13124266120491401</v>
      </c>
      <c r="AG1150" s="17">
        <v>0.11146479543662199</v>
      </c>
      <c r="AH1150" s="17">
        <v>0.14563390208282501</v>
      </c>
      <c r="AI1150" s="17"/>
      <c r="AJ1150" s="17">
        <v>0.14338853790238701</v>
      </c>
      <c r="AK1150" s="17">
        <v>9.2585330421992199E-2</v>
      </c>
      <c r="AL1150" s="17">
        <v>0.15859915843216901</v>
      </c>
      <c r="AM1150" s="17"/>
      <c r="AN1150" s="17">
        <v>0.13947502567084</v>
      </c>
      <c r="AO1150" s="17">
        <v>0.14836543064258301</v>
      </c>
      <c r="AP1150" s="17">
        <v>0.14199086968590499</v>
      </c>
      <c r="AQ1150" s="17">
        <v>7.6848016321261703E-2</v>
      </c>
      <c r="AR1150" s="17">
        <v>6.8990695427314896E-2</v>
      </c>
      <c r="AS1150" s="17"/>
      <c r="AT1150" s="17">
        <v>0.12533605505367901</v>
      </c>
      <c r="AU1150" s="17">
        <v>9.6678026816277504E-2</v>
      </c>
      <c r="AV1150" s="17"/>
      <c r="AW1150" s="17">
        <v>0.10881058259843</v>
      </c>
      <c r="AX1150" s="17">
        <v>0.13860618993988499</v>
      </c>
      <c r="AY1150" s="17">
        <v>0.133207114752076</v>
      </c>
    </row>
    <row r="1151" spans="2:51">
      <c r="B1151" t="s">
        <v>405</v>
      </c>
      <c r="C1151" s="17">
        <v>3.6126058034974901E-2</v>
      </c>
      <c r="D1151" s="17">
        <v>3.2709802282881603E-2</v>
      </c>
      <c r="E1151" s="17">
        <v>3.79295730078359E-2</v>
      </c>
      <c r="F1151" s="17"/>
      <c r="G1151" s="17">
        <v>1.6698028786271499E-2</v>
      </c>
      <c r="H1151" s="17">
        <v>5.2229596899063299E-2</v>
      </c>
      <c r="I1151" s="17">
        <v>3.7608909686560901E-2</v>
      </c>
      <c r="J1151" s="17">
        <v>2.9194989397343999E-2</v>
      </c>
      <c r="K1151" s="17">
        <v>3.9300690442043901E-2</v>
      </c>
      <c r="L1151" s="17">
        <v>3.48813611122753E-2</v>
      </c>
      <c r="M1151" s="17"/>
      <c r="N1151" s="17">
        <v>3.5676990385447999E-2</v>
      </c>
      <c r="O1151" s="17">
        <v>3.5828166089682298E-2</v>
      </c>
      <c r="P1151" s="17">
        <v>3.61629457025485E-2</v>
      </c>
      <c r="Q1151" s="17">
        <v>3.1954019071303401E-2</v>
      </c>
      <c r="R1151" s="17"/>
      <c r="S1151" s="17">
        <v>3.9462685634676697E-2</v>
      </c>
      <c r="T1151" s="17">
        <v>4.5236791127378599E-2</v>
      </c>
      <c r="U1151" s="17">
        <v>4.5643092658892603E-2</v>
      </c>
      <c r="V1151" s="17">
        <v>7.4713522377459193E-2</v>
      </c>
      <c r="W1151" s="17">
        <v>2.71038225891665E-2</v>
      </c>
      <c r="X1151" s="17">
        <v>5.0368020174017099E-2</v>
      </c>
      <c r="Y1151" s="17">
        <v>6.9306196500329501E-3</v>
      </c>
      <c r="Z1151" s="17">
        <v>0</v>
      </c>
      <c r="AA1151" s="17">
        <v>1.3337438465356901E-2</v>
      </c>
      <c r="AB1151" s="17">
        <v>1.8188831930299E-2</v>
      </c>
      <c r="AC1151" s="17">
        <v>3.1006346364717E-2</v>
      </c>
      <c r="AD1151" s="17">
        <v>8.5095515272560901E-2</v>
      </c>
      <c r="AE1151" s="17"/>
      <c r="AF1151" s="17">
        <v>4.49846167428729E-2</v>
      </c>
      <c r="AG1151" s="17">
        <v>3.2149600179307403E-2</v>
      </c>
      <c r="AH1151" s="17">
        <v>3.5105292732816297E-2</v>
      </c>
      <c r="AI1151" s="17"/>
      <c r="AJ1151" s="17">
        <v>5.9364671557309602E-2</v>
      </c>
      <c r="AK1151" s="17">
        <v>2.49866446806199E-2</v>
      </c>
      <c r="AL1151" s="17">
        <v>3.1369302276224899E-2</v>
      </c>
      <c r="AM1151" s="17"/>
      <c r="AN1151" s="17">
        <v>4.7973843654315299E-2</v>
      </c>
      <c r="AO1151" s="17">
        <v>3.2262362659125403E-2</v>
      </c>
      <c r="AP1151" s="17">
        <v>2.4779377452184798E-2</v>
      </c>
      <c r="AQ1151" s="17">
        <v>6.3008476102331901E-2</v>
      </c>
      <c r="AR1151" s="17">
        <v>2.74672463864012E-2</v>
      </c>
      <c r="AS1151" s="17"/>
      <c r="AT1151" s="17">
        <v>3.4491142654549098E-2</v>
      </c>
      <c r="AU1151" s="17">
        <v>5.1465607068733599E-2</v>
      </c>
      <c r="AV1151" s="17"/>
      <c r="AW1151" s="17">
        <v>4.5120202263656997E-2</v>
      </c>
      <c r="AX1151" s="17">
        <v>8.8358596572080794E-3</v>
      </c>
      <c r="AY1151" s="17">
        <v>3.1990871816682101E-2</v>
      </c>
    </row>
    <row r="1152" spans="2:51">
      <c r="B1152" t="s">
        <v>119</v>
      </c>
      <c r="C1152" s="17">
        <v>4.4642464302588301E-2</v>
      </c>
      <c r="D1152" s="17">
        <v>3.1468180685647898E-2</v>
      </c>
      <c r="E1152" s="17">
        <v>5.7540852251748598E-2</v>
      </c>
      <c r="F1152" s="17"/>
      <c r="G1152" s="17">
        <v>4.7280845403175398E-2</v>
      </c>
      <c r="H1152" s="17">
        <v>7.2962488152301594E-2</v>
      </c>
      <c r="I1152" s="17">
        <v>5.3997729175223899E-2</v>
      </c>
      <c r="J1152" s="17">
        <v>4.5601636968103397E-2</v>
      </c>
      <c r="K1152" s="17">
        <v>3.97700779884856E-2</v>
      </c>
      <c r="L1152" s="17">
        <v>1.8490902912098602E-2</v>
      </c>
      <c r="M1152" s="17"/>
      <c r="N1152" s="17">
        <v>1.6116767311236499E-2</v>
      </c>
      <c r="O1152" s="17">
        <v>4.2081763409452001E-2</v>
      </c>
      <c r="P1152" s="17">
        <v>4.5812533486374298E-2</v>
      </c>
      <c r="Q1152" s="17">
        <v>7.9300631410124001E-2</v>
      </c>
      <c r="R1152" s="17"/>
      <c r="S1152" s="17">
        <v>4.6608318045202199E-2</v>
      </c>
      <c r="T1152" s="17">
        <v>4.07734568614413E-2</v>
      </c>
      <c r="U1152" s="17">
        <v>5.4355000170678999E-2</v>
      </c>
      <c r="V1152" s="17">
        <v>3.00996833214058E-2</v>
      </c>
      <c r="W1152" s="17">
        <v>3.4022001587042397E-2</v>
      </c>
      <c r="X1152" s="17">
        <v>3.5468849814050997E-2</v>
      </c>
      <c r="Y1152" s="17">
        <v>1.69332731124247E-2</v>
      </c>
      <c r="Z1152" s="17">
        <v>4.08085290227959E-2</v>
      </c>
      <c r="AA1152" s="17">
        <v>6.5551519129832106E-2</v>
      </c>
      <c r="AB1152" s="17">
        <v>6.3675584205730495E-2</v>
      </c>
      <c r="AC1152" s="17">
        <v>7.8601878008047299E-2</v>
      </c>
      <c r="AD1152" s="17">
        <v>1.2873488442635399E-2</v>
      </c>
      <c r="AE1152" s="17"/>
      <c r="AF1152" s="17">
        <v>3.9146210567054598E-2</v>
      </c>
      <c r="AG1152" s="17">
        <v>3.3159700940784298E-2</v>
      </c>
      <c r="AH1152" s="17">
        <v>7.2865375391613502E-2</v>
      </c>
      <c r="AI1152" s="17"/>
      <c r="AJ1152" s="17">
        <v>3.8560341376482801E-2</v>
      </c>
      <c r="AK1152" s="17">
        <v>3.5801347215089298E-2</v>
      </c>
      <c r="AL1152" s="17">
        <v>1.03921501119855E-2</v>
      </c>
      <c r="AM1152" s="17"/>
      <c r="AN1152" s="17">
        <v>6.9048572474445596E-2</v>
      </c>
      <c r="AO1152" s="17">
        <v>4.3666589128343203E-2</v>
      </c>
      <c r="AP1152" s="17">
        <v>3.8200840026012699E-2</v>
      </c>
      <c r="AQ1152" s="17">
        <v>2.4050383950722998E-2</v>
      </c>
      <c r="AR1152" s="17">
        <v>0</v>
      </c>
      <c r="AS1152" s="17"/>
      <c r="AT1152" s="17">
        <v>3.8667450219534501E-2</v>
      </c>
      <c r="AU1152" s="17">
        <v>8.6375014043276799E-2</v>
      </c>
      <c r="AV1152" s="17"/>
      <c r="AW1152" s="17">
        <v>1.4907438736765999E-2</v>
      </c>
      <c r="AX1152" s="17">
        <v>6.6107948789464605E-2</v>
      </c>
      <c r="AY1152" s="17">
        <v>7.4440324100891894E-2</v>
      </c>
    </row>
    <row r="1153" spans="2:51">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row>
    <row r="1154" spans="2:51">
      <c r="B1154" s="6" t="s">
        <v>410</v>
      </c>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row>
    <row r="1155" spans="2:51">
      <c r="B1155" s="24" t="s">
        <v>16</v>
      </c>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row>
    <row r="1156" spans="2:51">
      <c r="B1156" t="s">
        <v>401</v>
      </c>
      <c r="C1156" s="17">
        <v>5.8738216793357299E-2</v>
      </c>
      <c r="D1156" s="17">
        <v>6.9618178585198795E-2</v>
      </c>
      <c r="E1156" s="17">
        <v>4.9162389935351401E-2</v>
      </c>
      <c r="F1156" s="17"/>
      <c r="G1156" s="17">
        <v>6.2682711950511102E-2</v>
      </c>
      <c r="H1156" s="17">
        <v>4.7278944932985602E-2</v>
      </c>
      <c r="I1156" s="17">
        <v>4.5369977855666703E-2</v>
      </c>
      <c r="J1156" s="17">
        <v>5.34203802601202E-2</v>
      </c>
      <c r="K1156" s="17">
        <v>8.9660689852354203E-2</v>
      </c>
      <c r="L1156" s="17">
        <v>5.7086212444583097E-2</v>
      </c>
      <c r="M1156" s="17"/>
      <c r="N1156" s="17">
        <v>3.9994656436061697E-2</v>
      </c>
      <c r="O1156" s="17">
        <v>4.8874867518041702E-2</v>
      </c>
      <c r="P1156" s="17">
        <v>7.5842308296864197E-2</v>
      </c>
      <c r="Q1156" s="17">
        <v>7.3773831943318394E-2</v>
      </c>
      <c r="R1156" s="17"/>
      <c r="S1156" s="17">
        <v>5.6473725271881901E-2</v>
      </c>
      <c r="T1156" s="17">
        <v>6.1017440421822798E-2</v>
      </c>
      <c r="U1156" s="17">
        <v>5.9236188869551801E-2</v>
      </c>
      <c r="V1156" s="17">
        <v>2.1257392723276099E-2</v>
      </c>
      <c r="W1156" s="17">
        <v>7.9210687916955402E-2</v>
      </c>
      <c r="X1156" s="17">
        <v>6.0106302533929498E-2</v>
      </c>
      <c r="Y1156" s="17">
        <v>7.8685762461864095E-2</v>
      </c>
      <c r="Z1156" s="17">
        <v>0.10314718326640999</v>
      </c>
      <c r="AA1156" s="17">
        <v>4.5953262433563298E-2</v>
      </c>
      <c r="AB1156" s="17">
        <v>4.4097962734719401E-2</v>
      </c>
      <c r="AC1156" s="17">
        <v>8.8629881830431301E-2</v>
      </c>
      <c r="AD1156" s="17">
        <v>2.9952726859741499E-2</v>
      </c>
      <c r="AE1156" s="17"/>
      <c r="AF1156" s="17">
        <v>8.4015792919269305E-2</v>
      </c>
      <c r="AG1156" s="17">
        <v>4.0609930067665299E-2</v>
      </c>
      <c r="AH1156" s="17">
        <v>4.9696990269142101E-2</v>
      </c>
      <c r="AI1156" s="17"/>
      <c r="AJ1156" s="17">
        <v>8.6413905137538799E-2</v>
      </c>
      <c r="AK1156" s="17">
        <v>5.0399238149431903E-2</v>
      </c>
      <c r="AL1156" s="17">
        <v>4.5945907765969601E-2</v>
      </c>
      <c r="AM1156" s="17"/>
      <c r="AN1156" s="17">
        <v>8.1338522771703906E-2</v>
      </c>
      <c r="AO1156" s="17">
        <v>4.3021900191331598E-2</v>
      </c>
      <c r="AP1156" s="17">
        <v>3.6836642160457803E-2</v>
      </c>
      <c r="AQ1156" s="17">
        <v>4.2525708177669701E-2</v>
      </c>
      <c r="AR1156" s="17">
        <v>9.3329441479193004E-2</v>
      </c>
      <c r="AS1156" s="17"/>
      <c r="AT1156" s="17">
        <v>5.74059750003564E-2</v>
      </c>
      <c r="AU1156" s="17">
        <v>7.9889085940282004E-2</v>
      </c>
      <c r="AV1156" s="17"/>
      <c r="AW1156" s="17">
        <v>4.3745948165526599E-2</v>
      </c>
      <c r="AX1156" s="17">
        <v>7.0355325254249507E-2</v>
      </c>
      <c r="AY1156" s="17">
        <v>7.1637143571168599E-2</v>
      </c>
    </row>
    <row r="1157" spans="2:51">
      <c r="B1157" t="s">
        <v>402</v>
      </c>
      <c r="C1157" s="17">
        <v>0.43474116355243198</v>
      </c>
      <c r="D1157" s="17">
        <v>0.45689615683828499</v>
      </c>
      <c r="E1157" s="17">
        <v>0.41703962362487601</v>
      </c>
      <c r="F1157" s="17"/>
      <c r="G1157" s="17">
        <v>0.29918215791416902</v>
      </c>
      <c r="H1157" s="17">
        <v>0.39824452052618098</v>
      </c>
      <c r="I1157" s="17">
        <v>0.35640753644552597</v>
      </c>
      <c r="J1157" s="17">
        <v>0.43897996483303803</v>
      </c>
      <c r="K1157" s="17">
        <v>0.480458939326324</v>
      </c>
      <c r="L1157" s="17">
        <v>0.538301405263925</v>
      </c>
      <c r="M1157" s="17"/>
      <c r="N1157" s="17">
        <v>0.41108476531872501</v>
      </c>
      <c r="O1157" s="17">
        <v>0.39843374056844799</v>
      </c>
      <c r="P1157" s="17">
        <v>0.45799481567297801</v>
      </c>
      <c r="Q1157" s="17">
        <v>0.47399043983170502</v>
      </c>
      <c r="R1157" s="17"/>
      <c r="S1157" s="17">
        <v>0.386522196129225</v>
      </c>
      <c r="T1157" s="17">
        <v>0.41590913751953201</v>
      </c>
      <c r="U1157" s="17">
        <v>0.41723388208781997</v>
      </c>
      <c r="V1157" s="17">
        <v>0.50276755622135105</v>
      </c>
      <c r="W1157" s="17">
        <v>0.48995096219617401</v>
      </c>
      <c r="X1157" s="17">
        <v>0.44521207316843397</v>
      </c>
      <c r="Y1157" s="17">
        <v>0.448868033781811</v>
      </c>
      <c r="Z1157" s="17">
        <v>0.47892046320311599</v>
      </c>
      <c r="AA1157" s="17">
        <v>0.49038167830888002</v>
      </c>
      <c r="AB1157" s="17">
        <v>0.35415911490636398</v>
      </c>
      <c r="AC1157" s="17">
        <v>0.45183798129582597</v>
      </c>
      <c r="AD1157" s="17">
        <v>0.31013711162078</v>
      </c>
      <c r="AE1157" s="17"/>
      <c r="AF1157" s="17">
        <v>0.55162079225153404</v>
      </c>
      <c r="AG1157" s="17">
        <v>0.36929426140514199</v>
      </c>
      <c r="AH1157" s="17">
        <v>0.36592254110161399</v>
      </c>
      <c r="AI1157" s="17"/>
      <c r="AJ1157" s="17">
        <v>0.56991927039425905</v>
      </c>
      <c r="AK1157" s="17">
        <v>0.36838554256658101</v>
      </c>
      <c r="AL1157" s="17">
        <v>0.37801240716487</v>
      </c>
      <c r="AM1157" s="17"/>
      <c r="AN1157" s="17">
        <v>0.51426795409133996</v>
      </c>
      <c r="AO1157" s="17">
        <v>0.43600804507822799</v>
      </c>
      <c r="AP1157" s="17">
        <v>0.36206922652100099</v>
      </c>
      <c r="AQ1157" s="17">
        <v>0.33134442304797102</v>
      </c>
      <c r="AR1157" s="17">
        <v>0.40046373128436002</v>
      </c>
      <c r="AS1157" s="17"/>
      <c r="AT1157" s="17">
        <v>0.43723319730416699</v>
      </c>
      <c r="AU1157" s="17">
        <v>0.40338137682971198</v>
      </c>
      <c r="AV1157" s="17"/>
      <c r="AW1157" s="17">
        <v>0.42843003167458299</v>
      </c>
      <c r="AX1157" s="17">
        <v>0.48743287967575699</v>
      </c>
      <c r="AY1157" s="17">
        <v>0.42777138433975098</v>
      </c>
    </row>
    <row r="1158" spans="2:51">
      <c r="B1158" t="s">
        <v>403</v>
      </c>
      <c r="C1158" s="17">
        <v>0.36311394045096401</v>
      </c>
      <c r="D1158" s="17">
        <v>0.32537738783738801</v>
      </c>
      <c r="E1158" s="17">
        <v>0.39717499169060599</v>
      </c>
      <c r="F1158" s="17"/>
      <c r="G1158" s="17">
        <v>0.37919651322622</v>
      </c>
      <c r="H1158" s="17">
        <v>0.382107045355429</v>
      </c>
      <c r="I1158" s="17">
        <v>0.38720330505266398</v>
      </c>
      <c r="J1158" s="17">
        <v>0.384095572522338</v>
      </c>
      <c r="K1158" s="17">
        <v>0.31986909853323398</v>
      </c>
      <c r="L1158" s="17">
        <v>0.340505594297215</v>
      </c>
      <c r="M1158" s="17"/>
      <c r="N1158" s="17">
        <v>0.408238806157733</v>
      </c>
      <c r="O1158" s="17">
        <v>0.38595690797295301</v>
      </c>
      <c r="P1158" s="17">
        <v>0.342919615031266</v>
      </c>
      <c r="Q1158" s="17">
        <v>0.313005366198431</v>
      </c>
      <c r="R1158" s="17"/>
      <c r="S1158" s="17">
        <v>0.35706491518973299</v>
      </c>
      <c r="T1158" s="17">
        <v>0.36662504649864802</v>
      </c>
      <c r="U1158" s="17">
        <v>0.39354788447654498</v>
      </c>
      <c r="V1158" s="17">
        <v>0.36669596490274098</v>
      </c>
      <c r="W1158" s="17">
        <v>0.27822332946975598</v>
      </c>
      <c r="X1158" s="17">
        <v>0.36376873742115401</v>
      </c>
      <c r="Y1158" s="17">
        <v>0.409199248647379</v>
      </c>
      <c r="Z1158" s="17">
        <v>0.30114614752005398</v>
      </c>
      <c r="AA1158" s="17">
        <v>0.35291494625589698</v>
      </c>
      <c r="AB1158" s="17">
        <v>0.39842963352802901</v>
      </c>
      <c r="AC1158" s="17">
        <v>0.303303088707229</v>
      </c>
      <c r="AD1158" s="17">
        <v>0.48200321941308899</v>
      </c>
      <c r="AE1158" s="17"/>
      <c r="AF1158" s="17">
        <v>0.29058617375741902</v>
      </c>
      <c r="AG1158" s="17">
        <v>0.41595067509783701</v>
      </c>
      <c r="AH1158" s="17">
        <v>0.40954207576628499</v>
      </c>
      <c r="AI1158" s="17"/>
      <c r="AJ1158" s="17">
        <v>0.28230573907548501</v>
      </c>
      <c r="AK1158" s="17">
        <v>0.410373097617241</v>
      </c>
      <c r="AL1158" s="17">
        <v>0.44120657099203903</v>
      </c>
      <c r="AM1158" s="17"/>
      <c r="AN1158" s="17">
        <v>0.274646910156299</v>
      </c>
      <c r="AO1158" s="17">
        <v>0.38244972073795303</v>
      </c>
      <c r="AP1158" s="17">
        <v>0.43818387850105101</v>
      </c>
      <c r="AQ1158" s="17">
        <v>0.41366436115198402</v>
      </c>
      <c r="AR1158" s="17">
        <v>0.33547937465276001</v>
      </c>
      <c r="AS1158" s="17"/>
      <c r="AT1158" s="17">
        <v>0.37170633980423501</v>
      </c>
      <c r="AU1158" s="17">
        <v>0.29308473007726399</v>
      </c>
      <c r="AV1158" s="17"/>
      <c r="AW1158" s="17">
        <v>0.375546234290421</v>
      </c>
      <c r="AX1158" s="17">
        <v>0.34700089924672001</v>
      </c>
      <c r="AY1158" s="17">
        <v>0.35409835206325901</v>
      </c>
    </row>
    <row r="1159" spans="2:51">
      <c r="B1159" t="s">
        <v>404</v>
      </c>
      <c r="C1159" s="17">
        <v>8.0656869346229607E-2</v>
      </c>
      <c r="D1159" s="17">
        <v>8.6820885617254401E-2</v>
      </c>
      <c r="E1159" s="17">
        <v>7.1996860095200302E-2</v>
      </c>
      <c r="F1159" s="17"/>
      <c r="G1159" s="17">
        <v>0.15556063596203501</v>
      </c>
      <c r="H1159" s="17">
        <v>9.1563482078203001E-2</v>
      </c>
      <c r="I1159" s="17">
        <v>0.10008237126549099</v>
      </c>
      <c r="J1159" s="17">
        <v>6.70165234517167E-2</v>
      </c>
      <c r="K1159" s="17">
        <v>7.3545945077803196E-2</v>
      </c>
      <c r="L1159" s="17">
        <v>4.2352754893920701E-2</v>
      </c>
      <c r="M1159" s="17"/>
      <c r="N1159" s="17">
        <v>0.10041231711622001</v>
      </c>
      <c r="O1159" s="17">
        <v>9.5868984519650396E-2</v>
      </c>
      <c r="P1159" s="17">
        <v>5.3197343206004499E-2</v>
      </c>
      <c r="Q1159" s="17">
        <v>6.4219032481001304E-2</v>
      </c>
      <c r="R1159" s="17"/>
      <c r="S1159" s="17">
        <v>0.10056100510533</v>
      </c>
      <c r="T1159" s="17">
        <v>9.5822821462616004E-2</v>
      </c>
      <c r="U1159" s="17">
        <v>8.1945519220168295E-2</v>
      </c>
      <c r="V1159" s="17">
        <v>7.8944778725057493E-2</v>
      </c>
      <c r="W1159" s="17">
        <v>9.9595248280738596E-2</v>
      </c>
      <c r="X1159" s="17">
        <v>7.7435666705005707E-2</v>
      </c>
      <c r="Y1159" s="17">
        <v>2.41849729538983E-2</v>
      </c>
      <c r="Z1159" s="17">
        <v>2.8670083065960798E-2</v>
      </c>
      <c r="AA1159" s="17">
        <v>6.1342453162780003E-2</v>
      </c>
      <c r="AB1159" s="17">
        <v>0.10912579487091401</v>
      </c>
      <c r="AC1159" s="17">
        <v>8.50284111437727E-2</v>
      </c>
      <c r="AD1159" s="17">
        <v>9.8662173208358503E-2</v>
      </c>
      <c r="AE1159" s="17"/>
      <c r="AF1159" s="17">
        <v>3.7345152139263697E-2</v>
      </c>
      <c r="AG1159" s="17">
        <v>0.106894418131083</v>
      </c>
      <c r="AH1159" s="17">
        <v>8.3448694219407496E-2</v>
      </c>
      <c r="AI1159" s="17"/>
      <c r="AJ1159" s="17">
        <v>3.57333223230719E-2</v>
      </c>
      <c r="AK1159" s="17">
        <v>0.105185484838768</v>
      </c>
      <c r="AL1159" s="17">
        <v>6.1807378833786203E-2</v>
      </c>
      <c r="AM1159" s="17"/>
      <c r="AN1159" s="17">
        <v>4.9599041900833397E-2</v>
      </c>
      <c r="AO1159" s="17">
        <v>7.9049593184987499E-2</v>
      </c>
      <c r="AP1159" s="17">
        <v>0.106047447830401</v>
      </c>
      <c r="AQ1159" s="17">
        <v>0.13559579865389701</v>
      </c>
      <c r="AR1159" s="17">
        <v>3.9627029260165599E-2</v>
      </c>
      <c r="AS1159" s="17"/>
      <c r="AT1159" s="17">
        <v>7.7996691559099399E-2</v>
      </c>
      <c r="AU1159" s="17">
        <v>8.4496281850015703E-2</v>
      </c>
      <c r="AV1159" s="17"/>
      <c r="AW1159" s="17">
        <v>0.10611327468599201</v>
      </c>
      <c r="AX1159" s="17">
        <v>4.6874370349993401E-2</v>
      </c>
      <c r="AY1159" s="17">
        <v>6.2401287582211702E-2</v>
      </c>
    </row>
    <row r="1160" spans="2:51">
      <c r="B1160" t="s">
        <v>405</v>
      </c>
      <c r="C1160" s="17">
        <v>2.45201997829891E-2</v>
      </c>
      <c r="D1160" s="17">
        <v>3.0762342818020601E-2</v>
      </c>
      <c r="E1160" s="17">
        <v>1.8949715629141599E-2</v>
      </c>
      <c r="F1160" s="17"/>
      <c r="G1160" s="17">
        <v>6.0556872910586E-2</v>
      </c>
      <c r="H1160" s="17">
        <v>3.9108336873765498E-2</v>
      </c>
      <c r="I1160" s="17">
        <v>4.3753556438366301E-2</v>
      </c>
      <c r="J1160" s="17">
        <v>1.0315446261731E-2</v>
      </c>
      <c r="K1160" s="17">
        <v>5.0916058420981897E-3</v>
      </c>
      <c r="L1160" s="17">
        <v>9.3780131658233699E-3</v>
      </c>
      <c r="M1160" s="17"/>
      <c r="N1160" s="17">
        <v>2.304520381202E-2</v>
      </c>
      <c r="O1160" s="17">
        <v>3.1681633630052303E-2</v>
      </c>
      <c r="P1160" s="17">
        <v>1.2846745982946099E-2</v>
      </c>
      <c r="Q1160" s="17">
        <v>3.0230328628333501E-2</v>
      </c>
      <c r="R1160" s="17"/>
      <c r="S1160" s="17">
        <v>4.7678742052473903E-2</v>
      </c>
      <c r="T1160" s="17">
        <v>1.4002999944629601E-2</v>
      </c>
      <c r="U1160" s="17">
        <v>2.05660481966084E-2</v>
      </c>
      <c r="V1160" s="17">
        <v>0</v>
      </c>
      <c r="W1160" s="17">
        <v>3.9049223777958303E-2</v>
      </c>
      <c r="X1160" s="17">
        <v>4.3259617521041903E-3</v>
      </c>
      <c r="Y1160" s="17">
        <v>3.9162671445227204E-3</v>
      </c>
      <c r="Z1160" s="17">
        <v>4.6553962702813499E-2</v>
      </c>
      <c r="AA1160" s="17">
        <v>2.5558925805321601E-2</v>
      </c>
      <c r="AB1160" s="17">
        <v>4.6072690256944902E-2</v>
      </c>
      <c r="AC1160" s="17">
        <v>2.7985740649122098E-2</v>
      </c>
      <c r="AD1160" s="17">
        <v>3.5757286304765497E-2</v>
      </c>
      <c r="AE1160" s="17"/>
      <c r="AF1160" s="17">
        <v>8.9519450655490204E-3</v>
      </c>
      <c r="AG1160" s="17">
        <v>3.2042827599988402E-2</v>
      </c>
      <c r="AH1160" s="17">
        <v>2.0282966213544699E-2</v>
      </c>
      <c r="AI1160" s="17"/>
      <c r="AJ1160" s="17">
        <v>2.0524343989602998E-3</v>
      </c>
      <c r="AK1160" s="17">
        <v>3.0232571049266001E-2</v>
      </c>
      <c r="AL1160" s="17">
        <v>3.8565924829262702E-2</v>
      </c>
      <c r="AM1160" s="17"/>
      <c r="AN1160" s="17">
        <v>1.8136339130600799E-2</v>
      </c>
      <c r="AO1160" s="17">
        <v>3.2725691412997603E-2</v>
      </c>
      <c r="AP1160" s="17">
        <v>2.5778137960893299E-2</v>
      </c>
      <c r="AQ1160" s="17">
        <v>5.0105543440020502E-2</v>
      </c>
      <c r="AR1160" s="17">
        <v>0.104688109906454</v>
      </c>
      <c r="AS1160" s="17"/>
      <c r="AT1160" s="17">
        <v>2.0115131433519399E-2</v>
      </c>
      <c r="AU1160" s="17">
        <v>6.7186371240993095E-2</v>
      </c>
      <c r="AV1160" s="17"/>
      <c r="AW1160" s="17">
        <v>3.0179195352850699E-2</v>
      </c>
      <c r="AX1160" s="17">
        <v>2.6223085348147299E-2</v>
      </c>
      <c r="AY1160" s="17">
        <v>1.80721577865035E-2</v>
      </c>
    </row>
    <row r="1161" spans="2:51">
      <c r="B1161" t="s">
        <v>119</v>
      </c>
      <c r="C1161" s="17">
        <v>3.8229610074027601E-2</v>
      </c>
      <c r="D1161" s="17">
        <v>3.0525048303852501E-2</v>
      </c>
      <c r="E1161" s="17">
        <v>4.56764190248252E-2</v>
      </c>
      <c r="F1161" s="17"/>
      <c r="G1161" s="17">
        <v>4.28211080364801E-2</v>
      </c>
      <c r="H1161" s="17">
        <v>4.16976702334367E-2</v>
      </c>
      <c r="I1161" s="17">
        <v>6.7183252942286303E-2</v>
      </c>
      <c r="J1161" s="17">
        <v>4.6172112671055303E-2</v>
      </c>
      <c r="K1161" s="17">
        <v>3.1373721368185697E-2</v>
      </c>
      <c r="L1161" s="17">
        <v>1.23760199345328E-2</v>
      </c>
      <c r="M1161" s="17"/>
      <c r="N1161" s="17">
        <v>1.7224251159241099E-2</v>
      </c>
      <c r="O1161" s="17">
        <v>3.9183865790853999E-2</v>
      </c>
      <c r="P1161" s="17">
        <v>5.7199171809940698E-2</v>
      </c>
      <c r="Q1161" s="17">
        <v>4.47810009172106E-2</v>
      </c>
      <c r="R1161" s="17"/>
      <c r="S1161" s="17">
        <v>5.1699416251355698E-2</v>
      </c>
      <c r="T1161" s="17">
        <v>4.6622554152751003E-2</v>
      </c>
      <c r="U1161" s="17">
        <v>2.74704771493068E-2</v>
      </c>
      <c r="V1161" s="17">
        <v>3.0334307427574599E-2</v>
      </c>
      <c r="W1161" s="17">
        <v>1.39705483584173E-2</v>
      </c>
      <c r="X1161" s="17">
        <v>4.9151258419372103E-2</v>
      </c>
      <c r="Y1161" s="17">
        <v>3.51457150105247E-2</v>
      </c>
      <c r="Z1161" s="17">
        <v>4.1562160241645198E-2</v>
      </c>
      <c r="AA1161" s="17">
        <v>2.3848734033558101E-2</v>
      </c>
      <c r="AB1161" s="17">
        <v>4.8114803703028099E-2</v>
      </c>
      <c r="AC1161" s="17">
        <v>4.3214896373618902E-2</v>
      </c>
      <c r="AD1161" s="17">
        <v>4.3487482593265403E-2</v>
      </c>
      <c r="AE1161" s="17"/>
      <c r="AF1161" s="17">
        <v>2.74801438669642E-2</v>
      </c>
      <c r="AG1161" s="17">
        <v>3.5207887698283501E-2</v>
      </c>
      <c r="AH1161" s="17">
        <v>7.1106732430006703E-2</v>
      </c>
      <c r="AI1161" s="17"/>
      <c r="AJ1161" s="17">
        <v>2.3575328670685299E-2</v>
      </c>
      <c r="AK1161" s="17">
        <v>3.5424065778712301E-2</v>
      </c>
      <c r="AL1161" s="17">
        <v>3.4461810414072098E-2</v>
      </c>
      <c r="AM1161" s="17"/>
      <c r="AN1161" s="17">
        <v>6.20112319492227E-2</v>
      </c>
      <c r="AO1161" s="17">
        <v>2.6745049394502202E-2</v>
      </c>
      <c r="AP1161" s="17">
        <v>3.1084667026195601E-2</v>
      </c>
      <c r="AQ1161" s="17">
        <v>2.6764165528457898E-2</v>
      </c>
      <c r="AR1161" s="17">
        <v>2.6412313417066999E-2</v>
      </c>
      <c r="AS1161" s="17"/>
      <c r="AT1161" s="17">
        <v>3.5542664898622803E-2</v>
      </c>
      <c r="AU1161" s="17">
        <v>7.1962154061733397E-2</v>
      </c>
      <c r="AV1161" s="17"/>
      <c r="AW1161" s="17">
        <v>1.5985315830626502E-2</v>
      </c>
      <c r="AX1161" s="17">
        <v>2.2113440125132701E-2</v>
      </c>
      <c r="AY1161" s="17">
        <v>6.6019674657105898E-2</v>
      </c>
    </row>
    <row r="1162" spans="2:51">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row>
    <row r="1163" spans="2:51">
      <c r="B1163" s="6" t="s">
        <v>411</v>
      </c>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row>
    <row r="1164" spans="2:51">
      <c r="B1164" s="24" t="s">
        <v>16</v>
      </c>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row>
    <row r="1165" spans="2:51">
      <c r="B1165" t="s">
        <v>401</v>
      </c>
      <c r="C1165" s="17">
        <v>4.9271317600486302E-2</v>
      </c>
      <c r="D1165" s="17">
        <v>5.0021497063993302E-2</v>
      </c>
      <c r="E1165" s="17">
        <v>4.7725659740257199E-2</v>
      </c>
      <c r="F1165" s="17"/>
      <c r="G1165" s="17">
        <v>9.6191724864065103E-2</v>
      </c>
      <c r="H1165" s="17">
        <v>9.3805821659783004E-2</v>
      </c>
      <c r="I1165" s="17">
        <v>5.3346013630185103E-2</v>
      </c>
      <c r="J1165" s="17">
        <v>3.3991646930030803E-2</v>
      </c>
      <c r="K1165" s="17">
        <v>1.8382121292137701E-2</v>
      </c>
      <c r="L1165" s="17">
        <v>2.58827035618126E-2</v>
      </c>
      <c r="M1165" s="17"/>
      <c r="N1165" s="17">
        <v>4.2958431613628202E-2</v>
      </c>
      <c r="O1165" s="17">
        <v>2.96306014477642E-2</v>
      </c>
      <c r="P1165" s="17">
        <v>5.9617923890222801E-2</v>
      </c>
      <c r="Q1165" s="17">
        <v>6.7306536713651999E-2</v>
      </c>
      <c r="R1165" s="17"/>
      <c r="S1165" s="17">
        <v>8.8726777532498302E-2</v>
      </c>
      <c r="T1165" s="17">
        <v>3.7123842737744397E-2</v>
      </c>
      <c r="U1165" s="17">
        <v>6.3772527606595894E-2</v>
      </c>
      <c r="V1165" s="17">
        <v>3.5543176609185899E-2</v>
      </c>
      <c r="W1165" s="17">
        <v>5.0635296246660501E-2</v>
      </c>
      <c r="X1165" s="17">
        <v>4.6822001645676001E-2</v>
      </c>
      <c r="Y1165" s="17">
        <v>3.6053515773476603E-2</v>
      </c>
      <c r="Z1165" s="17">
        <v>2.54671750823534E-2</v>
      </c>
      <c r="AA1165" s="17">
        <v>5.20627636048447E-2</v>
      </c>
      <c r="AB1165" s="17">
        <v>4.29412312953266E-2</v>
      </c>
      <c r="AC1165" s="17">
        <v>3.9624163576103502E-2</v>
      </c>
      <c r="AD1165" s="17">
        <v>2.2042946206572E-2</v>
      </c>
      <c r="AE1165" s="17"/>
      <c r="AF1165" s="17">
        <v>3.3276323159572997E-2</v>
      </c>
      <c r="AG1165" s="17">
        <v>5.6341026134334303E-2</v>
      </c>
      <c r="AH1165" s="17">
        <v>6.5629428412047094E-2</v>
      </c>
      <c r="AI1165" s="17"/>
      <c r="AJ1165" s="17">
        <v>3.8521110368117603E-2</v>
      </c>
      <c r="AK1165" s="17">
        <v>5.6028679312739103E-2</v>
      </c>
      <c r="AL1165" s="17">
        <v>3.6902655807704701E-2</v>
      </c>
      <c r="AM1165" s="17"/>
      <c r="AN1165" s="17">
        <v>4.0371831613520502E-2</v>
      </c>
      <c r="AO1165" s="17">
        <v>6.0412913894108897E-2</v>
      </c>
      <c r="AP1165" s="17">
        <v>4.1639005067661501E-2</v>
      </c>
      <c r="AQ1165" s="17">
        <v>4.86391475231987E-2</v>
      </c>
      <c r="AR1165" s="17">
        <v>0.216772177346923</v>
      </c>
      <c r="AS1165" s="17"/>
      <c r="AT1165" s="17">
        <v>4.8202597655259902E-2</v>
      </c>
      <c r="AU1165" s="17">
        <v>6.4468748306418799E-2</v>
      </c>
      <c r="AV1165" s="17"/>
      <c r="AW1165" s="17">
        <v>3.6800806442612001E-2</v>
      </c>
      <c r="AX1165" s="17">
        <v>6.27914995913256E-2</v>
      </c>
      <c r="AY1165" s="17">
        <v>5.8682698932331599E-2</v>
      </c>
    </row>
    <row r="1166" spans="2:51">
      <c r="B1166" t="s">
        <v>402</v>
      </c>
      <c r="C1166" s="17">
        <v>0.44118964533350702</v>
      </c>
      <c r="D1166" s="17">
        <v>0.426016683473529</v>
      </c>
      <c r="E1166" s="17">
        <v>0.45639429470068499</v>
      </c>
      <c r="F1166" s="17"/>
      <c r="G1166" s="17">
        <v>0.56166842463080902</v>
      </c>
      <c r="H1166" s="17">
        <v>0.48502533921702101</v>
      </c>
      <c r="I1166" s="17">
        <v>0.50352226735494099</v>
      </c>
      <c r="J1166" s="17">
        <v>0.44247304134629001</v>
      </c>
      <c r="K1166" s="17">
        <v>0.401262946751551</v>
      </c>
      <c r="L1166" s="17">
        <v>0.34375394438429502</v>
      </c>
      <c r="M1166" s="17"/>
      <c r="N1166" s="17">
        <v>0.44149936570572601</v>
      </c>
      <c r="O1166" s="17">
        <v>0.462475975586078</v>
      </c>
      <c r="P1166" s="17">
        <v>0.39793528331085198</v>
      </c>
      <c r="Q1166" s="17">
        <v>0.45937190666377398</v>
      </c>
      <c r="R1166" s="17"/>
      <c r="S1166" s="17">
        <v>0.40834167825964401</v>
      </c>
      <c r="T1166" s="17">
        <v>0.45061793340290102</v>
      </c>
      <c r="U1166" s="17">
        <v>0.384909647184352</v>
      </c>
      <c r="V1166" s="17">
        <v>0.39996909933898001</v>
      </c>
      <c r="W1166" s="17">
        <v>0.46295687211049003</v>
      </c>
      <c r="X1166" s="17">
        <v>0.43355347188242099</v>
      </c>
      <c r="Y1166" s="17">
        <v>0.47792081207057802</v>
      </c>
      <c r="Z1166" s="17">
        <v>0.43091408637548501</v>
      </c>
      <c r="AA1166" s="17">
        <v>0.48855799480810702</v>
      </c>
      <c r="AB1166" s="17">
        <v>0.49843911166722898</v>
      </c>
      <c r="AC1166" s="17">
        <v>0.43879911563925</v>
      </c>
      <c r="AD1166" s="17">
        <v>0.40561051647223101</v>
      </c>
      <c r="AE1166" s="17"/>
      <c r="AF1166" s="17">
        <v>0.37166261679229701</v>
      </c>
      <c r="AG1166" s="17">
        <v>0.49768240379940099</v>
      </c>
      <c r="AH1166" s="17">
        <v>0.41390548122519299</v>
      </c>
      <c r="AI1166" s="17"/>
      <c r="AJ1166" s="17">
        <v>0.32759131475915299</v>
      </c>
      <c r="AK1166" s="17">
        <v>0.53721431060887403</v>
      </c>
      <c r="AL1166" s="17">
        <v>0.480436924506011</v>
      </c>
      <c r="AM1166" s="17"/>
      <c r="AN1166" s="17">
        <v>0.45812032051461798</v>
      </c>
      <c r="AO1166" s="17">
        <v>0.42201920704967899</v>
      </c>
      <c r="AP1166" s="17">
        <v>0.46365894957529702</v>
      </c>
      <c r="AQ1166" s="17">
        <v>0.46602332550388198</v>
      </c>
      <c r="AR1166" s="17">
        <v>0.43243688320808399</v>
      </c>
      <c r="AS1166" s="17"/>
      <c r="AT1166" s="17">
        <v>0.44071273162046898</v>
      </c>
      <c r="AU1166" s="17">
        <v>0.462043276684799</v>
      </c>
      <c r="AV1166" s="17"/>
      <c r="AW1166" s="17">
        <v>0.39838187721419399</v>
      </c>
      <c r="AX1166" s="17">
        <v>0.50987258452683304</v>
      </c>
      <c r="AY1166" s="17">
        <v>0.46741611883985901</v>
      </c>
    </row>
    <row r="1167" spans="2:51">
      <c r="B1167" t="s">
        <v>403</v>
      </c>
      <c r="C1167" s="17">
        <v>0.40861837017745001</v>
      </c>
      <c r="D1167" s="17">
        <v>0.40560781513503202</v>
      </c>
      <c r="E1167" s="17">
        <v>0.411561079865843</v>
      </c>
      <c r="F1167" s="17"/>
      <c r="G1167" s="17">
        <v>0.25930943510514698</v>
      </c>
      <c r="H1167" s="17">
        <v>0.33704970480813301</v>
      </c>
      <c r="I1167" s="17">
        <v>0.34264504031072801</v>
      </c>
      <c r="J1167" s="17">
        <v>0.414504413403806</v>
      </c>
      <c r="K1167" s="17">
        <v>0.46872166459903303</v>
      </c>
      <c r="L1167" s="17">
        <v>0.52213727674618904</v>
      </c>
      <c r="M1167" s="17"/>
      <c r="N1167" s="17">
        <v>0.39744116231263399</v>
      </c>
      <c r="O1167" s="17">
        <v>0.41566194959855901</v>
      </c>
      <c r="P1167" s="17">
        <v>0.469558345171808</v>
      </c>
      <c r="Q1167" s="17">
        <v>0.35450040943630001</v>
      </c>
      <c r="R1167" s="17"/>
      <c r="S1167" s="17">
        <v>0.37267947268525797</v>
      </c>
      <c r="T1167" s="17">
        <v>0.42522547840060299</v>
      </c>
      <c r="U1167" s="17">
        <v>0.475580699074869</v>
      </c>
      <c r="V1167" s="17">
        <v>0.47523537971980101</v>
      </c>
      <c r="W1167" s="17">
        <v>0.36680168046789202</v>
      </c>
      <c r="X1167" s="17">
        <v>0.37850290181257201</v>
      </c>
      <c r="Y1167" s="17">
        <v>0.41665159964138898</v>
      </c>
      <c r="Z1167" s="17">
        <v>0.435278694265954</v>
      </c>
      <c r="AA1167" s="17">
        <v>0.35150575939273498</v>
      </c>
      <c r="AB1167" s="17">
        <v>0.39917215470731099</v>
      </c>
      <c r="AC1167" s="17">
        <v>0.37533707215470702</v>
      </c>
      <c r="AD1167" s="17">
        <v>0.47942570803659401</v>
      </c>
      <c r="AE1167" s="17"/>
      <c r="AF1167" s="17">
        <v>0.46315682420701798</v>
      </c>
      <c r="AG1167" s="17">
        <v>0.37912210343822</v>
      </c>
      <c r="AH1167" s="17">
        <v>0.38419559005756998</v>
      </c>
      <c r="AI1167" s="17"/>
      <c r="AJ1167" s="17">
        <v>0.48415788782654301</v>
      </c>
      <c r="AK1167" s="17">
        <v>0.33902658147057402</v>
      </c>
      <c r="AL1167" s="17">
        <v>0.38684670625254702</v>
      </c>
      <c r="AM1167" s="17"/>
      <c r="AN1167" s="17">
        <v>0.42152164868961101</v>
      </c>
      <c r="AO1167" s="17">
        <v>0.388270822487913</v>
      </c>
      <c r="AP1167" s="17">
        <v>0.38272953459402298</v>
      </c>
      <c r="AQ1167" s="17">
        <v>0.40896158389574699</v>
      </c>
      <c r="AR1167" s="17">
        <v>0.27062596988654303</v>
      </c>
      <c r="AS1167" s="17"/>
      <c r="AT1167" s="17">
        <v>0.41449449797525201</v>
      </c>
      <c r="AU1167" s="17">
        <v>0.33570279892924998</v>
      </c>
      <c r="AV1167" s="17"/>
      <c r="AW1167" s="17">
        <v>0.46226052383041599</v>
      </c>
      <c r="AX1167" s="17">
        <v>0.37830665620924497</v>
      </c>
      <c r="AY1167" s="17">
        <v>0.36053337235505101</v>
      </c>
    </row>
    <row r="1168" spans="2:51">
      <c r="B1168" t="s">
        <v>404</v>
      </c>
      <c r="C1168" s="17">
        <v>4.22202371714143E-2</v>
      </c>
      <c r="D1168" s="17">
        <v>5.7680382903671903E-2</v>
      </c>
      <c r="E1168" s="17">
        <v>2.7276635670301301E-2</v>
      </c>
      <c r="F1168" s="17"/>
      <c r="G1168" s="17">
        <v>2.3376943154154999E-2</v>
      </c>
      <c r="H1168" s="17">
        <v>2.8108257704683899E-2</v>
      </c>
      <c r="I1168" s="17">
        <v>4.46352623325348E-2</v>
      </c>
      <c r="J1168" s="17">
        <v>3.3011396763749201E-2</v>
      </c>
      <c r="K1168" s="17">
        <v>5.5490738683737599E-2</v>
      </c>
      <c r="L1168" s="17">
        <v>5.59183963334835E-2</v>
      </c>
      <c r="M1168" s="17"/>
      <c r="N1168" s="17">
        <v>6.6911562295307106E-2</v>
      </c>
      <c r="O1168" s="17">
        <v>3.1901954952185597E-2</v>
      </c>
      <c r="P1168" s="17">
        <v>2.8799694962198499E-2</v>
      </c>
      <c r="Q1168" s="17">
        <v>3.8588917983594602E-2</v>
      </c>
      <c r="R1168" s="17"/>
      <c r="S1168" s="17">
        <v>3.6868718992488801E-2</v>
      </c>
      <c r="T1168" s="17">
        <v>5.5311264050403597E-2</v>
      </c>
      <c r="U1168" s="17">
        <v>4.3535374944185301E-2</v>
      </c>
      <c r="V1168" s="17">
        <v>4.6674019229164497E-2</v>
      </c>
      <c r="W1168" s="17">
        <v>2.6350633637104898E-2</v>
      </c>
      <c r="X1168" s="17">
        <v>4.8988255363138597E-2</v>
      </c>
      <c r="Y1168" s="17">
        <v>5.5853653071169899E-2</v>
      </c>
      <c r="Z1168" s="17">
        <v>2.4040289799993099E-2</v>
      </c>
      <c r="AA1168" s="17">
        <v>4.91152816952539E-2</v>
      </c>
      <c r="AB1168" s="17">
        <v>2.9133080188759E-2</v>
      </c>
      <c r="AC1168" s="17">
        <v>3.3874696894129697E-2</v>
      </c>
      <c r="AD1168" s="17">
        <v>2.10929684413536E-2</v>
      </c>
      <c r="AE1168" s="17"/>
      <c r="AF1168" s="17">
        <v>6.0627647592553298E-2</v>
      </c>
      <c r="AG1168" s="17">
        <v>2.7663472132546701E-2</v>
      </c>
      <c r="AH1168" s="17">
        <v>4.2722279960458201E-2</v>
      </c>
      <c r="AI1168" s="17"/>
      <c r="AJ1168" s="17">
        <v>7.9951765387598503E-2</v>
      </c>
      <c r="AK1168" s="17">
        <v>2.7191124379068801E-2</v>
      </c>
      <c r="AL1168" s="17">
        <v>5.1835175407894299E-2</v>
      </c>
      <c r="AM1168" s="17"/>
      <c r="AN1168" s="17">
        <v>3.4854421626040098E-2</v>
      </c>
      <c r="AO1168" s="17">
        <v>6.2273313319023499E-2</v>
      </c>
      <c r="AP1168" s="17">
        <v>4.2311397250864899E-2</v>
      </c>
      <c r="AQ1168" s="17">
        <v>3.1559846497742697E-2</v>
      </c>
      <c r="AR1168" s="17">
        <v>3.4311935570920701E-2</v>
      </c>
      <c r="AS1168" s="17"/>
      <c r="AT1168" s="17">
        <v>4.3239166994871701E-2</v>
      </c>
      <c r="AU1168" s="17">
        <v>3.1147258221020001E-2</v>
      </c>
      <c r="AV1168" s="17"/>
      <c r="AW1168" s="17">
        <v>5.3460851822559698E-2</v>
      </c>
      <c r="AX1168" s="17">
        <v>3.6305169123777001E-2</v>
      </c>
      <c r="AY1168" s="17">
        <v>3.2024897928372702E-2</v>
      </c>
    </row>
    <row r="1169" spans="2:51">
      <c r="B1169" t="s">
        <v>405</v>
      </c>
      <c r="C1169" s="17">
        <v>2.0714158221903499E-2</v>
      </c>
      <c r="D1169" s="17">
        <v>2.3434536580233499E-2</v>
      </c>
      <c r="E1169" s="17">
        <v>1.8146762106204702E-2</v>
      </c>
      <c r="F1169" s="17"/>
      <c r="G1169" s="17">
        <v>1.2048856359757699E-2</v>
      </c>
      <c r="H1169" s="17">
        <v>9.2390331539287905E-3</v>
      </c>
      <c r="I1169" s="17">
        <v>2.44322939012247E-2</v>
      </c>
      <c r="J1169" s="17">
        <v>2.5150773981257101E-2</v>
      </c>
      <c r="K1169" s="17">
        <v>2.34335418180532E-2</v>
      </c>
      <c r="L1169" s="17">
        <v>2.52724594326139E-2</v>
      </c>
      <c r="M1169" s="17"/>
      <c r="N1169" s="17">
        <v>3.12095950632304E-2</v>
      </c>
      <c r="O1169" s="17">
        <v>1.43716708524522E-2</v>
      </c>
      <c r="P1169" s="17">
        <v>1.6733674286447401E-2</v>
      </c>
      <c r="Q1169" s="17">
        <v>1.9567392291407401E-2</v>
      </c>
      <c r="R1169" s="17"/>
      <c r="S1169" s="17">
        <v>3.5027991511558103E-2</v>
      </c>
      <c r="T1169" s="17">
        <v>1.36529232617136E-2</v>
      </c>
      <c r="U1169" s="17">
        <v>9.7190948479844892E-3</v>
      </c>
      <c r="V1169" s="17">
        <v>1.8544462555307398E-2</v>
      </c>
      <c r="W1169" s="17">
        <v>5.3094430073409499E-2</v>
      </c>
      <c r="X1169" s="17">
        <v>2.54370983011942E-2</v>
      </c>
      <c r="Y1169" s="17">
        <v>4.3297066701878497E-3</v>
      </c>
      <c r="Z1169" s="17">
        <v>2.2989637121257501E-2</v>
      </c>
      <c r="AA1169" s="17">
        <v>1.5735416881783398E-2</v>
      </c>
      <c r="AB1169" s="17">
        <v>9.0921791592300603E-3</v>
      </c>
      <c r="AC1169" s="17">
        <v>3.7311051059584897E-2</v>
      </c>
      <c r="AD1169" s="17">
        <v>0</v>
      </c>
      <c r="AE1169" s="17"/>
      <c r="AF1169" s="17">
        <v>3.1410851204500302E-2</v>
      </c>
      <c r="AG1169" s="17">
        <v>1.18205612894327E-2</v>
      </c>
      <c r="AH1169" s="17">
        <v>2.8066453631445901E-2</v>
      </c>
      <c r="AI1169" s="17"/>
      <c r="AJ1169" s="17">
        <v>3.75084046673516E-2</v>
      </c>
      <c r="AK1169" s="17">
        <v>1.10473469253733E-2</v>
      </c>
      <c r="AL1169" s="17">
        <v>6.2658640391386198E-3</v>
      </c>
      <c r="AM1169" s="17"/>
      <c r="AN1169" s="17">
        <v>1.32811794212436E-2</v>
      </c>
      <c r="AO1169" s="17">
        <v>2.34968700487325E-2</v>
      </c>
      <c r="AP1169" s="17">
        <v>2.9843250719921999E-2</v>
      </c>
      <c r="AQ1169" s="17">
        <v>1.9542563094817798E-2</v>
      </c>
      <c r="AR1169" s="17">
        <v>0</v>
      </c>
      <c r="AS1169" s="17"/>
      <c r="AT1169" s="17">
        <v>1.9854770284280301E-2</v>
      </c>
      <c r="AU1169" s="17">
        <v>3.12844275538008E-2</v>
      </c>
      <c r="AV1169" s="17"/>
      <c r="AW1169" s="17">
        <v>2.4975056670060499E-2</v>
      </c>
      <c r="AX1169" s="17">
        <v>0</v>
      </c>
      <c r="AY1169" s="17">
        <v>2.1892266733849398E-2</v>
      </c>
    </row>
    <row r="1170" spans="2:51">
      <c r="B1170" t="s">
        <v>119</v>
      </c>
      <c r="C1170" s="17">
        <v>3.7986271495239199E-2</v>
      </c>
      <c r="D1170" s="17">
        <v>3.7239084843540299E-2</v>
      </c>
      <c r="E1170" s="17">
        <v>3.8895567916708902E-2</v>
      </c>
      <c r="F1170" s="17"/>
      <c r="G1170" s="17">
        <v>4.7404615886065801E-2</v>
      </c>
      <c r="H1170" s="17">
        <v>4.6771843456450399E-2</v>
      </c>
      <c r="I1170" s="17">
        <v>3.1419122470386203E-2</v>
      </c>
      <c r="J1170" s="17">
        <v>5.0868727574866497E-2</v>
      </c>
      <c r="K1170" s="17">
        <v>3.2708986855487801E-2</v>
      </c>
      <c r="L1170" s="17">
        <v>2.70352195416057E-2</v>
      </c>
      <c r="M1170" s="17"/>
      <c r="N1170" s="17">
        <v>1.9979883009474401E-2</v>
      </c>
      <c r="O1170" s="17">
        <v>4.5957847562961299E-2</v>
      </c>
      <c r="P1170" s="17">
        <v>2.7355078378470999E-2</v>
      </c>
      <c r="Q1170" s="17">
        <v>6.0664836911271697E-2</v>
      </c>
      <c r="R1170" s="17"/>
      <c r="S1170" s="17">
        <v>5.8355361018552397E-2</v>
      </c>
      <c r="T1170" s="17">
        <v>1.8068558146635098E-2</v>
      </c>
      <c r="U1170" s="17">
        <v>2.2482656342013602E-2</v>
      </c>
      <c r="V1170" s="17">
        <v>2.4033862547561399E-2</v>
      </c>
      <c r="W1170" s="17">
        <v>4.0161087464442198E-2</v>
      </c>
      <c r="X1170" s="17">
        <v>6.6696270994997905E-2</v>
      </c>
      <c r="Y1170" s="17">
        <v>9.1907127731987899E-3</v>
      </c>
      <c r="Z1170" s="17">
        <v>6.1310117354957699E-2</v>
      </c>
      <c r="AA1170" s="17">
        <v>4.3022783617275698E-2</v>
      </c>
      <c r="AB1170" s="17">
        <v>2.1222242982145E-2</v>
      </c>
      <c r="AC1170" s="17">
        <v>7.5053900676224194E-2</v>
      </c>
      <c r="AD1170" s="17">
        <v>7.1827860843249894E-2</v>
      </c>
      <c r="AE1170" s="17"/>
      <c r="AF1170" s="17">
        <v>3.9865737044058498E-2</v>
      </c>
      <c r="AG1170" s="17">
        <v>2.7370433206065001E-2</v>
      </c>
      <c r="AH1170" s="17">
        <v>6.5480766713285593E-2</v>
      </c>
      <c r="AI1170" s="17"/>
      <c r="AJ1170" s="17">
        <v>3.2269516991236098E-2</v>
      </c>
      <c r="AK1170" s="17">
        <v>2.9491957303370599E-2</v>
      </c>
      <c r="AL1170" s="17">
        <v>3.7712673986704498E-2</v>
      </c>
      <c r="AM1170" s="17"/>
      <c r="AN1170" s="17">
        <v>3.18505981349669E-2</v>
      </c>
      <c r="AO1170" s="17">
        <v>4.3526873200543E-2</v>
      </c>
      <c r="AP1170" s="17">
        <v>3.9817862792232303E-2</v>
      </c>
      <c r="AQ1170" s="17">
        <v>2.5273533484611602E-2</v>
      </c>
      <c r="AR1170" s="17">
        <v>4.5853033987529802E-2</v>
      </c>
      <c r="AS1170" s="17"/>
      <c r="AT1170" s="17">
        <v>3.3496235469867297E-2</v>
      </c>
      <c r="AU1170" s="17">
        <v>7.5353490304711099E-2</v>
      </c>
      <c r="AV1170" s="17"/>
      <c r="AW1170" s="17">
        <v>2.4120884020156799E-2</v>
      </c>
      <c r="AX1170" s="17">
        <v>1.27240905488188E-2</v>
      </c>
      <c r="AY1170" s="17">
        <v>5.9450645210536099E-2</v>
      </c>
    </row>
    <row r="1171" spans="2:51">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row>
    <row r="1172" spans="2:51">
      <c r="B1172" s="6" t="s">
        <v>412</v>
      </c>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row>
    <row r="1173" spans="2:51">
      <c r="B1173" s="24" t="s">
        <v>16</v>
      </c>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row>
    <row r="1174" spans="2:51">
      <c r="B1174" t="s">
        <v>401</v>
      </c>
      <c r="C1174" s="17">
        <v>3.56952836421476E-2</v>
      </c>
      <c r="D1174" s="17">
        <v>3.9988002572830798E-2</v>
      </c>
      <c r="E1174" s="17">
        <v>3.1799221337184998E-2</v>
      </c>
      <c r="F1174" s="17"/>
      <c r="G1174" s="17">
        <v>4.8222913468825498E-2</v>
      </c>
      <c r="H1174" s="17">
        <v>7.2810848372645801E-2</v>
      </c>
      <c r="I1174" s="17">
        <v>2.68667107033344E-2</v>
      </c>
      <c r="J1174" s="17">
        <v>2.0933307523789298E-2</v>
      </c>
      <c r="K1174" s="17">
        <v>2.6350713810034201E-2</v>
      </c>
      <c r="L1174" s="17">
        <v>2.6561916756164199E-2</v>
      </c>
      <c r="M1174" s="17"/>
      <c r="N1174" s="17">
        <v>2.7052303875945798E-2</v>
      </c>
      <c r="O1174" s="17">
        <v>2.5060809456991798E-2</v>
      </c>
      <c r="P1174" s="17">
        <v>3.76074968891651E-2</v>
      </c>
      <c r="Q1174" s="17">
        <v>5.5877032273604701E-2</v>
      </c>
      <c r="R1174" s="17"/>
      <c r="S1174" s="17">
        <v>6.3568287328673007E-2</v>
      </c>
      <c r="T1174" s="17">
        <v>3.3789360050085301E-2</v>
      </c>
      <c r="U1174" s="17">
        <v>2.6565676984755499E-2</v>
      </c>
      <c r="V1174" s="17">
        <v>2.4125101926488899E-2</v>
      </c>
      <c r="W1174" s="17">
        <v>3.4311241760234097E-2</v>
      </c>
      <c r="X1174" s="17">
        <v>5.5969230009164997E-2</v>
      </c>
      <c r="Y1174" s="17">
        <v>2.3284889782358702E-2</v>
      </c>
      <c r="Z1174" s="17">
        <v>3.5245086573884803E-2</v>
      </c>
      <c r="AA1174" s="17">
        <v>2.77174503702622E-2</v>
      </c>
      <c r="AB1174" s="17">
        <v>3.3777170841647698E-2</v>
      </c>
      <c r="AC1174" s="17">
        <v>3.1061431163100402E-2</v>
      </c>
      <c r="AD1174" s="17">
        <v>1.6260578133752202E-2</v>
      </c>
      <c r="AE1174" s="17"/>
      <c r="AF1174" s="17">
        <v>2.6927098156381599E-2</v>
      </c>
      <c r="AG1174" s="17">
        <v>3.50097728096379E-2</v>
      </c>
      <c r="AH1174" s="17">
        <v>5.9167014184202803E-2</v>
      </c>
      <c r="AI1174" s="17"/>
      <c r="AJ1174" s="17">
        <v>3.0639717140102302E-2</v>
      </c>
      <c r="AK1174" s="17">
        <v>4.00100394842006E-2</v>
      </c>
      <c r="AL1174" s="17">
        <v>4.14731193523405E-2</v>
      </c>
      <c r="AM1174" s="17"/>
      <c r="AN1174" s="17">
        <v>5.3351354215102099E-2</v>
      </c>
      <c r="AO1174" s="17">
        <v>4.3664046645853202E-2</v>
      </c>
      <c r="AP1174" s="17">
        <v>1.9965177229363501E-2</v>
      </c>
      <c r="AQ1174" s="17">
        <v>3.0776381201597099E-2</v>
      </c>
      <c r="AR1174" s="17">
        <v>6.8335694686825196E-2</v>
      </c>
      <c r="AS1174" s="17"/>
      <c r="AT1174" s="17">
        <v>3.46952230819371E-2</v>
      </c>
      <c r="AU1174" s="17">
        <v>4.8870656033458498E-2</v>
      </c>
      <c r="AV1174" s="17"/>
      <c r="AW1174" s="17">
        <v>2.6945880590148699E-2</v>
      </c>
      <c r="AX1174" s="17">
        <v>6.0237813475702201E-2</v>
      </c>
      <c r="AY1174" s="17">
        <v>3.8598454692196402E-2</v>
      </c>
    </row>
    <row r="1175" spans="2:51">
      <c r="B1175" t="s">
        <v>402</v>
      </c>
      <c r="C1175" s="17">
        <v>0.46389090514178799</v>
      </c>
      <c r="D1175" s="17">
        <v>0.47233223624908399</v>
      </c>
      <c r="E1175" s="17">
        <v>0.455926253131262</v>
      </c>
      <c r="F1175" s="17"/>
      <c r="G1175" s="17">
        <v>0.54579490516289697</v>
      </c>
      <c r="H1175" s="17">
        <v>0.51209577135002804</v>
      </c>
      <c r="I1175" s="17">
        <v>0.47712478597636798</v>
      </c>
      <c r="J1175" s="17">
        <v>0.49920479027978099</v>
      </c>
      <c r="K1175" s="17">
        <v>0.38236177305928198</v>
      </c>
      <c r="L1175" s="17">
        <v>0.41528562444067202</v>
      </c>
      <c r="M1175" s="17"/>
      <c r="N1175" s="17">
        <v>0.44736271631050101</v>
      </c>
      <c r="O1175" s="17">
        <v>0.44795776035804002</v>
      </c>
      <c r="P1175" s="17">
        <v>0.47945041816128098</v>
      </c>
      <c r="Q1175" s="17">
        <v>0.479496203660772</v>
      </c>
      <c r="R1175" s="17"/>
      <c r="S1175" s="17">
        <v>0.52174092353150203</v>
      </c>
      <c r="T1175" s="17">
        <v>0.46819985943023901</v>
      </c>
      <c r="U1175" s="17">
        <v>0.54103351691738599</v>
      </c>
      <c r="V1175" s="17">
        <v>0.42562529408786998</v>
      </c>
      <c r="W1175" s="17">
        <v>0.38460999300147097</v>
      </c>
      <c r="X1175" s="17">
        <v>0.42219546268205099</v>
      </c>
      <c r="Y1175" s="17">
        <v>0.47057971878361299</v>
      </c>
      <c r="Z1175" s="17">
        <v>0.48860569290564099</v>
      </c>
      <c r="AA1175" s="17">
        <v>0.43912028735506398</v>
      </c>
      <c r="AB1175" s="17">
        <v>0.47601082693876001</v>
      </c>
      <c r="AC1175" s="17">
        <v>0.440341431088838</v>
      </c>
      <c r="AD1175" s="17">
        <v>0.48366319845491001</v>
      </c>
      <c r="AE1175" s="17"/>
      <c r="AF1175" s="17">
        <v>0.413748299922711</v>
      </c>
      <c r="AG1175" s="17">
        <v>0.49148696374338202</v>
      </c>
      <c r="AH1175" s="17">
        <v>0.48858240424417598</v>
      </c>
      <c r="AI1175" s="17"/>
      <c r="AJ1175" s="17">
        <v>0.38885779043019802</v>
      </c>
      <c r="AK1175" s="17">
        <v>0.54144444190681795</v>
      </c>
      <c r="AL1175" s="17">
        <v>0.55046345348505699</v>
      </c>
      <c r="AM1175" s="17"/>
      <c r="AN1175" s="17">
        <v>0.44723829626505601</v>
      </c>
      <c r="AO1175" s="17">
        <v>0.49439172477183102</v>
      </c>
      <c r="AP1175" s="17">
        <v>0.47547350186398901</v>
      </c>
      <c r="AQ1175" s="17">
        <v>0.49859117729403202</v>
      </c>
      <c r="AR1175" s="17">
        <v>0.39170285213568701</v>
      </c>
      <c r="AS1175" s="17"/>
      <c r="AT1175" s="17">
        <v>0.45811561115934402</v>
      </c>
      <c r="AU1175" s="17">
        <v>0.54833275146923</v>
      </c>
      <c r="AV1175" s="17"/>
      <c r="AW1175" s="17">
        <v>0.46118910550706999</v>
      </c>
      <c r="AX1175" s="17">
        <v>0.48102624245919201</v>
      </c>
      <c r="AY1175" s="17">
        <v>0.46181856260181398</v>
      </c>
    </row>
    <row r="1176" spans="2:51">
      <c r="B1176" t="s">
        <v>403</v>
      </c>
      <c r="C1176" s="17">
        <v>0.404544335131657</v>
      </c>
      <c r="D1176" s="17">
        <v>0.384301461517711</v>
      </c>
      <c r="E1176" s="17">
        <v>0.42402198844282002</v>
      </c>
      <c r="F1176" s="17"/>
      <c r="G1176" s="17">
        <v>0.31109912037304599</v>
      </c>
      <c r="H1176" s="17">
        <v>0.334386521352806</v>
      </c>
      <c r="I1176" s="17">
        <v>0.40103606273411402</v>
      </c>
      <c r="J1176" s="17">
        <v>0.39095880395198901</v>
      </c>
      <c r="K1176" s="17">
        <v>0.45891204301667099</v>
      </c>
      <c r="L1176" s="17">
        <v>0.47062517358469802</v>
      </c>
      <c r="M1176" s="17"/>
      <c r="N1176" s="17">
        <v>0.43424495724117901</v>
      </c>
      <c r="O1176" s="17">
        <v>0.43374998789260399</v>
      </c>
      <c r="P1176" s="17">
        <v>0.36811703794853901</v>
      </c>
      <c r="Q1176" s="17">
        <v>0.37292568311777802</v>
      </c>
      <c r="R1176" s="17"/>
      <c r="S1176" s="17">
        <v>0.31434956692460803</v>
      </c>
      <c r="T1176" s="17">
        <v>0.402603292243366</v>
      </c>
      <c r="U1176" s="17">
        <v>0.31310201101375301</v>
      </c>
      <c r="V1176" s="17">
        <v>0.47573209601956201</v>
      </c>
      <c r="W1176" s="17">
        <v>0.48059756922132701</v>
      </c>
      <c r="X1176" s="17">
        <v>0.44191528750771297</v>
      </c>
      <c r="Y1176" s="17">
        <v>0.42777448345253899</v>
      </c>
      <c r="Z1176" s="17">
        <v>0.36676035451905997</v>
      </c>
      <c r="AA1176" s="17">
        <v>0.42671988559927898</v>
      </c>
      <c r="AB1176" s="17">
        <v>0.41358587631285099</v>
      </c>
      <c r="AC1176" s="17">
        <v>0.39727490767338902</v>
      </c>
      <c r="AD1176" s="17">
        <v>0.397485164804322</v>
      </c>
      <c r="AE1176" s="17"/>
      <c r="AF1176" s="17">
        <v>0.44378667443181402</v>
      </c>
      <c r="AG1176" s="17">
        <v>0.40898481853277002</v>
      </c>
      <c r="AH1176" s="17">
        <v>0.34369349399295301</v>
      </c>
      <c r="AI1176" s="17"/>
      <c r="AJ1176" s="17">
        <v>0.471483630908344</v>
      </c>
      <c r="AK1176" s="17">
        <v>0.34979098365432698</v>
      </c>
      <c r="AL1176" s="17">
        <v>0.35882757342806099</v>
      </c>
      <c r="AM1176" s="17"/>
      <c r="AN1176" s="17">
        <v>0.38469723060394201</v>
      </c>
      <c r="AO1176" s="17">
        <v>0.385055469934654</v>
      </c>
      <c r="AP1176" s="17">
        <v>0.41049886132077501</v>
      </c>
      <c r="AQ1176" s="17">
        <v>0.40180489946089298</v>
      </c>
      <c r="AR1176" s="17">
        <v>0.476439659620779</v>
      </c>
      <c r="AS1176" s="17"/>
      <c r="AT1176" s="17">
        <v>0.41057427480486902</v>
      </c>
      <c r="AU1176" s="17">
        <v>0.33234061971193601</v>
      </c>
      <c r="AV1176" s="17"/>
      <c r="AW1176" s="17">
        <v>0.43159986068374401</v>
      </c>
      <c r="AX1176" s="17">
        <v>0.37630676940516</v>
      </c>
      <c r="AY1176" s="17">
        <v>0.38076272939307398</v>
      </c>
    </row>
    <row r="1177" spans="2:51">
      <c r="B1177" t="s">
        <v>404</v>
      </c>
      <c r="C1177" s="17">
        <v>4.8321510277359397E-2</v>
      </c>
      <c r="D1177" s="17">
        <v>5.2015960015853999E-2</v>
      </c>
      <c r="E1177" s="17">
        <v>4.4066847746836398E-2</v>
      </c>
      <c r="F1177" s="17"/>
      <c r="G1177" s="17">
        <v>4.5663598176986099E-2</v>
      </c>
      <c r="H1177" s="17">
        <v>2.5499433256311099E-2</v>
      </c>
      <c r="I1177" s="17">
        <v>3.1721523053518101E-2</v>
      </c>
      <c r="J1177" s="17">
        <v>5.2356105686086903E-2</v>
      </c>
      <c r="K1177" s="17">
        <v>7.3592170413006294E-2</v>
      </c>
      <c r="L1177" s="17">
        <v>5.7473267208631898E-2</v>
      </c>
      <c r="M1177" s="17"/>
      <c r="N1177" s="17">
        <v>5.0501826659435603E-2</v>
      </c>
      <c r="O1177" s="17">
        <v>4.0321399575759601E-2</v>
      </c>
      <c r="P1177" s="17">
        <v>7.4601045791104603E-2</v>
      </c>
      <c r="Q1177" s="17">
        <v>3.4509438421389801E-2</v>
      </c>
      <c r="R1177" s="17"/>
      <c r="S1177" s="17">
        <v>3.7137731854875199E-2</v>
      </c>
      <c r="T1177" s="17">
        <v>4.6581973674870499E-2</v>
      </c>
      <c r="U1177" s="17">
        <v>7.47849462399722E-2</v>
      </c>
      <c r="V1177" s="17">
        <v>5.8076299991463499E-2</v>
      </c>
      <c r="W1177" s="17">
        <v>4.7915378772928702E-2</v>
      </c>
      <c r="X1177" s="17">
        <v>4.1421723849837798E-2</v>
      </c>
      <c r="Y1177" s="17">
        <v>5.3783559609782802E-2</v>
      </c>
      <c r="Z1177" s="17">
        <v>7.1407193357805501E-2</v>
      </c>
      <c r="AA1177" s="17">
        <v>4.4108266475841998E-2</v>
      </c>
      <c r="AB1177" s="17">
        <v>2.73497140527202E-2</v>
      </c>
      <c r="AC1177" s="17">
        <v>3.6449127260430002E-2</v>
      </c>
      <c r="AD1177" s="17">
        <v>7.0086678770789501E-2</v>
      </c>
      <c r="AE1177" s="17"/>
      <c r="AF1177" s="17">
        <v>7.6382610177119906E-2</v>
      </c>
      <c r="AG1177" s="17">
        <v>2.4151683146391899E-2</v>
      </c>
      <c r="AH1177" s="17">
        <v>3.8253741413939703E-2</v>
      </c>
      <c r="AI1177" s="17"/>
      <c r="AJ1177" s="17">
        <v>7.0150908321609695E-2</v>
      </c>
      <c r="AK1177" s="17">
        <v>3.25420566795133E-2</v>
      </c>
      <c r="AL1177" s="17">
        <v>2.4551076177333798E-2</v>
      </c>
      <c r="AM1177" s="17"/>
      <c r="AN1177" s="17">
        <v>5.1857993848776401E-2</v>
      </c>
      <c r="AO1177" s="17">
        <v>3.20008874878914E-2</v>
      </c>
      <c r="AP1177" s="17">
        <v>4.2522479112036403E-2</v>
      </c>
      <c r="AQ1177" s="17">
        <v>5.1838577101585299E-2</v>
      </c>
      <c r="AR1177" s="17">
        <v>4.2440185374629499E-2</v>
      </c>
      <c r="AS1177" s="17"/>
      <c r="AT1177" s="17">
        <v>4.9836741101183801E-2</v>
      </c>
      <c r="AU1177" s="17">
        <v>3.0199205068787701E-2</v>
      </c>
      <c r="AV1177" s="17"/>
      <c r="AW1177" s="17">
        <v>4.6930638685556803E-2</v>
      </c>
      <c r="AX1177" s="17">
        <v>5.3575593267454098E-2</v>
      </c>
      <c r="AY1177" s="17">
        <v>4.8362821284310901E-2</v>
      </c>
    </row>
    <row r="1178" spans="2:51">
      <c r="B1178" t="s">
        <v>405</v>
      </c>
      <c r="C1178" s="17">
        <v>1.8008187996727799E-2</v>
      </c>
      <c r="D1178" s="17">
        <v>2.3157500514781899E-2</v>
      </c>
      <c r="E1178" s="17">
        <v>1.31785213956608E-2</v>
      </c>
      <c r="F1178" s="17"/>
      <c r="G1178" s="17">
        <v>2.29272279149185E-2</v>
      </c>
      <c r="H1178" s="17">
        <v>1.07299628679436E-2</v>
      </c>
      <c r="I1178" s="17">
        <v>2.4085871380949499E-2</v>
      </c>
      <c r="J1178" s="17">
        <v>1.5148800950125101E-2</v>
      </c>
      <c r="K1178" s="17">
        <v>2.3550756854376399E-2</v>
      </c>
      <c r="L1178" s="17">
        <v>1.50368347370853E-2</v>
      </c>
      <c r="M1178" s="17"/>
      <c r="N1178" s="17">
        <v>2.3534122266247601E-2</v>
      </c>
      <c r="O1178" s="17">
        <v>1.6824202496965399E-2</v>
      </c>
      <c r="P1178" s="17">
        <v>1.6343460605914701E-2</v>
      </c>
      <c r="Q1178" s="17">
        <v>1.5019228477304299E-2</v>
      </c>
      <c r="R1178" s="17"/>
      <c r="S1178" s="17">
        <v>1.5972468564599E-2</v>
      </c>
      <c r="T1178" s="17">
        <v>2.4826654020618701E-2</v>
      </c>
      <c r="U1178" s="17">
        <v>1.5468829389478E-2</v>
      </c>
      <c r="V1178" s="17">
        <v>5.0898906081473898E-3</v>
      </c>
      <c r="W1178" s="17">
        <v>2.68329228564059E-2</v>
      </c>
      <c r="X1178" s="17">
        <v>1.4861994628170399E-2</v>
      </c>
      <c r="Y1178" s="17">
        <v>6.5746304549005397E-3</v>
      </c>
      <c r="Z1178" s="17">
        <v>0</v>
      </c>
      <c r="AA1178" s="17">
        <v>1.6092900813271901E-2</v>
      </c>
      <c r="AB1178" s="17">
        <v>1.2124837392909701E-2</v>
      </c>
      <c r="AC1178" s="17">
        <v>6.9598549979709795E-2</v>
      </c>
      <c r="AD1178" s="17">
        <v>1.7979191358452599E-2</v>
      </c>
      <c r="AE1178" s="17"/>
      <c r="AF1178" s="17">
        <v>1.6042826100162898E-2</v>
      </c>
      <c r="AG1178" s="17">
        <v>1.8295069002997901E-2</v>
      </c>
      <c r="AH1178" s="17">
        <v>1.86283025910257E-2</v>
      </c>
      <c r="AI1178" s="17"/>
      <c r="AJ1178" s="17">
        <v>2.3185144717782501E-2</v>
      </c>
      <c r="AK1178" s="17">
        <v>1.16101900696589E-2</v>
      </c>
      <c r="AL1178" s="17">
        <v>1.0840475084192501E-2</v>
      </c>
      <c r="AM1178" s="17"/>
      <c r="AN1178" s="17">
        <v>1.84845326474763E-2</v>
      </c>
      <c r="AO1178" s="17">
        <v>1.1575054033408199E-2</v>
      </c>
      <c r="AP1178" s="17">
        <v>2.5314981061741501E-2</v>
      </c>
      <c r="AQ1178" s="17">
        <v>7.3730566773177603E-3</v>
      </c>
      <c r="AR1178" s="17">
        <v>0</v>
      </c>
      <c r="AS1178" s="17"/>
      <c r="AT1178" s="17">
        <v>1.9352315476128899E-2</v>
      </c>
      <c r="AU1178" s="17">
        <v>4.9501694456585404E-3</v>
      </c>
      <c r="AV1178" s="17"/>
      <c r="AW1178" s="17">
        <v>2.0192054690117998E-2</v>
      </c>
      <c r="AX1178" s="17">
        <v>9.5886193828730593E-3</v>
      </c>
      <c r="AY1178" s="17">
        <v>1.7996107263154499E-2</v>
      </c>
    </row>
    <row r="1179" spans="2:51">
      <c r="B1179" t="s">
        <v>119</v>
      </c>
      <c r="C1179" s="17">
        <v>2.9539777810319901E-2</v>
      </c>
      <c r="D1179" s="17">
        <v>2.8204839129738399E-2</v>
      </c>
      <c r="E1179" s="17">
        <v>3.10071679462358E-2</v>
      </c>
      <c r="F1179" s="17"/>
      <c r="G1179" s="17">
        <v>2.6292234903327601E-2</v>
      </c>
      <c r="H1179" s="17">
        <v>4.4477462800265502E-2</v>
      </c>
      <c r="I1179" s="17">
        <v>3.9165046151716003E-2</v>
      </c>
      <c r="J1179" s="17">
        <v>2.1398191608228902E-2</v>
      </c>
      <c r="K1179" s="17">
        <v>3.5232542846630598E-2</v>
      </c>
      <c r="L1179" s="17">
        <v>1.50171832727487E-2</v>
      </c>
      <c r="M1179" s="17"/>
      <c r="N1179" s="17">
        <v>1.7304073646690399E-2</v>
      </c>
      <c r="O1179" s="17">
        <v>3.60858402196398E-2</v>
      </c>
      <c r="P1179" s="17">
        <v>2.3880540603995599E-2</v>
      </c>
      <c r="Q1179" s="17">
        <v>4.2172414049151598E-2</v>
      </c>
      <c r="R1179" s="17"/>
      <c r="S1179" s="17">
        <v>4.7231021795743101E-2</v>
      </c>
      <c r="T1179" s="17">
        <v>2.3998860580820101E-2</v>
      </c>
      <c r="U1179" s="17">
        <v>2.90450194546557E-2</v>
      </c>
      <c r="V1179" s="17">
        <v>1.13513173664689E-2</v>
      </c>
      <c r="W1179" s="17">
        <v>2.5732894387632502E-2</v>
      </c>
      <c r="X1179" s="17">
        <v>2.3636301323063099E-2</v>
      </c>
      <c r="Y1179" s="17">
        <v>1.8002717916805699E-2</v>
      </c>
      <c r="Z1179" s="17">
        <v>3.7981672643608702E-2</v>
      </c>
      <c r="AA1179" s="17">
        <v>4.6241209386280499E-2</v>
      </c>
      <c r="AB1179" s="17">
        <v>3.7151574461111399E-2</v>
      </c>
      <c r="AC1179" s="17">
        <v>2.52745528345324E-2</v>
      </c>
      <c r="AD1179" s="17">
        <v>1.4525188477772901E-2</v>
      </c>
      <c r="AE1179" s="17"/>
      <c r="AF1179" s="17">
        <v>2.31124912118107E-2</v>
      </c>
      <c r="AG1179" s="17">
        <v>2.20716927648206E-2</v>
      </c>
      <c r="AH1179" s="17">
        <v>5.16750435737032E-2</v>
      </c>
      <c r="AI1179" s="17"/>
      <c r="AJ1179" s="17">
        <v>1.5682808481963201E-2</v>
      </c>
      <c r="AK1179" s="17">
        <v>2.4602288205481999E-2</v>
      </c>
      <c r="AL1179" s="17">
        <v>1.38443024730153E-2</v>
      </c>
      <c r="AM1179" s="17"/>
      <c r="AN1179" s="17">
        <v>4.4370592419646998E-2</v>
      </c>
      <c r="AO1179" s="17">
        <v>3.3312817126362797E-2</v>
      </c>
      <c r="AP1179" s="17">
        <v>2.62249994120951E-2</v>
      </c>
      <c r="AQ1179" s="17">
        <v>9.6159082645750592E-3</v>
      </c>
      <c r="AR1179" s="17">
        <v>2.1081608182079301E-2</v>
      </c>
      <c r="AS1179" s="17"/>
      <c r="AT1179" s="17">
        <v>2.74258343765365E-2</v>
      </c>
      <c r="AU1179" s="17">
        <v>3.5306598270929301E-2</v>
      </c>
      <c r="AV1179" s="17"/>
      <c r="AW1179" s="17">
        <v>1.3142459843362301E-2</v>
      </c>
      <c r="AX1179" s="17">
        <v>1.9264962009618702E-2</v>
      </c>
      <c r="AY1179" s="17">
        <v>5.2461324765449797E-2</v>
      </c>
    </row>
    <row r="1180" spans="2:51">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row>
    <row r="1181" spans="2:51">
      <c r="B1181" s="6" t="s">
        <v>413</v>
      </c>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row>
    <row r="1182" spans="2:51">
      <c r="B1182" s="25" t="s">
        <v>49</v>
      </c>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row>
    <row r="1183" spans="2:51">
      <c r="B1183" t="s">
        <v>414</v>
      </c>
      <c r="C1183" s="17">
        <v>0.753435606212427</v>
      </c>
      <c r="D1183" s="17">
        <v>0.78054737608130398</v>
      </c>
      <c r="E1183" s="17">
        <v>0.72581690556721701</v>
      </c>
      <c r="F1183" s="17"/>
      <c r="G1183" s="17">
        <v>0.68520698287925097</v>
      </c>
      <c r="H1183" s="17">
        <v>0.72014595850236396</v>
      </c>
      <c r="I1183" s="17">
        <v>0.72244173784542298</v>
      </c>
      <c r="J1183" s="17">
        <v>0.78573131470636004</v>
      </c>
      <c r="K1183" s="17">
        <v>0.742462206820383</v>
      </c>
      <c r="L1183" s="17">
        <v>0.81266008211341301</v>
      </c>
      <c r="M1183" s="17"/>
      <c r="N1183" s="17">
        <v>0.80341647241316605</v>
      </c>
      <c r="O1183" s="17">
        <v>0.79159106430791004</v>
      </c>
      <c r="P1183" s="17">
        <v>0.67726290251878296</v>
      </c>
      <c r="Q1183" s="17">
        <v>0.72694568295706397</v>
      </c>
      <c r="R1183" s="17"/>
      <c r="S1183" s="17">
        <v>0.74270958128279396</v>
      </c>
      <c r="T1183" s="17">
        <v>0.73373018143634094</v>
      </c>
      <c r="U1183" s="17">
        <v>0.76542852906334602</v>
      </c>
      <c r="V1183" s="17">
        <v>0.73115629119293901</v>
      </c>
      <c r="W1183" s="17">
        <v>0.72840191275483701</v>
      </c>
      <c r="X1183" s="17">
        <v>0.72881712790554898</v>
      </c>
      <c r="Y1183" s="17">
        <v>0.75970180237780305</v>
      </c>
      <c r="Z1183" s="17">
        <v>0.78773687937138004</v>
      </c>
      <c r="AA1183" s="17">
        <v>0.78247904099376997</v>
      </c>
      <c r="AB1183" s="17">
        <v>0.80342687301087101</v>
      </c>
      <c r="AC1183" s="17">
        <v>0.76494224044207704</v>
      </c>
      <c r="AD1183" s="17">
        <v>0.74715510879215996</v>
      </c>
      <c r="AE1183" s="17"/>
      <c r="AF1183" s="17">
        <v>0.73625671777012003</v>
      </c>
      <c r="AG1183" s="17">
        <v>0.79954950869568298</v>
      </c>
      <c r="AH1183" s="17">
        <v>0.71754918051896499</v>
      </c>
      <c r="AI1183" s="17"/>
      <c r="AJ1183" s="17">
        <v>0.80194740103911499</v>
      </c>
      <c r="AK1183" s="17">
        <v>0.75708972632843297</v>
      </c>
      <c r="AL1183" s="17">
        <v>0.80053310609558503</v>
      </c>
      <c r="AM1183" s="17"/>
      <c r="AN1183" s="17">
        <v>0.68628276291895796</v>
      </c>
      <c r="AO1183" s="17">
        <v>0.72903909393119604</v>
      </c>
      <c r="AP1183" s="17">
        <v>0.81580362092848602</v>
      </c>
      <c r="AQ1183" s="17">
        <v>0.81197232721100598</v>
      </c>
      <c r="AR1183" s="17">
        <v>0.798380837020224</v>
      </c>
      <c r="AS1183" s="17"/>
      <c r="AT1183" s="17">
        <v>0.76129738833017302</v>
      </c>
      <c r="AU1183" s="17">
        <v>0.67069502427093197</v>
      </c>
      <c r="AV1183" s="17"/>
      <c r="AW1183" s="17">
        <v>0.833814383584771</v>
      </c>
      <c r="AX1183" s="17">
        <v>0.72246760773276897</v>
      </c>
      <c r="AY1183" s="17">
        <v>0.68014204714838999</v>
      </c>
    </row>
    <row r="1184" spans="2:51">
      <c r="B1184" t="s">
        <v>415</v>
      </c>
      <c r="C1184" s="17">
        <v>0.246564393787574</v>
      </c>
      <c r="D1184" s="17">
        <v>0.21945262391869599</v>
      </c>
      <c r="E1184" s="17">
        <v>0.27418309443278299</v>
      </c>
      <c r="F1184" s="17"/>
      <c r="G1184" s="17">
        <v>0.31479301712074897</v>
      </c>
      <c r="H1184" s="17">
        <v>0.27985404149763599</v>
      </c>
      <c r="I1184" s="17">
        <v>0.27755826215457702</v>
      </c>
      <c r="J1184" s="17">
        <v>0.21426868529363999</v>
      </c>
      <c r="K1184" s="17">
        <v>0.257537793179617</v>
      </c>
      <c r="L1184" s="17">
        <v>0.18733991788658699</v>
      </c>
      <c r="M1184" s="17"/>
      <c r="N1184" s="17">
        <v>0.19658352758683401</v>
      </c>
      <c r="O1184" s="17">
        <v>0.20840893569209001</v>
      </c>
      <c r="P1184" s="17">
        <v>0.32273709748121698</v>
      </c>
      <c r="Q1184" s="17">
        <v>0.27305431704293598</v>
      </c>
      <c r="R1184" s="17"/>
      <c r="S1184" s="17">
        <v>0.25729041871720598</v>
      </c>
      <c r="T1184" s="17">
        <v>0.266269818563659</v>
      </c>
      <c r="U1184" s="17">
        <v>0.23457147093665401</v>
      </c>
      <c r="V1184" s="17">
        <v>0.26884370880706099</v>
      </c>
      <c r="W1184" s="17">
        <v>0.27159808724516299</v>
      </c>
      <c r="X1184" s="17">
        <v>0.27118287209445102</v>
      </c>
      <c r="Y1184" s="17">
        <v>0.24029819762219701</v>
      </c>
      <c r="Z1184" s="17">
        <v>0.21226312062861999</v>
      </c>
      <c r="AA1184" s="17">
        <v>0.21752095900623</v>
      </c>
      <c r="AB1184" s="17">
        <v>0.19657312698912899</v>
      </c>
      <c r="AC1184" s="17">
        <v>0.23505775955792299</v>
      </c>
      <c r="AD1184" s="17">
        <v>0.25284489120783998</v>
      </c>
      <c r="AE1184" s="17"/>
      <c r="AF1184" s="17">
        <v>0.26374328222988003</v>
      </c>
      <c r="AG1184" s="17">
        <v>0.200450491304317</v>
      </c>
      <c r="AH1184" s="17">
        <v>0.28245081948103501</v>
      </c>
      <c r="AI1184" s="17"/>
      <c r="AJ1184" s="17">
        <v>0.19805259896088501</v>
      </c>
      <c r="AK1184" s="17">
        <v>0.24291027367156701</v>
      </c>
      <c r="AL1184" s="17">
        <v>0.19946689390441499</v>
      </c>
      <c r="AM1184" s="17"/>
      <c r="AN1184" s="17">
        <v>0.31371723708104199</v>
      </c>
      <c r="AO1184" s="17">
        <v>0.27096090606880402</v>
      </c>
      <c r="AP1184" s="17">
        <v>0.18419637907151401</v>
      </c>
      <c r="AQ1184" s="17">
        <v>0.18802767278899399</v>
      </c>
      <c r="AR1184" s="17">
        <v>0.201619162979776</v>
      </c>
      <c r="AS1184" s="17"/>
      <c r="AT1184" s="17">
        <v>0.23870261166982701</v>
      </c>
      <c r="AU1184" s="17">
        <v>0.32930497572906903</v>
      </c>
      <c r="AV1184" s="17"/>
      <c r="AW1184" s="17">
        <v>0.166185616415229</v>
      </c>
      <c r="AX1184" s="17">
        <v>0.27753239226723098</v>
      </c>
      <c r="AY1184" s="17">
        <v>0.31985795285161001</v>
      </c>
    </row>
    <row r="1185" spans="2:51">
      <c r="C1185" s="17"/>
      <c r="D1185" s="17"/>
      <c r="E1185" s="17"/>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row>
    <row r="1186" spans="2:51">
      <c r="B1186" s="6" t="s">
        <v>416</v>
      </c>
      <c r="C1186" s="17"/>
      <c r="D1186" s="17"/>
      <c r="E1186" s="17"/>
      <c r="F1186" s="17"/>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c r="AP1186" s="17"/>
      <c r="AQ1186" s="17"/>
      <c r="AR1186" s="17"/>
      <c r="AS1186" s="17"/>
      <c r="AT1186" s="17"/>
      <c r="AU1186" s="17"/>
      <c r="AV1186" s="17"/>
      <c r="AW1186" s="17"/>
      <c r="AX1186" s="17"/>
      <c r="AY1186" s="17"/>
    </row>
    <row r="1187" spans="2:51">
      <c r="B1187" s="25" t="s">
        <v>49</v>
      </c>
      <c r="C1187" s="17"/>
      <c r="D1187" s="17"/>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row>
    <row r="1188" spans="2:51">
      <c r="B1188" t="s">
        <v>417</v>
      </c>
      <c r="C1188" s="17">
        <v>0.18493910038029501</v>
      </c>
      <c r="D1188" s="17">
        <v>0.205091541354535</v>
      </c>
      <c r="E1188" s="17">
        <v>0.16647948513743299</v>
      </c>
      <c r="F1188" s="17"/>
      <c r="G1188" s="17">
        <v>0.25838702203075298</v>
      </c>
      <c r="H1188" s="17">
        <v>0.21907424208772699</v>
      </c>
      <c r="I1188" s="17">
        <v>0.17742283693868099</v>
      </c>
      <c r="J1188" s="17">
        <v>0.15277285488175399</v>
      </c>
      <c r="K1188" s="17">
        <v>0.17192408448388499</v>
      </c>
      <c r="L1188" s="17">
        <v>0.16406710852096601</v>
      </c>
      <c r="M1188" s="17"/>
      <c r="N1188" s="17">
        <v>0.215440978311016</v>
      </c>
      <c r="O1188" s="17">
        <v>0.178296994109164</v>
      </c>
      <c r="P1188" s="17">
        <v>0.17951608941901201</v>
      </c>
      <c r="Q1188" s="17">
        <v>0.15381329927609</v>
      </c>
      <c r="R1188" s="17"/>
      <c r="S1188" s="17">
        <v>0.194785301746844</v>
      </c>
      <c r="T1188" s="17">
        <v>0.197348780884993</v>
      </c>
      <c r="U1188" s="17">
        <v>0.16511293618008299</v>
      </c>
      <c r="V1188" s="17">
        <v>0.140238517195619</v>
      </c>
      <c r="W1188" s="17">
        <v>0.21163476441207901</v>
      </c>
      <c r="X1188" s="17">
        <v>0.164862049941667</v>
      </c>
      <c r="Y1188" s="17">
        <v>0.192910856772466</v>
      </c>
      <c r="Z1188" s="17">
        <v>0.21691581365467499</v>
      </c>
      <c r="AA1188" s="17">
        <v>0.20040664575953401</v>
      </c>
      <c r="AB1188" s="17">
        <v>0.187833302611078</v>
      </c>
      <c r="AC1188" s="17">
        <v>0.16125745436720501</v>
      </c>
      <c r="AD1188" s="17">
        <v>0.19089126761092201</v>
      </c>
      <c r="AE1188" s="17"/>
      <c r="AF1188" s="17">
        <v>0.13750264545393601</v>
      </c>
      <c r="AG1188" s="17">
        <v>0.23700148393853901</v>
      </c>
      <c r="AH1188" s="17">
        <v>0.13792593854718799</v>
      </c>
      <c r="AI1188" s="17"/>
      <c r="AJ1188" s="17">
        <v>0.13669201302345299</v>
      </c>
      <c r="AK1188" s="17">
        <v>0.219139209784942</v>
      </c>
      <c r="AL1188" s="17">
        <v>0.26559433776507602</v>
      </c>
      <c r="AM1188" s="17"/>
      <c r="AN1188" s="17">
        <v>0.138791697349405</v>
      </c>
      <c r="AO1188" s="17">
        <v>0.217694357718243</v>
      </c>
      <c r="AP1188" s="17">
        <v>0.225126335911044</v>
      </c>
      <c r="AQ1188" s="17">
        <v>0.25888463388858501</v>
      </c>
      <c r="AR1188" s="17">
        <v>0.31138694025274399</v>
      </c>
      <c r="AS1188" s="17"/>
      <c r="AT1188" s="17">
        <v>0.18022523564762799</v>
      </c>
      <c r="AU1188" s="17">
        <v>0.22679609624162</v>
      </c>
      <c r="AV1188" s="17"/>
      <c r="AW1188" s="17">
        <v>0.231295250945738</v>
      </c>
      <c r="AX1188" s="17">
        <v>0.186620685814672</v>
      </c>
      <c r="AY1188" s="17">
        <v>0.13804337464532199</v>
      </c>
    </row>
    <row r="1189" spans="2:51">
      <c r="B1189" t="s">
        <v>418</v>
      </c>
      <c r="C1189" s="17">
        <v>0.378661568873634</v>
      </c>
      <c r="D1189" s="17">
        <v>0.39048757568114201</v>
      </c>
      <c r="E1189" s="17">
        <v>0.36627816413681302</v>
      </c>
      <c r="F1189" s="17"/>
      <c r="G1189" s="17">
        <v>0.44341532374680798</v>
      </c>
      <c r="H1189" s="17">
        <v>0.39506647538404299</v>
      </c>
      <c r="I1189" s="17">
        <v>0.38009921226507498</v>
      </c>
      <c r="J1189" s="17">
        <v>0.34967164910642101</v>
      </c>
      <c r="K1189" s="17">
        <v>0.334109615798454</v>
      </c>
      <c r="L1189" s="17">
        <v>0.38637060937741702</v>
      </c>
      <c r="M1189" s="17"/>
      <c r="N1189" s="17">
        <v>0.38804451059136902</v>
      </c>
      <c r="O1189" s="17">
        <v>0.41794299387700401</v>
      </c>
      <c r="P1189" s="17">
        <v>0.35771549085729598</v>
      </c>
      <c r="Q1189" s="17">
        <v>0.34695543363636799</v>
      </c>
      <c r="R1189" s="17"/>
      <c r="S1189" s="17">
        <v>0.43044276852318403</v>
      </c>
      <c r="T1189" s="17">
        <v>0.34600878774759902</v>
      </c>
      <c r="U1189" s="17">
        <v>0.452501172213021</v>
      </c>
      <c r="V1189" s="17">
        <v>0.37053893103986202</v>
      </c>
      <c r="W1189" s="17">
        <v>0.37298092504317099</v>
      </c>
      <c r="X1189" s="17">
        <v>0.41138006800930499</v>
      </c>
      <c r="Y1189" s="17">
        <v>0.29855285794240499</v>
      </c>
      <c r="Z1189" s="17">
        <v>0.38413390744670001</v>
      </c>
      <c r="AA1189" s="17">
        <v>0.36690323307237099</v>
      </c>
      <c r="AB1189" s="17">
        <v>0.35061616931816197</v>
      </c>
      <c r="AC1189" s="17">
        <v>0.40271369135569501</v>
      </c>
      <c r="AD1189" s="17">
        <v>0.30287805292821202</v>
      </c>
      <c r="AE1189" s="17"/>
      <c r="AF1189" s="17">
        <v>0.34119246756764798</v>
      </c>
      <c r="AG1189" s="17">
        <v>0.41237374716082997</v>
      </c>
      <c r="AH1189" s="17">
        <v>0.36349882664300898</v>
      </c>
      <c r="AI1189" s="17"/>
      <c r="AJ1189" s="17">
        <v>0.38490552892540603</v>
      </c>
      <c r="AK1189" s="17">
        <v>0.44415931369602302</v>
      </c>
      <c r="AL1189" s="17">
        <v>0.41748055548912499</v>
      </c>
      <c r="AM1189" s="17"/>
      <c r="AN1189" s="17">
        <v>0.32587946203095802</v>
      </c>
      <c r="AO1189" s="17">
        <v>0.37411689444361101</v>
      </c>
      <c r="AP1189" s="17">
        <v>0.42434656057136899</v>
      </c>
      <c r="AQ1189" s="17">
        <v>0.40979476554053101</v>
      </c>
      <c r="AR1189" s="17">
        <v>0.26257428316131998</v>
      </c>
      <c r="AS1189" s="17"/>
      <c r="AT1189" s="17">
        <v>0.37818768081316601</v>
      </c>
      <c r="AU1189" s="17">
        <v>0.39426319221691702</v>
      </c>
      <c r="AV1189" s="17"/>
      <c r="AW1189" s="17">
        <v>0.37568285677242602</v>
      </c>
      <c r="AX1189" s="17">
        <v>0.44537039318293098</v>
      </c>
      <c r="AY1189" s="17">
        <v>0.36585836875046401</v>
      </c>
    </row>
    <row r="1190" spans="2:51">
      <c r="B1190" t="s">
        <v>419</v>
      </c>
      <c r="C1190" s="17">
        <v>0.30488372721511903</v>
      </c>
      <c r="D1190" s="17">
        <v>0.270937838604282</v>
      </c>
      <c r="E1190" s="17">
        <v>0.33657785091105502</v>
      </c>
      <c r="F1190" s="17"/>
      <c r="G1190" s="17">
        <v>0.206170377243556</v>
      </c>
      <c r="H1190" s="17">
        <v>0.25822925299037802</v>
      </c>
      <c r="I1190" s="17">
        <v>0.29766619361402502</v>
      </c>
      <c r="J1190" s="17">
        <v>0.37978675950034502</v>
      </c>
      <c r="K1190" s="17">
        <v>0.31897279451077998</v>
      </c>
      <c r="L1190" s="17">
        <v>0.325219396491716</v>
      </c>
      <c r="M1190" s="17"/>
      <c r="N1190" s="17">
        <v>0.29918429960866599</v>
      </c>
      <c r="O1190" s="17">
        <v>0.292399801786354</v>
      </c>
      <c r="P1190" s="17">
        <v>0.32934220086575</v>
      </c>
      <c r="Q1190" s="17">
        <v>0.31172076054394698</v>
      </c>
      <c r="R1190" s="17"/>
      <c r="S1190" s="17">
        <v>0.235554301318875</v>
      </c>
      <c r="T1190" s="17">
        <v>0.34024146098013902</v>
      </c>
      <c r="U1190" s="17">
        <v>0.28837978455331997</v>
      </c>
      <c r="V1190" s="17">
        <v>0.34788732593565402</v>
      </c>
      <c r="W1190" s="17">
        <v>0.29821897501542899</v>
      </c>
      <c r="X1190" s="17">
        <v>0.31906154143140703</v>
      </c>
      <c r="Y1190" s="17">
        <v>0.334665553150853</v>
      </c>
      <c r="Z1190" s="17">
        <v>0.26562811795987101</v>
      </c>
      <c r="AA1190" s="17">
        <v>0.32114342998935003</v>
      </c>
      <c r="AB1190" s="17">
        <v>0.28103220243443899</v>
      </c>
      <c r="AC1190" s="17">
        <v>0.29028863999629401</v>
      </c>
      <c r="AD1190" s="17">
        <v>0.36411823735242299</v>
      </c>
      <c r="AE1190" s="17"/>
      <c r="AF1190" s="17">
        <v>0.35488879066652201</v>
      </c>
      <c r="AG1190" s="17">
        <v>0.26700188115974099</v>
      </c>
      <c r="AH1190" s="17">
        <v>0.327963326247658</v>
      </c>
      <c r="AI1190" s="17"/>
      <c r="AJ1190" s="17">
        <v>0.36290380622782598</v>
      </c>
      <c r="AK1190" s="17">
        <v>0.26580134521791299</v>
      </c>
      <c r="AL1190" s="17">
        <v>0.244370253083186</v>
      </c>
      <c r="AM1190" s="17"/>
      <c r="AN1190" s="17">
        <v>0.343763021603123</v>
      </c>
      <c r="AO1190" s="17">
        <v>0.27368515993745302</v>
      </c>
      <c r="AP1190" s="17">
        <v>0.24927829177740199</v>
      </c>
      <c r="AQ1190" s="17">
        <v>0.27505846654556998</v>
      </c>
      <c r="AR1190" s="17">
        <v>0.42603877658593597</v>
      </c>
      <c r="AS1190" s="17"/>
      <c r="AT1190" s="17">
        <v>0.31251207183852597</v>
      </c>
      <c r="AU1190" s="17">
        <v>0.234139109902744</v>
      </c>
      <c r="AV1190" s="17"/>
      <c r="AW1190" s="17">
        <v>0.28706287014408999</v>
      </c>
      <c r="AX1190" s="17">
        <v>0.300053218540558</v>
      </c>
      <c r="AY1190" s="17">
        <v>0.32390244432239201</v>
      </c>
    </row>
    <row r="1191" spans="2:51">
      <c r="B1191" t="s">
        <v>420</v>
      </c>
      <c r="C1191" s="17">
        <v>4.4954319815980998E-2</v>
      </c>
      <c r="D1191" s="17">
        <v>5.41064943703089E-2</v>
      </c>
      <c r="E1191" s="17">
        <v>3.6620363644105397E-2</v>
      </c>
      <c r="F1191" s="17"/>
      <c r="G1191" s="17">
        <v>4.8126478906638001E-2</v>
      </c>
      <c r="H1191" s="17">
        <v>3.5947597747892801E-2</v>
      </c>
      <c r="I1191" s="17">
        <v>5.5906397325196498E-2</v>
      </c>
      <c r="J1191" s="17">
        <v>3.76701687313638E-2</v>
      </c>
      <c r="K1191" s="17">
        <v>5.5957681872567902E-2</v>
      </c>
      <c r="L1191" s="17">
        <v>4.0716090954582798E-2</v>
      </c>
      <c r="M1191" s="17"/>
      <c r="N1191" s="17">
        <v>4.9949519242356299E-2</v>
      </c>
      <c r="O1191" s="17">
        <v>4.0917464734802997E-2</v>
      </c>
      <c r="P1191" s="17">
        <v>5.2441252791781398E-2</v>
      </c>
      <c r="Q1191" s="17">
        <v>3.7492284794557303E-2</v>
      </c>
      <c r="R1191" s="17"/>
      <c r="S1191" s="17">
        <v>5.7356541264048898E-2</v>
      </c>
      <c r="T1191" s="17">
        <v>3.4814393250956699E-2</v>
      </c>
      <c r="U1191" s="17">
        <v>4.8980041587874501E-2</v>
      </c>
      <c r="V1191" s="17">
        <v>3.6656676316196402E-2</v>
      </c>
      <c r="W1191" s="17">
        <v>2.5668845095361201E-2</v>
      </c>
      <c r="X1191" s="17">
        <v>2.9365679079268601E-2</v>
      </c>
      <c r="Y1191" s="17">
        <v>6.4990322074538101E-2</v>
      </c>
      <c r="Z1191" s="17">
        <v>5.2912423956649503E-2</v>
      </c>
      <c r="AA1191" s="17">
        <v>3.6558153316086098E-2</v>
      </c>
      <c r="AB1191" s="17">
        <v>6.4043562205957097E-2</v>
      </c>
      <c r="AC1191" s="17">
        <v>5.0314729658844898E-2</v>
      </c>
      <c r="AD1191" s="17">
        <v>4.3771840496042998E-2</v>
      </c>
      <c r="AE1191" s="17"/>
      <c r="AF1191" s="17">
        <v>6.0990775057916398E-2</v>
      </c>
      <c r="AG1191" s="17">
        <v>2.89949356708353E-2</v>
      </c>
      <c r="AH1191" s="17">
        <v>4.1927092563661103E-2</v>
      </c>
      <c r="AI1191" s="17"/>
      <c r="AJ1191" s="17">
        <v>4.90806425222255E-2</v>
      </c>
      <c r="AK1191" s="17">
        <v>2.8427285856101301E-2</v>
      </c>
      <c r="AL1191" s="17">
        <v>3.0714850892440301E-2</v>
      </c>
      <c r="AM1191" s="17"/>
      <c r="AN1191" s="17">
        <v>6.3686759266345302E-2</v>
      </c>
      <c r="AO1191" s="17">
        <v>4.5796862266202998E-2</v>
      </c>
      <c r="AP1191" s="17">
        <v>4.8871984270140702E-2</v>
      </c>
      <c r="AQ1191" s="17">
        <v>1.9817306633620801E-2</v>
      </c>
      <c r="AR1191" s="17">
        <v>0</v>
      </c>
      <c r="AS1191" s="17"/>
      <c r="AT1191" s="17">
        <v>4.6037575228169397E-2</v>
      </c>
      <c r="AU1191" s="17">
        <v>3.2065193986784202E-2</v>
      </c>
      <c r="AV1191" s="17"/>
      <c r="AW1191" s="17">
        <v>5.0795087705787202E-2</v>
      </c>
      <c r="AX1191" s="17">
        <v>3.4439085173236399E-2</v>
      </c>
      <c r="AY1191" s="17">
        <v>4.1584838916456299E-2</v>
      </c>
    </row>
    <row r="1192" spans="2:51">
      <c r="B1192" t="s">
        <v>421</v>
      </c>
      <c r="C1192" s="17">
        <v>3.4350313525465699E-2</v>
      </c>
      <c r="D1192" s="17">
        <v>4.9615774915763501E-2</v>
      </c>
      <c r="E1192" s="17">
        <v>2.0136014663329101E-2</v>
      </c>
      <c r="F1192" s="17"/>
      <c r="G1192" s="17">
        <v>1.0284218220159401E-2</v>
      </c>
      <c r="H1192" s="17">
        <v>3.1074899296397299E-2</v>
      </c>
      <c r="I1192" s="17">
        <v>3.6903173956072302E-2</v>
      </c>
      <c r="J1192" s="17">
        <v>2.42694241263577E-2</v>
      </c>
      <c r="K1192" s="17">
        <v>6.0850354226664301E-2</v>
      </c>
      <c r="L1192" s="17">
        <v>3.5561075172524097E-2</v>
      </c>
      <c r="M1192" s="17"/>
      <c r="N1192" s="17">
        <v>2.1335562074385101E-2</v>
      </c>
      <c r="O1192" s="17">
        <v>3.30728660361123E-2</v>
      </c>
      <c r="P1192" s="17">
        <v>3.33072108718446E-2</v>
      </c>
      <c r="Q1192" s="17">
        <v>4.8421412221819199E-2</v>
      </c>
      <c r="R1192" s="17"/>
      <c r="S1192" s="17">
        <v>2.7229934122727902E-2</v>
      </c>
      <c r="T1192" s="17">
        <v>3.2142682694227001E-2</v>
      </c>
      <c r="U1192" s="17">
        <v>1.53188824315783E-2</v>
      </c>
      <c r="V1192" s="17">
        <v>5.1352369191065603E-2</v>
      </c>
      <c r="W1192" s="17">
        <v>4.56300488145443E-2</v>
      </c>
      <c r="X1192" s="17">
        <v>1.17043891745556E-2</v>
      </c>
      <c r="Y1192" s="17">
        <v>5.59752069194491E-2</v>
      </c>
      <c r="Z1192" s="17">
        <v>1.7619915583766198E-2</v>
      </c>
      <c r="AA1192" s="17">
        <v>1.8321408063584701E-2</v>
      </c>
      <c r="AB1192" s="17">
        <v>5.2141114279601303E-2</v>
      </c>
      <c r="AC1192" s="17">
        <v>5.3542413425087997E-2</v>
      </c>
      <c r="AD1192" s="17">
        <v>5.67485954957258E-2</v>
      </c>
      <c r="AE1192" s="17"/>
      <c r="AF1192" s="17">
        <v>4.8773482561353901E-2</v>
      </c>
      <c r="AG1192" s="17">
        <v>2.2515484471427101E-2</v>
      </c>
      <c r="AH1192" s="17">
        <v>3.58847208152814E-2</v>
      </c>
      <c r="AI1192" s="17"/>
      <c r="AJ1192" s="17">
        <v>3.6927501910443902E-2</v>
      </c>
      <c r="AK1192" s="17">
        <v>1.1489881164155001E-2</v>
      </c>
      <c r="AL1192" s="17">
        <v>2.3668358273083698E-2</v>
      </c>
      <c r="AM1192" s="17"/>
      <c r="AN1192" s="17">
        <v>4.8818108650843697E-2</v>
      </c>
      <c r="AO1192" s="17">
        <v>2.7750487877579499E-2</v>
      </c>
      <c r="AP1192" s="17">
        <v>2.8579745350440999E-2</v>
      </c>
      <c r="AQ1192" s="17">
        <v>1.8740334071785301E-2</v>
      </c>
      <c r="AR1192" s="17">
        <v>0</v>
      </c>
      <c r="AS1192" s="17"/>
      <c r="AT1192" s="17">
        <v>3.2536010475182599E-2</v>
      </c>
      <c r="AU1192" s="17">
        <v>4.9942017531797202E-2</v>
      </c>
      <c r="AV1192" s="17"/>
      <c r="AW1192" s="17">
        <v>3.7671488639413699E-2</v>
      </c>
      <c r="AX1192" s="17">
        <v>1.9718270189963898E-2</v>
      </c>
      <c r="AY1192" s="17">
        <v>3.4482629320573097E-2</v>
      </c>
    </row>
    <row r="1193" spans="2:51">
      <c r="B1193" t="s">
        <v>119</v>
      </c>
      <c r="C1193" s="17">
        <v>5.2210970189504401E-2</v>
      </c>
      <c r="D1193" s="17">
        <v>2.97607750739678E-2</v>
      </c>
      <c r="E1193" s="17">
        <v>7.3908121507263197E-2</v>
      </c>
      <c r="F1193" s="17"/>
      <c r="G1193" s="17">
        <v>3.3616579852084799E-2</v>
      </c>
      <c r="H1193" s="17">
        <v>6.0607532493561697E-2</v>
      </c>
      <c r="I1193" s="17">
        <v>5.2002185900951001E-2</v>
      </c>
      <c r="J1193" s="17">
        <v>5.5829143653758899E-2</v>
      </c>
      <c r="K1193" s="17">
        <v>5.8185469107648602E-2</v>
      </c>
      <c r="L1193" s="17">
        <v>4.8065719482794297E-2</v>
      </c>
      <c r="M1193" s="17"/>
      <c r="N1193" s="17">
        <v>2.60451301722079E-2</v>
      </c>
      <c r="O1193" s="17">
        <v>3.7369879456562199E-2</v>
      </c>
      <c r="P1193" s="17">
        <v>4.7677755194316197E-2</v>
      </c>
      <c r="Q1193" s="17">
        <v>0.101596809527219</v>
      </c>
      <c r="R1193" s="17"/>
      <c r="S1193" s="17">
        <v>5.4631153024319999E-2</v>
      </c>
      <c r="T1193" s="17">
        <v>4.9443894442085801E-2</v>
      </c>
      <c r="U1193" s="17">
        <v>2.97071830341228E-2</v>
      </c>
      <c r="V1193" s="17">
        <v>5.3326180321602398E-2</v>
      </c>
      <c r="W1193" s="17">
        <v>4.5866441619414798E-2</v>
      </c>
      <c r="X1193" s="17">
        <v>6.3626272363796102E-2</v>
      </c>
      <c r="Y1193" s="17">
        <v>5.29052031402895E-2</v>
      </c>
      <c r="Z1193" s="17">
        <v>6.2789821398338094E-2</v>
      </c>
      <c r="AA1193" s="17">
        <v>5.6667129799074602E-2</v>
      </c>
      <c r="AB1193" s="17">
        <v>6.4333649150762603E-2</v>
      </c>
      <c r="AC1193" s="17">
        <v>4.1883071196874302E-2</v>
      </c>
      <c r="AD1193" s="17">
        <v>4.1592006116673699E-2</v>
      </c>
      <c r="AE1193" s="17"/>
      <c r="AF1193" s="17">
        <v>5.6651838692623697E-2</v>
      </c>
      <c r="AG1193" s="17">
        <v>3.2112467598627001E-2</v>
      </c>
      <c r="AH1193" s="17">
        <v>9.2800095183202105E-2</v>
      </c>
      <c r="AI1193" s="17"/>
      <c r="AJ1193" s="17">
        <v>2.9490507390646101E-2</v>
      </c>
      <c r="AK1193" s="17">
        <v>3.09829642808667E-2</v>
      </c>
      <c r="AL1193" s="17">
        <v>1.8171644497088201E-2</v>
      </c>
      <c r="AM1193" s="17"/>
      <c r="AN1193" s="17">
        <v>7.90609510993249E-2</v>
      </c>
      <c r="AO1193" s="17">
        <v>6.0956237756909698E-2</v>
      </c>
      <c r="AP1193" s="17">
        <v>2.37970821196033E-2</v>
      </c>
      <c r="AQ1193" s="17">
        <v>1.7704493319908299E-2</v>
      </c>
      <c r="AR1193" s="17">
        <v>0</v>
      </c>
      <c r="AS1193" s="17"/>
      <c r="AT1193" s="17">
        <v>5.0501425997328299E-2</v>
      </c>
      <c r="AU1193" s="17">
        <v>6.27943901201376E-2</v>
      </c>
      <c r="AV1193" s="17"/>
      <c r="AW1193" s="17">
        <v>1.7492445792545799E-2</v>
      </c>
      <c r="AX1193" s="17">
        <v>1.37983470986387E-2</v>
      </c>
      <c r="AY1193" s="17">
        <v>9.6128344044792896E-2</v>
      </c>
    </row>
    <row r="1194" spans="2:51">
      <c r="C1194" s="17"/>
      <c r="D1194" s="17"/>
      <c r="E1194" s="17"/>
      <c r="F1194" s="17"/>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c r="AT1194" s="17"/>
      <c r="AU1194" s="17"/>
      <c r="AV1194" s="17"/>
      <c r="AW1194" s="17"/>
      <c r="AX1194" s="17"/>
      <c r="AY1194" s="17"/>
    </row>
    <row r="1195" spans="2:51">
      <c r="B1195" s="6" t="s">
        <v>422</v>
      </c>
      <c r="C1195" s="17"/>
      <c r="D1195" s="17"/>
      <c r="E1195" s="17"/>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7"/>
    </row>
    <row r="1196" spans="2:51">
      <c r="B1196" s="25" t="s">
        <v>50</v>
      </c>
      <c r="C1196" s="17"/>
      <c r="D1196" s="17"/>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c r="AY1196" s="17"/>
    </row>
    <row r="1197" spans="2:51">
      <c r="B1197" t="s">
        <v>423</v>
      </c>
      <c r="C1197" s="17">
        <v>0.56990358451189005</v>
      </c>
      <c r="D1197" s="17">
        <v>0.63827127031584496</v>
      </c>
      <c r="E1197" s="17">
        <v>0.506900220276567</v>
      </c>
      <c r="F1197" s="17"/>
      <c r="G1197" s="17">
        <v>0.480342856387249</v>
      </c>
      <c r="H1197" s="17">
        <v>0.52481504830030201</v>
      </c>
      <c r="I1197" s="17">
        <v>0.53618803068925203</v>
      </c>
      <c r="J1197" s="17">
        <v>0.57626979169923898</v>
      </c>
      <c r="K1197" s="17">
        <v>0.585102178855196</v>
      </c>
      <c r="L1197" s="17">
        <v>0.66137621795775203</v>
      </c>
      <c r="M1197" s="17"/>
      <c r="N1197" s="17">
        <v>0.64532687117907295</v>
      </c>
      <c r="O1197" s="17">
        <v>0.59530946241330396</v>
      </c>
      <c r="P1197" s="17">
        <v>0.53125581255207299</v>
      </c>
      <c r="Q1197" s="17">
        <v>0.492673518104569</v>
      </c>
      <c r="R1197" s="17"/>
      <c r="S1197" s="17">
        <v>0.61633183554460202</v>
      </c>
      <c r="T1197" s="17">
        <v>0.60125072442397698</v>
      </c>
      <c r="U1197" s="17">
        <v>0.55122081157192404</v>
      </c>
      <c r="V1197" s="17">
        <v>0.52495882452706399</v>
      </c>
      <c r="W1197" s="17">
        <v>0.55921524039107395</v>
      </c>
      <c r="X1197" s="17">
        <v>0.55724083227502097</v>
      </c>
      <c r="Y1197" s="17">
        <v>0.57187619079903296</v>
      </c>
      <c r="Z1197" s="17">
        <v>0.59937822230577997</v>
      </c>
      <c r="AA1197" s="17">
        <v>0.56291603947855195</v>
      </c>
      <c r="AB1197" s="17">
        <v>0.53604335488610699</v>
      </c>
      <c r="AC1197" s="17">
        <v>0.61317335157832997</v>
      </c>
      <c r="AD1197" s="17">
        <v>0.50958929800213604</v>
      </c>
      <c r="AE1197" s="17"/>
      <c r="AF1197" s="17">
        <v>0.55223332795382396</v>
      </c>
      <c r="AG1197" s="17">
        <v>0.62541580782519901</v>
      </c>
      <c r="AH1197" s="17">
        <v>0.49653712593080201</v>
      </c>
      <c r="AI1197" s="17"/>
      <c r="AJ1197" s="17">
        <v>0.60829381979077102</v>
      </c>
      <c r="AK1197" s="17">
        <v>0.55397393781410897</v>
      </c>
      <c r="AL1197" s="17">
        <v>0.69619736179502201</v>
      </c>
      <c r="AM1197" s="17"/>
      <c r="AN1197" s="17">
        <v>0.48764981532604101</v>
      </c>
      <c r="AO1197" s="17">
        <v>0.50149751771803297</v>
      </c>
      <c r="AP1197" s="17">
        <v>0.62123716927059602</v>
      </c>
      <c r="AQ1197" s="17">
        <v>0.61092575109268599</v>
      </c>
      <c r="AR1197" s="17">
        <v>0.73796777935685198</v>
      </c>
      <c r="AS1197" s="17"/>
      <c r="AT1197" s="17">
        <v>0.57110089495993599</v>
      </c>
      <c r="AU1197" s="17">
        <v>0.56865990913290598</v>
      </c>
      <c r="AV1197" s="17"/>
      <c r="AW1197" s="17">
        <v>0.66712667581083995</v>
      </c>
      <c r="AX1197" s="17">
        <v>0.560840258405369</v>
      </c>
      <c r="AY1197" s="17">
        <v>0.47434693623413399</v>
      </c>
    </row>
    <row r="1198" spans="2:51">
      <c r="B1198" t="s">
        <v>424</v>
      </c>
      <c r="C1198" s="17">
        <v>0.43009641548811001</v>
      </c>
      <c r="D1198" s="17">
        <v>0.36172872968415498</v>
      </c>
      <c r="E1198" s="17">
        <v>0.493099779723433</v>
      </c>
      <c r="F1198" s="17"/>
      <c r="G1198" s="17">
        <v>0.51965714361275195</v>
      </c>
      <c r="H1198" s="17">
        <v>0.47518495169969799</v>
      </c>
      <c r="I1198" s="17">
        <v>0.46381196931074797</v>
      </c>
      <c r="J1198" s="17">
        <v>0.42373020830076003</v>
      </c>
      <c r="K1198" s="17">
        <v>0.414897821144804</v>
      </c>
      <c r="L1198" s="17">
        <v>0.33862378204224802</v>
      </c>
      <c r="M1198" s="17"/>
      <c r="N1198" s="17">
        <v>0.354673128820927</v>
      </c>
      <c r="O1198" s="17">
        <v>0.40469053758669599</v>
      </c>
      <c r="P1198" s="17">
        <v>0.46874418744792701</v>
      </c>
      <c r="Q1198" s="17">
        <v>0.50732648189543095</v>
      </c>
      <c r="R1198" s="17"/>
      <c r="S1198" s="17">
        <v>0.38366816445539798</v>
      </c>
      <c r="T1198" s="17">
        <v>0.39874927557602302</v>
      </c>
      <c r="U1198" s="17">
        <v>0.44877918842807601</v>
      </c>
      <c r="V1198" s="17">
        <v>0.47504117547293701</v>
      </c>
      <c r="W1198" s="17">
        <v>0.44078475960892599</v>
      </c>
      <c r="X1198" s="17">
        <v>0.44275916772497897</v>
      </c>
      <c r="Y1198" s="17">
        <v>0.42812380920096699</v>
      </c>
      <c r="Z1198" s="17">
        <v>0.40062177769422003</v>
      </c>
      <c r="AA1198" s="17">
        <v>0.43708396052144799</v>
      </c>
      <c r="AB1198" s="17">
        <v>0.46395664511389301</v>
      </c>
      <c r="AC1198" s="17">
        <v>0.38682664842167003</v>
      </c>
      <c r="AD1198" s="17">
        <v>0.49041070199786402</v>
      </c>
      <c r="AE1198" s="17"/>
      <c r="AF1198" s="17">
        <v>0.44776667204617598</v>
      </c>
      <c r="AG1198" s="17">
        <v>0.37458419217480099</v>
      </c>
      <c r="AH1198" s="17">
        <v>0.50346287406919799</v>
      </c>
      <c r="AI1198" s="17"/>
      <c r="AJ1198" s="17">
        <v>0.39170618020922898</v>
      </c>
      <c r="AK1198" s="17">
        <v>0.44602606218589103</v>
      </c>
      <c r="AL1198" s="17">
        <v>0.30380263820497799</v>
      </c>
      <c r="AM1198" s="17"/>
      <c r="AN1198" s="17">
        <v>0.51235018467395899</v>
      </c>
      <c r="AO1198" s="17">
        <v>0.49850248228196697</v>
      </c>
      <c r="AP1198" s="17">
        <v>0.37876283072940398</v>
      </c>
      <c r="AQ1198" s="17">
        <v>0.38907424890731401</v>
      </c>
      <c r="AR1198" s="17">
        <v>0.26203222064314802</v>
      </c>
      <c r="AS1198" s="17"/>
      <c r="AT1198" s="17">
        <v>0.42889910504006401</v>
      </c>
      <c r="AU1198" s="17">
        <v>0.43134009086709402</v>
      </c>
      <c r="AV1198" s="17"/>
      <c r="AW1198" s="17">
        <v>0.33287332418915999</v>
      </c>
      <c r="AX1198" s="17">
        <v>0.439159741594632</v>
      </c>
      <c r="AY1198" s="17">
        <v>0.52565306376586596</v>
      </c>
    </row>
    <row r="1199" spans="2:51">
      <c r="C1199" s="17"/>
      <c r="D1199" s="17"/>
      <c r="E1199" s="17"/>
      <c r="F1199" s="17"/>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row>
    <row r="1200" spans="2:51">
      <c r="B1200" s="6" t="s">
        <v>425</v>
      </c>
      <c r="C1200" s="17"/>
      <c r="D1200" s="17"/>
      <c r="E1200" s="17"/>
      <c r="F1200" s="17"/>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c r="AT1200" s="17"/>
      <c r="AU1200" s="17"/>
      <c r="AV1200" s="17"/>
      <c r="AW1200" s="17"/>
      <c r="AX1200" s="17"/>
      <c r="AY1200" s="17"/>
    </row>
    <row r="1201" spans="2:51">
      <c r="B1201" s="25" t="s">
        <v>50</v>
      </c>
      <c r="C1201" s="17"/>
      <c r="D1201" s="17"/>
      <c r="E1201" s="17"/>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c r="AP1201" s="17"/>
      <c r="AQ1201" s="17"/>
      <c r="AR1201" s="17"/>
      <c r="AS1201" s="17"/>
      <c r="AT1201" s="17"/>
      <c r="AU1201" s="17"/>
      <c r="AV1201" s="17"/>
      <c r="AW1201" s="17"/>
      <c r="AX1201" s="17"/>
      <c r="AY1201" s="17"/>
    </row>
    <row r="1202" spans="2:51">
      <c r="B1202" t="s">
        <v>417</v>
      </c>
      <c r="C1202" s="17">
        <v>0.17555546627811</v>
      </c>
      <c r="D1202" s="17">
        <v>0.19754869622705001</v>
      </c>
      <c r="E1202" s="17">
        <v>0.15515266843051101</v>
      </c>
      <c r="F1202" s="17"/>
      <c r="G1202" s="17">
        <v>0.215167234171112</v>
      </c>
      <c r="H1202" s="17">
        <v>0.17994536196775501</v>
      </c>
      <c r="I1202" s="17">
        <v>0.186505978812324</v>
      </c>
      <c r="J1202" s="17">
        <v>0.17908170423896</v>
      </c>
      <c r="K1202" s="17">
        <v>0.16521763277857199</v>
      </c>
      <c r="L1202" s="17">
        <v>0.14829242964380501</v>
      </c>
      <c r="M1202" s="17"/>
      <c r="N1202" s="17">
        <v>0.192883662148499</v>
      </c>
      <c r="O1202" s="17">
        <v>0.187808757548863</v>
      </c>
      <c r="P1202" s="17">
        <v>0.17696027106963799</v>
      </c>
      <c r="Q1202" s="17">
        <v>0.14768106617027499</v>
      </c>
      <c r="R1202" s="17"/>
      <c r="S1202" s="17">
        <v>0.203044557596567</v>
      </c>
      <c r="T1202" s="17">
        <v>0.13701249565880999</v>
      </c>
      <c r="U1202" s="17">
        <v>0.15841346986579799</v>
      </c>
      <c r="V1202" s="17">
        <v>0.16894248858439001</v>
      </c>
      <c r="W1202" s="17">
        <v>0.16187793141180101</v>
      </c>
      <c r="X1202" s="17">
        <v>0.172067132167156</v>
      </c>
      <c r="Y1202" s="17">
        <v>0.20739563985750001</v>
      </c>
      <c r="Z1202" s="17">
        <v>0.15647815577861601</v>
      </c>
      <c r="AA1202" s="17">
        <v>0.19400361769121399</v>
      </c>
      <c r="AB1202" s="17">
        <v>0.159500228962587</v>
      </c>
      <c r="AC1202" s="17">
        <v>0.23932006296677899</v>
      </c>
      <c r="AD1202" s="17">
        <v>0.17015192622667299</v>
      </c>
      <c r="AE1202" s="17"/>
      <c r="AF1202" s="17">
        <v>0.15928895240622801</v>
      </c>
      <c r="AG1202" s="17">
        <v>0.183350435511316</v>
      </c>
      <c r="AH1202" s="17">
        <v>0.18169134217442001</v>
      </c>
      <c r="AI1202" s="17"/>
      <c r="AJ1202" s="17">
        <v>0.15920008748553</v>
      </c>
      <c r="AK1202" s="17">
        <v>0.226430662256912</v>
      </c>
      <c r="AL1202" s="17">
        <v>0.16475817476150301</v>
      </c>
      <c r="AM1202" s="17"/>
      <c r="AN1202" s="17">
        <v>0.16734346232730099</v>
      </c>
      <c r="AO1202" s="17">
        <v>0.20158265984287299</v>
      </c>
      <c r="AP1202" s="17">
        <v>0.15247433375965999</v>
      </c>
      <c r="AQ1202" s="17">
        <v>0.18050948151669399</v>
      </c>
      <c r="AR1202" s="17">
        <v>0.225295496747353</v>
      </c>
      <c r="AS1202" s="17"/>
      <c r="AT1202" s="17">
        <v>0.170229665773314</v>
      </c>
      <c r="AU1202" s="17">
        <v>0.21943892644504001</v>
      </c>
      <c r="AV1202" s="17"/>
      <c r="AW1202" s="17">
        <v>0.17735449422007299</v>
      </c>
      <c r="AX1202" s="17">
        <v>0.17528849413554601</v>
      </c>
      <c r="AY1202" s="17">
        <v>0.17381343877847499</v>
      </c>
    </row>
    <row r="1203" spans="2:51">
      <c r="B1203" t="s">
        <v>418</v>
      </c>
      <c r="C1203" s="17">
        <v>0.41162895043176201</v>
      </c>
      <c r="D1203" s="17">
        <v>0.40658192777823199</v>
      </c>
      <c r="E1203" s="17">
        <v>0.41880128583517701</v>
      </c>
      <c r="F1203" s="17"/>
      <c r="G1203" s="17">
        <v>0.47092822514196298</v>
      </c>
      <c r="H1203" s="17">
        <v>0.41528338973112799</v>
      </c>
      <c r="I1203" s="17">
        <v>0.40910607190746001</v>
      </c>
      <c r="J1203" s="17">
        <v>0.39213876092384398</v>
      </c>
      <c r="K1203" s="17">
        <v>0.37553501898059999</v>
      </c>
      <c r="L1203" s="17">
        <v>0.41963492389218598</v>
      </c>
      <c r="M1203" s="17"/>
      <c r="N1203" s="17">
        <v>0.421081424875907</v>
      </c>
      <c r="O1203" s="17">
        <v>0.39784666104879401</v>
      </c>
      <c r="P1203" s="17">
        <v>0.400472904929778</v>
      </c>
      <c r="Q1203" s="17">
        <v>0.419647441609109</v>
      </c>
      <c r="R1203" s="17"/>
      <c r="S1203" s="17">
        <v>0.38440260624758998</v>
      </c>
      <c r="T1203" s="17">
        <v>0.46468217720169502</v>
      </c>
      <c r="U1203" s="17">
        <v>0.399968230547677</v>
      </c>
      <c r="V1203" s="17">
        <v>0.366270331284413</v>
      </c>
      <c r="W1203" s="17">
        <v>0.40757189306774999</v>
      </c>
      <c r="X1203" s="17">
        <v>0.42199028857003101</v>
      </c>
      <c r="Y1203" s="17">
        <v>0.41066042341870901</v>
      </c>
      <c r="Z1203" s="17">
        <v>0.43933532043490803</v>
      </c>
      <c r="AA1203" s="17">
        <v>0.390058058566986</v>
      </c>
      <c r="AB1203" s="17">
        <v>0.47586714740762998</v>
      </c>
      <c r="AC1203" s="17">
        <v>0.33714680055410701</v>
      </c>
      <c r="AD1203" s="17">
        <v>0.40911368223881001</v>
      </c>
      <c r="AE1203" s="17"/>
      <c r="AF1203" s="17">
        <v>0.39404625972676999</v>
      </c>
      <c r="AG1203" s="17">
        <v>0.41919771378591603</v>
      </c>
      <c r="AH1203" s="17">
        <v>0.39852601225779799</v>
      </c>
      <c r="AI1203" s="17"/>
      <c r="AJ1203" s="17">
        <v>0.43048164868670702</v>
      </c>
      <c r="AK1203" s="17">
        <v>0.414191178186118</v>
      </c>
      <c r="AL1203" s="17">
        <v>0.43325231476599901</v>
      </c>
      <c r="AM1203" s="17"/>
      <c r="AN1203" s="17">
        <v>0.38458821628902701</v>
      </c>
      <c r="AO1203" s="17">
        <v>0.40557962941124398</v>
      </c>
      <c r="AP1203" s="17">
        <v>0.42691068181717801</v>
      </c>
      <c r="AQ1203" s="17">
        <v>0.45238538762880598</v>
      </c>
      <c r="AR1203" s="17">
        <v>0.25029933480626299</v>
      </c>
      <c r="AS1203" s="17"/>
      <c r="AT1203" s="17">
        <v>0.414815475560883</v>
      </c>
      <c r="AU1203" s="17">
        <v>0.38690928677678399</v>
      </c>
      <c r="AV1203" s="17"/>
      <c r="AW1203" s="17">
        <v>0.42189597873525497</v>
      </c>
      <c r="AX1203" s="17">
        <v>0.45169103577358999</v>
      </c>
      <c r="AY1203" s="17">
        <v>0.39072582754803098</v>
      </c>
    </row>
    <row r="1204" spans="2:51">
      <c r="B1204" t="s">
        <v>419</v>
      </c>
      <c r="C1204" s="17">
        <v>0.30194195401409502</v>
      </c>
      <c r="D1204" s="17">
        <v>0.30578896576307102</v>
      </c>
      <c r="E1204" s="17">
        <v>0.29763875393878397</v>
      </c>
      <c r="F1204" s="17"/>
      <c r="G1204" s="17">
        <v>0.23757109674725099</v>
      </c>
      <c r="H1204" s="17">
        <v>0.24551869804839599</v>
      </c>
      <c r="I1204" s="17">
        <v>0.26517461372727702</v>
      </c>
      <c r="J1204" s="17">
        <v>0.321984812166486</v>
      </c>
      <c r="K1204" s="17">
        <v>0.36600507815252298</v>
      </c>
      <c r="L1204" s="17">
        <v>0.34907305652625698</v>
      </c>
      <c r="M1204" s="17"/>
      <c r="N1204" s="17">
        <v>0.29409939113216998</v>
      </c>
      <c r="O1204" s="17">
        <v>0.30764326313180901</v>
      </c>
      <c r="P1204" s="17">
        <v>0.312750764805512</v>
      </c>
      <c r="Q1204" s="17">
        <v>0.29404231921995599</v>
      </c>
      <c r="R1204" s="17"/>
      <c r="S1204" s="17">
        <v>0.26748557691978397</v>
      </c>
      <c r="T1204" s="17">
        <v>0.297988532098859</v>
      </c>
      <c r="U1204" s="17">
        <v>0.32979789740877702</v>
      </c>
      <c r="V1204" s="17">
        <v>0.34683254301411798</v>
      </c>
      <c r="W1204" s="17">
        <v>0.32197429774835701</v>
      </c>
      <c r="X1204" s="17">
        <v>0.298379858409762</v>
      </c>
      <c r="Y1204" s="17">
        <v>0.273985540567311</v>
      </c>
      <c r="Z1204" s="17">
        <v>0.30700599252744498</v>
      </c>
      <c r="AA1204" s="17">
        <v>0.32233142866006498</v>
      </c>
      <c r="AB1204" s="17">
        <v>0.25440103647031198</v>
      </c>
      <c r="AC1204" s="17">
        <v>0.28841335433881898</v>
      </c>
      <c r="AD1204" s="17">
        <v>0.366287053138657</v>
      </c>
      <c r="AE1204" s="17"/>
      <c r="AF1204" s="17">
        <v>0.32731120178099099</v>
      </c>
      <c r="AG1204" s="17">
        <v>0.29958147378545402</v>
      </c>
      <c r="AH1204" s="17">
        <v>0.26374732011859198</v>
      </c>
      <c r="AI1204" s="17"/>
      <c r="AJ1204" s="17">
        <v>0.31034358553051899</v>
      </c>
      <c r="AK1204" s="17">
        <v>0.26782716017976999</v>
      </c>
      <c r="AL1204" s="17">
        <v>0.32549213897741203</v>
      </c>
      <c r="AM1204" s="17"/>
      <c r="AN1204" s="17">
        <v>0.306945066256885</v>
      </c>
      <c r="AO1204" s="17">
        <v>0.29279208196012302</v>
      </c>
      <c r="AP1204" s="17">
        <v>0.32336182287009801</v>
      </c>
      <c r="AQ1204" s="17">
        <v>0.255016289439354</v>
      </c>
      <c r="AR1204" s="17">
        <v>0.371939120048427</v>
      </c>
      <c r="AS1204" s="17"/>
      <c r="AT1204" s="17">
        <v>0.31123835401877298</v>
      </c>
      <c r="AU1204" s="17">
        <v>0.23457433913069001</v>
      </c>
      <c r="AV1204" s="17"/>
      <c r="AW1204" s="17">
        <v>0.32974750046390899</v>
      </c>
      <c r="AX1204" s="17">
        <v>0.26809540914521202</v>
      </c>
      <c r="AY1204" s="17">
        <v>0.28285123519211902</v>
      </c>
    </row>
    <row r="1205" spans="2:51">
      <c r="B1205" t="s">
        <v>420</v>
      </c>
      <c r="C1205" s="17">
        <v>3.8792289906693901E-2</v>
      </c>
      <c r="D1205" s="17">
        <v>3.4400886130945399E-2</v>
      </c>
      <c r="E1205" s="17">
        <v>4.1844162251293102E-2</v>
      </c>
      <c r="F1205" s="17"/>
      <c r="G1205" s="17">
        <v>3.27302782031752E-2</v>
      </c>
      <c r="H1205" s="17">
        <v>6.6286291380846699E-2</v>
      </c>
      <c r="I1205" s="17">
        <v>4.32191385840833E-2</v>
      </c>
      <c r="J1205" s="17">
        <v>1.7523898658690099E-2</v>
      </c>
      <c r="K1205" s="17">
        <v>3.0495293986565902E-2</v>
      </c>
      <c r="L1205" s="17">
        <v>3.7791992095805298E-2</v>
      </c>
      <c r="M1205" s="17"/>
      <c r="N1205" s="17">
        <v>4.4911639463193799E-2</v>
      </c>
      <c r="O1205" s="17">
        <v>3.3217469339568401E-2</v>
      </c>
      <c r="P1205" s="17">
        <v>4.0874742935431099E-2</v>
      </c>
      <c r="Q1205" s="17">
        <v>3.7572283589157797E-2</v>
      </c>
      <c r="R1205" s="17"/>
      <c r="S1205" s="17">
        <v>5.88816994430197E-2</v>
      </c>
      <c r="T1205" s="17">
        <v>1.36164451970677E-2</v>
      </c>
      <c r="U1205" s="17">
        <v>4.1083926885768902E-2</v>
      </c>
      <c r="V1205" s="17">
        <v>5.5380187198576201E-2</v>
      </c>
      <c r="W1205" s="17">
        <v>5.32681918308162E-2</v>
      </c>
      <c r="X1205" s="17">
        <v>4.0267797745095799E-2</v>
      </c>
      <c r="Y1205" s="17">
        <v>5.0245278112739503E-2</v>
      </c>
      <c r="Z1205" s="17">
        <v>4.6006035641634899E-2</v>
      </c>
      <c r="AA1205" s="17">
        <v>2.0972946823847101E-2</v>
      </c>
      <c r="AB1205" s="17">
        <v>3.0800170871811298E-2</v>
      </c>
      <c r="AC1205" s="17">
        <v>2.2116281920715401E-2</v>
      </c>
      <c r="AD1205" s="17">
        <v>3.7700272111375201E-2</v>
      </c>
      <c r="AE1205" s="17"/>
      <c r="AF1205" s="17">
        <v>4.0224428442838599E-2</v>
      </c>
      <c r="AG1205" s="17">
        <v>3.6953519740281597E-2</v>
      </c>
      <c r="AH1205" s="17">
        <v>5.0124744578849703E-2</v>
      </c>
      <c r="AI1205" s="17"/>
      <c r="AJ1205" s="17">
        <v>4.7944736434137998E-2</v>
      </c>
      <c r="AK1205" s="17">
        <v>2.7308953766417999E-2</v>
      </c>
      <c r="AL1205" s="17">
        <v>3.24642916612927E-2</v>
      </c>
      <c r="AM1205" s="17"/>
      <c r="AN1205" s="17">
        <v>3.7149306846199499E-2</v>
      </c>
      <c r="AO1205" s="17">
        <v>3.8879506193383803E-2</v>
      </c>
      <c r="AP1205" s="17">
        <v>3.6872823592395902E-2</v>
      </c>
      <c r="AQ1205" s="17">
        <v>6.1721300197592498E-2</v>
      </c>
      <c r="AR1205" s="17">
        <v>7.7601230047278896E-2</v>
      </c>
      <c r="AS1205" s="17"/>
      <c r="AT1205" s="17">
        <v>3.6103742833472001E-2</v>
      </c>
      <c r="AU1205" s="17">
        <v>5.7295637170469697E-2</v>
      </c>
      <c r="AV1205" s="17"/>
      <c r="AW1205" s="17">
        <v>3.5706719795546397E-2</v>
      </c>
      <c r="AX1205" s="17">
        <v>4.1590317222710602E-2</v>
      </c>
      <c r="AY1205" s="17">
        <v>4.1163270556681501E-2</v>
      </c>
    </row>
    <row r="1206" spans="2:51">
      <c r="B1206" t="s">
        <v>421</v>
      </c>
      <c r="C1206" s="17">
        <v>1.5458516747831001E-2</v>
      </c>
      <c r="D1206" s="17">
        <v>1.7957380182684401E-2</v>
      </c>
      <c r="E1206" s="17">
        <v>1.3290041902419201E-2</v>
      </c>
      <c r="F1206" s="17"/>
      <c r="G1206" s="17">
        <v>1.45794470463403E-2</v>
      </c>
      <c r="H1206" s="17">
        <v>1.7465757700889199E-2</v>
      </c>
      <c r="I1206" s="17">
        <v>2.0947336517425499E-2</v>
      </c>
      <c r="J1206" s="17">
        <v>2.1124890867273802E-2</v>
      </c>
      <c r="K1206" s="17">
        <v>1.03573905337056E-2</v>
      </c>
      <c r="L1206" s="17">
        <v>9.4103471034377908E-3</v>
      </c>
      <c r="M1206" s="17"/>
      <c r="N1206" s="17">
        <v>1.7226269933851901E-2</v>
      </c>
      <c r="O1206" s="17">
        <v>1.44728790873724E-2</v>
      </c>
      <c r="P1206" s="17">
        <v>1.63035022189317E-2</v>
      </c>
      <c r="Q1206" s="17">
        <v>1.43391426566064E-2</v>
      </c>
      <c r="R1206" s="17"/>
      <c r="S1206" s="17">
        <v>2.4134504996865098E-2</v>
      </c>
      <c r="T1206" s="17">
        <v>1.4133492207473E-2</v>
      </c>
      <c r="U1206" s="17">
        <v>1.1910047833156001E-2</v>
      </c>
      <c r="V1206" s="17">
        <v>1.00137679726836E-2</v>
      </c>
      <c r="W1206" s="17">
        <v>9.5281788253078099E-3</v>
      </c>
      <c r="X1206" s="17">
        <v>7.6200459000740402E-3</v>
      </c>
      <c r="Y1206" s="17">
        <v>1.9064876083897599E-2</v>
      </c>
      <c r="Z1206" s="17">
        <v>0</v>
      </c>
      <c r="AA1206" s="17">
        <v>3.3032543389585403E-2</v>
      </c>
      <c r="AB1206" s="17">
        <v>1.5236547585249499E-2</v>
      </c>
      <c r="AC1206" s="17">
        <v>9.51569770459482E-3</v>
      </c>
      <c r="AD1206" s="17">
        <v>0</v>
      </c>
      <c r="AE1206" s="17"/>
      <c r="AF1206" s="17">
        <v>1.9471125220190101E-2</v>
      </c>
      <c r="AG1206" s="17">
        <v>1.51913810012994E-2</v>
      </c>
      <c r="AH1206" s="17">
        <v>8.6158759112368397E-3</v>
      </c>
      <c r="AI1206" s="17"/>
      <c r="AJ1206" s="17">
        <v>9.4291894388253295E-3</v>
      </c>
      <c r="AK1206" s="17">
        <v>1.34692363859783E-2</v>
      </c>
      <c r="AL1206" s="17">
        <v>1.52676346703771E-2</v>
      </c>
      <c r="AM1206" s="17"/>
      <c r="AN1206" s="17">
        <v>6.2404193790447796E-3</v>
      </c>
      <c r="AO1206" s="17">
        <v>2.1131110080653999E-2</v>
      </c>
      <c r="AP1206" s="17">
        <v>1.8316508712888299E-2</v>
      </c>
      <c r="AQ1206" s="17">
        <v>1.25211574111283E-2</v>
      </c>
      <c r="AR1206" s="17">
        <v>4.0964382700160701E-2</v>
      </c>
      <c r="AS1206" s="17"/>
      <c r="AT1206" s="17">
        <v>1.5644214174207301E-2</v>
      </c>
      <c r="AU1206" s="17">
        <v>5.1800341095910698E-3</v>
      </c>
      <c r="AV1206" s="17"/>
      <c r="AW1206" s="17">
        <v>1.32206702049489E-2</v>
      </c>
      <c r="AX1206" s="17">
        <v>3.7027313705583599E-3</v>
      </c>
      <c r="AY1206" s="17">
        <v>2.0811651398379701E-2</v>
      </c>
    </row>
    <row r="1207" spans="2:51">
      <c r="B1207" t="s">
        <v>119</v>
      </c>
      <c r="C1207" s="17">
        <v>5.6622822621508001E-2</v>
      </c>
      <c r="D1207" s="17">
        <v>3.7722143918017197E-2</v>
      </c>
      <c r="E1207" s="17">
        <v>7.3273087641815393E-2</v>
      </c>
      <c r="F1207" s="17"/>
      <c r="G1207" s="17">
        <v>2.9023718690158001E-2</v>
      </c>
      <c r="H1207" s="17">
        <v>7.5500501170984904E-2</v>
      </c>
      <c r="I1207" s="17">
        <v>7.5046860451429803E-2</v>
      </c>
      <c r="J1207" s="17">
        <v>6.8145933144746304E-2</v>
      </c>
      <c r="K1207" s="17">
        <v>5.2389585568034101E-2</v>
      </c>
      <c r="L1207" s="17">
        <v>3.5797250738509097E-2</v>
      </c>
      <c r="M1207" s="17"/>
      <c r="N1207" s="17">
        <v>2.9797612446378401E-2</v>
      </c>
      <c r="O1207" s="17">
        <v>5.90109698435934E-2</v>
      </c>
      <c r="P1207" s="17">
        <v>5.2637814040709302E-2</v>
      </c>
      <c r="Q1207" s="17">
        <v>8.6717746754895006E-2</v>
      </c>
      <c r="R1207" s="17"/>
      <c r="S1207" s="17">
        <v>6.2051054796175398E-2</v>
      </c>
      <c r="T1207" s="17">
        <v>7.2566857636095702E-2</v>
      </c>
      <c r="U1207" s="17">
        <v>5.8826427458823299E-2</v>
      </c>
      <c r="V1207" s="17">
        <v>5.2560681945819199E-2</v>
      </c>
      <c r="W1207" s="17">
        <v>4.57795071159681E-2</v>
      </c>
      <c r="X1207" s="17">
        <v>5.96748772078807E-2</v>
      </c>
      <c r="Y1207" s="17">
        <v>3.86482419598424E-2</v>
      </c>
      <c r="Z1207" s="17">
        <v>5.1174495617396301E-2</v>
      </c>
      <c r="AA1207" s="17">
        <v>3.9601404868301902E-2</v>
      </c>
      <c r="AB1207" s="17">
        <v>6.4194868702409799E-2</v>
      </c>
      <c r="AC1207" s="17">
        <v>0.103487802514984</v>
      </c>
      <c r="AD1207" s="17">
        <v>1.6747066284484E-2</v>
      </c>
      <c r="AE1207" s="17"/>
      <c r="AF1207" s="17">
        <v>5.9658032422982801E-2</v>
      </c>
      <c r="AG1207" s="17">
        <v>4.5725476175733297E-2</v>
      </c>
      <c r="AH1207" s="17">
        <v>9.7294704959103404E-2</v>
      </c>
      <c r="AI1207" s="17"/>
      <c r="AJ1207" s="17">
        <v>4.2600752424281699E-2</v>
      </c>
      <c r="AK1207" s="17">
        <v>5.0772809224804302E-2</v>
      </c>
      <c r="AL1207" s="17">
        <v>2.8765445163416899E-2</v>
      </c>
      <c r="AM1207" s="17"/>
      <c r="AN1207" s="17">
        <v>9.7733528901542494E-2</v>
      </c>
      <c r="AO1207" s="17">
        <v>4.0035012511722E-2</v>
      </c>
      <c r="AP1207" s="17">
        <v>4.2063829247780099E-2</v>
      </c>
      <c r="AQ1207" s="17">
        <v>3.7846383806425202E-2</v>
      </c>
      <c r="AR1207" s="17">
        <v>3.3900435650518403E-2</v>
      </c>
      <c r="AS1207" s="17"/>
      <c r="AT1207" s="17">
        <v>5.196854763935E-2</v>
      </c>
      <c r="AU1207" s="17">
        <v>9.6601776367424994E-2</v>
      </c>
      <c r="AV1207" s="17"/>
      <c r="AW1207" s="17">
        <v>2.20746365802677E-2</v>
      </c>
      <c r="AX1207" s="17">
        <v>5.9632012352383197E-2</v>
      </c>
      <c r="AY1207" s="17">
        <v>9.0634576526313404E-2</v>
      </c>
    </row>
    <row r="1208" spans="2:51">
      <c r="C1208" s="17"/>
      <c r="D1208" s="17"/>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17"/>
      <c r="AR1208" s="17"/>
      <c r="AS1208" s="17"/>
      <c r="AT1208" s="17"/>
      <c r="AU1208" s="17"/>
      <c r="AV1208" s="17"/>
      <c r="AW1208" s="17"/>
      <c r="AX1208" s="17"/>
      <c r="AY1208" s="17"/>
    </row>
    <row r="1209" spans="2:51">
      <c r="B1209" s="6" t="s">
        <v>426</v>
      </c>
      <c r="C1209" s="17"/>
      <c r="D1209" s="17"/>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row>
    <row r="1210" spans="2:51">
      <c r="B1210" s="25" t="s">
        <v>51</v>
      </c>
      <c r="C1210" s="17"/>
      <c r="D1210" s="17"/>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row>
    <row r="1211" spans="2:51">
      <c r="B1211" t="s">
        <v>427</v>
      </c>
      <c r="C1211" s="17">
        <v>0.54125705150999703</v>
      </c>
      <c r="D1211" s="17">
        <v>0.61406915308204901</v>
      </c>
      <c r="E1211" s="17">
        <v>0.47231000845873</v>
      </c>
      <c r="F1211" s="17"/>
      <c r="G1211" s="17">
        <v>0.53753718078914003</v>
      </c>
      <c r="H1211" s="17">
        <v>0.53779351728003599</v>
      </c>
      <c r="I1211" s="17">
        <v>0.55534612491637902</v>
      </c>
      <c r="J1211" s="17">
        <v>0.51488114969474597</v>
      </c>
      <c r="K1211" s="17">
        <v>0.53313347677833001</v>
      </c>
      <c r="L1211" s="17">
        <v>0.56003333424551904</v>
      </c>
      <c r="M1211" s="17"/>
      <c r="N1211" s="17">
        <v>0.58258942780169198</v>
      </c>
      <c r="O1211" s="17">
        <v>0.55415645332221697</v>
      </c>
      <c r="P1211" s="17">
        <v>0.53232520632329094</v>
      </c>
      <c r="Q1211" s="17">
        <v>0.496619034642655</v>
      </c>
      <c r="R1211" s="17"/>
      <c r="S1211" s="17">
        <v>0.63712447425803698</v>
      </c>
      <c r="T1211" s="17">
        <v>0.499835389343178</v>
      </c>
      <c r="U1211" s="17">
        <v>0.56263990309330003</v>
      </c>
      <c r="V1211" s="17">
        <v>0.55654290934612305</v>
      </c>
      <c r="W1211" s="17">
        <v>0.53997061232230303</v>
      </c>
      <c r="X1211" s="17">
        <v>0.53883503162129098</v>
      </c>
      <c r="Y1211" s="17">
        <v>0.52629023064640201</v>
      </c>
      <c r="Z1211" s="17">
        <v>0.60587076081528202</v>
      </c>
      <c r="AA1211" s="17">
        <v>0.52464952906700302</v>
      </c>
      <c r="AB1211" s="17">
        <v>0.55018151243524704</v>
      </c>
      <c r="AC1211" s="17">
        <v>0.426399170614358</v>
      </c>
      <c r="AD1211" s="17">
        <v>0.39273949901590999</v>
      </c>
      <c r="AE1211" s="17"/>
      <c r="AF1211" s="17">
        <v>0.53829443557202195</v>
      </c>
      <c r="AG1211" s="17">
        <v>0.57120119989447504</v>
      </c>
      <c r="AH1211" s="17">
        <v>0.497234897733909</v>
      </c>
      <c r="AI1211" s="17"/>
      <c r="AJ1211" s="17">
        <v>0.62809488357992604</v>
      </c>
      <c r="AK1211" s="17">
        <v>0.53822769177368301</v>
      </c>
      <c r="AL1211" s="17">
        <v>0.54130497851029702</v>
      </c>
      <c r="AM1211" s="17"/>
      <c r="AN1211" s="17">
        <v>0.53786606691544903</v>
      </c>
      <c r="AO1211" s="17">
        <v>0.50630679969326697</v>
      </c>
      <c r="AP1211" s="17">
        <v>0.56348479631346604</v>
      </c>
      <c r="AQ1211" s="17">
        <v>0.58534093328465997</v>
      </c>
      <c r="AR1211" s="17">
        <v>0.62410621448205095</v>
      </c>
      <c r="AS1211" s="17"/>
      <c r="AT1211" s="17">
        <v>0.53067812226439703</v>
      </c>
      <c r="AU1211" s="17">
        <v>0.62705724061943102</v>
      </c>
      <c r="AV1211" s="17"/>
      <c r="AW1211" s="17">
        <v>0.61035452717128102</v>
      </c>
      <c r="AX1211" s="17">
        <v>0.56401348737055501</v>
      </c>
      <c r="AY1211" s="17">
        <v>0.46049048945263699</v>
      </c>
    </row>
    <row r="1212" spans="2:51">
      <c r="B1212" t="s">
        <v>428</v>
      </c>
      <c r="C1212" s="17">
        <v>0.45874294849000302</v>
      </c>
      <c r="D1212" s="17">
        <v>0.38593084691795099</v>
      </c>
      <c r="E1212" s="17">
        <v>0.52768999154127005</v>
      </c>
      <c r="F1212" s="17"/>
      <c r="G1212" s="17">
        <v>0.46246281921086002</v>
      </c>
      <c r="H1212" s="17">
        <v>0.46220648271996401</v>
      </c>
      <c r="I1212" s="17">
        <v>0.44465387508362098</v>
      </c>
      <c r="J1212" s="17">
        <v>0.48511885030525398</v>
      </c>
      <c r="K1212" s="17">
        <v>0.46686652322166999</v>
      </c>
      <c r="L1212" s="17">
        <v>0.43996666575448101</v>
      </c>
      <c r="M1212" s="17"/>
      <c r="N1212" s="17">
        <v>0.41741057219830802</v>
      </c>
      <c r="O1212" s="17">
        <v>0.44584354667778398</v>
      </c>
      <c r="P1212" s="17">
        <v>0.467674793676709</v>
      </c>
      <c r="Q1212" s="17">
        <v>0.503380965357345</v>
      </c>
      <c r="R1212" s="17"/>
      <c r="S1212" s="17">
        <v>0.36287552574196302</v>
      </c>
      <c r="T1212" s="17">
        <v>0.50016461065682205</v>
      </c>
      <c r="U1212" s="17">
        <v>0.43736009690669903</v>
      </c>
      <c r="V1212" s="17">
        <v>0.44345709065387701</v>
      </c>
      <c r="W1212" s="17">
        <v>0.46002938767769702</v>
      </c>
      <c r="X1212" s="17">
        <v>0.46116496837870902</v>
      </c>
      <c r="Y1212" s="17">
        <v>0.47370976935359799</v>
      </c>
      <c r="Z1212" s="17">
        <v>0.39412923918471798</v>
      </c>
      <c r="AA1212" s="17">
        <v>0.47535047093299698</v>
      </c>
      <c r="AB1212" s="17">
        <v>0.44981848756475301</v>
      </c>
      <c r="AC1212" s="17">
        <v>0.57360082938564205</v>
      </c>
      <c r="AD1212" s="17">
        <v>0.60726050098409001</v>
      </c>
      <c r="AE1212" s="17"/>
      <c r="AF1212" s="17">
        <v>0.461705564427978</v>
      </c>
      <c r="AG1212" s="17">
        <v>0.42879880010552501</v>
      </c>
      <c r="AH1212" s="17">
        <v>0.50276510226609095</v>
      </c>
      <c r="AI1212" s="17"/>
      <c r="AJ1212" s="17">
        <v>0.37190511642007401</v>
      </c>
      <c r="AK1212" s="17">
        <v>0.46177230822631699</v>
      </c>
      <c r="AL1212" s="17">
        <v>0.45869502148970298</v>
      </c>
      <c r="AM1212" s="17"/>
      <c r="AN1212" s="17">
        <v>0.46213393308454997</v>
      </c>
      <c r="AO1212" s="17">
        <v>0.49369320030673303</v>
      </c>
      <c r="AP1212" s="17">
        <v>0.43651520368653401</v>
      </c>
      <c r="AQ1212" s="17">
        <v>0.41465906671533997</v>
      </c>
      <c r="AR1212" s="17">
        <v>0.375893785517949</v>
      </c>
      <c r="AS1212" s="17"/>
      <c r="AT1212" s="17">
        <v>0.46932187773560302</v>
      </c>
      <c r="AU1212" s="17">
        <v>0.37294275938056898</v>
      </c>
      <c r="AV1212" s="17"/>
      <c r="AW1212" s="17">
        <v>0.38964547282871898</v>
      </c>
      <c r="AX1212" s="17">
        <v>0.43598651262944499</v>
      </c>
      <c r="AY1212" s="17">
        <v>0.53950951054736296</v>
      </c>
    </row>
    <row r="1213" spans="2:51">
      <c r="C1213" s="17"/>
      <c r="D1213" s="17"/>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c r="AP1213" s="17"/>
      <c r="AQ1213" s="17"/>
      <c r="AR1213" s="17"/>
      <c r="AS1213" s="17"/>
      <c r="AT1213" s="17"/>
      <c r="AU1213" s="17"/>
      <c r="AV1213" s="17"/>
      <c r="AW1213" s="17"/>
      <c r="AX1213" s="17"/>
      <c r="AY1213" s="17"/>
    </row>
    <row r="1214" spans="2:51">
      <c r="B1214" s="6" t="s">
        <v>429</v>
      </c>
      <c r="C1214" s="17"/>
      <c r="D1214" s="17"/>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c r="AP1214" s="17"/>
      <c r="AQ1214" s="17"/>
      <c r="AR1214" s="17"/>
      <c r="AS1214" s="17"/>
      <c r="AT1214" s="17"/>
      <c r="AU1214" s="17"/>
      <c r="AV1214" s="17"/>
      <c r="AW1214" s="17"/>
      <c r="AX1214" s="17"/>
      <c r="AY1214" s="17"/>
    </row>
    <row r="1215" spans="2:51">
      <c r="B1215" s="25" t="s">
        <v>51</v>
      </c>
      <c r="C1215" s="17"/>
      <c r="D1215" s="17"/>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c r="AP1215" s="17"/>
      <c r="AQ1215" s="17"/>
      <c r="AR1215" s="17"/>
      <c r="AS1215" s="17"/>
      <c r="AT1215" s="17"/>
      <c r="AU1215" s="17"/>
      <c r="AV1215" s="17"/>
      <c r="AW1215" s="17"/>
      <c r="AX1215" s="17"/>
      <c r="AY1215" s="17"/>
    </row>
    <row r="1216" spans="2:51">
      <c r="B1216" t="s">
        <v>417</v>
      </c>
      <c r="C1216" s="17">
        <v>0.183662947888969</v>
      </c>
      <c r="D1216" s="17">
        <v>0.190079411781195</v>
      </c>
      <c r="E1216" s="17">
        <v>0.176778079804328</v>
      </c>
      <c r="F1216" s="17"/>
      <c r="G1216" s="17">
        <v>0.202691260566676</v>
      </c>
      <c r="H1216" s="17">
        <v>0.184985713738891</v>
      </c>
      <c r="I1216" s="17">
        <v>0.15674412801837001</v>
      </c>
      <c r="J1216" s="17">
        <v>0.161029184966236</v>
      </c>
      <c r="K1216" s="17">
        <v>0.20449176214581299</v>
      </c>
      <c r="L1216" s="17">
        <v>0.19506069533713799</v>
      </c>
      <c r="M1216" s="17"/>
      <c r="N1216" s="17">
        <v>0.17053128581560201</v>
      </c>
      <c r="O1216" s="17">
        <v>0.18948934212151</v>
      </c>
      <c r="P1216" s="17">
        <v>0.19657302797696</v>
      </c>
      <c r="Q1216" s="17">
        <v>0.17137960270779801</v>
      </c>
      <c r="R1216" s="17"/>
      <c r="S1216" s="17">
        <v>0.14988541896402699</v>
      </c>
      <c r="T1216" s="17">
        <v>0.18349475005517599</v>
      </c>
      <c r="U1216" s="17">
        <v>0.17521266877734901</v>
      </c>
      <c r="V1216" s="17">
        <v>0.17873590733532399</v>
      </c>
      <c r="W1216" s="17">
        <v>0.151786771344807</v>
      </c>
      <c r="X1216" s="17">
        <v>0.19370275128738801</v>
      </c>
      <c r="Y1216" s="17">
        <v>0.21094433358866199</v>
      </c>
      <c r="Z1216" s="17">
        <v>0.17876372025269999</v>
      </c>
      <c r="AA1216" s="17">
        <v>0.18438003475525599</v>
      </c>
      <c r="AB1216" s="17">
        <v>0.18629262255404</v>
      </c>
      <c r="AC1216" s="17">
        <v>0.25556199996463203</v>
      </c>
      <c r="AD1216" s="17">
        <v>0.229985619357016</v>
      </c>
      <c r="AE1216" s="17"/>
      <c r="AF1216" s="17">
        <v>0.16135028002585</v>
      </c>
      <c r="AG1216" s="17">
        <v>0.210479287077599</v>
      </c>
      <c r="AH1216" s="17">
        <v>0.167040643763403</v>
      </c>
      <c r="AI1216" s="17"/>
      <c r="AJ1216" s="17">
        <v>0.18651764580032701</v>
      </c>
      <c r="AK1216" s="17">
        <v>0.20279478310299401</v>
      </c>
      <c r="AL1216" s="17">
        <v>0.193226669657586</v>
      </c>
      <c r="AM1216" s="17"/>
      <c r="AN1216" s="17">
        <v>0.19165577708648401</v>
      </c>
      <c r="AO1216" s="17">
        <v>0.16422996995594699</v>
      </c>
      <c r="AP1216" s="17">
        <v>0.17661292257479999</v>
      </c>
      <c r="AQ1216" s="17">
        <v>0.199884450608072</v>
      </c>
      <c r="AR1216" s="17">
        <v>0.27428787331469601</v>
      </c>
      <c r="AS1216" s="17"/>
      <c r="AT1216" s="17">
        <v>0.17837835791856299</v>
      </c>
      <c r="AU1216" s="17">
        <v>0.238819870208729</v>
      </c>
      <c r="AV1216" s="17"/>
      <c r="AW1216" s="17">
        <v>0.21350761802440199</v>
      </c>
      <c r="AX1216" s="17">
        <v>0.18573164152455501</v>
      </c>
      <c r="AY1216" s="17">
        <v>0.15085064683866301</v>
      </c>
    </row>
    <row r="1217" spans="2:51">
      <c r="B1217" t="s">
        <v>418</v>
      </c>
      <c r="C1217" s="17">
        <v>0.46708271323276501</v>
      </c>
      <c r="D1217" s="17">
        <v>0.44638199319793498</v>
      </c>
      <c r="E1217" s="17">
        <v>0.48717439929177297</v>
      </c>
      <c r="F1217" s="17"/>
      <c r="G1217" s="17">
        <v>0.47521164302300301</v>
      </c>
      <c r="H1217" s="17">
        <v>0.47528322800358203</v>
      </c>
      <c r="I1217" s="17">
        <v>0.48447030392346002</v>
      </c>
      <c r="J1217" s="17">
        <v>0.46462504978609798</v>
      </c>
      <c r="K1217" s="17">
        <v>0.44441984614299501</v>
      </c>
      <c r="L1217" s="17">
        <v>0.462171983025844</v>
      </c>
      <c r="M1217" s="17"/>
      <c r="N1217" s="17">
        <v>0.48883984791821</v>
      </c>
      <c r="O1217" s="17">
        <v>0.48544251750265199</v>
      </c>
      <c r="P1217" s="17">
        <v>0.453902439217309</v>
      </c>
      <c r="Q1217" s="17">
        <v>0.44315314198984102</v>
      </c>
      <c r="R1217" s="17"/>
      <c r="S1217" s="17">
        <v>0.520774095327877</v>
      </c>
      <c r="T1217" s="17">
        <v>0.50570479664738699</v>
      </c>
      <c r="U1217" s="17">
        <v>0.46997262949665197</v>
      </c>
      <c r="V1217" s="17">
        <v>0.48055761000520802</v>
      </c>
      <c r="W1217" s="17">
        <v>0.45550140998658101</v>
      </c>
      <c r="X1217" s="17">
        <v>0.34899682982663099</v>
      </c>
      <c r="Y1217" s="17">
        <v>0.44967653024903298</v>
      </c>
      <c r="Z1217" s="17">
        <v>0.52058156604653105</v>
      </c>
      <c r="AA1217" s="17">
        <v>0.44730283828974698</v>
      </c>
      <c r="AB1217" s="17">
        <v>0.50647009724175496</v>
      </c>
      <c r="AC1217" s="17">
        <v>0.38450486467560802</v>
      </c>
      <c r="AD1217" s="17">
        <v>0.45925715588934901</v>
      </c>
      <c r="AE1217" s="17"/>
      <c r="AF1217" s="17">
        <v>0.45585992038748202</v>
      </c>
      <c r="AG1217" s="17">
        <v>0.47363015837413802</v>
      </c>
      <c r="AH1217" s="17">
        <v>0.48581542564848501</v>
      </c>
      <c r="AI1217" s="17"/>
      <c r="AJ1217" s="17">
        <v>0.46619323956597197</v>
      </c>
      <c r="AK1217" s="17">
        <v>0.50344448556580501</v>
      </c>
      <c r="AL1217" s="17">
        <v>0.49916400695222002</v>
      </c>
      <c r="AM1217" s="17"/>
      <c r="AN1217" s="17">
        <v>0.43010523730324601</v>
      </c>
      <c r="AO1217" s="17">
        <v>0.48579070901915899</v>
      </c>
      <c r="AP1217" s="17">
        <v>0.49995725543445402</v>
      </c>
      <c r="AQ1217" s="17">
        <v>0.494166394765016</v>
      </c>
      <c r="AR1217" s="17">
        <v>0.34619115713465098</v>
      </c>
      <c r="AS1217" s="17"/>
      <c r="AT1217" s="17">
        <v>0.46261026003456401</v>
      </c>
      <c r="AU1217" s="17">
        <v>0.49960312506354299</v>
      </c>
      <c r="AV1217" s="17"/>
      <c r="AW1217" s="17">
        <v>0.456384727076867</v>
      </c>
      <c r="AX1217" s="17">
        <v>0.51952920134496205</v>
      </c>
      <c r="AY1217" s="17">
        <v>0.46463985470355901</v>
      </c>
    </row>
    <row r="1218" spans="2:51">
      <c r="B1218" t="s">
        <v>419</v>
      </c>
      <c r="C1218" s="17">
        <v>0.25945028171802698</v>
      </c>
      <c r="D1218" s="17">
        <v>0.27046494511000202</v>
      </c>
      <c r="E1218" s="17">
        <v>0.24826335242384601</v>
      </c>
      <c r="F1218" s="17"/>
      <c r="G1218" s="17">
        <v>0.211527948709747</v>
      </c>
      <c r="H1218" s="17">
        <v>0.20974145120377</v>
      </c>
      <c r="I1218" s="17">
        <v>0.25332584520892998</v>
      </c>
      <c r="J1218" s="17">
        <v>0.29876951013202702</v>
      </c>
      <c r="K1218" s="17">
        <v>0.27706000475113302</v>
      </c>
      <c r="L1218" s="17">
        <v>0.28271456040218601</v>
      </c>
      <c r="M1218" s="17"/>
      <c r="N1218" s="17">
        <v>0.28426708697889103</v>
      </c>
      <c r="O1218" s="17">
        <v>0.24067995694914801</v>
      </c>
      <c r="P1218" s="17">
        <v>0.24587560610624001</v>
      </c>
      <c r="Q1218" s="17">
        <v>0.26512153130932897</v>
      </c>
      <c r="R1218" s="17"/>
      <c r="S1218" s="17">
        <v>0.226281861897629</v>
      </c>
      <c r="T1218" s="17">
        <v>0.248917525798348</v>
      </c>
      <c r="U1218" s="17">
        <v>0.244687204147961</v>
      </c>
      <c r="V1218" s="17">
        <v>0.27827448028253898</v>
      </c>
      <c r="W1218" s="17">
        <v>0.30828399382645499</v>
      </c>
      <c r="X1218" s="17">
        <v>0.36578138930405601</v>
      </c>
      <c r="Y1218" s="17">
        <v>0.27467015689674201</v>
      </c>
      <c r="Z1218" s="17">
        <v>0.24752867767071601</v>
      </c>
      <c r="AA1218" s="17">
        <v>0.23654319544555599</v>
      </c>
      <c r="AB1218" s="17">
        <v>0.19516798555625101</v>
      </c>
      <c r="AC1218" s="17">
        <v>0.282048493743769</v>
      </c>
      <c r="AD1218" s="17">
        <v>0.182985783333135</v>
      </c>
      <c r="AE1218" s="17"/>
      <c r="AF1218" s="17">
        <v>0.29944141420222897</v>
      </c>
      <c r="AG1218" s="17">
        <v>0.23954538772138201</v>
      </c>
      <c r="AH1218" s="17">
        <v>0.22777143383050799</v>
      </c>
      <c r="AI1218" s="17"/>
      <c r="AJ1218" s="17">
        <v>0.28152552158898297</v>
      </c>
      <c r="AK1218" s="17">
        <v>0.211296290816679</v>
      </c>
      <c r="AL1218" s="17">
        <v>0.26241591676547699</v>
      </c>
      <c r="AM1218" s="17"/>
      <c r="AN1218" s="17">
        <v>0.26247302535761002</v>
      </c>
      <c r="AO1218" s="17">
        <v>0.24916730674482299</v>
      </c>
      <c r="AP1218" s="17">
        <v>0.23765682064416899</v>
      </c>
      <c r="AQ1218" s="17">
        <v>0.27163370582622898</v>
      </c>
      <c r="AR1218" s="17">
        <v>0.28350253166627098</v>
      </c>
      <c r="AS1218" s="17"/>
      <c r="AT1218" s="17">
        <v>0.26948201186411103</v>
      </c>
      <c r="AU1218" s="17">
        <v>0.16893863190716099</v>
      </c>
      <c r="AV1218" s="17"/>
      <c r="AW1218" s="17">
        <v>0.26804345755940401</v>
      </c>
      <c r="AX1218" s="17">
        <v>0.20577565218951999</v>
      </c>
      <c r="AY1218" s="17">
        <v>0.26449627314579999</v>
      </c>
    </row>
    <row r="1219" spans="2:51">
      <c r="B1219" t="s">
        <v>420</v>
      </c>
      <c r="C1219" s="17">
        <v>3.00218780997706E-2</v>
      </c>
      <c r="D1219" s="17">
        <v>3.1693404148364503E-2</v>
      </c>
      <c r="E1219" s="17">
        <v>2.8793326819903198E-2</v>
      </c>
      <c r="F1219" s="17"/>
      <c r="G1219" s="17">
        <v>4.9818780554812703E-2</v>
      </c>
      <c r="H1219" s="17">
        <v>5.6173835169211199E-2</v>
      </c>
      <c r="I1219" s="17">
        <v>3.1950377864425103E-2</v>
      </c>
      <c r="J1219" s="17">
        <v>2.9582893766875101E-2</v>
      </c>
      <c r="K1219" s="17">
        <v>7.1626154161125201E-3</v>
      </c>
      <c r="L1219" s="17">
        <v>1.5900911933519599E-2</v>
      </c>
      <c r="M1219" s="17"/>
      <c r="N1219" s="17">
        <v>2.46330370008566E-2</v>
      </c>
      <c r="O1219" s="17">
        <v>3.4113351640354998E-2</v>
      </c>
      <c r="P1219" s="17">
        <v>3.71338243042948E-2</v>
      </c>
      <c r="Q1219" s="17">
        <v>2.6233510927937201E-2</v>
      </c>
      <c r="R1219" s="17"/>
      <c r="S1219" s="17">
        <v>3.7327436551422698E-2</v>
      </c>
      <c r="T1219" s="17">
        <v>1.90665153533972E-2</v>
      </c>
      <c r="U1219" s="17">
        <v>3.6120112456872397E-2</v>
      </c>
      <c r="V1219" s="17">
        <v>1.54179412964866E-2</v>
      </c>
      <c r="W1219" s="17">
        <v>5.2545923932729201E-2</v>
      </c>
      <c r="X1219" s="17">
        <v>4.5116721394063197E-2</v>
      </c>
      <c r="Y1219" s="17">
        <v>1.5317848352274101E-2</v>
      </c>
      <c r="Z1219" s="17">
        <v>0</v>
      </c>
      <c r="AA1219" s="17">
        <v>5.1471490329265498E-2</v>
      </c>
      <c r="AB1219" s="17">
        <v>1.19478540682358E-2</v>
      </c>
      <c r="AC1219" s="17">
        <v>2.2713274763027699E-2</v>
      </c>
      <c r="AD1219" s="17">
        <v>4.0090514989733497E-2</v>
      </c>
      <c r="AE1219" s="17"/>
      <c r="AF1219" s="17">
        <v>2.2198858198902001E-2</v>
      </c>
      <c r="AG1219" s="17">
        <v>3.0196820888577301E-2</v>
      </c>
      <c r="AH1219" s="17">
        <v>4.3816525275548503E-2</v>
      </c>
      <c r="AI1219" s="17"/>
      <c r="AJ1219" s="17">
        <v>2.37072691369263E-2</v>
      </c>
      <c r="AK1219" s="17">
        <v>3.2599588074255899E-2</v>
      </c>
      <c r="AL1219" s="17">
        <v>2.44175934951937E-2</v>
      </c>
      <c r="AM1219" s="17"/>
      <c r="AN1219" s="17">
        <v>1.81527091233936E-2</v>
      </c>
      <c r="AO1219" s="17">
        <v>4.4243204630657E-2</v>
      </c>
      <c r="AP1219" s="17">
        <v>3.69830841780781E-2</v>
      </c>
      <c r="AQ1219" s="17">
        <v>2.1260848889789401E-2</v>
      </c>
      <c r="AR1219" s="17">
        <v>6.3602978119055006E-2</v>
      </c>
      <c r="AS1219" s="17"/>
      <c r="AT1219" s="17">
        <v>2.77411224019154E-2</v>
      </c>
      <c r="AU1219" s="17">
        <v>4.7079476578854702E-2</v>
      </c>
      <c r="AV1219" s="17"/>
      <c r="AW1219" s="17">
        <v>2.9074607024797298E-2</v>
      </c>
      <c r="AX1219" s="17">
        <v>3.3482840962599798E-2</v>
      </c>
      <c r="AY1219" s="17">
        <v>3.0121507636361299E-2</v>
      </c>
    </row>
    <row r="1220" spans="2:51">
      <c r="B1220" t="s">
        <v>421</v>
      </c>
      <c r="C1220" s="17">
        <v>9.8779689372574305E-3</v>
      </c>
      <c r="D1220" s="17">
        <v>1.2402801820478201E-2</v>
      </c>
      <c r="E1220" s="17">
        <v>7.5848920899631604E-3</v>
      </c>
      <c r="F1220" s="17"/>
      <c r="G1220" s="17">
        <v>3.3485590697004499E-3</v>
      </c>
      <c r="H1220" s="17">
        <v>1.21884530791719E-2</v>
      </c>
      <c r="I1220" s="17">
        <v>1.8469708881653502E-2</v>
      </c>
      <c r="J1220" s="17">
        <v>2.6897843715979501E-3</v>
      </c>
      <c r="K1220" s="17">
        <v>1.2474436918113299E-2</v>
      </c>
      <c r="L1220" s="17">
        <v>8.4122315209927499E-3</v>
      </c>
      <c r="M1220" s="17"/>
      <c r="N1220" s="17">
        <v>1.21936745480719E-2</v>
      </c>
      <c r="O1220" s="17">
        <v>6.8662598163585498E-3</v>
      </c>
      <c r="P1220" s="17">
        <v>1.55408035076567E-2</v>
      </c>
      <c r="Q1220" s="17">
        <v>6.3687215089468603E-3</v>
      </c>
      <c r="R1220" s="17"/>
      <c r="S1220" s="17">
        <v>2.1723114164920999E-2</v>
      </c>
      <c r="T1220" s="17">
        <v>0</v>
      </c>
      <c r="U1220" s="17">
        <v>1.3924545551480301E-2</v>
      </c>
      <c r="V1220" s="17">
        <v>0</v>
      </c>
      <c r="W1220" s="17">
        <v>1.4815259477927899E-2</v>
      </c>
      <c r="X1220" s="17">
        <v>3.9413792428625296E-3</v>
      </c>
      <c r="Y1220" s="17">
        <v>1.20926471877509E-2</v>
      </c>
      <c r="Z1220" s="17">
        <v>8.3328592295710702E-3</v>
      </c>
      <c r="AA1220" s="17">
        <v>0</v>
      </c>
      <c r="AB1220" s="17">
        <v>1.7081625849241899E-2</v>
      </c>
      <c r="AC1220" s="17">
        <v>9.8419100200107905E-3</v>
      </c>
      <c r="AD1220" s="17">
        <v>3.7469490652191899E-2</v>
      </c>
      <c r="AE1220" s="17"/>
      <c r="AF1220" s="17">
        <v>1.6286778829177902E-2</v>
      </c>
      <c r="AG1220" s="17">
        <v>4.6582995764929596E-3</v>
      </c>
      <c r="AH1220" s="17">
        <v>1.1960714897335301E-2</v>
      </c>
      <c r="AI1220" s="17"/>
      <c r="AJ1220" s="17">
        <v>1.1487131406882499E-2</v>
      </c>
      <c r="AK1220" s="17">
        <v>8.8043363383783907E-3</v>
      </c>
      <c r="AL1220" s="17">
        <v>4.4286094926759296E-3</v>
      </c>
      <c r="AM1220" s="17"/>
      <c r="AN1220" s="17">
        <v>7.5847420856451596E-3</v>
      </c>
      <c r="AO1220" s="17">
        <v>1.95148348681159E-2</v>
      </c>
      <c r="AP1220" s="17">
        <v>9.7207679670771908E-3</v>
      </c>
      <c r="AQ1220" s="17">
        <v>0</v>
      </c>
      <c r="AR1220" s="17">
        <v>0</v>
      </c>
      <c r="AS1220" s="17"/>
      <c r="AT1220" s="17">
        <v>1.10499445649315E-2</v>
      </c>
      <c r="AU1220" s="17">
        <v>0</v>
      </c>
      <c r="AV1220" s="17"/>
      <c r="AW1220" s="17">
        <v>6.6023123774004103E-3</v>
      </c>
      <c r="AX1220" s="17">
        <v>6.9957674423853696E-3</v>
      </c>
      <c r="AY1220" s="17">
        <v>1.41884378925394E-2</v>
      </c>
    </row>
    <row r="1221" spans="2:51">
      <c r="B1221" t="s">
        <v>119</v>
      </c>
      <c r="C1221" s="17">
        <v>4.9904210123210502E-2</v>
      </c>
      <c r="D1221" s="17">
        <v>4.89774439420258E-2</v>
      </c>
      <c r="E1221" s="17">
        <v>5.14059495701863E-2</v>
      </c>
      <c r="F1221" s="17"/>
      <c r="G1221" s="17">
        <v>5.7401808076062003E-2</v>
      </c>
      <c r="H1221" s="17">
        <v>6.16273188053734E-2</v>
      </c>
      <c r="I1221" s="17">
        <v>5.5039636103161399E-2</v>
      </c>
      <c r="J1221" s="17">
        <v>4.3303576977166601E-2</v>
      </c>
      <c r="K1221" s="17">
        <v>5.43913346258336E-2</v>
      </c>
      <c r="L1221" s="17">
        <v>3.5739617780319102E-2</v>
      </c>
      <c r="M1221" s="17"/>
      <c r="N1221" s="17">
        <v>1.9535067738367801E-2</v>
      </c>
      <c r="O1221" s="17">
        <v>4.3408571969976002E-2</v>
      </c>
      <c r="P1221" s="17">
        <v>5.0974298887539203E-2</v>
      </c>
      <c r="Q1221" s="17">
        <v>8.7743491556148301E-2</v>
      </c>
      <c r="R1221" s="17"/>
      <c r="S1221" s="17">
        <v>4.4008073094123301E-2</v>
      </c>
      <c r="T1221" s="17">
        <v>4.2816412145692401E-2</v>
      </c>
      <c r="U1221" s="17">
        <v>6.0082839569685902E-2</v>
      </c>
      <c r="V1221" s="17">
        <v>4.7014061080442399E-2</v>
      </c>
      <c r="W1221" s="17">
        <v>1.70666414315001E-2</v>
      </c>
      <c r="X1221" s="17">
        <v>4.2460928944998699E-2</v>
      </c>
      <c r="Y1221" s="17">
        <v>3.7298483725538102E-2</v>
      </c>
      <c r="Z1221" s="17">
        <v>4.47931768004824E-2</v>
      </c>
      <c r="AA1221" s="17">
        <v>8.0302441180174905E-2</v>
      </c>
      <c r="AB1221" s="17">
        <v>8.3039814730476794E-2</v>
      </c>
      <c r="AC1221" s="17">
        <v>4.5329456832953099E-2</v>
      </c>
      <c r="AD1221" s="17">
        <v>5.0211435778574301E-2</v>
      </c>
      <c r="AE1221" s="17"/>
      <c r="AF1221" s="17">
        <v>4.4862748356358402E-2</v>
      </c>
      <c r="AG1221" s="17">
        <v>4.1490046361811E-2</v>
      </c>
      <c r="AH1221" s="17">
        <v>6.3595256584720705E-2</v>
      </c>
      <c r="AI1221" s="17"/>
      <c r="AJ1221" s="17">
        <v>3.0569192500909299E-2</v>
      </c>
      <c r="AK1221" s="17">
        <v>4.1060516101886803E-2</v>
      </c>
      <c r="AL1221" s="17">
        <v>1.6347203636847201E-2</v>
      </c>
      <c r="AM1221" s="17"/>
      <c r="AN1221" s="17">
        <v>9.0028509043622196E-2</v>
      </c>
      <c r="AO1221" s="17">
        <v>3.7053974781298002E-2</v>
      </c>
      <c r="AP1221" s="17">
        <v>3.90691492014228E-2</v>
      </c>
      <c r="AQ1221" s="17">
        <v>1.3054599910893101E-2</v>
      </c>
      <c r="AR1221" s="17">
        <v>3.2415459765327302E-2</v>
      </c>
      <c r="AS1221" s="17"/>
      <c r="AT1221" s="17">
        <v>5.0738303215915097E-2</v>
      </c>
      <c r="AU1221" s="17">
        <v>4.5558896241712603E-2</v>
      </c>
      <c r="AV1221" s="17"/>
      <c r="AW1221" s="17">
        <v>2.6387277937129701E-2</v>
      </c>
      <c r="AX1221" s="17">
        <v>4.8484896535977498E-2</v>
      </c>
      <c r="AY1221" s="17">
        <v>7.5703279783077698E-2</v>
      </c>
    </row>
    <row r="1222" spans="2:51">
      <c r="C1222" s="17"/>
      <c r="D1222" s="17"/>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row>
    <row r="1223" spans="2:51">
      <c r="B1223" s="6" t="s">
        <v>430</v>
      </c>
      <c r="C1223" s="17"/>
      <c r="D1223" s="17"/>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row>
    <row r="1224" spans="2:51">
      <c r="B1224" s="25" t="s">
        <v>52</v>
      </c>
      <c r="C1224" s="17"/>
      <c r="D1224" s="17"/>
      <c r="E1224" s="17"/>
      <c r="F1224" s="17"/>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row>
    <row r="1225" spans="2:51">
      <c r="B1225" t="s">
        <v>431</v>
      </c>
      <c r="C1225" s="17">
        <v>0.748209271034176</v>
      </c>
      <c r="D1225" s="17">
        <v>0.78588862664735504</v>
      </c>
      <c r="E1225" s="17">
        <v>0.71477718037822102</v>
      </c>
      <c r="F1225" s="17"/>
      <c r="G1225" s="17">
        <v>0.67753824417679098</v>
      </c>
      <c r="H1225" s="17">
        <v>0.72793825687567504</v>
      </c>
      <c r="I1225" s="17">
        <v>0.73397970140368396</v>
      </c>
      <c r="J1225" s="17">
        <v>0.74247871478290295</v>
      </c>
      <c r="K1225" s="17">
        <v>0.76173400059415297</v>
      </c>
      <c r="L1225" s="17">
        <v>0.80153610948526099</v>
      </c>
      <c r="M1225" s="17"/>
      <c r="N1225" s="17">
        <v>0.83245234845710003</v>
      </c>
      <c r="O1225" s="17">
        <v>0.74452183157224505</v>
      </c>
      <c r="P1225" s="17">
        <v>0.71104471535425195</v>
      </c>
      <c r="Q1225" s="17">
        <v>0.69708895794593795</v>
      </c>
      <c r="R1225" s="17"/>
      <c r="S1225" s="17">
        <v>0.74450664838357705</v>
      </c>
      <c r="T1225" s="17">
        <v>0.76569575014683899</v>
      </c>
      <c r="U1225" s="17">
        <v>0.79192030860418505</v>
      </c>
      <c r="V1225" s="17">
        <v>0.763234818267571</v>
      </c>
      <c r="W1225" s="17">
        <v>0.72125375405699399</v>
      </c>
      <c r="X1225" s="17">
        <v>0.73455649461773298</v>
      </c>
      <c r="Y1225" s="17">
        <v>0.69132186272662</v>
      </c>
      <c r="Z1225" s="17">
        <v>0.80368665303465503</v>
      </c>
      <c r="AA1225" s="17">
        <v>0.76820977079281105</v>
      </c>
      <c r="AB1225" s="17">
        <v>0.76353173867101498</v>
      </c>
      <c r="AC1225" s="17">
        <v>0.71105555751829996</v>
      </c>
      <c r="AD1225" s="17">
        <v>0.61125936242493994</v>
      </c>
      <c r="AE1225" s="17"/>
      <c r="AF1225" s="17">
        <v>0.72919397617979598</v>
      </c>
      <c r="AG1225" s="17">
        <v>0.793937189053598</v>
      </c>
      <c r="AH1225" s="17">
        <v>0.68154984372991101</v>
      </c>
      <c r="AI1225" s="17"/>
      <c r="AJ1225" s="17">
        <v>0.74798111577090398</v>
      </c>
      <c r="AK1225" s="17">
        <v>0.77512569032991996</v>
      </c>
      <c r="AL1225" s="17">
        <v>0.81400359094677099</v>
      </c>
      <c r="AM1225" s="17"/>
      <c r="AN1225" s="17">
        <v>0.68329102750285797</v>
      </c>
      <c r="AO1225" s="17">
        <v>0.71546563175413402</v>
      </c>
      <c r="AP1225" s="17">
        <v>0.80104042976664702</v>
      </c>
      <c r="AQ1225" s="17">
        <v>0.84678485044488705</v>
      </c>
      <c r="AR1225" s="17">
        <v>0.879070441152485</v>
      </c>
      <c r="AS1225" s="17"/>
      <c r="AT1225" s="17">
        <v>0.749074213067079</v>
      </c>
      <c r="AU1225" s="17">
        <v>0.73504900270584606</v>
      </c>
      <c r="AV1225" s="17"/>
      <c r="AW1225" s="17">
        <v>0.84934774789094603</v>
      </c>
      <c r="AX1225" s="17">
        <v>0.68900168676362605</v>
      </c>
      <c r="AY1225" s="17">
        <v>0.66112512074699703</v>
      </c>
    </row>
    <row r="1226" spans="2:51">
      <c r="B1226" t="s">
        <v>432</v>
      </c>
      <c r="C1226" s="17">
        <v>0.251790728965824</v>
      </c>
      <c r="D1226" s="17">
        <v>0.21411137335264499</v>
      </c>
      <c r="E1226" s="17">
        <v>0.28522281962177898</v>
      </c>
      <c r="F1226" s="17"/>
      <c r="G1226" s="17">
        <v>0.32246175582320902</v>
      </c>
      <c r="H1226" s="17">
        <v>0.27206174312432502</v>
      </c>
      <c r="I1226" s="17">
        <v>0.26602029859631598</v>
      </c>
      <c r="J1226" s="17">
        <v>0.257521285217097</v>
      </c>
      <c r="K1226" s="17">
        <v>0.238265999405847</v>
      </c>
      <c r="L1226" s="17">
        <v>0.19846389051473901</v>
      </c>
      <c r="M1226" s="17"/>
      <c r="N1226" s="17">
        <v>0.16754765154289999</v>
      </c>
      <c r="O1226" s="17">
        <v>0.255478168427755</v>
      </c>
      <c r="P1226" s="17">
        <v>0.28895528464574799</v>
      </c>
      <c r="Q1226" s="17">
        <v>0.302911042054062</v>
      </c>
      <c r="R1226" s="17"/>
      <c r="S1226" s="17">
        <v>0.255493351616423</v>
      </c>
      <c r="T1226" s="17">
        <v>0.23430424985316101</v>
      </c>
      <c r="U1226" s="17">
        <v>0.208079691395815</v>
      </c>
      <c r="V1226" s="17">
        <v>0.236765181732429</v>
      </c>
      <c r="W1226" s="17">
        <v>0.27874624594300601</v>
      </c>
      <c r="X1226" s="17">
        <v>0.26544350538226702</v>
      </c>
      <c r="Y1226" s="17">
        <v>0.30867813727338</v>
      </c>
      <c r="Z1226" s="17">
        <v>0.196313346965345</v>
      </c>
      <c r="AA1226" s="17">
        <v>0.231790229207189</v>
      </c>
      <c r="AB1226" s="17">
        <v>0.23646826132898499</v>
      </c>
      <c r="AC1226" s="17">
        <v>0.28894444248169998</v>
      </c>
      <c r="AD1226" s="17">
        <v>0.38874063757506</v>
      </c>
      <c r="AE1226" s="17"/>
      <c r="AF1226" s="17">
        <v>0.27080602382020402</v>
      </c>
      <c r="AG1226" s="17">
        <v>0.206062810946402</v>
      </c>
      <c r="AH1226" s="17">
        <v>0.31845015627008899</v>
      </c>
      <c r="AI1226" s="17"/>
      <c r="AJ1226" s="17">
        <v>0.25201888422909602</v>
      </c>
      <c r="AK1226" s="17">
        <v>0.22487430967008001</v>
      </c>
      <c r="AL1226" s="17">
        <v>0.18599640905322901</v>
      </c>
      <c r="AM1226" s="17"/>
      <c r="AN1226" s="17">
        <v>0.31670897249714203</v>
      </c>
      <c r="AO1226" s="17">
        <v>0.28453436824586598</v>
      </c>
      <c r="AP1226" s="17">
        <v>0.19895957023335301</v>
      </c>
      <c r="AQ1226" s="17">
        <v>0.15321514955511301</v>
      </c>
      <c r="AR1226" s="17">
        <v>0.120929558847515</v>
      </c>
      <c r="AS1226" s="17"/>
      <c r="AT1226" s="17">
        <v>0.250925786932921</v>
      </c>
      <c r="AU1226" s="17">
        <v>0.264950997294154</v>
      </c>
      <c r="AV1226" s="17"/>
      <c r="AW1226" s="17">
        <v>0.150652252109054</v>
      </c>
      <c r="AX1226" s="17">
        <v>0.310998313236374</v>
      </c>
      <c r="AY1226" s="17">
        <v>0.33887487925300303</v>
      </c>
    </row>
    <row r="1227" spans="2:51">
      <c r="C1227" s="17"/>
      <c r="D1227" s="17"/>
      <c r="E1227" s="17"/>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row>
    <row r="1228" spans="2:51">
      <c r="B1228" s="6" t="s">
        <v>433</v>
      </c>
      <c r="C1228" s="17"/>
      <c r="D1228" s="17"/>
      <c r="E1228" s="17"/>
      <c r="F1228" s="17"/>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row>
    <row r="1229" spans="2:51">
      <c r="B1229" s="25" t="s">
        <v>52</v>
      </c>
      <c r="C1229" s="17"/>
      <c r="D1229" s="17"/>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row>
    <row r="1230" spans="2:51">
      <c r="B1230" t="s">
        <v>417</v>
      </c>
      <c r="C1230" s="17">
        <v>0.108694345423373</v>
      </c>
      <c r="D1230" s="17">
        <v>0.11652843827006</v>
      </c>
      <c r="E1230" s="17">
        <v>0.10164059530694999</v>
      </c>
      <c r="F1230" s="17"/>
      <c r="G1230" s="17">
        <v>0.15070490375867199</v>
      </c>
      <c r="H1230" s="17">
        <v>0.128699068850676</v>
      </c>
      <c r="I1230" s="17">
        <v>8.6545623611079397E-2</v>
      </c>
      <c r="J1230" s="17">
        <v>9.4306609683654105E-2</v>
      </c>
      <c r="K1230" s="17">
        <v>9.5861287209377005E-2</v>
      </c>
      <c r="L1230" s="17">
        <v>0.108832962500498</v>
      </c>
      <c r="M1230" s="17"/>
      <c r="N1230" s="17">
        <v>0.12299281490854599</v>
      </c>
      <c r="O1230" s="17">
        <v>0.10307892674449699</v>
      </c>
      <c r="P1230" s="17">
        <v>0.10578507669904599</v>
      </c>
      <c r="Q1230" s="17">
        <v>9.7060055307670298E-2</v>
      </c>
      <c r="R1230" s="17"/>
      <c r="S1230" s="17">
        <v>0.1315037426913</v>
      </c>
      <c r="T1230" s="17">
        <v>9.3954754190965495E-2</v>
      </c>
      <c r="U1230" s="17">
        <v>8.0832954334062596E-2</v>
      </c>
      <c r="V1230" s="17">
        <v>8.8905771388746002E-2</v>
      </c>
      <c r="W1230" s="17">
        <v>0.117874479596874</v>
      </c>
      <c r="X1230" s="17">
        <v>0.113861343294308</v>
      </c>
      <c r="Y1230" s="17">
        <v>0.100976839731467</v>
      </c>
      <c r="Z1230" s="17">
        <v>0.14090981026250701</v>
      </c>
      <c r="AA1230" s="17">
        <v>0.12720514217595699</v>
      </c>
      <c r="AB1230" s="17">
        <v>0.128316733958691</v>
      </c>
      <c r="AC1230" s="17">
        <v>8.8308051432312004E-2</v>
      </c>
      <c r="AD1230" s="17">
        <v>7.0678088814614404E-2</v>
      </c>
      <c r="AE1230" s="17"/>
      <c r="AF1230" s="17">
        <v>9.65158597110755E-2</v>
      </c>
      <c r="AG1230" s="17">
        <v>0.12604298129276101</v>
      </c>
      <c r="AH1230" s="17">
        <v>8.9916940514663202E-2</v>
      </c>
      <c r="AI1230" s="17"/>
      <c r="AJ1230" s="17">
        <v>0.10189008182699601</v>
      </c>
      <c r="AK1230" s="17">
        <v>0.13211617603893799</v>
      </c>
      <c r="AL1230" s="17">
        <v>0.12847834180947701</v>
      </c>
      <c r="AM1230" s="17"/>
      <c r="AN1230" s="17">
        <v>8.9677455172162995E-2</v>
      </c>
      <c r="AO1230" s="17">
        <v>0.13556748669739699</v>
      </c>
      <c r="AP1230" s="17">
        <v>0.106840616195127</v>
      </c>
      <c r="AQ1230" s="17">
        <v>0.100151071125873</v>
      </c>
      <c r="AR1230" s="17">
        <v>0.17334553135085001</v>
      </c>
      <c r="AS1230" s="17"/>
      <c r="AT1230" s="17">
        <v>0.10646871282003501</v>
      </c>
      <c r="AU1230" s="17">
        <v>0.136802635434467</v>
      </c>
      <c r="AV1230" s="17"/>
      <c r="AW1230" s="17">
        <v>0.118333962205974</v>
      </c>
      <c r="AX1230" s="17">
        <v>8.52125278297928E-2</v>
      </c>
      <c r="AY1230" s="17">
        <v>0.10479266040698</v>
      </c>
    </row>
    <row r="1231" spans="2:51">
      <c r="B1231" t="s">
        <v>418</v>
      </c>
      <c r="C1231" s="17">
        <v>0.45364007699850301</v>
      </c>
      <c r="D1231" s="17">
        <v>0.46754573045259401</v>
      </c>
      <c r="E1231" s="17">
        <v>0.440970850777539</v>
      </c>
      <c r="F1231" s="17"/>
      <c r="G1231" s="17">
        <v>0.53005568814385295</v>
      </c>
      <c r="H1231" s="17">
        <v>0.44462951642019899</v>
      </c>
      <c r="I1231" s="17">
        <v>0.52274940477842802</v>
      </c>
      <c r="J1231" s="17">
        <v>0.48406954621089499</v>
      </c>
      <c r="K1231" s="17">
        <v>0.35720800783023599</v>
      </c>
      <c r="L1231" s="17">
        <v>0.42502920097274999</v>
      </c>
      <c r="M1231" s="17"/>
      <c r="N1231" s="17">
        <v>0.47095965345395502</v>
      </c>
      <c r="O1231" s="17">
        <v>0.44613821822365002</v>
      </c>
      <c r="P1231" s="17">
        <v>0.46852383070558101</v>
      </c>
      <c r="Q1231" s="17">
        <v>0.431547694983069</v>
      </c>
      <c r="R1231" s="17"/>
      <c r="S1231" s="17">
        <v>0.45868055118415302</v>
      </c>
      <c r="T1231" s="17">
        <v>0.43444011008425498</v>
      </c>
      <c r="U1231" s="17">
        <v>0.48739252684325901</v>
      </c>
      <c r="V1231" s="17">
        <v>0.49402610069269998</v>
      </c>
      <c r="W1231" s="17">
        <v>0.45628147362781502</v>
      </c>
      <c r="X1231" s="17">
        <v>0.456246058961576</v>
      </c>
      <c r="Y1231" s="17">
        <v>0.39372495798677798</v>
      </c>
      <c r="Z1231" s="17">
        <v>0.47455518151727399</v>
      </c>
      <c r="AA1231" s="17">
        <v>0.41394256771484</v>
      </c>
      <c r="AB1231" s="17">
        <v>0.45308085751759603</v>
      </c>
      <c r="AC1231" s="17">
        <v>0.493156550560442</v>
      </c>
      <c r="AD1231" s="17">
        <v>0.53740525528006899</v>
      </c>
      <c r="AE1231" s="17"/>
      <c r="AF1231" s="17">
        <v>0.435813179965721</v>
      </c>
      <c r="AG1231" s="17">
        <v>0.465641238578891</v>
      </c>
      <c r="AH1231" s="17">
        <v>0.40754044168843701</v>
      </c>
      <c r="AI1231" s="17"/>
      <c r="AJ1231" s="17">
        <v>0.47208081664878399</v>
      </c>
      <c r="AK1231" s="17">
        <v>0.467242664523428</v>
      </c>
      <c r="AL1231" s="17">
        <v>0.52803323839363903</v>
      </c>
      <c r="AM1231" s="17"/>
      <c r="AN1231" s="17">
        <v>0.40979148920535102</v>
      </c>
      <c r="AO1231" s="17">
        <v>0.46093987045295498</v>
      </c>
      <c r="AP1231" s="17">
        <v>0.47523813373298601</v>
      </c>
      <c r="AQ1231" s="17">
        <v>0.54209829302096602</v>
      </c>
      <c r="AR1231" s="17">
        <v>0.39196738287445998</v>
      </c>
      <c r="AS1231" s="17"/>
      <c r="AT1231" s="17">
        <v>0.44836737939319499</v>
      </c>
      <c r="AU1231" s="17">
        <v>0.49176684705496698</v>
      </c>
      <c r="AV1231" s="17"/>
      <c r="AW1231" s="17">
        <v>0.48848785324989402</v>
      </c>
      <c r="AX1231" s="17">
        <v>0.471235586571707</v>
      </c>
      <c r="AY1231" s="17">
        <v>0.41426634960189401</v>
      </c>
    </row>
    <row r="1232" spans="2:51">
      <c r="B1232" t="s">
        <v>419</v>
      </c>
      <c r="C1232" s="17">
        <v>0.33723652910924101</v>
      </c>
      <c r="D1232" s="17">
        <v>0.33124683203858901</v>
      </c>
      <c r="E1232" s="17">
        <v>0.342199806930091</v>
      </c>
      <c r="F1232" s="17"/>
      <c r="G1232" s="17">
        <v>0.21950052542182899</v>
      </c>
      <c r="H1232" s="17">
        <v>0.34049176807098103</v>
      </c>
      <c r="I1232" s="17">
        <v>0.27080355565606501</v>
      </c>
      <c r="J1232" s="17">
        <v>0.33143365672099101</v>
      </c>
      <c r="K1232" s="17">
        <v>0.41431500940112598</v>
      </c>
      <c r="L1232" s="17">
        <v>0.384723644189162</v>
      </c>
      <c r="M1232" s="17"/>
      <c r="N1232" s="17">
        <v>0.315975296602305</v>
      </c>
      <c r="O1232" s="17">
        <v>0.36306924772619098</v>
      </c>
      <c r="P1232" s="17">
        <v>0.31696700444461201</v>
      </c>
      <c r="Q1232" s="17">
        <v>0.35316968925621101</v>
      </c>
      <c r="R1232" s="17"/>
      <c r="S1232" s="17">
        <v>0.33456375853533299</v>
      </c>
      <c r="T1232" s="17">
        <v>0.375740182938612</v>
      </c>
      <c r="U1232" s="17">
        <v>0.33155740708813197</v>
      </c>
      <c r="V1232" s="17">
        <v>0.30220912478644701</v>
      </c>
      <c r="W1232" s="17">
        <v>0.32301328323364398</v>
      </c>
      <c r="X1232" s="17">
        <v>0.33960176132063002</v>
      </c>
      <c r="Y1232" s="17">
        <v>0.401591059135184</v>
      </c>
      <c r="Z1232" s="17">
        <v>0.28209382571102198</v>
      </c>
      <c r="AA1232" s="17">
        <v>0.34733610425370898</v>
      </c>
      <c r="AB1232" s="17">
        <v>0.31902588425980899</v>
      </c>
      <c r="AC1232" s="17">
        <v>0.27297879987593399</v>
      </c>
      <c r="AD1232" s="17">
        <v>0.30156021187641202</v>
      </c>
      <c r="AE1232" s="17"/>
      <c r="AF1232" s="17">
        <v>0.36399874822433698</v>
      </c>
      <c r="AG1232" s="17">
        <v>0.33467851195458398</v>
      </c>
      <c r="AH1232" s="17">
        <v>0.32782606929642</v>
      </c>
      <c r="AI1232" s="17"/>
      <c r="AJ1232" s="17">
        <v>0.356161425607462</v>
      </c>
      <c r="AK1232" s="17">
        <v>0.31955178076693802</v>
      </c>
      <c r="AL1232" s="17">
        <v>0.29018047058687002</v>
      </c>
      <c r="AM1232" s="17"/>
      <c r="AN1232" s="17">
        <v>0.34691456328380599</v>
      </c>
      <c r="AO1232" s="17">
        <v>0.33217244304599503</v>
      </c>
      <c r="AP1232" s="17">
        <v>0.33147976732141798</v>
      </c>
      <c r="AQ1232" s="17">
        <v>0.27393750820912999</v>
      </c>
      <c r="AR1232" s="17">
        <v>0.32883168757693998</v>
      </c>
      <c r="AS1232" s="17"/>
      <c r="AT1232" s="17">
        <v>0.34691602762941098</v>
      </c>
      <c r="AU1232" s="17">
        <v>0.24866390126753901</v>
      </c>
      <c r="AV1232" s="17"/>
      <c r="AW1232" s="17">
        <v>0.31769418093021301</v>
      </c>
      <c r="AX1232" s="17">
        <v>0.36442621880703802</v>
      </c>
      <c r="AY1232" s="17">
        <v>0.35017999780876302</v>
      </c>
    </row>
    <row r="1233" spans="2:51">
      <c r="B1233" t="s">
        <v>420</v>
      </c>
      <c r="C1233" s="17">
        <v>3.8369819654950899E-2</v>
      </c>
      <c r="D1233" s="17">
        <v>4.2145923469465198E-2</v>
      </c>
      <c r="E1233" s="17">
        <v>3.5264047212445103E-2</v>
      </c>
      <c r="F1233" s="17"/>
      <c r="G1233" s="17">
        <v>4.55814395114887E-2</v>
      </c>
      <c r="H1233" s="17">
        <v>3.4595252799762097E-2</v>
      </c>
      <c r="I1233" s="17">
        <v>3.7803229672518097E-2</v>
      </c>
      <c r="J1233" s="17">
        <v>2.25239481404691E-2</v>
      </c>
      <c r="K1233" s="17">
        <v>5.7703809015028099E-2</v>
      </c>
      <c r="L1233" s="17">
        <v>3.5262198943212898E-2</v>
      </c>
      <c r="M1233" s="17"/>
      <c r="N1233" s="17">
        <v>4.27809182556384E-2</v>
      </c>
      <c r="O1233" s="17">
        <v>2.91371219139916E-2</v>
      </c>
      <c r="P1233" s="17">
        <v>3.5008983170537897E-2</v>
      </c>
      <c r="Q1233" s="17">
        <v>4.5556692878667301E-2</v>
      </c>
      <c r="R1233" s="17"/>
      <c r="S1233" s="17">
        <v>3.4206718032583898E-2</v>
      </c>
      <c r="T1233" s="17">
        <v>3.5332795532091503E-2</v>
      </c>
      <c r="U1233" s="17">
        <v>3.57632610368755E-2</v>
      </c>
      <c r="V1233" s="17">
        <v>3.170085090198E-2</v>
      </c>
      <c r="W1233" s="17">
        <v>4.3234485575161498E-2</v>
      </c>
      <c r="X1233" s="17">
        <v>2.8290834912279701E-2</v>
      </c>
      <c r="Y1233" s="17">
        <v>4.5744934142626099E-2</v>
      </c>
      <c r="Z1233" s="17">
        <v>5.14042896866072E-2</v>
      </c>
      <c r="AA1233" s="17">
        <v>5.1479477579194098E-2</v>
      </c>
      <c r="AB1233" s="17">
        <v>5.1538683387243302E-2</v>
      </c>
      <c r="AC1233" s="17">
        <v>8.9027804696613696E-3</v>
      </c>
      <c r="AD1233" s="17">
        <v>3.6627758881925897E-2</v>
      </c>
      <c r="AE1233" s="17"/>
      <c r="AF1233" s="17">
        <v>4.1915468304309103E-2</v>
      </c>
      <c r="AG1233" s="17">
        <v>3.0576544045963602E-2</v>
      </c>
      <c r="AH1233" s="17">
        <v>5.98587708881183E-2</v>
      </c>
      <c r="AI1233" s="17"/>
      <c r="AJ1233" s="17">
        <v>3.4011188338219499E-2</v>
      </c>
      <c r="AK1233" s="17">
        <v>3.89458902595613E-2</v>
      </c>
      <c r="AL1233" s="17">
        <v>2.3725618900695501E-2</v>
      </c>
      <c r="AM1233" s="17"/>
      <c r="AN1233" s="17">
        <v>4.4548326469653898E-2</v>
      </c>
      <c r="AO1233" s="17">
        <v>2.09902669717866E-2</v>
      </c>
      <c r="AP1233" s="17">
        <v>4.47094568142773E-2</v>
      </c>
      <c r="AQ1233" s="17">
        <v>3.9867665331308998E-2</v>
      </c>
      <c r="AR1233" s="17">
        <v>7.2193720500666997E-2</v>
      </c>
      <c r="AS1233" s="17"/>
      <c r="AT1233" s="17">
        <v>3.7503851753541997E-2</v>
      </c>
      <c r="AU1233" s="17">
        <v>4.9078877440664102E-2</v>
      </c>
      <c r="AV1233" s="17"/>
      <c r="AW1233" s="17">
        <v>3.44305451060005E-2</v>
      </c>
      <c r="AX1233" s="17">
        <v>4.5345167958098002E-2</v>
      </c>
      <c r="AY1233" s="17">
        <v>4.0610412056550901E-2</v>
      </c>
    </row>
    <row r="1234" spans="2:51">
      <c r="B1234" t="s">
        <v>421</v>
      </c>
      <c r="C1234" s="17">
        <v>7.2499295172648104E-3</v>
      </c>
      <c r="D1234" s="17">
        <v>6.7268322372228797E-3</v>
      </c>
      <c r="E1234" s="17">
        <v>7.7672700013846196E-3</v>
      </c>
      <c r="F1234" s="17"/>
      <c r="G1234" s="17">
        <v>4.5940305119473897E-3</v>
      </c>
      <c r="H1234" s="17">
        <v>6.7978212256244097E-3</v>
      </c>
      <c r="I1234" s="17">
        <v>1.16427189443789E-2</v>
      </c>
      <c r="J1234" s="17">
        <v>8.8663981252552395E-3</v>
      </c>
      <c r="K1234" s="17">
        <v>8.75568016860717E-3</v>
      </c>
      <c r="L1234" s="17">
        <v>3.5473315459282999E-3</v>
      </c>
      <c r="M1234" s="17"/>
      <c r="N1234" s="17">
        <v>1.0551127773442999E-2</v>
      </c>
      <c r="O1234" s="17">
        <v>4.7047828119086204E-3</v>
      </c>
      <c r="P1234" s="17">
        <v>4.6032240443705397E-3</v>
      </c>
      <c r="Q1234" s="17">
        <v>8.8612226471843497E-3</v>
      </c>
      <c r="R1234" s="17"/>
      <c r="S1234" s="17">
        <v>4.9854019885303101E-3</v>
      </c>
      <c r="T1234" s="17">
        <v>1.17503135109222E-2</v>
      </c>
      <c r="U1234" s="17">
        <v>3.9890857290355098E-3</v>
      </c>
      <c r="V1234" s="17">
        <v>1.1170368344976299E-2</v>
      </c>
      <c r="W1234" s="17">
        <v>0</v>
      </c>
      <c r="X1234" s="17">
        <v>1.26782650449894E-2</v>
      </c>
      <c r="Y1234" s="17">
        <v>0</v>
      </c>
      <c r="Z1234" s="17">
        <v>1.3080364456407799E-2</v>
      </c>
      <c r="AA1234" s="17">
        <v>4.3946434281571002E-3</v>
      </c>
      <c r="AB1234" s="17">
        <v>1.0491861110062501E-2</v>
      </c>
      <c r="AC1234" s="17">
        <v>1.2110360956089999E-2</v>
      </c>
      <c r="AD1234" s="17">
        <v>0</v>
      </c>
      <c r="AE1234" s="17"/>
      <c r="AF1234" s="17">
        <v>6.5213003403360396E-3</v>
      </c>
      <c r="AG1234" s="17">
        <v>6.9377992430740797E-3</v>
      </c>
      <c r="AH1234" s="17">
        <v>1.43707432497198E-2</v>
      </c>
      <c r="AI1234" s="17"/>
      <c r="AJ1234" s="17">
        <v>3.9917763855516E-3</v>
      </c>
      <c r="AK1234" s="17">
        <v>5.1257405978281803E-3</v>
      </c>
      <c r="AL1234" s="17">
        <v>8.1062667864834296E-3</v>
      </c>
      <c r="AM1234" s="17"/>
      <c r="AN1234" s="17">
        <v>1.7375783148465201E-2</v>
      </c>
      <c r="AO1234" s="17">
        <v>3.64886019192931E-3</v>
      </c>
      <c r="AP1234" s="17">
        <v>5.4854465708451799E-3</v>
      </c>
      <c r="AQ1234" s="17">
        <v>5.4060835928091498E-3</v>
      </c>
      <c r="AR1234" s="17">
        <v>3.3661677697082899E-2</v>
      </c>
      <c r="AS1234" s="17"/>
      <c r="AT1234" s="17">
        <v>7.4200865675768902E-3</v>
      </c>
      <c r="AU1234" s="17">
        <v>6.0037644321113796E-3</v>
      </c>
      <c r="AV1234" s="17"/>
      <c r="AW1234" s="17">
        <v>6.3239309647457704E-3</v>
      </c>
      <c r="AX1234" s="17">
        <v>0</v>
      </c>
      <c r="AY1234" s="17">
        <v>9.9684915542418203E-3</v>
      </c>
    </row>
    <row r="1235" spans="2:51">
      <c r="B1235" t="s">
        <v>119</v>
      </c>
      <c r="C1235" s="17">
        <v>5.4809299296667197E-2</v>
      </c>
      <c r="D1235" s="17">
        <v>3.5806243532069099E-2</v>
      </c>
      <c r="E1235" s="17">
        <v>7.2157429771589704E-2</v>
      </c>
      <c r="F1235" s="17"/>
      <c r="G1235" s="17">
        <v>4.9563412652209198E-2</v>
      </c>
      <c r="H1235" s="17">
        <v>4.4786572632756899E-2</v>
      </c>
      <c r="I1235" s="17">
        <v>7.0455467337531594E-2</v>
      </c>
      <c r="J1235" s="17">
        <v>5.87998411187357E-2</v>
      </c>
      <c r="K1235" s="17">
        <v>6.6156206375624999E-2</v>
      </c>
      <c r="L1235" s="17">
        <v>4.2604661848448099E-2</v>
      </c>
      <c r="M1235" s="17"/>
      <c r="N1235" s="17">
        <v>3.6740189006112998E-2</v>
      </c>
      <c r="O1235" s="17">
        <v>5.3871702579761899E-2</v>
      </c>
      <c r="P1235" s="17">
        <v>6.9111880935853104E-2</v>
      </c>
      <c r="Q1235" s="17">
        <v>6.3804644927197701E-2</v>
      </c>
      <c r="R1235" s="17"/>
      <c r="S1235" s="17">
        <v>3.6059827568099098E-2</v>
      </c>
      <c r="T1235" s="17">
        <v>4.87818437431536E-2</v>
      </c>
      <c r="U1235" s="17">
        <v>6.0464764968635398E-2</v>
      </c>
      <c r="V1235" s="17">
        <v>7.1987783885150897E-2</v>
      </c>
      <c r="W1235" s="17">
        <v>5.95962779665061E-2</v>
      </c>
      <c r="X1235" s="17">
        <v>4.9321736466217098E-2</v>
      </c>
      <c r="Y1235" s="17">
        <v>5.7962209003944803E-2</v>
      </c>
      <c r="Z1235" s="17">
        <v>3.79565283661829E-2</v>
      </c>
      <c r="AA1235" s="17">
        <v>5.5642064848142103E-2</v>
      </c>
      <c r="AB1235" s="17">
        <v>3.7545979766598903E-2</v>
      </c>
      <c r="AC1235" s="17">
        <v>0.124543456705561</v>
      </c>
      <c r="AD1235" s="17">
        <v>5.3728685146978497E-2</v>
      </c>
      <c r="AE1235" s="17"/>
      <c r="AF1235" s="17">
        <v>5.5235443454221399E-2</v>
      </c>
      <c r="AG1235" s="17">
        <v>3.61229248847258E-2</v>
      </c>
      <c r="AH1235" s="17">
        <v>0.100487034362641</v>
      </c>
      <c r="AI1235" s="17"/>
      <c r="AJ1235" s="17">
        <v>3.1864711192985999E-2</v>
      </c>
      <c r="AK1235" s="17">
        <v>3.7017747813307099E-2</v>
      </c>
      <c r="AL1235" s="17">
        <v>2.14760635228359E-2</v>
      </c>
      <c r="AM1235" s="17"/>
      <c r="AN1235" s="17">
        <v>9.1692382720560794E-2</v>
      </c>
      <c r="AO1235" s="17">
        <v>4.6681072639937503E-2</v>
      </c>
      <c r="AP1235" s="17">
        <v>3.6246579365347503E-2</v>
      </c>
      <c r="AQ1235" s="17">
        <v>3.8539378719912802E-2</v>
      </c>
      <c r="AR1235" s="17">
        <v>0</v>
      </c>
      <c r="AS1235" s="17"/>
      <c r="AT1235" s="17">
        <v>5.3323941836239598E-2</v>
      </c>
      <c r="AU1235" s="17">
        <v>6.7683974370251004E-2</v>
      </c>
      <c r="AV1235" s="17"/>
      <c r="AW1235" s="17">
        <v>3.47295275431726E-2</v>
      </c>
      <c r="AX1235" s="17">
        <v>3.3780498833364599E-2</v>
      </c>
      <c r="AY1235" s="17">
        <v>8.0182088571570095E-2</v>
      </c>
    </row>
    <row r="1236" spans="2:51">
      <c r="C1236" s="17"/>
      <c r="D1236" s="17"/>
      <c r="E1236" s="17"/>
      <c r="F1236" s="17"/>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row>
    <row r="1237" spans="2:51">
      <c r="B1237" s="6" t="s">
        <v>434</v>
      </c>
      <c r="C1237" s="17"/>
      <c r="D1237" s="17"/>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row>
    <row r="1238" spans="2:51">
      <c r="B1238" s="25" t="s">
        <v>53</v>
      </c>
      <c r="C1238" s="17"/>
      <c r="D1238" s="17"/>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row>
    <row r="1239" spans="2:51">
      <c r="B1239" t="s">
        <v>435</v>
      </c>
      <c r="C1239" s="17">
        <v>0.61351554635355199</v>
      </c>
      <c r="D1239" s="17">
        <v>0.67074126177372395</v>
      </c>
      <c r="E1239" s="17">
        <v>0.56175252439578405</v>
      </c>
      <c r="F1239" s="17"/>
      <c r="G1239" s="17">
        <v>0.558774468402637</v>
      </c>
      <c r="H1239" s="17">
        <v>0.56781355070317796</v>
      </c>
      <c r="I1239" s="17">
        <v>0.65193172959067003</v>
      </c>
      <c r="J1239" s="17">
        <v>0.60780984284085404</v>
      </c>
      <c r="K1239" s="17">
        <v>0.61727517656886999</v>
      </c>
      <c r="L1239" s="17">
        <v>0.64581996614580905</v>
      </c>
      <c r="M1239" s="17"/>
      <c r="N1239" s="17">
        <v>0.68361720652051305</v>
      </c>
      <c r="O1239" s="17">
        <v>0.62507573630429003</v>
      </c>
      <c r="P1239" s="17">
        <v>0.54110040683189198</v>
      </c>
      <c r="Q1239" s="17">
        <v>0.59087061484416503</v>
      </c>
      <c r="R1239" s="17"/>
      <c r="S1239" s="17">
        <v>0.62780963171765203</v>
      </c>
      <c r="T1239" s="17">
        <v>0.62156665433475999</v>
      </c>
      <c r="U1239" s="17">
        <v>0.61460799866104299</v>
      </c>
      <c r="V1239" s="17">
        <v>0.71387548981620896</v>
      </c>
      <c r="W1239" s="17">
        <v>0.60004025506634295</v>
      </c>
      <c r="X1239" s="17">
        <v>0.53330420553936297</v>
      </c>
      <c r="Y1239" s="17">
        <v>0.534411507976564</v>
      </c>
      <c r="Z1239" s="17">
        <v>0.62373556203860003</v>
      </c>
      <c r="AA1239" s="17">
        <v>0.62396260949293403</v>
      </c>
      <c r="AB1239" s="17">
        <v>0.65042765424910198</v>
      </c>
      <c r="AC1239" s="17">
        <v>0.55152700569726698</v>
      </c>
      <c r="AD1239" s="17">
        <v>0.64879860010888901</v>
      </c>
      <c r="AE1239" s="17"/>
      <c r="AF1239" s="17">
        <v>0.58669157006380801</v>
      </c>
      <c r="AG1239" s="17">
        <v>0.65414235131169696</v>
      </c>
      <c r="AH1239" s="17">
        <v>0.56397784740818602</v>
      </c>
      <c r="AI1239" s="17"/>
      <c r="AJ1239" s="17">
        <v>0.62732029443048698</v>
      </c>
      <c r="AK1239" s="17">
        <v>0.63133377025516502</v>
      </c>
      <c r="AL1239" s="17">
        <v>0.624256240261294</v>
      </c>
      <c r="AM1239" s="17"/>
      <c r="AN1239" s="17">
        <v>0.57188533963020904</v>
      </c>
      <c r="AO1239" s="17">
        <v>0.57825695916402198</v>
      </c>
      <c r="AP1239" s="17">
        <v>0.642030322949664</v>
      </c>
      <c r="AQ1239" s="17">
        <v>0.64057594763681203</v>
      </c>
      <c r="AR1239" s="17">
        <v>0.95370572781054497</v>
      </c>
      <c r="AS1239" s="17"/>
      <c r="AT1239" s="17">
        <v>0.61348971613867198</v>
      </c>
      <c r="AU1239" s="17">
        <v>0.61509598648204999</v>
      </c>
      <c r="AV1239" s="17"/>
      <c r="AW1239" s="17">
        <v>0.68294039539404805</v>
      </c>
      <c r="AX1239" s="17">
        <v>0.59965022564262704</v>
      </c>
      <c r="AY1239" s="17">
        <v>0.53544121416898005</v>
      </c>
    </row>
    <row r="1240" spans="2:51">
      <c r="B1240" t="s">
        <v>436</v>
      </c>
      <c r="C1240" s="17">
        <v>0.38648445364644801</v>
      </c>
      <c r="D1240" s="17">
        <v>0.32925873822627599</v>
      </c>
      <c r="E1240" s="17">
        <v>0.43824747560421601</v>
      </c>
      <c r="F1240" s="17"/>
      <c r="G1240" s="17">
        <v>0.441225531597363</v>
      </c>
      <c r="H1240" s="17">
        <v>0.43218644929682198</v>
      </c>
      <c r="I1240" s="17">
        <v>0.34806827040933003</v>
      </c>
      <c r="J1240" s="17">
        <v>0.39219015715914601</v>
      </c>
      <c r="K1240" s="17">
        <v>0.38272482343113001</v>
      </c>
      <c r="L1240" s="17">
        <v>0.35418003385419</v>
      </c>
      <c r="M1240" s="17"/>
      <c r="N1240" s="17">
        <v>0.316382793479487</v>
      </c>
      <c r="O1240" s="17">
        <v>0.37492426369570903</v>
      </c>
      <c r="P1240" s="17">
        <v>0.45889959316810902</v>
      </c>
      <c r="Q1240" s="17">
        <v>0.40912938515583502</v>
      </c>
      <c r="R1240" s="17"/>
      <c r="S1240" s="17">
        <v>0.37219036828234803</v>
      </c>
      <c r="T1240" s="17">
        <v>0.37843334566524101</v>
      </c>
      <c r="U1240" s="17">
        <v>0.38539200133895701</v>
      </c>
      <c r="V1240" s="17">
        <v>0.28612451018379098</v>
      </c>
      <c r="W1240" s="17">
        <v>0.39995974493365699</v>
      </c>
      <c r="X1240" s="17">
        <v>0.46669579446063703</v>
      </c>
      <c r="Y1240" s="17">
        <v>0.465588492023436</v>
      </c>
      <c r="Z1240" s="17">
        <v>0.37626443796140002</v>
      </c>
      <c r="AA1240" s="17">
        <v>0.37603739050706603</v>
      </c>
      <c r="AB1240" s="17">
        <v>0.34957234575089802</v>
      </c>
      <c r="AC1240" s="17">
        <v>0.44847299430273302</v>
      </c>
      <c r="AD1240" s="17">
        <v>0.35120139989111099</v>
      </c>
      <c r="AE1240" s="17"/>
      <c r="AF1240" s="17">
        <v>0.41330842993619199</v>
      </c>
      <c r="AG1240" s="17">
        <v>0.34585764868830299</v>
      </c>
      <c r="AH1240" s="17">
        <v>0.43602215259181398</v>
      </c>
      <c r="AI1240" s="17"/>
      <c r="AJ1240" s="17">
        <v>0.37267970556951302</v>
      </c>
      <c r="AK1240" s="17">
        <v>0.36866622974483498</v>
      </c>
      <c r="AL1240" s="17">
        <v>0.375743759738706</v>
      </c>
      <c r="AM1240" s="17"/>
      <c r="AN1240" s="17">
        <v>0.42811466036979101</v>
      </c>
      <c r="AO1240" s="17">
        <v>0.42174304083597802</v>
      </c>
      <c r="AP1240" s="17">
        <v>0.357969677050336</v>
      </c>
      <c r="AQ1240" s="17">
        <v>0.35942405236318797</v>
      </c>
      <c r="AR1240" s="17">
        <v>4.6294272189455199E-2</v>
      </c>
      <c r="AS1240" s="17"/>
      <c r="AT1240" s="17">
        <v>0.38651028386132802</v>
      </c>
      <c r="AU1240" s="17">
        <v>0.38490401351795001</v>
      </c>
      <c r="AV1240" s="17"/>
      <c r="AW1240" s="17">
        <v>0.31705960460595201</v>
      </c>
      <c r="AX1240" s="17">
        <v>0.40034977435737301</v>
      </c>
      <c r="AY1240" s="17">
        <v>0.46455878583102</v>
      </c>
    </row>
    <row r="1241" spans="2:51">
      <c r="C1241" s="17"/>
      <c r="D1241" s="17"/>
      <c r="E1241" s="17"/>
      <c r="F1241" s="17"/>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c r="AP1241" s="17"/>
      <c r="AQ1241" s="17"/>
      <c r="AR1241" s="17"/>
      <c r="AS1241" s="17"/>
      <c r="AT1241" s="17"/>
      <c r="AU1241" s="17"/>
      <c r="AV1241" s="17"/>
      <c r="AW1241" s="17"/>
      <c r="AX1241" s="17"/>
      <c r="AY1241" s="17"/>
    </row>
    <row r="1242" spans="2:51">
      <c r="B1242" s="6" t="s">
        <v>437</v>
      </c>
      <c r="C1242" s="17"/>
      <c r="D1242" s="17"/>
      <c r="E1242" s="17"/>
      <c r="F1242" s="17"/>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c r="AP1242" s="17"/>
      <c r="AQ1242" s="17"/>
      <c r="AR1242" s="17"/>
      <c r="AS1242" s="17"/>
      <c r="AT1242" s="17"/>
      <c r="AU1242" s="17"/>
      <c r="AV1242" s="17"/>
      <c r="AW1242" s="17"/>
      <c r="AX1242" s="17"/>
      <c r="AY1242" s="17"/>
    </row>
    <row r="1243" spans="2:51">
      <c r="B1243" s="25" t="s">
        <v>53</v>
      </c>
      <c r="C1243" s="17"/>
      <c r="D1243" s="17"/>
      <c r="E1243" s="17"/>
      <c r="F1243" s="17"/>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c r="AO1243" s="17"/>
      <c r="AP1243" s="17"/>
      <c r="AQ1243" s="17"/>
      <c r="AR1243" s="17"/>
      <c r="AS1243" s="17"/>
      <c r="AT1243" s="17"/>
      <c r="AU1243" s="17"/>
      <c r="AV1243" s="17"/>
      <c r="AW1243" s="17"/>
      <c r="AX1243" s="17"/>
      <c r="AY1243" s="17"/>
    </row>
    <row r="1244" spans="2:51">
      <c r="B1244" t="s">
        <v>417</v>
      </c>
      <c r="C1244" s="17">
        <v>0.12103408706541</v>
      </c>
      <c r="D1244" s="17">
        <v>0.12615225556241</v>
      </c>
      <c r="E1244" s="17">
        <v>0.117367541443434</v>
      </c>
      <c r="F1244" s="17"/>
      <c r="G1244" s="17">
        <v>0.209160729197192</v>
      </c>
      <c r="H1244" s="17">
        <v>0.149504697244844</v>
      </c>
      <c r="I1244" s="17">
        <v>0.110888551000104</v>
      </c>
      <c r="J1244" s="17">
        <v>0.113737404164275</v>
      </c>
      <c r="K1244" s="17">
        <v>8.0370442486268304E-2</v>
      </c>
      <c r="L1244" s="17">
        <v>9.9658372753138005E-2</v>
      </c>
      <c r="M1244" s="17"/>
      <c r="N1244" s="17">
        <v>0.14012863234079201</v>
      </c>
      <c r="O1244" s="17">
        <v>0.10937315137182201</v>
      </c>
      <c r="P1244" s="17">
        <v>0.10858730302146399</v>
      </c>
      <c r="Q1244" s="17">
        <v>0.123643139361389</v>
      </c>
      <c r="R1244" s="17"/>
      <c r="S1244" s="17">
        <v>0.16049278708280201</v>
      </c>
      <c r="T1244" s="17">
        <v>0.11326550269371601</v>
      </c>
      <c r="U1244" s="17">
        <v>0.112948881780741</v>
      </c>
      <c r="V1244" s="17">
        <v>0.115467681634891</v>
      </c>
      <c r="W1244" s="17">
        <v>0.105253797391724</v>
      </c>
      <c r="X1244" s="17">
        <v>0.12966672455881001</v>
      </c>
      <c r="Y1244" s="17">
        <v>9.8209749719550293E-2</v>
      </c>
      <c r="Z1244" s="17">
        <v>0.11088032161345</v>
      </c>
      <c r="AA1244" s="17">
        <v>9.3824320570050496E-2</v>
      </c>
      <c r="AB1244" s="17">
        <v>0.14948207705859401</v>
      </c>
      <c r="AC1244" s="17">
        <v>7.6135485270044295E-2</v>
      </c>
      <c r="AD1244" s="17">
        <v>0.220993675280168</v>
      </c>
      <c r="AE1244" s="17"/>
      <c r="AF1244" s="17">
        <v>0.107424205509718</v>
      </c>
      <c r="AG1244" s="17">
        <v>0.12992857169744901</v>
      </c>
      <c r="AH1244" s="17">
        <v>0.102777296241675</v>
      </c>
      <c r="AI1244" s="17"/>
      <c r="AJ1244" s="17">
        <v>0.114707636371381</v>
      </c>
      <c r="AK1244" s="17">
        <v>0.129622390356049</v>
      </c>
      <c r="AL1244" s="17">
        <v>0.14792899552681599</v>
      </c>
      <c r="AM1244" s="17"/>
      <c r="AN1244" s="17">
        <v>8.29972239683896E-2</v>
      </c>
      <c r="AO1244" s="17">
        <v>0.12587103238643799</v>
      </c>
      <c r="AP1244" s="17">
        <v>0.120913986747527</v>
      </c>
      <c r="AQ1244" s="17">
        <v>0.12507286465756801</v>
      </c>
      <c r="AR1244" s="17">
        <v>0.29738495567994899</v>
      </c>
      <c r="AS1244" s="17"/>
      <c r="AT1244" s="17">
        <v>0.11126421517073599</v>
      </c>
      <c r="AU1244" s="17">
        <v>0.20758471723701599</v>
      </c>
      <c r="AV1244" s="17"/>
      <c r="AW1244" s="17">
        <v>0.12349369532478199</v>
      </c>
      <c r="AX1244" s="17">
        <v>0.11958999610823701</v>
      </c>
      <c r="AY1244" s="17">
        <v>0.118491533440792</v>
      </c>
    </row>
    <row r="1245" spans="2:51">
      <c r="B1245" t="s">
        <v>418</v>
      </c>
      <c r="C1245" s="17">
        <v>0.407367246924835</v>
      </c>
      <c r="D1245" s="17">
        <v>0.41615971069867402</v>
      </c>
      <c r="E1245" s="17">
        <v>0.39767945412880101</v>
      </c>
      <c r="F1245" s="17"/>
      <c r="G1245" s="17">
        <v>0.44050876696414298</v>
      </c>
      <c r="H1245" s="17">
        <v>0.44873386111642199</v>
      </c>
      <c r="I1245" s="17">
        <v>0.42643028393740701</v>
      </c>
      <c r="J1245" s="17">
        <v>0.38868388915221502</v>
      </c>
      <c r="K1245" s="17">
        <v>0.33834188590597403</v>
      </c>
      <c r="L1245" s="17">
        <v>0.40752826840103401</v>
      </c>
      <c r="M1245" s="17"/>
      <c r="N1245" s="17">
        <v>0.43481245646932098</v>
      </c>
      <c r="O1245" s="17">
        <v>0.41829342714818901</v>
      </c>
      <c r="P1245" s="17">
        <v>0.44007901240541503</v>
      </c>
      <c r="Q1245" s="17">
        <v>0.33361026285906697</v>
      </c>
      <c r="R1245" s="17"/>
      <c r="S1245" s="17">
        <v>0.41644846516878498</v>
      </c>
      <c r="T1245" s="17">
        <v>0.424356592904158</v>
      </c>
      <c r="U1245" s="17">
        <v>0.39942899329495701</v>
      </c>
      <c r="V1245" s="17">
        <v>0.43481754394279598</v>
      </c>
      <c r="W1245" s="17">
        <v>0.38186966331050498</v>
      </c>
      <c r="X1245" s="17">
        <v>0.37052592227740799</v>
      </c>
      <c r="Y1245" s="17">
        <v>0.45687258319621199</v>
      </c>
      <c r="Z1245" s="17">
        <v>0.41752206027005401</v>
      </c>
      <c r="AA1245" s="17">
        <v>0.430946760297163</v>
      </c>
      <c r="AB1245" s="17">
        <v>0.38790775746567902</v>
      </c>
      <c r="AC1245" s="17">
        <v>0.34930839367343303</v>
      </c>
      <c r="AD1245" s="17">
        <v>0.32224233801722701</v>
      </c>
      <c r="AE1245" s="17"/>
      <c r="AF1245" s="17">
        <v>0.40741476307623598</v>
      </c>
      <c r="AG1245" s="17">
        <v>0.40642065852099601</v>
      </c>
      <c r="AH1245" s="17">
        <v>0.39354450048902201</v>
      </c>
      <c r="AI1245" s="17"/>
      <c r="AJ1245" s="17">
        <v>0.40375260300378202</v>
      </c>
      <c r="AK1245" s="17">
        <v>0.47117500149255198</v>
      </c>
      <c r="AL1245" s="17">
        <v>0.43193191445200202</v>
      </c>
      <c r="AM1245" s="17"/>
      <c r="AN1245" s="17">
        <v>0.376080231796728</v>
      </c>
      <c r="AO1245" s="17">
        <v>0.41067300890243402</v>
      </c>
      <c r="AP1245" s="17">
        <v>0.43815701049029698</v>
      </c>
      <c r="AQ1245" s="17">
        <v>0.45044919625038599</v>
      </c>
      <c r="AR1245" s="17">
        <v>0.29827316744696702</v>
      </c>
      <c r="AS1245" s="17"/>
      <c r="AT1245" s="17">
        <v>0.410100950678292</v>
      </c>
      <c r="AU1245" s="17">
        <v>0.37998200116486203</v>
      </c>
      <c r="AV1245" s="17"/>
      <c r="AW1245" s="17">
        <v>0.442240240788558</v>
      </c>
      <c r="AX1245" s="17">
        <v>0.403787911030831</v>
      </c>
      <c r="AY1245" s="17">
        <v>0.36735547323393097</v>
      </c>
    </row>
    <row r="1246" spans="2:51">
      <c r="B1246" t="s">
        <v>419</v>
      </c>
      <c r="C1246" s="17">
        <v>0.35215239007362298</v>
      </c>
      <c r="D1246" s="17">
        <v>0.35815461738823501</v>
      </c>
      <c r="E1246" s="17">
        <v>0.34644253284744497</v>
      </c>
      <c r="F1246" s="17"/>
      <c r="G1246" s="17">
        <v>0.26283715449785899</v>
      </c>
      <c r="H1246" s="17">
        <v>0.29344678041295602</v>
      </c>
      <c r="I1246" s="17">
        <v>0.32399013172832802</v>
      </c>
      <c r="J1246" s="17">
        <v>0.37353527002581799</v>
      </c>
      <c r="K1246" s="17">
        <v>0.43657202082838298</v>
      </c>
      <c r="L1246" s="17">
        <v>0.38465788730529199</v>
      </c>
      <c r="M1246" s="17"/>
      <c r="N1246" s="17">
        <v>0.34612567865265997</v>
      </c>
      <c r="O1246" s="17">
        <v>0.34341051064532602</v>
      </c>
      <c r="P1246" s="17">
        <v>0.32308866047492402</v>
      </c>
      <c r="Q1246" s="17">
        <v>0.39642087801668802</v>
      </c>
      <c r="R1246" s="17"/>
      <c r="S1246" s="17">
        <v>0.31893302160168702</v>
      </c>
      <c r="T1246" s="17">
        <v>0.34862888558022198</v>
      </c>
      <c r="U1246" s="17">
        <v>0.38766960798656602</v>
      </c>
      <c r="V1246" s="17">
        <v>0.32946973647959898</v>
      </c>
      <c r="W1246" s="17">
        <v>0.39729645403215602</v>
      </c>
      <c r="X1246" s="17">
        <v>0.37509534993159399</v>
      </c>
      <c r="Y1246" s="17">
        <v>0.351133444288798</v>
      </c>
      <c r="Z1246" s="17">
        <v>0.35511410661034098</v>
      </c>
      <c r="AA1246" s="17">
        <v>0.32525207927810701</v>
      </c>
      <c r="AB1246" s="17">
        <v>0.37498047831849701</v>
      </c>
      <c r="AC1246" s="17">
        <v>0.341761593646006</v>
      </c>
      <c r="AD1246" s="17">
        <v>0.36455670729110001</v>
      </c>
      <c r="AE1246" s="17"/>
      <c r="AF1246" s="17">
        <v>0.36757283367103499</v>
      </c>
      <c r="AG1246" s="17">
        <v>0.34466495168647898</v>
      </c>
      <c r="AH1246" s="17">
        <v>0.37860441721053301</v>
      </c>
      <c r="AI1246" s="17"/>
      <c r="AJ1246" s="17">
        <v>0.38154478431090999</v>
      </c>
      <c r="AK1246" s="17">
        <v>0.29890588029381798</v>
      </c>
      <c r="AL1246" s="17">
        <v>0.33292768739379103</v>
      </c>
      <c r="AM1246" s="17"/>
      <c r="AN1246" s="17">
        <v>0.37820136224463802</v>
      </c>
      <c r="AO1246" s="17">
        <v>0.33750319569317899</v>
      </c>
      <c r="AP1246" s="17">
        <v>0.354615455487786</v>
      </c>
      <c r="AQ1246" s="17">
        <v>0.311251292073708</v>
      </c>
      <c r="AR1246" s="17">
        <v>0.35436217459643199</v>
      </c>
      <c r="AS1246" s="17"/>
      <c r="AT1246" s="17">
        <v>0.36357214160380402</v>
      </c>
      <c r="AU1246" s="17">
        <v>0.265579132620404</v>
      </c>
      <c r="AV1246" s="17"/>
      <c r="AW1246" s="17">
        <v>0.34438478578350601</v>
      </c>
      <c r="AX1246" s="17">
        <v>0.33712887999447499</v>
      </c>
      <c r="AY1246" s="17">
        <v>0.36477531741514202</v>
      </c>
    </row>
    <row r="1247" spans="2:51">
      <c r="B1247" t="s">
        <v>420</v>
      </c>
      <c r="C1247" s="17">
        <v>3.8130969986929497E-2</v>
      </c>
      <c r="D1247" s="17">
        <v>3.1939745068959899E-2</v>
      </c>
      <c r="E1247" s="17">
        <v>4.3422606299868501E-2</v>
      </c>
      <c r="F1247" s="17"/>
      <c r="G1247" s="17">
        <v>2.5817183560560598E-2</v>
      </c>
      <c r="H1247" s="17">
        <v>3.9484253967287698E-2</v>
      </c>
      <c r="I1247" s="17">
        <v>3.4065427843371902E-2</v>
      </c>
      <c r="J1247" s="17">
        <v>4.3063417170606001E-2</v>
      </c>
      <c r="K1247" s="17">
        <v>3.6997558676512499E-2</v>
      </c>
      <c r="L1247" s="17">
        <v>4.2936075782220501E-2</v>
      </c>
      <c r="M1247" s="17"/>
      <c r="N1247" s="17">
        <v>3.1596895709161799E-2</v>
      </c>
      <c r="O1247" s="17">
        <v>4.08404485204776E-2</v>
      </c>
      <c r="P1247" s="17">
        <v>3.9961245395947503E-2</v>
      </c>
      <c r="Q1247" s="17">
        <v>4.0433596993506897E-2</v>
      </c>
      <c r="R1247" s="17"/>
      <c r="S1247" s="17">
        <v>2.8776042514579901E-2</v>
      </c>
      <c r="T1247" s="17">
        <v>3.4354990860858803E-2</v>
      </c>
      <c r="U1247" s="17">
        <v>3.9404929259518003E-2</v>
      </c>
      <c r="V1247" s="17">
        <v>5.5644754090381901E-2</v>
      </c>
      <c r="W1247" s="17">
        <v>2.4434842973382401E-2</v>
      </c>
      <c r="X1247" s="17">
        <v>3.8948876297086099E-2</v>
      </c>
      <c r="Y1247" s="17">
        <v>2.09328781332088E-2</v>
      </c>
      <c r="Z1247" s="17">
        <v>4.1435788228505202E-2</v>
      </c>
      <c r="AA1247" s="17">
        <v>6.0831706161267499E-2</v>
      </c>
      <c r="AB1247" s="17">
        <v>9.4274908561159405E-3</v>
      </c>
      <c r="AC1247" s="17">
        <v>6.1312082154490098E-2</v>
      </c>
      <c r="AD1247" s="17">
        <v>5.6891417194416101E-2</v>
      </c>
      <c r="AE1247" s="17"/>
      <c r="AF1247" s="17">
        <v>4.3152469862033901E-2</v>
      </c>
      <c r="AG1247" s="17">
        <v>3.3213385507126901E-2</v>
      </c>
      <c r="AH1247" s="17">
        <v>4.8011067669490599E-2</v>
      </c>
      <c r="AI1247" s="17"/>
      <c r="AJ1247" s="17">
        <v>3.71834380856048E-2</v>
      </c>
      <c r="AK1247" s="17">
        <v>3.1657835868581501E-2</v>
      </c>
      <c r="AL1247" s="17">
        <v>3.0386077670643601E-2</v>
      </c>
      <c r="AM1247" s="17"/>
      <c r="AN1247" s="17">
        <v>4.5897367618946298E-2</v>
      </c>
      <c r="AO1247" s="17">
        <v>3.9123640382457602E-2</v>
      </c>
      <c r="AP1247" s="17">
        <v>1.5828400497085601E-2</v>
      </c>
      <c r="AQ1247" s="17">
        <v>5.7574788610706099E-2</v>
      </c>
      <c r="AR1247" s="17">
        <v>4.9979702276652098E-2</v>
      </c>
      <c r="AS1247" s="17"/>
      <c r="AT1247" s="17">
        <v>3.9357183943887299E-2</v>
      </c>
      <c r="AU1247" s="17">
        <v>3.0143585293398199E-2</v>
      </c>
      <c r="AV1247" s="17"/>
      <c r="AW1247" s="17">
        <v>3.5720305359509298E-2</v>
      </c>
      <c r="AX1247" s="17">
        <v>4.1958672746040003E-2</v>
      </c>
      <c r="AY1247" s="17">
        <v>4.0057120862853998E-2</v>
      </c>
    </row>
    <row r="1248" spans="2:51">
      <c r="B1248" t="s">
        <v>421</v>
      </c>
      <c r="C1248" s="17">
        <v>1.9262812876873901E-2</v>
      </c>
      <c r="D1248" s="17">
        <v>2.2534867004566601E-2</v>
      </c>
      <c r="E1248" s="17">
        <v>1.63541593551528E-2</v>
      </c>
      <c r="F1248" s="17"/>
      <c r="G1248" s="17">
        <v>1.4466057259687999E-2</v>
      </c>
      <c r="H1248" s="17">
        <v>1.1005522816779099E-2</v>
      </c>
      <c r="I1248" s="17">
        <v>2.9985946742619202E-2</v>
      </c>
      <c r="J1248" s="17">
        <v>1.56622023623064E-2</v>
      </c>
      <c r="K1248" s="17">
        <v>2.5697046222500401E-2</v>
      </c>
      <c r="L1248" s="17">
        <v>1.8031586664021999E-2</v>
      </c>
      <c r="M1248" s="17"/>
      <c r="N1248" s="17">
        <v>1.0422260525309699E-2</v>
      </c>
      <c r="O1248" s="17">
        <v>1.8185822713608201E-2</v>
      </c>
      <c r="P1248" s="17">
        <v>2.5201430901255002E-2</v>
      </c>
      <c r="Q1248" s="17">
        <v>2.5133371755041201E-2</v>
      </c>
      <c r="R1248" s="17"/>
      <c r="S1248" s="17">
        <v>2.0060620572452802E-2</v>
      </c>
      <c r="T1248" s="17">
        <v>1.9867137483915501E-2</v>
      </c>
      <c r="U1248" s="17">
        <v>1.3412014090499099E-2</v>
      </c>
      <c r="V1248" s="17">
        <v>6.3854130150866701E-3</v>
      </c>
      <c r="W1248" s="17">
        <v>4.6515463196203997E-2</v>
      </c>
      <c r="X1248" s="17">
        <v>8.8043480086037098E-3</v>
      </c>
      <c r="Y1248" s="17">
        <v>2.0278579177252998E-2</v>
      </c>
      <c r="Z1248" s="17">
        <v>8.7342377993564202E-3</v>
      </c>
      <c r="AA1248" s="17">
        <v>1.6269410295919901E-2</v>
      </c>
      <c r="AB1248" s="17">
        <v>1.7587098888084299E-2</v>
      </c>
      <c r="AC1248" s="17">
        <v>4.1600622807684097E-2</v>
      </c>
      <c r="AD1248" s="17">
        <v>2.2442373774453201E-2</v>
      </c>
      <c r="AE1248" s="17"/>
      <c r="AF1248" s="17">
        <v>2.1760681482469599E-2</v>
      </c>
      <c r="AG1248" s="17">
        <v>1.67905321662929E-2</v>
      </c>
      <c r="AH1248" s="17">
        <v>2.7412148194200101E-2</v>
      </c>
      <c r="AI1248" s="17"/>
      <c r="AJ1248" s="17">
        <v>2.3223238023314399E-2</v>
      </c>
      <c r="AK1248" s="17">
        <v>1.40195207153236E-2</v>
      </c>
      <c r="AL1248" s="17">
        <v>1.7024211515719499E-2</v>
      </c>
      <c r="AM1248" s="17"/>
      <c r="AN1248" s="17">
        <v>3.5417126324838899E-2</v>
      </c>
      <c r="AO1248" s="17">
        <v>2.0331205709891699E-2</v>
      </c>
      <c r="AP1248" s="17">
        <v>1.01034986047668E-2</v>
      </c>
      <c r="AQ1248" s="17">
        <v>2.2734804201438901E-2</v>
      </c>
      <c r="AR1248" s="17">
        <v>0</v>
      </c>
      <c r="AS1248" s="17"/>
      <c r="AT1248" s="17">
        <v>1.7433583210234499E-2</v>
      </c>
      <c r="AU1248" s="17">
        <v>3.52845530103865E-2</v>
      </c>
      <c r="AV1248" s="17"/>
      <c r="AW1248" s="17">
        <v>2.0430993066103201E-2</v>
      </c>
      <c r="AX1248" s="17">
        <v>2.5993883011492198E-2</v>
      </c>
      <c r="AY1248" s="17">
        <v>1.63156193388472E-2</v>
      </c>
    </row>
    <row r="1249" spans="2:51">
      <c r="B1249" t="s">
        <v>119</v>
      </c>
      <c r="C1249" s="17">
        <v>6.20524930723284E-2</v>
      </c>
      <c r="D1249" s="17">
        <v>4.5058804277154002E-2</v>
      </c>
      <c r="E1249" s="17">
        <v>7.8733705925298506E-2</v>
      </c>
      <c r="F1249" s="17"/>
      <c r="G1249" s="17">
        <v>4.7210108520557403E-2</v>
      </c>
      <c r="H1249" s="17">
        <v>5.7824884441711501E-2</v>
      </c>
      <c r="I1249" s="17">
        <v>7.4639658748169996E-2</v>
      </c>
      <c r="J1249" s="17">
        <v>6.5317817124780006E-2</v>
      </c>
      <c r="K1249" s="17">
        <v>8.2021045880361507E-2</v>
      </c>
      <c r="L1249" s="17">
        <v>4.7187809094292599E-2</v>
      </c>
      <c r="M1249" s="17"/>
      <c r="N1249" s="17">
        <v>3.69140763027569E-2</v>
      </c>
      <c r="O1249" s="17">
        <v>6.9896639600577001E-2</v>
      </c>
      <c r="P1249" s="17">
        <v>6.3082347800993199E-2</v>
      </c>
      <c r="Q1249" s="17">
        <v>8.0758751014308905E-2</v>
      </c>
      <c r="R1249" s="17"/>
      <c r="S1249" s="17">
        <v>5.5289063059693097E-2</v>
      </c>
      <c r="T1249" s="17">
        <v>5.9526890477129099E-2</v>
      </c>
      <c r="U1249" s="17">
        <v>4.7135573587718499E-2</v>
      </c>
      <c r="V1249" s="17">
        <v>5.8214870837245497E-2</v>
      </c>
      <c r="W1249" s="17">
        <v>4.4629779096028097E-2</v>
      </c>
      <c r="X1249" s="17">
        <v>7.6958778926497703E-2</v>
      </c>
      <c r="Y1249" s="17">
        <v>5.2572765484977302E-2</v>
      </c>
      <c r="Z1249" s="17">
        <v>6.6313485478293396E-2</v>
      </c>
      <c r="AA1249" s="17">
        <v>7.2875723397492501E-2</v>
      </c>
      <c r="AB1249" s="17">
        <v>6.0615097413029798E-2</v>
      </c>
      <c r="AC1249" s="17">
        <v>0.12988182244834201</v>
      </c>
      <c r="AD1249" s="17">
        <v>1.2873488442635399E-2</v>
      </c>
      <c r="AE1249" s="17"/>
      <c r="AF1249" s="17">
        <v>5.2675046398506897E-2</v>
      </c>
      <c r="AG1249" s="17">
        <v>6.8981900421656805E-2</v>
      </c>
      <c r="AH1249" s="17">
        <v>4.9650570195079603E-2</v>
      </c>
      <c r="AI1249" s="17"/>
      <c r="AJ1249" s="17">
        <v>3.9588300205007698E-2</v>
      </c>
      <c r="AK1249" s="17">
        <v>5.4619371273675998E-2</v>
      </c>
      <c r="AL1249" s="17">
        <v>3.9801113441027797E-2</v>
      </c>
      <c r="AM1249" s="17"/>
      <c r="AN1249" s="17">
        <v>8.1406688046459105E-2</v>
      </c>
      <c r="AO1249" s="17">
        <v>6.6497916925599504E-2</v>
      </c>
      <c r="AP1249" s="17">
        <v>6.0381648172537203E-2</v>
      </c>
      <c r="AQ1249" s="17">
        <v>3.2917054206193203E-2</v>
      </c>
      <c r="AR1249" s="17">
        <v>0</v>
      </c>
      <c r="AS1249" s="17"/>
      <c r="AT1249" s="17">
        <v>5.8271925393046597E-2</v>
      </c>
      <c r="AU1249" s="17">
        <v>8.1426010673933402E-2</v>
      </c>
      <c r="AV1249" s="17"/>
      <c r="AW1249" s="17">
        <v>3.3729979677541003E-2</v>
      </c>
      <c r="AX1249" s="17">
        <v>7.1540657108924696E-2</v>
      </c>
      <c r="AY1249" s="17">
        <v>9.3004935708433906E-2</v>
      </c>
    </row>
    <row r="1250" spans="2:51">
      <c r="C1250" s="17"/>
      <c r="D1250" s="17"/>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row>
    <row r="1251" spans="2:51">
      <c r="B1251" s="6" t="s">
        <v>438</v>
      </c>
      <c r="C1251" s="17"/>
      <c r="D1251" s="17"/>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row>
    <row r="1252" spans="2:51">
      <c r="B1252" s="25" t="s">
        <v>54</v>
      </c>
      <c r="C1252" s="17"/>
      <c r="D1252" s="17"/>
      <c r="E1252" s="17"/>
      <c r="F1252" s="17"/>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row>
    <row r="1253" spans="2:51">
      <c r="B1253" t="s">
        <v>439</v>
      </c>
      <c r="C1253" s="17">
        <v>0.79998170195342999</v>
      </c>
      <c r="D1253" s="17">
        <v>0.812344899669457</v>
      </c>
      <c r="E1253" s="17">
        <v>0.78687553875095995</v>
      </c>
      <c r="F1253" s="17"/>
      <c r="G1253" s="17">
        <v>0.78726266125132804</v>
      </c>
      <c r="H1253" s="17">
        <v>0.734073510371127</v>
      </c>
      <c r="I1253" s="17">
        <v>0.79278529408004395</v>
      </c>
      <c r="J1253" s="17">
        <v>0.80643419007317496</v>
      </c>
      <c r="K1253" s="17">
        <v>0.80684253783787296</v>
      </c>
      <c r="L1253" s="17">
        <v>0.84357465431744105</v>
      </c>
      <c r="M1253" s="17"/>
      <c r="N1253" s="17">
        <v>0.84734003999954699</v>
      </c>
      <c r="O1253" s="17">
        <v>0.813607682338369</v>
      </c>
      <c r="P1253" s="17">
        <v>0.764507216374819</v>
      </c>
      <c r="Q1253" s="17">
        <v>0.76188300104425699</v>
      </c>
      <c r="R1253" s="17"/>
      <c r="S1253" s="17">
        <v>0.83040433031016603</v>
      </c>
      <c r="T1253" s="17">
        <v>0.7784540336968</v>
      </c>
      <c r="U1253" s="17">
        <v>0.803100640840689</v>
      </c>
      <c r="V1253" s="17">
        <v>0.81986320069712104</v>
      </c>
      <c r="W1253" s="17">
        <v>0.82584729814616598</v>
      </c>
      <c r="X1253" s="17">
        <v>0.79870759633354305</v>
      </c>
      <c r="Y1253" s="17">
        <v>0.77810930598675598</v>
      </c>
      <c r="Z1253" s="17">
        <v>0.79620721085971502</v>
      </c>
      <c r="AA1253" s="17">
        <v>0.79651178540439704</v>
      </c>
      <c r="AB1253" s="17">
        <v>0.80363385312976898</v>
      </c>
      <c r="AC1253" s="17">
        <v>0.75431411150708605</v>
      </c>
      <c r="AD1253" s="17">
        <v>0.78804211219835296</v>
      </c>
      <c r="AE1253" s="17"/>
      <c r="AF1253" s="17">
        <v>0.74306932572935702</v>
      </c>
      <c r="AG1253" s="17">
        <v>0.85238372696169995</v>
      </c>
      <c r="AH1253" s="17">
        <v>0.78582627025516905</v>
      </c>
      <c r="AI1253" s="17"/>
      <c r="AJ1253" s="17">
        <v>0.79850242052467801</v>
      </c>
      <c r="AK1253" s="17">
        <v>0.83229966474230599</v>
      </c>
      <c r="AL1253" s="17">
        <v>0.83981957750519498</v>
      </c>
      <c r="AM1253" s="17"/>
      <c r="AN1253" s="17">
        <v>0.74022541588967306</v>
      </c>
      <c r="AO1253" s="17">
        <v>0.80539361913589502</v>
      </c>
      <c r="AP1253" s="17">
        <v>0.85147773392748904</v>
      </c>
      <c r="AQ1253" s="17">
        <v>0.81444534519424305</v>
      </c>
      <c r="AR1253" s="17">
        <v>0.92609870116128101</v>
      </c>
      <c r="AS1253" s="17"/>
      <c r="AT1253" s="17">
        <v>0.80251138639304898</v>
      </c>
      <c r="AU1253" s="17">
        <v>0.77810679917460601</v>
      </c>
      <c r="AV1253" s="17"/>
      <c r="AW1253" s="17">
        <v>0.86135919506602499</v>
      </c>
      <c r="AX1253" s="17">
        <v>0.80629090619520305</v>
      </c>
      <c r="AY1253" s="17">
        <v>0.73320059451263897</v>
      </c>
    </row>
    <row r="1254" spans="2:51">
      <c r="B1254" t="s">
        <v>440</v>
      </c>
      <c r="C1254" s="17">
        <v>0.20001829804657001</v>
      </c>
      <c r="D1254" s="17">
        <v>0.187655100330544</v>
      </c>
      <c r="E1254" s="17">
        <v>0.21312446124904</v>
      </c>
      <c r="F1254" s="17"/>
      <c r="G1254" s="17">
        <v>0.21273733874867201</v>
      </c>
      <c r="H1254" s="17">
        <v>0.265926489628873</v>
      </c>
      <c r="I1254" s="17">
        <v>0.207214705919956</v>
      </c>
      <c r="J1254" s="17">
        <v>0.19356580992682501</v>
      </c>
      <c r="K1254" s="17">
        <v>0.19315746216212701</v>
      </c>
      <c r="L1254" s="17">
        <v>0.156425345682559</v>
      </c>
      <c r="M1254" s="17"/>
      <c r="N1254" s="17">
        <v>0.15265996000045301</v>
      </c>
      <c r="O1254" s="17">
        <v>0.186392317661631</v>
      </c>
      <c r="P1254" s="17">
        <v>0.235492783625181</v>
      </c>
      <c r="Q1254" s="17">
        <v>0.23811699895574301</v>
      </c>
      <c r="R1254" s="17"/>
      <c r="S1254" s="17">
        <v>0.169595669689834</v>
      </c>
      <c r="T1254" s="17">
        <v>0.2215459663032</v>
      </c>
      <c r="U1254" s="17">
        <v>0.196899359159311</v>
      </c>
      <c r="V1254" s="17">
        <v>0.18013679930287901</v>
      </c>
      <c r="W1254" s="17">
        <v>0.174152701853834</v>
      </c>
      <c r="X1254" s="17">
        <v>0.20129240366645701</v>
      </c>
      <c r="Y1254" s="17">
        <v>0.22189069401324399</v>
      </c>
      <c r="Z1254" s="17">
        <v>0.20379278914028501</v>
      </c>
      <c r="AA1254" s="17">
        <v>0.20348821459560301</v>
      </c>
      <c r="AB1254" s="17">
        <v>0.19636614687023099</v>
      </c>
      <c r="AC1254" s="17">
        <v>0.24568588849291401</v>
      </c>
      <c r="AD1254" s="17">
        <v>0.21195788780164701</v>
      </c>
      <c r="AE1254" s="17"/>
      <c r="AF1254" s="17">
        <v>0.25693067427064298</v>
      </c>
      <c r="AG1254" s="17">
        <v>0.14761627303829999</v>
      </c>
      <c r="AH1254" s="17">
        <v>0.21417372974483101</v>
      </c>
      <c r="AI1254" s="17"/>
      <c r="AJ1254" s="17">
        <v>0.20149757947532199</v>
      </c>
      <c r="AK1254" s="17">
        <v>0.16770033525769401</v>
      </c>
      <c r="AL1254" s="17">
        <v>0.16018042249480499</v>
      </c>
      <c r="AM1254" s="17"/>
      <c r="AN1254" s="17">
        <v>0.259774584110327</v>
      </c>
      <c r="AO1254" s="17">
        <v>0.19460638086410501</v>
      </c>
      <c r="AP1254" s="17">
        <v>0.14852226607251101</v>
      </c>
      <c r="AQ1254" s="17">
        <v>0.185554654805757</v>
      </c>
      <c r="AR1254" s="17">
        <v>7.3901298838719306E-2</v>
      </c>
      <c r="AS1254" s="17"/>
      <c r="AT1254" s="17">
        <v>0.197488613606952</v>
      </c>
      <c r="AU1254" s="17">
        <v>0.22189320082539399</v>
      </c>
      <c r="AV1254" s="17"/>
      <c r="AW1254" s="17">
        <v>0.13864080493397499</v>
      </c>
      <c r="AX1254" s="17">
        <v>0.19370909380479701</v>
      </c>
      <c r="AY1254" s="17">
        <v>0.26679940548736097</v>
      </c>
    </row>
    <row r="1255" spans="2:51">
      <c r="C1255" s="17"/>
      <c r="D1255" s="17"/>
      <c r="E1255" s="17"/>
      <c r="F1255" s="17"/>
      <c r="G1255" s="17"/>
      <c r="H1255" s="17"/>
      <c r="I1255" s="17"/>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c r="AN1255" s="17"/>
      <c r="AO1255" s="17"/>
      <c r="AP1255" s="17"/>
      <c r="AQ1255" s="17"/>
      <c r="AR1255" s="17"/>
      <c r="AS1255" s="17"/>
      <c r="AT1255" s="17"/>
      <c r="AU1255" s="17"/>
      <c r="AV1255" s="17"/>
      <c r="AW1255" s="17"/>
      <c r="AX1255" s="17"/>
      <c r="AY1255" s="17"/>
    </row>
    <row r="1256" spans="2:51">
      <c r="B1256" s="6" t="s">
        <v>441</v>
      </c>
      <c r="C1256" s="17"/>
      <c r="D1256" s="17"/>
      <c r="E1256" s="17"/>
      <c r="F1256" s="17"/>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row>
    <row r="1257" spans="2:51">
      <c r="B1257" s="25" t="s">
        <v>54</v>
      </c>
      <c r="C1257" s="17"/>
      <c r="D1257" s="17"/>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row>
    <row r="1258" spans="2:51">
      <c r="B1258" t="s">
        <v>417</v>
      </c>
      <c r="C1258" s="17">
        <v>9.5450473330129904E-2</v>
      </c>
      <c r="D1258" s="17">
        <v>0.12170583033617199</v>
      </c>
      <c r="E1258" s="17">
        <v>7.1956115377306298E-2</v>
      </c>
      <c r="F1258" s="17"/>
      <c r="G1258" s="17">
        <v>7.7586745965989801E-2</v>
      </c>
      <c r="H1258" s="17">
        <v>6.4298158975787001E-2</v>
      </c>
      <c r="I1258" s="17">
        <v>8.3604939818516993E-2</v>
      </c>
      <c r="J1258" s="17">
        <v>8.2376991227315594E-2</v>
      </c>
      <c r="K1258" s="17">
        <v>0.121605298161425</v>
      </c>
      <c r="L1258" s="17">
        <v>0.123620527937028</v>
      </c>
      <c r="M1258" s="17"/>
      <c r="N1258" s="17">
        <v>8.8511683376959693E-2</v>
      </c>
      <c r="O1258" s="17">
        <v>0.10591335876638901</v>
      </c>
      <c r="P1258" s="17">
        <v>0.102244828792524</v>
      </c>
      <c r="Q1258" s="17">
        <v>8.4455652962038302E-2</v>
      </c>
      <c r="R1258" s="17"/>
      <c r="S1258" s="17">
        <v>0.10900479250961199</v>
      </c>
      <c r="T1258" s="17">
        <v>8.0625800384376306E-2</v>
      </c>
      <c r="U1258" s="17">
        <v>0.110435808616863</v>
      </c>
      <c r="V1258" s="17">
        <v>7.9704972153970099E-2</v>
      </c>
      <c r="W1258" s="17">
        <v>8.8490364516643799E-2</v>
      </c>
      <c r="X1258" s="17">
        <v>0.10084260959336</v>
      </c>
      <c r="Y1258" s="17">
        <v>9.5170339086682806E-2</v>
      </c>
      <c r="Z1258" s="17">
        <v>0.159923798391815</v>
      </c>
      <c r="AA1258" s="17">
        <v>9.4358376335424002E-2</v>
      </c>
      <c r="AB1258" s="17">
        <v>9.2780544529745407E-2</v>
      </c>
      <c r="AC1258" s="17">
        <v>7.0352451647247696E-2</v>
      </c>
      <c r="AD1258" s="17">
        <v>7.9185558313691604E-2</v>
      </c>
      <c r="AE1258" s="17"/>
      <c r="AF1258" s="17">
        <v>0.120238063101217</v>
      </c>
      <c r="AG1258" s="17">
        <v>8.0087083188482594E-2</v>
      </c>
      <c r="AH1258" s="17">
        <v>6.9182307474822805E-2</v>
      </c>
      <c r="AI1258" s="17"/>
      <c r="AJ1258" s="17">
        <v>0.14394547000733299</v>
      </c>
      <c r="AK1258" s="17">
        <v>8.5255712946665202E-2</v>
      </c>
      <c r="AL1258" s="17">
        <v>9.5124128705619204E-2</v>
      </c>
      <c r="AM1258" s="17"/>
      <c r="AN1258" s="17">
        <v>0.11731297979977</v>
      </c>
      <c r="AO1258" s="17">
        <v>8.5205714128095605E-2</v>
      </c>
      <c r="AP1258" s="17">
        <v>7.6374972049350107E-2</v>
      </c>
      <c r="AQ1258" s="17">
        <v>8.1162990049172407E-2</v>
      </c>
      <c r="AR1258" s="17">
        <v>0.170599792567876</v>
      </c>
      <c r="AS1258" s="17"/>
      <c r="AT1258" s="17">
        <v>9.7558848946631999E-2</v>
      </c>
      <c r="AU1258" s="17">
        <v>8.2936631129288396E-2</v>
      </c>
      <c r="AV1258" s="17"/>
      <c r="AW1258" s="17">
        <v>9.8428847847482306E-2</v>
      </c>
      <c r="AX1258" s="17">
        <v>0.11667693419043899</v>
      </c>
      <c r="AY1258" s="17">
        <v>8.6783150348701696E-2</v>
      </c>
    </row>
    <row r="1259" spans="2:51">
      <c r="B1259" t="s">
        <v>418</v>
      </c>
      <c r="C1259" s="17">
        <v>0.35790078304723699</v>
      </c>
      <c r="D1259" s="17">
        <v>0.364921014668525</v>
      </c>
      <c r="E1259" s="17">
        <v>0.35439093132194799</v>
      </c>
      <c r="F1259" s="17"/>
      <c r="G1259" s="17">
        <v>0.29988102573717601</v>
      </c>
      <c r="H1259" s="17">
        <v>0.42180036564402701</v>
      </c>
      <c r="I1259" s="17">
        <v>0.36684740829259999</v>
      </c>
      <c r="J1259" s="17">
        <v>0.36343477238586802</v>
      </c>
      <c r="K1259" s="17">
        <v>0.307927372727339</v>
      </c>
      <c r="L1259" s="17">
        <v>0.36486793740594697</v>
      </c>
      <c r="M1259" s="17"/>
      <c r="N1259" s="17">
        <v>0.30614791028261901</v>
      </c>
      <c r="O1259" s="17">
        <v>0.31798521897459497</v>
      </c>
      <c r="P1259" s="17">
        <v>0.45158059843827703</v>
      </c>
      <c r="Q1259" s="17">
        <v>0.37078904862016498</v>
      </c>
      <c r="R1259" s="17"/>
      <c r="S1259" s="17">
        <v>0.37096048401397502</v>
      </c>
      <c r="T1259" s="17">
        <v>0.36177548139229898</v>
      </c>
      <c r="U1259" s="17">
        <v>0.37702318728434298</v>
      </c>
      <c r="V1259" s="17">
        <v>0.34356460018526902</v>
      </c>
      <c r="W1259" s="17">
        <v>0.37005631899508101</v>
      </c>
      <c r="X1259" s="17">
        <v>0.36905820275087298</v>
      </c>
      <c r="Y1259" s="17">
        <v>0.348240291508218</v>
      </c>
      <c r="Z1259" s="17">
        <v>0.35412203606548398</v>
      </c>
      <c r="AA1259" s="17">
        <v>0.38258822597662701</v>
      </c>
      <c r="AB1259" s="17">
        <v>0.280719973530142</v>
      </c>
      <c r="AC1259" s="17">
        <v>0.43240768306293997</v>
      </c>
      <c r="AD1259" s="17">
        <v>0.20561914843279</v>
      </c>
      <c r="AE1259" s="17"/>
      <c r="AF1259" s="17">
        <v>0.415919800513952</v>
      </c>
      <c r="AG1259" s="17">
        <v>0.32949150388449</v>
      </c>
      <c r="AH1259" s="17">
        <v>0.34838787607678001</v>
      </c>
      <c r="AI1259" s="17"/>
      <c r="AJ1259" s="17">
        <v>0.46623487247878298</v>
      </c>
      <c r="AK1259" s="17">
        <v>0.32750426300879099</v>
      </c>
      <c r="AL1259" s="17">
        <v>0.39315833809463901</v>
      </c>
      <c r="AM1259" s="17"/>
      <c r="AN1259" s="17">
        <v>0.39055218964384902</v>
      </c>
      <c r="AO1259" s="17">
        <v>0.35096691209090303</v>
      </c>
      <c r="AP1259" s="17">
        <v>0.31677721840708301</v>
      </c>
      <c r="AQ1259" s="17">
        <v>0.305470968269971</v>
      </c>
      <c r="AR1259" s="17">
        <v>0.24342905563991801</v>
      </c>
      <c r="AS1259" s="17"/>
      <c r="AT1259" s="17">
        <v>0.35341790427651698</v>
      </c>
      <c r="AU1259" s="17">
        <v>0.417133487649335</v>
      </c>
      <c r="AV1259" s="17"/>
      <c r="AW1259" s="17">
        <v>0.32542226210571901</v>
      </c>
      <c r="AX1259" s="17">
        <v>0.37431370841037098</v>
      </c>
      <c r="AY1259" s="17">
        <v>0.38811513275837001</v>
      </c>
    </row>
    <row r="1260" spans="2:51">
      <c r="B1260" t="s">
        <v>419</v>
      </c>
      <c r="C1260" s="17">
        <v>0.36384731044597701</v>
      </c>
      <c r="D1260" s="17">
        <v>0.34811152938591</v>
      </c>
      <c r="E1260" s="17">
        <v>0.37698410011974998</v>
      </c>
      <c r="F1260" s="17"/>
      <c r="G1260" s="17">
        <v>0.33564123001090101</v>
      </c>
      <c r="H1260" s="17">
        <v>0.27517242667244901</v>
      </c>
      <c r="I1260" s="17">
        <v>0.30708124249772001</v>
      </c>
      <c r="J1260" s="17">
        <v>0.38392633773049001</v>
      </c>
      <c r="K1260" s="17">
        <v>0.42469512846214402</v>
      </c>
      <c r="L1260" s="17">
        <v>0.41773998900220599</v>
      </c>
      <c r="M1260" s="17"/>
      <c r="N1260" s="17">
        <v>0.43127787504320397</v>
      </c>
      <c r="O1260" s="17">
        <v>0.37101802099435499</v>
      </c>
      <c r="P1260" s="17">
        <v>0.27088460009717902</v>
      </c>
      <c r="Q1260" s="17">
        <v>0.36598595292597902</v>
      </c>
      <c r="R1260" s="17"/>
      <c r="S1260" s="17">
        <v>0.31722925857588802</v>
      </c>
      <c r="T1260" s="17">
        <v>0.374099901643625</v>
      </c>
      <c r="U1260" s="17">
        <v>0.326796105920586</v>
      </c>
      <c r="V1260" s="17">
        <v>0.42789809225199898</v>
      </c>
      <c r="W1260" s="17">
        <v>0.37896863192359798</v>
      </c>
      <c r="X1260" s="17">
        <v>0.367972203708684</v>
      </c>
      <c r="Y1260" s="17">
        <v>0.41155425675760099</v>
      </c>
      <c r="Z1260" s="17">
        <v>0.34428119729588802</v>
      </c>
      <c r="AA1260" s="17">
        <v>0.36520236571687398</v>
      </c>
      <c r="AB1260" s="17">
        <v>0.33441283404738598</v>
      </c>
      <c r="AC1260" s="17">
        <v>0.30280738144581898</v>
      </c>
      <c r="AD1260" s="17">
        <v>0.46370908266407601</v>
      </c>
      <c r="AE1260" s="17"/>
      <c r="AF1260" s="17">
        <v>0.35900921258007301</v>
      </c>
      <c r="AG1260" s="17">
        <v>0.37428888556622503</v>
      </c>
      <c r="AH1260" s="17">
        <v>0.36060413058590401</v>
      </c>
      <c r="AI1260" s="17"/>
      <c r="AJ1260" s="17">
        <v>0.31385969639836198</v>
      </c>
      <c r="AK1260" s="17">
        <v>0.373585316839604</v>
      </c>
      <c r="AL1260" s="17">
        <v>0.32225150536626201</v>
      </c>
      <c r="AM1260" s="17"/>
      <c r="AN1260" s="17">
        <v>0.32858919191213798</v>
      </c>
      <c r="AO1260" s="17">
        <v>0.36590454534218397</v>
      </c>
      <c r="AP1260" s="17">
        <v>0.39572255937613998</v>
      </c>
      <c r="AQ1260" s="17">
        <v>0.39006877760132302</v>
      </c>
      <c r="AR1260" s="17">
        <v>0.446034100732419</v>
      </c>
      <c r="AS1260" s="17"/>
      <c r="AT1260" s="17">
        <v>0.37183901415419401</v>
      </c>
      <c r="AU1260" s="17">
        <v>0.28603008274999497</v>
      </c>
      <c r="AV1260" s="17"/>
      <c r="AW1260" s="17">
        <v>0.38832820255713701</v>
      </c>
      <c r="AX1260" s="17">
        <v>0.36350165763428099</v>
      </c>
      <c r="AY1260" s="17">
        <v>0.33795358180809498</v>
      </c>
    </row>
    <row r="1261" spans="2:51">
      <c r="B1261" t="s">
        <v>420</v>
      </c>
      <c r="C1261" s="17">
        <v>7.5542029814913994E-2</v>
      </c>
      <c r="D1261" s="17">
        <v>6.54375896698835E-2</v>
      </c>
      <c r="E1261" s="17">
        <v>8.4492254313398504E-2</v>
      </c>
      <c r="F1261" s="17"/>
      <c r="G1261" s="17">
        <v>0.14544556140929199</v>
      </c>
      <c r="H1261" s="17">
        <v>0.119153854804617</v>
      </c>
      <c r="I1261" s="17">
        <v>7.5416599907989101E-2</v>
      </c>
      <c r="J1261" s="17">
        <v>5.8889210174249501E-2</v>
      </c>
      <c r="K1261" s="17">
        <v>5.32095661646938E-2</v>
      </c>
      <c r="L1261" s="17">
        <v>4.4530803556209399E-2</v>
      </c>
      <c r="M1261" s="17"/>
      <c r="N1261" s="17">
        <v>9.0681421305825502E-2</v>
      </c>
      <c r="O1261" s="17">
        <v>8.9895420846667004E-2</v>
      </c>
      <c r="P1261" s="17">
        <v>4.0903343395747901E-2</v>
      </c>
      <c r="Q1261" s="17">
        <v>7.4854476551243096E-2</v>
      </c>
      <c r="R1261" s="17"/>
      <c r="S1261" s="17">
        <v>5.5005307885186698E-2</v>
      </c>
      <c r="T1261" s="17">
        <v>7.5200886877069301E-2</v>
      </c>
      <c r="U1261" s="17">
        <v>8.6684719215290806E-2</v>
      </c>
      <c r="V1261" s="17">
        <v>5.4441664998614199E-2</v>
      </c>
      <c r="W1261" s="17">
        <v>0.110291834796206</v>
      </c>
      <c r="X1261" s="17">
        <v>7.2802431618596702E-2</v>
      </c>
      <c r="Y1261" s="17">
        <v>8.83728284215715E-2</v>
      </c>
      <c r="Z1261" s="17">
        <v>5.0774384018909102E-2</v>
      </c>
      <c r="AA1261" s="17">
        <v>5.7342624747729498E-2</v>
      </c>
      <c r="AB1261" s="17">
        <v>0.135805471425023</v>
      </c>
      <c r="AC1261" s="17">
        <v>6.9926110270973604E-2</v>
      </c>
      <c r="AD1261" s="17">
        <v>5.6548057088689298E-2</v>
      </c>
      <c r="AE1261" s="17"/>
      <c r="AF1261" s="17">
        <v>3.7785916019509397E-2</v>
      </c>
      <c r="AG1261" s="17">
        <v>9.4793522186364498E-2</v>
      </c>
      <c r="AH1261" s="17">
        <v>8.3228010974807004E-2</v>
      </c>
      <c r="AI1261" s="17"/>
      <c r="AJ1261" s="17">
        <v>2.7140560048075999E-2</v>
      </c>
      <c r="AK1261" s="17">
        <v>0.102885578916571</v>
      </c>
      <c r="AL1261" s="17">
        <v>8.6031602632316601E-2</v>
      </c>
      <c r="AM1261" s="17"/>
      <c r="AN1261" s="17">
        <v>6.3695433661063797E-2</v>
      </c>
      <c r="AO1261" s="17">
        <v>5.65723694560804E-2</v>
      </c>
      <c r="AP1261" s="17">
        <v>0.10240711750831</v>
      </c>
      <c r="AQ1261" s="17">
        <v>0.110747712996191</v>
      </c>
      <c r="AR1261" s="17">
        <v>2.9298923172442402E-2</v>
      </c>
      <c r="AS1261" s="17"/>
      <c r="AT1261" s="17">
        <v>7.8587376836947304E-2</v>
      </c>
      <c r="AU1261" s="17">
        <v>4.3900159826866202E-2</v>
      </c>
      <c r="AV1261" s="17"/>
      <c r="AW1261" s="17">
        <v>9.1627183337501597E-2</v>
      </c>
      <c r="AX1261" s="17">
        <v>7.0602474543238106E-2</v>
      </c>
      <c r="AY1261" s="17">
        <v>5.9750983001756901E-2</v>
      </c>
    </row>
    <row r="1262" spans="2:51">
      <c r="B1262" t="s">
        <v>421</v>
      </c>
      <c r="C1262" s="17">
        <v>3.7145013689734198E-2</v>
      </c>
      <c r="D1262" s="17">
        <v>4.2397463513448502E-2</v>
      </c>
      <c r="E1262" s="17">
        <v>2.97391564947285E-2</v>
      </c>
      <c r="F1262" s="17"/>
      <c r="G1262" s="17">
        <v>8.1284573310487093E-2</v>
      </c>
      <c r="H1262" s="17">
        <v>5.1592020478749299E-2</v>
      </c>
      <c r="I1262" s="17">
        <v>7.1680474872046998E-2</v>
      </c>
      <c r="J1262" s="17">
        <v>2.0423055565813201E-2</v>
      </c>
      <c r="K1262" s="17">
        <v>1.7816966141968E-2</v>
      </c>
      <c r="L1262" s="17">
        <v>9.5799025344363593E-3</v>
      </c>
      <c r="M1262" s="17"/>
      <c r="N1262" s="17">
        <v>3.8682513923277997E-2</v>
      </c>
      <c r="O1262" s="17">
        <v>5.0354425127422102E-2</v>
      </c>
      <c r="P1262" s="17">
        <v>3.3112122296325902E-2</v>
      </c>
      <c r="Q1262" s="17">
        <v>2.6218999453356699E-2</v>
      </c>
      <c r="R1262" s="17"/>
      <c r="S1262" s="17">
        <v>5.24288856230197E-2</v>
      </c>
      <c r="T1262" s="17">
        <v>3.8992520467915001E-2</v>
      </c>
      <c r="U1262" s="17">
        <v>4.7314999190395397E-2</v>
      </c>
      <c r="V1262" s="17">
        <v>3.1487886503675303E-2</v>
      </c>
      <c r="W1262" s="17">
        <v>1.8720826278574899E-2</v>
      </c>
      <c r="X1262" s="17">
        <v>1.3715078297470901E-2</v>
      </c>
      <c r="Y1262" s="17">
        <v>1.2236541104999299E-2</v>
      </c>
      <c r="Z1262" s="17">
        <v>2.3641716809700199E-2</v>
      </c>
      <c r="AA1262" s="17">
        <v>2.7751201325117901E-2</v>
      </c>
      <c r="AB1262" s="17">
        <v>5.76051305846065E-2</v>
      </c>
      <c r="AC1262" s="17">
        <v>5.0275158985359898E-2</v>
      </c>
      <c r="AD1262" s="17">
        <v>0.102585905214286</v>
      </c>
      <c r="AE1262" s="17"/>
      <c r="AF1262" s="17">
        <v>1.70122303334884E-2</v>
      </c>
      <c r="AG1262" s="17">
        <v>4.7499862568747497E-2</v>
      </c>
      <c r="AH1262" s="17">
        <v>2.5223245824934501E-2</v>
      </c>
      <c r="AI1262" s="17"/>
      <c r="AJ1262" s="17">
        <v>5.3195919484956503E-3</v>
      </c>
      <c r="AK1262" s="17">
        <v>4.6240560515369698E-2</v>
      </c>
      <c r="AL1262" s="17">
        <v>5.1068970287624402E-2</v>
      </c>
      <c r="AM1262" s="17"/>
      <c r="AN1262" s="17">
        <v>6.8431248335325398E-3</v>
      </c>
      <c r="AO1262" s="17">
        <v>5.6720563148809598E-2</v>
      </c>
      <c r="AP1262" s="17">
        <v>5.0626570532745802E-2</v>
      </c>
      <c r="AQ1262" s="17">
        <v>5.0147913360782802E-2</v>
      </c>
      <c r="AR1262" s="17">
        <v>4.9410369599692097E-2</v>
      </c>
      <c r="AS1262" s="17"/>
      <c r="AT1262" s="17">
        <v>3.1603390773921998E-2</v>
      </c>
      <c r="AU1262" s="17">
        <v>8.0231381943165606E-2</v>
      </c>
      <c r="AV1262" s="17"/>
      <c r="AW1262" s="17">
        <v>5.2473365424738003E-2</v>
      </c>
      <c r="AX1262" s="17">
        <v>2.6158781160715301E-2</v>
      </c>
      <c r="AY1262" s="17">
        <v>2.37257274450095E-2</v>
      </c>
    </row>
    <row r="1263" spans="2:51">
      <c r="B1263" t="s">
        <v>119</v>
      </c>
      <c r="C1263" s="17">
        <v>7.0114389672008295E-2</v>
      </c>
      <c r="D1263" s="17">
        <v>5.7426572426062E-2</v>
      </c>
      <c r="E1263" s="17">
        <v>8.2437442372868694E-2</v>
      </c>
      <c r="F1263" s="17"/>
      <c r="G1263" s="17">
        <v>6.0160863566155298E-2</v>
      </c>
      <c r="H1263" s="17">
        <v>6.7983173424371199E-2</v>
      </c>
      <c r="I1263" s="17">
        <v>9.53693346111259E-2</v>
      </c>
      <c r="J1263" s="17">
        <v>9.0949632916263498E-2</v>
      </c>
      <c r="K1263" s="17">
        <v>7.4745668342429905E-2</v>
      </c>
      <c r="L1263" s="17">
        <v>3.9660839564173898E-2</v>
      </c>
      <c r="M1263" s="17"/>
      <c r="N1263" s="17">
        <v>4.4698596068113099E-2</v>
      </c>
      <c r="O1263" s="17">
        <v>6.4833555290571804E-2</v>
      </c>
      <c r="P1263" s="17">
        <v>0.101274506979946</v>
      </c>
      <c r="Q1263" s="17">
        <v>7.7695869487217795E-2</v>
      </c>
      <c r="R1263" s="17"/>
      <c r="S1263" s="17">
        <v>9.5371271392318893E-2</v>
      </c>
      <c r="T1263" s="17">
        <v>6.9305409234714802E-2</v>
      </c>
      <c r="U1263" s="17">
        <v>5.1745179772522E-2</v>
      </c>
      <c r="V1263" s="17">
        <v>6.2902783906472706E-2</v>
      </c>
      <c r="W1263" s="17">
        <v>3.3472023489897001E-2</v>
      </c>
      <c r="X1263" s="17">
        <v>7.56094740310157E-2</v>
      </c>
      <c r="Y1263" s="17">
        <v>4.4425743120927098E-2</v>
      </c>
      <c r="Z1263" s="17">
        <v>6.7256867418203206E-2</v>
      </c>
      <c r="AA1263" s="17">
        <v>7.2757205898227997E-2</v>
      </c>
      <c r="AB1263" s="17">
        <v>9.8676045883097793E-2</v>
      </c>
      <c r="AC1263" s="17">
        <v>7.4231214587660105E-2</v>
      </c>
      <c r="AD1263" s="17">
        <v>9.2352248286467695E-2</v>
      </c>
      <c r="AE1263" s="17"/>
      <c r="AF1263" s="17">
        <v>5.0034777451760201E-2</v>
      </c>
      <c r="AG1263" s="17">
        <v>7.3839142605690106E-2</v>
      </c>
      <c r="AH1263" s="17">
        <v>0.113374429062752</v>
      </c>
      <c r="AI1263" s="17"/>
      <c r="AJ1263" s="17">
        <v>4.3499809118951002E-2</v>
      </c>
      <c r="AK1263" s="17">
        <v>6.4528567772998202E-2</v>
      </c>
      <c r="AL1263" s="17">
        <v>5.2365454913539403E-2</v>
      </c>
      <c r="AM1263" s="17"/>
      <c r="AN1263" s="17">
        <v>9.3007080149647106E-2</v>
      </c>
      <c r="AO1263" s="17">
        <v>8.4629895833926994E-2</v>
      </c>
      <c r="AP1263" s="17">
        <v>5.8091562126371503E-2</v>
      </c>
      <c r="AQ1263" s="17">
        <v>6.2401637722559203E-2</v>
      </c>
      <c r="AR1263" s="17">
        <v>6.1227758287651597E-2</v>
      </c>
      <c r="AS1263" s="17"/>
      <c r="AT1263" s="17">
        <v>6.6993465011787795E-2</v>
      </c>
      <c r="AU1263" s="17">
        <v>8.9768256701349802E-2</v>
      </c>
      <c r="AV1263" s="17"/>
      <c r="AW1263" s="17">
        <v>4.37201387274221E-2</v>
      </c>
      <c r="AX1263" s="17">
        <v>4.8746444060955497E-2</v>
      </c>
      <c r="AY1263" s="17">
        <v>0.103671424638067</v>
      </c>
    </row>
    <row r="1264" spans="2:51">
      <c r="C1264" s="17"/>
      <c r="D1264" s="17"/>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row>
    <row r="1265" spans="2:51">
      <c r="B1265" s="6" t="s">
        <v>442</v>
      </c>
      <c r="C1265" s="17"/>
      <c r="D1265" s="17"/>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7"/>
    </row>
    <row r="1266" spans="2:51">
      <c r="B1266" s="25" t="s">
        <v>55</v>
      </c>
      <c r="C1266" s="17"/>
      <c r="D1266" s="17"/>
      <c r="E1266" s="17"/>
      <c r="F1266" s="17"/>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c r="AP1266" s="17"/>
      <c r="AQ1266" s="17"/>
      <c r="AR1266" s="17"/>
      <c r="AS1266" s="17"/>
      <c r="AT1266" s="17"/>
      <c r="AU1266" s="17"/>
      <c r="AV1266" s="17"/>
      <c r="AW1266" s="17"/>
      <c r="AX1266" s="17"/>
      <c r="AY1266" s="17"/>
    </row>
    <row r="1267" spans="2:51">
      <c r="B1267" t="s">
        <v>443</v>
      </c>
      <c r="C1267" s="17">
        <v>0.62670807144868101</v>
      </c>
      <c r="D1267" s="17">
        <v>0.68872694334386897</v>
      </c>
      <c r="E1267" s="17">
        <v>0.56800907638991804</v>
      </c>
      <c r="F1267" s="17"/>
      <c r="G1267" s="17">
        <v>0.525125392630716</v>
      </c>
      <c r="H1267" s="17">
        <v>0.52267801383694901</v>
      </c>
      <c r="I1267" s="17">
        <v>0.57991959265289905</v>
      </c>
      <c r="J1267" s="17">
        <v>0.644360538571353</v>
      </c>
      <c r="K1267" s="17">
        <v>0.68854460873142498</v>
      </c>
      <c r="L1267" s="17">
        <v>0.72168885707927899</v>
      </c>
      <c r="M1267" s="17"/>
      <c r="N1267" s="17">
        <v>0.654521997068367</v>
      </c>
      <c r="O1267" s="17">
        <v>0.66608776727788099</v>
      </c>
      <c r="P1267" s="17">
        <v>0.59660283903141298</v>
      </c>
      <c r="Q1267" s="17">
        <v>0.58343977157254001</v>
      </c>
      <c r="R1267" s="17"/>
      <c r="S1267" s="17">
        <v>0.64478089934465399</v>
      </c>
      <c r="T1267" s="17">
        <v>0.59177975932344196</v>
      </c>
      <c r="U1267" s="17">
        <v>0.62856517934509304</v>
      </c>
      <c r="V1267" s="17">
        <v>0.66349651721455805</v>
      </c>
      <c r="W1267" s="17">
        <v>0.59921964901581104</v>
      </c>
      <c r="X1267" s="17">
        <v>0.61519919866085404</v>
      </c>
      <c r="Y1267" s="17">
        <v>0.65545597335195105</v>
      </c>
      <c r="Z1267" s="17">
        <v>0.70218532539048595</v>
      </c>
      <c r="AA1267" s="17">
        <v>0.62769981527672702</v>
      </c>
      <c r="AB1267" s="17">
        <v>0.59964594885600997</v>
      </c>
      <c r="AC1267" s="17">
        <v>0.62230012377844601</v>
      </c>
      <c r="AD1267" s="17">
        <v>0.54887441509294899</v>
      </c>
      <c r="AE1267" s="17"/>
      <c r="AF1267" s="17">
        <v>0.61621493085083601</v>
      </c>
      <c r="AG1267" s="17">
        <v>0.65970514502286304</v>
      </c>
      <c r="AH1267" s="17">
        <v>0.58777021072531099</v>
      </c>
      <c r="AI1267" s="17"/>
      <c r="AJ1267" s="17">
        <v>0.66509122407098098</v>
      </c>
      <c r="AK1267" s="17">
        <v>0.62796608181237401</v>
      </c>
      <c r="AL1267" s="17">
        <v>0.63053791555535499</v>
      </c>
      <c r="AM1267" s="17"/>
      <c r="AN1267" s="17">
        <v>0.61434341352315702</v>
      </c>
      <c r="AO1267" s="17">
        <v>0.59852513418739195</v>
      </c>
      <c r="AP1267" s="17">
        <v>0.63431445814855503</v>
      </c>
      <c r="AQ1267" s="17">
        <v>0.65583871338925503</v>
      </c>
      <c r="AR1267" s="17">
        <v>0.77449925426783495</v>
      </c>
      <c r="AS1267" s="17"/>
      <c r="AT1267" s="17">
        <v>0.62480690497287705</v>
      </c>
      <c r="AU1267" s="17">
        <v>0.64097461469386796</v>
      </c>
      <c r="AV1267" s="17"/>
      <c r="AW1267" s="17">
        <v>0.70410672835390498</v>
      </c>
      <c r="AX1267" s="17">
        <v>0.59336361534547</v>
      </c>
      <c r="AY1267" s="17">
        <v>0.55449085181649305</v>
      </c>
    </row>
    <row r="1268" spans="2:51">
      <c r="B1268" t="s">
        <v>444</v>
      </c>
      <c r="C1268" s="17">
        <v>0.37329192855131899</v>
      </c>
      <c r="D1268" s="17">
        <v>0.31127305665613098</v>
      </c>
      <c r="E1268" s="17">
        <v>0.43199092361008201</v>
      </c>
      <c r="F1268" s="17"/>
      <c r="G1268" s="17">
        <v>0.474874607369284</v>
      </c>
      <c r="H1268" s="17">
        <v>0.47732198616305099</v>
      </c>
      <c r="I1268" s="17">
        <v>0.420080407347101</v>
      </c>
      <c r="J1268" s="17">
        <v>0.355639461428647</v>
      </c>
      <c r="K1268" s="17">
        <v>0.31145539126857502</v>
      </c>
      <c r="L1268" s="17">
        <v>0.27831114292072101</v>
      </c>
      <c r="M1268" s="17"/>
      <c r="N1268" s="17">
        <v>0.345478002931633</v>
      </c>
      <c r="O1268" s="17">
        <v>0.33391223272211901</v>
      </c>
      <c r="P1268" s="17">
        <v>0.40339716096858702</v>
      </c>
      <c r="Q1268" s="17">
        <v>0.41656022842745999</v>
      </c>
      <c r="R1268" s="17"/>
      <c r="S1268" s="17">
        <v>0.35521910065534601</v>
      </c>
      <c r="T1268" s="17">
        <v>0.40822024067655799</v>
      </c>
      <c r="U1268" s="17">
        <v>0.37143482065490702</v>
      </c>
      <c r="V1268" s="17">
        <v>0.33650348278544201</v>
      </c>
      <c r="W1268" s="17">
        <v>0.40078035098418902</v>
      </c>
      <c r="X1268" s="17">
        <v>0.38480080133914601</v>
      </c>
      <c r="Y1268" s="17">
        <v>0.34454402664804901</v>
      </c>
      <c r="Z1268" s="17">
        <v>0.297814674609514</v>
      </c>
      <c r="AA1268" s="17">
        <v>0.37230018472327298</v>
      </c>
      <c r="AB1268" s="17">
        <v>0.40035405114398998</v>
      </c>
      <c r="AC1268" s="17">
        <v>0.37769987622155399</v>
      </c>
      <c r="AD1268" s="17">
        <v>0.45112558490705101</v>
      </c>
      <c r="AE1268" s="17"/>
      <c r="AF1268" s="17">
        <v>0.38378506914916399</v>
      </c>
      <c r="AG1268" s="17">
        <v>0.34029485497713702</v>
      </c>
      <c r="AH1268" s="17">
        <v>0.41222978927468901</v>
      </c>
      <c r="AI1268" s="17"/>
      <c r="AJ1268" s="17">
        <v>0.33490877592901902</v>
      </c>
      <c r="AK1268" s="17">
        <v>0.37203391818762599</v>
      </c>
      <c r="AL1268" s="17">
        <v>0.36946208444464501</v>
      </c>
      <c r="AM1268" s="17"/>
      <c r="AN1268" s="17">
        <v>0.38565658647684298</v>
      </c>
      <c r="AO1268" s="17">
        <v>0.40147486581260799</v>
      </c>
      <c r="AP1268" s="17">
        <v>0.36568554185144497</v>
      </c>
      <c r="AQ1268" s="17">
        <v>0.34416128661074502</v>
      </c>
      <c r="AR1268" s="17">
        <v>0.225500745732165</v>
      </c>
      <c r="AS1268" s="17"/>
      <c r="AT1268" s="17">
        <v>0.375193095027123</v>
      </c>
      <c r="AU1268" s="17">
        <v>0.35902538530613198</v>
      </c>
      <c r="AV1268" s="17"/>
      <c r="AW1268" s="17">
        <v>0.29589327164609502</v>
      </c>
      <c r="AX1268" s="17">
        <v>0.40663638465453</v>
      </c>
      <c r="AY1268" s="17">
        <v>0.44550914818350701</v>
      </c>
    </row>
    <row r="1269" spans="2:51">
      <c r="C1269" s="17"/>
      <c r="D1269" s="17"/>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row>
    <row r="1270" spans="2:51">
      <c r="B1270" s="6" t="s">
        <v>445</v>
      </c>
      <c r="C1270" s="17"/>
      <c r="D1270" s="17"/>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row>
    <row r="1271" spans="2:51">
      <c r="B1271" s="25" t="s">
        <v>55</v>
      </c>
      <c r="C1271" s="17"/>
      <c r="D1271" s="17"/>
      <c r="E1271" s="17"/>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row>
    <row r="1272" spans="2:51">
      <c r="B1272" t="s">
        <v>417</v>
      </c>
      <c r="C1272" s="17">
        <v>0.122854792349158</v>
      </c>
      <c r="D1272" s="17">
        <v>0.114852194115628</v>
      </c>
      <c r="E1272" s="17">
        <v>0.13022509565328699</v>
      </c>
      <c r="F1272" s="17"/>
      <c r="G1272" s="17">
        <v>0.21488449612871899</v>
      </c>
      <c r="H1272" s="17">
        <v>0.13302505181309801</v>
      </c>
      <c r="I1272" s="17">
        <v>0.138239744358162</v>
      </c>
      <c r="J1272" s="17">
        <v>0.102518881044479</v>
      </c>
      <c r="K1272" s="17">
        <v>0.110911712912004</v>
      </c>
      <c r="L1272" s="17">
        <v>8.8480207724751694E-2</v>
      </c>
      <c r="M1272" s="17"/>
      <c r="N1272" s="17">
        <v>0.10554091152332699</v>
      </c>
      <c r="O1272" s="17">
        <v>0.106514446706318</v>
      </c>
      <c r="P1272" s="17">
        <v>0.129776899362257</v>
      </c>
      <c r="Q1272" s="17">
        <v>0.15402808710114599</v>
      </c>
      <c r="R1272" s="17"/>
      <c r="S1272" s="17">
        <v>0.13678877485009999</v>
      </c>
      <c r="T1272" s="17">
        <v>9.3051059457009797E-2</v>
      </c>
      <c r="U1272" s="17">
        <v>0.12896682670530901</v>
      </c>
      <c r="V1272" s="17">
        <v>8.3287968680829494E-2</v>
      </c>
      <c r="W1272" s="17">
        <v>0.10558451922357701</v>
      </c>
      <c r="X1272" s="17">
        <v>0.13838418923224099</v>
      </c>
      <c r="Y1272" s="17">
        <v>0.143763678102689</v>
      </c>
      <c r="Z1272" s="17">
        <v>0.108486531000323</v>
      </c>
      <c r="AA1272" s="17">
        <v>0.15115575694543301</v>
      </c>
      <c r="AB1272" s="17">
        <v>9.5696689269405694E-2</v>
      </c>
      <c r="AC1272" s="17">
        <v>0.234182775134608</v>
      </c>
      <c r="AD1272" s="17">
        <v>9.7975260475639897E-2</v>
      </c>
      <c r="AE1272" s="17"/>
      <c r="AF1272" s="17">
        <v>0.102751091343804</v>
      </c>
      <c r="AG1272" s="17">
        <v>0.12349540446316599</v>
      </c>
      <c r="AH1272" s="17">
        <v>0.14188880508162</v>
      </c>
      <c r="AI1272" s="17"/>
      <c r="AJ1272" s="17">
        <v>8.2650434478141299E-2</v>
      </c>
      <c r="AK1272" s="17">
        <v>0.16908990058911</v>
      </c>
      <c r="AL1272" s="17">
        <v>0.16600635478936199</v>
      </c>
      <c r="AM1272" s="17"/>
      <c r="AN1272" s="17">
        <v>0.13247844414919099</v>
      </c>
      <c r="AO1272" s="17">
        <v>0.113239087486214</v>
      </c>
      <c r="AP1272" s="17">
        <v>0.12139564179203401</v>
      </c>
      <c r="AQ1272" s="17">
        <v>0.13669621275629501</v>
      </c>
      <c r="AR1272" s="17">
        <v>0.23086357067768401</v>
      </c>
      <c r="AS1272" s="17"/>
      <c r="AT1272" s="17">
        <v>0.120964559247506</v>
      </c>
      <c r="AU1272" s="17">
        <v>0.152851529542921</v>
      </c>
      <c r="AV1272" s="17"/>
      <c r="AW1272" s="17">
        <v>0.11243432157844301</v>
      </c>
      <c r="AX1272" s="17">
        <v>0.13379343274356501</v>
      </c>
      <c r="AY1272" s="17">
        <v>0.130817017446169</v>
      </c>
    </row>
    <row r="1273" spans="2:51">
      <c r="B1273" t="s">
        <v>418</v>
      </c>
      <c r="C1273" s="17">
        <v>0.38918742234006998</v>
      </c>
      <c r="D1273" s="17">
        <v>0.39940404398718898</v>
      </c>
      <c r="E1273" s="17">
        <v>0.38014859230835801</v>
      </c>
      <c r="F1273" s="17"/>
      <c r="G1273" s="17">
        <v>0.47643732766801</v>
      </c>
      <c r="H1273" s="17">
        <v>0.460684415691821</v>
      </c>
      <c r="I1273" s="17">
        <v>0.42030227133547499</v>
      </c>
      <c r="J1273" s="17">
        <v>0.39553735914301902</v>
      </c>
      <c r="K1273" s="17">
        <v>0.329360385090398</v>
      </c>
      <c r="L1273" s="17">
        <v>0.31643244869604098</v>
      </c>
      <c r="M1273" s="17"/>
      <c r="N1273" s="17">
        <v>0.40233580437668498</v>
      </c>
      <c r="O1273" s="17">
        <v>0.427243942420726</v>
      </c>
      <c r="P1273" s="17">
        <v>0.39174166372591002</v>
      </c>
      <c r="Q1273" s="17">
        <v>0.33302845795993302</v>
      </c>
      <c r="R1273" s="17"/>
      <c r="S1273" s="17">
        <v>0.40448487588966697</v>
      </c>
      <c r="T1273" s="17">
        <v>0.42782214756881098</v>
      </c>
      <c r="U1273" s="17">
        <v>0.43093293118513998</v>
      </c>
      <c r="V1273" s="17">
        <v>0.35924536882804797</v>
      </c>
      <c r="W1273" s="17">
        <v>0.39454686394932498</v>
      </c>
      <c r="X1273" s="17">
        <v>0.34019416296529897</v>
      </c>
      <c r="Y1273" s="17">
        <v>0.32582733084951199</v>
      </c>
      <c r="Z1273" s="17">
        <v>0.31323499645801001</v>
      </c>
      <c r="AA1273" s="17">
        <v>0.38981445517246499</v>
      </c>
      <c r="AB1273" s="17">
        <v>0.421225852645357</v>
      </c>
      <c r="AC1273" s="17">
        <v>0.39118544822183798</v>
      </c>
      <c r="AD1273" s="17">
        <v>0.46400454951574799</v>
      </c>
      <c r="AE1273" s="17"/>
      <c r="AF1273" s="17">
        <v>0.34837797117765701</v>
      </c>
      <c r="AG1273" s="17">
        <v>0.43040593110305397</v>
      </c>
      <c r="AH1273" s="17">
        <v>0.32474535337702798</v>
      </c>
      <c r="AI1273" s="17"/>
      <c r="AJ1273" s="17">
        <v>0.33181846572186902</v>
      </c>
      <c r="AK1273" s="17">
        <v>0.44965154146018499</v>
      </c>
      <c r="AL1273" s="17">
        <v>0.43573479949088201</v>
      </c>
      <c r="AM1273" s="17"/>
      <c r="AN1273" s="17">
        <v>0.37249862825207802</v>
      </c>
      <c r="AO1273" s="17">
        <v>0.39408621132095401</v>
      </c>
      <c r="AP1273" s="17">
        <v>0.41941849254256203</v>
      </c>
      <c r="AQ1273" s="17">
        <v>0.41812139425665001</v>
      </c>
      <c r="AR1273" s="17">
        <v>0.40427283700594902</v>
      </c>
      <c r="AS1273" s="17"/>
      <c r="AT1273" s="17">
        <v>0.38605492497468102</v>
      </c>
      <c r="AU1273" s="17">
        <v>0.42008075481588902</v>
      </c>
      <c r="AV1273" s="17"/>
      <c r="AW1273" s="17">
        <v>0.36894969951897899</v>
      </c>
      <c r="AX1273" s="17">
        <v>0.51908392528631098</v>
      </c>
      <c r="AY1273" s="17">
        <v>0.37498923836215098</v>
      </c>
    </row>
    <row r="1274" spans="2:51">
      <c r="B1274" t="s">
        <v>419</v>
      </c>
      <c r="C1274" s="17">
        <v>0.37201359961025898</v>
      </c>
      <c r="D1274" s="17">
        <v>0.38308255926315099</v>
      </c>
      <c r="E1274" s="17">
        <v>0.36013151617186201</v>
      </c>
      <c r="F1274" s="17"/>
      <c r="G1274" s="17">
        <v>0.20643952406483099</v>
      </c>
      <c r="H1274" s="17">
        <v>0.28987348588489098</v>
      </c>
      <c r="I1274" s="17">
        <v>0.31515426921758299</v>
      </c>
      <c r="J1274" s="17">
        <v>0.378152213496109</v>
      </c>
      <c r="K1274" s="17">
        <v>0.442680546001951</v>
      </c>
      <c r="L1274" s="17">
        <v>0.48663499920857201</v>
      </c>
      <c r="M1274" s="17"/>
      <c r="N1274" s="17">
        <v>0.37220804383481398</v>
      </c>
      <c r="O1274" s="17">
        <v>0.37205700210725801</v>
      </c>
      <c r="P1274" s="17">
        <v>0.37507977685985799</v>
      </c>
      <c r="Q1274" s="17">
        <v>0.36547850973512902</v>
      </c>
      <c r="R1274" s="17"/>
      <c r="S1274" s="17">
        <v>0.31986759043067198</v>
      </c>
      <c r="T1274" s="17">
        <v>0.37175169923484502</v>
      </c>
      <c r="U1274" s="17">
        <v>0.32437321256274798</v>
      </c>
      <c r="V1274" s="17">
        <v>0.451357701261281</v>
      </c>
      <c r="W1274" s="17">
        <v>0.39377355519321799</v>
      </c>
      <c r="X1274" s="17">
        <v>0.374199453062806</v>
      </c>
      <c r="Y1274" s="17">
        <v>0.434239432937985</v>
      </c>
      <c r="Z1274" s="17">
        <v>0.38271408952515101</v>
      </c>
      <c r="AA1274" s="17">
        <v>0.34727797936259402</v>
      </c>
      <c r="AB1274" s="17">
        <v>0.38196833987691098</v>
      </c>
      <c r="AC1274" s="17">
        <v>0.266111098349543</v>
      </c>
      <c r="AD1274" s="17">
        <v>0.43802019000861198</v>
      </c>
      <c r="AE1274" s="17"/>
      <c r="AF1274" s="17">
        <v>0.42082722877829398</v>
      </c>
      <c r="AG1274" s="17">
        <v>0.34910829804855198</v>
      </c>
      <c r="AH1274" s="17">
        <v>0.37913598868251103</v>
      </c>
      <c r="AI1274" s="17"/>
      <c r="AJ1274" s="17">
        <v>0.44065696533614701</v>
      </c>
      <c r="AK1274" s="17">
        <v>0.29514576474377502</v>
      </c>
      <c r="AL1274" s="17">
        <v>0.32015685350330803</v>
      </c>
      <c r="AM1274" s="17"/>
      <c r="AN1274" s="17">
        <v>0.38093539192412401</v>
      </c>
      <c r="AO1274" s="17">
        <v>0.37951552012732798</v>
      </c>
      <c r="AP1274" s="17">
        <v>0.355166553874389</v>
      </c>
      <c r="AQ1274" s="17">
        <v>0.34723606291348202</v>
      </c>
      <c r="AR1274" s="17">
        <v>0.364863592316367</v>
      </c>
      <c r="AS1274" s="17"/>
      <c r="AT1274" s="17">
        <v>0.38430899286547399</v>
      </c>
      <c r="AU1274" s="17">
        <v>0.24766527939072799</v>
      </c>
      <c r="AV1274" s="17"/>
      <c r="AW1274" s="17">
        <v>0.41608436329058901</v>
      </c>
      <c r="AX1274" s="17">
        <v>0.28668314309112197</v>
      </c>
      <c r="AY1274" s="17">
        <v>0.34900485103523998</v>
      </c>
    </row>
    <row r="1275" spans="2:51">
      <c r="B1275" t="s">
        <v>420</v>
      </c>
      <c r="C1275" s="17">
        <v>4.6595046590753302E-2</v>
      </c>
      <c r="D1275" s="17">
        <v>4.80255885818743E-2</v>
      </c>
      <c r="E1275" s="17">
        <v>4.5411814797520003E-2</v>
      </c>
      <c r="F1275" s="17"/>
      <c r="G1275" s="17">
        <v>5.04920262924545E-2</v>
      </c>
      <c r="H1275" s="17">
        <v>4.6749963847006498E-2</v>
      </c>
      <c r="I1275" s="17">
        <v>4.7678937366035401E-2</v>
      </c>
      <c r="J1275" s="17">
        <v>5.6455120191263503E-2</v>
      </c>
      <c r="K1275" s="17">
        <v>3.6788123958127202E-2</v>
      </c>
      <c r="L1275" s="17">
        <v>4.4031012217930002E-2</v>
      </c>
      <c r="M1275" s="17"/>
      <c r="N1275" s="17">
        <v>7.6505859369071103E-2</v>
      </c>
      <c r="O1275" s="17">
        <v>2.72224279171621E-2</v>
      </c>
      <c r="P1275" s="17">
        <v>3.6770425143087898E-2</v>
      </c>
      <c r="Q1275" s="17">
        <v>4.3053584507765703E-2</v>
      </c>
      <c r="R1275" s="17"/>
      <c r="S1275" s="17">
        <v>6.7934469287134702E-2</v>
      </c>
      <c r="T1275" s="17">
        <v>5.1501735860259398E-2</v>
      </c>
      <c r="U1275" s="17">
        <v>4.5412141532850302E-2</v>
      </c>
      <c r="V1275" s="17">
        <v>4.2182301374259899E-2</v>
      </c>
      <c r="W1275" s="17">
        <v>3.98646609731294E-2</v>
      </c>
      <c r="X1275" s="17">
        <v>5.4675738119316301E-2</v>
      </c>
      <c r="Y1275" s="17">
        <v>5.5418258206677402E-2</v>
      </c>
      <c r="Z1275" s="17">
        <v>4.3921988292266699E-2</v>
      </c>
      <c r="AA1275" s="17">
        <v>4.7721399708539197E-2</v>
      </c>
      <c r="AB1275" s="17">
        <v>3.1540595471726801E-2</v>
      </c>
      <c r="AC1275" s="17">
        <v>1.1920626424699E-2</v>
      </c>
      <c r="AD1275" s="17">
        <v>0</v>
      </c>
      <c r="AE1275" s="17"/>
      <c r="AF1275" s="17">
        <v>5.6277327272741602E-2</v>
      </c>
      <c r="AG1275" s="17">
        <v>3.63430118097504E-2</v>
      </c>
      <c r="AH1275" s="17">
        <v>6.36233898516948E-2</v>
      </c>
      <c r="AI1275" s="17"/>
      <c r="AJ1275" s="17">
        <v>6.5615211502427398E-2</v>
      </c>
      <c r="AK1275" s="17">
        <v>4.1972652317131001E-2</v>
      </c>
      <c r="AL1275" s="17">
        <v>1.08406131921795E-2</v>
      </c>
      <c r="AM1275" s="17"/>
      <c r="AN1275" s="17">
        <v>3.6066035783838497E-2</v>
      </c>
      <c r="AO1275" s="17">
        <v>3.9801228070107997E-2</v>
      </c>
      <c r="AP1275" s="17">
        <v>4.2026477211817202E-2</v>
      </c>
      <c r="AQ1275" s="17">
        <v>4.5597951120010402E-2</v>
      </c>
      <c r="AR1275" s="17">
        <v>0</v>
      </c>
      <c r="AS1275" s="17"/>
      <c r="AT1275" s="17">
        <v>4.3558615261850397E-2</v>
      </c>
      <c r="AU1275" s="17">
        <v>7.0222142780383301E-2</v>
      </c>
      <c r="AV1275" s="17"/>
      <c r="AW1275" s="17">
        <v>4.97503012500441E-2</v>
      </c>
      <c r="AX1275" s="17">
        <v>3.6861424806729499E-2</v>
      </c>
      <c r="AY1275" s="17">
        <v>4.5937171087725402E-2</v>
      </c>
    </row>
    <row r="1276" spans="2:51">
      <c r="B1276" t="s">
        <v>421</v>
      </c>
      <c r="C1276" s="17">
        <v>1.7487955064491401E-2</v>
      </c>
      <c r="D1276" s="17">
        <v>1.5166231665421699E-2</v>
      </c>
      <c r="E1276" s="17">
        <v>1.9843473906042099E-2</v>
      </c>
      <c r="F1276" s="17"/>
      <c r="G1276" s="17">
        <v>1.09451628169485E-2</v>
      </c>
      <c r="H1276" s="17">
        <v>1.0075520124195299E-2</v>
      </c>
      <c r="I1276" s="17">
        <v>2.0852884591420699E-2</v>
      </c>
      <c r="J1276" s="17">
        <v>1.5541221955455599E-2</v>
      </c>
      <c r="K1276" s="17">
        <v>1.6450293312659601E-2</v>
      </c>
      <c r="L1276" s="17">
        <v>2.52539495684421E-2</v>
      </c>
      <c r="M1276" s="17"/>
      <c r="N1276" s="17">
        <v>2.19152599090413E-2</v>
      </c>
      <c r="O1276" s="17">
        <v>1.1571701134749399E-2</v>
      </c>
      <c r="P1276" s="17">
        <v>1.3659229801819101E-2</v>
      </c>
      <c r="Q1276" s="17">
        <v>2.2530000623378E-2</v>
      </c>
      <c r="R1276" s="17"/>
      <c r="S1276" s="17">
        <v>2.12633558881671E-2</v>
      </c>
      <c r="T1276" s="17">
        <v>6.9456107053077398E-3</v>
      </c>
      <c r="U1276" s="17">
        <v>1.75028374364244E-2</v>
      </c>
      <c r="V1276" s="17">
        <v>2.07579207105269E-2</v>
      </c>
      <c r="W1276" s="17">
        <v>3.0690291606724301E-2</v>
      </c>
      <c r="X1276" s="17">
        <v>1.7221454787773101E-2</v>
      </c>
      <c r="Y1276" s="17">
        <v>1.51382945892828E-2</v>
      </c>
      <c r="Z1276" s="17">
        <v>2.7028157677812002E-2</v>
      </c>
      <c r="AA1276" s="17">
        <v>1.32059687717437E-2</v>
      </c>
      <c r="AB1276" s="17">
        <v>2.2373107181794801E-2</v>
      </c>
      <c r="AC1276" s="17">
        <v>1.12675499766808E-2</v>
      </c>
      <c r="AD1276" s="17">
        <v>0</v>
      </c>
      <c r="AE1276" s="17"/>
      <c r="AF1276" s="17">
        <v>2.7944482307774701E-2</v>
      </c>
      <c r="AG1276" s="17">
        <v>9.8562347260409706E-3</v>
      </c>
      <c r="AH1276" s="17">
        <v>1.8826328865111399E-2</v>
      </c>
      <c r="AI1276" s="17"/>
      <c r="AJ1276" s="17">
        <v>3.1988725308554303E-2</v>
      </c>
      <c r="AK1276" s="17">
        <v>6.8469190435291004E-3</v>
      </c>
      <c r="AL1276" s="17">
        <v>1.51034531978085E-2</v>
      </c>
      <c r="AM1276" s="17"/>
      <c r="AN1276" s="17">
        <v>1.0088685789457199E-2</v>
      </c>
      <c r="AO1276" s="17">
        <v>8.9235475081314401E-3</v>
      </c>
      <c r="AP1276" s="17">
        <v>2.0861473441481902E-2</v>
      </c>
      <c r="AQ1276" s="17">
        <v>2.4227022727580899E-2</v>
      </c>
      <c r="AR1276" s="17">
        <v>0</v>
      </c>
      <c r="AS1276" s="17"/>
      <c r="AT1276" s="17">
        <v>1.74881814595273E-2</v>
      </c>
      <c r="AU1276" s="17">
        <v>1.9012247624546501E-2</v>
      </c>
      <c r="AV1276" s="17"/>
      <c r="AW1276" s="17">
        <v>2.1374899641602201E-2</v>
      </c>
      <c r="AX1276" s="17">
        <v>1.04945217125196E-2</v>
      </c>
      <c r="AY1276" s="17">
        <v>1.53132564451219E-2</v>
      </c>
    </row>
    <row r="1277" spans="2:51">
      <c r="B1277" t="s">
        <v>119</v>
      </c>
      <c r="C1277" s="17">
        <v>5.1861184045268197E-2</v>
      </c>
      <c r="D1277" s="17">
        <v>3.9469382386735898E-2</v>
      </c>
      <c r="E1277" s="17">
        <v>6.4239507162930296E-2</v>
      </c>
      <c r="F1277" s="17"/>
      <c r="G1277" s="17">
        <v>4.0801463029036401E-2</v>
      </c>
      <c r="H1277" s="17">
        <v>5.9591562638987801E-2</v>
      </c>
      <c r="I1277" s="17">
        <v>5.7771893131322902E-2</v>
      </c>
      <c r="J1277" s="17">
        <v>5.1795204169673897E-2</v>
      </c>
      <c r="K1277" s="17">
        <v>6.3808938724860501E-2</v>
      </c>
      <c r="L1277" s="17">
        <v>3.9167382584263902E-2</v>
      </c>
      <c r="M1277" s="17"/>
      <c r="N1277" s="17">
        <v>2.1494120987061899E-2</v>
      </c>
      <c r="O1277" s="17">
        <v>5.5390479713787397E-2</v>
      </c>
      <c r="P1277" s="17">
        <v>5.2972005107068197E-2</v>
      </c>
      <c r="Q1277" s="17">
        <v>8.1881360072647805E-2</v>
      </c>
      <c r="R1277" s="17"/>
      <c r="S1277" s="17">
        <v>4.9660933654258797E-2</v>
      </c>
      <c r="T1277" s="17">
        <v>4.8927747173766502E-2</v>
      </c>
      <c r="U1277" s="17">
        <v>5.2812050577529003E-2</v>
      </c>
      <c r="V1277" s="17">
        <v>4.3168739145054702E-2</v>
      </c>
      <c r="W1277" s="17">
        <v>3.5540109054026797E-2</v>
      </c>
      <c r="X1277" s="17">
        <v>7.5325001832565006E-2</v>
      </c>
      <c r="Y1277" s="17">
        <v>2.5613005313853798E-2</v>
      </c>
      <c r="Z1277" s="17">
        <v>0.124614237046438</v>
      </c>
      <c r="AA1277" s="17">
        <v>5.0824440039225302E-2</v>
      </c>
      <c r="AB1277" s="17">
        <v>4.7195415554805102E-2</v>
      </c>
      <c r="AC1277" s="17">
        <v>8.5332501892631099E-2</v>
      </c>
      <c r="AD1277" s="17">
        <v>0</v>
      </c>
      <c r="AE1277" s="17"/>
      <c r="AF1277" s="17">
        <v>4.3821899119728197E-2</v>
      </c>
      <c r="AG1277" s="17">
        <v>5.0791119849435698E-2</v>
      </c>
      <c r="AH1277" s="17">
        <v>7.1780134142033894E-2</v>
      </c>
      <c r="AI1277" s="17"/>
      <c r="AJ1277" s="17">
        <v>4.72701976528608E-2</v>
      </c>
      <c r="AK1277" s="17">
        <v>3.72932218462695E-2</v>
      </c>
      <c r="AL1277" s="17">
        <v>5.2157925826459998E-2</v>
      </c>
      <c r="AM1277" s="17"/>
      <c r="AN1277" s="17">
        <v>6.7932814101310995E-2</v>
      </c>
      <c r="AO1277" s="17">
        <v>6.4434405487265103E-2</v>
      </c>
      <c r="AP1277" s="17">
        <v>4.1131361137715303E-2</v>
      </c>
      <c r="AQ1277" s="17">
        <v>2.81213562259819E-2</v>
      </c>
      <c r="AR1277" s="17">
        <v>0</v>
      </c>
      <c r="AS1277" s="17"/>
      <c r="AT1277" s="17">
        <v>4.76247261909616E-2</v>
      </c>
      <c r="AU1277" s="17">
        <v>9.0168045845533201E-2</v>
      </c>
      <c r="AV1277" s="17"/>
      <c r="AW1277" s="17">
        <v>3.14064147203423E-2</v>
      </c>
      <c r="AX1277" s="17">
        <v>1.3083552359752299E-2</v>
      </c>
      <c r="AY1277" s="17">
        <v>8.3938465623593E-2</v>
      </c>
    </row>
    <row r="1278" spans="2:51">
      <c r="C1278" s="17"/>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row>
    <row r="1279" spans="2:51">
      <c r="B1279" s="6" t="s">
        <v>446</v>
      </c>
      <c r="C1279" s="17"/>
      <c r="D1279" s="17"/>
      <c r="E1279" s="17"/>
      <c r="F1279" s="17"/>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row>
    <row r="1280" spans="2:51">
      <c r="B1280" s="25" t="s">
        <v>56</v>
      </c>
      <c r="C1280" s="17"/>
      <c r="D1280" s="17"/>
      <c r="E1280" s="17"/>
      <c r="F1280" s="17"/>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row>
    <row r="1281" spans="2:51">
      <c r="B1281" t="s">
        <v>447</v>
      </c>
      <c r="C1281" s="17">
        <v>0.70688153172201496</v>
      </c>
      <c r="D1281" s="17">
        <v>0.75529549200350599</v>
      </c>
      <c r="E1281" s="17">
        <v>0.66016913695804802</v>
      </c>
      <c r="F1281" s="17"/>
      <c r="G1281" s="17">
        <v>0.55944581632691304</v>
      </c>
      <c r="H1281" s="17">
        <v>0.60743581226537702</v>
      </c>
      <c r="I1281" s="17">
        <v>0.65991647046973401</v>
      </c>
      <c r="J1281" s="17">
        <v>0.73291424124551396</v>
      </c>
      <c r="K1281" s="17">
        <v>0.77145467753813002</v>
      </c>
      <c r="L1281" s="17">
        <v>0.81325375829560598</v>
      </c>
      <c r="M1281" s="17"/>
      <c r="N1281" s="17">
        <v>0.76732745290675197</v>
      </c>
      <c r="O1281" s="17">
        <v>0.70489254555825098</v>
      </c>
      <c r="P1281" s="17">
        <v>0.64290345218271705</v>
      </c>
      <c r="Q1281" s="17">
        <v>0.68648139689791998</v>
      </c>
      <c r="R1281" s="17"/>
      <c r="S1281" s="17">
        <v>0.81171992354227096</v>
      </c>
      <c r="T1281" s="17">
        <v>0.69055883332965995</v>
      </c>
      <c r="U1281" s="17">
        <v>0.66026813735638801</v>
      </c>
      <c r="V1281" s="17">
        <v>0.68538271411332097</v>
      </c>
      <c r="W1281" s="17">
        <v>0.74835658534111604</v>
      </c>
      <c r="X1281" s="17">
        <v>0.68073938228719499</v>
      </c>
      <c r="Y1281" s="17">
        <v>0.77501158529831904</v>
      </c>
      <c r="Z1281" s="17">
        <v>0.70652130055770102</v>
      </c>
      <c r="AA1281" s="17">
        <v>0.67258763297866397</v>
      </c>
      <c r="AB1281" s="17">
        <v>0.69213026343874196</v>
      </c>
      <c r="AC1281" s="17">
        <v>0.62691632696532995</v>
      </c>
      <c r="AD1281" s="17">
        <v>0.67320404290757396</v>
      </c>
      <c r="AE1281" s="17"/>
      <c r="AF1281" s="17">
        <v>0.72399818755743295</v>
      </c>
      <c r="AG1281" s="17">
        <v>0.74400299765688804</v>
      </c>
      <c r="AH1281" s="17">
        <v>0.59316219374421097</v>
      </c>
      <c r="AI1281" s="17"/>
      <c r="AJ1281" s="17">
        <v>0.75293395531168394</v>
      </c>
      <c r="AK1281" s="17">
        <v>0.69384715489391402</v>
      </c>
      <c r="AL1281" s="17">
        <v>0.79946334991891199</v>
      </c>
      <c r="AM1281" s="17"/>
      <c r="AN1281" s="17">
        <v>0.67607981014644603</v>
      </c>
      <c r="AO1281" s="17">
        <v>0.64323571434209603</v>
      </c>
      <c r="AP1281" s="17">
        <v>0.70620687462322995</v>
      </c>
      <c r="AQ1281" s="17">
        <v>0.80624171280314105</v>
      </c>
      <c r="AR1281" s="17">
        <v>0.89035411083853799</v>
      </c>
      <c r="AS1281" s="17"/>
      <c r="AT1281" s="17">
        <v>0.70253865934039395</v>
      </c>
      <c r="AU1281" s="17">
        <v>0.74266543761644899</v>
      </c>
      <c r="AV1281" s="17"/>
      <c r="AW1281" s="17">
        <v>0.79782362479505198</v>
      </c>
      <c r="AX1281" s="17">
        <v>0.65237464229845099</v>
      </c>
      <c r="AY1281" s="17">
        <v>0.614390967346648</v>
      </c>
    </row>
    <row r="1282" spans="2:51">
      <c r="B1282" t="s">
        <v>448</v>
      </c>
      <c r="C1282" s="17">
        <v>0.29311846827798499</v>
      </c>
      <c r="D1282" s="17">
        <v>0.24470450799649399</v>
      </c>
      <c r="E1282" s="17">
        <v>0.33983086304195198</v>
      </c>
      <c r="F1282" s="17"/>
      <c r="G1282" s="17">
        <v>0.44055418367308702</v>
      </c>
      <c r="H1282" s="17">
        <v>0.39256418773462298</v>
      </c>
      <c r="I1282" s="17">
        <v>0.34008352953026599</v>
      </c>
      <c r="J1282" s="17">
        <v>0.26708575875448598</v>
      </c>
      <c r="K1282" s="17">
        <v>0.22854532246187001</v>
      </c>
      <c r="L1282" s="17">
        <v>0.18674624170439399</v>
      </c>
      <c r="M1282" s="17"/>
      <c r="N1282" s="17">
        <v>0.232672547093248</v>
      </c>
      <c r="O1282" s="17">
        <v>0.29510745444174902</v>
      </c>
      <c r="P1282" s="17">
        <v>0.35709654781728301</v>
      </c>
      <c r="Q1282" s="17">
        <v>0.31351860310208002</v>
      </c>
      <c r="R1282" s="17"/>
      <c r="S1282" s="17">
        <v>0.18828007645772901</v>
      </c>
      <c r="T1282" s="17">
        <v>0.30944116667034</v>
      </c>
      <c r="U1282" s="17">
        <v>0.33973186264361199</v>
      </c>
      <c r="V1282" s="17">
        <v>0.31461728588667898</v>
      </c>
      <c r="W1282" s="17">
        <v>0.25164341465888401</v>
      </c>
      <c r="X1282" s="17">
        <v>0.31926061771280501</v>
      </c>
      <c r="Y1282" s="17">
        <v>0.22498841470168099</v>
      </c>
      <c r="Z1282" s="17">
        <v>0.29347869944229898</v>
      </c>
      <c r="AA1282" s="17">
        <v>0.32741236702133603</v>
      </c>
      <c r="AB1282" s="17">
        <v>0.30786973656125799</v>
      </c>
      <c r="AC1282" s="17">
        <v>0.37308367303466999</v>
      </c>
      <c r="AD1282" s="17">
        <v>0.32679595709242598</v>
      </c>
      <c r="AE1282" s="17"/>
      <c r="AF1282" s="17">
        <v>0.276001812442568</v>
      </c>
      <c r="AG1282" s="17">
        <v>0.25599700234311201</v>
      </c>
      <c r="AH1282" s="17">
        <v>0.40683780625578903</v>
      </c>
      <c r="AI1282" s="17"/>
      <c r="AJ1282" s="17">
        <v>0.247066044688317</v>
      </c>
      <c r="AK1282" s="17">
        <v>0.30615284510608598</v>
      </c>
      <c r="AL1282" s="17">
        <v>0.20053665008108801</v>
      </c>
      <c r="AM1282" s="17"/>
      <c r="AN1282" s="17">
        <v>0.32392018985355397</v>
      </c>
      <c r="AO1282" s="17">
        <v>0.35676428565790402</v>
      </c>
      <c r="AP1282" s="17">
        <v>0.29379312537676999</v>
      </c>
      <c r="AQ1282" s="17">
        <v>0.193758287196859</v>
      </c>
      <c r="AR1282" s="17">
        <v>0.10964588916146201</v>
      </c>
      <c r="AS1282" s="17"/>
      <c r="AT1282" s="17">
        <v>0.297461340659606</v>
      </c>
      <c r="AU1282" s="17">
        <v>0.25733456238355101</v>
      </c>
      <c r="AV1282" s="17"/>
      <c r="AW1282" s="17">
        <v>0.20217637520494899</v>
      </c>
      <c r="AX1282" s="17">
        <v>0.34762535770154901</v>
      </c>
      <c r="AY1282" s="17">
        <v>0.385609032653352</v>
      </c>
    </row>
    <row r="1283" spans="2:51">
      <c r="C1283" s="17"/>
      <c r="D1283" s="17"/>
      <c r="E1283" s="17"/>
      <c r="F1283" s="17"/>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row>
    <row r="1284" spans="2:51">
      <c r="B1284" s="6" t="s">
        <v>449</v>
      </c>
      <c r="C1284" s="17"/>
      <c r="D1284" s="17"/>
      <c r="E1284" s="17"/>
      <c r="F1284" s="17"/>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row>
    <row r="1285" spans="2:51">
      <c r="B1285" s="25" t="s">
        <v>56</v>
      </c>
      <c r="C1285" s="17"/>
      <c r="D1285" s="17"/>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row>
    <row r="1286" spans="2:51">
      <c r="B1286" t="s">
        <v>417</v>
      </c>
      <c r="C1286" s="17">
        <v>0.100130983104551</v>
      </c>
      <c r="D1286" s="17">
        <v>0.11206773701513</v>
      </c>
      <c r="E1286" s="17">
        <v>8.8338844807977004E-2</v>
      </c>
      <c r="F1286" s="17"/>
      <c r="G1286" s="17">
        <v>0.152297520229805</v>
      </c>
      <c r="H1286" s="17">
        <v>0.126205201852122</v>
      </c>
      <c r="I1286" s="17">
        <v>9.9957290602097001E-2</v>
      </c>
      <c r="J1286" s="17">
        <v>9.1804801520071394E-2</v>
      </c>
      <c r="K1286" s="17">
        <v>8.2772280183219402E-2</v>
      </c>
      <c r="L1286" s="17">
        <v>7.6684413057759096E-2</v>
      </c>
      <c r="M1286" s="17"/>
      <c r="N1286" s="17">
        <v>0.11094313789924</v>
      </c>
      <c r="O1286" s="17">
        <v>7.6559616823160204E-2</v>
      </c>
      <c r="P1286" s="17">
        <v>9.8151020873434705E-2</v>
      </c>
      <c r="Q1286" s="17">
        <v>0.11099345333407901</v>
      </c>
      <c r="R1286" s="17"/>
      <c r="S1286" s="17">
        <v>0.14466632719728301</v>
      </c>
      <c r="T1286" s="17">
        <v>7.5910802025329696E-2</v>
      </c>
      <c r="U1286" s="17">
        <v>8.6094968577250797E-2</v>
      </c>
      <c r="V1286" s="17">
        <v>8.8082381987620903E-2</v>
      </c>
      <c r="W1286" s="17">
        <v>0.125204793218476</v>
      </c>
      <c r="X1286" s="17">
        <v>0.10083265690530301</v>
      </c>
      <c r="Y1286" s="17">
        <v>6.8041066274027104E-2</v>
      </c>
      <c r="Z1286" s="17">
        <v>0.106754191451311</v>
      </c>
      <c r="AA1286" s="17">
        <v>0.111498352507288</v>
      </c>
      <c r="AB1286" s="17">
        <v>9.21670961440859E-2</v>
      </c>
      <c r="AC1286" s="17">
        <v>8.1529880574576399E-2</v>
      </c>
      <c r="AD1286" s="17">
        <v>0.14369531266057001</v>
      </c>
      <c r="AE1286" s="17"/>
      <c r="AF1286" s="17">
        <v>8.47665446524659E-2</v>
      </c>
      <c r="AG1286" s="17">
        <v>0.112387399352673</v>
      </c>
      <c r="AH1286" s="17">
        <v>0.10365705969981</v>
      </c>
      <c r="AI1286" s="17"/>
      <c r="AJ1286" s="17">
        <v>9.4778526533284405E-2</v>
      </c>
      <c r="AK1286" s="17">
        <v>0.130634391914215</v>
      </c>
      <c r="AL1286" s="17">
        <v>0.102394076175492</v>
      </c>
      <c r="AM1286" s="17"/>
      <c r="AN1286" s="17">
        <v>9.6397949084397999E-2</v>
      </c>
      <c r="AO1286" s="17">
        <v>9.4378783559936605E-2</v>
      </c>
      <c r="AP1286" s="17">
        <v>0.10148295394443101</v>
      </c>
      <c r="AQ1286" s="17">
        <v>0.116738231270523</v>
      </c>
      <c r="AR1286" s="17">
        <v>7.5617814325497107E-2</v>
      </c>
      <c r="AS1286" s="17"/>
      <c r="AT1286" s="17">
        <v>9.3390185680475496E-2</v>
      </c>
      <c r="AU1286" s="17">
        <v>0.175438874922827</v>
      </c>
      <c r="AV1286" s="17"/>
      <c r="AW1286" s="17">
        <v>0.10774899333483</v>
      </c>
      <c r="AX1286" s="17">
        <v>0.113105996060861</v>
      </c>
      <c r="AY1286" s="17">
        <v>8.6934054737223196E-2</v>
      </c>
    </row>
    <row r="1287" spans="2:51">
      <c r="B1287" t="s">
        <v>418</v>
      </c>
      <c r="C1287" s="17">
        <v>0.37244465430034102</v>
      </c>
      <c r="D1287" s="17">
        <v>0.37618323268882597</v>
      </c>
      <c r="E1287" s="17">
        <v>0.368621753894329</v>
      </c>
      <c r="F1287" s="17"/>
      <c r="G1287" s="17">
        <v>0.47193368447899597</v>
      </c>
      <c r="H1287" s="17">
        <v>0.40551439230545</v>
      </c>
      <c r="I1287" s="17">
        <v>0.35193269844493402</v>
      </c>
      <c r="J1287" s="17">
        <v>0.38869063072431798</v>
      </c>
      <c r="K1287" s="17">
        <v>0.33667426625440899</v>
      </c>
      <c r="L1287" s="17">
        <v>0.333124396278553</v>
      </c>
      <c r="M1287" s="17"/>
      <c r="N1287" s="17">
        <v>0.40631334809910902</v>
      </c>
      <c r="O1287" s="17">
        <v>0.370192653629693</v>
      </c>
      <c r="P1287" s="17">
        <v>0.35983771027578199</v>
      </c>
      <c r="Q1287" s="17">
        <v>0.34629218606184498</v>
      </c>
      <c r="R1287" s="17"/>
      <c r="S1287" s="17">
        <v>0.431634149030376</v>
      </c>
      <c r="T1287" s="17">
        <v>0.33790496612846099</v>
      </c>
      <c r="U1287" s="17">
        <v>0.42684331379414803</v>
      </c>
      <c r="V1287" s="17">
        <v>0.36689739657944997</v>
      </c>
      <c r="W1287" s="17">
        <v>0.308814037023663</v>
      </c>
      <c r="X1287" s="17">
        <v>0.34794533553117202</v>
      </c>
      <c r="Y1287" s="17">
        <v>0.37863265094205101</v>
      </c>
      <c r="Z1287" s="17">
        <v>0.42750940795018399</v>
      </c>
      <c r="AA1287" s="17">
        <v>0.35108678141994099</v>
      </c>
      <c r="AB1287" s="17">
        <v>0.35755975983298599</v>
      </c>
      <c r="AC1287" s="17">
        <v>0.385183805110558</v>
      </c>
      <c r="AD1287" s="17">
        <v>0.39051844171837902</v>
      </c>
      <c r="AE1287" s="17"/>
      <c r="AF1287" s="17">
        <v>0.32191074987623203</v>
      </c>
      <c r="AG1287" s="17">
        <v>0.395295498814834</v>
      </c>
      <c r="AH1287" s="17">
        <v>0.393650404793773</v>
      </c>
      <c r="AI1287" s="17"/>
      <c r="AJ1287" s="17">
        <v>0.344308217016566</v>
      </c>
      <c r="AK1287" s="17">
        <v>0.419114321135509</v>
      </c>
      <c r="AL1287" s="17">
        <v>0.427622323567248</v>
      </c>
      <c r="AM1287" s="17"/>
      <c r="AN1287" s="17">
        <v>0.36822783229036499</v>
      </c>
      <c r="AO1287" s="17">
        <v>0.41400397579960402</v>
      </c>
      <c r="AP1287" s="17">
        <v>0.37916949814350998</v>
      </c>
      <c r="AQ1287" s="17">
        <v>0.428268600912171</v>
      </c>
      <c r="AR1287" s="17">
        <v>0.36389257581950502</v>
      </c>
      <c r="AS1287" s="17"/>
      <c r="AT1287" s="17">
        <v>0.365891977720469</v>
      </c>
      <c r="AU1287" s="17">
        <v>0.44696713039763802</v>
      </c>
      <c r="AV1287" s="17"/>
      <c r="AW1287" s="17">
        <v>0.358730688445066</v>
      </c>
      <c r="AX1287" s="17">
        <v>0.42130872015007598</v>
      </c>
      <c r="AY1287" s="17">
        <v>0.37376564803530998</v>
      </c>
    </row>
    <row r="1288" spans="2:51">
      <c r="B1288" t="s">
        <v>419</v>
      </c>
      <c r="C1288" s="17">
        <v>0.37825408766157398</v>
      </c>
      <c r="D1288" s="17">
        <v>0.397183503229039</v>
      </c>
      <c r="E1288" s="17">
        <v>0.36072419402918399</v>
      </c>
      <c r="F1288" s="17"/>
      <c r="G1288" s="17">
        <v>0.25623210576202299</v>
      </c>
      <c r="H1288" s="17">
        <v>0.33650023750000901</v>
      </c>
      <c r="I1288" s="17">
        <v>0.38349412350038498</v>
      </c>
      <c r="J1288" s="17">
        <v>0.34052184119797502</v>
      </c>
      <c r="K1288" s="17">
        <v>0.43757828981171798</v>
      </c>
      <c r="L1288" s="17">
        <v>0.44357555647012098</v>
      </c>
      <c r="M1288" s="17"/>
      <c r="N1288" s="17">
        <v>0.36864165941924998</v>
      </c>
      <c r="O1288" s="17">
        <v>0.385049167126643</v>
      </c>
      <c r="P1288" s="17">
        <v>0.37073462437271398</v>
      </c>
      <c r="Q1288" s="17">
        <v>0.39228971147006902</v>
      </c>
      <c r="R1288" s="17"/>
      <c r="S1288" s="17">
        <v>0.293343915780575</v>
      </c>
      <c r="T1288" s="17">
        <v>0.42868243110883197</v>
      </c>
      <c r="U1288" s="17">
        <v>0.317839418162913</v>
      </c>
      <c r="V1288" s="17">
        <v>0.38103531287078202</v>
      </c>
      <c r="W1288" s="17">
        <v>0.41639331789744199</v>
      </c>
      <c r="X1288" s="17">
        <v>0.38538108696643703</v>
      </c>
      <c r="Y1288" s="17">
        <v>0.40831145402737001</v>
      </c>
      <c r="Z1288" s="17">
        <v>0.37552435226337499</v>
      </c>
      <c r="AA1288" s="17">
        <v>0.40454719082410301</v>
      </c>
      <c r="AB1288" s="17">
        <v>0.40397332666623997</v>
      </c>
      <c r="AC1288" s="17">
        <v>0.35253284910621802</v>
      </c>
      <c r="AD1288" s="17">
        <v>0.33456275692885001</v>
      </c>
      <c r="AE1288" s="17"/>
      <c r="AF1288" s="17">
        <v>0.42602681483812799</v>
      </c>
      <c r="AG1288" s="17">
        <v>0.367618185102773</v>
      </c>
      <c r="AH1288" s="17">
        <v>0.33312671211258998</v>
      </c>
      <c r="AI1288" s="17"/>
      <c r="AJ1288" s="17">
        <v>0.41052025712253298</v>
      </c>
      <c r="AK1288" s="17">
        <v>0.34735909003364801</v>
      </c>
      <c r="AL1288" s="17">
        <v>0.39210081200793301</v>
      </c>
      <c r="AM1288" s="17"/>
      <c r="AN1288" s="17">
        <v>0.37733805787675401</v>
      </c>
      <c r="AO1288" s="17">
        <v>0.32223047052349502</v>
      </c>
      <c r="AP1288" s="17">
        <v>0.382484646156182</v>
      </c>
      <c r="AQ1288" s="17">
        <v>0.339547557332044</v>
      </c>
      <c r="AR1288" s="17">
        <v>0.40336711918625201</v>
      </c>
      <c r="AS1288" s="17"/>
      <c r="AT1288" s="17">
        <v>0.39072915601337599</v>
      </c>
      <c r="AU1288" s="17">
        <v>0.238396018604456</v>
      </c>
      <c r="AV1288" s="17"/>
      <c r="AW1288" s="17">
        <v>0.42099418164989399</v>
      </c>
      <c r="AX1288" s="17">
        <v>0.32868715012704702</v>
      </c>
      <c r="AY1288" s="17">
        <v>0.34222658118390098</v>
      </c>
    </row>
    <row r="1289" spans="2:51">
      <c r="B1289" t="s">
        <v>420</v>
      </c>
      <c r="C1289" s="17">
        <v>6.23364151060182E-2</v>
      </c>
      <c r="D1289" s="17">
        <v>5.6036880598059703E-2</v>
      </c>
      <c r="E1289" s="17">
        <v>6.8775937589487496E-2</v>
      </c>
      <c r="F1289" s="17"/>
      <c r="G1289" s="17">
        <v>6.3155458676294005E-2</v>
      </c>
      <c r="H1289" s="17">
        <v>6.2105875976817097E-2</v>
      </c>
      <c r="I1289" s="17">
        <v>7.5833084222086802E-2</v>
      </c>
      <c r="J1289" s="17">
        <v>6.8786418167453497E-2</v>
      </c>
      <c r="K1289" s="17">
        <v>4.2435199137370698E-2</v>
      </c>
      <c r="L1289" s="17">
        <v>6.1776215302840297E-2</v>
      </c>
      <c r="M1289" s="17"/>
      <c r="N1289" s="17">
        <v>5.6808198614937397E-2</v>
      </c>
      <c r="O1289" s="17">
        <v>6.5566993137754603E-2</v>
      </c>
      <c r="P1289" s="17">
        <v>7.9936686318155106E-2</v>
      </c>
      <c r="Q1289" s="17">
        <v>5.0916758651201703E-2</v>
      </c>
      <c r="R1289" s="17"/>
      <c r="S1289" s="17">
        <v>5.2381315449879999E-2</v>
      </c>
      <c r="T1289" s="17">
        <v>6.8310221513068897E-2</v>
      </c>
      <c r="U1289" s="17">
        <v>6.8314206611844799E-2</v>
      </c>
      <c r="V1289" s="17">
        <v>9.8908518866849898E-2</v>
      </c>
      <c r="W1289" s="17">
        <v>5.9416946194057199E-2</v>
      </c>
      <c r="X1289" s="17">
        <v>7.7084907184841803E-2</v>
      </c>
      <c r="Y1289" s="17">
        <v>6.8791547561551397E-2</v>
      </c>
      <c r="Z1289" s="17">
        <v>2.1575710785679901E-2</v>
      </c>
      <c r="AA1289" s="17">
        <v>5.0331438627958101E-2</v>
      </c>
      <c r="AB1289" s="17">
        <v>4.5157321290875997E-2</v>
      </c>
      <c r="AC1289" s="17">
        <v>5.1989546250223902E-2</v>
      </c>
      <c r="AD1289" s="17">
        <v>4.7420903943305101E-2</v>
      </c>
      <c r="AE1289" s="17"/>
      <c r="AF1289" s="17">
        <v>7.7084783843829205E-2</v>
      </c>
      <c r="AG1289" s="17">
        <v>4.37092565119633E-2</v>
      </c>
      <c r="AH1289" s="17">
        <v>7.5411443340314299E-2</v>
      </c>
      <c r="AI1289" s="17"/>
      <c r="AJ1289" s="17">
        <v>7.6665553375259696E-2</v>
      </c>
      <c r="AK1289" s="17">
        <v>4.0001177863622298E-2</v>
      </c>
      <c r="AL1289" s="17">
        <v>1.6017497289842302E-2</v>
      </c>
      <c r="AM1289" s="17"/>
      <c r="AN1289" s="17">
        <v>5.0691049218126401E-2</v>
      </c>
      <c r="AO1289" s="17">
        <v>4.9322994969650501E-2</v>
      </c>
      <c r="AP1289" s="17">
        <v>6.3038926028028894E-2</v>
      </c>
      <c r="AQ1289" s="17">
        <v>7.1168524589766802E-2</v>
      </c>
      <c r="AR1289" s="17">
        <v>4.0946731832083E-2</v>
      </c>
      <c r="AS1289" s="17"/>
      <c r="AT1289" s="17">
        <v>6.4267841935709696E-2</v>
      </c>
      <c r="AU1289" s="17">
        <v>4.6142390319473398E-2</v>
      </c>
      <c r="AV1289" s="17"/>
      <c r="AW1289" s="17">
        <v>6.1266281901172497E-2</v>
      </c>
      <c r="AX1289" s="17">
        <v>7.6628930068707204E-2</v>
      </c>
      <c r="AY1289" s="17">
        <v>5.9183957891800601E-2</v>
      </c>
    </row>
    <row r="1290" spans="2:51">
      <c r="B1290" t="s">
        <v>421</v>
      </c>
      <c r="C1290" s="17">
        <v>2.43770510696599E-2</v>
      </c>
      <c r="D1290" s="17">
        <v>2.34367731402855E-2</v>
      </c>
      <c r="E1290" s="17">
        <v>2.5433095830707401E-2</v>
      </c>
      <c r="F1290" s="17"/>
      <c r="G1290" s="17">
        <v>4.5705632745437303E-3</v>
      </c>
      <c r="H1290" s="17">
        <v>2.1426127111899201E-2</v>
      </c>
      <c r="I1290" s="17">
        <v>1.7066824559919501E-2</v>
      </c>
      <c r="J1290" s="17">
        <v>4.0429930710332899E-2</v>
      </c>
      <c r="K1290" s="17">
        <v>3.4305518693987999E-2</v>
      </c>
      <c r="L1290" s="17">
        <v>2.1882072525306599E-2</v>
      </c>
      <c r="M1290" s="17"/>
      <c r="N1290" s="17">
        <v>2.5330156253655201E-2</v>
      </c>
      <c r="O1290" s="17">
        <v>2.1989336968645801E-2</v>
      </c>
      <c r="P1290" s="17">
        <v>2.7322305751225E-2</v>
      </c>
      <c r="Q1290" s="17">
        <v>2.2731002052259999E-2</v>
      </c>
      <c r="R1290" s="17"/>
      <c r="S1290" s="17">
        <v>1.6704509274527001E-2</v>
      </c>
      <c r="T1290" s="17">
        <v>2.99853284874982E-2</v>
      </c>
      <c r="U1290" s="17">
        <v>2.52763070473957E-2</v>
      </c>
      <c r="V1290" s="17">
        <v>5.3191273283642697E-3</v>
      </c>
      <c r="W1290" s="17">
        <v>3.2405129723404702E-2</v>
      </c>
      <c r="X1290" s="17">
        <v>2.0965876183904001E-2</v>
      </c>
      <c r="Y1290" s="17">
        <v>2.28440649917219E-2</v>
      </c>
      <c r="Z1290" s="17">
        <v>1.98568315639783E-2</v>
      </c>
      <c r="AA1290" s="17">
        <v>3.0170733835931801E-2</v>
      </c>
      <c r="AB1290" s="17">
        <v>1.05803270033676E-2</v>
      </c>
      <c r="AC1290" s="17">
        <v>6.4057838389121505E-2</v>
      </c>
      <c r="AD1290" s="17">
        <v>3.3915699756539498E-2</v>
      </c>
      <c r="AE1290" s="17"/>
      <c r="AF1290" s="17">
        <v>3.95450754740303E-2</v>
      </c>
      <c r="AG1290" s="17">
        <v>1.3858913450425701E-2</v>
      </c>
      <c r="AH1290" s="17">
        <v>2.3433056343586701E-2</v>
      </c>
      <c r="AI1290" s="17"/>
      <c r="AJ1290" s="17">
        <v>1.8643578920928602E-2</v>
      </c>
      <c r="AK1290" s="17">
        <v>1.3525934460071999E-2</v>
      </c>
      <c r="AL1290" s="17">
        <v>1.8446636355998101E-2</v>
      </c>
      <c r="AM1290" s="17"/>
      <c r="AN1290" s="17">
        <v>2.2778207637595801E-2</v>
      </c>
      <c r="AO1290" s="17">
        <v>3.3788919969283397E-2</v>
      </c>
      <c r="AP1290" s="17">
        <v>2.0444728648672899E-2</v>
      </c>
      <c r="AQ1290" s="17">
        <v>1.7035997381450799E-2</v>
      </c>
      <c r="AR1290" s="17">
        <v>4.2440185374629499E-2</v>
      </c>
      <c r="AS1290" s="17"/>
      <c r="AT1290" s="17">
        <v>2.5127466675103301E-2</v>
      </c>
      <c r="AU1290" s="17">
        <v>1.24846209245044E-2</v>
      </c>
      <c r="AV1290" s="17"/>
      <c r="AW1290" s="17">
        <v>2.1763573607048399E-2</v>
      </c>
      <c r="AX1290" s="17">
        <v>1.53451011428431E-2</v>
      </c>
      <c r="AY1290" s="17">
        <v>3.0327478792026699E-2</v>
      </c>
    </row>
    <row r="1291" spans="2:51">
      <c r="B1291" t="s">
        <v>119</v>
      </c>
      <c r="C1291" s="17">
        <v>6.24568087578561E-2</v>
      </c>
      <c r="D1291" s="17">
        <v>3.5091873328658998E-2</v>
      </c>
      <c r="E1291" s="17">
        <v>8.8106173848315095E-2</v>
      </c>
      <c r="F1291" s="17"/>
      <c r="G1291" s="17">
        <v>5.18106675783385E-2</v>
      </c>
      <c r="H1291" s="17">
        <v>4.8248165253703401E-2</v>
      </c>
      <c r="I1291" s="17">
        <v>7.1715978670577302E-2</v>
      </c>
      <c r="J1291" s="17">
        <v>6.9766377679849695E-2</v>
      </c>
      <c r="K1291" s="17">
        <v>6.6234445919295407E-2</v>
      </c>
      <c r="L1291" s="17">
        <v>6.29573463654199E-2</v>
      </c>
      <c r="M1291" s="17"/>
      <c r="N1291" s="17">
        <v>3.1963499713808803E-2</v>
      </c>
      <c r="O1291" s="17">
        <v>8.0642232314103501E-2</v>
      </c>
      <c r="P1291" s="17">
        <v>6.4017652408689202E-2</v>
      </c>
      <c r="Q1291" s="17">
        <v>7.6776888430545906E-2</v>
      </c>
      <c r="R1291" s="17"/>
      <c r="S1291" s="17">
        <v>6.12697832673589E-2</v>
      </c>
      <c r="T1291" s="17">
        <v>5.9206250736810503E-2</v>
      </c>
      <c r="U1291" s="17">
        <v>7.5631785806446999E-2</v>
      </c>
      <c r="V1291" s="17">
        <v>5.9757262366933003E-2</v>
      </c>
      <c r="W1291" s="17">
        <v>5.7765775942956898E-2</v>
      </c>
      <c r="X1291" s="17">
        <v>6.7790137228342498E-2</v>
      </c>
      <c r="Y1291" s="17">
        <v>5.33792162032787E-2</v>
      </c>
      <c r="Z1291" s="17">
        <v>4.8779505985471101E-2</v>
      </c>
      <c r="AA1291" s="17">
        <v>5.2365502784777702E-2</v>
      </c>
      <c r="AB1291" s="17">
        <v>9.0562169062445103E-2</v>
      </c>
      <c r="AC1291" s="17">
        <v>6.4706080569302493E-2</v>
      </c>
      <c r="AD1291" s="17">
        <v>4.9886884992357002E-2</v>
      </c>
      <c r="AE1291" s="17"/>
      <c r="AF1291" s="17">
        <v>5.0666031315315198E-2</v>
      </c>
      <c r="AG1291" s="17">
        <v>6.7130746767331204E-2</v>
      </c>
      <c r="AH1291" s="17">
        <v>7.0721323709925801E-2</v>
      </c>
      <c r="AI1291" s="17"/>
      <c r="AJ1291" s="17">
        <v>5.5083867031427397E-2</v>
      </c>
      <c r="AK1291" s="17">
        <v>4.9365084592934198E-2</v>
      </c>
      <c r="AL1291" s="17">
        <v>4.3418654603487102E-2</v>
      </c>
      <c r="AM1291" s="17"/>
      <c r="AN1291" s="17">
        <v>8.4566903892760198E-2</v>
      </c>
      <c r="AO1291" s="17">
        <v>8.6274855178030199E-2</v>
      </c>
      <c r="AP1291" s="17">
        <v>5.3379247079174998E-2</v>
      </c>
      <c r="AQ1291" s="17">
        <v>2.72410885140443E-2</v>
      </c>
      <c r="AR1291" s="17">
        <v>7.3735573462033396E-2</v>
      </c>
      <c r="AS1291" s="17"/>
      <c r="AT1291" s="17">
        <v>6.0593371974865903E-2</v>
      </c>
      <c r="AU1291" s="17">
        <v>8.0570964831100905E-2</v>
      </c>
      <c r="AV1291" s="17"/>
      <c r="AW1291" s="17">
        <v>2.9496281061989399E-2</v>
      </c>
      <c r="AX1291" s="17">
        <v>4.49241024504652E-2</v>
      </c>
      <c r="AY1291" s="17">
        <v>0.107562279359738</v>
      </c>
    </row>
    <row r="1292" spans="2:51">
      <c r="C1292" s="17"/>
      <c r="D1292" s="17"/>
      <c r="E1292" s="17"/>
      <c r="F1292" s="17"/>
      <c r="G1292" s="17"/>
      <c r="H1292" s="17"/>
      <c r="I1292" s="17"/>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c r="AI1292" s="17"/>
      <c r="AJ1292" s="17"/>
      <c r="AK1292" s="17"/>
      <c r="AL1292" s="17"/>
      <c r="AM1292" s="17"/>
      <c r="AN1292" s="17"/>
      <c r="AO1292" s="17"/>
      <c r="AP1292" s="17"/>
      <c r="AQ1292" s="17"/>
      <c r="AR1292" s="17"/>
      <c r="AS1292" s="17"/>
      <c r="AT1292" s="17"/>
      <c r="AU1292" s="17"/>
      <c r="AV1292" s="17"/>
      <c r="AW1292" s="17"/>
      <c r="AX1292" s="17"/>
      <c r="AY1292" s="17"/>
    </row>
    <row r="1293" spans="2:51">
      <c r="B1293" s="6" t="s">
        <v>450</v>
      </c>
      <c r="C1293" s="17"/>
      <c r="D1293" s="17"/>
      <c r="E1293" s="17"/>
      <c r="F1293" s="17"/>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c r="AO1293" s="17"/>
      <c r="AP1293" s="17"/>
      <c r="AQ1293" s="17"/>
      <c r="AR1293" s="17"/>
      <c r="AS1293" s="17"/>
      <c r="AT1293" s="17"/>
      <c r="AU1293" s="17"/>
      <c r="AV1293" s="17"/>
      <c r="AW1293" s="17"/>
      <c r="AX1293" s="17"/>
      <c r="AY1293" s="17"/>
    </row>
    <row r="1294" spans="2:51">
      <c r="B1294" s="24" t="s">
        <v>16</v>
      </c>
      <c r="C1294" s="17"/>
      <c r="D1294" s="17"/>
      <c r="E1294" s="17"/>
      <c r="F1294" s="17"/>
      <c r="G1294" s="17"/>
      <c r="H1294" s="17"/>
      <c r="I1294" s="17"/>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c r="AP1294" s="17"/>
      <c r="AQ1294" s="17"/>
      <c r="AR1294" s="17"/>
      <c r="AS1294" s="17"/>
      <c r="AT1294" s="17"/>
      <c r="AU1294" s="17"/>
      <c r="AV1294" s="17"/>
      <c r="AW1294" s="17"/>
      <c r="AX1294" s="17"/>
      <c r="AY1294" s="17"/>
    </row>
    <row r="1295" spans="2:51">
      <c r="B1295" t="s">
        <v>159</v>
      </c>
      <c r="C1295" s="17">
        <v>0.12058769225747</v>
      </c>
      <c r="D1295" s="17">
        <v>0.11043347259468</v>
      </c>
      <c r="E1295" s="17">
        <v>0.130976646921663</v>
      </c>
      <c r="F1295" s="17"/>
      <c r="G1295" s="17">
        <v>0.16418546756425501</v>
      </c>
      <c r="H1295" s="17">
        <v>0.18540816779491801</v>
      </c>
      <c r="I1295" s="17">
        <v>0.132553960434836</v>
      </c>
      <c r="J1295" s="17">
        <v>0.14831058265872499</v>
      </c>
      <c r="K1295" s="17">
        <v>8.9318781715114898E-2</v>
      </c>
      <c r="L1295" s="17">
        <v>4.9798658030055801E-2</v>
      </c>
      <c r="M1295" s="17"/>
      <c r="N1295" s="17">
        <v>0.103272872310317</v>
      </c>
      <c r="O1295" s="17">
        <v>0.10229317156225</v>
      </c>
      <c r="P1295" s="17">
        <v>0.12982013490132799</v>
      </c>
      <c r="Q1295" s="17">
        <v>0.15399569435531499</v>
      </c>
      <c r="R1295" s="17"/>
      <c r="S1295" s="17">
        <v>0.13522393653524101</v>
      </c>
      <c r="T1295" s="17">
        <v>0.11565006797139001</v>
      </c>
      <c r="U1295" s="17">
        <v>0.118525389331781</v>
      </c>
      <c r="V1295" s="17">
        <v>6.9133607884878406E-2</v>
      </c>
      <c r="W1295" s="17">
        <v>0.14925912684672599</v>
      </c>
      <c r="X1295" s="17">
        <v>8.8857470343414305E-2</v>
      </c>
      <c r="Y1295" s="17">
        <v>0.13822669054260101</v>
      </c>
      <c r="Z1295" s="17">
        <v>0.146740058861725</v>
      </c>
      <c r="AA1295" s="17">
        <v>0.12377684651177</v>
      </c>
      <c r="AB1295" s="17">
        <v>0.10484396856308301</v>
      </c>
      <c r="AC1295" s="17">
        <v>0.100026687516929</v>
      </c>
      <c r="AD1295" s="17">
        <v>0.28443894439911199</v>
      </c>
      <c r="AE1295" s="17"/>
      <c r="AF1295" s="17">
        <v>0.118925361848886</v>
      </c>
      <c r="AG1295" s="17">
        <v>0.12445581896114</v>
      </c>
      <c r="AH1295" s="17">
        <v>0.114979795598524</v>
      </c>
      <c r="AI1295" s="17"/>
      <c r="AJ1295" s="17">
        <v>9.8237565181922004E-2</v>
      </c>
      <c r="AK1295" s="17">
        <v>0.14461025312578499</v>
      </c>
      <c r="AL1295" s="17">
        <v>0.107361115654454</v>
      </c>
      <c r="AM1295" s="17"/>
      <c r="AN1295" s="17">
        <v>0.140527318672867</v>
      </c>
      <c r="AO1295" s="17">
        <v>0.13401216547296499</v>
      </c>
      <c r="AP1295" s="17">
        <v>9.7203898506674297E-2</v>
      </c>
      <c r="AQ1295" s="17">
        <v>0.106681641068487</v>
      </c>
      <c r="AR1295" s="17">
        <v>5.1020733881899497E-2</v>
      </c>
      <c r="AS1295" s="17"/>
      <c r="AT1295" s="17">
        <v>0.116290007376539</v>
      </c>
      <c r="AU1295" s="17">
        <v>0.15622916128513201</v>
      </c>
      <c r="AV1295" s="17"/>
      <c r="AW1295" s="17">
        <v>8.9147103690056295E-2</v>
      </c>
      <c r="AX1295" s="17">
        <v>0.113163566967761</v>
      </c>
      <c r="AY1295" s="17">
        <v>0.156377082942674</v>
      </c>
    </row>
    <row r="1296" spans="2:51">
      <c r="B1296" t="s">
        <v>160</v>
      </c>
      <c r="C1296" s="17">
        <v>0.24388989226299801</v>
      </c>
      <c r="D1296" s="17">
        <v>0.22053160404413799</v>
      </c>
      <c r="E1296" s="17">
        <v>0.264401771327333</v>
      </c>
      <c r="F1296" s="17"/>
      <c r="G1296" s="17">
        <v>0.38698527561602503</v>
      </c>
      <c r="H1296" s="17">
        <v>0.27474921081103698</v>
      </c>
      <c r="I1296" s="17">
        <v>0.29387429968109802</v>
      </c>
      <c r="J1296" s="17">
        <v>0.242870556602611</v>
      </c>
      <c r="K1296" s="17">
        <v>0.214458804001665</v>
      </c>
      <c r="L1296" s="17">
        <v>0.15139452155236599</v>
      </c>
      <c r="M1296" s="17"/>
      <c r="N1296" s="17">
        <v>0.21188509308186201</v>
      </c>
      <c r="O1296" s="17">
        <v>0.246158695305465</v>
      </c>
      <c r="P1296" s="17">
        <v>0.25854543644179101</v>
      </c>
      <c r="Q1296" s="17">
        <v>0.26317451959587501</v>
      </c>
      <c r="R1296" s="17"/>
      <c r="S1296" s="17">
        <v>0.228242460701606</v>
      </c>
      <c r="T1296" s="17">
        <v>0.264413746974279</v>
      </c>
      <c r="U1296" s="17">
        <v>0.23536813014692101</v>
      </c>
      <c r="V1296" s="17">
        <v>0.21251478227831599</v>
      </c>
      <c r="W1296" s="17">
        <v>0.220670888042442</v>
      </c>
      <c r="X1296" s="17">
        <v>0.26421669404029702</v>
      </c>
      <c r="Y1296" s="17">
        <v>0.18690025808635799</v>
      </c>
      <c r="Z1296" s="17">
        <v>0.189851094614472</v>
      </c>
      <c r="AA1296" s="17">
        <v>0.30221814666275898</v>
      </c>
      <c r="AB1296" s="17">
        <v>0.28078620582335001</v>
      </c>
      <c r="AC1296" s="17">
        <v>0.22549378414371901</v>
      </c>
      <c r="AD1296" s="17">
        <v>0.29655571429441302</v>
      </c>
      <c r="AE1296" s="17"/>
      <c r="AF1296" s="17">
        <v>0.219324633900639</v>
      </c>
      <c r="AG1296" s="17">
        <v>0.24280385473808</v>
      </c>
      <c r="AH1296" s="17">
        <v>0.28393724576766599</v>
      </c>
      <c r="AI1296" s="17"/>
      <c r="AJ1296" s="17">
        <v>0.22849089327630201</v>
      </c>
      <c r="AK1296" s="17">
        <v>0.27289706226370702</v>
      </c>
      <c r="AL1296" s="17">
        <v>0.21242905204406201</v>
      </c>
      <c r="AM1296" s="17"/>
      <c r="AN1296" s="17">
        <v>0.25801547423077498</v>
      </c>
      <c r="AO1296" s="17">
        <v>0.25047820455287101</v>
      </c>
      <c r="AP1296" s="17">
        <v>0.23232267583435001</v>
      </c>
      <c r="AQ1296" s="17">
        <v>0.252380950236132</v>
      </c>
      <c r="AR1296" s="17">
        <v>0.281427227205026</v>
      </c>
      <c r="AS1296" s="17"/>
      <c r="AT1296" s="17">
        <v>0.234050607174973</v>
      </c>
      <c r="AU1296" s="17">
        <v>0.34158715092423603</v>
      </c>
      <c r="AV1296" s="17"/>
      <c r="AW1296" s="17">
        <v>0.19189638564761999</v>
      </c>
      <c r="AX1296" s="17">
        <v>0.28851752996983798</v>
      </c>
      <c r="AY1296" s="17">
        <v>0.28862716567510299</v>
      </c>
    </row>
    <row r="1297" spans="2:51">
      <c r="B1297" t="s">
        <v>161</v>
      </c>
      <c r="C1297" s="17">
        <v>0.25520748267288201</v>
      </c>
      <c r="D1297" s="17">
        <v>0.25099427258321699</v>
      </c>
      <c r="E1297" s="17">
        <v>0.25947857324919998</v>
      </c>
      <c r="F1297" s="17"/>
      <c r="G1297" s="17">
        <v>0.21823978634829799</v>
      </c>
      <c r="H1297" s="17">
        <v>0.246644885054636</v>
      </c>
      <c r="I1297" s="17">
        <v>0.22724493382105601</v>
      </c>
      <c r="J1297" s="17">
        <v>0.24379308435365801</v>
      </c>
      <c r="K1297" s="17">
        <v>0.279542200400823</v>
      </c>
      <c r="L1297" s="17">
        <v>0.28634406608704499</v>
      </c>
      <c r="M1297" s="17"/>
      <c r="N1297" s="17">
        <v>0.21717795284361699</v>
      </c>
      <c r="O1297" s="17">
        <v>0.23881699776134399</v>
      </c>
      <c r="P1297" s="17">
        <v>0.29644887292689698</v>
      </c>
      <c r="Q1297" s="17">
        <v>0.28086952553642602</v>
      </c>
      <c r="R1297" s="17"/>
      <c r="S1297" s="17">
        <v>0.24237675630716099</v>
      </c>
      <c r="T1297" s="17">
        <v>0.22373493100640199</v>
      </c>
      <c r="U1297" s="17">
        <v>0.20723241449981</v>
      </c>
      <c r="V1297" s="17">
        <v>0.339154992299457</v>
      </c>
      <c r="W1297" s="17">
        <v>0.268168666008677</v>
      </c>
      <c r="X1297" s="17">
        <v>0.24747131033576</v>
      </c>
      <c r="Y1297" s="17">
        <v>0.25247403296324</v>
      </c>
      <c r="Z1297" s="17">
        <v>0.29348638386187598</v>
      </c>
      <c r="AA1297" s="17">
        <v>0.243347389043858</v>
      </c>
      <c r="AB1297" s="17">
        <v>0.240765586657364</v>
      </c>
      <c r="AC1297" s="17">
        <v>0.36291775409369897</v>
      </c>
      <c r="AD1297" s="17">
        <v>0.13350468498135701</v>
      </c>
      <c r="AE1297" s="17"/>
      <c r="AF1297" s="17">
        <v>0.26774592069437803</v>
      </c>
      <c r="AG1297" s="17">
        <v>0.230151891147645</v>
      </c>
      <c r="AH1297" s="17">
        <v>0.29390441966410003</v>
      </c>
      <c r="AI1297" s="17"/>
      <c r="AJ1297" s="17">
        <v>0.22786776405251</v>
      </c>
      <c r="AK1297" s="17">
        <v>0.24577823721719799</v>
      </c>
      <c r="AL1297" s="17">
        <v>0.196045199439708</v>
      </c>
      <c r="AM1297" s="17"/>
      <c r="AN1297" s="17">
        <v>0.27427217255203001</v>
      </c>
      <c r="AO1297" s="17">
        <v>0.27077748218808401</v>
      </c>
      <c r="AP1297" s="17">
        <v>0.22185689625198901</v>
      </c>
      <c r="AQ1297" s="17">
        <v>0.229161460670331</v>
      </c>
      <c r="AR1297" s="17">
        <v>0.29290446413206001</v>
      </c>
      <c r="AS1297" s="17"/>
      <c r="AT1297" s="17">
        <v>0.25784000505280402</v>
      </c>
      <c r="AU1297" s="17">
        <v>0.233099980235561</v>
      </c>
      <c r="AV1297" s="17"/>
      <c r="AW1297" s="17">
        <v>0.235656554266097</v>
      </c>
      <c r="AX1297" s="17">
        <v>0.28373258746641999</v>
      </c>
      <c r="AY1297" s="17">
        <v>0.26904815128443699</v>
      </c>
    </row>
    <row r="1298" spans="2:51">
      <c r="B1298" t="s">
        <v>162</v>
      </c>
      <c r="C1298" s="17">
        <v>0.222729040545006</v>
      </c>
      <c r="D1298" s="17">
        <v>0.24607436051588399</v>
      </c>
      <c r="E1298" s="17">
        <v>0.20188325187350301</v>
      </c>
      <c r="F1298" s="17"/>
      <c r="G1298" s="17">
        <v>0.14439612461992701</v>
      </c>
      <c r="H1298" s="17">
        <v>0.146485574082488</v>
      </c>
      <c r="I1298" s="17">
        <v>0.19496241347610699</v>
      </c>
      <c r="J1298" s="17">
        <v>0.23108533582646101</v>
      </c>
      <c r="K1298" s="17">
        <v>0.23282669493973299</v>
      </c>
      <c r="L1298" s="17">
        <v>0.31619973297850101</v>
      </c>
      <c r="M1298" s="17"/>
      <c r="N1298" s="17">
        <v>0.28902237138377601</v>
      </c>
      <c r="O1298" s="17">
        <v>0.24160851844876599</v>
      </c>
      <c r="P1298" s="17">
        <v>0.179361785890264</v>
      </c>
      <c r="Q1298" s="17">
        <v>0.16435933756315499</v>
      </c>
      <c r="R1298" s="17"/>
      <c r="S1298" s="17">
        <v>0.22433748235027401</v>
      </c>
      <c r="T1298" s="17">
        <v>0.25174057802039501</v>
      </c>
      <c r="U1298" s="17">
        <v>0.29615833830316401</v>
      </c>
      <c r="V1298" s="17">
        <v>0.21272848090245899</v>
      </c>
      <c r="W1298" s="17">
        <v>0.209726191534338</v>
      </c>
      <c r="X1298" s="17">
        <v>0.20410494245143099</v>
      </c>
      <c r="Y1298" s="17">
        <v>0.25100882299826499</v>
      </c>
      <c r="Z1298" s="17">
        <v>0.20946627341419799</v>
      </c>
      <c r="AA1298" s="17">
        <v>0.19546717173584299</v>
      </c>
      <c r="AB1298" s="17">
        <v>0.21720499794672701</v>
      </c>
      <c r="AC1298" s="17">
        <v>0.15648663371829999</v>
      </c>
      <c r="AD1298" s="17">
        <v>0.185103043966828</v>
      </c>
      <c r="AE1298" s="17"/>
      <c r="AF1298" s="17">
        <v>0.24360377536764199</v>
      </c>
      <c r="AG1298" s="17">
        <v>0.23557398030191901</v>
      </c>
      <c r="AH1298" s="17">
        <v>0.139573296212024</v>
      </c>
      <c r="AI1298" s="17"/>
      <c r="AJ1298" s="17">
        <v>0.27652418547422403</v>
      </c>
      <c r="AK1298" s="17">
        <v>0.193943653453337</v>
      </c>
      <c r="AL1298" s="17">
        <v>0.28511130389932599</v>
      </c>
      <c r="AM1298" s="17"/>
      <c r="AN1298" s="17">
        <v>0.184011973162343</v>
      </c>
      <c r="AO1298" s="17">
        <v>0.20346777287931</v>
      </c>
      <c r="AP1298" s="17">
        <v>0.25812626762832802</v>
      </c>
      <c r="AQ1298" s="17">
        <v>0.25465380989984399</v>
      </c>
      <c r="AR1298" s="17">
        <v>0.21454428405004899</v>
      </c>
      <c r="AS1298" s="17"/>
      <c r="AT1298" s="17">
        <v>0.23294705797781201</v>
      </c>
      <c r="AU1298" s="17">
        <v>0.13466644688824</v>
      </c>
      <c r="AV1298" s="17"/>
      <c r="AW1298" s="17">
        <v>0.29383877659799701</v>
      </c>
      <c r="AX1298" s="17">
        <v>0.20648359437786901</v>
      </c>
      <c r="AY1298" s="17">
        <v>0.15017139456744599</v>
      </c>
    </row>
    <row r="1299" spans="2:51">
      <c r="B1299" t="s">
        <v>163</v>
      </c>
      <c r="C1299" s="17">
        <v>0.108247846047549</v>
      </c>
      <c r="D1299" s="17">
        <v>0.14129354556589799</v>
      </c>
      <c r="E1299" s="17">
        <v>7.7539628301604394E-2</v>
      </c>
      <c r="F1299" s="17"/>
      <c r="G1299" s="17">
        <v>3.14662806794897E-2</v>
      </c>
      <c r="H1299" s="17">
        <v>9.59861845321138E-2</v>
      </c>
      <c r="I1299" s="17">
        <v>9.77186613319313E-2</v>
      </c>
      <c r="J1299" s="17">
        <v>8.6699709334470701E-2</v>
      </c>
      <c r="K1299" s="17">
        <v>0.128389105014384</v>
      </c>
      <c r="L1299" s="17">
        <v>0.15587577326174101</v>
      </c>
      <c r="M1299" s="17"/>
      <c r="N1299" s="17">
        <v>0.13791928088286701</v>
      </c>
      <c r="O1299" s="17">
        <v>0.118248148177359</v>
      </c>
      <c r="P1299" s="17">
        <v>7.7174137236300996E-2</v>
      </c>
      <c r="Q1299" s="17">
        <v>9.01079982921833E-2</v>
      </c>
      <c r="R1299" s="17"/>
      <c r="S1299" s="17">
        <v>0.102214348964641</v>
      </c>
      <c r="T1299" s="17">
        <v>7.9678152893511794E-2</v>
      </c>
      <c r="U1299" s="17">
        <v>9.4551863293426006E-2</v>
      </c>
      <c r="V1299" s="17">
        <v>0.133493805593145</v>
      </c>
      <c r="W1299" s="17">
        <v>0.12988492364231599</v>
      </c>
      <c r="X1299" s="17">
        <v>0.14754741331455901</v>
      </c>
      <c r="Y1299" s="17">
        <v>0.112971217850569</v>
      </c>
      <c r="Z1299" s="17">
        <v>0.120022332618181</v>
      </c>
      <c r="AA1299" s="17">
        <v>9.8472208743499906E-2</v>
      </c>
      <c r="AB1299" s="17">
        <v>9.0859539947124202E-2</v>
      </c>
      <c r="AC1299" s="17">
        <v>9.9844972115823494E-2</v>
      </c>
      <c r="AD1299" s="17">
        <v>0.10039761235829001</v>
      </c>
      <c r="AE1299" s="17"/>
      <c r="AF1299" s="17">
        <v>0.11052480930358601</v>
      </c>
      <c r="AG1299" s="17">
        <v>0.120069032689572</v>
      </c>
      <c r="AH1299" s="17">
        <v>0.100350887573249</v>
      </c>
      <c r="AI1299" s="17"/>
      <c r="AJ1299" s="17">
        <v>0.136006872985897</v>
      </c>
      <c r="AK1299" s="17">
        <v>9.6256818651330997E-2</v>
      </c>
      <c r="AL1299" s="17">
        <v>0.14084563059233299</v>
      </c>
      <c r="AM1299" s="17"/>
      <c r="AN1299" s="17">
        <v>7.7937040257743506E-2</v>
      </c>
      <c r="AO1299" s="17">
        <v>0.105707342390126</v>
      </c>
      <c r="AP1299" s="17">
        <v>0.133586445001079</v>
      </c>
      <c r="AQ1299" s="17">
        <v>0.12339120847481599</v>
      </c>
      <c r="AR1299" s="17">
        <v>0.16010329073096499</v>
      </c>
      <c r="AS1299" s="17"/>
      <c r="AT1299" s="17">
        <v>0.112943185839814</v>
      </c>
      <c r="AU1299" s="17">
        <v>6.8056896752476795E-2</v>
      </c>
      <c r="AV1299" s="17"/>
      <c r="AW1299" s="17">
        <v>0.16446523785610601</v>
      </c>
      <c r="AX1299" s="17">
        <v>8.0877899484895599E-2</v>
      </c>
      <c r="AY1299" s="17">
        <v>5.4574042334330601E-2</v>
      </c>
    </row>
    <row r="1300" spans="2:51">
      <c r="B1300" t="s">
        <v>119</v>
      </c>
      <c r="C1300" s="17">
        <v>4.93380462140963E-2</v>
      </c>
      <c r="D1300" s="17">
        <v>3.06727446961832E-2</v>
      </c>
      <c r="E1300" s="17">
        <v>6.5720128326697602E-2</v>
      </c>
      <c r="F1300" s="17"/>
      <c r="G1300" s="17">
        <v>5.4727065172005498E-2</v>
      </c>
      <c r="H1300" s="17">
        <v>5.0725977724807199E-2</v>
      </c>
      <c r="I1300" s="17">
        <v>5.3645731254972101E-2</v>
      </c>
      <c r="J1300" s="17">
        <v>4.72407312240751E-2</v>
      </c>
      <c r="K1300" s="17">
        <v>5.5464413928281102E-2</v>
      </c>
      <c r="L1300" s="17">
        <v>4.0387248090290602E-2</v>
      </c>
      <c r="M1300" s="17"/>
      <c r="N1300" s="17">
        <v>4.0722429497562003E-2</v>
      </c>
      <c r="O1300" s="17">
        <v>5.2874468744815897E-2</v>
      </c>
      <c r="P1300" s="17">
        <v>5.8649632603419502E-2</v>
      </c>
      <c r="Q1300" s="17">
        <v>4.7492924657045299E-2</v>
      </c>
      <c r="R1300" s="17"/>
      <c r="S1300" s="17">
        <v>6.7605015141076502E-2</v>
      </c>
      <c r="T1300" s="17">
        <v>6.4782523134021594E-2</v>
      </c>
      <c r="U1300" s="17">
        <v>4.8163864424897798E-2</v>
      </c>
      <c r="V1300" s="17">
        <v>3.2974331041745401E-2</v>
      </c>
      <c r="W1300" s="17">
        <v>2.2290203925500501E-2</v>
      </c>
      <c r="X1300" s="17">
        <v>4.7802169514539E-2</v>
      </c>
      <c r="Y1300" s="17">
        <v>5.8418977558967397E-2</v>
      </c>
      <c r="Z1300" s="17">
        <v>4.04338566295478E-2</v>
      </c>
      <c r="AA1300" s="17">
        <v>3.6718237302271001E-2</v>
      </c>
      <c r="AB1300" s="17">
        <v>6.5539701062351199E-2</v>
      </c>
      <c r="AC1300" s="17">
        <v>5.5230168411528599E-2</v>
      </c>
      <c r="AD1300" s="17">
        <v>0</v>
      </c>
      <c r="AE1300" s="17"/>
      <c r="AF1300" s="17">
        <v>3.9875498884869201E-2</v>
      </c>
      <c r="AG1300" s="17">
        <v>4.6945422161643199E-2</v>
      </c>
      <c r="AH1300" s="17">
        <v>6.7254355184437106E-2</v>
      </c>
      <c r="AI1300" s="17"/>
      <c r="AJ1300" s="17">
        <v>3.2872719029145202E-2</v>
      </c>
      <c r="AK1300" s="17">
        <v>4.6513975288642199E-2</v>
      </c>
      <c r="AL1300" s="17">
        <v>5.82076983701168E-2</v>
      </c>
      <c r="AM1300" s="17"/>
      <c r="AN1300" s="17">
        <v>6.5236021124241206E-2</v>
      </c>
      <c r="AO1300" s="17">
        <v>3.5557032516643702E-2</v>
      </c>
      <c r="AP1300" s="17">
        <v>5.6903816777578699E-2</v>
      </c>
      <c r="AQ1300" s="17">
        <v>3.3730929650389603E-2</v>
      </c>
      <c r="AR1300" s="17">
        <v>0</v>
      </c>
      <c r="AS1300" s="17"/>
      <c r="AT1300" s="17">
        <v>4.5929136578058902E-2</v>
      </c>
      <c r="AU1300" s="17">
        <v>6.6360363914354598E-2</v>
      </c>
      <c r="AV1300" s="17"/>
      <c r="AW1300" s="17">
        <v>2.4995941942123401E-2</v>
      </c>
      <c r="AX1300" s="17">
        <v>2.72248217332174E-2</v>
      </c>
      <c r="AY1300" s="17">
        <v>8.12021631960088E-2</v>
      </c>
    </row>
    <row r="1301" spans="2:51">
      <c r="B1301" t="s">
        <v>164</v>
      </c>
      <c r="C1301" s="17">
        <v>0.36447758452046802</v>
      </c>
      <c r="D1301" s="17">
        <v>0.33096507663881802</v>
      </c>
      <c r="E1301" s="17">
        <v>0.395378418248996</v>
      </c>
      <c r="F1301" s="17"/>
      <c r="G1301" s="17">
        <v>0.55117074318027903</v>
      </c>
      <c r="H1301" s="17">
        <v>0.46015737860595501</v>
      </c>
      <c r="I1301" s="17">
        <v>0.42642826011593399</v>
      </c>
      <c r="J1301" s="17">
        <v>0.39118113926133502</v>
      </c>
      <c r="K1301" s="17">
        <v>0.30377758571677899</v>
      </c>
      <c r="L1301" s="17">
        <v>0.201193179582422</v>
      </c>
      <c r="M1301" s="17"/>
      <c r="N1301" s="17">
        <v>0.315157965392179</v>
      </c>
      <c r="O1301" s="17">
        <v>0.34845186686771501</v>
      </c>
      <c r="P1301" s="17">
        <v>0.388365571343119</v>
      </c>
      <c r="Q1301" s="17">
        <v>0.41717021395119003</v>
      </c>
      <c r="R1301" s="17"/>
      <c r="S1301" s="17">
        <v>0.36346639723684698</v>
      </c>
      <c r="T1301" s="17">
        <v>0.38006381494566999</v>
      </c>
      <c r="U1301" s="17">
        <v>0.35389351947870201</v>
      </c>
      <c r="V1301" s="17">
        <v>0.28164839016319398</v>
      </c>
      <c r="W1301" s="17">
        <v>0.36993001488916799</v>
      </c>
      <c r="X1301" s="17">
        <v>0.35307416438371098</v>
      </c>
      <c r="Y1301" s="17">
        <v>0.32512694862895902</v>
      </c>
      <c r="Z1301" s="17">
        <v>0.336591153476197</v>
      </c>
      <c r="AA1301" s="17">
        <v>0.42599499317452799</v>
      </c>
      <c r="AB1301" s="17">
        <v>0.38563017438643399</v>
      </c>
      <c r="AC1301" s="17">
        <v>0.32552047166064801</v>
      </c>
      <c r="AD1301" s="17">
        <v>0.58099465869352496</v>
      </c>
      <c r="AE1301" s="17"/>
      <c r="AF1301" s="17">
        <v>0.33824999574952502</v>
      </c>
      <c r="AG1301" s="17">
        <v>0.36725967369922102</v>
      </c>
      <c r="AH1301" s="17">
        <v>0.39891704136618999</v>
      </c>
      <c r="AI1301" s="17"/>
      <c r="AJ1301" s="17">
        <v>0.32672845845822401</v>
      </c>
      <c r="AK1301" s="17">
        <v>0.41750731538949198</v>
      </c>
      <c r="AL1301" s="17">
        <v>0.31979016769851598</v>
      </c>
      <c r="AM1301" s="17"/>
      <c r="AN1301" s="17">
        <v>0.39854279290364197</v>
      </c>
      <c r="AO1301" s="17">
        <v>0.38449037002583603</v>
      </c>
      <c r="AP1301" s="17">
        <v>0.329526574341025</v>
      </c>
      <c r="AQ1301" s="17">
        <v>0.35906259130461898</v>
      </c>
      <c r="AR1301" s="17">
        <v>0.33244796108692598</v>
      </c>
      <c r="AS1301" s="17"/>
      <c r="AT1301" s="17">
        <v>0.350340614551512</v>
      </c>
      <c r="AU1301" s="17">
        <v>0.49781631220936801</v>
      </c>
      <c r="AV1301" s="17"/>
      <c r="AW1301" s="17">
        <v>0.28104348933767598</v>
      </c>
      <c r="AX1301" s="17">
        <v>0.40168109693759801</v>
      </c>
      <c r="AY1301" s="17">
        <v>0.44500424861777699</v>
      </c>
    </row>
    <row r="1302" spans="2:51">
      <c r="B1302" t="s">
        <v>165</v>
      </c>
      <c r="C1302" s="17">
        <v>0.33097688659255498</v>
      </c>
      <c r="D1302" s="17">
        <v>0.38736790608178201</v>
      </c>
      <c r="E1302" s="17">
        <v>0.27942288017510702</v>
      </c>
      <c r="F1302" s="17"/>
      <c r="G1302" s="17">
        <v>0.17586240529941699</v>
      </c>
      <c r="H1302" s="17">
        <v>0.24247175861460199</v>
      </c>
      <c r="I1302" s="17">
        <v>0.29268107480803801</v>
      </c>
      <c r="J1302" s="17">
        <v>0.31778504516093098</v>
      </c>
      <c r="K1302" s="17">
        <v>0.36121579995411701</v>
      </c>
      <c r="L1302" s="17">
        <v>0.47207550624024203</v>
      </c>
      <c r="M1302" s="17"/>
      <c r="N1302" s="17">
        <v>0.42694165226664199</v>
      </c>
      <c r="O1302" s="17">
        <v>0.35985666662612498</v>
      </c>
      <c r="P1302" s="17">
        <v>0.25653592312656398</v>
      </c>
      <c r="Q1302" s="17">
        <v>0.25446733585533798</v>
      </c>
      <c r="R1302" s="17"/>
      <c r="S1302" s="17">
        <v>0.326551831314916</v>
      </c>
      <c r="T1302" s="17">
        <v>0.331418730913907</v>
      </c>
      <c r="U1302" s="17">
        <v>0.39071020159658998</v>
      </c>
      <c r="V1302" s="17">
        <v>0.34622228649560299</v>
      </c>
      <c r="W1302" s="17">
        <v>0.33961111517665399</v>
      </c>
      <c r="X1302" s="17">
        <v>0.35165235576598902</v>
      </c>
      <c r="Y1302" s="17">
        <v>0.36398004084883401</v>
      </c>
      <c r="Z1302" s="17">
        <v>0.32948860603237901</v>
      </c>
      <c r="AA1302" s="17">
        <v>0.29393938047934298</v>
      </c>
      <c r="AB1302" s="17">
        <v>0.30806453789385102</v>
      </c>
      <c r="AC1302" s="17">
        <v>0.25633160583412401</v>
      </c>
      <c r="AD1302" s="17">
        <v>0.28550065632511801</v>
      </c>
      <c r="AE1302" s="17"/>
      <c r="AF1302" s="17">
        <v>0.35412858467122799</v>
      </c>
      <c r="AG1302" s="17">
        <v>0.35564301299149098</v>
      </c>
      <c r="AH1302" s="17">
        <v>0.239924183785273</v>
      </c>
      <c r="AI1302" s="17"/>
      <c r="AJ1302" s="17">
        <v>0.412531058460121</v>
      </c>
      <c r="AK1302" s="17">
        <v>0.29020047210466798</v>
      </c>
      <c r="AL1302" s="17">
        <v>0.425956934491659</v>
      </c>
      <c r="AM1302" s="17"/>
      <c r="AN1302" s="17">
        <v>0.26194901342008597</v>
      </c>
      <c r="AO1302" s="17">
        <v>0.30917511526943597</v>
      </c>
      <c r="AP1302" s="17">
        <v>0.39171271262940799</v>
      </c>
      <c r="AQ1302" s="17">
        <v>0.37804501837466098</v>
      </c>
      <c r="AR1302" s="17">
        <v>0.37464757478101401</v>
      </c>
      <c r="AS1302" s="17"/>
      <c r="AT1302" s="17">
        <v>0.34589024381762601</v>
      </c>
      <c r="AU1302" s="17">
        <v>0.20272334364071701</v>
      </c>
      <c r="AV1302" s="17"/>
      <c r="AW1302" s="17">
        <v>0.45830401445410301</v>
      </c>
      <c r="AX1302" s="17">
        <v>0.28736149386276499</v>
      </c>
      <c r="AY1302" s="17">
        <v>0.20474543690177699</v>
      </c>
    </row>
    <row r="1303" spans="2:51">
      <c r="B1303" t="s">
        <v>140</v>
      </c>
      <c r="C1303" s="17">
        <v>3.3500697927912798E-2</v>
      </c>
      <c r="D1303" s="17">
        <v>-5.6402829442963903E-2</v>
      </c>
      <c r="E1303" s="17">
        <v>0.115955538073889</v>
      </c>
      <c r="F1303" s="17"/>
      <c r="G1303" s="17">
        <v>0.37530833788086299</v>
      </c>
      <c r="H1303" s="17">
        <v>0.217685619991353</v>
      </c>
      <c r="I1303" s="17">
        <v>0.133747185307896</v>
      </c>
      <c r="J1303" s="17">
        <v>7.3396094100404E-2</v>
      </c>
      <c r="K1303" s="17">
        <v>-5.7438214237337602E-2</v>
      </c>
      <c r="L1303" s="17">
        <v>-0.27088232665782103</v>
      </c>
      <c r="M1303" s="17"/>
      <c r="N1303" s="17">
        <v>-0.11178368687446399</v>
      </c>
      <c r="O1303" s="17">
        <v>-1.140479975841E-2</v>
      </c>
      <c r="P1303" s="17">
        <v>0.13182964821655499</v>
      </c>
      <c r="Q1303" s="17">
        <v>0.16270287809585199</v>
      </c>
      <c r="R1303" s="17"/>
      <c r="S1303" s="17">
        <v>3.69145659219315E-2</v>
      </c>
      <c r="T1303" s="17">
        <v>4.8645084031762598E-2</v>
      </c>
      <c r="U1303" s="17">
        <v>-3.6816682117887897E-2</v>
      </c>
      <c r="V1303" s="17">
        <v>-6.4573896332409106E-2</v>
      </c>
      <c r="W1303" s="17">
        <v>3.03188997125142E-2</v>
      </c>
      <c r="X1303" s="17">
        <v>1.42180861772173E-3</v>
      </c>
      <c r="Y1303" s="17">
        <v>-3.88530922198757E-2</v>
      </c>
      <c r="Z1303" s="17">
        <v>7.1025474438176604E-3</v>
      </c>
      <c r="AA1303" s="17">
        <v>0.13205561269518601</v>
      </c>
      <c r="AB1303" s="17">
        <v>7.7565636492582496E-2</v>
      </c>
      <c r="AC1303" s="17">
        <v>6.9188865826523893E-2</v>
      </c>
      <c r="AD1303" s="17">
        <v>0.295494002368408</v>
      </c>
      <c r="AE1303" s="17"/>
      <c r="AF1303" s="17">
        <v>-1.58785889217034E-2</v>
      </c>
      <c r="AG1303" s="17">
        <v>1.16166607077297E-2</v>
      </c>
      <c r="AH1303" s="17">
        <v>0.158992857580916</v>
      </c>
      <c r="AI1303" s="17"/>
      <c r="AJ1303" s="17">
        <v>-8.5802600001897406E-2</v>
      </c>
      <c r="AK1303" s="17">
        <v>0.127306843284824</v>
      </c>
      <c r="AL1303" s="17">
        <v>-0.10616676679314301</v>
      </c>
      <c r="AM1303" s="17"/>
      <c r="AN1303" s="17">
        <v>0.136593779483556</v>
      </c>
      <c r="AO1303" s="17">
        <v>7.5315254756400205E-2</v>
      </c>
      <c r="AP1303" s="17">
        <v>-6.2186138288383097E-2</v>
      </c>
      <c r="AQ1303" s="17">
        <v>-1.8982427070041899E-2</v>
      </c>
      <c r="AR1303" s="17">
        <v>-4.2199613694087701E-2</v>
      </c>
      <c r="AS1303" s="17"/>
      <c r="AT1303" s="17">
        <v>4.4503707338857702E-3</v>
      </c>
      <c r="AU1303" s="17">
        <v>0.29509296856865103</v>
      </c>
      <c r="AV1303" s="17"/>
      <c r="AW1303" s="17">
        <v>-0.17726052511642701</v>
      </c>
      <c r="AX1303" s="17">
        <v>0.11431960307483401</v>
      </c>
      <c r="AY1303" s="17">
        <v>0.240258811716</v>
      </c>
    </row>
    <row r="1304" spans="2:51">
      <c r="C1304" s="17"/>
      <c r="D1304" s="17"/>
      <c r="E1304" s="17"/>
      <c r="F1304" s="17"/>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c r="AP1304" s="17"/>
      <c r="AQ1304" s="17"/>
      <c r="AR1304" s="17"/>
      <c r="AS1304" s="17"/>
      <c r="AT1304" s="17"/>
      <c r="AU1304" s="17"/>
      <c r="AV1304" s="17"/>
      <c r="AW1304" s="17"/>
      <c r="AX1304" s="17"/>
      <c r="AY1304" s="17"/>
    </row>
    <row r="1305" spans="2:51">
      <c r="B1305" s="6" t="s">
        <v>451</v>
      </c>
      <c r="C1305" s="17"/>
      <c r="D1305" s="17"/>
      <c r="E1305" s="17"/>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row>
    <row r="1306" spans="2:51">
      <c r="B1306" s="24" t="s">
        <v>16</v>
      </c>
      <c r="C1306" s="17"/>
      <c r="D1306" s="17"/>
      <c r="E1306" s="17"/>
      <c r="F1306" s="17"/>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row>
    <row r="1307" spans="2:51">
      <c r="B1307" t="s">
        <v>159</v>
      </c>
      <c r="C1307" s="17">
        <v>0.150531217022948</v>
      </c>
      <c r="D1307" s="17">
        <v>0.13047557645632599</v>
      </c>
      <c r="E1307" s="17">
        <v>0.17164062312213599</v>
      </c>
      <c r="F1307" s="17"/>
      <c r="G1307" s="17">
        <v>0.21089072351083499</v>
      </c>
      <c r="H1307" s="17">
        <v>0.13758465026820699</v>
      </c>
      <c r="I1307" s="17">
        <v>0.121436406809513</v>
      </c>
      <c r="J1307" s="17">
        <v>0.17683785374949901</v>
      </c>
      <c r="K1307" s="17">
        <v>0.16352887415810599</v>
      </c>
      <c r="L1307" s="17">
        <v>0.128403099111918</v>
      </c>
      <c r="M1307" s="17"/>
      <c r="N1307" s="17">
        <v>9.6459894938087903E-2</v>
      </c>
      <c r="O1307" s="17">
        <v>0.13953981379536601</v>
      </c>
      <c r="P1307" s="17">
        <v>0.157778824395301</v>
      </c>
      <c r="Q1307" s="17">
        <v>0.215198999313504</v>
      </c>
      <c r="R1307" s="17"/>
      <c r="S1307" s="17">
        <v>0.129907234457768</v>
      </c>
      <c r="T1307" s="17">
        <v>0.13073832092249599</v>
      </c>
      <c r="U1307" s="17">
        <v>0.204522883414514</v>
      </c>
      <c r="V1307" s="17">
        <v>0.119330351126368</v>
      </c>
      <c r="W1307" s="17">
        <v>0.14574325233839799</v>
      </c>
      <c r="X1307" s="17">
        <v>0.14460994885316</v>
      </c>
      <c r="Y1307" s="17">
        <v>0.139293180457429</v>
      </c>
      <c r="Z1307" s="17">
        <v>0.17361874112671599</v>
      </c>
      <c r="AA1307" s="17">
        <v>0.15508008932450501</v>
      </c>
      <c r="AB1307" s="17">
        <v>0.20347925067424899</v>
      </c>
      <c r="AC1307" s="17">
        <v>0.12768304091820501</v>
      </c>
      <c r="AD1307" s="17">
        <v>0.20984680990879701</v>
      </c>
      <c r="AE1307" s="17"/>
      <c r="AF1307" s="17">
        <v>0.17797897465127999</v>
      </c>
      <c r="AG1307" s="17">
        <v>0.13030670440564601</v>
      </c>
      <c r="AH1307" s="17">
        <v>0.14186512473260701</v>
      </c>
      <c r="AI1307" s="17"/>
      <c r="AJ1307" s="17">
        <v>0.14978933578411599</v>
      </c>
      <c r="AK1307" s="17">
        <v>0.16853336423686299</v>
      </c>
      <c r="AL1307" s="17">
        <v>0.14108877620447799</v>
      </c>
      <c r="AM1307" s="17"/>
      <c r="AN1307" s="17">
        <v>0.172261542981098</v>
      </c>
      <c r="AO1307" s="17">
        <v>0.137814347127964</v>
      </c>
      <c r="AP1307" s="17">
        <v>0.13606929814492699</v>
      </c>
      <c r="AQ1307" s="17">
        <v>0.124463140475862</v>
      </c>
      <c r="AR1307" s="17">
        <v>0.20655733157470099</v>
      </c>
      <c r="AS1307" s="17"/>
      <c r="AT1307" s="17">
        <v>0.154080069840968</v>
      </c>
      <c r="AU1307" s="17">
        <v>0.117854517271233</v>
      </c>
      <c r="AV1307" s="17"/>
      <c r="AW1307" s="17">
        <v>9.9591904093605604E-2</v>
      </c>
      <c r="AX1307" s="17">
        <v>0.164773127122122</v>
      </c>
      <c r="AY1307" s="17">
        <v>0.20207149694788401</v>
      </c>
    </row>
    <row r="1308" spans="2:51">
      <c r="B1308" t="s">
        <v>160</v>
      </c>
      <c r="C1308" s="17">
        <v>0.336474624816748</v>
      </c>
      <c r="D1308" s="17">
        <v>0.30118810485126601</v>
      </c>
      <c r="E1308" s="17">
        <v>0.37222499009132898</v>
      </c>
      <c r="F1308" s="17"/>
      <c r="G1308" s="17">
        <v>0.39562067636306097</v>
      </c>
      <c r="H1308" s="17">
        <v>0.39473054799344098</v>
      </c>
      <c r="I1308" s="17">
        <v>0.33846148358453099</v>
      </c>
      <c r="J1308" s="17">
        <v>0.31680037025696201</v>
      </c>
      <c r="K1308" s="17">
        <v>0.28358792304563102</v>
      </c>
      <c r="L1308" s="17">
        <v>0.31583646697809498</v>
      </c>
      <c r="M1308" s="17"/>
      <c r="N1308" s="17">
        <v>0.30922446270917098</v>
      </c>
      <c r="O1308" s="17">
        <v>0.36664142081037798</v>
      </c>
      <c r="P1308" s="17">
        <v>0.33699289713269998</v>
      </c>
      <c r="Q1308" s="17">
        <v>0.33693600503462801</v>
      </c>
      <c r="R1308" s="17"/>
      <c r="S1308" s="17">
        <v>0.31365949976885399</v>
      </c>
      <c r="T1308" s="17">
        <v>0.37799501530087098</v>
      </c>
      <c r="U1308" s="17">
        <v>0.31975408295044</v>
      </c>
      <c r="V1308" s="17">
        <v>0.34796483966491998</v>
      </c>
      <c r="W1308" s="17">
        <v>0.317355147058621</v>
      </c>
      <c r="X1308" s="17">
        <v>0.36041916039271699</v>
      </c>
      <c r="Y1308" s="17">
        <v>0.35369887702228497</v>
      </c>
      <c r="Z1308" s="17">
        <v>0.33018485023531202</v>
      </c>
      <c r="AA1308" s="17">
        <v>0.31961870606195097</v>
      </c>
      <c r="AB1308" s="17">
        <v>0.31382766006461699</v>
      </c>
      <c r="AC1308" s="17">
        <v>0.326844709224902</v>
      </c>
      <c r="AD1308" s="17">
        <v>0.32039967238545403</v>
      </c>
      <c r="AE1308" s="17"/>
      <c r="AF1308" s="17">
        <v>0.34966103058195702</v>
      </c>
      <c r="AG1308" s="17">
        <v>0.31522399723709799</v>
      </c>
      <c r="AH1308" s="17">
        <v>0.32740877193786799</v>
      </c>
      <c r="AI1308" s="17"/>
      <c r="AJ1308" s="17">
        <v>0.34560496233882299</v>
      </c>
      <c r="AK1308" s="17">
        <v>0.35528058659269302</v>
      </c>
      <c r="AL1308" s="17">
        <v>0.36445949187122201</v>
      </c>
      <c r="AM1308" s="17"/>
      <c r="AN1308" s="17">
        <v>0.348624070627433</v>
      </c>
      <c r="AO1308" s="17">
        <v>0.32216949050645</v>
      </c>
      <c r="AP1308" s="17">
        <v>0.34783067927616301</v>
      </c>
      <c r="AQ1308" s="17">
        <v>0.31229727514296801</v>
      </c>
      <c r="AR1308" s="17">
        <v>0.305092405626124</v>
      </c>
      <c r="AS1308" s="17"/>
      <c r="AT1308" s="17">
        <v>0.336959893524517</v>
      </c>
      <c r="AU1308" s="17">
        <v>0.32468476523839102</v>
      </c>
      <c r="AV1308" s="17"/>
      <c r="AW1308" s="17">
        <v>0.26469641151332501</v>
      </c>
      <c r="AX1308" s="17">
        <v>0.479439993650494</v>
      </c>
      <c r="AY1308" s="17">
        <v>0.369423244644555</v>
      </c>
    </row>
    <row r="1309" spans="2:51">
      <c r="B1309" t="s">
        <v>161</v>
      </c>
      <c r="C1309" s="17">
        <v>0.26874020339573101</v>
      </c>
      <c r="D1309" s="17">
        <v>0.27736812836892899</v>
      </c>
      <c r="E1309" s="17">
        <v>0.25750632166225201</v>
      </c>
      <c r="F1309" s="17"/>
      <c r="G1309" s="17">
        <v>0.216403067108102</v>
      </c>
      <c r="H1309" s="17">
        <v>0.25747106340162701</v>
      </c>
      <c r="I1309" s="17">
        <v>0.241484232756427</v>
      </c>
      <c r="J1309" s="17">
        <v>0.26874100876666301</v>
      </c>
      <c r="K1309" s="17">
        <v>0.300543854541997</v>
      </c>
      <c r="L1309" s="17">
        <v>0.29582825600550899</v>
      </c>
      <c r="M1309" s="17"/>
      <c r="N1309" s="17">
        <v>0.26040383431282099</v>
      </c>
      <c r="O1309" s="17">
        <v>0.27407493731091198</v>
      </c>
      <c r="P1309" s="17">
        <v>0.28116193677357898</v>
      </c>
      <c r="Q1309" s="17">
        <v>0.25905038503084099</v>
      </c>
      <c r="R1309" s="17"/>
      <c r="S1309" s="17">
        <v>0.32874006841600301</v>
      </c>
      <c r="T1309" s="17">
        <v>0.29238201340794101</v>
      </c>
      <c r="U1309" s="17">
        <v>0.21255092804775899</v>
      </c>
      <c r="V1309" s="17">
        <v>0.28663066913501101</v>
      </c>
      <c r="W1309" s="17">
        <v>0.31268939632207898</v>
      </c>
      <c r="X1309" s="17">
        <v>0.27753748056812699</v>
      </c>
      <c r="Y1309" s="17">
        <v>0.19992952759617399</v>
      </c>
      <c r="Z1309" s="17">
        <v>0.30334070209136998</v>
      </c>
      <c r="AA1309" s="17">
        <v>0.23616082429999999</v>
      </c>
      <c r="AB1309" s="17">
        <v>0.21183547457457599</v>
      </c>
      <c r="AC1309" s="17">
        <v>0.27724623808278498</v>
      </c>
      <c r="AD1309" s="17">
        <v>0.20882433834301301</v>
      </c>
      <c r="AE1309" s="17"/>
      <c r="AF1309" s="17">
        <v>0.24563495138740701</v>
      </c>
      <c r="AG1309" s="17">
        <v>0.27452751868864</v>
      </c>
      <c r="AH1309" s="17">
        <v>0.32348618751054897</v>
      </c>
      <c r="AI1309" s="17"/>
      <c r="AJ1309" s="17">
        <v>0.254894796831445</v>
      </c>
      <c r="AK1309" s="17">
        <v>0.25232312009357299</v>
      </c>
      <c r="AL1309" s="17">
        <v>0.253819873171935</v>
      </c>
      <c r="AM1309" s="17"/>
      <c r="AN1309" s="17">
        <v>0.262027976067158</v>
      </c>
      <c r="AO1309" s="17">
        <v>0.25159618136307799</v>
      </c>
      <c r="AP1309" s="17">
        <v>0.24655033300239501</v>
      </c>
      <c r="AQ1309" s="17">
        <v>0.27539384982433002</v>
      </c>
      <c r="AR1309" s="17">
        <v>0.29312350778202001</v>
      </c>
      <c r="AS1309" s="17"/>
      <c r="AT1309" s="17">
        <v>0.26594087481560802</v>
      </c>
      <c r="AU1309" s="17">
        <v>0.30232076850027201</v>
      </c>
      <c r="AV1309" s="17"/>
      <c r="AW1309" s="17">
        <v>0.30449555946865497</v>
      </c>
      <c r="AX1309" s="17">
        <v>0.23811710733646799</v>
      </c>
      <c r="AY1309" s="17">
        <v>0.239222091878387</v>
      </c>
    </row>
    <row r="1310" spans="2:51">
      <c r="B1310" t="s">
        <v>162</v>
      </c>
      <c r="C1310" s="17">
        <v>0.139059021872288</v>
      </c>
      <c r="D1310" s="17">
        <v>0.17666054367803899</v>
      </c>
      <c r="E1310" s="17">
        <v>0.101392848579481</v>
      </c>
      <c r="F1310" s="17"/>
      <c r="G1310" s="17">
        <v>0.114083619012284</v>
      </c>
      <c r="H1310" s="17">
        <v>9.4246357625254906E-2</v>
      </c>
      <c r="I1310" s="17">
        <v>0.14979079891055599</v>
      </c>
      <c r="J1310" s="17">
        <v>0.14028472100186001</v>
      </c>
      <c r="K1310" s="17">
        <v>0.145635828011179</v>
      </c>
      <c r="L1310" s="17">
        <v>0.16985784214866401</v>
      </c>
      <c r="M1310" s="17"/>
      <c r="N1310" s="17">
        <v>0.19800943381007799</v>
      </c>
      <c r="O1310" s="17">
        <v>0.14221691339964401</v>
      </c>
      <c r="P1310" s="17">
        <v>0.115436927631676</v>
      </c>
      <c r="Q1310" s="17">
        <v>9.2237721602486694E-2</v>
      </c>
      <c r="R1310" s="17"/>
      <c r="S1310" s="17">
        <v>9.7907973544985094E-2</v>
      </c>
      <c r="T1310" s="17">
        <v>0.117134317692471</v>
      </c>
      <c r="U1310" s="17">
        <v>0.14521582817400699</v>
      </c>
      <c r="V1310" s="17">
        <v>0.123804352522556</v>
      </c>
      <c r="W1310" s="17">
        <v>0.117755180399761</v>
      </c>
      <c r="X1310" s="17">
        <v>0.12559904073092401</v>
      </c>
      <c r="Y1310" s="17">
        <v>0.223342719131087</v>
      </c>
      <c r="Z1310" s="17">
        <v>0.13755440510349001</v>
      </c>
      <c r="AA1310" s="17">
        <v>0.15514511463389799</v>
      </c>
      <c r="AB1310" s="17">
        <v>0.188665884041292</v>
      </c>
      <c r="AC1310" s="17">
        <v>0.15310337246779501</v>
      </c>
      <c r="AD1310" s="17">
        <v>0.140512689642</v>
      </c>
      <c r="AE1310" s="17"/>
      <c r="AF1310" s="17">
        <v>0.13061480131796899</v>
      </c>
      <c r="AG1310" s="17">
        <v>0.157182400362086</v>
      </c>
      <c r="AH1310" s="17">
        <v>0.119706233489646</v>
      </c>
      <c r="AI1310" s="17"/>
      <c r="AJ1310" s="17">
        <v>0.14801969571113299</v>
      </c>
      <c r="AK1310" s="17">
        <v>0.12927891705736899</v>
      </c>
      <c r="AL1310" s="17">
        <v>0.15470714943399999</v>
      </c>
      <c r="AM1310" s="17"/>
      <c r="AN1310" s="17">
        <v>0.11276845824557601</v>
      </c>
      <c r="AO1310" s="17">
        <v>0.16630748393438999</v>
      </c>
      <c r="AP1310" s="17">
        <v>0.16120197958038299</v>
      </c>
      <c r="AQ1310" s="17">
        <v>0.15530701928764201</v>
      </c>
      <c r="AR1310" s="17">
        <v>0.195226755017155</v>
      </c>
      <c r="AS1310" s="17"/>
      <c r="AT1310" s="17">
        <v>0.14062756361421599</v>
      </c>
      <c r="AU1310" s="17">
        <v>0.12558049016907499</v>
      </c>
      <c r="AV1310" s="17"/>
      <c r="AW1310" s="17">
        <v>0.21734175745394299</v>
      </c>
      <c r="AX1310" s="17">
        <v>6.2646387054027905E-2</v>
      </c>
      <c r="AY1310" s="17">
        <v>7.7455992793358699E-2</v>
      </c>
    </row>
    <row r="1311" spans="2:51">
      <c r="B1311" t="s">
        <v>163</v>
      </c>
      <c r="C1311" s="17">
        <v>5.8609041206603103E-2</v>
      </c>
      <c r="D1311" s="17">
        <v>8.0627116338262E-2</v>
      </c>
      <c r="E1311" s="17">
        <v>3.7538507925605903E-2</v>
      </c>
      <c r="F1311" s="17"/>
      <c r="G1311" s="17">
        <v>1.96767086828275E-2</v>
      </c>
      <c r="H1311" s="17">
        <v>6.6433756306040301E-2</v>
      </c>
      <c r="I1311" s="17">
        <v>8.3767148818312903E-2</v>
      </c>
      <c r="J1311" s="17">
        <v>4.2325532454741202E-2</v>
      </c>
      <c r="K1311" s="17">
        <v>6.4093352163693496E-2</v>
      </c>
      <c r="L1311" s="17">
        <v>5.9846293767535398E-2</v>
      </c>
      <c r="M1311" s="17"/>
      <c r="N1311" s="17">
        <v>9.5655352383261699E-2</v>
      </c>
      <c r="O1311" s="17">
        <v>3.8913299694986303E-2</v>
      </c>
      <c r="P1311" s="17">
        <v>6.6050044459639606E-2</v>
      </c>
      <c r="Q1311" s="17">
        <v>3.0516015184936102E-2</v>
      </c>
      <c r="R1311" s="17"/>
      <c r="S1311" s="17">
        <v>5.9481446744917697E-2</v>
      </c>
      <c r="T1311" s="17">
        <v>3.7321168280601398E-2</v>
      </c>
      <c r="U1311" s="17">
        <v>8.3788385487286995E-2</v>
      </c>
      <c r="V1311" s="17">
        <v>7.4079204051218803E-2</v>
      </c>
      <c r="W1311" s="17">
        <v>7.1351652174879598E-2</v>
      </c>
      <c r="X1311" s="17">
        <v>5.1023552567446902E-2</v>
      </c>
      <c r="Y1311" s="17">
        <v>5.1737987044849498E-2</v>
      </c>
      <c r="Z1311" s="17">
        <v>4.4705829728917797E-2</v>
      </c>
      <c r="AA1311" s="17">
        <v>7.9772470574752993E-2</v>
      </c>
      <c r="AB1311" s="17">
        <v>5.0078641775187997E-2</v>
      </c>
      <c r="AC1311" s="17">
        <v>4.97069901052817E-2</v>
      </c>
      <c r="AD1311" s="17">
        <v>3.45317528040519E-2</v>
      </c>
      <c r="AE1311" s="17"/>
      <c r="AF1311" s="17">
        <v>5.4426029218042002E-2</v>
      </c>
      <c r="AG1311" s="17">
        <v>7.6016664781850402E-2</v>
      </c>
      <c r="AH1311" s="17">
        <v>2.2986933385992399E-2</v>
      </c>
      <c r="AI1311" s="17"/>
      <c r="AJ1311" s="17">
        <v>7.6066419143142203E-2</v>
      </c>
      <c r="AK1311" s="17">
        <v>5.7412078881107803E-2</v>
      </c>
      <c r="AL1311" s="17">
        <v>5.9636719708675699E-2</v>
      </c>
      <c r="AM1311" s="17"/>
      <c r="AN1311" s="17">
        <v>3.2958105662185697E-2</v>
      </c>
      <c r="AO1311" s="17">
        <v>7.5441159755620199E-2</v>
      </c>
      <c r="AP1311" s="17">
        <v>7.9013300985519994E-2</v>
      </c>
      <c r="AQ1311" s="17">
        <v>9.0953756352260995E-2</v>
      </c>
      <c r="AR1311" s="17">
        <v>0</v>
      </c>
      <c r="AS1311" s="17"/>
      <c r="AT1311" s="17">
        <v>5.7630378457596797E-2</v>
      </c>
      <c r="AU1311" s="17">
        <v>7.09078359294084E-2</v>
      </c>
      <c r="AV1311" s="17"/>
      <c r="AW1311" s="17">
        <v>8.0199589048334297E-2</v>
      </c>
      <c r="AX1311" s="17">
        <v>4.5449879239372097E-2</v>
      </c>
      <c r="AY1311" s="17">
        <v>3.9063299543851702E-2</v>
      </c>
    </row>
    <row r="1312" spans="2:51">
      <c r="B1312" t="s">
        <v>119</v>
      </c>
      <c r="C1312" s="17">
        <v>4.6585891685681002E-2</v>
      </c>
      <c r="D1312" s="17">
        <v>3.3680530307177603E-2</v>
      </c>
      <c r="E1312" s="17">
        <v>5.9696708619196903E-2</v>
      </c>
      <c r="F1312" s="17"/>
      <c r="G1312" s="17">
        <v>4.3325205322890602E-2</v>
      </c>
      <c r="H1312" s="17">
        <v>4.9533624405429598E-2</v>
      </c>
      <c r="I1312" s="17">
        <v>6.5059929120660304E-2</v>
      </c>
      <c r="J1312" s="17">
        <v>5.5010513770275403E-2</v>
      </c>
      <c r="K1312" s="17">
        <v>4.2610168079393197E-2</v>
      </c>
      <c r="L1312" s="17">
        <v>3.02280419882777E-2</v>
      </c>
      <c r="M1312" s="17"/>
      <c r="N1312" s="17">
        <v>4.0247021846580501E-2</v>
      </c>
      <c r="O1312" s="17">
        <v>3.8613614988713803E-2</v>
      </c>
      <c r="P1312" s="17">
        <v>4.2579369607104199E-2</v>
      </c>
      <c r="Q1312" s="17">
        <v>6.6060873833603803E-2</v>
      </c>
      <c r="R1312" s="17"/>
      <c r="S1312" s="17">
        <v>7.0303777067472303E-2</v>
      </c>
      <c r="T1312" s="17">
        <v>4.4429164395618802E-2</v>
      </c>
      <c r="U1312" s="17">
        <v>3.4167891925992698E-2</v>
      </c>
      <c r="V1312" s="17">
        <v>4.8190583499925999E-2</v>
      </c>
      <c r="W1312" s="17">
        <v>3.5105371706261199E-2</v>
      </c>
      <c r="X1312" s="17">
        <v>4.0810816887626201E-2</v>
      </c>
      <c r="Y1312" s="17">
        <v>3.1997708748175403E-2</v>
      </c>
      <c r="Z1312" s="17">
        <v>1.05954717141943E-2</v>
      </c>
      <c r="AA1312" s="17">
        <v>5.4222795104892398E-2</v>
      </c>
      <c r="AB1312" s="17">
        <v>3.2113088870078202E-2</v>
      </c>
      <c r="AC1312" s="17">
        <v>6.5415649201030601E-2</v>
      </c>
      <c r="AD1312" s="17">
        <v>8.5884736916684398E-2</v>
      </c>
      <c r="AE1312" s="17"/>
      <c r="AF1312" s="17">
        <v>4.1684212843345003E-2</v>
      </c>
      <c r="AG1312" s="17">
        <v>4.6742714524679298E-2</v>
      </c>
      <c r="AH1312" s="17">
        <v>6.4546748943338603E-2</v>
      </c>
      <c r="AI1312" s="17"/>
      <c r="AJ1312" s="17">
        <v>2.56247901913405E-2</v>
      </c>
      <c r="AK1312" s="17">
        <v>3.7171933138393898E-2</v>
      </c>
      <c r="AL1312" s="17">
        <v>2.62879896096899E-2</v>
      </c>
      <c r="AM1312" s="17"/>
      <c r="AN1312" s="17">
        <v>7.13598464165488E-2</v>
      </c>
      <c r="AO1312" s="17">
        <v>4.6671337312497597E-2</v>
      </c>
      <c r="AP1312" s="17">
        <v>2.9334409010610501E-2</v>
      </c>
      <c r="AQ1312" s="17">
        <v>4.1584958916936997E-2</v>
      </c>
      <c r="AR1312" s="17">
        <v>0</v>
      </c>
      <c r="AS1312" s="17"/>
      <c r="AT1312" s="17">
        <v>4.4761219747094197E-2</v>
      </c>
      <c r="AU1312" s="17">
        <v>5.8651622891620403E-2</v>
      </c>
      <c r="AV1312" s="17"/>
      <c r="AW1312" s="17">
        <v>3.3674778422137903E-2</v>
      </c>
      <c r="AX1312" s="17">
        <v>9.5735055975161402E-3</v>
      </c>
      <c r="AY1312" s="17">
        <v>7.2763874191963201E-2</v>
      </c>
    </row>
    <row r="1313" spans="2:51">
      <c r="B1313" t="s">
        <v>164</v>
      </c>
      <c r="C1313" s="17">
        <v>0.48700584183969597</v>
      </c>
      <c r="D1313" s="17">
        <v>0.43166368130759197</v>
      </c>
      <c r="E1313" s="17">
        <v>0.54386561321346505</v>
      </c>
      <c r="F1313" s="17"/>
      <c r="G1313" s="17">
        <v>0.60651139987389602</v>
      </c>
      <c r="H1313" s="17">
        <v>0.53231519826164797</v>
      </c>
      <c r="I1313" s="17">
        <v>0.459897890394044</v>
      </c>
      <c r="J1313" s="17">
        <v>0.49363822400646101</v>
      </c>
      <c r="K1313" s="17">
        <v>0.44711679720373698</v>
      </c>
      <c r="L1313" s="17">
        <v>0.44423956609001303</v>
      </c>
      <c r="M1313" s="17"/>
      <c r="N1313" s="17">
        <v>0.40568435764725902</v>
      </c>
      <c r="O1313" s="17">
        <v>0.50618123460574405</v>
      </c>
      <c r="P1313" s="17">
        <v>0.49477172152800197</v>
      </c>
      <c r="Q1313" s="17">
        <v>0.55213500434813201</v>
      </c>
      <c r="R1313" s="17"/>
      <c r="S1313" s="17">
        <v>0.44356673422662202</v>
      </c>
      <c r="T1313" s="17">
        <v>0.50873333622336803</v>
      </c>
      <c r="U1313" s="17">
        <v>0.52427696636495502</v>
      </c>
      <c r="V1313" s="17">
        <v>0.46729519079128801</v>
      </c>
      <c r="W1313" s="17">
        <v>0.46309839939702002</v>
      </c>
      <c r="X1313" s="17">
        <v>0.50502910924587696</v>
      </c>
      <c r="Y1313" s="17">
        <v>0.49299205747971397</v>
      </c>
      <c r="Z1313" s="17">
        <v>0.50380359136202801</v>
      </c>
      <c r="AA1313" s="17">
        <v>0.47469879538645599</v>
      </c>
      <c r="AB1313" s="17">
        <v>0.51730691073886603</v>
      </c>
      <c r="AC1313" s="17">
        <v>0.45452775014310698</v>
      </c>
      <c r="AD1313" s="17">
        <v>0.53024648229425098</v>
      </c>
      <c r="AE1313" s="17"/>
      <c r="AF1313" s="17">
        <v>0.52764000523323795</v>
      </c>
      <c r="AG1313" s="17">
        <v>0.445530701642743</v>
      </c>
      <c r="AH1313" s="17">
        <v>0.46927389667047498</v>
      </c>
      <c r="AI1313" s="17"/>
      <c r="AJ1313" s="17">
        <v>0.495394298122939</v>
      </c>
      <c r="AK1313" s="17">
        <v>0.52381395082955595</v>
      </c>
      <c r="AL1313" s="17">
        <v>0.50554826807569997</v>
      </c>
      <c r="AM1313" s="17"/>
      <c r="AN1313" s="17">
        <v>0.52088561360853203</v>
      </c>
      <c r="AO1313" s="17">
        <v>0.45998383763441397</v>
      </c>
      <c r="AP1313" s="17">
        <v>0.48389997742109098</v>
      </c>
      <c r="AQ1313" s="17">
        <v>0.43676041561883</v>
      </c>
      <c r="AR1313" s="17">
        <v>0.51164973720082496</v>
      </c>
      <c r="AS1313" s="17"/>
      <c r="AT1313" s="17">
        <v>0.491039963365485</v>
      </c>
      <c r="AU1313" s="17">
        <v>0.44253928250962399</v>
      </c>
      <c r="AV1313" s="17"/>
      <c r="AW1313" s="17">
        <v>0.36428831560692998</v>
      </c>
      <c r="AX1313" s="17">
        <v>0.64421312077261605</v>
      </c>
      <c r="AY1313" s="17">
        <v>0.57149474159243896</v>
      </c>
    </row>
    <row r="1314" spans="2:51">
      <c r="B1314" t="s">
        <v>165</v>
      </c>
      <c r="C1314" s="17">
        <v>0.19766806307889101</v>
      </c>
      <c r="D1314" s="17">
        <v>0.25728766001630099</v>
      </c>
      <c r="E1314" s="17">
        <v>0.13893135650508701</v>
      </c>
      <c r="F1314" s="17"/>
      <c r="G1314" s="17">
        <v>0.13376032769511201</v>
      </c>
      <c r="H1314" s="17">
        <v>0.160680113931295</v>
      </c>
      <c r="I1314" s="17">
        <v>0.23355794772886901</v>
      </c>
      <c r="J1314" s="17">
        <v>0.18261025345660101</v>
      </c>
      <c r="K1314" s="17">
        <v>0.20972918017487199</v>
      </c>
      <c r="L1314" s="17">
        <v>0.22970413591620001</v>
      </c>
      <c r="M1314" s="17"/>
      <c r="N1314" s="17">
        <v>0.29366478619334002</v>
      </c>
      <c r="O1314" s="17">
        <v>0.18113021309463001</v>
      </c>
      <c r="P1314" s="17">
        <v>0.18148697209131501</v>
      </c>
      <c r="Q1314" s="17">
        <v>0.122753736787423</v>
      </c>
      <c r="R1314" s="17"/>
      <c r="S1314" s="17">
        <v>0.15738942028990299</v>
      </c>
      <c r="T1314" s="17">
        <v>0.15445548597307199</v>
      </c>
      <c r="U1314" s="17">
        <v>0.229004213661294</v>
      </c>
      <c r="V1314" s="17">
        <v>0.19788355657377499</v>
      </c>
      <c r="W1314" s="17">
        <v>0.18910683257464</v>
      </c>
      <c r="X1314" s="17">
        <v>0.17662259329836999</v>
      </c>
      <c r="Y1314" s="17">
        <v>0.275080706175936</v>
      </c>
      <c r="Z1314" s="17">
        <v>0.182260234832408</v>
      </c>
      <c r="AA1314" s="17">
        <v>0.234917585208651</v>
      </c>
      <c r="AB1314" s="17">
        <v>0.23874452581648001</v>
      </c>
      <c r="AC1314" s="17">
        <v>0.202810362573077</v>
      </c>
      <c r="AD1314" s="17">
        <v>0.175044442446052</v>
      </c>
      <c r="AE1314" s="17"/>
      <c r="AF1314" s="17">
        <v>0.185040830536011</v>
      </c>
      <c r="AG1314" s="17">
        <v>0.23319906514393701</v>
      </c>
      <c r="AH1314" s="17">
        <v>0.14269316687563799</v>
      </c>
      <c r="AI1314" s="17"/>
      <c r="AJ1314" s="17">
        <v>0.22408611485427599</v>
      </c>
      <c r="AK1314" s="17">
        <v>0.18669099593847699</v>
      </c>
      <c r="AL1314" s="17">
        <v>0.214343869142676</v>
      </c>
      <c r="AM1314" s="17"/>
      <c r="AN1314" s="17">
        <v>0.14572656390776101</v>
      </c>
      <c r="AO1314" s="17">
        <v>0.24174864369001001</v>
      </c>
      <c r="AP1314" s="17">
        <v>0.24021528056590299</v>
      </c>
      <c r="AQ1314" s="17">
        <v>0.24626077563990301</v>
      </c>
      <c r="AR1314" s="17">
        <v>0.195226755017155</v>
      </c>
      <c r="AS1314" s="17"/>
      <c r="AT1314" s="17">
        <v>0.19825794207181299</v>
      </c>
      <c r="AU1314" s="17">
        <v>0.19648832609848299</v>
      </c>
      <c r="AV1314" s="17"/>
      <c r="AW1314" s="17">
        <v>0.29754134650227698</v>
      </c>
      <c r="AX1314" s="17">
        <v>0.1080962662934</v>
      </c>
      <c r="AY1314" s="17">
        <v>0.11651929233721001</v>
      </c>
    </row>
    <row r="1315" spans="2:51">
      <c r="B1315" t="s">
        <v>140</v>
      </c>
      <c r="C1315" s="17">
        <v>0.28933777876080502</v>
      </c>
      <c r="D1315" s="17">
        <v>0.17437602129129101</v>
      </c>
      <c r="E1315" s="17">
        <v>0.40493425670837802</v>
      </c>
      <c r="F1315" s="17"/>
      <c r="G1315" s="17">
        <v>0.47275107217878398</v>
      </c>
      <c r="H1315" s="17">
        <v>0.37163508433035303</v>
      </c>
      <c r="I1315" s="17">
        <v>0.22633994266517499</v>
      </c>
      <c r="J1315" s="17">
        <v>0.31102797054985998</v>
      </c>
      <c r="K1315" s="17">
        <v>0.23738761702886499</v>
      </c>
      <c r="L1315" s="17">
        <v>0.21453543017381399</v>
      </c>
      <c r="M1315" s="17"/>
      <c r="N1315" s="17">
        <v>0.112019571453919</v>
      </c>
      <c r="O1315" s="17">
        <v>0.32505102151111398</v>
      </c>
      <c r="P1315" s="17">
        <v>0.31328474943668599</v>
      </c>
      <c r="Q1315" s="17">
        <v>0.42938126756070899</v>
      </c>
      <c r="R1315" s="17"/>
      <c r="S1315" s="17">
        <v>0.28617731393671902</v>
      </c>
      <c r="T1315" s="17">
        <v>0.35427785025029601</v>
      </c>
      <c r="U1315" s="17">
        <v>0.29527275270366099</v>
      </c>
      <c r="V1315" s="17">
        <v>0.26941163421751402</v>
      </c>
      <c r="W1315" s="17">
        <v>0.27399156682238002</v>
      </c>
      <c r="X1315" s="17">
        <v>0.32840651594750597</v>
      </c>
      <c r="Y1315" s="17">
        <v>0.21791135130377701</v>
      </c>
      <c r="Z1315" s="17">
        <v>0.32154335652962102</v>
      </c>
      <c r="AA1315" s="17">
        <v>0.23978121017780499</v>
      </c>
      <c r="AB1315" s="17">
        <v>0.278562384922386</v>
      </c>
      <c r="AC1315" s="17">
        <v>0.25171738757002998</v>
      </c>
      <c r="AD1315" s="17">
        <v>0.35520203984819898</v>
      </c>
      <c r="AE1315" s="17"/>
      <c r="AF1315" s="17">
        <v>0.342599174697227</v>
      </c>
      <c r="AG1315" s="17">
        <v>0.21233163649880701</v>
      </c>
      <c r="AH1315" s="17">
        <v>0.32658072979483599</v>
      </c>
      <c r="AI1315" s="17"/>
      <c r="AJ1315" s="17">
        <v>0.27130818326866302</v>
      </c>
      <c r="AK1315" s="17">
        <v>0.33712295489107902</v>
      </c>
      <c r="AL1315" s="17">
        <v>0.29120439893302402</v>
      </c>
      <c r="AM1315" s="17"/>
      <c r="AN1315" s="17">
        <v>0.37515904970077002</v>
      </c>
      <c r="AO1315" s="17">
        <v>0.21823519394440399</v>
      </c>
      <c r="AP1315" s="17">
        <v>0.24368469685518701</v>
      </c>
      <c r="AQ1315" s="17">
        <v>0.19049963997892699</v>
      </c>
      <c r="AR1315" s="17">
        <v>0.31642298218366999</v>
      </c>
      <c r="AS1315" s="17"/>
      <c r="AT1315" s="17">
        <v>0.29278202129367298</v>
      </c>
      <c r="AU1315" s="17">
        <v>0.246050956411141</v>
      </c>
      <c r="AV1315" s="17"/>
      <c r="AW1315" s="17">
        <v>6.6746969104653206E-2</v>
      </c>
      <c r="AX1315" s="17">
        <v>0.53611685447921598</v>
      </c>
      <c r="AY1315" s="17">
        <v>0.45497544925522798</v>
      </c>
    </row>
    <row r="1316" spans="2:51">
      <c r="C1316" s="17"/>
      <c r="D1316" s="17"/>
      <c r="E1316" s="17"/>
      <c r="F1316" s="17"/>
      <c r="G1316" s="17"/>
      <c r="H1316" s="17"/>
      <c r="I1316" s="17"/>
      <c r="J1316" s="17"/>
      <c r="K1316" s="17"/>
      <c r="L1316" s="17"/>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c r="AO1316" s="17"/>
      <c r="AP1316" s="17"/>
      <c r="AQ1316" s="17"/>
      <c r="AR1316" s="17"/>
      <c r="AS1316" s="17"/>
      <c r="AT1316" s="17"/>
      <c r="AU1316" s="17"/>
      <c r="AV1316" s="17"/>
      <c r="AW1316" s="17"/>
      <c r="AX1316" s="17"/>
      <c r="AY1316" s="17"/>
    </row>
    <row r="1317" spans="2:51">
      <c r="B1317" s="6" t="s">
        <v>452</v>
      </c>
      <c r="C1317" s="17"/>
      <c r="D1317" s="17"/>
      <c r="E1317" s="17"/>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row>
    <row r="1318" spans="2:51">
      <c r="B1318" s="24" t="s">
        <v>16</v>
      </c>
      <c r="C1318" s="17"/>
      <c r="D1318" s="17"/>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row>
    <row r="1319" spans="2:51">
      <c r="B1319" t="s">
        <v>159</v>
      </c>
      <c r="C1319" s="17">
        <v>6.4784964678006707E-2</v>
      </c>
      <c r="D1319" s="17">
        <v>7.2312709724733304E-2</v>
      </c>
      <c r="E1319" s="17">
        <v>5.7107117208676297E-2</v>
      </c>
      <c r="F1319" s="17"/>
      <c r="G1319" s="17">
        <v>0.117016524472651</v>
      </c>
      <c r="H1319" s="17">
        <v>9.2776504684403696E-2</v>
      </c>
      <c r="I1319" s="17">
        <v>3.5637211235667397E-2</v>
      </c>
      <c r="J1319" s="17">
        <v>5.8255174558531603E-2</v>
      </c>
      <c r="K1319" s="17">
        <v>7.5280143861326101E-2</v>
      </c>
      <c r="L1319" s="17">
        <v>4.1216618611296198E-2</v>
      </c>
      <c r="M1319" s="17"/>
      <c r="N1319" s="17">
        <v>7.56180483970047E-2</v>
      </c>
      <c r="O1319" s="17">
        <v>4.0706664633509797E-2</v>
      </c>
      <c r="P1319" s="17">
        <v>7.2485314186219493E-2</v>
      </c>
      <c r="Q1319" s="17">
        <v>7.4168751455341506E-2</v>
      </c>
      <c r="R1319" s="17"/>
      <c r="S1319" s="17">
        <v>8.5048412775901097E-2</v>
      </c>
      <c r="T1319" s="17">
        <v>7.6238139025795695E-2</v>
      </c>
      <c r="U1319" s="17">
        <v>4.4397924065676199E-2</v>
      </c>
      <c r="V1319" s="17">
        <v>0.108448117171747</v>
      </c>
      <c r="W1319" s="17">
        <v>3.21871193979879E-2</v>
      </c>
      <c r="X1319" s="17">
        <v>5.1427278914525199E-2</v>
      </c>
      <c r="Y1319" s="17">
        <v>7.27236635789167E-2</v>
      </c>
      <c r="Z1319" s="17">
        <v>4.0122761857517897E-2</v>
      </c>
      <c r="AA1319" s="17">
        <v>6.6927950317093199E-2</v>
      </c>
      <c r="AB1319" s="17">
        <v>4.0824051070814202E-2</v>
      </c>
      <c r="AC1319" s="17">
        <v>6.1231956470981001E-2</v>
      </c>
      <c r="AD1319" s="17">
        <v>6.6910878383237504E-2</v>
      </c>
      <c r="AE1319" s="17"/>
      <c r="AF1319" s="17">
        <v>5.4209877793650899E-2</v>
      </c>
      <c r="AG1319" s="17">
        <v>6.3090619072127901E-2</v>
      </c>
      <c r="AH1319" s="17">
        <v>8.5738742009258906E-2</v>
      </c>
      <c r="AI1319" s="17"/>
      <c r="AJ1319" s="17">
        <v>8.4580936269792004E-2</v>
      </c>
      <c r="AK1319" s="17">
        <v>6.5920785314242697E-2</v>
      </c>
      <c r="AL1319" s="17">
        <v>6.0076990721820697E-2</v>
      </c>
      <c r="AM1319" s="17"/>
      <c r="AN1319" s="17">
        <v>5.9495255191414499E-2</v>
      </c>
      <c r="AO1319" s="17">
        <v>5.4741070703889998E-2</v>
      </c>
      <c r="AP1319" s="17">
        <v>6.2144706948253803E-2</v>
      </c>
      <c r="AQ1319" s="17">
        <v>0.101803072866071</v>
      </c>
      <c r="AR1319" s="17">
        <v>3.0987131211218599E-2</v>
      </c>
      <c r="AS1319" s="17"/>
      <c r="AT1319" s="17">
        <v>6.4054505721459404E-2</v>
      </c>
      <c r="AU1319" s="17">
        <v>7.8359831315879896E-2</v>
      </c>
      <c r="AV1319" s="17"/>
      <c r="AW1319" s="17">
        <v>6.1305093933973799E-2</v>
      </c>
      <c r="AX1319" s="17">
        <v>9.14402006970301E-2</v>
      </c>
      <c r="AY1319" s="17">
        <v>6.18047122339744E-2</v>
      </c>
    </row>
    <row r="1320" spans="2:51">
      <c r="B1320" t="s">
        <v>160</v>
      </c>
      <c r="C1320" s="17">
        <v>0.24502505273075101</v>
      </c>
      <c r="D1320" s="17">
        <v>0.22829508355484801</v>
      </c>
      <c r="E1320" s="17">
        <v>0.25990427919144099</v>
      </c>
      <c r="F1320" s="17"/>
      <c r="G1320" s="17">
        <v>0.24035166328697899</v>
      </c>
      <c r="H1320" s="17">
        <v>0.31398454061484798</v>
      </c>
      <c r="I1320" s="17">
        <v>0.26622155480724002</v>
      </c>
      <c r="J1320" s="17">
        <v>0.26315503504686699</v>
      </c>
      <c r="K1320" s="17">
        <v>0.19552377647744701</v>
      </c>
      <c r="L1320" s="17">
        <v>0.201856456793126</v>
      </c>
      <c r="M1320" s="17"/>
      <c r="N1320" s="17">
        <v>0.209152220124419</v>
      </c>
      <c r="O1320" s="17">
        <v>0.25557172999712302</v>
      </c>
      <c r="P1320" s="17">
        <v>0.25357035663849098</v>
      </c>
      <c r="Q1320" s="17">
        <v>0.25796609221051398</v>
      </c>
      <c r="R1320" s="17"/>
      <c r="S1320" s="17">
        <v>0.249535681665846</v>
      </c>
      <c r="T1320" s="17">
        <v>0.26092977227608499</v>
      </c>
      <c r="U1320" s="17">
        <v>0.25766353303858502</v>
      </c>
      <c r="V1320" s="17">
        <v>0.26743627477187298</v>
      </c>
      <c r="W1320" s="17">
        <v>0.23821224013679401</v>
      </c>
      <c r="X1320" s="17">
        <v>0.26857789725456599</v>
      </c>
      <c r="Y1320" s="17">
        <v>0.16337440105281401</v>
      </c>
      <c r="Z1320" s="17">
        <v>0.26427274078962498</v>
      </c>
      <c r="AA1320" s="17">
        <v>0.25340830446900803</v>
      </c>
      <c r="AB1320" s="17">
        <v>0.263385464121006</v>
      </c>
      <c r="AC1320" s="17">
        <v>0.21333516401604199</v>
      </c>
      <c r="AD1320" s="17">
        <v>0.15680844691940601</v>
      </c>
      <c r="AE1320" s="17"/>
      <c r="AF1320" s="17">
        <v>0.24750946157248399</v>
      </c>
      <c r="AG1320" s="17">
        <v>0.25028097254396198</v>
      </c>
      <c r="AH1320" s="17">
        <v>0.236646313618432</v>
      </c>
      <c r="AI1320" s="17"/>
      <c r="AJ1320" s="17">
        <v>0.230115278446413</v>
      </c>
      <c r="AK1320" s="17">
        <v>0.26298042679154898</v>
      </c>
      <c r="AL1320" s="17">
        <v>0.27892417598647801</v>
      </c>
      <c r="AM1320" s="17"/>
      <c r="AN1320" s="17">
        <v>0.22419666297457</v>
      </c>
      <c r="AO1320" s="17">
        <v>0.27851019091076201</v>
      </c>
      <c r="AP1320" s="17">
        <v>0.25705797488432103</v>
      </c>
      <c r="AQ1320" s="17">
        <v>0.207108770864077</v>
      </c>
      <c r="AR1320" s="17">
        <v>0.27396744175597199</v>
      </c>
      <c r="AS1320" s="17"/>
      <c r="AT1320" s="17">
        <v>0.24497563337903799</v>
      </c>
      <c r="AU1320" s="17">
        <v>0.24870084955927299</v>
      </c>
      <c r="AV1320" s="17"/>
      <c r="AW1320" s="17">
        <v>0.21964107889721601</v>
      </c>
      <c r="AX1320" s="17">
        <v>0.28855151928982398</v>
      </c>
      <c r="AY1320" s="17">
        <v>0.26059556114664201</v>
      </c>
    </row>
    <row r="1321" spans="2:51">
      <c r="B1321" t="s">
        <v>161</v>
      </c>
      <c r="C1321" s="17">
        <v>0.293750580017897</v>
      </c>
      <c r="D1321" s="17">
        <v>0.28013791448669301</v>
      </c>
      <c r="E1321" s="17">
        <v>0.30925154594402698</v>
      </c>
      <c r="F1321" s="17"/>
      <c r="G1321" s="17">
        <v>0.28543249341242899</v>
      </c>
      <c r="H1321" s="17">
        <v>0.28264854291449698</v>
      </c>
      <c r="I1321" s="17">
        <v>0.29626813972985699</v>
      </c>
      <c r="J1321" s="17">
        <v>0.27119075161331102</v>
      </c>
      <c r="K1321" s="17">
        <v>0.29512141352223598</v>
      </c>
      <c r="L1321" s="17">
        <v>0.31860929984131697</v>
      </c>
      <c r="M1321" s="17"/>
      <c r="N1321" s="17">
        <v>0.25506076145411899</v>
      </c>
      <c r="O1321" s="17">
        <v>0.31494482502013599</v>
      </c>
      <c r="P1321" s="17">
        <v>0.29266285378026902</v>
      </c>
      <c r="Q1321" s="17">
        <v>0.31017844807510703</v>
      </c>
      <c r="R1321" s="17"/>
      <c r="S1321" s="17">
        <v>0.25091756723471198</v>
      </c>
      <c r="T1321" s="17">
        <v>0.26402853746560601</v>
      </c>
      <c r="U1321" s="17">
        <v>0.27238996268461502</v>
      </c>
      <c r="V1321" s="17">
        <v>0.27654388375284</v>
      </c>
      <c r="W1321" s="17">
        <v>0.29413697401501798</v>
      </c>
      <c r="X1321" s="17">
        <v>0.38243898201549098</v>
      </c>
      <c r="Y1321" s="17">
        <v>0.34031538483144502</v>
      </c>
      <c r="Z1321" s="17">
        <v>0.31956166667088998</v>
      </c>
      <c r="AA1321" s="17">
        <v>0.25825371517977302</v>
      </c>
      <c r="AB1321" s="17">
        <v>0.24870661562952301</v>
      </c>
      <c r="AC1321" s="17">
        <v>0.38440315202523601</v>
      </c>
      <c r="AD1321" s="17">
        <v>0.43269668211176499</v>
      </c>
      <c r="AE1321" s="17"/>
      <c r="AF1321" s="17">
        <v>0.28920144836921202</v>
      </c>
      <c r="AG1321" s="17">
        <v>0.29797831918881401</v>
      </c>
      <c r="AH1321" s="17">
        <v>0.29252404864621701</v>
      </c>
      <c r="AI1321" s="17"/>
      <c r="AJ1321" s="17">
        <v>0.275933252143368</v>
      </c>
      <c r="AK1321" s="17">
        <v>0.29987951950636998</v>
      </c>
      <c r="AL1321" s="17">
        <v>0.26447316338760801</v>
      </c>
      <c r="AM1321" s="17"/>
      <c r="AN1321" s="17">
        <v>0.34018971116988</v>
      </c>
      <c r="AO1321" s="17">
        <v>0.27050473332880498</v>
      </c>
      <c r="AP1321" s="17">
        <v>0.27746165046279703</v>
      </c>
      <c r="AQ1321" s="17">
        <v>0.24939973550518499</v>
      </c>
      <c r="AR1321" s="17">
        <v>0.166982091385905</v>
      </c>
      <c r="AS1321" s="17"/>
      <c r="AT1321" s="17">
        <v>0.29468364545988601</v>
      </c>
      <c r="AU1321" s="17">
        <v>0.27785318222904498</v>
      </c>
      <c r="AV1321" s="17"/>
      <c r="AW1321" s="17">
        <v>0.27123196362206398</v>
      </c>
      <c r="AX1321" s="17">
        <v>0.28068311043646499</v>
      </c>
      <c r="AY1321" s="17">
        <v>0.32034061764670302</v>
      </c>
    </row>
    <row r="1322" spans="2:51">
      <c r="B1322" t="s">
        <v>162</v>
      </c>
      <c r="C1322" s="17">
        <v>0.242070192647519</v>
      </c>
      <c r="D1322" s="17">
        <v>0.25730398093246998</v>
      </c>
      <c r="E1322" s="17">
        <v>0.22648354060589501</v>
      </c>
      <c r="F1322" s="17"/>
      <c r="G1322" s="17">
        <v>0.245354484166594</v>
      </c>
      <c r="H1322" s="17">
        <v>0.221003464052766</v>
      </c>
      <c r="I1322" s="17">
        <v>0.20725793172469401</v>
      </c>
      <c r="J1322" s="17">
        <v>0.22374286419951001</v>
      </c>
      <c r="K1322" s="17">
        <v>0.255912431437685</v>
      </c>
      <c r="L1322" s="17">
        <v>0.28503840191510299</v>
      </c>
      <c r="M1322" s="17"/>
      <c r="N1322" s="17">
        <v>0.28603063130628298</v>
      </c>
      <c r="O1322" s="17">
        <v>0.24367737613161899</v>
      </c>
      <c r="P1322" s="17">
        <v>0.22393371297377501</v>
      </c>
      <c r="Q1322" s="17">
        <v>0.218146140693808</v>
      </c>
      <c r="R1322" s="17"/>
      <c r="S1322" s="17">
        <v>0.23564560345677801</v>
      </c>
      <c r="T1322" s="17">
        <v>0.25012886466830297</v>
      </c>
      <c r="U1322" s="17">
        <v>0.28422638075892598</v>
      </c>
      <c r="V1322" s="17">
        <v>0.22969952228552001</v>
      </c>
      <c r="W1322" s="17">
        <v>0.27768279323345701</v>
      </c>
      <c r="X1322" s="17">
        <v>0.197043755433185</v>
      </c>
      <c r="Y1322" s="17">
        <v>0.26055654442583598</v>
      </c>
      <c r="Z1322" s="17">
        <v>0.21524868861917301</v>
      </c>
      <c r="AA1322" s="17">
        <v>0.230630598109719</v>
      </c>
      <c r="AB1322" s="17">
        <v>0.26533919748198098</v>
      </c>
      <c r="AC1322" s="17">
        <v>0.24368012290251501</v>
      </c>
      <c r="AD1322" s="17">
        <v>0.139627382862929</v>
      </c>
      <c r="AE1322" s="17"/>
      <c r="AF1322" s="17">
        <v>0.23669701166590701</v>
      </c>
      <c r="AG1322" s="17">
        <v>0.24485555746929499</v>
      </c>
      <c r="AH1322" s="17">
        <v>0.24020999673544499</v>
      </c>
      <c r="AI1322" s="17"/>
      <c r="AJ1322" s="17">
        <v>0.25506087413762402</v>
      </c>
      <c r="AK1322" s="17">
        <v>0.242121483923771</v>
      </c>
      <c r="AL1322" s="17">
        <v>0.25293105896837997</v>
      </c>
      <c r="AM1322" s="17"/>
      <c r="AN1322" s="17">
        <v>0.20319093351029699</v>
      </c>
      <c r="AO1322" s="17">
        <v>0.27036878215910298</v>
      </c>
      <c r="AP1322" s="17">
        <v>0.24530640959366501</v>
      </c>
      <c r="AQ1322" s="17">
        <v>0.27057486897055899</v>
      </c>
      <c r="AR1322" s="17">
        <v>0.41301329716839502</v>
      </c>
      <c r="AS1322" s="17"/>
      <c r="AT1322" s="17">
        <v>0.24634684938905799</v>
      </c>
      <c r="AU1322" s="17">
        <v>0.220808392276374</v>
      </c>
      <c r="AV1322" s="17"/>
      <c r="AW1322" s="17">
        <v>0.27621328107003801</v>
      </c>
      <c r="AX1322" s="17">
        <v>0.21569826558363001</v>
      </c>
      <c r="AY1322" s="17">
        <v>0.213172393506392</v>
      </c>
    </row>
    <row r="1323" spans="2:51">
      <c r="B1323" t="s">
        <v>163</v>
      </c>
      <c r="C1323" s="17">
        <v>9.7835250302679894E-2</v>
      </c>
      <c r="D1323" s="17">
        <v>0.134206993768339</v>
      </c>
      <c r="E1323" s="17">
        <v>6.3756254954268704E-2</v>
      </c>
      <c r="F1323" s="17"/>
      <c r="G1323" s="17">
        <v>7.8702440265928403E-2</v>
      </c>
      <c r="H1323" s="17">
        <v>5.7519259966829203E-2</v>
      </c>
      <c r="I1323" s="17">
        <v>0.108920678119742</v>
      </c>
      <c r="J1323" s="17">
        <v>0.116039680489783</v>
      </c>
      <c r="K1323" s="17">
        <v>0.115072649269335</v>
      </c>
      <c r="L1323" s="17">
        <v>0.102599883978733</v>
      </c>
      <c r="M1323" s="17"/>
      <c r="N1323" s="17">
        <v>0.12555028462432399</v>
      </c>
      <c r="O1323" s="17">
        <v>8.3537697476364803E-2</v>
      </c>
      <c r="P1323" s="17">
        <v>0.10050589324082</v>
      </c>
      <c r="Q1323" s="17">
        <v>7.8098239426748803E-2</v>
      </c>
      <c r="R1323" s="17"/>
      <c r="S1323" s="17">
        <v>0.103312450868612</v>
      </c>
      <c r="T1323" s="17">
        <v>9.4499345769388496E-2</v>
      </c>
      <c r="U1323" s="17">
        <v>8.5485631686017804E-2</v>
      </c>
      <c r="V1323" s="17">
        <v>7.3605794122016094E-2</v>
      </c>
      <c r="W1323" s="17">
        <v>0.10857199985185501</v>
      </c>
      <c r="X1323" s="17">
        <v>6.7275988028356298E-2</v>
      </c>
      <c r="Y1323" s="17">
        <v>0.11692623231185199</v>
      </c>
      <c r="Z1323" s="17">
        <v>0.1304378399924</v>
      </c>
      <c r="AA1323" s="17">
        <v>0.114142293315661</v>
      </c>
      <c r="AB1323" s="17">
        <v>0.108301073814683</v>
      </c>
      <c r="AC1323" s="17">
        <v>7.3128062974834596E-2</v>
      </c>
      <c r="AD1323" s="17">
        <v>0.108245966321836</v>
      </c>
      <c r="AE1323" s="17"/>
      <c r="AF1323" s="17">
        <v>0.123212396127894</v>
      </c>
      <c r="AG1323" s="17">
        <v>9.0124164489210207E-2</v>
      </c>
      <c r="AH1323" s="17">
        <v>4.9499410433721698E-2</v>
      </c>
      <c r="AI1323" s="17"/>
      <c r="AJ1323" s="17">
        <v>0.121934671222017</v>
      </c>
      <c r="AK1323" s="17">
        <v>7.9689079486547104E-2</v>
      </c>
      <c r="AL1323" s="17">
        <v>0.116951443182543</v>
      </c>
      <c r="AM1323" s="17"/>
      <c r="AN1323" s="17">
        <v>0.10698242821303799</v>
      </c>
      <c r="AO1323" s="17">
        <v>7.5459102396634004E-2</v>
      </c>
      <c r="AP1323" s="17">
        <v>0.11241937778234</v>
      </c>
      <c r="AQ1323" s="17">
        <v>0.12755491066524499</v>
      </c>
      <c r="AR1323" s="17">
        <v>0.115050038478509</v>
      </c>
      <c r="AS1323" s="17"/>
      <c r="AT1323" s="17">
        <v>9.7041430228820405E-2</v>
      </c>
      <c r="AU1323" s="17">
        <v>7.5088274135450203E-2</v>
      </c>
      <c r="AV1323" s="17"/>
      <c r="AW1323" s="17">
        <v>0.137475958606077</v>
      </c>
      <c r="AX1323" s="17">
        <v>6.7431252826698193E-2</v>
      </c>
      <c r="AY1323" s="17">
        <v>6.4231440350190197E-2</v>
      </c>
    </row>
    <row r="1324" spans="2:51">
      <c r="B1324" t="s">
        <v>119</v>
      </c>
      <c r="C1324" s="17">
        <v>5.6533959623146897E-2</v>
      </c>
      <c r="D1324" s="17">
        <v>2.7743317532916E-2</v>
      </c>
      <c r="E1324" s="17">
        <v>8.3497262095691901E-2</v>
      </c>
      <c r="F1324" s="17"/>
      <c r="G1324" s="17">
        <v>3.3142394395417399E-2</v>
      </c>
      <c r="H1324" s="17">
        <v>3.2067687766655202E-2</v>
      </c>
      <c r="I1324" s="17">
        <v>8.5694484382799294E-2</v>
      </c>
      <c r="J1324" s="17">
        <v>6.7616494091997506E-2</v>
      </c>
      <c r="K1324" s="17">
        <v>6.3089585431972503E-2</v>
      </c>
      <c r="L1324" s="17">
        <v>5.0679338860424701E-2</v>
      </c>
      <c r="M1324" s="17"/>
      <c r="N1324" s="17">
        <v>4.8588054093850502E-2</v>
      </c>
      <c r="O1324" s="17">
        <v>6.15617067412473E-2</v>
      </c>
      <c r="P1324" s="17">
        <v>5.6841869180424803E-2</v>
      </c>
      <c r="Q1324" s="17">
        <v>6.1442328138481002E-2</v>
      </c>
      <c r="R1324" s="17"/>
      <c r="S1324" s="17">
        <v>7.5540283998151894E-2</v>
      </c>
      <c r="T1324" s="17">
        <v>5.4175340794821503E-2</v>
      </c>
      <c r="U1324" s="17">
        <v>5.5836567766179901E-2</v>
      </c>
      <c r="V1324" s="17">
        <v>4.4266407896005E-2</v>
      </c>
      <c r="W1324" s="17">
        <v>4.9208873364887801E-2</v>
      </c>
      <c r="X1324" s="17">
        <v>3.3236098353876101E-2</v>
      </c>
      <c r="Y1324" s="17">
        <v>4.6103773799136098E-2</v>
      </c>
      <c r="Z1324" s="17">
        <v>3.0356302070392801E-2</v>
      </c>
      <c r="AA1324" s="17">
        <v>7.6637138608747005E-2</v>
      </c>
      <c r="AB1324" s="17">
        <v>7.3443597881993297E-2</v>
      </c>
      <c r="AC1324" s="17">
        <v>2.4221541610392201E-2</v>
      </c>
      <c r="AD1324" s="17">
        <v>9.57106434008268E-2</v>
      </c>
      <c r="AE1324" s="17"/>
      <c r="AF1324" s="17">
        <v>4.9169804470851598E-2</v>
      </c>
      <c r="AG1324" s="17">
        <v>5.3670367236590397E-2</v>
      </c>
      <c r="AH1324" s="17">
        <v>9.5381488556925798E-2</v>
      </c>
      <c r="AI1324" s="17"/>
      <c r="AJ1324" s="17">
        <v>3.2374987780786298E-2</v>
      </c>
      <c r="AK1324" s="17">
        <v>4.9408704977519501E-2</v>
      </c>
      <c r="AL1324" s="17">
        <v>2.6643167753170199E-2</v>
      </c>
      <c r="AM1324" s="17"/>
      <c r="AN1324" s="17">
        <v>6.5945008940801395E-2</v>
      </c>
      <c r="AO1324" s="17">
        <v>5.0416120500806398E-2</v>
      </c>
      <c r="AP1324" s="17">
        <v>4.56098803286221E-2</v>
      </c>
      <c r="AQ1324" s="17">
        <v>4.3558641128862603E-2</v>
      </c>
      <c r="AR1324" s="17">
        <v>0</v>
      </c>
      <c r="AS1324" s="17"/>
      <c r="AT1324" s="17">
        <v>5.2897935821738101E-2</v>
      </c>
      <c r="AU1324" s="17">
        <v>9.9189470483978401E-2</v>
      </c>
      <c r="AV1324" s="17"/>
      <c r="AW1324" s="17">
        <v>3.4132623870631602E-2</v>
      </c>
      <c r="AX1324" s="17">
        <v>5.6195651166352799E-2</v>
      </c>
      <c r="AY1324" s="17">
        <v>7.9855275116097801E-2</v>
      </c>
    </row>
    <row r="1325" spans="2:51">
      <c r="B1325" t="s">
        <v>164</v>
      </c>
      <c r="C1325" s="17">
        <v>0.30981001740875802</v>
      </c>
      <c r="D1325" s="17">
        <v>0.30060779327958198</v>
      </c>
      <c r="E1325" s="17">
        <v>0.317011396400118</v>
      </c>
      <c r="F1325" s="17"/>
      <c r="G1325" s="17">
        <v>0.35736818775963097</v>
      </c>
      <c r="H1325" s="17">
        <v>0.406761045299252</v>
      </c>
      <c r="I1325" s="17">
        <v>0.30185876604290801</v>
      </c>
      <c r="J1325" s="17">
        <v>0.32141020960539901</v>
      </c>
      <c r="K1325" s="17">
        <v>0.27080392033877299</v>
      </c>
      <c r="L1325" s="17">
        <v>0.243073075404422</v>
      </c>
      <c r="M1325" s="17"/>
      <c r="N1325" s="17">
        <v>0.28477026852142401</v>
      </c>
      <c r="O1325" s="17">
        <v>0.29627839463063199</v>
      </c>
      <c r="P1325" s="17">
        <v>0.32605567082471099</v>
      </c>
      <c r="Q1325" s="17">
        <v>0.33213484366585599</v>
      </c>
      <c r="R1325" s="17"/>
      <c r="S1325" s="17">
        <v>0.33458409444174703</v>
      </c>
      <c r="T1325" s="17">
        <v>0.33716791130188101</v>
      </c>
      <c r="U1325" s="17">
        <v>0.30206145710426102</v>
      </c>
      <c r="V1325" s="17">
        <v>0.375884391943619</v>
      </c>
      <c r="W1325" s="17">
        <v>0.270399359534782</v>
      </c>
      <c r="X1325" s="17">
        <v>0.32000517616909102</v>
      </c>
      <c r="Y1325" s="17">
        <v>0.236098064631731</v>
      </c>
      <c r="Z1325" s="17">
        <v>0.30439550264714299</v>
      </c>
      <c r="AA1325" s="17">
        <v>0.320336254786101</v>
      </c>
      <c r="AB1325" s="17">
        <v>0.30420951519181999</v>
      </c>
      <c r="AC1325" s="17">
        <v>0.27456712048702298</v>
      </c>
      <c r="AD1325" s="17">
        <v>0.22371932530264299</v>
      </c>
      <c r="AE1325" s="17"/>
      <c r="AF1325" s="17">
        <v>0.30171933936613499</v>
      </c>
      <c r="AG1325" s="17">
        <v>0.31337159161609002</v>
      </c>
      <c r="AH1325" s="17">
        <v>0.32238505562769099</v>
      </c>
      <c r="AI1325" s="17"/>
      <c r="AJ1325" s="17">
        <v>0.31469621471620501</v>
      </c>
      <c r="AK1325" s="17">
        <v>0.32890121210579198</v>
      </c>
      <c r="AL1325" s="17">
        <v>0.339001166708298</v>
      </c>
      <c r="AM1325" s="17"/>
      <c r="AN1325" s="17">
        <v>0.28369191816598399</v>
      </c>
      <c r="AO1325" s="17">
        <v>0.33325126161465202</v>
      </c>
      <c r="AP1325" s="17">
        <v>0.319202681832575</v>
      </c>
      <c r="AQ1325" s="17">
        <v>0.30891184373014802</v>
      </c>
      <c r="AR1325" s="17">
        <v>0.30495457296719097</v>
      </c>
      <c r="AS1325" s="17"/>
      <c r="AT1325" s="17">
        <v>0.30903013910049698</v>
      </c>
      <c r="AU1325" s="17">
        <v>0.327060680875153</v>
      </c>
      <c r="AV1325" s="17"/>
      <c r="AW1325" s="17">
        <v>0.28094617283119</v>
      </c>
      <c r="AX1325" s="17">
        <v>0.37999171998685399</v>
      </c>
      <c r="AY1325" s="17">
        <v>0.322400273380617</v>
      </c>
    </row>
    <row r="1326" spans="2:51">
      <c r="B1326" t="s">
        <v>165</v>
      </c>
      <c r="C1326" s="17">
        <v>0.33990544295019898</v>
      </c>
      <c r="D1326" s="17">
        <v>0.39151097470080898</v>
      </c>
      <c r="E1326" s="17">
        <v>0.29023979556016299</v>
      </c>
      <c r="F1326" s="17"/>
      <c r="G1326" s="17">
        <v>0.32405692443252299</v>
      </c>
      <c r="H1326" s="17">
        <v>0.27852272401959499</v>
      </c>
      <c r="I1326" s="17">
        <v>0.31617860984443602</v>
      </c>
      <c r="J1326" s="17">
        <v>0.33978254468929298</v>
      </c>
      <c r="K1326" s="17">
        <v>0.37098508070701902</v>
      </c>
      <c r="L1326" s="17">
        <v>0.38763828589383698</v>
      </c>
      <c r="M1326" s="17"/>
      <c r="N1326" s="17">
        <v>0.41158091593060703</v>
      </c>
      <c r="O1326" s="17">
        <v>0.32721507360798402</v>
      </c>
      <c r="P1326" s="17">
        <v>0.324439606214595</v>
      </c>
      <c r="Q1326" s="17">
        <v>0.29624438012055698</v>
      </c>
      <c r="R1326" s="17"/>
      <c r="S1326" s="17">
        <v>0.33895805432539</v>
      </c>
      <c r="T1326" s="17">
        <v>0.34462821043769198</v>
      </c>
      <c r="U1326" s="17">
        <v>0.369712012444944</v>
      </c>
      <c r="V1326" s="17">
        <v>0.303305316407536</v>
      </c>
      <c r="W1326" s="17">
        <v>0.38625479308531102</v>
      </c>
      <c r="X1326" s="17">
        <v>0.26431974346154202</v>
      </c>
      <c r="Y1326" s="17">
        <v>0.37748277673768799</v>
      </c>
      <c r="Z1326" s="17">
        <v>0.34568652861157401</v>
      </c>
      <c r="AA1326" s="17">
        <v>0.34477289142537898</v>
      </c>
      <c r="AB1326" s="17">
        <v>0.37364027129666399</v>
      </c>
      <c r="AC1326" s="17">
        <v>0.31680818587734899</v>
      </c>
      <c r="AD1326" s="17">
        <v>0.247873349184765</v>
      </c>
      <c r="AE1326" s="17"/>
      <c r="AF1326" s="17">
        <v>0.35990940779380098</v>
      </c>
      <c r="AG1326" s="17">
        <v>0.334979721958506</v>
      </c>
      <c r="AH1326" s="17">
        <v>0.28970940716916699</v>
      </c>
      <c r="AI1326" s="17"/>
      <c r="AJ1326" s="17">
        <v>0.37699554535964103</v>
      </c>
      <c r="AK1326" s="17">
        <v>0.321810563410318</v>
      </c>
      <c r="AL1326" s="17">
        <v>0.369882502150923</v>
      </c>
      <c r="AM1326" s="17"/>
      <c r="AN1326" s="17">
        <v>0.31017336172333398</v>
      </c>
      <c r="AO1326" s="17">
        <v>0.34582788455573699</v>
      </c>
      <c r="AP1326" s="17">
        <v>0.35772578737600502</v>
      </c>
      <c r="AQ1326" s="17">
        <v>0.39812977963580398</v>
      </c>
      <c r="AR1326" s="17">
        <v>0.528063335646904</v>
      </c>
      <c r="AS1326" s="17"/>
      <c r="AT1326" s="17">
        <v>0.34338827961787799</v>
      </c>
      <c r="AU1326" s="17">
        <v>0.29589666641182399</v>
      </c>
      <c r="AV1326" s="17"/>
      <c r="AW1326" s="17">
        <v>0.41368923967611498</v>
      </c>
      <c r="AX1326" s="17">
        <v>0.28312951841032802</v>
      </c>
      <c r="AY1326" s="17">
        <v>0.27740383385658202</v>
      </c>
    </row>
    <row r="1327" spans="2:51">
      <c r="B1327" t="s">
        <v>140</v>
      </c>
      <c r="C1327" s="17">
        <v>-3.0095425541441002E-2</v>
      </c>
      <c r="D1327" s="17">
        <v>-9.0903181421227594E-2</v>
      </c>
      <c r="E1327" s="17">
        <v>2.6771600839954598E-2</v>
      </c>
      <c r="F1327" s="17"/>
      <c r="G1327" s="17">
        <v>3.33112633271078E-2</v>
      </c>
      <c r="H1327" s="17">
        <v>0.12823832127965701</v>
      </c>
      <c r="I1327" s="17">
        <v>-1.4319843801528599E-2</v>
      </c>
      <c r="J1327" s="17">
        <v>-1.8372335083894201E-2</v>
      </c>
      <c r="K1327" s="17">
        <v>-0.10018116036824599</v>
      </c>
      <c r="L1327" s="17">
        <v>-0.14456521048941501</v>
      </c>
      <c r="M1327" s="17"/>
      <c r="N1327" s="17">
        <v>-0.12681064740918299</v>
      </c>
      <c r="O1327" s="17">
        <v>-3.0936678977351601E-2</v>
      </c>
      <c r="P1327" s="17">
        <v>1.6160646101157101E-3</v>
      </c>
      <c r="Q1327" s="17">
        <v>3.5890463545298901E-2</v>
      </c>
      <c r="R1327" s="17"/>
      <c r="S1327" s="17">
        <v>-4.3739598836430296E-3</v>
      </c>
      <c r="T1327" s="17">
        <v>-7.4602991358108696E-3</v>
      </c>
      <c r="U1327" s="17">
        <v>-6.7650555340682705E-2</v>
      </c>
      <c r="V1327" s="17">
        <v>7.2579075536083795E-2</v>
      </c>
      <c r="W1327" s="17">
        <v>-0.11585543355052901</v>
      </c>
      <c r="X1327" s="17">
        <v>5.5685432707549103E-2</v>
      </c>
      <c r="Y1327" s="17">
        <v>-0.14138471210595799</v>
      </c>
      <c r="Z1327" s="17">
        <v>-4.1291025964431002E-2</v>
      </c>
      <c r="AA1327" s="17">
        <v>-2.44366366392786E-2</v>
      </c>
      <c r="AB1327" s="17">
        <v>-6.9430756104844393E-2</v>
      </c>
      <c r="AC1327" s="17">
        <v>-4.2241065390326502E-2</v>
      </c>
      <c r="AD1327" s="17">
        <v>-2.4154023882121699E-2</v>
      </c>
      <c r="AE1327" s="17"/>
      <c r="AF1327" s="17">
        <v>-5.8190068427666601E-2</v>
      </c>
      <c r="AG1327" s="17">
        <v>-2.1608130342416002E-2</v>
      </c>
      <c r="AH1327" s="17">
        <v>3.26756484585237E-2</v>
      </c>
      <c r="AI1327" s="17"/>
      <c r="AJ1327" s="17">
        <v>-6.2299330643435902E-2</v>
      </c>
      <c r="AK1327" s="17">
        <v>7.0906486954739299E-3</v>
      </c>
      <c r="AL1327" s="17">
        <v>-3.0881335442624901E-2</v>
      </c>
      <c r="AM1327" s="17"/>
      <c r="AN1327" s="17">
        <v>-2.6481443557349799E-2</v>
      </c>
      <c r="AO1327" s="17">
        <v>-1.25766229410851E-2</v>
      </c>
      <c r="AP1327" s="17">
        <v>-3.8523105543429997E-2</v>
      </c>
      <c r="AQ1327" s="17">
        <v>-8.9217935905655799E-2</v>
      </c>
      <c r="AR1327" s="17">
        <v>-0.223108762679713</v>
      </c>
      <c r="AS1327" s="17"/>
      <c r="AT1327" s="17">
        <v>-3.4358140517381203E-2</v>
      </c>
      <c r="AU1327" s="17">
        <v>3.1164014463329101E-2</v>
      </c>
      <c r="AV1327" s="17"/>
      <c r="AW1327" s="17">
        <v>-0.13274306684492501</v>
      </c>
      <c r="AX1327" s="17">
        <v>9.6862201576525697E-2</v>
      </c>
      <c r="AY1327" s="17">
        <v>4.4996439524034697E-2</v>
      </c>
    </row>
    <row r="1328" spans="2:51">
      <c r="C1328" s="17"/>
      <c r="D1328" s="17"/>
      <c r="E1328" s="17"/>
      <c r="F1328" s="17"/>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row>
    <row r="1329" spans="2:51">
      <c r="B1329" s="6" t="s">
        <v>453</v>
      </c>
      <c r="C1329" s="17"/>
      <c r="D1329" s="17"/>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row>
    <row r="1330" spans="2:51">
      <c r="B1330" s="24" t="s">
        <v>16</v>
      </c>
      <c r="C1330" s="17"/>
      <c r="D1330" s="17"/>
      <c r="E1330" s="17"/>
      <c r="F1330" s="17"/>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row>
    <row r="1331" spans="2:51">
      <c r="B1331" t="s">
        <v>159</v>
      </c>
      <c r="C1331" s="17">
        <v>5.6343439131344597E-2</v>
      </c>
      <c r="D1331" s="17">
        <v>6.5313590507178096E-2</v>
      </c>
      <c r="E1331" s="17">
        <v>4.8100242059939902E-2</v>
      </c>
      <c r="F1331" s="17"/>
      <c r="G1331" s="17">
        <v>9.6100758553189905E-2</v>
      </c>
      <c r="H1331" s="17">
        <v>9.2047914698571903E-2</v>
      </c>
      <c r="I1331" s="17">
        <v>5.4868943604969099E-2</v>
      </c>
      <c r="J1331" s="17">
        <v>5.0277496552734099E-2</v>
      </c>
      <c r="K1331" s="17">
        <v>4.68047768163984E-2</v>
      </c>
      <c r="L1331" s="17">
        <v>2.1548349541113201E-2</v>
      </c>
      <c r="M1331" s="17"/>
      <c r="N1331" s="17">
        <v>5.5728248205605103E-2</v>
      </c>
      <c r="O1331" s="17">
        <v>3.4070352379577902E-2</v>
      </c>
      <c r="P1331" s="17">
        <v>7.5834393840522499E-2</v>
      </c>
      <c r="Q1331" s="17">
        <v>6.3760630641431004E-2</v>
      </c>
      <c r="R1331" s="17"/>
      <c r="S1331" s="17">
        <v>9.9020248809916001E-2</v>
      </c>
      <c r="T1331" s="17">
        <v>3.0093628318831701E-2</v>
      </c>
      <c r="U1331" s="17">
        <v>1.8222090943971099E-2</v>
      </c>
      <c r="V1331" s="17">
        <v>8.0154507645765802E-2</v>
      </c>
      <c r="W1331" s="17">
        <v>5.8856948914212198E-2</v>
      </c>
      <c r="X1331" s="17">
        <v>2.2931451362543698E-2</v>
      </c>
      <c r="Y1331" s="17">
        <v>5.1731376798518101E-2</v>
      </c>
      <c r="Z1331" s="17">
        <v>6.6507830768267995E-2</v>
      </c>
      <c r="AA1331" s="17">
        <v>4.9057914575331298E-2</v>
      </c>
      <c r="AB1331" s="17">
        <v>8.0145821188286101E-2</v>
      </c>
      <c r="AC1331" s="17">
        <v>3.03868845961731E-2</v>
      </c>
      <c r="AD1331" s="17">
        <v>0.118990532205489</v>
      </c>
      <c r="AE1331" s="17"/>
      <c r="AF1331" s="17">
        <v>5.3293876120751503E-2</v>
      </c>
      <c r="AG1331" s="17">
        <v>5.1119408412231802E-2</v>
      </c>
      <c r="AH1331" s="17">
        <v>6.7618823676032405E-2</v>
      </c>
      <c r="AI1331" s="17"/>
      <c r="AJ1331" s="17">
        <v>5.3402996410339597E-2</v>
      </c>
      <c r="AK1331" s="17">
        <v>6.1931594767683597E-2</v>
      </c>
      <c r="AL1331" s="17">
        <v>5.39039550698375E-2</v>
      </c>
      <c r="AM1331" s="17"/>
      <c r="AN1331" s="17">
        <v>5.7681115237970801E-2</v>
      </c>
      <c r="AO1331" s="17">
        <v>5.7702706569300002E-2</v>
      </c>
      <c r="AP1331" s="17">
        <v>6.0390235975127299E-2</v>
      </c>
      <c r="AQ1331" s="17">
        <v>4.7942523227934901E-2</v>
      </c>
      <c r="AR1331" s="17">
        <v>0.14389152970947999</v>
      </c>
      <c r="AS1331" s="17"/>
      <c r="AT1331" s="17">
        <v>4.9055933925333903E-2</v>
      </c>
      <c r="AU1331" s="17">
        <v>0.117102406014309</v>
      </c>
      <c r="AV1331" s="17"/>
      <c r="AW1331" s="17">
        <v>4.45850851471069E-2</v>
      </c>
      <c r="AX1331" s="17">
        <v>7.8430017584661907E-2</v>
      </c>
      <c r="AY1331" s="17">
        <v>6.3073374943877894E-2</v>
      </c>
    </row>
    <row r="1332" spans="2:51">
      <c r="B1332" t="s">
        <v>160</v>
      </c>
      <c r="C1332" s="17">
        <v>0.19989312926903199</v>
      </c>
      <c r="D1332" s="17">
        <v>0.18398917441172999</v>
      </c>
      <c r="E1332" s="17">
        <v>0.215381961878546</v>
      </c>
      <c r="F1332" s="17"/>
      <c r="G1332" s="17">
        <v>0.30724420422826298</v>
      </c>
      <c r="H1332" s="17">
        <v>0.241897582173253</v>
      </c>
      <c r="I1332" s="17">
        <v>0.25033962753341499</v>
      </c>
      <c r="J1332" s="17">
        <v>0.17794944075143601</v>
      </c>
      <c r="K1332" s="17">
        <v>0.155781724644799</v>
      </c>
      <c r="L1332" s="17">
        <v>0.12561276440184099</v>
      </c>
      <c r="M1332" s="17"/>
      <c r="N1332" s="17">
        <v>0.163214664029979</v>
      </c>
      <c r="O1332" s="17">
        <v>0.18727772107995799</v>
      </c>
      <c r="P1332" s="17">
        <v>0.220683113268374</v>
      </c>
      <c r="Q1332" s="17">
        <v>0.23667032238639399</v>
      </c>
      <c r="R1332" s="17"/>
      <c r="S1332" s="17">
        <v>0.18424216611795699</v>
      </c>
      <c r="T1332" s="17">
        <v>0.20114410197228699</v>
      </c>
      <c r="U1332" s="17">
        <v>0.19026579090985099</v>
      </c>
      <c r="V1332" s="17">
        <v>0.189272746657763</v>
      </c>
      <c r="W1332" s="17">
        <v>0.211546191615712</v>
      </c>
      <c r="X1332" s="17">
        <v>0.22527660803826699</v>
      </c>
      <c r="Y1332" s="17">
        <v>0.230114664130629</v>
      </c>
      <c r="Z1332" s="17">
        <v>0.22217349354836699</v>
      </c>
      <c r="AA1332" s="17">
        <v>0.24399374929364101</v>
      </c>
      <c r="AB1332" s="17">
        <v>0.12891709900217599</v>
      </c>
      <c r="AC1332" s="17">
        <v>0.16154026743049499</v>
      </c>
      <c r="AD1332" s="17">
        <v>0.219535819312518</v>
      </c>
      <c r="AE1332" s="17"/>
      <c r="AF1332" s="17">
        <v>0.20807969318841199</v>
      </c>
      <c r="AG1332" s="17">
        <v>0.17630221120466699</v>
      </c>
      <c r="AH1332" s="17">
        <v>0.19039365800982</v>
      </c>
      <c r="AI1332" s="17"/>
      <c r="AJ1332" s="17">
        <v>0.20435202780641401</v>
      </c>
      <c r="AK1332" s="17">
        <v>0.18914729287802201</v>
      </c>
      <c r="AL1332" s="17">
        <v>0.23232903980551001</v>
      </c>
      <c r="AM1332" s="17"/>
      <c r="AN1332" s="17">
        <v>0.24444368788829901</v>
      </c>
      <c r="AO1332" s="17">
        <v>0.227382739425847</v>
      </c>
      <c r="AP1332" s="17">
        <v>0.18697683198946699</v>
      </c>
      <c r="AQ1332" s="17">
        <v>0.128383900993565</v>
      </c>
      <c r="AR1332" s="17">
        <v>0.32871695330037198</v>
      </c>
      <c r="AS1332" s="17"/>
      <c r="AT1332" s="17">
        <v>0.197246165243053</v>
      </c>
      <c r="AU1332" s="17">
        <v>0.23622296086726399</v>
      </c>
      <c r="AV1332" s="17"/>
      <c r="AW1332" s="17">
        <v>0.12155749940694199</v>
      </c>
      <c r="AX1332" s="17">
        <v>0.31155245183894897</v>
      </c>
      <c r="AY1332" s="17">
        <v>0.25314583111333999</v>
      </c>
    </row>
    <row r="1333" spans="2:51">
      <c r="B1333" t="s">
        <v>161</v>
      </c>
      <c r="C1333" s="17">
        <v>0.29504911370021603</v>
      </c>
      <c r="D1333" s="17">
        <v>0.29143294420684701</v>
      </c>
      <c r="E1333" s="17">
        <v>0.299075177751983</v>
      </c>
      <c r="F1333" s="17"/>
      <c r="G1333" s="17">
        <v>0.28858614389921</v>
      </c>
      <c r="H1333" s="17">
        <v>0.26894883033559802</v>
      </c>
      <c r="I1333" s="17">
        <v>0.23159021578365999</v>
      </c>
      <c r="J1333" s="17">
        <v>0.30119281550365801</v>
      </c>
      <c r="K1333" s="17">
        <v>0.36338391475382098</v>
      </c>
      <c r="L1333" s="17">
        <v>0.314254657036038</v>
      </c>
      <c r="M1333" s="17"/>
      <c r="N1333" s="17">
        <v>0.24012165848344899</v>
      </c>
      <c r="O1333" s="17">
        <v>0.28021800155377502</v>
      </c>
      <c r="P1333" s="17">
        <v>0.33638268937750299</v>
      </c>
      <c r="Q1333" s="17">
        <v>0.33262335334626902</v>
      </c>
      <c r="R1333" s="17"/>
      <c r="S1333" s="17">
        <v>0.25401572582820697</v>
      </c>
      <c r="T1333" s="17">
        <v>0.323491618516346</v>
      </c>
      <c r="U1333" s="17">
        <v>0.26165025463460501</v>
      </c>
      <c r="V1333" s="17">
        <v>0.32024828746508999</v>
      </c>
      <c r="W1333" s="17">
        <v>0.31988882735358498</v>
      </c>
      <c r="X1333" s="17">
        <v>0.30252186269870002</v>
      </c>
      <c r="Y1333" s="17">
        <v>0.24896386837569601</v>
      </c>
      <c r="Z1333" s="17">
        <v>0.31589934743193898</v>
      </c>
      <c r="AA1333" s="17">
        <v>0.29178562783000001</v>
      </c>
      <c r="AB1333" s="17">
        <v>0.28797170807530698</v>
      </c>
      <c r="AC1333" s="17">
        <v>0.34580861557101</v>
      </c>
      <c r="AD1333" s="17">
        <v>0.37434847604333199</v>
      </c>
      <c r="AE1333" s="17"/>
      <c r="AF1333" s="17">
        <v>0.30674945802813702</v>
      </c>
      <c r="AG1333" s="17">
        <v>0.269980014290499</v>
      </c>
      <c r="AH1333" s="17">
        <v>0.36138777932135802</v>
      </c>
      <c r="AI1333" s="17"/>
      <c r="AJ1333" s="17">
        <v>0.28857657360718297</v>
      </c>
      <c r="AK1333" s="17">
        <v>0.28835378462386002</v>
      </c>
      <c r="AL1333" s="17">
        <v>0.258154689917302</v>
      </c>
      <c r="AM1333" s="17"/>
      <c r="AN1333" s="17">
        <v>0.33580789104749897</v>
      </c>
      <c r="AO1333" s="17">
        <v>0.24188744141143501</v>
      </c>
      <c r="AP1333" s="17">
        <v>0.27780462890751401</v>
      </c>
      <c r="AQ1333" s="17">
        <v>0.26591832308430302</v>
      </c>
      <c r="AR1333" s="17">
        <v>6.7478101334617305E-2</v>
      </c>
      <c r="AS1333" s="17"/>
      <c r="AT1333" s="17">
        <v>0.294911964889917</v>
      </c>
      <c r="AU1333" s="17">
        <v>0.28793523716841302</v>
      </c>
      <c r="AV1333" s="17"/>
      <c r="AW1333" s="17">
        <v>0.25918983581379701</v>
      </c>
      <c r="AX1333" s="17">
        <v>0.29938039606458999</v>
      </c>
      <c r="AY1333" s="17">
        <v>0.33052331772273202</v>
      </c>
    </row>
    <row r="1334" spans="2:51">
      <c r="B1334" t="s">
        <v>162</v>
      </c>
      <c r="C1334" s="17">
        <v>0.27151566966388202</v>
      </c>
      <c r="D1334" s="17">
        <v>0.285082284093373</v>
      </c>
      <c r="E1334" s="17">
        <v>0.257269620418554</v>
      </c>
      <c r="F1334" s="17"/>
      <c r="G1334" s="17">
        <v>0.183701144814583</v>
      </c>
      <c r="H1334" s="17">
        <v>0.22835876050632101</v>
      </c>
      <c r="I1334" s="17">
        <v>0.28633436810016299</v>
      </c>
      <c r="J1334" s="17">
        <v>0.29410899547396302</v>
      </c>
      <c r="K1334" s="17">
        <v>0.24364205688325999</v>
      </c>
      <c r="L1334" s="17">
        <v>0.33833124722567398</v>
      </c>
      <c r="M1334" s="17"/>
      <c r="N1334" s="17">
        <v>0.34416134645973501</v>
      </c>
      <c r="O1334" s="17">
        <v>0.301913917111229</v>
      </c>
      <c r="P1334" s="17">
        <v>0.22859957686924301</v>
      </c>
      <c r="Q1334" s="17">
        <v>0.19710563565059899</v>
      </c>
      <c r="R1334" s="17"/>
      <c r="S1334" s="17">
        <v>0.27803259966421501</v>
      </c>
      <c r="T1334" s="17">
        <v>0.29457355294369197</v>
      </c>
      <c r="U1334" s="17">
        <v>0.35229826125852898</v>
      </c>
      <c r="V1334" s="17">
        <v>0.24367470210473899</v>
      </c>
      <c r="W1334" s="17">
        <v>0.20225328664860101</v>
      </c>
      <c r="X1334" s="17">
        <v>0.274885946113193</v>
      </c>
      <c r="Y1334" s="17">
        <v>0.30297544359490702</v>
      </c>
      <c r="Z1334" s="17">
        <v>0.228637840666821</v>
      </c>
      <c r="AA1334" s="17">
        <v>0.228517208744411</v>
      </c>
      <c r="AB1334" s="17">
        <v>0.29713626598598902</v>
      </c>
      <c r="AC1334" s="17">
        <v>0.26791172061914498</v>
      </c>
      <c r="AD1334" s="17">
        <v>0.16699668218667199</v>
      </c>
      <c r="AE1334" s="17"/>
      <c r="AF1334" s="17">
        <v>0.25596594442948101</v>
      </c>
      <c r="AG1334" s="17">
        <v>0.30809899131755197</v>
      </c>
      <c r="AH1334" s="17">
        <v>0.24419121255637</v>
      </c>
      <c r="AI1334" s="17"/>
      <c r="AJ1334" s="17">
        <v>0.26534217034629498</v>
      </c>
      <c r="AK1334" s="17">
        <v>0.29084790173542702</v>
      </c>
      <c r="AL1334" s="17">
        <v>0.31085618126269698</v>
      </c>
      <c r="AM1334" s="17"/>
      <c r="AN1334" s="17">
        <v>0.204515051075434</v>
      </c>
      <c r="AO1334" s="17">
        <v>0.296744491011105</v>
      </c>
      <c r="AP1334" s="17">
        <v>0.27593444019160002</v>
      </c>
      <c r="AQ1334" s="17">
        <v>0.34618141392081198</v>
      </c>
      <c r="AR1334" s="17">
        <v>0.31658511534869099</v>
      </c>
      <c r="AS1334" s="17"/>
      <c r="AT1334" s="17">
        <v>0.279480479538257</v>
      </c>
      <c r="AU1334" s="17">
        <v>0.19089120331790099</v>
      </c>
      <c r="AV1334" s="17"/>
      <c r="AW1334" s="17">
        <v>0.35783367154877199</v>
      </c>
      <c r="AX1334" s="17">
        <v>0.228454819119248</v>
      </c>
      <c r="AY1334" s="17">
        <v>0.19386573686831601</v>
      </c>
    </row>
    <row r="1335" spans="2:51">
      <c r="B1335" t="s">
        <v>163</v>
      </c>
      <c r="C1335" s="17">
        <v>0.118514715811746</v>
      </c>
      <c r="D1335" s="17">
        <v>0.142560099431777</v>
      </c>
      <c r="E1335" s="17">
        <v>9.6230973957263502E-2</v>
      </c>
      <c r="F1335" s="17"/>
      <c r="G1335" s="17">
        <v>8.9476068490517896E-2</v>
      </c>
      <c r="H1335" s="17">
        <v>0.114692871242236</v>
      </c>
      <c r="I1335" s="17">
        <v>0.10925036646752299</v>
      </c>
      <c r="J1335" s="17">
        <v>0.112521935954934</v>
      </c>
      <c r="K1335" s="17">
        <v>0.11532318705689699</v>
      </c>
      <c r="L1335" s="17">
        <v>0.148880316862227</v>
      </c>
      <c r="M1335" s="17"/>
      <c r="N1335" s="17">
        <v>0.147797974460702</v>
      </c>
      <c r="O1335" s="17">
        <v>0.13609537108101599</v>
      </c>
      <c r="P1335" s="17">
        <v>9.5249928112650498E-2</v>
      </c>
      <c r="Q1335" s="17">
        <v>8.6294666623742494E-2</v>
      </c>
      <c r="R1335" s="17"/>
      <c r="S1335" s="17">
        <v>0.114656081035294</v>
      </c>
      <c r="T1335" s="17">
        <v>9.3443400962444495E-2</v>
      </c>
      <c r="U1335" s="17">
        <v>0.118599818032686</v>
      </c>
      <c r="V1335" s="17">
        <v>0.121935648801447</v>
      </c>
      <c r="W1335" s="17">
        <v>0.13780502927287799</v>
      </c>
      <c r="X1335" s="17">
        <v>0.14796905280515299</v>
      </c>
      <c r="Y1335" s="17">
        <v>0.129620450477024</v>
      </c>
      <c r="Z1335" s="17">
        <v>9.2558838853275704E-2</v>
      </c>
      <c r="AA1335" s="17">
        <v>0.123767775737052</v>
      </c>
      <c r="AB1335" s="17">
        <v>0.131714941725662</v>
      </c>
      <c r="AC1335" s="17">
        <v>0.10155769507783401</v>
      </c>
      <c r="AD1335" s="17">
        <v>7.28673360840741E-2</v>
      </c>
      <c r="AE1335" s="17"/>
      <c r="AF1335" s="17">
        <v>0.11986596147343501</v>
      </c>
      <c r="AG1335" s="17">
        <v>0.14265711637465001</v>
      </c>
      <c r="AH1335" s="17">
        <v>4.7173696598792503E-2</v>
      </c>
      <c r="AI1335" s="17"/>
      <c r="AJ1335" s="17">
        <v>0.14923723410911899</v>
      </c>
      <c r="AK1335" s="17">
        <v>0.113088456019515</v>
      </c>
      <c r="AL1335" s="17">
        <v>0.117026354366897</v>
      </c>
      <c r="AM1335" s="17"/>
      <c r="AN1335" s="17">
        <v>7.3118089593494806E-2</v>
      </c>
      <c r="AO1335" s="17">
        <v>0.11984829396715101</v>
      </c>
      <c r="AP1335" s="17">
        <v>0.13838732205094201</v>
      </c>
      <c r="AQ1335" s="17">
        <v>0.14880935512083501</v>
      </c>
      <c r="AR1335" s="17">
        <v>0.14332830030683999</v>
      </c>
      <c r="AS1335" s="17"/>
      <c r="AT1335" s="17">
        <v>0.123580201893828</v>
      </c>
      <c r="AU1335" s="17">
        <v>8.1874389439526601E-2</v>
      </c>
      <c r="AV1335" s="17"/>
      <c r="AW1335" s="17">
        <v>0.181951245326541</v>
      </c>
      <c r="AX1335" s="17">
        <v>5.29123611187753E-2</v>
      </c>
      <c r="AY1335" s="17">
        <v>6.9503067091979606E-2</v>
      </c>
    </row>
    <row r="1336" spans="2:51">
      <c r="B1336" t="s">
        <v>119</v>
      </c>
      <c r="C1336" s="17">
        <v>5.86839324237797E-2</v>
      </c>
      <c r="D1336" s="17">
        <v>3.1621907349095001E-2</v>
      </c>
      <c r="E1336" s="17">
        <v>8.3942023933714693E-2</v>
      </c>
      <c r="F1336" s="17"/>
      <c r="G1336" s="17">
        <v>3.4891680014236703E-2</v>
      </c>
      <c r="H1336" s="17">
        <v>5.4054041044019799E-2</v>
      </c>
      <c r="I1336" s="17">
        <v>6.7616478510269903E-2</v>
      </c>
      <c r="J1336" s="17">
        <v>6.39493157632747E-2</v>
      </c>
      <c r="K1336" s="17">
        <v>7.5064339844824898E-2</v>
      </c>
      <c r="L1336" s="17">
        <v>5.1372664933106799E-2</v>
      </c>
      <c r="M1336" s="17"/>
      <c r="N1336" s="17">
        <v>4.89761083605307E-2</v>
      </c>
      <c r="O1336" s="17">
        <v>6.0424636794444299E-2</v>
      </c>
      <c r="P1336" s="17">
        <v>4.32502985317074E-2</v>
      </c>
      <c r="Q1336" s="17">
        <v>8.3545391351563997E-2</v>
      </c>
      <c r="R1336" s="17"/>
      <c r="S1336" s="17">
        <v>7.0033178544411198E-2</v>
      </c>
      <c r="T1336" s="17">
        <v>5.7253697286399403E-2</v>
      </c>
      <c r="U1336" s="17">
        <v>5.8963784220358702E-2</v>
      </c>
      <c r="V1336" s="17">
        <v>4.47141073251947E-2</v>
      </c>
      <c r="W1336" s="17">
        <v>6.9649716195011396E-2</v>
      </c>
      <c r="X1336" s="17">
        <v>2.6415078982143E-2</v>
      </c>
      <c r="Y1336" s="17">
        <v>3.6594196623224898E-2</v>
      </c>
      <c r="Z1336" s="17">
        <v>7.4222648731329693E-2</v>
      </c>
      <c r="AA1336" s="17">
        <v>6.2877723819564996E-2</v>
      </c>
      <c r="AB1336" s="17">
        <v>7.4114164022580406E-2</v>
      </c>
      <c r="AC1336" s="17">
        <v>9.2794816705341801E-2</v>
      </c>
      <c r="AD1336" s="17">
        <v>4.7261154167914501E-2</v>
      </c>
      <c r="AE1336" s="17"/>
      <c r="AF1336" s="17">
        <v>5.60450667597834E-2</v>
      </c>
      <c r="AG1336" s="17">
        <v>5.1842258400400701E-2</v>
      </c>
      <c r="AH1336" s="17">
        <v>8.9234829837626706E-2</v>
      </c>
      <c r="AI1336" s="17"/>
      <c r="AJ1336" s="17">
        <v>3.9088997720649603E-2</v>
      </c>
      <c r="AK1336" s="17">
        <v>5.6630969975492301E-2</v>
      </c>
      <c r="AL1336" s="17">
        <v>2.7729779577756901E-2</v>
      </c>
      <c r="AM1336" s="17"/>
      <c r="AN1336" s="17">
        <v>8.4434165157302801E-2</v>
      </c>
      <c r="AO1336" s="17">
        <v>5.6434327615162198E-2</v>
      </c>
      <c r="AP1336" s="17">
        <v>6.0506540885349E-2</v>
      </c>
      <c r="AQ1336" s="17">
        <v>6.2764483652550093E-2</v>
      </c>
      <c r="AR1336" s="17">
        <v>0</v>
      </c>
      <c r="AS1336" s="17"/>
      <c r="AT1336" s="17">
        <v>5.5725254509610703E-2</v>
      </c>
      <c r="AU1336" s="17">
        <v>8.5973803192586906E-2</v>
      </c>
      <c r="AV1336" s="17"/>
      <c r="AW1336" s="17">
        <v>3.48826627568413E-2</v>
      </c>
      <c r="AX1336" s="17">
        <v>2.92699542737761E-2</v>
      </c>
      <c r="AY1336" s="17">
        <v>8.9888672259753902E-2</v>
      </c>
    </row>
    <row r="1337" spans="2:51">
      <c r="B1337" t="s">
        <v>164</v>
      </c>
      <c r="C1337" s="17">
        <v>0.25623656840037701</v>
      </c>
      <c r="D1337" s="17">
        <v>0.24930276491890799</v>
      </c>
      <c r="E1337" s="17">
        <v>0.26348220393848498</v>
      </c>
      <c r="F1337" s="17"/>
      <c r="G1337" s="17">
        <v>0.40334496278145199</v>
      </c>
      <c r="H1337" s="17">
        <v>0.33394549687182501</v>
      </c>
      <c r="I1337" s="17">
        <v>0.30520857113838401</v>
      </c>
      <c r="J1337" s="17">
        <v>0.22822693730417001</v>
      </c>
      <c r="K1337" s="17">
        <v>0.202586501461197</v>
      </c>
      <c r="L1337" s="17">
        <v>0.147161113942955</v>
      </c>
      <c r="M1337" s="17"/>
      <c r="N1337" s="17">
        <v>0.21894291223558399</v>
      </c>
      <c r="O1337" s="17">
        <v>0.221348073459536</v>
      </c>
      <c r="P1337" s="17">
        <v>0.29651750710889702</v>
      </c>
      <c r="Q1337" s="17">
        <v>0.30043095302782502</v>
      </c>
      <c r="R1337" s="17"/>
      <c r="S1337" s="17">
        <v>0.28326241492787302</v>
      </c>
      <c r="T1337" s="17">
        <v>0.23123773029111799</v>
      </c>
      <c r="U1337" s="17">
        <v>0.208487881853822</v>
      </c>
      <c r="V1337" s="17">
        <v>0.26942725430352799</v>
      </c>
      <c r="W1337" s="17">
        <v>0.27040314052992398</v>
      </c>
      <c r="X1337" s="17">
        <v>0.248208059400811</v>
      </c>
      <c r="Y1337" s="17">
        <v>0.281846040929147</v>
      </c>
      <c r="Z1337" s="17">
        <v>0.28868132431663501</v>
      </c>
      <c r="AA1337" s="17">
        <v>0.29305166386897202</v>
      </c>
      <c r="AB1337" s="17">
        <v>0.20906292019046199</v>
      </c>
      <c r="AC1337" s="17">
        <v>0.19192715202666799</v>
      </c>
      <c r="AD1337" s="17">
        <v>0.33852635151800697</v>
      </c>
      <c r="AE1337" s="17"/>
      <c r="AF1337" s="17">
        <v>0.261373569309164</v>
      </c>
      <c r="AG1337" s="17">
        <v>0.227421619616899</v>
      </c>
      <c r="AH1337" s="17">
        <v>0.258012481685852</v>
      </c>
      <c r="AI1337" s="17"/>
      <c r="AJ1337" s="17">
        <v>0.257755024216753</v>
      </c>
      <c r="AK1337" s="17">
        <v>0.25107888764570602</v>
      </c>
      <c r="AL1337" s="17">
        <v>0.28623299487534698</v>
      </c>
      <c r="AM1337" s="17"/>
      <c r="AN1337" s="17">
        <v>0.30212480312626999</v>
      </c>
      <c r="AO1337" s="17">
        <v>0.28508544599514701</v>
      </c>
      <c r="AP1337" s="17">
        <v>0.24736706796459501</v>
      </c>
      <c r="AQ1337" s="17">
        <v>0.176326424221499</v>
      </c>
      <c r="AR1337" s="17">
        <v>0.47260848300985198</v>
      </c>
      <c r="AS1337" s="17"/>
      <c r="AT1337" s="17">
        <v>0.246302099168387</v>
      </c>
      <c r="AU1337" s="17">
        <v>0.35332536688157301</v>
      </c>
      <c r="AV1337" s="17"/>
      <c r="AW1337" s="17">
        <v>0.16614258455404901</v>
      </c>
      <c r="AX1337" s="17">
        <v>0.38998246942361098</v>
      </c>
      <c r="AY1337" s="17">
        <v>0.31621920605721798</v>
      </c>
    </row>
    <row r="1338" spans="2:51">
      <c r="B1338" t="s">
        <v>165</v>
      </c>
      <c r="C1338" s="17">
        <v>0.39003038547562802</v>
      </c>
      <c r="D1338" s="17">
        <v>0.42764238352514999</v>
      </c>
      <c r="E1338" s="17">
        <v>0.35350059437581699</v>
      </c>
      <c r="F1338" s="17"/>
      <c r="G1338" s="17">
        <v>0.27317721330510097</v>
      </c>
      <c r="H1338" s="17">
        <v>0.34305163174855702</v>
      </c>
      <c r="I1338" s="17">
        <v>0.395584734567686</v>
      </c>
      <c r="J1338" s="17">
        <v>0.406630931428897</v>
      </c>
      <c r="K1338" s="17">
        <v>0.358965243940157</v>
      </c>
      <c r="L1338" s="17">
        <v>0.48721156408790101</v>
      </c>
      <c r="M1338" s="17"/>
      <c r="N1338" s="17">
        <v>0.49195932092043698</v>
      </c>
      <c r="O1338" s="17">
        <v>0.43800928819224499</v>
      </c>
      <c r="P1338" s="17">
        <v>0.32384950498189302</v>
      </c>
      <c r="Q1338" s="17">
        <v>0.28340030227434199</v>
      </c>
      <c r="R1338" s="17"/>
      <c r="S1338" s="17">
        <v>0.39268868069950902</v>
      </c>
      <c r="T1338" s="17">
        <v>0.388016953906136</v>
      </c>
      <c r="U1338" s="17">
        <v>0.47089807929121402</v>
      </c>
      <c r="V1338" s="17">
        <v>0.36561035090618599</v>
      </c>
      <c r="W1338" s="17">
        <v>0.340058315921479</v>
      </c>
      <c r="X1338" s="17">
        <v>0.42285499891834599</v>
      </c>
      <c r="Y1338" s="17">
        <v>0.432595894071932</v>
      </c>
      <c r="Z1338" s="17">
        <v>0.32119667952009701</v>
      </c>
      <c r="AA1338" s="17">
        <v>0.352284984481463</v>
      </c>
      <c r="AB1338" s="17">
        <v>0.42885120771165097</v>
      </c>
      <c r="AC1338" s="17">
        <v>0.36946941569698</v>
      </c>
      <c r="AD1338" s="17">
        <v>0.23986401827074599</v>
      </c>
      <c r="AE1338" s="17"/>
      <c r="AF1338" s="17">
        <v>0.37583190590291599</v>
      </c>
      <c r="AG1338" s="17">
        <v>0.45075610769220098</v>
      </c>
      <c r="AH1338" s="17">
        <v>0.291364909155163</v>
      </c>
      <c r="AI1338" s="17"/>
      <c r="AJ1338" s="17">
        <v>0.41457940445541402</v>
      </c>
      <c r="AK1338" s="17">
        <v>0.40393635775494302</v>
      </c>
      <c r="AL1338" s="17">
        <v>0.427882535629594</v>
      </c>
      <c r="AM1338" s="17"/>
      <c r="AN1338" s="17">
        <v>0.27763314066892902</v>
      </c>
      <c r="AO1338" s="17">
        <v>0.41659278497825603</v>
      </c>
      <c r="AP1338" s="17">
        <v>0.41432176224254202</v>
      </c>
      <c r="AQ1338" s="17">
        <v>0.49499076904164802</v>
      </c>
      <c r="AR1338" s="17">
        <v>0.45991341565553101</v>
      </c>
      <c r="AS1338" s="17"/>
      <c r="AT1338" s="17">
        <v>0.40306068143208501</v>
      </c>
      <c r="AU1338" s="17">
        <v>0.27276559275742701</v>
      </c>
      <c r="AV1338" s="17"/>
      <c r="AW1338" s="17">
        <v>0.53978491687531305</v>
      </c>
      <c r="AX1338" s="17">
        <v>0.28136718023802298</v>
      </c>
      <c r="AY1338" s="17">
        <v>0.26336880396029499</v>
      </c>
    </row>
    <row r="1339" spans="2:51">
      <c r="B1339" t="s">
        <v>140</v>
      </c>
      <c r="C1339" s="17">
        <v>-0.13379381707525101</v>
      </c>
      <c r="D1339" s="17">
        <v>-0.17833961860624201</v>
      </c>
      <c r="E1339" s="17">
        <v>-9.0018390437331799E-2</v>
      </c>
      <c r="F1339" s="17"/>
      <c r="G1339" s="17">
        <v>0.13016774947635101</v>
      </c>
      <c r="H1339" s="17">
        <v>-9.1061348767326692E-3</v>
      </c>
      <c r="I1339" s="17">
        <v>-9.0376163429301895E-2</v>
      </c>
      <c r="J1339" s="17">
        <v>-0.17840399412472699</v>
      </c>
      <c r="K1339" s="17">
        <v>-0.156378742478959</v>
      </c>
      <c r="L1339" s="17">
        <v>-0.340050450144946</v>
      </c>
      <c r="M1339" s="17"/>
      <c r="N1339" s="17">
        <v>-0.273016408684853</v>
      </c>
      <c r="O1339" s="17">
        <v>-0.216661214732709</v>
      </c>
      <c r="P1339" s="17">
        <v>-2.73319978729962E-2</v>
      </c>
      <c r="Q1339" s="17">
        <v>1.7030650753483E-2</v>
      </c>
      <c r="R1339" s="17"/>
      <c r="S1339" s="17">
        <v>-0.109426265771636</v>
      </c>
      <c r="T1339" s="17">
        <v>-0.156779223615018</v>
      </c>
      <c r="U1339" s="17">
        <v>-0.26241019743739202</v>
      </c>
      <c r="V1339" s="17">
        <v>-9.61830966026581E-2</v>
      </c>
      <c r="W1339" s="17">
        <v>-6.9655175391554996E-2</v>
      </c>
      <c r="X1339" s="17">
        <v>-0.17464693951753499</v>
      </c>
      <c r="Y1339" s="17">
        <v>-0.150749853142785</v>
      </c>
      <c r="Z1339" s="17">
        <v>-3.2515355203461903E-2</v>
      </c>
      <c r="AA1339" s="17">
        <v>-5.9233320612491099E-2</v>
      </c>
      <c r="AB1339" s="17">
        <v>-0.21978828752118801</v>
      </c>
      <c r="AC1339" s="17">
        <v>-0.17754226367031101</v>
      </c>
      <c r="AD1339" s="17">
        <v>9.86623332472608E-2</v>
      </c>
      <c r="AE1339" s="17"/>
      <c r="AF1339" s="17">
        <v>-0.114458336593752</v>
      </c>
      <c r="AG1339" s="17">
        <v>-0.22333448807530301</v>
      </c>
      <c r="AH1339" s="17">
        <v>-3.3352427469310497E-2</v>
      </c>
      <c r="AI1339" s="17"/>
      <c r="AJ1339" s="17">
        <v>-0.15682438023865999</v>
      </c>
      <c r="AK1339" s="17">
        <v>-0.152857470109237</v>
      </c>
      <c r="AL1339" s="17">
        <v>-0.14164954075424699</v>
      </c>
      <c r="AM1339" s="17"/>
      <c r="AN1339" s="17">
        <v>2.4491662457340899E-2</v>
      </c>
      <c r="AO1339" s="17">
        <v>-0.13150733898310901</v>
      </c>
      <c r="AP1339" s="17">
        <v>-0.16695469427794701</v>
      </c>
      <c r="AQ1339" s="17">
        <v>-0.31866434482014799</v>
      </c>
      <c r="AR1339" s="17">
        <v>1.2695067354321399E-2</v>
      </c>
      <c r="AS1339" s="17"/>
      <c r="AT1339" s="17">
        <v>-0.15675858226369799</v>
      </c>
      <c r="AU1339" s="17">
        <v>8.0559774124145403E-2</v>
      </c>
      <c r="AV1339" s="17"/>
      <c r="AW1339" s="17">
        <v>-0.37364233232126398</v>
      </c>
      <c r="AX1339" s="17">
        <v>0.10861528918558799</v>
      </c>
      <c r="AY1339" s="17">
        <v>5.2850402096922898E-2</v>
      </c>
    </row>
    <row r="1340" spans="2:51">
      <c r="C1340" s="17"/>
      <c r="D1340" s="17"/>
      <c r="E1340" s="17"/>
      <c r="F1340" s="17"/>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c r="AP1340" s="17"/>
      <c r="AQ1340" s="17"/>
      <c r="AR1340" s="17"/>
      <c r="AS1340" s="17"/>
      <c r="AT1340" s="17"/>
      <c r="AU1340" s="17"/>
      <c r="AV1340" s="17"/>
      <c r="AW1340" s="17"/>
      <c r="AX1340" s="17"/>
      <c r="AY1340" s="17"/>
    </row>
    <row r="1341" spans="2:51">
      <c r="B1341" s="6" t="s">
        <v>454</v>
      </c>
      <c r="C1341" s="17"/>
      <c r="D1341" s="17"/>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row>
    <row r="1342" spans="2:51">
      <c r="B1342" s="24" t="s">
        <v>16</v>
      </c>
      <c r="C1342" s="17"/>
      <c r="D1342" s="17"/>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row>
    <row r="1343" spans="2:51">
      <c r="B1343" t="s">
        <v>159</v>
      </c>
      <c r="C1343" s="17">
        <v>6.4498999999292497E-2</v>
      </c>
      <c r="D1343" s="17">
        <v>6.61738863392832E-2</v>
      </c>
      <c r="E1343" s="17">
        <v>6.2421922196349899E-2</v>
      </c>
      <c r="F1343" s="17"/>
      <c r="G1343" s="17">
        <v>6.3926799606917301E-2</v>
      </c>
      <c r="H1343" s="17">
        <v>0.108412212492624</v>
      </c>
      <c r="I1343" s="17">
        <v>8.9203636417169802E-2</v>
      </c>
      <c r="J1343" s="17">
        <v>6.5179136506594501E-2</v>
      </c>
      <c r="K1343" s="17">
        <v>4.7302137086191298E-2</v>
      </c>
      <c r="L1343" s="17">
        <v>2.5617244224939099E-2</v>
      </c>
      <c r="M1343" s="17"/>
      <c r="N1343" s="17">
        <v>7.5636892864615404E-2</v>
      </c>
      <c r="O1343" s="17">
        <v>4.8537681230744499E-2</v>
      </c>
      <c r="P1343" s="17">
        <v>6.6227341944959106E-2</v>
      </c>
      <c r="Q1343" s="17">
        <v>6.8881927599536E-2</v>
      </c>
      <c r="R1343" s="17"/>
      <c r="S1343" s="17">
        <v>9.5712739767759195E-2</v>
      </c>
      <c r="T1343" s="17">
        <v>6.5664844575920298E-2</v>
      </c>
      <c r="U1343" s="17">
        <v>3.9489815996012603E-2</v>
      </c>
      <c r="V1343" s="17">
        <v>4.5364587588731201E-2</v>
      </c>
      <c r="W1343" s="17">
        <v>7.2152006972055996E-2</v>
      </c>
      <c r="X1343" s="17">
        <v>9.0273346265437607E-2</v>
      </c>
      <c r="Y1343" s="17">
        <v>7.9130383897441703E-2</v>
      </c>
      <c r="Z1343" s="17">
        <v>1.4242307536388501E-2</v>
      </c>
      <c r="AA1343" s="17">
        <v>7.35181221753195E-2</v>
      </c>
      <c r="AB1343" s="17">
        <v>4.1042657123743803E-2</v>
      </c>
      <c r="AC1343" s="17">
        <v>1.37451405718445E-2</v>
      </c>
      <c r="AD1343" s="17">
        <v>5.8052757845943E-2</v>
      </c>
      <c r="AE1343" s="17"/>
      <c r="AF1343" s="17">
        <v>6.0501831362114303E-2</v>
      </c>
      <c r="AG1343" s="17">
        <v>6.34622166901464E-2</v>
      </c>
      <c r="AH1343" s="17">
        <v>8.9877212689709898E-2</v>
      </c>
      <c r="AI1343" s="17"/>
      <c r="AJ1343" s="17">
        <v>5.8872145730388001E-2</v>
      </c>
      <c r="AK1343" s="17">
        <v>7.5987390565924406E-2</v>
      </c>
      <c r="AL1343" s="17">
        <v>7.3838054560778202E-2</v>
      </c>
      <c r="AM1343" s="17"/>
      <c r="AN1343" s="17">
        <v>6.0328377671549097E-2</v>
      </c>
      <c r="AO1343" s="17">
        <v>6.07871063802147E-2</v>
      </c>
      <c r="AP1343" s="17">
        <v>5.2678694282805701E-2</v>
      </c>
      <c r="AQ1343" s="17">
        <v>8.6663734682793703E-2</v>
      </c>
      <c r="AR1343" s="17">
        <v>8.6189296247721994E-2</v>
      </c>
      <c r="AS1343" s="17"/>
      <c r="AT1343" s="17">
        <v>5.9444977007611199E-2</v>
      </c>
      <c r="AU1343" s="17">
        <v>0.110336527031795</v>
      </c>
      <c r="AV1343" s="17"/>
      <c r="AW1343" s="17">
        <v>5.4820689143009201E-2</v>
      </c>
      <c r="AX1343" s="17">
        <v>6.8817437302643406E-2</v>
      </c>
      <c r="AY1343" s="17">
        <v>7.35083734985435E-2</v>
      </c>
    </row>
    <row r="1344" spans="2:51">
      <c r="B1344" t="s">
        <v>160</v>
      </c>
      <c r="C1344" s="17">
        <v>0.2252609425438</v>
      </c>
      <c r="D1344" s="17">
        <v>0.21583516323257501</v>
      </c>
      <c r="E1344" s="17">
        <v>0.23418946585731401</v>
      </c>
      <c r="F1344" s="17"/>
      <c r="G1344" s="17">
        <v>0.306426287744897</v>
      </c>
      <c r="H1344" s="17">
        <v>0.28604698994702699</v>
      </c>
      <c r="I1344" s="17">
        <v>0.24225542834597899</v>
      </c>
      <c r="J1344" s="17">
        <v>0.243870836626364</v>
      </c>
      <c r="K1344" s="17">
        <v>0.18853518558773499</v>
      </c>
      <c r="L1344" s="17">
        <v>0.143407889256666</v>
      </c>
      <c r="M1344" s="17"/>
      <c r="N1344" s="17">
        <v>0.21468364356882699</v>
      </c>
      <c r="O1344" s="17">
        <v>0.202922974540555</v>
      </c>
      <c r="P1344" s="17">
        <v>0.236981148965272</v>
      </c>
      <c r="Q1344" s="17">
        <v>0.25514524602880501</v>
      </c>
      <c r="R1344" s="17"/>
      <c r="S1344" s="17">
        <v>0.223146926512411</v>
      </c>
      <c r="T1344" s="17">
        <v>0.21765426838503699</v>
      </c>
      <c r="U1344" s="17">
        <v>0.28688215473196299</v>
      </c>
      <c r="V1344" s="17">
        <v>0.19861625075610101</v>
      </c>
      <c r="W1344" s="17">
        <v>0.20374945639904701</v>
      </c>
      <c r="X1344" s="17">
        <v>0.21870912504776399</v>
      </c>
      <c r="Y1344" s="17">
        <v>0.25252749666304303</v>
      </c>
      <c r="Z1344" s="17">
        <v>0.24405796955456199</v>
      </c>
      <c r="AA1344" s="17">
        <v>0.224329974934728</v>
      </c>
      <c r="AB1344" s="17">
        <v>0.19735186835099799</v>
      </c>
      <c r="AC1344" s="17">
        <v>0.16069726526391201</v>
      </c>
      <c r="AD1344" s="17">
        <v>0.349019109107567</v>
      </c>
      <c r="AE1344" s="17"/>
      <c r="AF1344" s="17">
        <v>0.23778747444978701</v>
      </c>
      <c r="AG1344" s="17">
        <v>0.19126659451735201</v>
      </c>
      <c r="AH1344" s="17">
        <v>0.28793725507629198</v>
      </c>
      <c r="AI1344" s="17"/>
      <c r="AJ1344" s="17">
        <v>0.22844126496511599</v>
      </c>
      <c r="AK1344" s="17">
        <v>0.23451549265770699</v>
      </c>
      <c r="AL1344" s="17">
        <v>0.15942984563478099</v>
      </c>
      <c r="AM1344" s="17"/>
      <c r="AN1344" s="17">
        <v>0.23241390620483399</v>
      </c>
      <c r="AO1344" s="17">
        <v>0.25342507863375802</v>
      </c>
      <c r="AP1344" s="17">
        <v>0.19166404628678099</v>
      </c>
      <c r="AQ1344" s="17">
        <v>0.27255274853383799</v>
      </c>
      <c r="AR1344" s="17">
        <v>0.14868562619273801</v>
      </c>
      <c r="AS1344" s="17"/>
      <c r="AT1344" s="17">
        <v>0.215104475034024</v>
      </c>
      <c r="AU1344" s="17">
        <v>0.312438860603511</v>
      </c>
      <c r="AV1344" s="17"/>
      <c r="AW1344" s="17">
        <v>0.17708019143778</v>
      </c>
      <c r="AX1344" s="17">
        <v>0.30004315622163802</v>
      </c>
      <c r="AY1344" s="17">
        <v>0.25564731627111797</v>
      </c>
    </row>
    <row r="1345" spans="2:51">
      <c r="B1345" t="s">
        <v>161</v>
      </c>
      <c r="C1345" s="17">
        <v>0.31289833501268699</v>
      </c>
      <c r="D1345" s="17">
        <v>0.27527840210486099</v>
      </c>
      <c r="E1345" s="17">
        <v>0.34645994436050698</v>
      </c>
      <c r="F1345" s="17"/>
      <c r="G1345" s="17">
        <v>0.30626062654380798</v>
      </c>
      <c r="H1345" s="17">
        <v>0.26416106521318</v>
      </c>
      <c r="I1345" s="17">
        <v>0.30597401730552198</v>
      </c>
      <c r="J1345" s="17">
        <v>0.30821031447702502</v>
      </c>
      <c r="K1345" s="17">
        <v>0.31600531403161702</v>
      </c>
      <c r="L1345" s="17">
        <v>0.35893491037497999</v>
      </c>
      <c r="M1345" s="17"/>
      <c r="N1345" s="17">
        <v>0.26818513545779499</v>
      </c>
      <c r="O1345" s="17">
        <v>0.33522266836828701</v>
      </c>
      <c r="P1345" s="17">
        <v>0.31193317876941501</v>
      </c>
      <c r="Q1345" s="17">
        <v>0.33982758341437902</v>
      </c>
      <c r="R1345" s="17"/>
      <c r="S1345" s="17">
        <v>0.24408279986935999</v>
      </c>
      <c r="T1345" s="17">
        <v>0.33738139967471198</v>
      </c>
      <c r="U1345" s="17">
        <v>0.36836911095174502</v>
      </c>
      <c r="V1345" s="17">
        <v>0.25794483187794498</v>
      </c>
      <c r="W1345" s="17">
        <v>0.29733759566875001</v>
      </c>
      <c r="X1345" s="17">
        <v>0.31063830623329303</v>
      </c>
      <c r="Y1345" s="17">
        <v>0.31619653853753299</v>
      </c>
      <c r="Z1345" s="17">
        <v>0.35815381112649802</v>
      </c>
      <c r="AA1345" s="17">
        <v>0.29307411070031902</v>
      </c>
      <c r="AB1345" s="17">
        <v>0.37714984350363501</v>
      </c>
      <c r="AC1345" s="17">
        <v>0.37703273235704499</v>
      </c>
      <c r="AD1345" s="17">
        <v>0.28432250239602502</v>
      </c>
      <c r="AE1345" s="17"/>
      <c r="AF1345" s="17">
        <v>0.31123921134750798</v>
      </c>
      <c r="AG1345" s="17">
        <v>0.31556816791155101</v>
      </c>
      <c r="AH1345" s="17">
        <v>0.281903058771244</v>
      </c>
      <c r="AI1345" s="17"/>
      <c r="AJ1345" s="17">
        <v>0.30473318697553903</v>
      </c>
      <c r="AK1345" s="17">
        <v>0.28938779292227201</v>
      </c>
      <c r="AL1345" s="17">
        <v>0.29976312404790101</v>
      </c>
      <c r="AM1345" s="17"/>
      <c r="AN1345" s="17">
        <v>0.33361009909420097</v>
      </c>
      <c r="AO1345" s="17">
        <v>0.29826758423215699</v>
      </c>
      <c r="AP1345" s="17">
        <v>0.33040393177454302</v>
      </c>
      <c r="AQ1345" s="17">
        <v>0.22960434354817999</v>
      </c>
      <c r="AR1345" s="17">
        <v>0.363109442076191</v>
      </c>
      <c r="AS1345" s="17"/>
      <c r="AT1345" s="17">
        <v>0.31765212353162497</v>
      </c>
      <c r="AU1345" s="17">
        <v>0.25230772366669801</v>
      </c>
      <c r="AV1345" s="17"/>
      <c r="AW1345" s="17">
        <v>0.29117542156885001</v>
      </c>
      <c r="AX1345" s="17">
        <v>0.29189797902051001</v>
      </c>
      <c r="AY1345" s="17">
        <v>0.34145162466129497</v>
      </c>
    </row>
    <row r="1346" spans="2:51">
      <c r="B1346" t="s">
        <v>162</v>
      </c>
      <c r="C1346" s="17">
        <v>0.24322890208033501</v>
      </c>
      <c r="D1346" s="17">
        <v>0.26517506005340602</v>
      </c>
      <c r="E1346" s="17">
        <v>0.22251350397990499</v>
      </c>
      <c r="F1346" s="17"/>
      <c r="G1346" s="17">
        <v>0.22800526989058401</v>
      </c>
      <c r="H1346" s="17">
        <v>0.176349638090285</v>
      </c>
      <c r="I1346" s="17">
        <v>0.21797314997237599</v>
      </c>
      <c r="J1346" s="17">
        <v>0.25710195115262402</v>
      </c>
      <c r="K1346" s="17">
        <v>0.26149775435254602</v>
      </c>
      <c r="L1346" s="17">
        <v>0.29493349253482998</v>
      </c>
      <c r="M1346" s="17"/>
      <c r="N1346" s="17">
        <v>0.27938629164008599</v>
      </c>
      <c r="O1346" s="17">
        <v>0.24966545116156699</v>
      </c>
      <c r="P1346" s="17">
        <v>0.253259263243441</v>
      </c>
      <c r="Q1346" s="17">
        <v>0.183058998567212</v>
      </c>
      <c r="R1346" s="17"/>
      <c r="S1346" s="17">
        <v>0.219052353823288</v>
      </c>
      <c r="T1346" s="17">
        <v>0.25727809567105497</v>
      </c>
      <c r="U1346" s="17">
        <v>0.18603571768531199</v>
      </c>
      <c r="V1346" s="17">
        <v>0.30976168011473099</v>
      </c>
      <c r="W1346" s="17">
        <v>0.30835873471177799</v>
      </c>
      <c r="X1346" s="17">
        <v>0.22562124856326801</v>
      </c>
      <c r="Y1346" s="17">
        <v>0.195459180338831</v>
      </c>
      <c r="Z1346" s="17">
        <v>0.241013135168648</v>
      </c>
      <c r="AA1346" s="17">
        <v>0.24530246167075601</v>
      </c>
      <c r="AB1346" s="17">
        <v>0.241514807807304</v>
      </c>
      <c r="AC1346" s="17">
        <v>0.34118277501776301</v>
      </c>
      <c r="AD1346" s="17">
        <v>0.13822446493378801</v>
      </c>
      <c r="AE1346" s="17"/>
      <c r="AF1346" s="17">
        <v>0.25496791563209498</v>
      </c>
      <c r="AG1346" s="17">
        <v>0.25573402764909398</v>
      </c>
      <c r="AH1346" s="17">
        <v>0.19316362492035499</v>
      </c>
      <c r="AI1346" s="17"/>
      <c r="AJ1346" s="17">
        <v>0.27505552504258202</v>
      </c>
      <c r="AK1346" s="17">
        <v>0.24308774853499099</v>
      </c>
      <c r="AL1346" s="17">
        <v>0.28330108443596103</v>
      </c>
      <c r="AM1346" s="17"/>
      <c r="AN1346" s="17">
        <v>0.22193414993016999</v>
      </c>
      <c r="AO1346" s="17">
        <v>0.23770981493582299</v>
      </c>
      <c r="AP1346" s="17">
        <v>0.251477974242375</v>
      </c>
      <c r="AQ1346" s="17">
        <v>0.24228115134523701</v>
      </c>
      <c r="AR1346" s="17">
        <v>0.162217816535943</v>
      </c>
      <c r="AS1346" s="17"/>
      <c r="AT1346" s="17">
        <v>0.25249173051898499</v>
      </c>
      <c r="AU1346" s="17">
        <v>0.174659017571311</v>
      </c>
      <c r="AV1346" s="17"/>
      <c r="AW1346" s="17">
        <v>0.295390716137305</v>
      </c>
      <c r="AX1346" s="17">
        <v>0.23547608932112801</v>
      </c>
      <c r="AY1346" s="17">
        <v>0.19045892547648099</v>
      </c>
    </row>
    <row r="1347" spans="2:51">
      <c r="B1347" t="s">
        <v>163</v>
      </c>
      <c r="C1347" s="17">
        <v>0.100112192522649</v>
      </c>
      <c r="D1347" s="17">
        <v>0.14564564397424201</v>
      </c>
      <c r="E1347" s="17">
        <v>6.0497702471582003E-2</v>
      </c>
      <c r="F1347" s="17"/>
      <c r="G1347" s="17">
        <v>5.3267268526062297E-2</v>
      </c>
      <c r="H1347" s="17">
        <v>0.116878082316643</v>
      </c>
      <c r="I1347" s="17">
        <v>7.2514982930330499E-2</v>
      </c>
      <c r="J1347" s="17">
        <v>8.0588309146382098E-2</v>
      </c>
      <c r="K1347" s="17">
        <v>0.137210978382626</v>
      </c>
      <c r="L1347" s="17">
        <v>0.11618047566034199</v>
      </c>
      <c r="M1347" s="17"/>
      <c r="N1347" s="17">
        <v>0.12646539073558799</v>
      </c>
      <c r="O1347" s="17">
        <v>0.108016109208599</v>
      </c>
      <c r="P1347" s="17">
        <v>7.7390499787046096E-2</v>
      </c>
      <c r="Q1347" s="17">
        <v>7.6093496164875193E-2</v>
      </c>
      <c r="R1347" s="17"/>
      <c r="S1347" s="17">
        <v>0.16666627325940001</v>
      </c>
      <c r="T1347" s="17">
        <v>9.0093106458439501E-2</v>
      </c>
      <c r="U1347" s="17">
        <v>7.1917216298116898E-2</v>
      </c>
      <c r="V1347" s="17">
        <v>0.13817805046061499</v>
      </c>
      <c r="W1347" s="17">
        <v>8.4938173682032006E-2</v>
      </c>
      <c r="X1347" s="17">
        <v>8.8851213333934295E-2</v>
      </c>
      <c r="Y1347" s="17">
        <v>7.6537729710007704E-2</v>
      </c>
      <c r="Z1347" s="17">
        <v>0.11981182064160199</v>
      </c>
      <c r="AA1347" s="17">
        <v>8.6445155723960401E-2</v>
      </c>
      <c r="AB1347" s="17">
        <v>7.6424465116434803E-2</v>
      </c>
      <c r="AC1347" s="17">
        <v>5.6972598974844697E-2</v>
      </c>
      <c r="AD1347" s="17">
        <v>0.108988454312324</v>
      </c>
      <c r="AE1347" s="17"/>
      <c r="AF1347" s="17">
        <v>8.5628767841190501E-2</v>
      </c>
      <c r="AG1347" s="17">
        <v>0.12979462155920199</v>
      </c>
      <c r="AH1347" s="17">
        <v>5.2866894573375699E-2</v>
      </c>
      <c r="AI1347" s="17"/>
      <c r="AJ1347" s="17">
        <v>9.6933658642838802E-2</v>
      </c>
      <c r="AK1347" s="17">
        <v>0.10023354470831999</v>
      </c>
      <c r="AL1347" s="17">
        <v>0.149957090507151</v>
      </c>
      <c r="AM1347" s="17"/>
      <c r="AN1347" s="17">
        <v>8.3098773716018606E-2</v>
      </c>
      <c r="AO1347" s="17">
        <v>9.52187641676632E-2</v>
      </c>
      <c r="AP1347" s="17">
        <v>0.12612845083319599</v>
      </c>
      <c r="AQ1347" s="17">
        <v>0.123448688116349</v>
      </c>
      <c r="AR1347" s="17">
        <v>0.207038038924926</v>
      </c>
      <c r="AS1347" s="17"/>
      <c r="AT1347" s="17">
        <v>0.101393439674626</v>
      </c>
      <c r="AU1347" s="17">
        <v>9.1301967520639002E-2</v>
      </c>
      <c r="AV1347" s="17"/>
      <c r="AW1347" s="17">
        <v>0.148596219683516</v>
      </c>
      <c r="AX1347" s="17">
        <v>6.5841493441207904E-2</v>
      </c>
      <c r="AY1347" s="17">
        <v>5.8409695538122003E-2</v>
      </c>
    </row>
    <row r="1348" spans="2:51">
      <c r="B1348" t="s">
        <v>119</v>
      </c>
      <c r="C1348" s="17">
        <v>5.4000627841236798E-2</v>
      </c>
      <c r="D1348" s="17">
        <v>3.1891844295632403E-2</v>
      </c>
      <c r="E1348" s="17">
        <v>7.3917461134341902E-2</v>
      </c>
      <c r="F1348" s="17"/>
      <c r="G1348" s="17">
        <v>4.2113747687731601E-2</v>
      </c>
      <c r="H1348" s="17">
        <v>4.81520119402402E-2</v>
      </c>
      <c r="I1348" s="17">
        <v>7.2078785028622805E-2</v>
      </c>
      <c r="J1348" s="17">
        <v>4.5049452091010397E-2</v>
      </c>
      <c r="K1348" s="17">
        <v>4.94486305592843E-2</v>
      </c>
      <c r="L1348" s="17">
        <v>6.0925987948242097E-2</v>
      </c>
      <c r="M1348" s="17"/>
      <c r="N1348" s="17">
        <v>3.5642645733088597E-2</v>
      </c>
      <c r="O1348" s="17">
        <v>5.5635115490247099E-2</v>
      </c>
      <c r="P1348" s="17">
        <v>5.4208567289866297E-2</v>
      </c>
      <c r="Q1348" s="17">
        <v>7.6992748225192101E-2</v>
      </c>
      <c r="R1348" s="17"/>
      <c r="S1348" s="17">
        <v>5.1338906767782799E-2</v>
      </c>
      <c r="T1348" s="17">
        <v>3.19282852348362E-2</v>
      </c>
      <c r="U1348" s="17">
        <v>4.7305984336850203E-2</v>
      </c>
      <c r="V1348" s="17">
        <v>5.0134599201876101E-2</v>
      </c>
      <c r="W1348" s="17">
        <v>3.3464032566337898E-2</v>
      </c>
      <c r="X1348" s="17">
        <v>6.5906760556303096E-2</v>
      </c>
      <c r="Y1348" s="17">
        <v>8.0148670853143505E-2</v>
      </c>
      <c r="Z1348" s="17">
        <v>2.2720955972301699E-2</v>
      </c>
      <c r="AA1348" s="17">
        <v>7.7330174794916898E-2</v>
      </c>
      <c r="AB1348" s="17">
        <v>6.6516358097884407E-2</v>
      </c>
      <c r="AC1348" s="17">
        <v>5.03694878145904E-2</v>
      </c>
      <c r="AD1348" s="17">
        <v>6.1392711404352998E-2</v>
      </c>
      <c r="AE1348" s="17"/>
      <c r="AF1348" s="17">
        <v>4.9874799367305399E-2</v>
      </c>
      <c r="AG1348" s="17">
        <v>4.4174371672655401E-2</v>
      </c>
      <c r="AH1348" s="17">
        <v>9.4251953969023902E-2</v>
      </c>
      <c r="AI1348" s="17"/>
      <c r="AJ1348" s="17">
        <v>3.5964218643537098E-2</v>
      </c>
      <c r="AK1348" s="17">
        <v>5.6788030610786203E-2</v>
      </c>
      <c r="AL1348" s="17">
        <v>3.3710800813428698E-2</v>
      </c>
      <c r="AM1348" s="17"/>
      <c r="AN1348" s="17">
        <v>6.8614693383227093E-2</v>
      </c>
      <c r="AO1348" s="17">
        <v>5.4591651650384702E-2</v>
      </c>
      <c r="AP1348" s="17">
        <v>4.7646902580299501E-2</v>
      </c>
      <c r="AQ1348" s="17">
        <v>4.5449333773603003E-2</v>
      </c>
      <c r="AR1348" s="17">
        <v>3.2759780022478903E-2</v>
      </c>
      <c r="AS1348" s="17"/>
      <c r="AT1348" s="17">
        <v>5.3913254233128198E-2</v>
      </c>
      <c r="AU1348" s="17">
        <v>5.8955903606046502E-2</v>
      </c>
      <c r="AV1348" s="17"/>
      <c r="AW1348" s="17">
        <v>3.2936762029540802E-2</v>
      </c>
      <c r="AX1348" s="17">
        <v>3.7923844692873097E-2</v>
      </c>
      <c r="AY1348" s="17">
        <v>8.0524064554439903E-2</v>
      </c>
    </row>
    <row r="1349" spans="2:51">
      <c r="B1349" t="s">
        <v>164</v>
      </c>
      <c r="C1349" s="17">
        <v>0.28975994254309201</v>
      </c>
      <c r="D1349" s="17">
        <v>0.28200904957185902</v>
      </c>
      <c r="E1349" s="17">
        <v>0.29661138805366399</v>
      </c>
      <c r="F1349" s="17"/>
      <c r="G1349" s="17">
        <v>0.37035308735181399</v>
      </c>
      <c r="H1349" s="17">
        <v>0.39445920243965099</v>
      </c>
      <c r="I1349" s="17">
        <v>0.33145906476314901</v>
      </c>
      <c r="J1349" s="17">
        <v>0.30904997313295801</v>
      </c>
      <c r="K1349" s="17">
        <v>0.23583732267392701</v>
      </c>
      <c r="L1349" s="17">
        <v>0.169025133481605</v>
      </c>
      <c r="M1349" s="17"/>
      <c r="N1349" s="17">
        <v>0.29032053643344202</v>
      </c>
      <c r="O1349" s="17">
        <v>0.2514606557713</v>
      </c>
      <c r="P1349" s="17">
        <v>0.303208490910231</v>
      </c>
      <c r="Q1349" s="17">
        <v>0.32402717362834099</v>
      </c>
      <c r="R1349" s="17"/>
      <c r="S1349" s="17">
        <v>0.31885966628016998</v>
      </c>
      <c r="T1349" s="17">
        <v>0.28331911296095702</v>
      </c>
      <c r="U1349" s="17">
        <v>0.32637197072797602</v>
      </c>
      <c r="V1349" s="17">
        <v>0.243980838344833</v>
      </c>
      <c r="W1349" s="17">
        <v>0.275901463371103</v>
      </c>
      <c r="X1349" s="17">
        <v>0.308982471313201</v>
      </c>
      <c r="Y1349" s="17">
        <v>0.33165788056048501</v>
      </c>
      <c r="Z1349" s="17">
        <v>0.25830027709094999</v>
      </c>
      <c r="AA1349" s="17">
        <v>0.297848097110048</v>
      </c>
      <c r="AB1349" s="17">
        <v>0.23839452547474099</v>
      </c>
      <c r="AC1349" s="17">
        <v>0.17444240583575699</v>
      </c>
      <c r="AD1349" s="17">
        <v>0.40707186695351</v>
      </c>
      <c r="AE1349" s="17"/>
      <c r="AF1349" s="17">
        <v>0.298289305811901</v>
      </c>
      <c r="AG1349" s="17">
        <v>0.25472881120749802</v>
      </c>
      <c r="AH1349" s="17">
        <v>0.37781446776600203</v>
      </c>
      <c r="AI1349" s="17"/>
      <c r="AJ1349" s="17">
        <v>0.28731341069550398</v>
      </c>
      <c r="AK1349" s="17">
        <v>0.31050288322363201</v>
      </c>
      <c r="AL1349" s="17">
        <v>0.23326790019555901</v>
      </c>
      <c r="AM1349" s="17"/>
      <c r="AN1349" s="17">
        <v>0.29274228387638301</v>
      </c>
      <c r="AO1349" s="17">
        <v>0.31421218501397202</v>
      </c>
      <c r="AP1349" s="17">
        <v>0.24434274056958699</v>
      </c>
      <c r="AQ1349" s="17">
        <v>0.35921648321663102</v>
      </c>
      <c r="AR1349" s="17">
        <v>0.23487492244045999</v>
      </c>
      <c r="AS1349" s="17"/>
      <c r="AT1349" s="17">
        <v>0.274549452041635</v>
      </c>
      <c r="AU1349" s="17">
        <v>0.42277538763530598</v>
      </c>
      <c r="AV1349" s="17"/>
      <c r="AW1349" s="17">
        <v>0.231900880580789</v>
      </c>
      <c r="AX1349" s="17">
        <v>0.36886059352428102</v>
      </c>
      <c r="AY1349" s="17">
        <v>0.32915568976966197</v>
      </c>
    </row>
    <row r="1350" spans="2:51">
      <c r="B1350" t="s">
        <v>165</v>
      </c>
      <c r="C1350" s="17">
        <v>0.34334109460298401</v>
      </c>
      <c r="D1350" s="17">
        <v>0.41082070402764798</v>
      </c>
      <c r="E1350" s="17">
        <v>0.28301120645148697</v>
      </c>
      <c r="F1350" s="17"/>
      <c r="G1350" s="17">
        <v>0.28127253841664701</v>
      </c>
      <c r="H1350" s="17">
        <v>0.29322772040692802</v>
      </c>
      <c r="I1350" s="17">
        <v>0.29048813290270598</v>
      </c>
      <c r="J1350" s="17">
        <v>0.33769026029900701</v>
      </c>
      <c r="K1350" s="17">
        <v>0.39870873273517199</v>
      </c>
      <c r="L1350" s="17">
        <v>0.41111396819517199</v>
      </c>
      <c r="M1350" s="17"/>
      <c r="N1350" s="17">
        <v>0.40585168237567398</v>
      </c>
      <c r="O1350" s="17">
        <v>0.35768156037016702</v>
      </c>
      <c r="P1350" s="17">
        <v>0.33064976303048699</v>
      </c>
      <c r="Q1350" s="17">
        <v>0.25915249473208701</v>
      </c>
      <c r="R1350" s="17"/>
      <c r="S1350" s="17">
        <v>0.385718627082688</v>
      </c>
      <c r="T1350" s="17">
        <v>0.34737120212949402</v>
      </c>
      <c r="U1350" s="17">
        <v>0.257952933983429</v>
      </c>
      <c r="V1350" s="17">
        <v>0.44793973057534597</v>
      </c>
      <c r="W1350" s="17">
        <v>0.39329690839380999</v>
      </c>
      <c r="X1350" s="17">
        <v>0.31447246189720302</v>
      </c>
      <c r="Y1350" s="17">
        <v>0.27199691004883902</v>
      </c>
      <c r="Z1350" s="17">
        <v>0.36082495581024998</v>
      </c>
      <c r="AA1350" s="17">
        <v>0.33174761739471698</v>
      </c>
      <c r="AB1350" s="17">
        <v>0.31793927292373902</v>
      </c>
      <c r="AC1350" s="17">
        <v>0.39815537399260698</v>
      </c>
      <c r="AD1350" s="17">
        <v>0.247212919246112</v>
      </c>
      <c r="AE1350" s="17"/>
      <c r="AF1350" s="17">
        <v>0.34059668347328498</v>
      </c>
      <c r="AG1350" s="17">
        <v>0.38552864920829599</v>
      </c>
      <c r="AH1350" s="17">
        <v>0.24603051949373</v>
      </c>
      <c r="AI1350" s="17"/>
      <c r="AJ1350" s="17">
        <v>0.37198918368542</v>
      </c>
      <c r="AK1350" s="17">
        <v>0.34332129324331001</v>
      </c>
      <c r="AL1350" s="17">
        <v>0.43325817494311197</v>
      </c>
      <c r="AM1350" s="17"/>
      <c r="AN1350" s="17">
        <v>0.305032923646189</v>
      </c>
      <c r="AO1350" s="17">
        <v>0.332928579103486</v>
      </c>
      <c r="AP1350" s="17">
        <v>0.37760642507557102</v>
      </c>
      <c r="AQ1350" s="17">
        <v>0.36572983946158599</v>
      </c>
      <c r="AR1350" s="17">
        <v>0.36925585546086998</v>
      </c>
      <c r="AS1350" s="17"/>
      <c r="AT1350" s="17">
        <v>0.35388517019361099</v>
      </c>
      <c r="AU1350" s="17">
        <v>0.26596098509194999</v>
      </c>
      <c r="AV1350" s="17"/>
      <c r="AW1350" s="17">
        <v>0.44398693582081999</v>
      </c>
      <c r="AX1350" s="17">
        <v>0.301317582762336</v>
      </c>
      <c r="AY1350" s="17">
        <v>0.248868621014603</v>
      </c>
    </row>
    <row r="1351" spans="2:51">
      <c r="B1351" t="s">
        <v>140</v>
      </c>
      <c r="C1351" s="17">
        <v>-5.3581152059891897E-2</v>
      </c>
      <c r="D1351" s="17">
        <v>-0.12881165445578999</v>
      </c>
      <c r="E1351" s="17">
        <v>1.3600181602177399E-2</v>
      </c>
      <c r="F1351" s="17"/>
      <c r="G1351" s="17">
        <v>8.9080548935167397E-2</v>
      </c>
      <c r="H1351" s="17">
        <v>0.101231482032723</v>
      </c>
      <c r="I1351" s="17">
        <v>4.0970931860442698E-2</v>
      </c>
      <c r="J1351" s="17">
        <v>-2.86402871660483E-2</v>
      </c>
      <c r="K1351" s="17">
        <v>-0.162871410061245</v>
      </c>
      <c r="L1351" s="17">
        <v>-0.24208883471356701</v>
      </c>
      <c r="M1351" s="17"/>
      <c r="N1351" s="17">
        <v>-0.115531145942232</v>
      </c>
      <c r="O1351" s="17">
        <v>-0.106220904598867</v>
      </c>
      <c r="P1351" s="17">
        <v>-2.7441272120256301E-2</v>
      </c>
      <c r="Q1351" s="17">
        <v>6.4874678896254007E-2</v>
      </c>
      <c r="R1351" s="17"/>
      <c r="S1351" s="17">
        <v>-6.6858960802518103E-2</v>
      </c>
      <c r="T1351" s="17">
        <v>-6.4052089168536996E-2</v>
      </c>
      <c r="U1351" s="17">
        <v>6.8419036744546899E-2</v>
      </c>
      <c r="V1351" s="17">
        <v>-0.203958892230514</v>
      </c>
      <c r="W1351" s="17">
        <v>-0.117395445022707</v>
      </c>
      <c r="X1351" s="17">
        <v>-5.4899905840014003E-3</v>
      </c>
      <c r="Y1351" s="17">
        <v>5.96609705116454E-2</v>
      </c>
      <c r="Z1351" s="17">
        <v>-0.102524678719299</v>
      </c>
      <c r="AA1351" s="17">
        <v>-3.3899520284668798E-2</v>
      </c>
      <c r="AB1351" s="17">
        <v>-7.9544747448997602E-2</v>
      </c>
      <c r="AC1351" s="17">
        <v>-0.22371296815685099</v>
      </c>
      <c r="AD1351" s="17">
        <v>0.159858947707398</v>
      </c>
      <c r="AE1351" s="17"/>
      <c r="AF1351" s="17">
        <v>-4.2307377661383698E-2</v>
      </c>
      <c r="AG1351" s="17">
        <v>-0.130799838000797</v>
      </c>
      <c r="AH1351" s="17">
        <v>0.131783948272271</v>
      </c>
      <c r="AI1351" s="17"/>
      <c r="AJ1351" s="17">
        <v>-8.4675772989917006E-2</v>
      </c>
      <c r="AK1351" s="17">
        <v>-3.2818410019678598E-2</v>
      </c>
      <c r="AL1351" s="17">
        <v>-0.19999027474755299</v>
      </c>
      <c r="AM1351" s="17"/>
      <c r="AN1351" s="17">
        <v>-1.22906397698058E-2</v>
      </c>
      <c r="AO1351" s="17">
        <v>-1.8716394089513502E-2</v>
      </c>
      <c r="AP1351" s="17">
        <v>-0.133263684505984</v>
      </c>
      <c r="AQ1351" s="17">
        <v>-6.51335624495414E-3</v>
      </c>
      <c r="AR1351" s="17">
        <v>-0.13438093302040999</v>
      </c>
      <c r="AS1351" s="17"/>
      <c r="AT1351" s="17">
        <v>-7.9335718151975695E-2</v>
      </c>
      <c r="AU1351" s="17">
        <v>0.15681440254335599</v>
      </c>
      <c r="AV1351" s="17"/>
      <c r="AW1351" s="17">
        <v>-0.21208605524003099</v>
      </c>
      <c r="AX1351" s="17">
        <v>6.7543010761945105E-2</v>
      </c>
      <c r="AY1351" s="17">
        <v>8.0287068755058699E-2</v>
      </c>
    </row>
    <row r="1352" spans="2:51">
      <c r="C1352" s="17"/>
      <c r="D1352" s="17"/>
      <c r="E1352" s="17"/>
      <c r="F1352" s="17"/>
      <c r="G1352" s="17"/>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c r="AP1352" s="17"/>
      <c r="AQ1352" s="17"/>
      <c r="AR1352" s="17"/>
      <c r="AS1352" s="17"/>
      <c r="AT1352" s="17"/>
      <c r="AU1352" s="17"/>
      <c r="AV1352" s="17"/>
      <c r="AW1352" s="17"/>
      <c r="AX1352" s="17"/>
      <c r="AY1352" s="17"/>
    </row>
    <row r="1353" spans="2:51">
      <c r="B1353" s="6" t="s">
        <v>455</v>
      </c>
      <c r="C1353" s="17"/>
      <c r="D1353" s="17"/>
      <c r="E1353" s="17"/>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c r="AY1353" s="17"/>
    </row>
    <row r="1354" spans="2:51">
      <c r="B1354" s="24" t="s">
        <v>16</v>
      </c>
      <c r="C1354" s="17"/>
      <c r="D1354" s="17"/>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c r="AY1354" s="17"/>
    </row>
    <row r="1355" spans="2:51">
      <c r="B1355" t="s">
        <v>159</v>
      </c>
      <c r="C1355" s="17">
        <v>5.07676839172908E-2</v>
      </c>
      <c r="D1355" s="17">
        <v>5.6561802369486901E-2</v>
      </c>
      <c r="E1355" s="17">
        <v>4.5749093695188002E-2</v>
      </c>
      <c r="F1355" s="17"/>
      <c r="G1355" s="17">
        <v>6.1478697400790899E-2</v>
      </c>
      <c r="H1355" s="17">
        <v>6.5569335390407796E-2</v>
      </c>
      <c r="I1355" s="17">
        <v>4.6747164750718398E-2</v>
      </c>
      <c r="J1355" s="17">
        <v>5.2556663445049202E-2</v>
      </c>
      <c r="K1355" s="17">
        <v>5.8891348253088102E-2</v>
      </c>
      <c r="L1355" s="17">
        <v>3.1960128735394597E-2</v>
      </c>
      <c r="M1355" s="17"/>
      <c r="N1355" s="17">
        <v>4.9395417414360099E-2</v>
      </c>
      <c r="O1355" s="17">
        <v>2.86975408764026E-2</v>
      </c>
      <c r="P1355" s="17">
        <v>5.5005532222026803E-2</v>
      </c>
      <c r="Q1355" s="17">
        <v>6.8104281035407402E-2</v>
      </c>
      <c r="R1355" s="17"/>
      <c r="S1355" s="17">
        <v>3.4299298637001402E-2</v>
      </c>
      <c r="T1355" s="17">
        <v>3.3334232336493498E-2</v>
      </c>
      <c r="U1355" s="17">
        <v>8.8598033596233097E-2</v>
      </c>
      <c r="V1355" s="17">
        <v>6.9660189626889704E-2</v>
      </c>
      <c r="W1355" s="17">
        <v>7.4549175782541596E-2</v>
      </c>
      <c r="X1355" s="17">
        <v>4.7488612262777501E-2</v>
      </c>
      <c r="Y1355" s="17">
        <v>3.3845928903916203E-2</v>
      </c>
      <c r="Z1355" s="17">
        <v>8.36046416276231E-2</v>
      </c>
      <c r="AA1355" s="17">
        <v>6.5694318031948695E-2</v>
      </c>
      <c r="AB1355" s="17">
        <v>4.4833382009198799E-2</v>
      </c>
      <c r="AC1355" s="17">
        <v>9.8216689216326994E-3</v>
      </c>
      <c r="AD1355" s="17">
        <v>1.8233030988306798E-2</v>
      </c>
      <c r="AE1355" s="17"/>
      <c r="AF1355" s="17">
        <v>6.1773240669125498E-2</v>
      </c>
      <c r="AG1355" s="17">
        <v>4.3787464203127603E-2</v>
      </c>
      <c r="AH1355" s="17">
        <v>4.66935752716938E-2</v>
      </c>
      <c r="AI1355" s="17"/>
      <c r="AJ1355" s="17">
        <v>7.0463382171986402E-2</v>
      </c>
      <c r="AK1355" s="17">
        <v>4.0663582798044197E-2</v>
      </c>
      <c r="AL1355" s="17">
        <v>4.6902632041780502E-2</v>
      </c>
      <c r="AM1355" s="17"/>
      <c r="AN1355" s="17">
        <v>6.9363556503835799E-2</v>
      </c>
      <c r="AO1355" s="17">
        <v>2.5728215274189701E-2</v>
      </c>
      <c r="AP1355" s="17">
        <v>3.4082454694631198E-2</v>
      </c>
      <c r="AQ1355" s="17">
        <v>6.6110025328827607E-2</v>
      </c>
      <c r="AR1355" s="17">
        <v>9.7044743455499696E-2</v>
      </c>
      <c r="AS1355" s="17"/>
      <c r="AT1355" s="17">
        <v>5.0317639908925502E-2</v>
      </c>
      <c r="AU1355" s="17">
        <v>5.3774065743137499E-2</v>
      </c>
      <c r="AV1355" s="17"/>
      <c r="AW1355" s="17">
        <v>4.67306440079122E-2</v>
      </c>
      <c r="AX1355" s="17">
        <v>4.7006918858074398E-2</v>
      </c>
      <c r="AY1355" s="17">
        <v>5.6211036492656803E-2</v>
      </c>
    </row>
    <row r="1356" spans="2:51">
      <c r="B1356" t="s">
        <v>160</v>
      </c>
      <c r="C1356" s="17">
        <v>0.123003504004987</v>
      </c>
      <c r="D1356" s="17">
        <v>0.123585869263367</v>
      </c>
      <c r="E1356" s="17">
        <v>0.12361064291685001</v>
      </c>
      <c r="F1356" s="17"/>
      <c r="G1356" s="17">
        <v>8.5375921292175097E-2</v>
      </c>
      <c r="H1356" s="17">
        <v>0.14416455089858299</v>
      </c>
      <c r="I1356" s="17">
        <v>0.141782699659528</v>
      </c>
      <c r="J1356" s="17">
        <v>0.131431515386665</v>
      </c>
      <c r="K1356" s="17">
        <v>0.12881562792498299</v>
      </c>
      <c r="L1356" s="17">
        <v>0.10477723957313</v>
      </c>
      <c r="M1356" s="17"/>
      <c r="N1356" s="17">
        <v>0.101707635389753</v>
      </c>
      <c r="O1356" s="17">
        <v>0.12055756543777101</v>
      </c>
      <c r="P1356" s="17">
        <v>0.13046493488939501</v>
      </c>
      <c r="Q1356" s="17">
        <v>0.13974929417798401</v>
      </c>
      <c r="R1356" s="17"/>
      <c r="S1356" s="17">
        <v>0.138067886801747</v>
      </c>
      <c r="T1356" s="17">
        <v>0.12697153841964801</v>
      </c>
      <c r="U1356" s="17">
        <v>0.117959188028799</v>
      </c>
      <c r="V1356" s="17">
        <v>0.128974468758178</v>
      </c>
      <c r="W1356" s="17">
        <v>8.9040654292791399E-2</v>
      </c>
      <c r="X1356" s="17">
        <v>0.13379114922046301</v>
      </c>
      <c r="Y1356" s="17">
        <v>9.3138535362592603E-2</v>
      </c>
      <c r="Z1356" s="17">
        <v>0.125446208610316</v>
      </c>
      <c r="AA1356" s="17">
        <v>0.13865667210442001</v>
      </c>
      <c r="AB1356" s="17">
        <v>8.95102372113592E-2</v>
      </c>
      <c r="AC1356" s="17">
        <v>0.15578291978477801</v>
      </c>
      <c r="AD1356" s="17">
        <v>0.127719337242755</v>
      </c>
      <c r="AE1356" s="17"/>
      <c r="AF1356" s="17">
        <v>0.149326795351203</v>
      </c>
      <c r="AG1356" s="17">
        <v>9.4936858324177101E-2</v>
      </c>
      <c r="AH1356" s="17">
        <v>0.14221725232559401</v>
      </c>
      <c r="AI1356" s="17"/>
      <c r="AJ1356" s="17">
        <v>0.15400241067482401</v>
      </c>
      <c r="AK1356" s="17">
        <v>0.13059461188197</v>
      </c>
      <c r="AL1356" s="17">
        <v>7.3547274887603806E-2</v>
      </c>
      <c r="AM1356" s="17"/>
      <c r="AN1356" s="17">
        <v>0.14820761155062301</v>
      </c>
      <c r="AO1356" s="17">
        <v>0.108663831032297</v>
      </c>
      <c r="AP1356" s="17">
        <v>0.11739084194404401</v>
      </c>
      <c r="AQ1356" s="17">
        <v>0.11244871485756899</v>
      </c>
      <c r="AR1356" s="17">
        <v>0.21505540406753801</v>
      </c>
      <c r="AS1356" s="17"/>
      <c r="AT1356" s="17">
        <v>0.12534067504855501</v>
      </c>
      <c r="AU1356" s="17">
        <v>0.111707486655361</v>
      </c>
      <c r="AV1356" s="17"/>
      <c r="AW1356" s="17">
        <v>7.8887811249236606E-2</v>
      </c>
      <c r="AX1356" s="17">
        <v>0.23271474418104199</v>
      </c>
      <c r="AY1356" s="17">
        <v>0.13755169532931599</v>
      </c>
    </row>
    <row r="1357" spans="2:51">
      <c r="B1357" t="s">
        <v>161</v>
      </c>
      <c r="C1357" s="17">
        <v>0.265125705627691</v>
      </c>
      <c r="D1357" s="17">
        <v>0.25238065163666301</v>
      </c>
      <c r="E1357" s="17">
        <v>0.27873679078504998</v>
      </c>
      <c r="F1357" s="17"/>
      <c r="G1357" s="17">
        <v>0.20477278459852</v>
      </c>
      <c r="H1357" s="17">
        <v>0.26578857683589902</v>
      </c>
      <c r="I1357" s="17">
        <v>0.22855353694827499</v>
      </c>
      <c r="J1357" s="17">
        <v>0.27880725301133302</v>
      </c>
      <c r="K1357" s="17">
        <v>0.28204299819498302</v>
      </c>
      <c r="L1357" s="17">
        <v>0.29465485191247998</v>
      </c>
      <c r="M1357" s="17"/>
      <c r="N1357" s="17">
        <v>0.23221197411123301</v>
      </c>
      <c r="O1357" s="17">
        <v>0.24595841340345401</v>
      </c>
      <c r="P1357" s="17">
        <v>0.30646844492060998</v>
      </c>
      <c r="Q1357" s="17">
        <v>0.27630950163760598</v>
      </c>
      <c r="R1357" s="17"/>
      <c r="S1357" s="17">
        <v>0.23607057002404999</v>
      </c>
      <c r="T1357" s="17">
        <v>0.28360344497517498</v>
      </c>
      <c r="U1357" s="17">
        <v>0.259893076119872</v>
      </c>
      <c r="V1357" s="17">
        <v>0.25177968668213802</v>
      </c>
      <c r="W1357" s="17">
        <v>0.28821553328409499</v>
      </c>
      <c r="X1357" s="17">
        <v>0.23258473814103101</v>
      </c>
      <c r="Y1357" s="17">
        <v>0.31601685475387598</v>
      </c>
      <c r="Z1357" s="17">
        <v>0.30470083569512102</v>
      </c>
      <c r="AA1357" s="17">
        <v>0.27750167710057999</v>
      </c>
      <c r="AB1357" s="17">
        <v>0.249269185334868</v>
      </c>
      <c r="AC1357" s="17">
        <v>0.32055467799627502</v>
      </c>
      <c r="AD1357" s="17">
        <v>0.115275898419075</v>
      </c>
      <c r="AE1357" s="17"/>
      <c r="AF1357" s="17">
        <v>0.29621308662690299</v>
      </c>
      <c r="AG1357" s="17">
        <v>0.24820184646045801</v>
      </c>
      <c r="AH1357" s="17">
        <v>0.28625401398300698</v>
      </c>
      <c r="AI1357" s="17"/>
      <c r="AJ1357" s="17">
        <v>0.32370979673303701</v>
      </c>
      <c r="AK1357" s="17">
        <v>0.22259007668528999</v>
      </c>
      <c r="AL1357" s="17">
        <v>0.21752106729978099</v>
      </c>
      <c r="AM1357" s="17"/>
      <c r="AN1357" s="17">
        <v>0.31045218855379603</v>
      </c>
      <c r="AO1357" s="17">
        <v>0.26965894194573298</v>
      </c>
      <c r="AP1357" s="17">
        <v>0.205809897127952</v>
      </c>
      <c r="AQ1357" s="17">
        <v>0.20483089560295401</v>
      </c>
      <c r="AR1357" s="17">
        <v>9.2720141222251307E-2</v>
      </c>
      <c r="AS1357" s="17"/>
      <c r="AT1357" s="17">
        <v>0.27203970307762099</v>
      </c>
      <c r="AU1357" s="17">
        <v>0.20996888903202399</v>
      </c>
      <c r="AV1357" s="17"/>
      <c r="AW1357" s="17">
        <v>0.216049944285264</v>
      </c>
      <c r="AX1357" s="17">
        <v>0.31630145455876202</v>
      </c>
      <c r="AY1357" s="17">
        <v>0.302426503638347</v>
      </c>
    </row>
    <row r="1358" spans="2:51">
      <c r="B1358" t="s">
        <v>162</v>
      </c>
      <c r="C1358" s="17">
        <v>0.268413609478312</v>
      </c>
      <c r="D1358" s="17">
        <v>0.263211799056007</v>
      </c>
      <c r="E1358" s="17">
        <v>0.27587944747110899</v>
      </c>
      <c r="F1358" s="17"/>
      <c r="G1358" s="17">
        <v>0.20774621129920201</v>
      </c>
      <c r="H1358" s="17">
        <v>0.23309208508476201</v>
      </c>
      <c r="I1358" s="17">
        <v>0.23280476172008299</v>
      </c>
      <c r="J1358" s="17">
        <v>0.26474613746047698</v>
      </c>
      <c r="K1358" s="17">
        <v>0.285135886389069</v>
      </c>
      <c r="L1358" s="17">
        <v>0.33284109918368099</v>
      </c>
      <c r="M1358" s="17"/>
      <c r="N1358" s="17">
        <v>0.26973012421196402</v>
      </c>
      <c r="O1358" s="17">
        <v>0.26627086265595701</v>
      </c>
      <c r="P1358" s="17">
        <v>0.27951066198028901</v>
      </c>
      <c r="Q1358" s="17">
        <v>0.25914308550368398</v>
      </c>
      <c r="R1358" s="17"/>
      <c r="S1358" s="17">
        <v>0.23984279999365499</v>
      </c>
      <c r="T1358" s="17">
        <v>0.272809802562403</v>
      </c>
      <c r="U1358" s="17">
        <v>0.260946011948475</v>
      </c>
      <c r="V1358" s="17">
        <v>0.28154954880356903</v>
      </c>
      <c r="W1358" s="17">
        <v>0.26353346123007199</v>
      </c>
      <c r="X1358" s="17">
        <v>0.283166790843905</v>
      </c>
      <c r="Y1358" s="17">
        <v>0.25413938550249798</v>
      </c>
      <c r="Z1358" s="17">
        <v>0.28931262324694601</v>
      </c>
      <c r="AA1358" s="17">
        <v>0.26189535537591102</v>
      </c>
      <c r="AB1358" s="17">
        <v>0.28093467961339502</v>
      </c>
      <c r="AC1358" s="17">
        <v>0.27012823844945499</v>
      </c>
      <c r="AD1358" s="17">
        <v>0.296524669205189</v>
      </c>
      <c r="AE1358" s="17"/>
      <c r="AF1358" s="17">
        <v>0.28777539785824102</v>
      </c>
      <c r="AG1358" s="17">
        <v>0.27003915804805001</v>
      </c>
      <c r="AH1358" s="17">
        <v>0.24126388160491599</v>
      </c>
      <c r="AI1358" s="17"/>
      <c r="AJ1358" s="17">
        <v>0.30820952094508502</v>
      </c>
      <c r="AK1358" s="17">
        <v>0.25111230989196098</v>
      </c>
      <c r="AL1358" s="17">
        <v>0.26286614322338198</v>
      </c>
      <c r="AM1358" s="17"/>
      <c r="AN1358" s="17">
        <v>0.266265318371606</v>
      </c>
      <c r="AO1358" s="17">
        <v>0.25100540896351498</v>
      </c>
      <c r="AP1358" s="17">
        <v>0.28275414820422401</v>
      </c>
      <c r="AQ1358" s="17">
        <v>0.24071713218282401</v>
      </c>
      <c r="AR1358" s="17">
        <v>0.102851420382527</v>
      </c>
      <c r="AS1358" s="17"/>
      <c r="AT1358" s="17">
        <v>0.270933098883468</v>
      </c>
      <c r="AU1358" s="17">
        <v>0.23692654242203401</v>
      </c>
      <c r="AV1358" s="17"/>
      <c r="AW1358" s="17">
        <v>0.29269284460230499</v>
      </c>
      <c r="AX1358" s="17">
        <v>0.228899381822294</v>
      </c>
      <c r="AY1358" s="17">
        <v>0.254189714070299</v>
      </c>
    </row>
    <row r="1359" spans="2:51">
      <c r="B1359" t="s">
        <v>163</v>
      </c>
      <c r="C1359" s="17">
        <v>0.24625339452144099</v>
      </c>
      <c r="D1359" s="17">
        <v>0.279117858050006</v>
      </c>
      <c r="E1359" s="17">
        <v>0.20894717481699601</v>
      </c>
      <c r="F1359" s="17"/>
      <c r="G1359" s="17">
        <v>0.39718136310510499</v>
      </c>
      <c r="H1359" s="17">
        <v>0.255909209655655</v>
      </c>
      <c r="I1359" s="17">
        <v>0.29784191298346102</v>
      </c>
      <c r="J1359" s="17">
        <v>0.22265865897097001</v>
      </c>
      <c r="K1359" s="17">
        <v>0.193927949394396</v>
      </c>
      <c r="L1359" s="17">
        <v>0.18998490575836899</v>
      </c>
      <c r="M1359" s="17"/>
      <c r="N1359" s="17">
        <v>0.32914600940514799</v>
      </c>
      <c r="O1359" s="17">
        <v>0.28999967377406899</v>
      </c>
      <c r="P1359" s="17">
        <v>0.16881839042912999</v>
      </c>
      <c r="Q1359" s="17">
        <v>0.20036394295922699</v>
      </c>
      <c r="R1359" s="17"/>
      <c r="S1359" s="17">
        <v>0.292822260466093</v>
      </c>
      <c r="T1359" s="17">
        <v>0.24203716647033999</v>
      </c>
      <c r="U1359" s="17">
        <v>0.23671867727965501</v>
      </c>
      <c r="V1359" s="17">
        <v>0.22169356274886301</v>
      </c>
      <c r="W1359" s="17">
        <v>0.24725337863294</v>
      </c>
      <c r="X1359" s="17">
        <v>0.23947863056753699</v>
      </c>
      <c r="Y1359" s="17">
        <v>0.26232313896002302</v>
      </c>
      <c r="Z1359" s="17">
        <v>0.15310085552153699</v>
      </c>
      <c r="AA1359" s="17">
        <v>0.18973295237186899</v>
      </c>
      <c r="AB1359" s="17">
        <v>0.31555318681206501</v>
      </c>
      <c r="AC1359" s="17">
        <v>0.22514782774039799</v>
      </c>
      <c r="AD1359" s="17">
        <v>0.36394709499647998</v>
      </c>
      <c r="AE1359" s="17"/>
      <c r="AF1359" s="17">
        <v>0.16197375709106099</v>
      </c>
      <c r="AG1359" s="17">
        <v>0.30824419993323598</v>
      </c>
      <c r="AH1359" s="17">
        <v>0.203168214535799</v>
      </c>
      <c r="AI1359" s="17"/>
      <c r="AJ1359" s="17">
        <v>0.115946565097958</v>
      </c>
      <c r="AK1359" s="17">
        <v>0.32228568570732102</v>
      </c>
      <c r="AL1359" s="17">
        <v>0.36767191663673399</v>
      </c>
      <c r="AM1359" s="17"/>
      <c r="AN1359" s="17">
        <v>0.130347746146356</v>
      </c>
      <c r="AO1359" s="17">
        <v>0.30484096837986702</v>
      </c>
      <c r="AP1359" s="17">
        <v>0.32286203895667598</v>
      </c>
      <c r="AQ1359" s="17">
        <v>0.34906839569220899</v>
      </c>
      <c r="AR1359" s="17">
        <v>0.49232829087218499</v>
      </c>
      <c r="AS1359" s="17"/>
      <c r="AT1359" s="17">
        <v>0.236607218959315</v>
      </c>
      <c r="AU1359" s="17">
        <v>0.334399374661773</v>
      </c>
      <c r="AV1359" s="17"/>
      <c r="AW1359" s="17">
        <v>0.33629319028358301</v>
      </c>
      <c r="AX1359" s="17">
        <v>0.147338036667609</v>
      </c>
      <c r="AY1359" s="17">
        <v>0.17931382472635299</v>
      </c>
    </row>
    <row r="1360" spans="2:51">
      <c r="B1360" t="s">
        <v>119</v>
      </c>
      <c r="C1360" s="17">
        <v>4.6436102450277697E-2</v>
      </c>
      <c r="D1360" s="17">
        <v>2.5142019624470199E-2</v>
      </c>
      <c r="E1360" s="17">
        <v>6.7076850314806397E-2</v>
      </c>
      <c r="F1360" s="17"/>
      <c r="G1360" s="17">
        <v>4.3445022304206701E-2</v>
      </c>
      <c r="H1360" s="17">
        <v>3.5476242134692901E-2</v>
      </c>
      <c r="I1360" s="17">
        <v>5.2269923937934601E-2</v>
      </c>
      <c r="J1360" s="17">
        <v>4.9799771725505197E-2</v>
      </c>
      <c r="K1360" s="17">
        <v>5.1186189843480202E-2</v>
      </c>
      <c r="L1360" s="17">
        <v>4.5781774836944997E-2</v>
      </c>
      <c r="M1360" s="17"/>
      <c r="N1360" s="17">
        <v>1.7808839467541599E-2</v>
      </c>
      <c r="O1360" s="17">
        <v>4.8515943852347101E-2</v>
      </c>
      <c r="P1360" s="17">
        <v>5.9732035558549897E-2</v>
      </c>
      <c r="Q1360" s="17">
        <v>5.6329894686092299E-2</v>
      </c>
      <c r="R1360" s="17"/>
      <c r="S1360" s="17">
        <v>5.8897184077454701E-2</v>
      </c>
      <c r="T1360" s="17">
        <v>4.12438152359412E-2</v>
      </c>
      <c r="U1360" s="17">
        <v>3.58850130269667E-2</v>
      </c>
      <c r="V1360" s="17">
        <v>4.6342543380362602E-2</v>
      </c>
      <c r="W1360" s="17">
        <v>3.7407796777559899E-2</v>
      </c>
      <c r="X1360" s="17">
        <v>6.3490078964285504E-2</v>
      </c>
      <c r="Y1360" s="17">
        <v>4.0536156517093198E-2</v>
      </c>
      <c r="Z1360" s="17">
        <v>4.3834835298457199E-2</v>
      </c>
      <c r="AA1360" s="17">
        <v>6.6519025015271405E-2</v>
      </c>
      <c r="AB1360" s="17">
        <v>1.98993290191142E-2</v>
      </c>
      <c r="AC1360" s="17">
        <v>1.8564667107460801E-2</v>
      </c>
      <c r="AD1360" s="17">
        <v>7.8299969148192497E-2</v>
      </c>
      <c r="AE1360" s="17"/>
      <c r="AF1360" s="17">
        <v>4.2937722403465502E-2</v>
      </c>
      <c r="AG1360" s="17">
        <v>3.4790473030951098E-2</v>
      </c>
      <c r="AH1360" s="17">
        <v>8.0403062278990106E-2</v>
      </c>
      <c r="AI1360" s="17"/>
      <c r="AJ1360" s="17">
        <v>2.7668324377110101E-2</v>
      </c>
      <c r="AK1360" s="17">
        <v>3.27537330354142E-2</v>
      </c>
      <c r="AL1360" s="17">
        <v>3.1490965910719301E-2</v>
      </c>
      <c r="AM1360" s="17"/>
      <c r="AN1360" s="17">
        <v>7.5363578873782797E-2</v>
      </c>
      <c r="AO1360" s="17">
        <v>4.0102634404397999E-2</v>
      </c>
      <c r="AP1360" s="17">
        <v>3.7100619072471801E-2</v>
      </c>
      <c r="AQ1360" s="17">
        <v>2.68248363356158E-2</v>
      </c>
      <c r="AR1360" s="17">
        <v>0</v>
      </c>
      <c r="AS1360" s="17"/>
      <c r="AT1360" s="17">
        <v>4.4761664122114402E-2</v>
      </c>
      <c r="AU1360" s="17">
        <v>5.32236414856707E-2</v>
      </c>
      <c r="AV1360" s="17"/>
      <c r="AW1360" s="17">
        <v>2.9345565571698901E-2</v>
      </c>
      <c r="AX1360" s="17">
        <v>2.7739463912218799E-2</v>
      </c>
      <c r="AY1360" s="17">
        <v>7.0307225743028098E-2</v>
      </c>
    </row>
    <row r="1361" spans="2:51">
      <c r="B1361" t="s">
        <v>164</v>
      </c>
      <c r="C1361" s="17">
        <v>0.173771187922278</v>
      </c>
      <c r="D1361" s="17">
        <v>0.180147671632854</v>
      </c>
      <c r="E1361" s="17">
        <v>0.16935973661203799</v>
      </c>
      <c r="F1361" s="17"/>
      <c r="G1361" s="17">
        <v>0.14685461869296601</v>
      </c>
      <c r="H1361" s="17">
        <v>0.20973388628899101</v>
      </c>
      <c r="I1361" s="17">
        <v>0.18852986441024699</v>
      </c>
      <c r="J1361" s="17">
        <v>0.18398817883171401</v>
      </c>
      <c r="K1361" s="17">
        <v>0.187706976178071</v>
      </c>
      <c r="L1361" s="17">
        <v>0.13673736830852501</v>
      </c>
      <c r="M1361" s="17"/>
      <c r="N1361" s="17">
        <v>0.15110305280411401</v>
      </c>
      <c r="O1361" s="17">
        <v>0.14925510631417299</v>
      </c>
      <c r="P1361" s="17">
        <v>0.18547046711142101</v>
      </c>
      <c r="Q1361" s="17">
        <v>0.20785357521339101</v>
      </c>
      <c r="R1361" s="17"/>
      <c r="S1361" s="17">
        <v>0.17236718543874799</v>
      </c>
      <c r="T1361" s="17">
        <v>0.160305770756141</v>
      </c>
      <c r="U1361" s="17">
        <v>0.20655722162503201</v>
      </c>
      <c r="V1361" s="17">
        <v>0.198634658385067</v>
      </c>
      <c r="W1361" s="17">
        <v>0.16358983007533301</v>
      </c>
      <c r="X1361" s="17">
        <v>0.18127976148323999</v>
      </c>
      <c r="Y1361" s="17">
        <v>0.126984464266509</v>
      </c>
      <c r="Z1361" s="17">
        <v>0.20905085023793901</v>
      </c>
      <c r="AA1361" s="17">
        <v>0.20435099013636801</v>
      </c>
      <c r="AB1361" s="17">
        <v>0.13434361922055801</v>
      </c>
      <c r="AC1361" s="17">
        <v>0.16560458870641101</v>
      </c>
      <c r="AD1361" s="17">
        <v>0.145952368231062</v>
      </c>
      <c r="AE1361" s="17"/>
      <c r="AF1361" s="17">
        <v>0.21110003602032901</v>
      </c>
      <c r="AG1361" s="17">
        <v>0.13872432252730499</v>
      </c>
      <c r="AH1361" s="17">
        <v>0.188910827597288</v>
      </c>
      <c r="AI1361" s="17"/>
      <c r="AJ1361" s="17">
        <v>0.22446579284681001</v>
      </c>
      <c r="AK1361" s="17">
        <v>0.17125819468001399</v>
      </c>
      <c r="AL1361" s="17">
        <v>0.120449906929384</v>
      </c>
      <c r="AM1361" s="17"/>
      <c r="AN1361" s="17">
        <v>0.217571168054459</v>
      </c>
      <c r="AO1361" s="17">
        <v>0.13439204630648699</v>
      </c>
      <c r="AP1361" s="17">
        <v>0.15147329663867501</v>
      </c>
      <c r="AQ1361" s="17">
        <v>0.178558740186397</v>
      </c>
      <c r="AR1361" s="17">
        <v>0.312100147523037</v>
      </c>
      <c r="AS1361" s="17"/>
      <c r="AT1361" s="17">
        <v>0.17565831495748099</v>
      </c>
      <c r="AU1361" s="17">
        <v>0.16548155239849799</v>
      </c>
      <c r="AV1361" s="17"/>
      <c r="AW1361" s="17">
        <v>0.12561845525714899</v>
      </c>
      <c r="AX1361" s="17">
        <v>0.279721663039116</v>
      </c>
      <c r="AY1361" s="17">
        <v>0.19376273182197301</v>
      </c>
    </row>
    <row r="1362" spans="2:51">
      <c r="B1362" t="s">
        <v>165</v>
      </c>
      <c r="C1362" s="17">
        <v>0.51466700399975296</v>
      </c>
      <c r="D1362" s="17">
        <v>0.542329657106013</v>
      </c>
      <c r="E1362" s="17">
        <v>0.48482662228810502</v>
      </c>
      <c r="F1362" s="17"/>
      <c r="G1362" s="17">
        <v>0.604927574404307</v>
      </c>
      <c r="H1362" s="17">
        <v>0.48900129474041698</v>
      </c>
      <c r="I1362" s="17">
        <v>0.53064667470354399</v>
      </c>
      <c r="J1362" s="17">
        <v>0.48740479643144802</v>
      </c>
      <c r="K1362" s="17">
        <v>0.47906383578346501</v>
      </c>
      <c r="L1362" s="17">
        <v>0.52282600494205</v>
      </c>
      <c r="M1362" s="17"/>
      <c r="N1362" s="17">
        <v>0.59887613361711201</v>
      </c>
      <c r="O1362" s="17">
        <v>0.556270536430026</v>
      </c>
      <c r="P1362" s="17">
        <v>0.448329052409419</v>
      </c>
      <c r="Q1362" s="17">
        <v>0.45950702846291003</v>
      </c>
      <c r="R1362" s="17"/>
      <c r="S1362" s="17">
        <v>0.53266506045974804</v>
      </c>
      <c r="T1362" s="17">
        <v>0.51484696903274296</v>
      </c>
      <c r="U1362" s="17">
        <v>0.49766468922812901</v>
      </c>
      <c r="V1362" s="17">
        <v>0.50324311155243195</v>
      </c>
      <c r="W1362" s="17">
        <v>0.51078683986301199</v>
      </c>
      <c r="X1362" s="17">
        <v>0.52264542141144299</v>
      </c>
      <c r="Y1362" s="17">
        <v>0.51646252446252205</v>
      </c>
      <c r="Z1362" s="17">
        <v>0.44241347876848303</v>
      </c>
      <c r="AA1362" s="17">
        <v>0.45162830774778001</v>
      </c>
      <c r="AB1362" s="17">
        <v>0.59648786642545903</v>
      </c>
      <c r="AC1362" s="17">
        <v>0.49527606618985298</v>
      </c>
      <c r="AD1362" s="17">
        <v>0.66047176420166998</v>
      </c>
      <c r="AE1362" s="17"/>
      <c r="AF1362" s="17">
        <v>0.44974915494930201</v>
      </c>
      <c r="AG1362" s="17">
        <v>0.57828335798128605</v>
      </c>
      <c r="AH1362" s="17">
        <v>0.44443209614071499</v>
      </c>
      <c r="AI1362" s="17"/>
      <c r="AJ1362" s="17">
        <v>0.424156086043043</v>
      </c>
      <c r="AK1362" s="17">
        <v>0.57339799559928195</v>
      </c>
      <c r="AL1362" s="17">
        <v>0.63053805986011602</v>
      </c>
      <c r="AM1362" s="17"/>
      <c r="AN1362" s="17">
        <v>0.39661306451796102</v>
      </c>
      <c r="AO1362" s="17">
        <v>0.55584637734338205</v>
      </c>
      <c r="AP1362" s="17">
        <v>0.60561618716090004</v>
      </c>
      <c r="AQ1362" s="17">
        <v>0.58978552787503402</v>
      </c>
      <c r="AR1362" s="17">
        <v>0.59517971125471103</v>
      </c>
      <c r="AS1362" s="17"/>
      <c r="AT1362" s="17">
        <v>0.50754031784278397</v>
      </c>
      <c r="AU1362" s="17">
        <v>0.57132591708380698</v>
      </c>
      <c r="AV1362" s="17"/>
      <c r="AW1362" s="17">
        <v>0.628986034885889</v>
      </c>
      <c r="AX1362" s="17">
        <v>0.376237418489903</v>
      </c>
      <c r="AY1362" s="17">
        <v>0.43350353879665199</v>
      </c>
    </row>
    <row r="1363" spans="2:51">
      <c r="B1363" t="s">
        <v>140</v>
      </c>
      <c r="C1363" s="17">
        <v>-0.34089581607747499</v>
      </c>
      <c r="D1363" s="17">
        <v>-0.362181985473159</v>
      </c>
      <c r="E1363" s="17">
        <v>-0.31546688567606701</v>
      </c>
      <c r="F1363" s="17"/>
      <c r="G1363" s="17">
        <v>-0.45807295571134099</v>
      </c>
      <c r="H1363" s="17">
        <v>-0.279267408451427</v>
      </c>
      <c r="I1363" s="17">
        <v>-0.34211681029329699</v>
      </c>
      <c r="J1363" s="17">
        <v>-0.30341661759973299</v>
      </c>
      <c r="K1363" s="17">
        <v>-0.29135685960539298</v>
      </c>
      <c r="L1363" s="17">
        <v>-0.386088636633525</v>
      </c>
      <c r="M1363" s="17"/>
      <c r="N1363" s="17">
        <v>-0.44777308081299799</v>
      </c>
      <c r="O1363" s="17">
        <v>-0.40701543011585201</v>
      </c>
      <c r="P1363" s="17">
        <v>-0.26285858529799799</v>
      </c>
      <c r="Q1363" s="17">
        <v>-0.25165345324951899</v>
      </c>
      <c r="R1363" s="17"/>
      <c r="S1363" s="17">
        <v>-0.36029787502100002</v>
      </c>
      <c r="T1363" s="17">
        <v>-0.35454119827660102</v>
      </c>
      <c r="U1363" s="17">
        <v>-0.29110746760309703</v>
      </c>
      <c r="V1363" s="17">
        <v>-0.30460845316736501</v>
      </c>
      <c r="W1363" s="17">
        <v>-0.34719700978767898</v>
      </c>
      <c r="X1363" s="17">
        <v>-0.341365659928203</v>
      </c>
      <c r="Y1363" s="17">
        <v>-0.389478060196013</v>
      </c>
      <c r="Z1363" s="17">
        <v>-0.23336262853054299</v>
      </c>
      <c r="AA1363" s="17">
        <v>-0.247277317611412</v>
      </c>
      <c r="AB1363" s="17">
        <v>-0.46214424720490099</v>
      </c>
      <c r="AC1363" s="17">
        <v>-0.329671477483442</v>
      </c>
      <c r="AD1363" s="17">
        <v>-0.51451939597060703</v>
      </c>
      <c r="AE1363" s="17"/>
      <c r="AF1363" s="17">
        <v>-0.238649118928974</v>
      </c>
      <c r="AG1363" s="17">
        <v>-0.43955903545398101</v>
      </c>
      <c r="AH1363" s="17">
        <v>-0.25552126854342699</v>
      </c>
      <c r="AI1363" s="17"/>
      <c r="AJ1363" s="17">
        <v>-0.19969029319623299</v>
      </c>
      <c r="AK1363" s="17">
        <v>-0.40213980091926699</v>
      </c>
      <c r="AL1363" s="17">
        <v>-0.51008815293073195</v>
      </c>
      <c r="AM1363" s="17"/>
      <c r="AN1363" s="17">
        <v>-0.17904189646350199</v>
      </c>
      <c r="AO1363" s="17">
        <v>-0.421454331036895</v>
      </c>
      <c r="AP1363" s="17">
        <v>-0.45414289052222501</v>
      </c>
      <c r="AQ1363" s="17">
        <v>-0.41122678768863702</v>
      </c>
      <c r="AR1363" s="17">
        <v>-0.28307956373167398</v>
      </c>
      <c r="AS1363" s="17"/>
      <c r="AT1363" s="17">
        <v>-0.33188200288530301</v>
      </c>
      <c r="AU1363" s="17">
        <v>-0.40584436468530799</v>
      </c>
      <c r="AV1363" s="17"/>
      <c r="AW1363" s="17">
        <v>-0.50336757962874001</v>
      </c>
      <c r="AX1363" s="17">
        <v>-9.6515755450786694E-2</v>
      </c>
      <c r="AY1363" s="17">
        <v>-0.239740806974679</v>
      </c>
    </row>
    <row r="1364" spans="2:51">
      <c r="C1364" s="17"/>
      <c r="D1364" s="17"/>
      <c r="E1364" s="17"/>
      <c r="F1364" s="17"/>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c r="AO1364" s="17"/>
      <c r="AP1364" s="17"/>
      <c r="AQ1364" s="17"/>
      <c r="AR1364" s="17"/>
      <c r="AS1364" s="17"/>
      <c r="AT1364" s="17"/>
      <c r="AU1364" s="17"/>
      <c r="AV1364" s="17"/>
      <c r="AW1364" s="17"/>
      <c r="AX1364" s="17"/>
      <c r="AY1364" s="17"/>
    </row>
    <row r="1365" spans="2:51">
      <c r="B1365" s="6" t="s">
        <v>456</v>
      </c>
      <c r="C1365" s="17"/>
      <c r="D1365" s="17"/>
      <c r="E1365" s="17"/>
      <c r="F1365" s="17"/>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c r="AP1365" s="17"/>
      <c r="AQ1365" s="17"/>
      <c r="AR1365" s="17"/>
      <c r="AS1365" s="17"/>
      <c r="AT1365" s="17"/>
      <c r="AU1365" s="17"/>
      <c r="AV1365" s="17"/>
      <c r="AW1365" s="17"/>
      <c r="AX1365" s="17"/>
      <c r="AY1365" s="17"/>
    </row>
    <row r="1366" spans="2:51">
      <c r="B1366" s="24" t="s">
        <v>16</v>
      </c>
      <c r="C1366" s="17"/>
      <c r="D1366" s="17"/>
      <c r="E1366" s="17"/>
      <c r="F1366" s="17"/>
      <c r="G1366" s="17"/>
      <c r="H1366" s="17"/>
      <c r="I1366" s="17"/>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c r="AO1366" s="17"/>
      <c r="AP1366" s="17"/>
      <c r="AQ1366" s="17"/>
      <c r="AR1366" s="17"/>
      <c r="AS1366" s="17"/>
      <c r="AT1366" s="17"/>
      <c r="AU1366" s="17"/>
      <c r="AV1366" s="17"/>
      <c r="AW1366" s="17"/>
      <c r="AX1366" s="17"/>
      <c r="AY1366" s="17"/>
    </row>
    <row r="1367" spans="2:51">
      <c r="B1367" t="s">
        <v>159</v>
      </c>
      <c r="C1367" s="17">
        <v>0.10464055291173401</v>
      </c>
      <c r="D1367" s="17">
        <v>7.9148448584340406E-2</v>
      </c>
      <c r="E1367" s="17">
        <v>0.12782440914800999</v>
      </c>
      <c r="F1367" s="17"/>
      <c r="G1367" s="17">
        <v>0.164836458545466</v>
      </c>
      <c r="H1367" s="17">
        <v>0.17851604678409799</v>
      </c>
      <c r="I1367" s="17">
        <v>0.112866384878023</v>
      </c>
      <c r="J1367" s="17">
        <v>8.1867636020735907E-2</v>
      </c>
      <c r="K1367" s="17">
        <v>8.0472181016447403E-2</v>
      </c>
      <c r="L1367" s="17">
        <v>5.15037027629325E-2</v>
      </c>
      <c r="M1367" s="17"/>
      <c r="N1367" s="17">
        <v>8.4250802280343401E-2</v>
      </c>
      <c r="O1367" s="17">
        <v>0.10513134036617899</v>
      </c>
      <c r="P1367" s="17">
        <v>9.8971751540334704E-2</v>
      </c>
      <c r="Q1367" s="17">
        <v>0.12995997163276499</v>
      </c>
      <c r="R1367" s="17"/>
      <c r="S1367" s="17">
        <v>0.14614390849895501</v>
      </c>
      <c r="T1367" s="17">
        <v>0.108362391927334</v>
      </c>
      <c r="U1367" s="17">
        <v>0.137328739098039</v>
      </c>
      <c r="V1367" s="17">
        <v>0.120899830304151</v>
      </c>
      <c r="W1367" s="17">
        <v>9.2020445052900204E-2</v>
      </c>
      <c r="X1367" s="17">
        <v>9.8742924330236195E-2</v>
      </c>
      <c r="Y1367" s="17">
        <v>7.2158003484482106E-2</v>
      </c>
      <c r="Z1367" s="17">
        <v>9.0194393462272093E-2</v>
      </c>
      <c r="AA1367" s="17">
        <v>7.4082382786838694E-2</v>
      </c>
      <c r="AB1367" s="17">
        <v>3.8985710847595202E-2</v>
      </c>
      <c r="AC1367" s="17">
        <v>0.11783688310094401</v>
      </c>
      <c r="AD1367" s="17">
        <v>0.232097058585961</v>
      </c>
      <c r="AE1367" s="17"/>
      <c r="AF1367" s="17">
        <v>9.9864546846873306E-2</v>
      </c>
      <c r="AG1367" s="17">
        <v>8.7219588988298402E-2</v>
      </c>
      <c r="AH1367" s="17">
        <v>0.17506831613708199</v>
      </c>
      <c r="AI1367" s="17"/>
      <c r="AJ1367" s="17">
        <v>8.3935833463843104E-2</v>
      </c>
      <c r="AK1367" s="17">
        <v>0.113388809229517</v>
      </c>
      <c r="AL1367" s="17">
        <v>0.12200914480419001</v>
      </c>
      <c r="AM1367" s="17"/>
      <c r="AN1367" s="17">
        <v>0.10827526359171701</v>
      </c>
      <c r="AO1367" s="17">
        <v>0.11484365617353599</v>
      </c>
      <c r="AP1367" s="17">
        <v>7.4134453451151106E-2</v>
      </c>
      <c r="AQ1367" s="17">
        <v>0.12319663077617</v>
      </c>
      <c r="AR1367" s="17">
        <v>0.16597353936381301</v>
      </c>
      <c r="AS1367" s="17"/>
      <c r="AT1367" s="17">
        <v>9.6484448988790203E-2</v>
      </c>
      <c r="AU1367" s="17">
        <v>0.18694424415528699</v>
      </c>
      <c r="AV1367" s="17"/>
      <c r="AW1367" s="17">
        <v>5.9857161432340399E-2</v>
      </c>
      <c r="AX1367" s="17">
        <v>0.16486805589004799</v>
      </c>
      <c r="AY1367" s="17">
        <v>0.13757147528878999</v>
      </c>
    </row>
    <row r="1368" spans="2:51">
      <c r="B1368" t="s">
        <v>160</v>
      </c>
      <c r="C1368" s="17">
        <v>0.25791601868834801</v>
      </c>
      <c r="D1368" s="17">
        <v>0.211574538831167</v>
      </c>
      <c r="E1368" s="17">
        <v>0.30230303371794098</v>
      </c>
      <c r="F1368" s="17"/>
      <c r="G1368" s="17">
        <v>0.33811889804814699</v>
      </c>
      <c r="H1368" s="17">
        <v>0.31478084142351698</v>
      </c>
      <c r="I1368" s="17">
        <v>0.29026630547576199</v>
      </c>
      <c r="J1368" s="17">
        <v>0.260848435591369</v>
      </c>
      <c r="K1368" s="17">
        <v>0.19394270188353099</v>
      </c>
      <c r="L1368" s="17">
        <v>0.19862242496928101</v>
      </c>
      <c r="M1368" s="17"/>
      <c r="N1368" s="17">
        <v>0.216229006423998</v>
      </c>
      <c r="O1368" s="17">
        <v>0.25983910509111502</v>
      </c>
      <c r="P1368" s="17">
        <v>0.29139761528098201</v>
      </c>
      <c r="Q1368" s="17">
        <v>0.27824181642136703</v>
      </c>
      <c r="R1368" s="17"/>
      <c r="S1368" s="17">
        <v>0.29458952968518598</v>
      </c>
      <c r="T1368" s="17">
        <v>0.26315482026937398</v>
      </c>
      <c r="U1368" s="17">
        <v>0.21026912160789901</v>
      </c>
      <c r="V1368" s="17">
        <v>0.27703949233712799</v>
      </c>
      <c r="W1368" s="17">
        <v>0.202659325166335</v>
      </c>
      <c r="X1368" s="17">
        <v>0.26274042326609098</v>
      </c>
      <c r="Y1368" s="17">
        <v>0.279074690799615</v>
      </c>
      <c r="Z1368" s="17">
        <v>0.192981046145979</v>
      </c>
      <c r="AA1368" s="17">
        <v>0.22888991989051499</v>
      </c>
      <c r="AB1368" s="17">
        <v>0.30792105100890899</v>
      </c>
      <c r="AC1368" s="17">
        <v>0.26122777349280801</v>
      </c>
      <c r="AD1368" s="17">
        <v>0.243519302730451</v>
      </c>
      <c r="AE1368" s="17"/>
      <c r="AF1368" s="17">
        <v>0.22891773116394501</v>
      </c>
      <c r="AG1368" s="17">
        <v>0.27020646045771002</v>
      </c>
      <c r="AH1368" s="17">
        <v>0.25395812620882702</v>
      </c>
      <c r="AI1368" s="17"/>
      <c r="AJ1368" s="17">
        <v>0.22208498169664101</v>
      </c>
      <c r="AK1368" s="17">
        <v>0.31221374344529101</v>
      </c>
      <c r="AL1368" s="17">
        <v>0.26270859950323699</v>
      </c>
      <c r="AM1368" s="17"/>
      <c r="AN1368" s="17">
        <v>0.26516060607296099</v>
      </c>
      <c r="AO1368" s="17">
        <v>0.28976778728414199</v>
      </c>
      <c r="AP1368" s="17">
        <v>0.24822556962019099</v>
      </c>
      <c r="AQ1368" s="17">
        <v>0.29257963225154299</v>
      </c>
      <c r="AR1368" s="17">
        <v>0.28924385979140899</v>
      </c>
      <c r="AS1368" s="17"/>
      <c r="AT1368" s="17">
        <v>0.25621125302610298</v>
      </c>
      <c r="AU1368" s="17">
        <v>0.28235854499722501</v>
      </c>
      <c r="AV1368" s="17"/>
      <c r="AW1368" s="17">
        <v>0.19498223161460601</v>
      </c>
      <c r="AX1368" s="17">
        <v>0.41312208578744097</v>
      </c>
      <c r="AY1368" s="17">
        <v>0.28634887136412301</v>
      </c>
    </row>
    <row r="1369" spans="2:51">
      <c r="B1369" t="s">
        <v>161</v>
      </c>
      <c r="C1369" s="17">
        <v>0.293140865216444</v>
      </c>
      <c r="D1369" s="17">
        <v>0.29385885466564099</v>
      </c>
      <c r="E1369" s="17">
        <v>0.29207488926847902</v>
      </c>
      <c r="F1369" s="17"/>
      <c r="G1369" s="17">
        <v>0.21155924157908801</v>
      </c>
      <c r="H1369" s="17">
        <v>0.23110841025256901</v>
      </c>
      <c r="I1369" s="17">
        <v>0.286650717279125</v>
      </c>
      <c r="J1369" s="17">
        <v>0.30136624118843802</v>
      </c>
      <c r="K1369" s="17">
        <v>0.31228588512155098</v>
      </c>
      <c r="L1369" s="17">
        <v>0.36215045727675799</v>
      </c>
      <c r="M1369" s="17"/>
      <c r="N1369" s="17">
        <v>0.28859303564730199</v>
      </c>
      <c r="O1369" s="17">
        <v>0.25966641393273598</v>
      </c>
      <c r="P1369" s="17">
        <v>0.333445033208076</v>
      </c>
      <c r="Q1369" s="17">
        <v>0.30059102595232001</v>
      </c>
      <c r="R1369" s="17"/>
      <c r="S1369" s="17">
        <v>0.236650563995047</v>
      </c>
      <c r="T1369" s="17">
        <v>0.30192377034109702</v>
      </c>
      <c r="U1369" s="17">
        <v>0.30885906818403203</v>
      </c>
      <c r="V1369" s="17">
        <v>0.26057724326873299</v>
      </c>
      <c r="W1369" s="17">
        <v>0.37006215798392</v>
      </c>
      <c r="X1369" s="17">
        <v>0.26538481217452398</v>
      </c>
      <c r="Y1369" s="17">
        <v>0.321669057961955</v>
      </c>
      <c r="Z1369" s="17">
        <v>0.362315729819423</v>
      </c>
      <c r="AA1369" s="17">
        <v>0.30065281377674002</v>
      </c>
      <c r="AB1369" s="17">
        <v>0.29165090024210899</v>
      </c>
      <c r="AC1369" s="17">
        <v>0.225717988437313</v>
      </c>
      <c r="AD1369" s="17">
        <v>0.350801391034614</v>
      </c>
      <c r="AE1369" s="17"/>
      <c r="AF1369" s="17">
        <v>0.30797262799007602</v>
      </c>
      <c r="AG1369" s="17">
        <v>0.29232976913122299</v>
      </c>
      <c r="AH1369" s="17">
        <v>0.28634999593428101</v>
      </c>
      <c r="AI1369" s="17"/>
      <c r="AJ1369" s="17">
        <v>0.30149213190837798</v>
      </c>
      <c r="AK1369" s="17">
        <v>0.249091049252671</v>
      </c>
      <c r="AL1369" s="17">
        <v>0.29380764055474101</v>
      </c>
      <c r="AM1369" s="17"/>
      <c r="AN1369" s="17">
        <v>0.32195977682284299</v>
      </c>
      <c r="AO1369" s="17">
        <v>0.27849938469445101</v>
      </c>
      <c r="AP1369" s="17">
        <v>0.28198038225209898</v>
      </c>
      <c r="AQ1369" s="17">
        <v>0.25588266890313999</v>
      </c>
      <c r="AR1369" s="17">
        <v>0.271018082146183</v>
      </c>
      <c r="AS1369" s="17"/>
      <c r="AT1369" s="17">
        <v>0.29916687987976998</v>
      </c>
      <c r="AU1369" s="17">
        <v>0.247501581719862</v>
      </c>
      <c r="AV1369" s="17"/>
      <c r="AW1369" s="17">
        <v>0.28835573351612598</v>
      </c>
      <c r="AX1369" s="17">
        <v>0.224257042744685</v>
      </c>
      <c r="AY1369" s="17">
        <v>0.31570552780876798</v>
      </c>
    </row>
    <row r="1370" spans="2:51">
      <c r="B1370" t="s">
        <v>162</v>
      </c>
      <c r="C1370" s="17">
        <v>0.19187148449587799</v>
      </c>
      <c r="D1370" s="17">
        <v>0.22565566519284799</v>
      </c>
      <c r="E1370" s="17">
        <v>0.16033929450755599</v>
      </c>
      <c r="F1370" s="17"/>
      <c r="G1370" s="17">
        <v>0.14079264791613999</v>
      </c>
      <c r="H1370" s="17">
        <v>0.15272502782463099</v>
      </c>
      <c r="I1370" s="17">
        <v>0.16799090106902501</v>
      </c>
      <c r="J1370" s="17">
        <v>0.18255822518148501</v>
      </c>
      <c r="K1370" s="17">
        <v>0.23457844710019099</v>
      </c>
      <c r="L1370" s="17">
        <v>0.23894508315726701</v>
      </c>
      <c r="M1370" s="17"/>
      <c r="N1370" s="17">
        <v>0.25020222569175998</v>
      </c>
      <c r="O1370" s="17">
        <v>0.223229143177888</v>
      </c>
      <c r="P1370" s="17">
        <v>0.13713673804707799</v>
      </c>
      <c r="Q1370" s="17">
        <v>0.14337570480313999</v>
      </c>
      <c r="R1370" s="17"/>
      <c r="S1370" s="17">
        <v>0.17685456191486201</v>
      </c>
      <c r="T1370" s="17">
        <v>0.20597221841223701</v>
      </c>
      <c r="U1370" s="17">
        <v>0.227593659829298</v>
      </c>
      <c r="V1370" s="17">
        <v>0.206957742608912</v>
      </c>
      <c r="W1370" s="17">
        <v>0.19201123963580199</v>
      </c>
      <c r="X1370" s="17">
        <v>0.20933298256208199</v>
      </c>
      <c r="Y1370" s="17">
        <v>0.204942308474129</v>
      </c>
      <c r="Z1370" s="17">
        <v>0.22241976388197299</v>
      </c>
      <c r="AA1370" s="17">
        <v>0.18922655452537701</v>
      </c>
      <c r="AB1370" s="17">
        <v>0.14998235283011299</v>
      </c>
      <c r="AC1370" s="17">
        <v>0.177000374271158</v>
      </c>
      <c r="AD1370" s="17">
        <v>5.2453228258607702E-2</v>
      </c>
      <c r="AE1370" s="17"/>
      <c r="AF1370" s="17">
        <v>0.20948856583783501</v>
      </c>
      <c r="AG1370" s="17">
        <v>0.19611898588874899</v>
      </c>
      <c r="AH1370" s="17">
        <v>0.149342822585283</v>
      </c>
      <c r="AI1370" s="17"/>
      <c r="AJ1370" s="17">
        <v>0.23553199431229699</v>
      </c>
      <c r="AK1370" s="17">
        <v>0.177778344698174</v>
      </c>
      <c r="AL1370" s="17">
        <v>0.21070725086247799</v>
      </c>
      <c r="AM1370" s="17"/>
      <c r="AN1370" s="17">
        <v>0.15794930166898699</v>
      </c>
      <c r="AO1370" s="17">
        <v>0.198873947079453</v>
      </c>
      <c r="AP1370" s="17">
        <v>0.23523652481344601</v>
      </c>
      <c r="AQ1370" s="17">
        <v>0.174669275145654</v>
      </c>
      <c r="AR1370" s="17">
        <v>0.15554160554252</v>
      </c>
      <c r="AS1370" s="17"/>
      <c r="AT1370" s="17">
        <v>0.198142945436489</v>
      </c>
      <c r="AU1370" s="17">
        <v>0.117987831945989</v>
      </c>
      <c r="AV1370" s="17"/>
      <c r="AW1370" s="17">
        <v>0.26781126899338897</v>
      </c>
      <c r="AX1370" s="17">
        <v>0.12839751260131499</v>
      </c>
      <c r="AY1370" s="17">
        <v>0.126255491413551</v>
      </c>
    </row>
    <row r="1371" spans="2:51">
      <c r="B1371" t="s">
        <v>163</v>
      </c>
      <c r="C1371" s="17">
        <v>9.9321391902329706E-2</v>
      </c>
      <c r="D1371" s="17">
        <v>0.142997380293273</v>
      </c>
      <c r="E1371" s="17">
        <v>5.8232944472685899E-2</v>
      </c>
      <c r="F1371" s="17"/>
      <c r="G1371" s="17">
        <v>8.5956169270973895E-2</v>
      </c>
      <c r="H1371" s="17">
        <v>8.84960221279774E-2</v>
      </c>
      <c r="I1371" s="17">
        <v>7.6924950047988494E-2</v>
      </c>
      <c r="J1371" s="17">
        <v>9.9078174122179799E-2</v>
      </c>
      <c r="K1371" s="17">
        <v>0.11881074431164</v>
      </c>
      <c r="L1371" s="17">
        <v>0.11644208744106301</v>
      </c>
      <c r="M1371" s="17"/>
      <c r="N1371" s="17">
        <v>0.11387324335047699</v>
      </c>
      <c r="O1371" s="17">
        <v>9.9043748578763705E-2</v>
      </c>
      <c r="P1371" s="17">
        <v>8.7953742087935396E-2</v>
      </c>
      <c r="Q1371" s="17">
        <v>8.7766209455128905E-2</v>
      </c>
      <c r="R1371" s="17"/>
      <c r="S1371" s="17">
        <v>0.102479208338526</v>
      </c>
      <c r="T1371" s="17">
        <v>8.3935854951239605E-2</v>
      </c>
      <c r="U1371" s="17">
        <v>7.1234991864730104E-2</v>
      </c>
      <c r="V1371" s="17">
        <v>8.9893479981009605E-2</v>
      </c>
      <c r="W1371" s="17">
        <v>9.4938263821993593E-2</v>
      </c>
      <c r="X1371" s="17">
        <v>0.123533808969767</v>
      </c>
      <c r="Y1371" s="17">
        <v>6.0398441006819202E-2</v>
      </c>
      <c r="Z1371" s="17">
        <v>5.29310579053257E-2</v>
      </c>
      <c r="AA1371" s="17">
        <v>0.121685877707062</v>
      </c>
      <c r="AB1371" s="17">
        <v>0.14954044341681699</v>
      </c>
      <c r="AC1371" s="17">
        <v>0.14497479049947801</v>
      </c>
      <c r="AD1371" s="17">
        <v>7.1638780660449999E-2</v>
      </c>
      <c r="AE1371" s="17"/>
      <c r="AF1371" s="17">
        <v>0.109673156657879</v>
      </c>
      <c r="AG1371" s="17">
        <v>9.9889519380133407E-2</v>
      </c>
      <c r="AH1371" s="17">
        <v>7.12742525520179E-2</v>
      </c>
      <c r="AI1371" s="17"/>
      <c r="AJ1371" s="17">
        <v>0.130385922892164</v>
      </c>
      <c r="AK1371" s="17">
        <v>8.6693649438411402E-2</v>
      </c>
      <c r="AL1371" s="17">
        <v>6.6854274113468795E-2</v>
      </c>
      <c r="AM1371" s="17"/>
      <c r="AN1371" s="17">
        <v>8.9862452852293495E-2</v>
      </c>
      <c r="AO1371" s="17">
        <v>6.8982595397896002E-2</v>
      </c>
      <c r="AP1371" s="17">
        <v>0.116144082006718</v>
      </c>
      <c r="AQ1371" s="17">
        <v>0.11401949154221599</v>
      </c>
      <c r="AR1371" s="17">
        <v>8.5329004362690794E-2</v>
      </c>
      <c r="AS1371" s="17"/>
      <c r="AT1371" s="17">
        <v>9.8780714647523193E-2</v>
      </c>
      <c r="AU1371" s="17">
        <v>0.11008078901313099</v>
      </c>
      <c r="AV1371" s="17"/>
      <c r="AW1371" s="17">
        <v>0.14215362988242899</v>
      </c>
      <c r="AX1371" s="17">
        <v>3.57497655879657E-2</v>
      </c>
      <c r="AY1371" s="17">
        <v>6.9334395562929405E-2</v>
      </c>
    </row>
    <row r="1372" spans="2:51">
      <c r="B1372" t="s">
        <v>119</v>
      </c>
      <c r="C1372" s="17">
        <v>5.3109686785266702E-2</v>
      </c>
      <c r="D1372" s="17">
        <v>4.6765112432730301E-2</v>
      </c>
      <c r="E1372" s="17">
        <v>5.9225428885327801E-2</v>
      </c>
      <c r="F1372" s="17"/>
      <c r="G1372" s="17">
        <v>5.8736584640184199E-2</v>
      </c>
      <c r="H1372" s="17">
        <v>3.43736515872076E-2</v>
      </c>
      <c r="I1372" s="17">
        <v>6.5300741250076205E-2</v>
      </c>
      <c r="J1372" s="17">
        <v>7.4281287895791998E-2</v>
      </c>
      <c r="K1372" s="17">
        <v>5.99100405666389E-2</v>
      </c>
      <c r="L1372" s="17">
        <v>3.2336244392697999E-2</v>
      </c>
      <c r="M1372" s="17"/>
      <c r="N1372" s="17">
        <v>4.6851686606119103E-2</v>
      </c>
      <c r="O1372" s="17">
        <v>5.3090248853317999E-2</v>
      </c>
      <c r="P1372" s="17">
        <v>5.1095119835594199E-2</v>
      </c>
      <c r="Q1372" s="17">
        <v>6.0065271735279098E-2</v>
      </c>
      <c r="R1372" s="17"/>
      <c r="S1372" s="17">
        <v>4.3282227567423899E-2</v>
      </c>
      <c r="T1372" s="17">
        <v>3.6650944098717102E-2</v>
      </c>
      <c r="U1372" s="17">
        <v>4.4714419416002203E-2</v>
      </c>
      <c r="V1372" s="17">
        <v>4.4632211500066299E-2</v>
      </c>
      <c r="W1372" s="17">
        <v>4.8308568339049701E-2</v>
      </c>
      <c r="X1372" s="17">
        <v>4.0265048697300097E-2</v>
      </c>
      <c r="Y1372" s="17">
        <v>6.1757498272999499E-2</v>
      </c>
      <c r="Z1372" s="17">
        <v>7.9158008785027004E-2</v>
      </c>
      <c r="AA1372" s="17">
        <v>8.5462451313467802E-2</v>
      </c>
      <c r="AB1372" s="17">
        <v>6.1919541654455901E-2</v>
      </c>
      <c r="AC1372" s="17">
        <v>7.3242190198299501E-2</v>
      </c>
      <c r="AD1372" s="17">
        <v>4.9490238729915502E-2</v>
      </c>
      <c r="AE1372" s="17"/>
      <c r="AF1372" s="17">
        <v>4.4083371503391103E-2</v>
      </c>
      <c r="AG1372" s="17">
        <v>5.4235676153886102E-2</v>
      </c>
      <c r="AH1372" s="17">
        <v>6.4006486582509001E-2</v>
      </c>
      <c r="AI1372" s="17"/>
      <c r="AJ1372" s="17">
        <v>2.6569135726676001E-2</v>
      </c>
      <c r="AK1372" s="17">
        <v>6.0834403935935602E-2</v>
      </c>
      <c r="AL1372" s="17">
        <v>4.3913090161885E-2</v>
      </c>
      <c r="AM1372" s="17"/>
      <c r="AN1372" s="17">
        <v>5.6792598991199303E-2</v>
      </c>
      <c r="AO1372" s="17">
        <v>4.9032629370521601E-2</v>
      </c>
      <c r="AP1372" s="17">
        <v>4.4278987856394503E-2</v>
      </c>
      <c r="AQ1372" s="17">
        <v>3.9652301381275797E-2</v>
      </c>
      <c r="AR1372" s="17">
        <v>3.2893908793384899E-2</v>
      </c>
      <c r="AS1372" s="17"/>
      <c r="AT1372" s="17">
        <v>5.1213758021324503E-2</v>
      </c>
      <c r="AU1372" s="17">
        <v>5.5127008168505201E-2</v>
      </c>
      <c r="AV1372" s="17"/>
      <c r="AW1372" s="17">
        <v>4.6839974561108999E-2</v>
      </c>
      <c r="AX1372" s="17">
        <v>3.36055373885457E-2</v>
      </c>
      <c r="AY1372" s="17">
        <v>6.4784238561838098E-2</v>
      </c>
    </row>
    <row r="1373" spans="2:51">
      <c r="B1373" t="s">
        <v>164</v>
      </c>
      <c r="C1373" s="17">
        <v>0.36255657160008098</v>
      </c>
      <c r="D1373" s="17">
        <v>0.29072298741550801</v>
      </c>
      <c r="E1373" s="17">
        <v>0.430127442865952</v>
      </c>
      <c r="F1373" s="17"/>
      <c r="G1373" s="17">
        <v>0.50295535659361401</v>
      </c>
      <c r="H1373" s="17">
        <v>0.49329688820761503</v>
      </c>
      <c r="I1373" s="17">
        <v>0.40313269035378502</v>
      </c>
      <c r="J1373" s="17">
        <v>0.34271607161210499</v>
      </c>
      <c r="K1373" s="17">
        <v>0.27441488289997901</v>
      </c>
      <c r="L1373" s="17">
        <v>0.25012612773221299</v>
      </c>
      <c r="M1373" s="17"/>
      <c r="N1373" s="17">
        <v>0.30047980870434199</v>
      </c>
      <c r="O1373" s="17">
        <v>0.36497044545729401</v>
      </c>
      <c r="P1373" s="17">
        <v>0.39036936682131601</v>
      </c>
      <c r="Q1373" s="17">
        <v>0.40820178805413199</v>
      </c>
      <c r="R1373" s="17"/>
      <c r="S1373" s="17">
        <v>0.44073343818414101</v>
      </c>
      <c r="T1373" s="17">
        <v>0.37151721219670902</v>
      </c>
      <c r="U1373" s="17">
        <v>0.34759786070593801</v>
      </c>
      <c r="V1373" s="17">
        <v>0.39793932264127901</v>
      </c>
      <c r="W1373" s="17">
        <v>0.29467977021923503</v>
      </c>
      <c r="X1373" s="17">
        <v>0.361483347596327</v>
      </c>
      <c r="Y1373" s="17">
        <v>0.35123269428409798</v>
      </c>
      <c r="Z1373" s="17">
        <v>0.28317543960825098</v>
      </c>
      <c r="AA1373" s="17">
        <v>0.30297230267735298</v>
      </c>
      <c r="AB1373" s="17">
        <v>0.34690676185650399</v>
      </c>
      <c r="AC1373" s="17">
        <v>0.37906465659375099</v>
      </c>
      <c r="AD1373" s="17">
        <v>0.475616361316412</v>
      </c>
      <c r="AE1373" s="17"/>
      <c r="AF1373" s="17">
        <v>0.328782278010818</v>
      </c>
      <c r="AG1373" s="17">
        <v>0.35742604944600798</v>
      </c>
      <c r="AH1373" s="17">
        <v>0.42902644234590898</v>
      </c>
      <c r="AI1373" s="17"/>
      <c r="AJ1373" s="17">
        <v>0.30602081516048402</v>
      </c>
      <c r="AK1373" s="17">
        <v>0.42560255267480801</v>
      </c>
      <c r="AL1373" s="17">
        <v>0.384717744307427</v>
      </c>
      <c r="AM1373" s="17"/>
      <c r="AN1373" s="17">
        <v>0.37343586966467801</v>
      </c>
      <c r="AO1373" s="17">
        <v>0.40461144345767802</v>
      </c>
      <c r="AP1373" s="17">
        <v>0.32236002307134198</v>
      </c>
      <c r="AQ1373" s="17">
        <v>0.41577626302771398</v>
      </c>
      <c r="AR1373" s="17">
        <v>0.45521739915522103</v>
      </c>
      <c r="AS1373" s="17"/>
      <c r="AT1373" s="17">
        <v>0.35269570201489298</v>
      </c>
      <c r="AU1373" s="17">
        <v>0.469302789152512</v>
      </c>
      <c r="AV1373" s="17"/>
      <c r="AW1373" s="17">
        <v>0.25483939304694597</v>
      </c>
      <c r="AX1373" s="17">
        <v>0.57799014167748897</v>
      </c>
      <c r="AY1373" s="17">
        <v>0.423920346652913</v>
      </c>
    </row>
    <row r="1374" spans="2:51">
      <c r="B1374" t="s">
        <v>165</v>
      </c>
      <c r="C1374" s="17">
        <v>0.29119287639820801</v>
      </c>
      <c r="D1374" s="17">
        <v>0.36865304548612099</v>
      </c>
      <c r="E1374" s="17">
        <v>0.218572238980242</v>
      </c>
      <c r="F1374" s="17"/>
      <c r="G1374" s="17">
        <v>0.22674881718711401</v>
      </c>
      <c r="H1374" s="17">
        <v>0.24122104995260801</v>
      </c>
      <c r="I1374" s="17">
        <v>0.244915851117014</v>
      </c>
      <c r="J1374" s="17">
        <v>0.28163639930366402</v>
      </c>
      <c r="K1374" s="17">
        <v>0.35338919141183101</v>
      </c>
      <c r="L1374" s="17">
        <v>0.35538717059833003</v>
      </c>
      <c r="M1374" s="17"/>
      <c r="N1374" s="17">
        <v>0.36407546904223698</v>
      </c>
      <c r="O1374" s="17">
        <v>0.32227289175665202</v>
      </c>
      <c r="P1374" s="17">
        <v>0.22509048013501401</v>
      </c>
      <c r="Q1374" s="17">
        <v>0.23114191425826899</v>
      </c>
      <c r="R1374" s="17"/>
      <c r="S1374" s="17">
        <v>0.27933377025338801</v>
      </c>
      <c r="T1374" s="17">
        <v>0.28990807336347701</v>
      </c>
      <c r="U1374" s="17">
        <v>0.298828651694028</v>
      </c>
      <c r="V1374" s="17">
        <v>0.29685122258992103</v>
      </c>
      <c r="W1374" s="17">
        <v>0.28694950345779502</v>
      </c>
      <c r="X1374" s="17">
        <v>0.332866791531849</v>
      </c>
      <c r="Y1374" s="17">
        <v>0.26534074948094799</v>
      </c>
      <c r="Z1374" s="17">
        <v>0.27535082178729903</v>
      </c>
      <c r="AA1374" s="17">
        <v>0.31091243223243897</v>
      </c>
      <c r="AB1374" s="17">
        <v>0.29952279624693101</v>
      </c>
      <c r="AC1374" s="17">
        <v>0.32197516477063598</v>
      </c>
      <c r="AD1374" s="17">
        <v>0.124092008919058</v>
      </c>
      <c r="AE1374" s="17"/>
      <c r="AF1374" s="17">
        <v>0.31916172249571501</v>
      </c>
      <c r="AG1374" s="17">
        <v>0.29600850526888201</v>
      </c>
      <c r="AH1374" s="17">
        <v>0.220617075137301</v>
      </c>
      <c r="AI1374" s="17"/>
      <c r="AJ1374" s="17">
        <v>0.36591791720446099</v>
      </c>
      <c r="AK1374" s="17">
        <v>0.26447199413658501</v>
      </c>
      <c r="AL1374" s="17">
        <v>0.27756152497594699</v>
      </c>
      <c r="AM1374" s="17"/>
      <c r="AN1374" s="17">
        <v>0.24781175452128101</v>
      </c>
      <c r="AO1374" s="17">
        <v>0.26785654247734902</v>
      </c>
      <c r="AP1374" s="17">
        <v>0.35138060682016398</v>
      </c>
      <c r="AQ1374" s="17">
        <v>0.28868876668787002</v>
      </c>
      <c r="AR1374" s="17">
        <v>0.240870609905211</v>
      </c>
      <c r="AS1374" s="17"/>
      <c r="AT1374" s="17">
        <v>0.296923660084013</v>
      </c>
      <c r="AU1374" s="17">
        <v>0.22806862095912001</v>
      </c>
      <c r="AV1374" s="17"/>
      <c r="AW1374" s="17">
        <v>0.40996489887581899</v>
      </c>
      <c r="AX1374" s="17">
        <v>0.16414727818928099</v>
      </c>
      <c r="AY1374" s="17">
        <v>0.19558988697648</v>
      </c>
    </row>
    <row r="1375" spans="2:51">
      <c r="B1375" t="s">
        <v>140</v>
      </c>
      <c r="C1375" s="17">
        <v>7.1363695201873703E-2</v>
      </c>
      <c r="D1375" s="17">
        <v>-7.7930058070613595E-2</v>
      </c>
      <c r="E1375" s="17">
        <v>0.21155520388571</v>
      </c>
      <c r="F1375" s="17"/>
      <c r="G1375" s="17">
        <v>0.27620653940649897</v>
      </c>
      <c r="H1375" s="17">
        <v>0.25207583825500601</v>
      </c>
      <c r="I1375" s="17">
        <v>0.15821683923677099</v>
      </c>
      <c r="J1375" s="17">
        <v>6.1079672308440899E-2</v>
      </c>
      <c r="K1375" s="17">
        <v>-7.8974308511852095E-2</v>
      </c>
      <c r="L1375" s="17">
        <v>-0.105261042866117</v>
      </c>
      <c r="M1375" s="17"/>
      <c r="N1375" s="17">
        <v>-6.3595660337895404E-2</v>
      </c>
      <c r="O1375" s="17">
        <v>4.2697553700642099E-2</v>
      </c>
      <c r="P1375" s="17">
        <v>0.165278886686303</v>
      </c>
      <c r="Q1375" s="17">
        <v>0.17705987379586299</v>
      </c>
      <c r="R1375" s="17"/>
      <c r="S1375" s="17">
        <v>0.161399667930752</v>
      </c>
      <c r="T1375" s="17">
        <v>8.1609138833231495E-2</v>
      </c>
      <c r="U1375" s="17">
        <v>4.8769209011910702E-2</v>
      </c>
      <c r="V1375" s="17">
        <v>0.101088100051357</v>
      </c>
      <c r="W1375" s="17">
        <v>7.7302667614402298E-3</v>
      </c>
      <c r="X1375" s="17">
        <v>2.86165560644774E-2</v>
      </c>
      <c r="Y1375" s="17">
        <v>8.5891944803149697E-2</v>
      </c>
      <c r="Z1375" s="17">
        <v>7.8246178209520605E-3</v>
      </c>
      <c r="AA1375" s="17">
        <v>-7.9401295550853308E-3</v>
      </c>
      <c r="AB1375" s="17">
        <v>4.7383965609573003E-2</v>
      </c>
      <c r="AC1375" s="17">
        <v>5.7089491823115297E-2</v>
      </c>
      <c r="AD1375" s="17">
        <v>0.35152435239735502</v>
      </c>
      <c r="AE1375" s="17"/>
      <c r="AF1375" s="17">
        <v>9.6205555151035998E-3</v>
      </c>
      <c r="AG1375" s="17">
        <v>6.1417544177125902E-2</v>
      </c>
      <c r="AH1375" s="17">
        <v>0.208409367208608</v>
      </c>
      <c r="AI1375" s="17"/>
      <c r="AJ1375" s="17">
        <v>-5.9897102043976899E-2</v>
      </c>
      <c r="AK1375" s="17">
        <v>0.161130558538223</v>
      </c>
      <c r="AL1375" s="17">
        <v>0.10715621933147999</v>
      </c>
      <c r="AM1375" s="17"/>
      <c r="AN1375" s="17">
        <v>0.125624115143397</v>
      </c>
      <c r="AO1375" s="17">
        <v>0.136754900980329</v>
      </c>
      <c r="AP1375" s="17">
        <v>-2.90205837488226E-2</v>
      </c>
      <c r="AQ1375" s="17">
        <v>0.12708749633984301</v>
      </c>
      <c r="AR1375" s="17">
        <v>0.21434678925000999</v>
      </c>
      <c r="AS1375" s="17"/>
      <c r="AT1375" s="17">
        <v>5.5772041930880402E-2</v>
      </c>
      <c r="AU1375" s="17">
        <v>0.241234168193392</v>
      </c>
      <c r="AV1375" s="17"/>
      <c r="AW1375" s="17">
        <v>-0.15512550582887299</v>
      </c>
      <c r="AX1375" s="17">
        <v>0.41384286348820798</v>
      </c>
      <c r="AY1375" s="17">
        <v>0.22833045967643301</v>
      </c>
    </row>
    <row r="1376" spans="2:51">
      <c r="C1376" s="17"/>
      <c r="D1376" s="17"/>
      <c r="E1376" s="17"/>
      <c r="F1376" s="17"/>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c r="AP1376" s="17"/>
      <c r="AQ1376" s="17"/>
      <c r="AR1376" s="17"/>
      <c r="AS1376" s="17"/>
      <c r="AT1376" s="17"/>
      <c r="AU1376" s="17"/>
      <c r="AV1376" s="17"/>
      <c r="AW1376" s="17"/>
      <c r="AX1376" s="17"/>
      <c r="AY1376" s="17"/>
    </row>
    <row r="1377" spans="2:51">
      <c r="B1377" s="6" t="s">
        <v>457</v>
      </c>
      <c r="C1377" s="17"/>
      <c r="D1377" s="17"/>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c r="AY1377" s="17"/>
    </row>
    <row r="1378" spans="2:51">
      <c r="B1378" s="24" t="s">
        <v>16</v>
      </c>
      <c r="C1378" s="17"/>
      <c r="D1378" s="17"/>
      <c r="E1378" s="17"/>
      <c r="F1378" s="17"/>
      <c r="G1378" s="17"/>
      <c r="H1378" s="17"/>
      <c r="I1378" s="17"/>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c r="AP1378" s="17"/>
      <c r="AQ1378" s="17"/>
      <c r="AR1378" s="17"/>
      <c r="AS1378" s="17"/>
      <c r="AT1378" s="17"/>
      <c r="AU1378" s="17"/>
      <c r="AV1378" s="17"/>
      <c r="AW1378" s="17"/>
      <c r="AX1378" s="17"/>
      <c r="AY1378" s="17"/>
    </row>
    <row r="1379" spans="2:51">
      <c r="B1379" t="s">
        <v>159</v>
      </c>
      <c r="C1379" s="17">
        <v>5.5057520813113402E-2</v>
      </c>
      <c r="D1379" s="17">
        <v>5.991718210396E-2</v>
      </c>
      <c r="E1379" s="17">
        <v>5.1142784713471501E-2</v>
      </c>
      <c r="F1379" s="17"/>
      <c r="G1379" s="17">
        <v>9.08969799602551E-2</v>
      </c>
      <c r="H1379" s="17">
        <v>9.0036865692297602E-2</v>
      </c>
      <c r="I1379" s="17">
        <v>8.1118523581291402E-2</v>
      </c>
      <c r="J1379" s="17">
        <v>4.1311688678797399E-2</v>
      </c>
      <c r="K1379" s="17">
        <v>2.5309620890776902E-2</v>
      </c>
      <c r="L1379" s="17">
        <v>2.3428464746257899E-2</v>
      </c>
      <c r="M1379" s="17"/>
      <c r="N1379" s="17">
        <v>5.6968212179114297E-2</v>
      </c>
      <c r="O1379" s="17">
        <v>5.0297588315560797E-2</v>
      </c>
      <c r="P1379" s="17">
        <v>6.5729752397723898E-2</v>
      </c>
      <c r="Q1379" s="17">
        <v>4.9827005222337302E-2</v>
      </c>
      <c r="R1379" s="17"/>
      <c r="S1379" s="17">
        <v>8.3702566041027396E-2</v>
      </c>
      <c r="T1379" s="17">
        <v>3.8880876535061198E-2</v>
      </c>
      <c r="U1379" s="17">
        <v>3.79509002347048E-2</v>
      </c>
      <c r="V1379" s="17">
        <v>4.1917340362501998E-2</v>
      </c>
      <c r="W1379" s="17">
        <v>6.97604206119707E-2</v>
      </c>
      <c r="X1379" s="17">
        <v>5.61971994779948E-2</v>
      </c>
      <c r="Y1379" s="17">
        <v>4.1815983316875097E-2</v>
      </c>
      <c r="Z1379" s="17">
        <v>7.6221069480436901E-2</v>
      </c>
      <c r="AA1379" s="17">
        <v>5.5138920548892398E-2</v>
      </c>
      <c r="AB1379" s="17">
        <v>2.8194351611550698E-2</v>
      </c>
      <c r="AC1379" s="17">
        <v>6.3096411098080701E-2</v>
      </c>
      <c r="AD1379" s="17">
        <v>0.124349133621175</v>
      </c>
      <c r="AE1379" s="17"/>
      <c r="AF1379" s="17">
        <v>4.9578476367455299E-2</v>
      </c>
      <c r="AG1379" s="17">
        <v>5.5146705732196197E-2</v>
      </c>
      <c r="AH1379" s="17">
        <v>5.9670410045854799E-2</v>
      </c>
      <c r="AI1379" s="17"/>
      <c r="AJ1379" s="17">
        <v>7.6253457215446199E-2</v>
      </c>
      <c r="AK1379" s="17">
        <v>6.0340923864438102E-2</v>
      </c>
      <c r="AL1379" s="17">
        <v>2.6155244979398098E-2</v>
      </c>
      <c r="AM1379" s="17"/>
      <c r="AN1379" s="17">
        <v>5.8812864133683702E-2</v>
      </c>
      <c r="AO1379" s="17">
        <v>7.1827770972455698E-2</v>
      </c>
      <c r="AP1379" s="17">
        <v>5.9498811617611301E-2</v>
      </c>
      <c r="AQ1379" s="17">
        <v>5.5145739196737299E-2</v>
      </c>
      <c r="AR1379" s="17">
        <v>0.16162080963351499</v>
      </c>
      <c r="AS1379" s="17"/>
      <c r="AT1379" s="17">
        <v>5.0732118913253299E-2</v>
      </c>
      <c r="AU1379" s="17">
        <v>9.1951830366098802E-2</v>
      </c>
      <c r="AV1379" s="17"/>
      <c r="AW1379" s="17">
        <v>4.7922393804732198E-2</v>
      </c>
      <c r="AX1379" s="17">
        <v>5.6632176730615998E-2</v>
      </c>
      <c r="AY1379" s="17">
        <v>6.2015315549255802E-2</v>
      </c>
    </row>
    <row r="1380" spans="2:51">
      <c r="B1380" t="s">
        <v>160</v>
      </c>
      <c r="C1380" s="17">
        <v>0.162661511407547</v>
      </c>
      <c r="D1380" s="17">
        <v>0.15837045293181701</v>
      </c>
      <c r="E1380" s="17">
        <v>0.16524098499762399</v>
      </c>
      <c r="F1380" s="17"/>
      <c r="G1380" s="17">
        <v>0.33084494751438798</v>
      </c>
      <c r="H1380" s="17">
        <v>0.232556058205038</v>
      </c>
      <c r="I1380" s="17">
        <v>0.17850914733649501</v>
      </c>
      <c r="J1380" s="17">
        <v>0.15614609114134301</v>
      </c>
      <c r="K1380" s="17">
        <v>9.1798583170075401E-2</v>
      </c>
      <c r="L1380" s="17">
        <v>7.7016272615084702E-2</v>
      </c>
      <c r="M1380" s="17"/>
      <c r="N1380" s="17">
        <v>0.15256481146746201</v>
      </c>
      <c r="O1380" s="17">
        <v>0.164352340799544</v>
      </c>
      <c r="P1380" s="17">
        <v>0.18903871423104901</v>
      </c>
      <c r="Q1380" s="17">
        <v>0.15303812108214099</v>
      </c>
      <c r="R1380" s="17"/>
      <c r="S1380" s="17">
        <v>0.18154073200781501</v>
      </c>
      <c r="T1380" s="17">
        <v>0.163270859440248</v>
      </c>
      <c r="U1380" s="17">
        <v>0.179300567162336</v>
      </c>
      <c r="V1380" s="17">
        <v>0.16687811961937299</v>
      </c>
      <c r="W1380" s="17">
        <v>0.138378259055109</v>
      </c>
      <c r="X1380" s="17">
        <v>0.14704373689646999</v>
      </c>
      <c r="Y1380" s="17">
        <v>8.5144692008575107E-2</v>
      </c>
      <c r="Z1380" s="17">
        <v>0.17336148509646099</v>
      </c>
      <c r="AA1380" s="17">
        <v>0.20452301158052899</v>
      </c>
      <c r="AB1380" s="17">
        <v>0.14450933681980199</v>
      </c>
      <c r="AC1380" s="17">
        <v>0.22156711174945401</v>
      </c>
      <c r="AD1380" s="17">
        <v>9.6877690801990698E-2</v>
      </c>
      <c r="AE1380" s="17"/>
      <c r="AF1380" s="17">
        <v>0.15429625844769401</v>
      </c>
      <c r="AG1380" s="17">
        <v>0.14554241353620001</v>
      </c>
      <c r="AH1380" s="17">
        <v>0.168839078110741</v>
      </c>
      <c r="AI1380" s="17"/>
      <c r="AJ1380" s="17">
        <v>0.16077761096696599</v>
      </c>
      <c r="AK1380" s="17">
        <v>0.206519710055873</v>
      </c>
      <c r="AL1380" s="17">
        <v>0.142121791591305</v>
      </c>
      <c r="AM1380" s="17"/>
      <c r="AN1380" s="17">
        <v>0.144624107497098</v>
      </c>
      <c r="AO1380" s="17">
        <v>0.16505285680237899</v>
      </c>
      <c r="AP1380" s="17">
        <v>0.171024097488511</v>
      </c>
      <c r="AQ1380" s="17">
        <v>0.17140415011528501</v>
      </c>
      <c r="AR1380" s="17">
        <v>7.1446044696577393E-2</v>
      </c>
      <c r="AS1380" s="17"/>
      <c r="AT1380" s="17">
        <v>0.15535097492594299</v>
      </c>
      <c r="AU1380" s="17">
        <v>0.21896012311874599</v>
      </c>
      <c r="AV1380" s="17"/>
      <c r="AW1380" s="17">
        <v>0.121446142799747</v>
      </c>
      <c r="AX1380" s="17">
        <v>0.25084690165794898</v>
      </c>
      <c r="AY1380" s="17">
        <v>0.18152683977589201</v>
      </c>
    </row>
    <row r="1381" spans="2:51">
      <c r="B1381" t="s">
        <v>161</v>
      </c>
      <c r="C1381" s="17">
        <v>0.24855512421349901</v>
      </c>
      <c r="D1381" s="17">
        <v>0.246635234317931</v>
      </c>
      <c r="E1381" s="17">
        <v>0.25018169621443997</v>
      </c>
      <c r="F1381" s="17"/>
      <c r="G1381" s="17">
        <v>0.219987944792432</v>
      </c>
      <c r="H1381" s="17">
        <v>0.25553113074433398</v>
      </c>
      <c r="I1381" s="17">
        <v>0.24461943051287499</v>
      </c>
      <c r="J1381" s="17">
        <v>0.224832522744455</v>
      </c>
      <c r="K1381" s="17">
        <v>0.28051428008581603</v>
      </c>
      <c r="L1381" s="17">
        <v>0.25437247539135599</v>
      </c>
      <c r="M1381" s="17"/>
      <c r="N1381" s="17">
        <v>0.19439342399512399</v>
      </c>
      <c r="O1381" s="17">
        <v>0.24389007460883699</v>
      </c>
      <c r="P1381" s="17">
        <v>0.25338429436913701</v>
      </c>
      <c r="Q1381" s="17">
        <v>0.308294007142909</v>
      </c>
      <c r="R1381" s="17"/>
      <c r="S1381" s="17">
        <v>0.28566644623911902</v>
      </c>
      <c r="T1381" s="17">
        <v>0.23018968958654401</v>
      </c>
      <c r="U1381" s="17">
        <v>0.23767940432517101</v>
      </c>
      <c r="V1381" s="17">
        <v>0.24038503006838099</v>
      </c>
      <c r="W1381" s="17">
        <v>0.25330796495025198</v>
      </c>
      <c r="X1381" s="17">
        <v>0.26946316734854597</v>
      </c>
      <c r="Y1381" s="17">
        <v>0.26370492398018702</v>
      </c>
      <c r="Z1381" s="17">
        <v>0.26522032946871998</v>
      </c>
      <c r="AA1381" s="17">
        <v>0.22409011660470499</v>
      </c>
      <c r="AB1381" s="17">
        <v>0.23975496997933299</v>
      </c>
      <c r="AC1381" s="17">
        <v>0.22338685639439501</v>
      </c>
      <c r="AD1381" s="17">
        <v>0.26521140683659999</v>
      </c>
      <c r="AE1381" s="17"/>
      <c r="AF1381" s="17">
        <v>0.26934516845123502</v>
      </c>
      <c r="AG1381" s="17">
        <v>0.21715105439047599</v>
      </c>
      <c r="AH1381" s="17">
        <v>0.30735191182974603</v>
      </c>
      <c r="AI1381" s="17"/>
      <c r="AJ1381" s="17">
        <v>0.20787603566854401</v>
      </c>
      <c r="AK1381" s="17">
        <v>0.258059163614344</v>
      </c>
      <c r="AL1381" s="17">
        <v>0.21700959332624101</v>
      </c>
      <c r="AM1381" s="17"/>
      <c r="AN1381" s="17">
        <v>0.33315524728490797</v>
      </c>
      <c r="AO1381" s="17">
        <v>0.27156173342697798</v>
      </c>
      <c r="AP1381" s="17">
        <v>0.17216818508415599</v>
      </c>
      <c r="AQ1381" s="17">
        <v>0.23721727027127701</v>
      </c>
      <c r="AR1381" s="17">
        <v>0.15964874786452199</v>
      </c>
      <c r="AS1381" s="17"/>
      <c r="AT1381" s="17">
        <v>0.24771331049711801</v>
      </c>
      <c r="AU1381" s="17">
        <v>0.25945386560017097</v>
      </c>
      <c r="AV1381" s="17"/>
      <c r="AW1381" s="17">
        <v>0.172861994121564</v>
      </c>
      <c r="AX1381" s="17">
        <v>0.31704351777089901</v>
      </c>
      <c r="AY1381" s="17">
        <v>0.30840408898863902</v>
      </c>
    </row>
    <row r="1382" spans="2:51">
      <c r="B1382" t="s">
        <v>162</v>
      </c>
      <c r="C1382" s="17">
        <v>0.28328280577084702</v>
      </c>
      <c r="D1382" s="17">
        <v>0.256539292244858</v>
      </c>
      <c r="E1382" s="17">
        <v>0.30849341359507598</v>
      </c>
      <c r="F1382" s="17"/>
      <c r="G1382" s="17">
        <v>0.17002394404138799</v>
      </c>
      <c r="H1382" s="17">
        <v>0.216174607365441</v>
      </c>
      <c r="I1382" s="17">
        <v>0.27564578565317299</v>
      </c>
      <c r="J1382" s="17">
        <v>0.299128254039982</v>
      </c>
      <c r="K1382" s="17">
        <v>0.33178562969902098</v>
      </c>
      <c r="L1382" s="17">
        <v>0.345781359219207</v>
      </c>
      <c r="M1382" s="17"/>
      <c r="N1382" s="17">
        <v>0.33609829936803798</v>
      </c>
      <c r="O1382" s="17">
        <v>0.27914560595784399</v>
      </c>
      <c r="P1382" s="17">
        <v>0.258258065166657</v>
      </c>
      <c r="Q1382" s="17">
        <v>0.24966619074142199</v>
      </c>
      <c r="R1382" s="17"/>
      <c r="S1382" s="17">
        <v>0.21266305196385099</v>
      </c>
      <c r="T1382" s="17">
        <v>0.31832981157658602</v>
      </c>
      <c r="U1382" s="17">
        <v>0.29670288872301998</v>
      </c>
      <c r="V1382" s="17">
        <v>0.30358429969183998</v>
      </c>
      <c r="W1382" s="17">
        <v>0.28093283626825399</v>
      </c>
      <c r="X1382" s="17">
        <v>0.24948092622048201</v>
      </c>
      <c r="Y1382" s="17">
        <v>0.36496503271288899</v>
      </c>
      <c r="Z1382" s="17">
        <v>0.240523029341769</v>
      </c>
      <c r="AA1382" s="17">
        <v>0.25554287709197399</v>
      </c>
      <c r="AB1382" s="17">
        <v>0.32415452005122403</v>
      </c>
      <c r="AC1382" s="17">
        <v>0.27139126172656303</v>
      </c>
      <c r="AD1382" s="17">
        <v>0.285211752174161</v>
      </c>
      <c r="AE1382" s="17"/>
      <c r="AF1382" s="17">
        <v>0.269908040073365</v>
      </c>
      <c r="AG1382" s="17">
        <v>0.32035869124275701</v>
      </c>
      <c r="AH1382" s="17">
        <v>0.26771059164601002</v>
      </c>
      <c r="AI1382" s="17"/>
      <c r="AJ1382" s="17">
        <v>0.31006236248663199</v>
      </c>
      <c r="AK1382" s="17">
        <v>0.26760804007018801</v>
      </c>
      <c r="AL1382" s="17">
        <v>0.282218489567714</v>
      </c>
      <c r="AM1382" s="17"/>
      <c r="AN1382" s="17">
        <v>0.24086458634762101</v>
      </c>
      <c r="AO1382" s="17">
        <v>0.24758849055865201</v>
      </c>
      <c r="AP1382" s="17">
        <v>0.31723146871646302</v>
      </c>
      <c r="AQ1382" s="17">
        <v>0.30194403830107303</v>
      </c>
      <c r="AR1382" s="17">
        <v>0.33956342104091303</v>
      </c>
      <c r="AS1382" s="17"/>
      <c r="AT1382" s="17">
        <v>0.29311255270875097</v>
      </c>
      <c r="AU1382" s="17">
        <v>0.204868224008001</v>
      </c>
      <c r="AV1382" s="17"/>
      <c r="AW1382" s="17">
        <v>0.344253868185116</v>
      </c>
      <c r="AX1382" s="17">
        <v>0.23244402171696699</v>
      </c>
      <c r="AY1382" s="17">
        <v>0.233907042088463</v>
      </c>
    </row>
    <row r="1383" spans="2:51">
      <c r="B1383" t="s">
        <v>163</v>
      </c>
      <c r="C1383" s="17">
        <v>0.19593839138142699</v>
      </c>
      <c r="D1383" s="17">
        <v>0.24060004345914099</v>
      </c>
      <c r="E1383" s="17">
        <v>0.15636011440327</v>
      </c>
      <c r="F1383" s="17"/>
      <c r="G1383" s="17">
        <v>8.9113415046529199E-2</v>
      </c>
      <c r="H1383" s="17">
        <v>0.15480311676037201</v>
      </c>
      <c r="I1383" s="17">
        <v>0.17333160207328399</v>
      </c>
      <c r="J1383" s="17">
        <v>0.21354337496037701</v>
      </c>
      <c r="K1383" s="17">
        <v>0.215644476089007</v>
      </c>
      <c r="L1383" s="17">
        <v>0.26288366081525999</v>
      </c>
      <c r="M1383" s="17"/>
      <c r="N1383" s="17">
        <v>0.22878226473335</v>
      </c>
      <c r="O1383" s="17">
        <v>0.19809226012546099</v>
      </c>
      <c r="P1383" s="17">
        <v>0.172587520172229</v>
      </c>
      <c r="Q1383" s="17">
        <v>0.17531024187665001</v>
      </c>
      <c r="R1383" s="17"/>
      <c r="S1383" s="17">
        <v>0.17281889536869799</v>
      </c>
      <c r="T1383" s="17">
        <v>0.20523714252987099</v>
      </c>
      <c r="U1383" s="17">
        <v>0.228300758582099</v>
      </c>
      <c r="V1383" s="17">
        <v>0.18205243986400599</v>
      </c>
      <c r="W1383" s="17">
        <v>0.221884896412049</v>
      </c>
      <c r="X1383" s="17">
        <v>0.19428438829608599</v>
      </c>
      <c r="Y1383" s="17">
        <v>0.18339915551740199</v>
      </c>
      <c r="Z1383" s="17">
        <v>0.214785573728318</v>
      </c>
      <c r="AA1383" s="17">
        <v>0.200498202037283</v>
      </c>
      <c r="AB1383" s="17">
        <v>0.226690200510474</v>
      </c>
      <c r="AC1383" s="17">
        <v>0.13669957757957099</v>
      </c>
      <c r="AD1383" s="17">
        <v>0.140729703924971</v>
      </c>
      <c r="AE1383" s="17"/>
      <c r="AF1383" s="17">
        <v>0.214549568715492</v>
      </c>
      <c r="AG1383" s="17">
        <v>0.21529852281981701</v>
      </c>
      <c r="AH1383" s="17">
        <v>0.121840473826066</v>
      </c>
      <c r="AI1383" s="17"/>
      <c r="AJ1383" s="17">
        <v>0.21055738958319301</v>
      </c>
      <c r="AK1383" s="17">
        <v>0.168513272739372</v>
      </c>
      <c r="AL1383" s="17">
        <v>0.284196785216835</v>
      </c>
      <c r="AM1383" s="17"/>
      <c r="AN1383" s="17">
        <v>0.16215799510522999</v>
      </c>
      <c r="AO1383" s="17">
        <v>0.17871080936406</v>
      </c>
      <c r="AP1383" s="17">
        <v>0.22617822918375299</v>
      </c>
      <c r="AQ1383" s="17">
        <v>0.19240566868325701</v>
      </c>
      <c r="AR1383" s="17">
        <v>0.26772097676447298</v>
      </c>
      <c r="AS1383" s="17"/>
      <c r="AT1383" s="17">
        <v>0.199897216745173</v>
      </c>
      <c r="AU1383" s="17">
        <v>0.16295120552235101</v>
      </c>
      <c r="AV1383" s="17"/>
      <c r="AW1383" s="17">
        <v>0.27903264262608202</v>
      </c>
      <c r="AX1383" s="17">
        <v>0.111712857905543</v>
      </c>
      <c r="AY1383" s="17">
        <v>0.13267519103272299</v>
      </c>
    </row>
    <row r="1384" spans="2:51">
      <c r="B1384" t="s">
        <v>119</v>
      </c>
      <c r="C1384" s="17">
        <v>5.4504646413566199E-2</v>
      </c>
      <c r="D1384" s="17">
        <v>3.7937794942294101E-2</v>
      </c>
      <c r="E1384" s="17">
        <v>6.8581006076117806E-2</v>
      </c>
      <c r="F1384" s="17"/>
      <c r="G1384" s="17">
        <v>9.9132768645007793E-2</v>
      </c>
      <c r="H1384" s="17">
        <v>5.08982212325165E-2</v>
      </c>
      <c r="I1384" s="17">
        <v>4.6775510842881902E-2</v>
      </c>
      <c r="J1384" s="17">
        <v>6.5038068435045907E-2</v>
      </c>
      <c r="K1384" s="17">
        <v>5.49474100653033E-2</v>
      </c>
      <c r="L1384" s="17">
        <v>3.6517767212833799E-2</v>
      </c>
      <c r="M1384" s="17"/>
      <c r="N1384" s="17">
        <v>3.11929882569108E-2</v>
      </c>
      <c r="O1384" s="17">
        <v>6.4222130192752094E-2</v>
      </c>
      <c r="P1384" s="17">
        <v>6.1001653663203703E-2</v>
      </c>
      <c r="Q1384" s="17">
        <v>6.3864433934540901E-2</v>
      </c>
      <c r="R1384" s="17"/>
      <c r="S1384" s="17">
        <v>6.36083083794904E-2</v>
      </c>
      <c r="T1384" s="17">
        <v>4.4091620331690499E-2</v>
      </c>
      <c r="U1384" s="17">
        <v>2.0065480972669102E-2</v>
      </c>
      <c r="V1384" s="17">
        <v>6.5182770393898207E-2</v>
      </c>
      <c r="W1384" s="17">
        <v>3.5735622702365001E-2</v>
      </c>
      <c r="X1384" s="17">
        <v>8.3530581760420594E-2</v>
      </c>
      <c r="Y1384" s="17">
        <v>6.0970212464071402E-2</v>
      </c>
      <c r="Z1384" s="17">
        <v>2.9888512884295101E-2</v>
      </c>
      <c r="AA1384" s="17">
        <v>6.0206872136616699E-2</v>
      </c>
      <c r="AB1384" s="17">
        <v>3.6696621027615298E-2</v>
      </c>
      <c r="AC1384" s="17">
        <v>8.3858781451935593E-2</v>
      </c>
      <c r="AD1384" s="17">
        <v>8.7620312641102496E-2</v>
      </c>
      <c r="AE1384" s="17"/>
      <c r="AF1384" s="17">
        <v>4.2322487944758701E-2</v>
      </c>
      <c r="AG1384" s="17">
        <v>4.6502612278553998E-2</v>
      </c>
      <c r="AH1384" s="17">
        <v>7.4587534541581693E-2</v>
      </c>
      <c r="AI1384" s="17"/>
      <c r="AJ1384" s="17">
        <v>3.4473144079218601E-2</v>
      </c>
      <c r="AK1384" s="17">
        <v>3.8958889655785402E-2</v>
      </c>
      <c r="AL1384" s="17">
        <v>4.8298095318507803E-2</v>
      </c>
      <c r="AM1384" s="17"/>
      <c r="AN1384" s="17">
        <v>6.03851996314596E-2</v>
      </c>
      <c r="AO1384" s="17">
        <v>6.5258338875475094E-2</v>
      </c>
      <c r="AP1384" s="17">
        <v>5.3899207909506398E-2</v>
      </c>
      <c r="AQ1384" s="17">
        <v>4.18831334323694E-2</v>
      </c>
      <c r="AR1384" s="17">
        <v>0</v>
      </c>
      <c r="AS1384" s="17"/>
      <c r="AT1384" s="17">
        <v>5.3193826209761402E-2</v>
      </c>
      <c r="AU1384" s="17">
        <v>6.1814751384632403E-2</v>
      </c>
      <c r="AV1384" s="17"/>
      <c r="AW1384" s="17">
        <v>3.4482958462758603E-2</v>
      </c>
      <c r="AX1384" s="17">
        <v>3.1320524218026301E-2</v>
      </c>
      <c r="AY1384" s="17">
        <v>8.14715225650261E-2</v>
      </c>
    </row>
    <row r="1385" spans="2:51">
      <c r="B1385" t="s">
        <v>164</v>
      </c>
      <c r="C1385" s="17">
        <v>0.21771903222066</v>
      </c>
      <c r="D1385" s="17">
        <v>0.218287635035777</v>
      </c>
      <c r="E1385" s="17">
        <v>0.21638376971109599</v>
      </c>
      <c r="F1385" s="17"/>
      <c r="G1385" s="17">
        <v>0.42174192747464301</v>
      </c>
      <c r="H1385" s="17">
        <v>0.32259292389733601</v>
      </c>
      <c r="I1385" s="17">
        <v>0.25962767091778599</v>
      </c>
      <c r="J1385" s="17">
        <v>0.19745777982014001</v>
      </c>
      <c r="K1385" s="17">
        <v>0.117108204060852</v>
      </c>
      <c r="L1385" s="17">
        <v>0.100444737361343</v>
      </c>
      <c r="M1385" s="17"/>
      <c r="N1385" s="17">
        <v>0.209533023646576</v>
      </c>
      <c r="O1385" s="17">
        <v>0.214649929115105</v>
      </c>
      <c r="P1385" s="17">
        <v>0.254768466628773</v>
      </c>
      <c r="Q1385" s="17">
        <v>0.20286512630447801</v>
      </c>
      <c r="R1385" s="17"/>
      <c r="S1385" s="17">
        <v>0.265243298048842</v>
      </c>
      <c r="T1385" s="17">
        <v>0.202151735975309</v>
      </c>
      <c r="U1385" s="17">
        <v>0.21725146739704099</v>
      </c>
      <c r="V1385" s="17">
        <v>0.20879545998187499</v>
      </c>
      <c r="W1385" s="17">
        <v>0.20813867966708</v>
      </c>
      <c r="X1385" s="17">
        <v>0.203240936374465</v>
      </c>
      <c r="Y1385" s="17">
        <v>0.12696067532545</v>
      </c>
      <c r="Z1385" s="17">
        <v>0.24958255457689699</v>
      </c>
      <c r="AA1385" s="17">
        <v>0.25966193212942101</v>
      </c>
      <c r="AB1385" s="17">
        <v>0.172703688431353</v>
      </c>
      <c r="AC1385" s="17">
        <v>0.28466352284753499</v>
      </c>
      <c r="AD1385" s="17">
        <v>0.22122682442316599</v>
      </c>
      <c r="AE1385" s="17"/>
      <c r="AF1385" s="17">
        <v>0.20387473481515</v>
      </c>
      <c r="AG1385" s="17">
        <v>0.200689119268397</v>
      </c>
      <c r="AH1385" s="17">
        <v>0.228509488156595</v>
      </c>
      <c r="AI1385" s="17"/>
      <c r="AJ1385" s="17">
        <v>0.23703106818241201</v>
      </c>
      <c r="AK1385" s="17">
        <v>0.26686063392031201</v>
      </c>
      <c r="AL1385" s="17">
        <v>0.168277036570703</v>
      </c>
      <c r="AM1385" s="17"/>
      <c r="AN1385" s="17">
        <v>0.203436971630781</v>
      </c>
      <c r="AO1385" s="17">
        <v>0.23688062777483501</v>
      </c>
      <c r="AP1385" s="17">
        <v>0.230522909106122</v>
      </c>
      <c r="AQ1385" s="17">
        <v>0.226549889312023</v>
      </c>
      <c r="AR1385" s="17">
        <v>0.233066854330092</v>
      </c>
      <c r="AS1385" s="17"/>
      <c r="AT1385" s="17">
        <v>0.20608309383919601</v>
      </c>
      <c r="AU1385" s="17">
        <v>0.31091195348484502</v>
      </c>
      <c r="AV1385" s="17"/>
      <c r="AW1385" s="17">
        <v>0.16936853660448001</v>
      </c>
      <c r="AX1385" s="17">
        <v>0.30747907838856497</v>
      </c>
      <c r="AY1385" s="17">
        <v>0.243542155325148</v>
      </c>
    </row>
    <row r="1386" spans="2:51">
      <c r="B1386" t="s">
        <v>165</v>
      </c>
      <c r="C1386" s="17">
        <v>0.47922119715227401</v>
      </c>
      <c r="D1386" s="17">
        <v>0.49713933570399899</v>
      </c>
      <c r="E1386" s="17">
        <v>0.46485352799834601</v>
      </c>
      <c r="F1386" s="17"/>
      <c r="G1386" s="17">
        <v>0.25913735908791702</v>
      </c>
      <c r="H1386" s="17">
        <v>0.37097772412581298</v>
      </c>
      <c r="I1386" s="17">
        <v>0.44897738772645701</v>
      </c>
      <c r="J1386" s="17">
        <v>0.51267162900035901</v>
      </c>
      <c r="K1386" s="17">
        <v>0.54743010578802798</v>
      </c>
      <c r="L1386" s="17">
        <v>0.60866502003446699</v>
      </c>
      <c r="M1386" s="17"/>
      <c r="N1386" s="17">
        <v>0.56488056410138898</v>
      </c>
      <c r="O1386" s="17">
        <v>0.47723786608330598</v>
      </c>
      <c r="P1386" s="17">
        <v>0.43084558533888601</v>
      </c>
      <c r="Q1386" s="17">
        <v>0.424976432618072</v>
      </c>
      <c r="R1386" s="17"/>
      <c r="S1386" s="17">
        <v>0.38548194733254798</v>
      </c>
      <c r="T1386" s="17">
        <v>0.52356695410645704</v>
      </c>
      <c r="U1386" s="17">
        <v>0.52500364730511895</v>
      </c>
      <c r="V1386" s="17">
        <v>0.48563673955584602</v>
      </c>
      <c r="W1386" s="17">
        <v>0.50281773268030305</v>
      </c>
      <c r="X1386" s="17">
        <v>0.44376531451656798</v>
      </c>
      <c r="Y1386" s="17">
        <v>0.54836418823029098</v>
      </c>
      <c r="Z1386" s="17">
        <v>0.45530860307008703</v>
      </c>
      <c r="AA1386" s="17">
        <v>0.45604107912925701</v>
      </c>
      <c r="AB1386" s="17">
        <v>0.55084472056169798</v>
      </c>
      <c r="AC1386" s="17">
        <v>0.40809083930613399</v>
      </c>
      <c r="AD1386" s="17">
        <v>0.42594145609913098</v>
      </c>
      <c r="AE1386" s="17"/>
      <c r="AF1386" s="17">
        <v>0.48445760878885702</v>
      </c>
      <c r="AG1386" s="17">
        <v>0.53565721406257405</v>
      </c>
      <c r="AH1386" s="17">
        <v>0.38955106547207702</v>
      </c>
      <c r="AI1386" s="17"/>
      <c r="AJ1386" s="17">
        <v>0.52061975206982503</v>
      </c>
      <c r="AK1386" s="17">
        <v>0.43612131280956001</v>
      </c>
      <c r="AL1386" s="17">
        <v>0.56641527478454901</v>
      </c>
      <c r="AM1386" s="17"/>
      <c r="AN1386" s="17">
        <v>0.40302258145285103</v>
      </c>
      <c r="AO1386" s="17">
        <v>0.42629929992271198</v>
      </c>
      <c r="AP1386" s="17">
        <v>0.54340969790021598</v>
      </c>
      <c r="AQ1386" s="17">
        <v>0.49434970698433101</v>
      </c>
      <c r="AR1386" s="17">
        <v>0.60728439780538601</v>
      </c>
      <c r="AS1386" s="17"/>
      <c r="AT1386" s="17">
        <v>0.493009769453924</v>
      </c>
      <c r="AU1386" s="17">
        <v>0.36781942953035102</v>
      </c>
      <c r="AV1386" s="17"/>
      <c r="AW1386" s="17">
        <v>0.62328651081119801</v>
      </c>
      <c r="AX1386" s="17">
        <v>0.34415687962251001</v>
      </c>
      <c r="AY1386" s="17">
        <v>0.36658223312118599</v>
      </c>
    </row>
    <row r="1387" spans="2:51">
      <c r="B1387" t="s">
        <v>140</v>
      </c>
      <c r="C1387" s="17">
        <v>-0.26150216493161399</v>
      </c>
      <c r="D1387" s="17">
        <v>-0.27885170066822201</v>
      </c>
      <c r="E1387" s="17">
        <v>-0.24846975828724999</v>
      </c>
      <c r="F1387" s="17"/>
      <c r="G1387" s="17">
        <v>0.16260456838672599</v>
      </c>
      <c r="H1387" s="17">
        <v>-4.8384800228477E-2</v>
      </c>
      <c r="I1387" s="17">
        <v>-0.18934971680867099</v>
      </c>
      <c r="J1387" s="17">
        <v>-0.315213849180218</v>
      </c>
      <c r="K1387" s="17">
        <v>-0.43032190172717599</v>
      </c>
      <c r="L1387" s="17">
        <v>-0.50822028267312502</v>
      </c>
      <c r="M1387" s="17"/>
      <c r="N1387" s="17">
        <v>-0.35534754045481198</v>
      </c>
      <c r="O1387" s="17">
        <v>-0.26258793696819999</v>
      </c>
      <c r="P1387" s="17">
        <v>-0.176077118710113</v>
      </c>
      <c r="Q1387" s="17">
        <v>-0.22211130631359399</v>
      </c>
      <c r="R1387" s="17"/>
      <c r="S1387" s="17">
        <v>-0.12023864928370601</v>
      </c>
      <c r="T1387" s="17">
        <v>-0.32141521813114798</v>
      </c>
      <c r="U1387" s="17">
        <v>-0.30775217990807902</v>
      </c>
      <c r="V1387" s="17">
        <v>-0.27684127957397098</v>
      </c>
      <c r="W1387" s="17">
        <v>-0.294679053013224</v>
      </c>
      <c r="X1387" s="17">
        <v>-0.24052437814210301</v>
      </c>
      <c r="Y1387" s="17">
        <v>-0.42140351290484102</v>
      </c>
      <c r="Z1387" s="17">
        <v>-0.20572604849318901</v>
      </c>
      <c r="AA1387" s="17">
        <v>-0.196379146999836</v>
      </c>
      <c r="AB1387" s="17">
        <v>-0.378141032130345</v>
      </c>
      <c r="AC1387" s="17">
        <v>-0.123427316458599</v>
      </c>
      <c r="AD1387" s="17">
        <v>-0.20471463167596499</v>
      </c>
      <c r="AE1387" s="17"/>
      <c r="AF1387" s="17">
        <v>-0.28058287397370801</v>
      </c>
      <c r="AG1387" s="17">
        <v>-0.334968094794177</v>
      </c>
      <c r="AH1387" s="17">
        <v>-0.16104157731548099</v>
      </c>
      <c r="AI1387" s="17"/>
      <c r="AJ1387" s="17">
        <v>-0.28358868388741298</v>
      </c>
      <c r="AK1387" s="17">
        <v>-0.16926067888924801</v>
      </c>
      <c r="AL1387" s="17">
        <v>-0.39813823821384597</v>
      </c>
      <c r="AM1387" s="17"/>
      <c r="AN1387" s="17">
        <v>-0.19958560982206999</v>
      </c>
      <c r="AO1387" s="17">
        <v>-0.189418672147878</v>
      </c>
      <c r="AP1387" s="17">
        <v>-0.31288678879409298</v>
      </c>
      <c r="AQ1387" s="17">
        <v>-0.26779981767230798</v>
      </c>
      <c r="AR1387" s="17">
        <v>-0.37421754347529401</v>
      </c>
      <c r="AS1387" s="17"/>
      <c r="AT1387" s="17">
        <v>-0.28692667561472801</v>
      </c>
      <c r="AU1387" s="17">
        <v>-5.6907476045506299E-2</v>
      </c>
      <c r="AV1387" s="17"/>
      <c r="AW1387" s="17">
        <v>-0.45391797420671898</v>
      </c>
      <c r="AX1387" s="17">
        <v>-3.6677801233945401E-2</v>
      </c>
      <c r="AY1387" s="17">
        <v>-0.123040077796038</v>
      </c>
    </row>
    <row r="1388" spans="2:51">
      <c r="C1388" s="17"/>
      <c r="D1388" s="17"/>
      <c r="E1388" s="17"/>
      <c r="F1388" s="17"/>
      <c r="G1388" s="17"/>
      <c r="H1388" s="17"/>
      <c r="I1388" s="17"/>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c r="AP1388" s="17"/>
      <c r="AQ1388" s="17"/>
      <c r="AR1388" s="17"/>
      <c r="AS1388" s="17"/>
      <c r="AT1388" s="17"/>
      <c r="AU1388" s="17"/>
      <c r="AV1388" s="17"/>
      <c r="AW1388" s="17"/>
      <c r="AX1388" s="17"/>
      <c r="AY1388" s="17"/>
    </row>
    <row r="1389" spans="2:51">
      <c r="B1389" s="6" t="s">
        <v>458</v>
      </c>
      <c r="C1389" s="17"/>
      <c r="D1389" s="17"/>
      <c r="E1389" s="17"/>
      <c r="F1389" s="17"/>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c r="AP1389" s="17"/>
      <c r="AQ1389" s="17"/>
      <c r="AR1389" s="17"/>
      <c r="AS1389" s="17"/>
      <c r="AT1389" s="17"/>
      <c r="AU1389" s="17"/>
      <c r="AV1389" s="17"/>
      <c r="AW1389" s="17"/>
      <c r="AX1389" s="17"/>
      <c r="AY1389" s="17"/>
    </row>
    <row r="1390" spans="2:51">
      <c r="B1390" s="24" t="s">
        <v>16</v>
      </c>
      <c r="C1390" s="17"/>
      <c r="D1390" s="17"/>
      <c r="E1390" s="17"/>
      <c r="F1390" s="17"/>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c r="AP1390" s="17"/>
      <c r="AQ1390" s="17"/>
      <c r="AR1390" s="17"/>
      <c r="AS1390" s="17"/>
      <c r="AT1390" s="17"/>
      <c r="AU1390" s="17"/>
      <c r="AV1390" s="17"/>
      <c r="AW1390" s="17"/>
      <c r="AX1390" s="17"/>
      <c r="AY1390" s="17"/>
    </row>
    <row r="1391" spans="2:51">
      <c r="B1391" t="s">
        <v>159</v>
      </c>
      <c r="C1391" s="17">
        <v>6.04815691184881E-2</v>
      </c>
      <c r="D1391" s="17">
        <v>6.0482187397507998E-2</v>
      </c>
      <c r="E1391" s="17">
        <v>6.0898247540902402E-2</v>
      </c>
      <c r="F1391" s="17"/>
      <c r="G1391" s="17">
        <v>5.5730384378778502E-2</v>
      </c>
      <c r="H1391" s="17">
        <v>8.6052385825373001E-2</v>
      </c>
      <c r="I1391" s="17">
        <v>9.0679106422662803E-2</v>
      </c>
      <c r="J1391" s="17">
        <v>4.2024205155240003E-2</v>
      </c>
      <c r="K1391" s="17">
        <v>5.72685827861679E-2</v>
      </c>
      <c r="L1391" s="17">
        <v>3.8316854304811097E-2</v>
      </c>
      <c r="M1391" s="17"/>
      <c r="N1391" s="17">
        <v>4.2908844296863799E-2</v>
      </c>
      <c r="O1391" s="17">
        <v>7.3805399480780298E-2</v>
      </c>
      <c r="P1391" s="17">
        <v>6.1060661167315497E-2</v>
      </c>
      <c r="Q1391" s="17">
        <v>6.6186517107637302E-2</v>
      </c>
      <c r="R1391" s="17"/>
      <c r="S1391" s="17">
        <v>9.7972864393769496E-2</v>
      </c>
      <c r="T1391" s="17">
        <v>4.9259754659175099E-2</v>
      </c>
      <c r="U1391" s="17">
        <v>4.5260934352242002E-2</v>
      </c>
      <c r="V1391" s="17">
        <v>7.6083472468014404E-2</v>
      </c>
      <c r="W1391" s="17">
        <v>6.3194887221220797E-2</v>
      </c>
      <c r="X1391" s="17">
        <v>5.8446346610070997E-2</v>
      </c>
      <c r="Y1391" s="17">
        <v>8.0666497568212703E-2</v>
      </c>
      <c r="Z1391" s="17">
        <v>3.16990884318301E-2</v>
      </c>
      <c r="AA1391" s="17">
        <v>4.9049983283064098E-2</v>
      </c>
      <c r="AB1391" s="17">
        <v>2.6354215488877598E-2</v>
      </c>
      <c r="AC1391" s="17">
        <v>5.1817844388430803E-2</v>
      </c>
      <c r="AD1391" s="17">
        <v>7.5549418862628795E-2</v>
      </c>
      <c r="AE1391" s="17"/>
      <c r="AF1391" s="17">
        <v>5.5868921853411101E-2</v>
      </c>
      <c r="AG1391" s="17">
        <v>5.88135237940592E-2</v>
      </c>
      <c r="AH1391" s="17">
        <v>9.3588372955839494E-2</v>
      </c>
      <c r="AI1391" s="17"/>
      <c r="AJ1391" s="17">
        <v>6.3916061825685794E-2</v>
      </c>
      <c r="AK1391" s="17">
        <v>5.62452014083486E-2</v>
      </c>
      <c r="AL1391" s="17">
        <v>9.8773316475305295E-2</v>
      </c>
      <c r="AM1391" s="17"/>
      <c r="AN1391" s="17">
        <v>6.8381315190295305E-2</v>
      </c>
      <c r="AO1391" s="17">
        <v>6.2384071306548203E-2</v>
      </c>
      <c r="AP1391" s="17">
        <v>4.95395692100511E-2</v>
      </c>
      <c r="AQ1391" s="17">
        <v>6.5823213029564107E-2</v>
      </c>
      <c r="AR1391" s="17">
        <v>4.5718512112842703E-2</v>
      </c>
      <c r="AS1391" s="17"/>
      <c r="AT1391" s="17">
        <v>5.1726683921384901E-2</v>
      </c>
      <c r="AU1391" s="17">
        <v>0.14533365101780199</v>
      </c>
      <c r="AV1391" s="17"/>
      <c r="AW1391" s="17">
        <v>4.1569526615897003E-2</v>
      </c>
      <c r="AX1391" s="17">
        <v>8.9053579509438402E-2</v>
      </c>
      <c r="AY1391" s="17">
        <v>7.2542965260236694E-2</v>
      </c>
    </row>
    <row r="1392" spans="2:51">
      <c r="B1392" t="s">
        <v>160</v>
      </c>
      <c r="C1392" s="17">
        <v>0.1326204492435</v>
      </c>
      <c r="D1392" s="17">
        <v>0.106464393341893</v>
      </c>
      <c r="E1392" s="17">
        <v>0.15577698974436699</v>
      </c>
      <c r="F1392" s="17"/>
      <c r="G1392" s="17">
        <v>0.128206360234838</v>
      </c>
      <c r="H1392" s="17">
        <v>0.140699045867404</v>
      </c>
      <c r="I1392" s="17">
        <v>0.17801371757357801</v>
      </c>
      <c r="J1392" s="17">
        <v>0.14369469503149501</v>
      </c>
      <c r="K1392" s="17">
        <v>0.12064637772959701</v>
      </c>
      <c r="L1392" s="17">
        <v>9.9690506310582599E-2</v>
      </c>
      <c r="M1392" s="17"/>
      <c r="N1392" s="17">
        <v>0.114083770349549</v>
      </c>
      <c r="O1392" s="17">
        <v>0.12743064238190199</v>
      </c>
      <c r="P1392" s="17">
        <v>0.15361975731739899</v>
      </c>
      <c r="Q1392" s="17">
        <v>0.14203521256903601</v>
      </c>
      <c r="R1392" s="17"/>
      <c r="S1392" s="17">
        <v>0.118646310504624</v>
      </c>
      <c r="T1392" s="17">
        <v>0.13185560729733001</v>
      </c>
      <c r="U1392" s="17">
        <v>0.14879356403530999</v>
      </c>
      <c r="V1392" s="17">
        <v>0.14736426693739299</v>
      </c>
      <c r="W1392" s="17">
        <v>0.13289642720170999</v>
      </c>
      <c r="X1392" s="17">
        <v>0.153193105366732</v>
      </c>
      <c r="Y1392" s="17">
        <v>0.102193628498725</v>
      </c>
      <c r="Z1392" s="17">
        <v>0.14418562278144001</v>
      </c>
      <c r="AA1392" s="17">
        <v>0.124394549443853</v>
      </c>
      <c r="AB1392" s="17">
        <v>0.13548447203070399</v>
      </c>
      <c r="AC1392" s="17">
        <v>0.12916788728884299</v>
      </c>
      <c r="AD1392" s="17">
        <v>0.13432357743356799</v>
      </c>
      <c r="AE1392" s="17"/>
      <c r="AF1392" s="17">
        <v>0.15008810503945899</v>
      </c>
      <c r="AG1392" s="17">
        <v>0.115099487328042</v>
      </c>
      <c r="AH1392" s="17">
        <v>0.137829437983708</v>
      </c>
      <c r="AI1392" s="17"/>
      <c r="AJ1392" s="17">
        <v>0.11346303159938401</v>
      </c>
      <c r="AK1392" s="17">
        <v>0.159301738420383</v>
      </c>
      <c r="AL1392" s="17">
        <v>7.3705535099334404E-2</v>
      </c>
      <c r="AM1392" s="17"/>
      <c r="AN1392" s="17">
        <v>0.15429223077422199</v>
      </c>
      <c r="AO1392" s="17">
        <v>0.14632884031752399</v>
      </c>
      <c r="AP1392" s="17">
        <v>0.120069578108585</v>
      </c>
      <c r="AQ1392" s="17">
        <v>0.13483855121259999</v>
      </c>
      <c r="AR1392" s="17">
        <v>7.1756192323899404E-2</v>
      </c>
      <c r="AS1392" s="17"/>
      <c r="AT1392" s="17">
        <v>0.131249525117973</v>
      </c>
      <c r="AU1392" s="17">
        <v>0.145773510174983</v>
      </c>
      <c r="AV1392" s="17"/>
      <c r="AW1392" s="17">
        <v>9.78001845033106E-2</v>
      </c>
      <c r="AX1392" s="17">
        <v>0.12785137516565501</v>
      </c>
      <c r="AY1392" s="17">
        <v>0.168844895985091</v>
      </c>
    </row>
    <row r="1393" spans="2:51">
      <c r="B1393" t="s">
        <v>161</v>
      </c>
      <c r="C1393" s="17">
        <v>0.24379037876451401</v>
      </c>
      <c r="D1393" s="17">
        <v>0.21835582326567701</v>
      </c>
      <c r="E1393" s="17">
        <v>0.26711744644809499</v>
      </c>
      <c r="F1393" s="17"/>
      <c r="G1393" s="17">
        <v>0.24753954736129899</v>
      </c>
      <c r="H1393" s="17">
        <v>0.27942321084684602</v>
      </c>
      <c r="I1393" s="17">
        <v>0.21053306646311501</v>
      </c>
      <c r="J1393" s="17">
        <v>0.25703414774142802</v>
      </c>
      <c r="K1393" s="17">
        <v>0.28144124907034601</v>
      </c>
      <c r="L1393" s="17">
        <v>0.20574242564120299</v>
      </c>
      <c r="M1393" s="17"/>
      <c r="N1393" s="17">
        <v>0.19415158054791901</v>
      </c>
      <c r="O1393" s="17">
        <v>0.22415246273516001</v>
      </c>
      <c r="P1393" s="17">
        <v>0.27224697945536602</v>
      </c>
      <c r="Q1393" s="17">
        <v>0.29513549288059399</v>
      </c>
      <c r="R1393" s="17"/>
      <c r="S1393" s="17">
        <v>0.24336004754444701</v>
      </c>
      <c r="T1393" s="17">
        <v>0.318930924842665</v>
      </c>
      <c r="U1393" s="17">
        <v>0.21426006650805801</v>
      </c>
      <c r="V1393" s="17">
        <v>0.227869988752502</v>
      </c>
      <c r="W1393" s="17">
        <v>0.25213282491391098</v>
      </c>
      <c r="X1393" s="17">
        <v>0.27918433040537999</v>
      </c>
      <c r="Y1393" s="17">
        <v>0.225632188106696</v>
      </c>
      <c r="Z1393" s="17">
        <v>0.174208721885344</v>
      </c>
      <c r="AA1393" s="17">
        <v>0.21344274261833299</v>
      </c>
      <c r="AB1393" s="17">
        <v>0.20109267714234999</v>
      </c>
      <c r="AC1393" s="17">
        <v>0.25574228353664702</v>
      </c>
      <c r="AD1393" s="17">
        <v>0.27341180630527501</v>
      </c>
      <c r="AE1393" s="17"/>
      <c r="AF1393" s="17">
        <v>0.251290449587866</v>
      </c>
      <c r="AG1393" s="17">
        <v>0.20829492698067201</v>
      </c>
      <c r="AH1393" s="17">
        <v>0.31212171746838901</v>
      </c>
      <c r="AI1393" s="17"/>
      <c r="AJ1393" s="17">
        <v>0.23570097113407701</v>
      </c>
      <c r="AK1393" s="17">
        <v>0.225781892029293</v>
      </c>
      <c r="AL1393" s="17">
        <v>0.190321269881638</v>
      </c>
      <c r="AM1393" s="17"/>
      <c r="AN1393" s="17">
        <v>0.287258494835121</v>
      </c>
      <c r="AO1393" s="17">
        <v>0.25769445573930899</v>
      </c>
      <c r="AP1393" s="17">
        <v>0.205337440013065</v>
      </c>
      <c r="AQ1393" s="17">
        <v>0.135019856917828</v>
      </c>
      <c r="AR1393" s="17">
        <v>0.108476836628926</v>
      </c>
      <c r="AS1393" s="17"/>
      <c r="AT1393" s="17">
        <v>0.23875537240832501</v>
      </c>
      <c r="AU1393" s="17">
        <v>0.28464587324099899</v>
      </c>
      <c r="AV1393" s="17"/>
      <c r="AW1393" s="17">
        <v>0.17885985313109901</v>
      </c>
      <c r="AX1393" s="17">
        <v>0.27254342998581499</v>
      </c>
      <c r="AY1393" s="17">
        <v>0.30214194465031402</v>
      </c>
    </row>
    <row r="1394" spans="2:51">
      <c r="B1394" t="s">
        <v>162</v>
      </c>
      <c r="C1394" s="17">
        <v>0.29325706702419901</v>
      </c>
      <c r="D1394" s="17">
        <v>0.31013339257658401</v>
      </c>
      <c r="E1394" s="17">
        <v>0.27631416985010099</v>
      </c>
      <c r="F1394" s="17"/>
      <c r="G1394" s="17">
        <v>0.300151156920894</v>
      </c>
      <c r="H1394" s="17">
        <v>0.24191553053440101</v>
      </c>
      <c r="I1394" s="17">
        <v>0.26703541523067997</v>
      </c>
      <c r="J1394" s="17">
        <v>0.29442680058868897</v>
      </c>
      <c r="K1394" s="17">
        <v>0.29085747499985198</v>
      </c>
      <c r="L1394" s="17">
        <v>0.34543119947123102</v>
      </c>
      <c r="M1394" s="17"/>
      <c r="N1394" s="17">
        <v>0.32145065050807098</v>
      </c>
      <c r="O1394" s="17">
        <v>0.304981065692848</v>
      </c>
      <c r="P1394" s="17">
        <v>0.26543600676681101</v>
      </c>
      <c r="Q1394" s="17">
        <v>0.27311116758722098</v>
      </c>
      <c r="R1394" s="17"/>
      <c r="S1394" s="17">
        <v>0.28086899317456399</v>
      </c>
      <c r="T1394" s="17">
        <v>0.27378029002892901</v>
      </c>
      <c r="U1394" s="17">
        <v>0.31417719213049</v>
      </c>
      <c r="V1394" s="17">
        <v>0.30711597659315798</v>
      </c>
      <c r="W1394" s="17">
        <v>0.29222150340653902</v>
      </c>
      <c r="X1394" s="17">
        <v>0.27980068732872598</v>
      </c>
      <c r="Y1394" s="17">
        <v>0.28157026786990902</v>
      </c>
      <c r="Z1394" s="17">
        <v>0.28336794106359298</v>
      </c>
      <c r="AA1394" s="17">
        <v>0.318823424888597</v>
      </c>
      <c r="AB1394" s="17">
        <v>0.318615406932928</v>
      </c>
      <c r="AC1394" s="17">
        <v>0.289549693491162</v>
      </c>
      <c r="AD1394" s="17">
        <v>0.26925320734331598</v>
      </c>
      <c r="AE1394" s="17"/>
      <c r="AF1394" s="17">
        <v>0.28643495212286502</v>
      </c>
      <c r="AG1394" s="17">
        <v>0.31285616520277698</v>
      </c>
      <c r="AH1394" s="17">
        <v>0.26401555421398798</v>
      </c>
      <c r="AI1394" s="17"/>
      <c r="AJ1394" s="17">
        <v>0.30418300873521198</v>
      </c>
      <c r="AK1394" s="17">
        <v>0.30156194476467701</v>
      </c>
      <c r="AL1394" s="17">
        <v>0.32784339352076802</v>
      </c>
      <c r="AM1394" s="17"/>
      <c r="AN1394" s="17">
        <v>0.25861724305241401</v>
      </c>
      <c r="AO1394" s="17">
        <v>0.286862010383369</v>
      </c>
      <c r="AP1394" s="17">
        <v>0.30699454849801899</v>
      </c>
      <c r="AQ1394" s="17">
        <v>0.37787037451529998</v>
      </c>
      <c r="AR1394" s="17">
        <v>0.38794088268519</v>
      </c>
      <c r="AS1394" s="17"/>
      <c r="AT1394" s="17">
        <v>0.29877017914773601</v>
      </c>
      <c r="AU1394" s="17">
        <v>0.247199846159839</v>
      </c>
      <c r="AV1394" s="17"/>
      <c r="AW1394" s="17">
        <v>0.32980388884876699</v>
      </c>
      <c r="AX1394" s="17">
        <v>0.336693722867139</v>
      </c>
      <c r="AY1394" s="17">
        <v>0.24584726618177399</v>
      </c>
    </row>
    <row r="1395" spans="2:51">
      <c r="B1395" t="s">
        <v>163</v>
      </c>
      <c r="C1395" s="17">
        <v>0.20933473597115901</v>
      </c>
      <c r="D1395" s="17">
        <v>0.270671581231339</v>
      </c>
      <c r="E1395" s="17">
        <v>0.155347433481097</v>
      </c>
      <c r="F1395" s="17"/>
      <c r="G1395" s="17">
        <v>0.210804842429899</v>
      </c>
      <c r="H1395" s="17">
        <v>0.19860084532156899</v>
      </c>
      <c r="I1395" s="17">
        <v>0.18457739222832001</v>
      </c>
      <c r="J1395" s="17">
        <v>0.19554463348975401</v>
      </c>
      <c r="K1395" s="17">
        <v>0.182765880724336</v>
      </c>
      <c r="L1395" s="17">
        <v>0.25762350329359901</v>
      </c>
      <c r="M1395" s="17"/>
      <c r="N1395" s="17">
        <v>0.283468567595409</v>
      </c>
      <c r="O1395" s="17">
        <v>0.220177317822739</v>
      </c>
      <c r="P1395" s="17">
        <v>0.18197688486559699</v>
      </c>
      <c r="Q1395" s="17">
        <v>0.13713294488456701</v>
      </c>
      <c r="R1395" s="17"/>
      <c r="S1395" s="17">
        <v>0.214491640120653</v>
      </c>
      <c r="T1395" s="17">
        <v>0.16886062199124999</v>
      </c>
      <c r="U1395" s="17">
        <v>0.22367077289859699</v>
      </c>
      <c r="V1395" s="17">
        <v>0.19335189501195901</v>
      </c>
      <c r="W1395" s="17">
        <v>0.17755136937438401</v>
      </c>
      <c r="X1395" s="17">
        <v>0.189218645266375</v>
      </c>
      <c r="Y1395" s="17">
        <v>0.25505140633676898</v>
      </c>
      <c r="Z1395" s="17">
        <v>0.26278781554826502</v>
      </c>
      <c r="AA1395" s="17">
        <v>0.225030269512878</v>
      </c>
      <c r="AB1395" s="17">
        <v>0.228730729373988</v>
      </c>
      <c r="AC1395" s="17">
        <v>0.2099884294962</v>
      </c>
      <c r="AD1395" s="17">
        <v>0.201097264538592</v>
      </c>
      <c r="AE1395" s="17"/>
      <c r="AF1395" s="17">
        <v>0.194378078381299</v>
      </c>
      <c r="AG1395" s="17">
        <v>0.25357100075281702</v>
      </c>
      <c r="AH1395" s="17">
        <v>0.126704497739898</v>
      </c>
      <c r="AI1395" s="17"/>
      <c r="AJ1395" s="17">
        <v>0.23741291433179501</v>
      </c>
      <c r="AK1395" s="17">
        <v>0.218830068228973</v>
      </c>
      <c r="AL1395" s="17">
        <v>0.26688614726182602</v>
      </c>
      <c r="AM1395" s="17"/>
      <c r="AN1395" s="17">
        <v>0.13544923623508001</v>
      </c>
      <c r="AO1395" s="17">
        <v>0.185936384178224</v>
      </c>
      <c r="AP1395" s="17">
        <v>0.26484868248390497</v>
      </c>
      <c r="AQ1395" s="17">
        <v>0.25512884729995</v>
      </c>
      <c r="AR1395" s="17">
        <v>0.38610757624914199</v>
      </c>
      <c r="AS1395" s="17"/>
      <c r="AT1395" s="17">
        <v>0.219657847013427</v>
      </c>
      <c r="AU1395" s="17">
        <v>0.117074112875068</v>
      </c>
      <c r="AV1395" s="17"/>
      <c r="AW1395" s="17">
        <v>0.31722196386745599</v>
      </c>
      <c r="AX1395" s="17">
        <v>0.128371048049503</v>
      </c>
      <c r="AY1395" s="17">
        <v>0.12048724146161199</v>
      </c>
    </row>
    <row r="1396" spans="2:51">
      <c r="B1396" t="s">
        <v>119</v>
      </c>
      <c r="C1396" s="17">
        <v>6.0515799878140097E-2</v>
      </c>
      <c r="D1396" s="17">
        <v>3.3892622186999601E-2</v>
      </c>
      <c r="E1396" s="17">
        <v>8.4545712935437306E-2</v>
      </c>
      <c r="F1396" s="17"/>
      <c r="G1396" s="17">
        <v>5.7567708674292499E-2</v>
      </c>
      <c r="H1396" s="17">
        <v>5.3308981604406801E-2</v>
      </c>
      <c r="I1396" s="17">
        <v>6.9161302081644005E-2</v>
      </c>
      <c r="J1396" s="17">
        <v>6.7275517993393097E-2</v>
      </c>
      <c r="K1396" s="17">
        <v>6.7020434689700994E-2</v>
      </c>
      <c r="L1396" s="17">
        <v>5.3195510978573203E-2</v>
      </c>
      <c r="M1396" s="17"/>
      <c r="N1396" s="17">
        <v>4.3936586702187801E-2</v>
      </c>
      <c r="O1396" s="17">
        <v>4.9453111886569999E-2</v>
      </c>
      <c r="P1396" s="17">
        <v>6.5659710427511203E-2</v>
      </c>
      <c r="Q1396" s="17">
        <v>8.6398664970944297E-2</v>
      </c>
      <c r="R1396" s="17"/>
      <c r="S1396" s="17">
        <v>4.4660144261943598E-2</v>
      </c>
      <c r="T1396" s="17">
        <v>5.73128011806519E-2</v>
      </c>
      <c r="U1396" s="17">
        <v>5.3837470075302797E-2</v>
      </c>
      <c r="V1396" s="17">
        <v>4.8214400236973501E-2</v>
      </c>
      <c r="W1396" s="17">
        <v>8.2002987882233994E-2</v>
      </c>
      <c r="X1396" s="17">
        <v>4.01568850227162E-2</v>
      </c>
      <c r="Y1396" s="17">
        <v>5.4886011619688799E-2</v>
      </c>
      <c r="Z1396" s="17">
        <v>0.103750810289529</v>
      </c>
      <c r="AA1396" s="17">
        <v>6.9259030253275095E-2</v>
      </c>
      <c r="AB1396" s="17">
        <v>8.9722499031153299E-2</v>
      </c>
      <c r="AC1396" s="17">
        <v>6.3733861798717706E-2</v>
      </c>
      <c r="AD1396" s="17">
        <v>4.6364725516621103E-2</v>
      </c>
      <c r="AE1396" s="17"/>
      <c r="AF1396" s="17">
        <v>6.1939493015099503E-2</v>
      </c>
      <c r="AG1396" s="17">
        <v>5.1364895941634202E-2</v>
      </c>
      <c r="AH1396" s="17">
        <v>6.57404196381772E-2</v>
      </c>
      <c r="AI1396" s="17"/>
      <c r="AJ1396" s="17">
        <v>4.5324012373846499E-2</v>
      </c>
      <c r="AK1396" s="17">
        <v>3.82791551483255E-2</v>
      </c>
      <c r="AL1396" s="17">
        <v>4.2470337761129198E-2</v>
      </c>
      <c r="AM1396" s="17"/>
      <c r="AN1396" s="17">
        <v>9.6001479912868004E-2</v>
      </c>
      <c r="AO1396" s="17">
        <v>6.0794238075024799E-2</v>
      </c>
      <c r="AP1396" s="17">
        <v>5.32101816863748E-2</v>
      </c>
      <c r="AQ1396" s="17">
        <v>3.1319157024758099E-2</v>
      </c>
      <c r="AR1396" s="17">
        <v>0</v>
      </c>
      <c r="AS1396" s="17"/>
      <c r="AT1396" s="17">
        <v>5.9840392391155198E-2</v>
      </c>
      <c r="AU1396" s="17">
        <v>5.9973006531308999E-2</v>
      </c>
      <c r="AV1396" s="17"/>
      <c r="AW1396" s="17">
        <v>3.4744583033470902E-2</v>
      </c>
      <c r="AX1396" s="17">
        <v>4.5486844422448797E-2</v>
      </c>
      <c r="AY1396" s="17">
        <v>9.0135686460972295E-2</v>
      </c>
    </row>
    <row r="1397" spans="2:51">
      <c r="B1397" t="s">
        <v>164</v>
      </c>
      <c r="C1397" s="17">
        <v>0.19310201836198801</v>
      </c>
      <c r="D1397" s="17">
        <v>0.166946580739401</v>
      </c>
      <c r="E1397" s="17">
        <v>0.21667523728526999</v>
      </c>
      <c r="F1397" s="17"/>
      <c r="G1397" s="17">
        <v>0.183936744613617</v>
      </c>
      <c r="H1397" s="17">
        <v>0.22675143169277701</v>
      </c>
      <c r="I1397" s="17">
        <v>0.268692823996241</v>
      </c>
      <c r="J1397" s="17">
        <v>0.18571890018673501</v>
      </c>
      <c r="K1397" s="17">
        <v>0.177914960515765</v>
      </c>
      <c r="L1397" s="17">
        <v>0.13800736061539401</v>
      </c>
      <c r="M1397" s="17"/>
      <c r="N1397" s="17">
        <v>0.15699261464641301</v>
      </c>
      <c r="O1397" s="17">
        <v>0.20123604186268201</v>
      </c>
      <c r="P1397" s="17">
        <v>0.214680418484714</v>
      </c>
      <c r="Q1397" s="17">
        <v>0.20822172967667399</v>
      </c>
      <c r="R1397" s="17"/>
      <c r="S1397" s="17">
        <v>0.216619174898394</v>
      </c>
      <c r="T1397" s="17">
        <v>0.18111536195650499</v>
      </c>
      <c r="U1397" s="17">
        <v>0.19405449838755201</v>
      </c>
      <c r="V1397" s="17">
        <v>0.22344773940540699</v>
      </c>
      <c r="W1397" s="17">
        <v>0.19609131442293101</v>
      </c>
      <c r="X1397" s="17">
        <v>0.21163945197680401</v>
      </c>
      <c r="Y1397" s="17">
        <v>0.18286012606693799</v>
      </c>
      <c r="Z1397" s="17">
        <v>0.17588471121327001</v>
      </c>
      <c r="AA1397" s="17">
        <v>0.17344453272691701</v>
      </c>
      <c r="AB1397" s="17">
        <v>0.161838687519581</v>
      </c>
      <c r="AC1397" s="17">
        <v>0.180985731677273</v>
      </c>
      <c r="AD1397" s="17">
        <v>0.20987299629619699</v>
      </c>
      <c r="AE1397" s="17"/>
      <c r="AF1397" s="17">
        <v>0.20595702689286999</v>
      </c>
      <c r="AG1397" s="17">
        <v>0.173913011122101</v>
      </c>
      <c r="AH1397" s="17">
        <v>0.231417810939548</v>
      </c>
      <c r="AI1397" s="17"/>
      <c r="AJ1397" s="17">
        <v>0.17737909342506999</v>
      </c>
      <c r="AK1397" s="17">
        <v>0.21554693982873199</v>
      </c>
      <c r="AL1397" s="17">
        <v>0.17247885157463999</v>
      </c>
      <c r="AM1397" s="17"/>
      <c r="AN1397" s="17">
        <v>0.22267354596451699</v>
      </c>
      <c r="AO1397" s="17">
        <v>0.20871291162407199</v>
      </c>
      <c r="AP1397" s="17">
        <v>0.16960914731863599</v>
      </c>
      <c r="AQ1397" s="17">
        <v>0.200661764242164</v>
      </c>
      <c r="AR1397" s="17">
        <v>0.117474704436742</v>
      </c>
      <c r="AS1397" s="17"/>
      <c r="AT1397" s="17">
        <v>0.18297620903935799</v>
      </c>
      <c r="AU1397" s="17">
        <v>0.29110716119278501</v>
      </c>
      <c r="AV1397" s="17"/>
      <c r="AW1397" s="17">
        <v>0.13936971111920801</v>
      </c>
      <c r="AX1397" s="17">
        <v>0.21690495467509399</v>
      </c>
      <c r="AY1397" s="17">
        <v>0.24138786124532799</v>
      </c>
    </row>
    <row r="1398" spans="2:51">
      <c r="B1398" t="s">
        <v>165</v>
      </c>
      <c r="C1398" s="17">
        <v>0.50259180299535799</v>
      </c>
      <c r="D1398" s="17">
        <v>0.58080497380792295</v>
      </c>
      <c r="E1398" s="17">
        <v>0.43166160333119802</v>
      </c>
      <c r="F1398" s="17"/>
      <c r="G1398" s="17">
        <v>0.51095599935079195</v>
      </c>
      <c r="H1398" s="17">
        <v>0.44051637585596998</v>
      </c>
      <c r="I1398" s="17">
        <v>0.45161280745900001</v>
      </c>
      <c r="J1398" s="17">
        <v>0.48997143407844401</v>
      </c>
      <c r="K1398" s="17">
        <v>0.47362335572418801</v>
      </c>
      <c r="L1398" s="17">
        <v>0.60305470276482998</v>
      </c>
      <c r="M1398" s="17"/>
      <c r="N1398" s="17">
        <v>0.60491921810348004</v>
      </c>
      <c r="O1398" s="17">
        <v>0.52515838351558697</v>
      </c>
      <c r="P1398" s="17">
        <v>0.44741289163240799</v>
      </c>
      <c r="Q1398" s="17">
        <v>0.41024411247178799</v>
      </c>
      <c r="R1398" s="17"/>
      <c r="S1398" s="17">
        <v>0.49536063329521601</v>
      </c>
      <c r="T1398" s="17">
        <v>0.44264091202017902</v>
      </c>
      <c r="U1398" s="17">
        <v>0.53784796502908705</v>
      </c>
      <c r="V1398" s="17">
        <v>0.50046787160511697</v>
      </c>
      <c r="W1398" s="17">
        <v>0.469772872780924</v>
      </c>
      <c r="X1398" s="17">
        <v>0.46901933259509998</v>
      </c>
      <c r="Y1398" s="17">
        <v>0.53662167420667795</v>
      </c>
      <c r="Z1398" s="17">
        <v>0.546155756611857</v>
      </c>
      <c r="AA1398" s="17">
        <v>0.54385369440147402</v>
      </c>
      <c r="AB1398" s="17">
        <v>0.54734613630691598</v>
      </c>
      <c r="AC1398" s="17">
        <v>0.499538122987362</v>
      </c>
      <c r="AD1398" s="17">
        <v>0.47035047188190798</v>
      </c>
      <c r="AE1398" s="17"/>
      <c r="AF1398" s="17">
        <v>0.48081303050416402</v>
      </c>
      <c r="AG1398" s="17">
        <v>0.56642716595559295</v>
      </c>
      <c r="AH1398" s="17">
        <v>0.39072005195388598</v>
      </c>
      <c r="AI1398" s="17"/>
      <c r="AJ1398" s="17">
        <v>0.54159592306700699</v>
      </c>
      <c r="AK1398" s="17">
        <v>0.52039201299364901</v>
      </c>
      <c r="AL1398" s="17">
        <v>0.59472954078259299</v>
      </c>
      <c r="AM1398" s="17"/>
      <c r="AN1398" s="17">
        <v>0.394066479287494</v>
      </c>
      <c r="AO1398" s="17">
        <v>0.472798394561594</v>
      </c>
      <c r="AP1398" s="17">
        <v>0.57184323098192402</v>
      </c>
      <c r="AQ1398" s="17">
        <v>0.63299922181525003</v>
      </c>
      <c r="AR1398" s="17">
        <v>0.77404845893433205</v>
      </c>
      <c r="AS1398" s="17"/>
      <c r="AT1398" s="17">
        <v>0.51842802616116301</v>
      </c>
      <c r="AU1398" s="17">
        <v>0.364273959034907</v>
      </c>
      <c r="AV1398" s="17"/>
      <c r="AW1398" s="17">
        <v>0.64702585271622304</v>
      </c>
      <c r="AX1398" s="17">
        <v>0.465064770916642</v>
      </c>
      <c r="AY1398" s="17">
        <v>0.36633450764338599</v>
      </c>
    </row>
    <row r="1399" spans="2:51">
      <c r="B1399" t="s">
        <v>140</v>
      </c>
      <c r="C1399" s="17">
        <v>-0.30948978463337001</v>
      </c>
      <c r="D1399" s="17">
        <v>-0.41385839306852201</v>
      </c>
      <c r="E1399" s="17">
        <v>-0.214986366045928</v>
      </c>
      <c r="F1399" s="17"/>
      <c r="G1399" s="17">
        <v>-0.32701925473717602</v>
      </c>
      <c r="H1399" s="17">
        <v>-0.213764944163193</v>
      </c>
      <c r="I1399" s="17">
        <v>-0.18291998346275901</v>
      </c>
      <c r="J1399" s="17">
        <v>-0.30425253389170898</v>
      </c>
      <c r="K1399" s="17">
        <v>-0.29570839520842201</v>
      </c>
      <c r="L1399" s="17">
        <v>-0.46504734214943599</v>
      </c>
      <c r="M1399" s="17"/>
      <c r="N1399" s="17">
        <v>-0.44792660345706697</v>
      </c>
      <c r="O1399" s="17">
        <v>-0.32392234165290501</v>
      </c>
      <c r="P1399" s="17">
        <v>-0.23273247314769299</v>
      </c>
      <c r="Q1399" s="17">
        <v>-0.202022382795114</v>
      </c>
      <c r="R1399" s="17"/>
      <c r="S1399" s="17">
        <v>-0.27874145839682302</v>
      </c>
      <c r="T1399" s="17">
        <v>-0.26152555006367401</v>
      </c>
      <c r="U1399" s="17">
        <v>-0.34379346664153498</v>
      </c>
      <c r="V1399" s="17">
        <v>-0.27702013219971</v>
      </c>
      <c r="W1399" s="17">
        <v>-0.27368155835799302</v>
      </c>
      <c r="X1399" s="17">
        <v>-0.25737988061829697</v>
      </c>
      <c r="Y1399" s="17">
        <v>-0.35376154813973998</v>
      </c>
      <c r="Z1399" s="17">
        <v>-0.37027104539858702</v>
      </c>
      <c r="AA1399" s="17">
        <v>-0.37040916167455701</v>
      </c>
      <c r="AB1399" s="17">
        <v>-0.38550744878733401</v>
      </c>
      <c r="AC1399" s="17">
        <v>-0.318552391310089</v>
      </c>
      <c r="AD1399" s="17">
        <v>-0.26047747558571099</v>
      </c>
      <c r="AE1399" s="17"/>
      <c r="AF1399" s="17">
        <v>-0.27485600361129398</v>
      </c>
      <c r="AG1399" s="17">
        <v>-0.392514154833493</v>
      </c>
      <c r="AH1399" s="17">
        <v>-0.15930224101433799</v>
      </c>
      <c r="AI1399" s="17"/>
      <c r="AJ1399" s="17">
        <v>-0.36421682964193702</v>
      </c>
      <c r="AK1399" s="17">
        <v>-0.30484507316491799</v>
      </c>
      <c r="AL1399" s="17">
        <v>-0.422250689207953</v>
      </c>
      <c r="AM1399" s="17"/>
      <c r="AN1399" s="17">
        <v>-0.171392933322977</v>
      </c>
      <c r="AO1399" s="17">
        <v>-0.26408548293752099</v>
      </c>
      <c r="AP1399" s="17">
        <v>-0.402234083663288</v>
      </c>
      <c r="AQ1399" s="17">
        <v>-0.432337457573086</v>
      </c>
      <c r="AR1399" s="17">
        <v>-0.65657375449759003</v>
      </c>
      <c r="AS1399" s="17"/>
      <c r="AT1399" s="17">
        <v>-0.335451817121805</v>
      </c>
      <c r="AU1399" s="17">
        <v>-7.3166797842121198E-2</v>
      </c>
      <c r="AV1399" s="17"/>
      <c r="AW1399" s="17">
        <v>-0.507656141597015</v>
      </c>
      <c r="AX1399" s="17">
        <v>-0.24815981624154801</v>
      </c>
      <c r="AY1399" s="17">
        <v>-0.124946646398058</v>
      </c>
    </row>
    <row r="1400" spans="2:51">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row>
    <row r="1401" spans="2:51">
      <c r="B1401" s="6" t="s">
        <v>459</v>
      </c>
      <c r="C1401" s="17"/>
      <c r="D1401" s="17"/>
      <c r="E1401" s="17"/>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c r="AP1401" s="17"/>
      <c r="AQ1401" s="17"/>
      <c r="AR1401" s="17"/>
      <c r="AS1401" s="17"/>
      <c r="AT1401" s="17"/>
      <c r="AU1401" s="17"/>
      <c r="AV1401" s="17"/>
      <c r="AW1401" s="17"/>
      <c r="AX1401" s="17"/>
      <c r="AY1401" s="17"/>
    </row>
    <row r="1402" spans="2:51">
      <c r="B1402" s="24" t="s">
        <v>16</v>
      </c>
      <c r="C1402" s="17"/>
      <c r="D1402" s="17"/>
      <c r="E1402" s="17"/>
      <c r="F1402" s="17"/>
      <c r="G1402" s="17"/>
      <c r="H1402" s="17"/>
      <c r="I1402" s="17"/>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7"/>
      <c r="AI1402" s="17"/>
      <c r="AJ1402" s="17"/>
      <c r="AK1402" s="17"/>
      <c r="AL1402" s="17"/>
      <c r="AM1402" s="17"/>
      <c r="AN1402" s="17"/>
      <c r="AO1402" s="17"/>
      <c r="AP1402" s="17"/>
      <c r="AQ1402" s="17"/>
      <c r="AR1402" s="17"/>
      <c r="AS1402" s="17"/>
      <c r="AT1402" s="17"/>
      <c r="AU1402" s="17"/>
      <c r="AV1402" s="17"/>
      <c r="AW1402" s="17"/>
      <c r="AX1402" s="17"/>
      <c r="AY1402" s="17"/>
    </row>
    <row r="1403" spans="2:51">
      <c r="B1403" t="s">
        <v>159</v>
      </c>
      <c r="C1403" s="17">
        <v>0.14155659608670801</v>
      </c>
      <c r="D1403" s="17">
        <v>0.16548414752778201</v>
      </c>
      <c r="E1403" s="17">
        <v>0.118167032046267</v>
      </c>
      <c r="F1403" s="17"/>
      <c r="G1403" s="17">
        <v>0.24771367492638399</v>
      </c>
      <c r="H1403" s="17">
        <v>0.16857266547025901</v>
      </c>
      <c r="I1403" s="17">
        <v>0.160093807019666</v>
      </c>
      <c r="J1403" s="17">
        <v>0.13164808620081001</v>
      </c>
      <c r="K1403" s="17">
        <v>0.102546425277611</v>
      </c>
      <c r="L1403" s="17">
        <v>9.5839058547910999E-2</v>
      </c>
      <c r="M1403" s="17"/>
      <c r="N1403" s="17">
        <v>0.16151001299639101</v>
      </c>
      <c r="O1403" s="17">
        <v>0.13813916233749701</v>
      </c>
      <c r="P1403" s="17">
        <v>0.113035552357349</v>
      </c>
      <c r="Q1403" s="17">
        <v>0.147554768695252</v>
      </c>
      <c r="R1403" s="17"/>
      <c r="S1403" s="17">
        <v>0.16830624091052099</v>
      </c>
      <c r="T1403" s="17">
        <v>0.10737657295674</v>
      </c>
      <c r="U1403" s="17">
        <v>9.8950426150353293E-2</v>
      </c>
      <c r="V1403" s="17">
        <v>0.13705808050750901</v>
      </c>
      <c r="W1403" s="17">
        <v>0.230888616342451</v>
      </c>
      <c r="X1403" s="17">
        <v>9.3231031021810906E-2</v>
      </c>
      <c r="Y1403" s="17">
        <v>0.121500539612235</v>
      </c>
      <c r="Z1403" s="17">
        <v>0.19204118031217099</v>
      </c>
      <c r="AA1403" s="17">
        <v>0.119944037196244</v>
      </c>
      <c r="AB1403" s="17">
        <v>0.160452062094496</v>
      </c>
      <c r="AC1403" s="17">
        <v>0.15437350742884801</v>
      </c>
      <c r="AD1403" s="17">
        <v>0.221651046652342</v>
      </c>
      <c r="AE1403" s="17"/>
      <c r="AF1403" s="17">
        <v>0.12060631879752901</v>
      </c>
      <c r="AG1403" s="17">
        <v>0.16255578931534501</v>
      </c>
      <c r="AH1403" s="17">
        <v>0.107640180922751</v>
      </c>
      <c r="AI1403" s="17"/>
      <c r="AJ1403" s="17">
        <v>0.102595884721943</v>
      </c>
      <c r="AK1403" s="17">
        <v>0.18894049495258</v>
      </c>
      <c r="AL1403" s="17">
        <v>0.159185549548504</v>
      </c>
      <c r="AM1403" s="17"/>
      <c r="AN1403" s="17">
        <v>0.115995420803059</v>
      </c>
      <c r="AO1403" s="17">
        <v>0.12273380424852399</v>
      </c>
      <c r="AP1403" s="17">
        <v>0.15533238341486599</v>
      </c>
      <c r="AQ1403" s="17">
        <v>0.17476332924503801</v>
      </c>
      <c r="AR1403" s="17">
        <v>0.30649112961112801</v>
      </c>
      <c r="AS1403" s="17"/>
      <c r="AT1403" s="17">
        <v>0.13807246253296801</v>
      </c>
      <c r="AU1403" s="17">
        <v>0.18097887621452299</v>
      </c>
      <c r="AV1403" s="17"/>
      <c r="AW1403" s="17">
        <v>0.14811766671259399</v>
      </c>
      <c r="AX1403" s="17">
        <v>0.151551341736573</v>
      </c>
      <c r="AY1403" s="17">
        <v>0.13170116800825099</v>
      </c>
    </row>
    <row r="1404" spans="2:51">
      <c r="B1404" t="s">
        <v>160</v>
      </c>
      <c r="C1404" s="17">
        <v>0.32312348963099502</v>
      </c>
      <c r="D1404" s="17">
        <v>0.31286008699811502</v>
      </c>
      <c r="E1404" s="17">
        <v>0.331609424905765</v>
      </c>
      <c r="F1404" s="17"/>
      <c r="G1404" s="17">
        <v>0.35194009853135999</v>
      </c>
      <c r="H1404" s="17">
        <v>0.32369009518844399</v>
      </c>
      <c r="I1404" s="17">
        <v>0.32618656132030299</v>
      </c>
      <c r="J1404" s="17">
        <v>0.321019181442738</v>
      </c>
      <c r="K1404" s="17">
        <v>0.31588298900338901</v>
      </c>
      <c r="L1404" s="17">
        <v>0.31420828076448798</v>
      </c>
      <c r="M1404" s="17"/>
      <c r="N1404" s="17">
        <v>0.31940708086194097</v>
      </c>
      <c r="O1404" s="17">
        <v>0.35061995763242598</v>
      </c>
      <c r="P1404" s="17">
        <v>0.33352285409889498</v>
      </c>
      <c r="Q1404" s="17">
        <v>0.29297754623357602</v>
      </c>
      <c r="R1404" s="17"/>
      <c r="S1404" s="17">
        <v>0.346569733227512</v>
      </c>
      <c r="T1404" s="17">
        <v>0.35805263184536001</v>
      </c>
      <c r="U1404" s="17">
        <v>0.322959980238051</v>
      </c>
      <c r="V1404" s="17">
        <v>0.371907382846066</v>
      </c>
      <c r="W1404" s="17">
        <v>0.28856215649878197</v>
      </c>
      <c r="X1404" s="17">
        <v>0.24844464897899901</v>
      </c>
      <c r="Y1404" s="17">
        <v>0.34432679542601402</v>
      </c>
      <c r="Z1404" s="17">
        <v>0.30953200049307</v>
      </c>
      <c r="AA1404" s="17">
        <v>0.33652470842739601</v>
      </c>
      <c r="AB1404" s="17">
        <v>0.30901773124464899</v>
      </c>
      <c r="AC1404" s="17">
        <v>0.26906523286547601</v>
      </c>
      <c r="AD1404" s="17">
        <v>0.19048408966835001</v>
      </c>
      <c r="AE1404" s="17"/>
      <c r="AF1404" s="17">
        <v>0.29065614155867497</v>
      </c>
      <c r="AG1404" s="17">
        <v>0.36848287404373897</v>
      </c>
      <c r="AH1404" s="17">
        <v>0.24653574961691599</v>
      </c>
      <c r="AI1404" s="17"/>
      <c r="AJ1404" s="17">
        <v>0.30494555606034601</v>
      </c>
      <c r="AK1404" s="17">
        <v>0.38932256073410698</v>
      </c>
      <c r="AL1404" s="17">
        <v>0.32337177415143498</v>
      </c>
      <c r="AM1404" s="17"/>
      <c r="AN1404" s="17">
        <v>0.26815276456185899</v>
      </c>
      <c r="AO1404" s="17">
        <v>0.35472725432437102</v>
      </c>
      <c r="AP1404" s="17">
        <v>0.32762984750969598</v>
      </c>
      <c r="AQ1404" s="17">
        <v>0.36610518887596</v>
      </c>
      <c r="AR1404" s="17">
        <v>0.303043159721054</v>
      </c>
      <c r="AS1404" s="17"/>
      <c r="AT1404" s="17">
        <v>0.32367391653936201</v>
      </c>
      <c r="AU1404" s="17">
        <v>0.31413000348685699</v>
      </c>
      <c r="AV1404" s="17"/>
      <c r="AW1404" s="17">
        <v>0.342595207272122</v>
      </c>
      <c r="AX1404" s="17">
        <v>0.378343501751218</v>
      </c>
      <c r="AY1404" s="17">
        <v>0.287513470483025</v>
      </c>
    </row>
    <row r="1405" spans="2:51">
      <c r="B1405" t="s">
        <v>161</v>
      </c>
      <c r="C1405" s="17">
        <v>0.25838132798796998</v>
      </c>
      <c r="D1405" s="17">
        <v>0.25674761915448002</v>
      </c>
      <c r="E1405" s="17">
        <v>0.26133638762688599</v>
      </c>
      <c r="F1405" s="17"/>
      <c r="G1405" s="17">
        <v>0.21049738091978701</v>
      </c>
      <c r="H1405" s="17">
        <v>0.24911178521651101</v>
      </c>
      <c r="I1405" s="17">
        <v>0.22672003118725501</v>
      </c>
      <c r="J1405" s="17">
        <v>0.25338892840223698</v>
      </c>
      <c r="K1405" s="17">
        <v>0.31698509109277401</v>
      </c>
      <c r="L1405" s="17">
        <v>0.27303007418788899</v>
      </c>
      <c r="M1405" s="17"/>
      <c r="N1405" s="17">
        <v>0.242303932747749</v>
      </c>
      <c r="O1405" s="17">
        <v>0.245007989954734</v>
      </c>
      <c r="P1405" s="17">
        <v>0.275312580059759</v>
      </c>
      <c r="Q1405" s="17">
        <v>0.27000353339522898</v>
      </c>
      <c r="R1405" s="17"/>
      <c r="S1405" s="17">
        <v>0.22439016973655401</v>
      </c>
      <c r="T1405" s="17">
        <v>0.27068579596567999</v>
      </c>
      <c r="U1405" s="17">
        <v>0.30337249446734699</v>
      </c>
      <c r="V1405" s="17">
        <v>0.23414202864903799</v>
      </c>
      <c r="W1405" s="17">
        <v>0.217055320079796</v>
      </c>
      <c r="X1405" s="17">
        <v>0.326384919360869</v>
      </c>
      <c r="Y1405" s="17">
        <v>0.24570371215753101</v>
      </c>
      <c r="Z1405" s="17">
        <v>0.198747767597965</v>
      </c>
      <c r="AA1405" s="17">
        <v>0.239944797404155</v>
      </c>
      <c r="AB1405" s="17">
        <v>0.28436282636795102</v>
      </c>
      <c r="AC1405" s="17">
        <v>0.25128699797327397</v>
      </c>
      <c r="AD1405" s="17">
        <v>0.357166336118308</v>
      </c>
      <c r="AE1405" s="17"/>
      <c r="AF1405" s="17">
        <v>0.28117332921100602</v>
      </c>
      <c r="AG1405" s="17">
        <v>0.24647066351407201</v>
      </c>
      <c r="AH1405" s="17">
        <v>0.25268076599425399</v>
      </c>
      <c r="AI1405" s="17"/>
      <c r="AJ1405" s="17">
        <v>0.267718446887457</v>
      </c>
      <c r="AK1405" s="17">
        <v>0.240089326051699</v>
      </c>
      <c r="AL1405" s="17">
        <v>0.24203685404907399</v>
      </c>
      <c r="AM1405" s="17"/>
      <c r="AN1405" s="17">
        <v>0.31063571530551398</v>
      </c>
      <c r="AO1405" s="17">
        <v>0.258606238713534</v>
      </c>
      <c r="AP1405" s="17">
        <v>0.227578303481109</v>
      </c>
      <c r="AQ1405" s="17">
        <v>0.217339495042674</v>
      </c>
      <c r="AR1405" s="17">
        <v>0.23950432973010799</v>
      </c>
      <c r="AS1405" s="17"/>
      <c r="AT1405" s="17">
        <v>0.25731778511382503</v>
      </c>
      <c r="AU1405" s="17">
        <v>0.25731393851059398</v>
      </c>
      <c r="AV1405" s="17"/>
      <c r="AW1405" s="17">
        <v>0.22555899180195799</v>
      </c>
      <c r="AX1405" s="17">
        <v>0.28357118353821797</v>
      </c>
      <c r="AY1405" s="17">
        <v>0.28896918419763001</v>
      </c>
    </row>
    <row r="1406" spans="2:51">
      <c r="B1406" t="s">
        <v>162</v>
      </c>
      <c r="C1406" s="17">
        <v>0.149884973128422</v>
      </c>
      <c r="D1406" s="17">
        <v>0.148316619260984</v>
      </c>
      <c r="E1406" s="17">
        <v>0.152202562432006</v>
      </c>
      <c r="F1406" s="17"/>
      <c r="G1406" s="17">
        <v>9.8896646427789003E-2</v>
      </c>
      <c r="H1406" s="17">
        <v>0.122410424713636</v>
      </c>
      <c r="I1406" s="17">
        <v>0.15500697574435601</v>
      </c>
      <c r="J1406" s="17">
        <v>0.13502117809879499</v>
      </c>
      <c r="K1406" s="17">
        <v>0.14075457599843599</v>
      </c>
      <c r="L1406" s="17">
        <v>0.203579090943797</v>
      </c>
      <c r="M1406" s="17"/>
      <c r="N1406" s="17">
        <v>0.161819440213891</v>
      </c>
      <c r="O1406" s="17">
        <v>0.16587943872807701</v>
      </c>
      <c r="P1406" s="17">
        <v>0.11880213338482</v>
      </c>
      <c r="Q1406" s="17">
        <v>0.14939074173171701</v>
      </c>
      <c r="R1406" s="17"/>
      <c r="S1406" s="17">
        <v>0.135084317985535</v>
      </c>
      <c r="T1406" s="17">
        <v>0.127663077389298</v>
      </c>
      <c r="U1406" s="17">
        <v>0.154225671303062</v>
      </c>
      <c r="V1406" s="17">
        <v>0.14377054242026799</v>
      </c>
      <c r="W1406" s="17">
        <v>0.17642671726308001</v>
      </c>
      <c r="X1406" s="17">
        <v>0.21011573251214799</v>
      </c>
      <c r="Y1406" s="17">
        <v>0.15942025156530901</v>
      </c>
      <c r="Z1406" s="17">
        <v>0.14772542861968899</v>
      </c>
      <c r="AA1406" s="17">
        <v>0.139051408555557</v>
      </c>
      <c r="AB1406" s="17">
        <v>0.105228243272619</v>
      </c>
      <c r="AC1406" s="17">
        <v>0.21420929944887199</v>
      </c>
      <c r="AD1406" s="17">
        <v>0.16757883235655799</v>
      </c>
      <c r="AE1406" s="17"/>
      <c r="AF1406" s="17">
        <v>0.17470721162538499</v>
      </c>
      <c r="AG1406" s="17">
        <v>0.117959466884639</v>
      </c>
      <c r="AH1406" s="17">
        <v>0.19348601468659901</v>
      </c>
      <c r="AI1406" s="17"/>
      <c r="AJ1406" s="17">
        <v>0.18417391244879899</v>
      </c>
      <c r="AK1406" s="17">
        <v>8.6391594243260705E-2</v>
      </c>
      <c r="AL1406" s="17">
        <v>0.16547044538554601</v>
      </c>
      <c r="AM1406" s="17"/>
      <c r="AN1406" s="17">
        <v>0.14337272508344301</v>
      </c>
      <c r="AO1406" s="17">
        <v>0.13799125104785001</v>
      </c>
      <c r="AP1406" s="17">
        <v>0.15865245162309299</v>
      </c>
      <c r="AQ1406" s="17">
        <v>0.164409128707691</v>
      </c>
      <c r="AR1406" s="17">
        <v>9.2823179337912204E-2</v>
      </c>
      <c r="AS1406" s="17"/>
      <c r="AT1406" s="17">
        <v>0.15283575354272499</v>
      </c>
      <c r="AU1406" s="17">
        <v>0.12621689778789899</v>
      </c>
      <c r="AV1406" s="17"/>
      <c r="AW1406" s="17">
        <v>0.172813209751221</v>
      </c>
      <c r="AX1406" s="17">
        <v>0.12685756719381899</v>
      </c>
      <c r="AY1406" s="17">
        <v>0.129869402688913</v>
      </c>
    </row>
    <row r="1407" spans="2:51">
      <c r="B1407" t="s">
        <v>163</v>
      </c>
      <c r="C1407" s="17">
        <v>7.3392737068831704E-2</v>
      </c>
      <c r="D1407" s="17">
        <v>7.6311612970515294E-2</v>
      </c>
      <c r="E1407" s="17">
        <v>6.9731222326964104E-2</v>
      </c>
      <c r="F1407" s="17"/>
      <c r="G1407" s="17">
        <v>3.8894564107039301E-2</v>
      </c>
      <c r="H1407" s="17">
        <v>8.8378783218928794E-2</v>
      </c>
      <c r="I1407" s="17">
        <v>7.3608913650404298E-2</v>
      </c>
      <c r="J1407" s="17">
        <v>7.3462009955344604E-2</v>
      </c>
      <c r="K1407" s="17">
        <v>8.5023744407235494E-2</v>
      </c>
      <c r="L1407" s="17">
        <v>7.0028595915306399E-2</v>
      </c>
      <c r="M1407" s="17"/>
      <c r="N1407" s="17">
        <v>7.6286758702621194E-2</v>
      </c>
      <c r="O1407" s="17">
        <v>5.5799732780694403E-2</v>
      </c>
      <c r="P1407" s="17">
        <v>9.6629796011980101E-2</v>
      </c>
      <c r="Q1407" s="17">
        <v>6.7895331758274599E-2</v>
      </c>
      <c r="R1407" s="17"/>
      <c r="S1407" s="17">
        <v>8.0577071279066201E-2</v>
      </c>
      <c r="T1407" s="17">
        <v>7.7806234943354799E-2</v>
      </c>
      <c r="U1407" s="17">
        <v>9.1421034339549595E-2</v>
      </c>
      <c r="V1407" s="17">
        <v>6.2294034469803E-2</v>
      </c>
      <c r="W1407" s="17">
        <v>6.1833336752432598E-2</v>
      </c>
      <c r="X1407" s="17">
        <v>7.01762844001768E-2</v>
      </c>
      <c r="Y1407" s="17">
        <v>5.3548982997553299E-2</v>
      </c>
      <c r="Z1407" s="17">
        <v>0.104952944959517</v>
      </c>
      <c r="AA1407" s="17">
        <v>8.1104471085366697E-2</v>
      </c>
      <c r="AB1407" s="17">
        <v>6.7975803993521697E-2</v>
      </c>
      <c r="AC1407" s="17">
        <v>6.9677155280273906E-2</v>
      </c>
      <c r="AD1407" s="17">
        <v>4.1092002138007698E-2</v>
      </c>
      <c r="AE1407" s="17"/>
      <c r="AF1407" s="17">
        <v>8.9427463001377702E-2</v>
      </c>
      <c r="AG1407" s="17">
        <v>5.9571449405507501E-2</v>
      </c>
      <c r="AH1407" s="17">
        <v>9.3359684307326898E-2</v>
      </c>
      <c r="AI1407" s="17"/>
      <c r="AJ1407" s="17">
        <v>9.96480226581693E-2</v>
      </c>
      <c r="AK1407" s="17">
        <v>4.4010234136426303E-2</v>
      </c>
      <c r="AL1407" s="17">
        <v>7.0565712324117694E-2</v>
      </c>
      <c r="AM1407" s="17"/>
      <c r="AN1407" s="17">
        <v>8.3667429687229705E-2</v>
      </c>
      <c r="AO1407" s="17">
        <v>6.5162739811176207E-2</v>
      </c>
      <c r="AP1407" s="17">
        <v>7.4868035192660803E-2</v>
      </c>
      <c r="AQ1407" s="17">
        <v>5.4820970441925902E-2</v>
      </c>
      <c r="AR1407" s="17">
        <v>2.8805032961884702E-2</v>
      </c>
      <c r="AS1407" s="17"/>
      <c r="AT1407" s="17">
        <v>7.3978042113430703E-2</v>
      </c>
      <c r="AU1407" s="17">
        <v>6.7477585961892197E-2</v>
      </c>
      <c r="AV1407" s="17"/>
      <c r="AW1407" s="17">
        <v>8.1219190868107902E-2</v>
      </c>
      <c r="AX1407" s="17">
        <v>2.9987626169439199E-2</v>
      </c>
      <c r="AY1407" s="17">
        <v>7.5407677260786204E-2</v>
      </c>
    </row>
    <row r="1408" spans="2:51">
      <c r="B1408" t="s">
        <v>119</v>
      </c>
      <c r="C1408" s="17">
        <v>5.36608760970732E-2</v>
      </c>
      <c r="D1408" s="17">
        <v>4.0279914088123203E-2</v>
      </c>
      <c r="E1408" s="17">
        <v>6.6953370662112294E-2</v>
      </c>
      <c r="F1408" s="17"/>
      <c r="G1408" s="17">
        <v>5.2057635087640899E-2</v>
      </c>
      <c r="H1408" s="17">
        <v>4.7836246192221897E-2</v>
      </c>
      <c r="I1408" s="17">
        <v>5.8383711078016501E-2</v>
      </c>
      <c r="J1408" s="17">
        <v>8.5460615900074893E-2</v>
      </c>
      <c r="K1408" s="17">
        <v>3.8807174220555102E-2</v>
      </c>
      <c r="L1408" s="17">
        <v>4.3314899640609E-2</v>
      </c>
      <c r="M1408" s="17"/>
      <c r="N1408" s="17">
        <v>3.86727744774066E-2</v>
      </c>
      <c r="O1408" s="17">
        <v>4.45537185665714E-2</v>
      </c>
      <c r="P1408" s="17">
        <v>6.2697084087197305E-2</v>
      </c>
      <c r="Q1408" s="17">
        <v>7.2178078185950595E-2</v>
      </c>
      <c r="R1408" s="17"/>
      <c r="S1408" s="17">
        <v>4.5072466860812101E-2</v>
      </c>
      <c r="T1408" s="17">
        <v>5.84156868995667E-2</v>
      </c>
      <c r="U1408" s="17">
        <v>2.90703935016371E-2</v>
      </c>
      <c r="V1408" s="17">
        <v>5.0827931107316697E-2</v>
      </c>
      <c r="W1408" s="17">
        <v>2.52338530634574E-2</v>
      </c>
      <c r="X1408" s="17">
        <v>5.16473837259959E-2</v>
      </c>
      <c r="Y1408" s="17">
        <v>7.5499718241358302E-2</v>
      </c>
      <c r="Z1408" s="17">
        <v>4.7000678017588303E-2</v>
      </c>
      <c r="AA1408" s="17">
        <v>8.3430577331281494E-2</v>
      </c>
      <c r="AB1408" s="17">
        <v>7.2963333026764096E-2</v>
      </c>
      <c r="AC1408" s="17">
        <v>4.1387807003256602E-2</v>
      </c>
      <c r="AD1408" s="17">
        <v>2.2027693066434099E-2</v>
      </c>
      <c r="AE1408" s="17"/>
      <c r="AF1408" s="17">
        <v>4.3429535806027798E-2</v>
      </c>
      <c r="AG1408" s="17">
        <v>4.4959756836696403E-2</v>
      </c>
      <c r="AH1408" s="17">
        <v>0.106297604472153</v>
      </c>
      <c r="AI1408" s="17"/>
      <c r="AJ1408" s="17">
        <v>4.0918177223286202E-2</v>
      </c>
      <c r="AK1408" s="17">
        <v>5.1245789881926802E-2</v>
      </c>
      <c r="AL1408" s="17">
        <v>3.9369664541323901E-2</v>
      </c>
      <c r="AM1408" s="17"/>
      <c r="AN1408" s="17">
        <v>7.81759445588944E-2</v>
      </c>
      <c r="AO1408" s="17">
        <v>6.0778711854544802E-2</v>
      </c>
      <c r="AP1408" s="17">
        <v>5.5938978778573602E-2</v>
      </c>
      <c r="AQ1408" s="17">
        <v>2.2561887686711999E-2</v>
      </c>
      <c r="AR1408" s="17">
        <v>2.9333168637912899E-2</v>
      </c>
      <c r="AS1408" s="17"/>
      <c r="AT1408" s="17">
        <v>5.4122040157689198E-2</v>
      </c>
      <c r="AU1408" s="17">
        <v>5.3882698038234499E-2</v>
      </c>
      <c r="AV1408" s="17"/>
      <c r="AW1408" s="17">
        <v>2.96957335939971E-2</v>
      </c>
      <c r="AX1408" s="17">
        <v>2.96887796107323E-2</v>
      </c>
      <c r="AY1408" s="17">
        <v>8.6539097361395104E-2</v>
      </c>
    </row>
    <row r="1409" spans="2:51">
      <c r="B1409" t="s">
        <v>164</v>
      </c>
      <c r="C1409" s="17">
        <v>0.46468008571770297</v>
      </c>
      <c r="D1409" s="17">
        <v>0.47834423452589803</v>
      </c>
      <c r="E1409" s="17">
        <v>0.449776456952032</v>
      </c>
      <c r="F1409" s="17"/>
      <c r="G1409" s="17">
        <v>0.59965377345774395</v>
      </c>
      <c r="H1409" s="17">
        <v>0.492262760658703</v>
      </c>
      <c r="I1409" s="17">
        <v>0.48628036833996902</v>
      </c>
      <c r="J1409" s="17">
        <v>0.45266726764354798</v>
      </c>
      <c r="K1409" s="17">
        <v>0.418429414280999</v>
      </c>
      <c r="L1409" s="17">
        <v>0.41004733931239901</v>
      </c>
      <c r="M1409" s="17"/>
      <c r="N1409" s="17">
        <v>0.48091709385833198</v>
      </c>
      <c r="O1409" s="17">
        <v>0.48875911996992299</v>
      </c>
      <c r="P1409" s="17">
        <v>0.44655840645624401</v>
      </c>
      <c r="Q1409" s="17">
        <v>0.44053231492882899</v>
      </c>
      <c r="R1409" s="17"/>
      <c r="S1409" s="17">
        <v>0.51487597413803299</v>
      </c>
      <c r="T1409" s="17">
        <v>0.46542920480209998</v>
      </c>
      <c r="U1409" s="17">
        <v>0.42191040638840399</v>
      </c>
      <c r="V1409" s="17">
        <v>0.50896546335357495</v>
      </c>
      <c r="W1409" s="17">
        <v>0.51945077284123398</v>
      </c>
      <c r="X1409" s="17">
        <v>0.34167568000081</v>
      </c>
      <c r="Y1409" s="17">
        <v>0.46582733503824902</v>
      </c>
      <c r="Z1409" s="17">
        <v>0.50157318080524105</v>
      </c>
      <c r="AA1409" s="17">
        <v>0.45646874562363898</v>
      </c>
      <c r="AB1409" s="17">
        <v>0.46946979333914501</v>
      </c>
      <c r="AC1409" s="17">
        <v>0.42343874029432399</v>
      </c>
      <c r="AD1409" s="17">
        <v>0.41213513632069199</v>
      </c>
      <c r="AE1409" s="17"/>
      <c r="AF1409" s="17">
        <v>0.41126246035620401</v>
      </c>
      <c r="AG1409" s="17">
        <v>0.53103866335908401</v>
      </c>
      <c r="AH1409" s="17">
        <v>0.35417593053966701</v>
      </c>
      <c r="AI1409" s="17"/>
      <c r="AJ1409" s="17">
        <v>0.40754144078228899</v>
      </c>
      <c r="AK1409" s="17">
        <v>0.57826305568668701</v>
      </c>
      <c r="AL1409" s="17">
        <v>0.48255732369993898</v>
      </c>
      <c r="AM1409" s="17"/>
      <c r="AN1409" s="17">
        <v>0.38414818536491901</v>
      </c>
      <c r="AO1409" s="17">
        <v>0.477461058572895</v>
      </c>
      <c r="AP1409" s="17">
        <v>0.48296223092456297</v>
      </c>
      <c r="AQ1409" s="17">
        <v>0.54086851812099801</v>
      </c>
      <c r="AR1409" s="17">
        <v>0.60953428933218201</v>
      </c>
      <c r="AS1409" s="17"/>
      <c r="AT1409" s="17">
        <v>0.46174637907233002</v>
      </c>
      <c r="AU1409" s="17">
        <v>0.49510887970138001</v>
      </c>
      <c r="AV1409" s="17"/>
      <c r="AW1409" s="17">
        <v>0.49071287398471602</v>
      </c>
      <c r="AX1409" s="17">
        <v>0.52989484348779103</v>
      </c>
      <c r="AY1409" s="17">
        <v>0.41921463849127599</v>
      </c>
    </row>
    <row r="1410" spans="2:51">
      <c r="B1410" t="s">
        <v>165</v>
      </c>
      <c r="C1410" s="17">
        <v>0.22327771019725401</v>
      </c>
      <c r="D1410" s="17">
        <v>0.224628232231499</v>
      </c>
      <c r="E1410" s="17">
        <v>0.22193378475896999</v>
      </c>
      <c r="F1410" s="17"/>
      <c r="G1410" s="17">
        <v>0.13779121053482801</v>
      </c>
      <c r="H1410" s="17">
        <v>0.210789207932565</v>
      </c>
      <c r="I1410" s="17">
        <v>0.22861588939475999</v>
      </c>
      <c r="J1410" s="17">
        <v>0.20848318805414001</v>
      </c>
      <c r="K1410" s="17">
        <v>0.225778320405672</v>
      </c>
      <c r="L1410" s="17">
        <v>0.27360768685910303</v>
      </c>
      <c r="M1410" s="17"/>
      <c r="N1410" s="17">
        <v>0.238106198916512</v>
      </c>
      <c r="O1410" s="17">
        <v>0.221679171508772</v>
      </c>
      <c r="P1410" s="17">
        <v>0.2154319293968</v>
      </c>
      <c r="Q1410" s="17">
        <v>0.21728607348999199</v>
      </c>
      <c r="R1410" s="17"/>
      <c r="S1410" s="17">
        <v>0.21566138926460099</v>
      </c>
      <c r="T1410" s="17">
        <v>0.205469312332653</v>
      </c>
      <c r="U1410" s="17">
        <v>0.24564670564261201</v>
      </c>
      <c r="V1410" s="17">
        <v>0.20606457689006999</v>
      </c>
      <c r="W1410" s="17">
        <v>0.23826005401551301</v>
      </c>
      <c r="X1410" s="17">
        <v>0.28029201691232503</v>
      </c>
      <c r="Y1410" s="17">
        <v>0.21296923456286301</v>
      </c>
      <c r="Z1410" s="17">
        <v>0.25267837357920597</v>
      </c>
      <c r="AA1410" s="17">
        <v>0.22015587964092401</v>
      </c>
      <c r="AB1410" s="17">
        <v>0.173204047266141</v>
      </c>
      <c r="AC1410" s="17">
        <v>0.28388645472914598</v>
      </c>
      <c r="AD1410" s="17">
        <v>0.208670834494566</v>
      </c>
      <c r="AE1410" s="17"/>
      <c r="AF1410" s="17">
        <v>0.26413467462676199</v>
      </c>
      <c r="AG1410" s="17">
        <v>0.177530916290147</v>
      </c>
      <c r="AH1410" s="17">
        <v>0.28684569899392598</v>
      </c>
      <c r="AI1410" s="17"/>
      <c r="AJ1410" s="17">
        <v>0.28382193510696802</v>
      </c>
      <c r="AK1410" s="17">
        <v>0.130401828379687</v>
      </c>
      <c r="AL1410" s="17">
        <v>0.23603615770966299</v>
      </c>
      <c r="AM1410" s="17"/>
      <c r="AN1410" s="17">
        <v>0.22704015477067299</v>
      </c>
      <c r="AO1410" s="17">
        <v>0.203153990859026</v>
      </c>
      <c r="AP1410" s="17">
        <v>0.23352048681575399</v>
      </c>
      <c r="AQ1410" s="17">
        <v>0.219230099149616</v>
      </c>
      <c r="AR1410" s="17">
        <v>0.12162821229979701</v>
      </c>
      <c r="AS1410" s="17"/>
      <c r="AT1410" s="17">
        <v>0.226813795656155</v>
      </c>
      <c r="AU1410" s="17">
        <v>0.19369448374979101</v>
      </c>
      <c r="AV1410" s="17"/>
      <c r="AW1410" s="17">
        <v>0.25403240061932902</v>
      </c>
      <c r="AX1410" s="17">
        <v>0.156845193363259</v>
      </c>
      <c r="AY1410" s="17">
        <v>0.20527707994969899</v>
      </c>
    </row>
    <row r="1411" spans="2:51">
      <c r="B1411" t="s">
        <v>140</v>
      </c>
      <c r="C1411" s="17">
        <v>0.24140237552044899</v>
      </c>
      <c r="D1411" s="17">
        <v>0.253716002294399</v>
      </c>
      <c r="E1411" s="17">
        <v>0.22784267219306101</v>
      </c>
      <c r="F1411" s="17"/>
      <c r="G1411" s="17">
        <v>0.461862562922915</v>
      </c>
      <c r="H1411" s="17">
        <v>0.281473552726138</v>
      </c>
      <c r="I1411" s="17">
        <v>0.257664478945208</v>
      </c>
      <c r="J1411" s="17">
        <v>0.24418407958940799</v>
      </c>
      <c r="K1411" s="17">
        <v>0.192651093875327</v>
      </c>
      <c r="L1411" s="17">
        <v>0.13643965245329501</v>
      </c>
      <c r="M1411" s="17"/>
      <c r="N1411" s="17">
        <v>0.24281089494182001</v>
      </c>
      <c r="O1411" s="17">
        <v>0.26707994846115102</v>
      </c>
      <c r="P1411" s="17">
        <v>0.231126477059444</v>
      </c>
      <c r="Q1411" s="17">
        <v>0.22324624143883701</v>
      </c>
      <c r="R1411" s="17"/>
      <c r="S1411" s="17">
        <v>0.299214584873432</v>
      </c>
      <c r="T1411" s="17">
        <v>0.25995989246944801</v>
      </c>
      <c r="U1411" s="17">
        <v>0.17626370074579201</v>
      </c>
      <c r="V1411" s="17">
        <v>0.30290088646350499</v>
      </c>
      <c r="W1411" s="17">
        <v>0.281190718825721</v>
      </c>
      <c r="X1411" s="17">
        <v>6.13836630884853E-2</v>
      </c>
      <c r="Y1411" s="17">
        <v>0.25285810047538598</v>
      </c>
      <c r="Z1411" s="17">
        <v>0.24889480722603599</v>
      </c>
      <c r="AA1411" s="17">
        <v>0.236312865982715</v>
      </c>
      <c r="AB1411" s="17">
        <v>0.29626574607300399</v>
      </c>
      <c r="AC1411" s="17">
        <v>0.13955228556517801</v>
      </c>
      <c r="AD1411" s="17">
        <v>0.20346430182612599</v>
      </c>
      <c r="AE1411" s="17"/>
      <c r="AF1411" s="17">
        <v>0.14712778572944199</v>
      </c>
      <c r="AG1411" s="17">
        <v>0.35350774706893801</v>
      </c>
      <c r="AH1411" s="17">
        <v>6.7330231545741706E-2</v>
      </c>
      <c r="AI1411" s="17"/>
      <c r="AJ1411" s="17">
        <v>0.123719505675321</v>
      </c>
      <c r="AK1411" s="17">
        <v>0.44786122730700001</v>
      </c>
      <c r="AL1411" s="17">
        <v>0.24652116599027499</v>
      </c>
      <c r="AM1411" s="17"/>
      <c r="AN1411" s="17">
        <v>0.157108030594246</v>
      </c>
      <c r="AO1411" s="17">
        <v>0.27430706771386898</v>
      </c>
      <c r="AP1411" s="17">
        <v>0.24944174410880801</v>
      </c>
      <c r="AQ1411" s="17">
        <v>0.32163841897138101</v>
      </c>
      <c r="AR1411" s="17">
        <v>0.48790607703238498</v>
      </c>
      <c r="AS1411" s="17"/>
      <c r="AT1411" s="17">
        <v>0.23493258341617501</v>
      </c>
      <c r="AU1411" s="17">
        <v>0.30141439595158898</v>
      </c>
      <c r="AV1411" s="17"/>
      <c r="AW1411" s="17">
        <v>0.236680473365387</v>
      </c>
      <c r="AX1411" s="17">
        <v>0.37304965012453301</v>
      </c>
      <c r="AY1411" s="17">
        <v>0.21393755854157701</v>
      </c>
    </row>
    <row r="1412" spans="2:51">
      <c r="C1412" s="17"/>
      <c r="D1412" s="17"/>
      <c r="E1412" s="17"/>
      <c r="F1412" s="17"/>
      <c r="G1412" s="17"/>
      <c r="H1412" s="17"/>
      <c r="I1412" s="17"/>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c r="AO1412" s="17"/>
      <c r="AP1412" s="17"/>
      <c r="AQ1412" s="17"/>
      <c r="AR1412" s="17"/>
      <c r="AS1412" s="17"/>
      <c r="AT1412" s="17"/>
      <c r="AU1412" s="17"/>
      <c r="AV1412" s="17"/>
      <c r="AW1412" s="17"/>
      <c r="AX1412" s="17"/>
      <c r="AY1412" s="17"/>
    </row>
    <row r="1413" spans="2:51">
      <c r="B1413" s="6" t="s">
        <v>460</v>
      </c>
      <c r="C1413" s="17"/>
      <c r="D1413" s="17"/>
      <c r="E1413" s="17"/>
      <c r="F1413" s="17"/>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c r="AP1413" s="17"/>
      <c r="AQ1413" s="17"/>
      <c r="AR1413" s="17"/>
      <c r="AS1413" s="17"/>
      <c r="AT1413" s="17"/>
      <c r="AU1413" s="17"/>
      <c r="AV1413" s="17"/>
      <c r="AW1413" s="17"/>
      <c r="AX1413" s="17"/>
      <c r="AY1413" s="17"/>
    </row>
    <row r="1414" spans="2:51">
      <c r="B1414" s="24" t="s">
        <v>16</v>
      </c>
      <c r="C1414" s="17"/>
      <c r="D1414" s="17"/>
      <c r="E1414" s="17"/>
      <c r="F1414" s="17"/>
      <c r="G1414" s="17"/>
      <c r="H1414" s="17"/>
      <c r="I1414" s="17"/>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c r="AO1414" s="17"/>
      <c r="AP1414" s="17"/>
      <c r="AQ1414" s="17"/>
      <c r="AR1414" s="17"/>
      <c r="AS1414" s="17"/>
      <c r="AT1414" s="17"/>
      <c r="AU1414" s="17"/>
      <c r="AV1414" s="17"/>
      <c r="AW1414" s="17"/>
      <c r="AX1414" s="17"/>
      <c r="AY1414" s="17"/>
    </row>
    <row r="1415" spans="2:51">
      <c r="B1415" t="s">
        <v>159</v>
      </c>
      <c r="C1415" s="17">
        <v>0.19546381670184601</v>
      </c>
      <c r="D1415" s="17">
        <v>0.24618290470811</v>
      </c>
      <c r="E1415" s="17">
        <v>0.145278144892108</v>
      </c>
      <c r="F1415" s="17"/>
      <c r="G1415" s="17">
        <v>0.219546376122078</v>
      </c>
      <c r="H1415" s="17">
        <v>0.19607845916184499</v>
      </c>
      <c r="I1415" s="17">
        <v>0.19576954661103399</v>
      </c>
      <c r="J1415" s="17">
        <v>0.182286086008566</v>
      </c>
      <c r="K1415" s="17">
        <v>0.17297378311866601</v>
      </c>
      <c r="L1415" s="17">
        <v>0.20878429014632699</v>
      </c>
      <c r="M1415" s="17"/>
      <c r="N1415" s="17">
        <v>0.269607241462747</v>
      </c>
      <c r="O1415" s="17">
        <v>0.21002487837279199</v>
      </c>
      <c r="P1415" s="17">
        <v>0.15378968730695</v>
      </c>
      <c r="Q1415" s="17">
        <v>0.138251606249916</v>
      </c>
      <c r="R1415" s="17"/>
      <c r="S1415" s="17">
        <v>0.18371647359788901</v>
      </c>
      <c r="T1415" s="17">
        <v>0.207964018354761</v>
      </c>
      <c r="U1415" s="17">
        <v>0.191414044817586</v>
      </c>
      <c r="V1415" s="17">
        <v>0.21146887651254201</v>
      </c>
      <c r="W1415" s="17">
        <v>0.19488545519948999</v>
      </c>
      <c r="X1415" s="17">
        <v>0.162542555839161</v>
      </c>
      <c r="Y1415" s="17">
        <v>0.16584944606611199</v>
      </c>
      <c r="Z1415" s="17">
        <v>0.20075735040949699</v>
      </c>
      <c r="AA1415" s="17">
        <v>0.22266129931558601</v>
      </c>
      <c r="AB1415" s="17">
        <v>0.18195931408206001</v>
      </c>
      <c r="AC1415" s="17">
        <v>0.216214241554716</v>
      </c>
      <c r="AD1415" s="17">
        <v>0.23859676255595499</v>
      </c>
      <c r="AE1415" s="17"/>
      <c r="AF1415" s="17">
        <v>0.15942825310356101</v>
      </c>
      <c r="AG1415" s="17">
        <v>0.242303701626056</v>
      </c>
      <c r="AH1415" s="17">
        <v>0.15446770384720701</v>
      </c>
      <c r="AI1415" s="17"/>
      <c r="AJ1415" s="17">
        <v>0.17921110220690201</v>
      </c>
      <c r="AK1415" s="17">
        <v>0.229105138857948</v>
      </c>
      <c r="AL1415" s="17">
        <v>0.24820520984236899</v>
      </c>
      <c r="AM1415" s="17"/>
      <c r="AN1415" s="17">
        <v>0.11376245220681</v>
      </c>
      <c r="AO1415" s="17">
        <v>0.189081480478172</v>
      </c>
      <c r="AP1415" s="17">
        <v>0.23469190244618501</v>
      </c>
      <c r="AQ1415" s="17">
        <v>0.26727894251256801</v>
      </c>
      <c r="AR1415" s="17">
        <v>0.38378823117729199</v>
      </c>
      <c r="AS1415" s="17"/>
      <c r="AT1415" s="17">
        <v>0.198453527765663</v>
      </c>
      <c r="AU1415" s="17">
        <v>0.16809768446057899</v>
      </c>
      <c r="AV1415" s="17"/>
      <c r="AW1415" s="17">
        <v>0.26572194136338501</v>
      </c>
      <c r="AX1415" s="17">
        <v>0.18675727847107099</v>
      </c>
      <c r="AY1415" s="17">
        <v>0.117135386531833</v>
      </c>
    </row>
    <row r="1416" spans="2:51">
      <c r="B1416" t="s">
        <v>160</v>
      </c>
      <c r="C1416" s="17">
        <v>0.39444314906133598</v>
      </c>
      <c r="D1416" s="17">
        <v>0.40358007758241599</v>
      </c>
      <c r="E1416" s="17">
        <v>0.38684076028918102</v>
      </c>
      <c r="F1416" s="17"/>
      <c r="G1416" s="17">
        <v>0.431443283540689</v>
      </c>
      <c r="H1416" s="17">
        <v>0.42284983012716798</v>
      </c>
      <c r="I1416" s="17">
        <v>0.36693783122231</v>
      </c>
      <c r="J1416" s="17">
        <v>0.36664707548221298</v>
      </c>
      <c r="K1416" s="17">
        <v>0.37373879111278102</v>
      </c>
      <c r="L1416" s="17">
        <v>0.41083954728863298</v>
      </c>
      <c r="M1416" s="17"/>
      <c r="N1416" s="17">
        <v>0.42224669692007799</v>
      </c>
      <c r="O1416" s="17">
        <v>0.40550980502717399</v>
      </c>
      <c r="P1416" s="17">
        <v>0.39726280975085698</v>
      </c>
      <c r="Q1416" s="17">
        <v>0.34441124103215098</v>
      </c>
      <c r="R1416" s="17"/>
      <c r="S1416" s="17">
        <v>0.45619535833682001</v>
      </c>
      <c r="T1416" s="17">
        <v>0.41599930673214702</v>
      </c>
      <c r="U1416" s="17">
        <v>0.43570235531985702</v>
      </c>
      <c r="V1416" s="17">
        <v>0.34673923810715801</v>
      </c>
      <c r="W1416" s="17">
        <v>0.41591252043924598</v>
      </c>
      <c r="X1416" s="17">
        <v>0.45308990149939599</v>
      </c>
      <c r="Y1416" s="17">
        <v>0.41062849627239101</v>
      </c>
      <c r="Z1416" s="17">
        <v>0.44668242117712398</v>
      </c>
      <c r="AA1416" s="17">
        <v>0.33608652896492902</v>
      </c>
      <c r="AB1416" s="17">
        <v>0.33219436176865402</v>
      </c>
      <c r="AC1416" s="17">
        <v>0.23913406557869399</v>
      </c>
      <c r="AD1416" s="17">
        <v>0.34652143285793002</v>
      </c>
      <c r="AE1416" s="17"/>
      <c r="AF1416" s="17">
        <v>0.38105196275668402</v>
      </c>
      <c r="AG1416" s="17">
        <v>0.40946740222724398</v>
      </c>
      <c r="AH1416" s="17">
        <v>0.35144098655612399</v>
      </c>
      <c r="AI1416" s="17"/>
      <c r="AJ1416" s="17">
        <v>0.45776623814208101</v>
      </c>
      <c r="AK1416" s="17">
        <v>0.379712409475643</v>
      </c>
      <c r="AL1416" s="17">
        <v>0.47501265033239198</v>
      </c>
      <c r="AM1416" s="17"/>
      <c r="AN1416" s="17">
        <v>0.35298951383275501</v>
      </c>
      <c r="AO1416" s="17">
        <v>0.37165872187388099</v>
      </c>
      <c r="AP1416" s="17">
        <v>0.42541898791447802</v>
      </c>
      <c r="AQ1416" s="17">
        <v>0.43155617803412999</v>
      </c>
      <c r="AR1416" s="17">
        <v>0.36579500095192102</v>
      </c>
      <c r="AS1416" s="17"/>
      <c r="AT1416" s="17">
        <v>0.39142729733579001</v>
      </c>
      <c r="AU1416" s="17">
        <v>0.41992140058911798</v>
      </c>
      <c r="AV1416" s="17"/>
      <c r="AW1416" s="17">
        <v>0.42928383971464101</v>
      </c>
      <c r="AX1416" s="17">
        <v>0.40231954296837102</v>
      </c>
      <c r="AY1416" s="17">
        <v>0.352057734676467</v>
      </c>
    </row>
    <row r="1417" spans="2:51">
      <c r="B1417" t="s">
        <v>161</v>
      </c>
      <c r="C1417" s="17">
        <v>0.22209397824145899</v>
      </c>
      <c r="D1417" s="17">
        <v>0.19782260416554601</v>
      </c>
      <c r="E1417" s="17">
        <v>0.24672955155019399</v>
      </c>
      <c r="F1417" s="17"/>
      <c r="G1417" s="17">
        <v>0.22697933347683499</v>
      </c>
      <c r="H1417" s="17">
        <v>0.20143905831463799</v>
      </c>
      <c r="I1417" s="17">
        <v>0.19239403818076101</v>
      </c>
      <c r="J1417" s="17">
        <v>0.24094592759362601</v>
      </c>
      <c r="K1417" s="17">
        <v>0.24567514018447101</v>
      </c>
      <c r="L1417" s="17">
        <v>0.226004600988782</v>
      </c>
      <c r="M1417" s="17"/>
      <c r="N1417" s="17">
        <v>0.179041587716192</v>
      </c>
      <c r="O1417" s="17">
        <v>0.22223624548277099</v>
      </c>
      <c r="P1417" s="17">
        <v>0.21349868953228801</v>
      </c>
      <c r="Q1417" s="17">
        <v>0.280155580225672</v>
      </c>
      <c r="R1417" s="17"/>
      <c r="S1417" s="17">
        <v>0.19568789471279699</v>
      </c>
      <c r="T1417" s="17">
        <v>0.20680913559802699</v>
      </c>
      <c r="U1417" s="17">
        <v>0.225332255131724</v>
      </c>
      <c r="V1417" s="17">
        <v>0.233641392246699</v>
      </c>
      <c r="W1417" s="17">
        <v>0.19925570434916001</v>
      </c>
      <c r="X1417" s="17">
        <v>0.208711974912586</v>
      </c>
      <c r="Y1417" s="17">
        <v>0.20903926522126301</v>
      </c>
      <c r="Z1417" s="17">
        <v>0.17426247286544699</v>
      </c>
      <c r="AA1417" s="17">
        <v>0.24858182611438601</v>
      </c>
      <c r="AB1417" s="17">
        <v>0.270515597839035</v>
      </c>
      <c r="AC1417" s="17">
        <v>0.27977296233968002</v>
      </c>
      <c r="AD1417" s="17">
        <v>0.23827858595054</v>
      </c>
      <c r="AE1417" s="17"/>
      <c r="AF1417" s="17">
        <v>0.23384969304769501</v>
      </c>
      <c r="AG1417" s="17">
        <v>0.206910249284458</v>
      </c>
      <c r="AH1417" s="17">
        <v>0.23415921013067101</v>
      </c>
      <c r="AI1417" s="17"/>
      <c r="AJ1417" s="17">
        <v>0.197323792759064</v>
      </c>
      <c r="AK1417" s="17">
        <v>0.22195781759956201</v>
      </c>
      <c r="AL1417" s="17">
        <v>0.15908369157560401</v>
      </c>
      <c r="AM1417" s="17"/>
      <c r="AN1417" s="17">
        <v>0.28083129510077798</v>
      </c>
      <c r="AO1417" s="17">
        <v>0.24691473542212899</v>
      </c>
      <c r="AP1417" s="17">
        <v>0.17499985875656399</v>
      </c>
      <c r="AQ1417" s="17">
        <v>0.151310980474332</v>
      </c>
      <c r="AR1417" s="17">
        <v>0.16606602602856399</v>
      </c>
      <c r="AS1417" s="17"/>
      <c r="AT1417" s="17">
        <v>0.22019284858395399</v>
      </c>
      <c r="AU1417" s="17">
        <v>0.23595425953492799</v>
      </c>
      <c r="AV1417" s="17"/>
      <c r="AW1417" s="17">
        <v>0.16355611962554201</v>
      </c>
      <c r="AX1417" s="17">
        <v>0.245158348422822</v>
      </c>
      <c r="AY1417" s="17">
        <v>0.282762537873682</v>
      </c>
    </row>
    <row r="1418" spans="2:51">
      <c r="B1418" t="s">
        <v>162</v>
      </c>
      <c r="C1418" s="17">
        <v>9.3577849055595005E-2</v>
      </c>
      <c r="D1418" s="17">
        <v>7.4789384098991094E-2</v>
      </c>
      <c r="E1418" s="17">
        <v>0.110741519962341</v>
      </c>
      <c r="F1418" s="17"/>
      <c r="G1418" s="17">
        <v>5.6796966249271802E-2</v>
      </c>
      <c r="H1418" s="17">
        <v>8.3806218930936802E-2</v>
      </c>
      <c r="I1418" s="17">
        <v>0.12354540123534399</v>
      </c>
      <c r="J1418" s="17">
        <v>0.101390660674051</v>
      </c>
      <c r="K1418" s="17">
        <v>0.11804768127503</v>
      </c>
      <c r="L1418" s="17">
        <v>7.3160333199976293E-2</v>
      </c>
      <c r="M1418" s="17"/>
      <c r="N1418" s="17">
        <v>6.3504208554836294E-2</v>
      </c>
      <c r="O1418" s="17">
        <v>8.3178465015236097E-2</v>
      </c>
      <c r="P1418" s="17">
        <v>0.122637353917326</v>
      </c>
      <c r="Q1418" s="17">
        <v>0.11216047024961399</v>
      </c>
      <c r="R1418" s="17"/>
      <c r="S1418" s="17">
        <v>7.3160846597665904E-2</v>
      </c>
      <c r="T1418" s="17">
        <v>7.0284106753589495E-2</v>
      </c>
      <c r="U1418" s="17">
        <v>8.2493127434073193E-2</v>
      </c>
      <c r="V1418" s="17">
        <v>0.10846415893695401</v>
      </c>
      <c r="W1418" s="17">
        <v>0.10841409867813399</v>
      </c>
      <c r="X1418" s="17">
        <v>0.1052736048486</v>
      </c>
      <c r="Y1418" s="17">
        <v>0.105639138050589</v>
      </c>
      <c r="Z1418" s="17">
        <v>9.6399762886008697E-2</v>
      </c>
      <c r="AA1418" s="17">
        <v>7.3506249075296806E-2</v>
      </c>
      <c r="AB1418" s="17">
        <v>0.14267673248478899</v>
      </c>
      <c r="AC1418" s="17">
        <v>0.111973811937052</v>
      </c>
      <c r="AD1418" s="17">
        <v>7.14004675524402E-2</v>
      </c>
      <c r="AE1418" s="17"/>
      <c r="AF1418" s="17">
        <v>0.1146044285011</v>
      </c>
      <c r="AG1418" s="17">
        <v>7.4174761105713596E-2</v>
      </c>
      <c r="AH1418" s="17">
        <v>0.11994849063810301</v>
      </c>
      <c r="AI1418" s="17"/>
      <c r="AJ1418" s="17">
        <v>8.5618547700802503E-2</v>
      </c>
      <c r="AK1418" s="17">
        <v>8.8366365774860497E-2</v>
      </c>
      <c r="AL1418" s="17">
        <v>3.5809169700005403E-2</v>
      </c>
      <c r="AM1418" s="17"/>
      <c r="AN1418" s="17">
        <v>0.143592957931448</v>
      </c>
      <c r="AO1418" s="17">
        <v>8.2061345952197898E-2</v>
      </c>
      <c r="AP1418" s="17">
        <v>7.6425719415365106E-2</v>
      </c>
      <c r="AQ1418" s="17">
        <v>9.8678481166203202E-2</v>
      </c>
      <c r="AR1418" s="17">
        <v>5.0769554270394798E-2</v>
      </c>
      <c r="AS1418" s="17"/>
      <c r="AT1418" s="17">
        <v>9.4771250610031804E-2</v>
      </c>
      <c r="AU1418" s="17">
        <v>8.5505464451441193E-2</v>
      </c>
      <c r="AV1418" s="17"/>
      <c r="AW1418" s="17">
        <v>7.4932567051518906E-2</v>
      </c>
      <c r="AX1418" s="17">
        <v>0.102246524949528</v>
      </c>
      <c r="AY1418" s="17">
        <v>0.112517630515673</v>
      </c>
    </row>
    <row r="1419" spans="2:51">
      <c r="B1419" t="s">
        <v>163</v>
      </c>
      <c r="C1419" s="17">
        <v>4.1602485745774201E-2</v>
      </c>
      <c r="D1419" s="17">
        <v>4.1350328295124E-2</v>
      </c>
      <c r="E1419" s="17">
        <v>4.2309757983087802E-2</v>
      </c>
      <c r="F1419" s="17"/>
      <c r="G1419" s="17">
        <v>3.2374732624121598E-2</v>
      </c>
      <c r="H1419" s="17">
        <v>3.3716691493687598E-2</v>
      </c>
      <c r="I1419" s="17">
        <v>6.1752797934902001E-2</v>
      </c>
      <c r="J1419" s="17">
        <v>5.4206164397442698E-2</v>
      </c>
      <c r="K1419" s="17">
        <v>4.3794614608086098E-2</v>
      </c>
      <c r="L1419" s="17">
        <v>2.6671764626024799E-2</v>
      </c>
      <c r="M1419" s="17"/>
      <c r="N1419" s="17">
        <v>3.8798332774043702E-2</v>
      </c>
      <c r="O1419" s="17">
        <v>3.4224017493182102E-2</v>
      </c>
      <c r="P1419" s="17">
        <v>5.2289425370088599E-2</v>
      </c>
      <c r="Q1419" s="17">
        <v>4.4372814465660798E-2</v>
      </c>
      <c r="R1419" s="17"/>
      <c r="S1419" s="17">
        <v>3.0790488088290002E-2</v>
      </c>
      <c r="T1419" s="17">
        <v>3.8261840420374303E-2</v>
      </c>
      <c r="U1419" s="17">
        <v>3.1278714431974802E-2</v>
      </c>
      <c r="V1419" s="17">
        <v>3.59877239268208E-2</v>
      </c>
      <c r="W1419" s="17">
        <v>5.62557409493014E-2</v>
      </c>
      <c r="X1419" s="17">
        <v>2.5841221136456798E-2</v>
      </c>
      <c r="Y1419" s="17">
        <v>6.4972977701423199E-2</v>
      </c>
      <c r="Z1419" s="17">
        <v>4.6054819076092497E-2</v>
      </c>
      <c r="AA1419" s="17">
        <v>5.2049901525855702E-2</v>
      </c>
      <c r="AB1419" s="17">
        <v>2.5810598883236099E-2</v>
      </c>
      <c r="AC1419" s="17">
        <v>7.9863422273494994E-2</v>
      </c>
      <c r="AD1419" s="17">
        <v>3.4081963354211299E-2</v>
      </c>
      <c r="AE1419" s="17"/>
      <c r="AF1419" s="17">
        <v>5.3226230768432997E-2</v>
      </c>
      <c r="AG1419" s="17">
        <v>3.4338348624788302E-2</v>
      </c>
      <c r="AH1419" s="17">
        <v>4.4841391454230002E-2</v>
      </c>
      <c r="AI1419" s="17"/>
      <c r="AJ1419" s="17">
        <v>4.89583710590192E-2</v>
      </c>
      <c r="AK1419" s="17">
        <v>3.4916922608512202E-2</v>
      </c>
      <c r="AL1419" s="17">
        <v>3.3325855923357101E-2</v>
      </c>
      <c r="AM1419" s="17"/>
      <c r="AN1419" s="17">
        <v>3.4836126216387403E-2</v>
      </c>
      <c r="AO1419" s="17">
        <v>6.2605667638544193E-2</v>
      </c>
      <c r="AP1419" s="17">
        <v>3.7702178617925602E-2</v>
      </c>
      <c r="AQ1419" s="17">
        <v>3.04153492474242E-2</v>
      </c>
      <c r="AR1419" s="17">
        <v>0</v>
      </c>
      <c r="AS1419" s="17"/>
      <c r="AT1419" s="17">
        <v>4.3619872194623099E-2</v>
      </c>
      <c r="AU1419" s="17">
        <v>2.45926362856294E-2</v>
      </c>
      <c r="AV1419" s="17"/>
      <c r="AW1419" s="17">
        <v>3.8784022493109999E-2</v>
      </c>
      <c r="AX1419" s="17">
        <v>2.7352012307052E-2</v>
      </c>
      <c r="AY1419" s="17">
        <v>4.8986351726930999E-2</v>
      </c>
    </row>
    <row r="1420" spans="2:51">
      <c r="B1420" t="s">
        <v>119</v>
      </c>
      <c r="C1420" s="17">
        <v>5.2818721193990302E-2</v>
      </c>
      <c r="D1420" s="17">
        <v>3.6274701149812703E-2</v>
      </c>
      <c r="E1420" s="17">
        <v>6.8100265323088105E-2</v>
      </c>
      <c r="F1420" s="17"/>
      <c r="G1420" s="17">
        <v>3.2859307987004698E-2</v>
      </c>
      <c r="H1420" s="17">
        <v>6.2109741971724898E-2</v>
      </c>
      <c r="I1420" s="17">
        <v>5.9600384815649998E-2</v>
      </c>
      <c r="J1420" s="17">
        <v>5.45240858441009E-2</v>
      </c>
      <c r="K1420" s="17">
        <v>4.57699897009659E-2</v>
      </c>
      <c r="L1420" s="17">
        <v>5.4539463750256797E-2</v>
      </c>
      <c r="M1420" s="17"/>
      <c r="N1420" s="17">
        <v>2.6801932572103299E-2</v>
      </c>
      <c r="O1420" s="17">
        <v>4.4826588608844697E-2</v>
      </c>
      <c r="P1420" s="17">
        <v>6.0522034122490201E-2</v>
      </c>
      <c r="Q1420" s="17">
        <v>8.0648287776986502E-2</v>
      </c>
      <c r="R1420" s="17"/>
      <c r="S1420" s="17">
        <v>6.0448938666537597E-2</v>
      </c>
      <c r="T1420" s="17">
        <v>6.0681592141101602E-2</v>
      </c>
      <c r="U1420" s="17">
        <v>3.3779502864784802E-2</v>
      </c>
      <c r="V1420" s="17">
        <v>6.3698610269826095E-2</v>
      </c>
      <c r="W1420" s="17">
        <v>2.52764803846675E-2</v>
      </c>
      <c r="X1420" s="17">
        <v>4.4540741763801302E-2</v>
      </c>
      <c r="Y1420" s="17">
        <v>4.3870676688221401E-2</v>
      </c>
      <c r="Z1420" s="17">
        <v>3.5843173585831098E-2</v>
      </c>
      <c r="AA1420" s="17">
        <v>6.7114195003946303E-2</v>
      </c>
      <c r="AB1420" s="17">
        <v>4.6843394942225898E-2</v>
      </c>
      <c r="AC1420" s="17">
        <v>7.3041496316362697E-2</v>
      </c>
      <c r="AD1420" s="17">
        <v>7.1120787728922899E-2</v>
      </c>
      <c r="AE1420" s="17"/>
      <c r="AF1420" s="17">
        <v>5.78394318225278E-2</v>
      </c>
      <c r="AG1420" s="17">
        <v>3.2805537131740198E-2</v>
      </c>
      <c r="AH1420" s="17">
        <v>9.51422173736651E-2</v>
      </c>
      <c r="AI1420" s="17"/>
      <c r="AJ1420" s="17">
        <v>3.1121948132130699E-2</v>
      </c>
      <c r="AK1420" s="17">
        <v>4.5941345683474501E-2</v>
      </c>
      <c r="AL1420" s="17">
        <v>4.8563422626272099E-2</v>
      </c>
      <c r="AM1420" s="17"/>
      <c r="AN1420" s="17">
        <v>7.3987654711821699E-2</v>
      </c>
      <c r="AO1420" s="17">
        <v>4.7678048635076103E-2</v>
      </c>
      <c r="AP1420" s="17">
        <v>5.0761352849481897E-2</v>
      </c>
      <c r="AQ1420" s="17">
        <v>2.0760068565342699E-2</v>
      </c>
      <c r="AR1420" s="17">
        <v>3.3581187571828097E-2</v>
      </c>
      <c r="AS1420" s="17"/>
      <c r="AT1420" s="17">
        <v>5.1535203509938898E-2</v>
      </c>
      <c r="AU1420" s="17">
        <v>6.5928554678303802E-2</v>
      </c>
      <c r="AV1420" s="17"/>
      <c r="AW1420" s="17">
        <v>2.77215097518036E-2</v>
      </c>
      <c r="AX1420" s="17">
        <v>3.61662928811557E-2</v>
      </c>
      <c r="AY1420" s="17">
        <v>8.6540358675412807E-2</v>
      </c>
    </row>
    <row r="1421" spans="2:51">
      <c r="B1421" t="s">
        <v>164</v>
      </c>
      <c r="C1421" s="17">
        <v>0.58990696576318202</v>
      </c>
      <c r="D1421" s="17">
        <v>0.64976298229052598</v>
      </c>
      <c r="E1421" s="17">
        <v>0.53211890518128901</v>
      </c>
      <c r="F1421" s="17"/>
      <c r="G1421" s="17">
        <v>0.65098965966276701</v>
      </c>
      <c r="H1421" s="17">
        <v>0.618928289289013</v>
      </c>
      <c r="I1421" s="17">
        <v>0.56270737783334301</v>
      </c>
      <c r="J1421" s="17">
        <v>0.54893316149077898</v>
      </c>
      <c r="K1421" s="17">
        <v>0.54671257423144703</v>
      </c>
      <c r="L1421" s="17">
        <v>0.61962383743495997</v>
      </c>
      <c r="M1421" s="17"/>
      <c r="N1421" s="17">
        <v>0.69185393838282505</v>
      </c>
      <c r="O1421" s="17">
        <v>0.61553468339996598</v>
      </c>
      <c r="P1421" s="17">
        <v>0.55105249705780701</v>
      </c>
      <c r="Q1421" s="17">
        <v>0.48266284728206699</v>
      </c>
      <c r="R1421" s="17"/>
      <c r="S1421" s="17">
        <v>0.63991183193470902</v>
      </c>
      <c r="T1421" s="17">
        <v>0.62396332508690799</v>
      </c>
      <c r="U1421" s="17">
        <v>0.62711640013744396</v>
      </c>
      <c r="V1421" s="17">
        <v>0.55820811461969999</v>
      </c>
      <c r="W1421" s="17">
        <v>0.61079797563873695</v>
      </c>
      <c r="X1421" s="17">
        <v>0.61563245733855698</v>
      </c>
      <c r="Y1421" s="17">
        <v>0.57647794233850302</v>
      </c>
      <c r="Z1421" s="17">
        <v>0.64743977158662103</v>
      </c>
      <c r="AA1421" s="17">
        <v>0.55874782828051495</v>
      </c>
      <c r="AB1421" s="17">
        <v>0.51415367585071503</v>
      </c>
      <c r="AC1421" s="17">
        <v>0.45534830713341001</v>
      </c>
      <c r="AD1421" s="17">
        <v>0.58511819541388499</v>
      </c>
      <c r="AE1421" s="17"/>
      <c r="AF1421" s="17">
        <v>0.54048021586024397</v>
      </c>
      <c r="AG1421" s="17">
        <v>0.65177110385329995</v>
      </c>
      <c r="AH1421" s="17">
        <v>0.50590869040333097</v>
      </c>
      <c r="AI1421" s="17"/>
      <c r="AJ1421" s="17">
        <v>0.63697734034898301</v>
      </c>
      <c r="AK1421" s="17">
        <v>0.60881754833359103</v>
      </c>
      <c r="AL1421" s="17">
        <v>0.72321786017476197</v>
      </c>
      <c r="AM1421" s="17"/>
      <c r="AN1421" s="17">
        <v>0.46675196603956398</v>
      </c>
      <c r="AO1421" s="17">
        <v>0.56074020235205302</v>
      </c>
      <c r="AP1421" s="17">
        <v>0.66011089036066295</v>
      </c>
      <c r="AQ1421" s="17">
        <v>0.69883512054669705</v>
      </c>
      <c r="AR1421" s="17">
        <v>0.74958323212921296</v>
      </c>
      <c r="AS1421" s="17"/>
      <c r="AT1421" s="17">
        <v>0.58988082510145301</v>
      </c>
      <c r="AU1421" s="17">
        <v>0.58801908504969702</v>
      </c>
      <c r="AV1421" s="17"/>
      <c r="AW1421" s="17">
        <v>0.69500578107802602</v>
      </c>
      <c r="AX1421" s="17">
        <v>0.58907682143944196</v>
      </c>
      <c r="AY1421" s="17">
        <v>0.46919312120829998</v>
      </c>
    </row>
    <row r="1422" spans="2:51">
      <c r="B1422" t="s">
        <v>165</v>
      </c>
      <c r="C1422" s="17">
        <v>0.13518033480136901</v>
      </c>
      <c r="D1422" s="17">
        <v>0.116139712394115</v>
      </c>
      <c r="E1422" s="17">
        <v>0.153051277945429</v>
      </c>
      <c r="F1422" s="17"/>
      <c r="G1422" s="17">
        <v>8.9171698873393407E-2</v>
      </c>
      <c r="H1422" s="17">
        <v>0.117522910424624</v>
      </c>
      <c r="I1422" s="17">
        <v>0.18529819917024601</v>
      </c>
      <c r="J1422" s="17">
        <v>0.155596825071494</v>
      </c>
      <c r="K1422" s="17">
        <v>0.16184229588311599</v>
      </c>
      <c r="L1422" s="17">
        <v>9.9832097826000998E-2</v>
      </c>
      <c r="M1422" s="17"/>
      <c r="N1422" s="17">
        <v>0.10230254132888</v>
      </c>
      <c r="O1422" s="17">
        <v>0.117402482508418</v>
      </c>
      <c r="P1422" s="17">
        <v>0.17492677928741501</v>
      </c>
      <c r="Q1422" s="17">
        <v>0.156533284715275</v>
      </c>
      <c r="R1422" s="17"/>
      <c r="S1422" s="17">
        <v>0.10395133468595601</v>
      </c>
      <c r="T1422" s="17">
        <v>0.108545947173964</v>
      </c>
      <c r="U1422" s="17">
        <v>0.113771841866048</v>
      </c>
      <c r="V1422" s="17">
        <v>0.144451882863775</v>
      </c>
      <c r="W1422" s="17">
        <v>0.164669839627436</v>
      </c>
      <c r="X1422" s="17">
        <v>0.131114825985056</v>
      </c>
      <c r="Y1422" s="17">
        <v>0.17061211575201199</v>
      </c>
      <c r="Z1422" s="17">
        <v>0.14245458196210101</v>
      </c>
      <c r="AA1422" s="17">
        <v>0.12555615060115199</v>
      </c>
      <c r="AB1422" s="17">
        <v>0.16848733136802499</v>
      </c>
      <c r="AC1422" s="17">
        <v>0.19183723421054699</v>
      </c>
      <c r="AD1422" s="17">
        <v>0.10548243090665201</v>
      </c>
      <c r="AE1422" s="17"/>
      <c r="AF1422" s="17">
        <v>0.167830659269533</v>
      </c>
      <c r="AG1422" s="17">
        <v>0.108513109730502</v>
      </c>
      <c r="AH1422" s="17">
        <v>0.164789882092333</v>
      </c>
      <c r="AI1422" s="17"/>
      <c r="AJ1422" s="17">
        <v>0.134576918759822</v>
      </c>
      <c r="AK1422" s="17">
        <v>0.123283288383373</v>
      </c>
      <c r="AL1422" s="17">
        <v>6.9135025623362503E-2</v>
      </c>
      <c r="AM1422" s="17"/>
      <c r="AN1422" s="17">
        <v>0.17842908414783601</v>
      </c>
      <c r="AO1422" s="17">
        <v>0.14466701359074199</v>
      </c>
      <c r="AP1422" s="17">
        <v>0.114127898033291</v>
      </c>
      <c r="AQ1422" s="17">
        <v>0.12909383041362699</v>
      </c>
      <c r="AR1422" s="17">
        <v>5.0769554270394798E-2</v>
      </c>
      <c r="AS1422" s="17"/>
      <c r="AT1422" s="17">
        <v>0.13839112280465499</v>
      </c>
      <c r="AU1422" s="17">
        <v>0.11009810073707101</v>
      </c>
      <c r="AV1422" s="17"/>
      <c r="AW1422" s="17">
        <v>0.113716589544629</v>
      </c>
      <c r="AX1422" s="17">
        <v>0.12959853725657999</v>
      </c>
      <c r="AY1422" s="17">
        <v>0.16150398224260401</v>
      </c>
    </row>
    <row r="1423" spans="2:51">
      <c r="B1423" t="s">
        <v>140</v>
      </c>
      <c r="C1423" s="17">
        <v>0.45472663096181198</v>
      </c>
      <c r="D1423" s="17">
        <v>0.53362326989641096</v>
      </c>
      <c r="E1423" s="17">
        <v>0.37906762723586002</v>
      </c>
      <c r="F1423" s="17"/>
      <c r="G1423" s="17">
        <v>0.56181796078937396</v>
      </c>
      <c r="H1423" s="17">
        <v>0.50140537886438796</v>
      </c>
      <c r="I1423" s="17">
        <v>0.37740917866309798</v>
      </c>
      <c r="J1423" s="17">
        <v>0.393336336419285</v>
      </c>
      <c r="K1423" s="17">
        <v>0.38487027834833198</v>
      </c>
      <c r="L1423" s="17">
        <v>0.51979173960895897</v>
      </c>
      <c r="M1423" s="17"/>
      <c r="N1423" s="17">
        <v>0.58955139705394499</v>
      </c>
      <c r="O1423" s="17">
        <v>0.49813220089154803</v>
      </c>
      <c r="P1423" s="17">
        <v>0.376125717770393</v>
      </c>
      <c r="Q1423" s="17">
        <v>0.32612956256679199</v>
      </c>
      <c r="R1423" s="17"/>
      <c r="S1423" s="17">
        <v>0.53596049724875305</v>
      </c>
      <c r="T1423" s="17">
        <v>0.51541737791294395</v>
      </c>
      <c r="U1423" s="17">
        <v>0.51334455827139602</v>
      </c>
      <c r="V1423" s="17">
        <v>0.41375623175592502</v>
      </c>
      <c r="W1423" s="17">
        <v>0.44612813601130102</v>
      </c>
      <c r="X1423" s="17">
        <v>0.48451763135350001</v>
      </c>
      <c r="Y1423" s="17">
        <v>0.40586582658649101</v>
      </c>
      <c r="Z1423" s="17">
        <v>0.50498518962451899</v>
      </c>
      <c r="AA1423" s="17">
        <v>0.43319167767936301</v>
      </c>
      <c r="AB1423" s="17">
        <v>0.34566634448269001</v>
      </c>
      <c r="AC1423" s="17">
        <v>0.26351107292286402</v>
      </c>
      <c r="AD1423" s="17">
        <v>0.479635764507234</v>
      </c>
      <c r="AE1423" s="17"/>
      <c r="AF1423" s="17">
        <v>0.37264955659071197</v>
      </c>
      <c r="AG1423" s="17">
        <v>0.54325799412279896</v>
      </c>
      <c r="AH1423" s="17">
        <v>0.341118808310998</v>
      </c>
      <c r="AI1423" s="17"/>
      <c r="AJ1423" s="17">
        <v>0.50240042158916098</v>
      </c>
      <c r="AK1423" s="17">
        <v>0.48553425995021798</v>
      </c>
      <c r="AL1423" s="17">
        <v>0.65408283455139904</v>
      </c>
      <c r="AM1423" s="17"/>
      <c r="AN1423" s="17">
        <v>0.288322881891728</v>
      </c>
      <c r="AO1423" s="17">
        <v>0.416073188761311</v>
      </c>
      <c r="AP1423" s="17">
        <v>0.54598299232737302</v>
      </c>
      <c r="AQ1423" s="17">
        <v>0.56974129013306996</v>
      </c>
      <c r="AR1423" s="17">
        <v>0.69881367785881798</v>
      </c>
      <c r="AS1423" s="17"/>
      <c r="AT1423" s="17">
        <v>0.45148970229679802</v>
      </c>
      <c r="AU1423" s="17">
        <v>0.47792098431262697</v>
      </c>
      <c r="AV1423" s="17"/>
      <c r="AW1423" s="17">
        <v>0.58128919153339698</v>
      </c>
      <c r="AX1423" s="17">
        <v>0.45947828418286202</v>
      </c>
      <c r="AY1423" s="17">
        <v>0.307689138965696</v>
      </c>
    </row>
    <row r="1424" spans="2:51">
      <c r="C1424" s="17"/>
      <c r="D1424" s="17"/>
      <c r="E1424" s="17"/>
      <c r="F1424" s="17"/>
      <c r="G1424" s="17"/>
      <c r="H1424" s="17"/>
      <c r="I1424" s="17"/>
      <c r="J1424" s="17"/>
      <c r="K1424" s="17"/>
      <c r="L1424" s="17"/>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7"/>
      <c r="AI1424" s="17"/>
      <c r="AJ1424" s="17"/>
      <c r="AK1424" s="17"/>
      <c r="AL1424" s="17"/>
      <c r="AM1424" s="17"/>
      <c r="AN1424" s="17"/>
      <c r="AO1424" s="17"/>
      <c r="AP1424" s="17"/>
      <c r="AQ1424" s="17"/>
      <c r="AR1424" s="17"/>
      <c r="AS1424" s="17"/>
      <c r="AT1424" s="17"/>
      <c r="AU1424" s="17"/>
      <c r="AV1424" s="17"/>
      <c r="AW1424" s="17"/>
      <c r="AX1424" s="17"/>
      <c r="AY1424" s="17"/>
    </row>
    <row r="1425" spans="2:51">
      <c r="B1425" s="6" t="s">
        <v>461</v>
      </c>
      <c r="C1425" s="17"/>
      <c r="D1425" s="17"/>
      <c r="E1425" s="17"/>
      <c r="F1425" s="17"/>
      <c r="G1425" s="17"/>
      <c r="H1425" s="17"/>
      <c r="I1425" s="17"/>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c r="AO1425" s="17"/>
      <c r="AP1425" s="17"/>
      <c r="AQ1425" s="17"/>
      <c r="AR1425" s="17"/>
      <c r="AS1425" s="17"/>
      <c r="AT1425" s="17"/>
      <c r="AU1425" s="17"/>
      <c r="AV1425" s="17"/>
      <c r="AW1425" s="17"/>
      <c r="AX1425" s="17"/>
      <c r="AY1425" s="17"/>
    </row>
    <row r="1426" spans="2:51">
      <c r="B1426" s="24" t="s">
        <v>16</v>
      </c>
      <c r="C1426" s="17"/>
      <c r="D1426" s="17"/>
      <c r="E1426" s="17"/>
      <c r="F1426" s="17"/>
      <c r="G1426" s="17"/>
      <c r="H1426" s="17"/>
      <c r="I1426" s="17"/>
      <c r="J1426" s="17"/>
      <c r="K1426" s="17"/>
      <c r="L1426" s="17"/>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7"/>
      <c r="AI1426" s="17"/>
      <c r="AJ1426" s="17"/>
      <c r="AK1426" s="17"/>
      <c r="AL1426" s="17"/>
      <c r="AM1426" s="17"/>
      <c r="AN1426" s="17"/>
      <c r="AO1426" s="17"/>
      <c r="AP1426" s="17"/>
      <c r="AQ1426" s="17"/>
      <c r="AR1426" s="17"/>
      <c r="AS1426" s="17"/>
      <c r="AT1426" s="17"/>
      <c r="AU1426" s="17"/>
      <c r="AV1426" s="17"/>
      <c r="AW1426" s="17"/>
      <c r="AX1426" s="17"/>
      <c r="AY1426" s="17"/>
    </row>
    <row r="1427" spans="2:51">
      <c r="B1427" t="s">
        <v>159</v>
      </c>
      <c r="C1427" s="17">
        <v>0.18654804564569299</v>
      </c>
      <c r="D1427" s="17">
        <v>0.18975849218576199</v>
      </c>
      <c r="E1427" s="17">
        <v>0.18314140885232399</v>
      </c>
      <c r="F1427" s="17"/>
      <c r="G1427" s="17">
        <v>0.219286541600405</v>
      </c>
      <c r="H1427" s="17">
        <v>0.18155216479778599</v>
      </c>
      <c r="I1427" s="17">
        <v>0.18018063241495899</v>
      </c>
      <c r="J1427" s="17">
        <v>0.16485546918854399</v>
      </c>
      <c r="K1427" s="17">
        <v>0.169194955047866</v>
      </c>
      <c r="L1427" s="17">
        <v>0.204663109424984</v>
      </c>
      <c r="M1427" s="17"/>
      <c r="N1427" s="17">
        <v>0.22039495057650199</v>
      </c>
      <c r="O1427" s="17">
        <v>0.18715817455777101</v>
      </c>
      <c r="P1427" s="17">
        <v>0.18456581684384399</v>
      </c>
      <c r="Q1427" s="17">
        <v>0.14696278322592901</v>
      </c>
      <c r="R1427" s="17"/>
      <c r="S1427" s="17">
        <v>0.18043202435894801</v>
      </c>
      <c r="T1427" s="17">
        <v>0.16929890970026701</v>
      </c>
      <c r="U1427" s="17">
        <v>0.19470614972014599</v>
      </c>
      <c r="V1427" s="17">
        <v>0.181383297490536</v>
      </c>
      <c r="W1427" s="17">
        <v>0.16912780182002499</v>
      </c>
      <c r="X1427" s="17">
        <v>0.189243822402373</v>
      </c>
      <c r="Y1427" s="17">
        <v>0.19115363566719901</v>
      </c>
      <c r="Z1427" s="17">
        <v>0.169158774957475</v>
      </c>
      <c r="AA1427" s="17">
        <v>0.16775457809019201</v>
      </c>
      <c r="AB1427" s="17">
        <v>0.25695514110379303</v>
      </c>
      <c r="AC1427" s="17">
        <v>0.18813338850000899</v>
      </c>
      <c r="AD1427" s="17">
        <v>0.25415846048956497</v>
      </c>
      <c r="AE1427" s="17"/>
      <c r="AF1427" s="17">
        <v>0.16094652466296699</v>
      </c>
      <c r="AG1427" s="17">
        <v>0.223725729488046</v>
      </c>
      <c r="AH1427" s="17">
        <v>0.12569254727156401</v>
      </c>
      <c r="AI1427" s="17"/>
      <c r="AJ1427" s="17">
        <v>0.18629334975283701</v>
      </c>
      <c r="AK1427" s="17">
        <v>0.18800198271615601</v>
      </c>
      <c r="AL1427" s="17">
        <v>0.21401339688156401</v>
      </c>
      <c r="AM1427" s="17"/>
      <c r="AN1427" s="17">
        <v>0.126197064953357</v>
      </c>
      <c r="AO1427" s="17">
        <v>0.17907077628544801</v>
      </c>
      <c r="AP1427" s="17">
        <v>0.22269031678097001</v>
      </c>
      <c r="AQ1427" s="17">
        <v>0.20879880656653699</v>
      </c>
      <c r="AR1427" s="17">
        <v>0.305284075224042</v>
      </c>
      <c r="AS1427" s="17"/>
      <c r="AT1427" s="17">
        <v>0.18815604604602201</v>
      </c>
      <c r="AU1427" s="17">
        <v>0.169150146952354</v>
      </c>
      <c r="AV1427" s="17"/>
      <c r="AW1427" s="17">
        <v>0.227096127043135</v>
      </c>
      <c r="AX1427" s="17">
        <v>0.104293544655816</v>
      </c>
      <c r="AY1427" s="17">
        <v>0.16215557462210201</v>
      </c>
    </row>
    <row r="1428" spans="2:51">
      <c r="B1428" t="s">
        <v>160</v>
      </c>
      <c r="C1428" s="17">
        <v>0.39850081154578798</v>
      </c>
      <c r="D1428" s="17">
        <v>0.42313567098931298</v>
      </c>
      <c r="E1428" s="17">
        <v>0.37553455851392098</v>
      </c>
      <c r="F1428" s="17"/>
      <c r="G1428" s="17">
        <v>0.36076182408977497</v>
      </c>
      <c r="H1428" s="17">
        <v>0.38517410554509701</v>
      </c>
      <c r="I1428" s="17">
        <v>0.36361355407707102</v>
      </c>
      <c r="J1428" s="17">
        <v>0.39899257594005799</v>
      </c>
      <c r="K1428" s="17">
        <v>0.42419032865905898</v>
      </c>
      <c r="L1428" s="17">
        <v>0.43449778984821602</v>
      </c>
      <c r="M1428" s="17"/>
      <c r="N1428" s="17">
        <v>0.41312260142931301</v>
      </c>
      <c r="O1428" s="17">
        <v>0.39691881669691098</v>
      </c>
      <c r="P1428" s="17">
        <v>0.39675368287792601</v>
      </c>
      <c r="Q1428" s="17">
        <v>0.385409179573588</v>
      </c>
      <c r="R1428" s="17"/>
      <c r="S1428" s="17">
        <v>0.40814276070142202</v>
      </c>
      <c r="T1428" s="17">
        <v>0.37157456612395201</v>
      </c>
      <c r="U1428" s="17">
        <v>0.37881485514514301</v>
      </c>
      <c r="V1428" s="17">
        <v>0.41169688562011703</v>
      </c>
      <c r="W1428" s="17">
        <v>0.37171900950458597</v>
      </c>
      <c r="X1428" s="17">
        <v>0.39380512951503199</v>
      </c>
      <c r="Y1428" s="17">
        <v>0.43545345063858498</v>
      </c>
      <c r="Z1428" s="17">
        <v>0.45382983460562498</v>
      </c>
      <c r="AA1428" s="17">
        <v>0.388484137057027</v>
      </c>
      <c r="AB1428" s="17">
        <v>0.36748599168495499</v>
      </c>
      <c r="AC1428" s="17">
        <v>0.39118396946617301</v>
      </c>
      <c r="AD1428" s="17">
        <v>0.54883900298427701</v>
      </c>
      <c r="AE1428" s="17"/>
      <c r="AF1428" s="17">
        <v>0.39988829890087901</v>
      </c>
      <c r="AG1428" s="17">
        <v>0.44324893740792698</v>
      </c>
      <c r="AH1428" s="17">
        <v>0.27852214349340798</v>
      </c>
      <c r="AI1428" s="17"/>
      <c r="AJ1428" s="17">
        <v>0.40352926375561998</v>
      </c>
      <c r="AK1428" s="17">
        <v>0.45210217664178698</v>
      </c>
      <c r="AL1428" s="17">
        <v>0.409190195119364</v>
      </c>
      <c r="AM1428" s="17"/>
      <c r="AN1428" s="17">
        <v>0.35100120721372102</v>
      </c>
      <c r="AO1428" s="17">
        <v>0.42520255137496799</v>
      </c>
      <c r="AP1428" s="17">
        <v>0.40793725647404899</v>
      </c>
      <c r="AQ1428" s="17">
        <v>0.42283417973882997</v>
      </c>
      <c r="AR1428" s="17">
        <v>0.51654099455792002</v>
      </c>
      <c r="AS1428" s="17"/>
      <c r="AT1428" s="17">
        <v>0.40272853572380402</v>
      </c>
      <c r="AU1428" s="17">
        <v>0.36658340002622097</v>
      </c>
      <c r="AV1428" s="17"/>
      <c r="AW1428" s="17">
        <v>0.42500691529741902</v>
      </c>
      <c r="AX1428" s="17">
        <v>0.52841621458478905</v>
      </c>
      <c r="AY1428" s="17">
        <v>0.33997506264145999</v>
      </c>
    </row>
    <row r="1429" spans="2:51">
      <c r="B1429" t="s">
        <v>161</v>
      </c>
      <c r="C1429" s="17">
        <v>0.24387637258858899</v>
      </c>
      <c r="D1429" s="17">
        <v>0.238129894459439</v>
      </c>
      <c r="E1429" s="17">
        <v>0.24761744574888001</v>
      </c>
      <c r="F1429" s="17"/>
      <c r="G1429" s="17">
        <v>0.27396594930005103</v>
      </c>
      <c r="H1429" s="17">
        <v>0.27550814676332402</v>
      </c>
      <c r="I1429" s="17">
        <v>0.248171310967117</v>
      </c>
      <c r="J1429" s="17">
        <v>0.240329253610539</v>
      </c>
      <c r="K1429" s="17">
        <v>0.23032664013519599</v>
      </c>
      <c r="L1429" s="17">
        <v>0.215591030782465</v>
      </c>
      <c r="M1429" s="17"/>
      <c r="N1429" s="17">
        <v>0.2395675115608</v>
      </c>
      <c r="O1429" s="17">
        <v>0.23408429847503601</v>
      </c>
      <c r="P1429" s="17">
        <v>0.224062087818928</v>
      </c>
      <c r="Q1429" s="17">
        <v>0.275324101868547</v>
      </c>
      <c r="R1429" s="17"/>
      <c r="S1429" s="17">
        <v>0.22563339338022201</v>
      </c>
      <c r="T1429" s="17">
        <v>0.26046804156333397</v>
      </c>
      <c r="U1429" s="17">
        <v>0.25465471181731603</v>
      </c>
      <c r="V1429" s="17">
        <v>0.27142051721856297</v>
      </c>
      <c r="W1429" s="17">
        <v>0.29564385983135499</v>
      </c>
      <c r="X1429" s="17">
        <v>0.259838477733423</v>
      </c>
      <c r="Y1429" s="17">
        <v>0.23059989933694</v>
      </c>
      <c r="Z1429" s="17">
        <v>0.237479701091622</v>
      </c>
      <c r="AA1429" s="17">
        <v>0.24998266182600501</v>
      </c>
      <c r="AB1429" s="17">
        <v>0.20892526214884199</v>
      </c>
      <c r="AC1429" s="17">
        <v>0.224087484055595</v>
      </c>
      <c r="AD1429" s="17">
        <v>5.8518079498397498E-2</v>
      </c>
      <c r="AE1429" s="17"/>
      <c r="AF1429" s="17">
        <v>0.24819093096277201</v>
      </c>
      <c r="AG1429" s="17">
        <v>0.195467387472988</v>
      </c>
      <c r="AH1429" s="17">
        <v>0.35818045785802199</v>
      </c>
      <c r="AI1429" s="17"/>
      <c r="AJ1429" s="17">
        <v>0.26687706423379898</v>
      </c>
      <c r="AK1429" s="17">
        <v>0.22431196357845801</v>
      </c>
      <c r="AL1429" s="17">
        <v>0.21854836434011901</v>
      </c>
      <c r="AM1429" s="17"/>
      <c r="AN1429" s="17">
        <v>0.28001814703824701</v>
      </c>
      <c r="AO1429" s="17">
        <v>0.25865825007745602</v>
      </c>
      <c r="AP1429" s="17">
        <v>0.22732940165910601</v>
      </c>
      <c r="AQ1429" s="17">
        <v>0.20071759453353899</v>
      </c>
      <c r="AR1429" s="17">
        <v>0.118869784615437</v>
      </c>
      <c r="AS1429" s="17"/>
      <c r="AT1429" s="17">
        <v>0.242869445859028</v>
      </c>
      <c r="AU1429" s="17">
        <v>0.248251242369776</v>
      </c>
      <c r="AV1429" s="17"/>
      <c r="AW1429" s="17">
        <v>0.20322034449770601</v>
      </c>
      <c r="AX1429" s="17">
        <v>0.234892722928148</v>
      </c>
      <c r="AY1429" s="17">
        <v>0.289534717210856</v>
      </c>
    </row>
    <row r="1430" spans="2:51">
      <c r="B1430" t="s">
        <v>162</v>
      </c>
      <c r="C1430" s="17">
        <v>8.9289996612720704E-2</v>
      </c>
      <c r="D1430" s="17">
        <v>8.1200376640747293E-2</v>
      </c>
      <c r="E1430" s="17">
        <v>9.7805301743914802E-2</v>
      </c>
      <c r="F1430" s="17"/>
      <c r="G1430" s="17">
        <v>9.85364758896322E-2</v>
      </c>
      <c r="H1430" s="17">
        <v>7.7775887097009E-2</v>
      </c>
      <c r="I1430" s="17">
        <v>9.2729800332974094E-2</v>
      </c>
      <c r="J1430" s="17">
        <v>0.103372428079164</v>
      </c>
      <c r="K1430" s="17">
        <v>8.4796313073126697E-2</v>
      </c>
      <c r="L1430" s="17">
        <v>8.3031603044063804E-2</v>
      </c>
      <c r="M1430" s="17"/>
      <c r="N1430" s="17">
        <v>7.6164472125011901E-2</v>
      </c>
      <c r="O1430" s="17">
        <v>9.6245576780713493E-2</v>
      </c>
      <c r="P1430" s="17">
        <v>9.2387055240381197E-2</v>
      </c>
      <c r="Q1430" s="17">
        <v>9.6644448936213406E-2</v>
      </c>
      <c r="R1430" s="17"/>
      <c r="S1430" s="17">
        <v>8.3025756433544401E-2</v>
      </c>
      <c r="T1430" s="17">
        <v>0.111476221156179</v>
      </c>
      <c r="U1430" s="17">
        <v>9.9066577815840606E-2</v>
      </c>
      <c r="V1430" s="17">
        <v>6.9655970813078893E-2</v>
      </c>
      <c r="W1430" s="17">
        <v>9.0816262348183505E-2</v>
      </c>
      <c r="X1430" s="17">
        <v>8.76404879030631E-2</v>
      </c>
      <c r="Y1430" s="17">
        <v>7.8640134267235901E-2</v>
      </c>
      <c r="Z1430" s="17">
        <v>3.4794054047555298E-2</v>
      </c>
      <c r="AA1430" s="17">
        <v>0.104317909067599</v>
      </c>
      <c r="AB1430" s="17">
        <v>6.5742099509430593E-2</v>
      </c>
      <c r="AC1430" s="17">
        <v>0.12659420598068799</v>
      </c>
      <c r="AD1430" s="17">
        <v>9.9390704125297394E-2</v>
      </c>
      <c r="AE1430" s="17"/>
      <c r="AF1430" s="17">
        <v>0.107071130159303</v>
      </c>
      <c r="AG1430" s="17">
        <v>6.5681200974893703E-2</v>
      </c>
      <c r="AH1430" s="17">
        <v>0.117599010315562</v>
      </c>
      <c r="AI1430" s="17"/>
      <c r="AJ1430" s="17">
        <v>9.9441215117011303E-2</v>
      </c>
      <c r="AK1430" s="17">
        <v>7.2238384170028896E-2</v>
      </c>
      <c r="AL1430" s="17">
        <v>0.110705833120386</v>
      </c>
      <c r="AM1430" s="17"/>
      <c r="AN1430" s="17">
        <v>0.125279492196232</v>
      </c>
      <c r="AO1430" s="17">
        <v>6.5635055774359199E-2</v>
      </c>
      <c r="AP1430" s="17">
        <v>7.95195878260717E-2</v>
      </c>
      <c r="AQ1430" s="17">
        <v>0.108926634643693</v>
      </c>
      <c r="AR1430" s="17">
        <v>2.92273285733744E-2</v>
      </c>
      <c r="AS1430" s="17"/>
      <c r="AT1430" s="17">
        <v>8.9179171755124603E-2</v>
      </c>
      <c r="AU1430" s="17">
        <v>9.9702888135487805E-2</v>
      </c>
      <c r="AV1430" s="17"/>
      <c r="AW1430" s="17">
        <v>8.5870263018963999E-2</v>
      </c>
      <c r="AX1430" s="17">
        <v>6.6583917423731695E-2</v>
      </c>
      <c r="AY1430" s="17">
        <v>9.82188856067783E-2</v>
      </c>
    </row>
    <row r="1431" spans="2:51">
      <c r="B1431" t="s">
        <v>163</v>
      </c>
      <c r="C1431" s="17">
        <v>3.6617122933077999E-2</v>
      </c>
      <c r="D1431" s="17">
        <v>4.0353765781166798E-2</v>
      </c>
      <c r="E1431" s="17">
        <v>3.3357116437871703E-2</v>
      </c>
      <c r="F1431" s="17"/>
      <c r="G1431" s="17">
        <v>3.1910641445394197E-2</v>
      </c>
      <c r="H1431" s="17">
        <v>4.1654662242604203E-2</v>
      </c>
      <c r="I1431" s="17">
        <v>7.4980306360348997E-2</v>
      </c>
      <c r="J1431" s="17">
        <v>3.6600441819329699E-2</v>
      </c>
      <c r="K1431" s="17">
        <v>2.0340153412312101E-2</v>
      </c>
      <c r="L1431" s="17">
        <v>1.8715042683830799E-2</v>
      </c>
      <c r="M1431" s="17"/>
      <c r="N1431" s="17">
        <v>3.1887034558044702E-2</v>
      </c>
      <c r="O1431" s="17">
        <v>3.3513110231626397E-2</v>
      </c>
      <c r="P1431" s="17">
        <v>4.0340087434175699E-2</v>
      </c>
      <c r="Q1431" s="17">
        <v>4.2788476357673501E-2</v>
      </c>
      <c r="R1431" s="17"/>
      <c r="S1431" s="17">
        <v>5.2222788156764198E-2</v>
      </c>
      <c r="T1431" s="17">
        <v>4.47100652948886E-2</v>
      </c>
      <c r="U1431" s="17">
        <v>3.5008295559824799E-2</v>
      </c>
      <c r="V1431" s="17">
        <v>4.0099853297629599E-2</v>
      </c>
      <c r="W1431" s="17">
        <v>3.6339059816871203E-2</v>
      </c>
      <c r="X1431" s="17">
        <v>0</v>
      </c>
      <c r="Y1431" s="17">
        <v>3.76616401485853E-2</v>
      </c>
      <c r="Z1431" s="17">
        <v>4.3764854646570199E-2</v>
      </c>
      <c r="AA1431" s="17">
        <v>3.9695762044389002E-2</v>
      </c>
      <c r="AB1431" s="17">
        <v>4.83282220730658E-2</v>
      </c>
      <c r="AC1431" s="17">
        <v>9.7068648144552298E-3</v>
      </c>
      <c r="AD1431" s="17">
        <v>0</v>
      </c>
      <c r="AE1431" s="17"/>
      <c r="AF1431" s="17">
        <v>4.4290213406924801E-2</v>
      </c>
      <c r="AG1431" s="17">
        <v>2.3362354389994899E-2</v>
      </c>
      <c r="AH1431" s="17">
        <v>5.9377187900954802E-2</v>
      </c>
      <c r="AI1431" s="17"/>
      <c r="AJ1431" s="17">
        <v>1.22262996843625E-2</v>
      </c>
      <c r="AK1431" s="17">
        <v>2.0884078443399599E-2</v>
      </c>
      <c r="AL1431" s="17">
        <v>2.2312995376668001E-2</v>
      </c>
      <c r="AM1431" s="17"/>
      <c r="AN1431" s="17">
        <v>4.7622845594356998E-2</v>
      </c>
      <c r="AO1431" s="17">
        <v>4.3546665970629297E-2</v>
      </c>
      <c r="AP1431" s="17">
        <v>1.9464391405194899E-2</v>
      </c>
      <c r="AQ1431" s="17">
        <v>3.1232251887386198E-2</v>
      </c>
      <c r="AR1431" s="17">
        <v>3.00778170292271E-2</v>
      </c>
      <c r="AS1431" s="17"/>
      <c r="AT1431" s="17">
        <v>3.30865946248921E-2</v>
      </c>
      <c r="AU1431" s="17">
        <v>7.01159211956974E-2</v>
      </c>
      <c r="AV1431" s="17"/>
      <c r="AW1431" s="17">
        <v>3.2198491744796998E-2</v>
      </c>
      <c r="AX1431" s="17">
        <v>1.87353385253884E-2</v>
      </c>
      <c r="AY1431" s="17">
        <v>4.5498313825016699E-2</v>
      </c>
    </row>
    <row r="1432" spans="2:51">
      <c r="B1432" t="s">
        <v>119</v>
      </c>
      <c r="C1432" s="17">
        <v>4.5167650674131199E-2</v>
      </c>
      <c r="D1432" s="17">
        <v>2.74217999435723E-2</v>
      </c>
      <c r="E1432" s="17">
        <v>6.2544168703088598E-2</v>
      </c>
      <c r="F1432" s="17"/>
      <c r="G1432" s="17">
        <v>1.5538567674742701E-2</v>
      </c>
      <c r="H1432" s="17">
        <v>3.8335033554179401E-2</v>
      </c>
      <c r="I1432" s="17">
        <v>4.0324395847529997E-2</v>
      </c>
      <c r="J1432" s="17">
        <v>5.58498313623653E-2</v>
      </c>
      <c r="K1432" s="17">
        <v>7.1151609672440302E-2</v>
      </c>
      <c r="L1432" s="17">
        <v>4.3501424216441202E-2</v>
      </c>
      <c r="M1432" s="17"/>
      <c r="N1432" s="17">
        <v>1.8863429750328401E-2</v>
      </c>
      <c r="O1432" s="17">
        <v>5.2080023257942601E-2</v>
      </c>
      <c r="P1432" s="17">
        <v>6.1891269784744803E-2</v>
      </c>
      <c r="Q1432" s="17">
        <v>5.2871010038048803E-2</v>
      </c>
      <c r="R1432" s="17"/>
      <c r="S1432" s="17">
        <v>5.0543276969099202E-2</v>
      </c>
      <c r="T1432" s="17">
        <v>4.24721961613789E-2</v>
      </c>
      <c r="U1432" s="17">
        <v>3.77494099417294E-2</v>
      </c>
      <c r="V1432" s="17">
        <v>2.5743475560075599E-2</v>
      </c>
      <c r="W1432" s="17">
        <v>3.6354006678980103E-2</v>
      </c>
      <c r="X1432" s="17">
        <v>6.9472082446108405E-2</v>
      </c>
      <c r="Y1432" s="17">
        <v>2.6491239941454001E-2</v>
      </c>
      <c r="Z1432" s="17">
        <v>6.09727806511524E-2</v>
      </c>
      <c r="AA1432" s="17">
        <v>4.9764951914787997E-2</v>
      </c>
      <c r="AB1432" s="17">
        <v>5.2563283479913701E-2</v>
      </c>
      <c r="AC1432" s="17">
        <v>6.0294087183079603E-2</v>
      </c>
      <c r="AD1432" s="17">
        <v>3.90937529024631E-2</v>
      </c>
      <c r="AE1432" s="17"/>
      <c r="AF1432" s="17">
        <v>3.9612901907154503E-2</v>
      </c>
      <c r="AG1432" s="17">
        <v>4.8514390266150197E-2</v>
      </c>
      <c r="AH1432" s="17">
        <v>6.06286531604888E-2</v>
      </c>
      <c r="AI1432" s="17"/>
      <c r="AJ1432" s="17">
        <v>3.1632807456370197E-2</v>
      </c>
      <c r="AK1432" s="17">
        <v>4.2461414450170903E-2</v>
      </c>
      <c r="AL1432" s="17">
        <v>2.52292151618989E-2</v>
      </c>
      <c r="AM1432" s="17"/>
      <c r="AN1432" s="17">
        <v>6.98812430040857E-2</v>
      </c>
      <c r="AO1432" s="17">
        <v>2.7886700517139599E-2</v>
      </c>
      <c r="AP1432" s="17">
        <v>4.3059045854609297E-2</v>
      </c>
      <c r="AQ1432" s="17">
        <v>2.74905326300156E-2</v>
      </c>
      <c r="AR1432" s="17">
        <v>0</v>
      </c>
      <c r="AS1432" s="17"/>
      <c r="AT1432" s="17">
        <v>4.3980205991128597E-2</v>
      </c>
      <c r="AU1432" s="17">
        <v>4.61964013204633E-2</v>
      </c>
      <c r="AV1432" s="17"/>
      <c r="AW1432" s="17">
        <v>2.6607858397979502E-2</v>
      </c>
      <c r="AX1432" s="17">
        <v>4.7078261882127298E-2</v>
      </c>
      <c r="AY1432" s="17">
        <v>6.4617446093786807E-2</v>
      </c>
    </row>
    <row r="1433" spans="2:51">
      <c r="B1433" t="s">
        <v>164</v>
      </c>
      <c r="C1433" s="17">
        <v>0.58504885719148103</v>
      </c>
      <c r="D1433" s="17">
        <v>0.61289416317507495</v>
      </c>
      <c r="E1433" s="17">
        <v>0.55867596736624503</v>
      </c>
      <c r="F1433" s="17"/>
      <c r="G1433" s="17">
        <v>0.58004836569018003</v>
      </c>
      <c r="H1433" s="17">
        <v>0.56672627034288303</v>
      </c>
      <c r="I1433" s="17">
        <v>0.54379418649202904</v>
      </c>
      <c r="J1433" s="17">
        <v>0.56384804512860198</v>
      </c>
      <c r="K1433" s="17">
        <v>0.593385283706925</v>
      </c>
      <c r="L1433" s="17">
        <v>0.63916089927319897</v>
      </c>
      <c r="M1433" s="17"/>
      <c r="N1433" s="17">
        <v>0.63351755200581505</v>
      </c>
      <c r="O1433" s="17">
        <v>0.58407699125468204</v>
      </c>
      <c r="P1433" s="17">
        <v>0.58131949972176999</v>
      </c>
      <c r="Q1433" s="17">
        <v>0.53237196279951804</v>
      </c>
      <c r="R1433" s="17"/>
      <c r="S1433" s="17">
        <v>0.58857478506037098</v>
      </c>
      <c r="T1433" s="17">
        <v>0.54087347582421896</v>
      </c>
      <c r="U1433" s="17">
        <v>0.57352100486528901</v>
      </c>
      <c r="V1433" s="17">
        <v>0.59308018311065303</v>
      </c>
      <c r="W1433" s="17">
        <v>0.54084681132461099</v>
      </c>
      <c r="X1433" s="17">
        <v>0.58304895191740502</v>
      </c>
      <c r="Y1433" s="17">
        <v>0.62660708630578499</v>
      </c>
      <c r="Z1433" s="17">
        <v>0.62298860956309998</v>
      </c>
      <c r="AA1433" s="17">
        <v>0.55623871514721901</v>
      </c>
      <c r="AB1433" s="17">
        <v>0.62444113278874802</v>
      </c>
      <c r="AC1433" s="17">
        <v>0.579317357966182</v>
      </c>
      <c r="AD1433" s="17">
        <v>0.80299746347384204</v>
      </c>
      <c r="AE1433" s="17"/>
      <c r="AF1433" s="17">
        <v>0.56083482356384595</v>
      </c>
      <c r="AG1433" s="17">
        <v>0.66697466689597296</v>
      </c>
      <c r="AH1433" s="17">
        <v>0.40421469076497202</v>
      </c>
      <c r="AI1433" s="17"/>
      <c r="AJ1433" s="17">
        <v>0.58982261350845699</v>
      </c>
      <c r="AK1433" s="17">
        <v>0.64010415935794296</v>
      </c>
      <c r="AL1433" s="17">
        <v>0.62320359200092801</v>
      </c>
      <c r="AM1433" s="17"/>
      <c r="AN1433" s="17">
        <v>0.477198272167078</v>
      </c>
      <c r="AO1433" s="17">
        <v>0.60427332766041597</v>
      </c>
      <c r="AP1433" s="17">
        <v>0.63062757325501895</v>
      </c>
      <c r="AQ1433" s="17">
        <v>0.63163298630536702</v>
      </c>
      <c r="AR1433" s="17">
        <v>0.82182506978196201</v>
      </c>
      <c r="AS1433" s="17"/>
      <c r="AT1433" s="17">
        <v>0.59088458176982706</v>
      </c>
      <c r="AU1433" s="17">
        <v>0.535733546978575</v>
      </c>
      <c r="AV1433" s="17"/>
      <c r="AW1433" s="17">
        <v>0.65210304234055405</v>
      </c>
      <c r="AX1433" s="17">
        <v>0.63270975924060502</v>
      </c>
      <c r="AY1433" s="17">
        <v>0.502130637263562</v>
      </c>
    </row>
    <row r="1434" spans="2:51">
      <c r="B1434" t="s">
        <v>165</v>
      </c>
      <c r="C1434" s="17">
        <v>0.125907119545799</v>
      </c>
      <c r="D1434" s="17">
        <v>0.12155414242191399</v>
      </c>
      <c r="E1434" s="17">
        <v>0.13116241818178601</v>
      </c>
      <c r="F1434" s="17"/>
      <c r="G1434" s="17">
        <v>0.13044711733502601</v>
      </c>
      <c r="H1434" s="17">
        <v>0.119430549339613</v>
      </c>
      <c r="I1434" s="17">
        <v>0.16771010669332301</v>
      </c>
      <c r="J1434" s="17">
        <v>0.139972869898494</v>
      </c>
      <c r="K1434" s="17">
        <v>0.10513646648543901</v>
      </c>
      <c r="L1434" s="17">
        <v>0.101746645727895</v>
      </c>
      <c r="M1434" s="17"/>
      <c r="N1434" s="17">
        <v>0.10805150668305701</v>
      </c>
      <c r="O1434" s="17">
        <v>0.12975868701234</v>
      </c>
      <c r="P1434" s="17">
        <v>0.13272714267455701</v>
      </c>
      <c r="Q1434" s="17">
        <v>0.13943292529388701</v>
      </c>
      <c r="R1434" s="17"/>
      <c r="S1434" s="17">
        <v>0.13524854459030899</v>
      </c>
      <c r="T1434" s="17">
        <v>0.156186286451068</v>
      </c>
      <c r="U1434" s="17">
        <v>0.13407487337566501</v>
      </c>
      <c r="V1434" s="17">
        <v>0.109755824110709</v>
      </c>
      <c r="W1434" s="17">
        <v>0.12715532216505501</v>
      </c>
      <c r="X1434" s="17">
        <v>8.76404879030631E-2</v>
      </c>
      <c r="Y1434" s="17">
        <v>0.116301774415821</v>
      </c>
      <c r="Z1434" s="17">
        <v>7.8558908694125504E-2</v>
      </c>
      <c r="AA1434" s="17">
        <v>0.14401367111198801</v>
      </c>
      <c r="AB1434" s="17">
        <v>0.114070321582496</v>
      </c>
      <c r="AC1434" s="17">
        <v>0.136301070795144</v>
      </c>
      <c r="AD1434" s="17">
        <v>9.9390704125297394E-2</v>
      </c>
      <c r="AE1434" s="17"/>
      <c r="AF1434" s="17">
        <v>0.15136134356622699</v>
      </c>
      <c r="AG1434" s="17">
        <v>8.9043555364888602E-2</v>
      </c>
      <c r="AH1434" s="17">
        <v>0.176976198216517</v>
      </c>
      <c r="AI1434" s="17"/>
      <c r="AJ1434" s="17">
        <v>0.111667514801374</v>
      </c>
      <c r="AK1434" s="17">
        <v>9.3122462613428603E-2</v>
      </c>
      <c r="AL1434" s="17">
        <v>0.13301882849705399</v>
      </c>
      <c r="AM1434" s="17"/>
      <c r="AN1434" s="17">
        <v>0.172902337790589</v>
      </c>
      <c r="AO1434" s="17">
        <v>0.109181721744988</v>
      </c>
      <c r="AP1434" s="17">
        <v>9.8983979231266603E-2</v>
      </c>
      <c r="AQ1434" s="17">
        <v>0.140158886531079</v>
      </c>
      <c r="AR1434" s="17">
        <v>5.93051456026015E-2</v>
      </c>
      <c r="AS1434" s="17"/>
      <c r="AT1434" s="17">
        <v>0.122265766380017</v>
      </c>
      <c r="AU1434" s="17">
        <v>0.16981880933118501</v>
      </c>
      <c r="AV1434" s="17"/>
      <c r="AW1434" s="17">
        <v>0.118068754763761</v>
      </c>
      <c r="AX1434" s="17">
        <v>8.5319255949120099E-2</v>
      </c>
      <c r="AY1434" s="17">
        <v>0.14371719943179501</v>
      </c>
    </row>
    <row r="1435" spans="2:51">
      <c r="B1435" t="s">
        <v>140</v>
      </c>
      <c r="C1435" s="17">
        <v>0.459141737645683</v>
      </c>
      <c r="D1435" s="17">
        <v>0.49134002075316102</v>
      </c>
      <c r="E1435" s="17">
        <v>0.427513549184459</v>
      </c>
      <c r="F1435" s="17"/>
      <c r="G1435" s="17">
        <v>0.44960124835515403</v>
      </c>
      <c r="H1435" s="17">
        <v>0.44729572100326997</v>
      </c>
      <c r="I1435" s="17">
        <v>0.37608407979870601</v>
      </c>
      <c r="J1435" s="17">
        <v>0.42387517523010798</v>
      </c>
      <c r="K1435" s="17">
        <v>0.488248817221486</v>
      </c>
      <c r="L1435" s="17">
        <v>0.53741425354530503</v>
      </c>
      <c r="M1435" s="17"/>
      <c r="N1435" s="17">
        <v>0.52546604532275798</v>
      </c>
      <c r="O1435" s="17">
        <v>0.45431830424234199</v>
      </c>
      <c r="P1435" s="17">
        <v>0.44859235704721301</v>
      </c>
      <c r="Q1435" s="17">
        <v>0.39293903750563097</v>
      </c>
      <c r="R1435" s="17"/>
      <c r="S1435" s="17">
        <v>0.45332624047006198</v>
      </c>
      <c r="T1435" s="17">
        <v>0.384687189373151</v>
      </c>
      <c r="U1435" s="17">
        <v>0.43944613148962303</v>
      </c>
      <c r="V1435" s="17">
        <v>0.48332435899994403</v>
      </c>
      <c r="W1435" s="17">
        <v>0.413691489159556</v>
      </c>
      <c r="X1435" s="17">
        <v>0.49540846401434202</v>
      </c>
      <c r="Y1435" s="17">
        <v>0.51030531188996398</v>
      </c>
      <c r="Z1435" s="17">
        <v>0.54442970086897502</v>
      </c>
      <c r="AA1435" s="17">
        <v>0.41222504403523103</v>
      </c>
      <c r="AB1435" s="17">
        <v>0.51037081120625105</v>
      </c>
      <c r="AC1435" s="17">
        <v>0.44301628717103803</v>
      </c>
      <c r="AD1435" s="17">
        <v>0.703606759348545</v>
      </c>
      <c r="AE1435" s="17"/>
      <c r="AF1435" s="17">
        <v>0.40947347999761902</v>
      </c>
      <c r="AG1435" s="17">
        <v>0.57793111153108401</v>
      </c>
      <c r="AH1435" s="17">
        <v>0.22723849254845499</v>
      </c>
      <c r="AI1435" s="17"/>
      <c r="AJ1435" s="17">
        <v>0.478155098707083</v>
      </c>
      <c r="AK1435" s="17">
        <v>0.54698169674451402</v>
      </c>
      <c r="AL1435" s="17">
        <v>0.49018476350387502</v>
      </c>
      <c r="AM1435" s="17"/>
      <c r="AN1435" s="17">
        <v>0.304295934376489</v>
      </c>
      <c r="AO1435" s="17">
        <v>0.495091605915428</v>
      </c>
      <c r="AP1435" s="17">
        <v>0.53164359402375205</v>
      </c>
      <c r="AQ1435" s="17">
        <v>0.49147409977428802</v>
      </c>
      <c r="AR1435" s="17">
        <v>0.76251992417935999</v>
      </c>
      <c r="AS1435" s="17"/>
      <c r="AT1435" s="17">
        <v>0.46861881538980998</v>
      </c>
      <c r="AU1435" s="17">
        <v>0.36591473764739002</v>
      </c>
      <c r="AV1435" s="17"/>
      <c r="AW1435" s="17">
        <v>0.53403428757679305</v>
      </c>
      <c r="AX1435" s="17">
        <v>0.54739050329148398</v>
      </c>
      <c r="AY1435" s="17">
        <v>0.35841343783176699</v>
      </c>
    </row>
    <row r="1436" spans="2:51">
      <c r="C1436" s="17"/>
      <c r="D1436" s="17"/>
      <c r="E1436" s="17"/>
      <c r="F1436" s="17"/>
      <c r="G1436" s="17"/>
      <c r="H1436" s="17"/>
      <c r="I1436" s="17"/>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c r="AO1436" s="17"/>
      <c r="AP1436" s="17"/>
      <c r="AQ1436" s="17"/>
      <c r="AR1436" s="17"/>
      <c r="AS1436" s="17"/>
      <c r="AT1436" s="17"/>
      <c r="AU1436" s="17"/>
      <c r="AV1436" s="17"/>
      <c r="AW1436" s="17"/>
      <c r="AX1436" s="17"/>
      <c r="AY1436" s="17"/>
    </row>
    <row r="1437" spans="2:51">
      <c r="B1437" s="6" t="s">
        <v>462</v>
      </c>
      <c r="C1437" s="17"/>
      <c r="D1437" s="17"/>
      <c r="E1437" s="17"/>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c r="AP1437" s="17"/>
      <c r="AQ1437" s="17"/>
      <c r="AR1437" s="17"/>
      <c r="AS1437" s="17"/>
      <c r="AT1437" s="17"/>
      <c r="AU1437" s="17"/>
      <c r="AV1437" s="17"/>
      <c r="AW1437" s="17"/>
      <c r="AX1437" s="17"/>
      <c r="AY1437" s="17"/>
    </row>
    <row r="1438" spans="2:51">
      <c r="B1438" s="24" t="s">
        <v>16</v>
      </c>
      <c r="C1438" s="17"/>
      <c r="D1438" s="17"/>
      <c r="E1438" s="17"/>
      <c r="F1438" s="17"/>
      <c r="G1438" s="17"/>
      <c r="H1438" s="17"/>
      <c r="I1438" s="17"/>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c r="AO1438" s="17"/>
      <c r="AP1438" s="17"/>
      <c r="AQ1438" s="17"/>
      <c r="AR1438" s="17"/>
      <c r="AS1438" s="17"/>
      <c r="AT1438" s="17"/>
      <c r="AU1438" s="17"/>
      <c r="AV1438" s="17"/>
      <c r="AW1438" s="17"/>
      <c r="AX1438" s="17"/>
      <c r="AY1438" s="17"/>
    </row>
    <row r="1439" spans="2:51">
      <c r="B1439" t="s">
        <v>159</v>
      </c>
      <c r="C1439" s="17">
        <v>0.16488621639665699</v>
      </c>
      <c r="D1439" s="17">
        <v>0.20237684768137201</v>
      </c>
      <c r="E1439" s="17">
        <v>0.13150074293156999</v>
      </c>
      <c r="F1439" s="17"/>
      <c r="G1439" s="17">
        <v>0.183471306047231</v>
      </c>
      <c r="H1439" s="17">
        <v>0.15696933467688701</v>
      </c>
      <c r="I1439" s="17">
        <v>0.146727631133799</v>
      </c>
      <c r="J1439" s="17">
        <v>0.157440852357834</v>
      </c>
      <c r="K1439" s="17">
        <v>0.17841946443170001</v>
      </c>
      <c r="L1439" s="17">
        <v>0.171891408269427</v>
      </c>
      <c r="M1439" s="17"/>
      <c r="N1439" s="17">
        <v>0.21661146611367399</v>
      </c>
      <c r="O1439" s="17">
        <v>0.173595862985368</v>
      </c>
      <c r="P1439" s="17">
        <v>0.131184739484526</v>
      </c>
      <c r="Q1439" s="17">
        <v>0.13215465652991101</v>
      </c>
      <c r="R1439" s="17"/>
      <c r="S1439" s="17">
        <v>0.18957671996672401</v>
      </c>
      <c r="T1439" s="17">
        <v>0.13250925836389399</v>
      </c>
      <c r="U1439" s="17">
        <v>0.12126175969634501</v>
      </c>
      <c r="V1439" s="17">
        <v>0.13985085459006999</v>
      </c>
      <c r="W1439" s="17">
        <v>0.166656577508141</v>
      </c>
      <c r="X1439" s="17">
        <v>0.22394086018728901</v>
      </c>
      <c r="Y1439" s="17">
        <v>0.148379318893886</v>
      </c>
      <c r="Z1439" s="17">
        <v>0.16238390183704601</v>
      </c>
      <c r="AA1439" s="17">
        <v>0.15330624268420301</v>
      </c>
      <c r="AB1439" s="17">
        <v>0.20033155745025699</v>
      </c>
      <c r="AC1439" s="17">
        <v>0.217240131166131</v>
      </c>
      <c r="AD1439" s="17">
        <v>0.16914313826729899</v>
      </c>
      <c r="AE1439" s="17"/>
      <c r="AF1439" s="17">
        <v>0.14790451858943901</v>
      </c>
      <c r="AG1439" s="17">
        <v>0.19055560316613601</v>
      </c>
      <c r="AH1439" s="17">
        <v>0.13577120520276001</v>
      </c>
      <c r="AI1439" s="17"/>
      <c r="AJ1439" s="17">
        <v>0.194362324405075</v>
      </c>
      <c r="AK1439" s="17">
        <v>0.17108897363627801</v>
      </c>
      <c r="AL1439" s="17">
        <v>0.18274981923522901</v>
      </c>
      <c r="AM1439" s="17"/>
      <c r="AN1439" s="17">
        <v>0.115129440756412</v>
      </c>
      <c r="AO1439" s="17">
        <v>0.18671546848364501</v>
      </c>
      <c r="AP1439" s="17">
        <v>0.198110881576849</v>
      </c>
      <c r="AQ1439" s="17">
        <v>0.18741368666479999</v>
      </c>
      <c r="AR1439" s="17">
        <v>0.33660230765826599</v>
      </c>
      <c r="AS1439" s="17"/>
      <c r="AT1439" s="17">
        <v>0.15582578670869199</v>
      </c>
      <c r="AU1439" s="17">
        <v>0.26407527234257699</v>
      </c>
      <c r="AV1439" s="17"/>
      <c r="AW1439" s="17">
        <v>0.21716236962142499</v>
      </c>
      <c r="AX1439" s="17">
        <v>0.161822080622778</v>
      </c>
      <c r="AY1439" s="17">
        <v>0.10796131624901301</v>
      </c>
    </row>
    <row r="1440" spans="2:51">
      <c r="B1440" t="s">
        <v>160</v>
      </c>
      <c r="C1440" s="17">
        <v>0.42863375490689998</v>
      </c>
      <c r="D1440" s="17">
        <v>0.45672486036825799</v>
      </c>
      <c r="E1440" s="17">
        <v>0.39971124892866999</v>
      </c>
      <c r="F1440" s="17"/>
      <c r="G1440" s="17">
        <v>0.429644667292921</v>
      </c>
      <c r="H1440" s="17">
        <v>0.42660232961236799</v>
      </c>
      <c r="I1440" s="17">
        <v>0.43501702282392302</v>
      </c>
      <c r="J1440" s="17">
        <v>0.42845784961199501</v>
      </c>
      <c r="K1440" s="17">
        <v>0.411485942625617</v>
      </c>
      <c r="L1440" s="17">
        <v>0.43658230309129897</v>
      </c>
      <c r="M1440" s="17"/>
      <c r="N1440" s="17">
        <v>0.43440144382409002</v>
      </c>
      <c r="O1440" s="17">
        <v>0.43797354615793499</v>
      </c>
      <c r="P1440" s="17">
        <v>0.41234059661973599</v>
      </c>
      <c r="Q1440" s="17">
        <v>0.42225468446283099</v>
      </c>
      <c r="R1440" s="17"/>
      <c r="S1440" s="17">
        <v>0.42327356350126599</v>
      </c>
      <c r="T1440" s="17">
        <v>0.42243948969546802</v>
      </c>
      <c r="U1440" s="17">
        <v>0.49388987550706198</v>
      </c>
      <c r="V1440" s="17">
        <v>0.42240839238036898</v>
      </c>
      <c r="W1440" s="17">
        <v>0.42706650251369899</v>
      </c>
      <c r="X1440" s="17">
        <v>0.43299699217694898</v>
      </c>
      <c r="Y1440" s="17">
        <v>0.41970610992417101</v>
      </c>
      <c r="Z1440" s="17">
        <v>0.43231441205323601</v>
      </c>
      <c r="AA1440" s="17">
        <v>0.39848970054599597</v>
      </c>
      <c r="AB1440" s="17">
        <v>0.46304879426925599</v>
      </c>
      <c r="AC1440" s="17">
        <v>0.411352063991267</v>
      </c>
      <c r="AD1440" s="17">
        <v>0.38563736436017199</v>
      </c>
      <c r="AE1440" s="17"/>
      <c r="AF1440" s="17">
        <v>0.41124600994752603</v>
      </c>
      <c r="AG1440" s="17">
        <v>0.47889696432208201</v>
      </c>
      <c r="AH1440" s="17">
        <v>0.36503729091630799</v>
      </c>
      <c r="AI1440" s="17"/>
      <c r="AJ1440" s="17">
        <v>0.43916380867749699</v>
      </c>
      <c r="AK1440" s="17">
        <v>0.47850455001421799</v>
      </c>
      <c r="AL1440" s="17">
        <v>0.46886269790801799</v>
      </c>
      <c r="AM1440" s="17"/>
      <c r="AN1440" s="17">
        <v>0.36148564102651798</v>
      </c>
      <c r="AO1440" s="17">
        <v>0.41912910887861898</v>
      </c>
      <c r="AP1440" s="17">
        <v>0.42846074385077199</v>
      </c>
      <c r="AQ1440" s="17">
        <v>0.51204397593339601</v>
      </c>
      <c r="AR1440" s="17">
        <v>0.48825591617091002</v>
      </c>
      <c r="AS1440" s="17"/>
      <c r="AT1440" s="17">
        <v>0.42870777574775798</v>
      </c>
      <c r="AU1440" s="17">
        <v>0.41108173406366499</v>
      </c>
      <c r="AV1440" s="17"/>
      <c r="AW1440" s="17">
        <v>0.47302522363052801</v>
      </c>
      <c r="AX1440" s="17">
        <v>0.440527441272756</v>
      </c>
      <c r="AY1440" s="17">
        <v>0.37588279554566001</v>
      </c>
    </row>
    <row r="1441" spans="2:51">
      <c r="B1441" t="s">
        <v>161</v>
      </c>
      <c r="C1441" s="17">
        <v>0.23837531532</v>
      </c>
      <c r="D1441" s="17">
        <v>0.210473179927471</v>
      </c>
      <c r="E1441" s="17">
        <v>0.26521654966057101</v>
      </c>
      <c r="F1441" s="17"/>
      <c r="G1441" s="17">
        <v>0.24336454161311</v>
      </c>
      <c r="H1441" s="17">
        <v>0.21792460148448201</v>
      </c>
      <c r="I1441" s="17">
        <v>0.2503741458023</v>
      </c>
      <c r="J1441" s="17">
        <v>0.219138016660783</v>
      </c>
      <c r="K1441" s="17">
        <v>0.26024080797278598</v>
      </c>
      <c r="L1441" s="17">
        <v>0.242830435680049</v>
      </c>
      <c r="M1441" s="17"/>
      <c r="N1441" s="17">
        <v>0.195810480398902</v>
      </c>
      <c r="O1441" s="17">
        <v>0.21763595403441999</v>
      </c>
      <c r="P1441" s="17">
        <v>0.30252273061493501</v>
      </c>
      <c r="Q1441" s="17">
        <v>0.25217146222443299</v>
      </c>
      <c r="R1441" s="17"/>
      <c r="S1441" s="17">
        <v>0.21508335394539299</v>
      </c>
      <c r="T1441" s="17">
        <v>0.27885250658474497</v>
      </c>
      <c r="U1441" s="17">
        <v>0.21762314437087199</v>
      </c>
      <c r="V1441" s="17">
        <v>0.29614617818073602</v>
      </c>
      <c r="W1441" s="17">
        <v>0.25696237436052699</v>
      </c>
      <c r="X1441" s="17">
        <v>0.18003712673785099</v>
      </c>
      <c r="Y1441" s="17">
        <v>0.26336219702261199</v>
      </c>
      <c r="Z1441" s="17">
        <v>0.25402987145478201</v>
      </c>
      <c r="AA1441" s="17">
        <v>0.237847742401611</v>
      </c>
      <c r="AB1441" s="17">
        <v>0.19767953240859401</v>
      </c>
      <c r="AC1441" s="17">
        <v>0.20885664228846801</v>
      </c>
      <c r="AD1441" s="17">
        <v>0.19816727511295601</v>
      </c>
      <c r="AE1441" s="17"/>
      <c r="AF1441" s="17">
        <v>0.25820945736080297</v>
      </c>
      <c r="AG1441" s="17">
        <v>0.19677165839361799</v>
      </c>
      <c r="AH1441" s="17">
        <v>0.25470383589941398</v>
      </c>
      <c r="AI1441" s="17"/>
      <c r="AJ1441" s="17">
        <v>0.22048913783405799</v>
      </c>
      <c r="AK1441" s="17">
        <v>0.22309927451192099</v>
      </c>
      <c r="AL1441" s="17">
        <v>0.22012971079219101</v>
      </c>
      <c r="AM1441" s="17"/>
      <c r="AN1441" s="17">
        <v>0.30881727050888602</v>
      </c>
      <c r="AO1441" s="17">
        <v>0.231144429093493</v>
      </c>
      <c r="AP1441" s="17">
        <v>0.224488312071704</v>
      </c>
      <c r="AQ1441" s="17">
        <v>0.164307314891249</v>
      </c>
      <c r="AR1441" s="17">
        <v>7.1206566672135999E-2</v>
      </c>
      <c r="AS1441" s="17"/>
      <c r="AT1441" s="17">
        <v>0.24630083163861699</v>
      </c>
      <c r="AU1441" s="17">
        <v>0.17304157002353501</v>
      </c>
      <c r="AV1441" s="17"/>
      <c r="AW1441" s="17">
        <v>0.19624277481935801</v>
      </c>
      <c r="AX1441" s="17">
        <v>0.262384650505253</v>
      </c>
      <c r="AY1441" s="17">
        <v>0.27769871988752898</v>
      </c>
    </row>
    <row r="1442" spans="2:51">
      <c r="B1442" t="s">
        <v>162</v>
      </c>
      <c r="C1442" s="17">
        <v>8.0694087700287603E-2</v>
      </c>
      <c r="D1442" s="17">
        <v>6.1526076201637601E-2</v>
      </c>
      <c r="E1442" s="17">
        <v>9.8693807250736607E-2</v>
      </c>
      <c r="F1442" s="17"/>
      <c r="G1442" s="17">
        <v>7.5104227126692499E-2</v>
      </c>
      <c r="H1442" s="17">
        <v>0.11859307757891301</v>
      </c>
      <c r="I1442" s="17">
        <v>8.1843679045197598E-2</v>
      </c>
      <c r="J1442" s="17">
        <v>8.0733348552158399E-2</v>
      </c>
      <c r="K1442" s="17">
        <v>5.8525838592445902E-2</v>
      </c>
      <c r="L1442" s="17">
        <v>6.9008204165605394E-2</v>
      </c>
      <c r="M1442" s="17"/>
      <c r="N1442" s="17">
        <v>7.7802971429435902E-2</v>
      </c>
      <c r="O1442" s="17">
        <v>9.0094951487914895E-2</v>
      </c>
      <c r="P1442" s="17">
        <v>6.6988800645862198E-2</v>
      </c>
      <c r="Q1442" s="17">
        <v>8.4537227953301E-2</v>
      </c>
      <c r="R1442" s="17"/>
      <c r="S1442" s="17">
        <v>6.9363827870095304E-2</v>
      </c>
      <c r="T1442" s="17">
        <v>8.7758740089904905E-2</v>
      </c>
      <c r="U1442" s="17">
        <v>8.7406731592189299E-2</v>
      </c>
      <c r="V1442" s="17">
        <v>6.0432318455404803E-2</v>
      </c>
      <c r="W1442" s="17">
        <v>7.2163729776838298E-2</v>
      </c>
      <c r="X1442" s="17">
        <v>8.1027166120598307E-2</v>
      </c>
      <c r="Y1442" s="17">
        <v>9.2329408563153706E-2</v>
      </c>
      <c r="Z1442" s="17">
        <v>3.51161478529411E-2</v>
      </c>
      <c r="AA1442" s="17">
        <v>9.6485075654458297E-2</v>
      </c>
      <c r="AB1442" s="17">
        <v>5.2123883901944501E-2</v>
      </c>
      <c r="AC1442" s="17">
        <v>0.121412592009257</v>
      </c>
      <c r="AD1442" s="17">
        <v>0.122490873014724</v>
      </c>
      <c r="AE1442" s="17"/>
      <c r="AF1442" s="17">
        <v>9.3071648589974507E-2</v>
      </c>
      <c r="AG1442" s="17">
        <v>6.5553433036571795E-2</v>
      </c>
      <c r="AH1442" s="17">
        <v>0.103182977957816</v>
      </c>
      <c r="AI1442" s="17"/>
      <c r="AJ1442" s="17">
        <v>9.1893888049670594E-2</v>
      </c>
      <c r="AK1442" s="17">
        <v>7.2844172812713603E-2</v>
      </c>
      <c r="AL1442" s="17">
        <v>6.6725187145046494E-2</v>
      </c>
      <c r="AM1442" s="17"/>
      <c r="AN1442" s="17">
        <v>9.0273627643814497E-2</v>
      </c>
      <c r="AO1442" s="17">
        <v>8.83017641445107E-2</v>
      </c>
      <c r="AP1442" s="17">
        <v>8.1867342936577298E-2</v>
      </c>
      <c r="AQ1442" s="17">
        <v>5.6388606435031803E-2</v>
      </c>
      <c r="AR1442" s="17">
        <v>3.8252480410088802E-2</v>
      </c>
      <c r="AS1442" s="17"/>
      <c r="AT1442" s="17">
        <v>8.1890150163847097E-2</v>
      </c>
      <c r="AU1442" s="17">
        <v>6.7190163892231494E-2</v>
      </c>
      <c r="AV1442" s="17"/>
      <c r="AW1442" s="17">
        <v>5.4542263240902798E-2</v>
      </c>
      <c r="AX1442" s="17">
        <v>8.1568131919171602E-2</v>
      </c>
      <c r="AY1442" s="17">
        <v>0.10937202960411301</v>
      </c>
    </row>
    <row r="1443" spans="2:51">
      <c r="B1443" t="s">
        <v>163</v>
      </c>
      <c r="C1443" s="17">
        <v>3.8790909951421003E-2</v>
      </c>
      <c r="D1443" s="17">
        <v>3.64695439373042E-2</v>
      </c>
      <c r="E1443" s="17">
        <v>4.1416041160900002E-2</v>
      </c>
      <c r="F1443" s="17"/>
      <c r="G1443" s="17">
        <v>4.1548762520494401E-2</v>
      </c>
      <c r="H1443" s="17">
        <v>5.07285665551701E-2</v>
      </c>
      <c r="I1443" s="17">
        <v>2.5208075598149901E-2</v>
      </c>
      <c r="J1443" s="17">
        <v>4.57215453372996E-2</v>
      </c>
      <c r="K1443" s="17">
        <v>4.4237548019964497E-2</v>
      </c>
      <c r="L1443" s="17">
        <v>2.93725746046067E-2</v>
      </c>
      <c r="M1443" s="17"/>
      <c r="N1443" s="17">
        <v>3.2533576095333701E-2</v>
      </c>
      <c r="O1443" s="17">
        <v>3.3457970725339098E-2</v>
      </c>
      <c r="P1443" s="17">
        <v>5.2049527651871499E-2</v>
      </c>
      <c r="Q1443" s="17">
        <v>4.0797519199442099E-2</v>
      </c>
      <c r="R1443" s="17"/>
      <c r="S1443" s="17">
        <v>5.3027067153649E-2</v>
      </c>
      <c r="T1443" s="17">
        <v>3.8057307140434697E-2</v>
      </c>
      <c r="U1443" s="17">
        <v>4.0249271972200698E-2</v>
      </c>
      <c r="V1443" s="17">
        <v>2.5391087272691199E-2</v>
      </c>
      <c r="W1443" s="17">
        <v>5.0280343971411998E-2</v>
      </c>
      <c r="X1443" s="17">
        <v>2.4329270715655799E-2</v>
      </c>
      <c r="Y1443" s="17">
        <v>3.7999775121119898E-2</v>
      </c>
      <c r="Z1443" s="17">
        <v>7.7347059422008799E-2</v>
      </c>
      <c r="AA1443" s="17">
        <v>4.7792498921455498E-2</v>
      </c>
      <c r="AB1443" s="17">
        <v>2.5575571807782301E-2</v>
      </c>
      <c r="AC1443" s="17">
        <v>1.95447993916575E-2</v>
      </c>
      <c r="AD1443" s="17">
        <v>1.9466771633952801E-2</v>
      </c>
      <c r="AE1443" s="17"/>
      <c r="AF1443" s="17">
        <v>4.6135791708308303E-2</v>
      </c>
      <c r="AG1443" s="17">
        <v>3.2130030212277297E-2</v>
      </c>
      <c r="AH1443" s="17">
        <v>4.9416273412980702E-2</v>
      </c>
      <c r="AI1443" s="17"/>
      <c r="AJ1443" s="17">
        <v>2.2186748883701202E-2</v>
      </c>
      <c r="AK1443" s="17">
        <v>2.62649809312097E-2</v>
      </c>
      <c r="AL1443" s="17">
        <v>2.1982466980345599E-2</v>
      </c>
      <c r="AM1443" s="17"/>
      <c r="AN1443" s="17">
        <v>4.1015612886606802E-2</v>
      </c>
      <c r="AO1443" s="17">
        <v>3.1781968748231797E-2</v>
      </c>
      <c r="AP1443" s="17">
        <v>2.7510474521437098E-2</v>
      </c>
      <c r="AQ1443" s="17">
        <v>4.8659847860520501E-2</v>
      </c>
      <c r="AR1443" s="17">
        <v>6.5682729088598901E-2</v>
      </c>
      <c r="AS1443" s="17"/>
      <c r="AT1443" s="17">
        <v>3.8055701330238001E-2</v>
      </c>
      <c r="AU1443" s="17">
        <v>3.79210423229423E-2</v>
      </c>
      <c r="AV1443" s="17"/>
      <c r="AW1443" s="17">
        <v>2.643010844842E-2</v>
      </c>
      <c r="AX1443" s="17">
        <v>3.4872337344432798E-2</v>
      </c>
      <c r="AY1443" s="17">
        <v>5.3664089620896097E-2</v>
      </c>
    </row>
    <row r="1444" spans="2:51">
      <c r="B1444" t="s">
        <v>119</v>
      </c>
      <c r="C1444" s="17">
        <v>4.8619715724734502E-2</v>
      </c>
      <c r="D1444" s="17">
        <v>3.2429491883958002E-2</v>
      </c>
      <c r="E1444" s="17">
        <v>6.3461610067551799E-2</v>
      </c>
      <c r="F1444" s="17"/>
      <c r="G1444" s="17">
        <v>2.6866495399551601E-2</v>
      </c>
      <c r="H1444" s="17">
        <v>2.91820900921805E-2</v>
      </c>
      <c r="I1444" s="17">
        <v>6.08294455966297E-2</v>
      </c>
      <c r="J1444" s="17">
        <v>6.8508387479929406E-2</v>
      </c>
      <c r="K1444" s="17">
        <v>4.7090398357487302E-2</v>
      </c>
      <c r="L1444" s="17">
        <v>5.0315074189013598E-2</v>
      </c>
      <c r="M1444" s="17"/>
      <c r="N1444" s="17">
        <v>4.2840062138564901E-2</v>
      </c>
      <c r="O1444" s="17">
        <v>4.7241714609022503E-2</v>
      </c>
      <c r="P1444" s="17">
        <v>3.4913604983069398E-2</v>
      </c>
      <c r="Q1444" s="17">
        <v>6.8084449630082894E-2</v>
      </c>
      <c r="R1444" s="17"/>
      <c r="S1444" s="17">
        <v>4.96754675628725E-2</v>
      </c>
      <c r="T1444" s="17">
        <v>4.0382698125553798E-2</v>
      </c>
      <c r="U1444" s="17">
        <v>3.9569216861331802E-2</v>
      </c>
      <c r="V1444" s="17">
        <v>5.5771169120728201E-2</v>
      </c>
      <c r="W1444" s="17">
        <v>2.6870471869382E-2</v>
      </c>
      <c r="X1444" s="17">
        <v>5.7668584061658E-2</v>
      </c>
      <c r="Y1444" s="17">
        <v>3.8223190475056699E-2</v>
      </c>
      <c r="Z1444" s="17">
        <v>3.8808607379986398E-2</v>
      </c>
      <c r="AA1444" s="17">
        <v>6.6078739792276603E-2</v>
      </c>
      <c r="AB1444" s="17">
        <v>6.1240660162166199E-2</v>
      </c>
      <c r="AC1444" s="17">
        <v>2.1593771153220399E-2</v>
      </c>
      <c r="AD1444" s="17">
        <v>0.10509457761089699</v>
      </c>
      <c r="AE1444" s="17"/>
      <c r="AF1444" s="17">
        <v>4.3432573803949701E-2</v>
      </c>
      <c r="AG1444" s="17">
        <v>3.6092310869315199E-2</v>
      </c>
      <c r="AH1444" s="17">
        <v>9.1888416610721099E-2</v>
      </c>
      <c r="AI1444" s="17"/>
      <c r="AJ1444" s="17">
        <v>3.19040921499988E-2</v>
      </c>
      <c r="AK1444" s="17">
        <v>2.8198048093659799E-2</v>
      </c>
      <c r="AL1444" s="17">
        <v>3.9550117939170598E-2</v>
      </c>
      <c r="AM1444" s="17"/>
      <c r="AN1444" s="17">
        <v>8.3278407177762595E-2</v>
      </c>
      <c r="AO1444" s="17">
        <v>4.2927260651499599E-2</v>
      </c>
      <c r="AP1444" s="17">
        <v>3.95622450426606E-2</v>
      </c>
      <c r="AQ1444" s="17">
        <v>3.11865682150031E-2</v>
      </c>
      <c r="AR1444" s="17">
        <v>0</v>
      </c>
      <c r="AS1444" s="17"/>
      <c r="AT1444" s="17">
        <v>4.9219754410847999E-2</v>
      </c>
      <c r="AU1444" s="17">
        <v>4.6690217355049003E-2</v>
      </c>
      <c r="AV1444" s="17"/>
      <c r="AW1444" s="17">
        <v>3.2597260239366599E-2</v>
      </c>
      <c r="AX1444" s="17">
        <v>1.8825358335609201E-2</v>
      </c>
      <c r="AY1444" s="17">
        <v>7.5421049092788794E-2</v>
      </c>
    </row>
    <row r="1445" spans="2:51">
      <c r="B1445" t="s">
        <v>164</v>
      </c>
      <c r="C1445" s="17">
        <v>0.59351997130355705</v>
      </c>
      <c r="D1445" s="17">
        <v>0.65910170804962898</v>
      </c>
      <c r="E1445" s="17">
        <v>0.53121199186024004</v>
      </c>
      <c r="F1445" s="17"/>
      <c r="G1445" s="17">
        <v>0.613115973340152</v>
      </c>
      <c r="H1445" s="17">
        <v>0.583571664289255</v>
      </c>
      <c r="I1445" s="17">
        <v>0.58174465395772201</v>
      </c>
      <c r="J1445" s="17">
        <v>0.58589870196982996</v>
      </c>
      <c r="K1445" s="17">
        <v>0.58990540705731598</v>
      </c>
      <c r="L1445" s="17">
        <v>0.60847371136072503</v>
      </c>
      <c r="M1445" s="17"/>
      <c r="N1445" s="17">
        <v>0.65101290993776395</v>
      </c>
      <c r="O1445" s="17">
        <v>0.61156940914330304</v>
      </c>
      <c r="P1445" s="17">
        <v>0.54352533610426201</v>
      </c>
      <c r="Q1445" s="17">
        <v>0.55440934099274097</v>
      </c>
      <c r="R1445" s="17"/>
      <c r="S1445" s="17">
        <v>0.61285028346798998</v>
      </c>
      <c r="T1445" s="17">
        <v>0.55494874805936201</v>
      </c>
      <c r="U1445" s="17">
        <v>0.61515163520340699</v>
      </c>
      <c r="V1445" s="17">
        <v>0.56225924697043905</v>
      </c>
      <c r="W1445" s="17">
        <v>0.59372308002184004</v>
      </c>
      <c r="X1445" s="17">
        <v>0.65693785236423696</v>
      </c>
      <c r="Y1445" s="17">
        <v>0.56808542881805701</v>
      </c>
      <c r="Z1445" s="17">
        <v>0.59469831389028205</v>
      </c>
      <c r="AA1445" s="17">
        <v>0.55179594323019898</v>
      </c>
      <c r="AB1445" s="17">
        <v>0.66338035171951304</v>
      </c>
      <c r="AC1445" s="17">
        <v>0.62859219515739695</v>
      </c>
      <c r="AD1445" s="17">
        <v>0.55478050262747003</v>
      </c>
      <c r="AE1445" s="17"/>
      <c r="AF1445" s="17">
        <v>0.55915052853696501</v>
      </c>
      <c r="AG1445" s="17">
        <v>0.66945256748821802</v>
      </c>
      <c r="AH1445" s="17">
        <v>0.50080849611906797</v>
      </c>
      <c r="AI1445" s="17"/>
      <c r="AJ1445" s="17">
        <v>0.633526133082572</v>
      </c>
      <c r="AK1445" s="17">
        <v>0.64959352365049605</v>
      </c>
      <c r="AL1445" s="17">
        <v>0.65161251714324697</v>
      </c>
      <c r="AM1445" s="17"/>
      <c r="AN1445" s="17">
        <v>0.47661508178292999</v>
      </c>
      <c r="AO1445" s="17">
        <v>0.60584457736226505</v>
      </c>
      <c r="AP1445" s="17">
        <v>0.62657162542762102</v>
      </c>
      <c r="AQ1445" s="17">
        <v>0.69945766259819597</v>
      </c>
      <c r="AR1445" s="17">
        <v>0.82485822382917595</v>
      </c>
      <c r="AS1445" s="17"/>
      <c r="AT1445" s="17">
        <v>0.58453356245645005</v>
      </c>
      <c r="AU1445" s="17">
        <v>0.67515700640624199</v>
      </c>
      <c r="AV1445" s="17"/>
      <c r="AW1445" s="17">
        <v>0.690187593251953</v>
      </c>
      <c r="AX1445" s="17">
        <v>0.60234952189553304</v>
      </c>
      <c r="AY1445" s="17">
        <v>0.48384411179467302</v>
      </c>
    </row>
    <row r="1446" spans="2:51">
      <c r="B1446" t="s">
        <v>165</v>
      </c>
      <c r="C1446" s="17">
        <v>0.119484997651709</v>
      </c>
      <c r="D1446" s="17">
        <v>9.7995620138941794E-2</v>
      </c>
      <c r="E1446" s="17">
        <v>0.14010984841163701</v>
      </c>
      <c r="F1446" s="17"/>
      <c r="G1446" s="17">
        <v>0.116652989647187</v>
      </c>
      <c r="H1446" s="17">
        <v>0.16932164413408299</v>
      </c>
      <c r="I1446" s="17">
        <v>0.107051754643347</v>
      </c>
      <c r="J1446" s="17">
        <v>0.12645489388945799</v>
      </c>
      <c r="K1446" s="17">
        <v>0.10276338661241</v>
      </c>
      <c r="L1446" s="17">
        <v>9.8380778770212104E-2</v>
      </c>
      <c r="M1446" s="17"/>
      <c r="N1446" s="17">
        <v>0.11033654752477</v>
      </c>
      <c r="O1446" s="17">
        <v>0.12355292221325399</v>
      </c>
      <c r="P1446" s="17">
        <v>0.119038328297734</v>
      </c>
      <c r="Q1446" s="17">
        <v>0.12533474715274301</v>
      </c>
      <c r="R1446" s="17"/>
      <c r="S1446" s="17">
        <v>0.12239089502374401</v>
      </c>
      <c r="T1446" s="17">
        <v>0.12581604723034001</v>
      </c>
      <c r="U1446" s="17">
        <v>0.12765600356439</v>
      </c>
      <c r="V1446" s="17">
        <v>8.5823405728096006E-2</v>
      </c>
      <c r="W1446" s="17">
        <v>0.12244407374825</v>
      </c>
      <c r="X1446" s="17">
        <v>0.10535643683625399</v>
      </c>
      <c r="Y1446" s="17">
        <v>0.13032918368427401</v>
      </c>
      <c r="Z1446" s="17">
        <v>0.11246320727495</v>
      </c>
      <c r="AA1446" s="17">
        <v>0.144277574575914</v>
      </c>
      <c r="AB1446" s="17">
        <v>7.7699455709726806E-2</v>
      </c>
      <c r="AC1446" s="17">
        <v>0.14095739140091401</v>
      </c>
      <c r="AD1446" s="17">
        <v>0.141957644648676</v>
      </c>
      <c r="AE1446" s="17"/>
      <c r="AF1446" s="17">
        <v>0.139207440298283</v>
      </c>
      <c r="AG1446" s="17">
        <v>9.7683463248849106E-2</v>
      </c>
      <c r="AH1446" s="17">
        <v>0.152599251370797</v>
      </c>
      <c r="AI1446" s="17"/>
      <c r="AJ1446" s="17">
        <v>0.114080636933372</v>
      </c>
      <c r="AK1446" s="17">
        <v>9.9109153743923303E-2</v>
      </c>
      <c r="AL1446" s="17">
        <v>8.8707654125392096E-2</v>
      </c>
      <c r="AM1446" s="17"/>
      <c r="AN1446" s="17">
        <v>0.13128924053042099</v>
      </c>
      <c r="AO1446" s="17">
        <v>0.120083732892743</v>
      </c>
      <c r="AP1446" s="17">
        <v>0.109377817458014</v>
      </c>
      <c r="AQ1446" s="17">
        <v>0.105048454295552</v>
      </c>
      <c r="AR1446" s="17">
        <v>0.10393520949868799</v>
      </c>
      <c r="AS1446" s="17"/>
      <c r="AT1446" s="17">
        <v>0.119945851494085</v>
      </c>
      <c r="AU1446" s="17">
        <v>0.105111206215174</v>
      </c>
      <c r="AV1446" s="17"/>
      <c r="AW1446" s="17">
        <v>8.0972371689322906E-2</v>
      </c>
      <c r="AX1446" s="17">
        <v>0.116440469263604</v>
      </c>
      <c r="AY1446" s="17">
        <v>0.16303611922500899</v>
      </c>
    </row>
    <row r="1447" spans="2:51">
      <c r="B1447" t="s">
        <v>140</v>
      </c>
      <c r="C1447" s="17">
        <v>0.47403497365184899</v>
      </c>
      <c r="D1447" s="17">
        <v>0.56110608791068795</v>
      </c>
      <c r="E1447" s="17">
        <v>0.391102143448604</v>
      </c>
      <c r="F1447" s="17"/>
      <c r="G1447" s="17">
        <v>0.49646298369296499</v>
      </c>
      <c r="H1447" s="17">
        <v>0.41425002015517198</v>
      </c>
      <c r="I1447" s="17">
        <v>0.47469289931437503</v>
      </c>
      <c r="J1447" s="17">
        <v>0.459443808080371</v>
      </c>
      <c r="K1447" s="17">
        <v>0.48714202044490601</v>
      </c>
      <c r="L1447" s="17">
        <v>0.51009293259051303</v>
      </c>
      <c r="M1447" s="17"/>
      <c r="N1447" s="17">
        <v>0.54067636241299399</v>
      </c>
      <c r="O1447" s="17">
        <v>0.48801648693005001</v>
      </c>
      <c r="P1447" s="17">
        <v>0.42448700780652798</v>
      </c>
      <c r="Q1447" s="17">
        <v>0.42907459383999802</v>
      </c>
      <c r="R1447" s="17"/>
      <c r="S1447" s="17">
        <v>0.49045938844424602</v>
      </c>
      <c r="T1447" s="17">
        <v>0.429132700829022</v>
      </c>
      <c r="U1447" s="17">
        <v>0.48749563163901699</v>
      </c>
      <c r="V1447" s="17">
        <v>0.47643584124234301</v>
      </c>
      <c r="W1447" s="17">
        <v>0.47127900627358998</v>
      </c>
      <c r="X1447" s="17">
        <v>0.55158141552798301</v>
      </c>
      <c r="Y1447" s="17">
        <v>0.43775624513378403</v>
      </c>
      <c r="Z1447" s="17">
        <v>0.48223510661533198</v>
      </c>
      <c r="AA1447" s="17">
        <v>0.40751836865428498</v>
      </c>
      <c r="AB1447" s="17">
        <v>0.58568089600978601</v>
      </c>
      <c r="AC1447" s="17">
        <v>0.48763480375648299</v>
      </c>
      <c r="AD1447" s="17">
        <v>0.41282285797879398</v>
      </c>
      <c r="AE1447" s="17"/>
      <c r="AF1447" s="17">
        <v>0.41994308823868198</v>
      </c>
      <c r="AG1447" s="17">
        <v>0.571769104239369</v>
      </c>
      <c r="AH1447" s="17">
        <v>0.34820924474827097</v>
      </c>
      <c r="AI1447" s="17"/>
      <c r="AJ1447" s="17">
        <v>0.51944549614919999</v>
      </c>
      <c r="AK1447" s="17">
        <v>0.55048436990657201</v>
      </c>
      <c r="AL1447" s="17">
        <v>0.56290486301785503</v>
      </c>
      <c r="AM1447" s="17"/>
      <c r="AN1447" s="17">
        <v>0.34532584125250898</v>
      </c>
      <c r="AO1447" s="17">
        <v>0.485760844469522</v>
      </c>
      <c r="AP1447" s="17">
        <v>0.51719380796960601</v>
      </c>
      <c r="AQ1447" s="17">
        <v>0.59440920830264399</v>
      </c>
      <c r="AR1447" s="17">
        <v>0.720923014330489</v>
      </c>
      <c r="AS1447" s="17"/>
      <c r="AT1447" s="17">
        <v>0.46458771096236501</v>
      </c>
      <c r="AU1447" s="17">
        <v>0.57004580019106899</v>
      </c>
      <c r="AV1447" s="17"/>
      <c r="AW1447" s="17">
        <v>0.60921522156262997</v>
      </c>
      <c r="AX1447" s="17">
        <v>0.48590905263192902</v>
      </c>
      <c r="AY1447" s="17">
        <v>0.32080799256966303</v>
      </c>
    </row>
    <row r="1448" spans="2:51">
      <c r="C1448" s="17"/>
      <c r="D1448" s="17"/>
      <c r="E1448" s="17"/>
      <c r="F1448" s="17"/>
      <c r="G1448" s="17"/>
      <c r="H1448" s="17"/>
      <c r="I1448" s="17"/>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c r="AP1448" s="17"/>
      <c r="AQ1448" s="17"/>
      <c r="AR1448" s="17"/>
      <c r="AS1448" s="17"/>
      <c r="AT1448" s="17"/>
      <c r="AU1448" s="17"/>
      <c r="AV1448" s="17"/>
      <c r="AW1448" s="17"/>
      <c r="AX1448" s="17"/>
      <c r="AY1448" s="17"/>
    </row>
    <row r="1449" spans="2:51">
      <c r="B1449" s="6" t="s">
        <v>463</v>
      </c>
      <c r="C1449" s="17"/>
      <c r="D1449" s="17"/>
      <c r="E1449" s="17"/>
      <c r="F1449" s="17"/>
      <c r="G1449" s="17"/>
      <c r="H1449" s="17"/>
      <c r="I1449" s="17"/>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c r="AP1449" s="17"/>
      <c r="AQ1449" s="17"/>
      <c r="AR1449" s="17"/>
      <c r="AS1449" s="17"/>
      <c r="AT1449" s="17"/>
      <c r="AU1449" s="17"/>
      <c r="AV1449" s="17"/>
      <c r="AW1449" s="17"/>
      <c r="AX1449" s="17"/>
      <c r="AY1449" s="17"/>
    </row>
    <row r="1450" spans="2:51">
      <c r="B1450" s="24" t="s">
        <v>16</v>
      </c>
      <c r="C1450" s="17"/>
      <c r="D1450" s="17"/>
      <c r="E1450" s="17"/>
      <c r="F1450" s="17"/>
      <c r="G1450" s="17"/>
      <c r="H1450" s="17"/>
      <c r="I1450" s="17"/>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c r="AP1450" s="17"/>
      <c r="AQ1450" s="17"/>
      <c r="AR1450" s="17"/>
      <c r="AS1450" s="17"/>
      <c r="AT1450" s="17"/>
      <c r="AU1450" s="17"/>
      <c r="AV1450" s="17"/>
      <c r="AW1450" s="17"/>
      <c r="AX1450" s="17"/>
      <c r="AY1450" s="17"/>
    </row>
    <row r="1451" spans="2:51">
      <c r="B1451" t="s">
        <v>159</v>
      </c>
      <c r="C1451" s="17">
        <v>9.7333645689253304E-2</v>
      </c>
      <c r="D1451" s="17">
        <v>0.114186483708765</v>
      </c>
      <c r="E1451" s="17">
        <v>8.0041492711733594E-2</v>
      </c>
      <c r="F1451" s="17"/>
      <c r="G1451" s="17">
        <v>0.108054925943831</v>
      </c>
      <c r="H1451" s="17">
        <v>0.111047787121846</v>
      </c>
      <c r="I1451" s="17">
        <v>0.11672628235527401</v>
      </c>
      <c r="J1451" s="17">
        <v>8.7927950436387306E-2</v>
      </c>
      <c r="K1451" s="17">
        <v>9.6232698040928905E-2</v>
      </c>
      <c r="L1451" s="17">
        <v>7.6196753083739494E-2</v>
      </c>
      <c r="M1451" s="17"/>
      <c r="N1451" s="17">
        <v>0.12887719590663699</v>
      </c>
      <c r="O1451" s="17">
        <v>9.0001698078044798E-2</v>
      </c>
      <c r="P1451" s="17">
        <v>9.5348635044288602E-2</v>
      </c>
      <c r="Q1451" s="17">
        <v>7.5542238049482804E-2</v>
      </c>
      <c r="R1451" s="17"/>
      <c r="S1451" s="17">
        <v>0.14100633650713501</v>
      </c>
      <c r="T1451" s="17">
        <v>7.3338501555794106E-2</v>
      </c>
      <c r="U1451" s="17">
        <v>6.8401085116724603E-2</v>
      </c>
      <c r="V1451" s="17">
        <v>7.0709507907102398E-2</v>
      </c>
      <c r="W1451" s="17">
        <v>9.4161853606255994E-2</v>
      </c>
      <c r="X1451" s="17">
        <v>8.9164770188619694E-2</v>
      </c>
      <c r="Y1451" s="17">
        <v>0.14699918581336499</v>
      </c>
      <c r="Z1451" s="17">
        <v>4.3827988378212702E-2</v>
      </c>
      <c r="AA1451" s="17">
        <v>0.107605753510257</v>
      </c>
      <c r="AB1451" s="17">
        <v>0.10180799130508</v>
      </c>
      <c r="AC1451" s="17">
        <v>0.1054868480147</v>
      </c>
      <c r="AD1451" s="17">
        <v>5.0153584918877003E-2</v>
      </c>
      <c r="AE1451" s="17"/>
      <c r="AF1451" s="17">
        <v>9.0455940735682194E-2</v>
      </c>
      <c r="AG1451" s="17">
        <v>0.11724207538657801</v>
      </c>
      <c r="AH1451" s="17">
        <v>4.9070869364229198E-2</v>
      </c>
      <c r="AI1451" s="17"/>
      <c r="AJ1451" s="17">
        <v>0.108663705247036</v>
      </c>
      <c r="AK1451" s="17">
        <v>0.12987999555374899</v>
      </c>
      <c r="AL1451" s="17">
        <v>9.7103329434133398E-2</v>
      </c>
      <c r="AM1451" s="17"/>
      <c r="AN1451" s="17">
        <v>9.5569233950125704E-2</v>
      </c>
      <c r="AO1451" s="17">
        <v>9.5113491244957105E-2</v>
      </c>
      <c r="AP1451" s="17">
        <v>0.109082069267937</v>
      </c>
      <c r="AQ1451" s="17">
        <v>0.110011669746212</v>
      </c>
      <c r="AR1451" s="17">
        <v>0.22241041449979701</v>
      </c>
      <c r="AS1451" s="17"/>
      <c r="AT1451" s="17">
        <v>9.7344393767434201E-2</v>
      </c>
      <c r="AU1451" s="17">
        <v>9.9070338373802594E-2</v>
      </c>
      <c r="AV1451" s="17"/>
      <c r="AW1451" s="17">
        <v>0.11267181042829499</v>
      </c>
      <c r="AX1451" s="17">
        <v>0.108890591625668</v>
      </c>
      <c r="AY1451" s="17">
        <v>7.7527466064688494E-2</v>
      </c>
    </row>
    <row r="1452" spans="2:51">
      <c r="B1452" t="s">
        <v>160</v>
      </c>
      <c r="C1452" s="17">
        <v>0.30287523312826597</v>
      </c>
      <c r="D1452" s="17">
        <v>0.33515940147310902</v>
      </c>
      <c r="E1452" s="17">
        <v>0.27183821994353402</v>
      </c>
      <c r="F1452" s="17"/>
      <c r="G1452" s="17">
        <v>0.48483361819147203</v>
      </c>
      <c r="H1452" s="17">
        <v>0.32852939560711503</v>
      </c>
      <c r="I1452" s="17">
        <v>0.27408145473780299</v>
      </c>
      <c r="J1452" s="17">
        <v>0.30088844875540999</v>
      </c>
      <c r="K1452" s="17">
        <v>0.24130316940632601</v>
      </c>
      <c r="L1452" s="17">
        <v>0.26577185864229003</v>
      </c>
      <c r="M1452" s="17"/>
      <c r="N1452" s="17">
        <v>0.330010801396522</v>
      </c>
      <c r="O1452" s="17">
        <v>0.28489863597131299</v>
      </c>
      <c r="P1452" s="17">
        <v>0.29248267690010199</v>
      </c>
      <c r="Q1452" s="17">
        <v>0.29960139681515502</v>
      </c>
      <c r="R1452" s="17"/>
      <c r="S1452" s="17">
        <v>0.38719188365506302</v>
      </c>
      <c r="T1452" s="17">
        <v>0.23021381584867201</v>
      </c>
      <c r="U1452" s="17">
        <v>0.29002723940186498</v>
      </c>
      <c r="V1452" s="17">
        <v>0.28105983820886199</v>
      </c>
      <c r="W1452" s="17">
        <v>0.30446276837488601</v>
      </c>
      <c r="X1452" s="17">
        <v>0.248239355128581</v>
      </c>
      <c r="Y1452" s="17">
        <v>0.32799601983288901</v>
      </c>
      <c r="Z1452" s="17">
        <v>0.47391755726485002</v>
      </c>
      <c r="AA1452" s="17">
        <v>0.32736183025021298</v>
      </c>
      <c r="AB1452" s="17">
        <v>0.28521507714171401</v>
      </c>
      <c r="AC1452" s="17">
        <v>0.30633164594191498</v>
      </c>
      <c r="AD1452" s="17">
        <v>0.21186157939476799</v>
      </c>
      <c r="AE1452" s="17"/>
      <c r="AF1452" s="17">
        <v>0.25132358575046299</v>
      </c>
      <c r="AG1452" s="17">
        <v>0.33537586456447999</v>
      </c>
      <c r="AH1452" s="17">
        <v>0.32222781090837199</v>
      </c>
      <c r="AI1452" s="17"/>
      <c r="AJ1452" s="17">
        <v>0.26011407978779</v>
      </c>
      <c r="AK1452" s="17">
        <v>0.37979320664210597</v>
      </c>
      <c r="AL1452" s="17">
        <v>0.307401988069539</v>
      </c>
      <c r="AM1452" s="17"/>
      <c r="AN1452" s="17">
        <v>0.240465342853352</v>
      </c>
      <c r="AO1452" s="17">
        <v>0.32944537750535402</v>
      </c>
      <c r="AP1452" s="17">
        <v>0.31939564841081503</v>
      </c>
      <c r="AQ1452" s="17">
        <v>0.38344891922232199</v>
      </c>
      <c r="AR1452" s="17">
        <v>0.232271810859809</v>
      </c>
      <c r="AS1452" s="17"/>
      <c r="AT1452" s="17">
        <v>0.29526181597398798</v>
      </c>
      <c r="AU1452" s="17">
        <v>0.38216496152205098</v>
      </c>
      <c r="AV1452" s="17"/>
      <c r="AW1452" s="17">
        <v>0.30488169777256902</v>
      </c>
      <c r="AX1452" s="17">
        <v>0.38821419538974999</v>
      </c>
      <c r="AY1452" s="17">
        <v>0.279972171752986</v>
      </c>
    </row>
    <row r="1453" spans="2:51">
      <c r="B1453" t="s">
        <v>161</v>
      </c>
      <c r="C1453" s="17">
        <v>0.31219020190104302</v>
      </c>
      <c r="D1453" s="17">
        <v>0.30687955315076698</v>
      </c>
      <c r="E1453" s="17">
        <v>0.31734436980402098</v>
      </c>
      <c r="F1453" s="17"/>
      <c r="G1453" s="17">
        <v>0.26849332362936201</v>
      </c>
      <c r="H1453" s="17">
        <v>0.26869613586452601</v>
      </c>
      <c r="I1453" s="17">
        <v>0.32341770785119001</v>
      </c>
      <c r="J1453" s="17">
        <v>0.240379570609804</v>
      </c>
      <c r="K1453" s="17">
        <v>0.37915813817368799</v>
      </c>
      <c r="L1453" s="17">
        <v>0.36130796007725702</v>
      </c>
      <c r="M1453" s="17"/>
      <c r="N1453" s="17">
        <v>0.293916642249135</v>
      </c>
      <c r="O1453" s="17">
        <v>0.32150953002798799</v>
      </c>
      <c r="P1453" s="17">
        <v>0.34469565526205898</v>
      </c>
      <c r="Q1453" s="17">
        <v>0.29080291003130199</v>
      </c>
      <c r="R1453" s="17"/>
      <c r="S1453" s="17">
        <v>0.268152912934571</v>
      </c>
      <c r="T1453" s="17">
        <v>0.34899059154992401</v>
      </c>
      <c r="U1453" s="17">
        <v>0.30984481371296102</v>
      </c>
      <c r="V1453" s="17">
        <v>0.31688395469826303</v>
      </c>
      <c r="W1453" s="17">
        <v>0.307285106786859</v>
      </c>
      <c r="X1453" s="17">
        <v>0.42615872103121499</v>
      </c>
      <c r="Y1453" s="17">
        <v>0.28957575474436298</v>
      </c>
      <c r="Z1453" s="17">
        <v>0.314823592864312</v>
      </c>
      <c r="AA1453" s="17">
        <v>0.27613406184314798</v>
      </c>
      <c r="AB1453" s="17">
        <v>0.28234383029496701</v>
      </c>
      <c r="AC1453" s="17">
        <v>0.33332679652226799</v>
      </c>
      <c r="AD1453" s="17">
        <v>0.27741763359390698</v>
      </c>
      <c r="AE1453" s="17"/>
      <c r="AF1453" s="17">
        <v>0.33307882636418501</v>
      </c>
      <c r="AG1453" s="17">
        <v>0.28585053418408402</v>
      </c>
      <c r="AH1453" s="17">
        <v>0.33558766098228598</v>
      </c>
      <c r="AI1453" s="17"/>
      <c r="AJ1453" s="17">
        <v>0.33325622373184599</v>
      </c>
      <c r="AK1453" s="17">
        <v>0.25207076898466102</v>
      </c>
      <c r="AL1453" s="17">
        <v>0.293807967798419</v>
      </c>
      <c r="AM1453" s="17"/>
      <c r="AN1453" s="17">
        <v>0.32567130241925302</v>
      </c>
      <c r="AO1453" s="17">
        <v>0.29630733990062802</v>
      </c>
      <c r="AP1453" s="17">
        <v>0.29986467158269298</v>
      </c>
      <c r="AQ1453" s="17">
        <v>0.26449395403670101</v>
      </c>
      <c r="AR1453" s="17">
        <v>0.45510354449052398</v>
      </c>
      <c r="AS1453" s="17"/>
      <c r="AT1453" s="17">
        <v>0.316683774479395</v>
      </c>
      <c r="AU1453" s="17">
        <v>0.26246227138428202</v>
      </c>
      <c r="AV1453" s="17"/>
      <c r="AW1453" s="17">
        <v>0.31979917559440701</v>
      </c>
      <c r="AX1453" s="17">
        <v>0.27112839196407901</v>
      </c>
      <c r="AY1453" s="17">
        <v>0.31370360200938902</v>
      </c>
    </row>
    <row r="1454" spans="2:51">
      <c r="B1454" t="s">
        <v>162</v>
      </c>
      <c r="C1454" s="17">
        <v>0.14956310090913999</v>
      </c>
      <c r="D1454" s="17">
        <v>0.13400277270705899</v>
      </c>
      <c r="E1454" s="17">
        <v>0.166066317872858</v>
      </c>
      <c r="F1454" s="17"/>
      <c r="G1454" s="17">
        <v>7.1334531512556504E-2</v>
      </c>
      <c r="H1454" s="17">
        <v>0.15305401200971999</v>
      </c>
      <c r="I1454" s="17">
        <v>0.140809721311631</v>
      </c>
      <c r="J1454" s="17">
        <v>0.18707468463531299</v>
      </c>
      <c r="K1454" s="17">
        <v>0.15294335037106899</v>
      </c>
      <c r="L1454" s="17">
        <v>0.15925442559648501</v>
      </c>
      <c r="M1454" s="17"/>
      <c r="N1454" s="17">
        <v>0.136491200691089</v>
      </c>
      <c r="O1454" s="17">
        <v>0.154952125106189</v>
      </c>
      <c r="P1454" s="17">
        <v>0.12841471387719799</v>
      </c>
      <c r="Q1454" s="17">
        <v>0.178744620308951</v>
      </c>
      <c r="R1454" s="17"/>
      <c r="S1454" s="17">
        <v>7.6548845725984194E-2</v>
      </c>
      <c r="T1454" s="17">
        <v>0.18968729631342701</v>
      </c>
      <c r="U1454" s="17">
        <v>0.18629663060690899</v>
      </c>
      <c r="V1454" s="17">
        <v>0.22235014616482099</v>
      </c>
      <c r="W1454" s="17">
        <v>0.17388132850534499</v>
      </c>
      <c r="X1454" s="17">
        <v>0.137319700051727</v>
      </c>
      <c r="Y1454" s="17">
        <v>0.10067887009229801</v>
      </c>
      <c r="Z1454" s="17">
        <v>5.2276291541110999E-2</v>
      </c>
      <c r="AA1454" s="17">
        <v>0.14118724546728501</v>
      </c>
      <c r="AB1454" s="17">
        <v>0.122553560997489</v>
      </c>
      <c r="AC1454" s="17">
        <v>0.13618600505803699</v>
      </c>
      <c r="AD1454" s="17">
        <v>0.31500382363346302</v>
      </c>
      <c r="AE1454" s="17"/>
      <c r="AF1454" s="17">
        <v>0.16214962588935999</v>
      </c>
      <c r="AG1454" s="17">
        <v>0.14533381270175399</v>
      </c>
      <c r="AH1454" s="17">
        <v>0.16210804097568199</v>
      </c>
      <c r="AI1454" s="17"/>
      <c r="AJ1454" s="17">
        <v>0.16890224630322601</v>
      </c>
      <c r="AK1454" s="17">
        <v>0.14360051471204599</v>
      </c>
      <c r="AL1454" s="17">
        <v>0.183769050775756</v>
      </c>
      <c r="AM1454" s="17"/>
      <c r="AN1454" s="17">
        <v>0.16909803397154799</v>
      </c>
      <c r="AO1454" s="17">
        <v>0.13020062866180501</v>
      </c>
      <c r="AP1454" s="17">
        <v>0.15842786792674199</v>
      </c>
      <c r="AQ1454" s="17">
        <v>0.14071728469789299</v>
      </c>
      <c r="AR1454" s="17">
        <v>2.6376744058602901E-2</v>
      </c>
      <c r="AS1454" s="17"/>
      <c r="AT1454" s="17">
        <v>0.15127357654531501</v>
      </c>
      <c r="AU1454" s="17">
        <v>0.136692092590291</v>
      </c>
      <c r="AV1454" s="17"/>
      <c r="AW1454" s="17">
        <v>0.15151954382949701</v>
      </c>
      <c r="AX1454" s="17">
        <v>0.140179811163998</v>
      </c>
      <c r="AY1454" s="17">
        <v>0.14966760212710301</v>
      </c>
    </row>
    <row r="1455" spans="2:51">
      <c r="B1455" t="s">
        <v>163</v>
      </c>
      <c r="C1455" s="17">
        <v>8.6612736345722793E-2</v>
      </c>
      <c r="D1455" s="17">
        <v>7.9197435034108296E-2</v>
      </c>
      <c r="E1455" s="17">
        <v>9.3321918585250394E-2</v>
      </c>
      <c r="F1455" s="17"/>
      <c r="G1455" s="17">
        <v>5.2718094220996499E-2</v>
      </c>
      <c r="H1455" s="17">
        <v>0.100043863799797</v>
      </c>
      <c r="I1455" s="17">
        <v>8.5028114750387601E-2</v>
      </c>
      <c r="J1455" s="17">
        <v>0.101629168773087</v>
      </c>
      <c r="K1455" s="17">
        <v>7.7218162125668399E-2</v>
      </c>
      <c r="L1455" s="17">
        <v>8.9090091278867203E-2</v>
      </c>
      <c r="M1455" s="17"/>
      <c r="N1455" s="17">
        <v>7.3493295914145204E-2</v>
      </c>
      <c r="O1455" s="17">
        <v>8.9994670805115307E-2</v>
      </c>
      <c r="P1455" s="17">
        <v>9.6672949388241294E-2</v>
      </c>
      <c r="Q1455" s="17">
        <v>8.6288975388236502E-2</v>
      </c>
      <c r="R1455" s="17"/>
      <c r="S1455" s="17">
        <v>6.2154069321028398E-2</v>
      </c>
      <c r="T1455" s="17">
        <v>0.105065333973254</v>
      </c>
      <c r="U1455" s="17">
        <v>7.6111113123500801E-2</v>
      </c>
      <c r="V1455" s="17">
        <v>8.0464025592238003E-2</v>
      </c>
      <c r="W1455" s="17">
        <v>8.1975390878652493E-2</v>
      </c>
      <c r="X1455" s="17">
        <v>6.7747050250732493E-2</v>
      </c>
      <c r="Y1455" s="17">
        <v>9.0479623047728205E-2</v>
      </c>
      <c r="Z1455" s="17">
        <v>9.7410314885172294E-2</v>
      </c>
      <c r="AA1455" s="17">
        <v>9.2824835591305999E-2</v>
      </c>
      <c r="AB1455" s="17">
        <v>0.13221979141003201</v>
      </c>
      <c r="AC1455" s="17">
        <v>6.0110245900859602E-2</v>
      </c>
      <c r="AD1455" s="17">
        <v>8.7342474550961099E-2</v>
      </c>
      <c r="AE1455" s="17"/>
      <c r="AF1455" s="17">
        <v>0.11154669120022299</v>
      </c>
      <c r="AG1455" s="17">
        <v>6.9063157704529199E-2</v>
      </c>
      <c r="AH1455" s="17">
        <v>7.8820172570206903E-2</v>
      </c>
      <c r="AI1455" s="17"/>
      <c r="AJ1455" s="17">
        <v>9.0874067664985805E-2</v>
      </c>
      <c r="AK1455" s="17">
        <v>6.0819950233642402E-2</v>
      </c>
      <c r="AL1455" s="17">
        <v>7.3881007627808096E-2</v>
      </c>
      <c r="AM1455" s="17"/>
      <c r="AN1455" s="17">
        <v>0.101872644338348</v>
      </c>
      <c r="AO1455" s="17">
        <v>0.106694346635766</v>
      </c>
      <c r="AP1455" s="17">
        <v>6.5523373058888099E-2</v>
      </c>
      <c r="AQ1455" s="17">
        <v>5.4839372596574301E-2</v>
      </c>
      <c r="AR1455" s="17">
        <v>6.3837486091267506E-2</v>
      </c>
      <c r="AS1455" s="17"/>
      <c r="AT1455" s="17">
        <v>9.0619630856727695E-2</v>
      </c>
      <c r="AU1455" s="17">
        <v>3.8512436132897301E-2</v>
      </c>
      <c r="AV1455" s="17"/>
      <c r="AW1455" s="17">
        <v>8.0787050353160805E-2</v>
      </c>
      <c r="AX1455" s="17">
        <v>5.0168569850541599E-2</v>
      </c>
      <c r="AY1455" s="17">
        <v>0.101902593788949</v>
      </c>
    </row>
    <row r="1456" spans="2:51">
      <c r="B1456" t="s">
        <v>119</v>
      </c>
      <c r="C1456" s="17">
        <v>5.1425082026575801E-2</v>
      </c>
      <c r="D1456" s="17">
        <v>3.0574353926191799E-2</v>
      </c>
      <c r="E1456" s="17">
        <v>7.1387681082603294E-2</v>
      </c>
      <c r="F1456" s="17"/>
      <c r="G1456" s="17">
        <v>1.4565506501782699E-2</v>
      </c>
      <c r="H1456" s="17">
        <v>3.8628805596996697E-2</v>
      </c>
      <c r="I1456" s="17">
        <v>5.9936718993714798E-2</v>
      </c>
      <c r="J1456" s="17">
        <v>8.2100176789999799E-2</v>
      </c>
      <c r="K1456" s="17">
        <v>5.3144481882319003E-2</v>
      </c>
      <c r="L1456" s="17">
        <v>4.8378911321360997E-2</v>
      </c>
      <c r="M1456" s="17"/>
      <c r="N1456" s="17">
        <v>3.7210863842471097E-2</v>
      </c>
      <c r="O1456" s="17">
        <v>5.86433400113495E-2</v>
      </c>
      <c r="P1456" s="17">
        <v>4.23853695281112E-2</v>
      </c>
      <c r="Q1456" s="17">
        <v>6.9019859406873496E-2</v>
      </c>
      <c r="R1456" s="17"/>
      <c r="S1456" s="17">
        <v>6.4945951856217501E-2</v>
      </c>
      <c r="T1456" s="17">
        <v>5.2704460758929199E-2</v>
      </c>
      <c r="U1456" s="17">
        <v>6.9319118038039196E-2</v>
      </c>
      <c r="V1456" s="17">
        <v>2.8532527428713601E-2</v>
      </c>
      <c r="W1456" s="17">
        <v>3.8233551848001902E-2</v>
      </c>
      <c r="X1456" s="17">
        <v>3.1370403349125699E-2</v>
      </c>
      <c r="Y1456" s="17">
        <v>4.4270546469356901E-2</v>
      </c>
      <c r="Z1456" s="17">
        <v>1.77442550663428E-2</v>
      </c>
      <c r="AA1456" s="17">
        <v>5.48862733377911E-2</v>
      </c>
      <c r="AB1456" s="17">
        <v>7.5859748850718806E-2</v>
      </c>
      <c r="AC1456" s="17">
        <v>5.8558458562221097E-2</v>
      </c>
      <c r="AD1456" s="17">
        <v>5.8220903908023799E-2</v>
      </c>
      <c r="AE1456" s="17"/>
      <c r="AF1456" s="17">
        <v>5.1445330060086503E-2</v>
      </c>
      <c r="AG1456" s="17">
        <v>4.7134555458574902E-2</v>
      </c>
      <c r="AH1456" s="17">
        <v>5.2185445199224301E-2</v>
      </c>
      <c r="AI1456" s="17"/>
      <c r="AJ1456" s="17">
        <v>3.8189677265116101E-2</v>
      </c>
      <c r="AK1456" s="17">
        <v>3.3835563873796201E-2</v>
      </c>
      <c r="AL1456" s="17">
        <v>4.4036656294344001E-2</v>
      </c>
      <c r="AM1456" s="17"/>
      <c r="AN1456" s="17">
        <v>6.7323442467373595E-2</v>
      </c>
      <c r="AO1456" s="17">
        <v>4.2238816051489797E-2</v>
      </c>
      <c r="AP1456" s="17">
        <v>4.7706369752925297E-2</v>
      </c>
      <c r="AQ1456" s="17">
        <v>4.6488799700297498E-2</v>
      </c>
      <c r="AR1456" s="17">
        <v>0</v>
      </c>
      <c r="AS1456" s="17"/>
      <c r="AT1456" s="17">
        <v>4.8816808377141002E-2</v>
      </c>
      <c r="AU1456" s="17">
        <v>8.1097899996676298E-2</v>
      </c>
      <c r="AV1456" s="17"/>
      <c r="AW1456" s="17">
        <v>3.0340722022071401E-2</v>
      </c>
      <c r="AX1456" s="17">
        <v>4.1418440005962398E-2</v>
      </c>
      <c r="AY1456" s="17">
        <v>7.7226564256884095E-2</v>
      </c>
    </row>
    <row r="1457" spans="2:51">
      <c r="B1457" t="s">
        <v>164</v>
      </c>
      <c r="C1457" s="17">
        <v>0.40020887881751899</v>
      </c>
      <c r="D1457" s="17">
        <v>0.44934588518187502</v>
      </c>
      <c r="E1457" s="17">
        <v>0.35187971265526702</v>
      </c>
      <c r="F1457" s="17"/>
      <c r="G1457" s="17">
        <v>0.59288854413530301</v>
      </c>
      <c r="H1457" s="17">
        <v>0.43957718272896101</v>
      </c>
      <c r="I1457" s="17">
        <v>0.39080773709307698</v>
      </c>
      <c r="J1457" s="17">
        <v>0.388816399191797</v>
      </c>
      <c r="K1457" s="17">
        <v>0.337535867447255</v>
      </c>
      <c r="L1457" s="17">
        <v>0.34196861172602899</v>
      </c>
      <c r="M1457" s="17"/>
      <c r="N1457" s="17">
        <v>0.45888799730315899</v>
      </c>
      <c r="O1457" s="17">
        <v>0.37490033404935802</v>
      </c>
      <c r="P1457" s="17">
        <v>0.38783131194439002</v>
      </c>
      <c r="Q1457" s="17">
        <v>0.37514363486463798</v>
      </c>
      <c r="R1457" s="17"/>
      <c r="S1457" s="17">
        <v>0.52819822016219897</v>
      </c>
      <c r="T1457" s="17">
        <v>0.30355231740446598</v>
      </c>
      <c r="U1457" s="17">
        <v>0.35842832451859002</v>
      </c>
      <c r="V1457" s="17">
        <v>0.351769346115964</v>
      </c>
      <c r="W1457" s="17">
        <v>0.39862462198114201</v>
      </c>
      <c r="X1457" s="17">
        <v>0.33740412531719999</v>
      </c>
      <c r="Y1457" s="17">
        <v>0.47499520564625403</v>
      </c>
      <c r="Z1457" s="17">
        <v>0.51774554564306197</v>
      </c>
      <c r="AA1457" s="17">
        <v>0.43496758376047001</v>
      </c>
      <c r="AB1457" s="17">
        <v>0.38702306844679402</v>
      </c>
      <c r="AC1457" s="17">
        <v>0.41181849395661402</v>
      </c>
      <c r="AD1457" s="17">
        <v>0.26201516431364502</v>
      </c>
      <c r="AE1457" s="17"/>
      <c r="AF1457" s="17">
        <v>0.34177952648614501</v>
      </c>
      <c r="AG1457" s="17">
        <v>0.45261793995105798</v>
      </c>
      <c r="AH1457" s="17">
        <v>0.37129868027260099</v>
      </c>
      <c r="AI1457" s="17"/>
      <c r="AJ1457" s="17">
        <v>0.368777785034826</v>
      </c>
      <c r="AK1457" s="17">
        <v>0.50967320219585499</v>
      </c>
      <c r="AL1457" s="17">
        <v>0.40450531750367202</v>
      </c>
      <c r="AM1457" s="17"/>
      <c r="AN1457" s="17">
        <v>0.33603457680347798</v>
      </c>
      <c r="AO1457" s="17">
        <v>0.42455886875031101</v>
      </c>
      <c r="AP1457" s="17">
        <v>0.42847771767875198</v>
      </c>
      <c r="AQ1457" s="17">
        <v>0.49346058896853401</v>
      </c>
      <c r="AR1457" s="17">
        <v>0.45468222535960601</v>
      </c>
      <c r="AS1457" s="17"/>
      <c r="AT1457" s="17">
        <v>0.39260620974142202</v>
      </c>
      <c r="AU1457" s="17">
        <v>0.48123529989585401</v>
      </c>
      <c r="AV1457" s="17"/>
      <c r="AW1457" s="17">
        <v>0.41755350820086401</v>
      </c>
      <c r="AX1457" s="17">
        <v>0.49710478701541799</v>
      </c>
      <c r="AY1457" s="17">
        <v>0.35749963781767402</v>
      </c>
    </row>
    <row r="1458" spans="2:51">
      <c r="B1458" t="s">
        <v>165</v>
      </c>
      <c r="C1458" s="17">
        <v>0.23617583725486199</v>
      </c>
      <c r="D1458" s="17">
        <v>0.21320020774116699</v>
      </c>
      <c r="E1458" s="17">
        <v>0.25938823645810899</v>
      </c>
      <c r="F1458" s="17"/>
      <c r="G1458" s="17">
        <v>0.124052625733553</v>
      </c>
      <c r="H1458" s="17">
        <v>0.25309787580951598</v>
      </c>
      <c r="I1458" s="17">
        <v>0.22583783606201799</v>
      </c>
      <c r="J1458" s="17">
        <v>0.28870385340839899</v>
      </c>
      <c r="K1458" s="17">
        <v>0.230161512496738</v>
      </c>
      <c r="L1458" s="17">
        <v>0.248344516875352</v>
      </c>
      <c r="M1458" s="17"/>
      <c r="N1458" s="17">
        <v>0.20998449660523399</v>
      </c>
      <c r="O1458" s="17">
        <v>0.244946795911305</v>
      </c>
      <c r="P1458" s="17">
        <v>0.225087663265439</v>
      </c>
      <c r="Q1458" s="17">
        <v>0.26503359569718699</v>
      </c>
      <c r="R1458" s="17"/>
      <c r="S1458" s="17">
        <v>0.13870291504701299</v>
      </c>
      <c r="T1458" s="17">
        <v>0.29475263028668103</v>
      </c>
      <c r="U1458" s="17">
        <v>0.26240774373040998</v>
      </c>
      <c r="V1458" s="17">
        <v>0.30281417175705899</v>
      </c>
      <c r="W1458" s="17">
        <v>0.25585671938399701</v>
      </c>
      <c r="X1458" s="17">
        <v>0.20506675030245999</v>
      </c>
      <c r="Y1458" s="17">
        <v>0.191158493140026</v>
      </c>
      <c r="Z1458" s="17">
        <v>0.14968660642628301</v>
      </c>
      <c r="AA1458" s="17">
        <v>0.234012081058591</v>
      </c>
      <c r="AB1458" s="17">
        <v>0.25477335240752003</v>
      </c>
      <c r="AC1458" s="17">
        <v>0.196296250958896</v>
      </c>
      <c r="AD1458" s="17">
        <v>0.40234629818442402</v>
      </c>
      <c r="AE1458" s="17"/>
      <c r="AF1458" s="17">
        <v>0.27369631708958397</v>
      </c>
      <c r="AG1458" s="17">
        <v>0.214396970406284</v>
      </c>
      <c r="AH1458" s="17">
        <v>0.240928213545889</v>
      </c>
      <c r="AI1458" s="17"/>
      <c r="AJ1458" s="17">
        <v>0.25977631396821199</v>
      </c>
      <c r="AK1458" s="17">
        <v>0.204420464945688</v>
      </c>
      <c r="AL1458" s="17">
        <v>0.25765005840356398</v>
      </c>
      <c r="AM1458" s="17"/>
      <c r="AN1458" s="17">
        <v>0.27097067830989502</v>
      </c>
      <c r="AO1458" s="17">
        <v>0.236894975297571</v>
      </c>
      <c r="AP1458" s="17">
        <v>0.22395124098562999</v>
      </c>
      <c r="AQ1458" s="17">
        <v>0.195556657294467</v>
      </c>
      <c r="AR1458" s="17">
        <v>9.02142301498704E-2</v>
      </c>
      <c r="AS1458" s="17"/>
      <c r="AT1458" s="17">
        <v>0.24189320740204201</v>
      </c>
      <c r="AU1458" s="17">
        <v>0.17520452872318901</v>
      </c>
      <c r="AV1458" s="17"/>
      <c r="AW1458" s="17">
        <v>0.232306594182658</v>
      </c>
      <c r="AX1458" s="17">
        <v>0.19034838101453999</v>
      </c>
      <c r="AY1458" s="17">
        <v>0.25157019591605201</v>
      </c>
    </row>
    <row r="1459" spans="2:51">
      <c r="B1459" t="s">
        <v>140</v>
      </c>
      <c r="C1459" s="17">
        <v>0.16403304156265699</v>
      </c>
      <c r="D1459" s="17">
        <v>0.236145677440708</v>
      </c>
      <c r="E1459" s="17">
        <v>9.2491476197158307E-2</v>
      </c>
      <c r="F1459" s="17"/>
      <c r="G1459" s="17">
        <v>0.46883591840174998</v>
      </c>
      <c r="H1459" s="17">
        <v>0.186479306919445</v>
      </c>
      <c r="I1459" s="17">
        <v>0.16496990103105799</v>
      </c>
      <c r="J1459" s="17">
        <v>0.100112545783398</v>
      </c>
      <c r="K1459" s="17">
        <v>0.107374354950517</v>
      </c>
      <c r="L1459" s="17">
        <v>9.3624094850676798E-2</v>
      </c>
      <c r="M1459" s="17"/>
      <c r="N1459" s="17">
        <v>0.248903500697925</v>
      </c>
      <c r="O1459" s="17">
        <v>0.12995353813805299</v>
      </c>
      <c r="P1459" s="17">
        <v>0.162743648678951</v>
      </c>
      <c r="Q1459" s="17">
        <v>0.11011003916745001</v>
      </c>
      <c r="R1459" s="17"/>
      <c r="S1459" s="17">
        <v>0.38949530511518599</v>
      </c>
      <c r="T1459" s="17">
        <v>8.7996871177852803E-3</v>
      </c>
      <c r="U1459" s="17">
        <v>9.6020580788179696E-2</v>
      </c>
      <c r="V1459" s="17">
        <v>4.8955174358905201E-2</v>
      </c>
      <c r="W1459" s="17">
        <v>0.142767902597145</v>
      </c>
      <c r="X1459" s="17">
        <v>0.13233737501474099</v>
      </c>
      <c r="Y1459" s="17">
        <v>0.28383671250622799</v>
      </c>
      <c r="Z1459" s="17">
        <v>0.36805893921677901</v>
      </c>
      <c r="AA1459" s="17">
        <v>0.20095550270187901</v>
      </c>
      <c r="AB1459" s="17">
        <v>0.13224971603927399</v>
      </c>
      <c r="AC1459" s="17">
        <v>0.21552224299771799</v>
      </c>
      <c r="AD1459" s="17">
        <v>-0.140331133870779</v>
      </c>
      <c r="AE1459" s="17"/>
      <c r="AF1459" s="17">
        <v>6.8083209396561498E-2</v>
      </c>
      <c r="AG1459" s="17">
        <v>0.23822096954477401</v>
      </c>
      <c r="AH1459" s="17">
        <v>0.13037046672671199</v>
      </c>
      <c r="AI1459" s="17"/>
      <c r="AJ1459" s="17">
        <v>0.10900147106661399</v>
      </c>
      <c r="AK1459" s="17">
        <v>0.30525273725016699</v>
      </c>
      <c r="AL1459" s="17">
        <v>0.14685525910010799</v>
      </c>
      <c r="AM1459" s="17"/>
      <c r="AN1459" s="17">
        <v>6.5063898493582503E-2</v>
      </c>
      <c r="AO1459" s="17">
        <v>0.18766389345274001</v>
      </c>
      <c r="AP1459" s="17">
        <v>0.20452647669312299</v>
      </c>
      <c r="AQ1459" s="17">
        <v>0.29790393167406698</v>
      </c>
      <c r="AR1459" s="17">
        <v>0.364467995209736</v>
      </c>
      <c r="AS1459" s="17"/>
      <c r="AT1459" s="17">
        <v>0.15071300233938001</v>
      </c>
      <c r="AU1459" s="17">
        <v>0.30603077117266497</v>
      </c>
      <c r="AV1459" s="17"/>
      <c r="AW1459" s="17">
        <v>0.185246914018206</v>
      </c>
      <c r="AX1459" s="17">
        <v>0.306756406000878</v>
      </c>
      <c r="AY1459" s="17">
        <v>0.105929441901622</v>
      </c>
    </row>
    <row r="1460" spans="2:51">
      <c r="C1460" s="17"/>
      <c r="D1460" s="17"/>
      <c r="E1460" s="17"/>
      <c r="F1460" s="17"/>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row>
    <row r="1461" spans="2:51">
      <c r="B1461" s="6" t="s">
        <v>464</v>
      </c>
      <c r="C1461" s="17"/>
      <c r="D1461" s="17"/>
      <c r="E1461" s="17"/>
      <c r="F1461" s="17"/>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c r="AP1461" s="17"/>
      <c r="AQ1461" s="17"/>
      <c r="AR1461" s="17"/>
      <c r="AS1461" s="17"/>
      <c r="AT1461" s="17"/>
      <c r="AU1461" s="17"/>
      <c r="AV1461" s="17"/>
      <c r="AW1461" s="17"/>
      <c r="AX1461" s="17"/>
      <c r="AY1461" s="17"/>
    </row>
    <row r="1462" spans="2:51">
      <c r="B1462" s="24" t="s">
        <v>16</v>
      </c>
      <c r="C1462" s="17"/>
      <c r="D1462" s="17"/>
      <c r="E1462" s="17"/>
      <c r="F1462" s="17"/>
      <c r="G1462" s="17"/>
      <c r="H1462" s="17"/>
      <c r="I1462" s="17"/>
      <c r="J1462" s="17"/>
      <c r="K1462" s="17"/>
      <c r="L1462" s="17"/>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7"/>
      <c r="AI1462" s="17"/>
      <c r="AJ1462" s="17"/>
      <c r="AK1462" s="17"/>
      <c r="AL1462" s="17"/>
      <c r="AM1462" s="17"/>
      <c r="AN1462" s="17"/>
      <c r="AO1462" s="17"/>
      <c r="AP1462" s="17"/>
      <c r="AQ1462" s="17"/>
      <c r="AR1462" s="17"/>
      <c r="AS1462" s="17"/>
      <c r="AT1462" s="17"/>
      <c r="AU1462" s="17"/>
      <c r="AV1462" s="17"/>
      <c r="AW1462" s="17"/>
      <c r="AX1462" s="17"/>
      <c r="AY1462" s="17"/>
    </row>
    <row r="1463" spans="2:51">
      <c r="B1463" t="s">
        <v>159</v>
      </c>
      <c r="C1463" s="17">
        <v>8.2931883221039907E-2</v>
      </c>
      <c r="D1463" s="17">
        <v>0.12220340047293</v>
      </c>
      <c r="E1463" s="17">
        <v>4.7354681005089598E-2</v>
      </c>
      <c r="F1463" s="17"/>
      <c r="G1463" s="17">
        <v>5.8023235785540098E-2</v>
      </c>
      <c r="H1463" s="17">
        <v>6.4323143569873398E-2</v>
      </c>
      <c r="I1463" s="17">
        <v>9.6579715657139506E-2</v>
      </c>
      <c r="J1463" s="17">
        <v>9.8452623289011595E-2</v>
      </c>
      <c r="K1463" s="17">
        <v>8.6652027000211504E-2</v>
      </c>
      <c r="L1463" s="17">
        <v>8.3732699426019103E-2</v>
      </c>
      <c r="M1463" s="17"/>
      <c r="N1463" s="17">
        <v>0.10886065371447499</v>
      </c>
      <c r="O1463" s="17">
        <v>7.8995225611112496E-2</v>
      </c>
      <c r="P1463" s="17">
        <v>6.7971797413496807E-2</v>
      </c>
      <c r="Q1463" s="17">
        <v>7.0896612067107401E-2</v>
      </c>
      <c r="R1463" s="17"/>
      <c r="S1463" s="17">
        <v>0.129422864274997</v>
      </c>
      <c r="T1463" s="17">
        <v>8.2171365803973204E-2</v>
      </c>
      <c r="U1463" s="17">
        <v>0.10527846869605299</v>
      </c>
      <c r="V1463" s="17">
        <v>7.1663583388646396E-2</v>
      </c>
      <c r="W1463" s="17">
        <v>4.4054232772367599E-2</v>
      </c>
      <c r="X1463" s="17">
        <v>7.8748463461108101E-2</v>
      </c>
      <c r="Y1463" s="17">
        <v>8.8483626435271606E-2</v>
      </c>
      <c r="Z1463" s="17">
        <v>6.5792666199406602E-2</v>
      </c>
      <c r="AA1463" s="17">
        <v>5.8490655565282303E-2</v>
      </c>
      <c r="AB1463" s="17">
        <v>6.3773177707510398E-2</v>
      </c>
      <c r="AC1463" s="17">
        <v>8.9862804647866307E-2</v>
      </c>
      <c r="AD1463" s="17">
        <v>5.3031914709333002E-2</v>
      </c>
      <c r="AE1463" s="17"/>
      <c r="AF1463" s="17">
        <v>9.0485592299320794E-2</v>
      </c>
      <c r="AG1463" s="17">
        <v>9.0291954888647497E-2</v>
      </c>
      <c r="AH1463" s="17">
        <v>5.9851784883309403E-2</v>
      </c>
      <c r="AI1463" s="17"/>
      <c r="AJ1463" s="17">
        <v>9.2072332703663495E-2</v>
      </c>
      <c r="AK1463" s="17">
        <v>7.1598945003296999E-2</v>
      </c>
      <c r="AL1463" s="17">
        <v>0.110482099477823</v>
      </c>
      <c r="AM1463" s="17"/>
      <c r="AN1463" s="17">
        <v>6.2378359510349403E-2</v>
      </c>
      <c r="AO1463" s="17">
        <v>6.4071152085018304E-2</v>
      </c>
      <c r="AP1463" s="17">
        <v>8.8423336170263794E-2</v>
      </c>
      <c r="AQ1463" s="17">
        <v>0.106435716321495</v>
      </c>
      <c r="AR1463" s="17">
        <v>0.13149525008086099</v>
      </c>
      <c r="AS1463" s="17"/>
      <c r="AT1463" s="17">
        <v>8.2815013783172506E-2</v>
      </c>
      <c r="AU1463" s="17">
        <v>8.5507765989171605E-2</v>
      </c>
      <c r="AV1463" s="17"/>
      <c r="AW1463" s="17">
        <v>0.112730220657318</v>
      </c>
      <c r="AX1463" s="17">
        <v>7.5221403027543501E-2</v>
      </c>
      <c r="AY1463" s="17">
        <v>5.4643233048422099E-2</v>
      </c>
    </row>
    <row r="1464" spans="2:51">
      <c r="B1464" t="s">
        <v>160</v>
      </c>
      <c r="C1464" s="17">
        <v>0.249654851707904</v>
      </c>
      <c r="D1464" s="17">
        <v>0.290453257093442</v>
      </c>
      <c r="E1464" s="17">
        <v>0.21507660314566501</v>
      </c>
      <c r="F1464" s="17"/>
      <c r="G1464" s="17">
        <v>0.199190440706144</v>
      </c>
      <c r="H1464" s="17">
        <v>0.24076986692208299</v>
      </c>
      <c r="I1464" s="17">
        <v>0.243361877820405</v>
      </c>
      <c r="J1464" s="17">
        <v>0.219205664532056</v>
      </c>
      <c r="K1464" s="17">
        <v>0.25482911798229402</v>
      </c>
      <c r="L1464" s="17">
        <v>0.303682550236339</v>
      </c>
      <c r="M1464" s="17"/>
      <c r="N1464" s="17">
        <v>0.25403704568429297</v>
      </c>
      <c r="O1464" s="17">
        <v>0.25072113257706102</v>
      </c>
      <c r="P1464" s="17">
        <v>0.26058249053140398</v>
      </c>
      <c r="Q1464" s="17">
        <v>0.237261172840839</v>
      </c>
      <c r="R1464" s="17"/>
      <c r="S1464" s="17">
        <v>0.26998862884185998</v>
      </c>
      <c r="T1464" s="17">
        <v>0.2089632485397</v>
      </c>
      <c r="U1464" s="17">
        <v>0.23309223183005201</v>
      </c>
      <c r="V1464" s="17">
        <v>0.188908674384485</v>
      </c>
      <c r="W1464" s="17">
        <v>0.28104719143149598</v>
      </c>
      <c r="X1464" s="17">
        <v>0.27036109684291298</v>
      </c>
      <c r="Y1464" s="17">
        <v>0.24635684688906101</v>
      </c>
      <c r="Z1464" s="17">
        <v>0.39856212859747803</v>
      </c>
      <c r="AA1464" s="17">
        <v>0.31033783093744899</v>
      </c>
      <c r="AB1464" s="17">
        <v>0.211746156706316</v>
      </c>
      <c r="AC1464" s="17">
        <v>0.20326176570142801</v>
      </c>
      <c r="AD1464" s="17">
        <v>0.23609167839639</v>
      </c>
      <c r="AE1464" s="17"/>
      <c r="AF1464" s="17">
        <v>0.29269657422678003</v>
      </c>
      <c r="AG1464" s="17">
        <v>0.24962933070119001</v>
      </c>
      <c r="AH1464" s="17">
        <v>0.14335062271311699</v>
      </c>
      <c r="AI1464" s="17"/>
      <c r="AJ1464" s="17">
        <v>0.35289595329894602</v>
      </c>
      <c r="AK1464" s="17">
        <v>0.223649686097978</v>
      </c>
      <c r="AL1464" s="17">
        <v>0.234144273387557</v>
      </c>
      <c r="AM1464" s="17"/>
      <c r="AN1464" s="17">
        <v>0.25960676138314898</v>
      </c>
      <c r="AO1464" s="17">
        <v>0.227587027416388</v>
      </c>
      <c r="AP1464" s="17">
        <v>0.24633406423743801</v>
      </c>
      <c r="AQ1464" s="17">
        <v>0.25728049385214902</v>
      </c>
      <c r="AR1464" s="17">
        <v>0.329621909719717</v>
      </c>
      <c r="AS1464" s="17"/>
      <c r="AT1464" s="17">
        <v>0.259870804093354</v>
      </c>
      <c r="AU1464" s="17">
        <v>0.14633345185271501</v>
      </c>
      <c r="AV1464" s="17"/>
      <c r="AW1464" s="17">
        <v>0.251148885828129</v>
      </c>
      <c r="AX1464" s="17">
        <v>0.35347560220249502</v>
      </c>
      <c r="AY1464" s="17">
        <v>0.222647666273391</v>
      </c>
    </row>
    <row r="1465" spans="2:51">
      <c r="B1465" t="s">
        <v>161</v>
      </c>
      <c r="C1465" s="17">
        <v>0.29977035787495399</v>
      </c>
      <c r="D1465" s="17">
        <v>0.27323828618104001</v>
      </c>
      <c r="E1465" s="17">
        <v>0.324287511931663</v>
      </c>
      <c r="F1465" s="17"/>
      <c r="G1465" s="17">
        <v>0.24357506389244499</v>
      </c>
      <c r="H1465" s="17">
        <v>0.24842477701587101</v>
      </c>
      <c r="I1465" s="17">
        <v>0.27536839927530898</v>
      </c>
      <c r="J1465" s="17">
        <v>0.29817222683674399</v>
      </c>
      <c r="K1465" s="17">
        <v>0.345732235427682</v>
      </c>
      <c r="L1465" s="17">
        <v>0.34815157760686899</v>
      </c>
      <c r="M1465" s="17"/>
      <c r="N1465" s="17">
        <v>0.24571451588283</v>
      </c>
      <c r="O1465" s="17">
        <v>0.30938390058667198</v>
      </c>
      <c r="P1465" s="17">
        <v>0.31211426906502798</v>
      </c>
      <c r="Q1465" s="17">
        <v>0.33097919706222301</v>
      </c>
      <c r="R1465" s="17"/>
      <c r="S1465" s="17">
        <v>0.24813788547774901</v>
      </c>
      <c r="T1465" s="17">
        <v>0.34348193342491601</v>
      </c>
      <c r="U1465" s="17">
        <v>0.28253300794881497</v>
      </c>
      <c r="V1465" s="17">
        <v>0.36779299645480801</v>
      </c>
      <c r="W1465" s="17">
        <v>0.29233710875088498</v>
      </c>
      <c r="X1465" s="17">
        <v>0.29908579353272902</v>
      </c>
      <c r="Y1465" s="17">
        <v>0.284384825092722</v>
      </c>
      <c r="Z1465" s="17">
        <v>0.25770369172129498</v>
      </c>
      <c r="AA1465" s="17">
        <v>0.25424443727865498</v>
      </c>
      <c r="AB1465" s="17">
        <v>0.32770178289468299</v>
      </c>
      <c r="AC1465" s="17">
        <v>0.37067598884602398</v>
      </c>
      <c r="AD1465" s="17">
        <v>0.27054112103767702</v>
      </c>
      <c r="AE1465" s="17"/>
      <c r="AF1465" s="17">
        <v>0.30476034503048999</v>
      </c>
      <c r="AG1465" s="17">
        <v>0.29278201631230899</v>
      </c>
      <c r="AH1465" s="17">
        <v>0.328541107265648</v>
      </c>
      <c r="AI1465" s="17"/>
      <c r="AJ1465" s="17">
        <v>0.32579331038875903</v>
      </c>
      <c r="AK1465" s="17">
        <v>0.28257776663612499</v>
      </c>
      <c r="AL1465" s="17">
        <v>0.28626739295317799</v>
      </c>
      <c r="AM1465" s="17"/>
      <c r="AN1465" s="17">
        <v>0.37582611928646098</v>
      </c>
      <c r="AO1465" s="17">
        <v>0.24643404671993199</v>
      </c>
      <c r="AP1465" s="17">
        <v>0.26230662148405398</v>
      </c>
      <c r="AQ1465" s="17">
        <v>0.22198354143409099</v>
      </c>
      <c r="AR1465" s="17">
        <v>0.20508718489059699</v>
      </c>
      <c r="AS1465" s="17"/>
      <c r="AT1465" s="17">
        <v>0.30157772287891199</v>
      </c>
      <c r="AU1465" s="17">
        <v>0.28425782454170301</v>
      </c>
      <c r="AV1465" s="17"/>
      <c r="AW1465" s="17">
        <v>0.26776556041890898</v>
      </c>
      <c r="AX1465" s="17">
        <v>0.32092697987122498</v>
      </c>
      <c r="AY1465" s="17">
        <v>0.32699208328048501</v>
      </c>
    </row>
    <row r="1466" spans="2:51">
      <c r="B1466" t="s">
        <v>162</v>
      </c>
      <c r="C1466" s="17">
        <v>0.21046174259421699</v>
      </c>
      <c r="D1466" s="17">
        <v>0.191341656182235</v>
      </c>
      <c r="E1466" s="17">
        <v>0.22959860207041299</v>
      </c>
      <c r="F1466" s="17"/>
      <c r="G1466" s="17">
        <v>0.25107963179280401</v>
      </c>
      <c r="H1466" s="17">
        <v>0.238526457117893</v>
      </c>
      <c r="I1466" s="17">
        <v>0.220051563433662</v>
      </c>
      <c r="J1466" s="17">
        <v>0.211539246505524</v>
      </c>
      <c r="K1466" s="17">
        <v>0.189253507985508</v>
      </c>
      <c r="L1466" s="17">
        <v>0.179070783016815</v>
      </c>
      <c r="M1466" s="17"/>
      <c r="N1466" s="17">
        <v>0.26993171909441899</v>
      </c>
      <c r="O1466" s="17">
        <v>0.19754852523816199</v>
      </c>
      <c r="P1466" s="17">
        <v>0.18878310208382801</v>
      </c>
      <c r="Q1466" s="17">
        <v>0.179622216518809</v>
      </c>
      <c r="R1466" s="17"/>
      <c r="S1466" s="17">
        <v>0.20540147189482599</v>
      </c>
      <c r="T1466" s="17">
        <v>0.23103279319224099</v>
      </c>
      <c r="U1466" s="17">
        <v>0.23598552615098001</v>
      </c>
      <c r="V1466" s="17">
        <v>0.214320762714899</v>
      </c>
      <c r="W1466" s="17">
        <v>0.19017862565476201</v>
      </c>
      <c r="X1466" s="17">
        <v>0.19555100198779399</v>
      </c>
      <c r="Y1466" s="17">
        <v>0.22405799674108201</v>
      </c>
      <c r="Z1466" s="17">
        <v>0.13082291923801301</v>
      </c>
      <c r="AA1466" s="17">
        <v>0.191067297930341</v>
      </c>
      <c r="AB1466" s="17">
        <v>0.240860250521576</v>
      </c>
      <c r="AC1466" s="17">
        <v>0.181021637741452</v>
      </c>
      <c r="AD1466" s="17">
        <v>0.230948081917382</v>
      </c>
      <c r="AE1466" s="17"/>
      <c r="AF1466" s="17">
        <v>0.182208527831451</v>
      </c>
      <c r="AG1466" s="17">
        <v>0.221850361098056</v>
      </c>
      <c r="AH1466" s="17">
        <v>0.23995636634095199</v>
      </c>
      <c r="AI1466" s="17"/>
      <c r="AJ1466" s="17">
        <v>0.14710883374685099</v>
      </c>
      <c r="AK1466" s="17">
        <v>0.23994513909057899</v>
      </c>
      <c r="AL1466" s="17">
        <v>0.23755732425081799</v>
      </c>
      <c r="AM1466" s="17"/>
      <c r="AN1466" s="17">
        <v>0.15837417701800599</v>
      </c>
      <c r="AO1466" s="17">
        <v>0.26637698954787398</v>
      </c>
      <c r="AP1466" s="17">
        <v>0.23040920642853499</v>
      </c>
      <c r="AQ1466" s="17">
        <v>0.27148845668326299</v>
      </c>
      <c r="AR1466" s="17">
        <v>0.19648456993993699</v>
      </c>
      <c r="AS1466" s="17"/>
      <c r="AT1466" s="17">
        <v>0.207233583669163</v>
      </c>
      <c r="AU1466" s="17">
        <v>0.25443888522176999</v>
      </c>
      <c r="AV1466" s="17"/>
      <c r="AW1466" s="17">
        <v>0.22524316986402401</v>
      </c>
      <c r="AX1466" s="17">
        <v>0.159554367861274</v>
      </c>
      <c r="AY1466" s="17">
        <v>0.20799065712429199</v>
      </c>
    </row>
    <row r="1467" spans="2:51">
      <c r="B1467" t="s">
        <v>163</v>
      </c>
      <c r="C1467" s="17">
        <v>0.110974192407226</v>
      </c>
      <c r="D1467" s="17">
        <v>8.4625009324546502E-2</v>
      </c>
      <c r="E1467" s="17">
        <v>0.130743905423127</v>
      </c>
      <c r="F1467" s="17"/>
      <c r="G1467" s="17">
        <v>0.21053982004351501</v>
      </c>
      <c r="H1467" s="17">
        <v>0.16969475125392999</v>
      </c>
      <c r="I1467" s="17">
        <v>0.123703122692131</v>
      </c>
      <c r="J1467" s="17">
        <v>0.100638648226565</v>
      </c>
      <c r="K1467" s="17">
        <v>7.1460537980014199E-2</v>
      </c>
      <c r="L1467" s="17">
        <v>4.9547813685030501E-2</v>
      </c>
      <c r="M1467" s="17"/>
      <c r="N1467" s="17">
        <v>8.6551679784625302E-2</v>
      </c>
      <c r="O1467" s="17">
        <v>0.11273267161372</v>
      </c>
      <c r="P1467" s="17">
        <v>0.121380272789957</v>
      </c>
      <c r="Q1467" s="17">
        <v>0.12800435487206799</v>
      </c>
      <c r="R1467" s="17"/>
      <c r="S1467" s="17">
        <v>8.6527240643980499E-2</v>
      </c>
      <c r="T1467" s="17">
        <v>9.8968619525478502E-2</v>
      </c>
      <c r="U1467" s="17">
        <v>0.105326342074937</v>
      </c>
      <c r="V1467" s="17">
        <v>0.10651411854186001</v>
      </c>
      <c r="W1467" s="17">
        <v>0.156211375312621</v>
      </c>
      <c r="X1467" s="17">
        <v>0.11424948827720099</v>
      </c>
      <c r="Y1467" s="17">
        <v>0.11053446538749501</v>
      </c>
      <c r="Z1467" s="17">
        <v>0.110156375613106</v>
      </c>
      <c r="AA1467" s="17">
        <v>0.116030493169118</v>
      </c>
      <c r="AB1467" s="17">
        <v>0.116074181629978</v>
      </c>
      <c r="AC1467" s="17">
        <v>0.122308991930381</v>
      </c>
      <c r="AD1467" s="17">
        <v>0.182325951881293</v>
      </c>
      <c r="AE1467" s="17"/>
      <c r="AF1467" s="17">
        <v>7.68794741330905E-2</v>
      </c>
      <c r="AG1467" s="17">
        <v>0.113143663526761</v>
      </c>
      <c r="AH1467" s="17">
        <v>0.17422873064674799</v>
      </c>
      <c r="AI1467" s="17"/>
      <c r="AJ1467" s="17">
        <v>5.1879056496916903E-2</v>
      </c>
      <c r="AK1467" s="17">
        <v>0.14658700537029001</v>
      </c>
      <c r="AL1467" s="17">
        <v>0.10012915781323201</v>
      </c>
      <c r="AM1467" s="17"/>
      <c r="AN1467" s="17">
        <v>8.6813980328676002E-2</v>
      </c>
      <c r="AO1467" s="17">
        <v>0.146587362323985</v>
      </c>
      <c r="AP1467" s="17">
        <v>0.13059051060774901</v>
      </c>
      <c r="AQ1467" s="17">
        <v>0.111691989748749</v>
      </c>
      <c r="AR1467" s="17">
        <v>0.137311085368888</v>
      </c>
      <c r="AS1467" s="17"/>
      <c r="AT1467" s="17">
        <v>0.105376389724799</v>
      </c>
      <c r="AU1467" s="17">
        <v>0.151090884298381</v>
      </c>
      <c r="AV1467" s="17"/>
      <c r="AW1467" s="17">
        <v>0.112642145922576</v>
      </c>
      <c r="AX1467" s="17">
        <v>7.1385762831067401E-2</v>
      </c>
      <c r="AY1467" s="17">
        <v>0.119005979732435</v>
      </c>
    </row>
    <row r="1468" spans="2:51">
      <c r="B1468" t="s">
        <v>119</v>
      </c>
      <c r="C1468" s="17">
        <v>4.6206972194660002E-2</v>
      </c>
      <c r="D1468" s="17">
        <v>3.8138390745807799E-2</v>
      </c>
      <c r="E1468" s="17">
        <v>5.2938696424043301E-2</v>
      </c>
      <c r="F1468" s="17"/>
      <c r="G1468" s="17">
        <v>3.7591807779551102E-2</v>
      </c>
      <c r="H1468" s="17">
        <v>3.8261004120350002E-2</v>
      </c>
      <c r="I1468" s="17">
        <v>4.0935321121354201E-2</v>
      </c>
      <c r="J1468" s="17">
        <v>7.1991590610098993E-2</v>
      </c>
      <c r="K1468" s="17">
        <v>5.2072573624290901E-2</v>
      </c>
      <c r="L1468" s="17">
        <v>3.5814576028926799E-2</v>
      </c>
      <c r="M1468" s="17"/>
      <c r="N1468" s="17">
        <v>3.4904385839356802E-2</v>
      </c>
      <c r="O1468" s="17">
        <v>5.0618544373272498E-2</v>
      </c>
      <c r="P1468" s="17">
        <v>4.9168068116285997E-2</v>
      </c>
      <c r="Q1468" s="17">
        <v>5.3236446638953501E-2</v>
      </c>
      <c r="R1468" s="17"/>
      <c r="S1468" s="17">
        <v>6.05219088665876E-2</v>
      </c>
      <c r="T1468" s="17">
        <v>3.5382039513691503E-2</v>
      </c>
      <c r="U1468" s="17">
        <v>3.7784423299162997E-2</v>
      </c>
      <c r="V1468" s="17">
        <v>5.0799864515300802E-2</v>
      </c>
      <c r="W1468" s="17">
        <v>3.61714660778681E-2</v>
      </c>
      <c r="X1468" s="17">
        <v>4.2004155898254902E-2</v>
      </c>
      <c r="Y1468" s="17">
        <v>4.6182239454368001E-2</v>
      </c>
      <c r="Z1468" s="17">
        <v>3.6962218630702703E-2</v>
      </c>
      <c r="AA1468" s="17">
        <v>6.9829285119155204E-2</v>
      </c>
      <c r="AB1468" s="17">
        <v>3.9844450539937501E-2</v>
      </c>
      <c r="AC1468" s="17">
        <v>3.2868811132848501E-2</v>
      </c>
      <c r="AD1468" s="17">
        <v>2.7061252057926598E-2</v>
      </c>
      <c r="AE1468" s="17"/>
      <c r="AF1468" s="17">
        <v>5.29694864788674E-2</v>
      </c>
      <c r="AG1468" s="17">
        <v>3.2302673473036198E-2</v>
      </c>
      <c r="AH1468" s="17">
        <v>5.4071388150225899E-2</v>
      </c>
      <c r="AI1468" s="17"/>
      <c r="AJ1468" s="17">
        <v>3.02505133648641E-2</v>
      </c>
      <c r="AK1468" s="17">
        <v>3.5641457801731599E-2</v>
      </c>
      <c r="AL1468" s="17">
        <v>3.1419752117392397E-2</v>
      </c>
      <c r="AM1468" s="17"/>
      <c r="AN1468" s="17">
        <v>5.7000602473358003E-2</v>
      </c>
      <c r="AO1468" s="17">
        <v>4.8943421906802599E-2</v>
      </c>
      <c r="AP1468" s="17">
        <v>4.1936261071960003E-2</v>
      </c>
      <c r="AQ1468" s="17">
        <v>3.1119801960252401E-2</v>
      </c>
      <c r="AR1468" s="17">
        <v>0</v>
      </c>
      <c r="AS1468" s="17"/>
      <c r="AT1468" s="17">
        <v>4.3126485850599798E-2</v>
      </c>
      <c r="AU1468" s="17">
        <v>7.8371188096259897E-2</v>
      </c>
      <c r="AV1468" s="17"/>
      <c r="AW1468" s="17">
        <v>3.0470017309043598E-2</v>
      </c>
      <c r="AX1468" s="17">
        <v>1.9435884206396099E-2</v>
      </c>
      <c r="AY1468" s="17">
        <v>6.8720380540975096E-2</v>
      </c>
    </row>
    <row r="1469" spans="2:51">
      <c r="B1469" t="s">
        <v>164</v>
      </c>
      <c r="C1469" s="17">
        <v>0.33258673492894397</v>
      </c>
      <c r="D1469" s="17">
        <v>0.41265665756637099</v>
      </c>
      <c r="E1469" s="17">
        <v>0.26243128415075501</v>
      </c>
      <c r="F1469" s="17"/>
      <c r="G1469" s="17">
        <v>0.25721367649168397</v>
      </c>
      <c r="H1469" s="17">
        <v>0.30509301049195597</v>
      </c>
      <c r="I1469" s="17">
        <v>0.33994159347754399</v>
      </c>
      <c r="J1469" s="17">
        <v>0.31765828782106798</v>
      </c>
      <c r="K1469" s="17">
        <v>0.34148114498250498</v>
      </c>
      <c r="L1469" s="17">
        <v>0.38741524966235802</v>
      </c>
      <c r="M1469" s="17"/>
      <c r="N1469" s="17">
        <v>0.36289769939876898</v>
      </c>
      <c r="O1469" s="17">
        <v>0.32971635818817402</v>
      </c>
      <c r="P1469" s="17">
        <v>0.32855428794490099</v>
      </c>
      <c r="Q1469" s="17">
        <v>0.30815778490794599</v>
      </c>
      <c r="R1469" s="17"/>
      <c r="S1469" s="17">
        <v>0.39941149311685697</v>
      </c>
      <c r="T1469" s="17">
        <v>0.29113461434367299</v>
      </c>
      <c r="U1469" s="17">
        <v>0.33837070052610602</v>
      </c>
      <c r="V1469" s="17">
        <v>0.26057225777313198</v>
      </c>
      <c r="W1469" s="17">
        <v>0.32510142420386401</v>
      </c>
      <c r="X1469" s="17">
        <v>0.34910956030402102</v>
      </c>
      <c r="Y1469" s="17">
        <v>0.33484047332433298</v>
      </c>
      <c r="Z1469" s="17">
        <v>0.46435479479688402</v>
      </c>
      <c r="AA1469" s="17">
        <v>0.36882848650273098</v>
      </c>
      <c r="AB1469" s="17">
        <v>0.27551933441382598</v>
      </c>
      <c r="AC1469" s="17">
        <v>0.29312457034929401</v>
      </c>
      <c r="AD1469" s="17">
        <v>0.289123593105722</v>
      </c>
      <c r="AE1469" s="17"/>
      <c r="AF1469" s="17">
        <v>0.38318216652610099</v>
      </c>
      <c r="AG1469" s="17">
        <v>0.33992128558983697</v>
      </c>
      <c r="AH1469" s="17">
        <v>0.20320240759642599</v>
      </c>
      <c r="AI1469" s="17"/>
      <c r="AJ1469" s="17">
        <v>0.44496828600260901</v>
      </c>
      <c r="AK1469" s="17">
        <v>0.29524863110127397</v>
      </c>
      <c r="AL1469" s="17">
        <v>0.34462637286538</v>
      </c>
      <c r="AM1469" s="17"/>
      <c r="AN1469" s="17">
        <v>0.32198512089349801</v>
      </c>
      <c r="AO1469" s="17">
        <v>0.29165817950140599</v>
      </c>
      <c r="AP1469" s="17">
        <v>0.33475740040770202</v>
      </c>
      <c r="AQ1469" s="17">
        <v>0.36371621017364397</v>
      </c>
      <c r="AR1469" s="17">
        <v>0.46111715980057899</v>
      </c>
      <c r="AS1469" s="17"/>
      <c r="AT1469" s="17">
        <v>0.34268581787652602</v>
      </c>
      <c r="AU1469" s="17">
        <v>0.23184121784188599</v>
      </c>
      <c r="AV1469" s="17"/>
      <c r="AW1469" s="17">
        <v>0.36387910648544702</v>
      </c>
      <c r="AX1469" s="17">
        <v>0.42869700523003801</v>
      </c>
      <c r="AY1469" s="17">
        <v>0.277290899321813</v>
      </c>
    </row>
    <row r="1470" spans="2:51">
      <c r="B1470" t="s">
        <v>165</v>
      </c>
      <c r="C1470" s="17">
        <v>0.32143593500144302</v>
      </c>
      <c r="D1470" s="17">
        <v>0.27596666550678101</v>
      </c>
      <c r="E1470" s="17">
        <v>0.36034250749353902</v>
      </c>
      <c r="F1470" s="17"/>
      <c r="G1470" s="17">
        <v>0.46161945183632003</v>
      </c>
      <c r="H1470" s="17">
        <v>0.40822120837182302</v>
      </c>
      <c r="I1470" s="17">
        <v>0.34375468612579302</v>
      </c>
      <c r="J1470" s="17">
        <v>0.31217789473208901</v>
      </c>
      <c r="K1470" s="17">
        <v>0.260714045965522</v>
      </c>
      <c r="L1470" s="17">
        <v>0.22861859670184601</v>
      </c>
      <c r="M1470" s="17"/>
      <c r="N1470" s="17">
        <v>0.35648339887904401</v>
      </c>
      <c r="O1470" s="17">
        <v>0.31028119685188199</v>
      </c>
      <c r="P1470" s="17">
        <v>0.31016337487378498</v>
      </c>
      <c r="Q1470" s="17">
        <v>0.30762657139087801</v>
      </c>
      <c r="R1470" s="17"/>
      <c r="S1470" s="17">
        <v>0.29192871253880598</v>
      </c>
      <c r="T1470" s="17">
        <v>0.33000141271771999</v>
      </c>
      <c r="U1470" s="17">
        <v>0.34131186822591703</v>
      </c>
      <c r="V1470" s="17">
        <v>0.32083488125675902</v>
      </c>
      <c r="W1470" s="17">
        <v>0.34639000096738298</v>
      </c>
      <c r="X1470" s="17">
        <v>0.30980049026499501</v>
      </c>
      <c r="Y1470" s="17">
        <v>0.33459246212857702</v>
      </c>
      <c r="Z1470" s="17">
        <v>0.24097929485111899</v>
      </c>
      <c r="AA1470" s="17">
        <v>0.30709779109945801</v>
      </c>
      <c r="AB1470" s="17">
        <v>0.35693443215155402</v>
      </c>
      <c r="AC1470" s="17">
        <v>0.303330629671833</v>
      </c>
      <c r="AD1470" s="17">
        <v>0.413274033798674</v>
      </c>
      <c r="AE1470" s="17"/>
      <c r="AF1470" s="17">
        <v>0.25908800196454201</v>
      </c>
      <c r="AG1470" s="17">
        <v>0.33499402462481698</v>
      </c>
      <c r="AH1470" s="17">
        <v>0.41418509698770001</v>
      </c>
      <c r="AI1470" s="17"/>
      <c r="AJ1470" s="17">
        <v>0.19898789024376701</v>
      </c>
      <c r="AK1470" s="17">
        <v>0.38653214446086898</v>
      </c>
      <c r="AL1470" s="17">
        <v>0.33768648206405</v>
      </c>
      <c r="AM1470" s="17"/>
      <c r="AN1470" s="17">
        <v>0.24518815734668201</v>
      </c>
      <c r="AO1470" s="17">
        <v>0.41296435187185998</v>
      </c>
      <c r="AP1470" s="17">
        <v>0.36099971703628397</v>
      </c>
      <c r="AQ1470" s="17">
        <v>0.38318044643201199</v>
      </c>
      <c r="AR1470" s="17">
        <v>0.33379565530882399</v>
      </c>
      <c r="AS1470" s="17"/>
      <c r="AT1470" s="17">
        <v>0.31260997339396202</v>
      </c>
      <c r="AU1470" s="17">
        <v>0.40552976952015102</v>
      </c>
      <c r="AV1470" s="17"/>
      <c r="AW1470" s="17">
        <v>0.33788531578660103</v>
      </c>
      <c r="AX1470" s="17">
        <v>0.23094013069234101</v>
      </c>
      <c r="AY1470" s="17">
        <v>0.32699663685672697</v>
      </c>
    </row>
    <row r="1471" spans="2:51">
      <c r="B1471" t="s">
        <v>140</v>
      </c>
      <c r="C1471" s="17">
        <v>1.11507999275009E-2</v>
      </c>
      <c r="D1471" s="17">
        <v>0.13668999205959001</v>
      </c>
      <c r="E1471" s="17">
        <v>-9.7911223342784501E-2</v>
      </c>
      <c r="F1471" s="17"/>
      <c r="G1471" s="17">
        <v>-0.204405775344636</v>
      </c>
      <c r="H1471" s="17">
        <v>-0.103128197879867</v>
      </c>
      <c r="I1471" s="17">
        <v>-3.8130926482485799E-3</v>
      </c>
      <c r="J1471" s="17">
        <v>5.4803930889786301E-3</v>
      </c>
      <c r="K1471" s="17">
        <v>8.0767099016983299E-2</v>
      </c>
      <c r="L1471" s="17">
        <v>0.15879665296051301</v>
      </c>
      <c r="M1471" s="17"/>
      <c r="N1471" s="17">
        <v>6.4143005197242501E-3</v>
      </c>
      <c r="O1471" s="17">
        <v>1.94351613362919E-2</v>
      </c>
      <c r="P1471" s="17">
        <v>1.8390913071116E-2</v>
      </c>
      <c r="Q1471" s="17">
        <v>5.3121351706836295E-4</v>
      </c>
      <c r="R1471" s="17"/>
      <c r="S1471" s="17">
        <v>0.107482780578051</v>
      </c>
      <c r="T1471" s="17">
        <v>-3.88667983740471E-2</v>
      </c>
      <c r="U1471" s="17">
        <v>-2.9411676998113401E-3</v>
      </c>
      <c r="V1471" s="17">
        <v>-6.02626234836275E-2</v>
      </c>
      <c r="W1471" s="17">
        <v>-2.1288576763519099E-2</v>
      </c>
      <c r="X1471" s="17">
        <v>3.9309070039025999E-2</v>
      </c>
      <c r="Y1471" s="17">
        <v>2.4801119575601499E-4</v>
      </c>
      <c r="Z1471" s="17">
        <v>0.223375499945766</v>
      </c>
      <c r="AA1471" s="17">
        <v>6.1730695403272702E-2</v>
      </c>
      <c r="AB1471" s="17">
        <v>-8.1415097737727704E-2</v>
      </c>
      <c r="AC1471" s="17">
        <v>-1.02060593225392E-2</v>
      </c>
      <c r="AD1471" s="17">
        <v>-0.124150440692952</v>
      </c>
      <c r="AE1471" s="17"/>
      <c r="AF1471" s="17">
        <v>0.124094164561559</v>
      </c>
      <c r="AG1471" s="17">
        <v>4.9272609650198298E-3</v>
      </c>
      <c r="AH1471" s="17">
        <v>-0.21098268939127399</v>
      </c>
      <c r="AI1471" s="17"/>
      <c r="AJ1471" s="17">
        <v>0.24598039575884201</v>
      </c>
      <c r="AK1471" s="17">
        <v>-9.1283513359594295E-2</v>
      </c>
      <c r="AL1471" s="17">
        <v>6.9398908013301704E-3</v>
      </c>
      <c r="AM1471" s="17"/>
      <c r="AN1471" s="17">
        <v>7.6796963546815603E-2</v>
      </c>
      <c r="AO1471" s="17">
        <v>-0.121306172370454</v>
      </c>
      <c r="AP1471" s="17">
        <v>-2.6242316628582299E-2</v>
      </c>
      <c r="AQ1471" s="17">
        <v>-1.9464236258368201E-2</v>
      </c>
      <c r="AR1471" s="17">
        <v>0.127321504491755</v>
      </c>
      <c r="AS1471" s="17"/>
      <c r="AT1471" s="17">
        <v>3.00758444825645E-2</v>
      </c>
      <c r="AU1471" s="17">
        <v>-0.173688551678264</v>
      </c>
      <c r="AV1471" s="17"/>
      <c r="AW1471" s="17">
        <v>2.59937906988458E-2</v>
      </c>
      <c r="AX1471" s="17">
        <v>0.197756874537697</v>
      </c>
      <c r="AY1471" s="17">
        <v>-4.9705737534913398E-2</v>
      </c>
    </row>
    <row r="1472" spans="2:51">
      <c r="C1472" s="17"/>
      <c r="D1472" s="17"/>
      <c r="E1472" s="17"/>
      <c r="F1472" s="17"/>
      <c r="G1472" s="17"/>
      <c r="H1472" s="17"/>
      <c r="I1472" s="17"/>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7"/>
      <c r="AI1472" s="17"/>
      <c r="AJ1472" s="17"/>
      <c r="AK1472" s="17"/>
      <c r="AL1472" s="17"/>
      <c r="AM1472" s="17"/>
      <c r="AN1472" s="17"/>
      <c r="AO1472" s="17"/>
      <c r="AP1472" s="17"/>
      <c r="AQ1472" s="17"/>
      <c r="AR1472" s="17"/>
      <c r="AS1472" s="17"/>
      <c r="AT1472" s="17"/>
      <c r="AU1472" s="17"/>
      <c r="AV1472" s="17"/>
      <c r="AW1472" s="17"/>
      <c r="AX1472" s="17"/>
      <c r="AY1472" s="17"/>
    </row>
    <row r="1473" spans="2:51">
      <c r="B1473" s="6" t="s">
        <v>465</v>
      </c>
      <c r="C1473" s="17"/>
      <c r="D1473" s="17"/>
      <c r="E1473" s="17"/>
      <c r="F1473" s="17"/>
      <c r="G1473" s="17"/>
      <c r="H1473" s="17"/>
      <c r="I1473" s="17"/>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c r="AP1473" s="17"/>
      <c r="AQ1473" s="17"/>
      <c r="AR1473" s="17"/>
      <c r="AS1473" s="17"/>
      <c r="AT1473" s="17"/>
      <c r="AU1473" s="17"/>
      <c r="AV1473" s="17"/>
      <c r="AW1473" s="17"/>
      <c r="AX1473" s="17"/>
      <c r="AY1473" s="17"/>
    </row>
    <row r="1474" spans="2:51">
      <c r="B1474" s="24" t="s">
        <v>16</v>
      </c>
      <c r="C1474" s="17"/>
      <c r="D1474" s="17"/>
      <c r="E1474" s="17"/>
      <c r="F1474" s="17"/>
      <c r="G1474" s="17"/>
      <c r="H1474" s="17"/>
      <c r="I1474" s="17"/>
      <c r="J1474" s="17"/>
      <c r="K1474" s="17"/>
      <c r="L1474" s="17"/>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7"/>
      <c r="AI1474" s="17"/>
      <c r="AJ1474" s="17"/>
      <c r="AK1474" s="17"/>
      <c r="AL1474" s="17"/>
      <c r="AM1474" s="17"/>
      <c r="AN1474" s="17"/>
      <c r="AO1474" s="17"/>
      <c r="AP1474" s="17"/>
      <c r="AQ1474" s="17"/>
      <c r="AR1474" s="17"/>
      <c r="AS1474" s="17"/>
      <c r="AT1474" s="17"/>
      <c r="AU1474" s="17"/>
      <c r="AV1474" s="17"/>
      <c r="AW1474" s="17"/>
      <c r="AX1474" s="17"/>
      <c r="AY1474" s="17"/>
    </row>
    <row r="1475" spans="2:51">
      <c r="B1475" t="s">
        <v>159</v>
      </c>
      <c r="C1475" s="17">
        <v>0.13308366392534801</v>
      </c>
      <c r="D1475" s="17">
        <v>0.156339028886371</v>
      </c>
      <c r="E1475" s="17">
        <v>0.11105519507601599</v>
      </c>
      <c r="F1475" s="17"/>
      <c r="G1475" s="17">
        <v>0.20239515865514801</v>
      </c>
      <c r="H1475" s="17">
        <v>0.18620334707990499</v>
      </c>
      <c r="I1475" s="17">
        <v>0.14219445698608901</v>
      </c>
      <c r="J1475" s="17">
        <v>0.107964027625467</v>
      </c>
      <c r="K1475" s="17">
        <v>0.10672018117509</v>
      </c>
      <c r="L1475" s="17">
        <v>8.8909395169586597E-2</v>
      </c>
      <c r="M1475" s="17"/>
      <c r="N1475" s="17">
        <v>0.14692694090939301</v>
      </c>
      <c r="O1475" s="17">
        <v>0.13553933094406101</v>
      </c>
      <c r="P1475" s="17">
        <v>0.10984132319550299</v>
      </c>
      <c r="Q1475" s="17">
        <v>0.13212266195768299</v>
      </c>
      <c r="R1475" s="17"/>
      <c r="S1475" s="17">
        <v>0.17491810365156801</v>
      </c>
      <c r="T1475" s="17">
        <v>0.114140265016677</v>
      </c>
      <c r="U1475" s="17">
        <v>0.10503706270778999</v>
      </c>
      <c r="V1475" s="17">
        <v>0.14412307038438499</v>
      </c>
      <c r="W1475" s="17">
        <v>9.1903271513984794E-2</v>
      </c>
      <c r="X1475" s="17">
        <v>9.0106859287653704E-2</v>
      </c>
      <c r="Y1475" s="17">
        <v>0.13905875148538499</v>
      </c>
      <c r="Z1475" s="17">
        <v>0.14125274045174199</v>
      </c>
      <c r="AA1475" s="17">
        <v>0.15542363187856201</v>
      </c>
      <c r="AB1475" s="17">
        <v>0.147693473925815</v>
      </c>
      <c r="AC1475" s="17">
        <v>0.15340520389777501</v>
      </c>
      <c r="AD1475" s="17">
        <v>0.119786657207076</v>
      </c>
      <c r="AE1475" s="17"/>
      <c r="AF1475" s="17">
        <v>0.116688041636031</v>
      </c>
      <c r="AG1475" s="17">
        <v>0.14877301043935201</v>
      </c>
      <c r="AH1475" s="17">
        <v>0.11122890749419199</v>
      </c>
      <c r="AI1475" s="17"/>
      <c r="AJ1475" s="17">
        <v>0.11607000228773399</v>
      </c>
      <c r="AK1475" s="17">
        <v>0.16528564549640301</v>
      </c>
      <c r="AL1475" s="17">
        <v>0.15877984951716601</v>
      </c>
      <c r="AM1475" s="17"/>
      <c r="AN1475" s="17">
        <v>0.11848197534883501</v>
      </c>
      <c r="AO1475" s="17">
        <v>0.133140170371148</v>
      </c>
      <c r="AP1475" s="17">
        <v>0.14458009045005599</v>
      </c>
      <c r="AQ1475" s="17">
        <v>0.17737792408945099</v>
      </c>
      <c r="AR1475" s="17">
        <v>0.24935634794914799</v>
      </c>
      <c r="AS1475" s="17"/>
      <c r="AT1475" s="17">
        <v>0.128363975508162</v>
      </c>
      <c r="AU1475" s="17">
        <v>0.173657661756868</v>
      </c>
      <c r="AV1475" s="17"/>
      <c r="AW1475" s="17">
        <v>0.14330220833917401</v>
      </c>
      <c r="AX1475" s="17">
        <v>0.160159911781589</v>
      </c>
      <c r="AY1475" s="17">
        <v>0.11590084752865699</v>
      </c>
    </row>
    <row r="1476" spans="2:51">
      <c r="B1476" t="s">
        <v>160</v>
      </c>
      <c r="C1476" s="17">
        <v>0.35929956087010201</v>
      </c>
      <c r="D1476" s="17">
        <v>0.35787803911940602</v>
      </c>
      <c r="E1476" s="17">
        <v>0.36006816218218801</v>
      </c>
      <c r="F1476" s="17"/>
      <c r="G1476" s="17">
        <v>0.40464087307956498</v>
      </c>
      <c r="H1476" s="17">
        <v>0.37318194423245199</v>
      </c>
      <c r="I1476" s="17">
        <v>0.38172816547126198</v>
      </c>
      <c r="J1476" s="17">
        <v>0.38408510377834798</v>
      </c>
      <c r="K1476" s="17">
        <v>0.29260316611736598</v>
      </c>
      <c r="L1476" s="17">
        <v>0.33769105343592998</v>
      </c>
      <c r="M1476" s="17"/>
      <c r="N1476" s="17">
        <v>0.399418073930567</v>
      </c>
      <c r="O1476" s="17">
        <v>0.381293507375212</v>
      </c>
      <c r="P1476" s="17">
        <v>0.31484688596935201</v>
      </c>
      <c r="Q1476" s="17">
        <v>0.33484650247589398</v>
      </c>
      <c r="R1476" s="17"/>
      <c r="S1476" s="17">
        <v>0.43419519116190702</v>
      </c>
      <c r="T1476" s="17">
        <v>0.34793081156767403</v>
      </c>
      <c r="U1476" s="17">
        <v>0.35587332587549397</v>
      </c>
      <c r="V1476" s="17">
        <v>0.322625005769335</v>
      </c>
      <c r="W1476" s="17">
        <v>0.37055127824919498</v>
      </c>
      <c r="X1476" s="17">
        <v>0.41170385398020898</v>
      </c>
      <c r="Y1476" s="17">
        <v>0.35910984380420302</v>
      </c>
      <c r="Z1476" s="17">
        <v>0.36518129008293798</v>
      </c>
      <c r="AA1476" s="17">
        <v>0.32479258192877902</v>
      </c>
      <c r="AB1476" s="17">
        <v>0.333166556302047</v>
      </c>
      <c r="AC1476" s="17">
        <v>0.29567668473924202</v>
      </c>
      <c r="AD1476" s="17">
        <v>0.31656324451636803</v>
      </c>
      <c r="AE1476" s="17"/>
      <c r="AF1476" s="17">
        <v>0.31004457223626097</v>
      </c>
      <c r="AG1476" s="17">
        <v>0.39818928078605398</v>
      </c>
      <c r="AH1476" s="17">
        <v>0.364601622622171</v>
      </c>
      <c r="AI1476" s="17"/>
      <c r="AJ1476" s="17">
        <v>0.32652903376933201</v>
      </c>
      <c r="AK1476" s="17">
        <v>0.39735370487754001</v>
      </c>
      <c r="AL1476" s="17">
        <v>0.439608487490731</v>
      </c>
      <c r="AM1476" s="17"/>
      <c r="AN1476" s="17">
        <v>0.30289928972128599</v>
      </c>
      <c r="AO1476" s="17">
        <v>0.38864815124274399</v>
      </c>
      <c r="AP1476" s="17">
        <v>0.394828098109898</v>
      </c>
      <c r="AQ1476" s="17">
        <v>0.40444367958070998</v>
      </c>
      <c r="AR1476" s="17">
        <v>0.28997388286848302</v>
      </c>
      <c r="AS1476" s="17"/>
      <c r="AT1476" s="17">
        <v>0.349996989632755</v>
      </c>
      <c r="AU1476" s="17">
        <v>0.44672927007059898</v>
      </c>
      <c r="AV1476" s="17"/>
      <c r="AW1476" s="17">
        <v>0.38675104937994798</v>
      </c>
      <c r="AX1476" s="17">
        <v>0.39814277248629398</v>
      </c>
      <c r="AY1476" s="17">
        <v>0.32169506789963598</v>
      </c>
    </row>
    <row r="1477" spans="2:51">
      <c r="B1477" t="s">
        <v>161</v>
      </c>
      <c r="C1477" s="17">
        <v>0.27725758423501201</v>
      </c>
      <c r="D1477" s="17">
        <v>0.27179502372096798</v>
      </c>
      <c r="E1477" s="17">
        <v>0.28409946568018202</v>
      </c>
      <c r="F1477" s="17"/>
      <c r="G1477" s="17">
        <v>0.19198440241416301</v>
      </c>
      <c r="H1477" s="17">
        <v>0.24199474660963399</v>
      </c>
      <c r="I1477" s="17">
        <v>0.24516874096855501</v>
      </c>
      <c r="J1477" s="17">
        <v>0.28284875993310898</v>
      </c>
      <c r="K1477" s="17">
        <v>0.34118673415327</v>
      </c>
      <c r="L1477" s="17">
        <v>0.322220802531897</v>
      </c>
      <c r="M1477" s="17"/>
      <c r="N1477" s="17">
        <v>0.245886291804782</v>
      </c>
      <c r="O1477" s="17">
        <v>0.26387588411846702</v>
      </c>
      <c r="P1477" s="17">
        <v>0.28315187543021603</v>
      </c>
      <c r="Q1477" s="17">
        <v>0.32212222299264998</v>
      </c>
      <c r="R1477" s="17"/>
      <c r="S1477" s="17">
        <v>0.20475039144028401</v>
      </c>
      <c r="T1477" s="17">
        <v>0.34512364313702598</v>
      </c>
      <c r="U1477" s="17">
        <v>0.306656318247291</v>
      </c>
      <c r="V1477" s="17">
        <v>0.318037329028936</v>
      </c>
      <c r="W1477" s="17">
        <v>0.24022972297410999</v>
      </c>
      <c r="X1477" s="17">
        <v>0.26506078064247102</v>
      </c>
      <c r="Y1477" s="17">
        <v>0.24183290291512199</v>
      </c>
      <c r="Z1477" s="17">
        <v>0.24349976318095601</v>
      </c>
      <c r="AA1477" s="17">
        <v>0.24390811385431099</v>
      </c>
      <c r="AB1477" s="17">
        <v>0.28963564360539101</v>
      </c>
      <c r="AC1477" s="17">
        <v>0.34392047693511102</v>
      </c>
      <c r="AD1477" s="17">
        <v>0.29876328759619702</v>
      </c>
      <c r="AE1477" s="17"/>
      <c r="AF1477" s="17">
        <v>0.306493156658453</v>
      </c>
      <c r="AG1477" s="17">
        <v>0.25801508285782399</v>
      </c>
      <c r="AH1477" s="17">
        <v>0.28873253210481897</v>
      </c>
      <c r="AI1477" s="17"/>
      <c r="AJ1477" s="17">
        <v>0.31831718488815303</v>
      </c>
      <c r="AK1477" s="17">
        <v>0.239198146338959</v>
      </c>
      <c r="AL1477" s="17">
        <v>0.25488635682226701</v>
      </c>
      <c r="AM1477" s="17"/>
      <c r="AN1477" s="17">
        <v>0.31578157586662198</v>
      </c>
      <c r="AO1477" s="17">
        <v>0.23508718365262701</v>
      </c>
      <c r="AP1477" s="17">
        <v>0.26240073294280503</v>
      </c>
      <c r="AQ1477" s="17">
        <v>0.21108408335422099</v>
      </c>
      <c r="AR1477" s="17">
        <v>0.41073833009785499</v>
      </c>
      <c r="AS1477" s="17"/>
      <c r="AT1477" s="17">
        <v>0.28621596598892901</v>
      </c>
      <c r="AU1477" s="17">
        <v>0.20491910689387299</v>
      </c>
      <c r="AV1477" s="17"/>
      <c r="AW1477" s="17">
        <v>0.25370668938511998</v>
      </c>
      <c r="AX1477" s="17">
        <v>0.26161651444934603</v>
      </c>
      <c r="AY1477" s="17">
        <v>0.30505522318426098</v>
      </c>
    </row>
    <row r="1478" spans="2:51">
      <c r="B1478" t="s">
        <v>162</v>
      </c>
      <c r="C1478" s="17">
        <v>0.131686430959951</v>
      </c>
      <c r="D1478" s="17">
        <v>0.12518783734231201</v>
      </c>
      <c r="E1478" s="17">
        <v>0.13804855835369101</v>
      </c>
      <c r="F1478" s="17"/>
      <c r="G1478" s="17">
        <v>0.12126293006177601</v>
      </c>
      <c r="H1478" s="17">
        <v>0.107877127443992</v>
      </c>
      <c r="I1478" s="17">
        <v>0.13085213259244799</v>
      </c>
      <c r="J1478" s="17">
        <v>0.118371981920126</v>
      </c>
      <c r="K1478" s="17">
        <v>0.12971555447791699</v>
      </c>
      <c r="L1478" s="17">
        <v>0.16543028995563799</v>
      </c>
      <c r="M1478" s="17"/>
      <c r="N1478" s="17">
        <v>0.12191819526271901</v>
      </c>
      <c r="O1478" s="17">
        <v>0.13809553984573</v>
      </c>
      <c r="P1478" s="17">
        <v>0.14113507894740199</v>
      </c>
      <c r="Q1478" s="17">
        <v>0.127274955288639</v>
      </c>
      <c r="R1478" s="17"/>
      <c r="S1478" s="17">
        <v>9.8805863672927194E-2</v>
      </c>
      <c r="T1478" s="17">
        <v>0.11127078464187801</v>
      </c>
      <c r="U1478" s="17">
        <v>0.161249619263335</v>
      </c>
      <c r="V1478" s="17">
        <v>0.15470825234248201</v>
      </c>
      <c r="W1478" s="17">
        <v>0.17310462319165701</v>
      </c>
      <c r="X1478" s="17">
        <v>0.166755799552606</v>
      </c>
      <c r="Y1478" s="17">
        <v>0.148645987345701</v>
      </c>
      <c r="Z1478" s="17">
        <v>4.9087636381208499E-2</v>
      </c>
      <c r="AA1478" s="17">
        <v>0.13949323304528299</v>
      </c>
      <c r="AB1478" s="17">
        <v>0.13116515942915799</v>
      </c>
      <c r="AC1478" s="17">
        <v>9.3643827964873305E-2</v>
      </c>
      <c r="AD1478" s="17">
        <v>0.12618180619775601</v>
      </c>
      <c r="AE1478" s="17"/>
      <c r="AF1478" s="17">
        <v>0.163710404751536</v>
      </c>
      <c r="AG1478" s="17">
        <v>0.106315141706933</v>
      </c>
      <c r="AH1478" s="17">
        <v>0.109365010886223</v>
      </c>
      <c r="AI1478" s="17"/>
      <c r="AJ1478" s="17">
        <v>0.150038991992621</v>
      </c>
      <c r="AK1478" s="17">
        <v>0.12920687569346601</v>
      </c>
      <c r="AL1478" s="17">
        <v>6.7320102317918407E-2</v>
      </c>
      <c r="AM1478" s="17"/>
      <c r="AN1478" s="17">
        <v>0.14655975576938801</v>
      </c>
      <c r="AO1478" s="17">
        <v>0.13882545281897099</v>
      </c>
      <c r="AP1478" s="17">
        <v>0.11454116396858199</v>
      </c>
      <c r="AQ1478" s="17">
        <v>0.13849182513109401</v>
      </c>
      <c r="AR1478" s="17">
        <v>4.9931439084514799E-2</v>
      </c>
      <c r="AS1478" s="17"/>
      <c r="AT1478" s="17">
        <v>0.13583976551569599</v>
      </c>
      <c r="AU1478" s="17">
        <v>8.8490774472876496E-2</v>
      </c>
      <c r="AV1478" s="17"/>
      <c r="AW1478" s="17">
        <v>0.13598059546784999</v>
      </c>
      <c r="AX1478" s="17">
        <v>0.108635332295132</v>
      </c>
      <c r="AY1478" s="17">
        <v>0.13315652082516699</v>
      </c>
    </row>
    <row r="1479" spans="2:51">
      <c r="B1479" t="s">
        <v>163</v>
      </c>
      <c r="C1479" s="17">
        <v>5.1018519932096898E-2</v>
      </c>
      <c r="D1479" s="17">
        <v>5.9332772609469599E-2</v>
      </c>
      <c r="E1479" s="17">
        <v>4.3869326354341501E-2</v>
      </c>
      <c r="F1479" s="17"/>
      <c r="G1479" s="17">
        <v>3.7582633962679898E-2</v>
      </c>
      <c r="H1479" s="17">
        <v>4.5033908785287603E-2</v>
      </c>
      <c r="I1479" s="17">
        <v>4.7256522530327499E-2</v>
      </c>
      <c r="J1479" s="17">
        <v>5.47158409383783E-2</v>
      </c>
      <c r="K1479" s="17">
        <v>7.43374259764846E-2</v>
      </c>
      <c r="L1479" s="17">
        <v>4.6347465275106803E-2</v>
      </c>
      <c r="M1479" s="17"/>
      <c r="N1479" s="17">
        <v>5.6222713344420902E-2</v>
      </c>
      <c r="O1479" s="17">
        <v>4.0089998498734403E-2</v>
      </c>
      <c r="P1479" s="17">
        <v>7.5832585084870202E-2</v>
      </c>
      <c r="Q1479" s="17">
        <v>3.4400210565819898E-2</v>
      </c>
      <c r="R1479" s="17"/>
      <c r="S1479" s="17">
        <v>4.84032934790629E-2</v>
      </c>
      <c r="T1479" s="17">
        <v>3.4594076441343297E-2</v>
      </c>
      <c r="U1479" s="17">
        <v>2.07854635973687E-2</v>
      </c>
      <c r="V1479" s="17">
        <v>1.9344038071667E-2</v>
      </c>
      <c r="W1479" s="17">
        <v>0.101305410585732</v>
      </c>
      <c r="X1479" s="17">
        <v>4.7189657748608602E-2</v>
      </c>
      <c r="Y1479" s="17">
        <v>4.2115628017405003E-2</v>
      </c>
      <c r="Z1479" s="17">
        <v>0.12234940920210299</v>
      </c>
      <c r="AA1479" s="17">
        <v>8.2244559561633901E-2</v>
      </c>
      <c r="AB1479" s="17">
        <v>5.0285897493477699E-2</v>
      </c>
      <c r="AC1479" s="17">
        <v>5.0684694863518301E-2</v>
      </c>
      <c r="AD1479" s="17">
        <v>3.4676172088123403E-2</v>
      </c>
      <c r="AE1479" s="17"/>
      <c r="AF1479" s="17">
        <v>6.4162228689318895E-2</v>
      </c>
      <c r="AG1479" s="17">
        <v>4.14905582846056E-2</v>
      </c>
      <c r="AH1479" s="17">
        <v>5.3685657314862301E-2</v>
      </c>
      <c r="AI1479" s="17"/>
      <c r="AJ1479" s="17">
        <v>5.1928388452036602E-2</v>
      </c>
      <c r="AK1479" s="17">
        <v>3.1771585703811597E-2</v>
      </c>
      <c r="AL1479" s="17">
        <v>5.7145355362557597E-2</v>
      </c>
      <c r="AM1479" s="17"/>
      <c r="AN1479" s="17">
        <v>4.7085974635712798E-2</v>
      </c>
      <c r="AO1479" s="17">
        <v>6.3968262844427706E-2</v>
      </c>
      <c r="AP1479" s="17">
        <v>4.6704481585755797E-2</v>
      </c>
      <c r="AQ1479" s="17">
        <v>3.59100274004817E-2</v>
      </c>
      <c r="AR1479" s="17">
        <v>0</v>
      </c>
      <c r="AS1479" s="17"/>
      <c r="AT1479" s="17">
        <v>5.0068115905965098E-2</v>
      </c>
      <c r="AU1479" s="17">
        <v>5.8048051740150902E-2</v>
      </c>
      <c r="AV1479" s="17"/>
      <c r="AW1479" s="17">
        <v>4.8163399663945602E-2</v>
      </c>
      <c r="AX1479" s="17">
        <v>4.0741195227235703E-2</v>
      </c>
      <c r="AY1479" s="17">
        <v>5.6504092669318003E-2</v>
      </c>
    </row>
    <row r="1480" spans="2:51">
      <c r="B1480" t="s">
        <v>119</v>
      </c>
      <c r="C1480" s="17">
        <v>4.7654240077490702E-2</v>
      </c>
      <c r="D1480" s="17">
        <v>2.9467298321473101E-2</v>
      </c>
      <c r="E1480" s="17">
        <v>6.2859292353581203E-2</v>
      </c>
      <c r="F1480" s="17"/>
      <c r="G1480" s="17">
        <v>4.2134001826668203E-2</v>
      </c>
      <c r="H1480" s="17">
        <v>4.5708925848730098E-2</v>
      </c>
      <c r="I1480" s="17">
        <v>5.2799981451318E-2</v>
      </c>
      <c r="J1480" s="17">
        <v>5.2014285804571597E-2</v>
      </c>
      <c r="K1480" s="17">
        <v>5.5436938099872497E-2</v>
      </c>
      <c r="L1480" s="17">
        <v>3.9400993631841699E-2</v>
      </c>
      <c r="M1480" s="17"/>
      <c r="N1480" s="17">
        <v>2.9627784748118401E-2</v>
      </c>
      <c r="O1480" s="17">
        <v>4.11057392177957E-2</v>
      </c>
      <c r="P1480" s="17">
        <v>7.5192251372656699E-2</v>
      </c>
      <c r="Q1480" s="17">
        <v>4.9233446719314698E-2</v>
      </c>
      <c r="R1480" s="17"/>
      <c r="S1480" s="17">
        <v>3.8927156594251403E-2</v>
      </c>
      <c r="T1480" s="17">
        <v>4.6940419195401498E-2</v>
      </c>
      <c r="U1480" s="17">
        <v>5.0398210308720999E-2</v>
      </c>
      <c r="V1480" s="17">
        <v>4.1162304403194502E-2</v>
      </c>
      <c r="W1480" s="17">
        <v>2.29056934853204E-2</v>
      </c>
      <c r="X1480" s="17">
        <v>1.91830487884521E-2</v>
      </c>
      <c r="Y1480" s="17">
        <v>6.9236886432184105E-2</v>
      </c>
      <c r="Z1480" s="17">
        <v>7.86291607010529E-2</v>
      </c>
      <c r="AA1480" s="17">
        <v>5.4137879731429799E-2</v>
      </c>
      <c r="AB1480" s="17">
        <v>4.8053269244111102E-2</v>
      </c>
      <c r="AC1480" s="17">
        <v>6.2669111599480104E-2</v>
      </c>
      <c r="AD1480" s="17">
        <v>0.10402883239447799</v>
      </c>
      <c r="AE1480" s="17"/>
      <c r="AF1480" s="17">
        <v>3.8901596028399398E-2</v>
      </c>
      <c r="AG1480" s="17">
        <v>4.7216925925230302E-2</v>
      </c>
      <c r="AH1480" s="17">
        <v>7.2386269577732198E-2</v>
      </c>
      <c r="AI1480" s="17"/>
      <c r="AJ1480" s="17">
        <v>3.7116398610123301E-2</v>
      </c>
      <c r="AK1480" s="17">
        <v>3.7184041889820302E-2</v>
      </c>
      <c r="AL1480" s="17">
        <v>2.2259848489359999E-2</v>
      </c>
      <c r="AM1480" s="17"/>
      <c r="AN1480" s="17">
        <v>6.9191428658155904E-2</v>
      </c>
      <c r="AO1480" s="17">
        <v>4.0330779070082201E-2</v>
      </c>
      <c r="AP1480" s="17">
        <v>3.6945432942902798E-2</v>
      </c>
      <c r="AQ1480" s="17">
        <v>3.2692460444042497E-2</v>
      </c>
      <c r="AR1480" s="17">
        <v>0</v>
      </c>
      <c r="AS1480" s="17"/>
      <c r="AT1480" s="17">
        <v>4.9515187448493599E-2</v>
      </c>
      <c r="AU1480" s="17">
        <v>2.81551350656324E-2</v>
      </c>
      <c r="AV1480" s="17"/>
      <c r="AW1480" s="17">
        <v>3.2096057763963098E-2</v>
      </c>
      <c r="AX1480" s="17">
        <v>3.0704273760403002E-2</v>
      </c>
      <c r="AY1480" s="17">
        <v>6.7688247892960796E-2</v>
      </c>
    </row>
    <row r="1481" spans="2:51">
      <c r="B1481" t="s">
        <v>164</v>
      </c>
      <c r="C1481" s="17">
        <v>0.49238322479544999</v>
      </c>
      <c r="D1481" s="17">
        <v>0.51421706800577804</v>
      </c>
      <c r="E1481" s="17">
        <v>0.47112335725820498</v>
      </c>
      <c r="F1481" s="17"/>
      <c r="G1481" s="17">
        <v>0.60703603173471299</v>
      </c>
      <c r="H1481" s="17">
        <v>0.55938529131235704</v>
      </c>
      <c r="I1481" s="17">
        <v>0.52392262245735099</v>
      </c>
      <c r="J1481" s="17">
        <v>0.49204913140381501</v>
      </c>
      <c r="K1481" s="17">
        <v>0.399323347292456</v>
      </c>
      <c r="L1481" s="17">
        <v>0.42660044860551599</v>
      </c>
      <c r="M1481" s="17"/>
      <c r="N1481" s="17">
        <v>0.54634501483996001</v>
      </c>
      <c r="O1481" s="17">
        <v>0.51683283831927296</v>
      </c>
      <c r="P1481" s="17">
        <v>0.424688209164856</v>
      </c>
      <c r="Q1481" s="17">
        <v>0.466969164433576</v>
      </c>
      <c r="R1481" s="17"/>
      <c r="S1481" s="17">
        <v>0.60911329481347498</v>
      </c>
      <c r="T1481" s="17">
        <v>0.46207107658435098</v>
      </c>
      <c r="U1481" s="17">
        <v>0.46091038858328398</v>
      </c>
      <c r="V1481" s="17">
        <v>0.46674807615371999</v>
      </c>
      <c r="W1481" s="17">
        <v>0.46245454976318001</v>
      </c>
      <c r="X1481" s="17">
        <v>0.50181071326786197</v>
      </c>
      <c r="Y1481" s="17">
        <v>0.49816859528958801</v>
      </c>
      <c r="Z1481" s="17">
        <v>0.50643403053467995</v>
      </c>
      <c r="AA1481" s="17">
        <v>0.48021621380734197</v>
      </c>
      <c r="AB1481" s="17">
        <v>0.480860030227862</v>
      </c>
      <c r="AC1481" s="17">
        <v>0.44908188863701698</v>
      </c>
      <c r="AD1481" s="17">
        <v>0.43634990172344501</v>
      </c>
      <c r="AE1481" s="17"/>
      <c r="AF1481" s="17">
        <v>0.426732613872292</v>
      </c>
      <c r="AG1481" s="17">
        <v>0.54696229122540696</v>
      </c>
      <c r="AH1481" s="17">
        <v>0.475830530116363</v>
      </c>
      <c r="AI1481" s="17"/>
      <c r="AJ1481" s="17">
        <v>0.44259903605706602</v>
      </c>
      <c r="AK1481" s="17">
        <v>0.56263935037394297</v>
      </c>
      <c r="AL1481" s="17">
        <v>0.59838833700789695</v>
      </c>
      <c r="AM1481" s="17"/>
      <c r="AN1481" s="17">
        <v>0.42138126507012102</v>
      </c>
      <c r="AO1481" s="17">
        <v>0.52178832161389199</v>
      </c>
      <c r="AP1481" s="17">
        <v>0.53940818855995398</v>
      </c>
      <c r="AQ1481" s="17">
        <v>0.581821603670161</v>
      </c>
      <c r="AR1481" s="17">
        <v>0.53933023081763098</v>
      </c>
      <c r="AS1481" s="17"/>
      <c r="AT1481" s="17">
        <v>0.47836096514091703</v>
      </c>
      <c r="AU1481" s="17">
        <v>0.62038693182746796</v>
      </c>
      <c r="AV1481" s="17"/>
      <c r="AW1481" s="17">
        <v>0.53005325771912104</v>
      </c>
      <c r="AX1481" s="17">
        <v>0.55830268426788299</v>
      </c>
      <c r="AY1481" s="17">
        <v>0.43759591542829301</v>
      </c>
    </row>
    <row r="1482" spans="2:51">
      <c r="B1482" t="s">
        <v>165</v>
      </c>
      <c r="C1482" s="17">
        <v>0.182704950892047</v>
      </c>
      <c r="D1482" s="17">
        <v>0.18452060995178199</v>
      </c>
      <c r="E1482" s="17">
        <v>0.181917884708033</v>
      </c>
      <c r="F1482" s="17"/>
      <c r="G1482" s="17">
        <v>0.15884556402445599</v>
      </c>
      <c r="H1482" s="17">
        <v>0.15291103622927901</v>
      </c>
      <c r="I1482" s="17">
        <v>0.17810865512277599</v>
      </c>
      <c r="J1482" s="17">
        <v>0.17308782285850499</v>
      </c>
      <c r="K1482" s="17">
        <v>0.20405298045440101</v>
      </c>
      <c r="L1482" s="17">
        <v>0.21177775523074499</v>
      </c>
      <c r="M1482" s="17"/>
      <c r="N1482" s="17">
        <v>0.17814090860713999</v>
      </c>
      <c r="O1482" s="17">
        <v>0.17818553834446499</v>
      </c>
      <c r="P1482" s="17">
        <v>0.216967664032272</v>
      </c>
      <c r="Q1482" s="17">
        <v>0.16167516585445901</v>
      </c>
      <c r="R1482" s="17"/>
      <c r="S1482" s="17">
        <v>0.14720915715199001</v>
      </c>
      <c r="T1482" s="17">
        <v>0.145864861083222</v>
      </c>
      <c r="U1482" s="17">
        <v>0.182035082860704</v>
      </c>
      <c r="V1482" s="17">
        <v>0.17405229041414899</v>
      </c>
      <c r="W1482" s="17">
        <v>0.27441003377738898</v>
      </c>
      <c r="X1482" s="17">
        <v>0.213945457301215</v>
      </c>
      <c r="Y1482" s="17">
        <v>0.19076161536310601</v>
      </c>
      <c r="Z1482" s="17">
        <v>0.17143704558331099</v>
      </c>
      <c r="AA1482" s="17">
        <v>0.22173779260691701</v>
      </c>
      <c r="AB1482" s="17">
        <v>0.18145105692263599</v>
      </c>
      <c r="AC1482" s="17">
        <v>0.14432852282839201</v>
      </c>
      <c r="AD1482" s="17">
        <v>0.16085797828588</v>
      </c>
      <c r="AE1482" s="17"/>
      <c r="AF1482" s="17">
        <v>0.22787263344085501</v>
      </c>
      <c r="AG1482" s="17">
        <v>0.147805699991539</v>
      </c>
      <c r="AH1482" s="17">
        <v>0.16305066820108499</v>
      </c>
      <c r="AI1482" s="17"/>
      <c r="AJ1482" s="17">
        <v>0.20196738044465801</v>
      </c>
      <c r="AK1482" s="17">
        <v>0.16097846139727801</v>
      </c>
      <c r="AL1482" s="17">
        <v>0.124465457680476</v>
      </c>
      <c r="AM1482" s="17"/>
      <c r="AN1482" s="17">
        <v>0.193645730405101</v>
      </c>
      <c r="AO1482" s="17">
        <v>0.20279371566339799</v>
      </c>
      <c r="AP1482" s="17">
        <v>0.16124564555433801</v>
      </c>
      <c r="AQ1482" s="17">
        <v>0.174401852531575</v>
      </c>
      <c r="AR1482" s="17">
        <v>4.9931439084514799E-2</v>
      </c>
      <c r="AS1482" s="17"/>
      <c r="AT1482" s="17">
        <v>0.18590788142166101</v>
      </c>
      <c r="AU1482" s="17">
        <v>0.146538826213027</v>
      </c>
      <c r="AV1482" s="17"/>
      <c r="AW1482" s="17">
        <v>0.184143995131795</v>
      </c>
      <c r="AX1482" s="17">
        <v>0.14937652752236799</v>
      </c>
      <c r="AY1482" s="17">
        <v>0.18966061349448499</v>
      </c>
    </row>
    <row r="1483" spans="2:51">
      <c r="B1483" t="s">
        <v>140</v>
      </c>
      <c r="C1483" s="17">
        <v>0.30967827390340202</v>
      </c>
      <c r="D1483" s="17">
        <v>0.329696458053996</v>
      </c>
      <c r="E1483" s="17">
        <v>0.28920547255017198</v>
      </c>
      <c r="F1483" s="17"/>
      <c r="G1483" s="17">
        <v>0.448190467710257</v>
      </c>
      <c r="H1483" s="17">
        <v>0.406474255083078</v>
      </c>
      <c r="I1483" s="17">
        <v>0.34581396733457498</v>
      </c>
      <c r="J1483" s="17">
        <v>0.31896130854531002</v>
      </c>
      <c r="K1483" s="17">
        <v>0.19527036683805399</v>
      </c>
      <c r="L1483" s="17">
        <v>0.214822693374771</v>
      </c>
      <c r="M1483" s="17"/>
      <c r="N1483" s="17">
        <v>0.36820410623282002</v>
      </c>
      <c r="O1483" s="17">
        <v>0.33864729997480802</v>
      </c>
      <c r="P1483" s="17">
        <v>0.20772054513258401</v>
      </c>
      <c r="Q1483" s="17">
        <v>0.30529399857911799</v>
      </c>
      <c r="R1483" s="17"/>
      <c r="S1483" s="17">
        <v>0.46190413766148503</v>
      </c>
      <c r="T1483" s="17">
        <v>0.31620621550112898</v>
      </c>
      <c r="U1483" s="17">
        <v>0.27887530572258001</v>
      </c>
      <c r="V1483" s="17">
        <v>0.292695785739571</v>
      </c>
      <c r="W1483" s="17">
        <v>0.188044515985791</v>
      </c>
      <c r="X1483" s="17">
        <v>0.28786525596664803</v>
      </c>
      <c r="Y1483" s="17">
        <v>0.30740697992648103</v>
      </c>
      <c r="Z1483" s="17">
        <v>0.33499698495136798</v>
      </c>
      <c r="AA1483" s="17">
        <v>0.25847842120042402</v>
      </c>
      <c r="AB1483" s="17">
        <v>0.29940897330522598</v>
      </c>
      <c r="AC1483" s="17">
        <v>0.304753365808625</v>
      </c>
      <c r="AD1483" s="17">
        <v>0.27549192343756501</v>
      </c>
      <c r="AE1483" s="17"/>
      <c r="AF1483" s="17">
        <v>0.19885998043143699</v>
      </c>
      <c r="AG1483" s="17">
        <v>0.39915659123386799</v>
      </c>
      <c r="AH1483" s="17">
        <v>0.31277986191527801</v>
      </c>
      <c r="AI1483" s="17"/>
      <c r="AJ1483" s="17">
        <v>0.24063165561240801</v>
      </c>
      <c r="AK1483" s="17">
        <v>0.40166088897666502</v>
      </c>
      <c r="AL1483" s="17">
        <v>0.473922879327421</v>
      </c>
      <c r="AM1483" s="17"/>
      <c r="AN1483" s="17">
        <v>0.227735534665021</v>
      </c>
      <c r="AO1483" s="17">
        <v>0.318994605950494</v>
      </c>
      <c r="AP1483" s="17">
        <v>0.37816254300561603</v>
      </c>
      <c r="AQ1483" s="17">
        <v>0.40741975113858597</v>
      </c>
      <c r="AR1483" s="17">
        <v>0.48939879173311601</v>
      </c>
      <c r="AS1483" s="17"/>
      <c r="AT1483" s="17">
        <v>0.29245308371925599</v>
      </c>
      <c r="AU1483" s="17">
        <v>0.47384810561444002</v>
      </c>
      <c r="AV1483" s="17"/>
      <c r="AW1483" s="17">
        <v>0.34590926258732602</v>
      </c>
      <c r="AX1483" s="17">
        <v>0.40892615674551502</v>
      </c>
      <c r="AY1483" s="17">
        <v>0.247935301933807</v>
      </c>
    </row>
    <row r="1484" spans="2:51">
      <c r="C1484" s="17"/>
      <c r="D1484" s="17"/>
      <c r="E1484" s="17"/>
      <c r="F1484" s="17"/>
      <c r="G1484" s="17"/>
      <c r="H1484" s="17"/>
      <c r="I1484" s="17"/>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7"/>
      <c r="AI1484" s="17"/>
      <c r="AJ1484" s="17"/>
      <c r="AK1484" s="17"/>
      <c r="AL1484" s="17"/>
      <c r="AM1484" s="17"/>
      <c r="AN1484" s="17"/>
      <c r="AO1484" s="17"/>
      <c r="AP1484" s="17"/>
      <c r="AQ1484" s="17"/>
      <c r="AR1484" s="17"/>
      <c r="AS1484" s="17"/>
      <c r="AT1484" s="17"/>
      <c r="AU1484" s="17"/>
      <c r="AV1484" s="17"/>
      <c r="AW1484" s="17"/>
      <c r="AX1484" s="17"/>
      <c r="AY1484" s="17"/>
    </row>
    <row r="1485" spans="2:51">
      <c r="B1485" s="6" t="s">
        <v>466</v>
      </c>
      <c r="C1485" s="17"/>
      <c r="D1485" s="17"/>
      <c r="E1485" s="17"/>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c r="AY1485" s="17"/>
    </row>
    <row r="1486" spans="2:51">
      <c r="B1486" s="24" t="s">
        <v>16</v>
      </c>
      <c r="C1486" s="17"/>
      <c r="D1486" s="17"/>
      <c r="E1486" s="17"/>
      <c r="F1486" s="17"/>
      <c r="G1486" s="17"/>
      <c r="H1486" s="17"/>
      <c r="I1486" s="17"/>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c r="AP1486" s="17"/>
      <c r="AQ1486" s="17"/>
      <c r="AR1486" s="17"/>
      <c r="AS1486" s="17"/>
      <c r="AT1486" s="17"/>
      <c r="AU1486" s="17"/>
      <c r="AV1486" s="17"/>
      <c r="AW1486" s="17"/>
      <c r="AX1486" s="17"/>
      <c r="AY1486" s="17"/>
    </row>
    <row r="1487" spans="2:51">
      <c r="B1487" t="s">
        <v>159</v>
      </c>
      <c r="C1487" s="17">
        <v>0.11856802561879</v>
      </c>
      <c r="D1487" s="17">
        <v>0.14299000677506299</v>
      </c>
      <c r="E1487" s="17">
        <v>9.5806190036217403E-2</v>
      </c>
      <c r="F1487" s="17"/>
      <c r="G1487" s="17">
        <v>0.145328858521549</v>
      </c>
      <c r="H1487" s="17">
        <v>0.13335801229803901</v>
      </c>
      <c r="I1487" s="17">
        <v>0.10891420823053501</v>
      </c>
      <c r="J1487" s="17">
        <v>0.118124882038333</v>
      </c>
      <c r="K1487" s="17">
        <v>0.12036286498897</v>
      </c>
      <c r="L1487" s="17">
        <v>9.9626458010289298E-2</v>
      </c>
      <c r="M1487" s="17"/>
      <c r="N1487" s="17">
        <v>0.117790435528609</v>
      </c>
      <c r="O1487" s="17">
        <v>0.110842560119258</v>
      </c>
      <c r="P1487" s="17">
        <v>0.121787829895964</v>
      </c>
      <c r="Q1487" s="17">
        <v>0.12562092181472001</v>
      </c>
      <c r="R1487" s="17"/>
      <c r="S1487" s="17">
        <v>0.15391993467099199</v>
      </c>
      <c r="T1487" s="17">
        <v>0.12494642184077</v>
      </c>
      <c r="U1487" s="17">
        <v>0.107569910084645</v>
      </c>
      <c r="V1487" s="17">
        <v>9.1759564423563894E-2</v>
      </c>
      <c r="W1487" s="17">
        <v>0.13794815388048401</v>
      </c>
      <c r="X1487" s="17">
        <v>0.119997828592476</v>
      </c>
      <c r="Y1487" s="17">
        <v>0.102120873506913</v>
      </c>
      <c r="Z1487" s="17">
        <v>9.7832785422664298E-2</v>
      </c>
      <c r="AA1487" s="17">
        <v>9.7295692260087302E-2</v>
      </c>
      <c r="AB1487" s="17">
        <v>8.1900103683244699E-2</v>
      </c>
      <c r="AC1487" s="17">
        <v>0.126425744732728</v>
      </c>
      <c r="AD1487" s="17">
        <v>0.234751616966418</v>
      </c>
      <c r="AE1487" s="17"/>
      <c r="AF1487" s="17">
        <v>9.8159336111137696E-2</v>
      </c>
      <c r="AG1487" s="17">
        <v>0.14414985981283901</v>
      </c>
      <c r="AH1487" s="17">
        <v>8.2703293286059201E-2</v>
      </c>
      <c r="AI1487" s="17"/>
      <c r="AJ1487" s="17">
        <v>0.10904007051392201</v>
      </c>
      <c r="AK1487" s="17">
        <v>0.14641493840424799</v>
      </c>
      <c r="AL1487" s="17">
        <v>8.1943914958197306E-2</v>
      </c>
      <c r="AM1487" s="17"/>
      <c r="AN1487" s="17">
        <v>8.5617515304693206E-2</v>
      </c>
      <c r="AO1487" s="17">
        <v>0.136576097252637</v>
      </c>
      <c r="AP1487" s="17">
        <v>0.130944086012734</v>
      </c>
      <c r="AQ1487" s="17">
        <v>0.122607843696711</v>
      </c>
      <c r="AR1487" s="17">
        <v>0.25817015769708601</v>
      </c>
      <c r="AS1487" s="17"/>
      <c r="AT1487" s="17">
        <v>0.11345413122114301</v>
      </c>
      <c r="AU1487" s="17">
        <v>0.167202039586762</v>
      </c>
      <c r="AV1487" s="17"/>
      <c r="AW1487" s="17">
        <v>0.14015005323520099</v>
      </c>
      <c r="AX1487" s="17">
        <v>0.149847346065096</v>
      </c>
      <c r="AY1487" s="17">
        <v>8.8581365866549605E-2</v>
      </c>
    </row>
    <row r="1488" spans="2:51">
      <c r="B1488" t="s">
        <v>160</v>
      </c>
      <c r="C1488" s="17">
        <v>0.312490312244188</v>
      </c>
      <c r="D1488" s="17">
        <v>0.36078918374143698</v>
      </c>
      <c r="E1488" s="17">
        <v>0.26920384554887899</v>
      </c>
      <c r="F1488" s="17"/>
      <c r="G1488" s="17">
        <v>0.32959920246360003</v>
      </c>
      <c r="H1488" s="17">
        <v>0.35720708870530399</v>
      </c>
      <c r="I1488" s="17">
        <v>0.28110177935765002</v>
      </c>
      <c r="J1488" s="17">
        <v>0.28550920682457998</v>
      </c>
      <c r="K1488" s="17">
        <v>0.31775782843686601</v>
      </c>
      <c r="L1488" s="17">
        <v>0.30294717999553999</v>
      </c>
      <c r="M1488" s="17"/>
      <c r="N1488" s="17">
        <v>0.33662394720546401</v>
      </c>
      <c r="O1488" s="17">
        <v>0.32908608103179099</v>
      </c>
      <c r="P1488" s="17">
        <v>0.27095837691286601</v>
      </c>
      <c r="Q1488" s="17">
        <v>0.30973523500468603</v>
      </c>
      <c r="R1488" s="17"/>
      <c r="S1488" s="17">
        <v>0.40747970791447902</v>
      </c>
      <c r="T1488" s="17">
        <v>0.26380126736835202</v>
      </c>
      <c r="U1488" s="17">
        <v>0.241694036785394</v>
      </c>
      <c r="V1488" s="17">
        <v>0.318038461808137</v>
      </c>
      <c r="W1488" s="17">
        <v>0.28060893257274599</v>
      </c>
      <c r="X1488" s="17">
        <v>0.30419566092505101</v>
      </c>
      <c r="Y1488" s="17">
        <v>0.36160833081146498</v>
      </c>
      <c r="Z1488" s="17">
        <v>0.30396835159235702</v>
      </c>
      <c r="AA1488" s="17">
        <v>0.33536784594880198</v>
      </c>
      <c r="AB1488" s="17">
        <v>0.28590481522773098</v>
      </c>
      <c r="AC1488" s="17">
        <v>0.30243961317252199</v>
      </c>
      <c r="AD1488" s="17">
        <v>0.28997828034246098</v>
      </c>
      <c r="AE1488" s="17"/>
      <c r="AF1488" s="17">
        <v>0.264446749139995</v>
      </c>
      <c r="AG1488" s="17">
        <v>0.36210651643196201</v>
      </c>
      <c r="AH1488" s="17">
        <v>0.30061919072186699</v>
      </c>
      <c r="AI1488" s="17"/>
      <c r="AJ1488" s="17">
        <v>0.31878763594178799</v>
      </c>
      <c r="AK1488" s="17">
        <v>0.34755439138989103</v>
      </c>
      <c r="AL1488" s="17">
        <v>0.38699593920216202</v>
      </c>
      <c r="AM1488" s="17"/>
      <c r="AN1488" s="17">
        <v>0.28607542922981899</v>
      </c>
      <c r="AO1488" s="17">
        <v>0.33293439879282799</v>
      </c>
      <c r="AP1488" s="17">
        <v>0.319100574080809</v>
      </c>
      <c r="AQ1488" s="17">
        <v>0.40009709938257498</v>
      </c>
      <c r="AR1488" s="17">
        <v>0.196565566391527</v>
      </c>
      <c r="AS1488" s="17"/>
      <c r="AT1488" s="17">
        <v>0.302731334984078</v>
      </c>
      <c r="AU1488" s="17">
        <v>0.39110888650769199</v>
      </c>
      <c r="AV1488" s="17"/>
      <c r="AW1488" s="17">
        <v>0.34056732961038799</v>
      </c>
      <c r="AX1488" s="17">
        <v>0.33952253442687902</v>
      </c>
      <c r="AY1488" s="17">
        <v>0.27658349834938001</v>
      </c>
    </row>
    <row r="1489" spans="2:51">
      <c r="B1489" t="s">
        <v>161</v>
      </c>
      <c r="C1489" s="17">
        <v>0.27483859792632098</v>
      </c>
      <c r="D1489" s="17">
        <v>0.26614668556900101</v>
      </c>
      <c r="E1489" s="17">
        <v>0.28320306243121701</v>
      </c>
      <c r="F1489" s="17"/>
      <c r="G1489" s="17">
        <v>0.24050401533815399</v>
      </c>
      <c r="H1489" s="17">
        <v>0.25844309661198001</v>
      </c>
      <c r="I1489" s="17">
        <v>0.23297262206205199</v>
      </c>
      <c r="J1489" s="17">
        <v>0.31929195900830198</v>
      </c>
      <c r="K1489" s="17">
        <v>0.27642367416104302</v>
      </c>
      <c r="L1489" s="17">
        <v>0.29682658112933202</v>
      </c>
      <c r="M1489" s="17"/>
      <c r="N1489" s="17">
        <v>0.27371791017534902</v>
      </c>
      <c r="O1489" s="17">
        <v>0.22371135202355699</v>
      </c>
      <c r="P1489" s="17">
        <v>0.29941950922350702</v>
      </c>
      <c r="Q1489" s="17">
        <v>0.30005862153832702</v>
      </c>
      <c r="R1489" s="17"/>
      <c r="S1489" s="17">
        <v>0.24242884808318299</v>
      </c>
      <c r="T1489" s="17">
        <v>0.32387045137210302</v>
      </c>
      <c r="U1489" s="17">
        <v>0.31992038722390898</v>
      </c>
      <c r="V1489" s="17">
        <v>0.24233256883599399</v>
      </c>
      <c r="W1489" s="17">
        <v>0.268365263569807</v>
      </c>
      <c r="X1489" s="17">
        <v>0.21340295427372899</v>
      </c>
      <c r="Y1489" s="17">
        <v>0.289416981522859</v>
      </c>
      <c r="Z1489" s="17">
        <v>0.34742315241141802</v>
      </c>
      <c r="AA1489" s="17">
        <v>0.26609497959672601</v>
      </c>
      <c r="AB1489" s="17">
        <v>0.309223736360909</v>
      </c>
      <c r="AC1489" s="17">
        <v>0.26044992833230401</v>
      </c>
      <c r="AD1489" s="17">
        <v>0.18567632139294901</v>
      </c>
      <c r="AE1489" s="17"/>
      <c r="AF1489" s="17">
        <v>0.29077273945513898</v>
      </c>
      <c r="AG1489" s="17">
        <v>0.26697963879247799</v>
      </c>
      <c r="AH1489" s="17">
        <v>0.26652755422283902</v>
      </c>
      <c r="AI1489" s="17"/>
      <c r="AJ1489" s="17">
        <v>0.28173283688705603</v>
      </c>
      <c r="AK1489" s="17">
        <v>0.24630370737997301</v>
      </c>
      <c r="AL1489" s="17">
        <v>0.311471583245095</v>
      </c>
      <c r="AM1489" s="17"/>
      <c r="AN1489" s="17">
        <v>0.31822344233644201</v>
      </c>
      <c r="AO1489" s="17">
        <v>0.247576427643836</v>
      </c>
      <c r="AP1489" s="17">
        <v>0.26413664938690601</v>
      </c>
      <c r="AQ1489" s="17">
        <v>0.22830506062846401</v>
      </c>
      <c r="AR1489" s="17">
        <v>0.39651107897235</v>
      </c>
      <c r="AS1489" s="17"/>
      <c r="AT1489" s="17">
        <v>0.28148600695385501</v>
      </c>
      <c r="AU1489" s="17">
        <v>0.21960675959147599</v>
      </c>
      <c r="AV1489" s="17"/>
      <c r="AW1489" s="17">
        <v>0.25253124663965398</v>
      </c>
      <c r="AX1489" s="17">
        <v>0.32020752243678602</v>
      </c>
      <c r="AY1489" s="17">
        <v>0.288176810856895</v>
      </c>
    </row>
    <row r="1490" spans="2:51">
      <c r="B1490" t="s">
        <v>162</v>
      </c>
      <c r="C1490" s="17">
        <v>0.17620523469719401</v>
      </c>
      <c r="D1490" s="17">
        <v>0.14155300522702299</v>
      </c>
      <c r="E1490" s="17">
        <v>0.2082305857258</v>
      </c>
      <c r="F1490" s="17"/>
      <c r="G1490" s="17">
        <v>0.17519335685367399</v>
      </c>
      <c r="H1490" s="17">
        <v>0.150436463822675</v>
      </c>
      <c r="I1490" s="17">
        <v>0.21908446485472399</v>
      </c>
      <c r="J1490" s="17">
        <v>0.157181263840103</v>
      </c>
      <c r="K1490" s="17">
        <v>0.173914851604862</v>
      </c>
      <c r="L1490" s="17">
        <v>0.18576067708896599</v>
      </c>
      <c r="M1490" s="17"/>
      <c r="N1490" s="17">
        <v>0.17959791026778801</v>
      </c>
      <c r="O1490" s="17">
        <v>0.20232303111303299</v>
      </c>
      <c r="P1490" s="17">
        <v>0.16958227320462599</v>
      </c>
      <c r="Q1490" s="17">
        <v>0.15254792569030501</v>
      </c>
      <c r="R1490" s="17"/>
      <c r="S1490" s="17">
        <v>7.2223494589632994E-2</v>
      </c>
      <c r="T1490" s="17">
        <v>0.161656821286285</v>
      </c>
      <c r="U1490" s="17">
        <v>0.21376744730133701</v>
      </c>
      <c r="V1490" s="17">
        <v>0.27809461639442501</v>
      </c>
      <c r="W1490" s="17">
        <v>0.13181964832880599</v>
      </c>
      <c r="X1490" s="17">
        <v>0.265136863769315</v>
      </c>
      <c r="Y1490" s="17">
        <v>0.132519257370288</v>
      </c>
      <c r="Z1490" s="17">
        <v>0.14655603089917599</v>
      </c>
      <c r="AA1490" s="17">
        <v>0.179599927445072</v>
      </c>
      <c r="AB1490" s="17">
        <v>0.20605868851931999</v>
      </c>
      <c r="AC1490" s="17">
        <v>0.191079300533331</v>
      </c>
      <c r="AD1490" s="17">
        <v>0.16818904197944201</v>
      </c>
      <c r="AE1490" s="17"/>
      <c r="AF1490" s="17">
        <v>0.21160655851633001</v>
      </c>
      <c r="AG1490" s="17">
        <v>0.139484049465566</v>
      </c>
      <c r="AH1490" s="17">
        <v>0.202040580880545</v>
      </c>
      <c r="AI1490" s="17"/>
      <c r="AJ1490" s="17">
        <v>0.17981573597849099</v>
      </c>
      <c r="AK1490" s="17">
        <v>0.152143064599122</v>
      </c>
      <c r="AL1490" s="17">
        <v>0.152562056950171</v>
      </c>
      <c r="AM1490" s="17"/>
      <c r="AN1490" s="17">
        <v>0.15564946578443101</v>
      </c>
      <c r="AO1490" s="17">
        <v>0.19459127549747199</v>
      </c>
      <c r="AP1490" s="17">
        <v>0.18295347692717701</v>
      </c>
      <c r="AQ1490" s="17">
        <v>0.15319127573170799</v>
      </c>
      <c r="AR1490" s="17">
        <v>0.13198450387734101</v>
      </c>
      <c r="AS1490" s="17"/>
      <c r="AT1490" s="17">
        <v>0.18123804756186701</v>
      </c>
      <c r="AU1490" s="17">
        <v>0.13490211421967099</v>
      </c>
      <c r="AV1490" s="17"/>
      <c r="AW1490" s="17">
        <v>0.18326488130184401</v>
      </c>
      <c r="AX1490" s="17">
        <v>0.115276798548841</v>
      </c>
      <c r="AY1490" s="17">
        <v>0.18256661879751801</v>
      </c>
    </row>
    <row r="1491" spans="2:51">
      <c r="B1491" t="s">
        <v>163</v>
      </c>
      <c r="C1491" s="17">
        <v>7.6099281031469901E-2</v>
      </c>
      <c r="D1491" s="17">
        <v>5.9573347920654399E-2</v>
      </c>
      <c r="E1491" s="17">
        <v>8.9685775020759195E-2</v>
      </c>
      <c r="F1491" s="17"/>
      <c r="G1491" s="17">
        <v>7.0276291229065604E-2</v>
      </c>
      <c r="H1491" s="17">
        <v>6.7027870704162801E-2</v>
      </c>
      <c r="I1491" s="17">
        <v>9.3137200592207994E-2</v>
      </c>
      <c r="J1491" s="17">
        <v>8.3379998365708502E-2</v>
      </c>
      <c r="K1491" s="17">
        <v>6.5568590980449204E-2</v>
      </c>
      <c r="L1491" s="17">
        <v>7.8365792495891998E-2</v>
      </c>
      <c r="M1491" s="17"/>
      <c r="N1491" s="17">
        <v>6.7133404032036603E-2</v>
      </c>
      <c r="O1491" s="17">
        <v>8.4061805671553497E-2</v>
      </c>
      <c r="P1491" s="17">
        <v>9.5689906898970306E-2</v>
      </c>
      <c r="Q1491" s="17">
        <v>6.1439477376197801E-2</v>
      </c>
      <c r="R1491" s="17"/>
      <c r="S1491" s="17">
        <v>6.4724430732607294E-2</v>
      </c>
      <c r="T1491" s="17">
        <v>7.8783278884298702E-2</v>
      </c>
      <c r="U1491" s="17">
        <v>8.1142393794297801E-2</v>
      </c>
      <c r="V1491" s="17">
        <v>4.4258424996529801E-2</v>
      </c>
      <c r="W1491" s="17">
        <v>0.158065636209891</v>
      </c>
      <c r="X1491" s="17">
        <v>5.4411177886753197E-2</v>
      </c>
      <c r="Y1491" s="17">
        <v>9.1138439168724605E-2</v>
      </c>
      <c r="Z1491" s="17">
        <v>6.9540298192610095E-2</v>
      </c>
      <c r="AA1491" s="17">
        <v>8.4987081960817307E-2</v>
      </c>
      <c r="AB1491" s="17">
        <v>7.2900218590839297E-2</v>
      </c>
      <c r="AC1491" s="17">
        <v>5.2768315730871797E-2</v>
      </c>
      <c r="AD1491" s="17">
        <v>3.8342530125695801E-2</v>
      </c>
      <c r="AE1491" s="17"/>
      <c r="AF1491" s="17">
        <v>9.9250630185717198E-2</v>
      </c>
      <c r="AG1491" s="17">
        <v>5.1667760251040203E-2</v>
      </c>
      <c r="AH1491" s="17">
        <v>8.7332278743050801E-2</v>
      </c>
      <c r="AI1491" s="17"/>
      <c r="AJ1491" s="17">
        <v>8.7285499233165101E-2</v>
      </c>
      <c r="AK1491" s="17">
        <v>5.7497745212937303E-2</v>
      </c>
      <c r="AL1491" s="17">
        <v>4.7311921429278599E-2</v>
      </c>
      <c r="AM1491" s="17"/>
      <c r="AN1491" s="17">
        <v>9.2322177854253604E-2</v>
      </c>
      <c r="AO1491" s="17">
        <v>6.3133301611907E-2</v>
      </c>
      <c r="AP1491" s="17">
        <v>5.91507306657569E-2</v>
      </c>
      <c r="AQ1491" s="17">
        <v>6.4974760407157495E-2</v>
      </c>
      <c r="AR1491" s="17">
        <v>1.6768693061696399E-2</v>
      </c>
      <c r="AS1491" s="17"/>
      <c r="AT1491" s="17">
        <v>8.0982344411840795E-2</v>
      </c>
      <c r="AU1491" s="17">
        <v>3.5473556004147803E-2</v>
      </c>
      <c r="AV1491" s="17"/>
      <c r="AW1491" s="17">
        <v>6.1258932240890199E-2</v>
      </c>
      <c r="AX1491" s="17">
        <v>4.5938168489578698E-2</v>
      </c>
      <c r="AY1491" s="17">
        <v>9.8685076186077997E-2</v>
      </c>
    </row>
    <row r="1492" spans="2:51">
      <c r="B1492" t="s">
        <v>119</v>
      </c>
      <c r="C1492" s="17">
        <v>4.1798548482037498E-2</v>
      </c>
      <c r="D1492" s="17">
        <v>2.8947770766822499E-2</v>
      </c>
      <c r="E1492" s="17">
        <v>5.3870541237128103E-2</v>
      </c>
      <c r="F1492" s="17"/>
      <c r="G1492" s="17">
        <v>3.9098275593956497E-2</v>
      </c>
      <c r="H1492" s="17">
        <v>3.35274678578385E-2</v>
      </c>
      <c r="I1492" s="17">
        <v>6.4789724902831497E-2</v>
      </c>
      <c r="J1492" s="17">
        <v>3.6512689922974503E-2</v>
      </c>
      <c r="K1492" s="17">
        <v>4.5972189827810199E-2</v>
      </c>
      <c r="L1492" s="17">
        <v>3.6473311279980103E-2</v>
      </c>
      <c r="M1492" s="17"/>
      <c r="N1492" s="17">
        <v>2.5136392790752402E-2</v>
      </c>
      <c r="O1492" s="17">
        <v>4.99751700408071E-2</v>
      </c>
      <c r="P1492" s="17">
        <v>4.2562103864067703E-2</v>
      </c>
      <c r="Q1492" s="17">
        <v>5.0597818575764002E-2</v>
      </c>
      <c r="R1492" s="17"/>
      <c r="S1492" s="17">
        <v>5.9223584009106302E-2</v>
      </c>
      <c r="T1492" s="17">
        <v>4.6941759248191099E-2</v>
      </c>
      <c r="U1492" s="17">
        <v>3.5905824810418097E-2</v>
      </c>
      <c r="V1492" s="17">
        <v>2.551636354135E-2</v>
      </c>
      <c r="W1492" s="17">
        <v>2.3192365438266901E-2</v>
      </c>
      <c r="X1492" s="17">
        <v>4.28555145526755E-2</v>
      </c>
      <c r="Y1492" s="17">
        <v>2.31961176197506E-2</v>
      </c>
      <c r="Z1492" s="17">
        <v>3.4679381481774803E-2</v>
      </c>
      <c r="AA1492" s="17">
        <v>3.6654472788495499E-2</v>
      </c>
      <c r="AB1492" s="17">
        <v>4.4012437617956202E-2</v>
      </c>
      <c r="AC1492" s="17">
        <v>6.6837097498242598E-2</v>
      </c>
      <c r="AD1492" s="17">
        <v>8.3062209193034101E-2</v>
      </c>
      <c r="AE1492" s="17"/>
      <c r="AF1492" s="17">
        <v>3.5763986591681701E-2</v>
      </c>
      <c r="AG1492" s="17">
        <v>3.5612175246114902E-2</v>
      </c>
      <c r="AH1492" s="17">
        <v>6.0777102145639403E-2</v>
      </c>
      <c r="AI1492" s="17"/>
      <c r="AJ1492" s="17">
        <v>2.3338221445578299E-2</v>
      </c>
      <c r="AK1492" s="17">
        <v>5.0086153013828599E-2</v>
      </c>
      <c r="AL1492" s="17">
        <v>1.9714584215095698E-2</v>
      </c>
      <c r="AM1492" s="17"/>
      <c r="AN1492" s="17">
        <v>6.2111969490361199E-2</v>
      </c>
      <c r="AO1492" s="17">
        <v>2.5188499201319201E-2</v>
      </c>
      <c r="AP1492" s="17">
        <v>4.37144829266169E-2</v>
      </c>
      <c r="AQ1492" s="17">
        <v>3.0823960153384102E-2</v>
      </c>
      <c r="AR1492" s="17">
        <v>0</v>
      </c>
      <c r="AS1492" s="17"/>
      <c r="AT1492" s="17">
        <v>4.01081348672171E-2</v>
      </c>
      <c r="AU1492" s="17">
        <v>5.1706644090250997E-2</v>
      </c>
      <c r="AV1492" s="17"/>
      <c r="AW1492" s="17">
        <v>2.2227556972023801E-2</v>
      </c>
      <c r="AX1492" s="17">
        <v>2.9207630032818899E-2</v>
      </c>
      <c r="AY1492" s="17">
        <v>6.5406629943579001E-2</v>
      </c>
    </row>
    <row r="1493" spans="2:51">
      <c r="B1493" t="s">
        <v>164</v>
      </c>
      <c r="C1493" s="17">
        <v>0.43105833786297698</v>
      </c>
      <c r="D1493" s="17">
        <v>0.503779190516499</v>
      </c>
      <c r="E1493" s="17">
        <v>0.36501003558509598</v>
      </c>
      <c r="F1493" s="17"/>
      <c r="G1493" s="17">
        <v>0.47492806098515</v>
      </c>
      <c r="H1493" s="17">
        <v>0.490565101003344</v>
      </c>
      <c r="I1493" s="17">
        <v>0.39001598758818501</v>
      </c>
      <c r="J1493" s="17">
        <v>0.40363408886291302</v>
      </c>
      <c r="K1493" s="17">
        <v>0.43812069342583598</v>
      </c>
      <c r="L1493" s="17">
        <v>0.40257363800583001</v>
      </c>
      <c r="M1493" s="17"/>
      <c r="N1493" s="17">
        <v>0.45441438273407397</v>
      </c>
      <c r="O1493" s="17">
        <v>0.43992864115104902</v>
      </c>
      <c r="P1493" s="17">
        <v>0.39274620680882999</v>
      </c>
      <c r="Q1493" s="17">
        <v>0.43535615681940598</v>
      </c>
      <c r="R1493" s="17"/>
      <c r="S1493" s="17">
        <v>0.56139964258547104</v>
      </c>
      <c r="T1493" s="17">
        <v>0.388747689209122</v>
      </c>
      <c r="U1493" s="17">
        <v>0.34926394687003898</v>
      </c>
      <c r="V1493" s="17">
        <v>0.40979802623170097</v>
      </c>
      <c r="W1493" s="17">
        <v>0.41855708645322898</v>
      </c>
      <c r="X1493" s="17">
        <v>0.424193489517527</v>
      </c>
      <c r="Y1493" s="17">
        <v>0.463729204318377</v>
      </c>
      <c r="Z1493" s="17">
        <v>0.40180113701502101</v>
      </c>
      <c r="AA1493" s="17">
        <v>0.43266353820888898</v>
      </c>
      <c r="AB1493" s="17">
        <v>0.367804918910976</v>
      </c>
      <c r="AC1493" s="17">
        <v>0.42886535790524999</v>
      </c>
      <c r="AD1493" s="17">
        <v>0.52472989730887898</v>
      </c>
      <c r="AE1493" s="17"/>
      <c r="AF1493" s="17">
        <v>0.36260608525113203</v>
      </c>
      <c r="AG1493" s="17">
        <v>0.50625637624480102</v>
      </c>
      <c r="AH1493" s="17">
        <v>0.38332248400792601</v>
      </c>
      <c r="AI1493" s="17"/>
      <c r="AJ1493" s="17">
        <v>0.42782770645571</v>
      </c>
      <c r="AK1493" s="17">
        <v>0.49396932979413899</v>
      </c>
      <c r="AL1493" s="17">
        <v>0.46893985416035999</v>
      </c>
      <c r="AM1493" s="17"/>
      <c r="AN1493" s="17">
        <v>0.37169294453451301</v>
      </c>
      <c r="AO1493" s="17">
        <v>0.46951049604546502</v>
      </c>
      <c r="AP1493" s="17">
        <v>0.45004466009354299</v>
      </c>
      <c r="AQ1493" s="17">
        <v>0.52270494307928606</v>
      </c>
      <c r="AR1493" s="17">
        <v>0.45473572408861301</v>
      </c>
      <c r="AS1493" s="17"/>
      <c r="AT1493" s="17">
        <v>0.41618546620522001</v>
      </c>
      <c r="AU1493" s="17">
        <v>0.55831092609445399</v>
      </c>
      <c r="AV1493" s="17"/>
      <c r="AW1493" s="17">
        <v>0.48071738284558801</v>
      </c>
      <c r="AX1493" s="17">
        <v>0.48936988049197599</v>
      </c>
      <c r="AY1493" s="17">
        <v>0.36516486421592897</v>
      </c>
    </row>
    <row r="1494" spans="2:51">
      <c r="B1494" t="s">
        <v>165</v>
      </c>
      <c r="C1494" s="17">
        <v>0.25230451572866402</v>
      </c>
      <c r="D1494" s="17">
        <v>0.20112635314767799</v>
      </c>
      <c r="E1494" s="17">
        <v>0.29791636074655897</v>
      </c>
      <c r="F1494" s="17"/>
      <c r="G1494" s="17">
        <v>0.24546964808273999</v>
      </c>
      <c r="H1494" s="17">
        <v>0.217464334526838</v>
      </c>
      <c r="I1494" s="17">
        <v>0.31222166544693197</v>
      </c>
      <c r="J1494" s="17">
        <v>0.24056126220581101</v>
      </c>
      <c r="K1494" s="17">
        <v>0.23948344258531101</v>
      </c>
      <c r="L1494" s="17">
        <v>0.26412646958485803</v>
      </c>
      <c r="M1494" s="17"/>
      <c r="N1494" s="17">
        <v>0.24673131429982501</v>
      </c>
      <c r="O1494" s="17">
        <v>0.28638483678458598</v>
      </c>
      <c r="P1494" s="17">
        <v>0.26527218010359599</v>
      </c>
      <c r="Q1494" s="17">
        <v>0.21398740306650299</v>
      </c>
      <c r="R1494" s="17"/>
      <c r="S1494" s="17">
        <v>0.13694792532224001</v>
      </c>
      <c r="T1494" s="17">
        <v>0.24044010017058401</v>
      </c>
      <c r="U1494" s="17">
        <v>0.29490984109563501</v>
      </c>
      <c r="V1494" s="17">
        <v>0.322353041390955</v>
      </c>
      <c r="W1494" s="17">
        <v>0.289885284538697</v>
      </c>
      <c r="X1494" s="17">
        <v>0.31954804165606898</v>
      </c>
      <c r="Y1494" s="17">
        <v>0.22365769653901299</v>
      </c>
      <c r="Z1494" s="17">
        <v>0.216096329091786</v>
      </c>
      <c r="AA1494" s="17">
        <v>0.26458700940588897</v>
      </c>
      <c r="AB1494" s="17">
        <v>0.27895890711015903</v>
      </c>
      <c r="AC1494" s="17">
        <v>0.24384761626420301</v>
      </c>
      <c r="AD1494" s="17">
        <v>0.20653157210513801</v>
      </c>
      <c r="AE1494" s="17"/>
      <c r="AF1494" s="17">
        <v>0.31085718870204698</v>
      </c>
      <c r="AG1494" s="17">
        <v>0.191151809716606</v>
      </c>
      <c r="AH1494" s="17">
        <v>0.28937285962359599</v>
      </c>
      <c r="AI1494" s="17"/>
      <c r="AJ1494" s="17">
        <v>0.26710123521165602</v>
      </c>
      <c r="AK1494" s="17">
        <v>0.20964080981205899</v>
      </c>
      <c r="AL1494" s="17">
        <v>0.19987397837945001</v>
      </c>
      <c r="AM1494" s="17"/>
      <c r="AN1494" s="17">
        <v>0.24797164363868399</v>
      </c>
      <c r="AO1494" s="17">
        <v>0.25772457710937902</v>
      </c>
      <c r="AP1494" s="17">
        <v>0.242104207592934</v>
      </c>
      <c r="AQ1494" s="17">
        <v>0.21816603613886601</v>
      </c>
      <c r="AR1494" s="17">
        <v>0.14875319693903699</v>
      </c>
      <c r="AS1494" s="17"/>
      <c r="AT1494" s="17">
        <v>0.262220391973708</v>
      </c>
      <c r="AU1494" s="17">
        <v>0.170375670223819</v>
      </c>
      <c r="AV1494" s="17"/>
      <c r="AW1494" s="17">
        <v>0.244523813542734</v>
      </c>
      <c r="AX1494" s="17">
        <v>0.16121496703842</v>
      </c>
      <c r="AY1494" s="17">
        <v>0.28125169498359598</v>
      </c>
    </row>
    <row r="1495" spans="2:51">
      <c r="B1495" t="s">
        <v>140</v>
      </c>
      <c r="C1495" s="17">
        <v>0.17875382213431401</v>
      </c>
      <c r="D1495" s="17">
        <v>0.30265283736882198</v>
      </c>
      <c r="E1495" s="17">
        <v>6.7093674838536801E-2</v>
      </c>
      <c r="F1495" s="17"/>
      <c r="G1495" s="17">
        <v>0.22945841290241001</v>
      </c>
      <c r="H1495" s="17">
        <v>0.273100766476506</v>
      </c>
      <c r="I1495" s="17">
        <v>7.7794322141253397E-2</v>
      </c>
      <c r="J1495" s="17">
        <v>0.16307282665710099</v>
      </c>
      <c r="K1495" s="17">
        <v>0.198637250840525</v>
      </c>
      <c r="L1495" s="17">
        <v>0.13844716842097199</v>
      </c>
      <c r="M1495" s="17"/>
      <c r="N1495" s="17">
        <v>0.207683068434249</v>
      </c>
      <c r="O1495" s="17">
        <v>0.153543804366463</v>
      </c>
      <c r="P1495" s="17">
        <v>0.127474026705234</v>
      </c>
      <c r="Q1495" s="17">
        <v>0.22136875375290199</v>
      </c>
      <c r="R1495" s="17"/>
      <c r="S1495" s="17">
        <v>0.42445171726323</v>
      </c>
      <c r="T1495" s="17">
        <v>0.14830758903853899</v>
      </c>
      <c r="U1495" s="17">
        <v>5.4354105774404401E-2</v>
      </c>
      <c r="V1495" s="17">
        <v>8.7444984840746504E-2</v>
      </c>
      <c r="W1495" s="17">
        <v>0.12867180191453201</v>
      </c>
      <c r="X1495" s="17">
        <v>0.104645447861459</v>
      </c>
      <c r="Y1495" s="17">
        <v>0.24007150777936501</v>
      </c>
      <c r="Z1495" s="17">
        <v>0.18570480792323599</v>
      </c>
      <c r="AA1495" s="17">
        <v>0.168076528803</v>
      </c>
      <c r="AB1495" s="17">
        <v>8.8846011800816194E-2</v>
      </c>
      <c r="AC1495" s="17">
        <v>0.18501774164104701</v>
      </c>
      <c r="AD1495" s="17">
        <v>0.31819832520374097</v>
      </c>
      <c r="AE1495" s="17"/>
      <c r="AF1495" s="17">
        <v>5.1748896549084801E-2</v>
      </c>
      <c r="AG1495" s="17">
        <v>0.31510456652819502</v>
      </c>
      <c r="AH1495" s="17">
        <v>9.3949624384329494E-2</v>
      </c>
      <c r="AI1495" s="17"/>
      <c r="AJ1495" s="17">
        <v>0.16072647124405401</v>
      </c>
      <c r="AK1495" s="17">
        <v>0.28432851998207997</v>
      </c>
      <c r="AL1495" s="17">
        <v>0.26906587578091001</v>
      </c>
      <c r="AM1495" s="17"/>
      <c r="AN1495" s="17">
        <v>0.123721300895828</v>
      </c>
      <c r="AO1495" s="17">
        <v>0.211785918936086</v>
      </c>
      <c r="AP1495" s="17">
        <v>0.207940452500609</v>
      </c>
      <c r="AQ1495" s="17">
        <v>0.30453890694042002</v>
      </c>
      <c r="AR1495" s="17">
        <v>0.30598252714957602</v>
      </c>
      <c r="AS1495" s="17"/>
      <c r="AT1495" s="17">
        <v>0.15396507423151301</v>
      </c>
      <c r="AU1495" s="17">
        <v>0.38793525587063499</v>
      </c>
      <c r="AV1495" s="17"/>
      <c r="AW1495" s="17">
        <v>0.23619356930285401</v>
      </c>
      <c r="AX1495" s="17">
        <v>0.32815491345355602</v>
      </c>
      <c r="AY1495" s="17">
        <v>8.3913169232332802E-2</v>
      </c>
    </row>
    <row r="1496" spans="2:51">
      <c r="C1496" s="17"/>
      <c r="D1496" s="17"/>
      <c r="E1496" s="17"/>
      <c r="F1496" s="17"/>
      <c r="G1496" s="17"/>
      <c r="H1496" s="17"/>
      <c r="I1496" s="17"/>
      <c r="J1496" s="17"/>
      <c r="K1496" s="17"/>
      <c r="L1496" s="17"/>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7"/>
      <c r="AI1496" s="17"/>
      <c r="AJ1496" s="17"/>
      <c r="AK1496" s="17"/>
      <c r="AL1496" s="17"/>
      <c r="AM1496" s="17"/>
      <c r="AN1496" s="17"/>
      <c r="AO1496" s="17"/>
      <c r="AP1496" s="17"/>
      <c r="AQ1496" s="17"/>
      <c r="AR1496" s="17"/>
      <c r="AS1496" s="17"/>
      <c r="AT1496" s="17"/>
      <c r="AU1496" s="17"/>
      <c r="AV1496" s="17"/>
      <c r="AW1496" s="17"/>
      <c r="AX1496" s="17"/>
      <c r="AY1496" s="17"/>
    </row>
    <row r="1497" spans="2:51">
      <c r="B1497" s="6" t="s">
        <v>467</v>
      </c>
      <c r="C1497" s="17"/>
      <c r="D1497" s="17"/>
      <c r="E1497" s="17"/>
      <c r="F1497" s="17"/>
      <c r="G1497" s="17"/>
      <c r="H1497" s="17"/>
      <c r="I1497" s="17"/>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c r="AP1497" s="17"/>
      <c r="AQ1497" s="17"/>
      <c r="AR1497" s="17"/>
      <c r="AS1497" s="17"/>
      <c r="AT1497" s="17"/>
      <c r="AU1497" s="17"/>
      <c r="AV1497" s="17"/>
      <c r="AW1497" s="17"/>
      <c r="AX1497" s="17"/>
      <c r="AY1497" s="17"/>
    </row>
    <row r="1498" spans="2:51">
      <c r="B1498" s="24" t="s">
        <v>16</v>
      </c>
      <c r="C1498" s="17"/>
      <c r="D1498" s="17"/>
      <c r="E1498" s="17"/>
      <c r="F1498" s="17"/>
      <c r="G1498" s="17"/>
      <c r="H1498" s="17"/>
      <c r="I1498" s="17"/>
      <c r="J1498" s="17"/>
      <c r="K1498" s="17"/>
      <c r="L1498" s="17"/>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7"/>
      <c r="AI1498" s="17"/>
      <c r="AJ1498" s="17"/>
      <c r="AK1498" s="17"/>
      <c r="AL1498" s="17"/>
      <c r="AM1498" s="17"/>
      <c r="AN1498" s="17"/>
      <c r="AO1498" s="17"/>
      <c r="AP1498" s="17"/>
      <c r="AQ1498" s="17"/>
      <c r="AR1498" s="17"/>
      <c r="AS1498" s="17"/>
      <c r="AT1498" s="17"/>
      <c r="AU1498" s="17"/>
      <c r="AV1498" s="17"/>
      <c r="AW1498" s="17"/>
      <c r="AX1498" s="17"/>
      <c r="AY1498" s="17"/>
    </row>
    <row r="1499" spans="2:51">
      <c r="B1499" t="s">
        <v>159</v>
      </c>
      <c r="C1499" s="17">
        <v>9.3669883799332193E-2</v>
      </c>
      <c r="D1499" s="17">
        <v>0.124355411496426</v>
      </c>
      <c r="E1499" s="17">
        <v>6.4528777869057502E-2</v>
      </c>
      <c r="F1499" s="17"/>
      <c r="G1499" s="17">
        <v>9.1318478750618007E-2</v>
      </c>
      <c r="H1499" s="17">
        <v>5.3917840571526002E-2</v>
      </c>
      <c r="I1499" s="17">
        <v>0.121192227811675</v>
      </c>
      <c r="J1499" s="17">
        <v>8.6477645657343893E-2</v>
      </c>
      <c r="K1499" s="17">
        <v>0.112370751190412</v>
      </c>
      <c r="L1499" s="17">
        <v>9.5575583771655107E-2</v>
      </c>
      <c r="M1499" s="17"/>
      <c r="N1499" s="17">
        <v>0.114427024223811</v>
      </c>
      <c r="O1499" s="17">
        <v>0.10692121527621901</v>
      </c>
      <c r="P1499" s="17">
        <v>7.59674091440979E-2</v>
      </c>
      <c r="Q1499" s="17">
        <v>6.8256984304520402E-2</v>
      </c>
      <c r="R1499" s="17"/>
      <c r="S1499" s="17">
        <v>8.2324526323345595E-2</v>
      </c>
      <c r="T1499" s="17">
        <v>6.7639063529512294E-2</v>
      </c>
      <c r="U1499" s="17">
        <v>8.0581967025434798E-2</v>
      </c>
      <c r="V1499" s="17">
        <v>0.103930418156501</v>
      </c>
      <c r="W1499" s="17">
        <v>0.13337742907654801</v>
      </c>
      <c r="X1499" s="17">
        <v>6.0496415724385397E-2</v>
      </c>
      <c r="Y1499" s="17">
        <v>0.116586747935351</v>
      </c>
      <c r="Z1499" s="17">
        <v>0.135563042777709</v>
      </c>
      <c r="AA1499" s="17">
        <v>0.10603376793788</v>
      </c>
      <c r="AB1499" s="17">
        <v>9.4365049516140997E-2</v>
      </c>
      <c r="AC1499" s="17">
        <v>8.9709957689625003E-2</v>
      </c>
      <c r="AD1499" s="17">
        <v>0.130861472318447</v>
      </c>
      <c r="AE1499" s="17"/>
      <c r="AF1499" s="17">
        <v>8.0595904306492799E-2</v>
      </c>
      <c r="AG1499" s="17">
        <v>0.122070164995612</v>
      </c>
      <c r="AH1499" s="17">
        <v>5.4092389010658201E-2</v>
      </c>
      <c r="AI1499" s="17"/>
      <c r="AJ1499" s="17">
        <v>8.5066572603867296E-2</v>
      </c>
      <c r="AK1499" s="17">
        <v>0.108386981201017</v>
      </c>
      <c r="AL1499" s="17">
        <v>0.124747021231116</v>
      </c>
      <c r="AM1499" s="17"/>
      <c r="AN1499" s="17">
        <v>6.8287245567391797E-2</v>
      </c>
      <c r="AO1499" s="17">
        <v>0.101694454598527</v>
      </c>
      <c r="AP1499" s="17">
        <v>0.121326934218755</v>
      </c>
      <c r="AQ1499" s="17">
        <v>0.106116130090916</v>
      </c>
      <c r="AR1499" s="17">
        <v>0.32907493322106302</v>
      </c>
      <c r="AS1499" s="17"/>
      <c r="AT1499" s="17">
        <v>9.4190038612587096E-2</v>
      </c>
      <c r="AU1499" s="17">
        <v>8.1470804023654905E-2</v>
      </c>
      <c r="AV1499" s="17"/>
      <c r="AW1499" s="17">
        <v>0.123857533619634</v>
      </c>
      <c r="AX1499" s="17">
        <v>8.80094713659864E-2</v>
      </c>
      <c r="AY1499" s="17">
        <v>5.9698744801056303E-2</v>
      </c>
    </row>
    <row r="1500" spans="2:51">
      <c r="B1500" t="s">
        <v>160</v>
      </c>
      <c r="C1500" s="17">
        <v>0.32449799084634001</v>
      </c>
      <c r="D1500" s="17">
        <v>0.38476969661941901</v>
      </c>
      <c r="E1500" s="17">
        <v>0.26518401110131301</v>
      </c>
      <c r="F1500" s="17"/>
      <c r="G1500" s="17">
        <v>0.28772938106565898</v>
      </c>
      <c r="H1500" s="17">
        <v>0.38815690693632798</v>
      </c>
      <c r="I1500" s="17">
        <v>0.29056133588268401</v>
      </c>
      <c r="J1500" s="17">
        <v>0.29097197982728301</v>
      </c>
      <c r="K1500" s="17">
        <v>0.35013619793605499</v>
      </c>
      <c r="L1500" s="17">
        <v>0.324792402638306</v>
      </c>
      <c r="M1500" s="17"/>
      <c r="N1500" s="17">
        <v>0.39005754222764399</v>
      </c>
      <c r="O1500" s="17">
        <v>0.36734479077086302</v>
      </c>
      <c r="P1500" s="17">
        <v>0.266001252271232</v>
      </c>
      <c r="Q1500" s="17">
        <v>0.25313940626353798</v>
      </c>
      <c r="R1500" s="17"/>
      <c r="S1500" s="17">
        <v>0.369503838210618</v>
      </c>
      <c r="T1500" s="17">
        <v>0.291812713486095</v>
      </c>
      <c r="U1500" s="17">
        <v>0.33568024630285798</v>
      </c>
      <c r="V1500" s="17">
        <v>0.33385460673112199</v>
      </c>
      <c r="W1500" s="17">
        <v>0.33418671034700997</v>
      </c>
      <c r="X1500" s="17">
        <v>0.329629141307965</v>
      </c>
      <c r="Y1500" s="17">
        <v>0.351797377679611</v>
      </c>
      <c r="Z1500" s="17">
        <v>0.30694811227594998</v>
      </c>
      <c r="AA1500" s="17">
        <v>0.27643649053055502</v>
      </c>
      <c r="AB1500" s="17">
        <v>0.30215516697775502</v>
      </c>
      <c r="AC1500" s="17">
        <v>0.32346882633251001</v>
      </c>
      <c r="AD1500" s="17">
        <v>0.36997228278025202</v>
      </c>
      <c r="AE1500" s="17"/>
      <c r="AF1500" s="17">
        <v>0.30535228621438498</v>
      </c>
      <c r="AG1500" s="17">
        <v>0.36793903287609298</v>
      </c>
      <c r="AH1500" s="17">
        <v>0.23610687862167001</v>
      </c>
      <c r="AI1500" s="17"/>
      <c r="AJ1500" s="17">
        <v>0.34606280762161301</v>
      </c>
      <c r="AK1500" s="17">
        <v>0.33899115899770399</v>
      </c>
      <c r="AL1500" s="17">
        <v>0.37268674739275598</v>
      </c>
      <c r="AM1500" s="17"/>
      <c r="AN1500" s="17">
        <v>0.24655280355923001</v>
      </c>
      <c r="AO1500" s="17">
        <v>0.33336713360064202</v>
      </c>
      <c r="AP1500" s="17">
        <v>0.36990557997537898</v>
      </c>
      <c r="AQ1500" s="17">
        <v>0.42389480524034301</v>
      </c>
      <c r="AR1500" s="17">
        <v>0.41675567292927301</v>
      </c>
      <c r="AS1500" s="17"/>
      <c r="AT1500" s="17">
        <v>0.32331185684300501</v>
      </c>
      <c r="AU1500" s="17">
        <v>0.347601731042603</v>
      </c>
      <c r="AV1500" s="17"/>
      <c r="AW1500" s="17">
        <v>0.40364031517138099</v>
      </c>
      <c r="AX1500" s="17">
        <v>0.35201590126228999</v>
      </c>
      <c r="AY1500" s="17">
        <v>0.224318251241167</v>
      </c>
    </row>
    <row r="1501" spans="2:51">
      <c r="B1501" t="s">
        <v>161</v>
      </c>
      <c r="C1501" s="17">
        <v>0.30216313797588701</v>
      </c>
      <c r="D1501" s="17">
        <v>0.27838656982334198</v>
      </c>
      <c r="E1501" s="17">
        <v>0.32325773107987399</v>
      </c>
      <c r="F1501" s="17"/>
      <c r="G1501" s="17">
        <v>0.301472111168269</v>
      </c>
      <c r="H1501" s="17">
        <v>0.28307969865365501</v>
      </c>
      <c r="I1501" s="17">
        <v>0.29747403145799101</v>
      </c>
      <c r="J1501" s="17">
        <v>0.33776929071667</v>
      </c>
      <c r="K1501" s="17">
        <v>0.26509454340814598</v>
      </c>
      <c r="L1501" s="17">
        <v>0.31958875427754102</v>
      </c>
      <c r="M1501" s="17"/>
      <c r="N1501" s="17">
        <v>0.28353008798798401</v>
      </c>
      <c r="O1501" s="17">
        <v>0.26674382030465299</v>
      </c>
      <c r="P1501" s="17">
        <v>0.35124585429230198</v>
      </c>
      <c r="Q1501" s="17">
        <v>0.32016637405134801</v>
      </c>
      <c r="R1501" s="17"/>
      <c r="S1501" s="17">
        <v>0.33852589599799099</v>
      </c>
      <c r="T1501" s="17">
        <v>0.33665391590333099</v>
      </c>
      <c r="U1501" s="17">
        <v>0.30118562950963201</v>
      </c>
      <c r="V1501" s="17">
        <v>0.31159296357337202</v>
      </c>
      <c r="W1501" s="17">
        <v>0.26031861268443901</v>
      </c>
      <c r="X1501" s="17">
        <v>0.29252801432315101</v>
      </c>
      <c r="Y1501" s="17">
        <v>0.27516090121571402</v>
      </c>
      <c r="Z1501" s="17">
        <v>0.30980230477695497</v>
      </c>
      <c r="AA1501" s="17">
        <v>0.26430257246898797</v>
      </c>
      <c r="AB1501" s="17">
        <v>0.32559620037790199</v>
      </c>
      <c r="AC1501" s="17">
        <v>0.34875683389912199</v>
      </c>
      <c r="AD1501" s="17">
        <v>0.161101410225855</v>
      </c>
      <c r="AE1501" s="17"/>
      <c r="AF1501" s="17">
        <v>0.30848462055937997</v>
      </c>
      <c r="AG1501" s="17">
        <v>0.27877611870539598</v>
      </c>
      <c r="AH1501" s="17">
        <v>0.36096686202329298</v>
      </c>
      <c r="AI1501" s="17"/>
      <c r="AJ1501" s="17">
        <v>0.30885432659485801</v>
      </c>
      <c r="AK1501" s="17">
        <v>0.27517920194304601</v>
      </c>
      <c r="AL1501" s="17">
        <v>0.30190791296799702</v>
      </c>
      <c r="AM1501" s="17"/>
      <c r="AN1501" s="17">
        <v>0.30086045451500598</v>
      </c>
      <c r="AO1501" s="17">
        <v>0.30023036406663001</v>
      </c>
      <c r="AP1501" s="17">
        <v>0.27813756442205501</v>
      </c>
      <c r="AQ1501" s="17">
        <v>0.26739195875732003</v>
      </c>
      <c r="AR1501" s="17">
        <v>0.16464338542941701</v>
      </c>
      <c r="AS1501" s="17"/>
      <c r="AT1501" s="17">
        <v>0.29878312262994</v>
      </c>
      <c r="AU1501" s="17">
        <v>0.32632955810907399</v>
      </c>
      <c r="AV1501" s="17"/>
      <c r="AW1501" s="17">
        <v>0.25122081555883602</v>
      </c>
      <c r="AX1501" s="17">
        <v>0.31060208758966601</v>
      </c>
      <c r="AY1501" s="17">
        <v>0.35978236065395403</v>
      </c>
    </row>
    <row r="1502" spans="2:51">
      <c r="B1502" t="s">
        <v>162</v>
      </c>
      <c r="C1502" s="17">
        <v>0.150553636658946</v>
      </c>
      <c r="D1502" s="17">
        <v>0.11798629577953</v>
      </c>
      <c r="E1502" s="17">
        <v>0.18331818436122699</v>
      </c>
      <c r="F1502" s="17"/>
      <c r="G1502" s="17">
        <v>0.14765007890166101</v>
      </c>
      <c r="H1502" s="17">
        <v>0.141278156764578</v>
      </c>
      <c r="I1502" s="17">
        <v>0.173686252415194</v>
      </c>
      <c r="J1502" s="17">
        <v>0.148732033750542</v>
      </c>
      <c r="K1502" s="17">
        <v>0.153486429779604</v>
      </c>
      <c r="L1502" s="17">
        <v>0.140552376298437</v>
      </c>
      <c r="M1502" s="17"/>
      <c r="N1502" s="17">
        <v>0.13045569865970699</v>
      </c>
      <c r="O1502" s="17">
        <v>0.123093428860352</v>
      </c>
      <c r="P1502" s="17">
        <v>0.158668646541579</v>
      </c>
      <c r="Q1502" s="17">
        <v>0.19553860087691899</v>
      </c>
      <c r="R1502" s="17"/>
      <c r="S1502" s="17">
        <v>0.102459357629404</v>
      </c>
      <c r="T1502" s="17">
        <v>0.177086308205267</v>
      </c>
      <c r="U1502" s="17">
        <v>0.16491320238995599</v>
      </c>
      <c r="V1502" s="17">
        <v>0.109438210302564</v>
      </c>
      <c r="W1502" s="17">
        <v>0.15874467427365799</v>
      </c>
      <c r="X1502" s="17">
        <v>0.192700611852135</v>
      </c>
      <c r="Y1502" s="17">
        <v>0.11677558391831901</v>
      </c>
      <c r="Z1502" s="17">
        <v>9.851444410896E-2</v>
      </c>
      <c r="AA1502" s="17">
        <v>0.18130971209906499</v>
      </c>
      <c r="AB1502" s="17">
        <v>0.121125440048566</v>
      </c>
      <c r="AC1502" s="17">
        <v>0.18887752610250499</v>
      </c>
      <c r="AD1502" s="17">
        <v>0.212958553831922</v>
      </c>
      <c r="AE1502" s="17"/>
      <c r="AF1502" s="17">
        <v>0.16442299493808499</v>
      </c>
      <c r="AG1502" s="17">
        <v>0.12205812136996699</v>
      </c>
      <c r="AH1502" s="17">
        <v>0.208996112305883</v>
      </c>
      <c r="AI1502" s="17"/>
      <c r="AJ1502" s="17">
        <v>0.14188757845208</v>
      </c>
      <c r="AK1502" s="17">
        <v>0.17913091169373099</v>
      </c>
      <c r="AL1502" s="17">
        <v>9.1514491163985301E-2</v>
      </c>
      <c r="AM1502" s="17"/>
      <c r="AN1502" s="17">
        <v>0.21798549299280701</v>
      </c>
      <c r="AO1502" s="17">
        <v>0.15524352376516601</v>
      </c>
      <c r="AP1502" s="17">
        <v>0.10739699168530301</v>
      </c>
      <c r="AQ1502" s="17">
        <v>0.12758369977398301</v>
      </c>
      <c r="AR1502" s="17">
        <v>5.798100524475E-2</v>
      </c>
      <c r="AS1502" s="17"/>
      <c r="AT1502" s="17">
        <v>0.153939880683644</v>
      </c>
      <c r="AU1502" s="17">
        <v>0.120494997135109</v>
      </c>
      <c r="AV1502" s="17"/>
      <c r="AW1502" s="17">
        <v>0.13296820451793301</v>
      </c>
      <c r="AX1502" s="17">
        <v>0.14772840709740401</v>
      </c>
      <c r="AY1502" s="17">
        <v>0.17195020016382401</v>
      </c>
    </row>
    <row r="1503" spans="2:51">
      <c r="B1503" t="s">
        <v>163</v>
      </c>
      <c r="C1503" s="17">
        <v>7.0906478505847206E-2</v>
      </c>
      <c r="D1503" s="17">
        <v>5.2836917283240498E-2</v>
      </c>
      <c r="E1503" s="17">
        <v>8.8992701164070306E-2</v>
      </c>
      <c r="F1503" s="17"/>
      <c r="G1503" s="17">
        <v>9.3083920869222903E-2</v>
      </c>
      <c r="H1503" s="17">
        <v>9.94346529763519E-2</v>
      </c>
      <c r="I1503" s="17">
        <v>7.2652963028910805E-2</v>
      </c>
      <c r="J1503" s="17">
        <v>5.6730350811233697E-2</v>
      </c>
      <c r="K1503" s="17">
        <v>7.5725992924406502E-2</v>
      </c>
      <c r="L1503" s="17">
        <v>4.65684831057354E-2</v>
      </c>
      <c r="M1503" s="17"/>
      <c r="N1503" s="17">
        <v>3.7677250194001498E-2</v>
      </c>
      <c r="O1503" s="17">
        <v>7.2028646845990196E-2</v>
      </c>
      <c r="P1503" s="17">
        <v>9.9504250325473997E-2</v>
      </c>
      <c r="Q1503" s="17">
        <v>8.5807134969585502E-2</v>
      </c>
      <c r="R1503" s="17"/>
      <c r="S1503" s="17">
        <v>5.6185067834073101E-2</v>
      </c>
      <c r="T1503" s="17">
        <v>7.3086786155738298E-2</v>
      </c>
      <c r="U1503" s="17">
        <v>7.09172553953831E-2</v>
      </c>
      <c r="V1503" s="17">
        <v>6.46435141827051E-2</v>
      </c>
      <c r="W1503" s="17">
        <v>9.4313517537641903E-2</v>
      </c>
      <c r="X1503" s="17">
        <v>6.1679369275666598E-2</v>
      </c>
      <c r="Y1503" s="17">
        <v>8.2764868289339696E-2</v>
      </c>
      <c r="Z1503" s="17">
        <v>0.10296895168135201</v>
      </c>
      <c r="AA1503" s="17">
        <v>8.6726490343552204E-2</v>
      </c>
      <c r="AB1503" s="17">
        <v>5.7579825474772202E-2</v>
      </c>
      <c r="AC1503" s="17">
        <v>3.6336324331244597E-2</v>
      </c>
      <c r="AD1503" s="17">
        <v>7.5376295099043006E-2</v>
      </c>
      <c r="AE1503" s="17"/>
      <c r="AF1503" s="17">
        <v>8.3311557969457994E-2</v>
      </c>
      <c r="AG1503" s="17">
        <v>5.8021683144825698E-2</v>
      </c>
      <c r="AH1503" s="17">
        <v>6.1952981169099801E-2</v>
      </c>
      <c r="AI1503" s="17"/>
      <c r="AJ1503" s="17">
        <v>6.3657759709195003E-2</v>
      </c>
      <c r="AK1503" s="17">
        <v>5.4023650745233097E-2</v>
      </c>
      <c r="AL1503" s="17">
        <v>6.4274977120594004E-2</v>
      </c>
      <c r="AM1503" s="17"/>
      <c r="AN1503" s="17">
        <v>8.3549942118717496E-2</v>
      </c>
      <c r="AO1503" s="17">
        <v>6.2404677861178502E-2</v>
      </c>
      <c r="AP1503" s="17">
        <v>5.98211977694545E-2</v>
      </c>
      <c r="AQ1503" s="17">
        <v>3.09686018824889E-2</v>
      </c>
      <c r="AR1503" s="17">
        <v>0</v>
      </c>
      <c r="AS1503" s="17"/>
      <c r="AT1503" s="17">
        <v>7.0378661344023902E-2</v>
      </c>
      <c r="AU1503" s="17">
        <v>8.2015645862359696E-2</v>
      </c>
      <c r="AV1503" s="17"/>
      <c r="AW1503" s="17">
        <v>4.1448022311310999E-2</v>
      </c>
      <c r="AX1503" s="17">
        <v>5.7944811411386597E-2</v>
      </c>
      <c r="AY1503" s="17">
        <v>0.10890918662113799</v>
      </c>
    </row>
    <row r="1504" spans="2:51">
      <c r="B1504" t="s">
        <v>119</v>
      </c>
      <c r="C1504" s="17">
        <v>5.8208872213647601E-2</v>
      </c>
      <c r="D1504" s="17">
        <v>4.16651089980428E-2</v>
      </c>
      <c r="E1504" s="17">
        <v>7.4718594424458606E-2</v>
      </c>
      <c r="F1504" s="17"/>
      <c r="G1504" s="17">
        <v>7.8746029244570706E-2</v>
      </c>
      <c r="H1504" s="17">
        <v>3.41327440975603E-2</v>
      </c>
      <c r="I1504" s="17">
        <v>4.4433189403545098E-2</v>
      </c>
      <c r="J1504" s="17">
        <v>7.9318699236926596E-2</v>
      </c>
      <c r="K1504" s="17">
        <v>4.3186084761375899E-2</v>
      </c>
      <c r="L1504" s="17">
        <v>7.29223999083249E-2</v>
      </c>
      <c r="M1504" s="17"/>
      <c r="N1504" s="17">
        <v>4.3852396706853002E-2</v>
      </c>
      <c r="O1504" s="17">
        <v>6.3868097941921304E-2</v>
      </c>
      <c r="P1504" s="17">
        <v>4.8612587425314997E-2</v>
      </c>
      <c r="Q1504" s="17">
        <v>7.7091499534089197E-2</v>
      </c>
      <c r="R1504" s="17"/>
      <c r="S1504" s="17">
        <v>5.1001314004567901E-2</v>
      </c>
      <c r="T1504" s="17">
        <v>5.37212127200557E-2</v>
      </c>
      <c r="U1504" s="17">
        <v>4.67216993767363E-2</v>
      </c>
      <c r="V1504" s="17">
        <v>7.6540287053736694E-2</v>
      </c>
      <c r="W1504" s="17">
        <v>1.9059056080702502E-2</v>
      </c>
      <c r="X1504" s="17">
        <v>6.2966447516696306E-2</v>
      </c>
      <c r="Y1504" s="17">
        <v>5.6914520961666097E-2</v>
      </c>
      <c r="Z1504" s="17">
        <v>4.6203144379072802E-2</v>
      </c>
      <c r="AA1504" s="17">
        <v>8.5190966619960104E-2</v>
      </c>
      <c r="AB1504" s="17">
        <v>9.9178317604864605E-2</v>
      </c>
      <c r="AC1504" s="17">
        <v>1.2850531644992801E-2</v>
      </c>
      <c r="AD1504" s="17">
        <v>4.9729985744481398E-2</v>
      </c>
      <c r="AE1504" s="17"/>
      <c r="AF1504" s="17">
        <v>5.7832636012199297E-2</v>
      </c>
      <c r="AG1504" s="17">
        <v>5.1134878908106099E-2</v>
      </c>
      <c r="AH1504" s="17">
        <v>7.7884776869396793E-2</v>
      </c>
      <c r="AI1504" s="17"/>
      <c r="AJ1504" s="17">
        <v>5.4470955018386197E-2</v>
      </c>
      <c r="AK1504" s="17">
        <v>4.4288095419269299E-2</v>
      </c>
      <c r="AL1504" s="17">
        <v>4.4868850123552503E-2</v>
      </c>
      <c r="AM1504" s="17"/>
      <c r="AN1504" s="17">
        <v>8.2764061246848E-2</v>
      </c>
      <c r="AO1504" s="17">
        <v>4.7059846107856698E-2</v>
      </c>
      <c r="AP1504" s="17">
        <v>6.3411731929052098E-2</v>
      </c>
      <c r="AQ1504" s="17">
        <v>4.4044804254949999E-2</v>
      </c>
      <c r="AR1504" s="17">
        <v>3.1545003175496598E-2</v>
      </c>
      <c r="AS1504" s="17"/>
      <c r="AT1504" s="17">
        <v>5.93964398867999E-2</v>
      </c>
      <c r="AU1504" s="17">
        <v>4.20872638271996E-2</v>
      </c>
      <c r="AV1504" s="17"/>
      <c r="AW1504" s="17">
        <v>4.6865108820904403E-2</v>
      </c>
      <c r="AX1504" s="17">
        <v>4.36993212732667E-2</v>
      </c>
      <c r="AY1504" s="17">
        <v>7.5341256518860505E-2</v>
      </c>
    </row>
    <row r="1505" spans="2:51">
      <c r="B1505" t="s">
        <v>164</v>
      </c>
      <c r="C1505" s="17">
        <v>0.41816787464567201</v>
      </c>
      <c r="D1505" s="17">
        <v>0.50912510811584399</v>
      </c>
      <c r="E1505" s="17">
        <v>0.32971278897037098</v>
      </c>
      <c r="F1505" s="17"/>
      <c r="G1505" s="17">
        <v>0.37904785981627698</v>
      </c>
      <c r="H1505" s="17">
        <v>0.44207474750785403</v>
      </c>
      <c r="I1505" s="17">
        <v>0.411753563694359</v>
      </c>
      <c r="J1505" s="17">
        <v>0.37744962548462702</v>
      </c>
      <c r="K1505" s="17">
        <v>0.462506949126468</v>
      </c>
      <c r="L1505" s="17">
        <v>0.42036798640996098</v>
      </c>
      <c r="M1505" s="17"/>
      <c r="N1505" s="17">
        <v>0.50448456645145501</v>
      </c>
      <c r="O1505" s="17">
        <v>0.47426600604708302</v>
      </c>
      <c r="P1505" s="17">
        <v>0.34196866141533</v>
      </c>
      <c r="Q1505" s="17">
        <v>0.32139639056805802</v>
      </c>
      <c r="R1505" s="17"/>
      <c r="S1505" s="17">
        <v>0.45182836453396402</v>
      </c>
      <c r="T1505" s="17">
        <v>0.35945177701560699</v>
      </c>
      <c r="U1505" s="17">
        <v>0.416262213328293</v>
      </c>
      <c r="V1505" s="17">
        <v>0.437785024887623</v>
      </c>
      <c r="W1505" s="17">
        <v>0.46756413942355801</v>
      </c>
      <c r="X1505" s="17">
        <v>0.39012555703235102</v>
      </c>
      <c r="Y1505" s="17">
        <v>0.46838412561496101</v>
      </c>
      <c r="Z1505" s="17">
        <v>0.44251115505365901</v>
      </c>
      <c r="AA1505" s="17">
        <v>0.38247025846843502</v>
      </c>
      <c r="AB1505" s="17">
        <v>0.39652021649389602</v>
      </c>
      <c r="AC1505" s="17">
        <v>0.41317878402213498</v>
      </c>
      <c r="AD1505" s="17">
        <v>0.50083375509869899</v>
      </c>
      <c r="AE1505" s="17"/>
      <c r="AF1505" s="17">
        <v>0.38594819052087798</v>
      </c>
      <c r="AG1505" s="17">
        <v>0.49000919787170499</v>
      </c>
      <c r="AH1505" s="17">
        <v>0.29019926763232801</v>
      </c>
      <c r="AI1505" s="17"/>
      <c r="AJ1505" s="17">
        <v>0.43112938022548097</v>
      </c>
      <c r="AK1505" s="17">
        <v>0.44737814019872102</v>
      </c>
      <c r="AL1505" s="17">
        <v>0.49743376862387201</v>
      </c>
      <c r="AM1505" s="17"/>
      <c r="AN1505" s="17">
        <v>0.314840049126622</v>
      </c>
      <c r="AO1505" s="17">
        <v>0.43506158819916901</v>
      </c>
      <c r="AP1505" s="17">
        <v>0.49123251419413499</v>
      </c>
      <c r="AQ1505" s="17">
        <v>0.53001093533125798</v>
      </c>
      <c r="AR1505" s="17">
        <v>0.74583060615033603</v>
      </c>
      <c r="AS1505" s="17"/>
      <c r="AT1505" s="17">
        <v>0.41750189545559202</v>
      </c>
      <c r="AU1505" s="17">
        <v>0.42907253506625698</v>
      </c>
      <c r="AV1505" s="17"/>
      <c r="AW1505" s="17">
        <v>0.52749784879101602</v>
      </c>
      <c r="AX1505" s="17">
        <v>0.44002537262827601</v>
      </c>
      <c r="AY1505" s="17">
        <v>0.28401699604222402</v>
      </c>
    </row>
    <row r="1506" spans="2:51">
      <c r="B1506" t="s">
        <v>165</v>
      </c>
      <c r="C1506" s="17">
        <v>0.221460115164793</v>
      </c>
      <c r="D1506" s="17">
        <v>0.17082321306277001</v>
      </c>
      <c r="E1506" s="17">
        <v>0.27231088552529698</v>
      </c>
      <c r="F1506" s="17"/>
      <c r="G1506" s="17">
        <v>0.240733999770884</v>
      </c>
      <c r="H1506" s="17">
        <v>0.24071280974093001</v>
      </c>
      <c r="I1506" s="17">
        <v>0.246339215444104</v>
      </c>
      <c r="J1506" s="17">
        <v>0.20546238456177601</v>
      </c>
      <c r="K1506" s="17">
        <v>0.22921242270400999</v>
      </c>
      <c r="L1506" s="17">
        <v>0.187120859404172</v>
      </c>
      <c r="M1506" s="17"/>
      <c r="N1506" s="17">
        <v>0.168132948853708</v>
      </c>
      <c r="O1506" s="17">
        <v>0.19512207570634299</v>
      </c>
      <c r="P1506" s="17">
        <v>0.25817289686705303</v>
      </c>
      <c r="Q1506" s="17">
        <v>0.28134573584650502</v>
      </c>
      <c r="R1506" s="17"/>
      <c r="S1506" s="17">
        <v>0.15864442546347801</v>
      </c>
      <c r="T1506" s="17">
        <v>0.25017309436100599</v>
      </c>
      <c r="U1506" s="17">
        <v>0.23583045778533901</v>
      </c>
      <c r="V1506" s="17">
        <v>0.17408172448526901</v>
      </c>
      <c r="W1506" s="17">
        <v>0.25305819181130002</v>
      </c>
      <c r="X1506" s="17">
        <v>0.25437998112780202</v>
      </c>
      <c r="Y1506" s="17">
        <v>0.19954045220765801</v>
      </c>
      <c r="Z1506" s="17">
        <v>0.20148339579031199</v>
      </c>
      <c r="AA1506" s="17">
        <v>0.268036202442617</v>
      </c>
      <c r="AB1506" s="17">
        <v>0.17870526552333801</v>
      </c>
      <c r="AC1506" s="17">
        <v>0.22521385043375</v>
      </c>
      <c r="AD1506" s="17">
        <v>0.288334848930965</v>
      </c>
      <c r="AE1506" s="17"/>
      <c r="AF1506" s="17">
        <v>0.24773455290754301</v>
      </c>
      <c r="AG1506" s="17">
        <v>0.180079804514793</v>
      </c>
      <c r="AH1506" s="17">
        <v>0.27094909347498197</v>
      </c>
      <c r="AI1506" s="17"/>
      <c r="AJ1506" s="17">
        <v>0.20554533816127499</v>
      </c>
      <c r="AK1506" s="17">
        <v>0.23315456243896401</v>
      </c>
      <c r="AL1506" s="17">
        <v>0.15578946828457901</v>
      </c>
      <c r="AM1506" s="17"/>
      <c r="AN1506" s="17">
        <v>0.30153543511152398</v>
      </c>
      <c r="AO1506" s="17">
        <v>0.21764820162634399</v>
      </c>
      <c r="AP1506" s="17">
        <v>0.167218189454758</v>
      </c>
      <c r="AQ1506" s="17">
        <v>0.15855230165647199</v>
      </c>
      <c r="AR1506" s="17">
        <v>5.798100524475E-2</v>
      </c>
      <c r="AS1506" s="17"/>
      <c r="AT1506" s="17">
        <v>0.22431854202766799</v>
      </c>
      <c r="AU1506" s="17">
        <v>0.20251064299746899</v>
      </c>
      <c r="AV1506" s="17"/>
      <c r="AW1506" s="17">
        <v>0.17441622682924399</v>
      </c>
      <c r="AX1506" s="17">
        <v>0.205673218508791</v>
      </c>
      <c r="AY1506" s="17">
        <v>0.28085938678496197</v>
      </c>
    </row>
    <row r="1507" spans="2:51">
      <c r="B1507" t="s">
        <v>140</v>
      </c>
      <c r="C1507" s="17">
        <v>0.19670775948087799</v>
      </c>
      <c r="D1507" s="17">
        <v>0.33830189505307401</v>
      </c>
      <c r="E1507" s="17">
        <v>5.74019034450736E-2</v>
      </c>
      <c r="F1507" s="17"/>
      <c r="G1507" s="17">
        <v>0.13831386004539301</v>
      </c>
      <c r="H1507" s="17">
        <v>0.20136193776692399</v>
      </c>
      <c r="I1507" s="17">
        <v>0.165414348250255</v>
      </c>
      <c r="J1507" s="17">
        <v>0.171987240922851</v>
      </c>
      <c r="K1507" s="17">
        <v>0.23329452642245699</v>
      </c>
      <c r="L1507" s="17">
        <v>0.23324712700578901</v>
      </c>
      <c r="M1507" s="17"/>
      <c r="N1507" s="17">
        <v>0.33635161759774601</v>
      </c>
      <c r="O1507" s="17">
        <v>0.27914393034073998</v>
      </c>
      <c r="P1507" s="17">
        <v>8.3795764548276905E-2</v>
      </c>
      <c r="Q1507" s="17">
        <v>4.0050654721553301E-2</v>
      </c>
      <c r="R1507" s="17"/>
      <c r="S1507" s="17">
        <v>0.29318393907048601</v>
      </c>
      <c r="T1507" s="17">
        <v>0.109278682654602</v>
      </c>
      <c r="U1507" s="17">
        <v>0.18043175554295399</v>
      </c>
      <c r="V1507" s="17">
        <v>0.26370330040235401</v>
      </c>
      <c r="W1507" s="17">
        <v>0.214505947612258</v>
      </c>
      <c r="X1507" s="17">
        <v>0.135745575904549</v>
      </c>
      <c r="Y1507" s="17">
        <v>0.26884367340730297</v>
      </c>
      <c r="Z1507" s="17">
        <v>0.24102775926334699</v>
      </c>
      <c r="AA1507" s="17">
        <v>0.11443405602581801</v>
      </c>
      <c r="AB1507" s="17">
        <v>0.217814950970558</v>
      </c>
      <c r="AC1507" s="17">
        <v>0.18796493358838601</v>
      </c>
      <c r="AD1507" s="17">
        <v>0.21249890616773501</v>
      </c>
      <c r="AE1507" s="17"/>
      <c r="AF1507" s="17">
        <v>0.13821363761333499</v>
      </c>
      <c r="AG1507" s="17">
        <v>0.309929393356912</v>
      </c>
      <c r="AH1507" s="17">
        <v>1.9250174157345701E-2</v>
      </c>
      <c r="AI1507" s="17"/>
      <c r="AJ1507" s="17">
        <v>0.22558404206420499</v>
      </c>
      <c r="AK1507" s="17">
        <v>0.21422357775975701</v>
      </c>
      <c r="AL1507" s="17">
        <v>0.341644300339292</v>
      </c>
      <c r="AM1507" s="17"/>
      <c r="AN1507" s="17">
        <v>1.33046140150977E-2</v>
      </c>
      <c r="AO1507" s="17">
        <v>0.217413386572825</v>
      </c>
      <c r="AP1507" s="17">
        <v>0.32401432473937702</v>
      </c>
      <c r="AQ1507" s="17">
        <v>0.37145863367478599</v>
      </c>
      <c r="AR1507" s="17">
        <v>0.687849600905586</v>
      </c>
      <c r="AS1507" s="17"/>
      <c r="AT1507" s="17">
        <v>0.193183353427924</v>
      </c>
      <c r="AU1507" s="17">
        <v>0.22656189206878899</v>
      </c>
      <c r="AV1507" s="17"/>
      <c r="AW1507" s="17">
        <v>0.35308162196177201</v>
      </c>
      <c r="AX1507" s="17">
        <v>0.23435215411948601</v>
      </c>
      <c r="AY1507" s="17">
        <v>3.1576092572616599E-3</v>
      </c>
    </row>
    <row r="1508" spans="2:51">
      <c r="C1508" s="17"/>
      <c r="D1508" s="17"/>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c r="AY1508" s="17"/>
    </row>
    <row r="1509" spans="2:51">
      <c r="B1509" s="6" t="s">
        <v>125</v>
      </c>
      <c r="C1509" s="17"/>
      <c r="D1509" s="17"/>
      <c r="E1509" s="17"/>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c r="AY1509" s="17"/>
    </row>
    <row r="1510" spans="2:51">
      <c r="B1510" s="24" t="s">
        <v>15</v>
      </c>
      <c r="C1510" s="17"/>
      <c r="D1510" s="17"/>
      <c r="E1510" s="17"/>
      <c r="F1510" s="17"/>
      <c r="G1510" s="17"/>
      <c r="H1510" s="17"/>
      <c r="I1510" s="17"/>
      <c r="J1510" s="17"/>
      <c r="K1510" s="17"/>
      <c r="L1510" s="17"/>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7"/>
      <c r="AI1510" s="17"/>
      <c r="AJ1510" s="17"/>
      <c r="AK1510" s="17"/>
      <c r="AL1510" s="17"/>
      <c r="AM1510" s="17"/>
      <c r="AN1510" s="17"/>
      <c r="AO1510" s="17"/>
      <c r="AP1510" s="17"/>
      <c r="AQ1510" s="17"/>
      <c r="AR1510" s="17"/>
      <c r="AS1510" s="17"/>
      <c r="AT1510" s="17"/>
      <c r="AU1510" s="17"/>
      <c r="AV1510" s="17"/>
      <c r="AW1510" s="17"/>
      <c r="AX1510" s="17"/>
      <c r="AY1510" s="17"/>
    </row>
    <row r="1511" spans="2:51">
      <c r="B1511" t="s">
        <v>468</v>
      </c>
      <c r="C1511" s="17">
        <v>0.33150594058765998</v>
      </c>
      <c r="D1511" s="17">
        <v>0.41437628173074198</v>
      </c>
      <c r="E1511" s="17">
        <v>0.25305371331335202</v>
      </c>
      <c r="F1511" s="17"/>
      <c r="G1511" s="17">
        <v>0.28714042748541602</v>
      </c>
      <c r="H1511" s="17">
        <v>0.314587767068021</v>
      </c>
      <c r="I1511" s="17">
        <v>0.33870941368199498</v>
      </c>
      <c r="J1511" s="17">
        <v>0.32366525737145602</v>
      </c>
      <c r="K1511" s="17">
        <v>0.338161077996468</v>
      </c>
      <c r="L1511" s="17">
        <v>0.35991329158253499</v>
      </c>
      <c r="M1511" s="17"/>
      <c r="N1511" s="17">
        <v>0.42800530272339499</v>
      </c>
      <c r="O1511" s="17">
        <v>0.342683670800567</v>
      </c>
      <c r="P1511" s="17">
        <v>0.28677051806569798</v>
      </c>
      <c r="Q1511" s="17">
        <v>0.25598462590151899</v>
      </c>
      <c r="R1511" s="17"/>
      <c r="S1511" s="17">
        <v>0.35484847563772298</v>
      </c>
      <c r="T1511" s="17">
        <v>0.30922982046664299</v>
      </c>
      <c r="U1511" s="17">
        <v>0.34798754050292802</v>
      </c>
      <c r="V1511" s="17">
        <v>0.316589047794334</v>
      </c>
      <c r="W1511" s="17">
        <v>0.30780296932017398</v>
      </c>
      <c r="X1511" s="17">
        <v>0.33521050101429201</v>
      </c>
      <c r="Y1511" s="17">
        <v>0.33455272307851103</v>
      </c>
      <c r="Z1511" s="17">
        <v>0.381550019450834</v>
      </c>
      <c r="AA1511" s="17">
        <v>0.31971141722320401</v>
      </c>
      <c r="AB1511" s="17">
        <v>0.34059849653294499</v>
      </c>
      <c r="AC1511" s="17">
        <v>0.31622223268108901</v>
      </c>
      <c r="AD1511" s="17">
        <v>0.34811305986018598</v>
      </c>
      <c r="AE1511" s="17"/>
      <c r="AF1511" s="17">
        <v>0.28048989073997299</v>
      </c>
      <c r="AG1511" s="17">
        <v>0.414837016190783</v>
      </c>
      <c r="AH1511" s="17">
        <v>0.25588203945992499</v>
      </c>
      <c r="AI1511" s="17"/>
      <c r="AJ1511" s="17">
        <v>0.32942563361620097</v>
      </c>
      <c r="AK1511" s="17">
        <v>0.38618740678763303</v>
      </c>
      <c r="AL1511" s="17">
        <v>0.41268572141663401</v>
      </c>
      <c r="AM1511" s="17"/>
      <c r="AN1511" s="17">
        <v>0.237138866549788</v>
      </c>
      <c r="AO1511" s="17">
        <v>0.32143392434527701</v>
      </c>
      <c r="AP1511" s="17">
        <v>0.39443322642122303</v>
      </c>
      <c r="AQ1511" s="17">
        <v>0.43533401290018697</v>
      </c>
      <c r="AR1511" s="17">
        <v>0.55419779346640796</v>
      </c>
      <c r="AS1511" s="17"/>
      <c r="AT1511" s="17">
        <v>0.33454222298296898</v>
      </c>
      <c r="AU1511" s="17">
        <v>0.30576736372735602</v>
      </c>
      <c r="AV1511" s="17"/>
      <c r="AW1511" s="17">
        <v>0.44560761125666298</v>
      </c>
      <c r="AX1511" s="17">
        <v>0.31127052165695501</v>
      </c>
      <c r="AY1511" s="17">
        <v>0.21471028488935601</v>
      </c>
    </row>
    <row r="1512" spans="2:51">
      <c r="B1512" t="s">
        <v>469</v>
      </c>
      <c r="C1512" s="17">
        <v>0.39558687220811301</v>
      </c>
      <c r="D1512" s="17">
        <v>0.361330533013275</v>
      </c>
      <c r="E1512" s="17">
        <v>0.42978012211296202</v>
      </c>
      <c r="F1512" s="17"/>
      <c r="G1512" s="17">
        <v>0.46042973670676302</v>
      </c>
      <c r="H1512" s="17">
        <v>0.43852381887946901</v>
      </c>
      <c r="I1512" s="17">
        <v>0.39483217139326299</v>
      </c>
      <c r="J1512" s="17">
        <v>0.38092500552613101</v>
      </c>
      <c r="K1512" s="17">
        <v>0.374815756279687</v>
      </c>
      <c r="L1512" s="17">
        <v>0.36014326960759502</v>
      </c>
      <c r="M1512" s="17"/>
      <c r="N1512" s="17">
        <v>0.323896249042809</v>
      </c>
      <c r="O1512" s="17">
        <v>0.37649123318885702</v>
      </c>
      <c r="P1512" s="17">
        <v>0.45591322913459897</v>
      </c>
      <c r="Q1512" s="17">
        <v>0.44019453535167702</v>
      </c>
      <c r="R1512" s="17"/>
      <c r="S1512" s="17">
        <v>0.38919733072524298</v>
      </c>
      <c r="T1512" s="17">
        <v>0.41506696693359801</v>
      </c>
      <c r="U1512" s="17">
        <v>0.39721387660385998</v>
      </c>
      <c r="V1512" s="17">
        <v>0.37438601930378701</v>
      </c>
      <c r="W1512" s="17">
        <v>0.41967785274313302</v>
      </c>
      <c r="X1512" s="17">
        <v>0.408085612133124</v>
      </c>
      <c r="Y1512" s="17">
        <v>0.41006756125701599</v>
      </c>
      <c r="Z1512" s="17">
        <v>0.350290164877121</v>
      </c>
      <c r="AA1512" s="17">
        <v>0.393867132743564</v>
      </c>
      <c r="AB1512" s="17">
        <v>0.379637833480093</v>
      </c>
      <c r="AC1512" s="17">
        <v>0.38115993110530599</v>
      </c>
      <c r="AD1512" s="17">
        <v>0.39246538685355098</v>
      </c>
      <c r="AE1512" s="17"/>
      <c r="AF1512" s="17">
        <v>0.45642553258032798</v>
      </c>
      <c r="AG1512" s="17">
        <v>0.32472662635234301</v>
      </c>
      <c r="AH1512" s="17">
        <v>0.41687157381030598</v>
      </c>
      <c r="AI1512" s="17"/>
      <c r="AJ1512" s="17">
        <v>0.42720522289243101</v>
      </c>
      <c r="AK1512" s="17">
        <v>0.36511702222492298</v>
      </c>
      <c r="AL1512" s="17">
        <v>0.36352179679112701</v>
      </c>
      <c r="AM1512" s="17"/>
      <c r="AN1512" s="17">
        <v>0.46316057691602103</v>
      </c>
      <c r="AO1512" s="17">
        <v>0.41101503290247898</v>
      </c>
      <c r="AP1512" s="17">
        <v>0.33134769581062101</v>
      </c>
      <c r="AQ1512" s="17">
        <v>0.34630614985786201</v>
      </c>
      <c r="AR1512" s="17">
        <v>0.222593239481605</v>
      </c>
      <c r="AS1512" s="17"/>
      <c r="AT1512" s="17">
        <v>0.39347758540848199</v>
      </c>
      <c r="AU1512" s="17">
        <v>0.42105263109549002</v>
      </c>
      <c r="AV1512" s="17"/>
      <c r="AW1512" s="17">
        <v>0.31679404279263401</v>
      </c>
      <c r="AX1512" s="17">
        <v>0.46187058970147099</v>
      </c>
      <c r="AY1512" s="17">
        <v>0.46258245987741098</v>
      </c>
    </row>
    <row r="1513" spans="2:51">
      <c r="B1513" t="s">
        <v>119</v>
      </c>
      <c r="C1513" s="17">
        <v>0.27290718720422602</v>
      </c>
      <c r="D1513" s="17">
        <v>0.22429318525598299</v>
      </c>
      <c r="E1513" s="17">
        <v>0.31716616457368502</v>
      </c>
      <c r="F1513" s="17"/>
      <c r="G1513" s="17">
        <v>0.25242983580782102</v>
      </c>
      <c r="H1513" s="17">
        <v>0.24688841405251</v>
      </c>
      <c r="I1513" s="17">
        <v>0.26645841492474198</v>
      </c>
      <c r="J1513" s="17">
        <v>0.29540973710241297</v>
      </c>
      <c r="K1513" s="17">
        <v>0.28702316572384501</v>
      </c>
      <c r="L1513" s="17">
        <v>0.27994343880986999</v>
      </c>
      <c r="M1513" s="17"/>
      <c r="N1513" s="17">
        <v>0.24809844823379601</v>
      </c>
      <c r="O1513" s="17">
        <v>0.28082509601057598</v>
      </c>
      <c r="P1513" s="17">
        <v>0.25731625279970299</v>
      </c>
      <c r="Q1513" s="17">
        <v>0.30382083874680399</v>
      </c>
      <c r="R1513" s="17"/>
      <c r="S1513" s="17">
        <v>0.25595419363703398</v>
      </c>
      <c r="T1513" s="17">
        <v>0.275703212599759</v>
      </c>
      <c r="U1513" s="17">
        <v>0.254798582893212</v>
      </c>
      <c r="V1513" s="17">
        <v>0.30902493290187899</v>
      </c>
      <c r="W1513" s="17">
        <v>0.272519177936693</v>
      </c>
      <c r="X1513" s="17">
        <v>0.256703886852584</v>
      </c>
      <c r="Y1513" s="17">
        <v>0.25537971566447298</v>
      </c>
      <c r="Z1513" s="17">
        <v>0.268159815672045</v>
      </c>
      <c r="AA1513" s="17">
        <v>0.286421450033231</v>
      </c>
      <c r="AB1513" s="17">
        <v>0.279763669986963</v>
      </c>
      <c r="AC1513" s="17">
        <v>0.302617836213605</v>
      </c>
      <c r="AD1513" s="17">
        <v>0.25942155328626298</v>
      </c>
      <c r="AE1513" s="17"/>
      <c r="AF1513" s="17">
        <v>0.26308457667969898</v>
      </c>
      <c r="AG1513" s="17">
        <v>0.26043635745687399</v>
      </c>
      <c r="AH1513" s="17">
        <v>0.32724638672976802</v>
      </c>
      <c r="AI1513" s="17"/>
      <c r="AJ1513" s="17">
        <v>0.24336914349136801</v>
      </c>
      <c r="AK1513" s="17">
        <v>0.24869557098744299</v>
      </c>
      <c r="AL1513" s="17">
        <v>0.22379248179223901</v>
      </c>
      <c r="AM1513" s="17"/>
      <c r="AN1513" s="17">
        <v>0.29970055653419098</v>
      </c>
      <c r="AO1513" s="17">
        <v>0.26755104275224401</v>
      </c>
      <c r="AP1513" s="17">
        <v>0.27421907776815602</v>
      </c>
      <c r="AQ1513" s="17">
        <v>0.21835983724195099</v>
      </c>
      <c r="AR1513" s="17">
        <v>0.22320896705198701</v>
      </c>
      <c r="AS1513" s="17"/>
      <c r="AT1513" s="17">
        <v>0.27198019160854903</v>
      </c>
      <c r="AU1513" s="17">
        <v>0.27318000517715502</v>
      </c>
      <c r="AV1513" s="17"/>
      <c r="AW1513" s="17">
        <v>0.237598345950703</v>
      </c>
      <c r="AX1513" s="17">
        <v>0.226858888641573</v>
      </c>
      <c r="AY1513" s="17">
        <v>0.32270725523323301</v>
      </c>
    </row>
    <row r="1514" spans="2:51">
      <c r="C1514" s="17"/>
      <c r="D1514" s="17"/>
      <c r="E1514" s="17"/>
      <c r="F1514" s="17"/>
      <c r="G1514" s="17"/>
      <c r="H1514" s="17"/>
      <c r="I1514" s="17"/>
      <c r="J1514" s="17"/>
      <c r="K1514" s="17"/>
      <c r="L1514" s="17"/>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c r="AP1514" s="17"/>
      <c r="AQ1514" s="17"/>
      <c r="AR1514" s="17"/>
      <c r="AS1514" s="17"/>
      <c r="AT1514" s="17"/>
      <c r="AU1514" s="17"/>
      <c r="AV1514" s="17"/>
      <c r="AW1514" s="17"/>
      <c r="AX1514" s="17"/>
      <c r="AY1514" s="17"/>
    </row>
    <row r="1515" spans="2:51">
      <c r="B1515" s="6" t="s">
        <v>470</v>
      </c>
      <c r="C1515" s="17"/>
      <c r="D1515" s="17"/>
      <c r="E1515" s="17"/>
      <c r="F1515" s="17"/>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c r="AP1515" s="17"/>
      <c r="AQ1515" s="17"/>
      <c r="AR1515" s="17"/>
      <c r="AS1515" s="17"/>
      <c r="AT1515" s="17"/>
      <c r="AU1515" s="17"/>
      <c r="AV1515" s="17"/>
      <c r="AW1515" s="17"/>
      <c r="AX1515" s="17"/>
      <c r="AY1515" s="17"/>
    </row>
    <row r="1516" spans="2:51">
      <c r="B1516" s="24" t="s">
        <v>16</v>
      </c>
      <c r="C1516" s="17"/>
      <c r="D1516" s="17"/>
      <c r="E1516" s="17"/>
      <c r="F1516" s="17"/>
      <c r="G1516" s="17"/>
      <c r="H1516" s="17"/>
      <c r="I1516" s="17"/>
      <c r="J1516" s="17"/>
      <c r="K1516" s="17"/>
      <c r="L1516" s="17"/>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7"/>
      <c r="AI1516" s="17"/>
      <c r="AJ1516" s="17"/>
      <c r="AK1516" s="17"/>
      <c r="AL1516" s="17"/>
      <c r="AM1516" s="17"/>
      <c r="AN1516" s="17"/>
      <c r="AO1516" s="17"/>
      <c r="AP1516" s="17"/>
      <c r="AQ1516" s="17"/>
      <c r="AR1516" s="17"/>
      <c r="AS1516" s="17"/>
      <c r="AT1516" s="17"/>
      <c r="AU1516" s="17"/>
      <c r="AV1516" s="17"/>
      <c r="AW1516" s="17"/>
      <c r="AX1516" s="17"/>
      <c r="AY1516" s="17"/>
    </row>
    <row r="1517" spans="2:51">
      <c r="B1517" t="s">
        <v>133</v>
      </c>
      <c r="C1517" s="17">
        <v>0.112027326817809</v>
      </c>
      <c r="D1517" s="17">
        <v>0.145812034111477</v>
      </c>
      <c r="E1517" s="17">
        <v>8.2734285052535897E-2</v>
      </c>
      <c r="F1517" s="17"/>
      <c r="G1517" s="17">
        <v>5.39251546422461E-2</v>
      </c>
      <c r="H1517" s="17">
        <v>0.156033357843915</v>
      </c>
      <c r="I1517" s="17">
        <v>9.4206360609227005E-2</v>
      </c>
      <c r="J1517" s="17">
        <v>9.4176855199059994E-2</v>
      </c>
      <c r="K1517" s="17">
        <v>0.15088646774064399</v>
      </c>
      <c r="L1517" s="17">
        <v>0.10400454432810199</v>
      </c>
      <c r="M1517" s="17"/>
      <c r="N1517" s="17">
        <v>0.12379189738622901</v>
      </c>
      <c r="O1517" s="17">
        <v>9.6416349840475896E-2</v>
      </c>
      <c r="P1517" s="17">
        <v>0.117081077870844</v>
      </c>
      <c r="Q1517" s="17">
        <v>0.112484147418606</v>
      </c>
      <c r="R1517" s="17"/>
      <c r="S1517" s="17">
        <v>0.13622508548078999</v>
      </c>
      <c r="T1517" s="17">
        <v>7.6999164277029505E-2</v>
      </c>
      <c r="U1517" s="17">
        <v>0.12954783048860999</v>
      </c>
      <c r="V1517" s="17">
        <v>8.4809717381191696E-2</v>
      </c>
      <c r="W1517" s="17">
        <v>0.12001173877120599</v>
      </c>
      <c r="X1517" s="17">
        <v>0.117976904967173</v>
      </c>
      <c r="Y1517" s="17">
        <v>0.124251881579983</v>
      </c>
      <c r="Z1517" s="17">
        <v>7.8355023968307097E-2</v>
      </c>
      <c r="AA1517" s="17">
        <v>0.12148437854925501</v>
      </c>
      <c r="AB1517" s="17">
        <v>0.110621025121035</v>
      </c>
      <c r="AC1517" s="17">
        <v>0.15294007694931</v>
      </c>
      <c r="AD1517" s="17">
        <v>0.124032950759718</v>
      </c>
      <c r="AE1517" s="17"/>
      <c r="AF1517" s="17">
        <v>0.114324882841305</v>
      </c>
      <c r="AG1517" s="17">
        <v>0.118937811763734</v>
      </c>
      <c r="AH1517" s="17">
        <v>0.113278083123771</v>
      </c>
      <c r="AI1517" s="17"/>
      <c r="AJ1517" s="17">
        <v>0.155906111026378</v>
      </c>
      <c r="AK1517" s="17">
        <v>0.120072107639021</v>
      </c>
      <c r="AL1517" s="17">
        <v>0.15139216808234299</v>
      </c>
      <c r="AM1517" s="17"/>
      <c r="AN1517" s="17">
        <v>9.3774637536906902E-2</v>
      </c>
      <c r="AO1517" s="17">
        <v>9.8726679629615302E-2</v>
      </c>
      <c r="AP1517" s="17">
        <v>0.13386474662044401</v>
      </c>
      <c r="AQ1517" s="17">
        <v>0.151363892769423</v>
      </c>
      <c r="AR1517" s="17">
        <v>0.27565959802992401</v>
      </c>
      <c r="AS1517" s="17"/>
      <c r="AT1517" s="17">
        <v>0.111147027116358</v>
      </c>
      <c r="AU1517" s="17">
        <v>0.12671684006251099</v>
      </c>
      <c r="AV1517" s="17"/>
      <c r="AW1517" s="17">
        <v>0.14582770677305801</v>
      </c>
      <c r="AX1517" s="17">
        <v>9.8260000889721505E-2</v>
      </c>
      <c r="AY1517" s="17">
        <v>7.9828579242222003E-2</v>
      </c>
    </row>
    <row r="1518" spans="2:51">
      <c r="B1518" t="s">
        <v>134</v>
      </c>
      <c r="C1518" s="17">
        <v>0.30027906222870598</v>
      </c>
      <c r="D1518" s="17">
        <v>0.36292844030127402</v>
      </c>
      <c r="E1518" s="17">
        <v>0.244806594278414</v>
      </c>
      <c r="F1518" s="17"/>
      <c r="G1518" s="17">
        <v>0.28789748488606898</v>
      </c>
      <c r="H1518" s="17">
        <v>0.27762410010003602</v>
      </c>
      <c r="I1518" s="17">
        <v>0.33689925660879799</v>
      </c>
      <c r="J1518" s="17">
        <v>0.28916633517719098</v>
      </c>
      <c r="K1518" s="17">
        <v>0.27414540375872598</v>
      </c>
      <c r="L1518" s="17">
        <v>0.32202375484516799</v>
      </c>
      <c r="M1518" s="17"/>
      <c r="N1518" s="17">
        <v>0.38716355256472601</v>
      </c>
      <c r="O1518" s="17">
        <v>0.321737085290004</v>
      </c>
      <c r="P1518" s="17">
        <v>0.23123424305882501</v>
      </c>
      <c r="Q1518" s="17">
        <v>0.23831103746883001</v>
      </c>
      <c r="R1518" s="17"/>
      <c r="S1518" s="17">
        <v>0.35017125279818301</v>
      </c>
      <c r="T1518" s="17">
        <v>0.32583744229218697</v>
      </c>
      <c r="U1518" s="17">
        <v>0.30201921287126399</v>
      </c>
      <c r="V1518" s="17">
        <v>0.33667324539447602</v>
      </c>
      <c r="W1518" s="17">
        <v>0.29273212945204902</v>
      </c>
      <c r="X1518" s="17">
        <v>0.25170882782341097</v>
      </c>
      <c r="Y1518" s="17">
        <v>0.30336143971857799</v>
      </c>
      <c r="Z1518" s="17">
        <v>0.24628371251133799</v>
      </c>
      <c r="AA1518" s="17">
        <v>0.28795823754334998</v>
      </c>
      <c r="AB1518" s="17">
        <v>0.241168567821547</v>
      </c>
      <c r="AC1518" s="17">
        <v>0.23787923463270499</v>
      </c>
      <c r="AD1518" s="17">
        <v>0.34414433103162401</v>
      </c>
      <c r="AE1518" s="17"/>
      <c r="AF1518" s="17">
        <v>0.27630897447712799</v>
      </c>
      <c r="AG1518" s="17">
        <v>0.35622357083562201</v>
      </c>
      <c r="AH1518" s="17">
        <v>0.22523537816282099</v>
      </c>
      <c r="AI1518" s="17"/>
      <c r="AJ1518" s="17">
        <v>0.37396031184197298</v>
      </c>
      <c r="AK1518" s="17">
        <v>0.25717093681536901</v>
      </c>
      <c r="AL1518" s="17">
        <v>0.37407222978418703</v>
      </c>
      <c r="AM1518" s="17"/>
      <c r="AN1518" s="17">
        <v>0.25484060675705</v>
      </c>
      <c r="AO1518" s="17">
        <v>0.31249146102372899</v>
      </c>
      <c r="AP1518" s="17">
        <v>0.33449953223468099</v>
      </c>
      <c r="AQ1518" s="17">
        <v>0.39596780223544198</v>
      </c>
      <c r="AR1518" s="17">
        <v>0.38053561576450801</v>
      </c>
      <c r="AS1518" s="17"/>
      <c r="AT1518" s="17">
        <v>0.29718189728038302</v>
      </c>
      <c r="AU1518" s="17">
        <v>0.308603578257994</v>
      </c>
      <c r="AV1518" s="17"/>
      <c r="AW1518" s="17">
        <v>0.39494964354421402</v>
      </c>
      <c r="AX1518" s="17">
        <v>0.28499584424396901</v>
      </c>
      <c r="AY1518" s="17">
        <v>0.20404589303698101</v>
      </c>
    </row>
    <row r="1519" spans="2:51">
      <c r="B1519" t="s">
        <v>135</v>
      </c>
      <c r="C1519" s="17">
        <v>0.314713028281288</v>
      </c>
      <c r="D1519" s="17">
        <v>0.285545387082491</v>
      </c>
      <c r="E1519" s="17">
        <v>0.34038264206764801</v>
      </c>
      <c r="F1519" s="17"/>
      <c r="G1519" s="17">
        <v>0.36759049178226999</v>
      </c>
      <c r="H1519" s="17">
        <v>0.292680529799623</v>
      </c>
      <c r="I1519" s="17">
        <v>0.30333475857278303</v>
      </c>
      <c r="J1519" s="17">
        <v>0.32724940531074398</v>
      </c>
      <c r="K1519" s="17">
        <v>0.30683099736133101</v>
      </c>
      <c r="L1519" s="17">
        <v>0.31307997343092198</v>
      </c>
      <c r="M1519" s="17"/>
      <c r="N1519" s="17">
        <v>0.28423701489960401</v>
      </c>
      <c r="O1519" s="17">
        <v>0.33449859690030398</v>
      </c>
      <c r="P1519" s="17">
        <v>0.32702416984374399</v>
      </c>
      <c r="Q1519" s="17">
        <v>0.32474106855312801</v>
      </c>
      <c r="R1519" s="17"/>
      <c r="S1519" s="17">
        <v>0.241187799761202</v>
      </c>
      <c r="T1519" s="17">
        <v>0.33217237562583102</v>
      </c>
      <c r="U1519" s="17">
        <v>0.33218354989343002</v>
      </c>
      <c r="V1519" s="17">
        <v>0.315479465382901</v>
      </c>
      <c r="W1519" s="17">
        <v>0.30066451702494401</v>
      </c>
      <c r="X1519" s="17">
        <v>0.31969423394014601</v>
      </c>
      <c r="Y1519" s="17">
        <v>0.31379150780419901</v>
      </c>
      <c r="Z1519" s="17">
        <v>0.426715131913106</v>
      </c>
      <c r="AA1519" s="17">
        <v>0.308356470887649</v>
      </c>
      <c r="AB1519" s="17">
        <v>0.35233081241953701</v>
      </c>
      <c r="AC1519" s="17">
        <v>0.32899048998453101</v>
      </c>
      <c r="AD1519" s="17">
        <v>0.252999311711468</v>
      </c>
      <c r="AE1519" s="17"/>
      <c r="AF1519" s="17">
        <v>0.30855323713229399</v>
      </c>
      <c r="AG1519" s="17">
        <v>0.30179134668565399</v>
      </c>
      <c r="AH1519" s="17">
        <v>0.322331507302765</v>
      </c>
      <c r="AI1519" s="17"/>
      <c r="AJ1519" s="17">
        <v>0.30432772783571499</v>
      </c>
      <c r="AK1519" s="17">
        <v>0.32508239560996799</v>
      </c>
      <c r="AL1519" s="17">
        <v>0.24194706386218001</v>
      </c>
      <c r="AM1519" s="17"/>
      <c r="AN1519" s="17">
        <v>0.34317837511847399</v>
      </c>
      <c r="AO1519" s="17">
        <v>0.35310033598381102</v>
      </c>
      <c r="AP1519" s="17">
        <v>0.30076284281944499</v>
      </c>
      <c r="AQ1519" s="17">
        <v>0.23556616924450199</v>
      </c>
      <c r="AR1519" s="17">
        <v>0.20427303989932799</v>
      </c>
      <c r="AS1519" s="17"/>
      <c r="AT1519" s="17">
        <v>0.32423830339569198</v>
      </c>
      <c r="AU1519" s="17">
        <v>0.244008104048895</v>
      </c>
      <c r="AV1519" s="17"/>
      <c r="AW1519" s="17">
        <v>0.26830538689466499</v>
      </c>
      <c r="AX1519" s="17">
        <v>0.35092562510672098</v>
      </c>
      <c r="AY1519" s="17">
        <v>0.35442363331405902</v>
      </c>
    </row>
    <row r="1520" spans="2:51">
      <c r="B1520" t="s">
        <v>136</v>
      </c>
      <c r="C1520" s="17">
        <v>0.137393875348119</v>
      </c>
      <c r="D1520" s="17">
        <v>0.10654709032973</v>
      </c>
      <c r="E1520" s="17">
        <v>0.16550612487406199</v>
      </c>
      <c r="F1520" s="17"/>
      <c r="G1520" s="17">
        <v>0.11220041167047801</v>
      </c>
      <c r="H1520" s="17">
        <v>0.14527188549203901</v>
      </c>
      <c r="I1520" s="17">
        <v>0.14359279882218401</v>
      </c>
      <c r="J1520" s="17">
        <v>0.13949599506834801</v>
      </c>
      <c r="K1520" s="17">
        <v>0.13430142410401399</v>
      </c>
      <c r="L1520" s="17">
        <v>0.137859103459363</v>
      </c>
      <c r="M1520" s="17"/>
      <c r="N1520" s="17">
        <v>0.10337878165476599</v>
      </c>
      <c r="O1520" s="17">
        <v>0.118843986871098</v>
      </c>
      <c r="P1520" s="17">
        <v>0.181687199125176</v>
      </c>
      <c r="Q1520" s="17">
        <v>0.154297407923388</v>
      </c>
      <c r="R1520" s="17"/>
      <c r="S1520" s="17">
        <v>0.133108078714545</v>
      </c>
      <c r="T1520" s="17">
        <v>0.14634219034245999</v>
      </c>
      <c r="U1520" s="17">
        <v>0.15723612809451301</v>
      </c>
      <c r="V1520" s="17">
        <v>0.11177878712648</v>
      </c>
      <c r="W1520" s="17">
        <v>0.165902007808509</v>
      </c>
      <c r="X1520" s="17">
        <v>0.14990847179727099</v>
      </c>
      <c r="Y1520" s="17">
        <v>0.123655327304559</v>
      </c>
      <c r="Z1520" s="17">
        <v>0.12174169184729</v>
      </c>
      <c r="AA1520" s="17">
        <v>0.129929058377491</v>
      </c>
      <c r="AB1520" s="17">
        <v>0.13167387349492099</v>
      </c>
      <c r="AC1520" s="17">
        <v>0.13019888587752801</v>
      </c>
      <c r="AD1520" s="17">
        <v>0.13889835963741701</v>
      </c>
      <c r="AE1520" s="17"/>
      <c r="AF1520" s="17">
        <v>0.17244897611012</v>
      </c>
      <c r="AG1520" s="17">
        <v>0.10518775464649301</v>
      </c>
      <c r="AH1520" s="17">
        <v>0.15032515618468001</v>
      </c>
      <c r="AI1520" s="17"/>
      <c r="AJ1520" s="17">
        <v>8.9964750763236997E-2</v>
      </c>
      <c r="AK1520" s="17">
        <v>0.15670000082295299</v>
      </c>
      <c r="AL1520" s="17">
        <v>0.13338786463949001</v>
      </c>
      <c r="AM1520" s="17"/>
      <c r="AN1520" s="17">
        <v>0.17800985073462999</v>
      </c>
      <c r="AO1520" s="17">
        <v>0.10566304468340799</v>
      </c>
      <c r="AP1520" s="17">
        <v>0.12936471869965199</v>
      </c>
      <c r="AQ1520" s="17">
        <v>8.7572984736773898E-2</v>
      </c>
      <c r="AR1520" s="17">
        <v>6.1065466895711899E-2</v>
      </c>
      <c r="AS1520" s="17"/>
      <c r="AT1520" s="17">
        <v>0.138808230601488</v>
      </c>
      <c r="AU1520" s="17">
        <v>0.11615703087163801</v>
      </c>
      <c r="AV1520" s="17"/>
      <c r="AW1520" s="17">
        <v>9.9781772948038E-2</v>
      </c>
      <c r="AX1520" s="17">
        <v>0.13260567330050399</v>
      </c>
      <c r="AY1520" s="17">
        <v>0.17844876783076899</v>
      </c>
    </row>
    <row r="1521" spans="2:51">
      <c r="B1521" t="s">
        <v>137</v>
      </c>
      <c r="C1521" s="17">
        <v>8.0856522305401496E-2</v>
      </c>
      <c r="D1521" s="17">
        <v>6.0556336906763E-2</v>
      </c>
      <c r="E1521" s="17">
        <v>9.7246978138934806E-2</v>
      </c>
      <c r="F1521" s="17"/>
      <c r="G1521" s="17">
        <v>0.106185765808073</v>
      </c>
      <c r="H1521" s="17">
        <v>8.3687518566867999E-2</v>
      </c>
      <c r="I1521" s="17">
        <v>6.04790211959121E-2</v>
      </c>
      <c r="J1521" s="17">
        <v>8.2783424946889506E-2</v>
      </c>
      <c r="K1521" s="17">
        <v>9.0544214018495994E-2</v>
      </c>
      <c r="L1521" s="17">
        <v>7.4970573198278004E-2</v>
      </c>
      <c r="M1521" s="17"/>
      <c r="N1521" s="17">
        <v>6.4285319946203401E-2</v>
      </c>
      <c r="O1521" s="17">
        <v>7.3908291569243403E-2</v>
      </c>
      <c r="P1521" s="17">
        <v>8.6918725449674605E-2</v>
      </c>
      <c r="Q1521" s="17">
        <v>9.5518440689173395E-2</v>
      </c>
      <c r="R1521" s="17"/>
      <c r="S1521" s="17">
        <v>9.1915013550105701E-2</v>
      </c>
      <c r="T1521" s="17">
        <v>8.1228147096405204E-2</v>
      </c>
      <c r="U1521" s="17">
        <v>3.3430004870883497E-2</v>
      </c>
      <c r="V1521" s="17">
        <v>0.11345912789577201</v>
      </c>
      <c r="W1521" s="17">
        <v>3.07979723945862E-2</v>
      </c>
      <c r="X1521" s="17">
        <v>0.106957034637882</v>
      </c>
      <c r="Y1521" s="17">
        <v>7.1889364932551894E-2</v>
      </c>
      <c r="Z1521" s="17">
        <v>4.3070186414265299E-2</v>
      </c>
      <c r="AA1521" s="17">
        <v>9.5743741733208196E-2</v>
      </c>
      <c r="AB1521" s="17">
        <v>0.105153535581903</v>
      </c>
      <c r="AC1521" s="17">
        <v>5.7731507005791403E-2</v>
      </c>
      <c r="AD1521" s="17">
        <v>0.106548005144164</v>
      </c>
      <c r="AE1521" s="17"/>
      <c r="AF1521" s="17">
        <v>7.0304161540842403E-2</v>
      </c>
      <c r="AG1521" s="17">
        <v>7.26528545812508E-2</v>
      </c>
      <c r="AH1521" s="17">
        <v>0.144553340906277</v>
      </c>
      <c r="AI1521" s="17"/>
      <c r="AJ1521" s="17">
        <v>3.6418545079341502E-2</v>
      </c>
      <c r="AK1521" s="17">
        <v>9.8418314873289697E-2</v>
      </c>
      <c r="AL1521" s="17">
        <v>6.44855849832488E-2</v>
      </c>
      <c r="AM1521" s="17"/>
      <c r="AN1521" s="17">
        <v>7.8488798361464301E-2</v>
      </c>
      <c r="AO1521" s="17">
        <v>6.9653134816514306E-2</v>
      </c>
      <c r="AP1521" s="17">
        <v>6.19493051226414E-2</v>
      </c>
      <c r="AQ1521" s="17">
        <v>8.9608479485549605E-2</v>
      </c>
      <c r="AR1521" s="17">
        <v>0</v>
      </c>
      <c r="AS1521" s="17"/>
      <c r="AT1521" s="17">
        <v>7.4045977239852803E-2</v>
      </c>
      <c r="AU1521" s="17">
        <v>0.145023054831317</v>
      </c>
      <c r="AV1521" s="17"/>
      <c r="AW1521" s="17">
        <v>5.5498539004333602E-2</v>
      </c>
      <c r="AX1521" s="17">
        <v>7.0731498239668206E-2</v>
      </c>
      <c r="AY1521" s="17">
        <v>0.110327751366828</v>
      </c>
    </row>
    <row r="1522" spans="2:51">
      <c r="B1522" t="s">
        <v>119</v>
      </c>
      <c r="C1522" s="17">
        <v>5.4730185018676797E-2</v>
      </c>
      <c r="D1522" s="17">
        <v>3.8610711268264999E-2</v>
      </c>
      <c r="E1522" s="17">
        <v>6.93233755884054E-2</v>
      </c>
      <c r="F1522" s="17"/>
      <c r="G1522" s="17">
        <v>7.2200691210863796E-2</v>
      </c>
      <c r="H1522" s="17">
        <v>4.4702608197519401E-2</v>
      </c>
      <c r="I1522" s="17">
        <v>6.1487804191095598E-2</v>
      </c>
      <c r="J1522" s="17">
        <v>6.7127984297767701E-2</v>
      </c>
      <c r="K1522" s="17">
        <v>4.3291493016788703E-2</v>
      </c>
      <c r="L1522" s="17">
        <v>4.8062050738167203E-2</v>
      </c>
      <c r="M1522" s="17"/>
      <c r="N1522" s="17">
        <v>3.7143433548471799E-2</v>
      </c>
      <c r="O1522" s="17">
        <v>5.4595689528875301E-2</v>
      </c>
      <c r="P1522" s="17">
        <v>5.6054584651736697E-2</v>
      </c>
      <c r="Q1522" s="17">
        <v>7.4647897946875194E-2</v>
      </c>
      <c r="R1522" s="17"/>
      <c r="S1522" s="17">
        <v>4.7392769695175099E-2</v>
      </c>
      <c r="T1522" s="17">
        <v>3.7420680366087603E-2</v>
      </c>
      <c r="U1522" s="17">
        <v>4.5583273781300802E-2</v>
      </c>
      <c r="V1522" s="17">
        <v>3.7799656819179003E-2</v>
      </c>
      <c r="W1522" s="17">
        <v>8.9891634548705204E-2</v>
      </c>
      <c r="X1522" s="17">
        <v>5.3754526834117702E-2</v>
      </c>
      <c r="Y1522" s="17">
        <v>6.3050478660129097E-2</v>
      </c>
      <c r="Z1522" s="17">
        <v>8.3834253345692805E-2</v>
      </c>
      <c r="AA1522" s="17">
        <v>5.6528112909047599E-2</v>
      </c>
      <c r="AB1522" s="17">
        <v>5.9052185561057603E-2</v>
      </c>
      <c r="AC1522" s="17">
        <v>9.2259805550134494E-2</v>
      </c>
      <c r="AD1522" s="17">
        <v>3.3377041715608999E-2</v>
      </c>
      <c r="AE1522" s="17"/>
      <c r="AF1522" s="17">
        <v>5.8059767898310598E-2</v>
      </c>
      <c r="AG1522" s="17">
        <v>4.52066614872456E-2</v>
      </c>
      <c r="AH1522" s="17">
        <v>4.4276534319685798E-2</v>
      </c>
      <c r="AI1522" s="17"/>
      <c r="AJ1522" s="17">
        <v>3.9422553453354998E-2</v>
      </c>
      <c r="AK1522" s="17">
        <v>4.2556244239399903E-2</v>
      </c>
      <c r="AL1522" s="17">
        <v>3.4715088648552099E-2</v>
      </c>
      <c r="AM1522" s="17"/>
      <c r="AN1522" s="17">
        <v>5.1707731491475298E-2</v>
      </c>
      <c r="AO1522" s="17">
        <v>6.0365343862922201E-2</v>
      </c>
      <c r="AP1522" s="17">
        <v>3.9558854503136898E-2</v>
      </c>
      <c r="AQ1522" s="17">
        <v>3.9920671528309602E-2</v>
      </c>
      <c r="AR1522" s="17">
        <v>7.8466279410527501E-2</v>
      </c>
      <c r="AS1522" s="17"/>
      <c r="AT1522" s="17">
        <v>5.45785643662259E-2</v>
      </c>
      <c r="AU1522" s="17">
        <v>5.9491391927644702E-2</v>
      </c>
      <c r="AV1522" s="17"/>
      <c r="AW1522" s="17">
        <v>3.5636950835692197E-2</v>
      </c>
      <c r="AX1522" s="17">
        <v>6.2481358219416597E-2</v>
      </c>
      <c r="AY1522" s="17">
        <v>7.29253752091404E-2</v>
      </c>
    </row>
    <row r="1523" spans="2:51">
      <c r="B1523" t="s">
        <v>138</v>
      </c>
      <c r="C1523" s="17">
        <v>0.41230638904651501</v>
      </c>
      <c r="D1523" s="17">
        <v>0.50874047441275105</v>
      </c>
      <c r="E1523" s="17">
        <v>0.32754087933095</v>
      </c>
      <c r="F1523" s="17"/>
      <c r="G1523" s="17">
        <v>0.34182263952831499</v>
      </c>
      <c r="H1523" s="17">
        <v>0.433657457943951</v>
      </c>
      <c r="I1523" s="17">
        <v>0.43110561721802498</v>
      </c>
      <c r="J1523" s="17">
        <v>0.38334319037625098</v>
      </c>
      <c r="K1523" s="17">
        <v>0.42503187149937</v>
      </c>
      <c r="L1523" s="17">
        <v>0.42602829917327001</v>
      </c>
      <c r="M1523" s="17"/>
      <c r="N1523" s="17">
        <v>0.51095544995095499</v>
      </c>
      <c r="O1523" s="17">
        <v>0.41815343513047998</v>
      </c>
      <c r="P1523" s="17">
        <v>0.34831532092966999</v>
      </c>
      <c r="Q1523" s="17">
        <v>0.350795184887436</v>
      </c>
      <c r="R1523" s="17"/>
      <c r="S1523" s="17">
        <v>0.486396338278973</v>
      </c>
      <c r="T1523" s="17">
        <v>0.40283660656921599</v>
      </c>
      <c r="U1523" s="17">
        <v>0.431567043359873</v>
      </c>
      <c r="V1523" s="17">
        <v>0.42148296277566699</v>
      </c>
      <c r="W1523" s="17">
        <v>0.41274386822325498</v>
      </c>
      <c r="X1523" s="17">
        <v>0.36968573279058398</v>
      </c>
      <c r="Y1523" s="17">
        <v>0.427613321298561</v>
      </c>
      <c r="Z1523" s="17">
        <v>0.32463873647964497</v>
      </c>
      <c r="AA1523" s="17">
        <v>0.40944261609260502</v>
      </c>
      <c r="AB1523" s="17">
        <v>0.351789592942581</v>
      </c>
      <c r="AC1523" s="17">
        <v>0.39081931158201499</v>
      </c>
      <c r="AD1523" s="17">
        <v>0.46817728179134199</v>
      </c>
      <c r="AE1523" s="17"/>
      <c r="AF1523" s="17">
        <v>0.39063385731843198</v>
      </c>
      <c r="AG1523" s="17">
        <v>0.47516138259935697</v>
      </c>
      <c r="AH1523" s="17">
        <v>0.33851346128659199</v>
      </c>
      <c r="AI1523" s="17"/>
      <c r="AJ1523" s="17">
        <v>0.52986642286835095</v>
      </c>
      <c r="AK1523" s="17">
        <v>0.377243044454389</v>
      </c>
      <c r="AL1523" s="17">
        <v>0.52546439786652899</v>
      </c>
      <c r="AM1523" s="17"/>
      <c r="AN1523" s="17">
        <v>0.34861524429395602</v>
      </c>
      <c r="AO1523" s="17">
        <v>0.411218140653344</v>
      </c>
      <c r="AP1523" s="17">
        <v>0.46836427885512499</v>
      </c>
      <c r="AQ1523" s="17">
        <v>0.547331695004865</v>
      </c>
      <c r="AR1523" s="17">
        <v>0.65619521379443202</v>
      </c>
      <c r="AS1523" s="17"/>
      <c r="AT1523" s="17">
        <v>0.40832892439674101</v>
      </c>
      <c r="AU1523" s="17">
        <v>0.435320418320506</v>
      </c>
      <c r="AV1523" s="17"/>
      <c r="AW1523" s="17">
        <v>0.54077735031727203</v>
      </c>
      <c r="AX1523" s="17">
        <v>0.38325584513368999</v>
      </c>
      <c r="AY1523" s="17">
        <v>0.28387447227920298</v>
      </c>
    </row>
    <row r="1524" spans="2:51">
      <c r="B1524" t="s">
        <v>139</v>
      </c>
      <c r="C1524" s="17">
        <v>0.21825039765352</v>
      </c>
      <c r="D1524" s="17">
        <v>0.16710342723649299</v>
      </c>
      <c r="E1524" s="17">
        <v>0.26275310301299698</v>
      </c>
      <c r="F1524" s="17"/>
      <c r="G1524" s="17">
        <v>0.21838617747855099</v>
      </c>
      <c r="H1524" s="17">
        <v>0.228959404058907</v>
      </c>
      <c r="I1524" s="17">
        <v>0.20407182001809701</v>
      </c>
      <c r="J1524" s="17">
        <v>0.22227942001523701</v>
      </c>
      <c r="K1524" s="17">
        <v>0.22484563812250999</v>
      </c>
      <c r="L1524" s="17">
        <v>0.21282967665764099</v>
      </c>
      <c r="M1524" s="17"/>
      <c r="N1524" s="17">
        <v>0.16766410160096901</v>
      </c>
      <c r="O1524" s="17">
        <v>0.19275227844034101</v>
      </c>
      <c r="P1524" s="17">
        <v>0.26860592457485</v>
      </c>
      <c r="Q1524" s="17">
        <v>0.24981584861256101</v>
      </c>
      <c r="R1524" s="17"/>
      <c r="S1524" s="17">
        <v>0.225023092264651</v>
      </c>
      <c r="T1524" s="17">
        <v>0.22757033743886501</v>
      </c>
      <c r="U1524" s="17">
        <v>0.190666132965396</v>
      </c>
      <c r="V1524" s="17">
        <v>0.22523791502225199</v>
      </c>
      <c r="W1524" s="17">
        <v>0.19669998020309501</v>
      </c>
      <c r="X1524" s="17">
        <v>0.25686550643515199</v>
      </c>
      <c r="Y1524" s="17">
        <v>0.19554469223711099</v>
      </c>
      <c r="Z1524" s="17">
        <v>0.16481187826155499</v>
      </c>
      <c r="AA1524" s="17">
        <v>0.22567280011069901</v>
      </c>
      <c r="AB1524" s="17">
        <v>0.23682740907682401</v>
      </c>
      <c r="AC1524" s="17">
        <v>0.18793039288332</v>
      </c>
      <c r="AD1524" s="17">
        <v>0.24544636478158099</v>
      </c>
      <c r="AE1524" s="17"/>
      <c r="AF1524" s="17">
        <v>0.24275313765096301</v>
      </c>
      <c r="AG1524" s="17">
        <v>0.177840609227744</v>
      </c>
      <c r="AH1524" s="17">
        <v>0.29487849709095698</v>
      </c>
      <c r="AI1524" s="17"/>
      <c r="AJ1524" s="17">
        <v>0.12638329584257901</v>
      </c>
      <c r="AK1524" s="17">
        <v>0.25511831569624199</v>
      </c>
      <c r="AL1524" s="17">
        <v>0.19787344962273801</v>
      </c>
      <c r="AM1524" s="17"/>
      <c r="AN1524" s="17">
        <v>0.25649864909609399</v>
      </c>
      <c r="AO1524" s="17">
        <v>0.17531617949992201</v>
      </c>
      <c r="AP1524" s="17">
        <v>0.19131402382229301</v>
      </c>
      <c r="AQ1524" s="17">
        <v>0.177181464222324</v>
      </c>
      <c r="AR1524" s="17">
        <v>6.1065466895711899E-2</v>
      </c>
      <c r="AS1524" s="17"/>
      <c r="AT1524" s="17">
        <v>0.21285420784134099</v>
      </c>
      <c r="AU1524" s="17">
        <v>0.26118008570295498</v>
      </c>
      <c r="AV1524" s="17"/>
      <c r="AW1524" s="17">
        <v>0.15528031195237199</v>
      </c>
      <c r="AX1524" s="17">
        <v>0.203337171540172</v>
      </c>
      <c r="AY1524" s="17">
        <v>0.288776519197597</v>
      </c>
    </row>
    <row r="1525" spans="2:51">
      <c r="B1525" t="s">
        <v>140</v>
      </c>
      <c r="C1525" s="17">
        <v>0.19405599139299501</v>
      </c>
      <c r="D1525" s="17">
        <v>0.34163704717625798</v>
      </c>
      <c r="E1525" s="17">
        <v>6.4787776317952794E-2</v>
      </c>
      <c r="F1525" s="17"/>
      <c r="G1525" s="17">
        <v>0.123436462049764</v>
      </c>
      <c r="H1525" s="17">
        <v>0.204698053885044</v>
      </c>
      <c r="I1525" s="17">
        <v>0.227033797199928</v>
      </c>
      <c r="J1525" s="17">
        <v>0.16106377036101399</v>
      </c>
      <c r="K1525" s="17">
        <v>0.20018623337686001</v>
      </c>
      <c r="L1525" s="17">
        <v>0.21319862251562899</v>
      </c>
      <c r="M1525" s="17"/>
      <c r="N1525" s="17">
        <v>0.34329134834998598</v>
      </c>
      <c r="O1525" s="17">
        <v>0.22540115669013899</v>
      </c>
      <c r="P1525" s="17">
        <v>7.9709396354819398E-2</v>
      </c>
      <c r="Q1525" s="17">
        <v>0.100979336274875</v>
      </c>
      <c r="R1525" s="17"/>
      <c r="S1525" s="17">
        <v>0.26137324601432199</v>
      </c>
      <c r="T1525" s="17">
        <v>0.17526626913035101</v>
      </c>
      <c r="U1525" s="17">
        <v>0.240900910394477</v>
      </c>
      <c r="V1525" s="17">
        <v>0.196245047753415</v>
      </c>
      <c r="W1525" s="17">
        <v>0.21604388802016</v>
      </c>
      <c r="X1525" s="17">
        <v>0.112820226355432</v>
      </c>
      <c r="Y1525" s="17">
        <v>0.23206862906145001</v>
      </c>
      <c r="Z1525" s="17">
        <v>0.15982685821809001</v>
      </c>
      <c r="AA1525" s="17">
        <v>0.183769815981906</v>
      </c>
      <c r="AB1525" s="17">
        <v>0.114962183865758</v>
      </c>
      <c r="AC1525" s="17">
        <v>0.20288891869869599</v>
      </c>
      <c r="AD1525" s="17">
        <v>0.222730917009761</v>
      </c>
      <c r="AE1525" s="17"/>
      <c r="AF1525" s="17">
        <v>0.14788071966746999</v>
      </c>
      <c r="AG1525" s="17">
        <v>0.297320773371613</v>
      </c>
      <c r="AH1525" s="17">
        <v>4.3634964195635E-2</v>
      </c>
      <c r="AI1525" s="17"/>
      <c r="AJ1525" s="17">
        <v>0.40348312702577199</v>
      </c>
      <c r="AK1525" s="17">
        <v>0.12212472875814701</v>
      </c>
      <c r="AL1525" s="17">
        <v>0.32759094824379098</v>
      </c>
      <c r="AM1525" s="17"/>
      <c r="AN1525" s="17">
        <v>9.2116595197862E-2</v>
      </c>
      <c r="AO1525" s="17">
        <v>0.23590196115342199</v>
      </c>
      <c r="AP1525" s="17">
        <v>0.27705025503283198</v>
      </c>
      <c r="AQ1525" s="17">
        <v>0.370150230782541</v>
      </c>
      <c r="AR1525" s="17">
        <v>0.59512974689872</v>
      </c>
      <c r="AS1525" s="17"/>
      <c r="AT1525" s="17">
        <v>0.195474716555401</v>
      </c>
      <c r="AU1525" s="17">
        <v>0.17414033261755099</v>
      </c>
      <c r="AV1525" s="17"/>
      <c r="AW1525" s="17">
        <v>0.38549703836490001</v>
      </c>
      <c r="AX1525" s="17">
        <v>0.17991867359351901</v>
      </c>
      <c r="AY1525" s="17">
        <v>-4.9020469183945203E-3</v>
      </c>
    </row>
    <row r="1526" spans="2:51">
      <c r="C1526" s="17"/>
      <c r="D1526" s="17"/>
      <c r="E1526" s="17"/>
      <c r="F1526" s="17"/>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c r="AP1526" s="17"/>
      <c r="AQ1526" s="17"/>
      <c r="AR1526" s="17"/>
      <c r="AS1526" s="17"/>
      <c r="AT1526" s="17"/>
      <c r="AU1526" s="17"/>
      <c r="AV1526" s="17"/>
      <c r="AW1526" s="17"/>
      <c r="AX1526" s="17"/>
      <c r="AY1526" s="17"/>
    </row>
    <row r="1527" spans="2:51">
      <c r="B1527" s="6" t="s">
        <v>471</v>
      </c>
      <c r="C1527" s="17"/>
      <c r="D1527" s="17"/>
      <c r="E1527" s="17"/>
      <c r="F1527" s="17"/>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c r="AP1527" s="17"/>
      <c r="AQ1527" s="17"/>
      <c r="AR1527" s="17"/>
      <c r="AS1527" s="17"/>
      <c r="AT1527" s="17"/>
      <c r="AU1527" s="17"/>
      <c r="AV1527" s="17"/>
      <c r="AW1527" s="17"/>
      <c r="AX1527" s="17"/>
      <c r="AY1527" s="17"/>
    </row>
    <row r="1528" spans="2:51">
      <c r="B1528" s="24" t="s">
        <v>16</v>
      </c>
      <c r="C1528" s="17"/>
      <c r="D1528" s="17"/>
      <c r="E1528" s="17"/>
      <c r="F1528" s="17"/>
      <c r="G1528" s="17"/>
      <c r="H1528" s="17"/>
      <c r="I1528" s="17"/>
      <c r="J1528" s="17"/>
      <c r="K1528" s="17"/>
      <c r="L1528" s="17"/>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7"/>
      <c r="AI1528" s="17"/>
      <c r="AJ1528" s="17"/>
      <c r="AK1528" s="17"/>
      <c r="AL1528" s="17"/>
      <c r="AM1528" s="17"/>
      <c r="AN1528" s="17"/>
      <c r="AO1528" s="17"/>
      <c r="AP1528" s="17"/>
      <c r="AQ1528" s="17"/>
      <c r="AR1528" s="17"/>
      <c r="AS1528" s="17"/>
      <c r="AT1528" s="17"/>
      <c r="AU1528" s="17"/>
      <c r="AV1528" s="17"/>
      <c r="AW1528" s="17"/>
      <c r="AX1528" s="17"/>
      <c r="AY1528" s="17"/>
    </row>
    <row r="1529" spans="2:51">
      <c r="B1529" t="s">
        <v>133</v>
      </c>
      <c r="C1529" s="17">
        <v>0.12680583680624199</v>
      </c>
      <c r="D1529" s="17">
        <v>0.16138001503010099</v>
      </c>
      <c r="E1529" s="17">
        <v>9.6897618315197706E-2</v>
      </c>
      <c r="F1529" s="17"/>
      <c r="G1529" s="17">
        <v>0.13349964685563501</v>
      </c>
      <c r="H1529" s="17">
        <v>0.16936601520060901</v>
      </c>
      <c r="I1529" s="17">
        <v>0.13256725176391801</v>
      </c>
      <c r="J1529" s="17">
        <v>9.0427521314450601E-2</v>
      </c>
      <c r="K1529" s="17">
        <v>0.14736161785374999</v>
      </c>
      <c r="L1529" s="17">
        <v>0.1017949940598</v>
      </c>
      <c r="M1529" s="17"/>
      <c r="N1529" s="17">
        <v>0.16167445708692099</v>
      </c>
      <c r="O1529" s="17">
        <v>0.12137852271694401</v>
      </c>
      <c r="P1529" s="17">
        <v>0.133269411351779</v>
      </c>
      <c r="Q1529" s="17">
        <v>8.9728021030599403E-2</v>
      </c>
      <c r="R1529" s="17"/>
      <c r="S1529" s="17">
        <v>0.163702776133544</v>
      </c>
      <c r="T1529" s="17">
        <v>0.102620093129586</v>
      </c>
      <c r="U1529" s="17">
        <v>0.15193545706639</v>
      </c>
      <c r="V1529" s="17">
        <v>0.11404539663624</v>
      </c>
      <c r="W1529" s="17">
        <v>0.12696286583823399</v>
      </c>
      <c r="X1529" s="17">
        <v>0.11098804843428001</v>
      </c>
      <c r="Y1529" s="17">
        <v>0.12254487047654899</v>
      </c>
      <c r="Z1529" s="17">
        <v>5.7060442305691197E-2</v>
      </c>
      <c r="AA1529" s="17">
        <v>0.116441656248606</v>
      </c>
      <c r="AB1529" s="17">
        <v>0.104216748015782</v>
      </c>
      <c r="AC1529" s="17">
        <v>0.22844853586415101</v>
      </c>
      <c r="AD1529" s="17">
        <v>0.20026004570719799</v>
      </c>
      <c r="AE1529" s="17"/>
      <c r="AF1529" s="17">
        <v>0.122762484167778</v>
      </c>
      <c r="AG1529" s="17">
        <v>0.13183309009236899</v>
      </c>
      <c r="AH1529" s="17">
        <v>0.122701930162904</v>
      </c>
      <c r="AI1529" s="17"/>
      <c r="AJ1529" s="17">
        <v>0.15873227561159001</v>
      </c>
      <c r="AK1529" s="17">
        <v>0.13785124577204999</v>
      </c>
      <c r="AL1529" s="17">
        <v>0.14136403489008101</v>
      </c>
      <c r="AM1529" s="17"/>
      <c r="AN1529" s="17">
        <v>0.12764709844088101</v>
      </c>
      <c r="AO1529" s="17">
        <v>0.11055094988811601</v>
      </c>
      <c r="AP1529" s="17">
        <v>0.14598084432827299</v>
      </c>
      <c r="AQ1529" s="17">
        <v>0.147359850978308</v>
      </c>
      <c r="AR1529" s="17">
        <v>0.32425802059181602</v>
      </c>
      <c r="AS1529" s="17"/>
      <c r="AT1529" s="17">
        <v>0.124068329182493</v>
      </c>
      <c r="AU1529" s="17">
        <v>0.158535507816638</v>
      </c>
      <c r="AV1529" s="17"/>
      <c r="AW1529" s="17">
        <v>0.15059211762722699</v>
      </c>
      <c r="AX1529" s="17">
        <v>0.14554912058796801</v>
      </c>
      <c r="AY1529" s="17">
        <v>9.6758747997394604E-2</v>
      </c>
    </row>
    <row r="1530" spans="2:51">
      <c r="B1530" t="s">
        <v>134</v>
      </c>
      <c r="C1530" s="17">
        <v>0.31751232381134098</v>
      </c>
      <c r="D1530" s="17">
        <v>0.32732041967066</v>
      </c>
      <c r="E1530" s="17">
        <v>0.30698719153160597</v>
      </c>
      <c r="F1530" s="17"/>
      <c r="G1530" s="17">
        <v>0.25594730037157798</v>
      </c>
      <c r="H1530" s="17">
        <v>0.31942835807575298</v>
      </c>
      <c r="I1530" s="17">
        <v>0.30624035417519502</v>
      </c>
      <c r="J1530" s="17">
        <v>0.28572529896627402</v>
      </c>
      <c r="K1530" s="17">
        <v>0.28832793824776398</v>
      </c>
      <c r="L1530" s="17">
        <v>0.39392902166014199</v>
      </c>
      <c r="M1530" s="17"/>
      <c r="N1530" s="17">
        <v>0.385529378658371</v>
      </c>
      <c r="O1530" s="17">
        <v>0.34922881995416799</v>
      </c>
      <c r="P1530" s="17">
        <v>0.25256895689881598</v>
      </c>
      <c r="Q1530" s="17">
        <v>0.25410899971819001</v>
      </c>
      <c r="R1530" s="17"/>
      <c r="S1530" s="17">
        <v>0.339682746081024</v>
      </c>
      <c r="T1530" s="17">
        <v>0.34877808329261301</v>
      </c>
      <c r="U1530" s="17">
        <v>0.34944150194894502</v>
      </c>
      <c r="V1530" s="17">
        <v>0.32889896041689598</v>
      </c>
      <c r="W1530" s="17">
        <v>0.33934206922386201</v>
      </c>
      <c r="X1530" s="17">
        <v>0.32473988703828999</v>
      </c>
      <c r="Y1530" s="17">
        <v>0.29648890391940802</v>
      </c>
      <c r="Z1530" s="17">
        <v>0.27229735281468997</v>
      </c>
      <c r="AA1530" s="17">
        <v>0.27271436446393699</v>
      </c>
      <c r="AB1530" s="17">
        <v>0.278683293233007</v>
      </c>
      <c r="AC1530" s="17">
        <v>0.19293881776761801</v>
      </c>
      <c r="AD1530" s="17">
        <v>0.39354301558899901</v>
      </c>
      <c r="AE1530" s="17"/>
      <c r="AF1530" s="17">
        <v>0.323715984899483</v>
      </c>
      <c r="AG1530" s="17">
        <v>0.33753637103550599</v>
      </c>
      <c r="AH1530" s="17">
        <v>0.24850959682953599</v>
      </c>
      <c r="AI1530" s="17"/>
      <c r="AJ1530" s="17">
        <v>0.35881685931004098</v>
      </c>
      <c r="AK1530" s="17">
        <v>0.30806026046276103</v>
      </c>
      <c r="AL1530" s="17">
        <v>0.421258586480177</v>
      </c>
      <c r="AM1530" s="17"/>
      <c r="AN1530" s="17">
        <v>0.26065754008239</v>
      </c>
      <c r="AO1530" s="17">
        <v>0.333962110071854</v>
      </c>
      <c r="AP1530" s="17">
        <v>0.34852179856895299</v>
      </c>
      <c r="AQ1530" s="17">
        <v>0.37659692051383298</v>
      </c>
      <c r="AR1530" s="17">
        <v>0.31293188338433697</v>
      </c>
      <c r="AS1530" s="17"/>
      <c r="AT1530" s="17">
        <v>0.31624804200074302</v>
      </c>
      <c r="AU1530" s="17">
        <v>0.32118064612133601</v>
      </c>
      <c r="AV1530" s="17"/>
      <c r="AW1530" s="17">
        <v>0.393470780822058</v>
      </c>
      <c r="AX1530" s="17">
        <v>0.31148072971632201</v>
      </c>
      <c r="AY1530" s="17">
        <v>0.23868106879474099</v>
      </c>
    </row>
    <row r="1531" spans="2:51">
      <c r="B1531" t="s">
        <v>135</v>
      </c>
      <c r="C1531" s="17">
        <v>0.259555870508002</v>
      </c>
      <c r="D1531" s="17">
        <v>0.26598428065628699</v>
      </c>
      <c r="E1531" s="17">
        <v>0.255340442241419</v>
      </c>
      <c r="F1531" s="17"/>
      <c r="G1531" s="17">
        <v>0.24133836932632799</v>
      </c>
      <c r="H1531" s="17">
        <v>0.18769184637561101</v>
      </c>
      <c r="I1531" s="17">
        <v>0.25970123160675401</v>
      </c>
      <c r="J1531" s="17">
        <v>0.31230575989576598</v>
      </c>
      <c r="K1531" s="17">
        <v>0.25722553834656198</v>
      </c>
      <c r="L1531" s="17">
        <v>0.28300274841038198</v>
      </c>
      <c r="M1531" s="17"/>
      <c r="N1531" s="17">
        <v>0.211224757907615</v>
      </c>
      <c r="O1531" s="17">
        <v>0.27357281723677801</v>
      </c>
      <c r="P1531" s="17">
        <v>0.31070440809544703</v>
      </c>
      <c r="Q1531" s="17">
        <v>0.26031921758878601</v>
      </c>
      <c r="R1531" s="17"/>
      <c r="S1531" s="17">
        <v>0.16962136506466499</v>
      </c>
      <c r="T1531" s="17">
        <v>0.27396902519605598</v>
      </c>
      <c r="U1531" s="17">
        <v>0.32252337127073299</v>
      </c>
      <c r="V1531" s="17">
        <v>0.27482926988165302</v>
      </c>
      <c r="W1531" s="17">
        <v>0.23145761009807</v>
      </c>
      <c r="X1531" s="17">
        <v>0.24410551835571101</v>
      </c>
      <c r="Y1531" s="17">
        <v>0.24089305001978301</v>
      </c>
      <c r="Z1531" s="17">
        <v>0.31213723979316699</v>
      </c>
      <c r="AA1531" s="17">
        <v>0.295836945834409</v>
      </c>
      <c r="AB1531" s="17">
        <v>0.295841772800775</v>
      </c>
      <c r="AC1531" s="17">
        <v>0.27167475517556799</v>
      </c>
      <c r="AD1531" s="17">
        <v>0.205698253929543</v>
      </c>
      <c r="AE1531" s="17"/>
      <c r="AF1531" s="17">
        <v>0.27659205474156401</v>
      </c>
      <c r="AG1531" s="17">
        <v>0.23585601801040301</v>
      </c>
      <c r="AH1531" s="17">
        <v>0.261488189382653</v>
      </c>
      <c r="AI1531" s="17"/>
      <c r="AJ1531" s="17">
        <v>0.31286665434705602</v>
      </c>
      <c r="AK1531" s="17">
        <v>0.22838437986475299</v>
      </c>
      <c r="AL1531" s="17">
        <v>0.18124828632752199</v>
      </c>
      <c r="AM1531" s="17"/>
      <c r="AN1531" s="17">
        <v>0.31996680094077001</v>
      </c>
      <c r="AO1531" s="17">
        <v>0.240765324069033</v>
      </c>
      <c r="AP1531" s="17">
        <v>0.28142257928200998</v>
      </c>
      <c r="AQ1531" s="17">
        <v>0.17052066146140901</v>
      </c>
      <c r="AR1531" s="17">
        <v>0.103545454707985</v>
      </c>
      <c r="AS1531" s="17"/>
      <c r="AT1531" s="17">
        <v>0.27099870357586098</v>
      </c>
      <c r="AU1531" s="17">
        <v>0.17664204271713499</v>
      </c>
      <c r="AV1531" s="17"/>
      <c r="AW1531" s="17">
        <v>0.21147179609022501</v>
      </c>
      <c r="AX1531" s="17">
        <v>0.28351570903915801</v>
      </c>
      <c r="AY1531" s="17">
        <v>0.30422475415826999</v>
      </c>
    </row>
    <row r="1532" spans="2:51">
      <c r="B1532" t="s">
        <v>136</v>
      </c>
      <c r="C1532" s="17">
        <v>0.15206417732323901</v>
      </c>
      <c r="D1532" s="17">
        <v>0.132271916647593</v>
      </c>
      <c r="E1532" s="17">
        <v>0.17046624668410801</v>
      </c>
      <c r="F1532" s="17"/>
      <c r="G1532" s="17">
        <v>0.20483299431892901</v>
      </c>
      <c r="H1532" s="17">
        <v>0.204557146848033</v>
      </c>
      <c r="I1532" s="17">
        <v>0.13879795256468599</v>
      </c>
      <c r="J1532" s="17">
        <v>0.158077213504422</v>
      </c>
      <c r="K1532" s="17">
        <v>0.14823502313770101</v>
      </c>
      <c r="L1532" s="17">
        <v>9.7017778363903295E-2</v>
      </c>
      <c r="M1532" s="17"/>
      <c r="N1532" s="17">
        <v>0.130111585000796</v>
      </c>
      <c r="O1532" s="17">
        <v>0.135722484499323</v>
      </c>
      <c r="P1532" s="17">
        <v>0.153106045232348</v>
      </c>
      <c r="Q1532" s="17">
        <v>0.19848719677271001</v>
      </c>
      <c r="R1532" s="17"/>
      <c r="S1532" s="17">
        <v>0.17950334764618101</v>
      </c>
      <c r="T1532" s="17">
        <v>0.11869642581798701</v>
      </c>
      <c r="U1532" s="17">
        <v>0.113796530404692</v>
      </c>
      <c r="V1532" s="17">
        <v>0.104526366234045</v>
      </c>
      <c r="W1532" s="17">
        <v>0.15037300466444301</v>
      </c>
      <c r="X1532" s="17">
        <v>0.205922181688902</v>
      </c>
      <c r="Y1532" s="17">
        <v>0.15393885747004701</v>
      </c>
      <c r="Z1532" s="17">
        <v>0.18601551857422199</v>
      </c>
      <c r="AA1532" s="17">
        <v>0.14988305861031301</v>
      </c>
      <c r="AB1532" s="17">
        <v>0.20256858220667701</v>
      </c>
      <c r="AC1532" s="17">
        <v>0.15198273211004801</v>
      </c>
      <c r="AD1532" s="17">
        <v>0.122487942900649</v>
      </c>
      <c r="AE1532" s="17"/>
      <c r="AF1532" s="17">
        <v>0.13594516837887299</v>
      </c>
      <c r="AG1532" s="17">
        <v>0.17209595026204</v>
      </c>
      <c r="AH1532" s="17">
        <v>0.14077083317886199</v>
      </c>
      <c r="AI1532" s="17"/>
      <c r="AJ1532" s="17">
        <v>9.0878886267978701E-2</v>
      </c>
      <c r="AK1532" s="17">
        <v>0.185188647391795</v>
      </c>
      <c r="AL1532" s="17">
        <v>0.123637060104139</v>
      </c>
      <c r="AM1532" s="17"/>
      <c r="AN1532" s="17">
        <v>0.15383124946992699</v>
      </c>
      <c r="AO1532" s="17">
        <v>0.149257573460093</v>
      </c>
      <c r="AP1532" s="17">
        <v>0.14914799058559999</v>
      </c>
      <c r="AQ1532" s="17">
        <v>0.172109242999438</v>
      </c>
      <c r="AR1532" s="17">
        <v>6.1065466895711899E-2</v>
      </c>
      <c r="AS1532" s="17"/>
      <c r="AT1532" s="17">
        <v>0.14844493721327401</v>
      </c>
      <c r="AU1532" s="17">
        <v>0.15735852454072399</v>
      </c>
      <c r="AV1532" s="17"/>
      <c r="AW1532" s="17">
        <v>0.13328591313457799</v>
      </c>
      <c r="AX1532" s="17">
        <v>0.16583332283473701</v>
      </c>
      <c r="AY1532" s="17">
        <v>0.168362229969787</v>
      </c>
    </row>
    <row r="1533" spans="2:51">
      <c r="B1533" t="s">
        <v>137</v>
      </c>
      <c r="C1533" s="17">
        <v>0.107015794193715</v>
      </c>
      <c r="D1533" s="17">
        <v>8.4711730270188801E-2</v>
      </c>
      <c r="E1533" s="17">
        <v>0.125330745782294</v>
      </c>
      <c r="F1533" s="17"/>
      <c r="G1533" s="17">
        <v>0.10354861702208699</v>
      </c>
      <c r="H1533" s="17">
        <v>9.3228455248254197E-2</v>
      </c>
      <c r="I1533" s="17">
        <v>0.108060404496825</v>
      </c>
      <c r="J1533" s="17">
        <v>0.123695508326885</v>
      </c>
      <c r="K1533" s="17">
        <v>0.13141581326539101</v>
      </c>
      <c r="L1533" s="17">
        <v>8.9387221626054295E-2</v>
      </c>
      <c r="M1533" s="17"/>
      <c r="N1533" s="17">
        <v>9.2925222759559001E-2</v>
      </c>
      <c r="O1533" s="17">
        <v>9.2832232868956005E-2</v>
      </c>
      <c r="P1533" s="17">
        <v>0.11348528880544299</v>
      </c>
      <c r="Q1533" s="17">
        <v>0.12767230895724399</v>
      </c>
      <c r="R1533" s="17"/>
      <c r="S1533" s="17">
        <v>0.112406300310637</v>
      </c>
      <c r="T1533" s="17">
        <v>0.12352287064412799</v>
      </c>
      <c r="U1533" s="17">
        <v>4.9789710422959099E-2</v>
      </c>
      <c r="V1533" s="17">
        <v>0.12566503302988</v>
      </c>
      <c r="W1533" s="17">
        <v>7.9696236897708994E-2</v>
      </c>
      <c r="X1533" s="17">
        <v>8.1591204291207906E-2</v>
      </c>
      <c r="Y1533" s="17">
        <v>0.16514532393896</v>
      </c>
      <c r="Z1533" s="17">
        <v>7.6695346221019395E-2</v>
      </c>
      <c r="AA1533" s="17">
        <v>0.126179097258555</v>
      </c>
      <c r="AB1533" s="17">
        <v>0.101706425648457</v>
      </c>
      <c r="AC1533" s="17">
        <v>0.110427114555017</v>
      </c>
      <c r="AD1533" s="17">
        <v>7.8010741873612205E-2</v>
      </c>
      <c r="AE1533" s="17"/>
      <c r="AF1533" s="17">
        <v>9.6706522380767101E-2</v>
      </c>
      <c r="AG1533" s="17">
        <v>9.6754137786544903E-2</v>
      </c>
      <c r="AH1533" s="17">
        <v>0.19119132090100399</v>
      </c>
      <c r="AI1533" s="17"/>
      <c r="AJ1533" s="17">
        <v>4.0306092465100897E-2</v>
      </c>
      <c r="AK1533" s="17">
        <v>0.11195646531641899</v>
      </c>
      <c r="AL1533" s="17">
        <v>0.107150932057128</v>
      </c>
      <c r="AM1533" s="17"/>
      <c r="AN1533" s="17">
        <v>9.1161213344526995E-2</v>
      </c>
      <c r="AO1533" s="17">
        <v>0.112986538800475</v>
      </c>
      <c r="AP1533" s="17">
        <v>6.6369333544762696E-2</v>
      </c>
      <c r="AQ1533" s="17">
        <v>0.101927761894629</v>
      </c>
      <c r="AR1533" s="17">
        <v>0.119732895009622</v>
      </c>
      <c r="AS1533" s="17"/>
      <c r="AT1533" s="17">
        <v>0.102049627740414</v>
      </c>
      <c r="AU1533" s="17">
        <v>0.15683105831849301</v>
      </c>
      <c r="AV1533" s="17"/>
      <c r="AW1533" s="17">
        <v>9.3149303907322303E-2</v>
      </c>
      <c r="AX1533" s="17">
        <v>6.8539057075360094E-2</v>
      </c>
      <c r="AY1533" s="17">
        <v>0.13169093097322099</v>
      </c>
    </row>
    <row r="1534" spans="2:51">
      <c r="B1534" t="s">
        <v>119</v>
      </c>
      <c r="C1534" s="17">
        <v>3.70459973574606E-2</v>
      </c>
      <c r="D1534" s="17">
        <v>2.8331637725171201E-2</v>
      </c>
      <c r="E1534" s="17">
        <v>4.4977755445375897E-2</v>
      </c>
      <c r="F1534" s="17"/>
      <c r="G1534" s="17">
        <v>6.0833072105443198E-2</v>
      </c>
      <c r="H1534" s="17">
        <v>2.5728178251741E-2</v>
      </c>
      <c r="I1534" s="17">
        <v>5.4632805392621601E-2</v>
      </c>
      <c r="J1534" s="17">
        <v>2.97686979922023E-2</v>
      </c>
      <c r="K1534" s="17">
        <v>2.7434069148831099E-2</v>
      </c>
      <c r="L1534" s="17">
        <v>3.4868235879717997E-2</v>
      </c>
      <c r="M1534" s="17"/>
      <c r="N1534" s="17">
        <v>1.85345985867378E-2</v>
      </c>
      <c r="O1534" s="17">
        <v>2.72651227238307E-2</v>
      </c>
      <c r="P1534" s="17">
        <v>3.6865889616167699E-2</v>
      </c>
      <c r="Q1534" s="17">
        <v>6.9684255932470796E-2</v>
      </c>
      <c r="R1534" s="17"/>
      <c r="S1534" s="17">
        <v>3.5083464763949301E-2</v>
      </c>
      <c r="T1534" s="17">
        <v>3.2413501919629502E-2</v>
      </c>
      <c r="U1534" s="17">
        <v>1.2513428886281101E-2</v>
      </c>
      <c r="V1534" s="17">
        <v>5.2034973801285002E-2</v>
      </c>
      <c r="W1534" s="17">
        <v>7.2168213277682206E-2</v>
      </c>
      <c r="X1534" s="17">
        <v>3.2653160191608299E-2</v>
      </c>
      <c r="Y1534" s="17">
        <v>2.0988994175253101E-2</v>
      </c>
      <c r="Z1534" s="17">
        <v>9.5794100291210396E-2</v>
      </c>
      <c r="AA1534" s="17">
        <v>3.8944877584180297E-2</v>
      </c>
      <c r="AB1534" s="17">
        <v>1.6983178095302299E-2</v>
      </c>
      <c r="AC1534" s="17">
        <v>4.4528044527598003E-2</v>
      </c>
      <c r="AD1534" s="17">
        <v>0</v>
      </c>
      <c r="AE1534" s="17"/>
      <c r="AF1534" s="17">
        <v>4.4277785431533802E-2</v>
      </c>
      <c r="AG1534" s="17">
        <v>2.5924432813137201E-2</v>
      </c>
      <c r="AH1534" s="17">
        <v>3.5338129545041001E-2</v>
      </c>
      <c r="AI1534" s="17"/>
      <c r="AJ1534" s="17">
        <v>3.83992319982338E-2</v>
      </c>
      <c r="AK1534" s="17">
        <v>2.85590011922222E-2</v>
      </c>
      <c r="AL1534" s="17">
        <v>2.5341100140954101E-2</v>
      </c>
      <c r="AM1534" s="17"/>
      <c r="AN1534" s="17">
        <v>4.67360977215057E-2</v>
      </c>
      <c r="AO1534" s="17">
        <v>5.2477503710428697E-2</v>
      </c>
      <c r="AP1534" s="17">
        <v>8.5574536904008697E-3</v>
      </c>
      <c r="AQ1534" s="17">
        <v>3.1485562152382497E-2</v>
      </c>
      <c r="AR1534" s="17">
        <v>7.8466279410527501E-2</v>
      </c>
      <c r="AS1534" s="17"/>
      <c r="AT1534" s="17">
        <v>3.8190360287214897E-2</v>
      </c>
      <c r="AU1534" s="17">
        <v>2.9452220485674599E-2</v>
      </c>
      <c r="AV1534" s="17"/>
      <c r="AW1534" s="17">
        <v>1.80300884185895E-2</v>
      </c>
      <c r="AX1534" s="17">
        <v>2.5082060746454801E-2</v>
      </c>
      <c r="AY1534" s="17">
        <v>6.0282268106587399E-2</v>
      </c>
    </row>
    <row r="1535" spans="2:51">
      <c r="B1535" t="s">
        <v>138</v>
      </c>
      <c r="C1535" s="17">
        <v>0.444318160617583</v>
      </c>
      <c r="D1535" s="17">
        <v>0.48870043470076002</v>
      </c>
      <c r="E1535" s="17">
        <v>0.40388480984680297</v>
      </c>
      <c r="F1535" s="17"/>
      <c r="G1535" s="17">
        <v>0.38944694722721301</v>
      </c>
      <c r="H1535" s="17">
        <v>0.48879437327636099</v>
      </c>
      <c r="I1535" s="17">
        <v>0.438807605939113</v>
      </c>
      <c r="J1535" s="17">
        <v>0.376152820280725</v>
      </c>
      <c r="K1535" s="17">
        <v>0.435689556101514</v>
      </c>
      <c r="L1535" s="17">
        <v>0.49572401571994201</v>
      </c>
      <c r="M1535" s="17"/>
      <c r="N1535" s="17">
        <v>0.54720383574529197</v>
      </c>
      <c r="O1535" s="17">
        <v>0.47060734267111198</v>
      </c>
      <c r="P1535" s="17">
        <v>0.38583836825059398</v>
      </c>
      <c r="Q1535" s="17">
        <v>0.34383702074878902</v>
      </c>
      <c r="R1535" s="17"/>
      <c r="S1535" s="17">
        <v>0.503385522214568</v>
      </c>
      <c r="T1535" s="17">
        <v>0.45139817642219898</v>
      </c>
      <c r="U1535" s="17">
        <v>0.50137695901533497</v>
      </c>
      <c r="V1535" s="17">
        <v>0.44294435705313601</v>
      </c>
      <c r="W1535" s="17">
        <v>0.46630493506209603</v>
      </c>
      <c r="X1535" s="17">
        <v>0.43572793547256999</v>
      </c>
      <c r="Y1535" s="17">
        <v>0.41903377439595701</v>
      </c>
      <c r="Z1535" s="17">
        <v>0.32935779512038199</v>
      </c>
      <c r="AA1535" s="17">
        <v>0.38915602071254302</v>
      </c>
      <c r="AB1535" s="17">
        <v>0.38290004124879001</v>
      </c>
      <c r="AC1535" s="17">
        <v>0.42138735363176899</v>
      </c>
      <c r="AD1535" s="17">
        <v>0.59380306129619698</v>
      </c>
      <c r="AE1535" s="17"/>
      <c r="AF1535" s="17">
        <v>0.44647846906726202</v>
      </c>
      <c r="AG1535" s="17">
        <v>0.46936946112787498</v>
      </c>
      <c r="AH1535" s="17">
        <v>0.37121152699243998</v>
      </c>
      <c r="AI1535" s="17"/>
      <c r="AJ1535" s="17">
        <v>0.51754913492163102</v>
      </c>
      <c r="AK1535" s="17">
        <v>0.44591150623481102</v>
      </c>
      <c r="AL1535" s="17">
        <v>0.56262262137025798</v>
      </c>
      <c r="AM1535" s="17"/>
      <c r="AN1535" s="17">
        <v>0.38830463852327102</v>
      </c>
      <c r="AO1535" s="17">
        <v>0.44451305995996998</v>
      </c>
      <c r="AP1535" s="17">
        <v>0.49450264289722601</v>
      </c>
      <c r="AQ1535" s="17">
        <v>0.52395677149214104</v>
      </c>
      <c r="AR1535" s="17">
        <v>0.63718990397615305</v>
      </c>
      <c r="AS1535" s="17"/>
      <c r="AT1535" s="17">
        <v>0.44031637118323602</v>
      </c>
      <c r="AU1535" s="17">
        <v>0.47971615393797401</v>
      </c>
      <c r="AV1535" s="17"/>
      <c r="AW1535" s="17">
        <v>0.54406289844928502</v>
      </c>
      <c r="AX1535" s="17">
        <v>0.45702985030429</v>
      </c>
      <c r="AY1535" s="17">
        <v>0.33543981679213603</v>
      </c>
    </row>
    <row r="1536" spans="2:51">
      <c r="B1536" t="s">
        <v>139</v>
      </c>
      <c r="C1536" s="17">
        <v>0.259079971516954</v>
      </c>
      <c r="D1536" s="17">
        <v>0.21698364691778199</v>
      </c>
      <c r="E1536" s="17">
        <v>0.29579699246640201</v>
      </c>
      <c r="F1536" s="17"/>
      <c r="G1536" s="17">
        <v>0.30838161134101599</v>
      </c>
      <c r="H1536" s="17">
        <v>0.29778560209628702</v>
      </c>
      <c r="I1536" s="17">
        <v>0.24685835706151099</v>
      </c>
      <c r="J1536" s="17">
        <v>0.28177272183130703</v>
      </c>
      <c r="K1536" s="17">
        <v>0.27965083640309302</v>
      </c>
      <c r="L1536" s="17">
        <v>0.18640499998995799</v>
      </c>
      <c r="M1536" s="17"/>
      <c r="N1536" s="17">
        <v>0.223036807760355</v>
      </c>
      <c r="O1536" s="17">
        <v>0.22855471736827901</v>
      </c>
      <c r="P1536" s="17">
        <v>0.26659133403779101</v>
      </c>
      <c r="Q1536" s="17">
        <v>0.326159505729954</v>
      </c>
      <c r="R1536" s="17"/>
      <c r="S1536" s="17">
        <v>0.29190964795681801</v>
      </c>
      <c r="T1536" s="17">
        <v>0.24221929646211601</v>
      </c>
      <c r="U1536" s="17">
        <v>0.163586240827651</v>
      </c>
      <c r="V1536" s="17">
        <v>0.23019139926392501</v>
      </c>
      <c r="W1536" s="17">
        <v>0.230069241562152</v>
      </c>
      <c r="X1536" s="17">
        <v>0.28751338598011</v>
      </c>
      <c r="Y1536" s="17">
        <v>0.31908418140900702</v>
      </c>
      <c r="Z1536" s="17">
        <v>0.26271086479524097</v>
      </c>
      <c r="AA1536" s="17">
        <v>0.27606215586886801</v>
      </c>
      <c r="AB1536" s="17">
        <v>0.30427500785513401</v>
      </c>
      <c r="AC1536" s="17">
        <v>0.26240984666506501</v>
      </c>
      <c r="AD1536" s="17">
        <v>0.200498684774261</v>
      </c>
      <c r="AE1536" s="17"/>
      <c r="AF1536" s="17">
        <v>0.23265169075964001</v>
      </c>
      <c r="AG1536" s="17">
        <v>0.26885008804858501</v>
      </c>
      <c r="AH1536" s="17">
        <v>0.33196215407986601</v>
      </c>
      <c r="AI1536" s="17"/>
      <c r="AJ1536" s="17">
        <v>0.13118497873307999</v>
      </c>
      <c r="AK1536" s="17">
        <v>0.29714511270821398</v>
      </c>
      <c r="AL1536" s="17">
        <v>0.230787992161267</v>
      </c>
      <c r="AM1536" s="17"/>
      <c r="AN1536" s="17">
        <v>0.244992462814454</v>
      </c>
      <c r="AO1536" s="17">
        <v>0.26224411226056799</v>
      </c>
      <c r="AP1536" s="17">
        <v>0.21551732413036301</v>
      </c>
      <c r="AQ1536" s="17">
        <v>0.27403700489406801</v>
      </c>
      <c r="AR1536" s="17">
        <v>0.18079836190533399</v>
      </c>
      <c r="AS1536" s="17"/>
      <c r="AT1536" s="17">
        <v>0.25049456495368799</v>
      </c>
      <c r="AU1536" s="17">
        <v>0.314189582859216</v>
      </c>
      <c r="AV1536" s="17"/>
      <c r="AW1536" s="17">
        <v>0.22643521704190001</v>
      </c>
      <c r="AX1536" s="17">
        <v>0.23437237991009799</v>
      </c>
      <c r="AY1536" s="17">
        <v>0.30005316094300699</v>
      </c>
    </row>
    <row r="1537" spans="2:51">
      <c r="B1537" t="s">
        <v>140</v>
      </c>
      <c r="C1537" s="17">
        <v>0.185238189100629</v>
      </c>
      <c r="D1537" s="17">
        <v>0.27171678778297897</v>
      </c>
      <c r="E1537" s="17">
        <v>0.108087817380402</v>
      </c>
      <c r="F1537" s="17"/>
      <c r="G1537" s="17">
        <v>8.1065335886197395E-2</v>
      </c>
      <c r="H1537" s="17">
        <v>0.191008771180075</v>
      </c>
      <c r="I1537" s="17">
        <v>0.19194924887760201</v>
      </c>
      <c r="J1537" s="17">
        <v>9.4380098449418096E-2</v>
      </c>
      <c r="K1537" s="17">
        <v>0.15603871969842201</v>
      </c>
      <c r="L1537" s="17">
        <v>0.30931901572998499</v>
      </c>
      <c r="M1537" s="17"/>
      <c r="N1537" s="17">
        <v>0.32416702798493702</v>
      </c>
      <c r="O1537" s="17">
        <v>0.242052625302833</v>
      </c>
      <c r="P1537" s="17">
        <v>0.119247034212803</v>
      </c>
      <c r="Q1537" s="17">
        <v>1.76775150188354E-2</v>
      </c>
      <c r="R1537" s="17"/>
      <c r="S1537" s="17">
        <v>0.21147587425775</v>
      </c>
      <c r="T1537" s="17">
        <v>0.209178879960084</v>
      </c>
      <c r="U1537" s="17">
        <v>0.33779071818768502</v>
      </c>
      <c r="V1537" s="17">
        <v>0.21275295778921099</v>
      </c>
      <c r="W1537" s="17">
        <v>0.236235693499944</v>
      </c>
      <c r="X1537" s="17">
        <v>0.14821454949245999</v>
      </c>
      <c r="Y1537" s="17">
        <v>9.9949592986950594E-2</v>
      </c>
      <c r="Z1537" s="17">
        <v>6.6646930325140297E-2</v>
      </c>
      <c r="AA1537" s="17">
        <v>0.11309386484367399</v>
      </c>
      <c r="AB1537" s="17">
        <v>7.8625033393656105E-2</v>
      </c>
      <c r="AC1537" s="17">
        <v>0.15897750696670401</v>
      </c>
      <c r="AD1537" s="17">
        <v>0.39330437652193601</v>
      </c>
      <c r="AE1537" s="17"/>
      <c r="AF1537" s="17">
        <v>0.21382677830762101</v>
      </c>
      <c r="AG1537" s="17">
        <v>0.20051937307928999</v>
      </c>
      <c r="AH1537" s="17">
        <v>3.9249372912574597E-2</v>
      </c>
      <c r="AI1537" s="17"/>
      <c r="AJ1537" s="17">
        <v>0.38636415618855102</v>
      </c>
      <c r="AK1537" s="17">
        <v>0.14876639352659701</v>
      </c>
      <c r="AL1537" s="17">
        <v>0.33183462920899098</v>
      </c>
      <c r="AM1537" s="17"/>
      <c r="AN1537" s="17">
        <v>0.14331217570881599</v>
      </c>
      <c r="AO1537" s="17">
        <v>0.182268947699401</v>
      </c>
      <c r="AP1537" s="17">
        <v>0.278985318766863</v>
      </c>
      <c r="AQ1537" s="17">
        <v>0.249919766598073</v>
      </c>
      <c r="AR1537" s="17">
        <v>0.45639154207082</v>
      </c>
      <c r="AS1537" s="17"/>
      <c r="AT1537" s="17">
        <v>0.189821806229548</v>
      </c>
      <c r="AU1537" s="17">
        <v>0.16552657107875701</v>
      </c>
      <c r="AV1537" s="17"/>
      <c r="AW1537" s="17">
        <v>0.31762768140738501</v>
      </c>
      <c r="AX1537" s="17">
        <v>0.22265747039419301</v>
      </c>
      <c r="AY1537" s="17">
        <v>3.5386655849128298E-2</v>
      </c>
    </row>
    <row r="1538" spans="2:51">
      <c r="C1538" s="17"/>
      <c r="D1538" s="17"/>
      <c r="E1538" s="17"/>
      <c r="F1538" s="17"/>
      <c r="G1538" s="17"/>
      <c r="H1538" s="17"/>
      <c r="I1538" s="17"/>
      <c r="J1538" s="17"/>
      <c r="K1538" s="17"/>
      <c r="L1538" s="17"/>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7"/>
      <c r="AI1538" s="17"/>
      <c r="AJ1538" s="17"/>
      <c r="AK1538" s="17"/>
      <c r="AL1538" s="17"/>
      <c r="AM1538" s="17"/>
      <c r="AN1538" s="17"/>
      <c r="AO1538" s="17"/>
      <c r="AP1538" s="17"/>
      <c r="AQ1538" s="17"/>
      <c r="AR1538" s="17"/>
      <c r="AS1538" s="17"/>
      <c r="AT1538" s="17"/>
      <c r="AU1538" s="17"/>
      <c r="AV1538" s="17"/>
      <c r="AW1538" s="17"/>
      <c r="AX1538" s="17"/>
      <c r="AY1538" s="17"/>
    </row>
    <row r="1539" spans="2:51">
      <c r="B1539" s="6" t="s">
        <v>472</v>
      </c>
      <c r="C1539" s="17"/>
      <c r="D1539" s="17"/>
      <c r="E1539" s="17"/>
      <c r="F1539" s="17"/>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c r="AI1539" s="17"/>
      <c r="AJ1539" s="17"/>
      <c r="AK1539" s="17"/>
      <c r="AL1539" s="17"/>
      <c r="AM1539" s="17"/>
      <c r="AN1539" s="17"/>
      <c r="AO1539" s="17"/>
      <c r="AP1539" s="17"/>
      <c r="AQ1539" s="17"/>
      <c r="AR1539" s="17"/>
      <c r="AS1539" s="17"/>
      <c r="AT1539" s="17"/>
      <c r="AU1539" s="17"/>
      <c r="AV1539" s="17"/>
      <c r="AW1539" s="17"/>
      <c r="AX1539" s="17"/>
      <c r="AY1539" s="17"/>
    </row>
    <row r="1540" spans="2:51">
      <c r="B1540" s="24" t="s">
        <v>16</v>
      </c>
      <c r="C1540" s="17"/>
      <c r="D1540" s="17"/>
      <c r="E1540" s="17"/>
      <c r="F1540" s="17"/>
      <c r="G1540" s="17"/>
      <c r="H1540" s="17"/>
      <c r="I1540" s="17"/>
      <c r="J1540" s="17"/>
      <c r="K1540" s="17"/>
      <c r="L1540" s="17"/>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7"/>
      <c r="AI1540" s="17"/>
      <c r="AJ1540" s="17"/>
      <c r="AK1540" s="17"/>
      <c r="AL1540" s="17"/>
      <c r="AM1540" s="17"/>
      <c r="AN1540" s="17"/>
      <c r="AO1540" s="17"/>
      <c r="AP1540" s="17"/>
      <c r="AQ1540" s="17"/>
      <c r="AR1540" s="17"/>
      <c r="AS1540" s="17"/>
      <c r="AT1540" s="17"/>
      <c r="AU1540" s="17"/>
      <c r="AV1540" s="17"/>
      <c r="AW1540" s="17"/>
      <c r="AX1540" s="17"/>
      <c r="AY1540" s="17"/>
    </row>
    <row r="1541" spans="2:51">
      <c r="B1541" t="s">
        <v>133</v>
      </c>
      <c r="C1541" s="17">
        <v>6.5485817451112399E-2</v>
      </c>
      <c r="D1541" s="17">
        <v>7.6104222367406799E-2</v>
      </c>
      <c r="E1541" s="17">
        <v>5.6451745192290598E-2</v>
      </c>
      <c r="F1541" s="17"/>
      <c r="G1541" s="17">
        <v>6.4545530361052303E-2</v>
      </c>
      <c r="H1541" s="17">
        <v>9.6520815423341205E-2</v>
      </c>
      <c r="I1541" s="17">
        <v>6.17269711406302E-2</v>
      </c>
      <c r="J1541" s="17">
        <v>5.57408428628254E-2</v>
      </c>
      <c r="K1541" s="17">
        <v>7.3638094279061803E-2</v>
      </c>
      <c r="L1541" s="17">
        <v>4.6980276531741499E-2</v>
      </c>
      <c r="M1541" s="17"/>
      <c r="N1541" s="17">
        <v>6.5928306164820205E-2</v>
      </c>
      <c r="O1541" s="17">
        <v>6.6086986712443202E-2</v>
      </c>
      <c r="P1541" s="17">
        <v>6.6964657565124305E-2</v>
      </c>
      <c r="Q1541" s="17">
        <v>6.1479024209867297E-2</v>
      </c>
      <c r="R1541" s="17"/>
      <c r="S1541" s="17">
        <v>0.12024709682567</v>
      </c>
      <c r="T1541" s="17">
        <v>4.7315439880915099E-2</v>
      </c>
      <c r="U1541" s="17">
        <v>4.7652021427390397E-2</v>
      </c>
      <c r="V1541" s="17">
        <v>4.3774974435295801E-2</v>
      </c>
      <c r="W1541" s="17">
        <v>6.1214512236267699E-2</v>
      </c>
      <c r="X1541" s="17">
        <v>5.6195913636613998E-2</v>
      </c>
      <c r="Y1541" s="17">
        <v>9.5321432211589494E-2</v>
      </c>
      <c r="Z1541" s="17">
        <v>2.3983072476427E-2</v>
      </c>
      <c r="AA1541" s="17">
        <v>9.0823288620292097E-2</v>
      </c>
      <c r="AB1541" s="17">
        <v>5.5716370189451601E-2</v>
      </c>
      <c r="AC1541" s="17">
        <v>0</v>
      </c>
      <c r="AD1541" s="17">
        <v>8.05538453728777E-2</v>
      </c>
      <c r="AE1541" s="17"/>
      <c r="AF1541" s="17">
        <v>7.7914028899017204E-2</v>
      </c>
      <c r="AG1541" s="17">
        <v>5.4720479619140901E-2</v>
      </c>
      <c r="AH1541" s="17">
        <v>7.8093123744462103E-2</v>
      </c>
      <c r="AI1541" s="17"/>
      <c r="AJ1541" s="17">
        <v>0.101436032809144</v>
      </c>
      <c r="AK1541" s="17">
        <v>6.8911626613507804E-2</v>
      </c>
      <c r="AL1541" s="17">
        <v>6.2630410996530494E-2</v>
      </c>
      <c r="AM1541" s="17"/>
      <c r="AN1541" s="17">
        <v>6.0619425862356399E-2</v>
      </c>
      <c r="AO1541" s="17">
        <v>6.3414668773119104E-2</v>
      </c>
      <c r="AP1541" s="17">
        <v>8.2375289601240298E-2</v>
      </c>
      <c r="AQ1541" s="17">
        <v>7.2809179969219998E-2</v>
      </c>
      <c r="AR1541" s="17">
        <v>0.126634966902996</v>
      </c>
      <c r="AS1541" s="17"/>
      <c r="AT1541" s="17">
        <v>5.9969503844288799E-2</v>
      </c>
      <c r="AU1541" s="17">
        <v>0.117458230450545</v>
      </c>
      <c r="AV1541" s="17"/>
      <c r="AW1541" s="17">
        <v>7.1419359786127803E-2</v>
      </c>
      <c r="AX1541" s="17">
        <v>4.7108468764075297E-2</v>
      </c>
      <c r="AY1541" s="17">
        <v>6.3980746063081906E-2</v>
      </c>
    </row>
    <row r="1542" spans="2:51">
      <c r="B1542" t="s">
        <v>134</v>
      </c>
      <c r="C1542" s="17">
        <v>0.14921897443087001</v>
      </c>
      <c r="D1542" s="17">
        <v>0.199159183683113</v>
      </c>
      <c r="E1542" s="17">
        <v>0.10582491607630801</v>
      </c>
      <c r="F1542" s="17"/>
      <c r="G1542" s="17">
        <v>9.0034662508765406E-2</v>
      </c>
      <c r="H1542" s="17">
        <v>0.170812990647323</v>
      </c>
      <c r="I1542" s="17">
        <v>0.15808022868958399</v>
      </c>
      <c r="J1542" s="17">
        <v>0.121356904982591</v>
      </c>
      <c r="K1542" s="17">
        <v>0.16353796858129499</v>
      </c>
      <c r="L1542" s="17">
        <v>0.163316846004045</v>
      </c>
      <c r="M1542" s="17"/>
      <c r="N1542" s="17">
        <v>0.168387518365193</v>
      </c>
      <c r="O1542" s="17">
        <v>0.13126247089686599</v>
      </c>
      <c r="P1542" s="17">
        <v>0.17057105732727301</v>
      </c>
      <c r="Q1542" s="17">
        <v>0.12973833353345099</v>
      </c>
      <c r="R1542" s="17"/>
      <c r="S1542" s="17">
        <v>0.14218271000671701</v>
      </c>
      <c r="T1542" s="17">
        <v>0.13138583514014199</v>
      </c>
      <c r="U1542" s="17">
        <v>0.11804325987723401</v>
      </c>
      <c r="V1542" s="17">
        <v>0.196475356397048</v>
      </c>
      <c r="W1542" s="17">
        <v>0.210437904398869</v>
      </c>
      <c r="X1542" s="17">
        <v>0.210729321299641</v>
      </c>
      <c r="Y1542" s="17">
        <v>0.14530106144511101</v>
      </c>
      <c r="Z1542" s="17">
        <v>6.9537474213543199E-2</v>
      </c>
      <c r="AA1542" s="17">
        <v>0.11668198061630899</v>
      </c>
      <c r="AB1542" s="17">
        <v>7.9074200141036402E-2</v>
      </c>
      <c r="AC1542" s="17">
        <v>0.234612235354137</v>
      </c>
      <c r="AD1542" s="17">
        <v>0.18423969050872699</v>
      </c>
      <c r="AE1542" s="17"/>
      <c r="AF1542" s="17">
        <v>0.20342583470482301</v>
      </c>
      <c r="AG1542" s="17">
        <v>0.136374739730245</v>
      </c>
      <c r="AH1542" s="17">
        <v>4.7552042742134898E-2</v>
      </c>
      <c r="AI1542" s="17"/>
      <c r="AJ1542" s="17">
        <v>0.33180198936887001</v>
      </c>
      <c r="AK1542" s="17">
        <v>9.0275942653999894E-2</v>
      </c>
      <c r="AL1542" s="17">
        <v>0.119587298579966</v>
      </c>
      <c r="AM1542" s="17"/>
      <c r="AN1542" s="17">
        <v>0.155382362027465</v>
      </c>
      <c r="AO1542" s="17">
        <v>0.20777033796653199</v>
      </c>
      <c r="AP1542" s="17">
        <v>0.12068708178563201</v>
      </c>
      <c r="AQ1542" s="17">
        <v>0.14122589693770901</v>
      </c>
      <c r="AR1542" s="17">
        <v>0.248948084724258</v>
      </c>
      <c r="AS1542" s="17"/>
      <c r="AT1542" s="17">
        <v>0.14627160363064301</v>
      </c>
      <c r="AU1542" s="17">
        <v>0.18418024448108899</v>
      </c>
      <c r="AV1542" s="17"/>
      <c r="AW1542" s="17">
        <v>0.14717979117469601</v>
      </c>
      <c r="AX1542" s="17">
        <v>0.24177984747739201</v>
      </c>
      <c r="AY1542" s="17">
        <v>0.12732562732000699</v>
      </c>
    </row>
    <row r="1543" spans="2:51">
      <c r="B1543" t="s">
        <v>135</v>
      </c>
      <c r="C1543" s="17">
        <v>0.25854118781867302</v>
      </c>
      <c r="D1543" s="17">
        <v>0.26151736700418099</v>
      </c>
      <c r="E1543" s="17">
        <v>0.25532287808401299</v>
      </c>
      <c r="F1543" s="17"/>
      <c r="G1543" s="17">
        <v>0.21290675937251899</v>
      </c>
      <c r="H1543" s="17">
        <v>0.21284335988422301</v>
      </c>
      <c r="I1543" s="17">
        <v>0.21019079805798099</v>
      </c>
      <c r="J1543" s="17">
        <v>0.331034312587355</v>
      </c>
      <c r="K1543" s="17">
        <v>0.25670767257701199</v>
      </c>
      <c r="L1543" s="17">
        <v>0.293086957022548</v>
      </c>
      <c r="M1543" s="17"/>
      <c r="N1543" s="17">
        <v>0.251551813493396</v>
      </c>
      <c r="O1543" s="17">
        <v>0.238680148064806</v>
      </c>
      <c r="P1543" s="17">
        <v>0.29981885305516798</v>
      </c>
      <c r="Q1543" s="17">
        <v>0.25006733752503302</v>
      </c>
      <c r="R1543" s="17"/>
      <c r="S1543" s="17">
        <v>0.226428909070921</v>
      </c>
      <c r="T1543" s="17">
        <v>0.27599251536835601</v>
      </c>
      <c r="U1543" s="17">
        <v>0.304031995436289</v>
      </c>
      <c r="V1543" s="17">
        <v>0.24130668218953699</v>
      </c>
      <c r="W1543" s="17">
        <v>0.35048716592090101</v>
      </c>
      <c r="X1543" s="17">
        <v>0.25870830510505899</v>
      </c>
      <c r="Y1543" s="17">
        <v>0.27496669277065</v>
      </c>
      <c r="Z1543" s="17">
        <v>0.312194205538815</v>
      </c>
      <c r="AA1543" s="17">
        <v>0.153255712159344</v>
      </c>
      <c r="AB1543" s="17">
        <v>0.28565754807752097</v>
      </c>
      <c r="AC1543" s="17">
        <v>0.18987113123711499</v>
      </c>
      <c r="AD1543" s="17">
        <v>0.22012801197934601</v>
      </c>
      <c r="AE1543" s="17"/>
      <c r="AF1543" s="17">
        <v>0.282518733664822</v>
      </c>
      <c r="AG1543" s="17">
        <v>0.24337038207227901</v>
      </c>
      <c r="AH1543" s="17">
        <v>0.243986056563683</v>
      </c>
      <c r="AI1543" s="17"/>
      <c r="AJ1543" s="17">
        <v>0.33603069261645102</v>
      </c>
      <c r="AK1543" s="17">
        <v>0.20188185338581499</v>
      </c>
      <c r="AL1543" s="17">
        <v>0.24774792840535501</v>
      </c>
      <c r="AM1543" s="17"/>
      <c r="AN1543" s="17">
        <v>0.32520024663105701</v>
      </c>
      <c r="AO1543" s="17">
        <v>0.20456926773114101</v>
      </c>
      <c r="AP1543" s="17">
        <v>0.24481459058111199</v>
      </c>
      <c r="AQ1543" s="17">
        <v>0.24399729450806401</v>
      </c>
      <c r="AR1543" s="17">
        <v>0.19229814391966099</v>
      </c>
      <c r="AS1543" s="17"/>
      <c r="AT1543" s="17">
        <v>0.26053183645325001</v>
      </c>
      <c r="AU1543" s="17">
        <v>0.239504294273851</v>
      </c>
      <c r="AV1543" s="17"/>
      <c r="AW1543" s="17">
        <v>0.24146588012909301</v>
      </c>
      <c r="AX1543" s="17">
        <v>0.19222760199451999</v>
      </c>
      <c r="AY1543" s="17">
        <v>0.29384605188274998</v>
      </c>
    </row>
    <row r="1544" spans="2:51">
      <c r="B1544" t="s">
        <v>136</v>
      </c>
      <c r="C1544" s="17">
        <v>0.21936791942557701</v>
      </c>
      <c r="D1544" s="17">
        <v>0.20731042745189801</v>
      </c>
      <c r="E1544" s="17">
        <v>0.229335081223943</v>
      </c>
      <c r="F1544" s="17"/>
      <c r="G1544" s="17">
        <v>0.28480692596967999</v>
      </c>
      <c r="H1544" s="17">
        <v>0.248859401838466</v>
      </c>
      <c r="I1544" s="17">
        <v>0.236900943662678</v>
      </c>
      <c r="J1544" s="17">
        <v>0.15097427279638301</v>
      </c>
      <c r="K1544" s="17">
        <v>0.19671464846596001</v>
      </c>
      <c r="L1544" s="17">
        <v>0.22420425883828499</v>
      </c>
      <c r="M1544" s="17"/>
      <c r="N1544" s="17">
        <v>0.18805693833989601</v>
      </c>
      <c r="O1544" s="17">
        <v>0.23047334798911501</v>
      </c>
      <c r="P1544" s="17">
        <v>0.19352361639997001</v>
      </c>
      <c r="Q1544" s="17">
        <v>0.26706540529227901</v>
      </c>
      <c r="R1544" s="17"/>
      <c r="S1544" s="17">
        <v>0.22340873615839801</v>
      </c>
      <c r="T1544" s="17">
        <v>0.23636317001479201</v>
      </c>
      <c r="U1544" s="17">
        <v>0.195396119081996</v>
      </c>
      <c r="V1544" s="17">
        <v>0.20234458526576901</v>
      </c>
      <c r="W1544" s="17">
        <v>0.148745818645204</v>
      </c>
      <c r="X1544" s="17">
        <v>0.240882538962226</v>
      </c>
      <c r="Y1544" s="17">
        <v>0.225817440755052</v>
      </c>
      <c r="Z1544" s="17">
        <v>0.29075419030150002</v>
      </c>
      <c r="AA1544" s="17">
        <v>0.25839364636231099</v>
      </c>
      <c r="AB1544" s="17">
        <v>0.21926572933549099</v>
      </c>
      <c r="AC1544" s="17">
        <v>0.17537745519947201</v>
      </c>
      <c r="AD1544" s="17">
        <v>0.16757468559205799</v>
      </c>
      <c r="AE1544" s="17"/>
      <c r="AF1544" s="17">
        <v>0.20017895428669299</v>
      </c>
      <c r="AG1544" s="17">
        <v>0.212088029790406</v>
      </c>
      <c r="AH1544" s="17">
        <v>0.26422458941621302</v>
      </c>
      <c r="AI1544" s="17"/>
      <c r="AJ1544" s="17">
        <v>0.13064454485823501</v>
      </c>
      <c r="AK1544" s="17">
        <v>0.269138978549813</v>
      </c>
      <c r="AL1544" s="17">
        <v>0.21645700803079901</v>
      </c>
      <c r="AM1544" s="17"/>
      <c r="AN1544" s="17">
        <v>0.212171895978055</v>
      </c>
      <c r="AO1544" s="17">
        <v>0.214317587313897</v>
      </c>
      <c r="AP1544" s="17">
        <v>0.244720905873268</v>
      </c>
      <c r="AQ1544" s="17">
        <v>0.146018865633402</v>
      </c>
      <c r="AR1544" s="17">
        <v>0.104333776146795</v>
      </c>
      <c r="AS1544" s="17"/>
      <c r="AT1544" s="17">
        <v>0.22211835384766401</v>
      </c>
      <c r="AU1544" s="17">
        <v>0.18805047369030001</v>
      </c>
      <c r="AV1544" s="17"/>
      <c r="AW1544" s="17">
        <v>0.216255686814985</v>
      </c>
      <c r="AX1544" s="17">
        <v>0.240806696117845</v>
      </c>
      <c r="AY1544" s="17">
        <v>0.21709125857299399</v>
      </c>
    </row>
    <row r="1545" spans="2:51">
      <c r="B1545" t="s">
        <v>137</v>
      </c>
      <c r="C1545" s="17">
        <v>0.25917074377489402</v>
      </c>
      <c r="D1545" s="17">
        <v>0.22404165946035801</v>
      </c>
      <c r="E1545" s="17">
        <v>0.29009131959025702</v>
      </c>
      <c r="F1545" s="17"/>
      <c r="G1545" s="17">
        <v>0.276279944439834</v>
      </c>
      <c r="H1545" s="17">
        <v>0.24131996345370199</v>
      </c>
      <c r="I1545" s="17">
        <v>0.26789593730390399</v>
      </c>
      <c r="J1545" s="17">
        <v>0.29536638483152999</v>
      </c>
      <c r="K1545" s="17">
        <v>0.258844023458562</v>
      </c>
      <c r="L1545" s="17">
        <v>0.231521363857566</v>
      </c>
      <c r="M1545" s="17"/>
      <c r="N1545" s="17">
        <v>0.28439206284448698</v>
      </c>
      <c r="O1545" s="17">
        <v>0.28091437416790599</v>
      </c>
      <c r="P1545" s="17">
        <v>0.23360568898456399</v>
      </c>
      <c r="Q1545" s="17">
        <v>0.22878133465122999</v>
      </c>
      <c r="R1545" s="17"/>
      <c r="S1545" s="17">
        <v>0.247031489232516</v>
      </c>
      <c r="T1545" s="17">
        <v>0.27214014203933401</v>
      </c>
      <c r="U1545" s="17">
        <v>0.27225759916453701</v>
      </c>
      <c r="V1545" s="17">
        <v>0.23568057361945699</v>
      </c>
      <c r="W1545" s="17">
        <v>0.16716375102802</v>
      </c>
      <c r="X1545" s="17">
        <v>0.189928283654688</v>
      </c>
      <c r="Y1545" s="17">
        <v>0.219135008657452</v>
      </c>
      <c r="Z1545" s="17">
        <v>0.236826522680289</v>
      </c>
      <c r="AA1545" s="17">
        <v>0.34751363524339701</v>
      </c>
      <c r="AB1545" s="17">
        <v>0.308809597862783</v>
      </c>
      <c r="AC1545" s="17">
        <v>0.35561113368167702</v>
      </c>
      <c r="AD1545" s="17">
        <v>0.347503766546991</v>
      </c>
      <c r="AE1545" s="17"/>
      <c r="AF1545" s="17">
        <v>0.18929798125691599</v>
      </c>
      <c r="AG1545" s="17">
        <v>0.31223363252073699</v>
      </c>
      <c r="AH1545" s="17">
        <v>0.31489069348524901</v>
      </c>
      <c r="AI1545" s="17"/>
      <c r="AJ1545" s="17">
        <v>6.8830259308027095E-2</v>
      </c>
      <c r="AK1545" s="17">
        <v>0.330958131944879</v>
      </c>
      <c r="AL1545" s="17">
        <v>0.32823625384639599</v>
      </c>
      <c r="AM1545" s="17"/>
      <c r="AN1545" s="17">
        <v>0.20161449982034399</v>
      </c>
      <c r="AO1545" s="17">
        <v>0.24857511095528501</v>
      </c>
      <c r="AP1545" s="17">
        <v>0.28365493367602501</v>
      </c>
      <c r="AQ1545" s="17">
        <v>0.36451804864328302</v>
      </c>
      <c r="AR1545" s="17">
        <v>0.18825328200005101</v>
      </c>
      <c r="AS1545" s="17"/>
      <c r="AT1545" s="17">
        <v>0.263271934858129</v>
      </c>
      <c r="AU1545" s="17">
        <v>0.224891632286604</v>
      </c>
      <c r="AV1545" s="17"/>
      <c r="AW1545" s="17">
        <v>0.28475644567712499</v>
      </c>
      <c r="AX1545" s="17">
        <v>0.25125332281868401</v>
      </c>
      <c r="AY1545" s="17">
        <v>0.234146772699938</v>
      </c>
    </row>
    <row r="1546" spans="2:51">
      <c r="B1546" t="s">
        <v>119</v>
      </c>
      <c r="C1546" s="17">
        <v>4.8215357098872501E-2</v>
      </c>
      <c r="D1546" s="17">
        <v>3.1867140033043501E-2</v>
      </c>
      <c r="E1546" s="17">
        <v>6.2974059833188101E-2</v>
      </c>
      <c r="F1546" s="17"/>
      <c r="G1546" s="17">
        <v>7.1426177348150002E-2</v>
      </c>
      <c r="H1546" s="17">
        <v>2.9643468752944501E-2</v>
      </c>
      <c r="I1546" s="17">
        <v>6.5205121145222894E-2</v>
      </c>
      <c r="J1546" s="17">
        <v>4.5527281939314997E-2</v>
      </c>
      <c r="K1546" s="17">
        <v>5.0557592638109099E-2</v>
      </c>
      <c r="L1546" s="17">
        <v>4.0890297745814499E-2</v>
      </c>
      <c r="M1546" s="17"/>
      <c r="N1546" s="17">
        <v>4.1683360792207698E-2</v>
      </c>
      <c r="O1546" s="17">
        <v>5.2582672168863899E-2</v>
      </c>
      <c r="P1546" s="17">
        <v>3.5516126667901E-2</v>
      </c>
      <c r="Q1546" s="17">
        <v>6.2868564788139999E-2</v>
      </c>
      <c r="R1546" s="17"/>
      <c r="S1546" s="17">
        <v>4.07010587057779E-2</v>
      </c>
      <c r="T1546" s="17">
        <v>3.6802897556461003E-2</v>
      </c>
      <c r="U1546" s="17">
        <v>6.26190050125527E-2</v>
      </c>
      <c r="V1546" s="17">
        <v>8.0417828092892898E-2</v>
      </c>
      <c r="W1546" s="17">
        <v>6.19508477707372E-2</v>
      </c>
      <c r="X1546" s="17">
        <v>4.35556373417725E-2</v>
      </c>
      <c r="Y1546" s="17">
        <v>3.9458364160146003E-2</v>
      </c>
      <c r="Z1546" s="17">
        <v>6.6704534789426298E-2</v>
      </c>
      <c r="AA1546" s="17">
        <v>3.3331736998346601E-2</v>
      </c>
      <c r="AB1546" s="17">
        <v>5.14765543937169E-2</v>
      </c>
      <c r="AC1546" s="17">
        <v>4.4528044527598003E-2</v>
      </c>
      <c r="AD1546" s="17">
        <v>0</v>
      </c>
      <c r="AE1546" s="17"/>
      <c r="AF1546" s="17">
        <v>4.6664467187729E-2</v>
      </c>
      <c r="AG1546" s="17">
        <v>4.1212736267192601E-2</v>
      </c>
      <c r="AH1546" s="17">
        <v>5.12534940482582E-2</v>
      </c>
      <c r="AI1546" s="17"/>
      <c r="AJ1546" s="17">
        <v>3.12564810392741E-2</v>
      </c>
      <c r="AK1546" s="17">
        <v>3.8833466851985403E-2</v>
      </c>
      <c r="AL1546" s="17">
        <v>2.5341100140954101E-2</v>
      </c>
      <c r="AM1546" s="17"/>
      <c r="AN1546" s="17">
        <v>4.5011569680723097E-2</v>
      </c>
      <c r="AO1546" s="17">
        <v>6.1353027260026602E-2</v>
      </c>
      <c r="AP1546" s="17">
        <v>2.37471984827229E-2</v>
      </c>
      <c r="AQ1546" s="17">
        <v>3.14307143083217E-2</v>
      </c>
      <c r="AR1546" s="17">
        <v>0.13953174630623899</v>
      </c>
      <c r="AS1546" s="17"/>
      <c r="AT1546" s="17">
        <v>4.7836767366025101E-2</v>
      </c>
      <c r="AU1546" s="17">
        <v>4.59151248176113E-2</v>
      </c>
      <c r="AV1546" s="17"/>
      <c r="AW1546" s="17">
        <v>3.8922836417974102E-2</v>
      </c>
      <c r="AX1546" s="17">
        <v>2.6824062827483799E-2</v>
      </c>
      <c r="AY1546" s="17">
        <v>6.3609543461228699E-2</v>
      </c>
    </row>
    <row r="1547" spans="2:51">
      <c r="B1547" t="s">
        <v>138</v>
      </c>
      <c r="C1547" s="17">
        <v>0.21470479188198199</v>
      </c>
      <c r="D1547" s="17">
        <v>0.27526340605052002</v>
      </c>
      <c r="E1547" s="17">
        <v>0.16227666126859899</v>
      </c>
      <c r="F1547" s="17"/>
      <c r="G1547" s="17">
        <v>0.154580192869818</v>
      </c>
      <c r="H1547" s="17">
        <v>0.26733380607066398</v>
      </c>
      <c r="I1547" s="17">
        <v>0.21980719983021399</v>
      </c>
      <c r="J1547" s="17">
        <v>0.17709774784541699</v>
      </c>
      <c r="K1547" s="17">
        <v>0.237176062860357</v>
      </c>
      <c r="L1547" s="17">
        <v>0.210297122535786</v>
      </c>
      <c r="M1547" s="17"/>
      <c r="N1547" s="17">
        <v>0.23431582453001401</v>
      </c>
      <c r="O1547" s="17">
        <v>0.197349457609309</v>
      </c>
      <c r="P1547" s="17">
        <v>0.237535714892398</v>
      </c>
      <c r="Q1547" s="17">
        <v>0.19121735774331899</v>
      </c>
      <c r="R1547" s="17"/>
      <c r="S1547" s="17">
        <v>0.26242980683238698</v>
      </c>
      <c r="T1547" s="17">
        <v>0.17870127502105701</v>
      </c>
      <c r="U1547" s="17">
        <v>0.16569528130462399</v>
      </c>
      <c r="V1547" s="17">
        <v>0.24025033083234401</v>
      </c>
      <c r="W1547" s="17">
        <v>0.27165241663513701</v>
      </c>
      <c r="X1547" s="17">
        <v>0.26692523493625497</v>
      </c>
      <c r="Y1547" s="17">
        <v>0.24062249365669999</v>
      </c>
      <c r="Z1547" s="17">
        <v>9.3520546689970202E-2</v>
      </c>
      <c r="AA1547" s="17">
        <v>0.20750526923660201</v>
      </c>
      <c r="AB1547" s="17">
        <v>0.134790570330488</v>
      </c>
      <c r="AC1547" s="17">
        <v>0.234612235354137</v>
      </c>
      <c r="AD1547" s="17">
        <v>0.26479353588160498</v>
      </c>
      <c r="AE1547" s="17"/>
      <c r="AF1547" s="17">
        <v>0.28133986360384</v>
      </c>
      <c r="AG1547" s="17">
        <v>0.191095219349386</v>
      </c>
      <c r="AH1547" s="17">
        <v>0.12564516648659699</v>
      </c>
      <c r="AI1547" s="17"/>
      <c r="AJ1547" s="17">
        <v>0.43323802217801299</v>
      </c>
      <c r="AK1547" s="17">
        <v>0.15918756926750799</v>
      </c>
      <c r="AL1547" s="17">
        <v>0.182217709576496</v>
      </c>
      <c r="AM1547" s="17"/>
      <c r="AN1547" s="17">
        <v>0.216001787889821</v>
      </c>
      <c r="AO1547" s="17">
        <v>0.27118500673965101</v>
      </c>
      <c r="AP1547" s="17">
        <v>0.203062371386872</v>
      </c>
      <c r="AQ1547" s="17">
        <v>0.21403507690692899</v>
      </c>
      <c r="AR1547" s="17">
        <v>0.37558305162725403</v>
      </c>
      <c r="AS1547" s="17"/>
      <c r="AT1547" s="17">
        <v>0.20624110747493099</v>
      </c>
      <c r="AU1547" s="17">
        <v>0.30163847493163398</v>
      </c>
      <c r="AV1547" s="17"/>
      <c r="AW1547" s="17">
        <v>0.218599150960823</v>
      </c>
      <c r="AX1547" s="17">
        <v>0.28888831624146699</v>
      </c>
      <c r="AY1547" s="17">
        <v>0.19130637338308901</v>
      </c>
    </row>
    <row r="1548" spans="2:51">
      <c r="B1548" t="s">
        <v>139</v>
      </c>
      <c r="C1548" s="17">
        <v>0.478538663200472</v>
      </c>
      <c r="D1548" s="17">
        <v>0.43135208691225602</v>
      </c>
      <c r="E1548" s="17">
        <v>0.5194264008142</v>
      </c>
      <c r="F1548" s="17"/>
      <c r="G1548" s="17">
        <v>0.56108687040951299</v>
      </c>
      <c r="H1548" s="17">
        <v>0.49017936529216899</v>
      </c>
      <c r="I1548" s="17">
        <v>0.50479688096658204</v>
      </c>
      <c r="J1548" s="17">
        <v>0.44634065762791297</v>
      </c>
      <c r="K1548" s="17">
        <v>0.45555867192452199</v>
      </c>
      <c r="L1548" s="17">
        <v>0.45572562269585198</v>
      </c>
      <c r="M1548" s="17"/>
      <c r="N1548" s="17">
        <v>0.47244900118438299</v>
      </c>
      <c r="O1548" s="17">
        <v>0.511387722157021</v>
      </c>
      <c r="P1548" s="17">
        <v>0.42712930538453397</v>
      </c>
      <c r="Q1548" s="17">
        <v>0.49584673994350797</v>
      </c>
      <c r="R1548" s="17"/>
      <c r="S1548" s="17">
        <v>0.47044022539091401</v>
      </c>
      <c r="T1548" s="17">
        <v>0.50850331205412602</v>
      </c>
      <c r="U1548" s="17">
        <v>0.46765371824653401</v>
      </c>
      <c r="V1548" s="17">
        <v>0.43802515888522597</v>
      </c>
      <c r="W1548" s="17">
        <v>0.31590956967322498</v>
      </c>
      <c r="X1548" s="17">
        <v>0.430810822616914</v>
      </c>
      <c r="Y1548" s="17">
        <v>0.444952449412504</v>
      </c>
      <c r="Z1548" s="17">
        <v>0.52758071298178899</v>
      </c>
      <c r="AA1548" s="17">
        <v>0.60590728160570795</v>
      </c>
      <c r="AB1548" s="17">
        <v>0.52807532719827399</v>
      </c>
      <c r="AC1548" s="17">
        <v>0.53098858888114897</v>
      </c>
      <c r="AD1548" s="17">
        <v>0.51507845213905001</v>
      </c>
      <c r="AE1548" s="17"/>
      <c r="AF1548" s="17">
        <v>0.38947693554360902</v>
      </c>
      <c r="AG1548" s="17">
        <v>0.52432166231114297</v>
      </c>
      <c r="AH1548" s="17">
        <v>0.57911528290146197</v>
      </c>
      <c r="AI1548" s="17"/>
      <c r="AJ1548" s="17">
        <v>0.19947480416626201</v>
      </c>
      <c r="AK1548" s="17">
        <v>0.60009711049469205</v>
      </c>
      <c r="AL1548" s="17">
        <v>0.54469326187719502</v>
      </c>
      <c r="AM1548" s="17"/>
      <c r="AN1548" s="17">
        <v>0.41378639579839899</v>
      </c>
      <c r="AO1548" s="17">
        <v>0.462892698269181</v>
      </c>
      <c r="AP1548" s="17">
        <v>0.52837583954929301</v>
      </c>
      <c r="AQ1548" s="17">
        <v>0.51053691427668502</v>
      </c>
      <c r="AR1548" s="17">
        <v>0.29258705814684599</v>
      </c>
      <c r="AS1548" s="17"/>
      <c r="AT1548" s="17">
        <v>0.48539028870579298</v>
      </c>
      <c r="AU1548" s="17">
        <v>0.41294210597690401</v>
      </c>
      <c r="AV1548" s="17"/>
      <c r="AW1548" s="17">
        <v>0.50101213249210996</v>
      </c>
      <c r="AX1548" s="17">
        <v>0.49206001893652901</v>
      </c>
      <c r="AY1548" s="17">
        <v>0.45123803127293199</v>
      </c>
    </row>
    <row r="1549" spans="2:51">
      <c r="B1549" t="s">
        <v>140</v>
      </c>
      <c r="C1549" s="17">
        <v>-0.26383387131849001</v>
      </c>
      <c r="D1549" s="17">
        <v>-0.156088680861736</v>
      </c>
      <c r="E1549" s="17">
        <v>-0.35714973954560097</v>
      </c>
      <c r="F1549" s="17"/>
      <c r="G1549" s="17">
        <v>-0.40650667753969499</v>
      </c>
      <c r="H1549" s="17">
        <v>-0.22284555922150501</v>
      </c>
      <c r="I1549" s="17">
        <v>-0.28498968113636802</v>
      </c>
      <c r="J1549" s="17">
        <v>-0.26924290978249599</v>
      </c>
      <c r="K1549" s="17">
        <v>-0.21838260906416501</v>
      </c>
      <c r="L1549" s="17">
        <v>-0.24542850016006501</v>
      </c>
      <c r="M1549" s="17"/>
      <c r="N1549" s="17">
        <v>-0.23813317665437</v>
      </c>
      <c r="O1549" s="17">
        <v>-0.314038264547712</v>
      </c>
      <c r="P1549" s="17">
        <v>-0.189593590492136</v>
      </c>
      <c r="Q1549" s="17">
        <v>-0.30462938220018998</v>
      </c>
      <c r="R1549" s="17"/>
      <c r="S1549" s="17">
        <v>-0.208010418558527</v>
      </c>
      <c r="T1549" s="17">
        <v>-0.32980203703306898</v>
      </c>
      <c r="U1549" s="17">
        <v>-0.30195843694190899</v>
      </c>
      <c r="V1549" s="17">
        <v>-0.19777482805288299</v>
      </c>
      <c r="W1549" s="17">
        <v>-4.4257153038087797E-2</v>
      </c>
      <c r="X1549" s="17">
        <v>-0.163885587680659</v>
      </c>
      <c r="Y1549" s="17">
        <v>-0.20432995575580401</v>
      </c>
      <c r="Z1549" s="17">
        <v>-0.43406016629181898</v>
      </c>
      <c r="AA1549" s="17">
        <v>-0.398402012369106</v>
      </c>
      <c r="AB1549" s="17">
        <v>-0.39328475686778602</v>
      </c>
      <c r="AC1549" s="17">
        <v>-0.29637635352701203</v>
      </c>
      <c r="AD1549" s="17">
        <v>-0.25028491625744498</v>
      </c>
      <c r="AE1549" s="17"/>
      <c r="AF1549" s="17">
        <v>-0.108137071939768</v>
      </c>
      <c r="AG1549" s="17">
        <v>-0.33322644296175702</v>
      </c>
      <c r="AH1549" s="17">
        <v>-0.45347011641486501</v>
      </c>
      <c r="AI1549" s="17"/>
      <c r="AJ1549" s="17">
        <v>0.23376321801175201</v>
      </c>
      <c r="AK1549" s="17">
        <v>-0.44090954122718401</v>
      </c>
      <c r="AL1549" s="17">
        <v>-0.362475552300699</v>
      </c>
      <c r="AM1549" s="17"/>
      <c r="AN1549" s="17">
        <v>-0.19778460790857799</v>
      </c>
      <c r="AO1549" s="17">
        <v>-0.19170769152952999</v>
      </c>
      <c r="AP1549" s="17">
        <v>-0.32531346816242102</v>
      </c>
      <c r="AQ1549" s="17">
        <v>-0.29650183736975599</v>
      </c>
      <c r="AR1549" s="17">
        <v>8.2995993480407301E-2</v>
      </c>
      <c r="AS1549" s="17"/>
      <c r="AT1549" s="17">
        <v>-0.27914918123086202</v>
      </c>
      <c r="AU1549" s="17">
        <v>-0.111303631045271</v>
      </c>
      <c r="AV1549" s="17"/>
      <c r="AW1549" s="17">
        <v>-0.28241298153128702</v>
      </c>
      <c r="AX1549" s="17">
        <v>-0.20317170269506199</v>
      </c>
      <c r="AY1549" s="17">
        <v>-0.25993165788984302</v>
      </c>
    </row>
    <row r="1550" spans="2:51">
      <c r="C1550" s="17"/>
      <c r="D1550" s="17"/>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c r="AP1550" s="17"/>
      <c r="AQ1550" s="17"/>
      <c r="AR1550" s="17"/>
      <c r="AS1550" s="17"/>
      <c r="AT1550" s="17"/>
      <c r="AU1550" s="17"/>
      <c r="AV1550" s="17"/>
      <c r="AW1550" s="17"/>
      <c r="AX1550" s="17"/>
      <c r="AY1550" s="17"/>
    </row>
    <row r="1551" spans="2:51">
      <c r="B1551" s="6" t="s">
        <v>473</v>
      </c>
      <c r="C1551" s="17"/>
      <c r="D1551" s="17"/>
      <c r="E1551" s="17"/>
      <c r="F1551" s="17"/>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c r="AI1551" s="17"/>
      <c r="AJ1551" s="17"/>
      <c r="AK1551" s="17"/>
      <c r="AL1551" s="17"/>
      <c r="AM1551" s="17"/>
      <c r="AN1551" s="17"/>
      <c r="AO1551" s="17"/>
      <c r="AP1551" s="17"/>
      <c r="AQ1551" s="17"/>
      <c r="AR1551" s="17"/>
      <c r="AS1551" s="17"/>
      <c r="AT1551" s="17"/>
      <c r="AU1551" s="17"/>
      <c r="AV1551" s="17"/>
      <c r="AW1551" s="17"/>
      <c r="AX1551" s="17"/>
      <c r="AY1551" s="17"/>
    </row>
    <row r="1552" spans="2:51">
      <c r="B1552" s="24" t="s">
        <v>16</v>
      </c>
      <c r="C1552" s="17"/>
      <c r="D1552" s="17"/>
      <c r="E1552" s="17"/>
      <c r="F1552" s="17"/>
      <c r="G1552" s="17"/>
      <c r="H1552" s="17"/>
      <c r="I1552" s="17"/>
      <c r="J1552" s="17"/>
      <c r="K1552" s="17"/>
      <c r="L1552" s="17"/>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7"/>
      <c r="AI1552" s="17"/>
      <c r="AJ1552" s="17"/>
      <c r="AK1552" s="17"/>
      <c r="AL1552" s="17"/>
      <c r="AM1552" s="17"/>
      <c r="AN1552" s="17"/>
      <c r="AO1552" s="17"/>
      <c r="AP1552" s="17"/>
      <c r="AQ1552" s="17"/>
      <c r="AR1552" s="17"/>
      <c r="AS1552" s="17"/>
      <c r="AT1552" s="17"/>
      <c r="AU1552" s="17"/>
      <c r="AV1552" s="17"/>
      <c r="AW1552" s="17"/>
      <c r="AX1552" s="17"/>
      <c r="AY1552" s="17"/>
    </row>
    <row r="1553" spans="2:51">
      <c r="B1553" t="s">
        <v>133</v>
      </c>
      <c r="C1553" s="17">
        <v>0.23978486911837699</v>
      </c>
      <c r="D1553" s="17">
        <v>0.223405821450152</v>
      </c>
      <c r="E1553" s="17">
        <v>0.25398320716438899</v>
      </c>
      <c r="F1553" s="17"/>
      <c r="G1553" s="17">
        <v>0.22141425015545099</v>
      </c>
      <c r="H1553" s="17">
        <v>0.26889731409413198</v>
      </c>
      <c r="I1553" s="17">
        <v>0.27126453353588598</v>
      </c>
      <c r="J1553" s="17">
        <v>0.24954550354774799</v>
      </c>
      <c r="K1553" s="17">
        <v>0.20086125099837901</v>
      </c>
      <c r="L1553" s="17">
        <v>0.22027342571049499</v>
      </c>
      <c r="M1553" s="17"/>
      <c r="N1553" s="17">
        <v>0.268012274963223</v>
      </c>
      <c r="O1553" s="17">
        <v>0.27572132336971</v>
      </c>
      <c r="P1553" s="17">
        <v>0.212169313749486</v>
      </c>
      <c r="Q1553" s="17">
        <v>0.195282513994853</v>
      </c>
      <c r="R1553" s="17"/>
      <c r="S1553" s="17">
        <v>0.29660090131561001</v>
      </c>
      <c r="T1553" s="17">
        <v>0.23005026994834099</v>
      </c>
      <c r="U1553" s="17">
        <v>0.20426461302587701</v>
      </c>
      <c r="V1553" s="17">
        <v>0.16878510569312399</v>
      </c>
      <c r="W1553" s="17">
        <v>0.203564818861488</v>
      </c>
      <c r="X1553" s="17">
        <v>0.20580489298955601</v>
      </c>
      <c r="Y1553" s="17">
        <v>0.20891597727136399</v>
      </c>
      <c r="Z1553" s="17">
        <v>0.17823084981148701</v>
      </c>
      <c r="AA1553" s="17">
        <v>0.33284952021620701</v>
      </c>
      <c r="AB1553" s="17">
        <v>0.252909667258718</v>
      </c>
      <c r="AC1553" s="17">
        <v>0.268903094491457</v>
      </c>
      <c r="AD1553" s="17">
        <v>0.38946712056420302</v>
      </c>
      <c r="AE1553" s="17"/>
      <c r="AF1553" s="17">
        <v>0.18165370417075299</v>
      </c>
      <c r="AG1553" s="17">
        <v>0.308083101337562</v>
      </c>
      <c r="AH1553" s="17">
        <v>0.22655663508575299</v>
      </c>
      <c r="AI1553" s="17"/>
      <c r="AJ1553" s="17">
        <v>0.10142431645168699</v>
      </c>
      <c r="AK1553" s="17">
        <v>0.31729642002062303</v>
      </c>
      <c r="AL1553" s="17">
        <v>0.28241988727371498</v>
      </c>
      <c r="AM1553" s="17"/>
      <c r="AN1553" s="17">
        <v>0.149224854332726</v>
      </c>
      <c r="AO1553" s="17">
        <v>0.21519422584532799</v>
      </c>
      <c r="AP1553" s="17">
        <v>0.32602860230804498</v>
      </c>
      <c r="AQ1553" s="17">
        <v>0.32267816924222797</v>
      </c>
      <c r="AR1553" s="17">
        <v>0.37058018631925999</v>
      </c>
      <c r="AS1553" s="17"/>
      <c r="AT1553" s="17">
        <v>0.232837589840584</v>
      </c>
      <c r="AU1553" s="17">
        <v>0.30012089913372397</v>
      </c>
      <c r="AV1553" s="17"/>
      <c r="AW1553" s="17">
        <v>0.28870606115560798</v>
      </c>
      <c r="AX1553" s="17">
        <v>0.23610865146844301</v>
      </c>
      <c r="AY1553" s="17">
        <v>0.18895928269448301</v>
      </c>
    </row>
    <row r="1554" spans="2:51">
      <c r="B1554" t="s">
        <v>134</v>
      </c>
      <c r="C1554" s="17">
        <v>0.28878319203168701</v>
      </c>
      <c r="D1554" s="17">
        <v>0.29486211802567902</v>
      </c>
      <c r="E1554" s="17">
        <v>0.28307805602716701</v>
      </c>
      <c r="F1554" s="17"/>
      <c r="G1554" s="17">
        <v>0.40449844353797199</v>
      </c>
      <c r="H1554" s="17">
        <v>0.30904300390569001</v>
      </c>
      <c r="I1554" s="17">
        <v>0.27532150887954798</v>
      </c>
      <c r="J1554" s="17">
        <v>0.23210754184923399</v>
      </c>
      <c r="K1554" s="17">
        <v>0.283946461414749</v>
      </c>
      <c r="L1554" s="17">
        <v>0.28128625935465101</v>
      </c>
      <c r="M1554" s="17"/>
      <c r="N1554" s="17">
        <v>0.28877426456292199</v>
      </c>
      <c r="O1554" s="17">
        <v>0.27622304927029501</v>
      </c>
      <c r="P1554" s="17">
        <v>0.30494073039990299</v>
      </c>
      <c r="Q1554" s="17">
        <v>0.29153527107376398</v>
      </c>
      <c r="R1554" s="17"/>
      <c r="S1554" s="17">
        <v>0.29668071765000198</v>
      </c>
      <c r="T1554" s="17">
        <v>0.277302728197455</v>
      </c>
      <c r="U1554" s="17">
        <v>0.32823073476161502</v>
      </c>
      <c r="V1554" s="17">
        <v>0.29184924835246101</v>
      </c>
      <c r="W1554" s="17">
        <v>0.34964237685472199</v>
      </c>
      <c r="X1554" s="17">
        <v>0.214991066889029</v>
      </c>
      <c r="Y1554" s="17">
        <v>0.31295608349481202</v>
      </c>
      <c r="Z1554" s="17">
        <v>0.314355340574136</v>
      </c>
      <c r="AA1554" s="17">
        <v>0.27849760905705601</v>
      </c>
      <c r="AB1554" s="17">
        <v>0.28220684214720998</v>
      </c>
      <c r="AC1554" s="17">
        <v>0.208342025811077</v>
      </c>
      <c r="AD1554" s="17">
        <v>0.28372399007986898</v>
      </c>
      <c r="AE1554" s="17"/>
      <c r="AF1554" s="17">
        <v>0.28780108942554899</v>
      </c>
      <c r="AG1554" s="17">
        <v>0.27981611877761697</v>
      </c>
      <c r="AH1554" s="17">
        <v>0.29543115131766701</v>
      </c>
      <c r="AI1554" s="17"/>
      <c r="AJ1554" s="17">
        <v>0.20866060871973999</v>
      </c>
      <c r="AK1554" s="17">
        <v>0.34971984494872599</v>
      </c>
      <c r="AL1554" s="17">
        <v>0.26288451440566102</v>
      </c>
      <c r="AM1554" s="17"/>
      <c r="AN1554" s="17">
        <v>0.23894352156038801</v>
      </c>
      <c r="AO1554" s="17">
        <v>0.30718982651529603</v>
      </c>
      <c r="AP1554" s="17">
        <v>0.33556945623494699</v>
      </c>
      <c r="AQ1554" s="17">
        <v>0.20756893542843399</v>
      </c>
      <c r="AR1554" s="17">
        <v>0.228374563869671</v>
      </c>
      <c r="AS1554" s="17"/>
      <c r="AT1554" s="17">
        <v>0.29740750773040903</v>
      </c>
      <c r="AU1554" s="17">
        <v>0.20298852177085</v>
      </c>
      <c r="AV1554" s="17"/>
      <c r="AW1554" s="17">
        <v>0.31401650277961601</v>
      </c>
      <c r="AX1554" s="17">
        <v>0.28925031515379701</v>
      </c>
      <c r="AY1554" s="17">
        <v>0.26195350643680398</v>
      </c>
    </row>
    <row r="1555" spans="2:51">
      <c r="B1555" t="s">
        <v>135</v>
      </c>
      <c r="C1555" s="17">
        <v>0.25702175836423102</v>
      </c>
      <c r="D1555" s="17">
        <v>0.256847943920199</v>
      </c>
      <c r="E1555" s="17">
        <v>0.25658554159539598</v>
      </c>
      <c r="F1555" s="17"/>
      <c r="G1555" s="17">
        <v>0.18602801722308099</v>
      </c>
      <c r="H1555" s="17">
        <v>0.23334862645429499</v>
      </c>
      <c r="I1555" s="17">
        <v>0.22738425844339499</v>
      </c>
      <c r="J1555" s="17">
        <v>0.30133321537927799</v>
      </c>
      <c r="K1555" s="17">
        <v>0.26950804052219501</v>
      </c>
      <c r="L1555" s="17">
        <v>0.28416645668655899</v>
      </c>
      <c r="M1555" s="17"/>
      <c r="N1555" s="17">
        <v>0.23221427803148401</v>
      </c>
      <c r="O1555" s="17">
        <v>0.241399436079858</v>
      </c>
      <c r="P1555" s="17">
        <v>0.28816071112962399</v>
      </c>
      <c r="Q1555" s="17">
        <v>0.27548207081481202</v>
      </c>
      <c r="R1555" s="17"/>
      <c r="S1555" s="17">
        <v>0.20749556205154199</v>
      </c>
      <c r="T1555" s="17">
        <v>0.27220932145453702</v>
      </c>
      <c r="U1555" s="17">
        <v>0.229843022043174</v>
      </c>
      <c r="V1555" s="17">
        <v>0.32149884674288698</v>
      </c>
      <c r="W1555" s="17">
        <v>0.26392161095455302</v>
      </c>
      <c r="X1555" s="17">
        <v>0.34090000956259597</v>
      </c>
      <c r="Y1555" s="17">
        <v>0.21069942919828999</v>
      </c>
      <c r="Z1555" s="17">
        <v>0.31223384349356498</v>
      </c>
      <c r="AA1555" s="17">
        <v>0.204039163557513</v>
      </c>
      <c r="AB1555" s="17">
        <v>0.234950968141943</v>
      </c>
      <c r="AC1555" s="17">
        <v>0.32621048414860099</v>
      </c>
      <c r="AD1555" s="17">
        <v>0.186481049986122</v>
      </c>
      <c r="AE1555" s="17"/>
      <c r="AF1555" s="17">
        <v>0.29196412692692397</v>
      </c>
      <c r="AG1555" s="17">
        <v>0.228568625581377</v>
      </c>
      <c r="AH1555" s="17">
        <v>0.23680013777382</v>
      </c>
      <c r="AI1555" s="17"/>
      <c r="AJ1555" s="17">
        <v>0.37097486025014498</v>
      </c>
      <c r="AK1555" s="17">
        <v>0.180060680397232</v>
      </c>
      <c r="AL1555" s="17">
        <v>0.28149240448180501</v>
      </c>
      <c r="AM1555" s="17"/>
      <c r="AN1555" s="17">
        <v>0.341182585327238</v>
      </c>
      <c r="AO1555" s="17">
        <v>0.23780797630300499</v>
      </c>
      <c r="AP1555" s="17">
        <v>0.21586931778677501</v>
      </c>
      <c r="AQ1555" s="17">
        <v>0.19787575484224099</v>
      </c>
      <c r="AR1555" s="17">
        <v>0.32257897040054201</v>
      </c>
      <c r="AS1555" s="17"/>
      <c r="AT1555" s="17">
        <v>0.25771973427943401</v>
      </c>
      <c r="AU1555" s="17">
        <v>0.26715054911777703</v>
      </c>
      <c r="AV1555" s="17"/>
      <c r="AW1555" s="17">
        <v>0.21206489492502001</v>
      </c>
      <c r="AX1555" s="17">
        <v>0.27765760055514199</v>
      </c>
      <c r="AY1555" s="17">
        <v>0.29924436507619101</v>
      </c>
    </row>
    <row r="1556" spans="2:51">
      <c r="B1556" t="s">
        <v>136</v>
      </c>
      <c r="C1556" s="17">
        <v>0.105452393574042</v>
      </c>
      <c r="D1556" s="17">
        <v>0.122122015949124</v>
      </c>
      <c r="E1556" s="17">
        <v>9.1285078307090595E-2</v>
      </c>
      <c r="F1556" s="17"/>
      <c r="G1556" s="17">
        <v>8.2763183100534196E-2</v>
      </c>
      <c r="H1556" s="17">
        <v>9.9400980849763704E-2</v>
      </c>
      <c r="I1556" s="17">
        <v>0.118586670077704</v>
      </c>
      <c r="J1556" s="17">
        <v>8.7486412267195404E-2</v>
      </c>
      <c r="K1556" s="17">
        <v>0.11916567978505201</v>
      </c>
      <c r="L1556" s="17">
        <v>0.115027724028559</v>
      </c>
      <c r="M1556" s="17"/>
      <c r="N1556" s="17">
        <v>0.108086445923759</v>
      </c>
      <c r="O1556" s="17">
        <v>0.110365853039012</v>
      </c>
      <c r="P1556" s="17">
        <v>9.38782736009557E-2</v>
      </c>
      <c r="Q1556" s="17">
        <v>0.110318586468582</v>
      </c>
      <c r="R1556" s="17"/>
      <c r="S1556" s="17">
        <v>0.12706400509913901</v>
      </c>
      <c r="T1556" s="17">
        <v>0.10844303204856801</v>
      </c>
      <c r="U1556" s="17">
        <v>0.114268074083702</v>
      </c>
      <c r="V1556" s="17">
        <v>0.12549483413415799</v>
      </c>
      <c r="W1556" s="17">
        <v>7.7941189840268807E-2</v>
      </c>
      <c r="X1556" s="17">
        <v>9.5675483830561001E-2</v>
      </c>
      <c r="Y1556" s="17">
        <v>0.12711368105075099</v>
      </c>
      <c r="Z1556" s="17">
        <v>0.12254057448924199</v>
      </c>
      <c r="AA1556" s="17">
        <v>7.0516259810203E-2</v>
      </c>
      <c r="AB1556" s="17">
        <v>0.12044875629735299</v>
      </c>
      <c r="AC1556" s="17">
        <v>4.7348679968604902E-2</v>
      </c>
      <c r="AD1556" s="17">
        <v>5.9209781832624798E-2</v>
      </c>
      <c r="AE1556" s="17"/>
      <c r="AF1556" s="17">
        <v>0.141934591657146</v>
      </c>
      <c r="AG1556" s="17">
        <v>7.0083303477332395E-2</v>
      </c>
      <c r="AH1556" s="17">
        <v>0.10172258090085901</v>
      </c>
      <c r="AI1556" s="17"/>
      <c r="AJ1556" s="17">
        <v>0.22124119940975201</v>
      </c>
      <c r="AK1556" s="17">
        <v>5.1571151113798001E-2</v>
      </c>
      <c r="AL1556" s="17">
        <v>5.2846239018205302E-2</v>
      </c>
      <c r="AM1556" s="17"/>
      <c r="AN1556" s="17">
        <v>0.123733849864328</v>
      </c>
      <c r="AO1556" s="17">
        <v>0.13645771244958599</v>
      </c>
      <c r="AP1556" s="17">
        <v>6.7613217747733406E-2</v>
      </c>
      <c r="AQ1556" s="17">
        <v>0.11336536194955101</v>
      </c>
      <c r="AR1556" s="17">
        <v>0</v>
      </c>
      <c r="AS1556" s="17"/>
      <c r="AT1556" s="17">
        <v>0.107660982799258</v>
      </c>
      <c r="AU1556" s="17">
        <v>8.2783113494386801E-2</v>
      </c>
      <c r="AV1556" s="17"/>
      <c r="AW1556" s="17">
        <v>8.7496300431748997E-2</v>
      </c>
      <c r="AX1556" s="17">
        <v>0.14437381690877699</v>
      </c>
      <c r="AY1556" s="17">
        <v>0.114344454438866</v>
      </c>
    </row>
    <row r="1557" spans="2:51">
      <c r="B1557" t="s">
        <v>137</v>
      </c>
      <c r="C1557" s="17">
        <v>5.6672348618150403E-2</v>
      </c>
      <c r="D1557" s="17">
        <v>6.2251251539036601E-2</v>
      </c>
      <c r="E1557" s="17">
        <v>5.2052803701752297E-2</v>
      </c>
      <c r="F1557" s="17"/>
      <c r="G1557" s="17">
        <v>4.72380939457143E-2</v>
      </c>
      <c r="H1557" s="17">
        <v>6.4803697742047903E-2</v>
      </c>
      <c r="I1557" s="17">
        <v>3.08183736311693E-2</v>
      </c>
      <c r="J1557" s="17">
        <v>8.2218999720008595E-2</v>
      </c>
      <c r="K1557" s="17">
        <v>6.7877959570766394E-2</v>
      </c>
      <c r="L1557" s="17">
        <v>4.6068486642131798E-2</v>
      </c>
      <c r="M1557" s="17"/>
      <c r="N1557" s="17">
        <v>6.5891490786341197E-2</v>
      </c>
      <c r="O1557" s="17">
        <v>4.5042497797195498E-2</v>
      </c>
      <c r="P1557" s="17">
        <v>4.8850477141869901E-2</v>
      </c>
      <c r="Q1557" s="17">
        <v>5.5371243671948497E-2</v>
      </c>
      <c r="R1557" s="17"/>
      <c r="S1557" s="17">
        <v>2.1917318551833601E-2</v>
      </c>
      <c r="T1557" s="17">
        <v>6.1296155800289201E-2</v>
      </c>
      <c r="U1557" s="17">
        <v>6.4536487910929599E-2</v>
      </c>
      <c r="V1557" s="17">
        <v>4.96332353289047E-2</v>
      </c>
      <c r="W1557" s="17">
        <v>4.75881491975719E-2</v>
      </c>
      <c r="X1557" s="17">
        <v>7.5097993796963997E-2</v>
      </c>
      <c r="Y1557" s="17">
        <v>8.7138684401939906E-2</v>
      </c>
      <c r="Z1557" s="17">
        <v>0</v>
      </c>
      <c r="AA1557" s="17">
        <v>8.0300402075880406E-2</v>
      </c>
      <c r="AB1557" s="17">
        <v>4.9437579680166002E-2</v>
      </c>
      <c r="AC1557" s="17">
        <v>7.4973816619130801E-2</v>
      </c>
      <c r="AD1557" s="17">
        <v>8.1118057537182001E-2</v>
      </c>
      <c r="AE1557" s="17"/>
      <c r="AF1557" s="17">
        <v>4.5314108328517198E-2</v>
      </c>
      <c r="AG1557" s="17">
        <v>6.4555377814502296E-2</v>
      </c>
      <c r="AH1557" s="17">
        <v>8.53250920597632E-2</v>
      </c>
      <c r="AI1557" s="17"/>
      <c r="AJ1557" s="17">
        <v>5.9959617554105601E-2</v>
      </c>
      <c r="AK1557" s="17">
        <v>5.57163084498669E-2</v>
      </c>
      <c r="AL1557" s="17">
        <v>6.7264657457221905E-2</v>
      </c>
      <c r="AM1557" s="17"/>
      <c r="AN1557" s="17">
        <v>8.4818444501940995E-2</v>
      </c>
      <c r="AO1557" s="17">
        <v>3.8524348813963001E-2</v>
      </c>
      <c r="AP1557" s="17">
        <v>2.21667630725049E-2</v>
      </c>
      <c r="AQ1557" s="17">
        <v>9.2201481923508896E-2</v>
      </c>
      <c r="AR1557" s="17">
        <v>0</v>
      </c>
      <c r="AS1557" s="17"/>
      <c r="AT1557" s="17">
        <v>5.6007735752802497E-2</v>
      </c>
      <c r="AU1557" s="17">
        <v>6.6005597736225594E-2</v>
      </c>
      <c r="AV1557" s="17"/>
      <c r="AW1557" s="17">
        <v>5.4334673816852502E-2</v>
      </c>
      <c r="AX1557" s="17">
        <v>3.1691263713436002E-2</v>
      </c>
      <c r="AY1557" s="17">
        <v>6.5637947688918105E-2</v>
      </c>
    </row>
    <row r="1558" spans="2:51">
      <c r="B1558" t="s">
        <v>119</v>
      </c>
      <c r="C1558" s="17">
        <v>5.2285438293512697E-2</v>
      </c>
      <c r="D1558" s="17">
        <v>4.0510849115808101E-2</v>
      </c>
      <c r="E1558" s="17">
        <v>6.3015313204205101E-2</v>
      </c>
      <c r="F1558" s="17"/>
      <c r="G1558" s="17">
        <v>5.8058012037248398E-2</v>
      </c>
      <c r="H1558" s="17">
        <v>2.4506376954072401E-2</v>
      </c>
      <c r="I1558" s="17">
        <v>7.6624655432297198E-2</v>
      </c>
      <c r="J1558" s="17">
        <v>4.7308327236535198E-2</v>
      </c>
      <c r="K1558" s="17">
        <v>5.8640607708858497E-2</v>
      </c>
      <c r="L1558" s="17">
        <v>5.3177647577604299E-2</v>
      </c>
      <c r="M1558" s="17"/>
      <c r="N1558" s="17">
        <v>3.7021245732270398E-2</v>
      </c>
      <c r="O1558" s="17">
        <v>5.1247840443930097E-2</v>
      </c>
      <c r="P1558" s="17">
        <v>5.2000493978160797E-2</v>
      </c>
      <c r="Q1558" s="17">
        <v>7.2010313976039395E-2</v>
      </c>
      <c r="R1558" s="17"/>
      <c r="S1558" s="17">
        <v>5.0241495331873297E-2</v>
      </c>
      <c r="T1558" s="17">
        <v>5.0698492550810402E-2</v>
      </c>
      <c r="U1558" s="17">
        <v>5.8857068174702903E-2</v>
      </c>
      <c r="V1558" s="17">
        <v>4.2738729748465501E-2</v>
      </c>
      <c r="W1558" s="17">
        <v>5.7341854291395697E-2</v>
      </c>
      <c r="X1558" s="17">
        <v>6.7530552931293994E-2</v>
      </c>
      <c r="Y1558" s="17">
        <v>5.3176144582842699E-2</v>
      </c>
      <c r="Z1558" s="17">
        <v>7.2639391631570405E-2</v>
      </c>
      <c r="AA1558" s="17">
        <v>3.3797045283141099E-2</v>
      </c>
      <c r="AB1558" s="17">
        <v>6.0046186474608999E-2</v>
      </c>
      <c r="AC1558" s="17">
        <v>7.4221898961129101E-2</v>
      </c>
      <c r="AD1558" s="17">
        <v>0</v>
      </c>
      <c r="AE1558" s="17"/>
      <c r="AF1558" s="17">
        <v>5.1332379491110601E-2</v>
      </c>
      <c r="AG1558" s="17">
        <v>4.8893473011609699E-2</v>
      </c>
      <c r="AH1558" s="17">
        <v>5.4164402862138097E-2</v>
      </c>
      <c r="AI1558" s="17"/>
      <c r="AJ1558" s="17">
        <v>3.7739397614570902E-2</v>
      </c>
      <c r="AK1558" s="17">
        <v>4.5635595069754703E-2</v>
      </c>
      <c r="AL1558" s="17">
        <v>5.3092297363392299E-2</v>
      </c>
      <c r="AM1558" s="17"/>
      <c r="AN1558" s="17">
        <v>6.20967444133785E-2</v>
      </c>
      <c r="AO1558" s="17">
        <v>6.4825910072822804E-2</v>
      </c>
      <c r="AP1558" s="17">
        <v>3.2752642849995302E-2</v>
      </c>
      <c r="AQ1558" s="17">
        <v>6.6310296614036604E-2</v>
      </c>
      <c r="AR1558" s="17">
        <v>7.8466279410527501E-2</v>
      </c>
      <c r="AS1558" s="17"/>
      <c r="AT1558" s="17">
        <v>4.8366449597512302E-2</v>
      </c>
      <c r="AU1558" s="17">
        <v>8.0951318747036705E-2</v>
      </c>
      <c r="AV1558" s="17"/>
      <c r="AW1558" s="17">
        <v>4.3381566891154001E-2</v>
      </c>
      <c r="AX1558" s="17">
        <v>2.0918352200404899E-2</v>
      </c>
      <c r="AY1558" s="17">
        <v>6.9860443664737801E-2</v>
      </c>
    </row>
    <row r="1559" spans="2:51">
      <c r="B1559" t="s">
        <v>138</v>
      </c>
      <c r="C1559" s="17">
        <v>0.52856806115006405</v>
      </c>
      <c r="D1559" s="17">
        <v>0.51826793947583205</v>
      </c>
      <c r="E1559" s="17">
        <v>0.537061263191556</v>
      </c>
      <c r="F1559" s="17"/>
      <c r="G1559" s="17">
        <v>0.62591269369342195</v>
      </c>
      <c r="H1559" s="17">
        <v>0.57794031799982104</v>
      </c>
      <c r="I1559" s="17">
        <v>0.54658604241543396</v>
      </c>
      <c r="J1559" s="17">
        <v>0.481653045396983</v>
      </c>
      <c r="K1559" s="17">
        <v>0.48480771241312798</v>
      </c>
      <c r="L1559" s="17">
        <v>0.50155968506514603</v>
      </c>
      <c r="M1559" s="17"/>
      <c r="N1559" s="17">
        <v>0.55678653952614499</v>
      </c>
      <c r="O1559" s="17">
        <v>0.55194437264000495</v>
      </c>
      <c r="P1559" s="17">
        <v>0.51711004414938899</v>
      </c>
      <c r="Q1559" s="17">
        <v>0.486817785068617</v>
      </c>
      <c r="R1559" s="17"/>
      <c r="S1559" s="17">
        <v>0.59328161896561205</v>
      </c>
      <c r="T1559" s="17">
        <v>0.50735299814579604</v>
      </c>
      <c r="U1559" s="17">
        <v>0.53249534778749197</v>
      </c>
      <c r="V1559" s="17">
        <v>0.460634354045585</v>
      </c>
      <c r="W1559" s="17">
        <v>0.55320719571621102</v>
      </c>
      <c r="X1559" s="17">
        <v>0.42079595987858498</v>
      </c>
      <c r="Y1559" s="17">
        <v>0.52187206076617698</v>
      </c>
      <c r="Z1559" s="17">
        <v>0.49258619038562301</v>
      </c>
      <c r="AA1559" s="17">
        <v>0.61134712927326296</v>
      </c>
      <c r="AB1559" s="17">
        <v>0.53511650940592903</v>
      </c>
      <c r="AC1559" s="17">
        <v>0.47724512030253402</v>
      </c>
      <c r="AD1559" s="17">
        <v>0.673191110644071</v>
      </c>
      <c r="AE1559" s="17"/>
      <c r="AF1559" s="17">
        <v>0.46945479359630199</v>
      </c>
      <c r="AG1559" s="17">
        <v>0.58789922011517903</v>
      </c>
      <c r="AH1559" s="17">
        <v>0.52198778640342003</v>
      </c>
      <c r="AI1559" s="17"/>
      <c r="AJ1559" s="17">
        <v>0.31008492517142699</v>
      </c>
      <c r="AK1559" s="17">
        <v>0.66701626496934896</v>
      </c>
      <c r="AL1559" s="17">
        <v>0.54530440167937599</v>
      </c>
      <c r="AM1559" s="17"/>
      <c r="AN1559" s="17">
        <v>0.38816837589311398</v>
      </c>
      <c r="AO1559" s="17">
        <v>0.52238405236062402</v>
      </c>
      <c r="AP1559" s="17">
        <v>0.66159805854299103</v>
      </c>
      <c r="AQ1559" s="17">
        <v>0.53024710467066205</v>
      </c>
      <c r="AR1559" s="17">
        <v>0.59895475018892996</v>
      </c>
      <c r="AS1559" s="17"/>
      <c r="AT1559" s="17">
        <v>0.53024509757099303</v>
      </c>
      <c r="AU1559" s="17">
        <v>0.503109420904574</v>
      </c>
      <c r="AV1559" s="17"/>
      <c r="AW1559" s="17">
        <v>0.60272256393522405</v>
      </c>
      <c r="AX1559" s="17">
        <v>0.52535896662224002</v>
      </c>
      <c r="AY1559" s="17">
        <v>0.45091278913128702</v>
      </c>
    </row>
    <row r="1560" spans="2:51">
      <c r="B1560" t="s">
        <v>139</v>
      </c>
      <c r="C1560" s="17">
        <v>0.162124742192192</v>
      </c>
      <c r="D1560" s="17">
        <v>0.18437326748816099</v>
      </c>
      <c r="E1560" s="17">
        <v>0.14333788200884301</v>
      </c>
      <c r="F1560" s="17"/>
      <c r="G1560" s="17">
        <v>0.130001277046248</v>
      </c>
      <c r="H1560" s="17">
        <v>0.16420467859181201</v>
      </c>
      <c r="I1560" s="17">
        <v>0.149405043708873</v>
      </c>
      <c r="J1560" s="17">
        <v>0.16970541198720401</v>
      </c>
      <c r="K1560" s="17">
        <v>0.187043639355818</v>
      </c>
      <c r="L1560" s="17">
        <v>0.16109621067069099</v>
      </c>
      <c r="M1560" s="17"/>
      <c r="N1560" s="17">
        <v>0.17397793671010101</v>
      </c>
      <c r="O1560" s="17">
        <v>0.15540835083620799</v>
      </c>
      <c r="P1560" s="17">
        <v>0.14272875074282601</v>
      </c>
      <c r="Q1560" s="17">
        <v>0.16568983014053101</v>
      </c>
      <c r="R1560" s="17"/>
      <c r="S1560" s="17">
        <v>0.148981323650973</v>
      </c>
      <c r="T1560" s="17">
        <v>0.169739187848857</v>
      </c>
      <c r="U1560" s="17">
        <v>0.17880456199463099</v>
      </c>
      <c r="V1560" s="17">
        <v>0.175128069463062</v>
      </c>
      <c r="W1560" s="17">
        <v>0.125529339037841</v>
      </c>
      <c r="X1560" s="17">
        <v>0.17077347762752501</v>
      </c>
      <c r="Y1560" s="17">
        <v>0.214252365452691</v>
      </c>
      <c r="Z1560" s="17">
        <v>0.12254057448924199</v>
      </c>
      <c r="AA1560" s="17">
        <v>0.150816661886083</v>
      </c>
      <c r="AB1560" s="17">
        <v>0.16988633597751901</v>
      </c>
      <c r="AC1560" s="17">
        <v>0.122322496587736</v>
      </c>
      <c r="AD1560" s="17">
        <v>0.140327839369807</v>
      </c>
      <c r="AE1560" s="17"/>
      <c r="AF1560" s="17">
        <v>0.18724869998566299</v>
      </c>
      <c r="AG1560" s="17">
        <v>0.13463868129183501</v>
      </c>
      <c r="AH1560" s="17">
        <v>0.187047672960622</v>
      </c>
      <c r="AI1560" s="17"/>
      <c r="AJ1560" s="17">
        <v>0.28120081696385801</v>
      </c>
      <c r="AK1560" s="17">
        <v>0.10728745956366501</v>
      </c>
      <c r="AL1560" s="17">
        <v>0.120110896475427</v>
      </c>
      <c r="AM1560" s="17"/>
      <c r="AN1560" s="17">
        <v>0.20855229436626899</v>
      </c>
      <c r="AO1560" s="17">
        <v>0.17498206126354901</v>
      </c>
      <c r="AP1560" s="17">
        <v>8.9779980820238303E-2</v>
      </c>
      <c r="AQ1560" s="17">
        <v>0.20556684387306001</v>
      </c>
      <c r="AR1560" s="17">
        <v>0</v>
      </c>
      <c r="AS1560" s="17"/>
      <c r="AT1560" s="17">
        <v>0.163668718552061</v>
      </c>
      <c r="AU1560" s="17">
        <v>0.14878871123061199</v>
      </c>
      <c r="AV1560" s="17"/>
      <c r="AW1560" s="17">
        <v>0.141830974248602</v>
      </c>
      <c r="AX1560" s="17">
        <v>0.17606508062221299</v>
      </c>
      <c r="AY1560" s="17">
        <v>0.17998240212778399</v>
      </c>
    </row>
    <row r="1561" spans="2:51">
      <c r="B1561" t="s">
        <v>140</v>
      </c>
      <c r="C1561" s="17">
        <v>0.36644331895787202</v>
      </c>
      <c r="D1561" s="17">
        <v>0.33389467198767098</v>
      </c>
      <c r="E1561" s="17">
        <v>0.39372338118271299</v>
      </c>
      <c r="F1561" s="17"/>
      <c r="G1561" s="17">
        <v>0.49591141664717397</v>
      </c>
      <c r="H1561" s="17">
        <v>0.413735639408009</v>
      </c>
      <c r="I1561" s="17">
        <v>0.39718099870655998</v>
      </c>
      <c r="J1561" s="17">
        <v>0.31194763340977899</v>
      </c>
      <c r="K1561" s="17">
        <v>0.29776407305731001</v>
      </c>
      <c r="L1561" s="17">
        <v>0.34046347439445501</v>
      </c>
      <c r="M1561" s="17"/>
      <c r="N1561" s="17">
        <v>0.38280860281604501</v>
      </c>
      <c r="O1561" s="17">
        <v>0.39653602180379699</v>
      </c>
      <c r="P1561" s="17">
        <v>0.37438129340656401</v>
      </c>
      <c r="Q1561" s="17">
        <v>0.32112795492808599</v>
      </c>
      <c r="R1561" s="17"/>
      <c r="S1561" s="17">
        <v>0.44430029531463899</v>
      </c>
      <c r="T1561" s="17">
        <v>0.33761381029693899</v>
      </c>
      <c r="U1561" s="17">
        <v>0.35369078579286101</v>
      </c>
      <c r="V1561" s="17">
        <v>0.28550628458252297</v>
      </c>
      <c r="W1561" s="17">
        <v>0.42767785667836999</v>
      </c>
      <c r="X1561" s="17">
        <v>0.25002248225106</v>
      </c>
      <c r="Y1561" s="17">
        <v>0.30761969531348599</v>
      </c>
      <c r="Z1561" s="17">
        <v>0.37004561589638102</v>
      </c>
      <c r="AA1561" s="17">
        <v>0.46053046738717901</v>
      </c>
      <c r="AB1561" s="17">
        <v>0.36523017342841002</v>
      </c>
      <c r="AC1561" s="17">
        <v>0.35492262371479799</v>
      </c>
      <c r="AD1561" s="17">
        <v>0.53286327127426403</v>
      </c>
      <c r="AE1561" s="17"/>
      <c r="AF1561" s="17">
        <v>0.28220609361063798</v>
      </c>
      <c r="AG1561" s="17">
        <v>0.45326053882334399</v>
      </c>
      <c r="AH1561" s="17">
        <v>0.334940113442798</v>
      </c>
      <c r="AI1561" s="17"/>
      <c r="AJ1561" s="17">
        <v>2.8884108207568902E-2</v>
      </c>
      <c r="AK1561" s="17">
        <v>0.55972880540568404</v>
      </c>
      <c r="AL1561" s="17">
        <v>0.425193505203949</v>
      </c>
      <c r="AM1561" s="17"/>
      <c r="AN1561" s="17">
        <v>0.179616081526845</v>
      </c>
      <c r="AO1561" s="17">
        <v>0.34740199109707498</v>
      </c>
      <c r="AP1561" s="17">
        <v>0.57181807772275295</v>
      </c>
      <c r="AQ1561" s="17">
        <v>0.32468026079760198</v>
      </c>
      <c r="AR1561" s="17">
        <v>0.59895475018892996</v>
      </c>
      <c r="AS1561" s="17"/>
      <c r="AT1561" s="17">
        <v>0.36657637901893197</v>
      </c>
      <c r="AU1561" s="17">
        <v>0.35432070967396101</v>
      </c>
      <c r="AV1561" s="17"/>
      <c r="AW1561" s="17">
        <v>0.46089158968662303</v>
      </c>
      <c r="AX1561" s="17">
        <v>0.34929388600002698</v>
      </c>
      <c r="AY1561" s="17">
        <v>0.27093038700350303</v>
      </c>
    </row>
    <row r="1562" spans="2:51">
      <c r="C1562" s="17"/>
      <c r="D1562" s="17"/>
      <c r="E1562" s="17"/>
      <c r="F1562" s="17"/>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c r="AI1562" s="17"/>
      <c r="AJ1562" s="17"/>
      <c r="AK1562" s="17"/>
      <c r="AL1562" s="17"/>
      <c r="AM1562" s="17"/>
      <c r="AN1562" s="17"/>
      <c r="AO1562" s="17"/>
      <c r="AP1562" s="17"/>
      <c r="AQ1562" s="17"/>
      <c r="AR1562" s="17"/>
      <c r="AS1562" s="17"/>
      <c r="AT1562" s="17"/>
      <c r="AU1562" s="17"/>
      <c r="AV1562" s="17"/>
      <c r="AW1562" s="17"/>
      <c r="AX1562" s="17"/>
      <c r="AY1562" s="17"/>
    </row>
    <row r="1563" spans="2:51">
      <c r="B1563" s="6" t="s">
        <v>474</v>
      </c>
      <c r="C1563" s="17"/>
      <c r="D1563" s="17"/>
      <c r="E1563" s="17"/>
      <c r="F1563" s="17"/>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c r="AP1563" s="17"/>
      <c r="AQ1563" s="17"/>
      <c r="AR1563" s="17"/>
      <c r="AS1563" s="17"/>
      <c r="AT1563" s="17"/>
      <c r="AU1563" s="17"/>
      <c r="AV1563" s="17"/>
      <c r="AW1563" s="17"/>
      <c r="AX1563" s="17"/>
      <c r="AY1563" s="17"/>
    </row>
    <row r="1564" spans="2:51">
      <c r="B1564" s="24" t="s">
        <v>16</v>
      </c>
      <c r="C1564" s="17"/>
      <c r="D1564" s="17"/>
      <c r="E1564" s="17"/>
      <c r="F1564" s="17"/>
      <c r="G1564" s="17"/>
      <c r="H1564" s="17"/>
      <c r="I1564" s="17"/>
      <c r="J1564" s="17"/>
      <c r="K1564" s="17"/>
      <c r="L1564" s="17"/>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7"/>
      <c r="AI1564" s="17"/>
      <c r="AJ1564" s="17"/>
      <c r="AK1564" s="17"/>
      <c r="AL1564" s="17"/>
      <c r="AM1564" s="17"/>
      <c r="AN1564" s="17"/>
      <c r="AO1564" s="17"/>
      <c r="AP1564" s="17"/>
      <c r="AQ1564" s="17"/>
      <c r="AR1564" s="17"/>
      <c r="AS1564" s="17"/>
      <c r="AT1564" s="17"/>
      <c r="AU1564" s="17"/>
      <c r="AV1564" s="17"/>
      <c r="AW1564" s="17"/>
      <c r="AX1564" s="17"/>
      <c r="AY1564" s="17"/>
    </row>
    <row r="1565" spans="2:51">
      <c r="B1565" t="s">
        <v>133</v>
      </c>
      <c r="C1565" s="17">
        <v>0.107487917229066</v>
      </c>
      <c r="D1565" s="17">
        <v>0.14663870810399801</v>
      </c>
      <c r="E1565" s="17">
        <v>7.0026455584052696E-2</v>
      </c>
      <c r="F1565" s="17"/>
      <c r="G1565" s="17">
        <v>8.3773260734062299E-2</v>
      </c>
      <c r="H1565" s="17">
        <v>0.110176831283145</v>
      </c>
      <c r="I1565" s="17">
        <v>0.123104467603402</v>
      </c>
      <c r="J1565" s="17">
        <v>9.0672715600182294E-2</v>
      </c>
      <c r="K1565" s="17">
        <v>0.106061077077077</v>
      </c>
      <c r="L1565" s="17">
        <v>0.115057603292801</v>
      </c>
      <c r="M1565" s="17"/>
      <c r="N1565" s="17">
        <v>0.13455386327058499</v>
      </c>
      <c r="O1565" s="17">
        <v>8.7694202876445998E-2</v>
      </c>
      <c r="P1565" s="17">
        <v>0.11008440691857201</v>
      </c>
      <c r="Q1565" s="17">
        <v>8.9259271813567104E-2</v>
      </c>
      <c r="R1565" s="17"/>
      <c r="S1565" s="17">
        <v>8.1521291418788805E-2</v>
      </c>
      <c r="T1565" s="17">
        <v>8.5822046943327499E-2</v>
      </c>
      <c r="U1565" s="17">
        <v>0.15980199605794401</v>
      </c>
      <c r="V1565" s="17">
        <v>7.3144021094558795E-2</v>
      </c>
      <c r="W1565" s="17">
        <v>0.17102313713440301</v>
      </c>
      <c r="X1565" s="17">
        <v>9.4078705843462299E-2</v>
      </c>
      <c r="Y1565" s="17">
        <v>0.11051937709741</v>
      </c>
      <c r="Z1565" s="17">
        <v>0.179080534384186</v>
      </c>
      <c r="AA1565" s="17">
        <v>0.10621780284386</v>
      </c>
      <c r="AB1565" s="17">
        <v>6.3868728044581394E-2</v>
      </c>
      <c r="AC1565" s="17">
        <v>9.1882704025110201E-2</v>
      </c>
      <c r="AD1565" s="17">
        <v>0.16771595914521101</v>
      </c>
      <c r="AE1565" s="17"/>
      <c r="AF1565" s="17">
        <v>0.11098858099539299</v>
      </c>
      <c r="AG1565" s="17">
        <v>0.110654420979028</v>
      </c>
      <c r="AH1565" s="17">
        <v>8.6016290193302203E-2</v>
      </c>
      <c r="AI1565" s="17"/>
      <c r="AJ1565" s="17">
        <v>0.147637694167186</v>
      </c>
      <c r="AK1565" s="17">
        <v>9.6496083551871906E-2</v>
      </c>
      <c r="AL1565" s="17">
        <v>8.5632027016731296E-2</v>
      </c>
      <c r="AM1565" s="17"/>
      <c r="AN1565" s="17">
        <v>7.0653267740038106E-2</v>
      </c>
      <c r="AO1565" s="17">
        <v>6.6068094733625807E-2</v>
      </c>
      <c r="AP1565" s="17">
        <v>0.14885523610248999</v>
      </c>
      <c r="AQ1565" s="17">
        <v>0.13278003556138901</v>
      </c>
      <c r="AR1565" s="17">
        <v>8.4636391148058404E-2</v>
      </c>
      <c r="AS1565" s="17"/>
      <c r="AT1565" s="17">
        <v>0.113373526621941</v>
      </c>
      <c r="AU1565" s="17">
        <v>6.0484604181422298E-2</v>
      </c>
      <c r="AV1565" s="17"/>
      <c r="AW1565" s="17">
        <v>0.15669217335007801</v>
      </c>
      <c r="AX1565" s="17">
        <v>9.5610645947564202E-2</v>
      </c>
      <c r="AY1565" s="17">
        <v>6.0953219800271803E-2</v>
      </c>
    </row>
    <row r="1566" spans="2:51">
      <c r="B1566" t="s">
        <v>134</v>
      </c>
      <c r="C1566" s="17">
        <v>0.32861125759954202</v>
      </c>
      <c r="D1566" s="17">
        <v>0.40497298451576602</v>
      </c>
      <c r="E1566" s="17">
        <v>0.250798115257161</v>
      </c>
      <c r="F1566" s="17"/>
      <c r="G1566" s="17">
        <v>0.35492957425560701</v>
      </c>
      <c r="H1566" s="17">
        <v>0.35521518952347902</v>
      </c>
      <c r="I1566" s="17">
        <v>0.29871328032787098</v>
      </c>
      <c r="J1566" s="17">
        <v>0.33177907918042998</v>
      </c>
      <c r="K1566" s="17">
        <v>0.28987319508231701</v>
      </c>
      <c r="L1566" s="17">
        <v>0.34548565842604301</v>
      </c>
      <c r="M1566" s="17"/>
      <c r="N1566" s="17">
        <v>0.39783568297746003</v>
      </c>
      <c r="O1566" s="17">
        <v>0.32857199182914298</v>
      </c>
      <c r="P1566" s="17">
        <v>0.35814509375387699</v>
      </c>
      <c r="Q1566" s="17">
        <v>0.22513056914743901</v>
      </c>
      <c r="R1566" s="17"/>
      <c r="S1566" s="17">
        <v>0.38650207407280401</v>
      </c>
      <c r="T1566" s="17">
        <v>0.26488744988912599</v>
      </c>
      <c r="U1566" s="17">
        <v>0.37426356696420698</v>
      </c>
      <c r="V1566" s="17">
        <v>0.38374097020491998</v>
      </c>
      <c r="W1566" s="17">
        <v>0.32029721712289499</v>
      </c>
      <c r="X1566" s="17">
        <v>0.35413449839365602</v>
      </c>
      <c r="Y1566" s="17">
        <v>0.33372109576103998</v>
      </c>
      <c r="Z1566" s="17">
        <v>0.35316948459655101</v>
      </c>
      <c r="AA1566" s="17">
        <v>0.35307461588760097</v>
      </c>
      <c r="AB1566" s="17">
        <v>0.27079483846382502</v>
      </c>
      <c r="AC1566" s="17">
        <v>0.226102908509272</v>
      </c>
      <c r="AD1566" s="17">
        <v>0.155980175176889</v>
      </c>
      <c r="AE1566" s="17"/>
      <c r="AF1566" s="17">
        <v>0.33942763003383802</v>
      </c>
      <c r="AG1566" s="17">
        <v>0.34610534016845501</v>
      </c>
      <c r="AH1566" s="17">
        <v>0.21327991413265401</v>
      </c>
      <c r="AI1566" s="17"/>
      <c r="AJ1566" s="17">
        <v>0.43895328729990502</v>
      </c>
      <c r="AK1566" s="17">
        <v>0.32685450433628499</v>
      </c>
      <c r="AL1566" s="17">
        <v>0.38366218766993299</v>
      </c>
      <c r="AM1566" s="17"/>
      <c r="AN1566" s="17">
        <v>0.23243263302723299</v>
      </c>
      <c r="AO1566" s="17">
        <v>0.39800207063000398</v>
      </c>
      <c r="AP1566" s="17">
        <v>0.330047992056406</v>
      </c>
      <c r="AQ1566" s="17">
        <v>0.42323794082231098</v>
      </c>
      <c r="AR1566" s="17">
        <v>0.38240112247826002</v>
      </c>
      <c r="AS1566" s="17"/>
      <c r="AT1566" s="17">
        <v>0.32466691674675702</v>
      </c>
      <c r="AU1566" s="17">
        <v>0.38948007220451802</v>
      </c>
      <c r="AV1566" s="17"/>
      <c r="AW1566" s="17">
        <v>0.42627752655110901</v>
      </c>
      <c r="AX1566" s="17">
        <v>0.39906900616154301</v>
      </c>
      <c r="AY1566" s="17">
        <v>0.211350138634669</v>
      </c>
    </row>
    <row r="1567" spans="2:51">
      <c r="B1567" t="s">
        <v>135</v>
      </c>
      <c r="C1567" s="17">
        <v>0.28238944442930602</v>
      </c>
      <c r="D1567" s="17">
        <v>0.22455028290312701</v>
      </c>
      <c r="E1567" s="17">
        <v>0.33915320158781798</v>
      </c>
      <c r="F1567" s="17"/>
      <c r="G1567" s="17">
        <v>0.24136107216138999</v>
      </c>
      <c r="H1567" s="17">
        <v>0.22613237454971899</v>
      </c>
      <c r="I1567" s="17">
        <v>0.28593939542789099</v>
      </c>
      <c r="J1567" s="17">
        <v>0.29705006589442701</v>
      </c>
      <c r="K1567" s="17">
        <v>0.331612309280714</v>
      </c>
      <c r="L1567" s="17">
        <v>0.293759416039865</v>
      </c>
      <c r="M1567" s="17"/>
      <c r="N1567" s="17">
        <v>0.22286614792353299</v>
      </c>
      <c r="O1567" s="17">
        <v>0.29724821316982097</v>
      </c>
      <c r="P1567" s="17">
        <v>0.31177502525837297</v>
      </c>
      <c r="Q1567" s="17">
        <v>0.30958375471150901</v>
      </c>
      <c r="R1567" s="17"/>
      <c r="S1567" s="17">
        <v>0.27310264433061199</v>
      </c>
      <c r="T1567" s="17">
        <v>0.313653238935307</v>
      </c>
      <c r="U1567" s="17">
        <v>0.204026842476418</v>
      </c>
      <c r="V1567" s="17">
        <v>0.297971191204354</v>
      </c>
      <c r="W1567" s="17">
        <v>0.30441721178717002</v>
      </c>
      <c r="X1567" s="17">
        <v>0.28147682611480401</v>
      </c>
      <c r="Y1567" s="17">
        <v>0.29013527779375298</v>
      </c>
      <c r="Z1567" s="17">
        <v>0.27427467632709102</v>
      </c>
      <c r="AA1567" s="17">
        <v>0.29092090951494798</v>
      </c>
      <c r="AB1567" s="17">
        <v>0.31876784460665603</v>
      </c>
      <c r="AC1567" s="17">
        <v>0.21986557130463599</v>
      </c>
      <c r="AD1567" s="17">
        <v>0.29373380323117398</v>
      </c>
      <c r="AE1567" s="17"/>
      <c r="AF1567" s="17">
        <v>0.28783417702117797</v>
      </c>
      <c r="AG1567" s="17">
        <v>0.28135996312071498</v>
      </c>
      <c r="AH1567" s="17">
        <v>0.29690746452211803</v>
      </c>
      <c r="AI1567" s="17"/>
      <c r="AJ1567" s="17">
        <v>0.24989830202066199</v>
      </c>
      <c r="AK1567" s="17">
        <v>0.27283013896895097</v>
      </c>
      <c r="AL1567" s="17">
        <v>0.275275414807927</v>
      </c>
      <c r="AM1567" s="17"/>
      <c r="AN1567" s="17">
        <v>0.37521390910331298</v>
      </c>
      <c r="AO1567" s="17">
        <v>0.24059366569728399</v>
      </c>
      <c r="AP1567" s="17">
        <v>0.26449241546495</v>
      </c>
      <c r="AQ1567" s="17">
        <v>0.212203952608923</v>
      </c>
      <c r="AR1567" s="17">
        <v>0.321817334040505</v>
      </c>
      <c r="AS1567" s="17"/>
      <c r="AT1567" s="17">
        <v>0.28196953504565198</v>
      </c>
      <c r="AU1567" s="17">
        <v>0.26606336415853399</v>
      </c>
      <c r="AV1567" s="17"/>
      <c r="AW1567" s="17">
        <v>0.20316527011933</v>
      </c>
      <c r="AX1567" s="17">
        <v>0.28355284973251899</v>
      </c>
      <c r="AY1567" s="17">
        <v>0.36207002598125498</v>
      </c>
    </row>
    <row r="1568" spans="2:51">
      <c r="B1568" t="s">
        <v>136</v>
      </c>
      <c r="C1568" s="17">
        <v>0.14487543425552199</v>
      </c>
      <c r="D1568" s="17">
        <v>0.124946962273315</v>
      </c>
      <c r="E1568" s="17">
        <v>0.16459573690370199</v>
      </c>
      <c r="F1568" s="17"/>
      <c r="G1568" s="17">
        <v>0.20082197128901</v>
      </c>
      <c r="H1568" s="17">
        <v>0.18487992216170299</v>
      </c>
      <c r="I1568" s="17">
        <v>0.10485080457102799</v>
      </c>
      <c r="J1568" s="17">
        <v>0.18244448957495599</v>
      </c>
      <c r="K1568" s="17">
        <v>0.117897244786065</v>
      </c>
      <c r="L1568" s="17">
        <v>0.11816070774340399</v>
      </c>
      <c r="M1568" s="17"/>
      <c r="N1568" s="17">
        <v>0.15133422632235699</v>
      </c>
      <c r="O1568" s="17">
        <v>0.142838834543836</v>
      </c>
      <c r="P1568" s="17">
        <v>0.117610544412597</v>
      </c>
      <c r="Q1568" s="17">
        <v>0.16719244282311599</v>
      </c>
      <c r="R1568" s="17"/>
      <c r="S1568" s="17">
        <v>0.12548754487088501</v>
      </c>
      <c r="T1568" s="17">
        <v>0.21268508863465199</v>
      </c>
      <c r="U1568" s="17">
        <v>0.123782316099267</v>
      </c>
      <c r="V1568" s="17">
        <v>9.1508700890229194E-2</v>
      </c>
      <c r="W1568" s="17">
        <v>7.8217511687351998E-2</v>
      </c>
      <c r="X1568" s="17">
        <v>0.14760120214057601</v>
      </c>
      <c r="Y1568" s="17">
        <v>0.15249549208856</v>
      </c>
      <c r="Z1568" s="17">
        <v>0.10841456205357899</v>
      </c>
      <c r="AA1568" s="17">
        <v>0.15760324156031599</v>
      </c>
      <c r="AB1568" s="17">
        <v>0.12956457816773601</v>
      </c>
      <c r="AC1568" s="17">
        <v>0.219567791676025</v>
      </c>
      <c r="AD1568" s="17">
        <v>0.25645441912113098</v>
      </c>
      <c r="AE1568" s="17"/>
      <c r="AF1568" s="17">
        <v>0.137725837385345</v>
      </c>
      <c r="AG1568" s="17">
        <v>0.122682224323846</v>
      </c>
      <c r="AH1568" s="17">
        <v>0.21149565157067399</v>
      </c>
      <c r="AI1568" s="17"/>
      <c r="AJ1568" s="17">
        <v>0.122807046059502</v>
      </c>
      <c r="AK1568" s="17">
        <v>0.15249281777780199</v>
      </c>
      <c r="AL1568" s="17">
        <v>0.100356001300737</v>
      </c>
      <c r="AM1568" s="17"/>
      <c r="AN1568" s="17">
        <v>0.12762467625934501</v>
      </c>
      <c r="AO1568" s="17">
        <v>0.17507547179011901</v>
      </c>
      <c r="AP1568" s="17">
        <v>0.14103658099042299</v>
      </c>
      <c r="AQ1568" s="17">
        <v>0.14451982544011099</v>
      </c>
      <c r="AR1568" s="17">
        <v>0</v>
      </c>
      <c r="AS1568" s="17"/>
      <c r="AT1568" s="17">
        <v>0.14704928043034399</v>
      </c>
      <c r="AU1568" s="17">
        <v>0.12705673320215699</v>
      </c>
      <c r="AV1568" s="17"/>
      <c r="AW1568" s="17">
        <v>0.11845071327314501</v>
      </c>
      <c r="AX1568" s="17">
        <v>0.115484535776781</v>
      </c>
      <c r="AY1568" s="17">
        <v>0.17933586479021399</v>
      </c>
    </row>
    <row r="1569" spans="2:51">
      <c r="B1569" t="s">
        <v>137</v>
      </c>
      <c r="C1569" s="17">
        <v>8.3963656478491605E-2</v>
      </c>
      <c r="D1569" s="17">
        <v>7.1422153113427797E-2</v>
      </c>
      <c r="E1569" s="17">
        <v>9.7281844390707806E-2</v>
      </c>
      <c r="F1569" s="17"/>
      <c r="G1569" s="17">
        <v>8.6183625423203805E-2</v>
      </c>
      <c r="H1569" s="17">
        <v>7.8411472152533801E-2</v>
      </c>
      <c r="I1569" s="17">
        <v>0.10070632514714201</v>
      </c>
      <c r="J1569" s="17">
        <v>6.3788699193385798E-2</v>
      </c>
      <c r="K1569" s="17">
        <v>0.11706499124276</v>
      </c>
      <c r="L1569" s="17">
        <v>6.5277625818764798E-2</v>
      </c>
      <c r="M1569" s="17"/>
      <c r="N1569" s="17">
        <v>6.7532344390490703E-2</v>
      </c>
      <c r="O1569" s="17">
        <v>8.5712143005226601E-2</v>
      </c>
      <c r="P1569" s="17">
        <v>6.2928274731164593E-2</v>
      </c>
      <c r="Q1569" s="17">
        <v>0.120335029628867</v>
      </c>
      <c r="R1569" s="17"/>
      <c r="S1569" s="17">
        <v>6.6582796095560198E-2</v>
      </c>
      <c r="T1569" s="17">
        <v>9.2429375166232494E-2</v>
      </c>
      <c r="U1569" s="17">
        <v>5.2931108839679199E-2</v>
      </c>
      <c r="V1569" s="17">
        <v>0.108267289207346</v>
      </c>
      <c r="W1569" s="17">
        <v>7.0334406220344106E-2</v>
      </c>
      <c r="X1569" s="17">
        <v>0.107927818919062</v>
      </c>
      <c r="Y1569" s="17">
        <v>8.0442417708270597E-2</v>
      </c>
      <c r="Z1569" s="17">
        <v>5.6310043812533003E-2</v>
      </c>
      <c r="AA1569" s="17">
        <v>4.48455403631879E-2</v>
      </c>
      <c r="AB1569" s="17">
        <v>0.14012193462910699</v>
      </c>
      <c r="AC1569" s="17">
        <v>0.13475214257878801</v>
      </c>
      <c r="AD1569" s="17">
        <v>9.7420731816358297E-2</v>
      </c>
      <c r="AE1569" s="17"/>
      <c r="AF1569" s="17">
        <v>7.2648132579849298E-2</v>
      </c>
      <c r="AG1569" s="17">
        <v>9.6699182286765301E-2</v>
      </c>
      <c r="AH1569" s="17">
        <v>0.106187282040465</v>
      </c>
      <c r="AI1569" s="17"/>
      <c r="AJ1569" s="17">
        <v>1.8412825188954901E-2</v>
      </c>
      <c r="AK1569" s="17">
        <v>0.104317259373069</v>
      </c>
      <c r="AL1569" s="17">
        <v>9.7299895672932804E-2</v>
      </c>
      <c r="AM1569" s="17"/>
      <c r="AN1569" s="17">
        <v>0.12688735811966001</v>
      </c>
      <c r="AO1569" s="17">
        <v>8.6448132732493493E-2</v>
      </c>
      <c r="AP1569" s="17">
        <v>6.6605133746045597E-2</v>
      </c>
      <c r="AQ1569" s="17">
        <v>4.92330422933243E-2</v>
      </c>
      <c r="AR1569" s="17">
        <v>0.119161288282132</v>
      </c>
      <c r="AS1569" s="17"/>
      <c r="AT1569" s="17">
        <v>8.5915081545891794E-2</v>
      </c>
      <c r="AU1569" s="17">
        <v>5.7234300896606499E-2</v>
      </c>
      <c r="AV1569" s="17"/>
      <c r="AW1569" s="17">
        <v>6.4227621352712205E-2</v>
      </c>
      <c r="AX1569" s="17">
        <v>6.9296539733763998E-2</v>
      </c>
      <c r="AY1569" s="17">
        <v>0.107772989904324</v>
      </c>
    </row>
    <row r="1570" spans="2:51">
      <c r="B1570" t="s">
        <v>119</v>
      </c>
      <c r="C1570" s="17">
        <v>5.2672290008073497E-2</v>
      </c>
      <c r="D1570" s="17">
        <v>2.74689090903661E-2</v>
      </c>
      <c r="E1570" s="17">
        <v>7.8144646276558302E-2</v>
      </c>
      <c r="F1570" s="17"/>
      <c r="G1570" s="17">
        <v>3.2930496136727598E-2</v>
      </c>
      <c r="H1570" s="17">
        <v>4.5184210329420001E-2</v>
      </c>
      <c r="I1570" s="17">
        <v>8.6685726922666503E-2</v>
      </c>
      <c r="J1570" s="17">
        <v>3.4264950556620197E-2</v>
      </c>
      <c r="K1570" s="17">
        <v>3.7491182531066501E-2</v>
      </c>
      <c r="L1570" s="17">
        <v>6.2258988679122801E-2</v>
      </c>
      <c r="M1570" s="17"/>
      <c r="N1570" s="17">
        <v>2.5877735115575E-2</v>
      </c>
      <c r="O1570" s="17">
        <v>5.79346145755276E-2</v>
      </c>
      <c r="P1570" s="17">
        <v>3.9456654925415398E-2</v>
      </c>
      <c r="Q1570" s="17">
        <v>8.8498931875501397E-2</v>
      </c>
      <c r="R1570" s="17"/>
      <c r="S1570" s="17">
        <v>6.6803649211350402E-2</v>
      </c>
      <c r="T1570" s="17">
        <v>3.05228004313557E-2</v>
      </c>
      <c r="U1570" s="17">
        <v>8.5194169562484601E-2</v>
      </c>
      <c r="V1570" s="17">
        <v>4.5367827398592901E-2</v>
      </c>
      <c r="W1570" s="17">
        <v>5.5710516047835598E-2</v>
      </c>
      <c r="X1570" s="17">
        <v>1.47809485884392E-2</v>
      </c>
      <c r="Y1570" s="17">
        <v>3.2686339550967398E-2</v>
      </c>
      <c r="Z1570" s="17">
        <v>2.8750698826060999E-2</v>
      </c>
      <c r="AA1570" s="17">
        <v>4.7337889830086598E-2</v>
      </c>
      <c r="AB1570" s="17">
        <v>7.6882076088094498E-2</v>
      </c>
      <c r="AC1570" s="17">
        <v>0.107828881906169</v>
      </c>
      <c r="AD1570" s="17">
        <v>2.86949115092371E-2</v>
      </c>
      <c r="AE1570" s="17"/>
      <c r="AF1570" s="17">
        <v>5.1375641984397202E-2</v>
      </c>
      <c r="AG1570" s="17">
        <v>4.24988691211904E-2</v>
      </c>
      <c r="AH1570" s="17">
        <v>8.6113397540786701E-2</v>
      </c>
      <c r="AI1570" s="17"/>
      <c r="AJ1570" s="17">
        <v>2.22908452637894E-2</v>
      </c>
      <c r="AK1570" s="17">
        <v>4.7009195992020698E-2</v>
      </c>
      <c r="AL1570" s="17">
        <v>5.7774473531739E-2</v>
      </c>
      <c r="AM1570" s="17"/>
      <c r="AN1570" s="17">
        <v>6.7188155750410206E-2</v>
      </c>
      <c r="AO1570" s="17">
        <v>3.38125644164739E-2</v>
      </c>
      <c r="AP1570" s="17">
        <v>4.8962641639685299E-2</v>
      </c>
      <c r="AQ1570" s="17">
        <v>3.8025203273942598E-2</v>
      </c>
      <c r="AR1570" s="17">
        <v>9.1983864051045E-2</v>
      </c>
      <c r="AS1570" s="17"/>
      <c r="AT1570" s="17">
        <v>4.7025659609413802E-2</v>
      </c>
      <c r="AU1570" s="17">
        <v>9.9680925356763206E-2</v>
      </c>
      <c r="AV1570" s="17"/>
      <c r="AW1570" s="17">
        <v>3.1186695353625699E-2</v>
      </c>
      <c r="AX1570" s="17">
        <v>3.6986422647828698E-2</v>
      </c>
      <c r="AY1570" s="17">
        <v>7.8517760889266403E-2</v>
      </c>
    </row>
    <row r="1571" spans="2:51">
      <c r="B1571" t="s">
        <v>138</v>
      </c>
      <c r="C1571" s="17">
        <v>0.43609917482860699</v>
      </c>
      <c r="D1571" s="17">
        <v>0.55161169261976395</v>
      </c>
      <c r="E1571" s="17">
        <v>0.32082457084121402</v>
      </c>
      <c r="F1571" s="17"/>
      <c r="G1571" s="17">
        <v>0.438702834989669</v>
      </c>
      <c r="H1571" s="17">
        <v>0.46539202080662501</v>
      </c>
      <c r="I1571" s="17">
        <v>0.42181774793127302</v>
      </c>
      <c r="J1571" s="17">
        <v>0.42245179478061201</v>
      </c>
      <c r="K1571" s="17">
        <v>0.39593427215939397</v>
      </c>
      <c r="L1571" s="17">
        <v>0.46054326171884402</v>
      </c>
      <c r="M1571" s="17"/>
      <c r="N1571" s="17">
        <v>0.53238954624804502</v>
      </c>
      <c r="O1571" s="17">
        <v>0.41626619470558901</v>
      </c>
      <c r="P1571" s="17">
        <v>0.46822950067245001</v>
      </c>
      <c r="Q1571" s="17">
        <v>0.31438984096100597</v>
      </c>
      <c r="R1571" s="17"/>
      <c r="S1571" s="17">
        <v>0.46802336549159301</v>
      </c>
      <c r="T1571" s="17">
        <v>0.350709496832453</v>
      </c>
      <c r="U1571" s="17">
        <v>0.53406556302215102</v>
      </c>
      <c r="V1571" s="17">
        <v>0.45688499129947902</v>
      </c>
      <c r="W1571" s="17">
        <v>0.49132035425729897</v>
      </c>
      <c r="X1571" s="17">
        <v>0.44821320423711802</v>
      </c>
      <c r="Y1571" s="17">
        <v>0.44424047285844998</v>
      </c>
      <c r="Z1571" s="17">
        <v>0.53225001898073598</v>
      </c>
      <c r="AA1571" s="17">
        <v>0.45929241873146098</v>
      </c>
      <c r="AB1571" s="17">
        <v>0.33466356650840701</v>
      </c>
      <c r="AC1571" s="17">
        <v>0.31798561253438201</v>
      </c>
      <c r="AD1571" s="17">
        <v>0.32369613432209998</v>
      </c>
      <c r="AE1571" s="17"/>
      <c r="AF1571" s="17">
        <v>0.45041621102923102</v>
      </c>
      <c r="AG1571" s="17">
        <v>0.45675976114748301</v>
      </c>
      <c r="AH1571" s="17">
        <v>0.29929620432595599</v>
      </c>
      <c r="AI1571" s="17"/>
      <c r="AJ1571" s="17">
        <v>0.58659098146709099</v>
      </c>
      <c r="AK1571" s="17">
        <v>0.42335058788815699</v>
      </c>
      <c r="AL1571" s="17">
        <v>0.46929421468666399</v>
      </c>
      <c r="AM1571" s="17"/>
      <c r="AN1571" s="17">
        <v>0.30308590076727099</v>
      </c>
      <c r="AO1571" s="17">
        <v>0.46407016536362999</v>
      </c>
      <c r="AP1571" s="17">
        <v>0.47890322815889702</v>
      </c>
      <c r="AQ1571" s="17">
        <v>0.55601797638369899</v>
      </c>
      <c r="AR1571" s="17">
        <v>0.46703751362631801</v>
      </c>
      <c r="AS1571" s="17"/>
      <c r="AT1571" s="17">
        <v>0.43804044336869802</v>
      </c>
      <c r="AU1571" s="17">
        <v>0.44996467638594001</v>
      </c>
      <c r="AV1571" s="17"/>
      <c r="AW1571" s="17">
        <v>0.58296969990118797</v>
      </c>
      <c r="AX1571" s="17">
        <v>0.49467965210910703</v>
      </c>
      <c r="AY1571" s="17">
        <v>0.27230335843494102</v>
      </c>
    </row>
    <row r="1572" spans="2:51">
      <c r="B1572" t="s">
        <v>139</v>
      </c>
      <c r="C1572" s="17">
        <v>0.22883909073401401</v>
      </c>
      <c r="D1572" s="17">
        <v>0.19636911538674301</v>
      </c>
      <c r="E1572" s="17">
        <v>0.26187758129441002</v>
      </c>
      <c r="F1572" s="17"/>
      <c r="G1572" s="17">
        <v>0.28700559671221298</v>
      </c>
      <c r="H1572" s="17">
        <v>0.26329139431423698</v>
      </c>
      <c r="I1572" s="17">
        <v>0.20555712971817</v>
      </c>
      <c r="J1572" s="17">
        <v>0.24623318876834099</v>
      </c>
      <c r="K1572" s="17">
        <v>0.23496223602882499</v>
      </c>
      <c r="L1572" s="17">
        <v>0.18343833356216899</v>
      </c>
      <c r="M1572" s="17"/>
      <c r="N1572" s="17">
        <v>0.21886657071284801</v>
      </c>
      <c r="O1572" s="17">
        <v>0.22855097754906201</v>
      </c>
      <c r="P1572" s="17">
        <v>0.18053881914376199</v>
      </c>
      <c r="Q1572" s="17">
        <v>0.28752747245198301</v>
      </c>
      <c r="R1572" s="17"/>
      <c r="S1572" s="17">
        <v>0.19207034096644501</v>
      </c>
      <c r="T1572" s="17">
        <v>0.30511446380088397</v>
      </c>
      <c r="U1572" s="17">
        <v>0.17671342493894601</v>
      </c>
      <c r="V1572" s="17">
        <v>0.19977599009757499</v>
      </c>
      <c r="W1572" s="17">
        <v>0.14855191790769601</v>
      </c>
      <c r="X1572" s="17">
        <v>0.25552902105963798</v>
      </c>
      <c r="Y1572" s="17">
        <v>0.23293790979682999</v>
      </c>
      <c r="Z1572" s="17">
        <v>0.16472460586611201</v>
      </c>
      <c r="AA1572" s="17">
        <v>0.20244878192350399</v>
      </c>
      <c r="AB1572" s="17">
        <v>0.26968651279684303</v>
      </c>
      <c r="AC1572" s="17">
        <v>0.35431993425481301</v>
      </c>
      <c r="AD1572" s="17">
        <v>0.353875150937489</v>
      </c>
      <c r="AE1572" s="17"/>
      <c r="AF1572" s="17">
        <v>0.210373969965194</v>
      </c>
      <c r="AG1572" s="17">
        <v>0.21938140661061201</v>
      </c>
      <c r="AH1572" s="17">
        <v>0.31768293361113897</v>
      </c>
      <c r="AI1572" s="17"/>
      <c r="AJ1572" s="17">
        <v>0.141219871248457</v>
      </c>
      <c r="AK1572" s="17">
        <v>0.25681007715087101</v>
      </c>
      <c r="AL1572" s="17">
        <v>0.19765589697367</v>
      </c>
      <c r="AM1572" s="17"/>
      <c r="AN1572" s="17">
        <v>0.25451203437900599</v>
      </c>
      <c r="AO1572" s="17">
        <v>0.26152360452261197</v>
      </c>
      <c r="AP1572" s="17">
        <v>0.207641714736469</v>
      </c>
      <c r="AQ1572" s="17">
        <v>0.193752867733435</v>
      </c>
      <c r="AR1572" s="17">
        <v>0.119161288282132</v>
      </c>
      <c r="AS1572" s="17"/>
      <c r="AT1572" s="17">
        <v>0.23296436197623599</v>
      </c>
      <c r="AU1572" s="17">
        <v>0.18429103409876299</v>
      </c>
      <c r="AV1572" s="17"/>
      <c r="AW1572" s="17">
        <v>0.182678334625857</v>
      </c>
      <c r="AX1572" s="17">
        <v>0.18478107551054501</v>
      </c>
      <c r="AY1572" s="17">
        <v>0.28710885469453801</v>
      </c>
    </row>
    <row r="1573" spans="2:51">
      <c r="B1573" t="s">
        <v>140</v>
      </c>
      <c r="C1573" s="17">
        <v>0.20726008409459401</v>
      </c>
      <c r="D1573" s="17">
        <v>0.355242577233021</v>
      </c>
      <c r="E1573" s="17">
        <v>5.8946989546804003E-2</v>
      </c>
      <c r="F1573" s="17"/>
      <c r="G1573" s="17">
        <v>0.15169723827745599</v>
      </c>
      <c r="H1573" s="17">
        <v>0.202100626492388</v>
      </c>
      <c r="I1573" s="17">
        <v>0.216260618213103</v>
      </c>
      <c r="J1573" s="17">
        <v>0.17621860601227099</v>
      </c>
      <c r="K1573" s="17">
        <v>0.16097203613056901</v>
      </c>
      <c r="L1573" s="17">
        <v>0.27710492815667498</v>
      </c>
      <c r="M1573" s="17"/>
      <c r="N1573" s="17">
        <v>0.31352297553519698</v>
      </c>
      <c r="O1573" s="17">
        <v>0.187715217156527</v>
      </c>
      <c r="P1573" s="17">
        <v>0.28769068152868799</v>
      </c>
      <c r="Q1573" s="17">
        <v>2.6862368509023699E-2</v>
      </c>
      <c r="R1573" s="17"/>
      <c r="S1573" s="17">
        <v>0.27595302452514803</v>
      </c>
      <c r="T1573" s="17">
        <v>4.55950330315689E-2</v>
      </c>
      <c r="U1573" s="17">
        <v>0.35735213808320498</v>
      </c>
      <c r="V1573" s="17">
        <v>0.257109001201904</v>
      </c>
      <c r="W1573" s="17">
        <v>0.34276843634960302</v>
      </c>
      <c r="X1573" s="17">
        <v>0.19268418317748001</v>
      </c>
      <c r="Y1573" s="17">
        <v>0.21130256306162001</v>
      </c>
      <c r="Z1573" s="17">
        <v>0.367525413114624</v>
      </c>
      <c r="AA1573" s="17">
        <v>0.25684363680795702</v>
      </c>
      <c r="AB1573" s="17">
        <v>6.4977053711563898E-2</v>
      </c>
      <c r="AC1573" s="17">
        <v>-3.6334321720431502E-2</v>
      </c>
      <c r="AD1573" s="17">
        <v>-3.01790166153896E-2</v>
      </c>
      <c r="AE1573" s="17"/>
      <c r="AF1573" s="17">
        <v>0.24004224106403599</v>
      </c>
      <c r="AG1573" s="17">
        <v>0.23737835453687101</v>
      </c>
      <c r="AH1573" s="17">
        <v>-1.8386729285183499E-2</v>
      </c>
      <c r="AI1573" s="17"/>
      <c r="AJ1573" s="17">
        <v>0.44537111021863401</v>
      </c>
      <c r="AK1573" s="17">
        <v>0.16654051073728601</v>
      </c>
      <c r="AL1573" s="17">
        <v>0.27163831771299402</v>
      </c>
      <c r="AM1573" s="17"/>
      <c r="AN1573" s="17">
        <v>4.8573866388265198E-2</v>
      </c>
      <c r="AO1573" s="17">
        <v>0.20254656084101799</v>
      </c>
      <c r="AP1573" s="17">
        <v>0.27126151342242799</v>
      </c>
      <c r="AQ1573" s="17">
        <v>0.36226510865026401</v>
      </c>
      <c r="AR1573" s="17">
        <v>0.347876225344186</v>
      </c>
      <c r="AS1573" s="17"/>
      <c r="AT1573" s="17">
        <v>0.205076081392462</v>
      </c>
      <c r="AU1573" s="17">
        <v>0.26567364228717599</v>
      </c>
      <c r="AV1573" s="17"/>
      <c r="AW1573" s="17">
        <v>0.40029136527532999</v>
      </c>
      <c r="AX1573" s="17">
        <v>0.30989857659856201</v>
      </c>
      <c r="AY1573" s="17">
        <v>-1.48054962595979E-2</v>
      </c>
    </row>
    <row r="1574" spans="2:51">
      <c r="C1574" s="17"/>
      <c r="D1574" s="17"/>
      <c r="E1574" s="17"/>
      <c r="F1574" s="17"/>
      <c r="G1574" s="17"/>
      <c r="H1574" s="17"/>
      <c r="I1574" s="17"/>
      <c r="J1574" s="17"/>
      <c r="K1574" s="17"/>
      <c r="L1574" s="17"/>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c r="AP1574" s="17"/>
      <c r="AQ1574" s="17"/>
      <c r="AR1574" s="17"/>
      <c r="AS1574" s="17"/>
      <c r="AT1574" s="17"/>
      <c r="AU1574" s="17"/>
      <c r="AV1574" s="17"/>
      <c r="AW1574" s="17"/>
      <c r="AX1574" s="17"/>
      <c r="AY1574" s="17"/>
    </row>
    <row r="1575" spans="2:51">
      <c r="B1575" s="6" t="s">
        <v>475</v>
      </c>
      <c r="C1575" s="17"/>
      <c r="D1575" s="17"/>
      <c r="E1575" s="17"/>
      <c r="F1575" s="17"/>
      <c r="G1575" s="17"/>
      <c r="H1575" s="17"/>
      <c r="I1575" s="17"/>
      <c r="J1575" s="17"/>
      <c r="K1575" s="17"/>
      <c r="L1575" s="17"/>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c r="AP1575" s="17"/>
      <c r="AQ1575" s="17"/>
      <c r="AR1575" s="17"/>
      <c r="AS1575" s="17"/>
      <c r="AT1575" s="17"/>
      <c r="AU1575" s="17"/>
      <c r="AV1575" s="17"/>
      <c r="AW1575" s="17"/>
      <c r="AX1575" s="17"/>
      <c r="AY1575" s="17"/>
    </row>
    <row r="1576" spans="2:51">
      <c r="B1576" s="24" t="s">
        <v>16</v>
      </c>
      <c r="C1576" s="17"/>
      <c r="D1576" s="17"/>
      <c r="E1576" s="17"/>
      <c r="F1576" s="17"/>
      <c r="G1576" s="17"/>
      <c r="H1576" s="17"/>
      <c r="I1576" s="17"/>
      <c r="J1576" s="17"/>
      <c r="K1576" s="17"/>
      <c r="L1576" s="17"/>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7"/>
      <c r="AI1576" s="17"/>
      <c r="AJ1576" s="17"/>
      <c r="AK1576" s="17"/>
      <c r="AL1576" s="17"/>
      <c r="AM1576" s="17"/>
      <c r="AN1576" s="17"/>
      <c r="AO1576" s="17"/>
      <c r="AP1576" s="17"/>
      <c r="AQ1576" s="17"/>
      <c r="AR1576" s="17"/>
      <c r="AS1576" s="17"/>
      <c r="AT1576" s="17"/>
      <c r="AU1576" s="17"/>
      <c r="AV1576" s="17"/>
      <c r="AW1576" s="17"/>
      <c r="AX1576" s="17"/>
      <c r="AY1576" s="17"/>
    </row>
    <row r="1577" spans="2:51">
      <c r="B1577" t="s">
        <v>133</v>
      </c>
      <c r="C1577" s="17">
        <v>3.8223976998419097E-2</v>
      </c>
      <c r="D1577" s="17">
        <v>3.6271702513625999E-2</v>
      </c>
      <c r="E1577" s="17">
        <v>4.0577135181927203E-2</v>
      </c>
      <c r="F1577" s="17"/>
      <c r="G1577" s="17">
        <v>3.6028057250075601E-2</v>
      </c>
      <c r="H1577" s="17">
        <v>2.6672598339945699E-2</v>
      </c>
      <c r="I1577" s="17">
        <v>4.51520135415798E-2</v>
      </c>
      <c r="J1577" s="17">
        <v>2.4385327091495899E-2</v>
      </c>
      <c r="K1577" s="17">
        <v>6.0303019267588999E-2</v>
      </c>
      <c r="L1577" s="17">
        <v>3.6212107387494599E-2</v>
      </c>
      <c r="M1577" s="17"/>
      <c r="N1577" s="17">
        <v>3.5771654118816103E-2</v>
      </c>
      <c r="O1577" s="17">
        <v>3.08922922735257E-2</v>
      </c>
      <c r="P1577" s="17">
        <v>4.8308654527514698E-2</v>
      </c>
      <c r="Q1577" s="17">
        <v>4.16363784415274E-2</v>
      </c>
      <c r="R1577" s="17"/>
      <c r="S1577" s="17">
        <v>1.89557008232633E-2</v>
      </c>
      <c r="T1577" s="17">
        <v>4.7570957672482102E-2</v>
      </c>
      <c r="U1577" s="17">
        <v>8.1996736198981804E-2</v>
      </c>
      <c r="V1577" s="17">
        <v>0</v>
      </c>
      <c r="W1577" s="17">
        <v>4.1036734583592201E-2</v>
      </c>
      <c r="X1577" s="17">
        <v>5.8221555072255203E-2</v>
      </c>
      <c r="Y1577" s="17">
        <v>6.1933473986503097E-2</v>
      </c>
      <c r="Z1577" s="17">
        <v>2.44809515024722E-2</v>
      </c>
      <c r="AA1577" s="17">
        <v>4.6232026862541097E-2</v>
      </c>
      <c r="AB1577" s="17">
        <v>3.4706985461319402E-2</v>
      </c>
      <c r="AC1577" s="17">
        <v>0</v>
      </c>
      <c r="AD1577" s="17">
        <v>0</v>
      </c>
      <c r="AE1577" s="17"/>
      <c r="AF1577" s="17">
        <v>4.8568410312617702E-2</v>
      </c>
      <c r="AG1577" s="17">
        <v>3.0891124890433899E-2</v>
      </c>
      <c r="AH1577" s="17">
        <v>2.7678343562785999E-2</v>
      </c>
      <c r="AI1577" s="17"/>
      <c r="AJ1577" s="17">
        <v>7.9312655800562806E-2</v>
      </c>
      <c r="AK1577" s="17">
        <v>3.0073737568073002E-2</v>
      </c>
      <c r="AL1577" s="17">
        <v>1.31494840678038E-2</v>
      </c>
      <c r="AM1577" s="17"/>
      <c r="AN1577" s="17">
        <v>4.4014015792436398E-2</v>
      </c>
      <c r="AO1577" s="17">
        <v>8.4398715308437507E-3</v>
      </c>
      <c r="AP1577" s="17">
        <v>3.0758384797555102E-2</v>
      </c>
      <c r="AQ1577" s="17">
        <v>5.8916818229431199E-2</v>
      </c>
      <c r="AR1577" s="17">
        <v>5.6592797729613502E-2</v>
      </c>
      <c r="AS1577" s="17"/>
      <c r="AT1577" s="17">
        <v>3.7843896942906199E-2</v>
      </c>
      <c r="AU1577" s="17">
        <v>4.4570124559506701E-2</v>
      </c>
      <c r="AV1577" s="17"/>
      <c r="AW1577" s="17">
        <v>3.4616356585724102E-2</v>
      </c>
      <c r="AX1577" s="17">
        <v>2.9819397949122001E-2</v>
      </c>
      <c r="AY1577" s="17">
        <v>4.4091377550314302E-2</v>
      </c>
    </row>
    <row r="1578" spans="2:51">
      <c r="B1578" t="s">
        <v>134</v>
      </c>
      <c r="C1578" s="17">
        <v>0.21319194170120601</v>
      </c>
      <c r="D1578" s="17">
        <v>0.26134868465288802</v>
      </c>
      <c r="E1578" s="17">
        <v>0.168014480289739</v>
      </c>
      <c r="F1578" s="17"/>
      <c r="G1578" s="17">
        <v>0.197085897160513</v>
      </c>
      <c r="H1578" s="17">
        <v>0.21857110797399601</v>
      </c>
      <c r="I1578" s="17">
        <v>0.22929669055149601</v>
      </c>
      <c r="J1578" s="17">
        <v>0.17176457335840301</v>
      </c>
      <c r="K1578" s="17">
        <v>0.17900888816486901</v>
      </c>
      <c r="L1578" s="17">
        <v>0.25304359661049902</v>
      </c>
      <c r="M1578" s="17"/>
      <c r="N1578" s="17">
        <v>0.22069499056175501</v>
      </c>
      <c r="O1578" s="17">
        <v>0.16243538511438199</v>
      </c>
      <c r="P1578" s="17">
        <v>0.26169764046445598</v>
      </c>
      <c r="Q1578" s="17">
        <v>0.216513902310842</v>
      </c>
      <c r="R1578" s="17"/>
      <c r="S1578" s="17">
        <v>0.283213388555977</v>
      </c>
      <c r="T1578" s="17">
        <v>0.17628449623898801</v>
      </c>
      <c r="U1578" s="17">
        <v>0.24095052734382599</v>
      </c>
      <c r="V1578" s="17">
        <v>0.21850961294360899</v>
      </c>
      <c r="W1578" s="17">
        <v>0.21512566365479499</v>
      </c>
      <c r="X1578" s="17">
        <v>0.21583986490189699</v>
      </c>
      <c r="Y1578" s="17">
        <v>0.18795271138512301</v>
      </c>
      <c r="Z1578" s="17">
        <v>0.17008323115862101</v>
      </c>
      <c r="AA1578" s="17">
        <v>0.22336643154368499</v>
      </c>
      <c r="AB1578" s="17">
        <v>0.157078037384285</v>
      </c>
      <c r="AC1578" s="17">
        <v>0.232749717408087</v>
      </c>
      <c r="AD1578" s="17">
        <v>0.118235437138709</v>
      </c>
      <c r="AE1578" s="17"/>
      <c r="AF1578" s="17">
        <v>0.263970429703761</v>
      </c>
      <c r="AG1578" s="17">
        <v>0.16595669403736399</v>
      </c>
      <c r="AH1578" s="17">
        <v>0.194469217674068</v>
      </c>
      <c r="AI1578" s="17"/>
      <c r="AJ1578" s="17">
        <v>0.44098697233409501</v>
      </c>
      <c r="AK1578" s="17">
        <v>0.13318672105576401</v>
      </c>
      <c r="AL1578" s="17">
        <v>0.15965809175293</v>
      </c>
      <c r="AM1578" s="17"/>
      <c r="AN1578" s="17">
        <v>0.191019955934221</v>
      </c>
      <c r="AO1578" s="17">
        <v>0.23495728638569399</v>
      </c>
      <c r="AP1578" s="17">
        <v>0.19600239280827</v>
      </c>
      <c r="AQ1578" s="17">
        <v>0.219206890395205</v>
      </c>
      <c r="AR1578" s="17">
        <v>0.220404388112176</v>
      </c>
      <c r="AS1578" s="17"/>
      <c r="AT1578" s="17">
        <v>0.20496124161284701</v>
      </c>
      <c r="AU1578" s="17">
        <v>0.29079717202899702</v>
      </c>
      <c r="AV1578" s="17"/>
      <c r="AW1578" s="17">
        <v>0.20304454817074</v>
      </c>
      <c r="AX1578" s="17">
        <v>0.351728739729052</v>
      </c>
      <c r="AY1578" s="17">
        <v>0.186761941848721</v>
      </c>
    </row>
    <row r="1579" spans="2:51">
      <c r="B1579" t="s">
        <v>135</v>
      </c>
      <c r="C1579" s="17">
        <v>0.23605550256517699</v>
      </c>
      <c r="D1579" s="17">
        <v>0.23917778778360199</v>
      </c>
      <c r="E1579" s="17">
        <v>0.233713040114293</v>
      </c>
      <c r="F1579" s="17"/>
      <c r="G1579" s="17">
        <v>0.23257727101193201</v>
      </c>
      <c r="H1579" s="17">
        <v>0.180128408573722</v>
      </c>
      <c r="I1579" s="17">
        <v>0.191078171084056</v>
      </c>
      <c r="J1579" s="17">
        <v>0.26015254042390401</v>
      </c>
      <c r="K1579" s="17">
        <v>0.268666204922133</v>
      </c>
      <c r="L1579" s="17">
        <v>0.27362319411365299</v>
      </c>
      <c r="M1579" s="17"/>
      <c r="N1579" s="17">
        <v>0.20958840494709599</v>
      </c>
      <c r="O1579" s="17">
        <v>0.22840142034220801</v>
      </c>
      <c r="P1579" s="17">
        <v>0.27018291629684899</v>
      </c>
      <c r="Q1579" s="17">
        <v>0.251993714943473</v>
      </c>
      <c r="R1579" s="17"/>
      <c r="S1579" s="17">
        <v>0.21293008902395699</v>
      </c>
      <c r="T1579" s="17">
        <v>0.32371070439891902</v>
      </c>
      <c r="U1579" s="17">
        <v>0.16822366437178499</v>
      </c>
      <c r="V1579" s="17">
        <v>0.22924543545918999</v>
      </c>
      <c r="W1579" s="17">
        <v>0.22576191913256899</v>
      </c>
      <c r="X1579" s="17">
        <v>0.222442949619931</v>
      </c>
      <c r="Y1579" s="17">
        <v>0.25303320111573602</v>
      </c>
      <c r="Z1579" s="17">
        <v>0.37925094935564302</v>
      </c>
      <c r="AA1579" s="17">
        <v>0.20449161278233499</v>
      </c>
      <c r="AB1579" s="17">
        <v>0.253672018270234</v>
      </c>
      <c r="AC1579" s="17">
        <v>0.166575689909506</v>
      </c>
      <c r="AD1579" s="17">
        <v>0.26021928053603699</v>
      </c>
      <c r="AE1579" s="17"/>
      <c r="AF1579" s="17">
        <v>0.256587571216772</v>
      </c>
      <c r="AG1579" s="17">
        <v>0.197981512088963</v>
      </c>
      <c r="AH1579" s="17">
        <v>0.28172049574795699</v>
      </c>
      <c r="AI1579" s="17"/>
      <c r="AJ1579" s="17">
        <v>0.24190834508460299</v>
      </c>
      <c r="AK1579" s="17">
        <v>0.17689244138470001</v>
      </c>
      <c r="AL1579" s="17">
        <v>0.27407175310575799</v>
      </c>
      <c r="AM1579" s="17"/>
      <c r="AN1579" s="17">
        <v>0.275284116505289</v>
      </c>
      <c r="AO1579" s="17">
        <v>0.20850299513651599</v>
      </c>
      <c r="AP1579" s="17">
        <v>0.23843129611889999</v>
      </c>
      <c r="AQ1579" s="17">
        <v>0.17288766742442699</v>
      </c>
      <c r="AR1579" s="17">
        <v>0.232231206549914</v>
      </c>
      <c r="AS1579" s="17"/>
      <c r="AT1579" s="17">
        <v>0.237093679228357</v>
      </c>
      <c r="AU1579" s="17">
        <v>0.229119218380652</v>
      </c>
      <c r="AV1579" s="17"/>
      <c r="AW1579" s="17">
        <v>0.237006507556976</v>
      </c>
      <c r="AX1579" s="17">
        <v>0.19716486042091699</v>
      </c>
      <c r="AY1579" s="17">
        <v>0.24539096905362601</v>
      </c>
    </row>
    <row r="1580" spans="2:51">
      <c r="B1580" t="s">
        <v>136</v>
      </c>
      <c r="C1580" s="17">
        <v>0.20918402000828501</v>
      </c>
      <c r="D1580" s="17">
        <v>0.16596187245358701</v>
      </c>
      <c r="E1580" s="17">
        <v>0.25245513026472799</v>
      </c>
      <c r="F1580" s="17"/>
      <c r="G1580" s="17">
        <v>0.22764492485301699</v>
      </c>
      <c r="H1580" s="17">
        <v>0.224723516138709</v>
      </c>
      <c r="I1580" s="17">
        <v>0.19672995572046201</v>
      </c>
      <c r="J1580" s="17">
        <v>0.25455868448040397</v>
      </c>
      <c r="K1580" s="17">
        <v>0.18936414863455001</v>
      </c>
      <c r="L1580" s="17">
        <v>0.18433462953424601</v>
      </c>
      <c r="M1580" s="17"/>
      <c r="N1580" s="17">
        <v>0.21728204909096699</v>
      </c>
      <c r="O1580" s="17">
        <v>0.18016831310412201</v>
      </c>
      <c r="P1580" s="17">
        <v>0.20189824465147799</v>
      </c>
      <c r="Q1580" s="17">
        <v>0.240075951123493</v>
      </c>
      <c r="R1580" s="17"/>
      <c r="S1580" s="17">
        <v>0.196706365568484</v>
      </c>
      <c r="T1580" s="17">
        <v>0.19779148828365101</v>
      </c>
      <c r="U1580" s="17">
        <v>0.19941064156782801</v>
      </c>
      <c r="V1580" s="17">
        <v>0.16496865944950201</v>
      </c>
      <c r="W1580" s="17">
        <v>0.200937329543806</v>
      </c>
      <c r="X1580" s="17">
        <v>0.22891435182849201</v>
      </c>
      <c r="Y1580" s="17">
        <v>0.23913139487031099</v>
      </c>
      <c r="Z1580" s="17">
        <v>0.176811651785174</v>
      </c>
      <c r="AA1580" s="17">
        <v>0.26797114498354302</v>
      </c>
      <c r="AB1580" s="17">
        <v>0.16589610652058301</v>
      </c>
      <c r="AC1580" s="17">
        <v>0.24842758041593199</v>
      </c>
      <c r="AD1580" s="17">
        <v>0.26187701696104199</v>
      </c>
      <c r="AE1580" s="17"/>
      <c r="AF1580" s="17">
        <v>0.19924387253916101</v>
      </c>
      <c r="AG1580" s="17">
        <v>0.21189194125959401</v>
      </c>
      <c r="AH1580" s="17">
        <v>0.220157547199403</v>
      </c>
      <c r="AI1580" s="17"/>
      <c r="AJ1580" s="17">
        <v>0.135283722066767</v>
      </c>
      <c r="AK1580" s="17">
        <v>0.217773352110917</v>
      </c>
      <c r="AL1580" s="17">
        <v>0.18336632171197201</v>
      </c>
      <c r="AM1580" s="17"/>
      <c r="AN1580" s="17">
        <v>0.19389709280328099</v>
      </c>
      <c r="AO1580" s="17">
        <v>0.228458319301168</v>
      </c>
      <c r="AP1580" s="17">
        <v>0.19454616257704299</v>
      </c>
      <c r="AQ1580" s="17">
        <v>0.22331514292499399</v>
      </c>
      <c r="AR1580" s="17">
        <v>0.12905985316228299</v>
      </c>
      <c r="AS1580" s="17"/>
      <c r="AT1580" s="17">
        <v>0.212269244934082</v>
      </c>
      <c r="AU1580" s="17">
        <v>0.19574860834306801</v>
      </c>
      <c r="AV1580" s="17"/>
      <c r="AW1580" s="17">
        <v>0.19324444479526201</v>
      </c>
      <c r="AX1580" s="17">
        <v>0.197004062330353</v>
      </c>
      <c r="AY1580" s="17">
        <v>0.228501829361973</v>
      </c>
    </row>
    <row r="1581" spans="2:51">
      <c r="B1581" t="s">
        <v>137</v>
      </c>
      <c r="C1581" s="17">
        <v>0.256530772053089</v>
      </c>
      <c r="D1581" s="17">
        <v>0.26887043018347301</v>
      </c>
      <c r="E1581" s="17">
        <v>0.23969330090301699</v>
      </c>
      <c r="F1581" s="17"/>
      <c r="G1581" s="17">
        <v>0.26979063279585502</v>
      </c>
      <c r="H1581" s="17">
        <v>0.30776925912977199</v>
      </c>
      <c r="I1581" s="17">
        <v>0.28922139752618098</v>
      </c>
      <c r="J1581" s="17">
        <v>0.24722290893120299</v>
      </c>
      <c r="K1581" s="17">
        <v>0.24647072634711101</v>
      </c>
      <c r="L1581" s="17">
        <v>0.20308619696283101</v>
      </c>
      <c r="M1581" s="17"/>
      <c r="N1581" s="17">
        <v>0.27885443429625101</v>
      </c>
      <c r="O1581" s="17">
        <v>0.33327030703315702</v>
      </c>
      <c r="P1581" s="17">
        <v>0.172295863098263</v>
      </c>
      <c r="Q1581" s="17">
        <v>0.21569602032817201</v>
      </c>
      <c r="R1581" s="17"/>
      <c r="S1581" s="17">
        <v>0.24862926934265001</v>
      </c>
      <c r="T1581" s="17">
        <v>0.218886195239895</v>
      </c>
      <c r="U1581" s="17">
        <v>0.23291246848541999</v>
      </c>
      <c r="V1581" s="17">
        <v>0.30480326375695399</v>
      </c>
      <c r="W1581" s="17">
        <v>0.24688106520611</v>
      </c>
      <c r="X1581" s="17">
        <v>0.259800329988986</v>
      </c>
      <c r="Y1581" s="17">
        <v>0.23554661872336199</v>
      </c>
      <c r="Z1581" s="17">
        <v>0.22062251737202801</v>
      </c>
      <c r="AA1581" s="17">
        <v>0.232682541304812</v>
      </c>
      <c r="AB1581" s="17">
        <v>0.336283500378877</v>
      </c>
      <c r="AC1581" s="17">
        <v>0.30079156439654597</v>
      </c>
      <c r="AD1581" s="17">
        <v>0.301584774313717</v>
      </c>
      <c r="AE1581" s="17"/>
      <c r="AF1581" s="17">
        <v>0.18283402378980401</v>
      </c>
      <c r="AG1581" s="17">
        <v>0.34478757844928998</v>
      </c>
      <c r="AH1581" s="17">
        <v>0.227754362433989</v>
      </c>
      <c r="AI1581" s="17"/>
      <c r="AJ1581" s="17">
        <v>6.01110583002267E-2</v>
      </c>
      <c r="AK1581" s="17">
        <v>0.41068329065451298</v>
      </c>
      <c r="AL1581" s="17">
        <v>0.296853887115408</v>
      </c>
      <c r="AM1581" s="17"/>
      <c r="AN1581" s="17">
        <v>0.233879576539893</v>
      </c>
      <c r="AO1581" s="17">
        <v>0.28530348748814999</v>
      </c>
      <c r="AP1581" s="17">
        <v>0.29937189431850197</v>
      </c>
      <c r="AQ1581" s="17">
        <v>0.29063072907809701</v>
      </c>
      <c r="AR1581" s="17">
        <v>0.26972789039496903</v>
      </c>
      <c r="AS1581" s="17"/>
      <c r="AT1581" s="17">
        <v>0.261388675155243</v>
      </c>
      <c r="AU1581" s="17">
        <v>0.195570911074672</v>
      </c>
      <c r="AV1581" s="17"/>
      <c r="AW1581" s="17">
        <v>0.292378643270993</v>
      </c>
      <c r="AX1581" s="17">
        <v>0.203851290127468</v>
      </c>
      <c r="AY1581" s="17">
        <v>0.23428303254549501</v>
      </c>
    </row>
    <row r="1582" spans="2:51">
      <c r="B1582" t="s">
        <v>119</v>
      </c>
      <c r="C1582" s="17">
        <v>4.6813786673824E-2</v>
      </c>
      <c r="D1582" s="17">
        <v>2.8369522412823599E-2</v>
      </c>
      <c r="E1582" s="17">
        <v>6.5546913246295094E-2</v>
      </c>
      <c r="F1582" s="17"/>
      <c r="G1582" s="17">
        <v>3.6873216928607698E-2</v>
      </c>
      <c r="H1582" s="17">
        <v>4.2135109843855399E-2</v>
      </c>
      <c r="I1582" s="17">
        <v>4.8521771576223997E-2</v>
      </c>
      <c r="J1582" s="17">
        <v>4.1915965714589998E-2</v>
      </c>
      <c r="K1582" s="17">
        <v>5.6187012663748703E-2</v>
      </c>
      <c r="L1582" s="17">
        <v>4.9700275391276499E-2</v>
      </c>
      <c r="M1582" s="17"/>
      <c r="N1582" s="17">
        <v>3.7808466985113497E-2</v>
      </c>
      <c r="O1582" s="17">
        <v>6.4832282132605501E-2</v>
      </c>
      <c r="P1582" s="17">
        <v>4.5616680961439802E-2</v>
      </c>
      <c r="Q1582" s="17">
        <v>3.4084032852492903E-2</v>
      </c>
      <c r="R1582" s="17"/>
      <c r="S1582" s="17">
        <v>3.9565186685669898E-2</v>
      </c>
      <c r="T1582" s="17">
        <v>3.57561581660647E-2</v>
      </c>
      <c r="U1582" s="17">
        <v>7.6505962032158495E-2</v>
      </c>
      <c r="V1582" s="17">
        <v>8.2473028390744704E-2</v>
      </c>
      <c r="W1582" s="17">
        <v>7.02572878791283E-2</v>
      </c>
      <c r="X1582" s="17">
        <v>1.47809485884392E-2</v>
      </c>
      <c r="Y1582" s="17">
        <v>2.2402599918965201E-2</v>
      </c>
      <c r="Z1582" s="17">
        <v>2.8750698826060999E-2</v>
      </c>
      <c r="AA1582" s="17">
        <v>2.52562425230838E-2</v>
      </c>
      <c r="AB1582" s="17">
        <v>5.2363351984701698E-2</v>
      </c>
      <c r="AC1582" s="17">
        <v>5.1455447869928797E-2</v>
      </c>
      <c r="AD1582" s="17">
        <v>5.8083491050495699E-2</v>
      </c>
      <c r="AE1582" s="17"/>
      <c r="AF1582" s="17">
        <v>4.8795692437884099E-2</v>
      </c>
      <c r="AG1582" s="17">
        <v>4.8491149274355598E-2</v>
      </c>
      <c r="AH1582" s="17">
        <v>4.82200333817982E-2</v>
      </c>
      <c r="AI1582" s="17"/>
      <c r="AJ1582" s="17">
        <v>4.2397246413744899E-2</v>
      </c>
      <c r="AK1582" s="17">
        <v>3.1390457226033598E-2</v>
      </c>
      <c r="AL1582" s="17">
        <v>7.2900462246128103E-2</v>
      </c>
      <c r="AM1582" s="17"/>
      <c r="AN1582" s="17">
        <v>6.1905242424878298E-2</v>
      </c>
      <c r="AO1582" s="17">
        <v>3.4338040157627897E-2</v>
      </c>
      <c r="AP1582" s="17">
        <v>4.0889869379729799E-2</v>
      </c>
      <c r="AQ1582" s="17">
        <v>3.5042751947845001E-2</v>
      </c>
      <c r="AR1582" s="17">
        <v>9.1983864051045E-2</v>
      </c>
      <c r="AS1582" s="17"/>
      <c r="AT1582" s="17">
        <v>4.6443262126564001E-2</v>
      </c>
      <c r="AU1582" s="17">
        <v>4.4193965613104499E-2</v>
      </c>
      <c r="AV1582" s="17"/>
      <c r="AW1582" s="17">
        <v>3.9709499620304803E-2</v>
      </c>
      <c r="AX1582" s="17">
        <v>2.04316494430869E-2</v>
      </c>
      <c r="AY1582" s="17">
        <v>6.0970849639870102E-2</v>
      </c>
    </row>
    <row r="1583" spans="2:51">
      <c r="B1583" t="s">
        <v>138</v>
      </c>
      <c r="C1583" s="17">
        <v>0.25141591869962499</v>
      </c>
      <c r="D1583" s="17">
        <v>0.29762038716651501</v>
      </c>
      <c r="E1583" s="17">
        <v>0.20859161547166599</v>
      </c>
      <c r="F1583" s="17"/>
      <c r="G1583" s="17">
        <v>0.23311395441058799</v>
      </c>
      <c r="H1583" s="17">
        <v>0.24524370631394199</v>
      </c>
      <c r="I1583" s="17">
        <v>0.27444870409307598</v>
      </c>
      <c r="J1583" s="17">
        <v>0.196149900449899</v>
      </c>
      <c r="K1583" s="17">
        <v>0.239311907432458</v>
      </c>
      <c r="L1583" s="17">
        <v>0.289255703997994</v>
      </c>
      <c r="M1583" s="17"/>
      <c r="N1583" s="17">
        <v>0.25646664468057101</v>
      </c>
      <c r="O1583" s="17">
        <v>0.19332767738790699</v>
      </c>
      <c r="P1583" s="17">
        <v>0.31000629499197102</v>
      </c>
      <c r="Q1583" s="17">
        <v>0.25815028075236901</v>
      </c>
      <c r="R1583" s="17"/>
      <c r="S1583" s="17">
        <v>0.30216908937923997</v>
      </c>
      <c r="T1583" s="17">
        <v>0.22385545391146999</v>
      </c>
      <c r="U1583" s="17">
        <v>0.32294726354280801</v>
      </c>
      <c r="V1583" s="17">
        <v>0.21850961294360899</v>
      </c>
      <c r="W1583" s="17">
        <v>0.25616239823838699</v>
      </c>
      <c r="X1583" s="17">
        <v>0.27406141997415201</v>
      </c>
      <c r="Y1583" s="17">
        <v>0.24988618537162599</v>
      </c>
      <c r="Z1583" s="17">
        <v>0.19456418266109399</v>
      </c>
      <c r="AA1583" s="17">
        <v>0.26959845840622598</v>
      </c>
      <c r="AB1583" s="17">
        <v>0.191785022845604</v>
      </c>
      <c r="AC1583" s="17">
        <v>0.232749717408087</v>
      </c>
      <c r="AD1583" s="17">
        <v>0.118235437138709</v>
      </c>
      <c r="AE1583" s="17"/>
      <c r="AF1583" s="17">
        <v>0.31253884001637899</v>
      </c>
      <c r="AG1583" s="17">
        <v>0.19684781892779701</v>
      </c>
      <c r="AH1583" s="17">
        <v>0.222147561236854</v>
      </c>
      <c r="AI1583" s="17"/>
      <c r="AJ1583" s="17">
        <v>0.52029962813465802</v>
      </c>
      <c r="AK1583" s="17">
        <v>0.16326045862383701</v>
      </c>
      <c r="AL1583" s="17">
        <v>0.172807575820733</v>
      </c>
      <c r="AM1583" s="17"/>
      <c r="AN1583" s="17">
        <v>0.23503397172665799</v>
      </c>
      <c r="AO1583" s="17">
        <v>0.24339715791653799</v>
      </c>
      <c r="AP1583" s="17">
        <v>0.226760777605825</v>
      </c>
      <c r="AQ1583" s="17">
        <v>0.27812370862463698</v>
      </c>
      <c r="AR1583" s="17">
        <v>0.27699718584179001</v>
      </c>
      <c r="AS1583" s="17"/>
      <c r="AT1583" s="17">
        <v>0.242805138555753</v>
      </c>
      <c r="AU1583" s="17">
        <v>0.335367296588504</v>
      </c>
      <c r="AV1583" s="17"/>
      <c r="AW1583" s="17">
        <v>0.23766090475646401</v>
      </c>
      <c r="AX1583" s="17">
        <v>0.38154813767817403</v>
      </c>
      <c r="AY1583" s="17">
        <v>0.230853319399035</v>
      </c>
    </row>
    <row r="1584" spans="2:51">
      <c r="B1584" t="s">
        <v>139</v>
      </c>
      <c r="C1584" s="17">
        <v>0.46571479206137401</v>
      </c>
      <c r="D1584" s="17">
        <v>0.43483230263706002</v>
      </c>
      <c r="E1584" s="17">
        <v>0.49214843116774498</v>
      </c>
      <c r="F1584" s="17"/>
      <c r="G1584" s="17">
        <v>0.49743555764887198</v>
      </c>
      <c r="H1584" s="17">
        <v>0.53249277526848104</v>
      </c>
      <c r="I1584" s="17">
        <v>0.48595135324664401</v>
      </c>
      <c r="J1584" s="17">
        <v>0.501781593411607</v>
      </c>
      <c r="K1584" s="17">
        <v>0.43583487498166001</v>
      </c>
      <c r="L1584" s="17">
        <v>0.38742082649707699</v>
      </c>
      <c r="M1584" s="17"/>
      <c r="N1584" s="17">
        <v>0.496136483387219</v>
      </c>
      <c r="O1584" s="17">
        <v>0.51343862013727903</v>
      </c>
      <c r="P1584" s="17">
        <v>0.37419410774974099</v>
      </c>
      <c r="Q1584" s="17">
        <v>0.45577197145166498</v>
      </c>
      <c r="R1584" s="17"/>
      <c r="S1584" s="17">
        <v>0.44533563491113298</v>
      </c>
      <c r="T1584" s="17">
        <v>0.41667768352354601</v>
      </c>
      <c r="U1584" s="17">
        <v>0.43232311005324903</v>
      </c>
      <c r="V1584" s="17">
        <v>0.469771923206456</v>
      </c>
      <c r="W1584" s="17">
        <v>0.44781839474991603</v>
      </c>
      <c r="X1584" s="17">
        <v>0.48871468181747801</v>
      </c>
      <c r="Y1584" s="17">
        <v>0.47467801359367301</v>
      </c>
      <c r="Z1584" s="17">
        <v>0.39743416915720198</v>
      </c>
      <c r="AA1584" s="17">
        <v>0.50065368628835505</v>
      </c>
      <c r="AB1584" s="17">
        <v>0.50217960689945995</v>
      </c>
      <c r="AC1584" s="17">
        <v>0.54921914481247802</v>
      </c>
      <c r="AD1584" s="17">
        <v>0.56346179127475904</v>
      </c>
      <c r="AE1584" s="17"/>
      <c r="AF1584" s="17">
        <v>0.38207789632896499</v>
      </c>
      <c r="AG1584" s="17">
        <v>0.55667951970888396</v>
      </c>
      <c r="AH1584" s="17">
        <v>0.447911909633391</v>
      </c>
      <c r="AI1584" s="17"/>
      <c r="AJ1584" s="17">
        <v>0.19539478036699401</v>
      </c>
      <c r="AK1584" s="17">
        <v>0.62845664276542901</v>
      </c>
      <c r="AL1584" s="17">
        <v>0.48022020882737998</v>
      </c>
      <c r="AM1584" s="17"/>
      <c r="AN1584" s="17">
        <v>0.42777666934317399</v>
      </c>
      <c r="AO1584" s="17">
        <v>0.51376180678931804</v>
      </c>
      <c r="AP1584" s="17">
        <v>0.49391805689554402</v>
      </c>
      <c r="AQ1584" s="17">
        <v>0.51394587200309105</v>
      </c>
      <c r="AR1584" s="17">
        <v>0.39878774355725199</v>
      </c>
      <c r="AS1584" s="17"/>
      <c r="AT1584" s="17">
        <v>0.473657920089326</v>
      </c>
      <c r="AU1584" s="17">
        <v>0.39131951941773901</v>
      </c>
      <c r="AV1584" s="17"/>
      <c r="AW1584" s="17">
        <v>0.48562308806625598</v>
      </c>
      <c r="AX1584" s="17">
        <v>0.400855352457822</v>
      </c>
      <c r="AY1584" s="17">
        <v>0.46278486190746798</v>
      </c>
    </row>
    <row r="1585" spans="2:51">
      <c r="B1585" t="s">
        <v>140</v>
      </c>
      <c r="C1585" s="17">
        <v>-0.21429887336174899</v>
      </c>
      <c r="D1585" s="17">
        <v>-0.13721191547054601</v>
      </c>
      <c r="E1585" s="17">
        <v>-0.28355681569607899</v>
      </c>
      <c r="F1585" s="17"/>
      <c r="G1585" s="17">
        <v>-0.26432160323828402</v>
      </c>
      <c r="H1585" s="17">
        <v>-0.28724906895454</v>
      </c>
      <c r="I1585" s="17">
        <v>-0.21150264915356801</v>
      </c>
      <c r="J1585" s="17">
        <v>-0.305631692961708</v>
      </c>
      <c r="K1585" s="17">
        <v>-0.19652296754920201</v>
      </c>
      <c r="L1585" s="17">
        <v>-9.8165122499082796E-2</v>
      </c>
      <c r="M1585" s="17"/>
      <c r="N1585" s="17">
        <v>-0.23966983870664699</v>
      </c>
      <c r="O1585" s="17">
        <v>-0.32011094274937202</v>
      </c>
      <c r="P1585" s="17">
        <v>-6.4187812757769497E-2</v>
      </c>
      <c r="Q1585" s="17">
        <v>-0.197621690699296</v>
      </c>
      <c r="R1585" s="17"/>
      <c r="S1585" s="17">
        <v>-0.14316654553189301</v>
      </c>
      <c r="T1585" s="17">
        <v>-0.19282222961207601</v>
      </c>
      <c r="U1585" s="17">
        <v>-0.10937584651044099</v>
      </c>
      <c r="V1585" s="17">
        <v>-0.25126231026284701</v>
      </c>
      <c r="W1585" s="17">
        <v>-0.19165599651152901</v>
      </c>
      <c r="X1585" s="17">
        <v>-0.214653261843326</v>
      </c>
      <c r="Y1585" s="17">
        <v>-0.22479182822204699</v>
      </c>
      <c r="Z1585" s="17">
        <v>-0.20286998649610799</v>
      </c>
      <c r="AA1585" s="17">
        <v>-0.23105522788212901</v>
      </c>
      <c r="AB1585" s="17">
        <v>-0.310394584053856</v>
      </c>
      <c r="AC1585" s="17">
        <v>-0.31646942740438999</v>
      </c>
      <c r="AD1585" s="17">
        <v>-0.44522635413605</v>
      </c>
      <c r="AE1585" s="17"/>
      <c r="AF1585" s="17">
        <v>-6.9539056312585695E-2</v>
      </c>
      <c r="AG1585" s="17">
        <v>-0.35983170078108601</v>
      </c>
      <c r="AH1585" s="17">
        <v>-0.225764348396537</v>
      </c>
      <c r="AI1585" s="17"/>
      <c r="AJ1585" s="17">
        <v>0.32490484776766498</v>
      </c>
      <c r="AK1585" s="17">
        <v>-0.46519618414159197</v>
      </c>
      <c r="AL1585" s="17">
        <v>-0.30741263300664701</v>
      </c>
      <c r="AM1585" s="17"/>
      <c r="AN1585" s="17">
        <v>-0.19274269761651699</v>
      </c>
      <c r="AO1585" s="17">
        <v>-0.270364648872781</v>
      </c>
      <c r="AP1585" s="17">
        <v>-0.267157279289719</v>
      </c>
      <c r="AQ1585" s="17">
        <v>-0.23582216337845499</v>
      </c>
      <c r="AR1585" s="17">
        <v>-0.121790557715462</v>
      </c>
      <c r="AS1585" s="17"/>
      <c r="AT1585" s="17">
        <v>-0.230852781533573</v>
      </c>
      <c r="AU1585" s="17">
        <v>-5.5952222829235801E-2</v>
      </c>
      <c r="AV1585" s="17"/>
      <c r="AW1585" s="17">
        <v>-0.247962183309792</v>
      </c>
      <c r="AX1585" s="17">
        <v>-1.93072147796476E-2</v>
      </c>
      <c r="AY1585" s="17">
        <v>-0.23193154250843301</v>
      </c>
    </row>
    <row r="1586" spans="2:51">
      <c r="C1586" s="17"/>
      <c r="D1586" s="17"/>
      <c r="E1586" s="17"/>
      <c r="F1586" s="17"/>
      <c r="G1586" s="17"/>
      <c r="H1586" s="17"/>
      <c r="I1586" s="17"/>
      <c r="J1586" s="17"/>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c r="AP1586" s="17"/>
      <c r="AQ1586" s="17"/>
      <c r="AR1586" s="17"/>
      <c r="AS1586" s="17"/>
      <c r="AT1586" s="17"/>
      <c r="AU1586" s="17"/>
      <c r="AV1586" s="17"/>
      <c r="AW1586" s="17"/>
      <c r="AX1586" s="17"/>
      <c r="AY1586" s="17"/>
    </row>
    <row r="1587" spans="2:51">
      <c r="B1587" s="6" t="s">
        <v>476</v>
      </c>
      <c r="C1587" s="17"/>
      <c r="D1587" s="17"/>
      <c r="E1587" s="17"/>
      <c r="F1587" s="17"/>
      <c r="G1587" s="17"/>
      <c r="H1587" s="17"/>
      <c r="I1587" s="17"/>
      <c r="J1587" s="17"/>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row>
    <row r="1588" spans="2:51">
      <c r="B1588" s="24" t="s">
        <v>16</v>
      </c>
      <c r="C1588" s="17"/>
      <c r="D1588" s="17"/>
      <c r="E1588" s="17"/>
      <c r="F1588" s="17"/>
      <c r="G1588" s="17"/>
      <c r="H1588" s="17"/>
      <c r="I1588" s="17"/>
      <c r="J1588" s="17"/>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c r="AP1588" s="17"/>
      <c r="AQ1588" s="17"/>
      <c r="AR1588" s="17"/>
      <c r="AS1588" s="17"/>
      <c r="AT1588" s="17"/>
      <c r="AU1588" s="17"/>
      <c r="AV1588" s="17"/>
      <c r="AW1588" s="17"/>
      <c r="AX1588" s="17"/>
      <c r="AY1588" s="17"/>
    </row>
    <row r="1589" spans="2:51">
      <c r="B1589" t="s">
        <v>133</v>
      </c>
      <c r="C1589" s="17">
        <v>0.21408745948010999</v>
      </c>
      <c r="D1589" s="17">
        <v>0.241769791145588</v>
      </c>
      <c r="E1589" s="17">
        <v>0.18500977491589399</v>
      </c>
      <c r="F1589" s="17"/>
      <c r="G1589" s="17">
        <v>0.155289905145271</v>
      </c>
      <c r="H1589" s="17">
        <v>0.25211027517906298</v>
      </c>
      <c r="I1589" s="17">
        <v>0.26322263085160102</v>
      </c>
      <c r="J1589" s="17">
        <v>0.20076391295927301</v>
      </c>
      <c r="K1589" s="17">
        <v>0.24545780070524501</v>
      </c>
      <c r="L1589" s="17">
        <v>0.161401835034299</v>
      </c>
      <c r="M1589" s="17"/>
      <c r="N1589" s="17">
        <v>0.268478841954363</v>
      </c>
      <c r="O1589" s="17">
        <v>0.27057353402391898</v>
      </c>
      <c r="P1589" s="17">
        <v>0.135591143908393</v>
      </c>
      <c r="Q1589" s="17">
        <v>0.150121772897894</v>
      </c>
      <c r="R1589" s="17"/>
      <c r="S1589" s="17">
        <v>0.20294982759955599</v>
      </c>
      <c r="T1589" s="17">
        <v>0.174279357705621</v>
      </c>
      <c r="U1589" s="17">
        <v>0.222559276086047</v>
      </c>
      <c r="V1589" s="17">
        <v>0.27082627538589099</v>
      </c>
      <c r="W1589" s="17">
        <v>0.18446271116976201</v>
      </c>
      <c r="X1589" s="17">
        <v>0.223922988213409</v>
      </c>
      <c r="Y1589" s="17">
        <v>0.208859285227465</v>
      </c>
      <c r="Z1589" s="17">
        <v>0.18331450263874099</v>
      </c>
      <c r="AA1589" s="17">
        <v>0.202371247049627</v>
      </c>
      <c r="AB1589" s="17">
        <v>0.29048600150425402</v>
      </c>
      <c r="AC1589" s="17">
        <v>0.21847888604955201</v>
      </c>
      <c r="AD1589" s="17">
        <v>0.175759630538045</v>
      </c>
      <c r="AE1589" s="17"/>
      <c r="AF1589" s="17">
        <v>0.15810176720764299</v>
      </c>
      <c r="AG1589" s="17">
        <v>0.287841294425774</v>
      </c>
      <c r="AH1589" s="17">
        <v>0.22440640059251901</v>
      </c>
      <c r="AI1589" s="17"/>
      <c r="AJ1589" s="17">
        <v>7.5934333787884695E-2</v>
      </c>
      <c r="AK1589" s="17">
        <v>0.29747833894474701</v>
      </c>
      <c r="AL1589" s="17">
        <v>0.256455697342515</v>
      </c>
      <c r="AM1589" s="17"/>
      <c r="AN1589" s="17">
        <v>0.17558357056055601</v>
      </c>
      <c r="AO1589" s="17">
        <v>0.22035599076481899</v>
      </c>
      <c r="AP1589" s="17">
        <v>0.26047294280521199</v>
      </c>
      <c r="AQ1589" s="17">
        <v>0.26669671224575098</v>
      </c>
      <c r="AR1589" s="17">
        <v>0.35371964683273699</v>
      </c>
      <c r="AS1589" s="17"/>
      <c r="AT1589" s="17">
        <v>0.214546001275532</v>
      </c>
      <c r="AU1589" s="17">
        <v>0.199207571132546</v>
      </c>
      <c r="AV1589" s="17"/>
      <c r="AW1589" s="17">
        <v>0.26752782874276398</v>
      </c>
      <c r="AX1589" s="17">
        <v>0.16637641936720099</v>
      </c>
      <c r="AY1589" s="17">
        <v>0.17276216771782499</v>
      </c>
    </row>
    <row r="1590" spans="2:51">
      <c r="B1590" t="s">
        <v>134</v>
      </c>
      <c r="C1590" s="17">
        <v>0.292961694876614</v>
      </c>
      <c r="D1590" s="17">
        <v>0.26719901798977902</v>
      </c>
      <c r="E1590" s="17">
        <v>0.31622681396781499</v>
      </c>
      <c r="F1590" s="17"/>
      <c r="G1590" s="17">
        <v>0.32218983478506102</v>
      </c>
      <c r="H1590" s="17">
        <v>0.29416913839147002</v>
      </c>
      <c r="I1590" s="17">
        <v>0.27920951587871601</v>
      </c>
      <c r="J1590" s="17">
        <v>0.28395301240319498</v>
      </c>
      <c r="K1590" s="17">
        <v>0.26181902162183202</v>
      </c>
      <c r="L1590" s="17">
        <v>0.31727552161255002</v>
      </c>
      <c r="M1590" s="17"/>
      <c r="N1590" s="17">
        <v>0.301077867129175</v>
      </c>
      <c r="O1590" s="17">
        <v>0.32401360582715399</v>
      </c>
      <c r="P1590" s="17">
        <v>0.26548216978102201</v>
      </c>
      <c r="Q1590" s="17">
        <v>0.28164423844409597</v>
      </c>
      <c r="R1590" s="17"/>
      <c r="S1590" s="17">
        <v>0.23050451043231901</v>
      </c>
      <c r="T1590" s="17">
        <v>0.35792853643009997</v>
      </c>
      <c r="U1590" s="17">
        <v>0.21760085703139401</v>
      </c>
      <c r="V1590" s="17">
        <v>0.29384123967169701</v>
      </c>
      <c r="W1590" s="17">
        <v>0.30327325425854701</v>
      </c>
      <c r="X1590" s="17">
        <v>0.38122395360786698</v>
      </c>
      <c r="Y1590" s="17">
        <v>0.28487072912403399</v>
      </c>
      <c r="Z1590" s="17">
        <v>0.12802172274478499</v>
      </c>
      <c r="AA1590" s="17">
        <v>0.30868736316593898</v>
      </c>
      <c r="AB1590" s="17">
        <v>0.30678825721313202</v>
      </c>
      <c r="AC1590" s="17">
        <v>0.339592231649197</v>
      </c>
      <c r="AD1590" s="17">
        <v>0.34979683282754997</v>
      </c>
      <c r="AE1590" s="17"/>
      <c r="AF1590" s="17">
        <v>0.279110941022299</v>
      </c>
      <c r="AG1590" s="17">
        <v>0.31846681660804999</v>
      </c>
      <c r="AH1590" s="17">
        <v>0.245396487334754</v>
      </c>
      <c r="AI1590" s="17"/>
      <c r="AJ1590" s="17">
        <v>0.31594838374137801</v>
      </c>
      <c r="AK1590" s="17">
        <v>0.29515611793268198</v>
      </c>
      <c r="AL1590" s="17">
        <v>0.27912776338206202</v>
      </c>
      <c r="AM1590" s="17"/>
      <c r="AN1590" s="17">
        <v>0.25973632540860397</v>
      </c>
      <c r="AO1590" s="17">
        <v>0.29704354670175098</v>
      </c>
      <c r="AP1590" s="17">
        <v>0.32234909459593603</v>
      </c>
      <c r="AQ1590" s="17">
        <v>0.31297103883867899</v>
      </c>
      <c r="AR1590" s="17">
        <v>0.32206528256630401</v>
      </c>
      <c r="AS1590" s="17"/>
      <c r="AT1590" s="17">
        <v>0.294336144885193</v>
      </c>
      <c r="AU1590" s="17">
        <v>0.30162023295846901</v>
      </c>
      <c r="AV1590" s="17"/>
      <c r="AW1590" s="17">
        <v>0.33108151096897298</v>
      </c>
      <c r="AX1590" s="17">
        <v>0.424240817323501</v>
      </c>
      <c r="AY1590" s="17">
        <v>0.219720124516051</v>
      </c>
    </row>
    <row r="1591" spans="2:51">
      <c r="B1591" t="s">
        <v>135</v>
      </c>
      <c r="C1591" s="17">
        <v>0.24331782963832699</v>
      </c>
      <c r="D1591" s="17">
        <v>0.24734743685170199</v>
      </c>
      <c r="E1591" s="17">
        <v>0.24204727191952</v>
      </c>
      <c r="F1591" s="17"/>
      <c r="G1591" s="17">
        <v>0.28279029719807403</v>
      </c>
      <c r="H1591" s="17">
        <v>0.19868575431149099</v>
      </c>
      <c r="I1591" s="17">
        <v>0.21240160433785399</v>
      </c>
      <c r="J1591" s="17">
        <v>0.25093143434346199</v>
      </c>
      <c r="K1591" s="17">
        <v>0.243328240295029</v>
      </c>
      <c r="L1591" s="17">
        <v>0.27746446735305103</v>
      </c>
      <c r="M1591" s="17"/>
      <c r="N1591" s="17">
        <v>0.22360085495736201</v>
      </c>
      <c r="O1591" s="17">
        <v>0.19864074457311001</v>
      </c>
      <c r="P1591" s="17">
        <v>0.28971480993584298</v>
      </c>
      <c r="Q1591" s="17">
        <v>0.27159599672694301</v>
      </c>
      <c r="R1591" s="17"/>
      <c r="S1591" s="17">
        <v>0.245233519789577</v>
      </c>
      <c r="T1591" s="17">
        <v>0.248096912342118</v>
      </c>
      <c r="U1591" s="17">
        <v>0.25635551720128102</v>
      </c>
      <c r="V1591" s="17">
        <v>0.18988108012128299</v>
      </c>
      <c r="W1591" s="17">
        <v>0.26299752799863502</v>
      </c>
      <c r="X1591" s="17">
        <v>0.22934910634821001</v>
      </c>
      <c r="Y1591" s="17">
        <v>0.28708819089128501</v>
      </c>
      <c r="Z1591" s="17">
        <v>0.28954687856802203</v>
      </c>
      <c r="AA1591" s="17">
        <v>0.202676835336286</v>
      </c>
      <c r="AB1591" s="17">
        <v>0.25583966771098998</v>
      </c>
      <c r="AC1591" s="17">
        <v>0.25056158023770098</v>
      </c>
      <c r="AD1591" s="17">
        <v>0.251217080613308</v>
      </c>
      <c r="AE1591" s="17"/>
      <c r="AF1591" s="17">
        <v>0.27458883724962901</v>
      </c>
      <c r="AG1591" s="17">
        <v>0.19729208277081101</v>
      </c>
      <c r="AH1591" s="17">
        <v>0.23683877838394801</v>
      </c>
      <c r="AI1591" s="17"/>
      <c r="AJ1591" s="17">
        <v>0.29189173828194298</v>
      </c>
      <c r="AK1591" s="17">
        <v>0.197613539649137</v>
      </c>
      <c r="AL1591" s="17">
        <v>0.20342729295854201</v>
      </c>
      <c r="AM1591" s="17"/>
      <c r="AN1591" s="17">
        <v>0.27521358373046101</v>
      </c>
      <c r="AO1591" s="17">
        <v>0.20639258101133401</v>
      </c>
      <c r="AP1591" s="17">
        <v>0.23640667084171299</v>
      </c>
      <c r="AQ1591" s="17">
        <v>0.172520527939798</v>
      </c>
      <c r="AR1591" s="17">
        <v>0.232231206549914</v>
      </c>
      <c r="AS1591" s="17"/>
      <c r="AT1591" s="17">
        <v>0.241052359089789</v>
      </c>
      <c r="AU1591" s="17">
        <v>0.26750639446115299</v>
      </c>
      <c r="AV1591" s="17"/>
      <c r="AW1591" s="17">
        <v>0.22273017667595299</v>
      </c>
      <c r="AX1591" s="17">
        <v>0.231344915270464</v>
      </c>
      <c r="AY1591" s="17">
        <v>0.267273752752127</v>
      </c>
    </row>
    <row r="1592" spans="2:51">
      <c r="B1592" t="s">
        <v>136</v>
      </c>
      <c r="C1592" s="17">
        <v>0.12610356405562501</v>
      </c>
      <c r="D1592" s="17">
        <v>0.14591548927117401</v>
      </c>
      <c r="E1592" s="17">
        <v>0.107944700154383</v>
      </c>
      <c r="F1592" s="17"/>
      <c r="G1592" s="17">
        <v>0.10529719185382699</v>
      </c>
      <c r="H1592" s="17">
        <v>0.106178116834564</v>
      </c>
      <c r="I1592" s="17">
        <v>0.107497736815751</v>
      </c>
      <c r="J1592" s="17">
        <v>0.16256823243374399</v>
      </c>
      <c r="K1592" s="17">
        <v>0.141900979985328</v>
      </c>
      <c r="L1592" s="17">
        <v>0.12862254972144799</v>
      </c>
      <c r="M1592" s="17"/>
      <c r="N1592" s="17">
        <v>9.8575949211979097E-2</v>
      </c>
      <c r="O1592" s="17">
        <v>8.8865860434190702E-2</v>
      </c>
      <c r="P1592" s="17">
        <v>0.18004040567316501</v>
      </c>
      <c r="Q1592" s="17">
        <v>0.15269362698581199</v>
      </c>
      <c r="R1592" s="17"/>
      <c r="S1592" s="17">
        <v>0.159794007872546</v>
      </c>
      <c r="T1592" s="17">
        <v>0.103745277329609</v>
      </c>
      <c r="U1592" s="17">
        <v>0.15785195483405301</v>
      </c>
      <c r="V1592" s="17">
        <v>8.8397974858577005E-2</v>
      </c>
      <c r="W1592" s="17">
        <v>0.12043921559363301</v>
      </c>
      <c r="X1592" s="17">
        <v>8.3599973723611096E-2</v>
      </c>
      <c r="Y1592" s="17">
        <v>0.12468567516517701</v>
      </c>
      <c r="Z1592" s="17">
        <v>0.22038274970246</v>
      </c>
      <c r="AA1592" s="17">
        <v>0.16913406184110899</v>
      </c>
      <c r="AB1592" s="17">
        <v>7.7551844731705802E-2</v>
      </c>
      <c r="AC1592" s="17">
        <v>0.11053284980330701</v>
      </c>
      <c r="AD1592" s="17">
        <v>0.101278384274419</v>
      </c>
      <c r="AE1592" s="17"/>
      <c r="AF1592" s="17">
        <v>0.15350271356886999</v>
      </c>
      <c r="AG1592" s="17">
        <v>9.5354651027548906E-2</v>
      </c>
      <c r="AH1592" s="17">
        <v>0.15279298900572999</v>
      </c>
      <c r="AI1592" s="17"/>
      <c r="AJ1592" s="17">
        <v>0.18825240060360299</v>
      </c>
      <c r="AK1592" s="17">
        <v>9.2730842022890406E-2</v>
      </c>
      <c r="AL1592" s="17">
        <v>0.11808830581744</v>
      </c>
      <c r="AM1592" s="17"/>
      <c r="AN1592" s="17">
        <v>0.120362324576513</v>
      </c>
      <c r="AO1592" s="17">
        <v>0.16750007081054699</v>
      </c>
      <c r="AP1592" s="17">
        <v>7.0106671541731003E-2</v>
      </c>
      <c r="AQ1592" s="17">
        <v>0.13947609506691999</v>
      </c>
      <c r="AR1592" s="17">
        <v>0</v>
      </c>
      <c r="AS1592" s="17"/>
      <c r="AT1592" s="17">
        <v>0.12441741540866</v>
      </c>
      <c r="AU1592" s="17">
        <v>0.15107051135652899</v>
      </c>
      <c r="AV1592" s="17"/>
      <c r="AW1592" s="17">
        <v>0.10252140625058</v>
      </c>
      <c r="AX1592" s="17">
        <v>0.12633226577737999</v>
      </c>
      <c r="AY1592" s="17">
        <v>0.14985271081144</v>
      </c>
    </row>
    <row r="1593" spans="2:51">
      <c r="B1593" t="s">
        <v>137</v>
      </c>
      <c r="C1593" s="17">
        <v>7.28443893586075E-2</v>
      </c>
      <c r="D1593" s="17">
        <v>6.6629937102006695E-2</v>
      </c>
      <c r="E1593" s="17">
        <v>7.8221568877325703E-2</v>
      </c>
      <c r="F1593" s="17"/>
      <c r="G1593" s="17">
        <v>0.115920176644949</v>
      </c>
      <c r="H1593" s="17">
        <v>8.0143949509050197E-2</v>
      </c>
      <c r="I1593" s="17">
        <v>8.20842831259702E-2</v>
      </c>
      <c r="J1593" s="17">
        <v>4.7950876994238403E-2</v>
      </c>
      <c r="K1593" s="17">
        <v>6.1062465181342299E-2</v>
      </c>
      <c r="L1593" s="17">
        <v>6.7311811842322294E-2</v>
      </c>
      <c r="M1593" s="17"/>
      <c r="N1593" s="17">
        <v>8.1572219977851496E-2</v>
      </c>
      <c r="O1593" s="17">
        <v>5.6704316230157897E-2</v>
      </c>
      <c r="P1593" s="17">
        <v>6.1892048471601201E-2</v>
      </c>
      <c r="Q1593" s="17">
        <v>9.2539674711179395E-2</v>
      </c>
      <c r="R1593" s="17"/>
      <c r="S1593" s="17">
        <v>0.10875056734723999</v>
      </c>
      <c r="T1593" s="17">
        <v>6.7750134505882104E-2</v>
      </c>
      <c r="U1593" s="17">
        <v>7.6543989145204896E-2</v>
      </c>
      <c r="V1593" s="17">
        <v>6.5174063917957797E-2</v>
      </c>
      <c r="W1593" s="17">
        <v>7.8389769592543401E-2</v>
      </c>
      <c r="X1593" s="17">
        <v>2.69913918683433E-2</v>
      </c>
      <c r="Y1593" s="17">
        <v>5.8001203726396E-2</v>
      </c>
      <c r="Z1593" s="17">
        <v>0.11935572052794199</v>
      </c>
      <c r="AA1593" s="17">
        <v>8.1616909645826699E-2</v>
      </c>
      <c r="AB1593" s="17">
        <v>5.4345440802307E-2</v>
      </c>
      <c r="AC1593" s="17">
        <v>2.9379004390314399E-2</v>
      </c>
      <c r="AD1593" s="17">
        <v>9.3253160237440902E-2</v>
      </c>
      <c r="AE1593" s="17"/>
      <c r="AF1593" s="17">
        <v>7.7692369866408498E-2</v>
      </c>
      <c r="AG1593" s="17">
        <v>5.9079511412956802E-2</v>
      </c>
      <c r="AH1593" s="17">
        <v>7.7516136595221899E-2</v>
      </c>
      <c r="AI1593" s="17"/>
      <c r="AJ1593" s="17">
        <v>7.6994414706368794E-2</v>
      </c>
      <c r="AK1593" s="17">
        <v>9.0130919401132603E-2</v>
      </c>
      <c r="AL1593" s="17">
        <v>8.1340089826288098E-2</v>
      </c>
      <c r="AM1593" s="17"/>
      <c r="AN1593" s="17">
        <v>8.8378807606201801E-2</v>
      </c>
      <c r="AO1593" s="17">
        <v>8.1892422734235595E-2</v>
      </c>
      <c r="AP1593" s="17">
        <v>6.4081570848911404E-2</v>
      </c>
      <c r="AQ1593" s="17">
        <v>7.21457483270177E-2</v>
      </c>
      <c r="AR1593" s="17">
        <v>0</v>
      </c>
      <c r="AS1593" s="17"/>
      <c r="AT1593" s="17">
        <v>7.5670928004651999E-2</v>
      </c>
      <c r="AU1593" s="17">
        <v>4.3659289832116199E-2</v>
      </c>
      <c r="AV1593" s="17"/>
      <c r="AW1593" s="17">
        <v>4.4951877273662601E-2</v>
      </c>
      <c r="AX1593" s="17">
        <v>4.2850120679085502E-2</v>
      </c>
      <c r="AY1593" s="17">
        <v>0.108946505242251</v>
      </c>
    </row>
    <row r="1594" spans="2:51">
      <c r="B1594" t="s">
        <v>119</v>
      </c>
      <c r="C1594" s="17">
        <v>5.0685062590716597E-2</v>
      </c>
      <c r="D1594" s="17">
        <v>3.1138327639750499E-2</v>
      </c>
      <c r="E1594" s="17">
        <v>7.0549870165062506E-2</v>
      </c>
      <c r="F1594" s="17"/>
      <c r="G1594" s="17">
        <v>1.8512594372816701E-2</v>
      </c>
      <c r="H1594" s="17">
        <v>6.8712765774362194E-2</v>
      </c>
      <c r="I1594" s="17">
        <v>5.5584228990107301E-2</v>
      </c>
      <c r="J1594" s="17">
        <v>5.3832530866086602E-2</v>
      </c>
      <c r="K1594" s="17">
        <v>4.6431492211223099E-2</v>
      </c>
      <c r="L1594" s="17">
        <v>4.7923814436330203E-2</v>
      </c>
      <c r="M1594" s="17"/>
      <c r="N1594" s="17">
        <v>2.6694266769269601E-2</v>
      </c>
      <c r="O1594" s="17">
        <v>6.1201938911467101E-2</v>
      </c>
      <c r="P1594" s="17">
        <v>6.7279422229975502E-2</v>
      </c>
      <c r="Q1594" s="17">
        <v>5.1404690234075998E-2</v>
      </c>
      <c r="R1594" s="17"/>
      <c r="S1594" s="17">
        <v>5.2767566958762897E-2</v>
      </c>
      <c r="T1594" s="17">
        <v>4.8199781686669801E-2</v>
      </c>
      <c r="U1594" s="17">
        <v>6.9088405702019601E-2</v>
      </c>
      <c r="V1594" s="17">
        <v>9.1879366044594499E-2</v>
      </c>
      <c r="W1594" s="17">
        <v>5.0437521386880402E-2</v>
      </c>
      <c r="X1594" s="17">
        <v>5.4912586238559401E-2</v>
      </c>
      <c r="Y1594" s="17">
        <v>3.6494915865642401E-2</v>
      </c>
      <c r="Z1594" s="17">
        <v>5.9378425818050799E-2</v>
      </c>
      <c r="AA1594" s="17">
        <v>3.5513582961212403E-2</v>
      </c>
      <c r="AB1594" s="17">
        <v>1.4988788037611301E-2</v>
      </c>
      <c r="AC1594" s="17">
        <v>5.1455447869928797E-2</v>
      </c>
      <c r="AD1594" s="17">
        <v>2.86949115092371E-2</v>
      </c>
      <c r="AE1594" s="17"/>
      <c r="AF1594" s="17">
        <v>5.7003371085151397E-2</v>
      </c>
      <c r="AG1594" s="17">
        <v>4.1965643754859103E-2</v>
      </c>
      <c r="AH1594" s="17">
        <v>6.3049208087827699E-2</v>
      </c>
      <c r="AI1594" s="17"/>
      <c r="AJ1594" s="17">
        <v>5.0978728878822703E-2</v>
      </c>
      <c r="AK1594" s="17">
        <v>2.6890242049411199E-2</v>
      </c>
      <c r="AL1594" s="17">
        <v>6.1560850673153603E-2</v>
      </c>
      <c r="AM1594" s="17"/>
      <c r="AN1594" s="17">
        <v>8.0725388117663693E-2</v>
      </c>
      <c r="AO1594" s="17">
        <v>2.6815387977312598E-2</v>
      </c>
      <c r="AP1594" s="17">
        <v>4.6583049366497001E-2</v>
      </c>
      <c r="AQ1594" s="17">
        <v>3.6189877581833799E-2</v>
      </c>
      <c r="AR1594" s="17">
        <v>9.1983864051045E-2</v>
      </c>
      <c r="AS1594" s="17"/>
      <c r="AT1594" s="17">
        <v>4.9977151336174003E-2</v>
      </c>
      <c r="AU1594" s="17">
        <v>3.6936000259186898E-2</v>
      </c>
      <c r="AV1594" s="17"/>
      <c r="AW1594" s="17">
        <v>3.1187200088067201E-2</v>
      </c>
      <c r="AX1594" s="17">
        <v>8.8554615823688201E-3</v>
      </c>
      <c r="AY1594" s="17">
        <v>8.1444738960305393E-2</v>
      </c>
    </row>
    <row r="1595" spans="2:51">
      <c r="B1595" t="s">
        <v>138</v>
      </c>
      <c r="C1595" s="17">
        <v>0.50704915435672404</v>
      </c>
      <c r="D1595" s="17">
        <v>0.50896880913536702</v>
      </c>
      <c r="E1595" s="17">
        <v>0.50123658888370903</v>
      </c>
      <c r="F1595" s="17"/>
      <c r="G1595" s="17">
        <v>0.47747973993033199</v>
      </c>
      <c r="H1595" s="17">
        <v>0.546279413570533</v>
      </c>
      <c r="I1595" s="17">
        <v>0.54243214673031703</v>
      </c>
      <c r="J1595" s="17">
        <v>0.48471692536246902</v>
      </c>
      <c r="K1595" s="17">
        <v>0.50727682232707705</v>
      </c>
      <c r="L1595" s="17">
        <v>0.47867735664684902</v>
      </c>
      <c r="M1595" s="17"/>
      <c r="N1595" s="17">
        <v>0.56955670908353695</v>
      </c>
      <c r="O1595" s="17">
        <v>0.59458713985107403</v>
      </c>
      <c r="P1595" s="17">
        <v>0.40107331368941501</v>
      </c>
      <c r="Q1595" s="17">
        <v>0.43176601134199</v>
      </c>
      <c r="R1595" s="17"/>
      <c r="S1595" s="17">
        <v>0.433454338031875</v>
      </c>
      <c r="T1595" s="17">
        <v>0.532207894135722</v>
      </c>
      <c r="U1595" s="17">
        <v>0.44016013311744101</v>
      </c>
      <c r="V1595" s="17">
        <v>0.56466751505758805</v>
      </c>
      <c r="W1595" s="17">
        <v>0.48773596542830899</v>
      </c>
      <c r="X1595" s="17">
        <v>0.60514694182127604</v>
      </c>
      <c r="Y1595" s="17">
        <v>0.49373001435149999</v>
      </c>
      <c r="Z1595" s="17">
        <v>0.31133622538352601</v>
      </c>
      <c r="AA1595" s="17">
        <v>0.51105861021556598</v>
      </c>
      <c r="AB1595" s="17">
        <v>0.59727425871738604</v>
      </c>
      <c r="AC1595" s="17">
        <v>0.55807111769874895</v>
      </c>
      <c r="AD1595" s="17">
        <v>0.52555646336559503</v>
      </c>
      <c r="AE1595" s="17"/>
      <c r="AF1595" s="17">
        <v>0.43721270822994102</v>
      </c>
      <c r="AG1595" s="17">
        <v>0.60630811103382398</v>
      </c>
      <c r="AH1595" s="17">
        <v>0.46980288792727298</v>
      </c>
      <c r="AI1595" s="17"/>
      <c r="AJ1595" s="17">
        <v>0.39188271752926301</v>
      </c>
      <c r="AK1595" s="17">
        <v>0.59263445687742899</v>
      </c>
      <c r="AL1595" s="17">
        <v>0.53558346072457697</v>
      </c>
      <c r="AM1595" s="17"/>
      <c r="AN1595" s="17">
        <v>0.43531989596915999</v>
      </c>
      <c r="AO1595" s="17">
        <v>0.51739953746656997</v>
      </c>
      <c r="AP1595" s="17">
        <v>0.58282203740114802</v>
      </c>
      <c r="AQ1595" s="17">
        <v>0.57966775108443003</v>
      </c>
      <c r="AR1595" s="17">
        <v>0.675784929399041</v>
      </c>
      <c r="AS1595" s="17"/>
      <c r="AT1595" s="17">
        <v>0.50888214616072502</v>
      </c>
      <c r="AU1595" s="17">
        <v>0.50082780409101502</v>
      </c>
      <c r="AV1595" s="17"/>
      <c r="AW1595" s="17">
        <v>0.59860933971173702</v>
      </c>
      <c r="AX1595" s="17">
        <v>0.59061723669070099</v>
      </c>
      <c r="AY1595" s="17">
        <v>0.39248229223387598</v>
      </c>
    </row>
    <row r="1596" spans="2:51">
      <c r="B1596" t="s">
        <v>139</v>
      </c>
      <c r="C1596" s="17">
        <v>0.19894795341423199</v>
      </c>
      <c r="D1596" s="17">
        <v>0.212545426373181</v>
      </c>
      <c r="E1596" s="17">
        <v>0.18616626903170799</v>
      </c>
      <c r="F1596" s="17"/>
      <c r="G1596" s="17">
        <v>0.22121736849877699</v>
      </c>
      <c r="H1596" s="17">
        <v>0.18632206634361401</v>
      </c>
      <c r="I1596" s="17">
        <v>0.189582019941721</v>
      </c>
      <c r="J1596" s="17">
        <v>0.21051910942798199</v>
      </c>
      <c r="K1596" s="17">
        <v>0.202963445166671</v>
      </c>
      <c r="L1596" s="17">
        <v>0.19593436156377</v>
      </c>
      <c r="M1596" s="17"/>
      <c r="N1596" s="17">
        <v>0.18014816918983101</v>
      </c>
      <c r="O1596" s="17">
        <v>0.14557017666434899</v>
      </c>
      <c r="P1596" s="17">
        <v>0.241932454144766</v>
      </c>
      <c r="Q1596" s="17">
        <v>0.24523330169699101</v>
      </c>
      <c r="R1596" s="17"/>
      <c r="S1596" s="17">
        <v>0.26854457521978597</v>
      </c>
      <c r="T1596" s="17">
        <v>0.171495411835491</v>
      </c>
      <c r="U1596" s="17">
        <v>0.234395943979258</v>
      </c>
      <c r="V1596" s="17">
        <v>0.153572038776535</v>
      </c>
      <c r="W1596" s="17">
        <v>0.198828985186176</v>
      </c>
      <c r="X1596" s="17">
        <v>0.110591365591954</v>
      </c>
      <c r="Y1596" s="17">
        <v>0.18268687889157301</v>
      </c>
      <c r="Z1596" s="17">
        <v>0.33973847023040199</v>
      </c>
      <c r="AA1596" s="17">
        <v>0.25075097148693598</v>
      </c>
      <c r="AB1596" s="17">
        <v>0.131897285534013</v>
      </c>
      <c r="AC1596" s="17">
        <v>0.13991185419362201</v>
      </c>
      <c r="AD1596" s="17">
        <v>0.19453154451186</v>
      </c>
      <c r="AE1596" s="17"/>
      <c r="AF1596" s="17">
        <v>0.231195083435279</v>
      </c>
      <c r="AG1596" s="17">
        <v>0.15443416244050601</v>
      </c>
      <c r="AH1596" s="17">
        <v>0.23030912560095099</v>
      </c>
      <c r="AI1596" s="17"/>
      <c r="AJ1596" s="17">
        <v>0.26524681530997202</v>
      </c>
      <c r="AK1596" s="17">
        <v>0.18286176142402299</v>
      </c>
      <c r="AL1596" s="17">
        <v>0.199428395643728</v>
      </c>
      <c r="AM1596" s="17"/>
      <c r="AN1596" s="17">
        <v>0.20874113218271501</v>
      </c>
      <c r="AO1596" s="17">
        <v>0.24939249354478299</v>
      </c>
      <c r="AP1596" s="17">
        <v>0.134188242390642</v>
      </c>
      <c r="AQ1596" s="17">
        <v>0.211621843393938</v>
      </c>
      <c r="AR1596" s="17">
        <v>0</v>
      </c>
      <c r="AS1596" s="17"/>
      <c r="AT1596" s="17">
        <v>0.200088343413312</v>
      </c>
      <c r="AU1596" s="17">
        <v>0.194729801188645</v>
      </c>
      <c r="AV1596" s="17"/>
      <c r="AW1596" s="17">
        <v>0.14747328352424299</v>
      </c>
      <c r="AX1596" s="17">
        <v>0.16918238645646599</v>
      </c>
      <c r="AY1596" s="17">
        <v>0.25879921605369099</v>
      </c>
    </row>
    <row r="1597" spans="2:51">
      <c r="B1597" t="s">
        <v>140</v>
      </c>
      <c r="C1597" s="17">
        <v>0.30810120094249199</v>
      </c>
      <c r="D1597" s="17">
        <v>0.29642338276218599</v>
      </c>
      <c r="E1597" s="17">
        <v>0.31507031985200101</v>
      </c>
      <c r="F1597" s="17"/>
      <c r="G1597" s="17">
        <v>0.256262371431556</v>
      </c>
      <c r="H1597" s="17">
        <v>0.35995734722691902</v>
      </c>
      <c r="I1597" s="17">
        <v>0.35285012678859601</v>
      </c>
      <c r="J1597" s="17">
        <v>0.274197815934486</v>
      </c>
      <c r="K1597" s="17">
        <v>0.30431337716040702</v>
      </c>
      <c r="L1597" s="17">
        <v>0.28274299508307899</v>
      </c>
      <c r="M1597" s="17"/>
      <c r="N1597" s="17">
        <v>0.389408539893707</v>
      </c>
      <c r="O1597" s="17">
        <v>0.44901696318672502</v>
      </c>
      <c r="P1597" s="17">
        <v>0.15914085954464799</v>
      </c>
      <c r="Q1597" s="17">
        <v>0.18653270964499799</v>
      </c>
      <c r="R1597" s="17"/>
      <c r="S1597" s="17">
        <v>0.16490976281208899</v>
      </c>
      <c r="T1597" s="17">
        <v>0.36071248230023101</v>
      </c>
      <c r="U1597" s="17">
        <v>0.20576418913818301</v>
      </c>
      <c r="V1597" s="17">
        <v>0.41109547628105297</v>
      </c>
      <c r="W1597" s="17">
        <v>0.28890698024213302</v>
      </c>
      <c r="X1597" s="17">
        <v>0.494555576229322</v>
      </c>
      <c r="Y1597" s="17">
        <v>0.31104313545992701</v>
      </c>
      <c r="Z1597" s="17">
        <v>-2.8402244846875899E-2</v>
      </c>
      <c r="AA1597" s="17">
        <v>0.26030763872863</v>
      </c>
      <c r="AB1597" s="17">
        <v>0.46537697318337301</v>
      </c>
      <c r="AC1597" s="17">
        <v>0.418159263505127</v>
      </c>
      <c r="AD1597" s="17">
        <v>0.33102491885373497</v>
      </c>
      <c r="AE1597" s="17"/>
      <c r="AF1597" s="17">
        <v>0.20601762479466201</v>
      </c>
      <c r="AG1597" s="17">
        <v>0.45187394859331897</v>
      </c>
      <c r="AH1597" s="17">
        <v>0.239493762326321</v>
      </c>
      <c r="AI1597" s="17"/>
      <c r="AJ1597" s="17">
        <v>0.126635902219291</v>
      </c>
      <c r="AK1597" s="17">
        <v>0.409772695453406</v>
      </c>
      <c r="AL1597" s="17">
        <v>0.33615506508084803</v>
      </c>
      <c r="AM1597" s="17"/>
      <c r="AN1597" s="17">
        <v>0.22657876378644501</v>
      </c>
      <c r="AO1597" s="17">
        <v>0.26800704392178698</v>
      </c>
      <c r="AP1597" s="17">
        <v>0.44863379501050499</v>
      </c>
      <c r="AQ1597" s="17">
        <v>0.368045907690493</v>
      </c>
      <c r="AR1597" s="17">
        <v>0.675784929399041</v>
      </c>
      <c r="AS1597" s="17"/>
      <c r="AT1597" s="17">
        <v>0.30879380274741203</v>
      </c>
      <c r="AU1597" s="17">
        <v>0.30609800290236999</v>
      </c>
      <c r="AV1597" s="17"/>
      <c r="AW1597" s="17">
        <v>0.45113605618749397</v>
      </c>
      <c r="AX1597" s="17">
        <v>0.42143485023423599</v>
      </c>
      <c r="AY1597" s="17">
        <v>0.13368307618018499</v>
      </c>
    </row>
    <row r="1598" spans="2:51">
      <c r="C1598" s="17"/>
      <c r="D1598" s="17"/>
      <c r="E1598" s="17"/>
      <c r="F1598" s="17"/>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c r="AP1598" s="17"/>
      <c r="AQ1598" s="17"/>
      <c r="AR1598" s="17"/>
      <c r="AS1598" s="17"/>
      <c r="AT1598" s="17"/>
      <c r="AU1598" s="17"/>
      <c r="AV1598" s="17"/>
      <c r="AW1598" s="17"/>
      <c r="AX1598" s="17"/>
      <c r="AY1598" s="17"/>
    </row>
    <row r="1599" spans="2:51">
      <c r="B1599" s="6" t="s">
        <v>477</v>
      </c>
      <c r="C1599" s="17"/>
      <c r="D1599" s="17"/>
      <c r="E1599" s="17"/>
      <c r="F1599" s="17"/>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c r="AP1599" s="17"/>
      <c r="AQ1599" s="17"/>
      <c r="AR1599" s="17"/>
      <c r="AS1599" s="17"/>
      <c r="AT1599" s="17"/>
      <c r="AU1599" s="17"/>
      <c r="AV1599" s="17"/>
      <c r="AW1599" s="17"/>
      <c r="AX1599" s="17"/>
      <c r="AY1599" s="17"/>
    </row>
    <row r="1600" spans="2:51">
      <c r="B1600" s="24" t="s">
        <v>16</v>
      </c>
      <c r="C1600" s="17"/>
      <c r="D1600" s="17"/>
      <c r="E1600" s="17"/>
      <c r="F1600" s="17"/>
      <c r="G1600" s="17"/>
      <c r="H1600" s="17"/>
      <c r="I1600" s="17"/>
      <c r="J1600" s="17"/>
      <c r="K1600" s="17"/>
      <c r="L1600" s="17"/>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7"/>
      <c r="AI1600" s="17"/>
      <c r="AJ1600" s="17"/>
      <c r="AK1600" s="17"/>
      <c r="AL1600" s="17"/>
      <c r="AM1600" s="17"/>
      <c r="AN1600" s="17"/>
      <c r="AO1600" s="17"/>
      <c r="AP1600" s="17"/>
      <c r="AQ1600" s="17"/>
      <c r="AR1600" s="17"/>
      <c r="AS1600" s="17"/>
      <c r="AT1600" s="17"/>
      <c r="AU1600" s="17"/>
      <c r="AV1600" s="17"/>
      <c r="AW1600" s="17"/>
      <c r="AX1600" s="17"/>
      <c r="AY1600" s="17"/>
    </row>
    <row r="1601" spans="2:51">
      <c r="B1601" t="s">
        <v>133</v>
      </c>
      <c r="C1601" s="17">
        <v>0.108917001683145</v>
      </c>
      <c r="D1601" s="17">
        <v>0.12483292265606701</v>
      </c>
      <c r="E1601" s="17">
        <v>9.2843943668849405E-2</v>
      </c>
      <c r="F1601" s="17"/>
      <c r="G1601" s="17">
        <v>9.2838707793667694E-2</v>
      </c>
      <c r="H1601" s="17">
        <v>0.113242053632872</v>
      </c>
      <c r="I1601" s="17">
        <v>7.2500533343499707E-2</v>
      </c>
      <c r="J1601" s="17">
        <v>7.8780867124141798E-2</v>
      </c>
      <c r="K1601" s="17">
        <v>0.146986355292931</v>
      </c>
      <c r="L1601" s="17">
        <v>0.13347376418720799</v>
      </c>
      <c r="M1601" s="17"/>
      <c r="N1601" s="17">
        <v>0.124751289384143</v>
      </c>
      <c r="O1601" s="17">
        <v>0.10188155369066799</v>
      </c>
      <c r="P1601" s="17">
        <v>0.14839367197136799</v>
      </c>
      <c r="Q1601" s="17">
        <v>6.4871540437977396E-2</v>
      </c>
      <c r="R1601" s="17"/>
      <c r="S1601" s="17">
        <v>0.119262227150933</v>
      </c>
      <c r="T1601" s="17">
        <v>9.0992163305577495E-2</v>
      </c>
      <c r="U1601" s="17">
        <v>0.16560049818115199</v>
      </c>
      <c r="V1601" s="17">
        <v>4.1757973611225303E-2</v>
      </c>
      <c r="W1601" s="17">
        <v>0.12640818726163999</v>
      </c>
      <c r="X1601" s="17">
        <v>0.13116190426830099</v>
      </c>
      <c r="Y1601" s="17">
        <v>6.18584444277357E-2</v>
      </c>
      <c r="Z1601" s="17">
        <v>0.29398862912533003</v>
      </c>
      <c r="AA1601" s="17">
        <v>0.10705441817057</v>
      </c>
      <c r="AB1601" s="17">
        <v>8.4582320692443203E-2</v>
      </c>
      <c r="AC1601" s="17">
        <v>8.0459014716031299E-2</v>
      </c>
      <c r="AD1601" s="17">
        <v>0.129722079996268</v>
      </c>
      <c r="AE1601" s="17"/>
      <c r="AF1601" s="17">
        <v>0.12842741934486401</v>
      </c>
      <c r="AG1601" s="17">
        <v>0.100234453112389</v>
      </c>
      <c r="AH1601" s="17">
        <v>7.5562032810126398E-2</v>
      </c>
      <c r="AI1601" s="17"/>
      <c r="AJ1601" s="17">
        <v>0.16404946421906699</v>
      </c>
      <c r="AK1601" s="17">
        <v>0.107618240098015</v>
      </c>
      <c r="AL1601" s="17">
        <v>0.10987413753174401</v>
      </c>
      <c r="AM1601" s="17"/>
      <c r="AN1601" s="17">
        <v>0.11594052487336</v>
      </c>
      <c r="AO1601" s="17">
        <v>8.2636004393864496E-2</v>
      </c>
      <c r="AP1601" s="17">
        <v>8.8740402736934704E-2</v>
      </c>
      <c r="AQ1601" s="17">
        <v>0.138247286011591</v>
      </c>
      <c r="AR1601" s="17">
        <v>0.22522094531544001</v>
      </c>
      <c r="AS1601" s="17"/>
      <c r="AT1601" s="17">
        <v>0.112195392629424</v>
      </c>
      <c r="AU1601" s="17">
        <v>7.8162685118303807E-2</v>
      </c>
      <c r="AV1601" s="17"/>
      <c r="AW1601" s="17">
        <v>0.142461807345832</v>
      </c>
      <c r="AX1601" s="17">
        <v>0.10727543845377401</v>
      </c>
      <c r="AY1601" s="17">
        <v>7.5483113308766697E-2</v>
      </c>
    </row>
    <row r="1602" spans="2:51">
      <c r="B1602" t="s">
        <v>134</v>
      </c>
      <c r="C1602" s="17">
        <v>0.33425674923683302</v>
      </c>
      <c r="D1602" s="17">
        <v>0.35729135642285897</v>
      </c>
      <c r="E1602" s="17">
        <v>0.31181734671663602</v>
      </c>
      <c r="F1602" s="17"/>
      <c r="G1602" s="17">
        <v>0.41699739784794099</v>
      </c>
      <c r="H1602" s="17">
        <v>0.32959597881670799</v>
      </c>
      <c r="I1602" s="17">
        <v>0.32323431310290701</v>
      </c>
      <c r="J1602" s="17">
        <v>0.37427184288777099</v>
      </c>
      <c r="K1602" s="17">
        <v>0.26582436405256199</v>
      </c>
      <c r="L1602" s="17">
        <v>0.33280741802686298</v>
      </c>
      <c r="M1602" s="17"/>
      <c r="N1602" s="17">
        <v>0.37015948590131298</v>
      </c>
      <c r="O1602" s="17">
        <v>0.29878201358942502</v>
      </c>
      <c r="P1602" s="17">
        <v>0.37161568547673801</v>
      </c>
      <c r="Q1602" s="17">
        <v>0.29691846247549297</v>
      </c>
      <c r="R1602" s="17"/>
      <c r="S1602" s="17">
        <v>0.37528875267417999</v>
      </c>
      <c r="T1602" s="17">
        <v>0.33087331225482602</v>
      </c>
      <c r="U1602" s="17">
        <v>0.37087313633170699</v>
      </c>
      <c r="V1602" s="17">
        <v>0.26237887812729599</v>
      </c>
      <c r="W1602" s="17">
        <v>0.37445857747389899</v>
      </c>
      <c r="X1602" s="17">
        <v>0.29938806769225601</v>
      </c>
      <c r="Y1602" s="17">
        <v>0.34490803023778099</v>
      </c>
      <c r="Z1602" s="17">
        <v>0.17255684713175601</v>
      </c>
      <c r="AA1602" s="17">
        <v>0.39346770441566897</v>
      </c>
      <c r="AB1602" s="17">
        <v>0.31921715145229601</v>
      </c>
      <c r="AC1602" s="17">
        <v>0.31155326923096699</v>
      </c>
      <c r="AD1602" s="17">
        <v>0.21846157160481999</v>
      </c>
      <c r="AE1602" s="17"/>
      <c r="AF1602" s="17">
        <v>0.342431110803674</v>
      </c>
      <c r="AG1602" s="17">
        <v>0.33270920283107702</v>
      </c>
      <c r="AH1602" s="17">
        <v>0.26325998729366801</v>
      </c>
      <c r="AI1602" s="17"/>
      <c r="AJ1602" s="17">
        <v>0.42867920939790399</v>
      </c>
      <c r="AK1602" s="17">
        <v>0.32342771789080399</v>
      </c>
      <c r="AL1602" s="17">
        <v>0.33446990173476099</v>
      </c>
      <c r="AM1602" s="17"/>
      <c r="AN1602" s="17">
        <v>0.28320712623243399</v>
      </c>
      <c r="AO1602" s="17">
        <v>0.32610795333240999</v>
      </c>
      <c r="AP1602" s="17">
        <v>0.37016705406620398</v>
      </c>
      <c r="AQ1602" s="17">
        <v>0.371187024724347</v>
      </c>
      <c r="AR1602" s="17">
        <v>0.24899898495871201</v>
      </c>
      <c r="AS1602" s="17"/>
      <c r="AT1602" s="17">
        <v>0.32592571102770002</v>
      </c>
      <c r="AU1602" s="17">
        <v>0.436444786042683</v>
      </c>
      <c r="AV1602" s="17"/>
      <c r="AW1602" s="17">
        <v>0.356031612656804</v>
      </c>
      <c r="AX1602" s="17">
        <v>0.45039863043202899</v>
      </c>
      <c r="AY1602" s="17">
        <v>0.28152516838333203</v>
      </c>
    </row>
    <row r="1603" spans="2:51">
      <c r="B1603" t="s">
        <v>135</v>
      </c>
      <c r="C1603" s="17">
        <v>0.222610715433149</v>
      </c>
      <c r="D1603" s="17">
        <v>0.23814467135631501</v>
      </c>
      <c r="E1603" s="17">
        <v>0.20975016139593</v>
      </c>
      <c r="F1603" s="17"/>
      <c r="G1603" s="17">
        <v>0.17924484257714299</v>
      </c>
      <c r="H1603" s="17">
        <v>0.19779046048591301</v>
      </c>
      <c r="I1603" s="17">
        <v>0.215683797400917</v>
      </c>
      <c r="J1603" s="17">
        <v>0.20523782233569901</v>
      </c>
      <c r="K1603" s="17">
        <v>0.268386408371102</v>
      </c>
      <c r="L1603" s="17">
        <v>0.24329604840432001</v>
      </c>
      <c r="M1603" s="17"/>
      <c r="N1603" s="17">
        <v>0.18916330419117899</v>
      </c>
      <c r="O1603" s="17">
        <v>0.229096904248028</v>
      </c>
      <c r="P1603" s="17">
        <v>0.21354323730560401</v>
      </c>
      <c r="Q1603" s="17">
        <v>0.26367892783811597</v>
      </c>
      <c r="R1603" s="17"/>
      <c r="S1603" s="17">
        <v>0.18825392460304</v>
      </c>
      <c r="T1603" s="17">
        <v>0.26324238880736001</v>
      </c>
      <c r="U1603" s="17">
        <v>0.14312568214824101</v>
      </c>
      <c r="V1603" s="17">
        <v>0.274575962878844</v>
      </c>
      <c r="W1603" s="17">
        <v>0.27469008198177502</v>
      </c>
      <c r="X1603" s="17">
        <v>0.24330492228439199</v>
      </c>
      <c r="Y1603" s="17">
        <v>0.28711518602741998</v>
      </c>
      <c r="Z1603" s="17">
        <v>0.31194551161948297</v>
      </c>
      <c r="AA1603" s="17">
        <v>0.192564573460732</v>
      </c>
      <c r="AB1603" s="17">
        <v>0.206375040960628</v>
      </c>
      <c r="AC1603" s="17">
        <v>9.5153971378990607E-2</v>
      </c>
      <c r="AD1603" s="17">
        <v>0.19191557123481601</v>
      </c>
      <c r="AE1603" s="17"/>
      <c r="AF1603" s="17">
        <v>0.231314574054241</v>
      </c>
      <c r="AG1603" s="17">
        <v>0.20308824653958299</v>
      </c>
      <c r="AH1603" s="17">
        <v>0.268574683724844</v>
      </c>
      <c r="AI1603" s="17"/>
      <c r="AJ1603" s="17">
        <v>0.22331122720885099</v>
      </c>
      <c r="AK1603" s="17">
        <v>0.186344985753749</v>
      </c>
      <c r="AL1603" s="17">
        <v>0.17405511641563901</v>
      </c>
      <c r="AM1603" s="17"/>
      <c r="AN1603" s="17">
        <v>0.24675661739249999</v>
      </c>
      <c r="AO1603" s="17">
        <v>0.254360460949975</v>
      </c>
      <c r="AP1603" s="17">
        <v>0.205966970699828</v>
      </c>
      <c r="AQ1603" s="17">
        <v>0.15447398930349299</v>
      </c>
      <c r="AR1603" s="17">
        <v>0.17514802881418901</v>
      </c>
      <c r="AS1603" s="17"/>
      <c r="AT1603" s="17">
        <v>0.22253540699694699</v>
      </c>
      <c r="AU1603" s="17">
        <v>0.21029929047158899</v>
      </c>
      <c r="AV1603" s="17"/>
      <c r="AW1603" s="17">
        <v>0.22135356263244699</v>
      </c>
      <c r="AX1603" s="17">
        <v>0.18679755692119701</v>
      </c>
      <c r="AY1603" s="17">
        <v>0.233360932920679</v>
      </c>
    </row>
    <row r="1604" spans="2:51">
      <c r="B1604" t="s">
        <v>136</v>
      </c>
      <c r="C1604" s="17">
        <v>0.17422816439577199</v>
      </c>
      <c r="D1604" s="17">
        <v>0.13510384245849599</v>
      </c>
      <c r="E1604" s="17">
        <v>0.21117698610602201</v>
      </c>
      <c r="F1604" s="17"/>
      <c r="G1604" s="17">
        <v>0.148465238994897</v>
      </c>
      <c r="H1604" s="17">
        <v>0.19365829087477601</v>
      </c>
      <c r="I1604" s="17">
        <v>0.18609987527400601</v>
      </c>
      <c r="J1604" s="17">
        <v>0.19862750845479299</v>
      </c>
      <c r="K1604" s="17">
        <v>0.13469915266846799</v>
      </c>
      <c r="L1604" s="17">
        <v>0.17261905060937999</v>
      </c>
      <c r="M1604" s="17"/>
      <c r="N1604" s="17">
        <v>0.17616329955801599</v>
      </c>
      <c r="O1604" s="17">
        <v>0.19598463850876599</v>
      </c>
      <c r="P1604" s="17">
        <v>0.13969619984586301</v>
      </c>
      <c r="Q1604" s="17">
        <v>0.18020369418510301</v>
      </c>
      <c r="R1604" s="17"/>
      <c r="S1604" s="17">
        <v>0.16429011435642599</v>
      </c>
      <c r="T1604" s="17">
        <v>0.17131461020343799</v>
      </c>
      <c r="U1604" s="17">
        <v>0.146542451230145</v>
      </c>
      <c r="V1604" s="17">
        <v>0.22399974499827099</v>
      </c>
      <c r="W1604" s="17">
        <v>0.10545808496805301</v>
      </c>
      <c r="X1604" s="17">
        <v>0.23254311607380501</v>
      </c>
      <c r="Y1604" s="17">
        <v>0.16901543814742201</v>
      </c>
      <c r="Z1604" s="17">
        <v>7.8881515192655002E-2</v>
      </c>
      <c r="AA1604" s="17">
        <v>0.155785545736707</v>
      </c>
      <c r="AB1604" s="17">
        <v>0.126742551516143</v>
      </c>
      <c r="AC1604" s="17">
        <v>0.304851420321475</v>
      </c>
      <c r="AD1604" s="17">
        <v>0.31998814075125298</v>
      </c>
      <c r="AE1604" s="17"/>
      <c r="AF1604" s="17">
        <v>0.16747243211633001</v>
      </c>
      <c r="AG1604" s="17">
        <v>0.176711443746113</v>
      </c>
      <c r="AH1604" s="17">
        <v>0.19624175827416099</v>
      </c>
      <c r="AI1604" s="17"/>
      <c r="AJ1604" s="17">
        <v>0.12907830950438601</v>
      </c>
      <c r="AK1604" s="17">
        <v>0.17998729791724499</v>
      </c>
      <c r="AL1604" s="17">
        <v>0.16365624153948999</v>
      </c>
      <c r="AM1604" s="17"/>
      <c r="AN1604" s="17">
        <v>0.15742102068873801</v>
      </c>
      <c r="AO1604" s="17">
        <v>0.186198007764177</v>
      </c>
      <c r="AP1604" s="17">
        <v>0.161397396404628</v>
      </c>
      <c r="AQ1604" s="17">
        <v>0.19756180649297</v>
      </c>
      <c r="AR1604" s="17">
        <v>0.25864817686061298</v>
      </c>
      <c r="AS1604" s="17"/>
      <c r="AT1604" s="17">
        <v>0.17837698866894799</v>
      </c>
      <c r="AU1604" s="17">
        <v>0.133625045348396</v>
      </c>
      <c r="AV1604" s="17"/>
      <c r="AW1604" s="17">
        <v>0.16024774814354101</v>
      </c>
      <c r="AX1604" s="17">
        <v>0.142702606807843</v>
      </c>
      <c r="AY1604" s="17">
        <v>0.196689335867158</v>
      </c>
    </row>
    <row r="1605" spans="2:51">
      <c r="B1605" t="s">
        <v>137</v>
      </c>
      <c r="C1605" s="17">
        <v>0.119181683059881</v>
      </c>
      <c r="D1605" s="17">
        <v>0.116517081962572</v>
      </c>
      <c r="E1605" s="17">
        <v>0.120615951748675</v>
      </c>
      <c r="F1605" s="17"/>
      <c r="G1605" s="17">
        <v>0.138532621850119</v>
      </c>
      <c r="H1605" s="17">
        <v>0.13268645155745901</v>
      </c>
      <c r="I1605" s="17">
        <v>0.146035615512176</v>
      </c>
      <c r="J1605" s="17">
        <v>0.116302260205182</v>
      </c>
      <c r="K1605" s="17">
        <v>0.14320577574992999</v>
      </c>
      <c r="L1605" s="17">
        <v>6.7558901895198503E-2</v>
      </c>
      <c r="M1605" s="17"/>
      <c r="N1605" s="17">
        <v>0.11704730123585499</v>
      </c>
      <c r="O1605" s="17">
        <v>0.139221950889859</v>
      </c>
      <c r="P1605" s="17">
        <v>8.6259958261066694E-2</v>
      </c>
      <c r="Q1605" s="17">
        <v>0.13173910408438</v>
      </c>
      <c r="R1605" s="17"/>
      <c r="S1605" s="17">
        <v>0.102935634808464</v>
      </c>
      <c r="T1605" s="17">
        <v>0.120368274515548</v>
      </c>
      <c r="U1605" s="17">
        <v>0.112380415872017</v>
      </c>
      <c r="V1605" s="17">
        <v>0.171585815819395</v>
      </c>
      <c r="W1605" s="17">
        <v>8.12277082170276E-2</v>
      </c>
      <c r="X1605" s="17">
        <v>7.8821041092805896E-2</v>
      </c>
      <c r="Y1605" s="17">
        <v>0.104644756474276</v>
      </c>
      <c r="Z1605" s="17">
        <v>7.8051444714637097E-2</v>
      </c>
      <c r="AA1605" s="17">
        <v>9.5436323619829094E-2</v>
      </c>
      <c r="AB1605" s="17">
        <v>0.21032168259188599</v>
      </c>
      <c r="AC1605" s="17">
        <v>0.179713767036112</v>
      </c>
      <c r="AD1605" s="17">
        <v>8.8601302839596996E-2</v>
      </c>
      <c r="AE1605" s="17"/>
      <c r="AF1605" s="17">
        <v>8.9350852187876098E-2</v>
      </c>
      <c r="AG1605" s="17">
        <v>0.149389403892662</v>
      </c>
      <c r="AH1605" s="17">
        <v>0.141841381415932</v>
      </c>
      <c r="AI1605" s="17"/>
      <c r="AJ1605" s="17">
        <v>3.2188187649914497E-2</v>
      </c>
      <c r="AK1605" s="17">
        <v>0.16633547939347401</v>
      </c>
      <c r="AL1605" s="17">
        <v>0.17909940860934601</v>
      </c>
      <c r="AM1605" s="17"/>
      <c r="AN1605" s="17">
        <v>0.13123266251940799</v>
      </c>
      <c r="AO1605" s="17">
        <v>0.116475638420225</v>
      </c>
      <c r="AP1605" s="17">
        <v>0.14410680564186901</v>
      </c>
      <c r="AQ1605" s="17">
        <v>0.100504690193657</v>
      </c>
      <c r="AR1605" s="17">
        <v>0</v>
      </c>
      <c r="AS1605" s="17"/>
      <c r="AT1605" s="17">
        <v>0.124340608551071</v>
      </c>
      <c r="AU1605" s="17">
        <v>6.8201794627878801E-2</v>
      </c>
      <c r="AV1605" s="17"/>
      <c r="AW1605" s="17">
        <v>9.0128399219234795E-2</v>
      </c>
      <c r="AX1605" s="17">
        <v>9.1987303303506907E-2</v>
      </c>
      <c r="AY1605" s="17">
        <v>0.15571454669511101</v>
      </c>
    </row>
    <row r="1606" spans="2:51">
      <c r="B1606" t="s">
        <v>119</v>
      </c>
      <c r="C1606" s="17">
        <v>4.0805686191219499E-2</v>
      </c>
      <c r="D1606" s="17">
        <v>2.81101251436921E-2</v>
      </c>
      <c r="E1606" s="17">
        <v>5.3795610363886803E-2</v>
      </c>
      <c r="F1606" s="17"/>
      <c r="G1606" s="17">
        <v>2.3921190936231702E-2</v>
      </c>
      <c r="H1606" s="17">
        <v>3.30267646322717E-2</v>
      </c>
      <c r="I1606" s="17">
        <v>5.6445865366494999E-2</v>
      </c>
      <c r="J1606" s="17">
        <v>2.6779698992413E-2</v>
      </c>
      <c r="K1606" s="17">
        <v>4.0897943865007301E-2</v>
      </c>
      <c r="L1606" s="17">
        <v>5.0244816877031501E-2</v>
      </c>
      <c r="M1606" s="17"/>
      <c r="N1606" s="17">
        <v>2.2715319729494001E-2</v>
      </c>
      <c r="O1606" s="17">
        <v>3.5032939073254998E-2</v>
      </c>
      <c r="P1606" s="17">
        <v>4.0491247139360503E-2</v>
      </c>
      <c r="Q1606" s="17">
        <v>6.2588270978931104E-2</v>
      </c>
      <c r="R1606" s="17"/>
      <c r="S1606" s="17">
        <v>4.9969346406957098E-2</v>
      </c>
      <c r="T1606" s="17">
        <v>2.32092509132505E-2</v>
      </c>
      <c r="U1606" s="17">
        <v>6.14778162367383E-2</v>
      </c>
      <c r="V1606" s="17">
        <v>2.5701624564968301E-2</v>
      </c>
      <c r="W1606" s="17">
        <v>3.7757360097605497E-2</v>
      </c>
      <c r="X1606" s="17">
        <v>1.47809485884392E-2</v>
      </c>
      <c r="Y1606" s="17">
        <v>3.2458144685365599E-2</v>
      </c>
      <c r="Z1606" s="17">
        <v>6.4576052216139601E-2</v>
      </c>
      <c r="AA1606" s="17">
        <v>5.5691434596492499E-2</v>
      </c>
      <c r="AB1606" s="17">
        <v>5.2761252786603298E-2</v>
      </c>
      <c r="AC1606" s="17">
        <v>2.8268557316423099E-2</v>
      </c>
      <c r="AD1606" s="17">
        <v>5.1311333573246402E-2</v>
      </c>
      <c r="AE1606" s="17"/>
      <c r="AF1606" s="17">
        <v>4.1003611493014701E-2</v>
      </c>
      <c r="AG1606" s="17">
        <v>3.78672498781756E-2</v>
      </c>
      <c r="AH1606" s="17">
        <v>5.4520156481268102E-2</v>
      </c>
      <c r="AI1606" s="17"/>
      <c r="AJ1606" s="17">
        <v>2.26936020198771E-2</v>
      </c>
      <c r="AK1606" s="17">
        <v>3.6286278946713602E-2</v>
      </c>
      <c r="AL1606" s="17">
        <v>3.88451941690202E-2</v>
      </c>
      <c r="AM1606" s="17"/>
      <c r="AN1606" s="17">
        <v>6.5442048293559194E-2</v>
      </c>
      <c r="AO1606" s="17">
        <v>3.4221935139348E-2</v>
      </c>
      <c r="AP1606" s="17">
        <v>2.9621370450537601E-2</v>
      </c>
      <c r="AQ1606" s="17">
        <v>3.8025203273942598E-2</v>
      </c>
      <c r="AR1606" s="17">
        <v>9.1983864051045E-2</v>
      </c>
      <c r="AS1606" s="17"/>
      <c r="AT1606" s="17">
        <v>3.6625892125910602E-2</v>
      </c>
      <c r="AU1606" s="17">
        <v>7.3266398391149401E-2</v>
      </c>
      <c r="AV1606" s="17"/>
      <c r="AW1606" s="17">
        <v>2.97768700021416E-2</v>
      </c>
      <c r="AX1606" s="17">
        <v>2.0838464081650299E-2</v>
      </c>
      <c r="AY1606" s="17">
        <v>5.7226902824953699E-2</v>
      </c>
    </row>
    <row r="1607" spans="2:51">
      <c r="B1607" t="s">
        <v>138</v>
      </c>
      <c r="C1607" s="17">
        <v>0.44317375091997802</v>
      </c>
      <c r="D1607" s="17">
        <v>0.48212427907892502</v>
      </c>
      <c r="E1607" s="17">
        <v>0.40466129038548598</v>
      </c>
      <c r="F1607" s="17"/>
      <c r="G1607" s="17">
        <v>0.50983610564160897</v>
      </c>
      <c r="H1607" s="17">
        <v>0.44283803244957998</v>
      </c>
      <c r="I1607" s="17">
        <v>0.395734846446406</v>
      </c>
      <c r="J1607" s="17">
        <v>0.453052710011912</v>
      </c>
      <c r="K1607" s="17">
        <v>0.41281071934549302</v>
      </c>
      <c r="L1607" s="17">
        <v>0.46628118221407</v>
      </c>
      <c r="M1607" s="17"/>
      <c r="N1607" s="17">
        <v>0.49491077528545502</v>
      </c>
      <c r="O1607" s="17">
        <v>0.400663567280093</v>
      </c>
      <c r="P1607" s="17">
        <v>0.52000935744810595</v>
      </c>
      <c r="Q1607" s="17">
        <v>0.36179000291347002</v>
      </c>
      <c r="R1607" s="17"/>
      <c r="S1607" s="17">
        <v>0.49455097982511298</v>
      </c>
      <c r="T1607" s="17">
        <v>0.42186547556040399</v>
      </c>
      <c r="U1607" s="17">
        <v>0.53647363451285901</v>
      </c>
      <c r="V1607" s="17">
        <v>0.30413685173852201</v>
      </c>
      <c r="W1607" s="17">
        <v>0.50086676473554004</v>
      </c>
      <c r="X1607" s="17">
        <v>0.430549971960557</v>
      </c>
      <c r="Y1607" s="17">
        <v>0.40676647466551702</v>
      </c>
      <c r="Z1607" s="17">
        <v>0.46654547625708598</v>
      </c>
      <c r="AA1607" s="17">
        <v>0.50052212258623896</v>
      </c>
      <c r="AB1607" s="17">
        <v>0.40379947214473999</v>
      </c>
      <c r="AC1607" s="17">
        <v>0.392012283946998</v>
      </c>
      <c r="AD1607" s="17">
        <v>0.348183651601088</v>
      </c>
      <c r="AE1607" s="17"/>
      <c r="AF1607" s="17">
        <v>0.47085853014853801</v>
      </c>
      <c r="AG1607" s="17">
        <v>0.43294365594346601</v>
      </c>
      <c r="AH1607" s="17">
        <v>0.33882202010379497</v>
      </c>
      <c r="AI1607" s="17"/>
      <c r="AJ1607" s="17">
        <v>0.59272867361697101</v>
      </c>
      <c r="AK1607" s="17">
        <v>0.43104595798881901</v>
      </c>
      <c r="AL1607" s="17">
        <v>0.44434403926650401</v>
      </c>
      <c r="AM1607" s="17"/>
      <c r="AN1607" s="17">
        <v>0.39914765110579498</v>
      </c>
      <c r="AO1607" s="17">
        <v>0.40874395772627398</v>
      </c>
      <c r="AP1607" s="17">
        <v>0.45890745680313899</v>
      </c>
      <c r="AQ1607" s="17">
        <v>0.50943431073593703</v>
      </c>
      <c r="AR1607" s="17">
        <v>0.47421993027415299</v>
      </c>
      <c r="AS1607" s="17"/>
      <c r="AT1607" s="17">
        <v>0.43812110365712298</v>
      </c>
      <c r="AU1607" s="17">
        <v>0.51460747116098704</v>
      </c>
      <c r="AV1607" s="17"/>
      <c r="AW1607" s="17">
        <v>0.49849342000263502</v>
      </c>
      <c r="AX1607" s="17">
        <v>0.55767406888580295</v>
      </c>
      <c r="AY1607" s="17">
        <v>0.35700828169209903</v>
      </c>
    </row>
    <row r="1608" spans="2:51">
      <c r="B1608" t="s">
        <v>139</v>
      </c>
      <c r="C1608" s="17">
        <v>0.29340984745565402</v>
      </c>
      <c r="D1608" s="17">
        <v>0.25162092442106798</v>
      </c>
      <c r="E1608" s="17">
        <v>0.33179293785469799</v>
      </c>
      <c r="F1608" s="17"/>
      <c r="G1608" s="17">
        <v>0.286997860845016</v>
      </c>
      <c r="H1608" s="17">
        <v>0.32634474243223499</v>
      </c>
      <c r="I1608" s="17">
        <v>0.33213549078618199</v>
      </c>
      <c r="J1608" s="17">
        <v>0.31492976865997502</v>
      </c>
      <c r="K1608" s="17">
        <v>0.27790492841839798</v>
      </c>
      <c r="L1608" s="17">
        <v>0.24017795250457799</v>
      </c>
      <c r="M1608" s="17"/>
      <c r="N1608" s="17">
        <v>0.29321060079387101</v>
      </c>
      <c r="O1608" s="17">
        <v>0.33520658939862502</v>
      </c>
      <c r="P1608" s="17">
        <v>0.22595615810693001</v>
      </c>
      <c r="Q1608" s="17">
        <v>0.31194279826948301</v>
      </c>
      <c r="R1608" s="17"/>
      <c r="S1608" s="17">
        <v>0.26722574916489</v>
      </c>
      <c r="T1608" s="17">
        <v>0.29168288471898601</v>
      </c>
      <c r="U1608" s="17">
        <v>0.258922867102162</v>
      </c>
      <c r="V1608" s="17">
        <v>0.39558556081766599</v>
      </c>
      <c r="W1608" s="17">
        <v>0.18668579318508</v>
      </c>
      <c r="X1608" s="17">
        <v>0.31136415716661098</v>
      </c>
      <c r="Y1608" s="17">
        <v>0.27366019462169799</v>
      </c>
      <c r="Z1608" s="17">
        <v>0.156932959907292</v>
      </c>
      <c r="AA1608" s="17">
        <v>0.25122186935653601</v>
      </c>
      <c r="AB1608" s="17">
        <v>0.33706423410802899</v>
      </c>
      <c r="AC1608" s="17">
        <v>0.48456518735758802</v>
      </c>
      <c r="AD1608" s="17">
        <v>0.40858944359084998</v>
      </c>
      <c r="AE1608" s="17"/>
      <c r="AF1608" s="17">
        <v>0.25682328430420598</v>
      </c>
      <c r="AG1608" s="17">
        <v>0.326100847638775</v>
      </c>
      <c r="AH1608" s="17">
        <v>0.33808313969009302</v>
      </c>
      <c r="AI1608" s="17"/>
      <c r="AJ1608" s="17">
        <v>0.1612664971543</v>
      </c>
      <c r="AK1608" s="17">
        <v>0.34632277731071898</v>
      </c>
      <c r="AL1608" s="17">
        <v>0.34275565014883602</v>
      </c>
      <c r="AM1608" s="17"/>
      <c r="AN1608" s="17">
        <v>0.28865368320814599</v>
      </c>
      <c r="AO1608" s="17">
        <v>0.30267364618440301</v>
      </c>
      <c r="AP1608" s="17">
        <v>0.30550420204649598</v>
      </c>
      <c r="AQ1608" s="17">
        <v>0.29806649668662699</v>
      </c>
      <c r="AR1608" s="17">
        <v>0.25864817686061298</v>
      </c>
      <c r="AS1608" s="17"/>
      <c r="AT1608" s="17">
        <v>0.30271759722001901</v>
      </c>
      <c r="AU1608" s="17">
        <v>0.20182683997627501</v>
      </c>
      <c r="AV1608" s="17"/>
      <c r="AW1608" s="17">
        <v>0.25037614736277602</v>
      </c>
      <c r="AX1608" s="17">
        <v>0.23468991011134999</v>
      </c>
      <c r="AY1608" s="17">
        <v>0.35240388256226901</v>
      </c>
    </row>
    <row r="1609" spans="2:51">
      <c r="B1609" t="s">
        <v>140</v>
      </c>
      <c r="C1609" s="17">
        <v>0.149763903464324</v>
      </c>
      <c r="D1609" s="17">
        <v>0.23050335465785701</v>
      </c>
      <c r="E1609" s="17">
        <v>7.2868352530787994E-2</v>
      </c>
      <c r="F1609" s="17"/>
      <c r="G1609" s="17">
        <v>0.22283824479659201</v>
      </c>
      <c r="H1609" s="17">
        <v>0.116493290017345</v>
      </c>
      <c r="I1609" s="17">
        <v>6.3599355660224496E-2</v>
      </c>
      <c r="J1609" s="17">
        <v>0.13812294135193701</v>
      </c>
      <c r="K1609" s="17">
        <v>0.13490579092709501</v>
      </c>
      <c r="L1609" s="17">
        <v>0.22610322970949201</v>
      </c>
      <c r="M1609" s="17"/>
      <c r="N1609" s="17">
        <v>0.20170017449158401</v>
      </c>
      <c r="O1609" s="17">
        <v>6.5456977881468204E-2</v>
      </c>
      <c r="P1609" s="17">
        <v>0.29405319934117602</v>
      </c>
      <c r="Q1609" s="17">
        <v>4.9847204643987501E-2</v>
      </c>
      <c r="R1609" s="17"/>
      <c r="S1609" s="17">
        <v>0.227325230660223</v>
      </c>
      <c r="T1609" s="17">
        <v>0.13018259084141801</v>
      </c>
      <c r="U1609" s="17">
        <v>0.27755076741069701</v>
      </c>
      <c r="V1609" s="17">
        <v>-9.1448709079144694E-2</v>
      </c>
      <c r="W1609" s="17">
        <v>0.31418097155045899</v>
      </c>
      <c r="X1609" s="17">
        <v>0.11918581479394599</v>
      </c>
      <c r="Y1609" s="17">
        <v>0.133106280043819</v>
      </c>
      <c r="Z1609" s="17">
        <v>0.30961251634979398</v>
      </c>
      <c r="AA1609" s="17">
        <v>0.24930025322970301</v>
      </c>
      <c r="AB1609" s="17">
        <v>6.6735238036710803E-2</v>
      </c>
      <c r="AC1609" s="17">
        <v>-9.2552903410589193E-2</v>
      </c>
      <c r="AD1609" s="17">
        <v>-6.0405791989762203E-2</v>
      </c>
      <c r="AE1609" s="17"/>
      <c r="AF1609" s="17">
        <v>0.21403524584433101</v>
      </c>
      <c r="AG1609" s="17">
        <v>0.10684280830469101</v>
      </c>
      <c r="AH1609" s="17">
        <v>7.3888041370179203E-4</v>
      </c>
      <c r="AI1609" s="17"/>
      <c r="AJ1609" s="17">
        <v>0.43146217646267099</v>
      </c>
      <c r="AK1609" s="17">
        <v>8.4723180678099599E-2</v>
      </c>
      <c r="AL1609" s="17">
        <v>0.101588389117668</v>
      </c>
      <c r="AM1609" s="17"/>
      <c r="AN1609" s="17">
        <v>0.110493967897649</v>
      </c>
      <c r="AO1609" s="17">
        <v>0.10607031154187201</v>
      </c>
      <c r="AP1609" s="17">
        <v>0.15340325475664199</v>
      </c>
      <c r="AQ1609" s="17">
        <v>0.21136781404930999</v>
      </c>
      <c r="AR1609" s="17">
        <v>0.21557175341353901</v>
      </c>
      <c r="AS1609" s="17"/>
      <c r="AT1609" s="17">
        <v>0.135403506437105</v>
      </c>
      <c r="AU1609" s="17">
        <v>0.312780631184712</v>
      </c>
      <c r="AV1609" s="17"/>
      <c r="AW1609" s="17">
        <v>0.248117272639859</v>
      </c>
      <c r="AX1609" s="17">
        <v>0.32298415877445302</v>
      </c>
      <c r="AY1609" s="17">
        <v>4.6043991298306301E-3</v>
      </c>
    </row>
    <row r="1610" spans="2:51">
      <c r="C1610" s="17"/>
      <c r="D1610" s="17"/>
      <c r="E1610" s="17"/>
      <c r="F1610" s="17"/>
      <c r="G1610" s="17"/>
      <c r="H1610" s="17"/>
      <c r="I1610" s="17"/>
      <c r="J1610" s="17"/>
      <c r="K1610" s="17"/>
      <c r="L1610" s="17"/>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7"/>
      <c r="AI1610" s="17"/>
      <c r="AJ1610" s="17"/>
      <c r="AK1610" s="17"/>
      <c r="AL1610" s="17"/>
      <c r="AM1610" s="17"/>
      <c r="AN1610" s="17"/>
      <c r="AO1610" s="17"/>
      <c r="AP1610" s="17"/>
      <c r="AQ1610" s="17"/>
      <c r="AR1610" s="17"/>
      <c r="AS1610" s="17"/>
      <c r="AT1610" s="17"/>
      <c r="AU1610" s="17"/>
      <c r="AV1610" s="17"/>
      <c r="AW1610" s="17"/>
      <c r="AX1610" s="17"/>
      <c r="AY1610" s="17"/>
    </row>
    <row r="1611" spans="2:51">
      <c r="B1611" s="6" t="s">
        <v>478</v>
      </c>
      <c r="C1611" s="17"/>
      <c r="D1611" s="17"/>
      <c r="E1611" s="17"/>
      <c r="F1611" s="17"/>
      <c r="G1611" s="17"/>
      <c r="H1611" s="17"/>
      <c r="I1611" s="17"/>
      <c r="J1611" s="17"/>
      <c r="K1611" s="17"/>
      <c r="L1611" s="17"/>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c r="AP1611" s="17"/>
      <c r="AQ1611" s="17"/>
      <c r="AR1611" s="17"/>
      <c r="AS1611" s="17"/>
      <c r="AT1611" s="17"/>
      <c r="AU1611" s="17"/>
      <c r="AV1611" s="17"/>
      <c r="AW1611" s="17"/>
      <c r="AX1611" s="17"/>
      <c r="AY1611" s="17"/>
    </row>
    <row r="1612" spans="2:51">
      <c r="B1612" s="24" t="s">
        <v>16</v>
      </c>
      <c r="C1612" s="17"/>
      <c r="D1612" s="17"/>
      <c r="E1612" s="17"/>
      <c r="F1612" s="17"/>
      <c r="G1612" s="17"/>
      <c r="H1612" s="17"/>
      <c r="I1612" s="17"/>
      <c r="J1612" s="17"/>
      <c r="K1612" s="17"/>
      <c r="L1612" s="17"/>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7"/>
      <c r="AI1612" s="17"/>
      <c r="AJ1612" s="17"/>
      <c r="AK1612" s="17"/>
      <c r="AL1612" s="17"/>
      <c r="AM1612" s="17"/>
      <c r="AN1612" s="17"/>
      <c r="AO1612" s="17"/>
      <c r="AP1612" s="17"/>
      <c r="AQ1612" s="17"/>
      <c r="AR1612" s="17"/>
      <c r="AS1612" s="17"/>
      <c r="AT1612" s="17"/>
      <c r="AU1612" s="17"/>
      <c r="AV1612" s="17"/>
      <c r="AW1612" s="17"/>
      <c r="AX1612" s="17"/>
      <c r="AY1612" s="17"/>
    </row>
    <row r="1613" spans="2:51">
      <c r="B1613" t="s">
        <v>133</v>
      </c>
      <c r="C1613" s="17">
        <v>0.1273652817782</v>
      </c>
      <c r="D1613" s="17">
        <v>0.15780332702239599</v>
      </c>
      <c r="E1613" s="17">
        <v>9.8858548334650007E-2</v>
      </c>
      <c r="F1613" s="17"/>
      <c r="G1613" s="17">
        <v>0.16465010971524899</v>
      </c>
      <c r="H1613" s="17">
        <v>0.14166657234997301</v>
      </c>
      <c r="I1613" s="17">
        <v>0.141417811469572</v>
      </c>
      <c r="J1613" s="17">
        <v>0.11445358546932501</v>
      </c>
      <c r="K1613" s="17">
        <v>8.6977341409633604E-2</v>
      </c>
      <c r="L1613" s="17">
        <v>0.12648938022617001</v>
      </c>
      <c r="M1613" s="17"/>
      <c r="N1613" s="17">
        <v>0.162735580094133</v>
      </c>
      <c r="O1613" s="17">
        <v>0.10344229299954499</v>
      </c>
      <c r="P1613" s="17">
        <v>0.132879419262075</v>
      </c>
      <c r="Q1613" s="17">
        <v>0.100972540991994</v>
      </c>
      <c r="R1613" s="17"/>
      <c r="S1613" s="17">
        <v>0.172291772402803</v>
      </c>
      <c r="T1613" s="17">
        <v>8.7750931325434794E-2</v>
      </c>
      <c r="U1613" s="17">
        <v>0.13437976387035899</v>
      </c>
      <c r="V1613" s="17">
        <v>0.119875534484644</v>
      </c>
      <c r="W1613" s="17">
        <v>8.1791023839799304E-2</v>
      </c>
      <c r="X1613" s="17">
        <v>0.13852336035361201</v>
      </c>
      <c r="Y1613" s="17">
        <v>0.15008032525359999</v>
      </c>
      <c r="Z1613" s="17">
        <v>0.13747777382811099</v>
      </c>
      <c r="AA1613" s="17">
        <v>0.112517423170116</v>
      </c>
      <c r="AB1613" s="17">
        <v>0.14395211171915501</v>
      </c>
      <c r="AC1613" s="17">
        <v>0.108611445658032</v>
      </c>
      <c r="AD1613" s="17">
        <v>0.12608407770000901</v>
      </c>
      <c r="AE1613" s="17"/>
      <c r="AF1613" s="17">
        <v>0.118376692873582</v>
      </c>
      <c r="AG1613" s="17">
        <v>0.145636926691603</v>
      </c>
      <c r="AH1613" s="17">
        <v>0.11478099954948399</v>
      </c>
      <c r="AI1613" s="17"/>
      <c r="AJ1613" s="17">
        <v>0.139147987035694</v>
      </c>
      <c r="AK1613" s="17">
        <v>0.162467488512997</v>
      </c>
      <c r="AL1613" s="17">
        <v>0.10535278080838099</v>
      </c>
      <c r="AM1613" s="17"/>
      <c r="AN1613" s="17">
        <v>9.5714197059237796E-2</v>
      </c>
      <c r="AO1613" s="17">
        <v>0.125990611600068</v>
      </c>
      <c r="AP1613" s="17">
        <v>0.131796340700679</v>
      </c>
      <c r="AQ1613" s="17">
        <v>0.232707775567358</v>
      </c>
      <c r="AR1613" s="17">
        <v>0.26390995523642302</v>
      </c>
      <c r="AS1613" s="17"/>
      <c r="AT1613" s="17">
        <v>0.12035848534746101</v>
      </c>
      <c r="AU1613" s="17">
        <v>0.19775520278793701</v>
      </c>
      <c r="AV1613" s="17"/>
      <c r="AW1613" s="17">
        <v>0.16493332581987399</v>
      </c>
      <c r="AX1613" s="17">
        <v>0.122460062145597</v>
      </c>
      <c r="AY1613" s="17">
        <v>8.4207582110209497E-2</v>
      </c>
    </row>
    <row r="1614" spans="2:51">
      <c r="B1614" t="s">
        <v>134</v>
      </c>
      <c r="C1614" s="17">
        <v>0.34019352015770599</v>
      </c>
      <c r="D1614" s="17">
        <v>0.392111072373728</v>
      </c>
      <c r="E1614" s="17">
        <v>0.28360142025079499</v>
      </c>
      <c r="F1614" s="17"/>
      <c r="G1614" s="17">
        <v>0.35379926593681899</v>
      </c>
      <c r="H1614" s="17">
        <v>0.31713166758869399</v>
      </c>
      <c r="I1614" s="17">
        <v>0.38154720794429903</v>
      </c>
      <c r="J1614" s="17">
        <v>0.36581803426767001</v>
      </c>
      <c r="K1614" s="17">
        <v>0.29672217362756897</v>
      </c>
      <c r="L1614" s="17">
        <v>0.32829219616834798</v>
      </c>
      <c r="M1614" s="17"/>
      <c r="N1614" s="17">
        <v>0.42112817462664098</v>
      </c>
      <c r="O1614" s="17">
        <v>0.355909461998068</v>
      </c>
      <c r="P1614" s="17">
        <v>0.29414849795202203</v>
      </c>
      <c r="Q1614" s="17">
        <v>0.27862081259393401</v>
      </c>
      <c r="R1614" s="17"/>
      <c r="S1614" s="17">
        <v>0.39287738754263701</v>
      </c>
      <c r="T1614" s="17">
        <v>0.34768611428004198</v>
      </c>
      <c r="U1614" s="17">
        <v>0.32701598626943401</v>
      </c>
      <c r="V1614" s="17">
        <v>0.32755708382665799</v>
      </c>
      <c r="W1614" s="17">
        <v>0.30764074473235498</v>
      </c>
      <c r="X1614" s="17">
        <v>0.26429662634710799</v>
      </c>
      <c r="Y1614" s="17">
        <v>0.35987852934828202</v>
      </c>
      <c r="Z1614" s="17">
        <v>0.236637349914881</v>
      </c>
      <c r="AA1614" s="17">
        <v>0.36775291507949798</v>
      </c>
      <c r="AB1614" s="17">
        <v>0.37734866779966197</v>
      </c>
      <c r="AC1614" s="17">
        <v>0.34127850366603402</v>
      </c>
      <c r="AD1614" s="17">
        <v>0.27297446811353399</v>
      </c>
      <c r="AE1614" s="17"/>
      <c r="AF1614" s="17">
        <v>0.280071224087588</v>
      </c>
      <c r="AG1614" s="17">
        <v>0.406818964327682</v>
      </c>
      <c r="AH1614" s="17">
        <v>0.25651099969793301</v>
      </c>
      <c r="AI1614" s="17"/>
      <c r="AJ1614" s="17">
        <v>0.28512269843067001</v>
      </c>
      <c r="AK1614" s="17">
        <v>0.38565409632532399</v>
      </c>
      <c r="AL1614" s="17">
        <v>0.46710613636739601</v>
      </c>
      <c r="AM1614" s="17"/>
      <c r="AN1614" s="17">
        <v>0.239903312528707</v>
      </c>
      <c r="AO1614" s="17">
        <v>0.34678253135794501</v>
      </c>
      <c r="AP1614" s="17">
        <v>0.41116963256219602</v>
      </c>
      <c r="AQ1614" s="17">
        <v>0.43802570056826301</v>
      </c>
      <c r="AR1614" s="17">
        <v>0.21197058846162001</v>
      </c>
      <c r="AS1614" s="17"/>
      <c r="AT1614" s="17">
        <v>0.341655400100978</v>
      </c>
      <c r="AU1614" s="17">
        <v>0.32840903494330098</v>
      </c>
      <c r="AV1614" s="17"/>
      <c r="AW1614" s="17">
        <v>0.41417764782404898</v>
      </c>
      <c r="AX1614" s="17">
        <v>0.38207549497273202</v>
      </c>
      <c r="AY1614" s="17">
        <v>0.241328995083258</v>
      </c>
    </row>
    <row r="1615" spans="2:51">
      <c r="B1615" t="s">
        <v>135</v>
      </c>
      <c r="C1615" s="17">
        <v>0.27091235871408897</v>
      </c>
      <c r="D1615" s="17">
        <v>0.24144539111346</v>
      </c>
      <c r="E1615" s="17">
        <v>0.302091399018248</v>
      </c>
      <c r="F1615" s="17"/>
      <c r="G1615" s="17">
        <v>0.24595711279593599</v>
      </c>
      <c r="H1615" s="17">
        <v>0.26584048684582401</v>
      </c>
      <c r="I1615" s="17">
        <v>0.22637500050091899</v>
      </c>
      <c r="J1615" s="17">
        <v>0.26783332934759901</v>
      </c>
      <c r="K1615" s="17">
        <v>0.304933945002893</v>
      </c>
      <c r="L1615" s="17">
        <v>0.30229291258333202</v>
      </c>
      <c r="M1615" s="17"/>
      <c r="N1615" s="17">
        <v>0.19364770702671899</v>
      </c>
      <c r="O1615" s="17">
        <v>0.27744622723416601</v>
      </c>
      <c r="P1615" s="17">
        <v>0.28417017321207799</v>
      </c>
      <c r="Q1615" s="17">
        <v>0.340239657328201</v>
      </c>
      <c r="R1615" s="17"/>
      <c r="S1615" s="17">
        <v>0.217345062187041</v>
      </c>
      <c r="T1615" s="17">
        <v>0.31547354870251798</v>
      </c>
      <c r="U1615" s="17">
        <v>0.23715315297956699</v>
      </c>
      <c r="V1615" s="17">
        <v>0.29610032240794998</v>
      </c>
      <c r="W1615" s="17">
        <v>0.31642783477528502</v>
      </c>
      <c r="X1615" s="17">
        <v>0.28201065668238301</v>
      </c>
      <c r="Y1615" s="17">
        <v>0.17521071996145601</v>
      </c>
      <c r="Z1615" s="17">
        <v>0.35766405066195101</v>
      </c>
      <c r="AA1615" s="17">
        <v>0.29558549234516801</v>
      </c>
      <c r="AB1615" s="17">
        <v>0.217923965462932</v>
      </c>
      <c r="AC1615" s="17">
        <v>0.29602973612753197</v>
      </c>
      <c r="AD1615" s="17">
        <v>0.39037437892154497</v>
      </c>
      <c r="AE1615" s="17"/>
      <c r="AF1615" s="17">
        <v>0.29088734296636298</v>
      </c>
      <c r="AG1615" s="17">
        <v>0.22985972824338599</v>
      </c>
      <c r="AH1615" s="17">
        <v>0.36588926286229101</v>
      </c>
      <c r="AI1615" s="17"/>
      <c r="AJ1615" s="17">
        <v>0.31299122258363898</v>
      </c>
      <c r="AK1615" s="17">
        <v>0.238661023677675</v>
      </c>
      <c r="AL1615" s="17">
        <v>0.24865134773221001</v>
      </c>
      <c r="AM1615" s="17"/>
      <c r="AN1615" s="17">
        <v>0.361027574210533</v>
      </c>
      <c r="AO1615" s="17">
        <v>0.23122859899968401</v>
      </c>
      <c r="AP1615" s="17">
        <v>0.23162518401879501</v>
      </c>
      <c r="AQ1615" s="17">
        <v>0.167508643822566</v>
      </c>
      <c r="AR1615" s="17">
        <v>0.26923490266574301</v>
      </c>
      <c r="AS1615" s="17"/>
      <c r="AT1615" s="17">
        <v>0.27851717426221401</v>
      </c>
      <c r="AU1615" s="17">
        <v>0.19775153303715401</v>
      </c>
      <c r="AV1615" s="17"/>
      <c r="AW1615" s="17">
        <v>0.225839888398329</v>
      </c>
      <c r="AX1615" s="17">
        <v>0.26948548891462798</v>
      </c>
      <c r="AY1615" s="17">
        <v>0.32465905003283302</v>
      </c>
    </row>
    <row r="1616" spans="2:51">
      <c r="B1616" t="s">
        <v>136</v>
      </c>
      <c r="C1616" s="17">
        <v>0.132417855033996</v>
      </c>
      <c r="D1616" s="17">
        <v>0.11846066959205601</v>
      </c>
      <c r="E1616" s="17">
        <v>0.14722321366299601</v>
      </c>
      <c r="F1616" s="17"/>
      <c r="G1616" s="17">
        <v>0.14120581905510801</v>
      </c>
      <c r="H1616" s="17">
        <v>0.146208394649326</v>
      </c>
      <c r="I1616" s="17">
        <v>0.12695855122542599</v>
      </c>
      <c r="J1616" s="17">
        <v>0.13514631713883499</v>
      </c>
      <c r="K1616" s="17">
        <v>0.15345137729300601</v>
      </c>
      <c r="L1616" s="17">
        <v>0.102805052521608</v>
      </c>
      <c r="M1616" s="17"/>
      <c r="N1616" s="17">
        <v>0.12991923206492501</v>
      </c>
      <c r="O1616" s="17">
        <v>0.12048647213071199</v>
      </c>
      <c r="P1616" s="17">
        <v>0.15012470565921099</v>
      </c>
      <c r="Q1616" s="17">
        <v>0.13077690585823201</v>
      </c>
      <c r="R1616" s="17"/>
      <c r="S1616" s="17">
        <v>7.38184577902848E-2</v>
      </c>
      <c r="T1616" s="17">
        <v>0.10513809535487</v>
      </c>
      <c r="U1616" s="17">
        <v>0.186727417408278</v>
      </c>
      <c r="V1616" s="17">
        <v>0.12180901693424501</v>
      </c>
      <c r="W1616" s="17">
        <v>0.22724003618268199</v>
      </c>
      <c r="X1616" s="17">
        <v>0.182406133117271</v>
      </c>
      <c r="Y1616" s="17">
        <v>0.12858057933995301</v>
      </c>
      <c r="Z1616" s="17">
        <v>8.7593772942348699E-2</v>
      </c>
      <c r="AA1616" s="17">
        <v>0.120575347959264</v>
      </c>
      <c r="AB1616" s="17">
        <v>0.16508589221261899</v>
      </c>
      <c r="AC1616" s="17">
        <v>9.5708338873104898E-2</v>
      </c>
      <c r="AD1616" s="17">
        <v>0.11468892470068601</v>
      </c>
      <c r="AE1616" s="17"/>
      <c r="AF1616" s="17">
        <v>0.156536726385479</v>
      </c>
      <c r="AG1616" s="17">
        <v>0.113580674180445</v>
      </c>
      <c r="AH1616" s="17">
        <v>0.120921561327579</v>
      </c>
      <c r="AI1616" s="17"/>
      <c r="AJ1616" s="17">
        <v>0.15539724967508201</v>
      </c>
      <c r="AK1616" s="17">
        <v>0.122317502980125</v>
      </c>
      <c r="AL1616" s="17">
        <v>0.121479561718027</v>
      </c>
      <c r="AM1616" s="17"/>
      <c r="AN1616" s="17">
        <v>9.8534257943601697E-2</v>
      </c>
      <c r="AO1616" s="17">
        <v>0.148803456676952</v>
      </c>
      <c r="AP1616" s="17">
        <v>0.13679603651038599</v>
      </c>
      <c r="AQ1616" s="17">
        <v>0.115615688742533</v>
      </c>
      <c r="AR1616" s="17">
        <v>6.4889533488896201E-2</v>
      </c>
      <c r="AS1616" s="17"/>
      <c r="AT1616" s="17">
        <v>0.12964463860806699</v>
      </c>
      <c r="AU1616" s="17">
        <v>0.15301522379996599</v>
      </c>
      <c r="AV1616" s="17"/>
      <c r="AW1616" s="17">
        <v>0.114802148841154</v>
      </c>
      <c r="AX1616" s="17">
        <v>8.1608373582983895E-2</v>
      </c>
      <c r="AY1616" s="17">
        <v>0.16694894413233399</v>
      </c>
    </row>
    <row r="1617" spans="2:51">
      <c r="B1617" t="s">
        <v>137</v>
      </c>
      <c r="C1617" s="17">
        <v>7.2703496923895494E-2</v>
      </c>
      <c r="D1617" s="17">
        <v>6.1621533357502797E-2</v>
      </c>
      <c r="E1617" s="17">
        <v>8.4164200092811003E-2</v>
      </c>
      <c r="F1617" s="17"/>
      <c r="G1617" s="17">
        <v>4.5386118670776097E-2</v>
      </c>
      <c r="H1617" s="17">
        <v>4.5797174802646001E-2</v>
      </c>
      <c r="I1617" s="17">
        <v>8.5897350292578195E-2</v>
      </c>
      <c r="J1617" s="17">
        <v>6.6282141832205099E-2</v>
      </c>
      <c r="K1617" s="17">
        <v>0.121725552993572</v>
      </c>
      <c r="L1617" s="17">
        <v>6.9871474112621207E-2</v>
      </c>
      <c r="M1617" s="17"/>
      <c r="N1617" s="17">
        <v>5.29770273161147E-2</v>
      </c>
      <c r="O1617" s="17">
        <v>9.0762247465040205E-2</v>
      </c>
      <c r="P1617" s="17">
        <v>8.7566663332304007E-2</v>
      </c>
      <c r="Q1617" s="17">
        <v>6.5318098390035301E-2</v>
      </c>
      <c r="R1617" s="17"/>
      <c r="S1617" s="17">
        <v>7.76398041008972E-2</v>
      </c>
      <c r="T1617" s="17">
        <v>8.4431894994613593E-2</v>
      </c>
      <c r="U1617" s="17">
        <v>6.6611485358773204E-2</v>
      </c>
      <c r="V1617" s="17">
        <v>8.8619465631000593E-2</v>
      </c>
      <c r="W1617" s="17">
        <v>5.2458280423976801E-2</v>
      </c>
      <c r="X1617" s="17">
        <v>6.6538615478056506E-2</v>
      </c>
      <c r="Y1617" s="17">
        <v>7.8853403573527797E-2</v>
      </c>
      <c r="Z1617" s="17">
        <v>0.112717228898356</v>
      </c>
      <c r="AA1617" s="17">
        <v>7.4693531159678597E-2</v>
      </c>
      <c r="AB1617" s="17">
        <v>2.0688143159503101E-2</v>
      </c>
      <c r="AC1617" s="17">
        <v>0.106620916164165</v>
      </c>
      <c r="AD1617" s="17">
        <v>4.5173596725393401E-2</v>
      </c>
      <c r="AE1617" s="17"/>
      <c r="AF1617" s="17">
        <v>0.10258624944156799</v>
      </c>
      <c r="AG1617" s="17">
        <v>4.7645678197787297E-2</v>
      </c>
      <c r="AH1617" s="17">
        <v>9.8361684834868304E-2</v>
      </c>
      <c r="AI1617" s="17"/>
      <c r="AJ1617" s="17">
        <v>7.8559412913084201E-2</v>
      </c>
      <c r="AK1617" s="17">
        <v>5.4291037239815501E-2</v>
      </c>
      <c r="AL1617" s="17">
        <v>3.2401381322742298E-2</v>
      </c>
      <c r="AM1617" s="17"/>
      <c r="AN1617" s="17">
        <v>0.102113661630054</v>
      </c>
      <c r="AO1617" s="17">
        <v>8.7787390513990995E-2</v>
      </c>
      <c r="AP1617" s="17">
        <v>5.0690811520404999E-2</v>
      </c>
      <c r="AQ1617" s="17">
        <v>1.54499170880022E-2</v>
      </c>
      <c r="AR1617" s="17">
        <v>0.11098065226031401</v>
      </c>
      <c r="AS1617" s="17"/>
      <c r="AT1617" s="17">
        <v>7.2798954483350095E-2</v>
      </c>
      <c r="AU1617" s="17">
        <v>7.2333418445202302E-2</v>
      </c>
      <c r="AV1617" s="17"/>
      <c r="AW1617" s="17">
        <v>5.9904720578653398E-2</v>
      </c>
      <c r="AX1617" s="17">
        <v>6.7556135078566296E-2</v>
      </c>
      <c r="AY1617" s="17">
        <v>8.9241760198769907E-2</v>
      </c>
    </row>
    <row r="1618" spans="2:51">
      <c r="B1618" t="s">
        <v>119</v>
      </c>
      <c r="C1618" s="17">
        <v>5.6407487392113403E-2</v>
      </c>
      <c r="D1618" s="17">
        <v>2.8558006540857699E-2</v>
      </c>
      <c r="E1618" s="17">
        <v>8.4061218640499202E-2</v>
      </c>
      <c r="F1618" s="17"/>
      <c r="G1618" s="17">
        <v>4.9001573826111602E-2</v>
      </c>
      <c r="H1618" s="17">
        <v>8.33557037635375E-2</v>
      </c>
      <c r="I1618" s="17">
        <v>3.7804078567205301E-2</v>
      </c>
      <c r="J1618" s="17">
        <v>5.0466591944365202E-2</v>
      </c>
      <c r="K1618" s="17">
        <v>3.61896096733266E-2</v>
      </c>
      <c r="L1618" s="17">
        <v>7.0248984387921598E-2</v>
      </c>
      <c r="M1618" s="17"/>
      <c r="N1618" s="17">
        <v>3.9592278871466997E-2</v>
      </c>
      <c r="O1618" s="17">
        <v>5.1953298172468701E-2</v>
      </c>
      <c r="P1618" s="17">
        <v>5.1110540582309003E-2</v>
      </c>
      <c r="Q1618" s="17">
        <v>8.4071984837603406E-2</v>
      </c>
      <c r="R1618" s="17"/>
      <c r="S1618" s="17">
        <v>6.6027515976337395E-2</v>
      </c>
      <c r="T1618" s="17">
        <v>5.9519415342522398E-2</v>
      </c>
      <c r="U1618" s="17">
        <v>4.8112194113588497E-2</v>
      </c>
      <c r="V1618" s="17">
        <v>4.6038576715502003E-2</v>
      </c>
      <c r="W1618" s="17">
        <v>1.44420800459022E-2</v>
      </c>
      <c r="X1618" s="17">
        <v>6.6224608021569195E-2</v>
      </c>
      <c r="Y1618" s="17">
        <v>0.10739644252318099</v>
      </c>
      <c r="Z1618" s="17">
        <v>6.7909823754352297E-2</v>
      </c>
      <c r="AA1618" s="17">
        <v>2.88752902862759E-2</v>
      </c>
      <c r="AB1618" s="17">
        <v>7.5001219646128506E-2</v>
      </c>
      <c r="AC1618" s="17">
        <v>5.1751059511131903E-2</v>
      </c>
      <c r="AD1618" s="17">
        <v>5.0704553838832302E-2</v>
      </c>
      <c r="AE1618" s="17"/>
      <c r="AF1618" s="17">
        <v>5.1541764245420403E-2</v>
      </c>
      <c r="AG1618" s="17">
        <v>5.64580283590966E-2</v>
      </c>
      <c r="AH1618" s="17">
        <v>4.35354917278458E-2</v>
      </c>
      <c r="AI1618" s="17"/>
      <c r="AJ1618" s="17">
        <v>2.8781429361831298E-2</v>
      </c>
      <c r="AK1618" s="17">
        <v>3.66088512640632E-2</v>
      </c>
      <c r="AL1618" s="17">
        <v>2.5008792051243699E-2</v>
      </c>
      <c r="AM1618" s="17"/>
      <c r="AN1618" s="17">
        <v>0.102706996627867</v>
      </c>
      <c r="AO1618" s="17">
        <v>5.9407410851358797E-2</v>
      </c>
      <c r="AP1618" s="17">
        <v>3.7921994687539498E-2</v>
      </c>
      <c r="AQ1618" s="17">
        <v>3.06922742112774E-2</v>
      </c>
      <c r="AR1618" s="17">
        <v>7.9014367887003903E-2</v>
      </c>
      <c r="AS1618" s="17"/>
      <c r="AT1618" s="17">
        <v>5.7025347197930197E-2</v>
      </c>
      <c r="AU1618" s="17">
        <v>5.0735586986440297E-2</v>
      </c>
      <c r="AV1618" s="17"/>
      <c r="AW1618" s="17">
        <v>2.0342268537940401E-2</v>
      </c>
      <c r="AX1618" s="17">
        <v>7.6814445305492696E-2</v>
      </c>
      <c r="AY1618" s="17">
        <v>9.3613668442596804E-2</v>
      </c>
    </row>
    <row r="1619" spans="2:51">
      <c r="B1619" t="s">
        <v>138</v>
      </c>
      <c r="C1619" s="17">
        <v>0.46755880193590599</v>
      </c>
      <c r="D1619" s="17">
        <v>0.54991439939612297</v>
      </c>
      <c r="E1619" s="17">
        <v>0.38245996858544601</v>
      </c>
      <c r="F1619" s="17"/>
      <c r="G1619" s="17">
        <v>0.51844937565206795</v>
      </c>
      <c r="H1619" s="17">
        <v>0.45879823993866597</v>
      </c>
      <c r="I1619" s="17">
        <v>0.52296501941387097</v>
      </c>
      <c r="J1619" s="17">
        <v>0.480271619736996</v>
      </c>
      <c r="K1619" s="17">
        <v>0.38369951503720301</v>
      </c>
      <c r="L1619" s="17">
        <v>0.454781576394517</v>
      </c>
      <c r="M1619" s="17"/>
      <c r="N1619" s="17">
        <v>0.58386375472077401</v>
      </c>
      <c r="O1619" s="17">
        <v>0.45935175499761299</v>
      </c>
      <c r="P1619" s="17">
        <v>0.427027917214097</v>
      </c>
      <c r="Q1619" s="17">
        <v>0.379593353585928</v>
      </c>
      <c r="R1619" s="17"/>
      <c r="S1619" s="17">
        <v>0.56516915994544004</v>
      </c>
      <c r="T1619" s="17">
        <v>0.43543704560547702</v>
      </c>
      <c r="U1619" s="17">
        <v>0.461395750139793</v>
      </c>
      <c r="V1619" s="17">
        <v>0.44743261831130199</v>
      </c>
      <c r="W1619" s="17">
        <v>0.389431768572154</v>
      </c>
      <c r="X1619" s="17">
        <v>0.40281998670072</v>
      </c>
      <c r="Y1619" s="17">
        <v>0.50995885460188195</v>
      </c>
      <c r="Z1619" s="17">
        <v>0.374115123742992</v>
      </c>
      <c r="AA1619" s="17">
        <v>0.48027033824961401</v>
      </c>
      <c r="AB1619" s="17">
        <v>0.52130077951881704</v>
      </c>
      <c r="AC1619" s="17">
        <v>0.44988994932406701</v>
      </c>
      <c r="AD1619" s="17">
        <v>0.399058545813543</v>
      </c>
      <c r="AE1619" s="17"/>
      <c r="AF1619" s="17">
        <v>0.39844791696116999</v>
      </c>
      <c r="AG1619" s="17">
        <v>0.55245589101928505</v>
      </c>
      <c r="AH1619" s="17">
        <v>0.37129199924741602</v>
      </c>
      <c r="AI1619" s="17"/>
      <c r="AJ1619" s="17">
        <v>0.42427068546636398</v>
      </c>
      <c r="AK1619" s="17">
        <v>0.54812158483832096</v>
      </c>
      <c r="AL1619" s="17">
        <v>0.57245891717577801</v>
      </c>
      <c r="AM1619" s="17"/>
      <c r="AN1619" s="17">
        <v>0.33561750958794501</v>
      </c>
      <c r="AO1619" s="17">
        <v>0.47277314295801398</v>
      </c>
      <c r="AP1619" s="17">
        <v>0.54296597326287499</v>
      </c>
      <c r="AQ1619" s="17">
        <v>0.67073347613562095</v>
      </c>
      <c r="AR1619" s="17">
        <v>0.475880543698043</v>
      </c>
      <c r="AS1619" s="17"/>
      <c r="AT1619" s="17">
        <v>0.46201388544843902</v>
      </c>
      <c r="AU1619" s="17">
        <v>0.52616423773123799</v>
      </c>
      <c r="AV1619" s="17"/>
      <c r="AW1619" s="17">
        <v>0.57911097364392305</v>
      </c>
      <c r="AX1619" s="17">
        <v>0.50453555711832898</v>
      </c>
      <c r="AY1619" s="17">
        <v>0.32553657719346701</v>
      </c>
    </row>
    <row r="1620" spans="2:51">
      <c r="B1620" t="s">
        <v>139</v>
      </c>
      <c r="C1620" s="17">
        <v>0.205121351957892</v>
      </c>
      <c r="D1620" s="17">
        <v>0.18008220294955901</v>
      </c>
      <c r="E1620" s="17">
        <v>0.23138741375580699</v>
      </c>
      <c r="F1620" s="17"/>
      <c r="G1620" s="17">
        <v>0.186591937725885</v>
      </c>
      <c r="H1620" s="17">
        <v>0.192005569451972</v>
      </c>
      <c r="I1620" s="17">
        <v>0.21285590151800399</v>
      </c>
      <c r="J1620" s="17">
        <v>0.20142845897104</v>
      </c>
      <c r="K1620" s="17">
        <v>0.27517693028657803</v>
      </c>
      <c r="L1620" s="17">
        <v>0.172676526634229</v>
      </c>
      <c r="M1620" s="17"/>
      <c r="N1620" s="17">
        <v>0.18289625938104001</v>
      </c>
      <c r="O1620" s="17">
        <v>0.211248719595752</v>
      </c>
      <c r="P1620" s="17">
        <v>0.237691368991515</v>
      </c>
      <c r="Q1620" s="17">
        <v>0.19609500424826701</v>
      </c>
      <c r="R1620" s="17"/>
      <c r="S1620" s="17">
        <v>0.151458261891182</v>
      </c>
      <c r="T1620" s="17">
        <v>0.18956999034948299</v>
      </c>
      <c r="U1620" s="17">
        <v>0.25333890276705201</v>
      </c>
      <c r="V1620" s="17">
        <v>0.21042848256524599</v>
      </c>
      <c r="W1620" s="17">
        <v>0.279698316606659</v>
      </c>
      <c r="X1620" s="17">
        <v>0.248944748595327</v>
      </c>
      <c r="Y1620" s="17">
        <v>0.207433982913481</v>
      </c>
      <c r="Z1620" s="17">
        <v>0.20031100184070499</v>
      </c>
      <c r="AA1620" s="17">
        <v>0.195268879118942</v>
      </c>
      <c r="AB1620" s="17">
        <v>0.185774035372122</v>
      </c>
      <c r="AC1620" s="17">
        <v>0.20232925503726901</v>
      </c>
      <c r="AD1620" s="17">
        <v>0.15986252142607901</v>
      </c>
      <c r="AE1620" s="17"/>
      <c r="AF1620" s="17">
        <v>0.25912297582704602</v>
      </c>
      <c r="AG1620" s="17">
        <v>0.16122635237823199</v>
      </c>
      <c r="AH1620" s="17">
        <v>0.21928324616244699</v>
      </c>
      <c r="AI1620" s="17"/>
      <c r="AJ1620" s="17">
        <v>0.233956662588166</v>
      </c>
      <c r="AK1620" s="17">
        <v>0.17660854021993999</v>
      </c>
      <c r="AL1620" s="17">
        <v>0.15388094304076899</v>
      </c>
      <c r="AM1620" s="17"/>
      <c r="AN1620" s="17">
        <v>0.20064791957365599</v>
      </c>
      <c r="AO1620" s="17">
        <v>0.236590847190943</v>
      </c>
      <c r="AP1620" s="17">
        <v>0.18748684803079099</v>
      </c>
      <c r="AQ1620" s="17">
        <v>0.131065605830535</v>
      </c>
      <c r="AR1620" s="17">
        <v>0.17587018574921001</v>
      </c>
      <c r="AS1620" s="17"/>
      <c r="AT1620" s="17">
        <v>0.20244359309141699</v>
      </c>
      <c r="AU1620" s="17">
        <v>0.22534864224516801</v>
      </c>
      <c r="AV1620" s="17"/>
      <c r="AW1620" s="17">
        <v>0.17470686941980701</v>
      </c>
      <c r="AX1620" s="17">
        <v>0.14916450866155001</v>
      </c>
      <c r="AY1620" s="17">
        <v>0.25619070433110303</v>
      </c>
    </row>
    <row r="1621" spans="2:51">
      <c r="B1621" t="s">
        <v>140</v>
      </c>
      <c r="C1621" s="17">
        <v>0.26243744997801399</v>
      </c>
      <c r="D1621" s="17">
        <v>0.36983219644656401</v>
      </c>
      <c r="E1621" s="17">
        <v>0.15107255482963799</v>
      </c>
      <c r="F1621" s="17"/>
      <c r="G1621" s="17">
        <v>0.331857437926183</v>
      </c>
      <c r="H1621" s="17">
        <v>0.26679267048669397</v>
      </c>
      <c r="I1621" s="17">
        <v>0.31010911789586698</v>
      </c>
      <c r="J1621" s="17">
        <v>0.278843160765956</v>
      </c>
      <c r="K1621" s="17">
        <v>0.108522584750625</v>
      </c>
      <c r="L1621" s="17">
        <v>0.282105049760288</v>
      </c>
      <c r="M1621" s="17"/>
      <c r="N1621" s="17">
        <v>0.40096749533973403</v>
      </c>
      <c r="O1621" s="17">
        <v>0.24810303540185999</v>
      </c>
      <c r="P1621" s="17">
        <v>0.189336548222582</v>
      </c>
      <c r="Q1621" s="17">
        <v>0.18349834933766099</v>
      </c>
      <c r="R1621" s="17"/>
      <c r="S1621" s="17">
        <v>0.41371089805425798</v>
      </c>
      <c r="T1621" s="17">
        <v>0.245867055255994</v>
      </c>
      <c r="U1621" s="17">
        <v>0.20805684737274199</v>
      </c>
      <c r="V1621" s="17">
        <v>0.237004135746056</v>
      </c>
      <c r="W1621" s="17">
        <v>0.109733451965495</v>
      </c>
      <c r="X1621" s="17">
        <v>0.153875238105393</v>
      </c>
      <c r="Y1621" s="17">
        <v>0.30252487168840098</v>
      </c>
      <c r="Z1621" s="17">
        <v>0.173804121902287</v>
      </c>
      <c r="AA1621" s="17">
        <v>0.28500145913067099</v>
      </c>
      <c r="AB1621" s="17">
        <v>0.33552674414669498</v>
      </c>
      <c r="AC1621" s="17">
        <v>0.247560694286797</v>
      </c>
      <c r="AD1621" s="17">
        <v>0.23919602438746401</v>
      </c>
      <c r="AE1621" s="17"/>
      <c r="AF1621" s="17">
        <v>0.139324941134124</v>
      </c>
      <c r="AG1621" s="17">
        <v>0.39122953864105298</v>
      </c>
      <c r="AH1621" s="17">
        <v>0.152008753084969</v>
      </c>
      <c r="AI1621" s="17"/>
      <c r="AJ1621" s="17">
        <v>0.19031402287819801</v>
      </c>
      <c r="AK1621" s="17">
        <v>0.37151304461838103</v>
      </c>
      <c r="AL1621" s="17">
        <v>0.41857797413500802</v>
      </c>
      <c r="AM1621" s="17"/>
      <c r="AN1621" s="17">
        <v>0.13496959001428899</v>
      </c>
      <c r="AO1621" s="17">
        <v>0.236182295767071</v>
      </c>
      <c r="AP1621" s="17">
        <v>0.35547912523208403</v>
      </c>
      <c r="AQ1621" s="17">
        <v>0.53966787030508701</v>
      </c>
      <c r="AR1621" s="17">
        <v>0.30001035794883302</v>
      </c>
      <c r="AS1621" s="17"/>
      <c r="AT1621" s="17">
        <v>0.259570292357022</v>
      </c>
      <c r="AU1621" s="17">
        <v>0.30081559548607001</v>
      </c>
      <c r="AV1621" s="17"/>
      <c r="AW1621" s="17">
        <v>0.40440410422411599</v>
      </c>
      <c r="AX1621" s="17">
        <v>0.35537104845677903</v>
      </c>
      <c r="AY1621" s="17">
        <v>6.9345872862363794E-2</v>
      </c>
    </row>
    <row r="1622" spans="2:51">
      <c r="C1622" s="17"/>
      <c r="D1622" s="17"/>
      <c r="E1622" s="17"/>
      <c r="F1622" s="17"/>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c r="AP1622" s="17"/>
      <c r="AQ1622" s="17"/>
      <c r="AR1622" s="17"/>
      <c r="AS1622" s="17"/>
      <c r="AT1622" s="17"/>
      <c r="AU1622" s="17"/>
      <c r="AV1622" s="17"/>
      <c r="AW1622" s="17"/>
      <c r="AX1622" s="17"/>
      <c r="AY1622" s="17"/>
    </row>
    <row r="1623" spans="2:51">
      <c r="B1623" s="6" t="s">
        <v>479</v>
      </c>
      <c r="C1623" s="17"/>
      <c r="D1623" s="17"/>
      <c r="E1623" s="17"/>
      <c r="F1623" s="17"/>
      <c r="G1623" s="17"/>
      <c r="H1623" s="17"/>
      <c r="I1623" s="17"/>
      <c r="J1623" s="17"/>
      <c r="K1623" s="17"/>
      <c r="L1623" s="17"/>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7"/>
      <c r="AI1623" s="17"/>
      <c r="AJ1623" s="17"/>
      <c r="AK1623" s="17"/>
      <c r="AL1623" s="17"/>
      <c r="AM1623" s="17"/>
      <c r="AN1623" s="17"/>
      <c r="AO1623" s="17"/>
      <c r="AP1623" s="17"/>
      <c r="AQ1623" s="17"/>
      <c r="AR1623" s="17"/>
      <c r="AS1623" s="17"/>
      <c r="AT1623" s="17"/>
      <c r="AU1623" s="17"/>
      <c r="AV1623" s="17"/>
      <c r="AW1623" s="17"/>
      <c r="AX1623" s="17"/>
      <c r="AY1623" s="17"/>
    </row>
    <row r="1624" spans="2:51">
      <c r="B1624" s="24" t="s">
        <v>16</v>
      </c>
      <c r="C1624" s="17"/>
      <c r="D1624" s="17"/>
      <c r="E1624" s="17"/>
      <c r="F1624" s="17"/>
      <c r="G1624" s="17"/>
      <c r="H1624" s="17"/>
      <c r="I1624" s="17"/>
      <c r="J1624" s="17"/>
      <c r="K1624" s="17"/>
      <c r="L1624" s="17"/>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7"/>
      <c r="AI1624" s="17"/>
      <c r="AJ1624" s="17"/>
      <c r="AK1624" s="17"/>
      <c r="AL1624" s="17"/>
      <c r="AM1624" s="17"/>
      <c r="AN1624" s="17"/>
      <c r="AO1624" s="17"/>
      <c r="AP1624" s="17"/>
      <c r="AQ1624" s="17"/>
      <c r="AR1624" s="17"/>
      <c r="AS1624" s="17"/>
      <c r="AT1624" s="17"/>
      <c r="AU1624" s="17"/>
      <c r="AV1624" s="17"/>
      <c r="AW1624" s="17"/>
      <c r="AX1624" s="17"/>
      <c r="AY1624" s="17"/>
    </row>
    <row r="1625" spans="2:51">
      <c r="B1625" t="s">
        <v>133</v>
      </c>
      <c r="C1625" s="17">
        <v>0.124434614611139</v>
      </c>
      <c r="D1625" s="17">
        <v>0.13154665803135901</v>
      </c>
      <c r="E1625" s="17">
        <v>0.11863403588680201</v>
      </c>
      <c r="F1625" s="17"/>
      <c r="G1625" s="17">
        <v>6.3165858505369904E-2</v>
      </c>
      <c r="H1625" s="17">
        <v>0.10782039724545001</v>
      </c>
      <c r="I1625" s="17">
        <v>0.116526788394488</v>
      </c>
      <c r="J1625" s="17">
        <v>0.157422499334785</v>
      </c>
      <c r="K1625" s="17">
        <v>0.16151771432692899</v>
      </c>
      <c r="L1625" s="17">
        <v>0.116939304331331</v>
      </c>
      <c r="M1625" s="17"/>
      <c r="N1625" s="17">
        <v>0.124136376423174</v>
      </c>
      <c r="O1625" s="17">
        <v>0.154396806296628</v>
      </c>
      <c r="P1625" s="17">
        <v>0.110439353224074</v>
      </c>
      <c r="Q1625" s="17">
        <v>0.109709818353279</v>
      </c>
      <c r="R1625" s="17"/>
      <c r="S1625" s="17">
        <v>0.13410003509746901</v>
      </c>
      <c r="T1625" s="17">
        <v>0.159634449130659</v>
      </c>
      <c r="U1625" s="17">
        <v>7.3368632348895305E-2</v>
      </c>
      <c r="V1625" s="17">
        <v>9.2385996547241098E-2</v>
      </c>
      <c r="W1625" s="17">
        <v>0.177851169941529</v>
      </c>
      <c r="X1625" s="17">
        <v>9.2323286998884299E-2</v>
      </c>
      <c r="Y1625" s="17">
        <v>0.100933053442933</v>
      </c>
      <c r="Z1625" s="17">
        <v>0.121944868805653</v>
      </c>
      <c r="AA1625" s="17">
        <v>0.13552815530327</v>
      </c>
      <c r="AB1625" s="17">
        <v>0.11754516811160801</v>
      </c>
      <c r="AC1625" s="17">
        <v>8.5548912958595194E-2</v>
      </c>
      <c r="AD1625" s="17">
        <v>0.254988395432865</v>
      </c>
      <c r="AE1625" s="17"/>
      <c r="AF1625" s="17">
        <v>0.18130452222829799</v>
      </c>
      <c r="AG1625" s="17">
        <v>0.10261680081362901</v>
      </c>
      <c r="AH1625" s="17">
        <v>7.1464218665888105E-2</v>
      </c>
      <c r="AI1625" s="17"/>
      <c r="AJ1625" s="17">
        <v>0.215920260284197</v>
      </c>
      <c r="AK1625" s="17">
        <v>7.1425729075746999E-2</v>
      </c>
      <c r="AL1625" s="17">
        <v>4.7126565495563301E-2</v>
      </c>
      <c r="AM1625" s="17"/>
      <c r="AN1625" s="17">
        <v>0.15280426176009199</v>
      </c>
      <c r="AO1625" s="17">
        <v>0.12602742814159701</v>
      </c>
      <c r="AP1625" s="17">
        <v>0.16040540518016799</v>
      </c>
      <c r="AQ1625" s="17">
        <v>8.8034095151351299E-2</v>
      </c>
      <c r="AR1625" s="17">
        <v>0.154298740654814</v>
      </c>
      <c r="AS1625" s="17"/>
      <c r="AT1625" s="17">
        <v>0.12780427793687299</v>
      </c>
      <c r="AU1625" s="17">
        <v>8.4141123031438197E-2</v>
      </c>
      <c r="AV1625" s="17"/>
      <c r="AW1625" s="17">
        <v>0.14713704450954601</v>
      </c>
      <c r="AX1625" s="17">
        <v>0.115524530472359</v>
      </c>
      <c r="AY1625" s="17">
        <v>9.9954667410038403E-2</v>
      </c>
    </row>
    <row r="1626" spans="2:51">
      <c r="B1626" t="s">
        <v>134</v>
      </c>
      <c r="C1626" s="17">
        <v>0.227150774016772</v>
      </c>
      <c r="D1626" s="17">
        <v>0.25656077336931998</v>
      </c>
      <c r="E1626" s="17">
        <v>0.200552576905279</v>
      </c>
      <c r="F1626" s="17"/>
      <c r="G1626" s="17">
        <v>0.24277717360831599</v>
      </c>
      <c r="H1626" s="17">
        <v>0.233130506092836</v>
      </c>
      <c r="I1626" s="17">
        <v>0.19464748859678399</v>
      </c>
      <c r="J1626" s="17">
        <v>0.25546197783904601</v>
      </c>
      <c r="K1626" s="17">
        <v>0.207689375830624</v>
      </c>
      <c r="L1626" s="17">
        <v>0.22917171902432701</v>
      </c>
      <c r="M1626" s="17"/>
      <c r="N1626" s="17">
        <v>0.245393170797054</v>
      </c>
      <c r="O1626" s="17">
        <v>0.21844462003680601</v>
      </c>
      <c r="P1626" s="17">
        <v>0.23677773354105699</v>
      </c>
      <c r="Q1626" s="17">
        <v>0.207625761039514</v>
      </c>
      <c r="R1626" s="17"/>
      <c r="S1626" s="17">
        <v>0.26695328862717999</v>
      </c>
      <c r="T1626" s="17">
        <v>0.209529513000068</v>
      </c>
      <c r="U1626" s="17">
        <v>0.22394649908858399</v>
      </c>
      <c r="V1626" s="17">
        <v>0.25660476375269797</v>
      </c>
      <c r="W1626" s="17">
        <v>0.25689417502379103</v>
      </c>
      <c r="X1626" s="17">
        <v>0.21042433684831199</v>
      </c>
      <c r="Y1626" s="17">
        <v>0.237871076728742</v>
      </c>
      <c r="Z1626" s="17">
        <v>0.118059447202177</v>
      </c>
      <c r="AA1626" s="17">
        <v>0.24271873939618199</v>
      </c>
      <c r="AB1626" s="17">
        <v>0.26821919465051097</v>
      </c>
      <c r="AC1626" s="17">
        <v>7.7261141042568496E-2</v>
      </c>
      <c r="AD1626" s="17">
        <v>0.14769133453174399</v>
      </c>
      <c r="AE1626" s="17"/>
      <c r="AF1626" s="17">
        <v>0.236269602877236</v>
      </c>
      <c r="AG1626" s="17">
        <v>0.21173870397675201</v>
      </c>
      <c r="AH1626" s="17">
        <v>0.19852334332982399</v>
      </c>
      <c r="AI1626" s="17"/>
      <c r="AJ1626" s="17">
        <v>0.27963512194622298</v>
      </c>
      <c r="AK1626" s="17">
        <v>0.19646529125621701</v>
      </c>
      <c r="AL1626" s="17">
        <v>0.24275626270647299</v>
      </c>
      <c r="AM1626" s="17"/>
      <c r="AN1626" s="17">
        <v>0.18492531449094299</v>
      </c>
      <c r="AO1626" s="17">
        <v>0.25560018163524101</v>
      </c>
      <c r="AP1626" s="17">
        <v>0.25355116367209402</v>
      </c>
      <c r="AQ1626" s="17">
        <v>0.18685565669641699</v>
      </c>
      <c r="AR1626" s="17">
        <v>0.27834068911825299</v>
      </c>
      <c r="AS1626" s="17"/>
      <c r="AT1626" s="17">
        <v>0.22421725028681799</v>
      </c>
      <c r="AU1626" s="17">
        <v>0.25799594723111602</v>
      </c>
      <c r="AV1626" s="17"/>
      <c r="AW1626" s="17">
        <v>0.25983630943298303</v>
      </c>
      <c r="AX1626" s="17">
        <v>0.248873902520545</v>
      </c>
      <c r="AY1626" s="17">
        <v>0.18260662718238099</v>
      </c>
    </row>
    <row r="1627" spans="2:51">
      <c r="B1627" t="s">
        <v>135</v>
      </c>
      <c r="C1627" s="17">
        <v>0.34581941611367301</v>
      </c>
      <c r="D1627" s="17">
        <v>0.32622626799395898</v>
      </c>
      <c r="E1627" s="17">
        <v>0.36268327657048399</v>
      </c>
      <c r="F1627" s="17"/>
      <c r="G1627" s="17">
        <v>0.32806674549102099</v>
      </c>
      <c r="H1627" s="17">
        <v>0.40697842665612199</v>
      </c>
      <c r="I1627" s="17">
        <v>0.33933743048002801</v>
      </c>
      <c r="J1627" s="17">
        <v>0.34271724777244</v>
      </c>
      <c r="K1627" s="17">
        <v>0.37211378575912701</v>
      </c>
      <c r="L1627" s="17">
        <v>0.28711530648193001</v>
      </c>
      <c r="M1627" s="17"/>
      <c r="N1627" s="17">
        <v>0.30404780613767102</v>
      </c>
      <c r="O1627" s="17">
        <v>0.32886639628088299</v>
      </c>
      <c r="P1627" s="17">
        <v>0.38296545267719401</v>
      </c>
      <c r="Q1627" s="17">
        <v>0.36203620683977</v>
      </c>
      <c r="R1627" s="17"/>
      <c r="S1627" s="17">
        <v>0.307208849495409</v>
      </c>
      <c r="T1627" s="17">
        <v>0.363669048735767</v>
      </c>
      <c r="U1627" s="17">
        <v>0.35900611491772599</v>
      </c>
      <c r="V1627" s="17">
        <v>0.40619335612101598</v>
      </c>
      <c r="W1627" s="17">
        <v>0.31765802848283597</v>
      </c>
      <c r="X1627" s="17">
        <v>0.31451227886958599</v>
      </c>
      <c r="Y1627" s="17">
        <v>0.23810966657911301</v>
      </c>
      <c r="Z1627" s="17">
        <v>0.38727419642761302</v>
      </c>
      <c r="AA1627" s="17">
        <v>0.38153247896060499</v>
      </c>
      <c r="AB1627" s="17">
        <v>0.27500496507733901</v>
      </c>
      <c r="AC1627" s="17">
        <v>0.52141642013120604</v>
      </c>
      <c r="AD1627" s="17">
        <v>0.42593620966209</v>
      </c>
      <c r="AE1627" s="17"/>
      <c r="AF1627" s="17">
        <v>0.33468788471679001</v>
      </c>
      <c r="AG1627" s="17">
        <v>0.32547688408153302</v>
      </c>
      <c r="AH1627" s="17">
        <v>0.48065948949068399</v>
      </c>
      <c r="AI1627" s="17"/>
      <c r="AJ1627" s="17">
        <v>0.28578392546952402</v>
      </c>
      <c r="AK1627" s="17">
        <v>0.36342944422595302</v>
      </c>
      <c r="AL1627" s="17">
        <v>0.391576064452966</v>
      </c>
      <c r="AM1627" s="17"/>
      <c r="AN1627" s="17">
        <v>0.33938732625096502</v>
      </c>
      <c r="AO1627" s="17">
        <v>0.31985907611415998</v>
      </c>
      <c r="AP1627" s="17">
        <v>0.32069840269135502</v>
      </c>
      <c r="AQ1627" s="17">
        <v>0.33000538836965998</v>
      </c>
      <c r="AR1627" s="17">
        <v>0.30938023846817497</v>
      </c>
      <c r="AS1627" s="17"/>
      <c r="AT1627" s="17">
        <v>0.340996675171232</v>
      </c>
      <c r="AU1627" s="17">
        <v>0.39631068402436498</v>
      </c>
      <c r="AV1627" s="17"/>
      <c r="AW1627" s="17">
        <v>0.30358099290906998</v>
      </c>
      <c r="AX1627" s="17">
        <v>0.349713874086092</v>
      </c>
      <c r="AY1627" s="17">
        <v>0.39477856345182999</v>
      </c>
    </row>
    <row r="1628" spans="2:51">
      <c r="B1628" t="s">
        <v>136</v>
      </c>
      <c r="C1628" s="17">
        <v>0.161726955648787</v>
      </c>
      <c r="D1628" s="17">
        <v>0.16170851217905899</v>
      </c>
      <c r="E1628" s="17">
        <v>0.15950157430737699</v>
      </c>
      <c r="F1628" s="17"/>
      <c r="G1628" s="17">
        <v>0.200060829349372</v>
      </c>
      <c r="H1628" s="17">
        <v>9.79099163739484E-2</v>
      </c>
      <c r="I1628" s="17">
        <v>0.22213902828794799</v>
      </c>
      <c r="J1628" s="17">
        <v>0.13175068106407101</v>
      </c>
      <c r="K1628" s="17">
        <v>0.13401949294569901</v>
      </c>
      <c r="L1628" s="17">
        <v>0.200588728090387</v>
      </c>
      <c r="M1628" s="17"/>
      <c r="N1628" s="17">
        <v>0.18053051810196799</v>
      </c>
      <c r="O1628" s="17">
        <v>0.188199107688934</v>
      </c>
      <c r="P1628" s="17">
        <v>0.13035797270365801</v>
      </c>
      <c r="Q1628" s="17">
        <v>0.148473708871148</v>
      </c>
      <c r="R1628" s="17"/>
      <c r="S1628" s="17">
        <v>0.16025735652928</v>
      </c>
      <c r="T1628" s="17">
        <v>0.15367415170263499</v>
      </c>
      <c r="U1628" s="17">
        <v>0.18354848464498999</v>
      </c>
      <c r="V1628" s="17">
        <v>0.10761743297705199</v>
      </c>
      <c r="W1628" s="17">
        <v>0.17747225909802999</v>
      </c>
      <c r="X1628" s="17">
        <v>0.22863215070285001</v>
      </c>
      <c r="Y1628" s="17">
        <v>0.16795446242272899</v>
      </c>
      <c r="Z1628" s="17">
        <v>0.19957458032851599</v>
      </c>
      <c r="AA1628" s="17">
        <v>0.139258251292979</v>
      </c>
      <c r="AB1628" s="17">
        <v>0.19620887937652001</v>
      </c>
      <c r="AC1628" s="17">
        <v>0.11942360084089</v>
      </c>
      <c r="AD1628" s="17">
        <v>3.4677829935385603E-2</v>
      </c>
      <c r="AE1628" s="17"/>
      <c r="AF1628" s="17">
        <v>0.118496440299361</v>
      </c>
      <c r="AG1628" s="17">
        <v>0.20004020118801</v>
      </c>
      <c r="AH1628" s="17">
        <v>0.13510114766630399</v>
      </c>
      <c r="AI1628" s="17"/>
      <c r="AJ1628" s="17">
        <v>0.119195927058402</v>
      </c>
      <c r="AK1628" s="17">
        <v>0.218765049059266</v>
      </c>
      <c r="AL1628" s="17">
        <v>0.20346886944856299</v>
      </c>
      <c r="AM1628" s="17"/>
      <c r="AN1628" s="17">
        <v>0.14960874267845301</v>
      </c>
      <c r="AO1628" s="17">
        <v>0.148056995098727</v>
      </c>
      <c r="AP1628" s="17">
        <v>0.166835153636884</v>
      </c>
      <c r="AQ1628" s="17">
        <v>0.224977858201549</v>
      </c>
      <c r="AR1628" s="17">
        <v>0.12793076286225599</v>
      </c>
      <c r="AS1628" s="17"/>
      <c r="AT1628" s="17">
        <v>0.16137930193882699</v>
      </c>
      <c r="AU1628" s="17">
        <v>0.16644889399864901</v>
      </c>
      <c r="AV1628" s="17"/>
      <c r="AW1628" s="17">
        <v>0.180774849955607</v>
      </c>
      <c r="AX1628" s="17">
        <v>0.12313719265621</v>
      </c>
      <c r="AY1628" s="17">
        <v>0.14956198141952101</v>
      </c>
    </row>
    <row r="1629" spans="2:51">
      <c r="B1629" t="s">
        <v>137</v>
      </c>
      <c r="C1629" s="17">
        <v>4.4049780046538901E-2</v>
      </c>
      <c r="D1629" s="17">
        <v>5.4253405887377197E-2</v>
      </c>
      <c r="E1629" s="17">
        <v>3.4505879013312202E-2</v>
      </c>
      <c r="F1629" s="17"/>
      <c r="G1629" s="17">
        <v>6.0698430086782197E-2</v>
      </c>
      <c r="H1629" s="17">
        <v>2.7249500356448301E-2</v>
      </c>
      <c r="I1629" s="17">
        <v>4.4870168495454998E-2</v>
      </c>
      <c r="J1629" s="17">
        <v>1.7929898513243499E-2</v>
      </c>
      <c r="K1629" s="17">
        <v>4.9596219717777598E-2</v>
      </c>
      <c r="L1629" s="17">
        <v>7.15259637617289E-2</v>
      </c>
      <c r="M1629" s="17"/>
      <c r="N1629" s="17">
        <v>5.3501234828954497E-2</v>
      </c>
      <c r="O1629" s="17">
        <v>2.1784589967750099E-2</v>
      </c>
      <c r="P1629" s="17">
        <v>5.8639256349876399E-2</v>
      </c>
      <c r="Q1629" s="17">
        <v>4.2377865530460503E-2</v>
      </c>
      <c r="R1629" s="17"/>
      <c r="S1629" s="17">
        <v>2.8658700261923999E-2</v>
      </c>
      <c r="T1629" s="17">
        <v>4.7464734189976703E-2</v>
      </c>
      <c r="U1629" s="17">
        <v>3.5963363835023E-2</v>
      </c>
      <c r="V1629" s="17">
        <v>7.2590508451725697E-2</v>
      </c>
      <c r="W1629" s="17">
        <v>3.5154748133839397E-2</v>
      </c>
      <c r="X1629" s="17">
        <v>4.3732050280376099E-2</v>
      </c>
      <c r="Y1629" s="17">
        <v>8.2525860909222995E-2</v>
      </c>
      <c r="Z1629" s="17">
        <v>3.3739757247779098E-2</v>
      </c>
      <c r="AA1629" s="17">
        <v>5.43632769670645E-2</v>
      </c>
      <c r="AB1629" s="17">
        <v>3.3193090157618899E-2</v>
      </c>
      <c r="AC1629" s="17">
        <v>1.6729357977674299E-2</v>
      </c>
      <c r="AD1629" s="17">
        <v>0</v>
      </c>
      <c r="AE1629" s="17"/>
      <c r="AF1629" s="17">
        <v>3.8332284819286501E-2</v>
      </c>
      <c r="AG1629" s="17">
        <v>6.2254671854433098E-2</v>
      </c>
      <c r="AH1629" s="17">
        <v>5.6559898658815003E-3</v>
      </c>
      <c r="AI1629" s="17"/>
      <c r="AJ1629" s="17">
        <v>3.1006041110857901E-2</v>
      </c>
      <c r="AK1629" s="17">
        <v>6.8124530331184693E-2</v>
      </c>
      <c r="AL1629" s="17">
        <v>5.0740001544773101E-2</v>
      </c>
      <c r="AM1629" s="17"/>
      <c r="AN1629" s="17">
        <v>3.3131202076815497E-2</v>
      </c>
      <c r="AO1629" s="17">
        <v>4.5170264453495097E-2</v>
      </c>
      <c r="AP1629" s="17">
        <v>3.3698608776849798E-2</v>
      </c>
      <c r="AQ1629" s="17">
        <v>8.2215251286358204E-2</v>
      </c>
      <c r="AR1629" s="17">
        <v>0</v>
      </c>
      <c r="AS1629" s="17"/>
      <c r="AT1629" s="17">
        <v>4.7292219002868202E-2</v>
      </c>
      <c r="AU1629" s="17">
        <v>1.22911465425693E-2</v>
      </c>
      <c r="AV1629" s="17"/>
      <c r="AW1629" s="17">
        <v>5.5942611894160103E-2</v>
      </c>
      <c r="AX1629" s="17">
        <v>4.14964019977151E-2</v>
      </c>
      <c r="AY1629" s="17">
        <v>3.0656738799156199E-2</v>
      </c>
    </row>
    <row r="1630" spans="2:51">
      <c r="B1630" t="s">
        <v>119</v>
      </c>
      <c r="C1630" s="17">
        <v>9.6818459563090403E-2</v>
      </c>
      <c r="D1630" s="17">
        <v>6.9704382538925094E-2</v>
      </c>
      <c r="E1630" s="17">
        <v>0.124122657316746</v>
      </c>
      <c r="F1630" s="17"/>
      <c r="G1630" s="17">
        <v>0.105230962959138</v>
      </c>
      <c r="H1630" s="17">
        <v>0.12691125327519501</v>
      </c>
      <c r="I1630" s="17">
        <v>8.2479095745296493E-2</v>
      </c>
      <c r="J1630" s="17">
        <v>9.4717695476414801E-2</v>
      </c>
      <c r="K1630" s="17">
        <v>7.5063411419843698E-2</v>
      </c>
      <c r="L1630" s="17">
        <v>9.4658978310296502E-2</v>
      </c>
      <c r="M1630" s="17"/>
      <c r="N1630" s="17">
        <v>9.2390893711178507E-2</v>
      </c>
      <c r="O1630" s="17">
        <v>8.8308479728999495E-2</v>
      </c>
      <c r="P1630" s="17">
        <v>8.0820231504140694E-2</v>
      </c>
      <c r="Q1630" s="17">
        <v>0.12977663936582801</v>
      </c>
      <c r="R1630" s="17"/>
      <c r="S1630" s="17">
        <v>0.102821769988737</v>
      </c>
      <c r="T1630" s="17">
        <v>6.6028103240894406E-2</v>
      </c>
      <c r="U1630" s="17">
        <v>0.124166905164781</v>
      </c>
      <c r="V1630" s="17">
        <v>6.4607942150266398E-2</v>
      </c>
      <c r="W1630" s="17">
        <v>3.4969619319974402E-2</v>
      </c>
      <c r="X1630" s="17">
        <v>0.110375896299992</v>
      </c>
      <c r="Y1630" s="17">
        <v>0.17260587991726001</v>
      </c>
      <c r="Z1630" s="17">
        <v>0.13940714998826301</v>
      </c>
      <c r="AA1630" s="17">
        <v>4.6599098079900099E-2</v>
      </c>
      <c r="AB1630" s="17">
        <v>0.109828702626403</v>
      </c>
      <c r="AC1630" s="17">
        <v>0.17962056704906601</v>
      </c>
      <c r="AD1630" s="17">
        <v>0.13670623043791599</v>
      </c>
      <c r="AE1630" s="17"/>
      <c r="AF1630" s="17">
        <v>9.0909265059028396E-2</v>
      </c>
      <c r="AG1630" s="17">
        <v>9.7872738085642494E-2</v>
      </c>
      <c r="AH1630" s="17">
        <v>0.108595810981419</v>
      </c>
      <c r="AI1630" s="17"/>
      <c r="AJ1630" s="17">
        <v>6.8458724130795803E-2</v>
      </c>
      <c r="AK1630" s="17">
        <v>8.1789956051632903E-2</v>
      </c>
      <c r="AL1630" s="17">
        <v>6.4332236351662006E-2</v>
      </c>
      <c r="AM1630" s="17"/>
      <c r="AN1630" s="17">
        <v>0.14014315274273201</v>
      </c>
      <c r="AO1630" s="17">
        <v>0.105286054556779</v>
      </c>
      <c r="AP1630" s="17">
        <v>6.4811266042649404E-2</v>
      </c>
      <c r="AQ1630" s="17">
        <v>8.79117502946654E-2</v>
      </c>
      <c r="AR1630" s="17">
        <v>0.13004956889650299</v>
      </c>
      <c r="AS1630" s="17"/>
      <c r="AT1630" s="17">
        <v>9.8310275663382199E-2</v>
      </c>
      <c r="AU1630" s="17">
        <v>8.2812205171863398E-2</v>
      </c>
      <c r="AV1630" s="17"/>
      <c r="AW1630" s="17">
        <v>5.2728191298634097E-2</v>
      </c>
      <c r="AX1630" s="17">
        <v>0.121254098267079</v>
      </c>
      <c r="AY1630" s="17">
        <v>0.142441421737073</v>
      </c>
    </row>
    <row r="1631" spans="2:51">
      <c r="B1631" t="s">
        <v>138</v>
      </c>
      <c r="C1631" s="17">
        <v>0.351585388627911</v>
      </c>
      <c r="D1631" s="17">
        <v>0.38810743140067999</v>
      </c>
      <c r="E1631" s="17">
        <v>0.31918661279208099</v>
      </c>
      <c r="F1631" s="17"/>
      <c r="G1631" s="17">
        <v>0.30594303211368601</v>
      </c>
      <c r="H1631" s="17">
        <v>0.34095090333828598</v>
      </c>
      <c r="I1631" s="17">
        <v>0.31117427699127298</v>
      </c>
      <c r="J1631" s="17">
        <v>0.41288447717383098</v>
      </c>
      <c r="K1631" s="17">
        <v>0.36920709015755299</v>
      </c>
      <c r="L1631" s="17">
        <v>0.34611102335565802</v>
      </c>
      <c r="M1631" s="17"/>
      <c r="N1631" s="17">
        <v>0.36952954722022802</v>
      </c>
      <c r="O1631" s="17">
        <v>0.37284142633343398</v>
      </c>
      <c r="P1631" s="17">
        <v>0.34721708676513102</v>
      </c>
      <c r="Q1631" s="17">
        <v>0.317335579392793</v>
      </c>
      <c r="R1631" s="17"/>
      <c r="S1631" s="17">
        <v>0.40105332372464902</v>
      </c>
      <c r="T1631" s="17">
        <v>0.369163962130727</v>
      </c>
      <c r="U1631" s="17">
        <v>0.29731513143748001</v>
      </c>
      <c r="V1631" s="17">
        <v>0.34899076029993897</v>
      </c>
      <c r="W1631" s="17">
        <v>0.43474534496532102</v>
      </c>
      <c r="X1631" s="17">
        <v>0.302747623847196</v>
      </c>
      <c r="Y1631" s="17">
        <v>0.33880413017167499</v>
      </c>
      <c r="Z1631" s="17">
        <v>0.24000431600782901</v>
      </c>
      <c r="AA1631" s="17">
        <v>0.378246894699451</v>
      </c>
      <c r="AB1631" s="17">
        <v>0.38576436276211801</v>
      </c>
      <c r="AC1631" s="17">
        <v>0.162810054001164</v>
      </c>
      <c r="AD1631" s="17">
        <v>0.40267972996460899</v>
      </c>
      <c r="AE1631" s="17"/>
      <c r="AF1631" s="17">
        <v>0.41757412510553399</v>
      </c>
      <c r="AG1631" s="17">
        <v>0.31435550479038099</v>
      </c>
      <c r="AH1631" s="17">
        <v>0.269987561995712</v>
      </c>
      <c r="AI1631" s="17"/>
      <c r="AJ1631" s="17">
        <v>0.49555538223042001</v>
      </c>
      <c r="AK1631" s="17">
        <v>0.26789102033196399</v>
      </c>
      <c r="AL1631" s="17">
        <v>0.28988282820203598</v>
      </c>
      <c r="AM1631" s="17"/>
      <c r="AN1631" s="17">
        <v>0.337729576251035</v>
      </c>
      <c r="AO1631" s="17">
        <v>0.38162760977683802</v>
      </c>
      <c r="AP1631" s="17">
        <v>0.41395656885226201</v>
      </c>
      <c r="AQ1631" s="17">
        <v>0.27488975184776798</v>
      </c>
      <c r="AR1631" s="17">
        <v>0.43263942977306602</v>
      </c>
      <c r="AS1631" s="17"/>
      <c r="AT1631" s="17">
        <v>0.35202152822369098</v>
      </c>
      <c r="AU1631" s="17">
        <v>0.34213707026255402</v>
      </c>
      <c r="AV1631" s="17"/>
      <c r="AW1631" s="17">
        <v>0.40697335394252898</v>
      </c>
      <c r="AX1631" s="17">
        <v>0.36439843299290398</v>
      </c>
      <c r="AY1631" s="17">
        <v>0.28256129459242002</v>
      </c>
    </row>
    <row r="1632" spans="2:51">
      <c r="B1632" t="s">
        <v>139</v>
      </c>
      <c r="C1632" s="17">
        <v>0.20577673569532501</v>
      </c>
      <c r="D1632" s="17">
        <v>0.215961918066436</v>
      </c>
      <c r="E1632" s="17">
        <v>0.19400745332069</v>
      </c>
      <c r="F1632" s="17"/>
      <c r="G1632" s="17">
        <v>0.26075925943615502</v>
      </c>
      <c r="H1632" s="17">
        <v>0.12515941673039699</v>
      </c>
      <c r="I1632" s="17">
        <v>0.26700919678340301</v>
      </c>
      <c r="J1632" s="17">
        <v>0.14968057957731501</v>
      </c>
      <c r="K1632" s="17">
        <v>0.18361571266347601</v>
      </c>
      <c r="L1632" s="17">
        <v>0.27211469185211601</v>
      </c>
      <c r="M1632" s="17"/>
      <c r="N1632" s="17">
        <v>0.23403175293092199</v>
      </c>
      <c r="O1632" s="17">
        <v>0.20998369765668401</v>
      </c>
      <c r="P1632" s="17">
        <v>0.188997229053535</v>
      </c>
      <c r="Q1632" s="17">
        <v>0.19085157440160899</v>
      </c>
      <c r="R1632" s="17"/>
      <c r="S1632" s="17">
        <v>0.18891605679120399</v>
      </c>
      <c r="T1632" s="17">
        <v>0.201138885892612</v>
      </c>
      <c r="U1632" s="17">
        <v>0.21951184848001301</v>
      </c>
      <c r="V1632" s="17">
        <v>0.180207941428778</v>
      </c>
      <c r="W1632" s="17">
        <v>0.212627007231869</v>
      </c>
      <c r="X1632" s="17">
        <v>0.272364200983226</v>
      </c>
      <c r="Y1632" s="17">
        <v>0.25048032333195203</v>
      </c>
      <c r="Z1632" s="17">
        <v>0.23331433757629499</v>
      </c>
      <c r="AA1632" s="17">
        <v>0.193621528260044</v>
      </c>
      <c r="AB1632" s="17">
        <v>0.22940196953413899</v>
      </c>
      <c r="AC1632" s="17">
        <v>0.13615295881856501</v>
      </c>
      <c r="AD1632" s="17">
        <v>3.4677829935385603E-2</v>
      </c>
      <c r="AE1632" s="17"/>
      <c r="AF1632" s="17">
        <v>0.15682872511864701</v>
      </c>
      <c r="AG1632" s="17">
        <v>0.26229487304244298</v>
      </c>
      <c r="AH1632" s="17">
        <v>0.14075713753218599</v>
      </c>
      <c r="AI1632" s="17"/>
      <c r="AJ1632" s="17">
        <v>0.15020196816925999</v>
      </c>
      <c r="AK1632" s="17">
        <v>0.28688957939045001</v>
      </c>
      <c r="AL1632" s="17">
        <v>0.254208870993336</v>
      </c>
      <c r="AM1632" s="17"/>
      <c r="AN1632" s="17">
        <v>0.182739944755269</v>
      </c>
      <c r="AO1632" s="17">
        <v>0.193227259552222</v>
      </c>
      <c r="AP1632" s="17">
        <v>0.200533762413734</v>
      </c>
      <c r="AQ1632" s="17">
        <v>0.30719310948790701</v>
      </c>
      <c r="AR1632" s="17">
        <v>0.12793076286225599</v>
      </c>
      <c r="AS1632" s="17"/>
      <c r="AT1632" s="17">
        <v>0.208671520941695</v>
      </c>
      <c r="AU1632" s="17">
        <v>0.178740040541218</v>
      </c>
      <c r="AV1632" s="17"/>
      <c r="AW1632" s="17">
        <v>0.236717461849767</v>
      </c>
      <c r="AX1632" s="17">
        <v>0.16463359465392499</v>
      </c>
      <c r="AY1632" s="17">
        <v>0.18021872021867699</v>
      </c>
    </row>
    <row r="1633" spans="2:51">
      <c r="B1633" t="s">
        <v>140</v>
      </c>
      <c r="C1633" s="17">
        <v>0.14580865293258599</v>
      </c>
      <c r="D1633" s="17">
        <v>0.17214551333424299</v>
      </c>
      <c r="E1633" s="17">
        <v>0.12517915947139099</v>
      </c>
      <c r="F1633" s="17"/>
      <c r="G1633" s="17">
        <v>4.51837726775315E-2</v>
      </c>
      <c r="H1633" s="17">
        <v>0.21579148660788999</v>
      </c>
      <c r="I1633" s="17">
        <v>4.4165080207869897E-2</v>
      </c>
      <c r="J1633" s="17">
        <v>0.26320389759651602</v>
      </c>
      <c r="K1633" s="17">
        <v>0.185591377494077</v>
      </c>
      <c r="L1633" s="17">
        <v>7.3996331503541998E-2</v>
      </c>
      <c r="M1633" s="17"/>
      <c r="N1633" s="17">
        <v>0.135497794289305</v>
      </c>
      <c r="O1633" s="17">
        <v>0.16285772867675</v>
      </c>
      <c r="P1633" s="17">
        <v>0.158219857711596</v>
      </c>
      <c r="Q1633" s="17">
        <v>0.12648400499118401</v>
      </c>
      <c r="R1633" s="17"/>
      <c r="S1633" s="17">
        <v>0.21213726693344501</v>
      </c>
      <c r="T1633" s="17">
        <v>0.168025076238115</v>
      </c>
      <c r="U1633" s="17">
        <v>7.7803282957466899E-2</v>
      </c>
      <c r="V1633" s="17">
        <v>0.16878281887116101</v>
      </c>
      <c r="W1633" s="17">
        <v>0.22211833773345099</v>
      </c>
      <c r="X1633" s="17">
        <v>3.0383422863970298E-2</v>
      </c>
      <c r="Y1633" s="17">
        <v>8.8323806839722394E-2</v>
      </c>
      <c r="Z1633" s="17">
        <v>6.6899784315348201E-3</v>
      </c>
      <c r="AA1633" s="17">
        <v>0.184625366439408</v>
      </c>
      <c r="AB1633" s="17">
        <v>0.15636239322797901</v>
      </c>
      <c r="AC1633" s="17">
        <v>2.6657095182599001E-2</v>
      </c>
      <c r="AD1633" s="17">
        <v>0.36800190002922401</v>
      </c>
      <c r="AE1633" s="17"/>
      <c r="AF1633" s="17">
        <v>0.26074539998688601</v>
      </c>
      <c r="AG1633" s="17">
        <v>5.2060631747938201E-2</v>
      </c>
      <c r="AH1633" s="17">
        <v>0.129230424463527</v>
      </c>
      <c r="AI1633" s="17"/>
      <c r="AJ1633" s="17">
        <v>0.34535341406115999</v>
      </c>
      <c r="AK1633" s="17">
        <v>-1.89985590584868E-2</v>
      </c>
      <c r="AL1633" s="17">
        <v>3.5673957208700001E-2</v>
      </c>
      <c r="AM1633" s="17"/>
      <c r="AN1633" s="17">
        <v>0.154989631495766</v>
      </c>
      <c r="AO1633" s="17">
        <v>0.18840035022461599</v>
      </c>
      <c r="AP1633" s="17">
        <v>0.21342280643852801</v>
      </c>
      <c r="AQ1633" s="17">
        <v>-3.23033576401386E-2</v>
      </c>
      <c r="AR1633" s="17">
        <v>0.30470866691081</v>
      </c>
      <c r="AS1633" s="17"/>
      <c r="AT1633" s="17">
        <v>0.14335000728199501</v>
      </c>
      <c r="AU1633" s="17">
        <v>0.16339702972133599</v>
      </c>
      <c r="AV1633" s="17"/>
      <c r="AW1633" s="17">
        <v>0.17025589209276201</v>
      </c>
      <c r="AX1633" s="17">
        <v>0.19976483833897901</v>
      </c>
      <c r="AY1633" s="17">
        <v>0.102342574373743</v>
      </c>
    </row>
    <row r="1634" spans="2:51">
      <c r="C1634" s="17"/>
      <c r="D1634" s="17"/>
      <c r="E1634" s="17"/>
      <c r="F1634" s="17"/>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c r="AP1634" s="17"/>
      <c r="AQ1634" s="17"/>
      <c r="AR1634" s="17"/>
      <c r="AS1634" s="17"/>
      <c r="AT1634" s="17"/>
      <c r="AU1634" s="17"/>
      <c r="AV1634" s="17"/>
      <c r="AW1634" s="17"/>
      <c r="AX1634" s="17"/>
      <c r="AY1634" s="17"/>
    </row>
    <row r="1635" spans="2:51">
      <c r="B1635" s="6" t="s">
        <v>480</v>
      </c>
      <c r="C1635" s="17"/>
      <c r="D1635" s="17"/>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c r="AY1635" s="17"/>
    </row>
    <row r="1636" spans="2:51">
      <c r="B1636" s="24" t="s">
        <v>16</v>
      </c>
      <c r="C1636" s="17"/>
      <c r="D1636" s="17"/>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c r="AP1636" s="17"/>
      <c r="AQ1636" s="17"/>
      <c r="AR1636" s="17"/>
      <c r="AS1636" s="17"/>
      <c r="AT1636" s="17"/>
      <c r="AU1636" s="17"/>
      <c r="AV1636" s="17"/>
      <c r="AW1636" s="17"/>
      <c r="AX1636" s="17"/>
      <c r="AY1636" s="17"/>
    </row>
    <row r="1637" spans="2:51">
      <c r="B1637" t="s">
        <v>133</v>
      </c>
      <c r="C1637" s="17">
        <v>0.121997783173588</v>
      </c>
      <c r="D1637" s="17">
        <v>0.18404200923070099</v>
      </c>
      <c r="E1637" s="17">
        <v>6.06116678421861E-2</v>
      </c>
      <c r="F1637" s="17"/>
      <c r="G1637" s="17">
        <v>0.159710216416971</v>
      </c>
      <c r="H1637" s="17">
        <v>0.123454354143194</v>
      </c>
      <c r="I1637" s="17">
        <v>0.16186145702493701</v>
      </c>
      <c r="J1637" s="17">
        <v>0.129684366718789</v>
      </c>
      <c r="K1637" s="17">
        <v>9.3856486880962306E-2</v>
      </c>
      <c r="L1637" s="17">
        <v>8.3613524159540695E-2</v>
      </c>
      <c r="M1637" s="17"/>
      <c r="N1637" s="17">
        <v>0.16281096315867899</v>
      </c>
      <c r="O1637" s="17">
        <v>0.12342237066686999</v>
      </c>
      <c r="P1637" s="17">
        <v>9.6189940049002498E-2</v>
      </c>
      <c r="Q1637" s="17">
        <v>0.105147945977396</v>
      </c>
      <c r="R1637" s="17"/>
      <c r="S1637" s="17">
        <v>0.177036724003129</v>
      </c>
      <c r="T1637" s="17">
        <v>0.109618514325105</v>
      </c>
      <c r="U1637" s="17">
        <v>0.10419641084275</v>
      </c>
      <c r="V1637" s="17">
        <v>0.13208236111977101</v>
      </c>
      <c r="W1637" s="17">
        <v>7.8542186506499898E-2</v>
      </c>
      <c r="X1637" s="17">
        <v>8.5730431505187402E-2</v>
      </c>
      <c r="Y1637" s="17">
        <v>0.14371383919273101</v>
      </c>
      <c r="Z1637" s="17">
        <v>0.122442250057872</v>
      </c>
      <c r="AA1637" s="17">
        <v>0.107657148690566</v>
      </c>
      <c r="AB1637" s="17">
        <v>0.13464097892885299</v>
      </c>
      <c r="AC1637" s="17">
        <v>9.0954324469526698E-2</v>
      </c>
      <c r="AD1637" s="17">
        <v>0.16207721662477101</v>
      </c>
      <c r="AE1637" s="17"/>
      <c r="AF1637" s="17">
        <v>9.5080210048025901E-2</v>
      </c>
      <c r="AG1637" s="17">
        <v>0.15680845194398599</v>
      </c>
      <c r="AH1637" s="17">
        <v>9.6532324072244199E-2</v>
      </c>
      <c r="AI1637" s="17"/>
      <c r="AJ1637" s="17">
        <v>0.12683913923210899</v>
      </c>
      <c r="AK1637" s="17">
        <v>0.16270344963817099</v>
      </c>
      <c r="AL1637" s="17">
        <v>9.7102674949982495E-2</v>
      </c>
      <c r="AM1637" s="17"/>
      <c r="AN1637" s="17">
        <v>7.79033930634382E-2</v>
      </c>
      <c r="AO1637" s="17">
        <v>0.11753235120592199</v>
      </c>
      <c r="AP1637" s="17">
        <v>0.15874983640087001</v>
      </c>
      <c r="AQ1637" s="17">
        <v>0.15768357078441</v>
      </c>
      <c r="AR1637" s="17">
        <v>0.26390995523642302</v>
      </c>
      <c r="AS1637" s="17"/>
      <c r="AT1637" s="17">
        <v>0.118867816716156</v>
      </c>
      <c r="AU1637" s="17">
        <v>0.15395629743450701</v>
      </c>
      <c r="AV1637" s="17"/>
      <c r="AW1637" s="17">
        <v>0.15343107899284</v>
      </c>
      <c r="AX1637" s="17">
        <v>0.16144233587023499</v>
      </c>
      <c r="AY1637" s="17">
        <v>7.41664951772701E-2</v>
      </c>
    </row>
    <row r="1638" spans="2:51">
      <c r="B1638" t="s">
        <v>134</v>
      </c>
      <c r="C1638" s="17">
        <v>0.29412165188378198</v>
      </c>
      <c r="D1638" s="17">
        <v>0.36593954923774002</v>
      </c>
      <c r="E1638" s="17">
        <v>0.22316720442809801</v>
      </c>
      <c r="F1638" s="17"/>
      <c r="G1638" s="17">
        <v>0.29908394697697199</v>
      </c>
      <c r="H1638" s="17">
        <v>0.28857908977082503</v>
      </c>
      <c r="I1638" s="17">
        <v>0.30761756523273498</v>
      </c>
      <c r="J1638" s="17">
        <v>0.26907334364761498</v>
      </c>
      <c r="K1638" s="17">
        <v>0.28914012075580098</v>
      </c>
      <c r="L1638" s="17">
        <v>0.31252974966874802</v>
      </c>
      <c r="M1638" s="17"/>
      <c r="N1638" s="17">
        <v>0.32038125090535002</v>
      </c>
      <c r="O1638" s="17">
        <v>0.29813466417727702</v>
      </c>
      <c r="P1638" s="17">
        <v>0.30342766287600198</v>
      </c>
      <c r="Q1638" s="17">
        <v>0.24948016479401</v>
      </c>
      <c r="R1638" s="17"/>
      <c r="S1638" s="17">
        <v>0.31993784306331402</v>
      </c>
      <c r="T1638" s="17">
        <v>0.32007073630834298</v>
      </c>
      <c r="U1638" s="17">
        <v>0.234552224857701</v>
      </c>
      <c r="V1638" s="17">
        <v>0.22979076307223401</v>
      </c>
      <c r="W1638" s="17">
        <v>0.35847488880825001</v>
      </c>
      <c r="X1638" s="17">
        <v>0.29629659821964899</v>
      </c>
      <c r="Y1638" s="17">
        <v>0.35673834199721699</v>
      </c>
      <c r="Z1638" s="17">
        <v>0.28259271795740798</v>
      </c>
      <c r="AA1638" s="17">
        <v>0.28659551404614803</v>
      </c>
      <c r="AB1638" s="17">
        <v>0.33819130420632898</v>
      </c>
      <c r="AC1638" s="17">
        <v>0.18165185170732301</v>
      </c>
      <c r="AD1638" s="17">
        <v>0.12796531870797401</v>
      </c>
      <c r="AE1638" s="17"/>
      <c r="AF1638" s="17">
        <v>0.27786023269402998</v>
      </c>
      <c r="AG1638" s="17">
        <v>0.31557588262841302</v>
      </c>
      <c r="AH1638" s="17">
        <v>0.239852898119122</v>
      </c>
      <c r="AI1638" s="17"/>
      <c r="AJ1638" s="17">
        <v>0.283791588777072</v>
      </c>
      <c r="AK1638" s="17">
        <v>0.35257498487054001</v>
      </c>
      <c r="AL1638" s="17">
        <v>0.31198548728445802</v>
      </c>
      <c r="AM1638" s="17"/>
      <c r="AN1638" s="17">
        <v>0.184750511473986</v>
      </c>
      <c r="AO1638" s="17">
        <v>0.30819632479414799</v>
      </c>
      <c r="AP1638" s="17">
        <v>0.32705471336731701</v>
      </c>
      <c r="AQ1638" s="17">
        <v>0.37717022210028101</v>
      </c>
      <c r="AR1638" s="17">
        <v>0.27746297834265399</v>
      </c>
      <c r="AS1638" s="17"/>
      <c r="AT1638" s="17">
        <v>0.29004524844366503</v>
      </c>
      <c r="AU1638" s="17">
        <v>0.33681359498137498</v>
      </c>
      <c r="AV1638" s="17"/>
      <c r="AW1638" s="17">
        <v>0.37594943621759003</v>
      </c>
      <c r="AX1638" s="17">
        <v>0.29858217843182</v>
      </c>
      <c r="AY1638" s="17">
        <v>0.196042735008091</v>
      </c>
    </row>
    <row r="1639" spans="2:51">
      <c r="B1639" t="s">
        <v>135</v>
      </c>
      <c r="C1639" s="17">
        <v>0.32506273672644698</v>
      </c>
      <c r="D1639" s="17">
        <v>0.26872846979179099</v>
      </c>
      <c r="E1639" s="17">
        <v>0.37949552871352499</v>
      </c>
      <c r="F1639" s="17"/>
      <c r="G1639" s="17">
        <v>0.25263947520208202</v>
      </c>
      <c r="H1639" s="17">
        <v>0.32448705654097998</v>
      </c>
      <c r="I1639" s="17">
        <v>0.31193494724168103</v>
      </c>
      <c r="J1639" s="17">
        <v>0.36396675357520902</v>
      </c>
      <c r="K1639" s="17">
        <v>0.318705498335695</v>
      </c>
      <c r="L1639" s="17">
        <v>0.33761554739529698</v>
      </c>
      <c r="M1639" s="17"/>
      <c r="N1639" s="17">
        <v>0.27975743946714898</v>
      </c>
      <c r="O1639" s="17">
        <v>0.32402032530206798</v>
      </c>
      <c r="P1639" s="17">
        <v>0.32299002343769301</v>
      </c>
      <c r="Q1639" s="17">
        <v>0.37673009891268999</v>
      </c>
      <c r="R1639" s="17"/>
      <c r="S1639" s="17">
        <v>0.29692147207948499</v>
      </c>
      <c r="T1639" s="17">
        <v>0.32152056259773198</v>
      </c>
      <c r="U1639" s="17">
        <v>0.41794253610069498</v>
      </c>
      <c r="V1639" s="17">
        <v>0.32559628306528299</v>
      </c>
      <c r="W1639" s="17">
        <v>0.31038138294076101</v>
      </c>
      <c r="X1639" s="17">
        <v>0.31845322709102503</v>
      </c>
      <c r="Y1639" s="17">
        <v>0.23484382832564801</v>
      </c>
      <c r="Z1639" s="17">
        <v>0.43570789883579503</v>
      </c>
      <c r="AA1639" s="17">
        <v>0.35421738080216802</v>
      </c>
      <c r="AB1639" s="17">
        <v>0.26717377437121498</v>
      </c>
      <c r="AC1639" s="17">
        <v>0.38644006564764199</v>
      </c>
      <c r="AD1639" s="17">
        <v>0.33959470108982298</v>
      </c>
      <c r="AE1639" s="17"/>
      <c r="AF1639" s="17">
        <v>0.343540997780859</v>
      </c>
      <c r="AG1639" s="17">
        <v>0.29924679018072298</v>
      </c>
      <c r="AH1639" s="17">
        <v>0.40914334950577202</v>
      </c>
      <c r="AI1639" s="17"/>
      <c r="AJ1639" s="17">
        <v>0.34748783380257298</v>
      </c>
      <c r="AK1639" s="17">
        <v>0.26887675916727499</v>
      </c>
      <c r="AL1639" s="17">
        <v>0.35993915198719101</v>
      </c>
      <c r="AM1639" s="17"/>
      <c r="AN1639" s="17">
        <v>0.41343577998372999</v>
      </c>
      <c r="AO1639" s="17">
        <v>0.2786303706578</v>
      </c>
      <c r="AP1639" s="17">
        <v>0.302784632865572</v>
      </c>
      <c r="AQ1639" s="17">
        <v>0.31302188625273702</v>
      </c>
      <c r="AR1639" s="17">
        <v>0.20374251278470901</v>
      </c>
      <c r="AS1639" s="17"/>
      <c r="AT1639" s="17">
        <v>0.32940913782617198</v>
      </c>
      <c r="AU1639" s="17">
        <v>0.27668460950418799</v>
      </c>
      <c r="AV1639" s="17"/>
      <c r="AW1639" s="17">
        <v>0.26595644054504802</v>
      </c>
      <c r="AX1639" s="17">
        <v>0.30065312416060502</v>
      </c>
      <c r="AY1639" s="17">
        <v>0.401610280082214</v>
      </c>
    </row>
    <row r="1640" spans="2:51">
      <c r="B1640" t="s">
        <v>136</v>
      </c>
      <c r="C1640" s="17">
        <v>0.136458209486126</v>
      </c>
      <c r="D1640" s="17">
        <v>0.10493284533878799</v>
      </c>
      <c r="E1640" s="17">
        <v>0.168421668469632</v>
      </c>
      <c r="F1640" s="17"/>
      <c r="G1640" s="17">
        <v>0.18273600259344899</v>
      </c>
      <c r="H1640" s="17">
        <v>0.13647530301263799</v>
      </c>
      <c r="I1640" s="17">
        <v>0.108541169021886</v>
      </c>
      <c r="J1640" s="17">
        <v>0.126590544576</v>
      </c>
      <c r="K1640" s="17">
        <v>0.15987360752669399</v>
      </c>
      <c r="L1640" s="17">
        <v>0.13115366650379501</v>
      </c>
      <c r="M1640" s="17"/>
      <c r="N1640" s="17">
        <v>0.13967919944045101</v>
      </c>
      <c r="O1640" s="17">
        <v>0.128328474207555</v>
      </c>
      <c r="P1640" s="17">
        <v>0.150641440705923</v>
      </c>
      <c r="Q1640" s="17">
        <v>0.12520283619234701</v>
      </c>
      <c r="R1640" s="17"/>
      <c r="S1640" s="17">
        <v>0.102043644485796</v>
      </c>
      <c r="T1640" s="17">
        <v>0.14462644992503099</v>
      </c>
      <c r="U1640" s="17">
        <v>0.145586096940924</v>
      </c>
      <c r="V1640" s="17">
        <v>0.14173805638049</v>
      </c>
      <c r="W1640" s="17">
        <v>0.17988481734771899</v>
      </c>
      <c r="X1640" s="17">
        <v>0.19625318038505801</v>
      </c>
      <c r="Y1640" s="17">
        <v>0.103843822397463</v>
      </c>
      <c r="Z1640" s="17">
        <v>3.6044545987474599E-2</v>
      </c>
      <c r="AA1640" s="17">
        <v>0.137075371687368</v>
      </c>
      <c r="AB1640" s="17">
        <v>0.129391019494869</v>
      </c>
      <c r="AC1640" s="17">
        <v>0.11666902094586</v>
      </c>
      <c r="AD1640" s="17">
        <v>0.23964711497329999</v>
      </c>
      <c r="AE1640" s="17"/>
      <c r="AF1640" s="17">
        <v>0.14340623395291699</v>
      </c>
      <c r="AG1640" s="17">
        <v>0.114805095189115</v>
      </c>
      <c r="AH1640" s="17">
        <v>0.15312265117438301</v>
      </c>
      <c r="AI1640" s="17"/>
      <c r="AJ1640" s="17">
        <v>0.14432780833974801</v>
      </c>
      <c r="AK1640" s="17">
        <v>0.116012707870218</v>
      </c>
      <c r="AL1640" s="17">
        <v>0.15794332966529601</v>
      </c>
      <c r="AM1640" s="17"/>
      <c r="AN1640" s="17">
        <v>0.12689967001556801</v>
      </c>
      <c r="AO1640" s="17">
        <v>0.18186164805292701</v>
      </c>
      <c r="AP1640" s="17">
        <v>0.111217799169746</v>
      </c>
      <c r="AQ1640" s="17">
        <v>9.2448977296278101E-2</v>
      </c>
      <c r="AR1640" s="17">
        <v>0.11592473449839499</v>
      </c>
      <c r="AS1640" s="17"/>
      <c r="AT1640" s="17">
        <v>0.135973968130576</v>
      </c>
      <c r="AU1640" s="17">
        <v>0.142332758210761</v>
      </c>
      <c r="AV1640" s="17"/>
      <c r="AW1640" s="17">
        <v>0.13362877759782199</v>
      </c>
      <c r="AX1640" s="17">
        <v>0.129436859993841</v>
      </c>
      <c r="AY1640" s="17">
        <v>0.14169784866639501</v>
      </c>
    </row>
    <row r="1641" spans="2:51">
      <c r="B1641" t="s">
        <v>137</v>
      </c>
      <c r="C1641" s="17">
        <v>4.6911534857794597E-2</v>
      </c>
      <c r="D1641" s="17">
        <v>3.19742816696022E-2</v>
      </c>
      <c r="E1641" s="17">
        <v>6.1895139404535601E-2</v>
      </c>
      <c r="F1641" s="17"/>
      <c r="G1641" s="17">
        <v>3.5956879041623903E-2</v>
      </c>
      <c r="H1641" s="17">
        <v>4.6975110644350802E-2</v>
      </c>
      <c r="I1641" s="17">
        <v>3.17036388270341E-2</v>
      </c>
      <c r="J1641" s="17">
        <v>3.3924834078659198E-2</v>
      </c>
      <c r="K1641" s="17">
        <v>9.0098018936281096E-2</v>
      </c>
      <c r="L1641" s="17">
        <v>4.56416789813026E-2</v>
      </c>
      <c r="M1641" s="17"/>
      <c r="N1641" s="17">
        <v>4.2863686104218299E-2</v>
      </c>
      <c r="O1641" s="17">
        <v>5.4951809301894999E-2</v>
      </c>
      <c r="P1641" s="17">
        <v>4.5799108440621003E-2</v>
      </c>
      <c r="Q1641" s="17">
        <v>4.6551068235103299E-2</v>
      </c>
      <c r="R1641" s="17"/>
      <c r="S1641" s="17">
        <v>4.8315723556109497E-2</v>
      </c>
      <c r="T1641" s="17">
        <v>3.4034615042115003E-2</v>
      </c>
      <c r="U1641" s="17">
        <v>3.5648084970855101E-2</v>
      </c>
      <c r="V1641" s="17">
        <v>5.9955809697465397E-2</v>
      </c>
      <c r="W1641" s="17">
        <v>4.6444147181858901E-2</v>
      </c>
      <c r="X1641" s="17">
        <v>1.87077845263302E-2</v>
      </c>
      <c r="Y1641" s="17">
        <v>5.2463348379598297E-2</v>
      </c>
      <c r="Z1641" s="17">
        <v>8.3844892801131596E-2</v>
      </c>
      <c r="AA1641" s="17">
        <v>6.5725693422581499E-2</v>
      </c>
      <c r="AB1641" s="17">
        <v>3.2564953822163803E-2</v>
      </c>
      <c r="AC1641" s="17">
        <v>6.0415794969062499E-2</v>
      </c>
      <c r="AD1641" s="17">
        <v>4.0963644387942602E-2</v>
      </c>
      <c r="AE1641" s="17"/>
      <c r="AF1641" s="17">
        <v>6.4050623112078903E-2</v>
      </c>
      <c r="AG1641" s="17">
        <v>3.7536607919671602E-2</v>
      </c>
      <c r="AH1641" s="17">
        <v>3.9419683072946098E-2</v>
      </c>
      <c r="AI1641" s="17"/>
      <c r="AJ1641" s="17">
        <v>3.5064499529282499E-2</v>
      </c>
      <c r="AK1641" s="17">
        <v>3.6802320500458403E-2</v>
      </c>
      <c r="AL1641" s="17">
        <v>2.3379497499202401E-2</v>
      </c>
      <c r="AM1641" s="17"/>
      <c r="AN1641" s="17">
        <v>6.4911080115740594E-2</v>
      </c>
      <c r="AO1641" s="17">
        <v>4.8989469234498803E-2</v>
      </c>
      <c r="AP1641" s="17">
        <v>4.17182524865852E-2</v>
      </c>
      <c r="AQ1641" s="17">
        <v>1.6631709244610899E-2</v>
      </c>
      <c r="AR1641" s="17">
        <v>5.9945451250814803E-2</v>
      </c>
      <c r="AS1641" s="17"/>
      <c r="AT1641" s="17">
        <v>4.7734775144408798E-2</v>
      </c>
      <c r="AU1641" s="17">
        <v>3.9130804159173103E-2</v>
      </c>
      <c r="AV1641" s="17"/>
      <c r="AW1641" s="17">
        <v>3.9580148949730998E-2</v>
      </c>
      <c r="AX1641" s="17">
        <v>1.7613037022516199E-2</v>
      </c>
      <c r="AY1641" s="17">
        <v>6.3477046767795198E-2</v>
      </c>
    </row>
    <row r="1642" spans="2:51">
      <c r="B1642" t="s">
        <v>119</v>
      </c>
      <c r="C1642" s="17">
        <v>7.5448083872261595E-2</v>
      </c>
      <c r="D1642" s="17">
        <v>4.4382844731377401E-2</v>
      </c>
      <c r="E1642" s="17">
        <v>0.10640879114202299</v>
      </c>
      <c r="F1642" s="17"/>
      <c r="G1642" s="17">
        <v>6.9873479768901098E-2</v>
      </c>
      <c r="H1642" s="17">
        <v>8.0029085888011595E-2</v>
      </c>
      <c r="I1642" s="17">
        <v>7.8341222651726897E-2</v>
      </c>
      <c r="J1642" s="17">
        <v>7.6760157403728504E-2</v>
      </c>
      <c r="K1642" s="17">
        <v>4.8326267564566899E-2</v>
      </c>
      <c r="L1642" s="17">
        <v>8.9445833291317001E-2</v>
      </c>
      <c r="M1642" s="17"/>
      <c r="N1642" s="17">
        <v>5.4507460924152797E-2</v>
      </c>
      <c r="O1642" s="17">
        <v>7.1142356344334703E-2</v>
      </c>
      <c r="P1642" s="17">
        <v>8.0951824490757995E-2</v>
      </c>
      <c r="Q1642" s="17">
        <v>9.68878858884544E-2</v>
      </c>
      <c r="R1642" s="17"/>
      <c r="S1642" s="17">
        <v>5.5744592812166101E-2</v>
      </c>
      <c r="T1642" s="17">
        <v>7.0129121801673203E-2</v>
      </c>
      <c r="U1642" s="17">
        <v>6.2074646287075402E-2</v>
      </c>
      <c r="V1642" s="17">
        <v>0.110836726664758</v>
      </c>
      <c r="W1642" s="17">
        <v>2.6272577214910799E-2</v>
      </c>
      <c r="X1642" s="17">
        <v>8.4558778272750407E-2</v>
      </c>
      <c r="Y1642" s="17">
        <v>0.108396819707343</v>
      </c>
      <c r="Z1642" s="17">
        <v>3.9367694360318901E-2</v>
      </c>
      <c r="AA1642" s="17">
        <v>4.8728891351167702E-2</v>
      </c>
      <c r="AB1642" s="17">
        <v>9.8037969176569303E-2</v>
      </c>
      <c r="AC1642" s="17">
        <v>0.16386894226058499</v>
      </c>
      <c r="AD1642" s="17">
        <v>8.9752004216190104E-2</v>
      </c>
      <c r="AE1642" s="17"/>
      <c r="AF1642" s="17">
        <v>7.6061702412089802E-2</v>
      </c>
      <c r="AG1642" s="17">
        <v>7.6027172138089794E-2</v>
      </c>
      <c r="AH1642" s="17">
        <v>6.19290940555337E-2</v>
      </c>
      <c r="AI1642" s="17"/>
      <c r="AJ1642" s="17">
        <v>6.2489130319215103E-2</v>
      </c>
      <c r="AK1642" s="17">
        <v>6.3029777953337807E-2</v>
      </c>
      <c r="AL1642" s="17">
        <v>4.9649858613869301E-2</v>
      </c>
      <c r="AM1642" s="17"/>
      <c r="AN1642" s="17">
        <v>0.132099565347537</v>
      </c>
      <c r="AO1642" s="17">
        <v>6.4789836054703495E-2</v>
      </c>
      <c r="AP1642" s="17">
        <v>5.8474765709910899E-2</v>
      </c>
      <c r="AQ1642" s="17">
        <v>4.3043634321683101E-2</v>
      </c>
      <c r="AR1642" s="17">
        <v>7.9014367887003903E-2</v>
      </c>
      <c r="AS1642" s="17"/>
      <c r="AT1642" s="17">
        <v>7.7969053739022603E-2</v>
      </c>
      <c r="AU1642" s="17">
        <v>5.1081935709997001E-2</v>
      </c>
      <c r="AV1642" s="17"/>
      <c r="AW1642" s="17">
        <v>3.1454117696969E-2</v>
      </c>
      <c r="AX1642" s="17">
        <v>9.22724645209827E-2</v>
      </c>
      <c r="AY1642" s="17">
        <v>0.123005594298234</v>
      </c>
    </row>
    <row r="1643" spans="2:51">
      <c r="B1643" t="s">
        <v>138</v>
      </c>
      <c r="C1643" s="17">
        <v>0.41611943505736998</v>
      </c>
      <c r="D1643" s="17">
        <v>0.54998155846844099</v>
      </c>
      <c r="E1643" s="17">
        <v>0.28377887227028498</v>
      </c>
      <c r="F1643" s="17"/>
      <c r="G1643" s="17">
        <v>0.45879416339394402</v>
      </c>
      <c r="H1643" s="17">
        <v>0.41203344391401903</v>
      </c>
      <c r="I1643" s="17">
        <v>0.46947902225767202</v>
      </c>
      <c r="J1643" s="17">
        <v>0.39875771036640401</v>
      </c>
      <c r="K1643" s="17">
        <v>0.38299660763676302</v>
      </c>
      <c r="L1643" s="17">
        <v>0.39614327382828801</v>
      </c>
      <c r="M1643" s="17"/>
      <c r="N1643" s="17">
        <v>0.48319221406402801</v>
      </c>
      <c r="O1643" s="17">
        <v>0.42155703484414703</v>
      </c>
      <c r="P1643" s="17">
        <v>0.39961760292500498</v>
      </c>
      <c r="Q1643" s="17">
        <v>0.35462811077140599</v>
      </c>
      <c r="R1643" s="17"/>
      <c r="S1643" s="17">
        <v>0.496974567066443</v>
      </c>
      <c r="T1643" s="17">
        <v>0.42968925063344798</v>
      </c>
      <c r="U1643" s="17">
        <v>0.338748635700451</v>
      </c>
      <c r="V1643" s="17">
        <v>0.36187312419200401</v>
      </c>
      <c r="W1643" s="17">
        <v>0.43701707531474998</v>
      </c>
      <c r="X1643" s="17">
        <v>0.38202702972483699</v>
      </c>
      <c r="Y1643" s="17">
        <v>0.50045218118994805</v>
      </c>
      <c r="Z1643" s="17">
        <v>0.40503496801527999</v>
      </c>
      <c r="AA1643" s="17">
        <v>0.394252662736714</v>
      </c>
      <c r="AB1643" s="17">
        <v>0.472832283135182</v>
      </c>
      <c r="AC1643" s="17">
        <v>0.27260617617685001</v>
      </c>
      <c r="AD1643" s="17">
        <v>0.29004253533274499</v>
      </c>
      <c r="AE1643" s="17"/>
      <c r="AF1643" s="17">
        <v>0.37294044274205601</v>
      </c>
      <c r="AG1643" s="17">
        <v>0.47238433457239998</v>
      </c>
      <c r="AH1643" s="17">
        <v>0.33638522219136602</v>
      </c>
      <c r="AI1643" s="17"/>
      <c r="AJ1643" s="17">
        <v>0.41063072800918099</v>
      </c>
      <c r="AK1643" s="17">
        <v>0.51527843450871103</v>
      </c>
      <c r="AL1643" s="17">
        <v>0.409088162234441</v>
      </c>
      <c r="AM1643" s="17"/>
      <c r="AN1643" s="17">
        <v>0.26265390453742399</v>
      </c>
      <c r="AO1643" s="17">
        <v>0.42572867600007003</v>
      </c>
      <c r="AP1643" s="17">
        <v>0.48580454976818599</v>
      </c>
      <c r="AQ1643" s="17">
        <v>0.53485379288469104</v>
      </c>
      <c r="AR1643" s="17">
        <v>0.54137293357907701</v>
      </c>
      <c r="AS1643" s="17"/>
      <c r="AT1643" s="17">
        <v>0.40891306515982101</v>
      </c>
      <c r="AU1643" s="17">
        <v>0.49076989241588098</v>
      </c>
      <c r="AV1643" s="17"/>
      <c r="AW1643" s="17">
        <v>0.52938051521042995</v>
      </c>
      <c r="AX1643" s="17">
        <v>0.46002451430205499</v>
      </c>
      <c r="AY1643" s="17">
        <v>0.27020923018536103</v>
      </c>
    </row>
    <row r="1644" spans="2:51">
      <c r="B1644" t="s">
        <v>139</v>
      </c>
      <c r="C1644" s="17">
        <v>0.183369744343921</v>
      </c>
      <c r="D1644" s="17">
        <v>0.13690712700839</v>
      </c>
      <c r="E1644" s="17">
        <v>0.230316807874168</v>
      </c>
      <c r="F1644" s="17"/>
      <c r="G1644" s="17">
        <v>0.218692881635073</v>
      </c>
      <c r="H1644" s="17">
        <v>0.183450413656989</v>
      </c>
      <c r="I1644" s="17">
        <v>0.14024480784891999</v>
      </c>
      <c r="J1644" s="17">
        <v>0.16051537865465901</v>
      </c>
      <c r="K1644" s="17">
        <v>0.24997162646297599</v>
      </c>
      <c r="L1644" s="17">
        <v>0.17679534548509801</v>
      </c>
      <c r="M1644" s="17"/>
      <c r="N1644" s="17">
        <v>0.18254288554466899</v>
      </c>
      <c r="O1644" s="17">
        <v>0.18328028350945</v>
      </c>
      <c r="P1644" s="17">
        <v>0.19644054914654399</v>
      </c>
      <c r="Q1644" s="17">
        <v>0.17175390442745</v>
      </c>
      <c r="R1644" s="17"/>
      <c r="S1644" s="17">
        <v>0.150359368041906</v>
      </c>
      <c r="T1644" s="17">
        <v>0.17866106496714601</v>
      </c>
      <c r="U1644" s="17">
        <v>0.18123418191177901</v>
      </c>
      <c r="V1644" s="17">
        <v>0.201693866077955</v>
      </c>
      <c r="W1644" s="17">
        <v>0.22632896452957799</v>
      </c>
      <c r="X1644" s="17">
        <v>0.214960964911388</v>
      </c>
      <c r="Y1644" s="17">
        <v>0.15630717077706099</v>
      </c>
      <c r="Z1644" s="17">
        <v>0.119889438788606</v>
      </c>
      <c r="AA1644" s="17">
        <v>0.202801065109949</v>
      </c>
      <c r="AB1644" s="17">
        <v>0.16195597331703299</v>
      </c>
      <c r="AC1644" s="17">
        <v>0.17708481591492201</v>
      </c>
      <c r="AD1644" s="17">
        <v>0.28061075936124202</v>
      </c>
      <c r="AE1644" s="17"/>
      <c r="AF1644" s="17">
        <v>0.207456857064995</v>
      </c>
      <c r="AG1644" s="17">
        <v>0.152341703108787</v>
      </c>
      <c r="AH1644" s="17">
        <v>0.192542334247329</v>
      </c>
      <c r="AI1644" s="17"/>
      <c r="AJ1644" s="17">
        <v>0.17939230786903099</v>
      </c>
      <c r="AK1644" s="17">
        <v>0.15281502837067601</v>
      </c>
      <c r="AL1644" s="17">
        <v>0.18132282716449799</v>
      </c>
      <c r="AM1644" s="17"/>
      <c r="AN1644" s="17">
        <v>0.19181075013130899</v>
      </c>
      <c r="AO1644" s="17">
        <v>0.23085111728742599</v>
      </c>
      <c r="AP1644" s="17">
        <v>0.15293605165633101</v>
      </c>
      <c r="AQ1644" s="17">
        <v>0.109080686540889</v>
      </c>
      <c r="AR1644" s="17">
        <v>0.17587018574921001</v>
      </c>
      <c r="AS1644" s="17"/>
      <c r="AT1644" s="17">
        <v>0.18370874327498499</v>
      </c>
      <c r="AU1644" s="17">
        <v>0.181463562369934</v>
      </c>
      <c r="AV1644" s="17"/>
      <c r="AW1644" s="17">
        <v>0.17320892654755299</v>
      </c>
      <c r="AX1644" s="17">
        <v>0.14704989701635701</v>
      </c>
      <c r="AY1644" s="17">
        <v>0.20517489543419101</v>
      </c>
    </row>
    <row r="1645" spans="2:51">
      <c r="B1645" t="s">
        <v>140</v>
      </c>
      <c r="C1645" s="17">
        <v>0.232749690713449</v>
      </c>
      <c r="D1645" s="17">
        <v>0.41307443146005102</v>
      </c>
      <c r="E1645" s="17">
        <v>5.3462064396116803E-2</v>
      </c>
      <c r="F1645" s="17"/>
      <c r="G1645" s="17">
        <v>0.24010128175886999</v>
      </c>
      <c r="H1645" s="17">
        <v>0.22858303025703</v>
      </c>
      <c r="I1645" s="17">
        <v>0.329234214408752</v>
      </c>
      <c r="J1645" s="17">
        <v>0.238242331711744</v>
      </c>
      <c r="K1645" s="17">
        <v>0.133024981173787</v>
      </c>
      <c r="L1645" s="17">
        <v>0.219347928343191</v>
      </c>
      <c r="M1645" s="17"/>
      <c r="N1645" s="17">
        <v>0.30064932851935899</v>
      </c>
      <c r="O1645" s="17">
        <v>0.238276751334697</v>
      </c>
      <c r="P1645" s="17">
        <v>0.20317705377846099</v>
      </c>
      <c r="Q1645" s="17">
        <v>0.18287420634395599</v>
      </c>
      <c r="R1645" s="17"/>
      <c r="S1645" s="17">
        <v>0.34661519902453702</v>
      </c>
      <c r="T1645" s="17">
        <v>0.25102818566630197</v>
      </c>
      <c r="U1645" s="17">
        <v>0.15751445378867299</v>
      </c>
      <c r="V1645" s="17">
        <v>0.16017925811404901</v>
      </c>
      <c r="W1645" s="17">
        <v>0.21068811078517199</v>
      </c>
      <c r="X1645" s="17">
        <v>0.16706606481344899</v>
      </c>
      <c r="Y1645" s="17">
        <v>0.34414501041288798</v>
      </c>
      <c r="Z1645" s="17">
        <v>0.28514552922667302</v>
      </c>
      <c r="AA1645" s="17">
        <v>0.191451597626765</v>
      </c>
      <c r="AB1645" s="17">
        <v>0.31087630981814901</v>
      </c>
      <c r="AC1645" s="17">
        <v>9.5521360261927798E-2</v>
      </c>
      <c r="AD1645" s="17">
        <v>9.4317759715029093E-3</v>
      </c>
      <c r="AE1645" s="17"/>
      <c r="AF1645" s="17">
        <v>0.16548358567706101</v>
      </c>
      <c r="AG1645" s="17">
        <v>0.320042631463613</v>
      </c>
      <c r="AH1645" s="17">
        <v>0.14384288794403699</v>
      </c>
      <c r="AI1645" s="17"/>
      <c r="AJ1645" s="17">
        <v>0.23123842014015</v>
      </c>
      <c r="AK1645" s="17">
        <v>0.36246340613803402</v>
      </c>
      <c r="AL1645" s="17">
        <v>0.22776533506994301</v>
      </c>
      <c r="AM1645" s="17"/>
      <c r="AN1645" s="17">
        <v>7.0843154406115397E-2</v>
      </c>
      <c r="AO1645" s="17">
        <v>0.19487755871264401</v>
      </c>
      <c r="AP1645" s="17">
        <v>0.33286849811185498</v>
      </c>
      <c r="AQ1645" s="17">
        <v>0.425773106343802</v>
      </c>
      <c r="AR1645" s="17">
        <v>0.36550274782986703</v>
      </c>
      <c r="AS1645" s="17"/>
      <c r="AT1645" s="17">
        <v>0.225204321884836</v>
      </c>
      <c r="AU1645" s="17">
        <v>0.30930633004594699</v>
      </c>
      <c r="AV1645" s="17"/>
      <c r="AW1645" s="17">
        <v>0.35617158866287701</v>
      </c>
      <c r="AX1645" s="17">
        <v>0.31297461728569798</v>
      </c>
      <c r="AY1645" s="17">
        <v>6.5034334751170098E-2</v>
      </c>
    </row>
    <row r="1646" spans="2:51">
      <c r="C1646" s="17"/>
      <c r="D1646" s="17"/>
      <c r="E1646" s="17"/>
      <c r="F1646" s="17"/>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c r="AP1646" s="17"/>
      <c r="AQ1646" s="17"/>
      <c r="AR1646" s="17"/>
      <c r="AS1646" s="17"/>
      <c r="AT1646" s="17"/>
      <c r="AU1646" s="17"/>
      <c r="AV1646" s="17"/>
      <c r="AW1646" s="17"/>
      <c r="AX1646" s="17"/>
      <c r="AY1646" s="17"/>
    </row>
    <row r="1647" spans="2:51">
      <c r="B1647" s="6" t="s">
        <v>481</v>
      </c>
      <c r="C1647" s="17"/>
      <c r="D1647" s="17"/>
      <c r="E1647" s="17"/>
      <c r="F1647" s="17"/>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c r="AP1647" s="17"/>
      <c r="AQ1647" s="17"/>
      <c r="AR1647" s="17"/>
      <c r="AS1647" s="17"/>
      <c r="AT1647" s="17"/>
      <c r="AU1647" s="17"/>
      <c r="AV1647" s="17"/>
      <c r="AW1647" s="17"/>
      <c r="AX1647" s="17"/>
      <c r="AY1647" s="17"/>
    </row>
    <row r="1648" spans="2:51">
      <c r="B1648" s="24" t="s">
        <v>16</v>
      </c>
      <c r="C1648" s="17"/>
      <c r="D1648" s="17"/>
      <c r="E1648" s="17"/>
      <c r="F1648" s="17"/>
      <c r="G1648" s="17"/>
      <c r="H1648" s="17"/>
      <c r="I1648" s="17"/>
      <c r="J1648" s="17"/>
      <c r="K1648" s="17"/>
      <c r="L1648" s="17"/>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7"/>
      <c r="AI1648" s="17"/>
      <c r="AJ1648" s="17"/>
      <c r="AK1648" s="17"/>
      <c r="AL1648" s="17"/>
      <c r="AM1648" s="17"/>
      <c r="AN1648" s="17"/>
      <c r="AO1648" s="17"/>
      <c r="AP1648" s="17"/>
      <c r="AQ1648" s="17"/>
      <c r="AR1648" s="17"/>
      <c r="AS1648" s="17"/>
      <c r="AT1648" s="17"/>
      <c r="AU1648" s="17"/>
      <c r="AV1648" s="17"/>
      <c r="AW1648" s="17"/>
      <c r="AX1648" s="17"/>
      <c r="AY1648" s="17"/>
    </row>
    <row r="1649" spans="2:51">
      <c r="B1649" t="s">
        <v>133</v>
      </c>
      <c r="C1649" s="17">
        <v>8.2950350993759095E-2</v>
      </c>
      <c r="D1649" s="17">
        <v>0.103663248051492</v>
      </c>
      <c r="E1649" s="17">
        <v>6.1833341369985001E-2</v>
      </c>
      <c r="F1649" s="17"/>
      <c r="G1649" s="17">
        <v>8.5112050346609097E-2</v>
      </c>
      <c r="H1649" s="17">
        <v>0.106536297999192</v>
      </c>
      <c r="I1649" s="17">
        <v>9.5516113926001095E-2</v>
      </c>
      <c r="J1649" s="17">
        <v>7.3330842522582804E-2</v>
      </c>
      <c r="K1649" s="17">
        <v>3.0592325940174699E-2</v>
      </c>
      <c r="L1649" s="17">
        <v>9.6065653734939097E-2</v>
      </c>
      <c r="M1649" s="17"/>
      <c r="N1649" s="17">
        <v>8.8048764638669605E-2</v>
      </c>
      <c r="O1649" s="17">
        <v>6.6818819919554406E-2</v>
      </c>
      <c r="P1649" s="17">
        <v>0.10208405074827701</v>
      </c>
      <c r="Q1649" s="17">
        <v>7.3415269480490403E-2</v>
      </c>
      <c r="R1649" s="17"/>
      <c r="S1649" s="17">
        <v>0.11856737245765001</v>
      </c>
      <c r="T1649" s="17">
        <v>7.5605315888491495E-2</v>
      </c>
      <c r="U1649" s="17">
        <v>4.82371516330743E-2</v>
      </c>
      <c r="V1649" s="17">
        <v>7.0902192728309998E-2</v>
      </c>
      <c r="W1649" s="17">
        <v>7.1357791290901806E-2</v>
      </c>
      <c r="X1649" s="17">
        <v>0.11604381778141799</v>
      </c>
      <c r="Y1649" s="17">
        <v>0.110464974695034</v>
      </c>
      <c r="Z1649" s="17">
        <v>7.96810765635107E-2</v>
      </c>
      <c r="AA1649" s="17">
        <v>5.71984199619388E-2</v>
      </c>
      <c r="AB1649" s="17">
        <v>0.10415159598355</v>
      </c>
      <c r="AC1649" s="17">
        <v>1.8973301744549E-2</v>
      </c>
      <c r="AD1649" s="17">
        <v>7.1661320229306297E-2</v>
      </c>
      <c r="AE1649" s="17"/>
      <c r="AF1649" s="17">
        <v>6.9889187519594304E-2</v>
      </c>
      <c r="AG1649" s="17">
        <v>0.11104700630431601</v>
      </c>
      <c r="AH1649" s="17">
        <v>3.6626316036614003E-2</v>
      </c>
      <c r="AI1649" s="17"/>
      <c r="AJ1649" s="17">
        <v>6.8321559501577797E-2</v>
      </c>
      <c r="AK1649" s="17">
        <v>0.12705517249068701</v>
      </c>
      <c r="AL1649" s="17">
        <v>4.4158833468047602E-2</v>
      </c>
      <c r="AM1649" s="17"/>
      <c r="AN1649" s="17">
        <v>6.0162790507032299E-2</v>
      </c>
      <c r="AO1649" s="17">
        <v>4.0234043491063499E-2</v>
      </c>
      <c r="AP1649" s="17">
        <v>0.107874694064419</v>
      </c>
      <c r="AQ1649" s="17">
        <v>0.168723439970066</v>
      </c>
      <c r="AR1649" s="17">
        <v>9.2109188137883796E-2</v>
      </c>
      <c r="AS1649" s="17"/>
      <c r="AT1649" s="17">
        <v>7.6473867763279593E-2</v>
      </c>
      <c r="AU1649" s="17">
        <v>0.147737666221715</v>
      </c>
      <c r="AV1649" s="17"/>
      <c r="AW1649" s="17">
        <v>9.5657902095045502E-2</v>
      </c>
      <c r="AX1649" s="17">
        <v>0.121173572840612</v>
      </c>
      <c r="AY1649" s="17">
        <v>5.7617754373477797E-2</v>
      </c>
    </row>
    <row r="1650" spans="2:51">
      <c r="B1650" t="s">
        <v>134</v>
      </c>
      <c r="C1650" s="17">
        <v>0.22170827798213999</v>
      </c>
      <c r="D1650" s="17">
        <v>0.28148950281105301</v>
      </c>
      <c r="E1650" s="17">
        <v>0.16170045348194401</v>
      </c>
      <c r="F1650" s="17"/>
      <c r="G1650" s="17">
        <v>0.25962439866703202</v>
      </c>
      <c r="H1650" s="17">
        <v>0.20124254091011901</v>
      </c>
      <c r="I1650" s="17">
        <v>0.281121456071318</v>
      </c>
      <c r="J1650" s="17">
        <v>0.21899285771029101</v>
      </c>
      <c r="K1650" s="17">
        <v>0.20840750762065999</v>
      </c>
      <c r="L1650" s="17">
        <v>0.186267758198288</v>
      </c>
      <c r="M1650" s="17"/>
      <c r="N1650" s="17">
        <v>0.241483954113627</v>
      </c>
      <c r="O1650" s="17">
        <v>0.24460113080523699</v>
      </c>
      <c r="P1650" s="17">
        <v>0.21232659183455699</v>
      </c>
      <c r="Q1650" s="17">
        <v>0.18883049938395299</v>
      </c>
      <c r="R1650" s="17"/>
      <c r="S1650" s="17">
        <v>0.29097831794918699</v>
      </c>
      <c r="T1650" s="17">
        <v>0.2400519847664</v>
      </c>
      <c r="U1650" s="17">
        <v>0.18797193845513899</v>
      </c>
      <c r="V1650" s="17">
        <v>0.16127083907001499</v>
      </c>
      <c r="W1650" s="17">
        <v>0.18720871673617001</v>
      </c>
      <c r="X1650" s="17">
        <v>0.22613394180841501</v>
      </c>
      <c r="Y1650" s="17">
        <v>0.21733761976069099</v>
      </c>
      <c r="Z1650" s="17">
        <v>0.29590414294641498</v>
      </c>
      <c r="AA1650" s="17">
        <v>0.25625201861499602</v>
      </c>
      <c r="AB1650" s="17">
        <v>0.20250946687719101</v>
      </c>
      <c r="AC1650" s="17">
        <v>0.16603084956223799</v>
      </c>
      <c r="AD1650" s="17">
        <v>0</v>
      </c>
      <c r="AE1650" s="17"/>
      <c r="AF1650" s="17">
        <v>0.15815130699204999</v>
      </c>
      <c r="AG1650" s="17">
        <v>0.28449736438541301</v>
      </c>
      <c r="AH1650" s="17">
        <v>0.17468568794755401</v>
      </c>
      <c r="AI1650" s="17"/>
      <c r="AJ1650" s="17">
        <v>0.18249319250688001</v>
      </c>
      <c r="AK1650" s="17">
        <v>0.32097162307592197</v>
      </c>
      <c r="AL1650" s="17">
        <v>0.29259712728993897</v>
      </c>
      <c r="AM1650" s="17"/>
      <c r="AN1650" s="17">
        <v>0.19458472070501701</v>
      </c>
      <c r="AO1650" s="17">
        <v>0.24272789384931101</v>
      </c>
      <c r="AP1650" s="17">
        <v>0.26995912967910701</v>
      </c>
      <c r="AQ1650" s="17">
        <v>0.216368223966448</v>
      </c>
      <c r="AR1650" s="17">
        <v>0.163999833508023</v>
      </c>
      <c r="AS1650" s="17"/>
      <c r="AT1650" s="17">
        <v>0.215491823098409</v>
      </c>
      <c r="AU1650" s="17">
        <v>0.28501846615443599</v>
      </c>
      <c r="AV1650" s="17"/>
      <c r="AW1650" s="17">
        <v>0.25299293456546701</v>
      </c>
      <c r="AX1650" s="17">
        <v>0.29000103710809599</v>
      </c>
      <c r="AY1650" s="17">
        <v>0.166288499904586</v>
      </c>
    </row>
    <row r="1651" spans="2:51">
      <c r="B1651" t="s">
        <v>135</v>
      </c>
      <c r="C1651" s="17">
        <v>0.33897249266004498</v>
      </c>
      <c r="D1651" s="17">
        <v>0.30109854453784402</v>
      </c>
      <c r="E1651" s="17">
        <v>0.37706086241818698</v>
      </c>
      <c r="F1651" s="17"/>
      <c r="G1651" s="17">
        <v>0.293744222066459</v>
      </c>
      <c r="H1651" s="17">
        <v>0.342142192063219</v>
      </c>
      <c r="I1651" s="17">
        <v>0.31620743770208398</v>
      </c>
      <c r="J1651" s="17">
        <v>0.363997530130031</v>
      </c>
      <c r="K1651" s="17">
        <v>0.35246875641098002</v>
      </c>
      <c r="L1651" s="17">
        <v>0.34251190401071102</v>
      </c>
      <c r="M1651" s="17"/>
      <c r="N1651" s="17">
        <v>0.30208169173739902</v>
      </c>
      <c r="O1651" s="17">
        <v>0.36419232919433803</v>
      </c>
      <c r="P1651" s="17">
        <v>0.320806344966379</v>
      </c>
      <c r="Q1651" s="17">
        <v>0.369535542799515</v>
      </c>
      <c r="R1651" s="17"/>
      <c r="S1651" s="17">
        <v>0.30480395843408797</v>
      </c>
      <c r="T1651" s="17">
        <v>0.329689502403821</v>
      </c>
      <c r="U1651" s="17">
        <v>0.34711539648812101</v>
      </c>
      <c r="V1651" s="17">
        <v>0.45156637464690902</v>
      </c>
      <c r="W1651" s="17">
        <v>0.32837596180696899</v>
      </c>
      <c r="X1651" s="17">
        <v>0.32009333533200102</v>
      </c>
      <c r="Y1651" s="17">
        <v>0.24570789165957499</v>
      </c>
      <c r="Z1651" s="17">
        <v>0.33833067709825798</v>
      </c>
      <c r="AA1651" s="17">
        <v>0.331961839887286</v>
      </c>
      <c r="AB1651" s="17">
        <v>0.36558162082148199</v>
      </c>
      <c r="AC1651" s="17">
        <v>0.36018686139242301</v>
      </c>
      <c r="AD1651" s="17">
        <v>0.46689985405003198</v>
      </c>
      <c r="AE1651" s="17"/>
      <c r="AF1651" s="17">
        <v>0.32972392593018901</v>
      </c>
      <c r="AG1651" s="17">
        <v>0.310851843147808</v>
      </c>
      <c r="AH1651" s="17">
        <v>0.49585617050015501</v>
      </c>
      <c r="AI1651" s="17"/>
      <c r="AJ1651" s="17">
        <v>0.31219889491754499</v>
      </c>
      <c r="AK1651" s="17">
        <v>0.32802407363646102</v>
      </c>
      <c r="AL1651" s="17">
        <v>0.33953314507319099</v>
      </c>
      <c r="AM1651" s="17"/>
      <c r="AN1651" s="17">
        <v>0.34799257379290299</v>
      </c>
      <c r="AO1651" s="17">
        <v>0.28692952604534699</v>
      </c>
      <c r="AP1651" s="17">
        <v>0.30357296960832503</v>
      </c>
      <c r="AQ1651" s="17">
        <v>0.36406321017128002</v>
      </c>
      <c r="AR1651" s="17">
        <v>0.44038509172562401</v>
      </c>
      <c r="AS1651" s="17"/>
      <c r="AT1651" s="17">
        <v>0.34378512040472098</v>
      </c>
      <c r="AU1651" s="17">
        <v>0.293998746952153</v>
      </c>
      <c r="AV1651" s="17"/>
      <c r="AW1651" s="17">
        <v>0.316171484095705</v>
      </c>
      <c r="AX1651" s="17">
        <v>0.30835708168181097</v>
      </c>
      <c r="AY1651" s="17">
        <v>0.37420740118105</v>
      </c>
    </row>
    <row r="1652" spans="2:51">
      <c r="B1652" t="s">
        <v>136</v>
      </c>
      <c r="C1652" s="17">
        <v>0.17363956436519401</v>
      </c>
      <c r="D1652" s="17">
        <v>0.156233788087279</v>
      </c>
      <c r="E1652" s="17">
        <v>0.190442625874442</v>
      </c>
      <c r="F1652" s="17"/>
      <c r="G1652" s="17">
        <v>0.25428814997520899</v>
      </c>
      <c r="H1652" s="17">
        <v>0.175998623926621</v>
      </c>
      <c r="I1652" s="17">
        <v>0.14087298874118601</v>
      </c>
      <c r="J1652" s="17">
        <v>0.151112920764366</v>
      </c>
      <c r="K1652" s="17">
        <v>0.191101259711034</v>
      </c>
      <c r="L1652" s="17">
        <v>0.17065903876695401</v>
      </c>
      <c r="M1652" s="17"/>
      <c r="N1652" s="17">
        <v>0.19934749409039201</v>
      </c>
      <c r="O1652" s="17">
        <v>0.15676162193153001</v>
      </c>
      <c r="P1652" s="17">
        <v>0.17133263025766399</v>
      </c>
      <c r="Q1652" s="17">
        <v>0.16346894763304501</v>
      </c>
      <c r="R1652" s="17"/>
      <c r="S1652" s="17">
        <v>0.12792670675644699</v>
      </c>
      <c r="T1652" s="17">
        <v>0.21176651883273201</v>
      </c>
      <c r="U1652" s="17">
        <v>0.21865478005150599</v>
      </c>
      <c r="V1652" s="17">
        <v>0.16271083284214499</v>
      </c>
      <c r="W1652" s="17">
        <v>0.218654806122386</v>
      </c>
      <c r="X1652" s="17">
        <v>0.12838932150209301</v>
      </c>
      <c r="Y1652" s="17">
        <v>0.18622613316718001</v>
      </c>
      <c r="Z1652" s="17">
        <v>0.12111598980197399</v>
      </c>
      <c r="AA1652" s="17">
        <v>0.19849201450249901</v>
      </c>
      <c r="AB1652" s="17">
        <v>0.16059295656754599</v>
      </c>
      <c r="AC1652" s="17">
        <v>0.16064805916384101</v>
      </c>
      <c r="AD1652" s="17">
        <v>0.18236916446713</v>
      </c>
      <c r="AE1652" s="17"/>
      <c r="AF1652" s="17">
        <v>0.19063146776127901</v>
      </c>
      <c r="AG1652" s="17">
        <v>0.159027658168921</v>
      </c>
      <c r="AH1652" s="17">
        <v>0.12853130461192799</v>
      </c>
      <c r="AI1652" s="17"/>
      <c r="AJ1652" s="17">
        <v>0.23801739396399299</v>
      </c>
      <c r="AK1652" s="17">
        <v>0.122891080286152</v>
      </c>
      <c r="AL1652" s="17">
        <v>0.21812721625732601</v>
      </c>
      <c r="AM1652" s="17"/>
      <c r="AN1652" s="17">
        <v>0.132433902572582</v>
      </c>
      <c r="AO1652" s="17">
        <v>0.229787148542444</v>
      </c>
      <c r="AP1652" s="17">
        <v>0.17835525318572901</v>
      </c>
      <c r="AQ1652" s="17">
        <v>0.14364343263221599</v>
      </c>
      <c r="AR1652" s="17">
        <v>0.113510866481152</v>
      </c>
      <c r="AS1652" s="17"/>
      <c r="AT1652" s="17">
        <v>0.17631237821918899</v>
      </c>
      <c r="AU1652" s="17">
        <v>0.14854662606994201</v>
      </c>
      <c r="AV1652" s="17"/>
      <c r="AW1652" s="17">
        <v>0.18127803047787699</v>
      </c>
      <c r="AX1652" s="17">
        <v>0.12760031379587999</v>
      </c>
      <c r="AY1652" s="17">
        <v>0.17698757747647501</v>
      </c>
    </row>
    <row r="1653" spans="2:51">
      <c r="B1653" t="s">
        <v>137</v>
      </c>
      <c r="C1653" s="17">
        <v>0.102905098218386</v>
      </c>
      <c r="D1653" s="17">
        <v>0.101646097614807</v>
      </c>
      <c r="E1653" s="17">
        <v>0.105067059947114</v>
      </c>
      <c r="F1653" s="17"/>
      <c r="G1653" s="17">
        <v>4.0247934073150499E-2</v>
      </c>
      <c r="H1653" s="17">
        <v>6.5904302457242395E-2</v>
      </c>
      <c r="I1653" s="17">
        <v>7.8296637266914298E-2</v>
      </c>
      <c r="J1653" s="17">
        <v>0.122543051817764</v>
      </c>
      <c r="K1653" s="17">
        <v>0.164632259169228</v>
      </c>
      <c r="L1653" s="17">
        <v>0.123397474202038</v>
      </c>
      <c r="M1653" s="17"/>
      <c r="N1653" s="17">
        <v>0.10659206768813299</v>
      </c>
      <c r="O1653" s="17">
        <v>9.2578967130218195E-2</v>
      </c>
      <c r="P1653" s="17">
        <v>0.122734409165834</v>
      </c>
      <c r="Q1653" s="17">
        <v>8.8565813100727794E-2</v>
      </c>
      <c r="R1653" s="17"/>
      <c r="S1653" s="17">
        <v>7.8918362110080298E-2</v>
      </c>
      <c r="T1653" s="17">
        <v>7.7451673691844095E-2</v>
      </c>
      <c r="U1653" s="17">
        <v>9.3764719340899499E-2</v>
      </c>
      <c r="V1653" s="17">
        <v>8.8941818562353794E-2</v>
      </c>
      <c r="W1653" s="17">
        <v>0.179960643997671</v>
      </c>
      <c r="X1653" s="17">
        <v>0.120155747951971</v>
      </c>
      <c r="Y1653" s="17">
        <v>9.6700133973581806E-2</v>
      </c>
      <c r="Z1653" s="17">
        <v>9.7058289835489697E-2</v>
      </c>
      <c r="AA1653" s="17">
        <v>0.109401028821139</v>
      </c>
      <c r="AB1653" s="17">
        <v>7.2632034720795199E-2</v>
      </c>
      <c r="AC1653" s="17">
        <v>0.13726735908918899</v>
      </c>
      <c r="AD1653" s="17">
        <v>0.18332707520355901</v>
      </c>
      <c r="AE1653" s="17"/>
      <c r="AF1653" s="17">
        <v>0.18215990668270701</v>
      </c>
      <c r="AG1653" s="17">
        <v>5.5921230651087103E-2</v>
      </c>
      <c r="AH1653" s="17">
        <v>5.9193665719215798E-2</v>
      </c>
      <c r="AI1653" s="17"/>
      <c r="AJ1653" s="17">
        <v>0.14561866287123201</v>
      </c>
      <c r="AK1653" s="17">
        <v>4.2299268790343299E-2</v>
      </c>
      <c r="AL1653" s="17">
        <v>4.2288587576054103E-2</v>
      </c>
      <c r="AM1653" s="17"/>
      <c r="AN1653" s="17">
        <v>0.14739575357006099</v>
      </c>
      <c r="AO1653" s="17">
        <v>0.107944623101821</v>
      </c>
      <c r="AP1653" s="17">
        <v>8.4771605863350002E-2</v>
      </c>
      <c r="AQ1653" s="17">
        <v>5.5674691443292998E-2</v>
      </c>
      <c r="AR1653" s="17">
        <v>5.9945451250814803E-2</v>
      </c>
      <c r="AS1653" s="17"/>
      <c r="AT1653" s="17">
        <v>0.107028825688053</v>
      </c>
      <c r="AU1653" s="17">
        <v>5.4974432089581499E-2</v>
      </c>
      <c r="AV1653" s="17"/>
      <c r="AW1653" s="17">
        <v>0.117098713136676</v>
      </c>
      <c r="AX1653" s="17">
        <v>7.6504060965644202E-2</v>
      </c>
      <c r="AY1653" s="17">
        <v>9.3206666622693904E-2</v>
      </c>
    </row>
    <row r="1654" spans="2:51">
      <c r="B1654" t="s">
        <v>119</v>
      </c>
      <c r="C1654" s="17">
        <v>7.9824215780475799E-2</v>
      </c>
      <c r="D1654" s="17">
        <v>5.5868818897525499E-2</v>
      </c>
      <c r="E1654" s="17">
        <v>0.103895656908328</v>
      </c>
      <c r="F1654" s="17"/>
      <c r="G1654" s="17">
        <v>6.6983244871540296E-2</v>
      </c>
      <c r="H1654" s="17">
        <v>0.108176042643607</v>
      </c>
      <c r="I1654" s="17">
        <v>8.7985366292496703E-2</v>
      </c>
      <c r="J1654" s="17">
        <v>7.0022797054965599E-2</v>
      </c>
      <c r="K1654" s="17">
        <v>5.2797891147923701E-2</v>
      </c>
      <c r="L1654" s="17">
        <v>8.1098171087071097E-2</v>
      </c>
      <c r="M1654" s="17"/>
      <c r="N1654" s="17">
        <v>6.2446027731779201E-2</v>
      </c>
      <c r="O1654" s="17">
        <v>7.5047131019121902E-2</v>
      </c>
      <c r="P1654" s="17">
        <v>7.0715973027288298E-2</v>
      </c>
      <c r="Q1654" s="17">
        <v>0.11618392760227</v>
      </c>
      <c r="R1654" s="17"/>
      <c r="S1654" s="17">
        <v>7.8805282292547199E-2</v>
      </c>
      <c r="T1654" s="17">
        <v>6.5435004416711504E-2</v>
      </c>
      <c r="U1654" s="17">
        <v>0.104256014031261</v>
      </c>
      <c r="V1654" s="17">
        <v>6.4607942150266398E-2</v>
      </c>
      <c r="W1654" s="17">
        <v>1.44420800459022E-2</v>
      </c>
      <c r="X1654" s="17">
        <v>8.9183835624100302E-2</v>
      </c>
      <c r="Y1654" s="17">
        <v>0.143563246743938</v>
      </c>
      <c r="Z1654" s="17">
        <v>6.7909823754352297E-2</v>
      </c>
      <c r="AA1654" s="17">
        <v>4.6694678212142099E-2</v>
      </c>
      <c r="AB1654" s="17">
        <v>9.4532325029435094E-2</v>
      </c>
      <c r="AC1654" s="17">
        <v>0.15689356904776</v>
      </c>
      <c r="AD1654" s="17">
        <v>9.5742586049973002E-2</v>
      </c>
      <c r="AE1654" s="17"/>
      <c r="AF1654" s="17">
        <v>6.9444205114179994E-2</v>
      </c>
      <c r="AG1654" s="17">
        <v>7.8654897342454996E-2</v>
      </c>
      <c r="AH1654" s="17">
        <v>0.105106855184532</v>
      </c>
      <c r="AI1654" s="17"/>
      <c r="AJ1654" s="17">
        <v>5.3350296238771903E-2</v>
      </c>
      <c r="AK1654" s="17">
        <v>5.8758781720435298E-2</v>
      </c>
      <c r="AL1654" s="17">
        <v>6.3295090335442297E-2</v>
      </c>
      <c r="AM1654" s="17"/>
      <c r="AN1654" s="17">
        <v>0.117430258852404</v>
      </c>
      <c r="AO1654" s="17">
        <v>9.2376764970013195E-2</v>
      </c>
      <c r="AP1654" s="17">
        <v>5.5466347599070001E-2</v>
      </c>
      <c r="AQ1654" s="17">
        <v>5.1527001816697698E-2</v>
      </c>
      <c r="AR1654" s="17">
        <v>0.13004956889650299</v>
      </c>
      <c r="AS1654" s="17"/>
      <c r="AT1654" s="17">
        <v>8.0907984826347507E-2</v>
      </c>
      <c r="AU1654" s="17">
        <v>6.9724062512172696E-2</v>
      </c>
      <c r="AV1654" s="17"/>
      <c r="AW1654" s="17">
        <v>3.6800935629229599E-2</v>
      </c>
      <c r="AX1654" s="17">
        <v>7.6363933607956194E-2</v>
      </c>
      <c r="AY1654" s="17">
        <v>0.131692100441716</v>
      </c>
    </row>
    <row r="1655" spans="2:51">
      <c r="B1655" t="s">
        <v>138</v>
      </c>
      <c r="C1655" s="17">
        <v>0.30465862897589902</v>
      </c>
      <c r="D1655" s="17">
        <v>0.38515275086254502</v>
      </c>
      <c r="E1655" s="17">
        <v>0.22353379485192901</v>
      </c>
      <c r="F1655" s="17"/>
      <c r="G1655" s="17">
        <v>0.34473644901364098</v>
      </c>
      <c r="H1655" s="17">
        <v>0.30777883890931101</v>
      </c>
      <c r="I1655" s="17">
        <v>0.37663756999731901</v>
      </c>
      <c r="J1655" s="17">
        <v>0.29232370023287402</v>
      </c>
      <c r="K1655" s="17">
        <v>0.23899983356083501</v>
      </c>
      <c r="L1655" s="17">
        <v>0.28233341193322697</v>
      </c>
      <c r="M1655" s="17"/>
      <c r="N1655" s="17">
        <v>0.329532718752297</v>
      </c>
      <c r="O1655" s="17">
        <v>0.31141995072479201</v>
      </c>
      <c r="P1655" s="17">
        <v>0.31441064258283402</v>
      </c>
      <c r="Q1655" s="17">
        <v>0.26224576886444301</v>
      </c>
      <c r="R1655" s="17"/>
      <c r="S1655" s="17">
        <v>0.40954569040683703</v>
      </c>
      <c r="T1655" s="17">
        <v>0.315657300654891</v>
      </c>
      <c r="U1655" s="17">
        <v>0.236209090088213</v>
      </c>
      <c r="V1655" s="17">
        <v>0.23217303179832499</v>
      </c>
      <c r="W1655" s="17">
        <v>0.25856650802707198</v>
      </c>
      <c r="X1655" s="17">
        <v>0.34217775958983299</v>
      </c>
      <c r="Y1655" s="17">
        <v>0.32780259445572502</v>
      </c>
      <c r="Z1655" s="17">
        <v>0.37558521950992602</v>
      </c>
      <c r="AA1655" s="17">
        <v>0.313450438576935</v>
      </c>
      <c r="AB1655" s="17">
        <v>0.30666106286074102</v>
      </c>
      <c r="AC1655" s="17">
        <v>0.18500415130678699</v>
      </c>
      <c r="AD1655" s="17">
        <v>7.1661320229306297E-2</v>
      </c>
      <c r="AE1655" s="17"/>
      <c r="AF1655" s="17">
        <v>0.22804049451164499</v>
      </c>
      <c r="AG1655" s="17">
        <v>0.39554437068972897</v>
      </c>
      <c r="AH1655" s="17">
        <v>0.211312003984168</v>
      </c>
      <c r="AI1655" s="17"/>
      <c r="AJ1655" s="17">
        <v>0.25081475200845799</v>
      </c>
      <c r="AK1655" s="17">
        <v>0.44802679556660902</v>
      </c>
      <c r="AL1655" s="17">
        <v>0.33675596075798703</v>
      </c>
      <c r="AM1655" s="17"/>
      <c r="AN1655" s="17">
        <v>0.25474751121205003</v>
      </c>
      <c r="AO1655" s="17">
        <v>0.282961937340375</v>
      </c>
      <c r="AP1655" s="17">
        <v>0.37783382374352598</v>
      </c>
      <c r="AQ1655" s="17">
        <v>0.38509166393651401</v>
      </c>
      <c r="AR1655" s="17">
        <v>0.25610902164590699</v>
      </c>
      <c r="AS1655" s="17"/>
      <c r="AT1655" s="17">
        <v>0.291965690861689</v>
      </c>
      <c r="AU1655" s="17">
        <v>0.43275613237615201</v>
      </c>
      <c r="AV1655" s="17"/>
      <c r="AW1655" s="17">
        <v>0.348650836660512</v>
      </c>
      <c r="AX1655" s="17">
        <v>0.41117460994870902</v>
      </c>
      <c r="AY1655" s="17">
        <v>0.22390625427806399</v>
      </c>
    </row>
    <row r="1656" spans="2:51">
      <c r="B1656" t="s">
        <v>139</v>
      </c>
      <c r="C1656" s="17">
        <v>0.27654466258358001</v>
      </c>
      <c r="D1656" s="17">
        <v>0.25787988570208498</v>
      </c>
      <c r="E1656" s="17">
        <v>0.29550968582155601</v>
      </c>
      <c r="F1656" s="17"/>
      <c r="G1656" s="17">
        <v>0.29453608404836001</v>
      </c>
      <c r="H1656" s="17">
        <v>0.24190292638386299</v>
      </c>
      <c r="I1656" s="17">
        <v>0.219169626008101</v>
      </c>
      <c r="J1656" s="17">
        <v>0.27365597258212998</v>
      </c>
      <c r="K1656" s="17">
        <v>0.355733518880262</v>
      </c>
      <c r="L1656" s="17">
        <v>0.29405651296899199</v>
      </c>
      <c r="M1656" s="17"/>
      <c r="N1656" s="17">
        <v>0.30593956177852599</v>
      </c>
      <c r="O1656" s="17">
        <v>0.249340589061749</v>
      </c>
      <c r="P1656" s="17">
        <v>0.29406703942349799</v>
      </c>
      <c r="Q1656" s="17">
        <v>0.25203476073377201</v>
      </c>
      <c r="R1656" s="17"/>
      <c r="S1656" s="17">
        <v>0.20684506886652801</v>
      </c>
      <c r="T1656" s="17">
        <v>0.28921819252457598</v>
      </c>
      <c r="U1656" s="17">
        <v>0.31241949939240599</v>
      </c>
      <c r="V1656" s="17">
        <v>0.25165265140449899</v>
      </c>
      <c r="W1656" s="17">
        <v>0.398615450120057</v>
      </c>
      <c r="X1656" s="17">
        <v>0.24854506945406499</v>
      </c>
      <c r="Y1656" s="17">
        <v>0.28292626714076202</v>
      </c>
      <c r="Z1656" s="17">
        <v>0.218174279637463</v>
      </c>
      <c r="AA1656" s="17">
        <v>0.30789304332363698</v>
      </c>
      <c r="AB1656" s="17">
        <v>0.23322499128834101</v>
      </c>
      <c r="AC1656" s="17">
        <v>0.29791541825302997</v>
      </c>
      <c r="AD1656" s="17">
        <v>0.36569623967068798</v>
      </c>
      <c r="AE1656" s="17"/>
      <c r="AF1656" s="17">
        <v>0.37279137444398602</v>
      </c>
      <c r="AG1656" s="17">
        <v>0.21494888882000801</v>
      </c>
      <c r="AH1656" s="17">
        <v>0.18772497033114399</v>
      </c>
      <c r="AI1656" s="17"/>
      <c r="AJ1656" s="17">
        <v>0.383636056835226</v>
      </c>
      <c r="AK1656" s="17">
        <v>0.16519034907649499</v>
      </c>
      <c r="AL1656" s="17">
        <v>0.26041580383337998</v>
      </c>
      <c r="AM1656" s="17"/>
      <c r="AN1656" s="17">
        <v>0.27982965614264299</v>
      </c>
      <c r="AO1656" s="17">
        <v>0.33773177164426499</v>
      </c>
      <c r="AP1656" s="17">
        <v>0.26312685904907901</v>
      </c>
      <c r="AQ1656" s="17">
        <v>0.199318124075509</v>
      </c>
      <c r="AR1656" s="17">
        <v>0.17345631773196599</v>
      </c>
      <c r="AS1656" s="17"/>
      <c r="AT1656" s="17">
        <v>0.28334120390724199</v>
      </c>
      <c r="AU1656" s="17">
        <v>0.20352105815952301</v>
      </c>
      <c r="AV1656" s="17"/>
      <c r="AW1656" s="17">
        <v>0.29837674361455302</v>
      </c>
      <c r="AX1656" s="17">
        <v>0.20410437476152399</v>
      </c>
      <c r="AY1656" s="17">
        <v>0.27019424409916898</v>
      </c>
    </row>
    <row r="1657" spans="2:51">
      <c r="B1657" t="s">
        <v>140</v>
      </c>
      <c r="C1657" s="17">
        <v>2.8113966392319702E-2</v>
      </c>
      <c r="D1657" s="17">
        <v>0.12727286516045999</v>
      </c>
      <c r="E1657" s="17">
        <v>-7.1975890969626893E-2</v>
      </c>
      <c r="F1657" s="17"/>
      <c r="G1657" s="17">
        <v>5.0200364965281602E-2</v>
      </c>
      <c r="H1657" s="17">
        <v>6.5875912525447097E-2</v>
      </c>
      <c r="I1657" s="17">
        <v>0.15746794398921901</v>
      </c>
      <c r="J1657" s="17">
        <v>1.86677276507436E-2</v>
      </c>
      <c r="K1657" s="17">
        <v>-0.116733685319427</v>
      </c>
      <c r="L1657" s="17">
        <v>-1.1723101035765101E-2</v>
      </c>
      <c r="M1657" s="17"/>
      <c r="N1657" s="17">
        <v>2.35931569737707E-2</v>
      </c>
      <c r="O1657" s="17">
        <v>6.2079361663043203E-2</v>
      </c>
      <c r="P1657" s="17">
        <v>2.0343603159335501E-2</v>
      </c>
      <c r="Q1657" s="17">
        <v>1.0211008130671001E-2</v>
      </c>
      <c r="R1657" s="17"/>
      <c r="S1657" s="17">
        <v>0.20270062154030899</v>
      </c>
      <c r="T1657" s="17">
        <v>2.64391081303148E-2</v>
      </c>
      <c r="U1657" s="17">
        <v>-7.6210409304192997E-2</v>
      </c>
      <c r="V1657" s="17">
        <v>-1.9479619606173601E-2</v>
      </c>
      <c r="W1657" s="17">
        <v>-0.14004894209298599</v>
      </c>
      <c r="X1657" s="17">
        <v>9.3632690135768595E-2</v>
      </c>
      <c r="Y1657" s="17">
        <v>4.4876327314962397E-2</v>
      </c>
      <c r="Z1657" s="17">
        <v>0.15741093987246299</v>
      </c>
      <c r="AA1657" s="17">
        <v>5.55739525329746E-3</v>
      </c>
      <c r="AB1657" s="17">
        <v>7.3436071572399703E-2</v>
      </c>
      <c r="AC1657" s="17">
        <v>-0.112911266946243</v>
      </c>
      <c r="AD1657" s="17">
        <v>-0.29403491944138199</v>
      </c>
      <c r="AE1657" s="17"/>
      <c r="AF1657" s="17">
        <v>-0.14475087993234201</v>
      </c>
      <c r="AG1657" s="17">
        <v>0.18059548186972099</v>
      </c>
      <c r="AH1657" s="17">
        <v>2.3587033653024201E-2</v>
      </c>
      <c r="AI1657" s="17"/>
      <c r="AJ1657" s="17">
        <v>-0.13282130482676799</v>
      </c>
      <c r="AK1657" s="17">
        <v>0.28283644649011402</v>
      </c>
      <c r="AL1657" s="17">
        <v>7.6340156924606897E-2</v>
      </c>
      <c r="AM1657" s="17"/>
      <c r="AN1657" s="17">
        <v>-2.50821449305932E-2</v>
      </c>
      <c r="AO1657" s="17">
        <v>-5.4769834303890201E-2</v>
      </c>
      <c r="AP1657" s="17">
        <v>0.11470696469444699</v>
      </c>
      <c r="AQ1657" s="17">
        <v>0.18577353986100401</v>
      </c>
      <c r="AR1657" s="17">
        <v>8.2652703913940098E-2</v>
      </c>
      <c r="AS1657" s="17"/>
      <c r="AT1657" s="17">
        <v>8.6244869544465103E-3</v>
      </c>
      <c r="AU1657" s="17">
        <v>0.229235074216629</v>
      </c>
      <c r="AV1657" s="17"/>
      <c r="AW1657" s="17">
        <v>5.0274093045959103E-2</v>
      </c>
      <c r="AX1657" s="17">
        <v>0.20707023518718501</v>
      </c>
      <c r="AY1657" s="17">
        <v>-4.6287989821105602E-2</v>
      </c>
    </row>
    <row r="1658" spans="2:51">
      <c r="C1658" s="17"/>
      <c r="D1658" s="17"/>
      <c r="E1658" s="17"/>
      <c r="F1658" s="17"/>
      <c r="G1658" s="17"/>
      <c r="H1658" s="17"/>
      <c r="I1658" s="17"/>
      <c r="J1658" s="17"/>
      <c r="K1658" s="17"/>
      <c r="L1658" s="17"/>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7"/>
      <c r="AI1658" s="17"/>
      <c r="AJ1658" s="17"/>
      <c r="AK1658" s="17"/>
      <c r="AL1658" s="17"/>
      <c r="AM1658" s="17"/>
      <c r="AN1658" s="17"/>
      <c r="AO1658" s="17"/>
      <c r="AP1658" s="17"/>
      <c r="AQ1658" s="17"/>
      <c r="AR1658" s="17"/>
      <c r="AS1658" s="17"/>
      <c r="AT1658" s="17"/>
      <c r="AU1658" s="17"/>
      <c r="AV1658" s="17"/>
      <c r="AW1658" s="17"/>
      <c r="AX1658" s="17"/>
      <c r="AY1658" s="17"/>
    </row>
    <row r="1659" spans="2:51">
      <c r="B1659" s="6" t="s">
        <v>482</v>
      </c>
      <c r="C1659" s="17"/>
      <c r="D1659" s="17"/>
      <c r="E1659" s="17"/>
      <c r="F1659" s="17"/>
      <c r="G1659" s="17"/>
      <c r="H1659" s="17"/>
      <c r="I1659" s="17"/>
      <c r="J1659" s="17"/>
      <c r="K1659" s="17"/>
      <c r="L1659" s="17"/>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7"/>
      <c r="AI1659" s="17"/>
      <c r="AJ1659" s="17"/>
      <c r="AK1659" s="17"/>
      <c r="AL1659" s="17"/>
      <c r="AM1659" s="17"/>
      <c r="AN1659" s="17"/>
      <c r="AO1659" s="17"/>
      <c r="AP1659" s="17"/>
      <c r="AQ1659" s="17"/>
      <c r="AR1659" s="17"/>
      <c r="AS1659" s="17"/>
      <c r="AT1659" s="17"/>
      <c r="AU1659" s="17"/>
      <c r="AV1659" s="17"/>
      <c r="AW1659" s="17"/>
      <c r="AX1659" s="17"/>
      <c r="AY1659" s="17"/>
    </row>
    <row r="1660" spans="2:51">
      <c r="B1660" s="24" t="s">
        <v>16</v>
      </c>
      <c r="C1660" s="17"/>
      <c r="D1660" s="17"/>
      <c r="E1660" s="17"/>
      <c r="F1660" s="17"/>
      <c r="G1660" s="17"/>
      <c r="H1660" s="17"/>
      <c r="I1660" s="17"/>
      <c r="J1660" s="17"/>
      <c r="K1660" s="17"/>
      <c r="L1660" s="17"/>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7"/>
      <c r="AI1660" s="17"/>
      <c r="AJ1660" s="17"/>
      <c r="AK1660" s="17"/>
      <c r="AL1660" s="17"/>
      <c r="AM1660" s="17"/>
      <c r="AN1660" s="17"/>
      <c r="AO1660" s="17"/>
      <c r="AP1660" s="17"/>
      <c r="AQ1660" s="17"/>
      <c r="AR1660" s="17"/>
      <c r="AS1660" s="17"/>
      <c r="AT1660" s="17"/>
      <c r="AU1660" s="17"/>
      <c r="AV1660" s="17"/>
      <c r="AW1660" s="17"/>
      <c r="AX1660" s="17"/>
      <c r="AY1660" s="17"/>
    </row>
    <row r="1661" spans="2:51">
      <c r="B1661" t="s">
        <v>133</v>
      </c>
      <c r="C1661" s="17">
        <v>0.120846052202521</v>
      </c>
      <c r="D1661" s="17">
        <v>0.12802170957006301</v>
      </c>
      <c r="E1661" s="17">
        <v>0.114537030574362</v>
      </c>
      <c r="F1661" s="17"/>
      <c r="G1661" s="17">
        <v>0.104748840522063</v>
      </c>
      <c r="H1661" s="17">
        <v>0.14451732371887699</v>
      </c>
      <c r="I1661" s="17">
        <v>0.12005582493839</v>
      </c>
      <c r="J1661" s="17">
        <v>0.129099967749912</v>
      </c>
      <c r="K1661" s="17">
        <v>9.9063772294731497E-2</v>
      </c>
      <c r="L1661" s="17">
        <v>0.12450265272410301</v>
      </c>
      <c r="M1661" s="17"/>
      <c r="N1661" s="17">
        <v>0.12344558762037</v>
      </c>
      <c r="O1661" s="17">
        <v>0.14090672329228901</v>
      </c>
      <c r="P1661" s="17">
        <v>0.122124045680534</v>
      </c>
      <c r="Q1661" s="17">
        <v>9.32757571999875E-2</v>
      </c>
      <c r="R1661" s="17"/>
      <c r="S1661" s="17">
        <v>0.13506931110932599</v>
      </c>
      <c r="T1661" s="17">
        <v>8.2542568366880106E-2</v>
      </c>
      <c r="U1661" s="17">
        <v>0.138980316263079</v>
      </c>
      <c r="V1661" s="17">
        <v>0.11030817745013299</v>
      </c>
      <c r="W1661" s="17">
        <v>0.129929180647545</v>
      </c>
      <c r="X1661" s="17">
        <v>0.14290188711274501</v>
      </c>
      <c r="Y1661" s="17">
        <v>0.138098663838056</v>
      </c>
      <c r="Z1661" s="17">
        <v>9.7933568772776203E-2</v>
      </c>
      <c r="AA1661" s="17">
        <v>0.119410372646107</v>
      </c>
      <c r="AB1661" s="17">
        <v>0.11100693729766101</v>
      </c>
      <c r="AC1661" s="17">
        <v>0.16147812167353701</v>
      </c>
      <c r="AD1661" s="17">
        <v>8.34461118590486E-2</v>
      </c>
      <c r="AE1661" s="17"/>
      <c r="AF1661" s="17">
        <v>0.107491536207378</v>
      </c>
      <c r="AG1661" s="17">
        <v>0.13634206839410301</v>
      </c>
      <c r="AH1661" s="17">
        <v>0.122867429238787</v>
      </c>
      <c r="AI1661" s="17"/>
      <c r="AJ1661" s="17">
        <v>0.104996608261741</v>
      </c>
      <c r="AK1661" s="17">
        <v>0.176238906311253</v>
      </c>
      <c r="AL1661" s="17">
        <v>0.158462726892454</v>
      </c>
      <c r="AM1661" s="17"/>
      <c r="AN1661" s="17">
        <v>6.8915907944385499E-2</v>
      </c>
      <c r="AO1661" s="17">
        <v>0.122742621600681</v>
      </c>
      <c r="AP1661" s="17">
        <v>0.155211871987042</v>
      </c>
      <c r="AQ1661" s="17">
        <v>0.208747118459018</v>
      </c>
      <c r="AR1661" s="17">
        <v>0.25000091228263199</v>
      </c>
      <c r="AS1661" s="17"/>
      <c r="AT1661" s="17">
        <v>0.115051135887987</v>
      </c>
      <c r="AU1661" s="17">
        <v>0.19273894403120101</v>
      </c>
      <c r="AV1661" s="17"/>
      <c r="AW1661" s="17">
        <v>0.143839908898653</v>
      </c>
      <c r="AX1661" s="17">
        <v>0.12956228258011601</v>
      </c>
      <c r="AY1661" s="17">
        <v>9.3645108506383495E-2</v>
      </c>
    </row>
    <row r="1662" spans="2:51">
      <c r="B1662" t="s">
        <v>134</v>
      </c>
      <c r="C1662" s="17">
        <v>0.357499659542101</v>
      </c>
      <c r="D1662" s="17">
        <v>0.40466205683712497</v>
      </c>
      <c r="E1662" s="17">
        <v>0.309296444080986</v>
      </c>
      <c r="F1662" s="17"/>
      <c r="G1662" s="17">
        <v>0.43305546029880998</v>
      </c>
      <c r="H1662" s="17">
        <v>0.360691149029155</v>
      </c>
      <c r="I1662" s="17">
        <v>0.37132165779594201</v>
      </c>
      <c r="J1662" s="17">
        <v>0.335068955608538</v>
      </c>
      <c r="K1662" s="17">
        <v>0.36049369427486</v>
      </c>
      <c r="L1662" s="17">
        <v>0.32603774018090398</v>
      </c>
      <c r="M1662" s="17"/>
      <c r="N1662" s="17">
        <v>0.418471774780794</v>
      </c>
      <c r="O1662" s="17">
        <v>0.34201884861734499</v>
      </c>
      <c r="P1662" s="17">
        <v>0.34542191887415302</v>
      </c>
      <c r="Q1662" s="17">
        <v>0.31446151512444498</v>
      </c>
      <c r="R1662" s="17"/>
      <c r="S1662" s="17">
        <v>0.36001987007470299</v>
      </c>
      <c r="T1662" s="17">
        <v>0.373252668919897</v>
      </c>
      <c r="U1662" s="17">
        <v>0.32412618193158499</v>
      </c>
      <c r="V1662" s="17">
        <v>0.36958833249998102</v>
      </c>
      <c r="W1662" s="17">
        <v>0.35726739248414802</v>
      </c>
      <c r="X1662" s="17">
        <v>0.32466921051784098</v>
      </c>
      <c r="Y1662" s="17">
        <v>0.33993433117887301</v>
      </c>
      <c r="Z1662" s="17">
        <v>0.37667003914753799</v>
      </c>
      <c r="AA1662" s="17">
        <v>0.34628889662476398</v>
      </c>
      <c r="AB1662" s="17">
        <v>0.422227987886171</v>
      </c>
      <c r="AC1662" s="17">
        <v>0.30109874640828499</v>
      </c>
      <c r="AD1662" s="17">
        <v>0.40780027260546697</v>
      </c>
      <c r="AE1662" s="17"/>
      <c r="AF1662" s="17">
        <v>0.261040492334913</v>
      </c>
      <c r="AG1662" s="17">
        <v>0.46691001414812999</v>
      </c>
      <c r="AH1662" s="17">
        <v>0.292919844497325</v>
      </c>
      <c r="AI1662" s="17"/>
      <c r="AJ1662" s="17">
        <v>0.344885803113676</v>
      </c>
      <c r="AK1662" s="17">
        <v>0.44084510603006399</v>
      </c>
      <c r="AL1662" s="17">
        <v>0.41877645306007999</v>
      </c>
      <c r="AM1662" s="17"/>
      <c r="AN1662" s="17">
        <v>0.29593382908230098</v>
      </c>
      <c r="AO1662" s="17">
        <v>0.32683464697353198</v>
      </c>
      <c r="AP1662" s="17">
        <v>0.42084319227197903</v>
      </c>
      <c r="AQ1662" s="17">
        <v>0.43114918767236599</v>
      </c>
      <c r="AR1662" s="17">
        <v>0.399249089006117</v>
      </c>
      <c r="AS1662" s="17"/>
      <c r="AT1662" s="17">
        <v>0.36095434570943302</v>
      </c>
      <c r="AU1662" s="17">
        <v>0.32373587307372997</v>
      </c>
      <c r="AV1662" s="17"/>
      <c r="AW1662" s="17">
        <v>0.39999645309771098</v>
      </c>
      <c r="AX1662" s="17">
        <v>0.39488731215887202</v>
      </c>
      <c r="AY1662" s="17">
        <v>0.30178650617519698</v>
      </c>
    </row>
    <row r="1663" spans="2:51">
      <c r="B1663" t="s">
        <v>135</v>
      </c>
      <c r="C1663" s="17">
        <v>0.249433464317287</v>
      </c>
      <c r="D1663" s="17">
        <v>0.24217638097590699</v>
      </c>
      <c r="E1663" s="17">
        <v>0.25755670328433899</v>
      </c>
      <c r="F1663" s="17"/>
      <c r="G1663" s="17">
        <v>0.226357182602722</v>
      </c>
      <c r="H1663" s="17">
        <v>0.220205216033002</v>
      </c>
      <c r="I1663" s="17">
        <v>0.22949589606858301</v>
      </c>
      <c r="J1663" s="17">
        <v>0.30288727355863998</v>
      </c>
      <c r="K1663" s="17">
        <v>0.248549360929569</v>
      </c>
      <c r="L1663" s="17">
        <v>0.25660109345413801</v>
      </c>
      <c r="M1663" s="17"/>
      <c r="N1663" s="17">
        <v>0.22775174487330199</v>
      </c>
      <c r="O1663" s="17">
        <v>0.24233207052859199</v>
      </c>
      <c r="P1663" s="17">
        <v>0.21111994800971901</v>
      </c>
      <c r="Q1663" s="17">
        <v>0.32241471754932699</v>
      </c>
      <c r="R1663" s="17"/>
      <c r="S1663" s="17">
        <v>0.202571376855574</v>
      </c>
      <c r="T1663" s="17">
        <v>0.26288438467451303</v>
      </c>
      <c r="U1663" s="17">
        <v>0.25638075328934101</v>
      </c>
      <c r="V1663" s="17">
        <v>0.245959335260687</v>
      </c>
      <c r="W1663" s="17">
        <v>0.23133058136741</v>
      </c>
      <c r="X1663" s="17">
        <v>0.31281858092978398</v>
      </c>
      <c r="Y1663" s="17">
        <v>0.28534725837416802</v>
      </c>
      <c r="Z1663" s="17">
        <v>0.27996625297939298</v>
      </c>
      <c r="AA1663" s="17">
        <v>0.23429251328725301</v>
      </c>
      <c r="AB1663" s="17">
        <v>0.26610093640528298</v>
      </c>
      <c r="AC1663" s="17">
        <v>0.21660266583943399</v>
      </c>
      <c r="AD1663" s="17">
        <v>0.180875654042811</v>
      </c>
      <c r="AE1663" s="17"/>
      <c r="AF1663" s="17">
        <v>0.28936605326389397</v>
      </c>
      <c r="AG1663" s="17">
        <v>0.20415902636799901</v>
      </c>
      <c r="AH1663" s="17">
        <v>0.31488363876833603</v>
      </c>
      <c r="AI1663" s="17"/>
      <c r="AJ1663" s="17">
        <v>0.26014965924910599</v>
      </c>
      <c r="AK1663" s="17">
        <v>0.21270366350608999</v>
      </c>
      <c r="AL1663" s="17">
        <v>0.17958020465907301</v>
      </c>
      <c r="AM1663" s="17"/>
      <c r="AN1663" s="17">
        <v>0.30382673753859502</v>
      </c>
      <c r="AO1663" s="17">
        <v>0.23265446677327201</v>
      </c>
      <c r="AP1663" s="17">
        <v>0.17882816688641801</v>
      </c>
      <c r="AQ1663" s="17">
        <v>0.21602404833195599</v>
      </c>
      <c r="AR1663" s="17">
        <v>7.0772836882849896E-2</v>
      </c>
      <c r="AS1663" s="17"/>
      <c r="AT1663" s="17">
        <v>0.25261637636043699</v>
      </c>
      <c r="AU1663" s="17">
        <v>0.22616314410334901</v>
      </c>
      <c r="AV1663" s="17"/>
      <c r="AW1663" s="17">
        <v>0.22924762074264499</v>
      </c>
      <c r="AX1663" s="17">
        <v>0.26538749421005298</v>
      </c>
      <c r="AY1663" s="17">
        <v>0.26727661861880703</v>
      </c>
    </row>
    <row r="1664" spans="2:51">
      <c r="B1664" t="s">
        <v>136</v>
      </c>
      <c r="C1664" s="17">
        <v>0.147089394823811</v>
      </c>
      <c r="D1664" s="17">
        <v>0.122260067122647</v>
      </c>
      <c r="E1664" s="17">
        <v>0.17157033052311901</v>
      </c>
      <c r="F1664" s="17"/>
      <c r="G1664" s="17">
        <v>0.18254586349981899</v>
      </c>
      <c r="H1664" s="17">
        <v>0.145138737803544</v>
      </c>
      <c r="I1664" s="17">
        <v>0.15425505180201299</v>
      </c>
      <c r="J1664" s="17">
        <v>0.12630518529298801</v>
      </c>
      <c r="K1664" s="17">
        <v>0.17050150832411001</v>
      </c>
      <c r="L1664" s="17">
        <v>0.124959156012638</v>
      </c>
      <c r="M1664" s="17"/>
      <c r="N1664" s="17">
        <v>0.151699183908833</v>
      </c>
      <c r="O1664" s="17">
        <v>0.14102741342053801</v>
      </c>
      <c r="P1664" s="17">
        <v>0.15317616973163001</v>
      </c>
      <c r="Q1664" s="17">
        <v>0.13897047084363401</v>
      </c>
      <c r="R1664" s="17"/>
      <c r="S1664" s="17">
        <v>0.106788554910125</v>
      </c>
      <c r="T1664" s="17">
        <v>0.142457104683788</v>
      </c>
      <c r="U1664" s="17">
        <v>0.17686387819073601</v>
      </c>
      <c r="V1664" s="17">
        <v>0.15300967131969601</v>
      </c>
      <c r="W1664" s="17">
        <v>0.19858413383013901</v>
      </c>
      <c r="X1664" s="17">
        <v>9.3440701346327398E-2</v>
      </c>
      <c r="Y1664" s="17">
        <v>0.12428115994575401</v>
      </c>
      <c r="Z1664" s="17">
        <v>0.156667118434238</v>
      </c>
      <c r="AA1664" s="17">
        <v>0.21827664338824401</v>
      </c>
      <c r="AB1664" s="17">
        <v>0.10093092547386601</v>
      </c>
      <c r="AC1664" s="17">
        <v>0.169086991982562</v>
      </c>
      <c r="AD1664" s="17">
        <v>0.17738420197971699</v>
      </c>
      <c r="AE1664" s="17"/>
      <c r="AF1664" s="17">
        <v>0.18360020282030801</v>
      </c>
      <c r="AG1664" s="17">
        <v>0.105467273710146</v>
      </c>
      <c r="AH1664" s="17">
        <v>0.12500934641446099</v>
      </c>
      <c r="AI1664" s="17"/>
      <c r="AJ1664" s="17">
        <v>0.16224198738920401</v>
      </c>
      <c r="AK1664" s="17">
        <v>0.102425437126043</v>
      </c>
      <c r="AL1664" s="17">
        <v>0.12534451983686901</v>
      </c>
      <c r="AM1664" s="17"/>
      <c r="AN1664" s="17">
        <v>0.17622145937755401</v>
      </c>
      <c r="AO1664" s="17">
        <v>0.199326366151964</v>
      </c>
      <c r="AP1664" s="17">
        <v>0.13185818231808799</v>
      </c>
      <c r="AQ1664" s="17">
        <v>0.109487255967507</v>
      </c>
      <c r="AR1664" s="17">
        <v>0.124239241784062</v>
      </c>
      <c r="AS1664" s="17"/>
      <c r="AT1664" s="17">
        <v>0.14724873665058699</v>
      </c>
      <c r="AU1664" s="17">
        <v>0.152836580058169</v>
      </c>
      <c r="AV1664" s="17"/>
      <c r="AW1664" s="17">
        <v>0.13917118181732599</v>
      </c>
      <c r="AX1664" s="17">
        <v>0.116624082319898</v>
      </c>
      <c r="AY1664" s="17">
        <v>0.16347884979527399</v>
      </c>
    </row>
    <row r="1665" spans="2:51">
      <c r="B1665" t="s">
        <v>137</v>
      </c>
      <c r="C1665" s="17">
        <v>6.9194565665577398E-2</v>
      </c>
      <c r="D1665" s="17">
        <v>7.0884824579415404E-2</v>
      </c>
      <c r="E1665" s="17">
        <v>6.7899418808247097E-2</v>
      </c>
      <c r="F1665" s="17"/>
      <c r="G1665" s="17">
        <v>2.55750322734393E-2</v>
      </c>
      <c r="H1665" s="17">
        <v>6.6318051347474302E-2</v>
      </c>
      <c r="I1665" s="17">
        <v>8.3218405990247504E-2</v>
      </c>
      <c r="J1665" s="17">
        <v>5.2467708782603401E-2</v>
      </c>
      <c r="K1665" s="17">
        <v>6.9429703265064299E-2</v>
      </c>
      <c r="L1665" s="17">
        <v>9.0888399585648094E-2</v>
      </c>
      <c r="M1665" s="17"/>
      <c r="N1665" s="17">
        <v>3.9585505918006698E-2</v>
      </c>
      <c r="O1665" s="17">
        <v>8.5110125857926003E-2</v>
      </c>
      <c r="P1665" s="17">
        <v>9.62758305264243E-2</v>
      </c>
      <c r="Q1665" s="17">
        <v>6.2576767965973001E-2</v>
      </c>
      <c r="R1665" s="17"/>
      <c r="S1665" s="17">
        <v>8.4544415069326903E-2</v>
      </c>
      <c r="T1665" s="17">
        <v>9.5047954648374705E-2</v>
      </c>
      <c r="U1665" s="17">
        <v>5.7061921260089403E-2</v>
      </c>
      <c r="V1665" s="17">
        <v>5.6186370687253601E-2</v>
      </c>
      <c r="W1665" s="17">
        <v>6.6880761190508203E-2</v>
      </c>
      <c r="X1665" s="17">
        <v>7.7245618326252097E-2</v>
      </c>
      <c r="Y1665" s="17">
        <v>5.2327209339513001E-2</v>
      </c>
      <c r="Z1665" s="17">
        <v>7.14578537045997E-2</v>
      </c>
      <c r="AA1665" s="17">
        <v>5.7017602413496897E-2</v>
      </c>
      <c r="AB1665" s="17">
        <v>2.3104170249335899E-2</v>
      </c>
      <c r="AC1665" s="17">
        <v>8.4370635792968607E-2</v>
      </c>
      <c r="AD1665" s="17">
        <v>0.103152026404966</v>
      </c>
      <c r="AE1665" s="17"/>
      <c r="AF1665" s="17">
        <v>9.7828059286985999E-2</v>
      </c>
      <c r="AG1665" s="17">
        <v>3.8998139832387202E-2</v>
      </c>
      <c r="AH1665" s="17">
        <v>8.7036930438691096E-2</v>
      </c>
      <c r="AI1665" s="17"/>
      <c r="AJ1665" s="17">
        <v>8.3879080595813796E-2</v>
      </c>
      <c r="AK1665" s="17">
        <v>3.3830755997262103E-2</v>
      </c>
      <c r="AL1665" s="17">
        <v>6.4005019874896596E-2</v>
      </c>
      <c r="AM1665" s="17"/>
      <c r="AN1665" s="17">
        <v>8.0472932082090207E-2</v>
      </c>
      <c r="AO1665" s="17">
        <v>8.1733847110375096E-2</v>
      </c>
      <c r="AP1665" s="17">
        <v>6.2313003563122298E-2</v>
      </c>
      <c r="AQ1665" s="17">
        <v>9.4570018850498906E-3</v>
      </c>
      <c r="AR1665" s="17">
        <v>4.6611332011859699E-2</v>
      </c>
      <c r="AS1665" s="17"/>
      <c r="AT1665" s="17">
        <v>6.7772429879964902E-2</v>
      </c>
      <c r="AU1665" s="17">
        <v>5.0478210864813099E-2</v>
      </c>
      <c r="AV1665" s="17"/>
      <c r="AW1665" s="17">
        <v>5.4919073611916697E-2</v>
      </c>
      <c r="AX1665" s="17">
        <v>4.5767916714549599E-2</v>
      </c>
      <c r="AY1665" s="17">
        <v>9.0688483505898698E-2</v>
      </c>
    </row>
    <row r="1666" spans="2:51">
      <c r="B1666" t="s">
        <v>119</v>
      </c>
      <c r="C1666" s="17">
        <v>5.5936863448702599E-2</v>
      </c>
      <c r="D1666" s="17">
        <v>3.1994960914842399E-2</v>
      </c>
      <c r="E1666" s="17">
        <v>7.9140072728948005E-2</v>
      </c>
      <c r="F1666" s="17"/>
      <c r="G1666" s="17">
        <v>2.7717620803146499E-2</v>
      </c>
      <c r="H1666" s="17">
        <v>6.3129522067948293E-2</v>
      </c>
      <c r="I1666" s="17">
        <v>4.1653163404824299E-2</v>
      </c>
      <c r="J1666" s="17">
        <v>5.4170909007318399E-2</v>
      </c>
      <c r="K1666" s="17">
        <v>5.1961960911664898E-2</v>
      </c>
      <c r="L1666" s="17">
        <v>7.7010958042569105E-2</v>
      </c>
      <c r="M1666" s="17"/>
      <c r="N1666" s="17">
        <v>3.9046202898694801E-2</v>
      </c>
      <c r="O1666" s="17">
        <v>4.8604818283310501E-2</v>
      </c>
      <c r="P1666" s="17">
        <v>7.1882087177539994E-2</v>
      </c>
      <c r="Q1666" s="17">
        <v>6.8300771316634201E-2</v>
      </c>
      <c r="R1666" s="17"/>
      <c r="S1666" s="17">
        <v>0.111006471980944</v>
      </c>
      <c r="T1666" s="17">
        <v>4.3815318706547597E-2</v>
      </c>
      <c r="U1666" s="17">
        <v>4.6586949065169601E-2</v>
      </c>
      <c r="V1666" s="17">
        <v>6.4948112782248699E-2</v>
      </c>
      <c r="W1666" s="17">
        <v>1.6007950480249899E-2</v>
      </c>
      <c r="X1666" s="17">
        <v>4.89240017670508E-2</v>
      </c>
      <c r="Y1666" s="17">
        <v>6.00113773236359E-2</v>
      </c>
      <c r="Z1666" s="17">
        <v>1.7305166961454801E-2</v>
      </c>
      <c r="AA1666" s="17">
        <v>2.47139716401353E-2</v>
      </c>
      <c r="AB1666" s="17">
        <v>7.6629042687683502E-2</v>
      </c>
      <c r="AC1666" s="17">
        <v>6.7362838303212894E-2</v>
      </c>
      <c r="AD1666" s="17">
        <v>4.73417331079901E-2</v>
      </c>
      <c r="AE1666" s="17"/>
      <c r="AF1666" s="17">
        <v>6.0673656086521699E-2</v>
      </c>
      <c r="AG1666" s="17">
        <v>4.81234775472342E-2</v>
      </c>
      <c r="AH1666" s="17">
        <v>5.7282810642399998E-2</v>
      </c>
      <c r="AI1666" s="17"/>
      <c r="AJ1666" s="17">
        <v>4.3846861390460498E-2</v>
      </c>
      <c r="AK1666" s="17">
        <v>3.3956131029287198E-2</v>
      </c>
      <c r="AL1666" s="17">
        <v>5.38310756766276E-2</v>
      </c>
      <c r="AM1666" s="17"/>
      <c r="AN1666" s="17">
        <v>7.4629133975072898E-2</v>
      </c>
      <c r="AO1666" s="17">
        <v>3.6708051390175897E-2</v>
      </c>
      <c r="AP1666" s="17">
        <v>5.0945582973351403E-2</v>
      </c>
      <c r="AQ1666" s="17">
        <v>2.5135387684104098E-2</v>
      </c>
      <c r="AR1666" s="17">
        <v>0.109126588032479</v>
      </c>
      <c r="AS1666" s="17"/>
      <c r="AT1666" s="17">
        <v>5.6356975511591197E-2</v>
      </c>
      <c r="AU1666" s="17">
        <v>5.4047247868737401E-2</v>
      </c>
      <c r="AV1666" s="17"/>
      <c r="AW1666" s="17">
        <v>3.2825761831747999E-2</v>
      </c>
      <c r="AX1666" s="17">
        <v>4.7770912016510098E-2</v>
      </c>
      <c r="AY1666" s="17">
        <v>8.3124433398439806E-2</v>
      </c>
    </row>
    <row r="1667" spans="2:51">
      <c r="B1667" t="s">
        <v>138</v>
      </c>
      <c r="C1667" s="17">
        <v>0.47834571174462098</v>
      </c>
      <c r="D1667" s="17">
        <v>0.53268376640718795</v>
      </c>
      <c r="E1667" s="17">
        <v>0.42383347465534699</v>
      </c>
      <c r="F1667" s="17"/>
      <c r="G1667" s="17">
        <v>0.53780430082087305</v>
      </c>
      <c r="H1667" s="17">
        <v>0.50520847274803204</v>
      </c>
      <c r="I1667" s="17">
        <v>0.49137748273433202</v>
      </c>
      <c r="J1667" s="17">
        <v>0.46416892335845</v>
      </c>
      <c r="K1667" s="17">
        <v>0.45955746656959101</v>
      </c>
      <c r="L1667" s="17">
        <v>0.45054039290500703</v>
      </c>
      <c r="M1667" s="17"/>
      <c r="N1667" s="17">
        <v>0.54191736240116295</v>
      </c>
      <c r="O1667" s="17">
        <v>0.48292557190963398</v>
      </c>
      <c r="P1667" s="17">
        <v>0.467545964554687</v>
      </c>
      <c r="Q1667" s="17">
        <v>0.40773727232443202</v>
      </c>
      <c r="R1667" s="17"/>
      <c r="S1667" s="17">
        <v>0.49508918118403</v>
      </c>
      <c r="T1667" s="17">
        <v>0.45579523728677701</v>
      </c>
      <c r="U1667" s="17">
        <v>0.46310649819466398</v>
      </c>
      <c r="V1667" s="17">
        <v>0.47989650995011401</v>
      </c>
      <c r="W1667" s="17">
        <v>0.48719657313169301</v>
      </c>
      <c r="X1667" s="17">
        <v>0.46757109763058602</v>
      </c>
      <c r="Y1667" s="17">
        <v>0.47803299501692897</v>
      </c>
      <c r="Z1667" s="17">
        <v>0.47460360792031397</v>
      </c>
      <c r="AA1667" s="17">
        <v>0.46569926927087102</v>
      </c>
      <c r="AB1667" s="17">
        <v>0.53323492518383198</v>
      </c>
      <c r="AC1667" s="17">
        <v>0.46257686808182202</v>
      </c>
      <c r="AD1667" s="17">
        <v>0.49124638446451602</v>
      </c>
      <c r="AE1667" s="17"/>
      <c r="AF1667" s="17">
        <v>0.368532028542291</v>
      </c>
      <c r="AG1667" s="17">
        <v>0.60325208254223295</v>
      </c>
      <c r="AH1667" s="17">
        <v>0.41578727373611202</v>
      </c>
      <c r="AI1667" s="17"/>
      <c r="AJ1667" s="17">
        <v>0.44988241137541601</v>
      </c>
      <c r="AK1667" s="17">
        <v>0.61708401234131705</v>
      </c>
      <c r="AL1667" s="17">
        <v>0.57723917995253404</v>
      </c>
      <c r="AM1667" s="17"/>
      <c r="AN1667" s="17">
        <v>0.36484973702668699</v>
      </c>
      <c r="AO1667" s="17">
        <v>0.44957726857421298</v>
      </c>
      <c r="AP1667" s="17">
        <v>0.57605506425902098</v>
      </c>
      <c r="AQ1667" s="17">
        <v>0.63989630613138404</v>
      </c>
      <c r="AR1667" s="17">
        <v>0.64925000128874999</v>
      </c>
      <c r="AS1667" s="17"/>
      <c r="AT1667" s="17">
        <v>0.47600548159742001</v>
      </c>
      <c r="AU1667" s="17">
        <v>0.51647481710493104</v>
      </c>
      <c r="AV1667" s="17"/>
      <c r="AW1667" s="17">
        <v>0.54383636199636398</v>
      </c>
      <c r="AX1667" s="17">
        <v>0.524449594738989</v>
      </c>
      <c r="AY1667" s="17">
        <v>0.39543161468158</v>
      </c>
    </row>
    <row r="1668" spans="2:51">
      <c r="B1668" t="s">
        <v>139</v>
      </c>
      <c r="C1668" s="17">
        <v>0.216283960489389</v>
      </c>
      <c r="D1668" s="17">
        <v>0.193144891702062</v>
      </c>
      <c r="E1668" s="17">
        <v>0.239469749331366</v>
      </c>
      <c r="F1668" s="17"/>
      <c r="G1668" s="17">
        <v>0.20812089577325901</v>
      </c>
      <c r="H1668" s="17">
        <v>0.21145678915101801</v>
      </c>
      <c r="I1668" s="17">
        <v>0.23747345779226001</v>
      </c>
      <c r="J1668" s="17">
        <v>0.17877289407559199</v>
      </c>
      <c r="K1668" s="17">
        <v>0.23993121158917399</v>
      </c>
      <c r="L1668" s="17">
        <v>0.215847555598286</v>
      </c>
      <c r="M1668" s="17"/>
      <c r="N1668" s="17">
        <v>0.19128468982683999</v>
      </c>
      <c r="O1668" s="17">
        <v>0.226137539278464</v>
      </c>
      <c r="P1668" s="17">
        <v>0.249452000258054</v>
      </c>
      <c r="Q1668" s="17">
        <v>0.20154723880960701</v>
      </c>
      <c r="R1668" s="17"/>
      <c r="S1668" s="17">
        <v>0.19133296997945201</v>
      </c>
      <c r="T1668" s="17">
        <v>0.23750505933216301</v>
      </c>
      <c r="U1668" s="17">
        <v>0.23392579945082601</v>
      </c>
      <c r="V1668" s="17">
        <v>0.20919604200694999</v>
      </c>
      <c r="W1668" s="17">
        <v>0.26546489502064702</v>
      </c>
      <c r="X1668" s="17">
        <v>0.17068631967257999</v>
      </c>
      <c r="Y1668" s="17">
        <v>0.17660836928526699</v>
      </c>
      <c r="Z1668" s="17">
        <v>0.22812497213883801</v>
      </c>
      <c r="AA1668" s="17">
        <v>0.275294245801741</v>
      </c>
      <c r="AB1668" s="17">
        <v>0.124035095723201</v>
      </c>
      <c r="AC1668" s="17">
        <v>0.25345762777553099</v>
      </c>
      <c r="AD1668" s="17">
        <v>0.28053622838468301</v>
      </c>
      <c r="AE1668" s="17"/>
      <c r="AF1668" s="17">
        <v>0.28142826210729399</v>
      </c>
      <c r="AG1668" s="17">
        <v>0.14446541354253301</v>
      </c>
      <c r="AH1668" s="17">
        <v>0.212046276853152</v>
      </c>
      <c r="AI1668" s="17"/>
      <c r="AJ1668" s="17">
        <v>0.24612106798501701</v>
      </c>
      <c r="AK1668" s="17">
        <v>0.136256193123305</v>
      </c>
      <c r="AL1668" s="17">
        <v>0.18934953971176499</v>
      </c>
      <c r="AM1668" s="17"/>
      <c r="AN1668" s="17">
        <v>0.25669439145964501</v>
      </c>
      <c r="AO1668" s="17">
        <v>0.28106021326233899</v>
      </c>
      <c r="AP1668" s="17">
        <v>0.19417118588120999</v>
      </c>
      <c r="AQ1668" s="17">
        <v>0.11894425785255699</v>
      </c>
      <c r="AR1668" s="17">
        <v>0.170850573795921</v>
      </c>
      <c r="AS1668" s="17"/>
      <c r="AT1668" s="17">
        <v>0.215021166530552</v>
      </c>
      <c r="AU1668" s="17">
        <v>0.20331479092298199</v>
      </c>
      <c r="AV1668" s="17"/>
      <c r="AW1668" s="17">
        <v>0.19409025542924299</v>
      </c>
      <c r="AX1668" s="17">
        <v>0.16239199903444801</v>
      </c>
      <c r="AY1668" s="17">
        <v>0.25416733330117203</v>
      </c>
    </row>
    <row r="1669" spans="2:51">
      <c r="B1669" t="s">
        <v>140</v>
      </c>
      <c r="C1669" s="17">
        <v>0.26206175125523301</v>
      </c>
      <c r="D1669" s="17">
        <v>0.339538874705126</v>
      </c>
      <c r="E1669" s="17">
        <v>0.18436372532398099</v>
      </c>
      <c r="F1669" s="17"/>
      <c r="G1669" s="17">
        <v>0.32968340504761401</v>
      </c>
      <c r="H1669" s="17">
        <v>0.29375168359701398</v>
      </c>
      <c r="I1669" s="17">
        <v>0.25390402494207198</v>
      </c>
      <c r="J1669" s="17">
        <v>0.28539602928285801</v>
      </c>
      <c r="K1669" s="17">
        <v>0.21962625498041699</v>
      </c>
      <c r="L1669" s="17">
        <v>0.23469283730672</v>
      </c>
      <c r="M1669" s="17"/>
      <c r="N1669" s="17">
        <v>0.35063267257432401</v>
      </c>
      <c r="O1669" s="17">
        <v>0.25678803263117</v>
      </c>
      <c r="P1669" s="17">
        <v>0.218093964296633</v>
      </c>
      <c r="Q1669" s="17">
        <v>0.20619003351482601</v>
      </c>
      <c r="R1669" s="17"/>
      <c r="S1669" s="17">
        <v>0.30375621120457702</v>
      </c>
      <c r="T1669" s="17">
        <v>0.218290177954614</v>
      </c>
      <c r="U1669" s="17">
        <v>0.22918069874383801</v>
      </c>
      <c r="V1669" s="17">
        <v>0.27070046794316399</v>
      </c>
      <c r="W1669" s="17">
        <v>0.22173167811104599</v>
      </c>
      <c r="X1669" s="17">
        <v>0.296884777958006</v>
      </c>
      <c r="Y1669" s="17">
        <v>0.30142462573166201</v>
      </c>
      <c r="Z1669" s="17">
        <v>0.246478635781476</v>
      </c>
      <c r="AA1669" s="17">
        <v>0.19040502346912999</v>
      </c>
      <c r="AB1669" s="17">
        <v>0.40919982946063099</v>
      </c>
      <c r="AC1669" s="17">
        <v>0.209119240306291</v>
      </c>
      <c r="AD1669" s="17">
        <v>0.21071015607983301</v>
      </c>
      <c r="AE1669" s="17"/>
      <c r="AF1669" s="17">
        <v>8.7103766434997204E-2</v>
      </c>
      <c r="AG1669" s="17">
        <v>0.4587866689997</v>
      </c>
      <c r="AH1669" s="17">
        <v>0.20374099688295999</v>
      </c>
      <c r="AI1669" s="17"/>
      <c r="AJ1669" s="17">
        <v>0.203761343390399</v>
      </c>
      <c r="AK1669" s="17">
        <v>0.48082781921801199</v>
      </c>
      <c r="AL1669" s="17">
        <v>0.387889640240769</v>
      </c>
      <c r="AM1669" s="17"/>
      <c r="AN1669" s="17">
        <v>0.108155345567042</v>
      </c>
      <c r="AO1669" s="17">
        <v>0.168517055311874</v>
      </c>
      <c r="AP1669" s="17">
        <v>0.38188387837781101</v>
      </c>
      <c r="AQ1669" s="17">
        <v>0.52095204827882702</v>
      </c>
      <c r="AR1669" s="17">
        <v>0.47839942749282799</v>
      </c>
      <c r="AS1669" s="17"/>
      <c r="AT1669" s="17">
        <v>0.26098431506686798</v>
      </c>
      <c r="AU1669" s="17">
        <v>0.31316002618194899</v>
      </c>
      <c r="AV1669" s="17"/>
      <c r="AW1669" s="17">
        <v>0.34974610656712102</v>
      </c>
      <c r="AX1669" s="17">
        <v>0.36205759570454099</v>
      </c>
      <c r="AY1669" s="17">
        <v>0.141264281380408</v>
      </c>
    </row>
    <row r="1670" spans="2:51">
      <c r="C1670" s="17"/>
      <c r="D1670" s="17"/>
      <c r="E1670" s="17"/>
      <c r="F1670" s="17"/>
      <c r="G1670" s="17"/>
      <c r="H1670" s="17"/>
      <c r="I1670" s="17"/>
      <c r="J1670" s="17"/>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c r="AP1670" s="17"/>
      <c r="AQ1670" s="17"/>
      <c r="AR1670" s="17"/>
      <c r="AS1670" s="17"/>
      <c r="AT1670" s="17"/>
      <c r="AU1670" s="17"/>
      <c r="AV1670" s="17"/>
      <c r="AW1670" s="17"/>
      <c r="AX1670" s="17"/>
      <c r="AY1670" s="17"/>
    </row>
    <row r="1671" spans="2:51">
      <c r="B1671" s="6" t="s">
        <v>483</v>
      </c>
      <c r="C1671" s="17"/>
      <c r="D1671" s="17"/>
      <c r="E1671" s="17"/>
      <c r="F1671" s="17"/>
      <c r="G1671" s="17"/>
      <c r="H1671" s="17"/>
      <c r="I1671" s="17"/>
      <c r="J1671" s="17"/>
      <c r="K1671" s="17"/>
      <c r="L1671" s="17"/>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7"/>
      <c r="AI1671" s="17"/>
      <c r="AJ1671" s="17"/>
      <c r="AK1671" s="17"/>
      <c r="AL1671" s="17"/>
      <c r="AM1671" s="17"/>
      <c r="AN1671" s="17"/>
      <c r="AO1671" s="17"/>
      <c r="AP1671" s="17"/>
      <c r="AQ1671" s="17"/>
      <c r="AR1671" s="17"/>
      <c r="AS1671" s="17"/>
      <c r="AT1671" s="17"/>
      <c r="AU1671" s="17"/>
      <c r="AV1671" s="17"/>
      <c r="AW1671" s="17"/>
      <c r="AX1671" s="17"/>
      <c r="AY1671" s="17"/>
    </row>
    <row r="1672" spans="2:51">
      <c r="B1672" s="24" t="s">
        <v>16</v>
      </c>
      <c r="C1672" s="17"/>
      <c r="D1672" s="17"/>
      <c r="E1672" s="17"/>
      <c r="F1672" s="17"/>
      <c r="G1672" s="17"/>
      <c r="H1672" s="17"/>
      <c r="I1672" s="17"/>
      <c r="J1672" s="17"/>
      <c r="K1672" s="17"/>
      <c r="L1672" s="17"/>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7"/>
      <c r="AI1672" s="17"/>
      <c r="AJ1672" s="17"/>
      <c r="AK1672" s="17"/>
      <c r="AL1672" s="17"/>
      <c r="AM1672" s="17"/>
      <c r="AN1672" s="17"/>
      <c r="AO1672" s="17"/>
      <c r="AP1672" s="17"/>
      <c r="AQ1672" s="17"/>
      <c r="AR1672" s="17"/>
      <c r="AS1672" s="17"/>
      <c r="AT1672" s="17"/>
      <c r="AU1672" s="17"/>
      <c r="AV1672" s="17"/>
      <c r="AW1672" s="17"/>
      <c r="AX1672" s="17"/>
      <c r="AY1672" s="17"/>
    </row>
    <row r="1673" spans="2:51">
      <c r="B1673" t="s">
        <v>133</v>
      </c>
      <c r="C1673" s="17">
        <v>0.11282388304765301</v>
      </c>
      <c r="D1673" s="17">
        <v>0.13149189891662399</v>
      </c>
      <c r="E1673" s="17">
        <v>9.5465365913224701E-2</v>
      </c>
      <c r="F1673" s="17"/>
      <c r="G1673" s="17">
        <v>9.9647319817553107E-2</v>
      </c>
      <c r="H1673" s="17">
        <v>9.0304010432398205E-2</v>
      </c>
      <c r="I1673" s="17">
        <v>5.18018719926275E-2</v>
      </c>
      <c r="J1673" s="17">
        <v>0.11963059908256</v>
      </c>
      <c r="K1673" s="17">
        <v>0.109426741807015</v>
      </c>
      <c r="L1673" s="17">
        <v>0.16924230093985199</v>
      </c>
      <c r="M1673" s="17"/>
      <c r="N1673" s="17">
        <v>9.4980162080207306E-2</v>
      </c>
      <c r="O1673" s="17">
        <v>0.115899207374838</v>
      </c>
      <c r="P1673" s="17">
        <v>0.12619556271947099</v>
      </c>
      <c r="Q1673" s="17">
        <v>0.119196924130353</v>
      </c>
      <c r="R1673" s="17"/>
      <c r="S1673" s="17">
        <v>8.2951328408367095E-2</v>
      </c>
      <c r="T1673" s="17">
        <v>0.11682159299577</v>
      </c>
      <c r="U1673" s="17">
        <v>0.106931830613502</v>
      </c>
      <c r="V1673" s="17">
        <v>0.10035162856046501</v>
      </c>
      <c r="W1673" s="17">
        <v>0.10585223397160599</v>
      </c>
      <c r="X1673" s="17">
        <v>0.115731278886423</v>
      </c>
      <c r="Y1673" s="17">
        <v>0.105111442202497</v>
      </c>
      <c r="Z1673" s="17">
        <v>0.118678381083219</v>
      </c>
      <c r="AA1673" s="17">
        <v>0.13729632278540799</v>
      </c>
      <c r="AB1673" s="17">
        <v>0.102215806743866</v>
      </c>
      <c r="AC1673" s="17">
        <v>0.235912543031643</v>
      </c>
      <c r="AD1673" s="17">
        <v>5.7613798019052698E-2</v>
      </c>
      <c r="AE1673" s="17"/>
      <c r="AF1673" s="17">
        <v>0.15689715633375301</v>
      </c>
      <c r="AG1673" s="17">
        <v>8.72288483282493E-2</v>
      </c>
      <c r="AH1673" s="17">
        <v>5.2664728463064102E-2</v>
      </c>
      <c r="AI1673" s="17"/>
      <c r="AJ1673" s="17">
        <v>0.192023731171971</v>
      </c>
      <c r="AK1673" s="17">
        <v>7.6825122355530004E-2</v>
      </c>
      <c r="AL1673" s="17">
        <v>6.1155141734682603E-2</v>
      </c>
      <c r="AM1673" s="17"/>
      <c r="AN1673" s="17">
        <v>0.13316599619884401</v>
      </c>
      <c r="AO1673" s="17">
        <v>0.12095239500543099</v>
      </c>
      <c r="AP1673" s="17">
        <v>9.6694264572795105E-2</v>
      </c>
      <c r="AQ1673" s="17">
        <v>6.3572524704921196E-2</v>
      </c>
      <c r="AR1673" s="17">
        <v>0.117703125588122</v>
      </c>
      <c r="AS1673" s="17"/>
      <c r="AT1673" s="17">
        <v>0.116415108953645</v>
      </c>
      <c r="AU1673" s="17">
        <v>7.7909986598979603E-2</v>
      </c>
      <c r="AV1673" s="17"/>
      <c r="AW1673" s="17">
        <v>0.131094707038972</v>
      </c>
      <c r="AX1673" s="17">
        <v>0.143023018943533</v>
      </c>
      <c r="AY1673" s="17">
        <v>8.5259158914531202E-2</v>
      </c>
    </row>
    <row r="1674" spans="2:51">
      <c r="B1674" t="s">
        <v>134</v>
      </c>
      <c r="C1674" s="17">
        <v>0.26080496711746298</v>
      </c>
      <c r="D1674" s="17">
        <v>0.29954334123488102</v>
      </c>
      <c r="E1674" s="17">
        <v>0.222435781191057</v>
      </c>
      <c r="F1674" s="17"/>
      <c r="G1674" s="17">
        <v>0.189934970652579</v>
      </c>
      <c r="H1674" s="17">
        <v>0.283906376609661</v>
      </c>
      <c r="I1674" s="17">
        <v>0.29037579243615802</v>
      </c>
      <c r="J1674" s="17">
        <v>0.25981321663036899</v>
      </c>
      <c r="K1674" s="17">
        <v>0.25740199477467501</v>
      </c>
      <c r="L1674" s="17">
        <v>0.261730388947363</v>
      </c>
      <c r="M1674" s="17"/>
      <c r="N1674" s="17">
        <v>0.29936557666139801</v>
      </c>
      <c r="O1674" s="17">
        <v>0.25192578955622602</v>
      </c>
      <c r="P1674" s="17">
        <v>0.27912911748188601</v>
      </c>
      <c r="Q1674" s="17">
        <v>0.20565493022633499</v>
      </c>
      <c r="R1674" s="17"/>
      <c r="S1674" s="17">
        <v>0.27872903751432299</v>
      </c>
      <c r="T1674" s="17">
        <v>0.243531536744272</v>
      </c>
      <c r="U1674" s="17">
        <v>0.240652250804753</v>
      </c>
      <c r="V1674" s="17">
        <v>0.31307145508125001</v>
      </c>
      <c r="W1674" s="17">
        <v>0.31390610426684301</v>
      </c>
      <c r="X1674" s="17">
        <v>0.28099297259821998</v>
      </c>
      <c r="Y1674" s="17">
        <v>0.18042751581965899</v>
      </c>
      <c r="Z1674" s="17">
        <v>0.34500355436019498</v>
      </c>
      <c r="AA1674" s="17">
        <v>0.248775123835105</v>
      </c>
      <c r="AB1674" s="17">
        <v>0.16512393422902499</v>
      </c>
      <c r="AC1674" s="17">
        <v>0.194006073074529</v>
      </c>
      <c r="AD1674" s="17">
        <v>0.44664859415859498</v>
      </c>
      <c r="AE1674" s="17"/>
      <c r="AF1674" s="17">
        <v>0.28055244558674403</v>
      </c>
      <c r="AG1674" s="17">
        <v>0.26061416532751802</v>
      </c>
      <c r="AH1674" s="17">
        <v>0.234159362296122</v>
      </c>
      <c r="AI1674" s="17"/>
      <c r="AJ1674" s="17">
        <v>0.332936220056057</v>
      </c>
      <c r="AK1674" s="17">
        <v>0.21859481679892001</v>
      </c>
      <c r="AL1674" s="17">
        <v>0.328530354386112</v>
      </c>
      <c r="AM1674" s="17"/>
      <c r="AN1674" s="17">
        <v>0.239619525371248</v>
      </c>
      <c r="AO1674" s="17">
        <v>0.20770534392619</v>
      </c>
      <c r="AP1674" s="17">
        <v>0.23286930222173699</v>
      </c>
      <c r="AQ1674" s="17">
        <v>0.38699055648310299</v>
      </c>
      <c r="AR1674" s="17">
        <v>0.22891989792075901</v>
      </c>
      <c r="AS1674" s="17"/>
      <c r="AT1674" s="17">
        <v>0.265824514627582</v>
      </c>
      <c r="AU1674" s="17">
        <v>0.204337500337129</v>
      </c>
      <c r="AV1674" s="17"/>
      <c r="AW1674" s="17">
        <v>0.26676991244840298</v>
      </c>
      <c r="AX1674" s="17">
        <v>0.32760169441090597</v>
      </c>
      <c r="AY1674" s="17">
        <v>0.23724690073190499</v>
      </c>
    </row>
    <row r="1675" spans="2:51">
      <c r="B1675" t="s">
        <v>135</v>
      </c>
      <c r="C1675" s="17">
        <v>0.35003652408226399</v>
      </c>
      <c r="D1675" s="17">
        <v>0.32551145394162001</v>
      </c>
      <c r="E1675" s="17">
        <v>0.37517751719460202</v>
      </c>
      <c r="F1675" s="17"/>
      <c r="G1675" s="17">
        <v>0.36737918056212698</v>
      </c>
      <c r="H1675" s="17">
        <v>0.36717905645270499</v>
      </c>
      <c r="I1675" s="17">
        <v>0.356910804148179</v>
      </c>
      <c r="J1675" s="17">
        <v>0.35530120957193001</v>
      </c>
      <c r="K1675" s="17">
        <v>0.38962159122956003</v>
      </c>
      <c r="L1675" s="17">
        <v>0.29721216954149499</v>
      </c>
      <c r="M1675" s="17"/>
      <c r="N1675" s="17">
        <v>0.34995211112536301</v>
      </c>
      <c r="O1675" s="17">
        <v>0.30939430031564402</v>
      </c>
      <c r="P1675" s="17">
        <v>0.30965485461367698</v>
      </c>
      <c r="Q1675" s="17">
        <v>0.42566654358441602</v>
      </c>
      <c r="R1675" s="17"/>
      <c r="S1675" s="17">
        <v>0.28871911995968502</v>
      </c>
      <c r="T1675" s="17">
        <v>0.37675259777690401</v>
      </c>
      <c r="U1675" s="17">
        <v>0.36548452399511999</v>
      </c>
      <c r="V1675" s="17">
        <v>0.30602529726136601</v>
      </c>
      <c r="W1675" s="17">
        <v>0.35356977805245698</v>
      </c>
      <c r="X1675" s="17">
        <v>0.39117465892644998</v>
      </c>
      <c r="Y1675" s="17">
        <v>0.411578471864115</v>
      </c>
      <c r="Z1675" s="17">
        <v>0.271377591735879</v>
      </c>
      <c r="AA1675" s="17">
        <v>0.30755963479516302</v>
      </c>
      <c r="AB1675" s="17">
        <v>0.48201507744298999</v>
      </c>
      <c r="AC1675" s="17">
        <v>0.33048104792878502</v>
      </c>
      <c r="AD1675" s="17">
        <v>0.296640327173326</v>
      </c>
      <c r="AE1675" s="17"/>
      <c r="AF1675" s="17">
        <v>0.34405937465687703</v>
      </c>
      <c r="AG1675" s="17">
        <v>0.33821709333695599</v>
      </c>
      <c r="AH1675" s="17">
        <v>0.39712687814504399</v>
      </c>
      <c r="AI1675" s="17"/>
      <c r="AJ1675" s="17">
        <v>0.27179941477914199</v>
      </c>
      <c r="AK1675" s="17">
        <v>0.37171322829035702</v>
      </c>
      <c r="AL1675" s="17">
        <v>0.33621519185392901</v>
      </c>
      <c r="AM1675" s="17"/>
      <c r="AN1675" s="17">
        <v>0.35723386610149999</v>
      </c>
      <c r="AO1675" s="17">
        <v>0.350640553326723</v>
      </c>
      <c r="AP1675" s="17">
        <v>0.37468180467737999</v>
      </c>
      <c r="AQ1675" s="17">
        <v>0.32123386883715899</v>
      </c>
      <c r="AR1675" s="17">
        <v>0.181503874704357</v>
      </c>
      <c r="AS1675" s="17"/>
      <c r="AT1675" s="17">
        <v>0.347266820134292</v>
      </c>
      <c r="AU1675" s="17">
        <v>0.39940714681454598</v>
      </c>
      <c r="AV1675" s="17"/>
      <c r="AW1675" s="17">
        <v>0.34076339977668502</v>
      </c>
      <c r="AX1675" s="17">
        <v>0.34103971147085299</v>
      </c>
      <c r="AY1675" s="17">
        <v>0.36240797379839501</v>
      </c>
    </row>
    <row r="1676" spans="2:51">
      <c r="B1676" t="s">
        <v>136</v>
      </c>
      <c r="C1676" s="17">
        <v>0.12614501891250099</v>
      </c>
      <c r="D1676" s="17">
        <v>0.116254895896542</v>
      </c>
      <c r="E1676" s="17">
        <v>0.133997538068889</v>
      </c>
      <c r="F1676" s="17"/>
      <c r="G1676" s="17">
        <v>0.16002907332695601</v>
      </c>
      <c r="H1676" s="17">
        <v>0.123034433575075</v>
      </c>
      <c r="I1676" s="17">
        <v>0.12552103603720099</v>
      </c>
      <c r="J1676" s="17">
        <v>0.119935495603175</v>
      </c>
      <c r="K1676" s="17">
        <v>0.117427986793832</v>
      </c>
      <c r="L1676" s="17">
        <v>0.123712061485424</v>
      </c>
      <c r="M1676" s="17"/>
      <c r="N1676" s="17">
        <v>0.121408008373734</v>
      </c>
      <c r="O1676" s="17">
        <v>0.14440037413861601</v>
      </c>
      <c r="P1676" s="17">
        <v>0.13596349676877001</v>
      </c>
      <c r="Q1676" s="17">
        <v>0.10570166530576899</v>
      </c>
      <c r="R1676" s="17"/>
      <c r="S1676" s="17">
        <v>0.17126083159515601</v>
      </c>
      <c r="T1676" s="17">
        <v>0.11042599532228201</v>
      </c>
      <c r="U1676" s="17">
        <v>0.156286531241422</v>
      </c>
      <c r="V1676" s="17">
        <v>8.6263142289036296E-2</v>
      </c>
      <c r="W1676" s="17">
        <v>0.121884857827671</v>
      </c>
      <c r="X1676" s="17">
        <v>1.06591558345022E-2</v>
      </c>
      <c r="Y1676" s="17">
        <v>0.15457340683975901</v>
      </c>
      <c r="Z1676" s="17">
        <v>0.164599115057837</v>
      </c>
      <c r="AA1676" s="17">
        <v>0.17739727246846701</v>
      </c>
      <c r="AB1676" s="17">
        <v>0.14100863908648401</v>
      </c>
      <c r="AC1676" s="17">
        <v>8.9755822760096596E-2</v>
      </c>
      <c r="AD1676" s="17">
        <v>5.4649112374447299E-2</v>
      </c>
      <c r="AE1676" s="17"/>
      <c r="AF1676" s="17">
        <v>0.10317464968077</v>
      </c>
      <c r="AG1676" s="17">
        <v>0.150682719846401</v>
      </c>
      <c r="AH1676" s="17">
        <v>0.12046750292102799</v>
      </c>
      <c r="AI1676" s="17"/>
      <c r="AJ1676" s="17">
        <v>0.12911165242721301</v>
      </c>
      <c r="AK1676" s="17">
        <v>0.13242622151120301</v>
      </c>
      <c r="AL1676" s="17">
        <v>0.10189315868743599</v>
      </c>
      <c r="AM1676" s="17"/>
      <c r="AN1676" s="17">
        <v>0.11033648662762301</v>
      </c>
      <c r="AO1676" s="17">
        <v>0.15490479160377699</v>
      </c>
      <c r="AP1676" s="17">
        <v>0.15550482690327899</v>
      </c>
      <c r="AQ1676" s="17">
        <v>0.105483944391493</v>
      </c>
      <c r="AR1676" s="17">
        <v>0.220584365826545</v>
      </c>
      <c r="AS1676" s="17"/>
      <c r="AT1676" s="17">
        <v>0.128786562859389</v>
      </c>
      <c r="AU1676" s="17">
        <v>8.6231082470810599E-2</v>
      </c>
      <c r="AV1676" s="17"/>
      <c r="AW1676" s="17">
        <v>0.13386426068990001</v>
      </c>
      <c r="AX1676" s="17">
        <v>9.9358362079304194E-2</v>
      </c>
      <c r="AY1676" s="17">
        <v>0.12461097002045</v>
      </c>
    </row>
    <row r="1677" spans="2:51">
      <c r="B1677" t="s">
        <v>137</v>
      </c>
      <c r="C1677" s="17">
        <v>5.8124273939323498E-2</v>
      </c>
      <c r="D1677" s="17">
        <v>7.57599383271544E-2</v>
      </c>
      <c r="E1677" s="17">
        <v>4.1498467425352403E-2</v>
      </c>
      <c r="F1677" s="17"/>
      <c r="G1677" s="17">
        <v>6.16837652410177E-2</v>
      </c>
      <c r="H1677" s="17">
        <v>6.5200913983829295E-2</v>
      </c>
      <c r="I1677" s="17">
        <v>5.9913553446114098E-2</v>
      </c>
      <c r="J1677" s="17">
        <v>6.8207512133278206E-2</v>
      </c>
      <c r="K1677" s="17">
        <v>3.9315068340624801E-2</v>
      </c>
      <c r="L1677" s="17">
        <v>5.8118891568885701E-2</v>
      </c>
      <c r="M1677" s="17"/>
      <c r="N1677" s="17">
        <v>8.0655639896267201E-2</v>
      </c>
      <c r="O1677" s="17">
        <v>7.8981472894544297E-2</v>
      </c>
      <c r="P1677" s="17">
        <v>4.6634004589534102E-2</v>
      </c>
      <c r="Q1677" s="17">
        <v>2.29626730048215E-2</v>
      </c>
      <c r="R1677" s="17"/>
      <c r="S1677" s="17">
        <v>2.7286830121947301E-2</v>
      </c>
      <c r="T1677" s="17">
        <v>6.0732500927502403E-2</v>
      </c>
      <c r="U1677" s="17">
        <v>8.2408564791325203E-2</v>
      </c>
      <c r="V1677" s="17">
        <v>0.100335808227733</v>
      </c>
      <c r="W1677" s="17">
        <v>6.3088601589765397E-2</v>
      </c>
      <c r="X1677" s="17">
        <v>9.15163393986035E-2</v>
      </c>
      <c r="Y1677" s="17">
        <v>7.4669862011369006E-2</v>
      </c>
      <c r="Z1677" s="17">
        <v>3.3486643126135397E-2</v>
      </c>
      <c r="AA1677" s="17">
        <v>4.7413603774970302E-2</v>
      </c>
      <c r="AB1677" s="17">
        <v>2.3561402815469E-2</v>
      </c>
      <c r="AC1677" s="17">
        <v>5.0755155770775599E-2</v>
      </c>
      <c r="AD1677" s="17">
        <v>3.06072191252479E-2</v>
      </c>
      <c r="AE1677" s="17"/>
      <c r="AF1677" s="17">
        <v>3.04236807622748E-2</v>
      </c>
      <c r="AG1677" s="17">
        <v>8.73818948803297E-2</v>
      </c>
      <c r="AH1677" s="17">
        <v>8.7987302970769996E-2</v>
      </c>
      <c r="AI1677" s="17"/>
      <c r="AJ1677" s="17">
        <v>2.03598044242678E-2</v>
      </c>
      <c r="AK1677" s="17">
        <v>0.11163806129005301</v>
      </c>
      <c r="AL1677" s="17">
        <v>6.9471078603012201E-2</v>
      </c>
      <c r="AM1677" s="17"/>
      <c r="AN1677" s="17">
        <v>2.6824770793415002E-2</v>
      </c>
      <c r="AO1677" s="17">
        <v>8.8513274699843797E-2</v>
      </c>
      <c r="AP1677" s="17">
        <v>6.6150777390836094E-2</v>
      </c>
      <c r="AQ1677" s="17">
        <v>8.0410636959666104E-2</v>
      </c>
      <c r="AR1677" s="17">
        <v>0.108227439257314</v>
      </c>
      <c r="AS1677" s="17"/>
      <c r="AT1677" s="17">
        <v>5.4853479133586798E-2</v>
      </c>
      <c r="AU1677" s="17">
        <v>7.6243607545169595E-2</v>
      </c>
      <c r="AV1677" s="17"/>
      <c r="AW1677" s="17">
        <v>6.4693434939861294E-2</v>
      </c>
      <c r="AX1677" s="17">
        <v>1.6823407776292602E-2</v>
      </c>
      <c r="AY1677" s="17">
        <v>6.1550536718457602E-2</v>
      </c>
    </row>
    <row r="1678" spans="2:51">
      <c r="B1678" t="s">
        <v>119</v>
      </c>
      <c r="C1678" s="17">
        <v>9.2065332900795105E-2</v>
      </c>
      <c r="D1678" s="17">
        <v>5.14384716831775E-2</v>
      </c>
      <c r="E1678" s="17">
        <v>0.131425330206875</v>
      </c>
      <c r="F1678" s="17"/>
      <c r="G1678" s="17">
        <v>0.121325690399767</v>
      </c>
      <c r="H1678" s="17">
        <v>7.0375208946331397E-2</v>
      </c>
      <c r="I1678" s="17">
        <v>0.115476941939721</v>
      </c>
      <c r="J1678" s="17">
        <v>7.7111966978687593E-2</v>
      </c>
      <c r="K1678" s="17">
        <v>8.6806617054292601E-2</v>
      </c>
      <c r="L1678" s="17">
        <v>8.9984187516981298E-2</v>
      </c>
      <c r="M1678" s="17"/>
      <c r="N1678" s="17">
        <v>5.3638501863030499E-2</v>
      </c>
      <c r="O1678" s="17">
        <v>9.9398855720132406E-2</v>
      </c>
      <c r="P1678" s="17">
        <v>0.10242296382666199</v>
      </c>
      <c r="Q1678" s="17">
        <v>0.120817263748305</v>
      </c>
      <c r="R1678" s="17"/>
      <c r="S1678" s="17">
        <v>0.15105285240052199</v>
      </c>
      <c r="T1678" s="17">
        <v>9.17357762332697E-2</v>
      </c>
      <c r="U1678" s="17">
        <v>4.82362985538786E-2</v>
      </c>
      <c r="V1678" s="17">
        <v>9.3952668580149806E-2</v>
      </c>
      <c r="W1678" s="17">
        <v>4.16984242916573E-2</v>
      </c>
      <c r="X1678" s="17">
        <v>0.109925594355801</v>
      </c>
      <c r="Y1678" s="17">
        <v>7.36393012626015E-2</v>
      </c>
      <c r="Z1678" s="17">
        <v>6.6854714636733495E-2</v>
      </c>
      <c r="AA1678" s="17">
        <v>8.15580423408864E-2</v>
      </c>
      <c r="AB1678" s="17">
        <v>8.6075139682165402E-2</v>
      </c>
      <c r="AC1678" s="17">
        <v>9.9089357434169897E-2</v>
      </c>
      <c r="AD1678" s="17">
        <v>0.113840949149331</v>
      </c>
      <c r="AE1678" s="17"/>
      <c r="AF1678" s="17">
        <v>8.4892692979580797E-2</v>
      </c>
      <c r="AG1678" s="17">
        <v>7.5875278280545799E-2</v>
      </c>
      <c r="AH1678" s="17">
        <v>0.10759422520397199</v>
      </c>
      <c r="AI1678" s="17"/>
      <c r="AJ1678" s="17">
        <v>5.3769177141348601E-2</v>
      </c>
      <c r="AK1678" s="17">
        <v>8.8802549753935894E-2</v>
      </c>
      <c r="AL1678" s="17">
        <v>0.102735074734828</v>
      </c>
      <c r="AM1678" s="17"/>
      <c r="AN1678" s="17">
        <v>0.13281935490737101</v>
      </c>
      <c r="AO1678" s="17">
        <v>7.7283641438034595E-2</v>
      </c>
      <c r="AP1678" s="17">
        <v>7.4099024233972105E-2</v>
      </c>
      <c r="AQ1678" s="17">
        <v>4.2308468623657898E-2</v>
      </c>
      <c r="AR1678" s="17">
        <v>0.14306129670290299</v>
      </c>
      <c r="AS1678" s="17"/>
      <c r="AT1678" s="17">
        <v>8.6853514291505299E-2</v>
      </c>
      <c r="AU1678" s="17">
        <v>0.15587067623336501</v>
      </c>
      <c r="AV1678" s="17"/>
      <c r="AW1678" s="17">
        <v>6.2814285106178605E-2</v>
      </c>
      <c r="AX1678" s="17">
        <v>7.21538053191116E-2</v>
      </c>
      <c r="AY1678" s="17">
        <v>0.12892445981626</v>
      </c>
    </row>
    <row r="1679" spans="2:51">
      <c r="B1679" t="s">
        <v>138</v>
      </c>
      <c r="C1679" s="17">
        <v>0.37362885016511599</v>
      </c>
      <c r="D1679" s="17">
        <v>0.43103524015150602</v>
      </c>
      <c r="E1679" s="17">
        <v>0.31790114710428102</v>
      </c>
      <c r="F1679" s="17"/>
      <c r="G1679" s="17">
        <v>0.28958229047013201</v>
      </c>
      <c r="H1679" s="17">
        <v>0.374210387042059</v>
      </c>
      <c r="I1679" s="17">
        <v>0.342177664428785</v>
      </c>
      <c r="J1679" s="17">
        <v>0.37944381571292901</v>
      </c>
      <c r="K1679" s="17">
        <v>0.36682873658169102</v>
      </c>
      <c r="L1679" s="17">
        <v>0.43097268988721499</v>
      </c>
      <c r="M1679" s="17"/>
      <c r="N1679" s="17">
        <v>0.394345738741605</v>
      </c>
      <c r="O1679" s="17">
        <v>0.36782499693106302</v>
      </c>
      <c r="P1679" s="17">
        <v>0.40532468020135698</v>
      </c>
      <c r="Q1679" s="17">
        <v>0.32485185435668801</v>
      </c>
      <c r="R1679" s="17"/>
      <c r="S1679" s="17">
        <v>0.36168036592268998</v>
      </c>
      <c r="T1679" s="17">
        <v>0.36035312974004202</v>
      </c>
      <c r="U1679" s="17">
        <v>0.34758408141825398</v>
      </c>
      <c r="V1679" s="17">
        <v>0.41342308364171498</v>
      </c>
      <c r="W1679" s="17">
        <v>0.41975833823844999</v>
      </c>
      <c r="X1679" s="17">
        <v>0.39672425148464302</v>
      </c>
      <c r="Y1679" s="17">
        <v>0.28553895802215601</v>
      </c>
      <c r="Z1679" s="17">
        <v>0.46368193544341402</v>
      </c>
      <c r="AA1679" s="17">
        <v>0.38607144662051301</v>
      </c>
      <c r="AB1679" s="17">
        <v>0.26733974097289098</v>
      </c>
      <c r="AC1679" s="17">
        <v>0.42991861610617299</v>
      </c>
      <c r="AD1679" s="17">
        <v>0.50426239217764801</v>
      </c>
      <c r="AE1679" s="17"/>
      <c r="AF1679" s="17">
        <v>0.43744960192049698</v>
      </c>
      <c r="AG1679" s="17">
        <v>0.34784301365576697</v>
      </c>
      <c r="AH1679" s="17">
        <v>0.28682409075918602</v>
      </c>
      <c r="AI1679" s="17"/>
      <c r="AJ1679" s="17">
        <v>0.52495995122802797</v>
      </c>
      <c r="AK1679" s="17">
        <v>0.29541993915444997</v>
      </c>
      <c r="AL1679" s="17">
        <v>0.38968549612079501</v>
      </c>
      <c r="AM1679" s="17"/>
      <c r="AN1679" s="17">
        <v>0.37278552157009198</v>
      </c>
      <c r="AO1679" s="17">
        <v>0.32865773893162098</v>
      </c>
      <c r="AP1679" s="17">
        <v>0.32956356679453203</v>
      </c>
      <c r="AQ1679" s="17">
        <v>0.45056308118802402</v>
      </c>
      <c r="AR1679" s="17">
        <v>0.34662302350888202</v>
      </c>
      <c r="AS1679" s="17"/>
      <c r="AT1679" s="17">
        <v>0.38223962358122698</v>
      </c>
      <c r="AU1679" s="17">
        <v>0.28224748693610902</v>
      </c>
      <c r="AV1679" s="17"/>
      <c r="AW1679" s="17">
        <v>0.397864619487375</v>
      </c>
      <c r="AX1679" s="17">
        <v>0.47062471335443901</v>
      </c>
      <c r="AY1679" s="17">
        <v>0.32250605964643703</v>
      </c>
    </row>
    <row r="1680" spans="2:51">
      <c r="B1680" t="s">
        <v>139</v>
      </c>
      <c r="C1680" s="17">
        <v>0.184269292851825</v>
      </c>
      <c r="D1680" s="17">
        <v>0.192014834223696</v>
      </c>
      <c r="E1680" s="17">
        <v>0.17549600549424099</v>
      </c>
      <c r="F1680" s="17"/>
      <c r="G1680" s="17">
        <v>0.221712838567973</v>
      </c>
      <c r="H1680" s="17">
        <v>0.188235347558904</v>
      </c>
      <c r="I1680" s="17">
        <v>0.18543458948331501</v>
      </c>
      <c r="J1680" s="17">
        <v>0.18814300773645301</v>
      </c>
      <c r="K1680" s="17">
        <v>0.15674305513445699</v>
      </c>
      <c r="L1680" s="17">
        <v>0.18183095305430899</v>
      </c>
      <c r="M1680" s="17"/>
      <c r="N1680" s="17">
        <v>0.20206364827000101</v>
      </c>
      <c r="O1680" s="17">
        <v>0.22338184703316</v>
      </c>
      <c r="P1680" s="17">
        <v>0.18259750135830399</v>
      </c>
      <c r="Q1680" s="17">
        <v>0.12866433831059099</v>
      </c>
      <c r="R1680" s="17"/>
      <c r="S1680" s="17">
        <v>0.198547661717103</v>
      </c>
      <c r="T1680" s="17">
        <v>0.17115849624978499</v>
      </c>
      <c r="U1680" s="17">
        <v>0.238695096032747</v>
      </c>
      <c r="V1680" s="17">
        <v>0.18659895051677</v>
      </c>
      <c r="W1680" s="17">
        <v>0.18497345941743601</v>
      </c>
      <c r="X1680" s="17">
        <v>0.102175495233106</v>
      </c>
      <c r="Y1680" s="17">
        <v>0.229243268851128</v>
      </c>
      <c r="Z1680" s="17">
        <v>0.198085758183973</v>
      </c>
      <c r="AA1680" s="17">
        <v>0.22481087624343801</v>
      </c>
      <c r="AB1680" s="17">
        <v>0.16457004190195301</v>
      </c>
      <c r="AC1680" s="17">
        <v>0.14051097853087199</v>
      </c>
      <c r="AD1680" s="17">
        <v>8.5256331499695207E-2</v>
      </c>
      <c r="AE1680" s="17"/>
      <c r="AF1680" s="17">
        <v>0.133598330443045</v>
      </c>
      <c r="AG1680" s="17">
        <v>0.23806461472672999</v>
      </c>
      <c r="AH1680" s="17">
        <v>0.20845480589179799</v>
      </c>
      <c r="AI1680" s="17"/>
      <c r="AJ1680" s="17">
        <v>0.149471456851481</v>
      </c>
      <c r="AK1680" s="17">
        <v>0.244064282801257</v>
      </c>
      <c r="AL1680" s="17">
        <v>0.171364237290449</v>
      </c>
      <c r="AM1680" s="17"/>
      <c r="AN1680" s="17">
        <v>0.13716125742103799</v>
      </c>
      <c r="AO1680" s="17">
        <v>0.24341806630362101</v>
      </c>
      <c r="AP1680" s="17">
        <v>0.22165560429411599</v>
      </c>
      <c r="AQ1680" s="17">
        <v>0.18589458135115899</v>
      </c>
      <c r="AR1680" s="17">
        <v>0.32881180508385899</v>
      </c>
      <c r="AS1680" s="17"/>
      <c r="AT1680" s="17">
        <v>0.18364004199297501</v>
      </c>
      <c r="AU1680" s="17">
        <v>0.16247469001598</v>
      </c>
      <c r="AV1680" s="17"/>
      <c r="AW1680" s="17">
        <v>0.198557695629761</v>
      </c>
      <c r="AX1680" s="17">
        <v>0.116181769855597</v>
      </c>
      <c r="AY1680" s="17">
        <v>0.18616150673890799</v>
      </c>
    </row>
    <row r="1681" spans="2:51">
      <c r="B1681" t="s">
        <v>140</v>
      </c>
      <c r="C1681" s="17">
        <v>0.18935955731329199</v>
      </c>
      <c r="D1681" s="17">
        <v>0.23902040592780899</v>
      </c>
      <c r="E1681" s="17">
        <v>0.14240514161004</v>
      </c>
      <c r="F1681" s="17"/>
      <c r="G1681" s="17">
        <v>6.7869451902158803E-2</v>
      </c>
      <c r="H1681" s="17">
        <v>0.185975039483155</v>
      </c>
      <c r="I1681" s="17">
        <v>0.15674307494546999</v>
      </c>
      <c r="J1681" s="17">
        <v>0.191300807976476</v>
      </c>
      <c r="K1681" s="17">
        <v>0.210085681447233</v>
      </c>
      <c r="L1681" s="17">
        <v>0.249141736832905</v>
      </c>
      <c r="M1681" s="17"/>
      <c r="N1681" s="17">
        <v>0.19228209047160399</v>
      </c>
      <c r="O1681" s="17">
        <v>0.14444314989790299</v>
      </c>
      <c r="P1681" s="17">
        <v>0.22272717884305299</v>
      </c>
      <c r="Q1681" s="17">
        <v>0.19618751604609799</v>
      </c>
      <c r="R1681" s="17"/>
      <c r="S1681" s="17">
        <v>0.16313270420558701</v>
      </c>
      <c r="T1681" s="17">
        <v>0.189194633490257</v>
      </c>
      <c r="U1681" s="17">
        <v>0.108888985385507</v>
      </c>
      <c r="V1681" s="17">
        <v>0.22682413312494501</v>
      </c>
      <c r="W1681" s="17">
        <v>0.23478487882101301</v>
      </c>
      <c r="X1681" s="17">
        <v>0.29454875625153698</v>
      </c>
      <c r="Y1681" s="17">
        <v>5.6295689171027501E-2</v>
      </c>
      <c r="Z1681" s="17">
        <v>0.26559617725944201</v>
      </c>
      <c r="AA1681" s="17">
        <v>0.161260570377076</v>
      </c>
      <c r="AB1681" s="17">
        <v>0.102769699070938</v>
      </c>
      <c r="AC1681" s="17">
        <v>0.28940763757530003</v>
      </c>
      <c r="AD1681" s="17">
        <v>0.41900606067795299</v>
      </c>
      <c r="AE1681" s="17"/>
      <c r="AF1681" s="17">
        <v>0.303851271477452</v>
      </c>
      <c r="AG1681" s="17">
        <v>0.109778398929037</v>
      </c>
      <c r="AH1681" s="17">
        <v>7.8369284867388103E-2</v>
      </c>
      <c r="AI1681" s="17"/>
      <c r="AJ1681" s="17">
        <v>0.37548849437654702</v>
      </c>
      <c r="AK1681" s="17">
        <v>5.1355656353193398E-2</v>
      </c>
      <c r="AL1681" s="17">
        <v>0.218321258830346</v>
      </c>
      <c r="AM1681" s="17"/>
      <c r="AN1681" s="17">
        <v>0.23562426414905399</v>
      </c>
      <c r="AO1681" s="17">
        <v>8.5239672627999793E-2</v>
      </c>
      <c r="AP1681" s="17">
        <v>0.107907962500417</v>
      </c>
      <c r="AQ1681" s="17">
        <v>0.26466849983686502</v>
      </c>
      <c r="AR1681" s="17">
        <v>1.7811218425022601E-2</v>
      </c>
      <c r="AS1681" s="17"/>
      <c r="AT1681" s="17">
        <v>0.198599581588252</v>
      </c>
      <c r="AU1681" s="17">
        <v>0.119772796920128</v>
      </c>
      <c r="AV1681" s="17"/>
      <c r="AW1681" s="17">
        <v>0.19930692385761301</v>
      </c>
      <c r="AX1681" s="17">
        <v>0.35444294349884198</v>
      </c>
      <c r="AY1681" s="17">
        <v>0.136344552907529</v>
      </c>
    </row>
    <row r="1682" spans="2:51">
      <c r="C1682" s="17"/>
      <c r="D1682" s="17"/>
      <c r="E1682" s="17"/>
      <c r="F1682" s="17"/>
      <c r="G1682" s="17"/>
      <c r="H1682" s="17"/>
      <c r="I1682" s="17"/>
      <c r="J1682" s="17"/>
      <c r="K1682" s="17"/>
      <c r="L1682" s="17"/>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7"/>
      <c r="AI1682" s="17"/>
      <c r="AJ1682" s="17"/>
      <c r="AK1682" s="17"/>
      <c r="AL1682" s="17"/>
      <c r="AM1682" s="17"/>
      <c r="AN1682" s="17"/>
      <c r="AO1682" s="17"/>
      <c r="AP1682" s="17"/>
      <c r="AQ1682" s="17"/>
      <c r="AR1682" s="17"/>
      <c r="AS1682" s="17"/>
      <c r="AT1682" s="17"/>
      <c r="AU1682" s="17"/>
      <c r="AV1682" s="17"/>
      <c r="AW1682" s="17"/>
      <c r="AX1682" s="17"/>
      <c r="AY1682" s="17"/>
    </row>
    <row r="1683" spans="2:51">
      <c r="B1683" s="6" t="s">
        <v>484</v>
      </c>
      <c r="C1683" s="17"/>
      <c r="D1683" s="17"/>
      <c r="E1683" s="17"/>
      <c r="F1683" s="17"/>
      <c r="G1683" s="17"/>
      <c r="H1683" s="17"/>
      <c r="I1683" s="17"/>
      <c r="J1683" s="17"/>
      <c r="K1683" s="17"/>
      <c r="L1683" s="17"/>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7"/>
      <c r="AI1683" s="17"/>
      <c r="AJ1683" s="17"/>
      <c r="AK1683" s="17"/>
      <c r="AL1683" s="17"/>
      <c r="AM1683" s="17"/>
      <c r="AN1683" s="17"/>
      <c r="AO1683" s="17"/>
      <c r="AP1683" s="17"/>
      <c r="AQ1683" s="17"/>
      <c r="AR1683" s="17"/>
      <c r="AS1683" s="17"/>
      <c r="AT1683" s="17"/>
      <c r="AU1683" s="17"/>
      <c r="AV1683" s="17"/>
      <c r="AW1683" s="17"/>
      <c r="AX1683" s="17"/>
      <c r="AY1683" s="17"/>
    </row>
    <row r="1684" spans="2:51">
      <c r="B1684" s="24" t="s">
        <v>16</v>
      </c>
      <c r="C1684" s="17"/>
      <c r="D1684" s="17"/>
      <c r="E1684" s="17"/>
      <c r="F1684" s="17"/>
      <c r="G1684" s="17"/>
      <c r="H1684" s="17"/>
      <c r="I1684" s="17"/>
      <c r="J1684" s="17"/>
      <c r="K1684" s="17"/>
      <c r="L1684" s="17"/>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7"/>
      <c r="AI1684" s="17"/>
      <c r="AJ1684" s="17"/>
      <c r="AK1684" s="17"/>
      <c r="AL1684" s="17"/>
      <c r="AM1684" s="17"/>
      <c r="AN1684" s="17"/>
      <c r="AO1684" s="17"/>
      <c r="AP1684" s="17"/>
      <c r="AQ1684" s="17"/>
      <c r="AR1684" s="17"/>
      <c r="AS1684" s="17"/>
      <c r="AT1684" s="17"/>
      <c r="AU1684" s="17"/>
      <c r="AV1684" s="17"/>
      <c r="AW1684" s="17"/>
      <c r="AX1684" s="17"/>
      <c r="AY1684" s="17"/>
    </row>
    <row r="1685" spans="2:51">
      <c r="B1685" t="s">
        <v>133</v>
      </c>
      <c r="C1685" s="17">
        <v>0.12812478128059401</v>
      </c>
      <c r="D1685" s="17">
        <v>0.17361824558116401</v>
      </c>
      <c r="E1685" s="17">
        <v>8.5134090830380094E-2</v>
      </c>
      <c r="F1685" s="17"/>
      <c r="G1685" s="17">
        <v>0.108016679026747</v>
      </c>
      <c r="H1685" s="17">
        <v>0.17662637176931401</v>
      </c>
      <c r="I1685" s="17">
        <v>0.13646929193346199</v>
      </c>
      <c r="J1685" s="17">
        <v>0.12702821846273099</v>
      </c>
      <c r="K1685" s="17">
        <v>0.11066316376761499</v>
      </c>
      <c r="L1685" s="17">
        <v>0.11592065800563001</v>
      </c>
      <c r="M1685" s="17"/>
      <c r="N1685" s="17">
        <v>0.150074941443301</v>
      </c>
      <c r="O1685" s="17">
        <v>0.15475987418880399</v>
      </c>
      <c r="P1685" s="17">
        <v>0.118518040046354</v>
      </c>
      <c r="Q1685" s="17">
        <v>8.7029721454077294E-2</v>
      </c>
      <c r="R1685" s="17"/>
      <c r="S1685" s="17">
        <v>0.16150854857152699</v>
      </c>
      <c r="T1685" s="17">
        <v>0.101211082183222</v>
      </c>
      <c r="U1685" s="17">
        <v>8.7939819651968398E-2</v>
      </c>
      <c r="V1685" s="17">
        <v>0.102486686184842</v>
      </c>
      <c r="W1685" s="17">
        <v>0.109407122568873</v>
      </c>
      <c r="X1685" s="17">
        <v>0.169166261811244</v>
      </c>
      <c r="Y1685" s="17">
        <v>0.14566209630719201</v>
      </c>
      <c r="Z1685" s="17">
        <v>0.15314932082319699</v>
      </c>
      <c r="AA1685" s="17">
        <v>9.5571753591900302E-2</v>
      </c>
      <c r="AB1685" s="17">
        <v>0.18547689515606999</v>
      </c>
      <c r="AC1685" s="17">
        <v>0.12878383876976099</v>
      </c>
      <c r="AD1685" s="17">
        <v>8.4710285749036801E-2</v>
      </c>
      <c r="AE1685" s="17"/>
      <c r="AF1685" s="17">
        <v>0.10766058457153201</v>
      </c>
      <c r="AG1685" s="17">
        <v>0.16630839129271599</v>
      </c>
      <c r="AH1685" s="17">
        <v>0.118401255842823</v>
      </c>
      <c r="AI1685" s="17"/>
      <c r="AJ1685" s="17">
        <v>0.14368634587801199</v>
      </c>
      <c r="AK1685" s="17">
        <v>0.184469344987571</v>
      </c>
      <c r="AL1685" s="17">
        <v>0.12809375275828799</v>
      </c>
      <c r="AM1685" s="17"/>
      <c r="AN1685" s="17">
        <v>7.9351390567701796E-2</v>
      </c>
      <c r="AO1685" s="17">
        <v>0.1061878162261</v>
      </c>
      <c r="AP1685" s="17">
        <v>0.14487646199879001</v>
      </c>
      <c r="AQ1685" s="17">
        <v>0.229654255442379</v>
      </c>
      <c r="AR1685" s="17">
        <v>0.424157604251439</v>
      </c>
      <c r="AS1685" s="17"/>
      <c r="AT1685" s="17">
        <v>0.12377928165452</v>
      </c>
      <c r="AU1685" s="17">
        <v>0.18396186489688099</v>
      </c>
      <c r="AV1685" s="17"/>
      <c r="AW1685" s="17">
        <v>0.17141096039364101</v>
      </c>
      <c r="AX1685" s="17">
        <v>0.16181669978315799</v>
      </c>
      <c r="AY1685" s="17">
        <v>7.2499323469958896E-2</v>
      </c>
    </row>
    <row r="1686" spans="2:51">
      <c r="B1686" t="s">
        <v>134</v>
      </c>
      <c r="C1686" s="17">
        <v>0.31848753098649502</v>
      </c>
      <c r="D1686" s="17">
        <v>0.37586960985312901</v>
      </c>
      <c r="E1686" s="17">
        <v>0.26030898011452303</v>
      </c>
      <c r="F1686" s="17"/>
      <c r="G1686" s="17">
        <v>0.36905651447545401</v>
      </c>
      <c r="H1686" s="17">
        <v>0.30645597251867901</v>
      </c>
      <c r="I1686" s="17">
        <v>0.37428528547479101</v>
      </c>
      <c r="J1686" s="17">
        <v>0.27768742079119002</v>
      </c>
      <c r="K1686" s="17">
        <v>0.31132875447849701</v>
      </c>
      <c r="L1686" s="17">
        <v>0.29809263788562601</v>
      </c>
      <c r="M1686" s="17"/>
      <c r="N1686" s="17">
        <v>0.38006652506134198</v>
      </c>
      <c r="O1686" s="17">
        <v>0.310351639556533</v>
      </c>
      <c r="P1686" s="17">
        <v>0.29099620351310401</v>
      </c>
      <c r="Q1686" s="17">
        <v>0.28092853380542598</v>
      </c>
      <c r="R1686" s="17"/>
      <c r="S1686" s="17">
        <v>0.29232706964924798</v>
      </c>
      <c r="T1686" s="17">
        <v>0.30864131301391401</v>
      </c>
      <c r="U1686" s="17">
        <v>0.29296787531767998</v>
      </c>
      <c r="V1686" s="17">
        <v>0.30832095822588701</v>
      </c>
      <c r="W1686" s="17">
        <v>0.32407920990790801</v>
      </c>
      <c r="X1686" s="17">
        <v>0.33994652649567503</v>
      </c>
      <c r="Y1686" s="17">
        <v>0.325737887880379</v>
      </c>
      <c r="Z1686" s="17">
        <v>0.37508622917105799</v>
      </c>
      <c r="AA1686" s="17">
        <v>0.37329479893939799</v>
      </c>
      <c r="AB1686" s="17">
        <v>0.29788199657197001</v>
      </c>
      <c r="AC1686" s="17">
        <v>0.29536146139219899</v>
      </c>
      <c r="AD1686" s="17">
        <v>0.29384670183316303</v>
      </c>
      <c r="AE1686" s="17"/>
      <c r="AF1686" s="17">
        <v>0.25126549794040098</v>
      </c>
      <c r="AG1686" s="17">
        <v>0.39002310826523301</v>
      </c>
      <c r="AH1686" s="17">
        <v>0.254294551754222</v>
      </c>
      <c r="AI1686" s="17"/>
      <c r="AJ1686" s="17">
        <v>0.29180587681717501</v>
      </c>
      <c r="AK1686" s="17">
        <v>0.37438900243698398</v>
      </c>
      <c r="AL1686" s="17">
        <v>0.45420156008558599</v>
      </c>
      <c r="AM1686" s="17"/>
      <c r="AN1686" s="17">
        <v>0.25155229139885099</v>
      </c>
      <c r="AO1686" s="17">
        <v>0.275460895591701</v>
      </c>
      <c r="AP1686" s="17">
        <v>0.35155782379309403</v>
      </c>
      <c r="AQ1686" s="17">
        <v>0.42594535735357197</v>
      </c>
      <c r="AR1686" s="17">
        <v>0.30412120550020499</v>
      </c>
      <c r="AS1686" s="17"/>
      <c r="AT1686" s="17">
        <v>0.32288786850069101</v>
      </c>
      <c r="AU1686" s="17">
        <v>0.272001132021229</v>
      </c>
      <c r="AV1686" s="17"/>
      <c r="AW1686" s="17">
        <v>0.366717542913294</v>
      </c>
      <c r="AX1686" s="17">
        <v>0.32845172311667897</v>
      </c>
      <c r="AY1686" s="17">
        <v>0.26356005646098002</v>
      </c>
    </row>
    <row r="1687" spans="2:51">
      <c r="B1687" t="s">
        <v>135</v>
      </c>
      <c r="C1687" s="17">
        <v>0.30777202313895602</v>
      </c>
      <c r="D1687" s="17">
        <v>0.25736379010172999</v>
      </c>
      <c r="E1687" s="17">
        <v>0.357515870495555</v>
      </c>
      <c r="F1687" s="17"/>
      <c r="G1687" s="17">
        <v>0.27883369849294698</v>
      </c>
      <c r="H1687" s="17">
        <v>0.25331293665322402</v>
      </c>
      <c r="I1687" s="17">
        <v>0.26996158455431002</v>
      </c>
      <c r="J1687" s="17">
        <v>0.38556259577850799</v>
      </c>
      <c r="K1687" s="17">
        <v>0.32816705527260098</v>
      </c>
      <c r="L1687" s="17">
        <v>0.31373727076133201</v>
      </c>
      <c r="M1687" s="17"/>
      <c r="N1687" s="17">
        <v>0.292699287607605</v>
      </c>
      <c r="O1687" s="17">
        <v>0.27219153852592798</v>
      </c>
      <c r="P1687" s="17">
        <v>0.30518989819550102</v>
      </c>
      <c r="Q1687" s="17">
        <v>0.36770312489515899</v>
      </c>
      <c r="R1687" s="17"/>
      <c r="S1687" s="17">
        <v>0.286370132663679</v>
      </c>
      <c r="T1687" s="17">
        <v>0.35981451888843002</v>
      </c>
      <c r="U1687" s="17">
        <v>0.35576834383476602</v>
      </c>
      <c r="V1687" s="17">
        <v>0.33987026929006903</v>
      </c>
      <c r="W1687" s="17">
        <v>0.20622136494750901</v>
      </c>
      <c r="X1687" s="17">
        <v>0.27940737496711598</v>
      </c>
      <c r="Y1687" s="17">
        <v>0.24633326786901799</v>
      </c>
      <c r="Z1687" s="17">
        <v>0.26094695723628197</v>
      </c>
      <c r="AA1687" s="17">
        <v>0.31817308423531798</v>
      </c>
      <c r="AB1687" s="17">
        <v>0.32548959085842799</v>
      </c>
      <c r="AC1687" s="17">
        <v>0.31355654611841499</v>
      </c>
      <c r="AD1687" s="17">
        <v>0.405452026141567</v>
      </c>
      <c r="AE1687" s="17"/>
      <c r="AF1687" s="17">
        <v>0.31910861547021102</v>
      </c>
      <c r="AG1687" s="17">
        <v>0.27984291670057299</v>
      </c>
      <c r="AH1687" s="17">
        <v>0.38097104843679802</v>
      </c>
      <c r="AI1687" s="17"/>
      <c r="AJ1687" s="17">
        <v>0.30410405694167097</v>
      </c>
      <c r="AK1687" s="17">
        <v>0.28133751584271499</v>
      </c>
      <c r="AL1687" s="17">
        <v>0.20673036645433701</v>
      </c>
      <c r="AM1687" s="17"/>
      <c r="AN1687" s="17">
        <v>0.34468925340326301</v>
      </c>
      <c r="AO1687" s="17">
        <v>0.32509576035583898</v>
      </c>
      <c r="AP1687" s="17">
        <v>0.300337151747475</v>
      </c>
      <c r="AQ1687" s="17">
        <v>0.23762821254428901</v>
      </c>
      <c r="AR1687" s="17">
        <v>7.8739021079188606E-2</v>
      </c>
      <c r="AS1687" s="17"/>
      <c r="AT1687" s="17">
        <v>0.30763979882787801</v>
      </c>
      <c r="AU1687" s="17">
        <v>0.32507561855283201</v>
      </c>
      <c r="AV1687" s="17"/>
      <c r="AW1687" s="17">
        <v>0.27220323783443501</v>
      </c>
      <c r="AX1687" s="17">
        <v>0.28149805671716099</v>
      </c>
      <c r="AY1687" s="17">
        <v>0.35311932818523301</v>
      </c>
    </row>
    <row r="1688" spans="2:51">
      <c r="B1688" t="s">
        <v>136</v>
      </c>
      <c r="C1688" s="17">
        <v>0.13776254528461099</v>
      </c>
      <c r="D1688" s="17">
        <v>0.106682605860875</v>
      </c>
      <c r="E1688" s="17">
        <v>0.16818903170463101</v>
      </c>
      <c r="F1688" s="17"/>
      <c r="G1688" s="17">
        <v>0.17306945831602699</v>
      </c>
      <c r="H1688" s="17">
        <v>0.138330365647479</v>
      </c>
      <c r="I1688" s="17">
        <v>0.117375392699822</v>
      </c>
      <c r="J1688" s="17">
        <v>0.117659306675921</v>
      </c>
      <c r="K1688" s="17">
        <v>0.121069236380627</v>
      </c>
      <c r="L1688" s="17">
        <v>0.159581449834756</v>
      </c>
      <c r="M1688" s="17"/>
      <c r="N1688" s="17">
        <v>0.113208768379397</v>
      </c>
      <c r="O1688" s="17">
        <v>0.163691728287406</v>
      </c>
      <c r="P1688" s="17">
        <v>0.14458449214799399</v>
      </c>
      <c r="Q1688" s="17">
        <v>0.12675616217363</v>
      </c>
      <c r="R1688" s="17"/>
      <c r="S1688" s="17">
        <v>0.128778496379376</v>
      </c>
      <c r="T1688" s="17">
        <v>0.11376825276102399</v>
      </c>
      <c r="U1688" s="17">
        <v>0.169979959358563</v>
      </c>
      <c r="V1688" s="17">
        <v>0.15257481731408501</v>
      </c>
      <c r="W1688" s="17">
        <v>0.217698777089849</v>
      </c>
      <c r="X1688" s="17">
        <v>0.110889561863017</v>
      </c>
      <c r="Y1688" s="17">
        <v>0.20797664999166299</v>
      </c>
      <c r="Z1688" s="17">
        <v>0.111712447247292</v>
      </c>
      <c r="AA1688" s="17">
        <v>0.12032806434707199</v>
      </c>
      <c r="AB1688" s="17">
        <v>8.1986930315068401E-2</v>
      </c>
      <c r="AC1688" s="17">
        <v>0.12567603958760601</v>
      </c>
      <c r="AD1688" s="17">
        <v>0.12226648294864099</v>
      </c>
      <c r="AE1688" s="17"/>
      <c r="AF1688" s="17">
        <v>0.19429321613651299</v>
      </c>
      <c r="AG1688" s="17">
        <v>8.9933727653062095E-2</v>
      </c>
      <c r="AH1688" s="17">
        <v>9.2885448327715295E-2</v>
      </c>
      <c r="AI1688" s="17"/>
      <c r="AJ1688" s="17">
        <v>0.15687517011073199</v>
      </c>
      <c r="AK1688" s="17">
        <v>0.10356604391584701</v>
      </c>
      <c r="AL1688" s="17">
        <v>0.11706120045283799</v>
      </c>
      <c r="AM1688" s="17"/>
      <c r="AN1688" s="17">
        <v>0.18592451449516101</v>
      </c>
      <c r="AO1688" s="17">
        <v>0.190763266606157</v>
      </c>
      <c r="AP1688" s="17">
        <v>0.103012623796363</v>
      </c>
      <c r="AQ1688" s="17">
        <v>7.2179785090606893E-2</v>
      </c>
      <c r="AR1688" s="17">
        <v>8.3855581136688798E-2</v>
      </c>
      <c r="AS1688" s="17"/>
      <c r="AT1688" s="17">
        <v>0.13995960817924399</v>
      </c>
      <c r="AU1688" s="17">
        <v>9.3547239502121099E-2</v>
      </c>
      <c r="AV1688" s="17"/>
      <c r="AW1688" s="17">
        <v>0.112692150932827</v>
      </c>
      <c r="AX1688" s="17">
        <v>0.13736130458373599</v>
      </c>
      <c r="AY1688" s="17">
        <v>0.165092547092833</v>
      </c>
    </row>
    <row r="1689" spans="2:51">
      <c r="B1689" t="s">
        <v>137</v>
      </c>
      <c r="C1689" s="17">
        <v>5.42168578235213E-2</v>
      </c>
      <c r="D1689" s="17">
        <v>6.3768353190606003E-2</v>
      </c>
      <c r="E1689" s="17">
        <v>4.5318912160629297E-2</v>
      </c>
      <c r="F1689" s="17"/>
      <c r="G1689" s="17">
        <v>3.5039280271251097E-2</v>
      </c>
      <c r="H1689" s="17">
        <v>6.4416777130941405E-2</v>
      </c>
      <c r="I1689" s="17">
        <v>5.3347451663873703E-2</v>
      </c>
      <c r="J1689" s="17">
        <v>4.5900761135160201E-2</v>
      </c>
      <c r="K1689" s="17">
        <v>5.6103455821601797E-2</v>
      </c>
      <c r="L1689" s="17">
        <v>6.0963155524657101E-2</v>
      </c>
      <c r="M1689" s="17"/>
      <c r="N1689" s="17">
        <v>3.2024323782740498E-2</v>
      </c>
      <c r="O1689" s="17">
        <v>4.5407069858289101E-2</v>
      </c>
      <c r="P1689" s="17">
        <v>8.2754588409209601E-2</v>
      </c>
      <c r="Q1689" s="17">
        <v>6.2020859372900597E-2</v>
      </c>
      <c r="R1689" s="17"/>
      <c r="S1689" s="17">
        <v>2.8052194399658E-2</v>
      </c>
      <c r="T1689" s="17">
        <v>7.4252426832067203E-2</v>
      </c>
      <c r="U1689" s="17">
        <v>5.6836201580191502E-2</v>
      </c>
      <c r="V1689" s="17">
        <v>4.9801958613609497E-2</v>
      </c>
      <c r="W1689" s="17">
        <v>0.107779932440183</v>
      </c>
      <c r="X1689" s="17">
        <v>6.9469072896091499E-2</v>
      </c>
      <c r="Y1689" s="17">
        <v>3.01518500185185E-2</v>
      </c>
      <c r="Z1689" s="17">
        <v>6.8317535387798903E-2</v>
      </c>
      <c r="AA1689" s="17">
        <v>4.7846088333478802E-2</v>
      </c>
      <c r="AB1689" s="17">
        <v>9.7824631428590492E-3</v>
      </c>
      <c r="AC1689" s="17">
        <v>9.7247422591715094E-2</v>
      </c>
      <c r="AD1689" s="17">
        <v>4.6382770219602201E-2</v>
      </c>
      <c r="AE1689" s="17"/>
      <c r="AF1689" s="17">
        <v>8.0578102472965096E-2</v>
      </c>
      <c r="AG1689" s="17">
        <v>2.4511276462395301E-2</v>
      </c>
      <c r="AH1689" s="17">
        <v>7.1555223993254494E-2</v>
      </c>
      <c r="AI1689" s="17"/>
      <c r="AJ1689" s="17">
        <v>7.5745292094799896E-2</v>
      </c>
      <c r="AK1689" s="17">
        <v>2.0557735562822501E-2</v>
      </c>
      <c r="AL1689" s="17">
        <v>4.4065402915530599E-2</v>
      </c>
      <c r="AM1689" s="17"/>
      <c r="AN1689" s="17">
        <v>5.1404534295692798E-2</v>
      </c>
      <c r="AO1689" s="17">
        <v>7.9509507069069896E-2</v>
      </c>
      <c r="AP1689" s="17">
        <v>4.3384527450015802E-2</v>
      </c>
      <c r="AQ1689" s="17">
        <v>9.4570018850498906E-3</v>
      </c>
      <c r="AR1689" s="17">
        <v>0</v>
      </c>
      <c r="AS1689" s="17"/>
      <c r="AT1689" s="17">
        <v>5.5273605102190197E-2</v>
      </c>
      <c r="AU1689" s="17">
        <v>3.3017791917689603E-2</v>
      </c>
      <c r="AV1689" s="17"/>
      <c r="AW1689" s="17">
        <v>4.5903408142104897E-2</v>
      </c>
      <c r="AX1689" s="17">
        <v>6.0829227356458598E-2</v>
      </c>
      <c r="AY1689" s="17">
        <v>6.1554799910524698E-2</v>
      </c>
    </row>
    <row r="1690" spans="2:51">
      <c r="B1690" t="s">
        <v>119</v>
      </c>
      <c r="C1690" s="17">
        <v>5.3636261485822997E-2</v>
      </c>
      <c r="D1690" s="17">
        <v>2.2697395412495401E-2</v>
      </c>
      <c r="E1690" s="17">
        <v>8.3533114694282401E-2</v>
      </c>
      <c r="F1690" s="17"/>
      <c r="G1690" s="17">
        <v>3.5984369417573998E-2</v>
      </c>
      <c r="H1690" s="17">
        <v>6.0857576280362903E-2</v>
      </c>
      <c r="I1690" s="17">
        <v>4.8560993673741497E-2</v>
      </c>
      <c r="J1690" s="17">
        <v>4.6161697156490197E-2</v>
      </c>
      <c r="K1690" s="17">
        <v>7.2668334279058194E-2</v>
      </c>
      <c r="L1690" s="17">
        <v>5.1704827987998997E-2</v>
      </c>
      <c r="M1690" s="17"/>
      <c r="N1690" s="17">
        <v>3.1926153725614401E-2</v>
      </c>
      <c r="O1690" s="17">
        <v>5.3598149583039899E-2</v>
      </c>
      <c r="P1690" s="17">
        <v>5.7956777687839002E-2</v>
      </c>
      <c r="Q1690" s="17">
        <v>7.5561598298807195E-2</v>
      </c>
      <c r="R1690" s="17"/>
      <c r="S1690" s="17">
        <v>0.102963558336512</v>
      </c>
      <c r="T1690" s="17">
        <v>4.2312406321343102E-2</v>
      </c>
      <c r="U1690" s="17">
        <v>3.6507800256830501E-2</v>
      </c>
      <c r="V1690" s="17">
        <v>4.6945310371507801E-2</v>
      </c>
      <c r="W1690" s="17">
        <v>3.4813593045678298E-2</v>
      </c>
      <c r="X1690" s="17">
        <v>3.1121201966856301E-2</v>
      </c>
      <c r="Y1690" s="17">
        <v>4.4138247933228798E-2</v>
      </c>
      <c r="Z1690" s="17">
        <v>3.0787510134372101E-2</v>
      </c>
      <c r="AA1690" s="17">
        <v>4.4786210552832703E-2</v>
      </c>
      <c r="AB1690" s="17">
        <v>9.9382123955605098E-2</v>
      </c>
      <c r="AC1690" s="17">
        <v>3.9374691540303298E-2</v>
      </c>
      <c r="AD1690" s="17">
        <v>4.73417331079901E-2</v>
      </c>
      <c r="AE1690" s="17"/>
      <c r="AF1690" s="17">
        <v>4.7093983408379003E-2</v>
      </c>
      <c r="AG1690" s="17">
        <v>4.9380579626021701E-2</v>
      </c>
      <c r="AH1690" s="17">
        <v>8.1892471645186898E-2</v>
      </c>
      <c r="AI1690" s="17"/>
      <c r="AJ1690" s="17">
        <v>2.7783258157611599E-2</v>
      </c>
      <c r="AK1690" s="17">
        <v>3.5680357254060803E-2</v>
      </c>
      <c r="AL1690" s="17">
        <v>4.9847717333419903E-2</v>
      </c>
      <c r="AM1690" s="17"/>
      <c r="AN1690" s="17">
        <v>8.7078015839330405E-2</v>
      </c>
      <c r="AO1690" s="17">
        <v>2.2982754151133499E-2</v>
      </c>
      <c r="AP1690" s="17">
        <v>5.6831411214262002E-2</v>
      </c>
      <c r="AQ1690" s="17">
        <v>2.5135387684104098E-2</v>
      </c>
      <c r="AR1690" s="17">
        <v>0.109126588032479</v>
      </c>
      <c r="AS1690" s="17"/>
      <c r="AT1690" s="17">
        <v>5.0459837735476298E-2</v>
      </c>
      <c r="AU1690" s="17">
        <v>9.2396353109247001E-2</v>
      </c>
      <c r="AV1690" s="17"/>
      <c r="AW1690" s="17">
        <v>3.1072699783698601E-2</v>
      </c>
      <c r="AX1690" s="17">
        <v>3.00429884428061E-2</v>
      </c>
      <c r="AY1690" s="17">
        <v>8.41739448804706E-2</v>
      </c>
    </row>
    <row r="1691" spans="2:51">
      <c r="B1691" t="s">
        <v>138</v>
      </c>
      <c r="C1691" s="17">
        <v>0.44661231226708897</v>
      </c>
      <c r="D1691" s="17">
        <v>0.54948785543429302</v>
      </c>
      <c r="E1691" s="17">
        <v>0.34544307094490301</v>
      </c>
      <c r="F1691" s="17"/>
      <c r="G1691" s="17">
        <v>0.47707319350220101</v>
      </c>
      <c r="H1691" s="17">
        <v>0.48308234428799302</v>
      </c>
      <c r="I1691" s="17">
        <v>0.51075457740825303</v>
      </c>
      <c r="J1691" s="17">
        <v>0.40471563925392101</v>
      </c>
      <c r="K1691" s="17">
        <v>0.42199191824611199</v>
      </c>
      <c r="L1691" s="17">
        <v>0.41401329589125602</v>
      </c>
      <c r="M1691" s="17"/>
      <c r="N1691" s="17">
        <v>0.530141466504643</v>
      </c>
      <c r="O1691" s="17">
        <v>0.46511151374533699</v>
      </c>
      <c r="P1691" s="17">
        <v>0.40951424355945698</v>
      </c>
      <c r="Q1691" s="17">
        <v>0.36795825525950299</v>
      </c>
      <c r="R1691" s="17"/>
      <c r="S1691" s="17">
        <v>0.45383561822077501</v>
      </c>
      <c r="T1691" s="17">
        <v>0.40985239519713701</v>
      </c>
      <c r="U1691" s="17">
        <v>0.38090769496964899</v>
      </c>
      <c r="V1691" s="17">
        <v>0.41080764441072898</v>
      </c>
      <c r="W1691" s="17">
        <v>0.43348633247678098</v>
      </c>
      <c r="X1691" s="17">
        <v>0.50911278830691897</v>
      </c>
      <c r="Y1691" s="17">
        <v>0.47139998418757201</v>
      </c>
      <c r="Z1691" s="17">
        <v>0.52823554999425504</v>
      </c>
      <c r="AA1691" s="17">
        <v>0.468866552531298</v>
      </c>
      <c r="AB1691" s="17">
        <v>0.48335889172803997</v>
      </c>
      <c r="AC1691" s="17">
        <v>0.424145300161961</v>
      </c>
      <c r="AD1691" s="17">
        <v>0.37855698758220002</v>
      </c>
      <c r="AE1691" s="17"/>
      <c r="AF1691" s="17">
        <v>0.35892608251193298</v>
      </c>
      <c r="AG1691" s="17">
        <v>0.55633149955794803</v>
      </c>
      <c r="AH1691" s="17">
        <v>0.37269580759704501</v>
      </c>
      <c r="AI1691" s="17"/>
      <c r="AJ1691" s="17">
        <v>0.435492222695186</v>
      </c>
      <c r="AK1691" s="17">
        <v>0.55885834742455498</v>
      </c>
      <c r="AL1691" s="17">
        <v>0.58229531284387404</v>
      </c>
      <c r="AM1691" s="17"/>
      <c r="AN1691" s="17">
        <v>0.33090368196655301</v>
      </c>
      <c r="AO1691" s="17">
        <v>0.38164871181780102</v>
      </c>
      <c r="AP1691" s="17">
        <v>0.49643428579188398</v>
      </c>
      <c r="AQ1691" s="17">
        <v>0.65559961279595003</v>
      </c>
      <c r="AR1691" s="17">
        <v>0.72827880975164405</v>
      </c>
      <c r="AS1691" s="17"/>
      <c r="AT1691" s="17">
        <v>0.44666715015521202</v>
      </c>
      <c r="AU1691" s="17">
        <v>0.45596299691810999</v>
      </c>
      <c r="AV1691" s="17"/>
      <c r="AW1691" s="17">
        <v>0.53812850330693496</v>
      </c>
      <c r="AX1691" s="17">
        <v>0.49026842289983802</v>
      </c>
      <c r="AY1691" s="17">
        <v>0.33605937993093898</v>
      </c>
    </row>
    <row r="1692" spans="2:51">
      <c r="B1692" t="s">
        <v>139</v>
      </c>
      <c r="C1692" s="17">
        <v>0.191979403108132</v>
      </c>
      <c r="D1692" s="17">
        <v>0.170450959051481</v>
      </c>
      <c r="E1692" s="17">
        <v>0.21350794386526001</v>
      </c>
      <c r="F1692" s="17"/>
      <c r="G1692" s="17">
        <v>0.20810873858727799</v>
      </c>
      <c r="H1692" s="17">
        <v>0.20274714277842101</v>
      </c>
      <c r="I1692" s="17">
        <v>0.170722844363695</v>
      </c>
      <c r="J1692" s="17">
        <v>0.16356006781108101</v>
      </c>
      <c r="K1692" s="17">
        <v>0.177172692202229</v>
      </c>
      <c r="L1692" s="17">
        <v>0.220544605359413</v>
      </c>
      <c r="M1692" s="17"/>
      <c r="N1692" s="17">
        <v>0.14523309216213801</v>
      </c>
      <c r="O1692" s="17">
        <v>0.20909879814569499</v>
      </c>
      <c r="P1692" s="17">
        <v>0.227339080557203</v>
      </c>
      <c r="Q1692" s="17">
        <v>0.188777021546531</v>
      </c>
      <c r="R1692" s="17"/>
      <c r="S1692" s="17">
        <v>0.156830690779034</v>
      </c>
      <c r="T1692" s="17">
        <v>0.18802067959309099</v>
      </c>
      <c r="U1692" s="17">
        <v>0.22681616093875501</v>
      </c>
      <c r="V1692" s="17">
        <v>0.20237677592769401</v>
      </c>
      <c r="W1692" s="17">
        <v>0.325478709530032</v>
      </c>
      <c r="X1692" s="17">
        <v>0.18035863475910899</v>
      </c>
      <c r="Y1692" s="17">
        <v>0.23812850001018099</v>
      </c>
      <c r="Z1692" s="17">
        <v>0.18002998263509101</v>
      </c>
      <c r="AA1692" s="17">
        <v>0.168174152680551</v>
      </c>
      <c r="AB1692" s="17">
        <v>9.1769393457927506E-2</v>
      </c>
      <c r="AC1692" s="17">
        <v>0.22292346217932099</v>
      </c>
      <c r="AD1692" s="17">
        <v>0.168649253168243</v>
      </c>
      <c r="AE1692" s="17"/>
      <c r="AF1692" s="17">
        <v>0.274871318609478</v>
      </c>
      <c r="AG1692" s="17">
        <v>0.11444500411545699</v>
      </c>
      <c r="AH1692" s="17">
        <v>0.16444067232097001</v>
      </c>
      <c r="AI1692" s="17"/>
      <c r="AJ1692" s="17">
        <v>0.23262046220553201</v>
      </c>
      <c r="AK1692" s="17">
        <v>0.124123779478669</v>
      </c>
      <c r="AL1692" s="17">
        <v>0.16112660336836901</v>
      </c>
      <c r="AM1692" s="17"/>
      <c r="AN1692" s="17">
        <v>0.23732904879085401</v>
      </c>
      <c r="AO1692" s="17">
        <v>0.27027277367522701</v>
      </c>
      <c r="AP1692" s="17">
        <v>0.146397151246379</v>
      </c>
      <c r="AQ1692" s="17">
        <v>8.1636786975656794E-2</v>
      </c>
      <c r="AR1692" s="17">
        <v>8.3855581136688798E-2</v>
      </c>
      <c r="AS1692" s="17"/>
      <c r="AT1692" s="17">
        <v>0.195233213281434</v>
      </c>
      <c r="AU1692" s="17">
        <v>0.12656503141981101</v>
      </c>
      <c r="AV1692" s="17"/>
      <c r="AW1692" s="17">
        <v>0.158595559074932</v>
      </c>
      <c r="AX1692" s="17">
        <v>0.19819053194019501</v>
      </c>
      <c r="AY1692" s="17">
        <v>0.22664734700335701</v>
      </c>
    </row>
    <row r="1693" spans="2:51">
      <c r="B1693" t="s">
        <v>140</v>
      </c>
      <c r="C1693" s="17">
        <v>0.25463290915895698</v>
      </c>
      <c r="D1693" s="17">
        <v>0.37903689638281202</v>
      </c>
      <c r="E1693" s="17">
        <v>0.131935127079643</v>
      </c>
      <c r="F1693" s="17"/>
      <c r="G1693" s="17">
        <v>0.26896445491492199</v>
      </c>
      <c r="H1693" s="17">
        <v>0.28033520150957197</v>
      </c>
      <c r="I1693" s="17">
        <v>0.34003173304455803</v>
      </c>
      <c r="J1693" s="17">
        <v>0.24115557144284</v>
      </c>
      <c r="K1693" s="17">
        <v>0.24481922604388401</v>
      </c>
      <c r="L1693" s="17">
        <v>0.19346869053184201</v>
      </c>
      <c r="M1693" s="17"/>
      <c r="N1693" s="17">
        <v>0.38490837434250602</v>
      </c>
      <c r="O1693" s="17">
        <v>0.256012715599643</v>
      </c>
      <c r="P1693" s="17">
        <v>0.182175163002254</v>
      </c>
      <c r="Q1693" s="17">
        <v>0.17918123371297301</v>
      </c>
      <c r="R1693" s="17"/>
      <c r="S1693" s="17">
        <v>0.29700492744174101</v>
      </c>
      <c r="T1693" s="17">
        <v>0.22183171560404599</v>
      </c>
      <c r="U1693" s="17">
        <v>0.15409153403089401</v>
      </c>
      <c r="V1693" s="17">
        <v>0.20843086848303499</v>
      </c>
      <c r="W1693" s="17">
        <v>0.108007622946749</v>
      </c>
      <c r="X1693" s="17">
        <v>0.32875415354781001</v>
      </c>
      <c r="Y1693" s="17">
        <v>0.23327148417738999</v>
      </c>
      <c r="Z1693" s="17">
        <v>0.34820556735916403</v>
      </c>
      <c r="AA1693" s="17">
        <v>0.30069239985074803</v>
      </c>
      <c r="AB1693" s="17">
        <v>0.39158949827011202</v>
      </c>
      <c r="AC1693" s="17">
        <v>0.20122183798264001</v>
      </c>
      <c r="AD1693" s="17">
        <v>0.20990773441395699</v>
      </c>
      <c r="AE1693" s="17"/>
      <c r="AF1693" s="17">
        <v>8.4054763902454796E-2</v>
      </c>
      <c r="AG1693" s="17">
        <v>0.44188649544249098</v>
      </c>
      <c r="AH1693" s="17">
        <v>0.208255135276075</v>
      </c>
      <c r="AI1693" s="17"/>
      <c r="AJ1693" s="17">
        <v>0.202871760489655</v>
      </c>
      <c r="AK1693" s="17">
        <v>0.434734567945886</v>
      </c>
      <c r="AL1693" s="17">
        <v>0.421168709475505</v>
      </c>
      <c r="AM1693" s="17"/>
      <c r="AN1693" s="17">
        <v>9.3574633175699307E-2</v>
      </c>
      <c r="AO1693" s="17">
        <v>0.111375938142574</v>
      </c>
      <c r="AP1693" s="17">
        <v>0.350037134545506</v>
      </c>
      <c r="AQ1693" s="17">
        <v>0.57396282582029301</v>
      </c>
      <c r="AR1693" s="17">
        <v>0.64442322861495505</v>
      </c>
      <c r="AS1693" s="17"/>
      <c r="AT1693" s="17">
        <v>0.25143393687377702</v>
      </c>
      <c r="AU1693" s="17">
        <v>0.32939796549830003</v>
      </c>
      <c r="AV1693" s="17"/>
      <c r="AW1693" s="17">
        <v>0.37953294423200301</v>
      </c>
      <c r="AX1693" s="17">
        <v>0.29207789095964198</v>
      </c>
      <c r="AY1693" s="17">
        <v>0.109412032927582</v>
      </c>
    </row>
    <row r="1694" spans="2:51">
      <c r="C1694" s="17"/>
      <c r="D1694" s="17"/>
      <c r="E1694" s="17"/>
      <c r="F1694" s="17"/>
      <c r="G1694" s="17"/>
      <c r="H1694" s="17"/>
      <c r="I1694" s="17"/>
      <c r="J1694" s="17"/>
      <c r="K1694" s="17"/>
      <c r="L1694" s="17"/>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7"/>
      <c r="AI1694" s="17"/>
      <c r="AJ1694" s="17"/>
      <c r="AK1694" s="17"/>
      <c r="AL1694" s="17"/>
      <c r="AM1694" s="17"/>
      <c r="AN1694" s="17"/>
      <c r="AO1694" s="17"/>
      <c r="AP1694" s="17"/>
      <c r="AQ1694" s="17"/>
      <c r="AR1694" s="17"/>
      <c r="AS1694" s="17"/>
      <c r="AT1694" s="17"/>
      <c r="AU1694" s="17"/>
      <c r="AV1694" s="17"/>
      <c r="AW1694" s="17"/>
      <c r="AX1694" s="17"/>
      <c r="AY1694" s="17"/>
    </row>
    <row r="1695" spans="2:51">
      <c r="B1695" s="6" t="s">
        <v>485</v>
      </c>
      <c r="C1695" s="17"/>
      <c r="D1695" s="17"/>
      <c r="E1695" s="17"/>
      <c r="F1695" s="17"/>
      <c r="G1695" s="17"/>
      <c r="H1695" s="17"/>
      <c r="I1695" s="17"/>
      <c r="J1695" s="17"/>
      <c r="K1695" s="17"/>
      <c r="L1695" s="17"/>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c r="AP1695" s="17"/>
      <c r="AQ1695" s="17"/>
      <c r="AR1695" s="17"/>
      <c r="AS1695" s="17"/>
      <c r="AT1695" s="17"/>
      <c r="AU1695" s="17"/>
      <c r="AV1695" s="17"/>
      <c r="AW1695" s="17"/>
      <c r="AX1695" s="17"/>
      <c r="AY1695" s="17"/>
    </row>
    <row r="1696" spans="2:51">
      <c r="B1696" s="24" t="s">
        <v>16</v>
      </c>
      <c r="C1696" s="17"/>
      <c r="D1696" s="17"/>
      <c r="E1696" s="17"/>
      <c r="F1696" s="17"/>
      <c r="G1696" s="17"/>
      <c r="H1696" s="17"/>
      <c r="I1696" s="17"/>
      <c r="J1696" s="17"/>
      <c r="K1696" s="17"/>
      <c r="L1696" s="17"/>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7"/>
      <c r="AI1696" s="17"/>
      <c r="AJ1696" s="17"/>
      <c r="AK1696" s="17"/>
      <c r="AL1696" s="17"/>
      <c r="AM1696" s="17"/>
      <c r="AN1696" s="17"/>
      <c r="AO1696" s="17"/>
      <c r="AP1696" s="17"/>
      <c r="AQ1696" s="17"/>
      <c r="AR1696" s="17"/>
      <c r="AS1696" s="17"/>
      <c r="AT1696" s="17"/>
      <c r="AU1696" s="17"/>
      <c r="AV1696" s="17"/>
      <c r="AW1696" s="17"/>
      <c r="AX1696" s="17"/>
      <c r="AY1696" s="17"/>
    </row>
    <row r="1697" spans="2:51">
      <c r="B1697" t="s">
        <v>133</v>
      </c>
      <c r="C1697" s="17">
        <v>7.4352256270912298E-2</v>
      </c>
      <c r="D1697" s="17">
        <v>8.6779978873675695E-2</v>
      </c>
      <c r="E1697" s="17">
        <v>6.2792746480625106E-2</v>
      </c>
      <c r="F1697" s="17"/>
      <c r="G1697" s="17">
        <v>6.6118266877076601E-2</v>
      </c>
      <c r="H1697" s="17">
        <v>8.7247836592411296E-2</v>
      </c>
      <c r="I1697" s="17">
        <v>8.9103955178961705E-2</v>
      </c>
      <c r="J1697" s="17">
        <v>7.2679820729738401E-2</v>
      </c>
      <c r="K1697" s="17">
        <v>7.2143355834701897E-2</v>
      </c>
      <c r="L1697" s="17">
        <v>6.3412585906216901E-2</v>
      </c>
      <c r="M1697" s="17"/>
      <c r="N1697" s="17">
        <v>9.8095436952960302E-2</v>
      </c>
      <c r="O1697" s="17">
        <v>7.8971071335108695E-2</v>
      </c>
      <c r="P1697" s="17">
        <v>5.37890348828063E-2</v>
      </c>
      <c r="Q1697" s="17">
        <v>6.3007698033607701E-2</v>
      </c>
      <c r="R1697" s="17"/>
      <c r="S1697" s="17">
        <v>7.3837766268533597E-2</v>
      </c>
      <c r="T1697" s="17">
        <v>3.4963135072373398E-2</v>
      </c>
      <c r="U1697" s="17">
        <v>9.1299591794473597E-2</v>
      </c>
      <c r="V1697" s="17">
        <v>8.6214761594251205E-2</v>
      </c>
      <c r="W1697" s="17">
        <v>8.3438859141034299E-2</v>
      </c>
      <c r="X1697" s="17">
        <v>9.1372490054397404E-2</v>
      </c>
      <c r="Y1697" s="17">
        <v>0.1091026081757</v>
      </c>
      <c r="Z1697" s="17">
        <v>3.8857894405762899E-2</v>
      </c>
      <c r="AA1697" s="17">
        <v>8.9166352115097602E-2</v>
      </c>
      <c r="AB1697" s="17">
        <v>6.5981638707843404E-2</v>
      </c>
      <c r="AC1697" s="17">
        <v>7.9023352641700101E-2</v>
      </c>
      <c r="AD1697" s="17">
        <v>3.06072191252479E-2</v>
      </c>
      <c r="AE1697" s="17"/>
      <c r="AF1697" s="17">
        <v>4.73584392731329E-2</v>
      </c>
      <c r="AG1697" s="17">
        <v>0.115050886799012</v>
      </c>
      <c r="AH1697" s="17">
        <v>6.0885557523744999E-2</v>
      </c>
      <c r="AI1697" s="17"/>
      <c r="AJ1697" s="17">
        <v>4.4948040812305502E-2</v>
      </c>
      <c r="AK1697" s="17">
        <v>0.133272437812161</v>
      </c>
      <c r="AL1697" s="17">
        <v>0.11060476838158401</v>
      </c>
      <c r="AM1697" s="17"/>
      <c r="AN1697" s="17">
        <v>5.1931120684688498E-2</v>
      </c>
      <c r="AO1697" s="17">
        <v>7.3500224653089197E-2</v>
      </c>
      <c r="AP1697" s="17">
        <v>9.5164459708202295E-2</v>
      </c>
      <c r="AQ1697" s="17">
        <v>8.8593845685342898E-2</v>
      </c>
      <c r="AR1697" s="17">
        <v>0.16755650014284301</v>
      </c>
      <c r="AS1697" s="17"/>
      <c r="AT1697" s="17">
        <v>7.5877058978896003E-2</v>
      </c>
      <c r="AU1697" s="17">
        <v>6.0886301999214298E-2</v>
      </c>
      <c r="AV1697" s="17"/>
      <c r="AW1697" s="17">
        <v>8.7723534221016697E-2</v>
      </c>
      <c r="AX1697" s="17">
        <v>6.8730790404275904E-2</v>
      </c>
      <c r="AY1697" s="17">
        <v>6.12679458926947E-2</v>
      </c>
    </row>
    <row r="1698" spans="2:51">
      <c r="B1698" t="s">
        <v>134</v>
      </c>
      <c r="C1698" s="17">
        <v>0.21569335113770799</v>
      </c>
      <c r="D1698" s="17">
        <v>0.26670427150422299</v>
      </c>
      <c r="E1698" s="17">
        <v>0.167826479423721</v>
      </c>
      <c r="F1698" s="17"/>
      <c r="G1698" s="17">
        <v>0.241939829568632</v>
      </c>
      <c r="H1698" s="17">
        <v>0.235429891974546</v>
      </c>
      <c r="I1698" s="17">
        <v>0.24565763307565799</v>
      </c>
      <c r="J1698" s="17">
        <v>0.23387742563022801</v>
      </c>
      <c r="K1698" s="17">
        <v>0.19969458287238601</v>
      </c>
      <c r="L1698" s="17">
        <v>0.173274817703328</v>
      </c>
      <c r="M1698" s="17"/>
      <c r="N1698" s="17">
        <v>0.232382984749293</v>
      </c>
      <c r="O1698" s="17">
        <v>0.217231506046863</v>
      </c>
      <c r="P1698" s="17">
        <v>0.237273077400839</v>
      </c>
      <c r="Q1698" s="17">
        <v>0.171860009788455</v>
      </c>
      <c r="R1698" s="17"/>
      <c r="S1698" s="17">
        <v>0.22015863952425299</v>
      </c>
      <c r="T1698" s="17">
        <v>0.19091348573104799</v>
      </c>
      <c r="U1698" s="17">
        <v>0.203051232914052</v>
      </c>
      <c r="V1698" s="17">
        <v>0.19229865862591</v>
      </c>
      <c r="W1698" s="17">
        <v>0.25121401686668199</v>
      </c>
      <c r="X1698" s="17">
        <v>0.15795987026001199</v>
      </c>
      <c r="Y1698" s="17">
        <v>0.21342221171918799</v>
      </c>
      <c r="Z1698" s="17">
        <v>0.23456557939040501</v>
      </c>
      <c r="AA1698" s="17">
        <v>0.22814348191848099</v>
      </c>
      <c r="AB1698" s="17">
        <v>0.25634782111944399</v>
      </c>
      <c r="AC1698" s="17">
        <v>0.25006420044942901</v>
      </c>
      <c r="AD1698" s="17">
        <v>0.26829992793237301</v>
      </c>
      <c r="AE1698" s="17"/>
      <c r="AF1698" s="17">
        <v>0.121912518367986</v>
      </c>
      <c r="AG1698" s="17">
        <v>0.31621420405008399</v>
      </c>
      <c r="AH1698" s="17">
        <v>0.246293166954862</v>
      </c>
      <c r="AI1698" s="17"/>
      <c r="AJ1698" s="17">
        <v>0.16767241318446399</v>
      </c>
      <c r="AK1698" s="17">
        <v>0.31630634849717998</v>
      </c>
      <c r="AL1698" s="17">
        <v>0.26428607178286201</v>
      </c>
      <c r="AM1698" s="17"/>
      <c r="AN1698" s="17">
        <v>0.15574236158041699</v>
      </c>
      <c r="AO1698" s="17">
        <v>0.182746246225095</v>
      </c>
      <c r="AP1698" s="17">
        <v>0.25300451113549</v>
      </c>
      <c r="AQ1698" s="17">
        <v>0.31937111117546602</v>
      </c>
      <c r="AR1698" s="17">
        <v>0.28293147343977798</v>
      </c>
      <c r="AS1698" s="17"/>
      <c r="AT1698" s="17">
        <v>0.216304753645158</v>
      </c>
      <c r="AU1698" s="17">
        <v>0.21983925727161799</v>
      </c>
      <c r="AV1698" s="17"/>
      <c r="AW1698" s="17">
        <v>0.240818851806055</v>
      </c>
      <c r="AX1698" s="17">
        <v>0.31227605317238999</v>
      </c>
      <c r="AY1698" s="17">
        <v>0.16370992365041301</v>
      </c>
    </row>
    <row r="1699" spans="2:51">
      <c r="B1699" t="s">
        <v>135</v>
      </c>
      <c r="C1699" s="17">
        <v>0.31955205886410698</v>
      </c>
      <c r="D1699" s="17">
        <v>0.29677037302062398</v>
      </c>
      <c r="E1699" s="17">
        <v>0.34287961796305799</v>
      </c>
      <c r="F1699" s="17"/>
      <c r="G1699" s="17">
        <v>0.32694972753229601</v>
      </c>
      <c r="H1699" s="17">
        <v>0.33052244841960698</v>
      </c>
      <c r="I1699" s="17">
        <v>0.29842291651649799</v>
      </c>
      <c r="J1699" s="17">
        <v>0.371066295190287</v>
      </c>
      <c r="K1699" s="17">
        <v>0.36546657872500099</v>
      </c>
      <c r="L1699" s="17">
        <v>0.25944729845335901</v>
      </c>
      <c r="M1699" s="17"/>
      <c r="N1699" s="17">
        <v>0.356988174770421</v>
      </c>
      <c r="O1699" s="17">
        <v>0.296501403759103</v>
      </c>
      <c r="P1699" s="17">
        <v>0.26778526749876602</v>
      </c>
      <c r="Q1699" s="17">
        <v>0.34856300605853602</v>
      </c>
      <c r="R1699" s="17"/>
      <c r="S1699" s="17">
        <v>0.31910744756621701</v>
      </c>
      <c r="T1699" s="17">
        <v>0.349466461845517</v>
      </c>
      <c r="U1699" s="17">
        <v>0.31423684506824001</v>
      </c>
      <c r="V1699" s="17">
        <v>0.29722961624010302</v>
      </c>
      <c r="W1699" s="17">
        <v>0.22512675000608401</v>
      </c>
      <c r="X1699" s="17">
        <v>0.37686421992810198</v>
      </c>
      <c r="Y1699" s="17">
        <v>0.31387933814700197</v>
      </c>
      <c r="Z1699" s="17">
        <v>0.29531588800911601</v>
      </c>
      <c r="AA1699" s="17">
        <v>0.279009855575515</v>
      </c>
      <c r="AB1699" s="17">
        <v>0.419107797597153</v>
      </c>
      <c r="AC1699" s="17">
        <v>0.28562235959999199</v>
      </c>
      <c r="AD1699" s="17">
        <v>0.31580974538740902</v>
      </c>
      <c r="AE1699" s="17"/>
      <c r="AF1699" s="17">
        <v>0.30939953298474299</v>
      </c>
      <c r="AG1699" s="17">
        <v>0.31907025385162702</v>
      </c>
      <c r="AH1699" s="17">
        <v>0.34109202046338999</v>
      </c>
      <c r="AI1699" s="17"/>
      <c r="AJ1699" s="17">
        <v>0.26507531632249098</v>
      </c>
      <c r="AK1699" s="17">
        <v>0.329262933658232</v>
      </c>
      <c r="AL1699" s="17">
        <v>0.309586785970562</v>
      </c>
      <c r="AM1699" s="17"/>
      <c r="AN1699" s="17">
        <v>0.32483439355249499</v>
      </c>
      <c r="AO1699" s="17">
        <v>0.33714678879858001</v>
      </c>
      <c r="AP1699" s="17">
        <v>0.33964786016561399</v>
      </c>
      <c r="AQ1699" s="17">
        <v>0.388805840805859</v>
      </c>
      <c r="AR1699" s="17">
        <v>0.19397994674522201</v>
      </c>
      <c r="AS1699" s="17"/>
      <c r="AT1699" s="17">
        <v>0.31857538588467799</v>
      </c>
      <c r="AU1699" s="17">
        <v>0.33709638707591899</v>
      </c>
      <c r="AV1699" s="17"/>
      <c r="AW1699" s="17">
        <v>0.29312645177827301</v>
      </c>
      <c r="AX1699" s="17">
        <v>0.259346045164982</v>
      </c>
      <c r="AY1699" s="17">
        <v>0.36364594045869802</v>
      </c>
    </row>
    <row r="1700" spans="2:51">
      <c r="B1700" t="s">
        <v>136</v>
      </c>
      <c r="C1700" s="17">
        <v>0.194859872408333</v>
      </c>
      <c r="D1700" s="17">
        <v>0.17819571174597301</v>
      </c>
      <c r="E1700" s="17">
        <v>0.207052125716254</v>
      </c>
      <c r="F1700" s="17"/>
      <c r="G1700" s="17">
        <v>0.20613927017170799</v>
      </c>
      <c r="H1700" s="17">
        <v>0.16291271738149701</v>
      </c>
      <c r="I1700" s="17">
        <v>0.20415680980645001</v>
      </c>
      <c r="J1700" s="17">
        <v>0.16773892151289299</v>
      </c>
      <c r="K1700" s="17">
        <v>0.18232740609943801</v>
      </c>
      <c r="L1700" s="17">
        <v>0.22831738940222199</v>
      </c>
      <c r="M1700" s="17"/>
      <c r="N1700" s="17">
        <v>0.165095755538886</v>
      </c>
      <c r="O1700" s="17">
        <v>0.19650686047395999</v>
      </c>
      <c r="P1700" s="17">
        <v>0.21802210441707701</v>
      </c>
      <c r="Q1700" s="17">
        <v>0.204123956111394</v>
      </c>
      <c r="R1700" s="17"/>
      <c r="S1700" s="17">
        <v>0.17527911773454799</v>
      </c>
      <c r="T1700" s="17">
        <v>0.19181883029548799</v>
      </c>
      <c r="U1700" s="17">
        <v>0.21660759712845101</v>
      </c>
      <c r="V1700" s="17">
        <v>0.23164507253337999</v>
      </c>
      <c r="W1700" s="17">
        <v>0.26704038001085201</v>
      </c>
      <c r="X1700" s="17">
        <v>0.14264071921674801</v>
      </c>
      <c r="Y1700" s="17">
        <v>0.20092443884674799</v>
      </c>
      <c r="Z1700" s="17">
        <v>0.25257016677939298</v>
      </c>
      <c r="AA1700" s="17">
        <v>0.21030444059669001</v>
      </c>
      <c r="AB1700" s="17">
        <v>0.14593186155072599</v>
      </c>
      <c r="AC1700" s="17">
        <v>0.124004909084885</v>
      </c>
      <c r="AD1700" s="17">
        <v>0.19678863540224401</v>
      </c>
      <c r="AE1700" s="17"/>
      <c r="AF1700" s="17">
        <v>0.26223502292217199</v>
      </c>
      <c r="AG1700" s="17">
        <v>0.123075557901125</v>
      </c>
      <c r="AH1700" s="17">
        <v>0.172225560628948</v>
      </c>
      <c r="AI1700" s="17"/>
      <c r="AJ1700" s="17">
        <v>0.25728774972559698</v>
      </c>
      <c r="AK1700" s="17">
        <v>0.118144360593661</v>
      </c>
      <c r="AL1700" s="17">
        <v>0.18840391785204799</v>
      </c>
      <c r="AM1700" s="17"/>
      <c r="AN1700" s="17">
        <v>0.21638566910110199</v>
      </c>
      <c r="AO1700" s="17">
        <v>0.200218426394601</v>
      </c>
      <c r="AP1700" s="17">
        <v>0.15230668500018099</v>
      </c>
      <c r="AQ1700" s="17">
        <v>0.10968888707270499</v>
      </c>
      <c r="AR1700" s="17">
        <v>0.201601179230913</v>
      </c>
      <c r="AS1700" s="17"/>
      <c r="AT1700" s="17">
        <v>0.198850116151258</v>
      </c>
      <c r="AU1700" s="17">
        <v>0.13022440268145899</v>
      </c>
      <c r="AV1700" s="17"/>
      <c r="AW1700" s="17">
        <v>0.201496880010407</v>
      </c>
      <c r="AX1700" s="17">
        <v>0.20554180794640201</v>
      </c>
      <c r="AY1700" s="17">
        <v>0.18492046043987501</v>
      </c>
    </row>
    <row r="1701" spans="2:51">
      <c r="B1701" t="s">
        <v>137</v>
      </c>
      <c r="C1701" s="17">
        <v>0.11017846019627001</v>
      </c>
      <c r="D1701" s="17">
        <v>0.125536298786283</v>
      </c>
      <c r="E1701" s="17">
        <v>9.5979322813801296E-2</v>
      </c>
      <c r="F1701" s="17"/>
      <c r="G1701" s="17">
        <v>6.1624342091516598E-2</v>
      </c>
      <c r="H1701" s="17">
        <v>0.10026766508200299</v>
      </c>
      <c r="I1701" s="17">
        <v>7.0864739913490696E-2</v>
      </c>
      <c r="J1701" s="17">
        <v>8.9307705675441801E-2</v>
      </c>
      <c r="K1701" s="17">
        <v>9.6570369098116601E-2</v>
      </c>
      <c r="L1701" s="17">
        <v>0.18483999381154201</v>
      </c>
      <c r="M1701" s="17"/>
      <c r="N1701" s="17">
        <v>9.7103496320225094E-2</v>
      </c>
      <c r="O1701" s="17">
        <v>0.110355804222024</v>
      </c>
      <c r="P1701" s="17">
        <v>0.1407900831909</v>
      </c>
      <c r="Q1701" s="17">
        <v>9.7152031420934898E-2</v>
      </c>
      <c r="R1701" s="17"/>
      <c r="S1701" s="17">
        <v>6.2149501636724801E-2</v>
      </c>
      <c r="T1701" s="17">
        <v>0.155284260773498</v>
      </c>
      <c r="U1701" s="17">
        <v>0.12180364266702499</v>
      </c>
      <c r="V1701" s="17">
        <v>0.10642800830872901</v>
      </c>
      <c r="W1701" s="17">
        <v>0.14054222018798401</v>
      </c>
      <c r="X1701" s="17">
        <v>0.102020777966862</v>
      </c>
      <c r="Y1701" s="17">
        <v>8.5146499495103001E-2</v>
      </c>
      <c r="Z1701" s="17">
        <v>9.2094036547633804E-2</v>
      </c>
      <c r="AA1701" s="17">
        <v>0.143586959483716</v>
      </c>
      <c r="AB1701" s="17">
        <v>4.8941879751129201E-2</v>
      </c>
      <c r="AC1701" s="17">
        <v>0.19392233992078001</v>
      </c>
      <c r="AD1701" s="17">
        <v>7.4653523003395103E-2</v>
      </c>
      <c r="AE1701" s="17"/>
      <c r="AF1701" s="17">
        <v>0.17606951936485299</v>
      </c>
      <c r="AG1701" s="17">
        <v>5.2580037975900898E-2</v>
      </c>
      <c r="AH1701" s="17">
        <v>9.5125836935393698E-2</v>
      </c>
      <c r="AI1701" s="17"/>
      <c r="AJ1701" s="17">
        <v>0.197600586599327</v>
      </c>
      <c r="AK1701" s="17">
        <v>2.9950159904337401E-2</v>
      </c>
      <c r="AL1701" s="17">
        <v>5.9468476026788203E-2</v>
      </c>
      <c r="AM1701" s="17"/>
      <c r="AN1701" s="17">
        <v>0.13557201053301601</v>
      </c>
      <c r="AO1701" s="17">
        <v>0.135295640987463</v>
      </c>
      <c r="AP1701" s="17">
        <v>8.0620420142894306E-2</v>
      </c>
      <c r="AQ1701" s="17">
        <v>5.9410837599620299E-2</v>
      </c>
      <c r="AR1701" s="17">
        <v>4.4804312408764597E-2</v>
      </c>
      <c r="AS1701" s="17"/>
      <c r="AT1701" s="17">
        <v>0.112315761046017</v>
      </c>
      <c r="AU1701" s="17">
        <v>7.9604739884396897E-2</v>
      </c>
      <c r="AV1701" s="17"/>
      <c r="AW1701" s="17">
        <v>0.11839933181689</v>
      </c>
      <c r="AX1701" s="17">
        <v>9.2165839296382099E-2</v>
      </c>
      <c r="AY1701" s="17">
        <v>0.10585610313567501</v>
      </c>
    </row>
    <row r="1702" spans="2:51">
      <c r="B1702" t="s">
        <v>119</v>
      </c>
      <c r="C1702" s="17">
        <v>8.5364001122670105E-2</v>
      </c>
      <c r="D1702" s="17">
        <v>4.6013366069221802E-2</v>
      </c>
      <c r="E1702" s="17">
        <v>0.123469707602542</v>
      </c>
      <c r="F1702" s="17"/>
      <c r="G1702" s="17">
        <v>9.7228563758770994E-2</v>
      </c>
      <c r="H1702" s="17">
        <v>8.3619440549935101E-2</v>
      </c>
      <c r="I1702" s="17">
        <v>9.1793945508940794E-2</v>
      </c>
      <c r="J1702" s="17">
        <v>6.53298312614118E-2</v>
      </c>
      <c r="K1702" s="17">
        <v>8.3797707370356106E-2</v>
      </c>
      <c r="L1702" s="17">
        <v>9.0707914723331798E-2</v>
      </c>
      <c r="M1702" s="17"/>
      <c r="N1702" s="17">
        <v>5.0334151668213603E-2</v>
      </c>
      <c r="O1702" s="17">
        <v>0.100433354162941</v>
      </c>
      <c r="P1702" s="17">
        <v>8.2340432609611394E-2</v>
      </c>
      <c r="Q1702" s="17">
        <v>0.115293298587073</v>
      </c>
      <c r="R1702" s="17"/>
      <c r="S1702" s="17">
        <v>0.14946752726972201</v>
      </c>
      <c r="T1702" s="17">
        <v>7.7553826282076799E-2</v>
      </c>
      <c r="U1702" s="17">
        <v>5.30010904277581E-2</v>
      </c>
      <c r="V1702" s="17">
        <v>8.6183882697627806E-2</v>
      </c>
      <c r="W1702" s="17">
        <v>3.2637773787362601E-2</v>
      </c>
      <c r="X1702" s="17">
        <v>0.12914192257387899</v>
      </c>
      <c r="Y1702" s="17">
        <v>7.7524903616258398E-2</v>
      </c>
      <c r="Z1702" s="17">
        <v>8.6596434867688907E-2</v>
      </c>
      <c r="AA1702" s="17">
        <v>4.9788910310500201E-2</v>
      </c>
      <c r="AB1702" s="17">
        <v>6.3689001273703902E-2</v>
      </c>
      <c r="AC1702" s="17">
        <v>6.7362838303212894E-2</v>
      </c>
      <c r="AD1702" s="17">
        <v>0.113840949149331</v>
      </c>
      <c r="AE1702" s="17"/>
      <c r="AF1702" s="17">
        <v>8.3024967087112905E-2</v>
      </c>
      <c r="AG1702" s="17">
        <v>7.4009059422251597E-2</v>
      </c>
      <c r="AH1702" s="17">
        <v>8.4377857493661695E-2</v>
      </c>
      <c r="AI1702" s="17"/>
      <c r="AJ1702" s="17">
        <v>6.7415893355816395E-2</v>
      </c>
      <c r="AK1702" s="17">
        <v>7.3063759534428896E-2</v>
      </c>
      <c r="AL1702" s="17">
        <v>6.7649979986155795E-2</v>
      </c>
      <c r="AM1702" s="17"/>
      <c r="AN1702" s="17">
        <v>0.115534444548281</v>
      </c>
      <c r="AO1702" s="17">
        <v>7.1092672941171497E-2</v>
      </c>
      <c r="AP1702" s="17">
        <v>7.9256063847617506E-2</v>
      </c>
      <c r="AQ1702" s="17">
        <v>3.41294776610074E-2</v>
      </c>
      <c r="AR1702" s="17">
        <v>0.109126588032479</v>
      </c>
      <c r="AS1702" s="17"/>
      <c r="AT1702" s="17">
        <v>7.8076924293994002E-2</v>
      </c>
      <c r="AU1702" s="17">
        <v>0.172348911087394</v>
      </c>
      <c r="AV1702" s="17"/>
      <c r="AW1702" s="17">
        <v>5.8434950367358601E-2</v>
      </c>
      <c r="AX1702" s="17">
        <v>6.1939464015568602E-2</v>
      </c>
      <c r="AY1702" s="17">
        <v>0.120599626422645</v>
      </c>
    </row>
    <row r="1703" spans="2:51">
      <c r="B1703" t="s">
        <v>138</v>
      </c>
      <c r="C1703" s="17">
        <v>0.29004560740862001</v>
      </c>
      <c r="D1703" s="17">
        <v>0.35348425037789799</v>
      </c>
      <c r="E1703" s="17">
        <v>0.230619225904346</v>
      </c>
      <c r="F1703" s="17"/>
      <c r="G1703" s="17">
        <v>0.30805809644570797</v>
      </c>
      <c r="H1703" s="17">
        <v>0.32267772856695798</v>
      </c>
      <c r="I1703" s="17">
        <v>0.33476158825461999</v>
      </c>
      <c r="J1703" s="17">
        <v>0.30655724635996701</v>
      </c>
      <c r="K1703" s="17">
        <v>0.271837938707088</v>
      </c>
      <c r="L1703" s="17">
        <v>0.23668740360954499</v>
      </c>
      <c r="M1703" s="17"/>
      <c r="N1703" s="17">
        <v>0.330478421702253</v>
      </c>
      <c r="O1703" s="17">
        <v>0.29620257738197098</v>
      </c>
      <c r="P1703" s="17">
        <v>0.29106211228364498</v>
      </c>
      <c r="Q1703" s="17">
        <v>0.23486770782206301</v>
      </c>
      <c r="R1703" s="17"/>
      <c r="S1703" s="17">
        <v>0.29399640579278702</v>
      </c>
      <c r="T1703" s="17">
        <v>0.225876620803421</v>
      </c>
      <c r="U1703" s="17">
        <v>0.29435082470852603</v>
      </c>
      <c r="V1703" s="17">
        <v>0.27851342022016101</v>
      </c>
      <c r="W1703" s="17">
        <v>0.33465287600771698</v>
      </c>
      <c r="X1703" s="17">
        <v>0.249332360314409</v>
      </c>
      <c r="Y1703" s="17">
        <v>0.32252481989488901</v>
      </c>
      <c r="Z1703" s="17">
        <v>0.27342347379616799</v>
      </c>
      <c r="AA1703" s="17">
        <v>0.31730983403357899</v>
      </c>
      <c r="AB1703" s="17">
        <v>0.322329459827288</v>
      </c>
      <c r="AC1703" s="17">
        <v>0.32908755309112903</v>
      </c>
      <c r="AD1703" s="17">
        <v>0.298907147057621</v>
      </c>
      <c r="AE1703" s="17"/>
      <c r="AF1703" s="17">
        <v>0.16927095764111899</v>
      </c>
      <c r="AG1703" s="17">
        <v>0.43126509084909598</v>
      </c>
      <c r="AH1703" s="17">
        <v>0.307178724478607</v>
      </c>
      <c r="AI1703" s="17"/>
      <c r="AJ1703" s="17">
        <v>0.21262045399676899</v>
      </c>
      <c r="AK1703" s="17">
        <v>0.44957878630934101</v>
      </c>
      <c r="AL1703" s="17">
        <v>0.37489084016444602</v>
      </c>
      <c r="AM1703" s="17"/>
      <c r="AN1703" s="17">
        <v>0.20767348226510601</v>
      </c>
      <c r="AO1703" s="17">
        <v>0.25624647087818497</v>
      </c>
      <c r="AP1703" s="17">
        <v>0.34816897084369303</v>
      </c>
      <c r="AQ1703" s="17">
        <v>0.40796495686080803</v>
      </c>
      <c r="AR1703" s="17">
        <v>0.45048797358262099</v>
      </c>
      <c r="AS1703" s="17"/>
      <c r="AT1703" s="17">
        <v>0.29218181262405402</v>
      </c>
      <c r="AU1703" s="17">
        <v>0.28072555927083198</v>
      </c>
      <c r="AV1703" s="17"/>
      <c r="AW1703" s="17">
        <v>0.32854238602707198</v>
      </c>
      <c r="AX1703" s="17">
        <v>0.38100684357666598</v>
      </c>
      <c r="AY1703" s="17">
        <v>0.224977869543107</v>
      </c>
    </row>
    <row r="1704" spans="2:51">
      <c r="B1704" t="s">
        <v>139</v>
      </c>
      <c r="C1704" s="17">
        <v>0.305038332604603</v>
      </c>
      <c r="D1704" s="17">
        <v>0.30373201053225601</v>
      </c>
      <c r="E1704" s="17">
        <v>0.30303144853005498</v>
      </c>
      <c r="F1704" s="17"/>
      <c r="G1704" s="17">
        <v>0.26776361226322498</v>
      </c>
      <c r="H1704" s="17">
        <v>0.26318038246350001</v>
      </c>
      <c r="I1704" s="17">
        <v>0.27502154971994103</v>
      </c>
      <c r="J1704" s="17">
        <v>0.25704662718833499</v>
      </c>
      <c r="K1704" s="17">
        <v>0.27889777519755399</v>
      </c>
      <c r="L1704" s="17">
        <v>0.413157383213764</v>
      </c>
      <c r="M1704" s="17"/>
      <c r="N1704" s="17">
        <v>0.26219925185911103</v>
      </c>
      <c r="O1704" s="17">
        <v>0.306862664695984</v>
      </c>
      <c r="P1704" s="17">
        <v>0.35881218760797701</v>
      </c>
      <c r="Q1704" s="17">
        <v>0.30127598753232898</v>
      </c>
      <c r="R1704" s="17"/>
      <c r="S1704" s="17">
        <v>0.23742861937127299</v>
      </c>
      <c r="T1704" s="17">
        <v>0.34710309106898501</v>
      </c>
      <c r="U1704" s="17">
        <v>0.33841123979547599</v>
      </c>
      <c r="V1704" s="17">
        <v>0.33807308084210802</v>
      </c>
      <c r="W1704" s="17">
        <v>0.40758260019883602</v>
      </c>
      <c r="X1704" s="17">
        <v>0.24466149718360899</v>
      </c>
      <c r="Y1704" s="17">
        <v>0.28607093834185099</v>
      </c>
      <c r="Z1704" s="17">
        <v>0.34466420332702702</v>
      </c>
      <c r="AA1704" s="17">
        <v>0.35389140008040498</v>
      </c>
      <c r="AB1704" s="17">
        <v>0.194873741301855</v>
      </c>
      <c r="AC1704" s="17">
        <v>0.31792724900566599</v>
      </c>
      <c r="AD1704" s="17">
        <v>0.27144215840563901</v>
      </c>
      <c r="AE1704" s="17"/>
      <c r="AF1704" s="17">
        <v>0.43830454228702398</v>
      </c>
      <c r="AG1704" s="17">
        <v>0.17565559587702601</v>
      </c>
      <c r="AH1704" s="17">
        <v>0.26735139756434101</v>
      </c>
      <c r="AI1704" s="17"/>
      <c r="AJ1704" s="17">
        <v>0.45488833632492398</v>
      </c>
      <c r="AK1704" s="17">
        <v>0.14809452049799801</v>
      </c>
      <c r="AL1704" s="17">
        <v>0.247872393878836</v>
      </c>
      <c r="AM1704" s="17"/>
      <c r="AN1704" s="17">
        <v>0.351957679634118</v>
      </c>
      <c r="AO1704" s="17">
        <v>0.33551406738206402</v>
      </c>
      <c r="AP1704" s="17">
        <v>0.23292710514307599</v>
      </c>
      <c r="AQ1704" s="17">
        <v>0.16909972467232601</v>
      </c>
      <c r="AR1704" s="17">
        <v>0.24640549163967801</v>
      </c>
      <c r="AS1704" s="17"/>
      <c r="AT1704" s="17">
        <v>0.31116587719727501</v>
      </c>
      <c r="AU1704" s="17">
        <v>0.209829142565856</v>
      </c>
      <c r="AV1704" s="17"/>
      <c r="AW1704" s="17">
        <v>0.319896211827296</v>
      </c>
      <c r="AX1704" s="17">
        <v>0.29770764724278398</v>
      </c>
      <c r="AY1704" s="17">
        <v>0.29077656357554998</v>
      </c>
    </row>
    <row r="1705" spans="2:51">
      <c r="B1705" t="s">
        <v>140</v>
      </c>
      <c r="C1705" s="17">
        <v>-1.49927251959823E-2</v>
      </c>
      <c r="D1705" s="17">
        <v>4.9752239845641998E-2</v>
      </c>
      <c r="E1705" s="17">
        <v>-7.2412222625708997E-2</v>
      </c>
      <c r="F1705" s="17"/>
      <c r="G1705" s="17">
        <v>4.0294484182483201E-2</v>
      </c>
      <c r="H1705" s="17">
        <v>5.9497346103457797E-2</v>
      </c>
      <c r="I1705" s="17">
        <v>5.9740038534678998E-2</v>
      </c>
      <c r="J1705" s="17">
        <v>4.9510619171631701E-2</v>
      </c>
      <c r="K1705" s="17">
        <v>-7.0598364904657703E-3</v>
      </c>
      <c r="L1705" s="17">
        <v>-0.17646997960421901</v>
      </c>
      <c r="M1705" s="17"/>
      <c r="N1705" s="17">
        <v>6.8279169843142098E-2</v>
      </c>
      <c r="O1705" s="17">
        <v>-1.0660087314012801E-2</v>
      </c>
      <c r="P1705" s="17">
        <v>-6.7750075324331596E-2</v>
      </c>
      <c r="Q1705" s="17">
        <v>-6.6408279710265999E-2</v>
      </c>
      <c r="R1705" s="17"/>
      <c r="S1705" s="17">
        <v>5.6567786421513798E-2</v>
      </c>
      <c r="T1705" s="17">
        <v>-0.121226470265564</v>
      </c>
      <c r="U1705" s="17">
        <v>-4.4060415086950397E-2</v>
      </c>
      <c r="V1705" s="17">
        <v>-5.95596606219468E-2</v>
      </c>
      <c r="W1705" s="17">
        <v>-7.2929724191119705E-2</v>
      </c>
      <c r="X1705" s="17">
        <v>4.6708631307996497E-3</v>
      </c>
      <c r="Y1705" s="17">
        <v>3.6453881553037297E-2</v>
      </c>
      <c r="Z1705" s="17">
        <v>-7.1240729530858707E-2</v>
      </c>
      <c r="AA1705" s="17">
        <v>-3.6581566046826497E-2</v>
      </c>
      <c r="AB1705" s="17">
        <v>0.127455718525433</v>
      </c>
      <c r="AC1705" s="17">
        <v>1.11603040854638E-2</v>
      </c>
      <c r="AD1705" s="17">
        <v>2.7464988651981499E-2</v>
      </c>
      <c r="AE1705" s="17"/>
      <c r="AF1705" s="17">
        <v>-0.26903358464590499</v>
      </c>
      <c r="AG1705" s="17">
        <v>0.25560949497206997</v>
      </c>
      <c r="AH1705" s="17">
        <v>3.9827326914265798E-2</v>
      </c>
      <c r="AI1705" s="17"/>
      <c r="AJ1705" s="17">
        <v>-0.24226788232815499</v>
      </c>
      <c r="AK1705" s="17">
        <v>0.30148426581134302</v>
      </c>
      <c r="AL1705" s="17">
        <v>0.12701844628560999</v>
      </c>
      <c r="AM1705" s="17"/>
      <c r="AN1705" s="17">
        <v>-0.14428419736901199</v>
      </c>
      <c r="AO1705" s="17">
        <v>-7.9267596503879698E-2</v>
      </c>
      <c r="AP1705" s="17">
        <v>0.11524186570061699</v>
      </c>
      <c r="AQ1705" s="17">
        <v>0.23886523218848299</v>
      </c>
      <c r="AR1705" s="17">
        <v>0.20408248194294301</v>
      </c>
      <c r="AS1705" s="17"/>
      <c r="AT1705" s="17">
        <v>-1.8984064573220799E-2</v>
      </c>
      <c r="AU1705" s="17">
        <v>7.0896416704975998E-2</v>
      </c>
      <c r="AV1705" s="17"/>
      <c r="AW1705" s="17">
        <v>8.6461741997757007E-3</v>
      </c>
      <c r="AX1705" s="17">
        <v>8.3299196333881304E-2</v>
      </c>
      <c r="AY1705" s="17">
        <v>-6.5798694032442706E-2</v>
      </c>
    </row>
    <row r="1706" spans="2:51">
      <c r="C1706" s="17"/>
      <c r="D1706" s="17"/>
      <c r="E1706" s="17"/>
      <c r="F1706" s="17"/>
      <c r="G1706" s="17"/>
      <c r="H1706" s="17"/>
      <c r="I1706" s="17"/>
      <c r="J1706" s="17"/>
      <c r="K1706" s="17"/>
      <c r="L1706" s="17"/>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7"/>
      <c r="AI1706" s="17"/>
      <c r="AJ1706" s="17"/>
      <c r="AK1706" s="17"/>
      <c r="AL1706" s="17"/>
      <c r="AM1706" s="17"/>
      <c r="AN1706" s="17"/>
      <c r="AO1706" s="17"/>
      <c r="AP1706" s="17"/>
      <c r="AQ1706" s="17"/>
      <c r="AR1706" s="17"/>
      <c r="AS1706" s="17"/>
      <c r="AT1706" s="17"/>
      <c r="AU1706" s="17"/>
      <c r="AV1706" s="17"/>
      <c r="AW1706" s="17"/>
      <c r="AX1706" s="17"/>
      <c r="AY1706" s="17"/>
    </row>
    <row r="1707" spans="2:51">
      <c r="B1707" s="6" t="s">
        <v>486</v>
      </c>
      <c r="C1707" s="17"/>
      <c r="D1707" s="17"/>
      <c r="E1707" s="17"/>
      <c r="F1707" s="17"/>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c r="AI1707" s="17"/>
      <c r="AJ1707" s="17"/>
      <c r="AK1707" s="17"/>
      <c r="AL1707" s="17"/>
      <c r="AM1707" s="17"/>
      <c r="AN1707" s="17"/>
      <c r="AO1707" s="17"/>
      <c r="AP1707" s="17"/>
      <c r="AQ1707" s="17"/>
      <c r="AR1707" s="17"/>
      <c r="AS1707" s="17"/>
      <c r="AT1707" s="17"/>
      <c r="AU1707" s="17"/>
      <c r="AV1707" s="17"/>
      <c r="AW1707" s="17"/>
      <c r="AX1707" s="17"/>
      <c r="AY1707" s="17"/>
    </row>
    <row r="1708" spans="2:51">
      <c r="B1708" s="24" t="s">
        <v>16</v>
      </c>
      <c r="C1708" s="17"/>
      <c r="D1708" s="17"/>
      <c r="E1708" s="17"/>
      <c r="F1708" s="17"/>
      <c r="G1708" s="17"/>
      <c r="H1708" s="17"/>
      <c r="I1708" s="17"/>
      <c r="J1708" s="17"/>
      <c r="K1708" s="17"/>
      <c r="L1708" s="17"/>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7"/>
      <c r="AI1708" s="17"/>
      <c r="AJ1708" s="17"/>
      <c r="AK1708" s="17"/>
      <c r="AL1708" s="17"/>
      <c r="AM1708" s="17"/>
      <c r="AN1708" s="17"/>
      <c r="AO1708" s="17"/>
      <c r="AP1708" s="17"/>
      <c r="AQ1708" s="17"/>
      <c r="AR1708" s="17"/>
      <c r="AS1708" s="17"/>
      <c r="AT1708" s="17"/>
      <c r="AU1708" s="17"/>
      <c r="AV1708" s="17"/>
      <c r="AW1708" s="17"/>
      <c r="AX1708" s="17"/>
      <c r="AY1708" s="17"/>
    </row>
    <row r="1709" spans="2:51">
      <c r="B1709" t="s">
        <v>133</v>
      </c>
      <c r="C1709" s="17">
        <v>0.103104976279462</v>
      </c>
      <c r="D1709" s="17">
        <v>0.143338463727537</v>
      </c>
      <c r="E1709" s="17">
        <v>6.45281602293684E-2</v>
      </c>
      <c r="F1709" s="17"/>
      <c r="G1709" s="17">
        <v>0.106124675232515</v>
      </c>
      <c r="H1709" s="17">
        <v>0.11124699264004501</v>
      </c>
      <c r="I1709" s="17">
        <v>8.1117613574616401E-2</v>
      </c>
      <c r="J1709" s="17">
        <v>0.15319955421492601</v>
      </c>
      <c r="K1709" s="17">
        <v>0.115567827099296</v>
      </c>
      <c r="L1709" s="17">
        <v>6.6555760624717297E-2</v>
      </c>
      <c r="M1709" s="17"/>
      <c r="N1709" s="17">
        <v>0.13795104736394001</v>
      </c>
      <c r="O1709" s="17">
        <v>8.5584056792771396E-2</v>
      </c>
      <c r="P1709" s="17">
        <v>0.106168651419469</v>
      </c>
      <c r="Q1709" s="17">
        <v>7.7912823680630197E-2</v>
      </c>
      <c r="R1709" s="17"/>
      <c r="S1709" s="17">
        <v>0.14986849780810399</v>
      </c>
      <c r="T1709" s="17">
        <v>9.6963614410201002E-2</v>
      </c>
      <c r="U1709" s="17">
        <v>0.11425885570197999</v>
      </c>
      <c r="V1709" s="17">
        <v>8.0599952023037005E-2</v>
      </c>
      <c r="W1709" s="17">
        <v>0.14733494711167799</v>
      </c>
      <c r="X1709" s="17">
        <v>4.0670272141900998E-2</v>
      </c>
      <c r="Y1709" s="17">
        <v>5.3676548442297398E-2</v>
      </c>
      <c r="Z1709" s="17">
        <v>0.14134809395948</v>
      </c>
      <c r="AA1709" s="17">
        <v>9.7143975857765894E-2</v>
      </c>
      <c r="AB1709" s="17">
        <v>0.130423886270506</v>
      </c>
      <c r="AC1709" s="17">
        <v>0.18530202749025901</v>
      </c>
      <c r="AD1709" s="17">
        <v>0</v>
      </c>
      <c r="AE1709" s="17"/>
      <c r="AF1709" s="17">
        <v>9.0051925301161795E-2</v>
      </c>
      <c r="AG1709" s="17">
        <v>0.12729392515208801</v>
      </c>
      <c r="AH1709" s="17">
        <v>7.6762957803928694E-2</v>
      </c>
      <c r="AI1709" s="17"/>
      <c r="AJ1709" s="17">
        <v>0.116198479649561</v>
      </c>
      <c r="AK1709" s="17">
        <v>0.116736607221693</v>
      </c>
      <c r="AL1709" s="17">
        <v>0.123465411331453</v>
      </c>
      <c r="AM1709" s="17"/>
      <c r="AN1709" s="17">
        <v>7.6907650066939698E-2</v>
      </c>
      <c r="AO1709" s="17">
        <v>0.106114398431741</v>
      </c>
      <c r="AP1709" s="17">
        <v>0.13252918799615401</v>
      </c>
      <c r="AQ1709" s="17">
        <v>0.107136810277142</v>
      </c>
      <c r="AR1709" s="17">
        <v>0.28481123439281097</v>
      </c>
      <c r="AS1709" s="17"/>
      <c r="AT1709" s="17">
        <v>9.9559844761744301E-2</v>
      </c>
      <c r="AU1709" s="17">
        <v>0.14156182372581699</v>
      </c>
      <c r="AV1709" s="17"/>
      <c r="AW1709" s="17">
        <v>0.14008583949428499</v>
      </c>
      <c r="AX1709" s="17">
        <v>0.14630171647367299</v>
      </c>
      <c r="AY1709" s="17">
        <v>4.8868872773220301E-2</v>
      </c>
    </row>
    <row r="1710" spans="2:51">
      <c r="B1710" t="s">
        <v>134</v>
      </c>
      <c r="C1710" s="17">
        <v>0.33203784937757302</v>
      </c>
      <c r="D1710" s="17">
        <v>0.38452261551598599</v>
      </c>
      <c r="E1710" s="17">
        <v>0.28414730798531501</v>
      </c>
      <c r="F1710" s="17"/>
      <c r="G1710" s="17">
        <v>0.29476584849267601</v>
      </c>
      <c r="H1710" s="17">
        <v>0.28645964009177899</v>
      </c>
      <c r="I1710" s="17">
        <v>0.42056975841722499</v>
      </c>
      <c r="J1710" s="17">
        <v>0.29770388861207497</v>
      </c>
      <c r="K1710" s="17">
        <v>0.30746267017581502</v>
      </c>
      <c r="L1710" s="17">
        <v>0.35632516967431899</v>
      </c>
      <c r="M1710" s="17"/>
      <c r="N1710" s="17">
        <v>0.39603068049704498</v>
      </c>
      <c r="O1710" s="17">
        <v>0.36447736311539303</v>
      </c>
      <c r="P1710" s="17">
        <v>0.34289575405786099</v>
      </c>
      <c r="Q1710" s="17">
        <v>0.21825151785889699</v>
      </c>
      <c r="R1710" s="17"/>
      <c r="S1710" s="17">
        <v>0.363174220499838</v>
      </c>
      <c r="T1710" s="17">
        <v>0.37013705278296499</v>
      </c>
      <c r="U1710" s="17">
        <v>0.37185417210548499</v>
      </c>
      <c r="V1710" s="17">
        <v>0.24127316002896601</v>
      </c>
      <c r="W1710" s="17">
        <v>0.308390320100279</v>
      </c>
      <c r="X1710" s="17">
        <v>0.40350709178793598</v>
      </c>
      <c r="Y1710" s="17">
        <v>0.323363553784002</v>
      </c>
      <c r="Z1710" s="17">
        <v>0.345403846825238</v>
      </c>
      <c r="AA1710" s="17">
        <v>0.29115562250863197</v>
      </c>
      <c r="AB1710" s="17">
        <v>0.27111586363386803</v>
      </c>
      <c r="AC1710" s="17">
        <v>0.24045936194543499</v>
      </c>
      <c r="AD1710" s="17">
        <v>0.42096077421146799</v>
      </c>
      <c r="AE1710" s="17"/>
      <c r="AF1710" s="17">
        <v>0.305192411530534</v>
      </c>
      <c r="AG1710" s="17">
        <v>0.35831667603776202</v>
      </c>
      <c r="AH1710" s="17">
        <v>0.33130876667166298</v>
      </c>
      <c r="AI1710" s="17"/>
      <c r="AJ1710" s="17">
        <v>0.41132231061194102</v>
      </c>
      <c r="AK1710" s="17">
        <v>0.34363004134148201</v>
      </c>
      <c r="AL1710" s="17">
        <v>0.35311951909751399</v>
      </c>
      <c r="AM1710" s="17"/>
      <c r="AN1710" s="17">
        <v>0.34862347570112001</v>
      </c>
      <c r="AO1710" s="17">
        <v>0.23741171456784699</v>
      </c>
      <c r="AP1710" s="17">
        <v>0.39714582873416199</v>
      </c>
      <c r="AQ1710" s="17">
        <v>0.40995051690905998</v>
      </c>
      <c r="AR1710" s="17">
        <v>0.429218719823589</v>
      </c>
      <c r="AS1710" s="17"/>
      <c r="AT1710" s="17">
        <v>0.32996808667748201</v>
      </c>
      <c r="AU1710" s="17">
        <v>0.35843624133249102</v>
      </c>
      <c r="AV1710" s="17"/>
      <c r="AW1710" s="17">
        <v>0.38802266747014902</v>
      </c>
      <c r="AX1710" s="17">
        <v>0.38520348217454697</v>
      </c>
      <c r="AY1710" s="17">
        <v>0.25331140762906401</v>
      </c>
    </row>
    <row r="1711" spans="2:51">
      <c r="B1711" t="s">
        <v>135</v>
      </c>
      <c r="C1711" s="17">
        <v>0.32135784192410799</v>
      </c>
      <c r="D1711" s="17">
        <v>0.27692363529861402</v>
      </c>
      <c r="E1711" s="17">
        <v>0.36489820841873799</v>
      </c>
      <c r="F1711" s="17"/>
      <c r="G1711" s="17">
        <v>0.248601956049361</v>
      </c>
      <c r="H1711" s="17">
        <v>0.34598604399017202</v>
      </c>
      <c r="I1711" s="17">
        <v>0.28314094114695998</v>
      </c>
      <c r="J1711" s="17">
        <v>0.30130313503810102</v>
      </c>
      <c r="K1711" s="17">
        <v>0.36577183697878402</v>
      </c>
      <c r="L1711" s="17">
        <v>0.35382712151092299</v>
      </c>
      <c r="M1711" s="17"/>
      <c r="N1711" s="17">
        <v>0.28773043059928599</v>
      </c>
      <c r="O1711" s="17">
        <v>0.31764933224438602</v>
      </c>
      <c r="P1711" s="17">
        <v>0.330003962054223</v>
      </c>
      <c r="Q1711" s="17">
        <v>0.35293291692316398</v>
      </c>
      <c r="R1711" s="17"/>
      <c r="S1711" s="17">
        <v>0.32095017124757902</v>
      </c>
      <c r="T1711" s="17">
        <v>0.268288144518811</v>
      </c>
      <c r="U1711" s="17">
        <v>0.28986740043107001</v>
      </c>
      <c r="V1711" s="17">
        <v>0.42090783554917099</v>
      </c>
      <c r="W1711" s="17">
        <v>0.30618472238759697</v>
      </c>
      <c r="X1711" s="17">
        <v>0.33129007980118602</v>
      </c>
      <c r="Y1711" s="17">
        <v>0.35468653246389298</v>
      </c>
      <c r="Z1711" s="17">
        <v>0.26518226192886701</v>
      </c>
      <c r="AA1711" s="17">
        <v>0.33204362941134802</v>
      </c>
      <c r="AB1711" s="17">
        <v>0.27898911065915799</v>
      </c>
      <c r="AC1711" s="17">
        <v>0.316468513151765</v>
      </c>
      <c r="AD1711" s="17">
        <v>0.44878561684224699</v>
      </c>
      <c r="AE1711" s="17"/>
      <c r="AF1711" s="17">
        <v>0.37223801869208201</v>
      </c>
      <c r="AG1711" s="17">
        <v>0.28759054828735298</v>
      </c>
      <c r="AH1711" s="17">
        <v>0.28354268785992098</v>
      </c>
      <c r="AI1711" s="17"/>
      <c r="AJ1711" s="17">
        <v>0.326316439362972</v>
      </c>
      <c r="AK1711" s="17">
        <v>0.32058107766439198</v>
      </c>
      <c r="AL1711" s="17">
        <v>0.209280791173662</v>
      </c>
      <c r="AM1711" s="17"/>
      <c r="AN1711" s="17">
        <v>0.32832021104769399</v>
      </c>
      <c r="AO1711" s="17">
        <v>0.38031947953408002</v>
      </c>
      <c r="AP1711" s="17">
        <v>0.27398284824963398</v>
      </c>
      <c r="AQ1711" s="17">
        <v>0.282128996999989</v>
      </c>
      <c r="AR1711" s="17">
        <v>8.8493934430704399E-2</v>
      </c>
      <c r="AS1711" s="17"/>
      <c r="AT1711" s="17">
        <v>0.32672114218352599</v>
      </c>
      <c r="AU1711" s="17">
        <v>0.25085068565350499</v>
      </c>
      <c r="AV1711" s="17"/>
      <c r="AW1711" s="17">
        <v>0.27695236096078801</v>
      </c>
      <c r="AX1711" s="17">
        <v>0.35554665696271998</v>
      </c>
      <c r="AY1711" s="17">
        <v>0.36269174775526303</v>
      </c>
    </row>
    <row r="1712" spans="2:51">
      <c r="B1712" t="s">
        <v>136</v>
      </c>
      <c r="C1712" s="17">
        <v>0.13736548452404099</v>
      </c>
      <c r="D1712" s="17">
        <v>0.119677441788638</v>
      </c>
      <c r="E1712" s="17">
        <v>0.15179743311452501</v>
      </c>
      <c r="F1712" s="17"/>
      <c r="G1712" s="17">
        <v>0.23445918825638901</v>
      </c>
      <c r="H1712" s="17">
        <v>0.16664367089748999</v>
      </c>
      <c r="I1712" s="17">
        <v>0.119558043483781</v>
      </c>
      <c r="J1712" s="17">
        <v>0.13405036264310399</v>
      </c>
      <c r="K1712" s="17">
        <v>0.104781992867544</v>
      </c>
      <c r="L1712" s="17">
        <v>0.10897849595034299</v>
      </c>
      <c r="M1712" s="17"/>
      <c r="N1712" s="17">
        <v>0.1180758884516</v>
      </c>
      <c r="O1712" s="17">
        <v>0.148980224332358</v>
      </c>
      <c r="P1712" s="17">
        <v>0.117666012596578</v>
      </c>
      <c r="Q1712" s="17">
        <v>0.165196922633362</v>
      </c>
      <c r="R1712" s="17"/>
      <c r="S1712" s="17">
        <v>5.9227475711691603E-2</v>
      </c>
      <c r="T1712" s="17">
        <v>0.16704289119257601</v>
      </c>
      <c r="U1712" s="17">
        <v>0.14757606763190401</v>
      </c>
      <c r="V1712" s="17">
        <v>0.15829581455151701</v>
      </c>
      <c r="W1712" s="17">
        <v>0.13103316107955301</v>
      </c>
      <c r="X1712" s="17">
        <v>0.118159339118672</v>
      </c>
      <c r="Y1712" s="17">
        <v>0.16568275504841701</v>
      </c>
      <c r="Z1712" s="17">
        <v>0.148267147139512</v>
      </c>
      <c r="AA1712" s="17">
        <v>0.186663328852883</v>
      </c>
      <c r="AB1712" s="17">
        <v>0.12524603139326801</v>
      </c>
      <c r="AC1712" s="17">
        <v>0.13319445644363401</v>
      </c>
      <c r="AD1712" s="17">
        <v>6.6225033556305796E-2</v>
      </c>
      <c r="AE1712" s="17"/>
      <c r="AF1712" s="17">
        <v>0.12481471256934901</v>
      </c>
      <c r="AG1712" s="17">
        <v>0.13144684474502899</v>
      </c>
      <c r="AH1712" s="17">
        <v>0.16683596189296601</v>
      </c>
      <c r="AI1712" s="17"/>
      <c r="AJ1712" s="17">
        <v>7.6955457817379794E-2</v>
      </c>
      <c r="AK1712" s="17">
        <v>0.14343161768124801</v>
      </c>
      <c r="AL1712" s="17">
        <v>0.202638454812788</v>
      </c>
      <c r="AM1712" s="17"/>
      <c r="AN1712" s="17">
        <v>0.10104179962410099</v>
      </c>
      <c r="AO1712" s="17">
        <v>0.18469267302371001</v>
      </c>
      <c r="AP1712" s="17">
        <v>0.124107274802661</v>
      </c>
      <c r="AQ1712" s="17">
        <v>0.12027699973056501</v>
      </c>
      <c r="AR1712" s="17">
        <v>0.131851663879689</v>
      </c>
      <c r="AS1712" s="17"/>
      <c r="AT1712" s="17">
        <v>0.13515608307549801</v>
      </c>
      <c r="AU1712" s="17">
        <v>0.145983402454675</v>
      </c>
      <c r="AV1712" s="17"/>
      <c r="AW1712" s="17">
        <v>0.125490610124392</v>
      </c>
      <c r="AX1712" s="17">
        <v>7.1747224033657894E-2</v>
      </c>
      <c r="AY1712" s="17">
        <v>0.16908695832287199</v>
      </c>
    </row>
    <row r="1713" spans="2:51">
      <c r="B1713" t="s">
        <v>137</v>
      </c>
      <c r="C1713" s="17">
        <v>4.9682887887028002E-2</v>
      </c>
      <c r="D1713" s="17">
        <v>4.3852077408030099E-2</v>
      </c>
      <c r="E1713" s="17">
        <v>5.40837852356588E-2</v>
      </c>
      <c r="F1713" s="17"/>
      <c r="G1713" s="17">
        <v>5.77894040376025E-2</v>
      </c>
      <c r="H1713" s="17">
        <v>5.3271178105046398E-2</v>
      </c>
      <c r="I1713" s="17">
        <v>4.6992592453566497E-2</v>
      </c>
      <c r="J1713" s="17">
        <v>3.8428629138208797E-2</v>
      </c>
      <c r="K1713" s="17">
        <v>5.0771978082406098E-2</v>
      </c>
      <c r="L1713" s="17">
        <v>5.3075390547743899E-2</v>
      </c>
      <c r="M1713" s="17"/>
      <c r="N1713" s="17">
        <v>2.34559536510646E-2</v>
      </c>
      <c r="O1713" s="17">
        <v>4.60608175696633E-2</v>
      </c>
      <c r="P1713" s="17">
        <v>3.7535966730934199E-2</v>
      </c>
      <c r="Q1713" s="17">
        <v>9.38493514624891E-2</v>
      </c>
      <c r="R1713" s="17"/>
      <c r="S1713" s="17">
        <v>4.4309110309000803E-2</v>
      </c>
      <c r="T1713" s="17">
        <v>3.6038452076617301E-2</v>
      </c>
      <c r="U1713" s="17">
        <v>3.1688559956338298E-2</v>
      </c>
      <c r="V1713" s="17">
        <v>3.00622225011811E-2</v>
      </c>
      <c r="W1713" s="17">
        <v>4.8364305680547399E-2</v>
      </c>
      <c r="X1713" s="17">
        <v>6.4433913643239707E-2</v>
      </c>
      <c r="Y1713" s="17">
        <v>9.2282965311489398E-2</v>
      </c>
      <c r="Z1713" s="17">
        <v>2.10050955899353E-2</v>
      </c>
      <c r="AA1713" s="17">
        <v>4.1584731690965202E-2</v>
      </c>
      <c r="AB1713" s="17">
        <v>0.100238669292342</v>
      </c>
      <c r="AC1713" s="17">
        <v>3.7823024157679699E-2</v>
      </c>
      <c r="AD1713" s="17">
        <v>6.4028575389979497E-2</v>
      </c>
      <c r="AE1713" s="17"/>
      <c r="AF1713" s="17">
        <v>5.15022150802526E-2</v>
      </c>
      <c r="AG1713" s="17">
        <v>4.28338026745975E-2</v>
      </c>
      <c r="AH1713" s="17">
        <v>7.5178432179315399E-2</v>
      </c>
      <c r="AI1713" s="17"/>
      <c r="AJ1713" s="17">
        <v>3.3100981555656502E-2</v>
      </c>
      <c r="AK1713" s="17">
        <v>4.1612348982004402E-2</v>
      </c>
      <c r="AL1713" s="17">
        <v>4.3903849780122302E-2</v>
      </c>
      <c r="AM1713" s="17"/>
      <c r="AN1713" s="17">
        <v>6.6013732257718893E-2</v>
      </c>
      <c r="AO1713" s="17">
        <v>5.4714805802374901E-2</v>
      </c>
      <c r="AP1713" s="17">
        <v>1.96912340390148E-2</v>
      </c>
      <c r="AQ1713" s="17">
        <v>6.4238368442492894E-2</v>
      </c>
      <c r="AR1713" s="17">
        <v>0</v>
      </c>
      <c r="AS1713" s="17"/>
      <c r="AT1713" s="17">
        <v>4.8815350644422002E-2</v>
      </c>
      <c r="AU1713" s="17">
        <v>6.9786324677854297E-2</v>
      </c>
      <c r="AV1713" s="17"/>
      <c r="AW1713" s="17">
        <v>3.5524859949426398E-2</v>
      </c>
      <c r="AX1713" s="17">
        <v>3.4557146053898501E-2</v>
      </c>
      <c r="AY1713" s="17">
        <v>7.0056681456338601E-2</v>
      </c>
    </row>
    <row r="1714" spans="2:51">
      <c r="B1714" t="s">
        <v>119</v>
      </c>
      <c r="C1714" s="17">
        <v>5.6450960007788403E-2</v>
      </c>
      <c r="D1714" s="17">
        <v>3.1685766261195097E-2</v>
      </c>
      <c r="E1714" s="17">
        <v>8.0545105016395099E-2</v>
      </c>
      <c r="F1714" s="17"/>
      <c r="G1714" s="17">
        <v>5.8258927931455803E-2</v>
      </c>
      <c r="H1714" s="17">
        <v>3.6392474275467601E-2</v>
      </c>
      <c r="I1714" s="17">
        <v>4.8621050923850002E-2</v>
      </c>
      <c r="J1714" s="17">
        <v>7.5314430353585399E-2</v>
      </c>
      <c r="K1714" s="17">
        <v>5.5643694796154899E-2</v>
      </c>
      <c r="L1714" s="17">
        <v>6.1238061691953699E-2</v>
      </c>
      <c r="M1714" s="17"/>
      <c r="N1714" s="17">
        <v>3.6755999437063702E-2</v>
      </c>
      <c r="O1714" s="17">
        <v>3.7248205945427798E-2</v>
      </c>
      <c r="P1714" s="17">
        <v>6.5729653140934305E-2</v>
      </c>
      <c r="Q1714" s="17">
        <v>9.1856467441457201E-2</v>
      </c>
      <c r="R1714" s="17"/>
      <c r="S1714" s="17">
        <v>6.2470524423786998E-2</v>
      </c>
      <c r="T1714" s="17">
        <v>6.152984501883E-2</v>
      </c>
      <c r="U1714" s="17">
        <v>4.4754944173222899E-2</v>
      </c>
      <c r="V1714" s="17">
        <v>6.8861015346127097E-2</v>
      </c>
      <c r="W1714" s="17">
        <v>5.8692543640346699E-2</v>
      </c>
      <c r="X1714" s="17">
        <v>4.1939303507065699E-2</v>
      </c>
      <c r="Y1714" s="17">
        <v>1.03076449499017E-2</v>
      </c>
      <c r="Z1714" s="17">
        <v>7.8793554556967904E-2</v>
      </c>
      <c r="AA1714" s="17">
        <v>5.1408711678406799E-2</v>
      </c>
      <c r="AB1714" s="17">
        <v>9.3986438750857604E-2</v>
      </c>
      <c r="AC1714" s="17">
        <v>8.6752616811227895E-2</v>
      </c>
      <c r="AD1714" s="17">
        <v>0</v>
      </c>
      <c r="AE1714" s="17"/>
      <c r="AF1714" s="17">
        <v>5.62007168266212E-2</v>
      </c>
      <c r="AG1714" s="17">
        <v>5.2518203103170097E-2</v>
      </c>
      <c r="AH1714" s="17">
        <v>6.6371193592205197E-2</v>
      </c>
      <c r="AI1714" s="17"/>
      <c r="AJ1714" s="17">
        <v>3.6106331002489798E-2</v>
      </c>
      <c r="AK1714" s="17">
        <v>3.4008307109180097E-2</v>
      </c>
      <c r="AL1714" s="17">
        <v>6.7591973804460498E-2</v>
      </c>
      <c r="AM1714" s="17"/>
      <c r="AN1714" s="17">
        <v>7.9093131302427094E-2</v>
      </c>
      <c r="AO1714" s="17">
        <v>3.6746928640247901E-2</v>
      </c>
      <c r="AP1714" s="17">
        <v>5.2543626178374402E-2</v>
      </c>
      <c r="AQ1714" s="17">
        <v>1.6268307640751E-2</v>
      </c>
      <c r="AR1714" s="17">
        <v>6.5624447473206199E-2</v>
      </c>
      <c r="AS1714" s="17"/>
      <c r="AT1714" s="17">
        <v>5.9779492657327502E-2</v>
      </c>
      <c r="AU1714" s="17">
        <v>3.3381522155656602E-2</v>
      </c>
      <c r="AV1714" s="17"/>
      <c r="AW1714" s="17">
        <v>3.3923662000959601E-2</v>
      </c>
      <c r="AX1714" s="17">
        <v>6.6437743015035199E-3</v>
      </c>
      <c r="AY1714" s="17">
        <v>9.5984332063242403E-2</v>
      </c>
    </row>
    <row r="1715" spans="2:51">
      <c r="B1715" t="s">
        <v>138</v>
      </c>
      <c r="C1715" s="17">
        <v>0.43514282565703599</v>
      </c>
      <c r="D1715" s="17">
        <v>0.52786107924352399</v>
      </c>
      <c r="E1715" s="17">
        <v>0.34867546821468298</v>
      </c>
      <c r="F1715" s="17"/>
      <c r="G1715" s="17">
        <v>0.40089052372519202</v>
      </c>
      <c r="H1715" s="17">
        <v>0.39770663273182399</v>
      </c>
      <c r="I1715" s="17">
        <v>0.50168737199184199</v>
      </c>
      <c r="J1715" s="17">
        <v>0.45090344282700101</v>
      </c>
      <c r="K1715" s="17">
        <v>0.42303049727511099</v>
      </c>
      <c r="L1715" s="17">
        <v>0.42288093029903601</v>
      </c>
      <c r="M1715" s="17"/>
      <c r="N1715" s="17">
        <v>0.53398172786098497</v>
      </c>
      <c r="O1715" s="17">
        <v>0.45006141990816501</v>
      </c>
      <c r="P1715" s="17">
        <v>0.44906440547733001</v>
      </c>
      <c r="Q1715" s="17">
        <v>0.29616434153952798</v>
      </c>
      <c r="R1715" s="17"/>
      <c r="S1715" s="17">
        <v>0.51304271830794201</v>
      </c>
      <c r="T1715" s="17">
        <v>0.46710066719316601</v>
      </c>
      <c r="U1715" s="17">
        <v>0.48611302780746501</v>
      </c>
      <c r="V1715" s="17">
        <v>0.32187311205200297</v>
      </c>
      <c r="W1715" s="17">
        <v>0.455725267211956</v>
      </c>
      <c r="X1715" s="17">
        <v>0.44417736392983698</v>
      </c>
      <c r="Y1715" s="17">
        <v>0.37704010222629902</v>
      </c>
      <c r="Z1715" s="17">
        <v>0.48675194078471901</v>
      </c>
      <c r="AA1715" s="17">
        <v>0.38829959836639799</v>
      </c>
      <c r="AB1715" s="17">
        <v>0.40153974990437502</v>
      </c>
      <c r="AC1715" s="17">
        <v>0.42576138943569403</v>
      </c>
      <c r="AD1715" s="17">
        <v>0.42096077421146799</v>
      </c>
      <c r="AE1715" s="17"/>
      <c r="AF1715" s="17">
        <v>0.39524433683169602</v>
      </c>
      <c r="AG1715" s="17">
        <v>0.48561060118985</v>
      </c>
      <c r="AH1715" s="17">
        <v>0.40807172447559198</v>
      </c>
      <c r="AI1715" s="17"/>
      <c r="AJ1715" s="17">
        <v>0.527520790261502</v>
      </c>
      <c r="AK1715" s="17">
        <v>0.460366648563176</v>
      </c>
      <c r="AL1715" s="17">
        <v>0.47658493042896699</v>
      </c>
      <c r="AM1715" s="17"/>
      <c r="AN1715" s="17">
        <v>0.42553112576805902</v>
      </c>
      <c r="AO1715" s="17">
        <v>0.34352611299958802</v>
      </c>
      <c r="AP1715" s="17">
        <v>0.52967501673031503</v>
      </c>
      <c r="AQ1715" s="17">
        <v>0.51708732718620198</v>
      </c>
      <c r="AR1715" s="17">
        <v>0.71402995421640003</v>
      </c>
      <c r="AS1715" s="17"/>
      <c r="AT1715" s="17">
        <v>0.42952793143922602</v>
      </c>
      <c r="AU1715" s="17">
        <v>0.49999806505830802</v>
      </c>
      <c r="AV1715" s="17"/>
      <c r="AW1715" s="17">
        <v>0.52810850696443301</v>
      </c>
      <c r="AX1715" s="17">
        <v>0.53150519864821999</v>
      </c>
      <c r="AY1715" s="17">
        <v>0.30218028040228401</v>
      </c>
    </row>
    <row r="1716" spans="2:51">
      <c r="B1716" t="s">
        <v>139</v>
      </c>
      <c r="C1716" s="17">
        <v>0.187048372411069</v>
      </c>
      <c r="D1716" s="17">
        <v>0.163529519196668</v>
      </c>
      <c r="E1716" s="17">
        <v>0.205881218350184</v>
      </c>
      <c r="F1716" s="17"/>
      <c r="G1716" s="17">
        <v>0.29224859229399203</v>
      </c>
      <c r="H1716" s="17">
        <v>0.21991484900253699</v>
      </c>
      <c r="I1716" s="17">
        <v>0.16655063593734801</v>
      </c>
      <c r="J1716" s="17">
        <v>0.17247899178131201</v>
      </c>
      <c r="K1716" s="17">
        <v>0.15555397094994999</v>
      </c>
      <c r="L1716" s="17">
        <v>0.162053886498087</v>
      </c>
      <c r="M1716" s="17"/>
      <c r="N1716" s="17">
        <v>0.14153184210266501</v>
      </c>
      <c r="O1716" s="17">
        <v>0.19504104190202101</v>
      </c>
      <c r="P1716" s="17">
        <v>0.15520197932751301</v>
      </c>
      <c r="Q1716" s="17">
        <v>0.25904627409585101</v>
      </c>
      <c r="R1716" s="17"/>
      <c r="S1716" s="17">
        <v>0.103536586020692</v>
      </c>
      <c r="T1716" s="17">
        <v>0.203081343269193</v>
      </c>
      <c r="U1716" s="17">
        <v>0.17926462758824199</v>
      </c>
      <c r="V1716" s="17">
        <v>0.18835803705269799</v>
      </c>
      <c r="W1716" s="17">
        <v>0.17939746676009999</v>
      </c>
      <c r="X1716" s="17">
        <v>0.18259325276191099</v>
      </c>
      <c r="Y1716" s="17">
        <v>0.257965720359906</v>
      </c>
      <c r="Z1716" s="17">
        <v>0.16927224272944699</v>
      </c>
      <c r="AA1716" s="17">
        <v>0.228248060543848</v>
      </c>
      <c r="AB1716" s="17">
        <v>0.225484700685609</v>
      </c>
      <c r="AC1716" s="17">
        <v>0.171017480601313</v>
      </c>
      <c r="AD1716" s="17">
        <v>0.13025360894628499</v>
      </c>
      <c r="AE1716" s="17"/>
      <c r="AF1716" s="17">
        <v>0.176316927649602</v>
      </c>
      <c r="AG1716" s="17">
        <v>0.17428064741962601</v>
      </c>
      <c r="AH1716" s="17">
        <v>0.24201439407228201</v>
      </c>
      <c r="AI1716" s="17"/>
      <c r="AJ1716" s="17">
        <v>0.110056439373036</v>
      </c>
      <c r="AK1716" s="17">
        <v>0.18504396666325201</v>
      </c>
      <c r="AL1716" s="17">
        <v>0.24654230459290999</v>
      </c>
      <c r="AM1716" s="17"/>
      <c r="AN1716" s="17">
        <v>0.16705553188181901</v>
      </c>
      <c r="AO1716" s="17">
        <v>0.23940747882608501</v>
      </c>
      <c r="AP1716" s="17">
        <v>0.143798508841676</v>
      </c>
      <c r="AQ1716" s="17">
        <v>0.184515368173058</v>
      </c>
      <c r="AR1716" s="17">
        <v>0.131851663879689</v>
      </c>
      <c r="AS1716" s="17"/>
      <c r="AT1716" s="17">
        <v>0.18397143371992</v>
      </c>
      <c r="AU1716" s="17">
        <v>0.21576972713253001</v>
      </c>
      <c r="AV1716" s="17"/>
      <c r="AW1716" s="17">
        <v>0.161015470073819</v>
      </c>
      <c r="AX1716" s="17">
        <v>0.106304370087556</v>
      </c>
      <c r="AY1716" s="17">
        <v>0.23914363977921099</v>
      </c>
    </row>
    <row r="1717" spans="2:51">
      <c r="B1717" t="s">
        <v>140</v>
      </c>
      <c r="C1717" s="17">
        <v>0.24809445324596699</v>
      </c>
      <c r="D1717" s="17">
        <v>0.36433156004685602</v>
      </c>
      <c r="E1717" s="17">
        <v>0.14279424986449901</v>
      </c>
      <c r="F1717" s="17"/>
      <c r="G1717" s="17">
        <v>0.1086419314312</v>
      </c>
      <c r="H1717" s="17">
        <v>0.177791783729287</v>
      </c>
      <c r="I1717" s="17">
        <v>0.33513673605449401</v>
      </c>
      <c r="J1717" s="17">
        <v>0.27842445104568903</v>
      </c>
      <c r="K1717" s="17">
        <v>0.267476526325161</v>
      </c>
      <c r="L1717" s="17">
        <v>0.26082704380094901</v>
      </c>
      <c r="M1717" s="17"/>
      <c r="N1717" s="17">
        <v>0.39244988575832102</v>
      </c>
      <c r="O1717" s="17">
        <v>0.25502037800614402</v>
      </c>
      <c r="P1717" s="17">
        <v>0.293862426149817</v>
      </c>
      <c r="Q1717" s="17">
        <v>3.71180674436766E-2</v>
      </c>
      <c r="R1717" s="17"/>
      <c r="S1717" s="17">
        <v>0.40950613228725002</v>
      </c>
      <c r="T1717" s="17">
        <v>0.26401932392397298</v>
      </c>
      <c r="U1717" s="17">
        <v>0.306848400219222</v>
      </c>
      <c r="V1717" s="17">
        <v>0.13351507499930501</v>
      </c>
      <c r="W1717" s="17">
        <v>0.27632780045185601</v>
      </c>
      <c r="X1717" s="17">
        <v>0.26158411116792502</v>
      </c>
      <c r="Y1717" s="17">
        <v>0.11907438186639301</v>
      </c>
      <c r="Z1717" s="17">
        <v>0.31747969805527199</v>
      </c>
      <c r="AA1717" s="17">
        <v>0.16005153782254999</v>
      </c>
      <c r="AB1717" s="17">
        <v>0.176055049218765</v>
      </c>
      <c r="AC1717" s="17">
        <v>0.25474390883438103</v>
      </c>
      <c r="AD1717" s="17">
        <v>0.29070716526518198</v>
      </c>
      <c r="AE1717" s="17"/>
      <c r="AF1717" s="17">
        <v>0.218927409182094</v>
      </c>
      <c r="AG1717" s="17">
        <v>0.31132995377022399</v>
      </c>
      <c r="AH1717" s="17">
        <v>0.16605733040331</v>
      </c>
      <c r="AI1717" s="17"/>
      <c r="AJ1717" s="17">
        <v>0.41746435088846601</v>
      </c>
      <c r="AK1717" s="17">
        <v>0.27532268189992298</v>
      </c>
      <c r="AL1717" s="17">
        <v>0.230042625836057</v>
      </c>
      <c r="AM1717" s="17"/>
      <c r="AN1717" s="17">
        <v>0.25847559388623997</v>
      </c>
      <c r="AO1717" s="17">
        <v>0.10411863417350301</v>
      </c>
      <c r="AP1717" s="17">
        <v>0.38587650788863898</v>
      </c>
      <c r="AQ1717" s="17">
        <v>0.33257195901314401</v>
      </c>
      <c r="AR1717" s="17">
        <v>0.58217829033671098</v>
      </c>
      <c r="AS1717" s="17"/>
      <c r="AT1717" s="17">
        <v>0.24555649771930599</v>
      </c>
      <c r="AU1717" s="17">
        <v>0.28422833792577901</v>
      </c>
      <c r="AV1717" s="17"/>
      <c r="AW1717" s="17">
        <v>0.36709303689061501</v>
      </c>
      <c r="AX1717" s="17">
        <v>0.42520082856066399</v>
      </c>
      <c r="AY1717" s="17">
        <v>6.3036640623073195E-2</v>
      </c>
    </row>
    <row r="1718" spans="2:51">
      <c r="C1718" s="17"/>
      <c r="D1718" s="17"/>
      <c r="E1718" s="17"/>
      <c r="F1718" s="17"/>
      <c r="G1718" s="17"/>
      <c r="H1718" s="17"/>
      <c r="I1718" s="17"/>
      <c r="J1718" s="17"/>
      <c r="K1718" s="17"/>
      <c r="L1718" s="17"/>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7"/>
      <c r="AI1718" s="17"/>
      <c r="AJ1718" s="17"/>
      <c r="AK1718" s="17"/>
      <c r="AL1718" s="17"/>
      <c r="AM1718" s="17"/>
      <c r="AN1718" s="17"/>
      <c r="AO1718" s="17"/>
      <c r="AP1718" s="17"/>
      <c r="AQ1718" s="17"/>
      <c r="AR1718" s="17"/>
      <c r="AS1718" s="17"/>
      <c r="AT1718" s="17"/>
      <c r="AU1718" s="17"/>
      <c r="AV1718" s="17"/>
      <c r="AW1718" s="17"/>
      <c r="AX1718" s="17"/>
      <c r="AY1718" s="17"/>
    </row>
    <row r="1719" spans="2:51">
      <c r="B1719" s="6" t="s">
        <v>487</v>
      </c>
      <c r="C1719" s="17"/>
      <c r="D1719" s="17"/>
      <c r="E1719" s="17"/>
      <c r="F1719" s="17"/>
      <c r="G1719" s="17"/>
      <c r="H1719" s="17"/>
      <c r="I1719" s="17"/>
      <c r="J1719" s="17"/>
      <c r="K1719" s="17"/>
      <c r="L1719" s="17"/>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7"/>
      <c r="AI1719" s="17"/>
      <c r="AJ1719" s="17"/>
      <c r="AK1719" s="17"/>
      <c r="AL1719" s="17"/>
      <c r="AM1719" s="17"/>
      <c r="AN1719" s="17"/>
      <c r="AO1719" s="17"/>
      <c r="AP1719" s="17"/>
      <c r="AQ1719" s="17"/>
      <c r="AR1719" s="17"/>
      <c r="AS1719" s="17"/>
      <c r="AT1719" s="17"/>
      <c r="AU1719" s="17"/>
      <c r="AV1719" s="17"/>
      <c r="AW1719" s="17"/>
      <c r="AX1719" s="17"/>
      <c r="AY1719" s="17"/>
    </row>
    <row r="1720" spans="2:51">
      <c r="B1720" s="24" t="s">
        <v>16</v>
      </c>
      <c r="C1720" s="17"/>
      <c r="D1720" s="17"/>
      <c r="E1720" s="17"/>
      <c r="F1720" s="17"/>
      <c r="G1720" s="17"/>
      <c r="H1720" s="17"/>
      <c r="I1720" s="17"/>
      <c r="J1720" s="17"/>
      <c r="K1720" s="17"/>
      <c r="L1720" s="17"/>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7"/>
      <c r="AI1720" s="17"/>
      <c r="AJ1720" s="17"/>
      <c r="AK1720" s="17"/>
      <c r="AL1720" s="17"/>
      <c r="AM1720" s="17"/>
      <c r="AN1720" s="17"/>
      <c r="AO1720" s="17"/>
      <c r="AP1720" s="17"/>
      <c r="AQ1720" s="17"/>
      <c r="AR1720" s="17"/>
      <c r="AS1720" s="17"/>
      <c r="AT1720" s="17"/>
      <c r="AU1720" s="17"/>
      <c r="AV1720" s="17"/>
      <c r="AW1720" s="17"/>
      <c r="AX1720" s="17"/>
      <c r="AY1720" s="17"/>
    </row>
    <row r="1721" spans="2:51">
      <c r="B1721" t="s">
        <v>133</v>
      </c>
      <c r="C1721" s="17">
        <v>7.68422144332854E-2</v>
      </c>
      <c r="D1721" s="17">
        <v>0.106808193303077</v>
      </c>
      <c r="E1721" s="17">
        <v>4.9236411594188199E-2</v>
      </c>
      <c r="F1721" s="17"/>
      <c r="G1721" s="17">
        <v>6.9473659985487199E-2</v>
      </c>
      <c r="H1721" s="17">
        <v>9.7068828810945806E-2</v>
      </c>
      <c r="I1721" s="17">
        <v>7.2660429515058897E-2</v>
      </c>
      <c r="J1721" s="17">
        <v>9.4570909414719004E-2</v>
      </c>
      <c r="K1721" s="17">
        <v>6.1646184333563198E-2</v>
      </c>
      <c r="L1721" s="17">
        <v>6.7380648827132697E-2</v>
      </c>
      <c r="M1721" s="17"/>
      <c r="N1721" s="17">
        <v>9.4076537537732999E-2</v>
      </c>
      <c r="O1721" s="17">
        <v>5.5496436267635202E-2</v>
      </c>
      <c r="P1721" s="17">
        <v>0.102254297969433</v>
      </c>
      <c r="Q1721" s="17">
        <v>5.5806825949842799E-2</v>
      </c>
      <c r="R1721" s="17"/>
      <c r="S1721" s="17">
        <v>0.110666751243141</v>
      </c>
      <c r="T1721" s="17">
        <v>3.9542489609213402E-2</v>
      </c>
      <c r="U1721" s="17">
        <v>0.123785713249552</v>
      </c>
      <c r="V1721" s="17">
        <v>4.6489280996605598E-2</v>
      </c>
      <c r="W1721" s="17">
        <v>7.2927556175079997E-2</v>
      </c>
      <c r="X1721" s="17">
        <v>6.3633675637608397E-2</v>
      </c>
      <c r="Y1721" s="17">
        <v>7.5173613741018594E-2</v>
      </c>
      <c r="Z1721" s="17">
        <v>8.5142862338525693E-2</v>
      </c>
      <c r="AA1721" s="17">
        <v>8.5494036213156904E-2</v>
      </c>
      <c r="AB1721" s="17">
        <v>5.2028747975083799E-2</v>
      </c>
      <c r="AC1721" s="17">
        <v>0.15013478683458401</v>
      </c>
      <c r="AD1721" s="17">
        <v>7.3225427050525704E-2</v>
      </c>
      <c r="AE1721" s="17"/>
      <c r="AF1721" s="17">
        <v>7.5920265380395494E-2</v>
      </c>
      <c r="AG1721" s="17">
        <v>9.4736834339403095E-2</v>
      </c>
      <c r="AH1721" s="17">
        <v>3.3988544434016103E-2</v>
      </c>
      <c r="AI1721" s="17"/>
      <c r="AJ1721" s="17">
        <v>4.6473659378196801E-2</v>
      </c>
      <c r="AK1721" s="17">
        <v>0.106326206603383</v>
      </c>
      <c r="AL1721" s="17">
        <v>0.104656895135843</v>
      </c>
      <c r="AM1721" s="17"/>
      <c r="AN1721" s="17">
        <v>5.57707478714356E-2</v>
      </c>
      <c r="AO1721" s="17">
        <v>5.2086356962618E-2</v>
      </c>
      <c r="AP1721" s="17">
        <v>0.101085482604566</v>
      </c>
      <c r="AQ1721" s="17">
        <v>0.10854446558969</v>
      </c>
      <c r="AR1721" s="17">
        <v>0.222752015464317</v>
      </c>
      <c r="AS1721" s="17"/>
      <c r="AT1721" s="17">
        <v>7.3946753909312699E-2</v>
      </c>
      <c r="AU1721" s="17">
        <v>0.10083443093913499</v>
      </c>
      <c r="AV1721" s="17"/>
      <c r="AW1721" s="17">
        <v>8.4690322765314005E-2</v>
      </c>
      <c r="AX1721" s="17">
        <v>0.14385531289221701</v>
      </c>
      <c r="AY1721" s="17">
        <v>4.9340453468418401E-2</v>
      </c>
    </row>
    <row r="1722" spans="2:51">
      <c r="B1722" t="s">
        <v>134</v>
      </c>
      <c r="C1722" s="17">
        <v>0.23937286658981899</v>
      </c>
      <c r="D1722" s="17">
        <v>0.28130800683852902</v>
      </c>
      <c r="E1722" s="17">
        <v>0.19847373723154901</v>
      </c>
      <c r="F1722" s="17"/>
      <c r="G1722" s="17">
        <v>0.25363684130557901</v>
      </c>
      <c r="H1722" s="17">
        <v>0.227038943241026</v>
      </c>
      <c r="I1722" s="17">
        <v>0.29602789763117898</v>
      </c>
      <c r="J1722" s="17">
        <v>0.211654956681674</v>
      </c>
      <c r="K1722" s="17">
        <v>0.24027623628084899</v>
      </c>
      <c r="L1722" s="17">
        <v>0.21780774107792999</v>
      </c>
      <c r="M1722" s="17"/>
      <c r="N1722" s="17">
        <v>0.25454477388925401</v>
      </c>
      <c r="O1722" s="17">
        <v>0.23733856408139201</v>
      </c>
      <c r="P1722" s="17">
        <v>0.225402217776042</v>
      </c>
      <c r="Q1722" s="17">
        <v>0.23607671634208499</v>
      </c>
      <c r="R1722" s="17"/>
      <c r="S1722" s="17">
        <v>0.21321180012249899</v>
      </c>
      <c r="T1722" s="17">
        <v>0.24025760228708501</v>
      </c>
      <c r="U1722" s="17">
        <v>0.22600191020039201</v>
      </c>
      <c r="V1722" s="17">
        <v>0.26427917999926298</v>
      </c>
      <c r="W1722" s="17">
        <v>0.27671163253266301</v>
      </c>
      <c r="X1722" s="17">
        <v>0.232644989961448</v>
      </c>
      <c r="Y1722" s="17">
        <v>0.30001424765420898</v>
      </c>
      <c r="Z1722" s="17">
        <v>0.171505876741047</v>
      </c>
      <c r="AA1722" s="17">
        <v>0.26272682677869302</v>
      </c>
      <c r="AB1722" s="17">
        <v>0.21984250502982799</v>
      </c>
      <c r="AC1722" s="17">
        <v>0.227297020921021</v>
      </c>
      <c r="AD1722" s="17">
        <v>0.17738127762248401</v>
      </c>
      <c r="AE1722" s="17"/>
      <c r="AF1722" s="17">
        <v>0.234163887820133</v>
      </c>
      <c r="AG1722" s="17">
        <v>0.25257380819949898</v>
      </c>
      <c r="AH1722" s="17">
        <v>0.25153699947142499</v>
      </c>
      <c r="AI1722" s="17"/>
      <c r="AJ1722" s="17">
        <v>0.267814848788056</v>
      </c>
      <c r="AK1722" s="17">
        <v>0.262798079849277</v>
      </c>
      <c r="AL1722" s="17">
        <v>0.22611986928564801</v>
      </c>
      <c r="AM1722" s="17"/>
      <c r="AN1722" s="17">
        <v>0.212972833983123</v>
      </c>
      <c r="AO1722" s="17">
        <v>0.24212916651317601</v>
      </c>
      <c r="AP1722" s="17">
        <v>0.25345236417178602</v>
      </c>
      <c r="AQ1722" s="17">
        <v>0.31144459581793099</v>
      </c>
      <c r="AR1722" s="17">
        <v>9.2386430589875806E-2</v>
      </c>
      <c r="AS1722" s="17"/>
      <c r="AT1722" s="17">
        <v>0.233297659451002</v>
      </c>
      <c r="AU1722" s="17">
        <v>0.33692811766660902</v>
      </c>
      <c r="AV1722" s="17"/>
      <c r="AW1722" s="17">
        <v>0.24619774289708701</v>
      </c>
      <c r="AX1722" s="17">
        <v>0.31183244257189402</v>
      </c>
      <c r="AY1722" s="17">
        <v>0.211535651185254</v>
      </c>
    </row>
    <row r="1723" spans="2:51">
      <c r="B1723" t="s">
        <v>135</v>
      </c>
      <c r="C1723" s="17">
        <v>0.33663879090754101</v>
      </c>
      <c r="D1723" s="17">
        <v>0.31000211034732</v>
      </c>
      <c r="E1723" s="17">
        <v>0.36549679927711698</v>
      </c>
      <c r="F1723" s="17"/>
      <c r="G1723" s="17">
        <v>0.23562135738595</v>
      </c>
      <c r="H1723" s="17">
        <v>0.354139966593217</v>
      </c>
      <c r="I1723" s="17">
        <v>0.31498283856239201</v>
      </c>
      <c r="J1723" s="17">
        <v>0.310524249813947</v>
      </c>
      <c r="K1723" s="17">
        <v>0.39297848104523603</v>
      </c>
      <c r="L1723" s="17">
        <v>0.371391109060695</v>
      </c>
      <c r="M1723" s="17"/>
      <c r="N1723" s="17">
        <v>0.25387393200821001</v>
      </c>
      <c r="O1723" s="17">
        <v>0.37860768719857202</v>
      </c>
      <c r="P1723" s="17">
        <v>0.36607337185362698</v>
      </c>
      <c r="Q1723" s="17">
        <v>0.36022802832929601</v>
      </c>
      <c r="R1723" s="17"/>
      <c r="S1723" s="17">
        <v>0.39871204770533197</v>
      </c>
      <c r="T1723" s="17">
        <v>0.37311856195980397</v>
      </c>
      <c r="U1723" s="17">
        <v>0.29028499868278201</v>
      </c>
      <c r="V1723" s="17">
        <v>0.35819130830692902</v>
      </c>
      <c r="W1723" s="17">
        <v>0.254159838997354</v>
      </c>
      <c r="X1723" s="17">
        <v>0.38469066457485901</v>
      </c>
      <c r="Y1723" s="17">
        <v>0.283716942749558</v>
      </c>
      <c r="Z1723" s="17">
        <v>0.33205918053733602</v>
      </c>
      <c r="AA1723" s="17">
        <v>0.29331302119808</v>
      </c>
      <c r="AB1723" s="17">
        <v>0.28428932330878398</v>
      </c>
      <c r="AC1723" s="17">
        <v>0.32146382709917098</v>
      </c>
      <c r="AD1723" s="17">
        <v>0.416097431223723</v>
      </c>
      <c r="AE1723" s="17"/>
      <c r="AF1723" s="17">
        <v>0.35632625572644799</v>
      </c>
      <c r="AG1723" s="17">
        <v>0.30966962740720699</v>
      </c>
      <c r="AH1723" s="17">
        <v>0.37396968151108201</v>
      </c>
      <c r="AI1723" s="17"/>
      <c r="AJ1723" s="17">
        <v>0.346878511249882</v>
      </c>
      <c r="AK1723" s="17">
        <v>0.29881787383353797</v>
      </c>
      <c r="AL1723" s="17">
        <v>0.322103664564307</v>
      </c>
      <c r="AM1723" s="17"/>
      <c r="AN1723" s="17">
        <v>0.36591972614722601</v>
      </c>
      <c r="AO1723" s="17">
        <v>0.35537240804415099</v>
      </c>
      <c r="AP1723" s="17">
        <v>0.28081935321059698</v>
      </c>
      <c r="AQ1723" s="17">
        <v>0.23778601563187299</v>
      </c>
      <c r="AR1723" s="17">
        <v>0.31096527938134499</v>
      </c>
      <c r="AS1723" s="17"/>
      <c r="AT1723" s="17">
        <v>0.340287514843714</v>
      </c>
      <c r="AU1723" s="17">
        <v>0.29418997675049202</v>
      </c>
      <c r="AV1723" s="17"/>
      <c r="AW1723" s="17">
        <v>0.31306566864739199</v>
      </c>
      <c r="AX1723" s="17">
        <v>0.26753911592920099</v>
      </c>
      <c r="AY1723" s="17">
        <v>0.38270173934060497</v>
      </c>
    </row>
    <row r="1724" spans="2:51">
      <c r="B1724" t="s">
        <v>136</v>
      </c>
      <c r="C1724" s="17">
        <v>0.18542824821930601</v>
      </c>
      <c r="D1724" s="17">
        <v>0.17126028208423699</v>
      </c>
      <c r="E1724" s="17">
        <v>0.19767411557412001</v>
      </c>
      <c r="F1724" s="17"/>
      <c r="G1724" s="17">
        <v>0.230308586868189</v>
      </c>
      <c r="H1724" s="17">
        <v>0.19316871422861001</v>
      </c>
      <c r="I1724" s="17">
        <v>0.15113805104569</v>
      </c>
      <c r="J1724" s="17">
        <v>0.20723144376168801</v>
      </c>
      <c r="K1724" s="17">
        <v>0.16679892661682499</v>
      </c>
      <c r="L1724" s="17">
        <v>0.18087495436628701</v>
      </c>
      <c r="M1724" s="17"/>
      <c r="N1724" s="17">
        <v>0.23954117656749399</v>
      </c>
      <c r="O1724" s="17">
        <v>0.19970348024055401</v>
      </c>
      <c r="P1724" s="17">
        <v>0.13348724879013099</v>
      </c>
      <c r="Q1724" s="17">
        <v>0.157152971873606</v>
      </c>
      <c r="R1724" s="17"/>
      <c r="S1724" s="17">
        <v>0.15876694784301901</v>
      </c>
      <c r="T1724" s="17">
        <v>0.18108514133869999</v>
      </c>
      <c r="U1724" s="17">
        <v>0.20652760498412701</v>
      </c>
      <c r="V1724" s="17">
        <v>0.176600181216615</v>
      </c>
      <c r="W1724" s="17">
        <v>0.17813940753649499</v>
      </c>
      <c r="X1724" s="17">
        <v>0.19780890045184499</v>
      </c>
      <c r="Y1724" s="17">
        <v>0.203924239715599</v>
      </c>
      <c r="Z1724" s="17">
        <v>0.17701757137606</v>
      </c>
      <c r="AA1724" s="17">
        <v>0.21665672334833699</v>
      </c>
      <c r="AB1724" s="17">
        <v>0.19710739600896099</v>
      </c>
      <c r="AC1724" s="17">
        <v>0.152742085869569</v>
      </c>
      <c r="AD1724" s="17">
        <v>0.13413523272760999</v>
      </c>
      <c r="AE1724" s="17"/>
      <c r="AF1724" s="17">
        <v>0.173115464478347</v>
      </c>
      <c r="AG1724" s="17">
        <v>0.19372005594116301</v>
      </c>
      <c r="AH1724" s="17">
        <v>0.15799062613099499</v>
      </c>
      <c r="AI1724" s="17"/>
      <c r="AJ1724" s="17">
        <v>0.19682950865726601</v>
      </c>
      <c r="AK1724" s="17">
        <v>0.180526953392907</v>
      </c>
      <c r="AL1724" s="17">
        <v>0.15175333941868599</v>
      </c>
      <c r="AM1724" s="17"/>
      <c r="AN1724" s="17">
        <v>0.18912862112693299</v>
      </c>
      <c r="AO1724" s="17">
        <v>0.17767685055954399</v>
      </c>
      <c r="AP1724" s="17">
        <v>0.222100183302712</v>
      </c>
      <c r="AQ1724" s="17">
        <v>0.193055268022262</v>
      </c>
      <c r="AR1724" s="17">
        <v>0.20189638905226601</v>
      </c>
      <c r="AS1724" s="17"/>
      <c r="AT1724" s="17">
        <v>0.191187296549509</v>
      </c>
      <c r="AU1724" s="17">
        <v>0.13973964610036699</v>
      </c>
      <c r="AV1724" s="17"/>
      <c r="AW1724" s="17">
        <v>0.229701387444847</v>
      </c>
      <c r="AX1724" s="17">
        <v>0.132655632918323</v>
      </c>
      <c r="AY1724" s="17">
        <v>0.14938326928100601</v>
      </c>
    </row>
    <row r="1725" spans="2:51">
      <c r="B1725" t="s">
        <v>137</v>
      </c>
      <c r="C1725" s="17">
        <v>6.4704603828302495E-2</v>
      </c>
      <c r="D1725" s="17">
        <v>6.5654512291721104E-2</v>
      </c>
      <c r="E1725" s="17">
        <v>6.2317653287664199E-2</v>
      </c>
      <c r="F1725" s="17"/>
      <c r="G1725" s="17">
        <v>0.110408586753207</v>
      </c>
      <c r="H1725" s="17">
        <v>4.86538960169954E-2</v>
      </c>
      <c r="I1725" s="17">
        <v>8.2443735337038804E-2</v>
      </c>
      <c r="J1725" s="17">
        <v>6.6148498848849296E-2</v>
      </c>
      <c r="K1725" s="17">
        <v>3.66506682087279E-2</v>
      </c>
      <c r="L1725" s="17">
        <v>5.79503706869803E-2</v>
      </c>
      <c r="M1725" s="17"/>
      <c r="N1725" s="17">
        <v>8.3980062943539602E-2</v>
      </c>
      <c r="O1725" s="17">
        <v>4.1490882382316699E-2</v>
      </c>
      <c r="P1725" s="17">
        <v>5.5161837288783599E-2</v>
      </c>
      <c r="Q1725" s="17">
        <v>7.3987951017472894E-2</v>
      </c>
      <c r="R1725" s="17"/>
      <c r="S1725" s="17">
        <v>3.3887874383970798E-2</v>
      </c>
      <c r="T1725" s="17">
        <v>7.6315409816148705E-2</v>
      </c>
      <c r="U1725" s="17">
        <v>5.85947238974883E-2</v>
      </c>
      <c r="V1725" s="17">
        <v>3.8139576241336598E-2</v>
      </c>
      <c r="W1725" s="17">
        <v>6.3255590623343294E-2</v>
      </c>
      <c r="X1725" s="17">
        <v>5.5921507177994802E-2</v>
      </c>
      <c r="Y1725" s="17">
        <v>8.9170006151943398E-2</v>
      </c>
      <c r="Z1725" s="17">
        <v>0.107358828920223</v>
      </c>
      <c r="AA1725" s="17">
        <v>5.37580942537993E-2</v>
      </c>
      <c r="AB1725" s="17">
        <v>0.114175175320905</v>
      </c>
      <c r="AC1725" s="17">
        <v>7.6608790603063998E-2</v>
      </c>
      <c r="AD1725" s="17">
        <v>3.4767867859149003E-2</v>
      </c>
      <c r="AE1725" s="17"/>
      <c r="AF1725" s="17">
        <v>5.19893779363527E-2</v>
      </c>
      <c r="AG1725" s="17">
        <v>6.4195857889310204E-2</v>
      </c>
      <c r="AH1725" s="17">
        <v>0.10008281024302999</v>
      </c>
      <c r="AI1725" s="17"/>
      <c r="AJ1725" s="17">
        <v>7.7798493761566695E-2</v>
      </c>
      <c r="AK1725" s="17">
        <v>6.5938855174488401E-2</v>
      </c>
      <c r="AL1725" s="17">
        <v>4.9303599943524901E-2</v>
      </c>
      <c r="AM1725" s="17"/>
      <c r="AN1725" s="17">
        <v>4.8761289611671303E-2</v>
      </c>
      <c r="AO1725" s="17">
        <v>9.3530131442317394E-2</v>
      </c>
      <c r="AP1725" s="17">
        <v>4.4883140188269E-2</v>
      </c>
      <c r="AQ1725" s="17">
        <v>0.110242349817984</v>
      </c>
      <c r="AR1725" s="17">
        <v>0.10637543803898999</v>
      </c>
      <c r="AS1725" s="17"/>
      <c r="AT1725" s="17">
        <v>6.2615101863874895E-2</v>
      </c>
      <c r="AU1725" s="17">
        <v>7.9345677952083193E-2</v>
      </c>
      <c r="AV1725" s="17"/>
      <c r="AW1725" s="17">
        <v>6.26559582062928E-2</v>
      </c>
      <c r="AX1725" s="17">
        <v>8.1421040720401905E-2</v>
      </c>
      <c r="AY1725" s="17">
        <v>6.24262636386895E-2</v>
      </c>
    </row>
    <row r="1726" spans="2:51">
      <c r="B1726" t="s">
        <v>119</v>
      </c>
      <c r="C1726" s="17">
        <v>9.7013276021746003E-2</v>
      </c>
      <c r="D1726" s="17">
        <v>6.4966895135116207E-2</v>
      </c>
      <c r="E1726" s="17">
        <v>0.12680128303536101</v>
      </c>
      <c r="F1726" s="17"/>
      <c r="G1726" s="17">
        <v>0.100550967701588</v>
      </c>
      <c r="H1726" s="17">
        <v>7.9929651109205302E-2</v>
      </c>
      <c r="I1726" s="17">
        <v>8.2747047908640597E-2</v>
      </c>
      <c r="J1726" s="17">
        <v>0.109869941479123</v>
      </c>
      <c r="K1726" s="17">
        <v>0.101649503514799</v>
      </c>
      <c r="L1726" s="17">
        <v>0.10459517598097499</v>
      </c>
      <c r="M1726" s="17"/>
      <c r="N1726" s="17">
        <v>7.3983517053770001E-2</v>
      </c>
      <c r="O1726" s="17">
        <v>8.7362949829529801E-2</v>
      </c>
      <c r="P1726" s="17">
        <v>0.117621026321984</v>
      </c>
      <c r="Q1726" s="17">
        <v>0.11674750648769799</v>
      </c>
      <c r="R1726" s="17"/>
      <c r="S1726" s="17">
        <v>8.4754578702039104E-2</v>
      </c>
      <c r="T1726" s="17">
        <v>8.9680794989048601E-2</v>
      </c>
      <c r="U1726" s="17">
        <v>9.4805048985659196E-2</v>
      </c>
      <c r="V1726" s="17">
        <v>0.116300473239251</v>
      </c>
      <c r="W1726" s="17">
        <v>0.154805974135066</v>
      </c>
      <c r="X1726" s="17">
        <v>6.5300262196243894E-2</v>
      </c>
      <c r="Y1726" s="17">
        <v>4.8000949987672799E-2</v>
      </c>
      <c r="Z1726" s="17">
        <v>0.12691568008680801</v>
      </c>
      <c r="AA1726" s="17">
        <v>8.8051298207933407E-2</v>
      </c>
      <c r="AB1726" s="17">
        <v>0.13255685235643799</v>
      </c>
      <c r="AC1726" s="17">
        <v>7.1753488672591806E-2</v>
      </c>
      <c r="AD1726" s="17">
        <v>0.164392763516509</v>
      </c>
      <c r="AE1726" s="17"/>
      <c r="AF1726" s="17">
        <v>0.108484748658325</v>
      </c>
      <c r="AG1726" s="17">
        <v>8.5103816223418394E-2</v>
      </c>
      <c r="AH1726" s="17">
        <v>8.2431338209452198E-2</v>
      </c>
      <c r="AI1726" s="17"/>
      <c r="AJ1726" s="17">
        <v>6.4204978165033094E-2</v>
      </c>
      <c r="AK1726" s="17">
        <v>8.5592031146406802E-2</v>
      </c>
      <c r="AL1726" s="17">
        <v>0.14606263165199099</v>
      </c>
      <c r="AM1726" s="17"/>
      <c r="AN1726" s="17">
        <v>0.12744678125961001</v>
      </c>
      <c r="AO1726" s="17">
        <v>7.9205086478193201E-2</v>
      </c>
      <c r="AP1726" s="17">
        <v>9.7659476522069702E-2</v>
      </c>
      <c r="AQ1726" s="17">
        <v>3.89273051202602E-2</v>
      </c>
      <c r="AR1726" s="17">
        <v>6.5624447473206199E-2</v>
      </c>
      <c r="AS1726" s="17"/>
      <c r="AT1726" s="17">
        <v>9.8665673382587304E-2</v>
      </c>
      <c r="AU1726" s="17">
        <v>4.8962150591314202E-2</v>
      </c>
      <c r="AV1726" s="17"/>
      <c r="AW1726" s="17">
        <v>6.3688920039067204E-2</v>
      </c>
      <c r="AX1726" s="17">
        <v>6.2696454967963305E-2</v>
      </c>
      <c r="AY1726" s="17">
        <v>0.14461262308602699</v>
      </c>
    </row>
    <row r="1727" spans="2:51">
      <c r="B1727" t="s">
        <v>138</v>
      </c>
      <c r="C1727" s="17">
        <v>0.31621508102310403</v>
      </c>
      <c r="D1727" s="17">
        <v>0.38811620014160603</v>
      </c>
      <c r="E1727" s="17">
        <v>0.247710148825737</v>
      </c>
      <c r="F1727" s="17"/>
      <c r="G1727" s="17">
        <v>0.323110501291067</v>
      </c>
      <c r="H1727" s="17">
        <v>0.324107772051972</v>
      </c>
      <c r="I1727" s="17">
        <v>0.368688327146238</v>
      </c>
      <c r="J1727" s="17">
        <v>0.30622586609639302</v>
      </c>
      <c r="K1727" s="17">
        <v>0.30192242061441199</v>
      </c>
      <c r="L1727" s="17">
        <v>0.28518838990506301</v>
      </c>
      <c r="M1727" s="17"/>
      <c r="N1727" s="17">
        <v>0.34862131142698699</v>
      </c>
      <c r="O1727" s="17">
        <v>0.29283500034902699</v>
      </c>
      <c r="P1727" s="17">
        <v>0.327656515745475</v>
      </c>
      <c r="Q1727" s="17">
        <v>0.29188354229192798</v>
      </c>
      <c r="R1727" s="17"/>
      <c r="S1727" s="17">
        <v>0.32387855136563998</v>
      </c>
      <c r="T1727" s="17">
        <v>0.27980009189629901</v>
      </c>
      <c r="U1727" s="17">
        <v>0.34978762344994402</v>
      </c>
      <c r="V1727" s="17">
        <v>0.31076846099586802</v>
      </c>
      <c r="W1727" s="17">
        <v>0.34963918870774302</v>
      </c>
      <c r="X1727" s="17">
        <v>0.29627866559905702</v>
      </c>
      <c r="Y1727" s="17">
        <v>0.37518786139522697</v>
      </c>
      <c r="Z1727" s="17">
        <v>0.25664873907957197</v>
      </c>
      <c r="AA1727" s="17">
        <v>0.34822086299185001</v>
      </c>
      <c r="AB1727" s="17">
        <v>0.27187125300491199</v>
      </c>
      <c r="AC1727" s="17">
        <v>0.37743180775560498</v>
      </c>
      <c r="AD1727" s="17">
        <v>0.250606704673009</v>
      </c>
      <c r="AE1727" s="17"/>
      <c r="AF1727" s="17">
        <v>0.31008415320052801</v>
      </c>
      <c r="AG1727" s="17">
        <v>0.34731064253890198</v>
      </c>
      <c r="AH1727" s="17">
        <v>0.28552554390544099</v>
      </c>
      <c r="AI1727" s="17"/>
      <c r="AJ1727" s="17">
        <v>0.31428850816625198</v>
      </c>
      <c r="AK1727" s="17">
        <v>0.36912428645265999</v>
      </c>
      <c r="AL1727" s="17">
        <v>0.33077676442149101</v>
      </c>
      <c r="AM1727" s="17"/>
      <c r="AN1727" s="17">
        <v>0.26874358185455899</v>
      </c>
      <c r="AO1727" s="17">
        <v>0.29421552347579399</v>
      </c>
      <c r="AP1727" s="17">
        <v>0.35453784677635197</v>
      </c>
      <c r="AQ1727" s="17">
        <v>0.41998906140762099</v>
      </c>
      <c r="AR1727" s="17">
        <v>0.315138446054193</v>
      </c>
      <c r="AS1727" s="17"/>
      <c r="AT1727" s="17">
        <v>0.30724441336031499</v>
      </c>
      <c r="AU1727" s="17">
        <v>0.43776254860574398</v>
      </c>
      <c r="AV1727" s="17"/>
      <c r="AW1727" s="17">
        <v>0.33088806566240098</v>
      </c>
      <c r="AX1727" s="17">
        <v>0.455687755464111</v>
      </c>
      <c r="AY1727" s="17">
        <v>0.260876104653673</v>
      </c>
    </row>
    <row r="1728" spans="2:51">
      <c r="B1728" t="s">
        <v>139</v>
      </c>
      <c r="C1728" s="17">
        <v>0.25013285204760899</v>
      </c>
      <c r="D1728" s="17">
        <v>0.236914794375958</v>
      </c>
      <c r="E1728" s="17">
        <v>0.25999176886178499</v>
      </c>
      <c r="F1728" s="17"/>
      <c r="G1728" s="17">
        <v>0.34071717362139498</v>
      </c>
      <c r="H1728" s="17">
        <v>0.241822610245606</v>
      </c>
      <c r="I1728" s="17">
        <v>0.233581786382729</v>
      </c>
      <c r="J1728" s="17">
        <v>0.273379942610537</v>
      </c>
      <c r="K1728" s="17">
        <v>0.203449594825553</v>
      </c>
      <c r="L1728" s="17">
        <v>0.23882532505326701</v>
      </c>
      <c r="M1728" s="17"/>
      <c r="N1728" s="17">
        <v>0.32352123951103301</v>
      </c>
      <c r="O1728" s="17">
        <v>0.241194362622871</v>
      </c>
      <c r="P1728" s="17">
        <v>0.18864908607891501</v>
      </c>
      <c r="Q1728" s="17">
        <v>0.23114092289107899</v>
      </c>
      <c r="R1728" s="17"/>
      <c r="S1728" s="17">
        <v>0.19265482222698899</v>
      </c>
      <c r="T1728" s="17">
        <v>0.257400551154849</v>
      </c>
      <c r="U1728" s="17">
        <v>0.26512232888161502</v>
      </c>
      <c r="V1728" s="17">
        <v>0.21473975745795201</v>
      </c>
      <c r="W1728" s="17">
        <v>0.241394998159838</v>
      </c>
      <c r="X1728" s="17">
        <v>0.25373040762984</v>
      </c>
      <c r="Y1728" s="17">
        <v>0.29309424586754201</v>
      </c>
      <c r="Z1728" s="17">
        <v>0.28437640029628303</v>
      </c>
      <c r="AA1728" s="17">
        <v>0.27041481760213598</v>
      </c>
      <c r="AB1728" s="17">
        <v>0.31128257132986598</v>
      </c>
      <c r="AC1728" s="17">
        <v>0.229350876472633</v>
      </c>
      <c r="AD1728" s="17">
        <v>0.168903100586759</v>
      </c>
      <c r="AE1728" s="17"/>
      <c r="AF1728" s="17">
        <v>0.225104842414699</v>
      </c>
      <c r="AG1728" s="17">
        <v>0.25791591383047302</v>
      </c>
      <c r="AH1728" s="17">
        <v>0.25807343637402502</v>
      </c>
      <c r="AI1728" s="17"/>
      <c r="AJ1728" s="17">
        <v>0.27462800241883301</v>
      </c>
      <c r="AK1728" s="17">
        <v>0.246465808567395</v>
      </c>
      <c r="AL1728" s="17">
        <v>0.201056939362211</v>
      </c>
      <c r="AM1728" s="17"/>
      <c r="AN1728" s="17">
        <v>0.23788991073860399</v>
      </c>
      <c r="AO1728" s="17">
        <v>0.271206982001861</v>
      </c>
      <c r="AP1728" s="17">
        <v>0.26698332349098097</v>
      </c>
      <c r="AQ1728" s="17">
        <v>0.303297617840246</v>
      </c>
      <c r="AR1728" s="17">
        <v>0.308271827091256</v>
      </c>
      <c r="AS1728" s="17"/>
      <c r="AT1728" s="17">
        <v>0.25380239841338398</v>
      </c>
      <c r="AU1728" s="17">
        <v>0.21908532405244999</v>
      </c>
      <c r="AV1728" s="17"/>
      <c r="AW1728" s="17">
        <v>0.29235734565114002</v>
      </c>
      <c r="AX1728" s="17">
        <v>0.21407667363872501</v>
      </c>
      <c r="AY1728" s="17">
        <v>0.21180953291969501</v>
      </c>
    </row>
    <row r="1729" spans="2:51">
      <c r="B1729" t="s">
        <v>140</v>
      </c>
      <c r="C1729" s="17">
        <v>6.6082228975495802E-2</v>
      </c>
      <c r="D1729" s="17">
        <v>0.151201405765648</v>
      </c>
      <c r="E1729" s="17">
        <v>-1.2281620036047301E-2</v>
      </c>
      <c r="F1729" s="17"/>
      <c r="G1729" s="17">
        <v>-1.7606672330328699E-2</v>
      </c>
      <c r="H1729" s="17">
        <v>8.22851618063664E-2</v>
      </c>
      <c r="I1729" s="17">
        <v>0.135106540763509</v>
      </c>
      <c r="J1729" s="17">
        <v>3.2845923485856098E-2</v>
      </c>
      <c r="K1729" s="17">
        <v>9.84728257888592E-2</v>
      </c>
      <c r="L1729" s="17">
        <v>4.6363064851795803E-2</v>
      </c>
      <c r="M1729" s="17"/>
      <c r="N1729" s="17">
        <v>2.5100071915953599E-2</v>
      </c>
      <c r="O1729" s="17">
        <v>5.16406377261567E-2</v>
      </c>
      <c r="P1729" s="17">
        <v>0.13900742966655999</v>
      </c>
      <c r="Q1729" s="17">
        <v>6.0742619400848998E-2</v>
      </c>
      <c r="R1729" s="17"/>
      <c r="S1729" s="17">
        <v>0.13122372913864999</v>
      </c>
      <c r="T1729" s="17">
        <v>2.2399540741450001E-2</v>
      </c>
      <c r="U1729" s="17">
        <v>8.4665294568328303E-2</v>
      </c>
      <c r="V1729" s="17">
        <v>9.6028703537916899E-2</v>
      </c>
      <c r="W1729" s="17">
        <v>0.108244190547905</v>
      </c>
      <c r="X1729" s="17">
        <v>4.2548257969216602E-2</v>
      </c>
      <c r="Y1729" s="17">
        <v>8.2093615527685307E-2</v>
      </c>
      <c r="Z1729" s="17">
        <v>-2.7727661216710799E-2</v>
      </c>
      <c r="AA1729" s="17">
        <v>7.7806045389714099E-2</v>
      </c>
      <c r="AB1729" s="17">
        <v>-3.9411318324953502E-2</v>
      </c>
      <c r="AC1729" s="17">
        <v>0.14808093128297201</v>
      </c>
      <c r="AD1729" s="17">
        <v>8.1703604086250201E-2</v>
      </c>
      <c r="AE1729" s="17"/>
      <c r="AF1729" s="17">
        <v>8.4979310785828904E-2</v>
      </c>
      <c r="AG1729" s="17">
        <v>8.9394728708429294E-2</v>
      </c>
      <c r="AH1729" s="17">
        <v>2.7452107531415901E-2</v>
      </c>
      <c r="AI1729" s="17"/>
      <c r="AJ1729" s="17">
        <v>3.9660505747419701E-2</v>
      </c>
      <c r="AK1729" s="17">
        <v>0.122658477885265</v>
      </c>
      <c r="AL1729" s="17">
        <v>0.12971982505928001</v>
      </c>
      <c r="AM1729" s="17"/>
      <c r="AN1729" s="17">
        <v>3.0853671115954499E-2</v>
      </c>
      <c r="AO1729" s="17">
        <v>2.30085414739328E-2</v>
      </c>
      <c r="AP1729" s="17">
        <v>8.7554523285370903E-2</v>
      </c>
      <c r="AQ1729" s="17">
        <v>0.116691443567374</v>
      </c>
      <c r="AR1729" s="17">
        <v>6.8666189629363302E-3</v>
      </c>
      <c r="AS1729" s="17"/>
      <c r="AT1729" s="17">
        <v>5.3442014946930801E-2</v>
      </c>
      <c r="AU1729" s="17">
        <v>0.218677224553294</v>
      </c>
      <c r="AV1729" s="17"/>
      <c r="AW1729" s="17">
        <v>3.8530720011260199E-2</v>
      </c>
      <c r="AX1729" s="17">
        <v>0.24161108182538599</v>
      </c>
      <c r="AY1729" s="17">
        <v>4.9066571733977098E-2</v>
      </c>
    </row>
    <row r="1730" spans="2:51">
      <c r="C1730" s="17"/>
      <c r="D1730" s="17"/>
      <c r="E1730" s="17"/>
      <c r="F1730" s="17"/>
      <c r="G1730" s="17"/>
      <c r="H1730" s="17"/>
      <c r="I1730" s="17"/>
      <c r="J1730" s="17"/>
      <c r="K1730" s="17"/>
      <c r="L1730" s="17"/>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7"/>
      <c r="AI1730" s="17"/>
      <c r="AJ1730" s="17"/>
      <c r="AK1730" s="17"/>
      <c r="AL1730" s="17"/>
      <c r="AM1730" s="17"/>
      <c r="AN1730" s="17"/>
      <c r="AO1730" s="17"/>
      <c r="AP1730" s="17"/>
      <c r="AQ1730" s="17"/>
      <c r="AR1730" s="17"/>
      <c r="AS1730" s="17"/>
      <c r="AT1730" s="17"/>
      <c r="AU1730" s="17"/>
      <c r="AV1730" s="17"/>
      <c r="AW1730" s="17"/>
      <c r="AX1730" s="17"/>
      <c r="AY1730" s="17"/>
    </row>
    <row r="1731" spans="2:51">
      <c r="B1731" s="6" t="s">
        <v>488</v>
      </c>
      <c r="C1731" s="17"/>
      <c r="D1731" s="17"/>
      <c r="E1731" s="17"/>
      <c r="F1731" s="17"/>
      <c r="G1731" s="17"/>
      <c r="H1731" s="17"/>
      <c r="I1731" s="17"/>
      <c r="J1731" s="17"/>
      <c r="K1731" s="17"/>
      <c r="L1731" s="17"/>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7"/>
      <c r="AI1731" s="17"/>
      <c r="AJ1731" s="17"/>
      <c r="AK1731" s="17"/>
      <c r="AL1731" s="17"/>
      <c r="AM1731" s="17"/>
      <c r="AN1731" s="17"/>
      <c r="AO1731" s="17"/>
      <c r="AP1731" s="17"/>
      <c r="AQ1731" s="17"/>
      <c r="AR1731" s="17"/>
      <c r="AS1731" s="17"/>
      <c r="AT1731" s="17"/>
      <c r="AU1731" s="17"/>
      <c r="AV1731" s="17"/>
      <c r="AW1731" s="17"/>
      <c r="AX1731" s="17"/>
      <c r="AY1731" s="17"/>
    </row>
    <row r="1732" spans="2:51">
      <c r="B1732" s="24" t="s">
        <v>16</v>
      </c>
      <c r="C1732" s="17"/>
      <c r="D1732" s="17"/>
      <c r="E1732" s="17"/>
      <c r="F1732" s="17"/>
      <c r="G1732" s="17"/>
      <c r="H1732" s="17"/>
      <c r="I1732" s="17"/>
      <c r="J1732" s="17"/>
      <c r="K1732" s="17"/>
      <c r="L1732" s="17"/>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7"/>
      <c r="AI1732" s="17"/>
      <c r="AJ1732" s="17"/>
      <c r="AK1732" s="17"/>
      <c r="AL1732" s="17"/>
      <c r="AM1732" s="17"/>
      <c r="AN1732" s="17"/>
      <c r="AO1732" s="17"/>
      <c r="AP1732" s="17"/>
      <c r="AQ1732" s="17"/>
      <c r="AR1732" s="17"/>
      <c r="AS1732" s="17"/>
      <c r="AT1732" s="17"/>
      <c r="AU1732" s="17"/>
      <c r="AV1732" s="17"/>
      <c r="AW1732" s="17"/>
      <c r="AX1732" s="17"/>
      <c r="AY1732" s="17"/>
    </row>
    <row r="1733" spans="2:51">
      <c r="B1733" t="s">
        <v>133</v>
      </c>
      <c r="C1733" s="17">
        <v>7.6156650044356497E-2</v>
      </c>
      <c r="D1733" s="17">
        <v>9.2413669270774698E-2</v>
      </c>
      <c r="E1733" s="17">
        <v>6.0036233411381597E-2</v>
      </c>
      <c r="F1733" s="17"/>
      <c r="G1733" s="17">
        <v>6.6675920191982999E-2</v>
      </c>
      <c r="H1733" s="17">
        <v>5.47975078280123E-2</v>
      </c>
      <c r="I1733" s="17">
        <v>9.0513046699149405E-2</v>
      </c>
      <c r="J1733" s="17">
        <v>0.114896110725922</v>
      </c>
      <c r="K1733" s="17">
        <v>7.7703557663409403E-2</v>
      </c>
      <c r="L1733" s="17">
        <v>5.3905779941487E-2</v>
      </c>
      <c r="M1733" s="17"/>
      <c r="N1733" s="17">
        <v>0.115043566813796</v>
      </c>
      <c r="O1733" s="17">
        <v>5.34484431877097E-2</v>
      </c>
      <c r="P1733" s="17">
        <v>7.2444180098172301E-2</v>
      </c>
      <c r="Q1733" s="17">
        <v>5.7459115642355903E-2</v>
      </c>
      <c r="R1733" s="17"/>
      <c r="S1733" s="17">
        <v>7.26377680967982E-2</v>
      </c>
      <c r="T1733" s="17">
        <v>7.1394070573003607E-2</v>
      </c>
      <c r="U1733" s="17">
        <v>0.111540714348086</v>
      </c>
      <c r="V1733" s="17">
        <v>5.1350300679563997E-2</v>
      </c>
      <c r="W1733" s="17">
        <v>9.3806428867255806E-2</v>
      </c>
      <c r="X1733" s="17">
        <v>7.5062683803556907E-2</v>
      </c>
      <c r="Y1733" s="17">
        <v>5.0567377126888899E-2</v>
      </c>
      <c r="Z1733" s="17">
        <v>9.2520549110932299E-2</v>
      </c>
      <c r="AA1733" s="17">
        <v>7.5594237191644501E-2</v>
      </c>
      <c r="AB1733" s="17">
        <v>9.3431003283621999E-2</v>
      </c>
      <c r="AC1733" s="17">
        <v>0.11134005113817801</v>
      </c>
      <c r="AD1733" s="17">
        <v>0</v>
      </c>
      <c r="AE1733" s="17"/>
      <c r="AF1733" s="17">
        <v>8.2185916059367203E-2</v>
      </c>
      <c r="AG1733" s="17">
        <v>7.6862733902678004E-2</v>
      </c>
      <c r="AH1733" s="17">
        <v>9.7092984219616596E-2</v>
      </c>
      <c r="AI1733" s="17"/>
      <c r="AJ1733" s="17">
        <v>9.1420125804838506E-2</v>
      </c>
      <c r="AK1733" s="17">
        <v>8.9308713313743404E-2</v>
      </c>
      <c r="AL1733" s="17">
        <v>8.9722877624635794E-2</v>
      </c>
      <c r="AM1733" s="17"/>
      <c r="AN1733" s="17">
        <v>6.3161564517356605E-2</v>
      </c>
      <c r="AO1733" s="17">
        <v>5.9712216248515103E-2</v>
      </c>
      <c r="AP1733" s="17">
        <v>6.8463799699586894E-2</v>
      </c>
      <c r="AQ1733" s="17">
        <v>0.117645277707594</v>
      </c>
      <c r="AR1733" s="17">
        <v>0.33751993370047101</v>
      </c>
      <c r="AS1733" s="17"/>
      <c r="AT1733" s="17">
        <v>7.2491129893077197E-2</v>
      </c>
      <c r="AU1733" s="17">
        <v>9.3797310777399903E-2</v>
      </c>
      <c r="AV1733" s="17"/>
      <c r="AW1733" s="17">
        <v>8.4129322619131197E-2</v>
      </c>
      <c r="AX1733" s="17">
        <v>0.130148302748719</v>
      </c>
      <c r="AY1733" s="17">
        <v>5.2112261822162199E-2</v>
      </c>
    </row>
    <row r="1734" spans="2:51">
      <c r="B1734" t="s">
        <v>134</v>
      </c>
      <c r="C1734" s="17">
        <v>0.28045315932225701</v>
      </c>
      <c r="D1734" s="17">
        <v>0.29234816240587302</v>
      </c>
      <c r="E1734" s="17">
        <v>0.27216109670238797</v>
      </c>
      <c r="F1734" s="17"/>
      <c r="G1734" s="17">
        <v>0.31015127674037901</v>
      </c>
      <c r="H1734" s="17">
        <v>0.30593286918167101</v>
      </c>
      <c r="I1734" s="17">
        <v>0.273171984285284</v>
      </c>
      <c r="J1734" s="17">
        <v>0.28466683371117302</v>
      </c>
      <c r="K1734" s="17">
        <v>0.24327807416373601</v>
      </c>
      <c r="L1734" s="17">
        <v>0.27713442598273802</v>
      </c>
      <c r="M1734" s="17"/>
      <c r="N1734" s="17">
        <v>0.30489279983612599</v>
      </c>
      <c r="O1734" s="17">
        <v>0.30739506162903801</v>
      </c>
      <c r="P1734" s="17">
        <v>0.25886931683813702</v>
      </c>
      <c r="Q1734" s="17">
        <v>0.24355601400063301</v>
      </c>
      <c r="R1734" s="17"/>
      <c r="S1734" s="17">
        <v>0.394775332181792</v>
      </c>
      <c r="T1734" s="17">
        <v>0.23652725731067401</v>
      </c>
      <c r="U1734" s="17">
        <v>0.26062850764767298</v>
      </c>
      <c r="V1734" s="17">
        <v>0.22512183099048999</v>
      </c>
      <c r="W1734" s="17">
        <v>0.26199019759876802</v>
      </c>
      <c r="X1734" s="17">
        <v>0.31967725177808898</v>
      </c>
      <c r="Y1734" s="17">
        <v>0.27476777796907098</v>
      </c>
      <c r="Z1734" s="17">
        <v>0.36445516671639899</v>
      </c>
      <c r="AA1734" s="17">
        <v>0.25635455126540002</v>
      </c>
      <c r="AB1734" s="17">
        <v>0.21639630924773101</v>
      </c>
      <c r="AC1734" s="17">
        <v>0.25298066340287001</v>
      </c>
      <c r="AD1734" s="17">
        <v>0.37103720227655601</v>
      </c>
      <c r="AE1734" s="17"/>
      <c r="AF1734" s="17">
        <v>0.26989514212424998</v>
      </c>
      <c r="AG1734" s="17">
        <v>0.27880367765816</v>
      </c>
      <c r="AH1734" s="17">
        <v>0.296322968636477</v>
      </c>
      <c r="AI1734" s="17"/>
      <c r="AJ1734" s="17">
        <v>0.37573785454641401</v>
      </c>
      <c r="AK1734" s="17">
        <v>0.28682750828752701</v>
      </c>
      <c r="AL1734" s="17">
        <v>0.224062127705565</v>
      </c>
      <c r="AM1734" s="17"/>
      <c r="AN1734" s="17">
        <v>0.30462937943199098</v>
      </c>
      <c r="AO1734" s="17">
        <v>0.28036252295441599</v>
      </c>
      <c r="AP1734" s="17">
        <v>0.27842398699514598</v>
      </c>
      <c r="AQ1734" s="17">
        <v>0.30741092081932597</v>
      </c>
      <c r="AR1734" s="17">
        <v>0.35738964452162097</v>
      </c>
      <c r="AS1734" s="17"/>
      <c r="AT1734" s="17">
        <v>0.26949039445017497</v>
      </c>
      <c r="AU1734" s="17">
        <v>0.42896737350368802</v>
      </c>
      <c r="AV1734" s="17"/>
      <c r="AW1734" s="17">
        <v>0.31448428543539197</v>
      </c>
      <c r="AX1734" s="17">
        <v>0.33681359257849403</v>
      </c>
      <c r="AY1734" s="17">
        <v>0.22595144481416801</v>
      </c>
    </row>
    <row r="1735" spans="2:51">
      <c r="B1735" t="s">
        <v>135</v>
      </c>
      <c r="C1735" s="17">
        <v>0.31442684168532697</v>
      </c>
      <c r="D1735" s="17">
        <v>0.30535560935122902</v>
      </c>
      <c r="E1735" s="17">
        <v>0.32638551864643001</v>
      </c>
      <c r="F1735" s="17"/>
      <c r="G1735" s="17">
        <v>0.21671514608390099</v>
      </c>
      <c r="H1735" s="17">
        <v>0.26371598073284003</v>
      </c>
      <c r="I1735" s="17">
        <v>0.30217716100799602</v>
      </c>
      <c r="J1735" s="17">
        <v>0.30239441228738101</v>
      </c>
      <c r="K1735" s="17">
        <v>0.34159409285752801</v>
      </c>
      <c r="L1735" s="17">
        <v>0.39551723733941802</v>
      </c>
      <c r="M1735" s="17"/>
      <c r="N1735" s="17">
        <v>0.27762684922682601</v>
      </c>
      <c r="O1735" s="17">
        <v>0.32508692594125599</v>
      </c>
      <c r="P1735" s="17">
        <v>0.34348075746352902</v>
      </c>
      <c r="Q1735" s="17">
        <v>0.320595915467209</v>
      </c>
      <c r="R1735" s="17"/>
      <c r="S1735" s="17">
        <v>0.29789325899026903</v>
      </c>
      <c r="T1735" s="17">
        <v>0.34278605967141801</v>
      </c>
      <c r="U1735" s="17">
        <v>0.32700669298604601</v>
      </c>
      <c r="V1735" s="17">
        <v>0.35499294290987399</v>
      </c>
      <c r="W1735" s="17">
        <v>0.273623978607901</v>
      </c>
      <c r="X1735" s="17">
        <v>0.30235118764007002</v>
      </c>
      <c r="Y1735" s="17">
        <v>0.37663323340316401</v>
      </c>
      <c r="Z1735" s="17">
        <v>0.27825563296370798</v>
      </c>
      <c r="AA1735" s="17">
        <v>0.32029082867344999</v>
      </c>
      <c r="AB1735" s="17">
        <v>0.25102431236135903</v>
      </c>
      <c r="AC1735" s="17">
        <v>0.28691892412381698</v>
      </c>
      <c r="AD1735" s="17">
        <v>0.270502071408108</v>
      </c>
      <c r="AE1735" s="17"/>
      <c r="AF1735" s="17">
        <v>0.35611160535755698</v>
      </c>
      <c r="AG1735" s="17">
        <v>0.28275710894626999</v>
      </c>
      <c r="AH1735" s="17">
        <v>0.30459462868444998</v>
      </c>
      <c r="AI1735" s="17"/>
      <c r="AJ1735" s="17">
        <v>0.345140258630802</v>
      </c>
      <c r="AK1735" s="17">
        <v>0.26116051339839902</v>
      </c>
      <c r="AL1735" s="17">
        <v>0.38055191642248498</v>
      </c>
      <c r="AM1735" s="17"/>
      <c r="AN1735" s="17">
        <v>0.343442023113396</v>
      </c>
      <c r="AO1735" s="17">
        <v>0.33005006471578702</v>
      </c>
      <c r="AP1735" s="17">
        <v>0.26488657538875499</v>
      </c>
      <c r="AQ1735" s="17">
        <v>0.28055571910029398</v>
      </c>
      <c r="AR1735" s="17">
        <v>0.178179977519455</v>
      </c>
      <c r="AS1735" s="17"/>
      <c r="AT1735" s="17">
        <v>0.32246861591348502</v>
      </c>
      <c r="AU1735" s="17">
        <v>0.21821252598592</v>
      </c>
      <c r="AV1735" s="17"/>
      <c r="AW1735" s="17">
        <v>0.279549462118095</v>
      </c>
      <c r="AX1735" s="17">
        <v>0.27578284346403198</v>
      </c>
      <c r="AY1735" s="17">
        <v>0.36499861340307899</v>
      </c>
    </row>
    <row r="1736" spans="2:51">
      <c r="B1736" t="s">
        <v>136</v>
      </c>
      <c r="C1736" s="17">
        <v>0.17905600597861199</v>
      </c>
      <c r="D1736" s="17">
        <v>0.169737927552981</v>
      </c>
      <c r="E1736" s="17">
        <v>0.182826068809403</v>
      </c>
      <c r="F1736" s="17"/>
      <c r="G1736" s="17">
        <v>0.283202566200499</v>
      </c>
      <c r="H1736" s="17">
        <v>0.20994515232008901</v>
      </c>
      <c r="I1736" s="17">
        <v>0.17290895082931701</v>
      </c>
      <c r="J1736" s="17">
        <v>0.12927469527830199</v>
      </c>
      <c r="K1736" s="17">
        <v>0.18401899660826301</v>
      </c>
      <c r="L1736" s="17">
        <v>0.14615247261890199</v>
      </c>
      <c r="M1736" s="17"/>
      <c r="N1736" s="17">
        <v>0.16416501803432401</v>
      </c>
      <c r="O1736" s="17">
        <v>0.16798876569766599</v>
      </c>
      <c r="P1736" s="17">
        <v>0.19593023004514301</v>
      </c>
      <c r="Q1736" s="17">
        <v>0.195668119597876</v>
      </c>
      <c r="R1736" s="17"/>
      <c r="S1736" s="17">
        <v>0.124123386926274</v>
      </c>
      <c r="T1736" s="17">
        <v>0.20819096230655801</v>
      </c>
      <c r="U1736" s="17">
        <v>0.105960244022233</v>
      </c>
      <c r="V1736" s="17">
        <v>0.212744329339635</v>
      </c>
      <c r="W1736" s="17">
        <v>0.18943417704531099</v>
      </c>
      <c r="X1736" s="17">
        <v>0.181869589607595</v>
      </c>
      <c r="Y1736" s="17">
        <v>0.20565924478178599</v>
      </c>
      <c r="Z1736" s="17">
        <v>0.14013941289753301</v>
      </c>
      <c r="AA1736" s="17">
        <v>0.16565131033483799</v>
      </c>
      <c r="AB1736" s="17">
        <v>0.23174616406814499</v>
      </c>
      <c r="AC1736" s="17">
        <v>0.16529854580695</v>
      </c>
      <c r="AD1736" s="17">
        <v>0.246744705857876</v>
      </c>
      <c r="AE1736" s="17"/>
      <c r="AF1736" s="17">
        <v>0.14897522491454199</v>
      </c>
      <c r="AG1736" s="17">
        <v>0.194153392254511</v>
      </c>
      <c r="AH1736" s="17">
        <v>0.18668909912564899</v>
      </c>
      <c r="AI1736" s="17"/>
      <c r="AJ1736" s="17">
        <v>0.126439307626772</v>
      </c>
      <c r="AK1736" s="17">
        <v>0.200576051977676</v>
      </c>
      <c r="AL1736" s="17">
        <v>0.145726698353109</v>
      </c>
      <c r="AM1736" s="17"/>
      <c r="AN1736" s="17">
        <v>0.13948419801859699</v>
      </c>
      <c r="AO1736" s="17">
        <v>0.18771649723098499</v>
      </c>
      <c r="AP1736" s="17">
        <v>0.22296545596143999</v>
      </c>
      <c r="AQ1736" s="17">
        <v>0.13704309723240901</v>
      </c>
      <c r="AR1736" s="17">
        <v>4.0214887895679403E-2</v>
      </c>
      <c r="AS1736" s="17"/>
      <c r="AT1736" s="17">
        <v>0.18797851419863501</v>
      </c>
      <c r="AU1736" s="17">
        <v>0.112977270860583</v>
      </c>
      <c r="AV1736" s="17"/>
      <c r="AW1736" s="17">
        <v>0.18501270697135799</v>
      </c>
      <c r="AX1736" s="17">
        <v>0.16358238462165001</v>
      </c>
      <c r="AY1736" s="17">
        <v>0.176521209556571</v>
      </c>
    </row>
    <row r="1737" spans="2:51">
      <c r="B1737" t="s">
        <v>137</v>
      </c>
      <c r="C1737" s="17">
        <v>8.6367489456474003E-2</v>
      </c>
      <c r="D1737" s="17">
        <v>0.101431894000795</v>
      </c>
      <c r="E1737" s="17">
        <v>7.0822732160125093E-2</v>
      </c>
      <c r="F1737" s="17"/>
      <c r="G1737" s="17">
        <v>6.7786131297327995E-2</v>
      </c>
      <c r="H1737" s="17">
        <v>0.108483477256463</v>
      </c>
      <c r="I1737" s="17">
        <v>8.9779737383519603E-2</v>
      </c>
      <c r="J1737" s="17">
        <v>9.5390707122989096E-2</v>
      </c>
      <c r="K1737" s="17">
        <v>9.20313620434485E-2</v>
      </c>
      <c r="L1737" s="17">
        <v>6.74264755731981E-2</v>
      </c>
      <c r="M1737" s="17"/>
      <c r="N1737" s="17">
        <v>9.0671956813426005E-2</v>
      </c>
      <c r="O1737" s="17">
        <v>8.2040207461073197E-2</v>
      </c>
      <c r="P1737" s="17">
        <v>4.8994619769222598E-2</v>
      </c>
      <c r="Q1737" s="17">
        <v>0.115414538987775</v>
      </c>
      <c r="R1737" s="17"/>
      <c r="S1737" s="17">
        <v>5.9297760198631803E-2</v>
      </c>
      <c r="T1737" s="17">
        <v>6.3748388263341102E-2</v>
      </c>
      <c r="U1737" s="17">
        <v>0.123436693839694</v>
      </c>
      <c r="V1737" s="17">
        <v>7.4693247357181206E-2</v>
      </c>
      <c r="W1737" s="17">
        <v>0.10773682775871</v>
      </c>
      <c r="X1737" s="17">
        <v>6.9588296417679704E-2</v>
      </c>
      <c r="Y1737" s="17">
        <v>9.2372366719089896E-2</v>
      </c>
      <c r="Z1737" s="17">
        <v>0.10362414272149301</v>
      </c>
      <c r="AA1737" s="17">
        <v>0.107701339966186</v>
      </c>
      <c r="AB1737" s="17">
        <v>0.11175732209993899</v>
      </c>
      <c r="AC1737" s="17">
        <v>9.5275435252542007E-2</v>
      </c>
      <c r="AD1737" s="17">
        <v>6.4028575389979497E-2</v>
      </c>
      <c r="AE1737" s="17"/>
      <c r="AF1737" s="17">
        <v>8.2788430528932297E-2</v>
      </c>
      <c r="AG1737" s="17">
        <v>0.10681884370837499</v>
      </c>
      <c r="AH1737" s="17">
        <v>5.0641148476161198E-2</v>
      </c>
      <c r="AI1737" s="17"/>
      <c r="AJ1737" s="17">
        <v>2.27176132686066E-2</v>
      </c>
      <c r="AK1737" s="17">
        <v>0.104368736028514</v>
      </c>
      <c r="AL1737" s="17">
        <v>7.45708242339269E-2</v>
      </c>
      <c r="AM1737" s="17"/>
      <c r="AN1737" s="17">
        <v>6.1995191696923697E-2</v>
      </c>
      <c r="AO1737" s="17">
        <v>8.8042798664337896E-2</v>
      </c>
      <c r="AP1737" s="17">
        <v>0.104534544955944</v>
      </c>
      <c r="AQ1737" s="17">
        <v>0.13595689264159799</v>
      </c>
      <c r="AR1737" s="17">
        <v>8.6695556362774207E-2</v>
      </c>
      <c r="AS1737" s="17"/>
      <c r="AT1737" s="17">
        <v>8.2863072457210807E-2</v>
      </c>
      <c r="AU1737" s="17">
        <v>0.12195209621652101</v>
      </c>
      <c r="AV1737" s="17"/>
      <c r="AW1737" s="17">
        <v>9.6606593938530702E-2</v>
      </c>
      <c r="AX1737" s="17">
        <v>5.33696439527876E-2</v>
      </c>
      <c r="AY1737" s="17">
        <v>8.3779650847639497E-2</v>
      </c>
    </row>
    <row r="1738" spans="2:51">
      <c r="B1738" t="s">
        <v>119</v>
      </c>
      <c r="C1738" s="17">
        <v>6.3539853512973393E-2</v>
      </c>
      <c r="D1738" s="17">
        <v>3.8712737418347E-2</v>
      </c>
      <c r="E1738" s="17">
        <v>8.7768350270272202E-2</v>
      </c>
      <c r="F1738" s="17"/>
      <c r="G1738" s="17">
        <v>5.5468959485908999E-2</v>
      </c>
      <c r="H1738" s="17">
        <v>5.7125012680924098E-2</v>
      </c>
      <c r="I1738" s="17">
        <v>7.1449119794733798E-2</v>
      </c>
      <c r="J1738" s="17">
        <v>7.3377240874232502E-2</v>
      </c>
      <c r="K1738" s="17">
        <v>6.1373916663616003E-2</v>
      </c>
      <c r="L1738" s="17">
        <v>5.9863608544257402E-2</v>
      </c>
      <c r="M1738" s="17"/>
      <c r="N1738" s="17">
        <v>4.7599809275502197E-2</v>
      </c>
      <c r="O1738" s="17">
        <v>6.4040596083256796E-2</v>
      </c>
      <c r="P1738" s="17">
        <v>8.0280895785796003E-2</v>
      </c>
      <c r="Q1738" s="17">
        <v>6.7306296304151303E-2</v>
      </c>
      <c r="R1738" s="17"/>
      <c r="S1738" s="17">
        <v>5.1272493606234898E-2</v>
      </c>
      <c r="T1738" s="17">
        <v>7.7353261875005602E-2</v>
      </c>
      <c r="U1738" s="17">
        <v>7.1427147156269494E-2</v>
      </c>
      <c r="V1738" s="17">
        <v>8.1097348723256205E-2</v>
      </c>
      <c r="W1738" s="17">
        <v>7.3408390122053593E-2</v>
      </c>
      <c r="X1738" s="17">
        <v>5.14509907530089E-2</v>
      </c>
      <c r="Y1738" s="17">
        <v>0</v>
      </c>
      <c r="Z1738" s="17">
        <v>2.10050955899353E-2</v>
      </c>
      <c r="AA1738" s="17">
        <v>7.4407732568481599E-2</v>
      </c>
      <c r="AB1738" s="17">
        <v>9.5644888939204295E-2</v>
      </c>
      <c r="AC1738" s="17">
        <v>8.8186380275642406E-2</v>
      </c>
      <c r="AD1738" s="17">
        <v>4.7687445067480898E-2</v>
      </c>
      <c r="AE1738" s="17"/>
      <c r="AF1738" s="17">
        <v>6.0043681015351999E-2</v>
      </c>
      <c r="AG1738" s="17">
        <v>6.0604243530005701E-2</v>
      </c>
      <c r="AH1738" s="17">
        <v>6.4659170857646206E-2</v>
      </c>
      <c r="AI1738" s="17"/>
      <c r="AJ1738" s="17">
        <v>3.8544840122566502E-2</v>
      </c>
      <c r="AK1738" s="17">
        <v>5.7758476994140898E-2</v>
      </c>
      <c r="AL1738" s="17">
        <v>8.5365555660277606E-2</v>
      </c>
      <c r="AM1738" s="17"/>
      <c r="AN1738" s="17">
        <v>8.72876432217356E-2</v>
      </c>
      <c r="AO1738" s="17">
        <v>5.4115900185959499E-2</v>
      </c>
      <c r="AP1738" s="17">
        <v>6.0725636999127301E-2</v>
      </c>
      <c r="AQ1738" s="17">
        <v>2.13880924987793E-2</v>
      </c>
      <c r="AR1738" s="17">
        <v>0</v>
      </c>
      <c r="AS1738" s="17"/>
      <c r="AT1738" s="17">
        <v>6.4708273087416904E-2</v>
      </c>
      <c r="AU1738" s="17">
        <v>2.4093422655888101E-2</v>
      </c>
      <c r="AV1738" s="17"/>
      <c r="AW1738" s="17">
        <v>4.0217628917494003E-2</v>
      </c>
      <c r="AX1738" s="17">
        <v>4.0303232634317197E-2</v>
      </c>
      <c r="AY1738" s="17">
        <v>9.6636819556380898E-2</v>
      </c>
    </row>
    <row r="1739" spans="2:51">
      <c r="B1739" t="s">
        <v>138</v>
      </c>
      <c r="C1739" s="17">
        <v>0.35660980936661302</v>
      </c>
      <c r="D1739" s="17">
        <v>0.38476183167664801</v>
      </c>
      <c r="E1739" s="17">
        <v>0.33219733011377001</v>
      </c>
      <c r="F1739" s="17"/>
      <c r="G1739" s="17">
        <v>0.376827196932362</v>
      </c>
      <c r="H1739" s="17">
        <v>0.36073037700968402</v>
      </c>
      <c r="I1739" s="17">
        <v>0.363685030984433</v>
      </c>
      <c r="J1739" s="17">
        <v>0.399562944437095</v>
      </c>
      <c r="K1739" s="17">
        <v>0.32098163182714501</v>
      </c>
      <c r="L1739" s="17">
        <v>0.33104020592422501</v>
      </c>
      <c r="M1739" s="17"/>
      <c r="N1739" s="17">
        <v>0.41993636664992101</v>
      </c>
      <c r="O1739" s="17">
        <v>0.36084350481674698</v>
      </c>
      <c r="P1739" s="17">
        <v>0.33131349693631001</v>
      </c>
      <c r="Q1739" s="17">
        <v>0.30101512964298899</v>
      </c>
      <c r="R1739" s="17"/>
      <c r="S1739" s="17">
        <v>0.46741310027859101</v>
      </c>
      <c r="T1739" s="17">
        <v>0.30792132788367699</v>
      </c>
      <c r="U1739" s="17">
        <v>0.37216922199575903</v>
      </c>
      <c r="V1739" s="17">
        <v>0.27647213167005402</v>
      </c>
      <c r="W1739" s="17">
        <v>0.355796626466024</v>
      </c>
      <c r="X1739" s="17">
        <v>0.394739935581646</v>
      </c>
      <c r="Y1739" s="17">
        <v>0.32533515509596</v>
      </c>
      <c r="Z1739" s="17">
        <v>0.45697571582733099</v>
      </c>
      <c r="AA1739" s="17">
        <v>0.33194878845704401</v>
      </c>
      <c r="AB1739" s="17">
        <v>0.30982731253135298</v>
      </c>
      <c r="AC1739" s="17">
        <v>0.36432071454104797</v>
      </c>
      <c r="AD1739" s="17">
        <v>0.37103720227655601</v>
      </c>
      <c r="AE1739" s="17"/>
      <c r="AF1739" s="17">
        <v>0.35208105818361701</v>
      </c>
      <c r="AG1739" s="17">
        <v>0.355666411560838</v>
      </c>
      <c r="AH1739" s="17">
        <v>0.39341595285609399</v>
      </c>
      <c r="AI1739" s="17"/>
      <c r="AJ1739" s="17">
        <v>0.467157980351253</v>
      </c>
      <c r="AK1739" s="17">
        <v>0.37613622160127103</v>
      </c>
      <c r="AL1739" s="17">
        <v>0.31378500533020098</v>
      </c>
      <c r="AM1739" s="17"/>
      <c r="AN1739" s="17">
        <v>0.36779094394934803</v>
      </c>
      <c r="AO1739" s="17">
        <v>0.34007473920293102</v>
      </c>
      <c r="AP1739" s="17">
        <v>0.34688778669473302</v>
      </c>
      <c r="AQ1739" s="17">
        <v>0.42505619852692</v>
      </c>
      <c r="AR1739" s="17">
        <v>0.69490957822209198</v>
      </c>
      <c r="AS1739" s="17"/>
      <c r="AT1739" s="17">
        <v>0.34198152434325202</v>
      </c>
      <c r="AU1739" s="17">
        <v>0.52276468428108802</v>
      </c>
      <c r="AV1739" s="17"/>
      <c r="AW1739" s="17">
        <v>0.39861360805452301</v>
      </c>
      <c r="AX1739" s="17">
        <v>0.46696189532721299</v>
      </c>
      <c r="AY1739" s="17">
        <v>0.27806370663633001</v>
      </c>
    </row>
    <row r="1740" spans="2:51">
      <c r="B1740" t="s">
        <v>139</v>
      </c>
      <c r="C1740" s="17">
        <v>0.26542349543508598</v>
      </c>
      <c r="D1740" s="17">
        <v>0.271169821553777</v>
      </c>
      <c r="E1740" s="17">
        <v>0.25364880096952802</v>
      </c>
      <c r="F1740" s="17"/>
      <c r="G1740" s="17">
        <v>0.35098869749782702</v>
      </c>
      <c r="H1740" s="17">
        <v>0.31842862957655199</v>
      </c>
      <c r="I1740" s="17">
        <v>0.26268868821283697</v>
      </c>
      <c r="J1740" s="17">
        <v>0.22466540240129099</v>
      </c>
      <c r="K1740" s="17">
        <v>0.27605035865171101</v>
      </c>
      <c r="L1740" s="17">
        <v>0.21357894819209999</v>
      </c>
      <c r="M1740" s="17"/>
      <c r="N1740" s="17">
        <v>0.25483697484774998</v>
      </c>
      <c r="O1740" s="17">
        <v>0.25002897315873901</v>
      </c>
      <c r="P1740" s="17">
        <v>0.24492484981436499</v>
      </c>
      <c r="Q1740" s="17">
        <v>0.31108265858565098</v>
      </c>
      <c r="R1740" s="17"/>
      <c r="S1740" s="17">
        <v>0.18342114712490601</v>
      </c>
      <c r="T1740" s="17">
        <v>0.27193935056989899</v>
      </c>
      <c r="U1740" s="17">
        <v>0.229396937861926</v>
      </c>
      <c r="V1740" s="17">
        <v>0.28743757669681602</v>
      </c>
      <c r="W1740" s="17">
        <v>0.29717100480402098</v>
      </c>
      <c r="X1740" s="17">
        <v>0.25145788602527502</v>
      </c>
      <c r="Y1740" s="17">
        <v>0.29803161150087598</v>
      </c>
      <c r="Z1740" s="17">
        <v>0.24376355561902499</v>
      </c>
      <c r="AA1740" s="17">
        <v>0.27335265030102401</v>
      </c>
      <c r="AB1740" s="17">
        <v>0.34350348616808302</v>
      </c>
      <c r="AC1740" s="17">
        <v>0.26057398105949198</v>
      </c>
      <c r="AD1740" s="17">
        <v>0.31077328124785603</v>
      </c>
      <c r="AE1740" s="17"/>
      <c r="AF1740" s="17">
        <v>0.23176365544347399</v>
      </c>
      <c r="AG1740" s="17">
        <v>0.30097223596288603</v>
      </c>
      <c r="AH1740" s="17">
        <v>0.23733024760181001</v>
      </c>
      <c r="AI1740" s="17"/>
      <c r="AJ1740" s="17">
        <v>0.14915692089537899</v>
      </c>
      <c r="AK1740" s="17">
        <v>0.30494478800618902</v>
      </c>
      <c r="AL1740" s="17">
        <v>0.220297522587036</v>
      </c>
      <c r="AM1740" s="17"/>
      <c r="AN1740" s="17">
        <v>0.20147938971552101</v>
      </c>
      <c r="AO1740" s="17">
        <v>0.275759295895322</v>
      </c>
      <c r="AP1740" s="17">
        <v>0.32750000091738402</v>
      </c>
      <c r="AQ1740" s="17">
        <v>0.27299998987400698</v>
      </c>
      <c r="AR1740" s="17">
        <v>0.12691044425845399</v>
      </c>
      <c r="AS1740" s="17"/>
      <c r="AT1740" s="17">
        <v>0.27084158665584601</v>
      </c>
      <c r="AU1740" s="17">
        <v>0.23492936707710399</v>
      </c>
      <c r="AV1740" s="17"/>
      <c r="AW1740" s="17">
        <v>0.28161930090988802</v>
      </c>
      <c r="AX1740" s="17">
        <v>0.21695202857443699</v>
      </c>
      <c r="AY1740" s="17">
        <v>0.26030086040421002</v>
      </c>
    </row>
    <row r="1741" spans="2:51">
      <c r="B1741" t="s">
        <v>140</v>
      </c>
      <c r="C1741" s="17">
        <v>9.1186313931526902E-2</v>
      </c>
      <c r="D1741" s="17">
        <v>0.113592010122871</v>
      </c>
      <c r="E1741" s="17">
        <v>7.8548529144241597E-2</v>
      </c>
      <c r="F1741" s="17"/>
      <c r="G1741" s="17">
        <v>2.5838499434535499E-2</v>
      </c>
      <c r="H1741" s="17">
        <v>4.2301747433131302E-2</v>
      </c>
      <c r="I1741" s="17">
        <v>0.100996342771597</v>
      </c>
      <c r="J1741" s="17">
        <v>0.17489754203580399</v>
      </c>
      <c r="K1741" s="17">
        <v>4.4931273175433897E-2</v>
      </c>
      <c r="L1741" s="17">
        <v>0.117461257732125</v>
      </c>
      <c r="M1741" s="17"/>
      <c r="N1741" s="17">
        <v>0.16509939180217101</v>
      </c>
      <c r="O1741" s="17">
        <v>0.110814531658008</v>
      </c>
      <c r="P1741" s="17">
        <v>8.6388647121944398E-2</v>
      </c>
      <c r="Q1741" s="17">
        <v>-1.0067528942662E-2</v>
      </c>
      <c r="R1741" s="17"/>
      <c r="S1741" s="17">
        <v>0.28399195315368497</v>
      </c>
      <c r="T1741" s="17">
        <v>3.5981977313777801E-2</v>
      </c>
      <c r="U1741" s="17">
        <v>0.142772284133832</v>
      </c>
      <c r="V1741" s="17">
        <v>-1.0965445026761901E-2</v>
      </c>
      <c r="W1741" s="17">
        <v>5.8625621662002497E-2</v>
      </c>
      <c r="X1741" s="17">
        <v>0.143282049556371</v>
      </c>
      <c r="Y1741" s="17">
        <v>2.7303543595083898E-2</v>
      </c>
      <c r="Z1741" s="17">
        <v>0.213212160208305</v>
      </c>
      <c r="AA1741" s="17">
        <v>5.8596138156020001E-2</v>
      </c>
      <c r="AB1741" s="17">
        <v>-3.3676173636730103E-2</v>
      </c>
      <c r="AC1741" s="17">
        <v>0.103746733481555</v>
      </c>
      <c r="AD1741" s="17">
        <v>6.0263921028700297E-2</v>
      </c>
      <c r="AE1741" s="17"/>
      <c r="AF1741" s="17">
        <v>0.12031740274014301</v>
      </c>
      <c r="AG1741" s="17">
        <v>5.4694175597952602E-2</v>
      </c>
      <c r="AH1741" s="17">
        <v>0.156085705254283</v>
      </c>
      <c r="AI1741" s="17"/>
      <c r="AJ1741" s="17">
        <v>0.31800105945587398</v>
      </c>
      <c r="AK1741" s="17">
        <v>7.1191433595081594E-2</v>
      </c>
      <c r="AL1741" s="17">
        <v>9.3487482743165498E-2</v>
      </c>
      <c r="AM1741" s="17"/>
      <c r="AN1741" s="17">
        <v>0.16631155423382701</v>
      </c>
      <c r="AO1741" s="17">
        <v>6.43154433076083E-2</v>
      </c>
      <c r="AP1741" s="17">
        <v>1.9387785777349401E-2</v>
      </c>
      <c r="AQ1741" s="17">
        <v>0.152056208652913</v>
      </c>
      <c r="AR1741" s="17">
        <v>0.56799913396363799</v>
      </c>
      <c r="AS1741" s="17"/>
      <c r="AT1741" s="17">
        <v>7.1139937687406105E-2</v>
      </c>
      <c r="AU1741" s="17">
        <v>0.28783531720398398</v>
      </c>
      <c r="AV1741" s="17"/>
      <c r="AW1741" s="17">
        <v>0.116994307144635</v>
      </c>
      <c r="AX1741" s="17">
        <v>0.25000986675277598</v>
      </c>
      <c r="AY1741" s="17">
        <v>1.77628462321201E-2</v>
      </c>
    </row>
    <row r="1742" spans="2:51">
      <c r="C1742" s="17"/>
      <c r="D1742" s="17"/>
      <c r="E1742" s="17"/>
      <c r="F1742" s="17"/>
      <c r="G1742" s="17"/>
      <c r="H1742" s="17"/>
      <c r="I1742" s="17"/>
      <c r="J1742" s="17"/>
      <c r="K1742" s="17"/>
      <c r="L1742" s="17"/>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7"/>
      <c r="AI1742" s="17"/>
      <c r="AJ1742" s="17"/>
      <c r="AK1742" s="17"/>
      <c r="AL1742" s="17"/>
      <c r="AM1742" s="17"/>
      <c r="AN1742" s="17"/>
      <c r="AO1742" s="17"/>
      <c r="AP1742" s="17"/>
      <c r="AQ1742" s="17"/>
      <c r="AR1742" s="17"/>
      <c r="AS1742" s="17"/>
      <c r="AT1742" s="17"/>
      <c r="AU1742" s="17"/>
      <c r="AV1742" s="17"/>
      <c r="AW1742" s="17"/>
      <c r="AX1742" s="17"/>
      <c r="AY1742" s="17"/>
    </row>
    <row r="1743" spans="2:51">
      <c r="B1743" s="6" t="s">
        <v>489</v>
      </c>
      <c r="C1743" s="17"/>
      <c r="D1743" s="17"/>
      <c r="E1743" s="17"/>
      <c r="F1743" s="17"/>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c r="AP1743" s="17"/>
      <c r="AQ1743" s="17"/>
      <c r="AR1743" s="17"/>
      <c r="AS1743" s="17"/>
      <c r="AT1743" s="17"/>
      <c r="AU1743" s="17"/>
      <c r="AV1743" s="17"/>
      <c r="AW1743" s="17"/>
      <c r="AX1743" s="17"/>
      <c r="AY1743" s="17"/>
    </row>
    <row r="1744" spans="2:51">
      <c r="B1744" s="24" t="s">
        <v>16</v>
      </c>
      <c r="C1744" s="17"/>
      <c r="D1744" s="17"/>
      <c r="E1744" s="17"/>
      <c r="F1744" s="17"/>
      <c r="G1744" s="17"/>
      <c r="H1744" s="17"/>
      <c r="I1744" s="17"/>
      <c r="J1744" s="17"/>
      <c r="K1744" s="17"/>
      <c r="L1744" s="17"/>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7"/>
      <c r="AI1744" s="17"/>
      <c r="AJ1744" s="17"/>
      <c r="AK1744" s="17"/>
      <c r="AL1744" s="17"/>
      <c r="AM1744" s="17"/>
      <c r="AN1744" s="17"/>
      <c r="AO1744" s="17"/>
      <c r="AP1744" s="17"/>
      <c r="AQ1744" s="17"/>
      <c r="AR1744" s="17"/>
      <c r="AS1744" s="17"/>
      <c r="AT1744" s="17"/>
      <c r="AU1744" s="17"/>
      <c r="AV1744" s="17"/>
      <c r="AW1744" s="17"/>
      <c r="AX1744" s="17"/>
      <c r="AY1744" s="17"/>
    </row>
    <row r="1745" spans="2:51">
      <c r="B1745" t="s">
        <v>133</v>
      </c>
      <c r="C1745" s="17">
        <v>0.11569023560107</v>
      </c>
      <c r="D1745" s="17">
        <v>0.133873086849535</v>
      </c>
      <c r="E1745" s="17">
        <v>9.9676158712634397E-2</v>
      </c>
      <c r="F1745" s="17"/>
      <c r="G1745" s="17">
        <v>0.14021352323231601</v>
      </c>
      <c r="H1745" s="17">
        <v>0.132920159208577</v>
      </c>
      <c r="I1745" s="17">
        <v>8.7299659545143904E-2</v>
      </c>
      <c r="J1745" s="17">
        <v>0.117376489295071</v>
      </c>
      <c r="K1745" s="17">
        <v>0.13841281097091801</v>
      </c>
      <c r="L1745" s="17">
        <v>9.6705906506025396E-2</v>
      </c>
      <c r="M1745" s="17"/>
      <c r="N1745" s="17">
        <v>0.139859291959647</v>
      </c>
      <c r="O1745" s="17">
        <v>9.5665633516246101E-2</v>
      </c>
      <c r="P1745" s="17">
        <v>0.14383473751589701</v>
      </c>
      <c r="Q1745" s="17">
        <v>8.0774106668065199E-2</v>
      </c>
      <c r="R1745" s="17"/>
      <c r="S1745" s="17">
        <v>0.138409799529008</v>
      </c>
      <c r="T1745" s="17">
        <v>9.2623344839016505E-2</v>
      </c>
      <c r="U1745" s="17">
        <v>0.142281877431161</v>
      </c>
      <c r="V1745" s="17">
        <v>0.12583304963512301</v>
      </c>
      <c r="W1745" s="17">
        <v>0.15439256224940201</v>
      </c>
      <c r="X1745" s="17">
        <v>7.9062124193165606E-2</v>
      </c>
      <c r="Y1745" s="17">
        <v>0.127860944306768</v>
      </c>
      <c r="Z1745" s="17">
        <v>0.111259324676694</v>
      </c>
      <c r="AA1745" s="17">
        <v>0.104745651861991</v>
      </c>
      <c r="AB1745" s="17">
        <v>0.112701511024188</v>
      </c>
      <c r="AC1745" s="17">
        <v>0.17555249686619601</v>
      </c>
      <c r="AD1745" s="17">
        <v>0</v>
      </c>
      <c r="AE1745" s="17"/>
      <c r="AF1745" s="17">
        <v>0.105746528291841</v>
      </c>
      <c r="AG1745" s="17">
        <v>0.124237161228853</v>
      </c>
      <c r="AH1745" s="17">
        <v>0.115110915336435</v>
      </c>
      <c r="AI1745" s="17"/>
      <c r="AJ1745" s="17">
        <v>0.109664483189544</v>
      </c>
      <c r="AK1745" s="17">
        <v>0.12784956252466501</v>
      </c>
      <c r="AL1745" s="17">
        <v>0.21582311832715101</v>
      </c>
      <c r="AM1745" s="17"/>
      <c r="AN1745" s="17">
        <v>0.10873933782880101</v>
      </c>
      <c r="AO1745" s="17">
        <v>0.12167877059027001</v>
      </c>
      <c r="AP1745" s="17">
        <v>0.115772430003383</v>
      </c>
      <c r="AQ1745" s="17">
        <v>0.131178075673237</v>
      </c>
      <c r="AR1745" s="17">
        <v>0.33952402557375599</v>
      </c>
      <c r="AS1745" s="17"/>
      <c r="AT1745" s="17">
        <v>0.114230651422341</v>
      </c>
      <c r="AU1745" s="17">
        <v>0.13175642678872199</v>
      </c>
      <c r="AV1745" s="17"/>
      <c r="AW1745" s="17">
        <v>0.134476767266349</v>
      </c>
      <c r="AX1745" s="17">
        <v>0.21914375230820901</v>
      </c>
      <c r="AY1745" s="17">
        <v>6.5604337437144902E-2</v>
      </c>
    </row>
    <row r="1746" spans="2:51">
      <c r="B1746" t="s">
        <v>134</v>
      </c>
      <c r="C1746" s="17">
        <v>0.392138686284843</v>
      </c>
      <c r="D1746" s="17">
        <v>0.43418692999089897</v>
      </c>
      <c r="E1746" s="17">
        <v>0.35288614681855401</v>
      </c>
      <c r="F1746" s="17"/>
      <c r="G1746" s="17">
        <v>0.38433649968760702</v>
      </c>
      <c r="H1746" s="17">
        <v>0.33916151278523599</v>
      </c>
      <c r="I1746" s="17">
        <v>0.46747782765918999</v>
      </c>
      <c r="J1746" s="17">
        <v>0.37350509350579097</v>
      </c>
      <c r="K1746" s="17">
        <v>0.385460213436709</v>
      </c>
      <c r="L1746" s="17">
        <v>0.39269158603645898</v>
      </c>
      <c r="M1746" s="17"/>
      <c r="N1746" s="17">
        <v>0.48186960206962798</v>
      </c>
      <c r="O1746" s="17">
        <v>0.38541966146048101</v>
      </c>
      <c r="P1746" s="17">
        <v>0.32960696307778498</v>
      </c>
      <c r="Q1746" s="17">
        <v>0.35148474775649002</v>
      </c>
      <c r="R1746" s="17"/>
      <c r="S1746" s="17">
        <v>0.47029153214970998</v>
      </c>
      <c r="T1746" s="17">
        <v>0.41291910308211899</v>
      </c>
      <c r="U1746" s="17">
        <v>0.40089833432119698</v>
      </c>
      <c r="V1746" s="17">
        <v>0.30918906476496</v>
      </c>
      <c r="W1746" s="17">
        <v>0.42287803199980201</v>
      </c>
      <c r="X1746" s="17">
        <v>0.34477090031438001</v>
      </c>
      <c r="Y1746" s="17">
        <v>0.40806488530553803</v>
      </c>
      <c r="Z1746" s="17">
        <v>0.42194422223398098</v>
      </c>
      <c r="AA1746" s="17">
        <v>0.389176136350947</v>
      </c>
      <c r="AB1746" s="17">
        <v>0.29596263016935798</v>
      </c>
      <c r="AC1746" s="17">
        <v>0.395937829079193</v>
      </c>
      <c r="AD1746" s="17">
        <v>0.48844037498418202</v>
      </c>
      <c r="AE1746" s="17"/>
      <c r="AF1746" s="17">
        <v>0.34763898739488802</v>
      </c>
      <c r="AG1746" s="17">
        <v>0.442573888990479</v>
      </c>
      <c r="AH1746" s="17">
        <v>0.36640867940074401</v>
      </c>
      <c r="AI1746" s="17"/>
      <c r="AJ1746" s="17">
        <v>0.42278827583858902</v>
      </c>
      <c r="AK1746" s="17">
        <v>0.46799613584879401</v>
      </c>
      <c r="AL1746" s="17">
        <v>0.33829294678343502</v>
      </c>
      <c r="AM1746" s="17"/>
      <c r="AN1746" s="17">
        <v>0.32276199405696498</v>
      </c>
      <c r="AO1746" s="17">
        <v>0.38222604956280098</v>
      </c>
      <c r="AP1746" s="17">
        <v>0.47002125104828602</v>
      </c>
      <c r="AQ1746" s="17">
        <v>0.464402425994072</v>
      </c>
      <c r="AR1746" s="17">
        <v>0.49918547672633901</v>
      </c>
      <c r="AS1746" s="17"/>
      <c r="AT1746" s="17">
        <v>0.39438401411271501</v>
      </c>
      <c r="AU1746" s="17">
        <v>0.37445587796662999</v>
      </c>
      <c r="AV1746" s="17"/>
      <c r="AW1746" s="17">
        <v>0.45339849741660798</v>
      </c>
      <c r="AX1746" s="17">
        <v>0.38488073075317902</v>
      </c>
      <c r="AY1746" s="17">
        <v>0.32408371171509898</v>
      </c>
    </row>
    <row r="1747" spans="2:51">
      <c r="B1747" t="s">
        <v>135</v>
      </c>
      <c r="C1747" s="17">
        <v>0.25861890105288399</v>
      </c>
      <c r="D1747" s="17">
        <v>0.24521837755383999</v>
      </c>
      <c r="E1747" s="17">
        <v>0.27078329080549401</v>
      </c>
      <c r="F1747" s="17"/>
      <c r="G1747" s="17">
        <v>0.18177115105681199</v>
      </c>
      <c r="H1747" s="17">
        <v>0.23994491072367499</v>
      </c>
      <c r="I1747" s="17">
        <v>0.26108912587394101</v>
      </c>
      <c r="J1747" s="17">
        <v>0.26543573373805501</v>
      </c>
      <c r="K1747" s="17">
        <v>0.27193961581606002</v>
      </c>
      <c r="L1747" s="17">
        <v>0.29242632253332201</v>
      </c>
      <c r="M1747" s="17"/>
      <c r="N1747" s="17">
        <v>0.215338529239813</v>
      </c>
      <c r="O1747" s="17">
        <v>0.26146523862015802</v>
      </c>
      <c r="P1747" s="17">
        <v>0.27384897872067498</v>
      </c>
      <c r="Q1747" s="17">
        <v>0.29439358074466898</v>
      </c>
      <c r="R1747" s="17"/>
      <c r="S1747" s="17">
        <v>0.246221062402986</v>
      </c>
      <c r="T1747" s="17">
        <v>0.24259382682751099</v>
      </c>
      <c r="U1747" s="17">
        <v>0.25580720296091303</v>
      </c>
      <c r="V1747" s="17">
        <v>0.22465595608495401</v>
      </c>
      <c r="W1747" s="17">
        <v>0.19644906008021901</v>
      </c>
      <c r="X1747" s="17">
        <v>0.341276227878133</v>
      </c>
      <c r="Y1747" s="17">
        <v>0.24687037117065699</v>
      </c>
      <c r="Z1747" s="17">
        <v>0.24862107054118801</v>
      </c>
      <c r="AA1747" s="17">
        <v>0.24323394223633801</v>
      </c>
      <c r="AB1747" s="17">
        <v>0.29859363287042301</v>
      </c>
      <c r="AC1747" s="17">
        <v>0.29612382415460298</v>
      </c>
      <c r="AD1747" s="17">
        <v>0.30569219840358303</v>
      </c>
      <c r="AE1747" s="17"/>
      <c r="AF1747" s="17">
        <v>0.293509923503257</v>
      </c>
      <c r="AG1747" s="17">
        <v>0.21643846176309001</v>
      </c>
      <c r="AH1747" s="17">
        <v>0.29775554347169603</v>
      </c>
      <c r="AI1747" s="17"/>
      <c r="AJ1747" s="17">
        <v>0.278436521138134</v>
      </c>
      <c r="AK1747" s="17">
        <v>0.210033433628766</v>
      </c>
      <c r="AL1747" s="17">
        <v>0.158462668841407</v>
      </c>
      <c r="AM1747" s="17"/>
      <c r="AN1747" s="17">
        <v>0.29947575847794</v>
      </c>
      <c r="AO1747" s="17">
        <v>0.25699755414062703</v>
      </c>
      <c r="AP1747" s="17">
        <v>0.21106430199325299</v>
      </c>
      <c r="AQ1747" s="17">
        <v>0.25305023486335598</v>
      </c>
      <c r="AR1747" s="17">
        <v>0.12091525232091201</v>
      </c>
      <c r="AS1747" s="17"/>
      <c r="AT1747" s="17">
        <v>0.25894288342925798</v>
      </c>
      <c r="AU1747" s="17">
        <v>0.25532468173395301</v>
      </c>
      <c r="AV1747" s="17"/>
      <c r="AW1747" s="17">
        <v>0.22791316765875799</v>
      </c>
      <c r="AX1747" s="17">
        <v>0.24209756181275799</v>
      </c>
      <c r="AY1747" s="17">
        <v>0.298303751760914</v>
      </c>
    </row>
    <row r="1748" spans="2:51">
      <c r="B1748" t="s">
        <v>136</v>
      </c>
      <c r="C1748" s="17">
        <v>0.130457991661905</v>
      </c>
      <c r="D1748" s="17">
        <v>0.106177006988458</v>
      </c>
      <c r="E1748" s="17">
        <v>0.15324630236897999</v>
      </c>
      <c r="F1748" s="17"/>
      <c r="G1748" s="17">
        <v>0.171729269050901</v>
      </c>
      <c r="H1748" s="17">
        <v>0.18194433380258199</v>
      </c>
      <c r="I1748" s="17">
        <v>9.4995942536283406E-2</v>
      </c>
      <c r="J1748" s="17">
        <v>0.12888482715042901</v>
      </c>
      <c r="K1748" s="17">
        <v>9.4172968904726304E-2</v>
      </c>
      <c r="L1748" s="17">
        <v>0.129285695013797</v>
      </c>
      <c r="M1748" s="17"/>
      <c r="N1748" s="17">
        <v>8.9143746208421901E-2</v>
      </c>
      <c r="O1748" s="17">
        <v>0.17242275909552399</v>
      </c>
      <c r="P1748" s="17">
        <v>0.14555687386322999</v>
      </c>
      <c r="Q1748" s="17">
        <v>0.120235620238338</v>
      </c>
      <c r="R1748" s="17"/>
      <c r="S1748" s="17">
        <v>5.7568854921946598E-2</v>
      </c>
      <c r="T1748" s="17">
        <v>0.128631229471633</v>
      </c>
      <c r="U1748" s="17">
        <v>0.15875547658811401</v>
      </c>
      <c r="V1748" s="17">
        <v>0.221223215660172</v>
      </c>
      <c r="W1748" s="17">
        <v>0.15375292367422599</v>
      </c>
      <c r="X1748" s="17">
        <v>0.117976620400226</v>
      </c>
      <c r="Y1748" s="17">
        <v>0.14558278682200099</v>
      </c>
      <c r="Z1748" s="17">
        <v>6.3414256644697894E-2</v>
      </c>
      <c r="AA1748" s="17">
        <v>9.9142789311690294E-2</v>
      </c>
      <c r="AB1748" s="17">
        <v>0.17692055895077399</v>
      </c>
      <c r="AC1748" s="17">
        <v>9.0012163103331502E-2</v>
      </c>
      <c r="AD1748" s="17">
        <v>0.13923862209764601</v>
      </c>
      <c r="AE1748" s="17"/>
      <c r="AF1748" s="17">
        <v>0.13637424359182199</v>
      </c>
      <c r="AG1748" s="17">
        <v>0.121844498556921</v>
      </c>
      <c r="AH1748" s="17">
        <v>0.140009887008333</v>
      </c>
      <c r="AI1748" s="17"/>
      <c r="AJ1748" s="17">
        <v>0.109483332658442</v>
      </c>
      <c r="AK1748" s="17">
        <v>0.11901905237969999</v>
      </c>
      <c r="AL1748" s="17">
        <v>0.15011704730681499</v>
      </c>
      <c r="AM1748" s="17"/>
      <c r="AN1748" s="17">
        <v>0.12923859857299699</v>
      </c>
      <c r="AO1748" s="17">
        <v>0.127044569799454</v>
      </c>
      <c r="AP1748" s="17">
        <v>0.140499032396981</v>
      </c>
      <c r="AQ1748" s="17">
        <v>6.1458613557868698E-2</v>
      </c>
      <c r="AR1748" s="17">
        <v>4.0375245378992203E-2</v>
      </c>
      <c r="AS1748" s="17"/>
      <c r="AT1748" s="17">
        <v>0.13238045377089599</v>
      </c>
      <c r="AU1748" s="17">
        <v>0.10793699001997301</v>
      </c>
      <c r="AV1748" s="17"/>
      <c r="AW1748" s="17">
        <v>0.12220062708850001</v>
      </c>
      <c r="AX1748" s="17">
        <v>9.0967541626337994E-2</v>
      </c>
      <c r="AY1748" s="17">
        <v>0.150819056559057</v>
      </c>
    </row>
    <row r="1749" spans="2:51">
      <c r="B1749" t="s">
        <v>137</v>
      </c>
      <c r="C1749" s="17">
        <v>6.6205446413381303E-2</v>
      </c>
      <c r="D1749" s="17">
        <v>5.5640671908632901E-2</v>
      </c>
      <c r="E1749" s="17">
        <v>7.4757218734713304E-2</v>
      </c>
      <c r="F1749" s="17"/>
      <c r="G1749" s="17">
        <v>8.5273205036859701E-2</v>
      </c>
      <c r="H1749" s="17">
        <v>8.4394586101693703E-2</v>
      </c>
      <c r="I1749" s="17">
        <v>4.7218278336249898E-2</v>
      </c>
      <c r="J1749" s="17">
        <v>6.5834185724876301E-2</v>
      </c>
      <c r="K1749" s="17">
        <v>5.9605641672571402E-2</v>
      </c>
      <c r="L1749" s="17">
        <v>6.4037640434871895E-2</v>
      </c>
      <c r="M1749" s="17"/>
      <c r="N1749" s="17">
        <v>3.8468028258424998E-2</v>
      </c>
      <c r="O1749" s="17">
        <v>4.8449768797316002E-2</v>
      </c>
      <c r="P1749" s="17">
        <v>6.8614307572547703E-2</v>
      </c>
      <c r="Q1749" s="17">
        <v>0.11501842493089399</v>
      </c>
      <c r="R1749" s="17"/>
      <c r="S1749" s="17">
        <v>5.1525819449528297E-2</v>
      </c>
      <c r="T1749" s="17">
        <v>4.7713939187088203E-2</v>
      </c>
      <c r="U1749" s="17">
        <v>3.3965424556461399E-2</v>
      </c>
      <c r="V1749" s="17">
        <v>8.8182473779005399E-2</v>
      </c>
      <c r="W1749" s="17">
        <v>3.89052488055864E-2</v>
      </c>
      <c r="X1749" s="17">
        <v>8.2628023518854704E-2</v>
      </c>
      <c r="Y1749" s="17">
        <v>6.2697039458763301E-2</v>
      </c>
      <c r="Z1749" s="17">
        <v>0.110837594363993</v>
      </c>
      <c r="AA1749" s="17">
        <v>0.114252798479085</v>
      </c>
      <c r="AB1749" s="17">
        <v>6.7204912189477606E-2</v>
      </c>
      <c r="AC1749" s="17">
        <v>4.2373686796676802E-2</v>
      </c>
      <c r="AD1749" s="17">
        <v>6.6628804514588399E-2</v>
      </c>
      <c r="AE1749" s="17"/>
      <c r="AF1749" s="17">
        <v>7.4188441097084099E-2</v>
      </c>
      <c r="AG1749" s="17">
        <v>5.99679627702343E-2</v>
      </c>
      <c r="AH1749" s="17">
        <v>6.3439678488201395E-2</v>
      </c>
      <c r="AI1749" s="17"/>
      <c r="AJ1749" s="17">
        <v>4.5821253815372102E-2</v>
      </c>
      <c r="AK1749" s="17">
        <v>6.08062742492489E-2</v>
      </c>
      <c r="AL1749" s="17">
        <v>6.6311941027264995E-2</v>
      </c>
      <c r="AM1749" s="17"/>
      <c r="AN1749" s="17">
        <v>8.1811603560325394E-2</v>
      </c>
      <c r="AO1749" s="17">
        <v>6.7030811938574103E-2</v>
      </c>
      <c r="AP1749" s="17">
        <v>3.6346192866421198E-2</v>
      </c>
      <c r="AQ1749" s="17">
        <v>7.3642342270715394E-2</v>
      </c>
      <c r="AR1749" s="17">
        <v>0</v>
      </c>
      <c r="AS1749" s="17"/>
      <c r="AT1749" s="17">
        <v>6.3237068163516694E-2</v>
      </c>
      <c r="AU1749" s="17">
        <v>8.4886495156042394E-2</v>
      </c>
      <c r="AV1749" s="17"/>
      <c r="AW1749" s="17">
        <v>4.3298228102659701E-2</v>
      </c>
      <c r="AX1749" s="17">
        <v>4.4327020409384701E-2</v>
      </c>
      <c r="AY1749" s="17">
        <v>9.8452300359277198E-2</v>
      </c>
    </row>
    <row r="1750" spans="2:51">
      <c r="B1750" t="s">
        <v>119</v>
      </c>
      <c r="C1750" s="17">
        <v>3.6888738985916499E-2</v>
      </c>
      <c r="D1750" s="17">
        <v>2.49039267086343E-2</v>
      </c>
      <c r="E1750" s="17">
        <v>4.8650882559624901E-2</v>
      </c>
      <c r="F1750" s="17"/>
      <c r="G1750" s="17">
        <v>3.6676351935503199E-2</v>
      </c>
      <c r="H1750" s="17">
        <v>2.16344973782359E-2</v>
      </c>
      <c r="I1750" s="17">
        <v>4.1919166049191402E-2</v>
      </c>
      <c r="J1750" s="17">
        <v>4.8963670585778003E-2</v>
      </c>
      <c r="K1750" s="17">
        <v>5.0408749199016098E-2</v>
      </c>
      <c r="L1750" s="17">
        <v>2.4852849475524699E-2</v>
      </c>
      <c r="M1750" s="17"/>
      <c r="N1750" s="17">
        <v>3.5320802264065101E-2</v>
      </c>
      <c r="O1750" s="17">
        <v>3.6576938510274402E-2</v>
      </c>
      <c r="P1750" s="17">
        <v>3.8538139249865197E-2</v>
      </c>
      <c r="Q1750" s="17">
        <v>3.8093519661543201E-2</v>
      </c>
      <c r="R1750" s="17"/>
      <c r="S1750" s="17">
        <v>3.5982931546821098E-2</v>
      </c>
      <c r="T1750" s="17">
        <v>7.5518556592632693E-2</v>
      </c>
      <c r="U1750" s="17">
        <v>8.2916841421533192E-3</v>
      </c>
      <c r="V1750" s="17">
        <v>3.0916240075786399E-2</v>
      </c>
      <c r="W1750" s="17">
        <v>3.3622173190764701E-2</v>
      </c>
      <c r="X1750" s="17">
        <v>3.4286103695240197E-2</v>
      </c>
      <c r="Y1750" s="17">
        <v>8.9239729362723692E-3</v>
      </c>
      <c r="Z1750" s="17">
        <v>4.3923531539445899E-2</v>
      </c>
      <c r="AA1750" s="17">
        <v>4.9448681759948397E-2</v>
      </c>
      <c r="AB1750" s="17">
        <v>4.8616754795779302E-2</v>
      </c>
      <c r="AC1750" s="17">
        <v>0</v>
      </c>
      <c r="AD1750" s="17">
        <v>0</v>
      </c>
      <c r="AE1750" s="17"/>
      <c r="AF1750" s="17">
        <v>4.2541876121107103E-2</v>
      </c>
      <c r="AG1750" s="17">
        <v>3.4938026690422098E-2</v>
      </c>
      <c r="AH1750" s="17">
        <v>1.7275296294591E-2</v>
      </c>
      <c r="AI1750" s="17"/>
      <c r="AJ1750" s="17">
        <v>3.3806133359919298E-2</v>
      </c>
      <c r="AK1750" s="17">
        <v>1.42955413688256E-2</v>
      </c>
      <c r="AL1750" s="17">
        <v>7.0992277713927202E-2</v>
      </c>
      <c r="AM1750" s="17"/>
      <c r="AN1750" s="17">
        <v>5.7972707502972801E-2</v>
      </c>
      <c r="AO1750" s="17">
        <v>4.5022243968273701E-2</v>
      </c>
      <c r="AP1750" s="17">
        <v>2.6296791691676102E-2</v>
      </c>
      <c r="AQ1750" s="17">
        <v>1.6268307640751E-2</v>
      </c>
      <c r="AR1750" s="17">
        <v>0</v>
      </c>
      <c r="AS1750" s="17"/>
      <c r="AT1750" s="17">
        <v>3.6824929101274301E-2</v>
      </c>
      <c r="AU1750" s="17">
        <v>4.5639528334678998E-2</v>
      </c>
      <c r="AV1750" s="17"/>
      <c r="AW1750" s="17">
        <v>1.8712712467126101E-2</v>
      </c>
      <c r="AX1750" s="17">
        <v>1.8583393090131399E-2</v>
      </c>
      <c r="AY1750" s="17">
        <v>6.2736842168508195E-2</v>
      </c>
    </row>
    <row r="1751" spans="2:51">
      <c r="B1751" t="s">
        <v>138</v>
      </c>
      <c r="C1751" s="17">
        <v>0.507828921885913</v>
      </c>
      <c r="D1751" s="17">
        <v>0.56806001684043395</v>
      </c>
      <c r="E1751" s="17">
        <v>0.45256230553118798</v>
      </c>
      <c r="F1751" s="17"/>
      <c r="G1751" s="17">
        <v>0.52455002291992403</v>
      </c>
      <c r="H1751" s="17">
        <v>0.47208167199381301</v>
      </c>
      <c r="I1751" s="17">
        <v>0.55477748720433395</v>
      </c>
      <c r="J1751" s="17">
        <v>0.49088158280086203</v>
      </c>
      <c r="K1751" s="17">
        <v>0.52387302440762595</v>
      </c>
      <c r="L1751" s="17">
        <v>0.48939749254248399</v>
      </c>
      <c r="M1751" s="17"/>
      <c r="N1751" s="17">
        <v>0.621728894029275</v>
      </c>
      <c r="O1751" s="17">
        <v>0.48108529497672797</v>
      </c>
      <c r="P1751" s="17">
        <v>0.47344170059368301</v>
      </c>
      <c r="Q1751" s="17">
        <v>0.43225885442455497</v>
      </c>
      <c r="R1751" s="17"/>
      <c r="S1751" s="17">
        <v>0.60870133167871798</v>
      </c>
      <c r="T1751" s="17">
        <v>0.50554244792113501</v>
      </c>
      <c r="U1751" s="17">
        <v>0.54318021175235798</v>
      </c>
      <c r="V1751" s="17">
        <v>0.43502211440008298</v>
      </c>
      <c r="W1751" s="17">
        <v>0.57727059424920402</v>
      </c>
      <c r="X1751" s="17">
        <v>0.42383302450754501</v>
      </c>
      <c r="Y1751" s="17">
        <v>0.53592582961230595</v>
      </c>
      <c r="Z1751" s="17">
        <v>0.53320354691067495</v>
      </c>
      <c r="AA1751" s="17">
        <v>0.49392178821293797</v>
      </c>
      <c r="AB1751" s="17">
        <v>0.40866414119354599</v>
      </c>
      <c r="AC1751" s="17">
        <v>0.57149032594538796</v>
      </c>
      <c r="AD1751" s="17">
        <v>0.48844037498418202</v>
      </c>
      <c r="AE1751" s="17"/>
      <c r="AF1751" s="17">
        <v>0.45338551568673002</v>
      </c>
      <c r="AG1751" s="17">
        <v>0.56681105021933298</v>
      </c>
      <c r="AH1751" s="17">
        <v>0.48151959473717898</v>
      </c>
      <c r="AI1751" s="17"/>
      <c r="AJ1751" s="17">
        <v>0.53245275902813305</v>
      </c>
      <c r="AK1751" s="17">
        <v>0.59584569837345902</v>
      </c>
      <c r="AL1751" s="17">
        <v>0.55411606511058598</v>
      </c>
      <c r="AM1751" s="17"/>
      <c r="AN1751" s="17">
        <v>0.431501331885765</v>
      </c>
      <c r="AO1751" s="17">
        <v>0.50390482015307103</v>
      </c>
      <c r="AP1751" s="17">
        <v>0.58579368105166796</v>
      </c>
      <c r="AQ1751" s="17">
        <v>0.59558050166730903</v>
      </c>
      <c r="AR1751" s="17">
        <v>0.838709502300096</v>
      </c>
      <c r="AS1751" s="17"/>
      <c r="AT1751" s="17">
        <v>0.50861466553505497</v>
      </c>
      <c r="AU1751" s="17">
        <v>0.50621230475535195</v>
      </c>
      <c r="AV1751" s="17"/>
      <c r="AW1751" s="17">
        <v>0.58787526468295703</v>
      </c>
      <c r="AX1751" s="17">
        <v>0.60402448306138801</v>
      </c>
      <c r="AY1751" s="17">
        <v>0.38968804915224398</v>
      </c>
    </row>
    <row r="1752" spans="2:51">
      <c r="B1752" t="s">
        <v>139</v>
      </c>
      <c r="C1752" s="17">
        <v>0.19666343807528699</v>
      </c>
      <c r="D1752" s="17">
        <v>0.16181767889709101</v>
      </c>
      <c r="E1752" s="17">
        <v>0.22800352110369301</v>
      </c>
      <c r="F1752" s="17"/>
      <c r="G1752" s="17">
        <v>0.257002474087761</v>
      </c>
      <c r="H1752" s="17">
        <v>0.266338919904275</v>
      </c>
      <c r="I1752" s="17">
        <v>0.14221422087253299</v>
      </c>
      <c r="J1752" s="17">
        <v>0.19471901287530499</v>
      </c>
      <c r="K1752" s="17">
        <v>0.153778610577298</v>
      </c>
      <c r="L1752" s="17">
        <v>0.193323335448669</v>
      </c>
      <c r="M1752" s="17"/>
      <c r="N1752" s="17">
        <v>0.12761177446684699</v>
      </c>
      <c r="O1752" s="17">
        <v>0.22087252789284001</v>
      </c>
      <c r="P1752" s="17">
        <v>0.21417118143577801</v>
      </c>
      <c r="Q1752" s="17">
        <v>0.23525404516923201</v>
      </c>
      <c r="R1752" s="17"/>
      <c r="S1752" s="17">
        <v>0.10909467437147501</v>
      </c>
      <c r="T1752" s="17">
        <v>0.17634516865872099</v>
      </c>
      <c r="U1752" s="17">
        <v>0.19272090114457599</v>
      </c>
      <c r="V1752" s="17">
        <v>0.30940568943917701</v>
      </c>
      <c r="W1752" s="17">
        <v>0.19265817247981201</v>
      </c>
      <c r="X1752" s="17">
        <v>0.200604643919081</v>
      </c>
      <c r="Y1752" s="17">
        <v>0.208279826280764</v>
      </c>
      <c r="Z1752" s="17">
        <v>0.17425185100869101</v>
      </c>
      <c r="AA1752" s="17">
        <v>0.213395587790775</v>
      </c>
      <c r="AB1752" s="17">
        <v>0.24412547114025199</v>
      </c>
      <c r="AC1752" s="17">
        <v>0.13238584990000801</v>
      </c>
      <c r="AD1752" s="17">
        <v>0.20586742661223401</v>
      </c>
      <c r="AE1752" s="17"/>
      <c r="AF1752" s="17">
        <v>0.21056268468890699</v>
      </c>
      <c r="AG1752" s="17">
        <v>0.18181246132715501</v>
      </c>
      <c r="AH1752" s="17">
        <v>0.20344956549653401</v>
      </c>
      <c r="AI1752" s="17"/>
      <c r="AJ1752" s="17">
        <v>0.15530458647381401</v>
      </c>
      <c r="AK1752" s="17">
        <v>0.17982532662894901</v>
      </c>
      <c r="AL1752" s="17">
        <v>0.21642898833408</v>
      </c>
      <c r="AM1752" s="17"/>
      <c r="AN1752" s="17">
        <v>0.21105020213332201</v>
      </c>
      <c r="AO1752" s="17">
        <v>0.19407538173802799</v>
      </c>
      <c r="AP1752" s="17">
        <v>0.17684522526340299</v>
      </c>
      <c r="AQ1752" s="17">
        <v>0.135100955828584</v>
      </c>
      <c r="AR1752" s="17">
        <v>4.0375245378992203E-2</v>
      </c>
      <c r="AS1752" s="17"/>
      <c r="AT1752" s="17">
        <v>0.19561752193441301</v>
      </c>
      <c r="AU1752" s="17">
        <v>0.192823485176015</v>
      </c>
      <c r="AV1752" s="17"/>
      <c r="AW1752" s="17">
        <v>0.16549885519115901</v>
      </c>
      <c r="AX1752" s="17">
        <v>0.13529456203572299</v>
      </c>
      <c r="AY1752" s="17">
        <v>0.24927135691833399</v>
      </c>
    </row>
    <row r="1753" spans="2:51">
      <c r="B1753" t="s">
        <v>140</v>
      </c>
      <c r="C1753" s="17">
        <v>0.31116548381062598</v>
      </c>
      <c r="D1753" s="17">
        <v>0.40624233794334302</v>
      </c>
      <c r="E1753" s="17">
        <v>0.224558784427495</v>
      </c>
      <c r="F1753" s="17"/>
      <c r="G1753" s="17">
        <v>0.26754754883216297</v>
      </c>
      <c r="H1753" s="17">
        <v>0.20574275208953799</v>
      </c>
      <c r="I1753" s="17">
        <v>0.41256326633180102</v>
      </c>
      <c r="J1753" s="17">
        <v>0.29616256992555701</v>
      </c>
      <c r="K1753" s="17">
        <v>0.37009441383032898</v>
      </c>
      <c r="L1753" s="17">
        <v>0.29607415709381601</v>
      </c>
      <c r="M1753" s="17"/>
      <c r="N1753" s="17">
        <v>0.49411711956242799</v>
      </c>
      <c r="O1753" s="17">
        <v>0.26021276708388702</v>
      </c>
      <c r="P1753" s="17">
        <v>0.259270519157905</v>
      </c>
      <c r="Q1753" s="17">
        <v>0.19700480925532299</v>
      </c>
      <c r="R1753" s="17"/>
      <c r="S1753" s="17">
        <v>0.49960665730724302</v>
      </c>
      <c r="T1753" s="17">
        <v>0.32919727926241399</v>
      </c>
      <c r="U1753" s="17">
        <v>0.35045931060778202</v>
      </c>
      <c r="V1753" s="17">
        <v>0.125616424960906</v>
      </c>
      <c r="W1753" s="17">
        <v>0.38461242176939198</v>
      </c>
      <c r="X1753" s="17">
        <v>0.223228380588464</v>
      </c>
      <c r="Y1753" s="17">
        <v>0.32764600333154198</v>
      </c>
      <c r="Z1753" s="17">
        <v>0.358951695901983</v>
      </c>
      <c r="AA1753" s="17">
        <v>0.28052620042216297</v>
      </c>
      <c r="AB1753" s="17">
        <v>0.16453867005329501</v>
      </c>
      <c r="AC1753" s="17">
        <v>0.43910447604538</v>
      </c>
      <c r="AD1753" s="17">
        <v>0.28257294837194802</v>
      </c>
      <c r="AE1753" s="17"/>
      <c r="AF1753" s="17">
        <v>0.24282283099782301</v>
      </c>
      <c r="AG1753" s="17">
        <v>0.38499858889217797</v>
      </c>
      <c r="AH1753" s="17">
        <v>0.278070029240645</v>
      </c>
      <c r="AI1753" s="17"/>
      <c r="AJ1753" s="17">
        <v>0.37714817255431898</v>
      </c>
      <c r="AK1753" s="17">
        <v>0.41602037174451101</v>
      </c>
      <c r="AL1753" s="17">
        <v>0.337687076776505</v>
      </c>
      <c r="AM1753" s="17"/>
      <c r="AN1753" s="17">
        <v>0.22045112975244299</v>
      </c>
      <c r="AO1753" s="17">
        <v>0.30982943841504301</v>
      </c>
      <c r="AP1753" s="17">
        <v>0.408948455788266</v>
      </c>
      <c r="AQ1753" s="17">
        <v>0.46047954583872502</v>
      </c>
      <c r="AR1753" s="17">
        <v>0.79833425692110305</v>
      </c>
      <c r="AS1753" s="17"/>
      <c r="AT1753" s="17">
        <v>0.31299714360064301</v>
      </c>
      <c r="AU1753" s="17">
        <v>0.31338881957933701</v>
      </c>
      <c r="AV1753" s="17"/>
      <c r="AW1753" s="17">
        <v>0.422376409491797</v>
      </c>
      <c r="AX1753" s="17">
        <v>0.46872992102566502</v>
      </c>
      <c r="AY1753" s="17">
        <v>0.14041669223391001</v>
      </c>
    </row>
    <row r="1754" spans="2:51">
      <c r="C1754" s="17"/>
      <c r="D1754" s="17"/>
      <c r="E1754" s="17"/>
      <c r="F1754" s="17"/>
      <c r="G1754" s="17"/>
      <c r="H1754" s="17"/>
      <c r="I1754" s="17"/>
      <c r="J1754" s="17"/>
      <c r="K1754" s="17"/>
      <c r="L1754" s="17"/>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7"/>
      <c r="AI1754" s="17"/>
      <c r="AJ1754" s="17"/>
      <c r="AK1754" s="17"/>
      <c r="AL1754" s="17"/>
      <c r="AM1754" s="17"/>
      <c r="AN1754" s="17"/>
      <c r="AO1754" s="17"/>
      <c r="AP1754" s="17"/>
      <c r="AQ1754" s="17"/>
      <c r="AR1754" s="17"/>
      <c r="AS1754" s="17"/>
      <c r="AT1754" s="17"/>
      <c r="AU1754" s="17"/>
      <c r="AV1754" s="17"/>
      <c r="AW1754" s="17"/>
      <c r="AX1754" s="17"/>
      <c r="AY1754" s="17"/>
    </row>
    <row r="1755" spans="2:51">
      <c r="B1755" s="6" t="s">
        <v>490</v>
      </c>
      <c r="C1755" s="17"/>
      <c r="D1755" s="17"/>
      <c r="E1755" s="17"/>
      <c r="F1755" s="17"/>
      <c r="G1755" s="17"/>
      <c r="H1755" s="17"/>
      <c r="I1755" s="17"/>
      <c r="J1755" s="17"/>
      <c r="K1755" s="17"/>
      <c r="L1755" s="17"/>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7"/>
      <c r="AI1755" s="17"/>
      <c r="AJ1755" s="17"/>
      <c r="AK1755" s="17"/>
      <c r="AL1755" s="17"/>
      <c r="AM1755" s="17"/>
      <c r="AN1755" s="17"/>
      <c r="AO1755" s="17"/>
      <c r="AP1755" s="17"/>
      <c r="AQ1755" s="17"/>
      <c r="AR1755" s="17"/>
      <c r="AS1755" s="17"/>
      <c r="AT1755" s="17"/>
      <c r="AU1755" s="17"/>
      <c r="AV1755" s="17"/>
      <c r="AW1755" s="17"/>
      <c r="AX1755" s="17"/>
      <c r="AY1755" s="17"/>
    </row>
    <row r="1756" spans="2:51">
      <c r="B1756" s="24" t="s">
        <v>16</v>
      </c>
      <c r="C1756" s="17"/>
      <c r="D1756" s="17"/>
      <c r="E1756" s="17"/>
      <c r="F1756" s="17"/>
      <c r="G1756" s="17"/>
      <c r="H1756" s="17"/>
      <c r="I1756" s="17"/>
      <c r="J1756" s="17"/>
      <c r="K1756" s="17"/>
      <c r="L1756" s="17"/>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7"/>
      <c r="AI1756" s="17"/>
      <c r="AJ1756" s="17"/>
      <c r="AK1756" s="17"/>
      <c r="AL1756" s="17"/>
      <c r="AM1756" s="17"/>
      <c r="AN1756" s="17"/>
      <c r="AO1756" s="17"/>
      <c r="AP1756" s="17"/>
      <c r="AQ1756" s="17"/>
      <c r="AR1756" s="17"/>
      <c r="AS1756" s="17"/>
      <c r="AT1756" s="17"/>
      <c r="AU1756" s="17"/>
      <c r="AV1756" s="17"/>
      <c r="AW1756" s="17"/>
      <c r="AX1756" s="17"/>
      <c r="AY1756" s="17"/>
    </row>
    <row r="1757" spans="2:51">
      <c r="B1757" t="s">
        <v>133</v>
      </c>
      <c r="C1757" s="17">
        <v>8.9721085010981805E-2</v>
      </c>
      <c r="D1757" s="17">
        <v>0.115152553333064</v>
      </c>
      <c r="E1757" s="17">
        <v>6.6468882963166595E-2</v>
      </c>
      <c r="F1757" s="17"/>
      <c r="G1757" s="17">
        <v>5.3613699230485798E-2</v>
      </c>
      <c r="H1757" s="17">
        <v>0.112072615441488</v>
      </c>
      <c r="I1757" s="17">
        <v>0.108775377283025</v>
      </c>
      <c r="J1757" s="17">
        <v>9.9689926854598307E-2</v>
      </c>
      <c r="K1757" s="17">
        <v>0.10305166997858201</v>
      </c>
      <c r="L1757" s="17">
        <v>6.3021539096340201E-2</v>
      </c>
      <c r="M1757" s="17"/>
      <c r="N1757" s="17">
        <v>0.115960693211361</v>
      </c>
      <c r="O1757" s="17">
        <v>7.5228935447043399E-2</v>
      </c>
      <c r="P1757" s="17">
        <v>8.8629738681181902E-2</v>
      </c>
      <c r="Q1757" s="17">
        <v>7.8409892869508696E-2</v>
      </c>
      <c r="R1757" s="17"/>
      <c r="S1757" s="17">
        <v>0.11226002098372299</v>
      </c>
      <c r="T1757" s="17">
        <v>6.2746914082731906E-2</v>
      </c>
      <c r="U1757" s="17">
        <v>8.6670836849317298E-2</v>
      </c>
      <c r="V1757" s="17">
        <v>0.11703158019297399</v>
      </c>
      <c r="W1757" s="17">
        <v>2.7610963915072E-2</v>
      </c>
      <c r="X1757" s="17">
        <v>0.11264689005527</v>
      </c>
      <c r="Y1757" s="17">
        <v>0.105641587318622</v>
      </c>
      <c r="Z1757" s="17">
        <v>0.10593163693298201</v>
      </c>
      <c r="AA1757" s="17">
        <v>7.5064806318250799E-2</v>
      </c>
      <c r="AB1757" s="17">
        <v>8.85150904807811E-2</v>
      </c>
      <c r="AC1757" s="17">
        <v>9.6601884452701695E-2</v>
      </c>
      <c r="AD1757" s="17">
        <v>7.4276078599817205E-2</v>
      </c>
      <c r="AE1757" s="17"/>
      <c r="AF1757" s="17">
        <v>0.103425681393706</v>
      </c>
      <c r="AG1757" s="17">
        <v>8.5424901946671405E-2</v>
      </c>
      <c r="AH1757" s="17">
        <v>8.9398114761323505E-2</v>
      </c>
      <c r="AI1757" s="17"/>
      <c r="AJ1757" s="17">
        <v>9.6013803325043695E-2</v>
      </c>
      <c r="AK1757" s="17">
        <v>9.20837995422078E-2</v>
      </c>
      <c r="AL1757" s="17">
        <v>7.1990822926560005E-2</v>
      </c>
      <c r="AM1757" s="17"/>
      <c r="AN1757" s="17">
        <v>0.103147138969383</v>
      </c>
      <c r="AO1757" s="17">
        <v>4.68897853041364E-2</v>
      </c>
      <c r="AP1757" s="17">
        <v>9.2199435620319306E-2</v>
      </c>
      <c r="AQ1757" s="17">
        <v>7.0252861789457693E-2</v>
      </c>
      <c r="AR1757" s="17">
        <v>0.135948592614763</v>
      </c>
      <c r="AS1757" s="17"/>
      <c r="AT1757" s="17">
        <v>9.2567458641600306E-2</v>
      </c>
      <c r="AU1757" s="17">
        <v>6.9006307917131193E-2</v>
      </c>
      <c r="AV1757" s="17"/>
      <c r="AW1757" s="17">
        <v>0.100555090493971</v>
      </c>
      <c r="AX1757" s="17">
        <v>0.118003456073487</v>
      </c>
      <c r="AY1757" s="17">
        <v>6.9697553909473603E-2</v>
      </c>
    </row>
    <row r="1758" spans="2:51">
      <c r="B1758" t="s">
        <v>134</v>
      </c>
      <c r="C1758" s="17">
        <v>0.21893789158110599</v>
      </c>
      <c r="D1758" s="17">
        <v>0.21907401684962599</v>
      </c>
      <c r="E1758" s="17">
        <v>0.21734164776111101</v>
      </c>
      <c r="F1758" s="17"/>
      <c r="G1758" s="17">
        <v>0.20389607562373699</v>
      </c>
      <c r="H1758" s="17">
        <v>0.27248296910803799</v>
      </c>
      <c r="I1758" s="17">
        <v>0.21768417442041699</v>
      </c>
      <c r="J1758" s="17">
        <v>0.286070390137729</v>
      </c>
      <c r="K1758" s="17">
        <v>0.14975636365311801</v>
      </c>
      <c r="L1758" s="17">
        <v>0.19181081579248899</v>
      </c>
      <c r="M1758" s="17"/>
      <c r="N1758" s="17">
        <v>0.212917771061269</v>
      </c>
      <c r="O1758" s="17">
        <v>0.25329077917941001</v>
      </c>
      <c r="P1758" s="17">
        <v>0.200903141639525</v>
      </c>
      <c r="Q1758" s="17">
        <v>0.21104051738469001</v>
      </c>
      <c r="R1758" s="17"/>
      <c r="S1758" s="17">
        <v>0.23303185589620601</v>
      </c>
      <c r="T1758" s="17">
        <v>0.21998635513394699</v>
      </c>
      <c r="U1758" s="17">
        <v>0.29830622118364097</v>
      </c>
      <c r="V1758" s="17">
        <v>0.25551711212179301</v>
      </c>
      <c r="W1758" s="17">
        <v>0.245949933847357</v>
      </c>
      <c r="X1758" s="17">
        <v>0.188782766242788</v>
      </c>
      <c r="Y1758" s="17">
        <v>0.17887505864148701</v>
      </c>
      <c r="Z1758" s="17">
        <v>0.20365149099831301</v>
      </c>
      <c r="AA1758" s="17">
        <v>0.18763723012479999</v>
      </c>
      <c r="AB1758" s="17">
        <v>0.19707021168653199</v>
      </c>
      <c r="AC1758" s="17">
        <v>0.198932636291416</v>
      </c>
      <c r="AD1758" s="17">
        <v>0.194315899307826</v>
      </c>
      <c r="AE1758" s="17"/>
      <c r="AF1758" s="17">
        <v>0.19110656429790601</v>
      </c>
      <c r="AG1758" s="17">
        <v>0.28373560276176102</v>
      </c>
      <c r="AH1758" s="17">
        <v>0.17150299383343201</v>
      </c>
      <c r="AI1758" s="17"/>
      <c r="AJ1758" s="17">
        <v>0.18899606943337999</v>
      </c>
      <c r="AK1758" s="17">
        <v>0.23675284046678899</v>
      </c>
      <c r="AL1758" s="17">
        <v>0.24820439977757999</v>
      </c>
      <c r="AM1758" s="17"/>
      <c r="AN1758" s="17">
        <v>0.179468795881328</v>
      </c>
      <c r="AO1758" s="17">
        <v>0.206383551739831</v>
      </c>
      <c r="AP1758" s="17">
        <v>0.222877037073414</v>
      </c>
      <c r="AQ1758" s="17">
        <v>0.302887332964898</v>
      </c>
      <c r="AR1758" s="17">
        <v>0.26339956923527702</v>
      </c>
      <c r="AS1758" s="17"/>
      <c r="AT1758" s="17">
        <v>0.21679180731099701</v>
      </c>
      <c r="AU1758" s="17">
        <v>0.246296576737147</v>
      </c>
      <c r="AV1758" s="17"/>
      <c r="AW1758" s="17">
        <v>0.23599397389899399</v>
      </c>
      <c r="AX1758" s="17">
        <v>0.24603254500003499</v>
      </c>
      <c r="AY1758" s="17">
        <v>0.19211238933856301</v>
      </c>
    </row>
    <row r="1759" spans="2:51">
      <c r="B1759" t="s">
        <v>135</v>
      </c>
      <c r="C1759" s="17">
        <v>0.323181334245217</v>
      </c>
      <c r="D1759" s="17">
        <v>0.30464246479566098</v>
      </c>
      <c r="E1759" s="17">
        <v>0.34086335199914802</v>
      </c>
      <c r="F1759" s="17"/>
      <c r="G1759" s="17">
        <v>0.26308986357097702</v>
      </c>
      <c r="H1759" s="17">
        <v>0.30715477177491302</v>
      </c>
      <c r="I1759" s="17">
        <v>0.25752948075387899</v>
      </c>
      <c r="J1759" s="17">
        <v>0.28613511828865201</v>
      </c>
      <c r="K1759" s="17">
        <v>0.389105445599013</v>
      </c>
      <c r="L1759" s="17">
        <v>0.38652031702422601</v>
      </c>
      <c r="M1759" s="17"/>
      <c r="N1759" s="17">
        <v>0.30639129473437898</v>
      </c>
      <c r="O1759" s="17">
        <v>0.32181546832225799</v>
      </c>
      <c r="P1759" s="17">
        <v>0.36392653469504999</v>
      </c>
      <c r="Q1759" s="17">
        <v>0.309547109667697</v>
      </c>
      <c r="R1759" s="17"/>
      <c r="S1759" s="17">
        <v>0.25037683488016299</v>
      </c>
      <c r="T1759" s="17">
        <v>0.33774314189590299</v>
      </c>
      <c r="U1759" s="17">
        <v>0.29951780287050001</v>
      </c>
      <c r="V1759" s="17">
        <v>0.326119911973065</v>
      </c>
      <c r="W1759" s="17">
        <v>0.42404984586122602</v>
      </c>
      <c r="X1759" s="17">
        <v>0.31021680391186102</v>
      </c>
      <c r="Y1759" s="17">
        <v>0.39366866972487802</v>
      </c>
      <c r="Z1759" s="17">
        <v>0.20200473878420899</v>
      </c>
      <c r="AA1759" s="17">
        <v>0.33386199877987499</v>
      </c>
      <c r="AB1759" s="17">
        <v>0.39097599543620198</v>
      </c>
      <c r="AC1759" s="17">
        <v>0.28283883680715</v>
      </c>
      <c r="AD1759" s="17">
        <v>0.22931241841389099</v>
      </c>
      <c r="AE1759" s="17"/>
      <c r="AF1759" s="17">
        <v>0.36079327571849401</v>
      </c>
      <c r="AG1759" s="17">
        <v>0.30994274345579398</v>
      </c>
      <c r="AH1759" s="17">
        <v>0.273266756556313</v>
      </c>
      <c r="AI1759" s="17"/>
      <c r="AJ1759" s="17">
        <v>0.32206675529789902</v>
      </c>
      <c r="AK1759" s="17">
        <v>0.31524995652471799</v>
      </c>
      <c r="AL1759" s="17">
        <v>0.36908543927649901</v>
      </c>
      <c r="AM1759" s="17"/>
      <c r="AN1759" s="17">
        <v>0.40715965041806501</v>
      </c>
      <c r="AO1759" s="17">
        <v>0.34780796588690599</v>
      </c>
      <c r="AP1759" s="17">
        <v>0.28283092573025598</v>
      </c>
      <c r="AQ1759" s="17">
        <v>0.23058533314448501</v>
      </c>
      <c r="AR1759" s="17">
        <v>0.227441977696834</v>
      </c>
      <c r="AS1759" s="17"/>
      <c r="AT1759" s="17">
        <v>0.33024711592476602</v>
      </c>
      <c r="AU1759" s="17">
        <v>0.26033396738102599</v>
      </c>
      <c r="AV1759" s="17"/>
      <c r="AW1759" s="17">
        <v>0.29073175688025199</v>
      </c>
      <c r="AX1759" s="17">
        <v>0.36911209123382899</v>
      </c>
      <c r="AY1759" s="17">
        <v>0.34794573343823199</v>
      </c>
    </row>
    <row r="1760" spans="2:51">
      <c r="B1760" t="s">
        <v>136</v>
      </c>
      <c r="C1760" s="17">
        <v>0.20178141153627399</v>
      </c>
      <c r="D1760" s="17">
        <v>0.204246621900914</v>
      </c>
      <c r="E1760" s="17">
        <v>0.19989106131756201</v>
      </c>
      <c r="F1760" s="17"/>
      <c r="G1760" s="17">
        <v>0.20402321922900199</v>
      </c>
      <c r="H1760" s="17">
        <v>0.21135865049365701</v>
      </c>
      <c r="I1760" s="17">
        <v>0.20725564779334699</v>
      </c>
      <c r="J1760" s="17">
        <v>0.17506525124168601</v>
      </c>
      <c r="K1760" s="17">
        <v>0.16813473481317701</v>
      </c>
      <c r="L1760" s="17">
        <v>0.23103458301933</v>
      </c>
      <c r="M1760" s="17"/>
      <c r="N1760" s="17">
        <v>0.217414349785128</v>
      </c>
      <c r="O1760" s="17">
        <v>0.177070403959765</v>
      </c>
      <c r="P1760" s="17">
        <v>0.187969253234017</v>
      </c>
      <c r="Q1760" s="17">
        <v>0.21528964046517099</v>
      </c>
      <c r="R1760" s="17"/>
      <c r="S1760" s="17">
        <v>0.21646394969829499</v>
      </c>
      <c r="T1760" s="17">
        <v>0.23787367863402201</v>
      </c>
      <c r="U1760" s="17">
        <v>0.18962857095270999</v>
      </c>
      <c r="V1760" s="17">
        <v>0.189094140426805</v>
      </c>
      <c r="W1760" s="17">
        <v>0.19405315252126401</v>
      </c>
      <c r="X1760" s="17">
        <v>0.174999770597635</v>
      </c>
      <c r="Y1760" s="17">
        <v>0.21133382288602001</v>
      </c>
      <c r="Z1760" s="17">
        <v>0.28668165336085299</v>
      </c>
      <c r="AA1760" s="17">
        <v>0.221543728422046</v>
      </c>
      <c r="AB1760" s="17">
        <v>0.12888299625294899</v>
      </c>
      <c r="AC1760" s="17">
        <v>0.17236008611866099</v>
      </c>
      <c r="AD1760" s="17">
        <v>0.192960996268352</v>
      </c>
      <c r="AE1760" s="17"/>
      <c r="AF1760" s="17">
        <v>0.20586171036996501</v>
      </c>
      <c r="AG1760" s="17">
        <v>0.18026247735154</v>
      </c>
      <c r="AH1760" s="17">
        <v>0.23349462752428099</v>
      </c>
      <c r="AI1760" s="17"/>
      <c r="AJ1760" s="17">
        <v>0.24006203081972999</v>
      </c>
      <c r="AK1760" s="17">
        <v>0.172751784361134</v>
      </c>
      <c r="AL1760" s="17">
        <v>0.19621953423029501</v>
      </c>
      <c r="AM1760" s="17"/>
      <c r="AN1760" s="17">
        <v>0.15818731919240001</v>
      </c>
      <c r="AO1760" s="17">
        <v>0.22370215331044699</v>
      </c>
      <c r="AP1760" s="17">
        <v>0.211102240008159</v>
      </c>
      <c r="AQ1760" s="17">
        <v>0.29806025877144798</v>
      </c>
      <c r="AR1760" s="17">
        <v>0.25694962998881798</v>
      </c>
      <c r="AS1760" s="17"/>
      <c r="AT1760" s="17">
        <v>0.200063959368976</v>
      </c>
      <c r="AU1760" s="17">
        <v>0.21713117104699101</v>
      </c>
      <c r="AV1760" s="17"/>
      <c r="AW1760" s="17">
        <v>0.23293492329356399</v>
      </c>
      <c r="AX1760" s="17">
        <v>0.14182090505901601</v>
      </c>
      <c r="AY1760" s="17">
        <v>0.18228173062122899</v>
      </c>
    </row>
    <row r="1761" spans="2:51">
      <c r="B1761" t="s">
        <v>137</v>
      </c>
      <c r="C1761" s="17">
        <v>6.8807733995893294E-2</v>
      </c>
      <c r="D1761" s="17">
        <v>9.4264821404851096E-2</v>
      </c>
      <c r="E1761" s="17">
        <v>4.5492554435134801E-2</v>
      </c>
      <c r="F1761" s="17"/>
      <c r="G1761" s="17">
        <v>0.144760997260903</v>
      </c>
      <c r="H1761" s="17">
        <v>4.07133697855196E-2</v>
      </c>
      <c r="I1761" s="17">
        <v>8.5305375646827802E-2</v>
      </c>
      <c r="J1761" s="17">
        <v>6.9989692172641907E-2</v>
      </c>
      <c r="K1761" s="17">
        <v>5.7114923842408002E-2</v>
      </c>
      <c r="L1761" s="17">
        <v>4.8665025421832799E-2</v>
      </c>
      <c r="M1761" s="17"/>
      <c r="N1761" s="17">
        <v>9.3800349373974898E-2</v>
      </c>
      <c r="O1761" s="17">
        <v>5.7179518905487899E-2</v>
      </c>
      <c r="P1761" s="17">
        <v>6.7008480505185597E-2</v>
      </c>
      <c r="Q1761" s="17">
        <v>5.3304665808370601E-2</v>
      </c>
      <c r="R1761" s="17"/>
      <c r="S1761" s="17">
        <v>9.24962018698543E-2</v>
      </c>
      <c r="T1761" s="17">
        <v>5.7900287612334102E-2</v>
      </c>
      <c r="U1761" s="17">
        <v>5.27651587217145E-2</v>
      </c>
      <c r="V1761" s="17">
        <v>6.5022932579607798E-2</v>
      </c>
      <c r="W1761" s="17">
        <v>2.91727811693543E-2</v>
      </c>
      <c r="X1761" s="17">
        <v>8.2921716931343398E-2</v>
      </c>
      <c r="Y1761" s="17">
        <v>5.2489971865126599E-2</v>
      </c>
      <c r="Z1761" s="17">
        <v>7.8725120363102002E-2</v>
      </c>
      <c r="AA1761" s="17">
        <v>9.24324531207842E-2</v>
      </c>
      <c r="AB1761" s="17">
        <v>6.89655589463809E-2</v>
      </c>
      <c r="AC1761" s="17">
        <v>4.8737431949305597E-2</v>
      </c>
      <c r="AD1761" s="17">
        <v>7.2175348362669797E-2</v>
      </c>
      <c r="AE1761" s="17"/>
      <c r="AF1761" s="17">
        <v>4.3727358373000798E-2</v>
      </c>
      <c r="AG1761" s="17">
        <v>6.9526239104823195E-2</v>
      </c>
      <c r="AH1761" s="17">
        <v>8.3417074528229093E-2</v>
      </c>
      <c r="AI1761" s="17"/>
      <c r="AJ1761" s="17">
        <v>6.83596483603853E-2</v>
      </c>
      <c r="AK1761" s="17">
        <v>9.4590007911784998E-2</v>
      </c>
      <c r="AL1761" s="17">
        <v>5.2512223243251797E-2</v>
      </c>
      <c r="AM1761" s="17"/>
      <c r="AN1761" s="17">
        <v>4.0578899518386002E-2</v>
      </c>
      <c r="AO1761" s="17">
        <v>7.7272336693906193E-2</v>
      </c>
      <c r="AP1761" s="17">
        <v>9.2932792836876804E-2</v>
      </c>
      <c r="AQ1761" s="17">
        <v>7.1792038357513105E-2</v>
      </c>
      <c r="AR1761" s="17">
        <v>0.116260230464308</v>
      </c>
      <c r="AS1761" s="17"/>
      <c r="AT1761" s="17">
        <v>6.4306238545811106E-2</v>
      </c>
      <c r="AU1761" s="17">
        <v>0.101112407354505</v>
      </c>
      <c r="AV1761" s="17"/>
      <c r="AW1761" s="17">
        <v>7.8014278438231194E-2</v>
      </c>
      <c r="AX1761" s="17">
        <v>4.2933924332318997E-2</v>
      </c>
      <c r="AY1761" s="17">
        <v>6.5242795476496099E-2</v>
      </c>
    </row>
    <row r="1762" spans="2:51">
      <c r="B1762" t="s">
        <v>119</v>
      </c>
      <c r="C1762" s="17">
        <v>9.7570543630527307E-2</v>
      </c>
      <c r="D1762" s="17">
        <v>6.2619521715883905E-2</v>
      </c>
      <c r="E1762" s="17">
        <v>0.12994250152387801</v>
      </c>
      <c r="F1762" s="17"/>
      <c r="G1762" s="17">
        <v>0.130616145084894</v>
      </c>
      <c r="H1762" s="17">
        <v>5.6217623396383497E-2</v>
      </c>
      <c r="I1762" s="17">
        <v>0.123449944102504</v>
      </c>
      <c r="J1762" s="17">
        <v>8.3049621304693705E-2</v>
      </c>
      <c r="K1762" s="17">
        <v>0.13283686211370199</v>
      </c>
      <c r="L1762" s="17">
        <v>7.8947719645782205E-2</v>
      </c>
      <c r="M1762" s="17"/>
      <c r="N1762" s="17">
        <v>5.3515541833888298E-2</v>
      </c>
      <c r="O1762" s="17">
        <v>0.115414894186036</v>
      </c>
      <c r="P1762" s="17">
        <v>9.1562851245041196E-2</v>
      </c>
      <c r="Q1762" s="17">
        <v>0.13240817380456299</v>
      </c>
      <c r="R1762" s="17"/>
      <c r="S1762" s="17">
        <v>9.5371136671759199E-2</v>
      </c>
      <c r="T1762" s="17">
        <v>8.3749622641062699E-2</v>
      </c>
      <c r="U1762" s="17">
        <v>7.3111409422117302E-2</v>
      </c>
      <c r="V1762" s="17">
        <v>4.72143227057557E-2</v>
      </c>
      <c r="W1762" s="17">
        <v>7.9163322685726498E-2</v>
      </c>
      <c r="X1762" s="17">
        <v>0.13043205226110399</v>
      </c>
      <c r="Y1762" s="17">
        <v>5.7990889563866603E-2</v>
      </c>
      <c r="Z1762" s="17">
        <v>0.123005359560541</v>
      </c>
      <c r="AA1762" s="17">
        <v>8.9459783234244597E-2</v>
      </c>
      <c r="AB1762" s="17">
        <v>0.125590147197156</v>
      </c>
      <c r="AC1762" s="17">
        <v>0.20052912438076601</v>
      </c>
      <c r="AD1762" s="17">
        <v>0.236959259047444</v>
      </c>
      <c r="AE1762" s="17"/>
      <c r="AF1762" s="17">
        <v>9.5085409846927593E-2</v>
      </c>
      <c r="AG1762" s="17">
        <v>7.1108035379409601E-2</v>
      </c>
      <c r="AH1762" s="17">
        <v>0.148920432796422</v>
      </c>
      <c r="AI1762" s="17"/>
      <c r="AJ1762" s="17">
        <v>8.4501692763561703E-2</v>
      </c>
      <c r="AK1762" s="17">
        <v>8.8571611193366803E-2</v>
      </c>
      <c r="AL1762" s="17">
        <v>6.1987580545814797E-2</v>
      </c>
      <c r="AM1762" s="17"/>
      <c r="AN1762" s="17">
        <v>0.11145819602043899</v>
      </c>
      <c r="AO1762" s="17">
        <v>9.7944207064773303E-2</v>
      </c>
      <c r="AP1762" s="17">
        <v>9.8057568730975E-2</v>
      </c>
      <c r="AQ1762" s="17">
        <v>2.6422174972198498E-2</v>
      </c>
      <c r="AR1762" s="17">
        <v>0</v>
      </c>
      <c r="AS1762" s="17"/>
      <c r="AT1762" s="17">
        <v>9.6023420207849694E-2</v>
      </c>
      <c r="AU1762" s="17">
        <v>0.1061195695632</v>
      </c>
      <c r="AV1762" s="17"/>
      <c r="AW1762" s="17">
        <v>6.1769976994989102E-2</v>
      </c>
      <c r="AX1762" s="17">
        <v>8.2097078301314103E-2</v>
      </c>
      <c r="AY1762" s="17">
        <v>0.142719797216006</v>
      </c>
    </row>
    <row r="1763" spans="2:51">
      <c r="B1763" t="s">
        <v>138</v>
      </c>
      <c r="C1763" s="17">
        <v>0.30865897659208802</v>
      </c>
      <c r="D1763" s="17">
        <v>0.33422657018268997</v>
      </c>
      <c r="E1763" s="17">
        <v>0.28381053072427798</v>
      </c>
      <c r="F1763" s="17"/>
      <c r="G1763" s="17">
        <v>0.25750977485422299</v>
      </c>
      <c r="H1763" s="17">
        <v>0.38455558454952599</v>
      </c>
      <c r="I1763" s="17">
        <v>0.32645955170344099</v>
      </c>
      <c r="J1763" s="17">
        <v>0.38576031699232699</v>
      </c>
      <c r="K1763" s="17">
        <v>0.25280803363170001</v>
      </c>
      <c r="L1763" s="17">
        <v>0.25483235488882899</v>
      </c>
      <c r="M1763" s="17"/>
      <c r="N1763" s="17">
        <v>0.32887846427262901</v>
      </c>
      <c r="O1763" s="17">
        <v>0.32851971462645302</v>
      </c>
      <c r="P1763" s="17">
        <v>0.28953288032070701</v>
      </c>
      <c r="Q1763" s="17">
        <v>0.28945041025419899</v>
      </c>
      <c r="R1763" s="17"/>
      <c r="S1763" s="17">
        <v>0.34529187687992902</v>
      </c>
      <c r="T1763" s="17">
        <v>0.28273326921667902</v>
      </c>
      <c r="U1763" s="17">
        <v>0.38497705803295801</v>
      </c>
      <c r="V1763" s="17">
        <v>0.372548692314767</v>
      </c>
      <c r="W1763" s="17">
        <v>0.27356089776242898</v>
      </c>
      <c r="X1763" s="17">
        <v>0.30142965629805801</v>
      </c>
      <c r="Y1763" s="17">
        <v>0.284516645960109</v>
      </c>
      <c r="Z1763" s="17">
        <v>0.309583127931295</v>
      </c>
      <c r="AA1763" s="17">
        <v>0.26270203644305001</v>
      </c>
      <c r="AB1763" s="17">
        <v>0.28558530216731298</v>
      </c>
      <c r="AC1763" s="17">
        <v>0.29553452074411801</v>
      </c>
      <c r="AD1763" s="17">
        <v>0.268591977907644</v>
      </c>
      <c r="AE1763" s="17"/>
      <c r="AF1763" s="17">
        <v>0.29453224569161301</v>
      </c>
      <c r="AG1763" s="17">
        <v>0.36916050470843198</v>
      </c>
      <c r="AH1763" s="17">
        <v>0.26090110859475502</v>
      </c>
      <c r="AI1763" s="17"/>
      <c r="AJ1763" s="17">
        <v>0.28500987275842399</v>
      </c>
      <c r="AK1763" s="17">
        <v>0.32883664000899698</v>
      </c>
      <c r="AL1763" s="17">
        <v>0.32019522270414003</v>
      </c>
      <c r="AM1763" s="17"/>
      <c r="AN1763" s="17">
        <v>0.28261593485071101</v>
      </c>
      <c r="AO1763" s="17">
        <v>0.25327333704396698</v>
      </c>
      <c r="AP1763" s="17">
        <v>0.31507647269373401</v>
      </c>
      <c r="AQ1763" s="17">
        <v>0.373140194754356</v>
      </c>
      <c r="AR1763" s="17">
        <v>0.39934816185004002</v>
      </c>
      <c r="AS1763" s="17"/>
      <c r="AT1763" s="17">
        <v>0.309359265952597</v>
      </c>
      <c r="AU1763" s="17">
        <v>0.31530288465427903</v>
      </c>
      <c r="AV1763" s="17"/>
      <c r="AW1763" s="17">
        <v>0.336549064392964</v>
      </c>
      <c r="AX1763" s="17">
        <v>0.36403600107352202</v>
      </c>
      <c r="AY1763" s="17">
        <v>0.26180994324803702</v>
      </c>
    </row>
    <row r="1764" spans="2:51">
      <c r="B1764" t="s">
        <v>139</v>
      </c>
      <c r="C1764" s="17">
        <v>0.27058914553216701</v>
      </c>
      <c r="D1764" s="17">
        <v>0.29851144330576501</v>
      </c>
      <c r="E1764" s="17">
        <v>0.24538361575269599</v>
      </c>
      <c r="F1764" s="17"/>
      <c r="G1764" s="17">
        <v>0.34878421648990598</v>
      </c>
      <c r="H1764" s="17">
        <v>0.25207202027917702</v>
      </c>
      <c r="I1764" s="17">
        <v>0.29256102344017498</v>
      </c>
      <c r="J1764" s="17">
        <v>0.24505494341432801</v>
      </c>
      <c r="K1764" s="17">
        <v>0.22524965865558499</v>
      </c>
      <c r="L1764" s="17">
        <v>0.27969960844116198</v>
      </c>
      <c r="M1764" s="17"/>
      <c r="N1764" s="17">
        <v>0.31121469915910299</v>
      </c>
      <c r="O1764" s="17">
        <v>0.23424992286525301</v>
      </c>
      <c r="P1764" s="17">
        <v>0.25497773373920202</v>
      </c>
      <c r="Q1764" s="17">
        <v>0.26859430627354203</v>
      </c>
      <c r="R1764" s="17"/>
      <c r="S1764" s="17">
        <v>0.30896015156814899</v>
      </c>
      <c r="T1764" s="17">
        <v>0.29577396624635599</v>
      </c>
      <c r="U1764" s="17">
        <v>0.24239372967442499</v>
      </c>
      <c r="V1764" s="17">
        <v>0.25411707300641301</v>
      </c>
      <c r="W1764" s="17">
        <v>0.22322593369061899</v>
      </c>
      <c r="X1764" s="17">
        <v>0.25792148752897798</v>
      </c>
      <c r="Y1764" s="17">
        <v>0.26382379475114598</v>
      </c>
      <c r="Z1764" s="17">
        <v>0.36540677372395503</v>
      </c>
      <c r="AA1764" s="17">
        <v>0.31397618154283002</v>
      </c>
      <c r="AB1764" s="17">
        <v>0.19784855519933001</v>
      </c>
      <c r="AC1764" s="17">
        <v>0.22109751806796599</v>
      </c>
      <c r="AD1764" s="17">
        <v>0.26513634463102098</v>
      </c>
      <c r="AE1764" s="17"/>
      <c r="AF1764" s="17">
        <v>0.24958906874296599</v>
      </c>
      <c r="AG1764" s="17">
        <v>0.249788716456364</v>
      </c>
      <c r="AH1764" s="17">
        <v>0.31691170205251001</v>
      </c>
      <c r="AI1764" s="17"/>
      <c r="AJ1764" s="17">
        <v>0.30842167918011498</v>
      </c>
      <c r="AK1764" s="17">
        <v>0.26734179227291899</v>
      </c>
      <c r="AL1764" s="17">
        <v>0.24873175747354601</v>
      </c>
      <c r="AM1764" s="17"/>
      <c r="AN1764" s="17">
        <v>0.19876621871078601</v>
      </c>
      <c r="AO1764" s="17">
        <v>0.300974490004353</v>
      </c>
      <c r="AP1764" s="17">
        <v>0.30403503284503502</v>
      </c>
      <c r="AQ1764" s="17">
        <v>0.36985229712896101</v>
      </c>
      <c r="AR1764" s="17">
        <v>0.37320986045312499</v>
      </c>
      <c r="AS1764" s="17"/>
      <c r="AT1764" s="17">
        <v>0.264370197914787</v>
      </c>
      <c r="AU1764" s="17">
        <v>0.31824357840149597</v>
      </c>
      <c r="AV1764" s="17"/>
      <c r="AW1764" s="17">
        <v>0.31094920173179502</v>
      </c>
      <c r="AX1764" s="17">
        <v>0.184754829391335</v>
      </c>
      <c r="AY1764" s="17">
        <v>0.24752452609772499</v>
      </c>
    </row>
    <row r="1765" spans="2:51">
      <c r="B1765" t="s">
        <v>140</v>
      </c>
      <c r="C1765" s="17">
        <v>3.8069831059921198E-2</v>
      </c>
      <c r="D1765" s="17">
        <v>3.5715126876924699E-2</v>
      </c>
      <c r="E1765" s="17">
        <v>3.8426914971581502E-2</v>
      </c>
      <c r="F1765" s="17"/>
      <c r="G1765" s="17">
        <v>-9.1274441635682393E-2</v>
      </c>
      <c r="H1765" s="17">
        <v>0.13248356427034899</v>
      </c>
      <c r="I1765" s="17">
        <v>3.3898528263266302E-2</v>
      </c>
      <c r="J1765" s="17">
        <v>0.140705373577999</v>
      </c>
      <c r="K1765" s="17">
        <v>2.7558374976115099E-2</v>
      </c>
      <c r="L1765" s="17">
        <v>-2.4867253552333098E-2</v>
      </c>
      <c r="M1765" s="17"/>
      <c r="N1765" s="17">
        <v>1.76637651135267E-2</v>
      </c>
      <c r="O1765" s="17">
        <v>9.4269791761200802E-2</v>
      </c>
      <c r="P1765" s="17">
        <v>3.4555146581504902E-2</v>
      </c>
      <c r="Q1765" s="17">
        <v>2.0856103980656699E-2</v>
      </c>
      <c r="R1765" s="17"/>
      <c r="S1765" s="17">
        <v>3.6331725311780201E-2</v>
      </c>
      <c r="T1765" s="17">
        <v>-1.3040697029677001E-2</v>
      </c>
      <c r="U1765" s="17">
        <v>0.14258332835853299</v>
      </c>
      <c r="V1765" s="17">
        <v>0.118431619308354</v>
      </c>
      <c r="W1765" s="17">
        <v>5.0334964071810699E-2</v>
      </c>
      <c r="X1765" s="17">
        <v>4.3508168769079501E-2</v>
      </c>
      <c r="Y1765" s="17">
        <v>2.0692851208963099E-2</v>
      </c>
      <c r="Z1765" s="17">
        <v>-5.5823645792659901E-2</v>
      </c>
      <c r="AA1765" s="17">
        <v>-5.1274145099779803E-2</v>
      </c>
      <c r="AB1765" s="17">
        <v>8.7736746967983503E-2</v>
      </c>
      <c r="AC1765" s="17">
        <v>7.4437002676151207E-2</v>
      </c>
      <c r="AD1765" s="17">
        <v>3.4556332766220699E-3</v>
      </c>
      <c r="AE1765" s="17"/>
      <c r="AF1765" s="17">
        <v>4.4943176948647301E-2</v>
      </c>
      <c r="AG1765" s="17">
        <v>0.119371788252069</v>
      </c>
      <c r="AH1765" s="17">
        <v>-5.60105934577547E-2</v>
      </c>
      <c r="AI1765" s="17"/>
      <c r="AJ1765" s="17">
        <v>-2.3411806421691099E-2</v>
      </c>
      <c r="AK1765" s="17">
        <v>6.1494847736078197E-2</v>
      </c>
      <c r="AL1765" s="17">
        <v>7.1463465230593895E-2</v>
      </c>
      <c r="AM1765" s="17"/>
      <c r="AN1765" s="17">
        <v>8.3849716139925007E-2</v>
      </c>
      <c r="AO1765" s="17">
        <v>-4.7701152960385802E-2</v>
      </c>
      <c r="AP1765" s="17">
        <v>1.10414398486982E-2</v>
      </c>
      <c r="AQ1765" s="17">
        <v>3.2878976253946598E-3</v>
      </c>
      <c r="AR1765" s="17">
        <v>2.6138301396914799E-2</v>
      </c>
      <c r="AS1765" s="17"/>
      <c r="AT1765" s="17">
        <v>4.49890680378097E-2</v>
      </c>
      <c r="AU1765" s="17">
        <v>-2.9406937472169501E-3</v>
      </c>
      <c r="AV1765" s="17"/>
      <c r="AW1765" s="17">
        <v>2.55998626611691E-2</v>
      </c>
      <c r="AX1765" s="17">
        <v>0.17928117168218699</v>
      </c>
      <c r="AY1765" s="17">
        <v>1.42854171503113E-2</v>
      </c>
    </row>
    <row r="1766" spans="2:51">
      <c r="C1766" s="17"/>
      <c r="D1766" s="17"/>
      <c r="E1766" s="17"/>
      <c r="F1766" s="17"/>
      <c r="G1766" s="17"/>
      <c r="H1766" s="17"/>
      <c r="I1766" s="17"/>
      <c r="J1766" s="17"/>
      <c r="K1766" s="17"/>
      <c r="L1766" s="17"/>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7"/>
      <c r="AI1766" s="17"/>
      <c r="AJ1766" s="17"/>
      <c r="AK1766" s="17"/>
      <c r="AL1766" s="17"/>
      <c r="AM1766" s="17"/>
      <c r="AN1766" s="17"/>
      <c r="AO1766" s="17"/>
      <c r="AP1766" s="17"/>
      <c r="AQ1766" s="17"/>
      <c r="AR1766" s="17"/>
      <c r="AS1766" s="17"/>
      <c r="AT1766" s="17"/>
      <c r="AU1766" s="17"/>
      <c r="AV1766" s="17"/>
      <c r="AW1766" s="17"/>
      <c r="AX1766" s="17"/>
      <c r="AY1766" s="17"/>
    </row>
    <row r="1767" spans="2:51">
      <c r="B1767" s="6" t="s">
        <v>491</v>
      </c>
      <c r="C1767" s="17"/>
      <c r="D1767" s="17"/>
      <c r="E1767" s="17"/>
      <c r="F1767" s="17"/>
      <c r="G1767" s="17"/>
      <c r="H1767" s="17"/>
      <c r="I1767" s="17"/>
      <c r="J1767" s="17"/>
      <c r="K1767" s="17"/>
      <c r="L1767" s="17"/>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7"/>
      <c r="AI1767" s="17"/>
      <c r="AJ1767" s="17"/>
      <c r="AK1767" s="17"/>
      <c r="AL1767" s="17"/>
      <c r="AM1767" s="17"/>
      <c r="AN1767" s="17"/>
      <c r="AO1767" s="17"/>
      <c r="AP1767" s="17"/>
      <c r="AQ1767" s="17"/>
      <c r="AR1767" s="17"/>
      <c r="AS1767" s="17"/>
      <c r="AT1767" s="17"/>
      <c r="AU1767" s="17"/>
      <c r="AV1767" s="17"/>
      <c r="AW1767" s="17"/>
      <c r="AX1767" s="17"/>
      <c r="AY1767" s="17"/>
    </row>
    <row r="1768" spans="2:51">
      <c r="B1768" s="24" t="s">
        <v>16</v>
      </c>
      <c r="C1768" s="17"/>
      <c r="D1768" s="17"/>
      <c r="E1768" s="17"/>
      <c r="F1768" s="17"/>
      <c r="G1768" s="17"/>
      <c r="H1768" s="17"/>
      <c r="I1768" s="17"/>
      <c r="J1768" s="17"/>
      <c r="K1768" s="17"/>
      <c r="L1768" s="17"/>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7"/>
      <c r="AI1768" s="17"/>
      <c r="AJ1768" s="17"/>
      <c r="AK1768" s="17"/>
      <c r="AL1768" s="17"/>
      <c r="AM1768" s="17"/>
      <c r="AN1768" s="17"/>
      <c r="AO1768" s="17"/>
      <c r="AP1768" s="17"/>
      <c r="AQ1768" s="17"/>
      <c r="AR1768" s="17"/>
      <c r="AS1768" s="17"/>
      <c r="AT1768" s="17"/>
      <c r="AU1768" s="17"/>
      <c r="AV1768" s="17"/>
      <c r="AW1768" s="17"/>
      <c r="AX1768" s="17"/>
      <c r="AY1768" s="17"/>
    </row>
    <row r="1769" spans="2:51">
      <c r="B1769" t="s">
        <v>133</v>
      </c>
      <c r="C1769" s="17">
        <v>0.13461749719374599</v>
      </c>
      <c r="D1769" s="17">
        <v>0.17343513155329299</v>
      </c>
      <c r="E1769" s="17">
        <v>9.9121826061744606E-2</v>
      </c>
      <c r="F1769" s="17"/>
      <c r="G1769" s="17">
        <v>0.17261369209189401</v>
      </c>
      <c r="H1769" s="17">
        <v>0.16002868747599699</v>
      </c>
      <c r="I1769" s="17">
        <v>0.113906143485058</v>
      </c>
      <c r="J1769" s="17">
        <v>0.14095998315014999</v>
      </c>
      <c r="K1769" s="17">
        <v>0.118421394166996</v>
      </c>
      <c r="L1769" s="17">
        <v>0.12074536902713</v>
      </c>
      <c r="M1769" s="17"/>
      <c r="N1769" s="17">
        <v>0.20731533093895901</v>
      </c>
      <c r="O1769" s="17">
        <v>9.6850374517586504E-2</v>
      </c>
      <c r="P1769" s="17">
        <v>0.123014089436466</v>
      </c>
      <c r="Q1769" s="17">
        <v>0.113107346846954</v>
      </c>
      <c r="R1769" s="17"/>
      <c r="S1769" s="17">
        <v>0.17113915239146801</v>
      </c>
      <c r="T1769" s="17">
        <v>0.10348532392802</v>
      </c>
      <c r="U1769" s="17">
        <v>0.101449454852396</v>
      </c>
      <c r="V1769" s="17">
        <v>0.142643423192614</v>
      </c>
      <c r="W1769" s="17">
        <v>0.11643885789903</v>
      </c>
      <c r="X1769" s="17">
        <v>0.12906978304347</v>
      </c>
      <c r="Y1769" s="17">
        <v>0.136507095476014</v>
      </c>
      <c r="Z1769" s="17">
        <v>0.171137137722429</v>
      </c>
      <c r="AA1769" s="17">
        <v>0.12355003759848</v>
      </c>
      <c r="AB1769" s="17">
        <v>0.115368763467475</v>
      </c>
      <c r="AC1769" s="17">
        <v>0.17228626936974401</v>
      </c>
      <c r="AD1769" s="17">
        <v>0.26709949776347203</v>
      </c>
      <c r="AE1769" s="17"/>
      <c r="AF1769" s="17">
        <v>0.13460830497585399</v>
      </c>
      <c r="AG1769" s="17">
        <v>0.15333333150666001</v>
      </c>
      <c r="AH1769" s="17">
        <v>9.4358567052631306E-2</v>
      </c>
      <c r="AI1769" s="17"/>
      <c r="AJ1769" s="17">
        <v>0.185265212883718</v>
      </c>
      <c r="AK1769" s="17">
        <v>0.13577872665502799</v>
      </c>
      <c r="AL1769" s="17">
        <v>0.15331069037969899</v>
      </c>
      <c r="AM1769" s="17"/>
      <c r="AN1769" s="17">
        <v>9.4388796230376201E-2</v>
      </c>
      <c r="AO1769" s="17">
        <v>0.106257486854483</v>
      </c>
      <c r="AP1769" s="17">
        <v>0.16080435778407801</v>
      </c>
      <c r="AQ1769" s="17">
        <v>0.20692464854484199</v>
      </c>
      <c r="AR1769" s="17">
        <v>0.16231715038089101</v>
      </c>
      <c r="AS1769" s="17"/>
      <c r="AT1769" s="17">
        <v>0.13261781647906501</v>
      </c>
      <c r="AU1769" s="17">
        <v>0.15726736649110101</v>
      </c>
      <c r="AV1769" s="17"/>
      <c r="AW1769" s="17">
        <v>0.15816087078890401</v>
      </c>
      <c r="AX1769" s="17">
        <v>0.13379970974425801</v>
      </c>
      <c r="AY1769" s="17">
        <v>0.107889073543568</v>
      </c>
    </row>
    <row r="1770" spans="2:51">
      <c r="B1770" t="s">
        <v>134</v>
      </c>
      <c r="C1770" s="17">
        <v>0.4011648059747</v>
      </c>
      <c r="D1770" s="17">
        <v>0.38628570874892099</v>
      </c>
      <c r="E1770" s="17">
        <v>0.41374002776896002</v>
      </c>
      <c r="F1770" s="17"/>
      <c r="G1770" s="17">
        <v>0.422013223827157</v>
      </c>
      <c r="H1770" s="17">
        <v>0.39402030820258499</v>
      </c>
      <c r="I1770" s="17">
        <v>0.41217890733492701</v>
      </c>
      <c r="J1770" s="17">
        <v>0.38720646717851298</v>
      </c>
      <c r="K1770" s="17">
        <v>0.401233526638893</v>
      </c>
      <c r="L1770" s="17">
        <v>0.39834277234502702</v>
      </c>
      <c r="M1770" s="17"/>
      <c r="N1770" s="17">
        <v>0.41054012686789998</v>
      </c>
      <c r="O1770" s="17">
        <v>0.449583768514218</v>
      </c>
      <c r="P1770" s="17">
        <v>0.36812835163180102</v>
      </c>
      <c r="Q1770" s="17">
        <v>0.36480262354446202</v>
      </c>
      <c r="R1770" s="17"/>
      <c r="S1770" s="17">
        <v>0.42135194579729601</v>
      </c>
      <c r="T1770" s="17">
        <v>0.42169581623917402</v>
      </c>
      <c r="U1770" s="17">
        <v>0.37859265951775001</v>
      </c>
      <c r="V1770" s="17">
        <v>0.44969122523489202</v>
      </c>
      <c r="W1770" s="17">
        <v>0.39558447093400501</v>
      </c>
      <c r="X1770" s="17">
        <v>0.40189359819825199</v>
      </c>
      <c r="Y1770" s="17">
        <v>0.36289704279611401</v>
      </c>
      <c r="Z1770" s="17">
        <v>0.409858148138045</v>
      </c>
      <c r="AA1770" s="17">
        <v>0.38147107186636198</v>
      </c>
      <c r="AB1770" s="17">
        <v>0.39517587602064502</v>
      </c>
      <c r="AC1770" s="17">
        <v>0.367324135581578</v>
      </c>
      <c r="AD1770" s="17">
        <v>0.33732582820458701</v>
      </c>
      <c r="AE1770" s="17"/>
      <c r="AF1770" s="17">
        <v>0.34043362254486398</v>
      </c>
      <c r="AG1770" s="17">
        <v>0.45909706676384898</v>
      </c>
      <c r="AH1770" s="17">
        <v>0.39392902753536801</v>
      </c>
      <c r="AI1770" s="17"/>
      <c r="AJ1770" s="17">
        <v>0.36071250131490801</v>
      </c>
      <c r="AK1770" s="17">
        <v>0.410408770052545</v>
      </c>
      <c r="AL1770" s="17">
        <v>0.37838498869708398</v>
      </c>
      <c r="AM1770" s="17"/>
      <c r="AN1770" s="17">
        <v>0.28599598492756401</v>
      </c>
      <c r="AO1770" s="17">
        <v>0.460283980875975</v>
      </c>
      <c r="AP1770" s="17">
        <v>0.43136963296471198</v>
      </c>
      <c r="AQ1770" s="17">
        <v>0.517472903736101</v>
      </c>
      <c r="AR1770" s="17">
        <v>0.65922226493993996</v>
      </c>
      <c r="AS1770" s="17"/>
      <c r="AT1770" s="17">
        <v>0.39712968397239001</v>
      </c>
      <c r="AU1770" s="17">
        <v>0.42675019537353298</v>
      </c>
      <c r="AV1770" s="17"/>
      <c r="AW1770" s="17">
        <v>0.457849911140433</v>
      </c>
      <c r="AX1770" s="17">
        <v>0.42205363239766402</v>
      </c>
      <c r="AY1770" s="17">
        <v>0.33065064685478701</v>
      </c>
    </row>
    <row r="1771" spans="2:51">
      <c r="B1771" t="s">
        <v>135</v>
      </c>
      <c r="C1771" s="17">
        <v>0.232954465961283</v>
      </c>
      <c r="D1771" s="17">
        <v>0.23928689992055399</v>
      </c>
      <c r="E1771" s="17">
        <v>0.22756129266529199</v>
      </c>
      <c r="F1771" s="17"/>
      <c r="G1771" s="17">
        <v>0.14747759076824901</v>
      </c>
      <c r="H1771" s="17">
        <v>0.274687675987004</v>
      </c>
      <c r="I1771" s="17">
        <v>0.18053248703526401</v>
      </c>
      <c r="J1771" s="17">
        <v>0.23692739239774199</v>
      </c>
      <c r="K1771" s="17">
        <v>0.240206039723108</v>
      </c>
      <c r="L1771" s="17">
        <v>0.27197098248630103</v>
      </c>
      <c r="M1771" s="17"/>
      <c r="N1771" s="17">
        <v>0.20260595254002201</v>
      </c>
      <c r="O1771" s="17">
        <v>0.21356640371982999</v>
      </c>
      <c r="P1771" s="17">
        <v>0.24783402158761</v>
      </c>
      <c r="Q1771" s="17">
        <v>0.27048392069009902</v>
      </c>
      <c r="R1771" s="17"/>
      <c r="S1771" s="17">
        <v>0.21890443249935601</v>
      </c>
      <c r="T1771" s="17">
        <v>0.257303538771262</v>
      </c>
      <c r="U1771" s="17">
        <v>0.25494286527535598</v>
      </c>
      <c r="V1771" s="17">
        <v>0.214389302705597</v>
      </c>
      <c r="W1771" s="17">
        <v>0.23014683772723701</v>
      </c>
      <c r="X1771" s="17">
        <v>0.21296041574882399</v>
      </c>
      <c r="Y1771" s="17">
        <v>0.26665067618007499</v>
      </c>
      <c r="Z1771" s="17">
        <v>0.179012999452696</v>
      </c>
      <c r="AA1771" s="17">
        <v>0.26459541303227901</v>
      </c>
      <c r="AB1771" s="17">
        <v>0.22408472485028</v>
      </c>
      <c r="AC1771" s="17">
        <v>0.23639195161242299</v>
      </c>
      <c r="AD1771" s="17">
        <v>9.4693653230913596E-2</v>
      </c>
      <c r="AE1771" s="17"/>
      <c r="AF1771" s="17">
        <v>0.26566474481456498</v>
      </c>
      <c r="AG1771" s="17">
        <v>0.208680072553385</v>
      </c>
      <c r="AH1771" s="17">
        <v>0.24017903883375499</v>
      </c>
      <c r="AI1771" s="17"/>
      <c r="AJ1771" s="17">
        <v>0.246194523410454</v>
      </c>
      <c r="AK1771" s="17">
        <v>0.23566919122487501</v>
      </c>
      <c r="AL1771" s="17">
        <v>0.216557717444054</v>
      </c>
      <c r="AM1771" s="17"/>
      <c r="AN1771" s="17">
        <v>0.31574462574451201</v>
      </c>
      <c r="AO1771" s="17">
        <v>0.22726507549862099</v>
      </c>
      <c r="AP1771" s="17">
        <v>0.22054765584522601</v>
      </c>
      <c r="AQ1771" s="17">
        <v>0.154316868555124</v>
      </c>
      <c r="AR1771" s="17">
        <v>0.123107923774321</v>
      </c>
      <c r="AS1771" s="17"/>
      <c r="AT1771" s="17">
        <v>0.23681864214290699</v>
      </c>
      <c r="AU1771" s="17">
        <v>0.19384510613320699</v>
      </c>
      <c r="AV1771" s="17"/>
      <c r="AW1771" s="17">
        <v>0.20413616050821101</v>
      </c>
      <c r="AX1771" s="17">
        <v>0.294851940822275</v>
      </c>
      <c r="AY1771" s="17">
        <v>0.24925912676666501</v>
      </c>
    </row>
    <row r="1772" spans="2:51">
      <c r="B1772" t="s">
        <v>136</v>
      </c>
      <c r="C1772" s="17">
        <v>0.13354515362255501</v>
      </c>
      <c r="D1772" s="17">
        <v>0.10939678732826601</v>
      </c>
      <c r="E1772" s="17">
        <v>0.156036130298396</v>
      </c>
      <c r="F1772" s="17"/>
      <c r="G1772" s="17">
        <v>0.16766788767107699</v>
      </c>
      <c r="H1772" s="17">
        <v>9.9855600154525506E-2</v>
      </c>
      <c r="I1772" s="17">
        <v>0.18480079236835401</v>
      </c>
      <c r="J1772" s="17">
        <v>0.13043943064045799</v>
      </c>
      <c r="K1772" s="17">
        <v>0.122499577161512</v>
      </c>
      <c r="L1772" s="17">
        <v>0.11536951665655901</v>
      </c>
      <c r="M1772" s="17"/>
      <c r="N1772" s="17">
        <v>0.12717946387944601</v>
      </c>
      <c r="O1772" s="17">
        <v>0.15640687359241101</v>
      </c>
      <c r="P1772" s="17">
        <v>0.149551041815008</v>
      </c>
      <c r="Q1772" s="17">
        <v>0.103807088659015</v>
      </c>
      <c r="R1772" s="17"/>
      <c r="S1772" s="17">
        <v>0.121205861922156</v>
      </c>
      <c r="T1772" s="17">
        <v>0.15832042761889201</v>
      </c>
      <c r="U1772" s="17">
        <v>0.158758469609561</v>
      </c>
      <c r="V1772" s="17">
        <v>7.0017286619827895E-2</v>
      </c>
      <c r="W1772" s="17">
        <v>0.135484198973818</v>
      </c>
      <c r="X1772" s="17">
        <v>0.16991097357041099</v>
      </c>
      <c r="Y1772" s="17">
        <v>0.17636172177589099</v>
      </c>
      <c r="Z1772" s="17">
        <v>0.112582583435307</v>
      </c>
      <c r="AA1772" s="17">
        <v>0.114087461963472</v>
      </c>
      <c r="AB1772" s="17">
        <v>0.15325959826753899</v>
      </c>
      <c r="AC1772" s="17">
        <v>0.100897140622313</v>
      </c>
      <c r="AD1772" s="17">
        <v>9.8039547131600402E-2</v>
      </c>
      <c r="AE1772" s="17"/>
      <c r="AF1772" s="17">
        <v>0.16088234495433501</v>
      </c>
      <c r="AG1772" s="17">
        <v>0.10220439960948501</v>
      </c>
      <c r="AH1772" s="17">
        <v>9.8343387445388397E-2</v>
      </c>
      <c r="AI1772" s="17"/>
      <c r="AJ1772" s="17">
        <v>0.12430632912849</v>
      </c>
      <c r="AK1772" s="17">
        <v>0.13290332498777099</v>
      </c>
      <c r="AL1772" s="17">
        <v>0.117600137158636</v>
      </c>
      <c r="AM1772" s="17"/>
      <c r="AN1772" s="17">
        <v>0.15246153249354299</v>
      </c>
      <c r="AO1772" s="17">
        <v>0.12189275879834401</v>
      </c>
      <c r="AP1772" s="17">
        <v>0.110414048927248</v>
      </c>
      <c r="AQ1772" s="17">
        <v>8.7667230445864705E-2</v>
      </c>
      <c r="AR1772" s="17">
        <v>0</v>
      </c>
      <c r="AS1772" s="17"/>
      <c r="AT1772" s="17">
        <v>0.13107698794115899</v>
      </c>
      <c r="AU1772" s="17">
        <v>0.16016549862336599</v>
      </c>
      <c r="AV1772" s="17"/>
      <c r="AW1772" s="17">
        <v>0.113345827081527</v>
      </c>
      <c r="AX1772" s="17">
        <v>0.124947228251297</v>
      </c>
      <c r="AY1772" s="17">
        <v>0.15898347243830299</v>
      </c>
    </row>
    <row r="1773" spans="2:51">
      <c r="B1773" t="s">
        <v>137</v>
      </c>
      <c r="C1773" s="17">
        <v>5.6467502003310098E-2</v>
      </c>
      <c r="D1773" s="17">
        <v>6.0091492464456199E-2</v>
      </c>
      <c r="E1773" s="17">
        <v>5.3236318925392601E-2</v>
      </c>
      <c r="F1773" s="17"/>
      <c r="G1773" s="17">
        <v>5.7982134791899002E-2</v>
      </c>
      <c r="H1773" s="17">
        <v>4.47953626121066E-2</v>
      </c>
      <c r="I1773" s="17">
        <v>3.7304972821452398E-2</v>
      </c>
      <c r="J1773" s="17">
        <v>8.2047710234252696E-2</v>
      </c>
      <c r="K1773" s="17">
        <v>7.9648187621771102E-2</v>
      </c>
      <c r="L1773" s="17">
        <v>4.3787987679741701E-2</v>
      </c>
      <c r="M1773" s="17"/>
      <c r="N1773" s="17">
        <v>2.78543858207734E-2</v>
      </c>
      <c r="O1773" s="17">
        <v>4.7963067961763702E-2</v>
      </c>
      <c r="P1773" s="17">
        <v>5.9181012328133199E-2</v>
      </c>
      <c r="Q1773" s="17">
        <v>9.2674196031717906E-2</v>
      </c>
      <c r="R1773" s="17"/>
      <c r="S1773" s="17">
        <v>5.0135306916464298E-2</v>
      </c>
      <c r="T1773" s="17">
        <v>4.6871529722899902E-2</v>
      </c>
      <c r="U1773" s="17">
        <v>6.6279717821136799E-2</v>
      </c>
      <c r="V1773" s="17">
        <v>8.71628221753004E-2</v>
      </c>
      <c r="W1773" s="17">
        <v>8.0341179230694795E-2</v>
      </c>
      <c r="X1773" s="17">
        <v>4.0020259611211299E-2</v>
      </c>
      <c r="Y1773" s="17">
        <v>1.13242481053031E-2</v>
      </c>
      <c r="Z1773" s="17">
        <v>6.4047019431172802E-2</v>
      </c>
      <c r="AA1773" s="17">
        <v>5.2857768407453397E-2</v>
      </c>
      <c r="AB1773" s="17">
        <v>4.9516025902394102E-2</v>
      </c>
      <c r="AC1773" s="17">
        <v>5.4921230031663999E-2</v>
      </c>
      <c r="AD1773" s="17">
        <v>0.15963852104804599</v>
      </c>
      <c r="AE1773" s="17"/>
      <c r="AF1773" s="17">
        <v>5.3689088528494799E-2</v>
      </c>
      <c r="AG1773" s="17">
        <v>3.9106843440334299E-2</v>
      </c>
      <c r="AH1773" s="17">
        <v>0.119527621316958</v>
      </c>
      <c r="AI1773" s="17"/>
      <c r="AJ1773" s="17">
        <v>3.8851688472300999E-2</v>
      </c>
      <c r="AK1773" s="17">
        <v>5.20263064505238E-2</v>
      </c>
      <c r="AL1773" s="17">
        <v>0.113564628018583</v>
      </c>
      <c r="AM1773" s="17"/>
      <c r="AN1773" s="17">
        <v>9.2250976435450702E-2</v>
      </c>
      <c r="AO1773" s="17">
        <v>4.1785809541320697E-2</v>
      </c>
      <c r="AP1773" s="17">
        <v>4.12233899939424E-2</v>
      </c>
      <c r="AQ1773" s="17">
        <v>1.65049934915374E-2</v>
      </c>
      <c r="AR1773" s="17">
        <v>0</v>
      </c>
      <c r="AS1773" s="17"/>
      <c r="AT1773" s="17">
        <v>6.1776325731122197E-2</v>
      </c>
      <c r="AU1773" s="17">
        <v>1.3289933594802201E-2</v>
      </c>
      <c r="AV1773" s="17"/>
      <c r="AW1773" s="17">
        <v>4.27011041727327E-2</v>
      </c>
      <c r="AX1773" s="17">
        <v>1.4586256746338301E-2</v>
      </c>
      <c r="AY1773" s="17">
        <v>8.3512640193789206E-2</v>
      </c>
    </row>
    <row r="1774" spans="2:51">
      <c r="B1774" t="s">
        <v>119</v>
      </c>
      <c r="C1774" s="17">
        <v>4.1250575244405403E-2</v>
      </c>
      <c r="D1774" s="17">
        <v>3.1503979984510502E-2</v>
      </c>
      <c r="E1774" s="17">
        <v>5.0304404280214703E-2</v>
      </c>
      <c r="F1774" s="17"/>
      <c r="G1774" s="17">
        <v>3.2245470849723103E-2</v>
      </c>
      <c r="H1774" s="17">
        <v>2.66123655677819E-2</v>
      </c>
      <c r="I1774" s="17">
        <v>7.1276696954945401E-2</v>
      </c>
      <c r="J1774" s="17">
        <v>2.2419016398883499E-2</v>
      </c>
      <c r="K1774" s="17">
        <v>3.7991274687718402E-2</v>
      </c>
      <c r="L1774" s="17">
        <v>4.9783371805241602E-2</v>
      </c>
      <c r="M1774" s="17"/>
      <c r="N1774" s="17">
        <v>2.4504739952899299E-2</v>
      </c>
      <c r="O1774" s="17">
        <v>3.5629511694190999E-2</v>
      </c>
      <c r="P1774" s="17">
        <v>5.2291483200982397E-2</v>
      </c>
      <c r="Q1774" s="17">
        <v>5.5124824227751799E-2</v>
      </c>
      <c r="R1774" s="17"/>
      <c r="S1774" s="17">
        <v>1.7263300473259802E-2</v>
      </c>
      <c r="T1774" s="17">
        <v>1.2323363719752E-2</v>
      </c>
      <c r="U1774" s="17">
        <v>3.9976832923799201E-2</v>
      </c>
      <c r="V1774" s="17">
        <v>3.6095940071768397E-2</v>
      </c>
      <c r="W1774" s="17">
        <v>4.20044552352156E-2</v>
      </c>
      <c r="X1774" s="17">
        <v>4.61449698278312E-2</v>
      </c>
      <c r="Y1774" s="17">
        <v>4.62592156666033E-2</v>
      </c>
      <c r="Z1774" s="17">
        <v>6.3362111820349107E-2</v>
      </c>
      <c r="AA1774" s="17">
        <v>6.3438247131953701E-2</v>
      </c>
      <c r="AB1774" s="17">
        <v>6.2595011491666797E-2</v>
      </c>
      <c r="AC1774" s="17">
        <v>6.8179272782278602E-2</v>
      </c>
      <c r="AD1774" s="17">
        <v>4.3202952621380998E-2</v>
      </c>
      <c r="AE1774" s="17"/>
      <c r="AF1774" s="17">
        <v>4.4721894181887198E-2</v>
      </c>
      <c r="AG1774" s="17">
        <v>3.7578286126285797E-2</v>
      </c>
      <c r="AH1774" s="17">
        <v>5.3662357815898599E-2</v>
      </c>
      <c r="AI1774" s="17"/>
      <c r="AJ1774" s="17">
        <v>4.4669744790128203E-2</v>
      </c>
      <c r="AK1774" s="17">
        <v>3.3213680629257697E-2</v>
      </c>
      <c r="AL1774" s="17">
        <v>2.05818383019452E-2</v>
      </c>
      <c r="AM1774" s="17"/>
      <c r="AN1774" s="17">
        <v>5.9158084168553303E-2</v>
      </c>
      <c r="AO1774" s="17">
        <v>4.2514888431256101E-2</v>
      </c>
      <c r="AP1774" s="17">
        <v>3.5640914484793701E-2</v>
      </c>
      <c r="AQ1774" s="17">
        <v>1.71133552265318E-2</v>
      </c>
      <c r="AR1774" s="17">
        <v>5.53526609048475E-2</v>
      </c>
      <c r="AS1774" s="17"/>
      <c r="AT1774" s="17">
        <v>4.05805437333569E-2</v>
      </c>
      <c r="AU1774" s="17">
        <v>4.8681899783989999E-2</v>
      </c>
      <c r="AV1774" s="17"/>
      <c r="AW1774" s="17">
        <v>2.3806126308192899E-2</v>
      </c>
      <c r="AX1774" s="17">
        <v>9.7612320381662808E-3</v>
      </c>
      <c r="AY1774" s="17">
        <v>6.9705040202888605E-2</v>
      </c>
    </row>
    <row r="1775" spans="2:51">
      <c r="B1775" t="s">
        <v>138</v>
      </c>
      <c r="C1775" s="17">
        <v>0.53578230316844599</v>
      </c>
      <c r="D1775" s="17">
        <v>0.55972084030221403</v>
      </c>
      <c r="E1775" s="17">
        <v>0.51286185383070504</v>
      </c>
      <c r="F1775" s="17"/>
      <c r="G1775" s="17">
        <v>0.59462691591905203</v>
      </c>
      <c r="H1775" s="17">
        <v>0.55404899567858201</v>
      </c>
      <c r="I1775" s="17">
        <v>0.52608505081998502</v>
      </c>
      <c r="J1775" s="17">
        <v>0.52816645032866305</v>
      </c>
      <c r="K1775" s="17">
        <v>0.51965492080589004</v>
      </c>
      <c r="L1775" s="17">
        <v>0.51908814137215598</v>
      </c>
      <c r="M1775" s="17"/>
      <c r="N1775" s="17">
        <v>0.61785545780685902</v>
      </c>
      <c r="O1775" s="17">
        <v>0.54643414303180404</v>
      </c>
      <c r="P1775" s="17">
        <v>0.49114244106826599</v>
      </c>
      <c r="Q1775" s="17">
        <v>0.47790997039141597</v>
      </c>
      <c r="R1775" s="17"/>
      <c r="S1775" s="17">
        <v>0.592491098188764</v>
      </c>
      <c r="T1775" s="17">
        <v>0.52518114016719497</v>
      </c>
      <c r="U1775" s="17">
        <v>0.48004211437014699</v>
      </c>
      <c r="V1775" s="17">
        <v>0.59233464842750605</v>
      </c>
      <c r="W1775" s="17">
        <v>0.51202332883303503</v>
      </c>
      <c r="X1775" s="17">
        <v>0.53096338124172304</v>
      </c>
      <c r="Y1775" s="17">
        <v>0.49940413827212798</v>
      </c>
      <c r="Z1775" s="17">
        <v>0.580995285860475</v>
      </c>
      <c r="AA1775" s="17">
        <v>0.50502110946484202</v>
      </c>
      <c r="AB1775" s="17">
        <v>0.51054463948812001</v>
      </c>
      <c r="AC1775" s="17">
        <v>0.53961040495132195</v>
      </c>
      <c r="AD1775" s="17">
        <v>0.60442532596805898</v>
      </c>
      <c r="AE1775" s="17"/>
      <c r="AF1775" s="17">
        <v>0.475041927520718</v>
      </c>
      <c r="AG1775" s="17">
        <v>0.61243039827051005</v>
      </c>
      <c r="AH1775" s="17">
        <v>0.48828759458799997</v>
      </c>
      <c r="AI1775" s="17"/>
      <c r="AJ1775" s="17">
        <v>0.54597771419862595</v>
      </c>
      <c r="AK1775" s="17">
        <v>0.54618749670757305</v>
      </c>
      <c r="AL1775" s="17">
        <v>0.53169567907678195</v>
      </c>
      <c r="AM1775" s="17"/>
      <c r="AN1775" s="17">
        <v>0.38038478115794</v>
      </c>
      <c r="AO1775" s="17">
        <v>0.56654146773045799</v>
      </c>
      <c r="AP1775" s="17">
        <v>0.59217399074878996</v>
      </c>
      <c r="AQ1775" s="17">
        <v>0.72439755228094305</v>
      </c>
      <c r="AR1775" s="17">
        <v>0.82153941532083097</v>
      </c>
      <c r="AS1775" s="17"/>
      <c r="AT1775" s="17">
        <v>0.52974750045145502</v>
      </c>
      <c r="AU1775" s="17">
        <v>0.58401756186463405</v>
      </c>
      <c r="AV1775" s="17"/>
      <c r="AW1775" s="17">
        <v>0.616010781929337</v>
      </c>
      <c r="AX1775" s="17">
        <v>0.55585334214192295</v>
      </c>
      <c r="AY1775" s="17">
        <v>0.43853972039835498</v>
      </c>
    </row>
    <row r="1776" spans="2:51">
      <c r="B1776" t="s">
        <v>139</v>
      </c>
      <c r="C1776" s="17">
        <v>0.190012655625866</v>
      </c>
      <c r="D1776" s="17">
        <v>0.16948827979272199</v>
      </c>
      <c r="E1776" s="17">
        <v>0.20927244922378899</v>
      </c>
      <c r="F1776" s="17"/>
      <c r="G1776" s="17">
        <v>0.225650022462976</v>
      </c>
      <c r="H1776" s="17">
        <v>0.144650962766632</v>
      </c>
      <c r="I1776" s="17">
        <v>0.22210576518980599</v>
      </c>
      <c r="J1776" s="17">
        <v>0.21248714087471099</v>
      </c>
      <c r="K1776" s="17">
        <v>0.202147764783284</v>
      </c>
      <c r="L1776" s="17">
        <v>0.15915750433630099</v>
      </c>
      <c r="M1776" s="17"/>
      <c r="N1776" s="17">
        <v>0.15503384970021999</v>
      </c>
      <c r="O1776" s="17">
        <v>0.20436994155417401</v>
      </c>
      <c r="P1776" s="17">
        <v>0.208732054143142</v>
      </c>
      <c r="Q1776" s="17">
        <v>0.196481284690733</v>
      </c>
      <c r="R1776" s="17"/>
      <c r="S1776" s="17">
        <v>0.17134116883861999</v>
      </c>
      <c r="T1776" s="17">
        <v>0.20519195734179199</v>
      </c>
      <c r="U1776" s="17">
        <v>0.22503818743069801</v>
      </c>
      <c r="V1776" s="17">
        <v>0.157180108795128</v>
      </c>
      <c r="W1776" s="17">
        <v>0.215825378204512</v>
      </c>
      <c r="X1776" s="17">
        <v>0.20993123318162199</v>
      </c>
      <c r="Y1776" s="17">
        <v>0.18768596988119399</v>
      </c>
      <c r="Z1776" s="17">
        <v>0.17662960286648</v>
      </c>
      <c r="AA1776" s="17">
        <v>0.16694523037092501</v>
      </c>
      <c r="AB1776" s="17">
        <v>0.202775624169933</v>
      </c>
      <c r="AC1776" s="17">
        <v>0.155818370653977</v>
      </c>
      <c r="AD1776" s="17">
        <v>0.257678068179647</v>
      </c>
      <c r="AE1776" s="17"/>
      <c r="AF1776" s="17">
        <v>0.21457143348283</v>
      </c>
      <c r="AG1776" s="17">
        <v>0.14131124304982001</v>
      </c>
      <c r="AH1776" s="17">
        <v>0.217871008762347</v>
      </c>
      <c r="AI1776" s="17"/>
      <c r="AJ1776" s="17">
        <v>0.16315801760079099</v>
      </c>
      <c r="AK1776" s="17">
        <v>0.18492963143829499</v>
      </c>
      <c r="AL1776" s="17">
        <v>0.23116476517721901</v>
      </c>
      <c r="AM1776" s="17"/>
      <c r="AN1776" s="17">
        <v>0.24471250892899399</v>
      </c>
      <c r="AO1776" s="17">
        <v>0.16367856833966499</v>
      </c>
      <c r="AP1776" s="17">
        <v>0.15163743892119</v>
      </c>
      <c r="AQ1776" s="17">
        <v>0.104172223937402</v>
      </c>
      <c r="AR1776" s="17">
        <v>0</v>
      </c>
      <c r="AS1776" s="17"/>
      <c r="AT1776" s="17">
        <v>0.19285331367228101</v>
      </c>
      <c r="AU1776" s="17">
        <v>0.173455432218168</v>
      </c>
      <c r="AV1776" s="17"/>
      <c r="AW1776" s="17">
        <v>0.15604693125426</v>
      </c>
      <c r="AX1776" s="17">
        <v>0.13953348499763599</v>
      </c>
      <c r="AY1776" s="17">
        <v>0.242496112632092</v>
      </c>
    </row>
    <row r="1777" spans="2:51">
      <c r="B1777" t="s">
        <v>140</v>
      </c>
      <c r="C1777" s="17">
        <v>0.34576964754257999</v>
      </c>
      <c r="D1777" s="17">
        <v>0.39023256050949201</v>
      </c>
      <c r="E1777" s="17">
        <v>0.30358940460691602</v>
      </c>
      <c r="F1777" s="17"/>
      <c r="G1777" s="17">
        <v>0.36897689345607598</v>
      </c>
      <c r="H1777" s="17">
        <v>0.40939803291194998</v>
      </c>
      <c r="I1777" s="17">
        <v>0.30397928563017901</v>
      </c>
      <c r="J1777" s="17">
        <v>0.31567930945395201</v>
      </c>
      <c r="K1777" s="17">
        <v>0.31750715602260599</v>
      </c>
      <c r="L1777" s="17">
        <v>0.35993063703585598</v>
      </c>
      <c r="M1777" s="17"/>
      <c r="N1777" s="17">
        <v>0.46282160810664003</v>
      </c>
      <c r="O1777" s="17">
        <v>0.34206420147763</v>
      </c>
      <c r="P1777" s="17">
        <v>0.28241038692512499</v>
      </c>
      <c r="Q1777" s="17">
        <v>0.28142868570068302</v>
      </c>
      <c r="R1777" s="17"/>
      <c r="S1777" s="17">
        <v>0.421149929350144</v>
      </c>
      <c r="T1777" s="17">
        <v>0.31998918282540301</v>
      </c>
      <c r="U1777" s="17">
        <v>0.25500392693944901</v>
      </c>
      <c r="V1777" s="17">
        <v>0.43515453963237799</v>
      </c>
      <c r="W1777" s="17">
        <v>0.296197950628522</v>
      </c>
      <c r="X1777" s="17">
        <v>0.3210321480601</v>
      </c>
      <c r="Y1777" s="17">
        <v>0.31171816839093403</v>
      </c>
      <c r="Z1777" s="17">
        <v>0.404365682993994</v>
      </c>
      <c r="AA1777" s="17">
        <v>0.33807587909391701</v>
      </c>
      <c r="AB1777" s="17">
        <v>0.30776901531818701</v>
      </c>
      <c r="AC1777" s="17">
        <v>0.38379203429734499</v>
      </c>
      <c r="AD1777" s="17">
        <v>0.34674725778841198</v>
      </c>
      <c r="AE1777" s="17"/>
      <c r="AF1777" s="17">
        <v>0.26047049403788802</v>
      </c>
      <c r="AG1777" s="17">
        <v>0.47111915522068998</v>
      </c>
      <c r="AH1777" s="17">
        <v>0.27041658582565298</v>
      </c>
      <c r="AI1777" s="17"/>
      <c r="AJ1777" s="17">
        <v>0.38281969659783499</v>
      </c>
      <c r="AK1777" s="17">
        <v>0.361257865269278</v>
      </c>
      <c r="AL1777" s="17">
        <v>0.30053091389956399</v>
      </c>
      <c r="AM1777" s="17"/>
      <c r="AN1777" s="17">
        <v>0.13567227222894701</v>
      </c>
      <c r="AO1777" s="17">
        <v>0.40286289939079301</v>
      </c>
      <c r="AP1777" s="17">
        <v>0.44053655182759999</v>
      </c>
      <c r="AQ1777" s="17">
        <v>0.62022532834354105</v>
      </c>
      <c r="AR1777" s="17">
        <v>0.82153941532083097</v>
      </c>
      <c r="AS1777" s="17"/>
      <c r="AT1777" s="17">
        <v>0.33689418677917399</v>
      </c>
      <c r="AU1777" s="17">
        <v>0.41056212964646599</v>
      </c>
      <c r="AV1777" s="17"/>
      <c r="AW1777" s="17">
        <v>0.459963850675077</v>
      </c>
      <c r="AX1777" s="17">
        <v>0.41631985714428699</v>
      </c>
      <c r="AY1777" s="17">
        <v>0.19604360776626201</v>
      </c>
    </row>
    <row r="1778" spans="2:51">
      <c r="C1778" s="17"/>
      <c r="D1778" s="17"/>
      <c r="E1778" s="17"/>
      <c r="F1778" s="17"/>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c r="AP1778" s="17"/>
      <c r="AQ1778" s="17"/>
      <c r="AR1778" s="17"/>
      <c r="AS1778" s="17"/>
      <c r="AT1778" s="17"/>
      <c r="AU1778" s="17"/>
      <c r="AV1778" s="17"/>
      <c r="AW1778" s="17"/>
      <c r="AX1778" s="17"/>
      <c r="AY1778" s="17"/>
    </row>
    <row r="1779" spans="2:51">
      <c r="B1779" s="6" t="s">
        <v>492</v>
      </c>
      <c r="C1779" s="17"/>
      <c r="D1779" s="17"/>
      <c r="E1779" s="17"/>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c r="AP1779" s="17"/>
      <c r="AQ1779" s="17"/>
      <c r="AR1779" s="17"/>
      <c r="AS1779" s="17"/>
      <c r="AT1779" s="17"/>
      <c r="AU1779" s="17"/>
      <c r="AV1779" s="17"/>
      <c r="AW1779" s="17"/>
      <c r="AX1779" s="17"/>
      <c r="AY1779" s="17"/>
    </row>
    <row r="1780" spans="2:51">
      <c r="B1780" s="24" t="s">
        <v>16</v>
      </c>
      <c r="C1780" s="17"/>
      <c r="D1780" s="17"/>
      <c r="E1780" s="17"/>
      <c r="F1780" s="17"/>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c r="AI1780" s="17"/>
      <c r="AJ1780" s="17"/>
      <c r="AK1780" s="17"/>
      <c r="AL1780" s="17"/>
      <c r="AM1780" s="17"/>
      <c r="AN1780" s="17"/>
      <c r="AO1780" s="17"/>
      <c r="AP1780" s="17"/>
      <c r="AQ1780" s="17"/>
      <c r="AR1780" s="17"/>
      <c r="AS1780" s="17"/>
      <c r="AT1780" s="17"/>
      <c r="AU1780" s="17"/>
      <c r="AV1780" s="17"/>
      <c r="AW1780" s="17"/>
      <c r="AX1780" s="17"/>
      <c r="AY1780" s="17"/>
    </row>
    <row r="1781" spans="2:51">
      <c r="B1781" t="s">
        <v>133</v>
      </c>
      <c r="C1781" s="17">
        <v>0.11551754222052101</v>
      </c>
      <c r="D1781" s="17">
        <v>0.15690815066781</v>
      </c>
      <c r="E1781" s="17">
        <v>7.7616316719478398E-2</v>
      </c>
      <c r="F1781" s="17"/>
      <c r="G1781" s="17">
        <v>0.10262474072552</v>
      </c>
      <c r="H1781" s="17">
        <v>0.116161211539572</v>
      </c>
      <c r="I1781" s="17">
        <v>0.117004933726336</v>
      </c>
      <c r="J1781" s="17">
        <v>0.11764414672585299</v>
      </c>
      <c r="K1781" s="17">
        <v>0.124694070898348</v>
      </c>
      <c r="L1781" s="17">
        <v>0.112460645948024</v>
      </c>
      <c r="M1781" s="17"/>
      <c r="N1781" s="17">
        <v>0.15316728721366199</v>
      </c>
      <c r="O1781" s="17">
        <v>9.0967594785698602E-2</v>
      </c>
      <c r="P1781" s="17">
        <v>0.11816625051176199</v>
      </c>
      <c r="Q1781" s="17">
        <v>0.10315012381000301</v>
      </c>
      <c r="R1781" s="17"/>
      <c r="S1781" s="17">
        <v>0.13375463657971201</v>
      </c>
      <c r="T1781" s="17">
        <v>6.2361410585389902E-2</v>
      </c>
      <c r="U1781" s="17">
        <v>9.7936107426327093E-2</v>
      </c>
      <c r="V1781" s="17">
        <v>0.13650097307765499</v>
      </c>
      <c r="W1781" s="17">
        <v>0.152393538065829</v>
      </c>
      <c r="X1781" s="17">
        <v>0.15301242008739899</v>
      </c>
      <c r="Y1781" s="17">
        <v>0.100667065367551</v>
      </c>
      <c r="Z1781" s="17">
        <v>0.116111352927443</v>
      </c>
      <c r="AA1781" s="17">
        <v>0.119119364402583</v>
      </c>
      <c r="AB1781" s="17">
        <v>0.110618955832349</v>
      </c>
      <c r="AC1781" s="17">
        <v>8.1728943127970896E-2</v>
      </c>
      <c r="AD1781" s="17">
        <v>0.147820210486279</v>
      </c>
      <c r="AE1781" s="17"/>
      <c r="AF1781" s="17">
        <v>0.102919861665761</v>
      </c>
      <c r="AG1781" s="17">
        <v>0.13370215397328999</v>
      </c>
      <c r="AH1781" s="17">
        <v>0.11351290174529199</v>
      </c>
      <c r="AI1781" s="17"/>
      <c r="AJ1781" s="17">
        <v>0.15992475149983901</v>
      </c>
      <c r="AK1781" s="17">
        <v>0.10286380115886599</v>
      </c>
      <c r="AL1781" s="17">
        <v>0.14792728268889599</v>
      </c>
      <c r="AM1781" s="17"/>
      <c r="AN1781" s="17">
        <v>9.3239889136340404E-2</v>
      </c>
      <c r="AO1781" s="17">
        <v>0.116542248714071</v>
      </c>
      <c r="AP1781" s="17">
        <v>0.120465163557732</v>
      </c>
      <c r="AQ1781" s="17">
        <v>0.17318563800819201</v>
      </c>
      <c r="AR1781" s="17">
        <v>0.101646823596777</v>
      </c>
      <c r="AS1781" s="17"/>
      <c r="AT1781" s="17">
        <v>0.119658641427907</v>
      </c>
      <c r="AU1781" s="17">
        <v>7.6059920993218094E-2</v>
      </c>
      <c r="AV1781" s="17"/>
      <c r="AW1781" s="17">
        <v>0.14361160640205201</v>
      </c>
      <c r="AX1781" s="17">
        <v>0.136212811799582</v>
      </c>
      <c r="AY1781" s="17">
        <v>7.7782167874876199E-2</v>
      </c>
    </row>
    <row r="1782" spans="2:51">
      <c r="B1782" t="s">
        <v>134</v>
      </c>
      <c r="C1782" s="17">
        <v>0.339278092849845</v>
      </c>
      <c r="D1782" s="17">
        <v>0.36723880221376998</v>
      </c>
      <c r="E1782" s="17">
        <v>0.31228336335677698</v>
      </c>
      <c r="F1782" s="17"/>
      <c r="G1782" s="17">
        <v>0.29837131225887198</v>
      </c>
      <c r="H1782" s="17">
        <v>0.33580824119818098</v>
      </c>
      <c r="I1782" s="17">
        <v>0.33800968462304998</v>
      </c>
      <c r="J1782" s="17">
        <v>0.372357940460463</v>
      </c>
      <c r="K1782" s="17">
        <v>0.31596297429311598</v>
      </c>
      <c r="L1782" s="17">
        <v>0.35434504542268702</v>
      </c>
      <c r="M1782" s="17"/>
      <c r="N1782" s="17">
        <v>0.40962545349512403</v>
      </c>
      <c r="O1782" s="17">
        <v>0.32237054215490302</v>
      </c>
      <c r="P1782" s="17">
        <v>0.33399667464626698</v>
      </c>
      <c r="Q1782" s="17">
        <v>0.28819680642103701</v>
      </c>
      <c r="R1782" s="17"/>
      <c r="S1782" s="17">
        <v>0.41169153710068801</v>
      </c>
      <c r="T1782" s="17">
        <v>0.36353209255446201</v>
      </c>
      <c r="U1782" s="17">
        <v>0.37144876009374</v>
      </c>
      <c r="V1782" s="17">
        <v>0.36735919753618002</v>
      </c>
      <c r="W1782" s="17">
        <v>0.35404248462625498</v>
      </c>
      <c r="X1782" s="17">
        <v>0.27243136228583098</v>
      </c>
      <c r="Y1782" s="17">
        <v>0.30623564342384002</v>
      </c>
      <c r="Z1782" s="17">
        <v>0.42679961600834598</v>
      </c>
      <c r="AA1782" s="17">
        <v>0.27957704056118399</v>
      </c>
      <c r="AB1782" s="17">
        <v>0.31357679595451998</v>
      </c>
      <c r="AC1782" s="17">
        <v>0.24749202074871501</v>
      </c>
      <c r="AD1782" s="17">
        <v>0.397577756014866</v>
      </c>
      <c r="AE1782" s="17"/>
      <c r="AF1782" s="17">
        <v>0.32999142761098799</v>
      </c>
      <c r="AG1782" s="17">
        <v>0.37633205212368698</v>
      </c>
      <c r="AH1782" s="17">
        <v>0.28554495289602</v>
      </c>
      <c r="AI1782" s="17"/>
      <c r="AJ1782" s="17">
        <v>0.35385049961707599</v>
      </c>
      <c r="AK1782" s="17">
        <v>0.35297407046611401</v>
      </c>
      <c r="AL1782" s="17">
        <v>0.378857292245741</v>
      </c>
      <c r="AM1782" s="17"/>
      <c r="AN1782" s="17">
        <v>0.219573061828856</v>
      </c>
      <c r="AO1782" s="17">
        <v>0.33390839157098001</v>
      </c>
      <c r="AP1782" s="17">
        <v>0.39243505936080197</v>
      </c>
      <c r="AQ1782" s="17">
        <v>0.46824692212223101</v>
      </c>
      <c r="AR1782" s="17">
        <v>0.53978724396024003</v>
      </c>
      <c r="AS1782" s="17"/>
      <c r="AT1782" s="17">
        <v>0.33470304090817399</v>
      </c>
      <c r="AU1782" s="17">
        <v>0.36862140155779</v>
      </c>
      <c r="AV1782" s="17"/>
      <c r="AW1782" s="17">
        <v>0.381738733589644</v>
      </c>
      <c r="AX1782" s="17">
        <v>0.38076274300191398</v>
      </c>
      <c r="AY1782" s="17">
        <v>0.27949509309298898</v>
      </c>
    </row>
    <row r="1783" spans="2:51">
      <c r="B1783" t="s">
        <v>135</v>
      </c>
      <c r="C1783" s="17">
        <v>0.32770544763864101</v>
      </c>
      <c r="D1783" s="17">
        <v>0.29666816078109998</v>
      </c>
      <c r="E1783" s="17">
        <v>0.356906428205082</v>
      </c>
      <c r="F1783" s="17"/>
      <c r="G1783" s="17">
        <v>0.42702288219062101</v>
      </c>
      <c r="H1783" s="17">
        <v>0.34893261841154799</v>
      </c>
      <c r="I1783" s="17">
        <v>0.226805075109832</v>
      </c>
      <c r="J1783" s="17">
        <v>0.30949761477455101</v>
      </c>
      <c r="K1783" s="17">
        <v>0.34037848518446701</v>
      </c>
      <c r="L1783" s="17">
        <v>0.339759023019513</v>
      </c>
      <c r="M1783" s="17"/>
      <c r="N1783" s="17">
        <v>0.26018254545902603</v>
      </c>
      <c r="O1783" s="17">
        <v>0.35158510221774902</v>
      </c>
      <c r="P1783" s="17">
        <v>0.34048103442192001</v>
      </c>
      <c r="Q1783" s="17">
        <v>0.35826198381077001</v>
      </c>
      <c r="R1783" s="17"/>
      <c r="S1783" s="17">
        <v>0.284100877276458</v>
      </c>
      <c r="T1783" s="17">
        <v>0.333704163018755</v>
      </c>
      <c r="U1783" s="17">
        <v>0.29325876218831898</v>
      </c>
      <c r="V1783" s="17">
        <v>0.34115500074733601</v>
      </c>
      <c r="W1783" s="17">
        <v>0.29169060257727902</v>
      </c>
      <c r="X1783" s="17">
        <v>0.35135575211387798</v>
      </c>
      <c r="Y1783" s="17">
        <v>0.35266744393977101</v>
      </c>
      <c r="Z1783" s="17">
        <v>0.27173972896569898</v>
      </c>
      <c r="AA1783" s="17">
        <v>0.39427214448458198</v>
      </c>
      <c r="AB1783" s="17">
        <v>0.34562314773789599</v>
      </c>
      <c r="AC1783" s="17">
        <v>0.31972984762692702</v>
      </c>
      <c r="AD1783" s="17">
        <v>0.16509350220224001</v>
      </c>
      <c r="AE1783" s="17"/>
      <c r="AF1783" s="17">
        <v>0.329108886607555</v>
      </c>
      <c r="AG1783" s="17">
        <v>0.30578741845210899</v>
      </c>
      <c r="AH1783" s="17">
        <v>0.36152088684272399</v>
      </c>
      <c r="AI1783" s="17"/>
      <c r="AJ1783" s="17">
        <v>0.32668576697446</v>
      </c>
      <c r="AK1783" s="17">
        <v>0.313421866190222</v>
      </c>
      <c r="AL1783" s="17">
        <v>0.259485953462256</v>
      </c>
      <c r="AM1783" s="17"/>
      <c r="AN1783" s="17">
        <v>0.44722227211924798</v>
      </c>
      <c r="AO1783" s="17">
        <v>0.295927192406855</v>
      </c>
      <c r="AP1783" s="17">
        <v>0.30423628002846198</v>
      </c>
      <c r="AQ1783" s="17">
        <v>0.20389775976413499</v>
      </c>
      <c r="AR1783" s="17">
        <v>0.16760192684588199</v>
      </c>
      <c r="AS1783" s="17"/>
      <c r="AT1783" s="17">
        <v>0.33030655136646803</v>
      </c>
      <c r="AU1783" s="17">
        <v>0.31033950562989698</v>
      </c>
      <c r="AV1783" s="17"/>
      <c r="AW1783" s="17">
        <v>0.27940445189107399</v>
      </c>
      <c r="AX1783" s="17">
        <v>0.32877858271941601</v>
      </c>
      <c r="AY1783" s="17">
        <v>0.38270376374610399</v>
      </c>
    </row>
    <row r="1784" spans="2:51">
      <c r="B1784" t="s">
        <v>136</v>
      </c>
      <c r="C1784" s="17">
        <v>0.12856919639323899</v>
      </c>
      <c r="D1784" s="17">
        <v>9.8429593839823498E-2</v>
      </c>
      <c r="E1784" s="17">
        <v>0.156568443755499</v>
      </c>
      <c r="F1784" s="17"/>
      <c r="G1784" s="17">
        <v>0.10764047025329999</v>
      </c>
      <c r="H1784" s="17">
        <v>0.15209888822508499</v>
      </c>
      <c r="I1784" s="17">
        <v>0.17869129689249599</v>
      </c>
      <c r="J1784" s="17">
        <v>9.9413178417666503E-2</v>
      </c>
      <c r="K1784" s="17">
        <v>8.8353478630314397E-2</v>
      </c>
      <c r="L1784" s="17">
        <v>0.13517974825117099</v>
      </c>
      <c r="M1784" s="17"/>
      <c r="N1784" s="17">
        <v>0.118986610883516</v>
      </c>
      <c r="O1784" s="17">
        <v>0.14581293697912501</v>
      </c>
      <c r="P1784" s="17">
        <v>0.105768327577558</v>
      </c>
      <c r="Q1784" s="17">
        <v>0.13918497182133599</v>
      </c>
      <c r="R1784" s="17"/>
      <c r="S1784" s="17">
        <v>8.2054032799303706E-2</v>
      </c>
      <c r="T1784" s="17">
        <v>0.14586497578600599</v>
      </c>
      <c r="U1784" s="17">
        <v>0.185296415824236</v>
      </c>
      <c r="V1784" s="17">
        <v>8.9780410602828403E-2</v>
      </c>
      <c r="W1784" s="17">
        <v>9.3177942266159802E-2</v>
      </c>
      <c r="X1784" s="17">
        <v>0.118059955361767</v>
      </c>
      <c r="Y1784" s="17">
        <v>0.18329729623312599</v>
      </c>
      <c r="Z1784" s="17">
        <v>0.104781511416392</v>
      </c>
      <c r="AA1784" s="17">
        <v>0.135948192580917</v>
      </c>
      <c r="AB1784" s="17">
        <v>0.13529116197568</v>
      </c>
      <c r="AC1784" s="17">
        <v>0.125746822351749</v>
      </c>
      <c r="AD1784" s="17">
        <v>0.21134294858972</v>
      </c>
      <c r="AE1784" s="17"/>
      <c r="AF1784" s="17">
        <v>0.147466707915897</v>
      </c>
      <c r="AG1784" s="17">
        <v>0.11059807104312799</v>
      </c>
      <c r="AH1784" s="17">
        <v>0.10622046720817201</v>
      </c>
      <c r="AI1784" s="17"/>
      <c r="AJ1784" s="17">
        <v>8.7827950181346204E-2</v>
      </c>
      <c r="AK1784" s="17">
        <v>0.14676691080461299</v>
      </c>
      <c r="AL1784" s="17">
        <v>0.135337189323047</v>
      </c>
      <c r="AM1784" s="17"/>
      <c r="AN1784" s="17">
        <v>0.14632151687810199</v>
      </c>
      <c r="AO1784" s="17">
        <v>0.13801659503282701</v>
      </c>
      <c r="AP1784" s="17">
        <v>0.102409502111469</v>
      </c>
      <c r="AQ1784" s="17">
        <v>0.110491593033208</v>
      </c>
      <c r="AR1784" s="17">
        <v>6.7919104731500798E-2</v>
      </c>
      <c r="AS1784" s="17"/>
      <c r="AT1784" s="17">
        <v>0.127749509711031</v>
      </c>
      <c r="AU1784" s="17">
        <v>0.14086002593554001</v>
      </c>
      <c r="AV1784" s="17"/>
      <c r="AW1784" s="17">
        <v>0.125244678094899</v>
      </c>
      <c r="AX1784" s="17">
        <v>0.104954319688687</v>
      </c>
      <c r="AY1784" s="17">
        <v>0.13873907901480501</v>
      </c>
    </row>
    <row r="1785" spans="2:51">
      <c r="B1785" t="s">
        <v>137</v>
      </c>
      <c r="C1785" s="17">
        <v>2.7988822837329098E-2</v>
      </c>
      <c r="D1785" s="17">
        <v>3.3048447634727203E-2</v>
      </c>
      <c r="E1785" s="17">
        <v>2.33818589561261E-2</v>
      </c>
      <c r="F1785" s="17"/>
      <c r="G1785" s="17">
        <v>9.8220327868597593E-3</v>
      </c>
      <c r="H1785" s="17">
        <v>0</v>
      </c>
      <c r="I1785" s="17">
        <v>2.6099156030302401E-2</v>
      </c>
      <c r="J1785" s="17">
        <v>6.0975719940364201E-2</v>
      </c>
      <c r="K1785" s="17">
        <v>6.3213074659815502E-2</v>
      </c>
      <c r="L1785" s="17">
        <v>1.0577621265317401E-2</v>
      </c>
      <c r="M1785" s="17"/>
      <c r="N1785" s="17">
        <v>2.41631432479943E-2</v>
      </c>
      <c r="O1785" s="17">
        <v>3.4655404634402698E-2</v>
      </c>
      <c r="P1785" s="17">
        <v>3.50248937888369E-2</v>
      </c>
      <c r="Q1785" s="17">
        <v>2.00950645959883E-2</v>
      </c>
      <c r="R1785" s="17"/>
      <c r="S1785" s="17">
        <v>2.69362148803746E-2</v>
      </c>
      <c r="T1785" s="17">
        <v>4.2618617130757902E-2</v>
      </c>
      <c r="U1785" s="17">
        <v>2.4255948075796601E-2</v>
      </c>
      <c r="V1785" s="17">
        <v>3.5842939568673099E-2</v>
      </c>
      <c r="W1785" s="17">
        <v>6.66909772292609E-2</v>
      </c>
      <c r="X1785" s="17">
        <v>0</v>
      </c>
      <c r="Y1785" s="17">
        <v>2.0717784141296401E-2</v>
      </c>
      <c r="Z1785" s="17">
        <v>1.72056788617709E-2</v>
      </c>
      <c r="AA1785" s="17">
        <v>1.3965934444204501E-2</v>
      </c>
      <c r="AB1785" s="17">
        <v>3.22949270078879E-2</v>
      </c>
      <c r="AC1785" s="17">
        <v>4.8316730000688903E-2</v>
      </c>
      <c r="AD1785" s="17">
        <v>0</v>
      </c>
      <c r="AE1785" s="17"/>
      <c r="AF1785" s="17">
        <v>2.95614721267764E-2</v>
      </c>
      <c r="AG1785" s="17">
        <v>2.8991702522355101E-2</v>
      </c>
      <c r="AH1785" s="17">
        <v>2.9367539470771201E-2</v>
      </c>
      <c r="AI1785" s="17"/>
      <c r="AJ1785" s="17">
        <v>1.7738840187459699E-2</v>
      </c>
      <c r="AK1785" s="17">
        <v>2.6684920412253298E-2</v>
      </c>
      <c r="AL1785" s="17">
        <v>3.6503223983700997E-2</v>
      </c>
      <c r="AM1785" s="17"/>
      <c r="AN1785" s="17">
        <v>2.92496468533502E-2</v>
      </c>
      <c r="AO1785" s="17">
        <v>3.1641664536293197E-2</v>
      </c>
      <c r="AP1785" s="17">
        <v>2.5153872115521999E-2</v>
      </c>
      <c r="AQ1785" s="17">
        <v>1.7755912100035801E-2</v>
      </c>
      <c r="AR1785" s="17">
        <v>0</v>
      </c>
      <c r="AS1785" s="17"/>
      <c r="AT1785" s="17">
        <v>2.6725693700319401E-2</v>
      </c>
      <c r="AU1785" s="17">
        <v>3.99590624682701E-2</v>
      </c>
      <c r="AV1785" s="17"/>
      <c r="AW1785" s="17">
        <v>2.9318943213060701E-2</v>
      </c>
      <c r="AX1785" s="17">
        <v>1.91990368135386E-2</v>
      </c>
      <c r="AY1785" s="17">
        <v>2.8835256382002801E-2</v>
      </c>
    </row>
    <row r="1786" spans="2:51">
      <c r="B1786" t="s">
        <v>119</v>
      </c>
      <c r="C1786" s="17">
        <v>6.09408980604247E-2</v>
      </c>
      <c r="D1786" s="17">
        <v>4.7706844862769202E-2</v>
      </c>
      <c r="E1786" s="17">
        <v>7.3243589007037493E-2</v>
      </c>
      <c r="F1786" s="17"/>
      <c r="G1786" s="17">
        <v>5.45185617848278E-2</v>
      </c>
      <c r="H1786" s="17">
        <v>4.6999040625614601E-2</v>
      </c>
      <c r="I1786" s="17">
        <v>0.113389853617984</v>
      </c>
      <c r="J1786" s="17">
        <v>4.0111399681102299E-2</v>
      </c>
      <c r="K1786" s="17">
        <v>6.7397916333938698E-2</v>
      </c>
      <c r="L1786" s="17">
        <v>4.7677916093287399E-2</v>
      </c>
      <c r="M1786" s="17"/>
      <c r="N1786" s="17">
        <v>3.3874959700678102E-2</v>
      </c>
      <c r="O1786" s="17">
        <v>5.4608419228121298E-2</v>
      </c>
      <c r="P1786" s="17">
        <v>6.6562819053655894E-2</v>
      </c>
      <c r="Q1786" s="17">
        <v>9.1111049540865005E-2</v>
      </c>
      <c r="R1786" s="17"/>
      <c r="S1786" s="17">
        <v>6.1462701363463899E-2</v>
      </c>
      <c r="T1786" s="17">
        <v>5.1918740924629898E-2</v>
      </c>
      <c r="U1786" s="17">
        <v>2.78040063915806E-2</v>
      </c>
      <c r="V1786" s="17">
        <v>2.9361478467326899E-2</v>
      </c>
      <c r="W1786" s="17">
        <v>4.20044552352156E-2</v>
      </c>
      <c r="X1786" s="17">
        <v>0.10514051015112499</v>
      </c>
      <c r="Y1786" s="17">
        <v>3.6414766894415397E-2</v>
      </c>
      <c r="Z1786" s="17">
        <v>6.3362111820349107E-2</v>
      </c>
      <c r="AA1786" s="17">
        <v>5.71173235265292E-2</v>
      </c>
      <c r="AB1786" s="17">
        <v>6.2595011491666797E-2</v>
      </c>
      <c r="AC1786" s="17">
        <v>0.17698563614394899</v>
      </c>
      <c r="AD1786" s="17">
        <v>7.8165582706895706E-2</v>
      </c>
      <c r="AE1786" s="17"/>
      <c r="AF1786" s="17">
        <v>6.09516440730224E-2</v>
      </c>
      <c r="AG1786" s="17">
        <v>4.4588601885431102E-2</v>
      </c>
      <c r="AH1786" s="17">
        <v>0.10383325183702</v>
      </c>
      <c r="AI1786" s="17"/>
      <c r="AJ1786" s="17">
        <v>5.3972191539819303E-2</v>
      </c>
      <c r="AK1786" s="17">
        <v>5.7288430967931202E-2</v>
      </c>
      <c r="AL1786" s="17">
        <v>4.1889058296359902E-2</v>
      </c>
      <c r="AM1786" s="17"/>
      <c r="AN1786" s="17">
        <v>6.4393613184103499E-2</v>
      </c>
      <c r="AO1786" s="17">
        <v>8.3963907738972998E-2</v>
      </c>
      <c r="AP1786" s="17">
        <v>5.5300122826012703E-2</v>
      </c>
      <c r="AQ1786" s="17">
        <v>2.6422174972198498E-2</v>
      </c>
      <c r="AR1786" s="17">
        <v>0.12304490086559999</v>
      </c>
      <c r="AS1786" s="17"/>
      <c r="AT1786" s="17">
        <v>6.08565628861008E-2</v>
      </c>
      <c r="AU1786" s="17">
        <v>6.4160083415285105E-2</v>
      </c>
      <c r="AV1786" s="17"/>
      <c r="AW1786" s="17">
        <v>4.0681586809270601E-2</v>
      </c>
      <c r="AX1786" s="17">
        <v>3.0092505976861899E-2</v>
      </c>
      <c r="AY1786" s="17">
        <v>9.2444639889223607E-2</v>
      </c>
    </row>
    <row r="1787" spans="2:51">
      <c r="B1787" t="s">
        <v>138</v>
      </c>
      <c r="C1787" s="17">
        <v>0.45479563507036602</v>
      </c>
      <c r="D1787" s="17">
        <v>0.52414695288157997</v>
      </c>
      <c r="E1787" s="17">
        <v>0.38989968007625497</v>
      </c>
      <c r="F1787" s="17"/>
      <c r="G1787" s="17">
        <v>0.400996052984392</v>
      </c>
      <c r="H1787" s="17">
        <v>0.45196945273775202</v>
      </c>
      <c r="I1787" s="17">
        <v>0.455014618349386</v>
      </c>
      <c r="J1787" s="17">
        <v>0.49000208718631699</v>
      </c>
      <c r="K1787" s="17">
        <v>0.44065704519146398</v>
      </c>
      <c r="L1787" s="17">
        <v>0.46680569137071098</v>
      </c>
      <c r="M1787" s="17"/>
      <c r="N1787" s="17">
        <v>0.56279274070878604</v>
      </c>
      <c r="O1787" s="17">
        <v>0.41333813694060201</v>
      </c>
      <c r="P1787" s="17">
        <v>0.45216292515802903</v>
      </c>
      <c r="Q1787" s="17">
        <v>0.391346930231041</v>
      </c>
      <c r="R1787" s="17"/>
      <c r="S1787" s="17">
        <v>0.54544617368040005</v>
      </c>
      <c r="T1787" s="17">
        <v>0.42589350313985103</v>
      </c>
      <c r="U1787" s="17">
        <v>0.46938486752006697</v>
      </c>
      <c r="V1787" s="17">
        <v>0.50386017061383603</v>
      </c>
      <c r="W1787" s="17">
        <v>0.50643602269208399</v>
      </c>
      <c r="X1787" s="17">
        <v>0.42544378237323</v>
      </c>
      <c r="Y1787" s="17">
        <v>0.40690270879139101</v>
      </c>
      <c r="Z1787" s="17">
        <v>0.54291096893578905</v>
      </c>
      <c r="AA1787" s="17">
        <v>0.39869640496376801</v>
      </c>
      <c r="AB1787" s="17">
        <v>0.42419575178686902</v>
      </c>
      <c r="AC1787" s="17">
        <v>0.32922096387668598</v>
      </c>
      <c r="AD1787" s="17">
        <v>0.54539796650114503</v>
      </c>
      <c r="AE1787" s="17"/>
      <c r="AF1787" s="17">
        <v>0.43291128927674999</v>
      </c>
      <c r="AG1787" s="17">
        <v>0.51003420609697703</v>
      </c>
      <c r="AH1787" s="17">
        <v>0.39905785464131299</v>
      </c>
      <c r="AI1787" s="17"/>
      <c r="AJ1787" s="17">
        <v>0.51377525111691502</v>
      </c>
      <c r="AK1787" s="17">
        <v>0.45583787162498102</v>
      </c>
      <c r="AL1787" s="17">
        <v>0.52678457493463704</v>
      </c>
      <c r="AM1787" s="17"/>
      <c r="AN1787" s="17">
        <v>0.31281295096519601</v>
      </c>
      <c r="AO1787" s="17">
        <v>0.450450640285052</v>
      </c>
      <c r="AP1787" s="17">
        <v>0.51290022291853499</v>
      </c>
      <c r="AQ1787" s="17">
        <v>0.64143256013042205</v>
      </c>
      <c r="AR1787" s="17">
        <v>0.64143406755701704</v>
      </c>
      <c r="AS1787" s="17"/>
      <c r="AT1787" s="17">
        <v>0.45436168233608099</v>
      </c>
      <c r="AU1787" s="17">
        <v>0.44468132255100801</v>
      </c>
      <c r="AV1787" s="17"/>
      <c r="AW1787" s="17">
        <v>0.525350339991696</v>
      </c>
      <c r="AX1787" s="17">
        <v>0.51697555480149604</v>
      </c>
      <c r="AY1787" s="17">
        <v>0.357277260967865</v>
      </c>
    </row>
    <row r="1788" spans="2:51">
      <c r="B1788" t="s">
        <v>139</v>
      </c>
      <c r="C1788" s="17">
        <v>0.156558019230568</v>
      </c>
      <c r="D1788" s="17">
        <v>0.131478041474551</v>
      </c>
      <c r="E1788" s="17">
        <v>0.17995030271162499</v>
      </c>
      <c r="F1788" s="17"/>
      <c r="G1788" s="17">
        <v>0.117462503040159</v>
      </c>
      <c r="H1788" s="17">
        <v>0.15209888822508499</v>
      </c>
      <c r="I1788" s="17">
        <v>0.20479045292279899</v>
      </c>
      <c r="J1788" s="17">
        <v>0.160388898358031</v>
      </c>
      <c r="K1788" s="17">
        <v>0.15156655329013</v>
      </c>
      <c r="L1788" s="17">
        <v>0.14575736951648899</v>
      </c>
      <c r="M1788" s="17"/>
      <c r="N1788" s="17">
        <v>0.14314975413151099</v>
      </c>
      <c r="O1788" s="17">
        <v>0.18046834161352801</v>
      </c>
      <c r="P1788" s="17">
        <v>0.14079322136639499</v>
      </c>
      <c r="Q1788" s="17">
        <v>0.15928003641732399</v>
      </c>
      <c r="R1788" s="17"/>
      <c r="S1788" s="17">
        <v>0.10899024767967801</v>
      </c>
      <c r="T1788" s="17">
        <v>0.188483592916764</v>
      </c>
      <c r="U1788" s="17">
        <v>0.20955236390003301</v>
      </c>
      <c r="V1788" s="17">
        <v>0.125623350171501</v>
      </c>
      <c r="W1788" s="17">
        <v>0.15986891949542101</v>
      </c>
      <c r="X1788" s="17">
        <v>0.118059955361767</v>
      </c>
      <c r="Y1788" s="17">
        <v>0.20401508037442201</v>
      </c>
      <c r="Z1788" s="17">
        <v>0.121987190278163</v>
      </c>
      <c r="AA1788" s="17">
        <v>0.149914127025121</v>
      </c>
      <c r="AB1788" s="17">
        <v>0.167586088983568</v>
      </c>
      <c r="AC1788" s="17">
        <v>0.17406355235243801</v>
      </c>
      <c r="AD1788" s="17">
        <v>0.21134294858972</v>
      </c>
      <c r="AE1788" s="17"/>
      <c r="AF1788" s="17">
        <v>0.17702818004267301</v>
      </c>
      <c r="AG1788" s="17">
        <v>0.13958977356548299</v>
      </c>
      <c r="AH1788" s="17">
        <v>0.135588006678943</v>
      </c>
      <c r="AI1788" s="17"/>
      <c r="AJ1788" s="17">
        <v>0.10556679036880599</v>
      </c>
      <c r="AK1788" s="17">
        <v>0.173451831216866</v>
      </c>
      <c r="AL1788" s="17">
        <v>0.17184041330674801</v>
      </c>
      <c r="AM1788" s="17"/>
      <c r="AN1788" s="17">
        <v>0.17557116373145201</v>
      </c>
      <c r="AO1788" s="17">
        <v>0.16965825956912001</v>
      </c>
      <c r="AP1788" s="17">
        <v>0.12756337422699099</v>
      </c>
      <c r="AQ1788" s="17">
        <v>0.12824750513324401</v>
      </c>
      <c r="AR1788" s="17">
        <v>6.7919104731500798E-2</v>
      </c>
      <c r="AS1788" s="17"/>
      <c r="AT1788" s="17">
        <v>0.15447520341135099</v>
      </c>
      <c r="AU1788" s="17">
        <v>0.18081908840381</v>
      </c>
      <c r="AV1788" s="17"/>
      <c r="AW1788" s="17">
        <v>0.15456362130796</v>
      </c>
      <c r="AX1788" s="17">
        <v>0.124153356502226</v>
      </c>
      <c r="AY1788" s="17">
        <v>0.16757433539680799</v>
      </c>
    </row>
    <row r="1789" spans="2:51">
      <c r="B1789" t="s">
        <v>140</v>
      </c>
      <c r="C1789" s="17">
        <v>0.29823761583979802</v>
      </c>
      <c r="D1789" s="17">
        <v>0.39266891140702898</v>
      </c>
      <c r="E1789" s="17">
        <v>0.20994937736463001</v>
      </c>
      <c r="F1789" s="17"/>
      <c r="G1789" s="17">
        <v>0.28353354994423302</v>
      </c>
      <c r="H1789" s="17">
        <v>0.29987056451266703</v>
      </c>
      <c r="I1789" s="17">
        <v>0.25022416542658699</v>
      </c>
      <c r="J1789" s="17">
        <v>0.329613188828286</v>
      </c>
      <c r="K1789" s="17">
        <v>0.28909049190133501</v>
      </c>
      <c r="L1789" s="17">
        <v>0.321048321854222</v>
      </c>
      <c r="M1789" s="17"/>
      <c r="N1789" s="17">
        <v>0.419642986577276</v>
      </c>
      <c r="O1789" s="17">
        <v>0.232869795327074</v>
      </c>
      <c r="P1789" s="17">
        <v>0.31136970379163398</v>
      </c>
      <c r="Q1789" s="17">
        <v>0.23206689381371601</v>
      </c>
      <c r="R1789" s="17"/>
      <c r="S1789" s="17">
        <v>0.43645592600072203</v>
      </c>
      <c r="T1789" s="17">
        <v>0.23740991022308799</v>
      </c>
      <c r="U1789" s="17">
        <v>0.25983250362003502</v>
      </c>
      <c r="V1789" s="17">
        <v>0.37823682044233398</v>
      </c>
      <c r="W1789" s="17">
        <v>0.34656710319666301</v>
      </c>
      <c r="X1789" s="17">
        <v>0.307383827011463</v>
      </c>
      <c r="Y1789" s="17">
        <v>0.202887628416969</v>
      </c>
      <c r="Z1789" s="17">
        <v>0.42092377865762598</v>
      </c>
      <c r="AA1789" s="17">
        <v>0.24878227793864599</v>
      </c>
      <c r="AB1789" s="17">
        <v>0.256609662803301</v>
      </c>
      <c r="AC1789" s="17">
        <v>0.155157411524248</v>
      </c>
      <c r="AD1789" s="17">
        <v>0.334055017911425</v>
      </c>
      <c r="AE1789" s="17"/>
      <c r="AF1789" s="17">
        <v>0.25588310923407698</v>
      </c>
      <c r="AG1789" s="17">
        <v>0.370444432531495</v>
      </c>
      <c r="AH1789" s="17">
        <v>0.26346984796237</v>
      </c>
      <c r="AI1789" s="17"/>
      <c r="AJ1789" s="17">
        <v>0.40820846074810901</v>
      </c>
      <c r="AK1789" s="17">
        <v>0.28238604040811399</v>
      </c>
      <c r="AL1789" s="17">
        <v>0.354944161627889</v>
      </c>
      <c r="AM1789" s="17"/>
      <c r="AN1789" s="17">
        <v>0.137241787233744</v>
      </c>
      <c r="AO1789" s="17">
        <v>0.28079238071593099</v>
      </c>
      <c r="AP1789" s="17">
        <v>0.385336848691544</v>
      </c>
      <c r="AQ1789" s="17">
        <v>0.51318505499717904</v>
      </c>
      <c r="AR1789" s="17">
        <v>0.57351496282551595</v>
      </c>
      <c r="AS1789" s="17"/>
      <c r="AT1789" s="17">
        <v>0.29988647892473003</v>
      </c>
      <c r="AU1789" s="17">
        <v>0.263862234147198</v>
      </c>
      <c r="AV1789" s="17"/>
      <c r="AW1789" s="17">
        <v>0.37078671868373603</v>
      </c>
      <c r="AX1789" s="17">
        <v>0.39282219829927001</v>
      </c>
      <c r="AY1789" s="17">
        <v>0.189702925571058</v>
      </c>
    </row>
    <row r="1790" spans="2:51">
      <c r="C1790" s="17"/>
      <c r="D1790" s="17"/>
      <c r="E1790" s="17"/>
      <c r="F1790" s="17"/>
      <c r="G1790" s="17"/>
      <c r="H1790" s="17"/>
      <c r="I1790" s="17"/>
      <c r="J1790" s="17"/>
      <c r="K1790" s="17"/>
      <c r="L1790" s="17"/>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17"/>
      <c r="AN1790" s="17"/>
      <c r="AO1790" s="17"/>
      <c r="AP1790" s="17"/>
      <c r="AQ1790" s="17"/>
      <c r="AR1790" s="17"/>
      <c r="AS1790" s="17"/>
      <c r="AT1790" s="17"/>
      <c r="AU1790" s="17"/>
      <c r="AV1790" s="17"/>
      <c r="AW1790" s="17"/>
      <c r="AX1790" s="17"/>
      <c r="AY1790" s="17"/>
    </row>
    <row r="1791" spans="2:51">
      <c r="B1791" s="6" t="s">
        <v>493</v>
      </c>
      <c r="C1791" s="17"/>
      <c r="D1791" s="17"/>
      <c r="E1791" s="17"/>
      <c r="F1791" s="17"/>
      <c r="G1791" s="17"/>
      <c r="H1791" s="17"/>
      <c r="I1791" s="17"/>
      <c r="J1791" s="17"/>
      <c r="K1791" s="17"/>
      <c r="L1791" s="17"/>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17"/>
      <c r="AN1791" s="17"/>
      <c r="AO1791" s="17"/>
      <c r="AP1791" s="17"/>
      <c r="AQ1791" s="17"/>
      <c r="AR1791" s="17"/>
      <c r="AS1791" s="17"/>
      <c r="AT1791" s="17"/>
      <c r="AU1791" s="17"/>
      <c r="AV1791" s="17"/>
      <c r="AW1791" s="17"/>
      <c r="AX1791" s="17"/>
      <c r="AY1791" s="17"/>
    </row>
    <row r="1792" spans="2:51">
      <c r="B1792" s="24" t="s">
        <v>16</v>
      </c>
      <c r="C1792" s="17"/>
      <c r="D1792" s="17"/>
      <c r="E1792" s="17"/>
      <c r="F1792" s="17"/>
      <c r="G1792" s="17"/>
      <c r="H1792" s="17"/>
      <c r="I1792" s="17"/>
      <c r="J1792" s="17"/>
      <c r="K1792" s="17"/>
      <c r="L1792" s="17"/>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1792" s="17"/>
      <c r="AN1792" s="17"/>
      <c r="AO1792" s="17"/>
      <c r="AP1792" s="17"/>
      <c r="AQ1792" s="17"/>
      <c r="AR1792" s="17"/>
      <c r="AS1792" s="17"/>
      <c r="AT1792" s="17"/>
      <c r="AU1792" s="17"/>
      <c r="AV1792" s="17"/>
      <c r="AW1792" s="17"/>
      <c r="AX1792" s="17"/>
      <c r="AY1792" s="17"/>
    </row>
    <row r="1793" spans="2:51">
      <c r="B1793" t="s">
        <v>133</v>
      </c>
      <c r="C1793" s="17">
        <v>7.1997679744018397E-2</v>
      </c>
      <c r="D1793" s="17">
        <v>9.0570411105485499E-2</v>
      </c>
      <c r="E1793" s="17">
        <v>5.5028669216183802E-2</v>
      </c>
      <c r="F1793" s="17"/>
      <c r="G1793" s="17">
        <v>9.0007318279308801E-2</v>
      </c>
      <c r="H1793" s="17">
        <v>0.114904611890481</v>
      </c>
      <c r="I1793" s="17">
        <v>8.5262448065338198E-2</v>
      </c>
      <c r="J1793" s="17">
        <v>5.0270972069181401E-2</v>
      </c>
      <c r="K1793" s="17">
        <v>6.8575942966498105E-2</v>
      </c>
      <c r="L1793" s="17">
        <v>4.32417509369677E-2</v>
      </c>
      <c r="M1793" s="17"/>
      <c r="N1793" s="17">
        <v>9.39345672196744E-2</v>
      </c>
      <c r="O1793" s="17">
        <v>6.2138147521333398E-2</v>
      </c>
      <c r="P1793" s="17">
        <v>6.7388768920168096E-2</v>
      </c>
      <c r="Q1793" s="17">
        <v>6.5952969603661996E-2</v>
      </c>
      <c r="R1793" s="17"/>
      <c r="S1793" s="17">
        <v>0.13147991195051301</v>
      </c>
      <c r="T1793" s="17">
        <v>6.5103117694946894E-2</v>
      </c>
      <c r="U1793" s="17">
        <v>7.4287907855788204E-2</v>
      </c>
      <c r="V1793" s="17">
        <v>0.100280611730539</v>
      </c>
      <c r="W1793" s="17">
        <v>5.3640937764438498E-2</v>
      </c>
      <c r="X1793" s="17">
        <v>5.4054487027142502E-2</v>
      </c>
      <c r="Y1793" s="17">
        <v>2.3404386170107799E-2</v>
      </c>
      <c r="Z1793" s="17">
        <v>9.9176354047948806E-2</v>
      </c>
      <c r="AA1793" s="17">
        <v>5.5888987563666698E-2</v>
      </c>
      <c r="AB1793" s="17">
        <v>3.6602847709615E-2</v>
      </c>
      <c r="AC1793" s="17">
        <v>9.2425492931624401E-2</v>
      </c>
      <c r="AD1793" s="17">
        <v>6.5487714300187003E-2</v>
      </c>
      <c r="AE1793" s="17"/>
      <c r="AF1793" s="17">
        <v>6.8679981260484496E-2</v>
      </c>
      <c r="AG1793" s="17">
        <v>8.8261034442225994E-2</v>
      </c>
      <c r="AH1793" s="17">
        <v>3.5243360885684798E-2</v>
      </c>
      <c r="AI1793" s="17"/>
      <c r="AJ1793" s="17">
        <v>0.121631572608025</v>
      </c>
      <c r="AK1793" s="17">
        <v>5.8432402671106901E-2</v>
      </c>
      <c r="AL1793" s="17">
        <v>9.2489418126568607E-2</v>
      </c>
      <c r="AM1793" s="17"/>
      <c r="AN1793" s="17">
        <v>5.7472320216215102E-2</v>
      </c>
      <c r="AO1793" s="17">
        <v>4.6808230393489601E-2</v>
      </c>
      <c r="AP1793" s="17">
        <v>7.5119146513832502E-2</v>
      </c>
      <c r="AQ1793" s="17">
        <v>9.4891206804783995E-2</v>
      </c>
      <c r="AR1793" s="17">
        <v>0.16231715038089101</v>
      </c>
      <c r="AS1793" s="17"/>
      <c r="AT1793" s="17">
        <v>7.0627978000770905E-2</v>
      </c>
      <c r="AU1793" s="17">
        <v>8.6684011742133305E-2</v>
      </c>
      <c r="AV1793" s="17"/>
      <c r="AW1793" s="17">
        <v>6.8261666606988194E-2</v>
      </c>
      <c r="AX1793" s="17">
        <v>0.114133415393478</v>
      </c>
      <c r="AY1793" s="17">
        <v>6.4918017032482303E-2</v>
      </c>
    </row>
    <row r="1794" spans="2:51">
      <c r="B1794" t="s">
        <v>134</v>
      </c>
      <c r="C1794" s="17">
        <v>0.30537904263548099</v>
      </c>
      <c r="D1794" s="17">
        <v>0.32862104633913097</v>
      </c>
      <c r="E1794" s="17">
        <v>0.28454935483105098</v>
      </c>
      <c r="F1794" s="17"/>
      <c r="G1794" s="17">
        <v>0.32922925421302601</v>
      </c>
      <c r="H1794" s="17">
        <v>0.336889710580693</v>
      </c>
      <c r="I1794" s="17">
        <v>0.302473782166086</v>
      </c>
      <c r="J1794" s="17">
        <v>0.30569527880346897</v>
      </c>
      <c r="K1794" s="17">
        <v>0.22009308206837</v>
      </c>
      <c r="L1794" s="17">
        <v>0.33189010702121202</v>
      </c>
      <c r="M1794" s="17"/>
      <c r="N1794" s="17">
        <v>0.34259332486403699</v>
      </c>
      <c r="O1794" s="17">
        <v>0.26183900514868302</v>
      </c>
      <c r="P1794" s="17">
        <v>0.331209728511206</v>
      </c>
      <c r="Q1794" s="17">
        <v>0.28749072401069897</v>
      </c>
      <c r="R1794" s="17"/>
      <c r="S1794" s="17">
        <v>0.31409211677520199</v>
      </c>
      <c r="T1794" s="17">
        <v>0.30790760690629398</v>
      </c>
      <c r="U1794" s="17">
        <v>0.29018711155155502</v>
      </c>
      <c r="V1794" s="17">
        <v>0.30425795831244001</v>
      </c>
      <c r="W1794" s="17">
        <v>0.33458385838725702</v>
      </c>
      <c r="X1794" s="17">
        <v>0.29454351107244903</v>
      </c>
      <c r="Y1794" s="17">
        <v>0.33064994239568102</v>
      </c>
      <c r="Z1794" s="17">
        <v>0.281431220653378</v>
      </c>
      <c r="AA1794" s="17">
        <v>0.30014511071630001</v>
      </c>
      <c r="AB1794" s="17">
        <v>0.29149725554182099</v>
      </c>
      <c r="AC1794" s="17">
        <v>0.231545275687776</v>
      </c>
      <c r="AD1794" s="17">
        <v>0.46451846415642301</v>
      </c>
      <c r="AE1794" s="17"/>
      <c r="AF1794" s="17">
        <v>0.33005552594458198</v>
      </c>
      <c r="AG1794" s="17">
        <v>0.275506569776507</v>
      </c>
      <c r="AH1794" s="17">
        <v>0.307711012879334</v>
      </c>
      <c r="AI1794" s="17"/>
      <c r="AJ1794" s="17">
        <v>0.37681447556743702</v>
      </c>
      <c r="AK1794" s="17">
        <v>0.27350198989157998</v>
      </c>
      <c r="AL1794" s="17">
        <v>0.24145533699863</v>
      </c>
      <c r="AM1794" s="17"/>
      <c r="AN1794" s="17">
        <v>0.249918427683086</v>
      </c>
      <c r="AO1794" s="17">
        <v>0.34104495055316297</v>
      </c>
      <c r="AP1794" s="17">
        <v>0.31523304197602797</v>
      </c>
      <c r="AQ1794" s="17">
        <v>0.43532614786000101</v>
      </c>
      <c r="AR1794" s="17">
        <v>0.42526094875642401</v>
      </c>
      <c r="AS1794" s="17"/>
      <c r="AT1794" s="17">
        <v>0.309058607759779</v>
      </c>
      <c r="AU1794" s="17">
        <v>0.27872625931373801</v>
      </c>
      <c r="AV1794" s="17"/>
      <c r="AW1794" s="17">
        <v>0.30926138711204298</v>
      </c>
      <c r="AX1794" s="17">
        <v>0.33823709566349103</v>
      </c>
      <c r="AY1794" s="17">
        <v>0.29207950211086797</v>
      </c>
    </row>
    <row r="1795" spans="2:51">
      <c r="B1795" t="s">
        <v>135</v>
      </c>
      <c r="C1795" s="17">
        <v>0.312867132579906</v>
      </c>
      <c r="D1795" s="17">
        <v>0.26861420741208702</v>
      </c>
      <c r="E1795" s="17">
        <v>0.35421113911810698</v>
      </c>
      <c r="F1795" s="17"/>
      <c r="G1795" s="17">
        <v>0.310188723002502</v>
      </c>
      <c r="H1795" s="17">
        <v>0.28906559840972501</v>
      </c>
      <c r="I1795" s="17">
        <v>0.230792363310276</v>
      </c>
      <c r="J1795" s="17">
        <v>0.30911958143853702</v>
      </c>
      <c r="K1795" s="17">
        <v>0.40495363367971099</v>
      </c>
      <c r="L1795" s="17">
        <v>0.32637784167406397</v>
      </c>
      <c r="M1795" s="17"/>
      <c r="N1795" s="17">
        <v>0.27309341833476902</v>
      </c>
      <c r="O1795" s="17">
        <v>0.31969974523226902</v>
      </c>
      <c r="P1795" s="17">
        <v>0.33775607892591902</v>
      </c>
      <c r="Q1795" s="17">
        <v>0.32560313919510803</v>
      </c>
      <c r="R1795" s="17"/>
      <c r="S1795" s="17">
        <v>0.26535416900120301</v>
      </c>
      <c r="T1795" s="17">
        <v>0.32850669927023202</v>
      </c>
      <c r="U1795" s="17">
        <v>0.29088012945895803</v>
      </c>
      <c r="V1795" s="17">
        <v>0.314865307216395</v>
      </c>
      <c r="W1795" s="17">
        <v>0.333741525255074</v>
      </c>
      <c r="X1795" s="17">
        <v>0.342187250927878</v>
      </c>
      <c r="Y1795" s="17">
        <v>0.35504187202387499</v>
      </c>
      <c r="Z1795" s="17">
        <v>0.27125696950570699</v>
      </c>
      <c r="AA1795" s="17">
        <v>0.33080469204305002</v>
      </c>
      <c r="AB1795" s="17">
        <v>0.35267303991078303</v>
      </c>
      <c r="AC1795" s="17">
        <v>0.27986531337829001</v>
      </c>
      <c r="AD1795" s="17">
        <v>0.10900665971755499</v>
      </c>
      <c r="AE1795" s="17"/>
      <c r="AF1795" s="17">
        <v>0.32350484040392602</v>
      </c>
      <c r="AG1795" s="17">
        <v>0.29251417125943802</v>
      </c>
      <c r="AH1795" s="17">
        <v>0.35713748121268901</v>
      </c>
      <c r="AI1795" s="17"/>
      <c r="AJ1795" s="17">
        <v>0.32037949402885901</v>
      </c>
      <c r="AK1795" s="17">
        <v>0.31784970703700799</v>
      </c>
      <c r="AL1795" s="17">
        <v>0.28953329029293001</v>
      </c>
      <c r="AM1795" s="17"/>
      <c r="AN1795" s="17">
        <v>0.37802046635394199</v>
      </c>
      <c r="AO1795" s="17">
        <v>0.32330154153866603</v>
      </c>
      <c r="AP1795" s="17">
        <v>0.29295692504481002</v>
      </c>
      <c r="AQ1795" s="17">
        <v>0.22387742052161499</v>
      </c>
      <c r="AR1795" s="17">
        <v>0.25483879050202302</v>
      </c>
      <c r="AS1795" s="17"/>
      <c r="AT1795" s="17">
        <v>0.310919601502471</v>
      </c>
      <c r="AU1795" s="17">
        <v>0.32683149975113401</v>
      </c>
      <c r="AV1795" s="17"/>
      <c r="AW1795" s="17">
        <v>0.29376874633169098</v>
      </c>
      <c r="AX1795" s="17">
        <v>0.333802315790242</v>
      </c>
      <c r="AY1795" s="17">
        <v>0.32908574539987501</v>
      </c>
    </row>
    <row r="1796" spans="2:51">
      <c r="B1796" t="s">
        <v>136</v>
      </c>
      <c r="C1796" s="17">
        <v>0.16221256281597099</v>
      </c>
      <c r="D1796" s="17">
        <v>0.16749465418767401</v>
      </c>
      <c r="E1796" s="17">
        <v>0.15577030708627501</v>
      </c>
      <c r="F1796" s="17"/>
      <c r="G1796" s="17">
        <v>0.12850714306916</v>
      </c>
      <c r="H1796" s="17">
        <v>0.188737349943988</v>
      </c>
      <c r="I1796" s="17">
        <v>0.17086033788567201</v>
      </c>
      <c r="J1796" s="17">
        <v>0.18387831270897101</v>
      </c>
      <c r="K1796" s="17">
        <v>0.117771358166138</v>
      </c>
      <c r="L1796" s="17">
        <v>0.169104820638834</v>
      </c>
      <c r="M1796" s="17"/>
      <c r="N1796" s="17">
        <v>0.16140416471272501</v>
      </c>
      <c r="O1796" s="17">
        <v>0.18878347097206799</v>
      </c>
      <c r="P1796" s="17">
        <v>0.13243432987320899</v>
      </c>
      <c r="Q1796" s="17">
        <v>0.155561732118006</v>
      </c>
      <c r="R1796" s="17"/>
      <c r="S1796" s="17">
        <v>0.111753341882929</v>
      </c>
      <c r="T1796" s="17">
        <v>0.174476283412934</v>
      </c>
      <c r="U1796" s="17">
        <v>0.20376633583579201</v>
      </c>
      <c r="V1796" s="17">
        <v>0.145694917588854</v>
      </c>
      <c r="W1796" s="17">
        <v>0.13454929717786199</v>
      </c>
      <c r="X1796" s="17">
        <v>0.153642692235331</v>
      </c>
      <c r="Y1796" s="17">
        <v>0.172932490204077</v>
      </c>
      <c r="Z1796" s="17">
        <v>0.23022462741083599</v>
      </c>
      <c r="AA1796" s="17">
        <v>0.20438759496671999</v>
      </c>
      <c r="AB1796" s="17">
        <v>0.14791554862990899</v>
      </c>
      <c r="AC1796" s="17">
        <v>0.13372249147850901</v>
      </c>
      <c r="AD1796" s="17">
        <v>0.140868311782964</v>
      </c>
      <c r="AE1796" s="17"/>
      <c r="AF1796" s="17">
        <v>0.13699613052197501</v>
      </c>
      <c r="AG1796" s="17">
        <v>0.20174855745311901</v>
      </c>
      <c r="AH1796" s="17">
        <v>0.13897696185021899</v>
      </c>
      <c r="AI1796" s="17"/>
      <c r="AJ1796" s="17">
        <v>0.109525529999663</v>
      </c>
      <c r="AK1796" s="17">
        <v>0.185065398632001</v>
      </c>
      <c r="AL1796" s="17">
        <v>0.21103146091480501</v>
      </c>
      <c r="AM1796" s="17"/>
      <c r="AN1796" s="17">
        <v>0.15341705111081499</v>
      </c>
      <c r="AO1796" s="17">
        <v>0.151575943266364</v>
      </c>
      <c r="AP1796" s="17">
        <v>0.15611914842129099</v>
      </c>
      <c r="AQ1796" s="17">
        <v>0.173912788419885</v>
      </c>
      <c r="AR1796" s="17">
        <v>6.7919104731500798E-2</v>
      </c>
      <c r="AS1796" s="17"/>
      <c r="AT1796" s="17">
        <v>0.164389351336201</v>
      </c>
      <c r="AU1796" s="17">
        <v>0.15020511014957499</v>
      </c>
      <c r="AV1796" s="17"/>
      <c r="AW1796" s="17">
        <v>0.18693643039331501</v>
      </c>
      <c r="AX1796" s="17">
        <v>0.13468155123332101</v>
      </c>
      <c r="AY1796" s="17">
        <v>0.141332418751448</v>
      </c>
    </row>
    <row r="1797" spans="2:51">
      <c r="B1797" t="s">
        <v>137</v>
      </c>
      <c r="C1797" s="17">
        <v>8.1643286491012101E-2</v>
      </c>
      <c r="D1797" s="17">
        <v>9.6102251216371004E-2</v>
      </c>
      <c r="E1797" s="17">
        <v>6.8481022163791497E-2</v>
      </c>
      <c r="F1797" s="17"/>
      <c r="G1797" s="17">
        <v>6.4205821442194E-2</v>
      </c>
      <c r="H1797" s="17">
        <v>3.1598272422255699E-2</v>
      </c>
      <c r="I1797" s="17">
        <v>0.125427120148531</v>
      </c>
      <c r="J1797" s="17">
        <v>9.9257844531464398E-2</v>
      </c>
      <c r="K1797" s="17">
        <v>0.10423807501283799</v>
      </c>
      <c r="L1797" s="17">
        <v>6.6638478871948598E-2</v>
      </c>
      <c r="M1797" s="17"/>
      <c r="N1797" s="17">
        <v>9.0403307011173301E-2</v>
      </c>
      <c r="O1797" s="17">
        <v>9.9030739389118702E-2</v>
      </c>
      <c r="P1797" s="17">
        <v>5.7629154648224198E-2</v>
      </c>
      <c r="Q1797" s="17">
        <v>7.9381274235433799E-2</v>
      </c>
      <c r="R1797" s="17"/>
      <c r="S1797" s="17">
        <v>0.113153391897311</v>
      </c>
      <c r="T1797" s="17">
        <v>6.7145935273926094E-2</v>
      </c>
      <c r="U1797" s="17">
        <v>7.9840247653771707E-2</v>
      </c>
      <c r="V1797" s="17">
        <v>8.9984168943517101E-2</v>
      </c>
      <c r="W1797" s="17">
        <v>8.2153326214874298E-2</v>
      </c>
      <c r="X1797" s="17">
        <v>6.8679807324569297E-2</v>
      </c>
      <c r="Y1797" s="17">
        <v>8.5875042519352004E-2</v>
      </c>
      <c r="Z1797" s="17">
        <v>3.72895295043821E-2</v>
      </c>
      <c r="AA1797" s="17">
        <v>4.6165220398010402E-2</v>
      </c>
      <c r="AB1797" s="17">
        <v>0.100410553609893</v>
      </c>
      <c r="AC1797" s="17">
        <v>0.130874667591243</v>
      </c>
      <c r="AD1797" s="17">
        <v>0.107503860084284</v>
      </c>
      <c r="AE1797" s="17"/>
      <c r="AF1797" s="17">
        <v>7.7115733659941302E-2</v>
      </c>
      <c r="AG1797" s="17">
        <v>8.5003182575704897E-2</v>
      </c>
      <c r="AH1797" s="17">
        <v>8.9794523352575401E-2</v>
      </c>
      <c r="AI1797" s="17"/>
      <c r="AJ1797" s="17">
        <v>1.4335988126210199E-2</v>
      </c>
      <c r="AK1797" s="17">
        <v>0.11661520051888</v>
      </c>
      <c r="AL1797" s="17">
        <v>0.108760989416872</v>
      </c>
      <c r="AM1797" s="17"/>
      <c r="AN1797" s="17">
        <v>9.2502563418113498E-2</v>
      </c>
      <c r="AO1797" s="17">
        <v>5.9742327473992697E-2</v>
      </c>
      <c r="AP1797" s="17">
        <v>9.8921388878908001E-2</v>
      </c>
      <c r="AQ1797" s="17">
        <v>4.5570261421516302E-2</v>
      </c>
      <c r="AR1797" s="17">
        <v>8.9664005629161297E-2</v>
      </c>
      <c r="AS1797" s="17"/>
      <c r="AT1797" s="17">
        <v>8.0752293129220096E-2</v>
      </c>
      <c r="AU1797" s="17">
        <v>8.3535716575282706E-2</v>
      </c>
      <c r="AV1797" s="17"/>
      <c r="AW1797" s="17">
        <v>0.101793537489136</v>
      </c>
      <c r="AX1797" s="17">
        <v>4.5650350430304902E-2</v>
      </c>
      <c r="AY1797" s="17">
        <v>6.8278901965373201E-2</v>
      </c>
    </row>
    <row r="1798" spans="2:51">
      <c r="B1798" t="s">
        <v>119</v>
      </c>
      <c r="C1798" s="17">
        <v>6.5900295733611405E-2</v>
      </c>
      <c r="D1798" s="17">
        <v>4.8597429739251297E-2</v>
      </c>
      <c r="E1798" s="17">
        <v>8.1959507584591598E-2</v>
      </c>
      <c r="F1798" s="17"/>
      <c r="G1798" s="17">
        <v>7.7861739993808604E-2</v>
      </c>
      <c r="H1798" s="17">
        <v>3.8804456752857798E-2</v>
      </c>
      <c r="I1798" s="17">
        <v>8.5183948424096406E-2</v>
      </c>
      <c r="J1798" s="17">
        <v>5.1778010448376099E-2</v>
      </c>
      <c r="K1798" s="17">
        <v>8.4367908106444497E-2</v>
      </c>
      <c r="L1798" s="17">
        <v>6.2747000856973004E-2</v>
      </c>
      <c r="M1798" s="17"/>
      <c r="N1798" s="17">
        <v>3.8571217857621298E-2</v>
      </c>
      <c r="O1798" s="17">
        <v>6.8508891736528105E-2</v>
      </c>
      <c r="P1798" s="17">
        <v>7.3581939121273393E-2</v>
      </c>
      <c r="Q1798" s="17">
        <v>8.6010160837091898E-2</v>
      </c>
      <c r="R1798" s="17"/>
      <c r="S1798" s="17">
        <v>6.4167068492841997E-2</v>
      </c>
      <c r="T1798" s="17">
        <v>5.6860357441666898E-2</v>
      </c>
      <c r="U1798" s="17">
        <v>6.10382676441346E-2</v>
      </c>
      <c r="V1798" s="17">
        <v>4.4917036208255302E-2</v>
      </c>
      <c r="W1798" s="17">
        <v>6.13310552004947E-2</v>
      </c>
      <c r="X1798" s="17">
        <v>8.68922514126311E-2</v>
      </c>
      <c r="Y1798" s="17">
        <v>3.2096266686907099E-2</v>
      </c>
      <c r="Z1798" s="17">
        <v>8.0621298877747397E-2</v>
      </c>
      <c r="AA1798" s="17">
        <v>6.2608394312252999E-2</v>
      </c>
      <c r="AB1798" s="17">
        <v>7.0900754597979607E-2</v>
      </c>
      <c r="AC1798" s="17">
        <v>0.13156675893255701</v>
      </c>
      <c r="AD1798" s="17">
        <v>0.112614989958587</v>
      </c>
      <c r="AE1798" s="17"/>
      <c r="AF1798" s="17">
        <v>6.36477882090907E-2</v>
      </c>
      <c r="AG1798" s="17">
        <v>5.6966484493005003E-2</v>
      </c>
      <c r="AH1798" s="17">
        <v>7.1136659819497405E-2</v>
      </c>
      <c r="AI1798" s="17"/>
      <c r="AJ1798" s="17">
        <v>5.7312939669805801E-2</v>
      </c>
      <c r="AK1798" s="17">
        <v>4.8535301249423499E-2</v>
      </c>
      <c r="AL1798" s="17">
        <v>5.6729504250194802E-2</v>
      </c>
      <c r="AM1798" s="17"/>
      <c r="AN1798" s="17">
        <v>6.8669171217829103E-2</v>
      </c>
      <c r="AO1798" s="17">
        <v>7.7527006774324503E-2</v>
      </c>
      <c r="AP1798" s="17">
        <v>6.1650349165130999E-2</v>
      </c>
      <c r="AQ1798" s="17">
        <v>2.6422174972198498E-2</v>
      </c>
      <c r="AR1798" s="17">
        <v>0</v>
      </c>
      <c r="AS1798" s="17"/>
      <c r="AT1798" s="17">
        <v>6.4252168271558205E-2</v>
      </c>
      <c r="AU1798" s="17">
        <v>7.4017402468137303E-2</v>
      </c>
      <c r="AV1798" s="17"/>
      <c r="AW1798" s="17">
        <v>3.99782320668274E-2</v>
      </c>
      <c r="AX1798" s="17">
        <v>3.3495271489163703E-2</v>
      </c>
      <c r="AY1798" s="17">
        <v>0.104305414739953</v>
      </c>
    </row>
    <row r="1799" spans="2:51">
      <c r="B1799" t="s">
        <v>138</v>
      </c>
      <c r="C1799" s="17">
        <v>0.37737672237949899</v>
      </c>
      <c r="D1799" s="17">
        <v>0.419191457444617</v>
      </c>
      <c r="E1799" s="17">
        <v>0.33957802404723503</v>
      </c>
      <c r="F1799" s="17"/>
      <c r="G1799" s="17">
        <v>0.41923657249233498</v>
      </c>
      <c r="H1799" s="17">
        <v>0.45179432247117401</v>
      </c>
      <c r="I1799" s="17">
        <v>0.38773623023142401</v>
      </c>
      <c r="J1799" s="17">
        <v>0.35596625087265099</v>
      </c>
      <c r="K1799" s="17">
        <v>0.28866902503486802</v>
      </c>
      <c r="L1799" s="17">
        <v>0.37513185795817999</v>
      </c>
      <c r="M1799" s="17"/>
      <c r="N1799" s="17">
        <v>0.43652789208371201</v>
      </c>
      <c r="O1799" s="17">
        <v>0.32397715267001598</v>
      </c>
      <c r="P1799" s="17">
        <v>0.39859849743137399</v>
      </c>
      <c r="Q1799" s="17">
        <v>0.35344369361436101</v>
      </c>
      <c r="R1799" s="17"/>
      <c r="S1799" s="17">
        <v>0.445572028725715</v>
      </c>
      <c r="T1799" s="17">
        <v>0.37301072460124102</v>
      </c>
      <c r="U1799" s="17">
        <v>0.364475019407344</v>
      </c>
      <c r="V1799" s="17">
        <v>0.404538570042978</v>
      </c>
      <c r="W1799" s="17">
        <v>0.38822479615169603</v>
      </c>
      <c r="X1799" s="17">
        <v>0.34859799809959102</v>
      </c>
      <c r="Y1799" s="17">
        <v>0.354054328565789</v>
      </c>
      <c r="Z1799" s="17">
        <v>0.380607574701327</v>
      </c>
      <c r="AA1799" s="17">
        <v>0.35603409827996702</v>
      </c>
      <c r="AB1799" s="17">
        <v>0.32810010325143601</v>
      </c>
      <c r="AC1799" s="17">
        <v>0.323970768619401</v>
      </c>
      <c r="AD1799" s="17">
        <v>0.53000617845661002</v>
      </c>
      <c r="AE1799" s="17"/>
      <c r="AF1799" s="17">
        <v>0.39873550720506701</v>
      </c>
      <c r="AG1799" s="17">
        <v>0.363767604218733</v>
      </c>
      <c r="AH1799" s="17">
        <v>0.34295437376501903</v>
      </c>
      <c r="AI1799" s="17"/>
      <c r="AJ1799" s="17">
        <v>0.49844604817546201</v>
      </c>
      <c r="AK1799" s="17">
        <v>0.33193439256268698</v>
      </c>
      <c r="AL1799" s="17">
        <v>0.333944755125198</v>
      </c>
      <c r="AM1799" s="17"/>
      <c r="AN1799" s="17">
        <v>0.30739074789930099</v>
      </c>
      <c r="AO1799" s="17">
        <v>0.387853180946653</v>
      </c>
      <c r="AP1799" s="17">
        <v>0.39035218848985997</v>
      </c>
      <c r="AQ1799" s="17">
        <v>0.53021735466478503</v>
      </c>
      <c r="AR1799" s="17">
        <v>0.58757809913731496</v>
      </c>
      <c r="AS1799" s="17"/>
      <c r="AT1799" s="17">
        <v>0.37968658576054998</v>
      </c>
      <c r="AU1799" s="17">
        <v>0.36541027105587098</v>
      </c>
      <c r="AV1799" s="17"/>
      <c r="AW1799" s="17">
        <v>0.377523053719031</v>
      </c>
      <c r="AX1799" s="17">
        <v>0.45237051105696902</v>
      </c>
      <c r="AY1799" s="17">
        <v>0.35699751914334998</v>
      </c>
    </row>
    <row r="1800" spans="2:51">
      <c r="B1800" t="s">
        <v>139</v>
      </c>
      <c r="C1800" s="17">
        <v>0.24385584930698401</v>
      </c>
      <c r="D1800" s="17">
        <v>0.26359690540404501</v>
      </c>
      <c r="E1800" s="17">
        <v>0.22425132925006699</v>
      </c>
      <c r="F1800" s="17"/>
      <c r="G1800" s="17">
        <v>0.192712964511354</v>
      </c>
      <c r="H1800" s="17">
        <v>0.22033562236624399</v>
      </c>
      <c r="I1800" s="17">
        <v>0.29628745803420298</v>
      </c>
      <c r="J1800" s="17">
        <v>0.283136157240436</v>
      </c>
      <c r="K1800" s="17">
        <v>0.22200943317897701</v>
      </c>
      <c r="L1800" s="17">
        <v>0.23574329951078299</v>
      </c>
      <c r="M1800" s="17"/>
      <c r="N1800" s="17">
        <v>0.251807471723898</v>
      </c>
      <c r="O1800" s="17">
        <v>0.28781421036118598</v>
      </c>
      <c r="P1800" s="17">
        <v>0.19006348452143301</v>
      </c>
      <c r="Q1800" s="17">
        <v>0.23494300635344001</v>
      </c>
      <c r="R1800" s="17"/>
      <c r="S1800" s="17">
        <v>0.22490673378024001</v>
      </c>
      <c r="T1800" s="17">
        <v>0.24162221868686001</v>
      </c>
      <c r="U1800" s="17">
        <v>0.28360658348956402</v>
      </c>
      <c r="V1800" s="17">
        <v>0.23567908653237099</v>
      </c>
      <c r="W1800" s="17">
        <v>0.21670262339273599</v>
      </c>
      <c r="X1800" s="17">
        <v>0.22232249955989999</v>
      </c>
      <c r="Y1800" s="17">
        <v>0.25880753272342899</v>
      </c>
      <c r="Z1800" s="17">
        <v>0.26751415691521802</v>
      </c>
      <c r="AA1800" s="17">
        <v>0.25055281536473001</v>
      </c>
      <c r="AB1800" s="17">
        <v>0.248326102239802</v>
      </c>
      <c r="AC1800" s="17">
        <v>0.26459715906975201</v>
      </c>
      <c r="AD1800" s="17">
        <v>0.248372171867248</v>
      </c>
      <c r="AE1800" s="17"/>
      <c r="AF1800" s="17">
        <v>0.21411186418191699</v>
      </c>
      <c r="AG1800" s="17">
        <v>0.28675174002882398</v>
      </c>
      <c r="AH1800" s="17">
        <v>0.228771485202794</v>
      </c>
      <c r="AI1800" s="17"/>
      <c r="AJ1800" s="17">
        <v>0.123861518125873</v>
      </c>
      <c r="AK1800" s="17">
        <v>0.30168059915088102</v>
      </c>
      <c r="AL1800" s="17">
        <v>0.31979245033167703</v>
      </c>
      <c r="AM1800" s="17"/>
      <c r="AN1800" s="17">
        <v>0.24591961452892799</v>
      </c>
      <c r="AO1800" s="17">
        <v>0.211318270740357</v>
      </c>
      <c r="AP1800" s="17">
        <v>0.25504053730019899</v>
      </c>
      <c r="AQ1800" s="17">
        <v>0.21948304984140099</v>
      </c>
      <c r="AR1800" s="17">
        <v>0.157583110360662</v>
      </c>
      <c r="AS1800" s="17"/>
      <c r="AT1800" s="17">
        <v>0.245141644465421</v>
      </c>
      <c r="AU1800" s="17">
        <v>0.23374082672485799</v>
      </c>
      <c r="AV1800" s="17"/>
      <c r="AW1800" s="17">
        <v>0.28872996788244998</v>
      </c>
      <c r="AX1800" s="17">
        <v>0.180331901663626</v>
      </c>
      <c r="AY1800" s="17">
        <v>0.20961132071682101</v>
      </c>
    </row>
    <row r="1801" spans="2:51">
      <c r="B1801" t="s">
        <v>140</v>
      </c>
      <c r="C1801" s="17">
        <v>0.13352087307251601</v>
      </c>
      <c r="D1801" s="17">
        <v>0.15559455204057199</v>
      </c>
      <c r="E1801" s="17">
        <v>0.11532669479716801</v>
      </c>
      <c r="F1801" s="17"/>
      <c r="G1801" s="17">
        <v>0.22652360798098001</v>
      </c>
      <c r="H1801" s="17">
        <v>0.23145870010493</v>
      </c>
      <c r="I1801" s="17">
        <v>9.1448772197220904E-2</v>
      </c>
      <c r="J1801" s="17">
        <v>7.2830093632214904E-2</v>
      </c>
      <c r="K1801" s="17">
        <v>6.6659591855890807E-2</v>
      </c>
      <c r="L1801" s="17">
        <v>0.139388558447397</v>
      </c>
      <c r="M1801" s="17"/>
      <c r="N1801" s="17">
        <v>0.18472042035981301</v>
      </c>
      <c r="O1801" s="17">
        <v>3.61629423088295E-2</v>
      </c>
      <c r="P1801" s="17">
        <v>0.208535012909941</v>
      </c>
      <c r="Q1801" s="17">
        <v>0.118500687260921</v>
      </c>
      <c r="R1801" s="17"/>
      <c r="S1801" s="17">
        <v>0.22066529494547499</v>
      </c>
      <c r="T1801" s="17">
        <v>0.131388505914381</v>
      </c>
      <c r="U1801" s="17">
        <v>8.0868435917780104E-2</v>
      </c>
      <c r="V1801" s="17">
        <v>0.16885948351060701</v>
      </c>
      <c r="W1801" s="17">
        <v>0.17152217275896001</v>
      </c>
      <c r="X1801" s="17">
        <v>0.126275498539691</v>
      </c>
      <c r="Y1801" s="17">
        <v>9.5246795842359802E-2</v>
      </c>
      <c r="Z1801" s="17">
        <v>0.113093417786109</v>
      </c>
      <c r="AA1801" s="17">
        <v>0.10548128291523701</v>
      </c>
      <c r="AB1801" s="17">
        <v>7.9774001011634205E-2</v>
      </c>
      <c r="AC1801" s="17">
        <v>5.9373609549648702E-2</v>
      </c>
      <c r="AD1801" s="17">
        <v>0.281634006589363</v>
      </c>
      <c r="AE1801" s="17"/>
      <c r="AF1801" s="17">
        <v>0.18462364302315001</v>
      </c>
      <c r="AG1801" s="17">
        <v>7.7015864189908995E-2</v>
      </c>
      <c r="AH1801" s="17">
        <v>0.114182888562225</v>
      </c>
      <c r="AI1801" s="17"/>
      <c r="AJ1801" s="17">
        <v>0.37458453004958803</v>
      </c>
      <c r="AK1801" s="17">
        <v>3.0253793411805601E-2</v>
      </c>
      <c r="AL1801" s="17">
        <v>1.4152304793521199E-2</v>
      </c>
      <c r="AM1801" s="17"/>
      <c r="AN1801" s="17">
        <v>6.1471133370373097E-2</v>
      </c>
      <c r="AO1801" s="17">
        <v>0.176534910206296</v>
      </c>
      <c r="AP1801" s="17">
        <v>0.13531165118966201</v>
      </c>
      <c r="AQ1801" s="17">
        <v>0.31073430482338399</v>
      </c>
      <c r="AR1801" s="17">
        <v>0.42999498877665299</v>
      </c>
      <c r="AS1801" s="17"/>
      <c r="AT1801" s="17">
        <v>0.13454494129512901</v>
      </c>
      <c r="AU1801" s="17">
        <v>0.13166944433101299</v>
      </c>
      <c r="AV1801" s="17"/>
      <c r="AW1801" s="17">
        <v>8.8793085836581201E-2</v>
      </c>
      <c r="AX1801" s="17">
        <v>0.27203860939334301</v>
      </c>
      <c r="AY1801" s="17">
        <v>0.147386198426529</v>
      </c>
    </row>
    <row r="1802" spans="2:51">
      <c r="C1802" s="17"/>
      <c r="D1802" s="17"/>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c r="AP1802" s="17"/>
      <c r="AQ1802" s="17"/>
      <c r="AR1802" s="17"/>
      <c r="AS1802" s="17"/>
      <c r="AT1802" s="17"/>
      <c r="AU1802" s="17"/>
      <c r="AV1802" s="17"/>
      <c r="AW1802" s="17"/>
      <c r="AX1802" s="17"/>
      <c r="AY1802" s="17"/>
    </row>
    <row r="1803" spans="2:51">
      <c r="B1803" s="6" t="s">
        <v>494</v>
      </c>
      <c r="C1803" s="17"/>
      <c r="D1803" s="17"/>
      <c r="E1803" s="17"/>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c r="AP1803" s="17"/>
      <c r="AQ1803" s="17"/>
      <c r="AR1803" s="17"/>
      <c r="AS1803" s="17"/>
      <c r="AT1803" s="17"/>
      <c r="AU1803" s="17"/>
      <c r="AV1803" s="17"/>
      <c r="AW1803" s="17"/>
      <c r="AX1803" s="17"/>
      <c r="AY1803" s="17"/>
    </row>
    <row r="1804" spans="2:51">
      <c r="B1804" s="24" t="s">
        <v>16</v>
      </c>
      <c r="C1804" s="17"/>
      <c r="D1804" s="17"/>
      <c r="E1804" s="17"/>
      <c r="F1804" s="17"/>
      <c r="G1804" s="17"/>
      <c r="H1804" s="17"/>
      <c r="I1804" s="17"/>
      <c r="J1804" s="17"/>
      <c r="K1804" s="17"/>
      <c r="L1804" s="17"/>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7"/>
      <c r="AI1804" s="17"/>
      <c r="AJ1804" s="17"/>
      <c r="AK1804" s="17"/>
      <c r="AL1804" s="17"/>
      <c r="AM1804" s="17"/>
      <c r="AN1804" s="17"/>
      <c r="AO1804" s="17"/>
      <c r="AP1804" s="17"/>
      <c r="AQ1804" s="17"/>
      <c r="AR1804" s="17"/>
      <c r="AS1804" s="17"/>
      <c r="AT1804" s="17"/>
      <c r="AU1804" s="17"/>
      <c r="AV1804" s="17"/>
      <c r="AW1804" s="17"/>
      <c r="AX1804" s="17"/>
      <c r="AY1804" s="17"/>
    </row>
    <row r="1805" spans="2:51">
      <c r="B1805" t="s">
        <v>133</v>
      </c>
      <c r="C1805" s="17">
        <v>9.6817690790190994E-2</v>
      </c>
      <c r="D1805" s="17">
        <v>0.130234858031574</v>
      </c>
      <c r="E1805" s="17">
        <v>6.9508473780848803E-2</v>
      </c>
      <c r="F1805" s="17"/>
      <c r="G1805" s="17">
        <v>9.8267303165290504E-2</v>
      </c>
      <c r="H1805" s="17">
        <v>0.150922931762734</v>
      </c>
      <c r="I1805" s="17">
        <v>0.119851745975535</v>
      </c>
      <c r="J1805" s="17">
        <v>6.1649694841873201E-2</v>
      </c>
      <c r="K1805" s="17">
        <v>7.9618270808818004E-2</v>
      </c>
      <c r="L1805" s="17">
        <v>7.9502473383018704E-2</v>
      </c>
      <c r="M1805" s="17"/>
      <c r="N1805" s="17">
        <v>0.11424012884575201</v>
      </c>
      <c r="O1805" s="17">
        <v>0.120708364028722</v>
      </c>
      <c r="P1805" s="17">
        <v>7.5531448295957204E-2</v>
      </c>
      <c r="Q1805" s="17">
        <v>7.0606765306308605E-2</v>
      </c>
      <c r="R1805" s="17"/>
      <c r="S1805" s="17">
        <v>0.15806381801041</v>
      </c>
      <c r="T1805" s="17">
        <v>5.84761283973999E-2</v>
      </c>
      <c r="U1805" s="17">
        <v>8.7981096840497999E-2</v>
      </c>
      <c r="V1805" s="17">
        <v>0.11821315543361</v>
      </c>
      <c r="W1805" s="17">
        <v>6.1626687211410798E-2</v>
      </c>
      <c r="X1805" s="17">
        <v>8.9698002290328302E-2</v>
      </c>
      <c r="Y1805" s="17">
        <v>0.11029351683807601</v>
      </c>
      <c r="Z1805" s="17">
        <v>0.13345159423182601</v>
      </c>
      <c r="AA1805" s="17">
        <v>5.86820506772592E-2</v>
      </c>
      <c r="AB1805" s="17">
        <v>0.124814334835467</v>
      </c>
      <c r="AC1805" s="17">
        <v>7.7769344385841904E-2</v>
      </c>
      <c r="AD1805" s="17">
        <v>9.3824269934007304E-2</v>
      </c>
      <c r="AE1805" s="17"/>
      <c r="AF1805" s="17">
        <v>9.5605910636451394E-2</v>
      </c>
      <c r="AG1805" s="17">
        <v>0.117475703650601</v>
      </c>
      <c r="AH1805" s="17">
        <v>5.2363998242067097E-2</v>
      </c>
      <c r="AI1805" s="17"/>
      <c r="AJ1805" s="17">
        <v>9.3218482796890406E-2</v>
      </c>
      <c r="AK1805" s="17">
        <v>0.112231597748897</v>
      </c>
      <c r="AL1805" s="17">
        <v>0.13302383516416599</v>
      </c>
      <c r="AM1805" s="17"/>
      <c r="AN1805" s="17">
        <v>6.8102632417393005E-2</v>
      </c>
      <c r="AO1805" s="17">
        <v>9.7259215418460401E-2</v>
      </c>
      <c r="AP1805" s="17">
        <v>0.12551763613842601</v>
      </c>
      <c r="AQ1805" s="17">
        <v>0.13384429087833699</v>
      </c>
      <c r="AR1805" s="17">
        <v>0.44467492417644999</v>
      </c>
      <c r="AS1805" s="17"/>
      <c r="AT1805" s="17">
        <v>9.1246983082455393E-2</v>
      </c>
      <c r="AU1805" s="17">
        <v>0.15287420066930199</v>
      </c>
      <c r="AV1805" s="17"/>
      <c r="AW1805" s="17">
        <v>0.14148459388633</v>
      </c>
      <c r="AX1805" s="17">
        <v>8.0872107693513995E-2</v>
      </c>
      <c r="AY1805" s="17">
        <v>5.6624780234605397E-2</v>
      </c>
    </row>
    <row r="1806" spans="2:51">
      <c r="B1806" t="s">
        <v>134</v>
      </c>
      <c r="C1806" s="17">
        <v>0.27265104348984498</v>
      </c>
      <c r="D1806" s="17">
        <v>0.32183755331590902</v>
      </c>
      <c r="E1806" s="17">
        <v>0.22919396209530901</v>
      </c>
      <c r="F1806" s="17"/>
      <c r="G1806" s="17">
        <v>0.24846248473770399</v>
      </c>
      <c r="H1806" s="17">
        <v>0.22858776213559701</v>
      </c>
      <c r="I1806" s="17">
        <v>0.23413575531799799</v>
      </c>
      <c r="J1806" s="17">
        <v>0.31576575204847201</v>
      </c>
      <c r="K1806" s="17">
        <v>0.25783191556549401</v>
      </c>
      <c r="L1806" s="17">
        <v>0.32126277953490101</v>
      </c>
      <c r="M1806" s="17"/>
      <c r="N1806" s="17">
        <v>0.32959676767646201</v>
      </c>
      <c r="O1806" s="17">
        <v>0.25321983840309098</v>
      </c>
      <c r="P1806" s="17">
        <v>0.240657101204451</v>
      </c>
      <c r="Q1806" s="17">
        <v>0.25666088518552599</v>
      </c>
      <c r="R1806" s="17"/>
      <c r="S1806" s="17">
        <v>0.320892563108372</v>
      </c>
      <c r="T1806" s="17">
        <v>0.25217762842279101</v>
      </c>
      <c r="U1806" s="17">
        <v>0.26265685046507597</v>
      </c>
      <c r="V1806" s="17">
        <v>0.219553312349001</v>
      </c>
      <c r="W1806" s="17">
        <v>0.27188939619487501</v>
      </c>
      <c r="X1806" s="17">
        <v>0.31741004102137799</v>
      </c>
      <c r="Y1806" s="17">
        <v>0.17026464737539099</v>
      </c>
      <c r="Z1806" s="17">
        <v>0.37902055347086899</v>
      </c>
      <c r="AA1806" s="17">
        <v>0.30144460216151198</v>
      </c>
      <c r="AB1806" s="17">
        <v>0.24351815171358601</v>
      </c>
      <c r="AC1806" s="17">
        <v>0.36394091554709301</v>
      </c>
      <c r="AD1806" s="17">
        <v>0.21764012299209901</v>
      </c>
      <c r="AE1806" s="17"/>
      <c r="AF1806" s="17">
        <v>0.26740108993981299</v>
      </c>
      <c r="AG1806" s="17">
        <v>0.29772307062818998</v>
      </c>
      <c r="AH1806" s="17">
        <v>0.25115619250101601</v>
      </c>
      <c r="AI1806" s="17"/>
      <c r="AJ1806" s="17">
        <v>0.326671006417945</v>
      </c>
      <c r="AK1806" s="17">
        <v>0.26342280323246298</v>
      </c>
      <c r="AL1806" s="17">
        <v>0.221502111812895</v>
      </c>
      <c r="AM1806" s="17"/>
      <c r="AN1806" s="17">
        <v>0.27916183215060902</v>
      </c>
      <c r="AO1806" s="17">
        <v>0.254768669994893</v>
      </c>
      <c r="AP1806" s="17">
        <v>0.28653375976510598</v>
      </c>
      <c r="AQ1806" s="17">
        <v>0.38545640661186997</v>
      </c>
      <c r="AR1806" s="17">
        <v>0.243144720942435</v>
      </c>
      <c r="AS1806" s="17"/>
      <c r="AT1806" s="17">
        <v>0.27817860221229601</v>
      </c>
      <c r="AU1806" s="17">
        <v>0.23111784439406699</v>
      </c>
      <c r="AV1806" s="17"/>
      <c r="AW1806" s="17">
        <v>0.35988047673351098</v>
      </c>
      <c r="AX1806" s="17">
        <v>0.239943099775693</v>
      </c>
      <c r="AY1806" s="17">
        <v>0.19455776952526299</v>
      </c>
    </row>
    <row r="1807" spans="2:51">
      <c r="B1807" t="s">
        <v>135</v>
      </c>
      <c r="C1807" s="17">
        <v>0.344675207996332</v>
      </c>
      <c r="D1807" s="17">
        <v>0.31580948859922098</v>
      </c>
      <c r="E1807" s="17">
        <v>0.36645215441093798</v>
      </c>
      <c r="F1807" s="17"/>
      <c r="G1807" s="17">
        <v>0.343259453805351</v>
      </c>
      <c r="H1807" s="17">
        <v>0.31934491857877001</v>
      </c>
      <c r="I1807" s="17">
        <v>0.34148454818725299</v>
      </c>
      <c r="J1807" s="17">
        <v>0.35406176136065798</v>
      </c>
      <c r="K1807" s="17">
        <v>0.37927107240493302</v>
      </c>
      <c r="L1807" s="17">
        <v>0.33437565621291598</v>
      </c>
      <c r="M1807" s="17"/>
      <c r="N1807" s="17">
        <v>0.34979551288855099</v>
      </c>
      <c r="O1807" s="17">
        <v>0.30630449294168599</v>
      </c>
      <c r="P1807" s="17">
        <v>0.41942985040566999</v>
      </c>
      <c r="Q1807" s="17">
        <v>0.32327389188139399</v>
      </c>
      <c r="R1807" s="17"/>
      <c r="S1807" s="17">
        <v>0.32533093940483399</v>
      </c>
      <c r="T1807" s="17">
        <v>0.45642772975201301</v>
      </c>
      <c r="U1807" s="17">
        <v>0.32428600396685098</v>
      </c>
      <c r="V1807" s="17">
        <v>0.26648999645653199</v>
      </c>
      <c r="W1807" s="17">
        <v>0.33689875157169002</v>
      </c>
      <c r="X1807" s="17">
        <v>0.324147673997987</v>
      </c>
      <c r="Y1807" s="17">
        <v>0.43626264244347901</v>
      </c>
      <c r="Z1807" s="17">
        <v>0.24086264563874599</v>
      </c>
      <c r="AA1807" s="17">
        <v>0.27483895179756501</v>
      </c>
      <c r="AB1807" s="17">
        <v>0.39158555363804798</v>
      </c>
      <c r="AC1807" s="17">
        <v>0.28371838047952702</v>
      </c>
      <c r="AD1807" s="17">
        <v>0.40629531470147001</v>
      </c>
      <c r="AE1807" s="17"/>
      <c r="AF1807" s="17">
        <v>0.33946973090940102</v>
      </c>
      <c r="AG1807" s="17">
        <v>0.32648124036037601</v>
      </c>
      <c r="AH1807" s="17">
        <v>0.38684067455024401</v>
      </c>
      <c r="AI1807" s="17"/>
      <c r="AJ1807" s="17">
        <v>0.31659129282217302</v>
      </c>
      <c r="AK1807" s="17">
        <v>0.30507802107155102</v>
      </c>
      <c r="AL1807" s="17">
        <v>0.384282010492768</v>
      </c>
      <c r="AM1807" s="17"/>
      <c r="AN1807" s="17">
        <v>0.30251062299681802</v>
      </c>
      <c r="AO1807" s="17">
        <v>0.372395602982937</v>
      </c>
      <c r="AP1807" s="17">
        <v>0.32307602874267699</v>
      </c>
      <c r="AQ1807" s="17">
        <v>0.272649508627958</v>
      </c>
      <c r="AR1807" s="17">
        <v>0.25079808008396598</v>
      </c>
      <c r="AS1807" s="17"/>
      <c r="AT1807" s="17">
        <v>0.34583443241617201</v>
      </c>
      <c r="AU1807" s="17">
        <v>0.33040030644762097</v>
      </c>
      <c r="AV1807" s="17"/>
      <c r="AW1807" s="17">
        <v>0.30581647198962802</v>
      </c>
      <c r="AX1807" s="17">
        <v>0.39850467766605302</v>
      </c>
      <c r="AY1807" s="17">
        <v>0.36947523351415801</v>
      </c>
    </row>
    <row r="1808" spans="2:51">
      <c r="B1808" t="s">
        <v>136</v>
      </c>
      <c r="C1808" s="17">
        <v>0.16238166077348101</v>
      </c>
      <c r="D1808" s="17">
        <v>0.11288457981424301</v>
      </c>
      <c r="E1808" s="17">
        <v>0.206345330160636</v>
      </c>
      <c r="F1808" s="17"/>
      <c r="G1808" s="17">
        <v>0.186164428273601</v>
      </c>
      <c r="H1808" s="17">
        <v>0.17346741134395699</v>
      </c>
      <c r="I1808" s="17">
        <v>0.168380152870823</v>
      </c>
      <c r="J1808" s="17">
        <v>0.14931221847478901</v>
      </c>
      <c r="K1808" s="17">
        <v>0.16591014995231401</v>
      </c>
      <c r="L1808" s="17">
        <v>0.14576890971767401</v>
      </c>
      <c r="M1808" s="17"/>
      <c r="N1808" s="17">
        <v>0.107343973277943</v>
      </c>
      <c r="O1808" s="17">
        <v>0.177255065010128</v>
      </c>
      <c r="P1808" s="17">
        <v>0.14583207771939899</v>
      </c>
      <c r="Q1808" s="17">
        <v>0.218813984087883</v>
      </c>
      <c r="R1808" s="17"/>
      <c r="S1808" s="17">
        <v>0.102369400086992</v>
      </c>
      <c r="T1808" s="17">
        <v>0.106457693951307</v>
      </c>
      <c r="U1808" s="17">
        <v>0.22016966129177001</v>
      </c>
      <c r="V1808" s="17">
        <v>0.232487090502602</v>
      </c>
      <c r="W1808" s="17">
        <v>0.177333958771485</v>
      </c>
      <c r="X1808" s="17">
        <v>0.165383247507328</v>
      </c>
      <c r="Y1808" s="17">
        <v>0.191572093382533</v>
      </c>
      <c r="Z1808" s="17">
        <v>0.16082653461617299</v>
      </c>
      <c r="AA1808" s="17">
        <v>0.19836297647829601</v>
      </c>
      <c r="AB1808" s="17">
        <v>0.130114424390709</v>
      </c>
      <c r="AC1808" s="17">
        <v>0.12853353924848199</v>
      </c>
      <c r="AD1808" s="17">
        <v>0.168138407901397</v>
      </c>
      <c r="AE1808" s="17"/>
      <c r="AF1808" s="17">
        <v>0.17624157576763499</v>
      </c>
      <c r="AG1808" s="17">
        <v>0.14422034557396701</v>
      </c>
      <c r="AH1808" s="17">
        <v>0.15611128876170599</v>
      </c>
      <c r="AI1808" s="17"/>
      <c r="AJ1808" s="17">
        <v>0.16862857235613901</v>
      </c>
      <c r="AK1808" s="17">
        <v>0.19285387779388499</v>
      </c>
      <c r="AL1808" s="17">
        <v>0.155300906296618</v>
      </c>
      <c r="AM1808" s="17"/>
      <c r="AN1808" s="17">
        <v>0.19936719118569199</v>
      </c>
      <c r="AO1808" s="17">
        <v>0.17234547584217699</v>
      </c>
      <c r="AP1808" s="17">
        <v>0.13737558169858899</v>
      </c>
      <c r="AQ1808" s="17">
        <v>7.6566819310842194E-2</v>
      </c>
      <c r="AR1808" s="17">
        <v>0</v>
      </c>
      <c r="AS1808" s="17"/>
      <c r="AT1808" s="17">
        <v>0.16348534006815399</v>
      </c>
      <c r="AU1808" s="17">
        <v>0.158213355221519</v>
      </c>
      <c r="AV1808" s="17"/>
      <c r="AW1808" s="17">
        <v>0.105300368081905</v>
      </c>
      <c r="AX1808" s="17">
        <v>0.189977418619725</v>
      </c>
      <c r="AY1808" s="17">
        <v>0.21190889568104401</v>
      </c>
    </row>
    <row r="1809" spans="2:51">
      <c r="B1809" t="s">
        <v>137</v>
      </c>
      <c r="C1809" s="17">
        <v>6.9591180511500803E-2</v>
      </c>
      <c r="D1809" s="17">
        <v>7.9336721712481004E-2</v>
      </c>
      <c r="E1809" s="17">
        <v>6.21021135601326E-2</v>
      </c>
      <c r="F1809" s="17"/>
      <c r="G1809" s="17">
        <v>5.2491855026076603E-2</v>
      </c>
      <c r="H1809" s="17">
        <v>7.9834207268760296E-2</v>
      </c>
      <c r="I1809" s="17">
        <v>5.9398348371247599E-2</v>
      </c>
      <c r="J1809" s="17">
        <v>7.2931803669277595E-2</v>
      </c>
      <c r="K1809" s="17">
        <v>7.3113904235146299E-2</v>
      </c>
      <c r="L1809" s="17">
        <v>7.29234891381879E-2</v>
      </c>
      <c r="M1809" s="17"/>
      <c r="N1809" s="17">
        <v>6.5210297304043902E-2</v>
      </c>
      <c r="O1809" s="17">
        <v>8.5182751679153304E-2</v>
      </c>
      <c r="P1809" s="17">
        <v>7.0393720884560598E-2</v>
      </c>
      <c r="Q1809" s="17">
        <v>5.6542883307878003E-2</v>
      </c>
      <c r="R1809" s="17"/>
      <c r="S1809" s="17">
        <v>1.0899264867865599E-2</v>
      </c>
      <c r="T1809" s="17">
        <v>6.2590709363156194E-2</v>
      </c>
      <c r="U1809" s="17">
        <v>7.16174916351459E-2</v>
      </c>
      <c r="V1809" s="17">
        <v>9.2629233832137406E-2</v>
      </c>
      <c r="W1809" s="17">
        <v>3.5115855427402802E-2</v>
      </c>
      <c r="X1809" s="17">
        <v>5.1549464012405302E-2</v>
      </c>
      <c r="Y1809" s="17">
        <v>8.2332332446132001E-2</v>
      </c>
      <c r="Z1809" s="17">
        <v>8.58386720423856E-2</v>
      </c>
      <c r="AA1809" s="17">
        <v>0.117081421648619</v>
      </c>
      <c r="AB1809" s="17">
        <v>7.7835473744477399E-2</v>
      </c>
      <c r="AC1809" s="17">
        <v>7.2644643747242194E-2</v>
      </c>
      <c r="AD1809" s="17">
        <v>0.114101884471027</v>
      </c>
      <c r="AE1809" s="17"/>
      <c r="AF1809" s="17">
        <v>8.0457521499556595E-2</v>
      </c>
      <c r="AG1809" s="17">
        <v>6.4265450305439606E-2</v>
      </c>
      <c r="AH1809" s="17">
        <v>7.3627893450894905E-2</v>
      </c>
      <c r="AI1809" s="17"/>
      <c r="AJ1809" s="17">
        <v>4.9535415807571301E-2</v>
      </c>
      <c r="AK1809" s="17">
        <v>6.7224900302111396E-2</v>
      </c>
      <c r="AL1809" s="17">
        <v>7.8506114026617002E-2</v>
      </c>
      <c r="AM1809" s="17"/>
      <c r="AN1809" s="17">
        <v>0.10474520805452001</v>
      </c>
      <c r="AO1809" s="17">
        <v>7.3227657181434605E-2</v>
      </c>
      <c r="AP1809" s="17">
        <v>7.1093823487261995E-2</v>
      </c>
      <c r="AQ1809" s="17">
        <v>3.6553680890239797E-2</v>
      </c>
      <c r="AR1809" s="17">
        <v>0</v>
      </c>
      <c r="AS1809" s="17"/>
      <c r="AT1809" s="17">
        <v>7.0378140526191901E-2</v>
      </c>
      <c r="AU1809" s="17">
        <v>6.4853984666444195E-2</v>
      </c>
      <c r="AV1809" s="17"/>
      <c r="AW1809" s="17">
        <v>4.8662946117105303E-2</v>
      </c>
      <c r="AX1809" s="17">
        <v>6.0616748302806202E-2</v>
      </c>
      <c r="AY1809" s="17">
        <v>9.2607475414374099E-2</v>
      </c>
    </row>
    <row r="1810" spans="2:51">
      <c r="B1810" t="s">
        <v>119</v>
      </c>
      <c r="C1810" s="17">
        <v>5.3883216438649698E-2</v>
      </c>
      <c r="D1810" s="17">
        <v>3.9896798526572901E-2</v>
      </c>
      <c r="E1810" s="17">
        <v>6.6397965992135599E-2</v>
      </c>
      <c r="F1810" s="17"/>
      <c r="G1810" s="17">
        <v>7.1354474991976405E-2</v>
      </c>
      <c r="H1810" s="17">
        <v>4.7842768910180897E-2</v>
      </c>
      <c r="I1810" s="17">
        <v>7.6749449277142195E-2</v>
      </c>
      <c r="J1810" s="17">
        <v>4.6278769604930797E-2</v>
      </c>
      <c r="K1810" s="17">
        <v>4.4254687033295298E-2</v>
      </c>
      <c r="L1810" s="17">
        <v>4.6166692013302098E-2</v>
      </c>
      <c r="M1810" s="17"/>
      <c r="N1810" s="17">
        <v>3.38133200072478E-2</v>
      </c>
      <c r="O1810" s="17">
        <v>5.7329487937219897E-2</v>
      </c>
      <c r="P1810" s="17">
        <v>4.81558014899627E-2</v>
      </c>
      <c r="Q1810" s="17">
        <v>7.4101590231010497E-2</v>
      </c>
      <c r="R1810" s="17"/>
      <c r="S1810" s="17">
        <v>8.2444014521526707E-2</v>
      </c>
      <c r="T1810" s="17">
        <v>6.3870110113333697E-2</v>
      </c>
      <c r="U1810" s="17">
        <v>3.3288895800660398E-2</v>
      </c>
      <c r="V1810" s="17">
        <v>7.0627211426118094E-2</v>
      </c>
      <c r="W1810" s="17">
        <v>0.117135350823137</v>
      </c>
      <c r="X1810" s="17">
        <v>5.1811571170573001E-2</v>
      </c>
      <c r="Y1810" s="17">
        <v>9.2747675143888993E-3</v>
      </c>
      <c r="Z1810" s="17">
        <v>0</v>
      </c>
      <c r="AA1810" s="17">
        <v>4.9589997236748298E-2</v>
      </c>
      <c r="AB1810" s="17">
        <v>3.2132061677713597E-2</v>
      </c>
      <c r="AC1810" s="17">
        <v>7.3393176591814005E-2</v>
      </c>
      <c r="AD1810" s="17">
        <v>0</v>
      </c>
      <c r="AE1810" s="17"/>
      <c r="AF1810" s="17">
        <v>4.0824171247142799E-2</v>
      </c>
      <c r="AG1810" s="17">
        <v>4.9834189481426601E-2</v>
      </c>
      <c r="AH1810" s="17">
        <v>7.9899952494072099E-2</v>
      </c>
      <c r="AI1810" s="17"/>
      <c r="AJ1810" s="17">
        <v>4.5355229799280999E-2</v>
      </c>
      <c r="AK1810" s="17">
        <v>5.9188799851092801E-2</v>
      </c>
      <c r="AL1810" s="17">
        <v>2.7385022206934902E-2</v>
      </c>
      <c r="AM1810" s="17"/>
      <c r="AN1810" s="17">
        <v>4.6112513194967897E-2</v>
      </c>
      <c r="AO1810" s="17">
        <v>3.0003378580098099E-2</v>
      </c>
      <c r="AP1810" s="17">
        <v>5.6403170167940699E-2</v>
      </c>
      <c r="AQ1810" s="17">
        <v>9.4929293680752799E-2</v>
      </c>
      <c r="AR1810" s="17">
        <v>6.1382274797149201E-2</v>
      </c>
      <c r="AS1810" s="17"/>
      <c r="AT1810" s="17">
        <v>5.0876501694730299E-2</v>
      </c>
      <c r="AU1810" s="17">
        <v>6.2540308601046396E-2</v>
      </c>
      <c r="AV1810" s="17"/>
      <c r="AW1810" s="17">
        <v>3.8855143191520301E-2</v>
      </c>
      <c r="AX1810" s="17">
        <v>3.00859479422095E-2</v>
      </c>
      <c r="AY1810" s="17">
        <v>7.4825845630556095E-2</v>
      </c>
    </row>
    <row r="1811" spans="2:51">
      <c r="B1811" t="s">
        <v>138</v>
      </c>
      <c r="C1811" s="17">
        <v>0.36946873428003602</v>
      </c>
      <c r="D1811" s="17">
        <v>0.45207241134748299</v>
      </c>
      <c r="E1811" s="17">
        <v>0.29870243587615802</v>
      </c>
      <c r="F1811" s="17"/>
      <c r="G1811" s="17">
        <v>0.34672978790299502</v>
      </c>
      <c r="H1811" s="17">
        <v>0.37951069389833197</v>
      </c>
      <c r="I1811" s="17">
        <v>0.35398750129353401</v>
      </c>
      <c r="J1811" s="17">
        <v>0.37741544689034501</v>
      </c>
      <c r="K1811" s="17">
        <v>0.33745018637431201</v>
      </c>
      <c r="L1811" s="17">
        <v>0.40076525291791998</v>
      </c>
      <c r="M1811" s="17"/>
      <c r="N1811" s="17">
        <v>0.44383689652221398</v>
      </c>
      <c r="O1811" s="17">
        <v>0.37392820243181302</v>
      </c>
      <c r="P1811" s="17">
        <v>0.31618854950040798</v>
      </c>
      <c r="Q1811" s="17">
        <v>0.32726765049183398</v>
      </c>
      <c r="R1811" s="17"/>
      <c r="S1811" s="17">
        <v>0.47895638111878203</v>
      </c>
      <c r="T1811" s="17">
        <v>0.31065375682018997</v>
      </c>
      <c r="U1811" s="17">
        <v>0.35063794730557402</v>
      </c>
      <c r="V1811" s="17">
        <v>0.33776646778261099</v>
      </c>
      <c r="W1811" s="17">
        <v>0.33351608340628602</v>
      </c>
      <c r="X1811" s="17">
        <v>0.40710804331170702</v>
      </c>
      <c r="Y1811" s="17">
        <v>0.28055816421346702</v>
      </c>
      <c r="Z1811" s="17">
        <v>0.512472147702695</v>
      </c>
      <c r="AA1811" s="17">
        <v>0.36012665283877099</v>
      </c>
      <c r="AB1811" s="17">
        <v>0.36833248654905199</v>
      </c>
      <c r="AC1811" s="17">
        <v>0.441710259932935</v>
      </c>
      <c r="AD1811" s="17">
        <v>0.311464392926106</v>
      </c>
      <c r="AE1811" s="17"/>
      <c r="AF1811" s="17">
        <v>0.36300700057626401</v>
      </c>
      <c r="AG1811" s="17">
        <v>0.41519877427878998</v>
      </c>
      <c r="AH1811" s="17">
        <v>0.30352019074308301</v>
      </c>
      <c r="AI1811" s="17"/>
      <c r="AJ1811" s="17">
        <v>0.41988948921483599</v>
      </c>
      <c r="AK1811" s="17">
        <v>0.37565440098135999</v>
      </c>
      <c r="AL1811" s="17">
        <v>0.35452594697706102</v>
      </c>
      <c r="AM1811" s="17"/>
      <c r="AN1811" s="17">
        <v>0.34726446456800197</v>
      </c>
      <c r="AO1811" s="17">
        <v>0.352027885413354</v>
      </c>
      <c r="AP1811" s="17">
        <v>0.41205139590353101</v>
      </c>
      <c r="AQ1811" s="17">
        <v>0.51930069749020702</v>
      </c>
      <c r="AR1811" s="17">
        <v>0.68781964511888505</v>
      </c>
      <c r="AS1811" s="17"/>
      <c r="AT1811" s="17">
        <v>0.369425585294752</v>
      </c>
      <c r="AU1811" s="17">
        <v>0.38399204506336898</v>
      </c>
      <c r="AV1811" s="17"/>
      <c r="AW1811" s="17">
        <v>0.50136507061984104</v>
      </c>
      <c r="AX1811" s="17">
        <v>0.320815207469206</v>
      </c>
      <c r="AY1811" s="17">
        <v>0.25118254975986798</v>
      </c>
    </row>
    <row r="1812" spans="2:51">
      <c r="B1812" t="s">
        <v>139</v>
      </c>
      <c r="C1812" s="17">
        <v>0.231972841284982</v>
      </c>
      <c r="D1812" s="17">
        <v>0.19222130152672401</v>
      </c>
      <c r="E1812" s="17">
        <v>0.26844744372076801</v>
      </c>
      <c r="F1812" s="17"/>
      <c r="G1812" s="17">
        <v>0.238656283299678</v>
      </c>
      <c r="H1812" s="17">
        <v>0.25330161861271699</v>
      </c>
      <c r="I1812" s="17">
        <v>0.227778501242071</v>
      </c>
      <c r="J1812" s="17">
        <v>0.22224402214406699</v>
      </c>
      <c r="K1812" s="17">
        <v>0.23902405418746001</v>
      </c>
      <c r="L1812" s="17">
        <v>0.218692398855862</v>
      </c>
      <c r="M1812" s="17"/>
      <c r="N1812" s="17">
        <v>0.172554270581987</v>
      </c>
      <c r="O1812" s="17">
        <v>0.26243781668928101</v>
      </c>
      <c r="P1812" s="17">
        <v>0.21622579860395899</v>
      </c>
      <c r="Q1812" s="17">
        <v>0.27535686739576098</v>
      </c>
      <c r="R1812" s="17"/>
      <c r="S1812" s="17">
        <v>0.113268664954857</v>
      </c>
      <c r="T1812" s="17">
        <v>0.169048403314463</v>
      </c>
      <c r="U1812" s="17">
        <v>0.29178715292691498</v>
      </c>
      <c r="V1812" s="17">
        <v>0.32511632433473903</v>
      </c>
      <c r="W1812" s="17">
        <v>0.212449814198888</v>
      </c>
      <c r="X1812" s="17">
        <v>0.21693271151973301</v>
      </c>
      <c r="Y1812" s="17">
        <v>0.27390442582866498</v>
      </c>
      <c r="Z1812" s="17">
        <v>0.24666520665855901</v>
      </c>
      <c r="AA1812" s="17">
        <v>0.31544439812691499</v>
      </c>
      <c r="AB1812" s="17">
        <v>0.207949898135186</v>
      </c>
      <c r="AC1812" s="17">
        <v>0.20117818299572399</v>
      </c>
      <c r="AD1812" s="17">
        <v>0.28224029237242398</v>
      </c>
      <c r="AE1812" s="17"/>
      <c r="AF1812" s="17">
        <v>0.25669909726719198</v>
      </c>
      <c r="AG1812" s="17">
        <v>0.20848579587940699</v>
      </c>
      <c r="AH1812" s="17">
        <v>0.22973918221260101</v>
      </c>
      <c r="AI1812" s="17"/>
      <c r="AJ1812" s="17">
        <v>0.21816398816370999</v>
      </c>
      <c r="AK1812" s="17">
        <v>0.260078778095996</v>
      </c>
      <c r="AL1812" s="17">
        <v>0.233807020323235</v>
      </c>
      <c r="AM1812" s="17"/>
      <c r="AN1812" s="17">
        <v>0.30411239924021199</v>
      </c>
      <c r="AO1812" s="17">
        <v>0.245573133023611</v>
      </c>
      <c r="AP1812" s="17">
        <v>0.208469405185851</v>
      </c>
      <c r="AQ1812" s="17">
        <v>0.113120500201082</v>
      </c>
      <c r="AR1812" s="17">
        <v>0</v>
      </c>
      <c r="AS1812" s="17"/>
      <c r="AT1812" s="17">
        <v>0.233863480594346</v>
      </c>
      <c r="AU1812" s="17">
        <v>0.22306733988796301</v>
      </c>
      <c r="AV1812" s="17"/>
      <c r="AW1812" s="17">
        <v>0.15396331419900999</v>
      </c>
      <c r="AX1812" s="17">
        <v>0.250594166922531</v>
      </c>
      <c r="AY1812" s="17">
        <v>0.30451637109541801</v>
      </c>
    </row>
    <row r="1813" spans="2:51">
      <c r="B1813" t="s">
        <v>140</v>
      </c>
      <c r="C1813" s="17">
        <v>0.13749589299505399</v>
      </c>
      <c r="D1813" s="17">
        <v>0.25985110982075899</v>
      </c>
      <c r="E1813" s="17">
        <v>3.02549921553898E-2</v>
      </c>
      <c r="F1813" s="17"/>
      <c r="G1813" s="17">
        <v>0.10807350460331699</v>
      </c>
      <c r="H1813" s="17">
        <v>0.12620907528561401</v>
      </c>
      <c r="I1813" s="17">
        <v>0.12620900005146299</v>
      </c>
      <c r="J1813" s="17">
        <v>0.15517142474627801</v>
      </c>
      <c r="K1813" s="17">
        <v>9.8426132186851797E-2</v>
      </c>
      <c r="L1813" s="17">
        <v>0.182072854062058</v>
      </c>
      <c r="M1813" s="17"/>
      <c r="N1813" s="17">
        <v>0.27128262594022601</v>
      </c>
      <c r="O1813" s="17">
        <v>0.11149038574253201</v>
      </c>
      <c r="P1813" s="17">
        <v>9.9962750896449099E-2</v>
      </c>
      <c r="Q1813" s="17">
        <v>5.1910783096073103E-2</v>
      </c>
      <c r="R1813" s="17"/>
      <c r="S1813" s="17">
        <v>0.36568771616392498</v>
      </c>
      <c r="T1813" s="17">
        <v>0.14160535350572701</v>
      </c>
      <c r="U1813" s="17">
        <v>5.8850794378658103E-2</v>
      </c>
      <c r="V1813" s="17">
        <v>1.26501434478716E-2</v>
      </c>
      <c r="W1813" s="17">
        <v>0.12106626920739801</v>
      </c>
      <c r="X1813" s="17">
        <v>0.19017533179197399</v>
      </c>
      <c r="Y1813" s="17">
        <v>6.6537383848019301E-3</v>
      </c>
      <c r="Z1813" s="17">
        <v>0.26580694104413599</v>
      </c>
      <c r="AA1813" s="17">
        <v>4.4682254711855302E-2</v>
      </c>
      <c r="AB1813" s="17">
        <v>0.16038258841386599</v>
      </c>
      <c r="AC1813" s="17">
        <v>0.24053207693721099</v>
      </c>
      <c r="AD1813" s="17">
        <v>2.9224100553681999E-2</v>
      </c>
      <c r="AE1813" s="17"/>
      <c r="AF1813" s="17">
        <v>0.106307903309073</v>
      </c>
      <c r="AG1813" s="17">
        <v>0.20671297839938299</v>
      </c>
      <c r="AH1813" s="17">
        <v>7.3781008530482098E-2</v>
      </c>
      <c r="AI1813" s="17"/>
      <c r="AJ1813" s="17">
        <v>0.20172550105112599</v>
      </c>
      <c r="AK1813" s="17">
        <v>0.11557562288536399</v>
      </c>
      <c r="AL1813" s="17">
        <v>0.120718926653826</v>
      </c>
      <c r="AM1813" s="17"/>
      <c r="AN1813" s="17">
        <v>4.3152065327789903E-2</v>
      </c>
      <c r="AO1813" s="17">
        <v>0.106454752389742</v>
      </c>
      <c r="AP1813" s="17">
        <v>0.20358199071767999</v>
      </c>
      <c r="AQ1813" s="17">
        <v>0.40618019728912502</v>
      </c>
      <c r="AR1813" s="17">
        <v>0.68781964511888505</v>
      </c>
      <c r="AS1813" s="17"/>
      <c r="AT1813" s="17">
        <v>0.135562104700406</v>
      </c>
      <c r="AU1813" s="17">
        <v>0.160924705175406</v>
      </c>
      <c r="AV1813" s="17"/>
      <c r="AW1813" s="17">
        <v>0.34740175642083099</v>
      </c>
      <c r="AX1813" s="17">
        <v>7.0221040546675398E-2</v>
      </c>
      <c r="AY1813" s="17">
        <v>-5.3333821335549703E-2</v>
      </c>
    </row>
    <row r="1814" spans="2:51">
      <c r="C1814" s="17"/>
      <c r="D1814" s="17"/>
      <c r="E1814" s="17"/>
      <c r="F1814" s="17"/>
      <c r="G1814" s="17"/>
      <c r="H1814" s="17"/>
      <c r="I1814" s="17"/>
      <c r="J1814" s="17"/>
      <c r="K1814" s="17"/>
      <c r="L1814" s="17"/>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7"/>
      <c r="AI1814" s="17"/>
      <c r="AJ1814" s="17"/>
      <c r="AK1814" s="17"/>
      <c r="AL1814" s="17"/>
      <c r="AM1814" s="17"/>
      <c r="AN1814" s="17"/>
      <c r="AO1814" s="17"/>
      <c r="AP1814" s="17"/>
      <c r="AQ1814" s="17"/>
      <c r="AR1814" s="17"/>
      <c r="AS1814" s="17"/>
      <c r="AT1814" s="17"/>
      <c r="AU1814" s="17"/>
      <c r="AV1814" s="17"/>
      <c r="AW1814" s="17"/>
      <c r="AX1814" s="17"/>
      <c r="AY1814" s="17"/>
    </row>
    <row r="1815" spans="2:51">
      <c r="B1815" s="6" t="s">
        <v>495</v>
      </c>
      <c r="C1815" s="17"/>
      <c r="D1815" s="17"/>
      <c r="E1815" s="17"/>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c r="AY1815" s="17"/>
    </row>
    <row r="1816" spans="2:51">
      <c r="B1816" s="24" t="s">
        <v>16</v>
      </c>
      <c r="C1816" s="17"/>
      <c r="D1816" s="17"/>
      <c r="E1816" s="17"/>
      <c r="F1816" s="17"/>
      <c r="G1816" s="17"/>
      <c r="H1816" s="17"/>
      <c r="I1816" s="17"/>
      <c r="J1816" s="17"/>
      <c r="K1816" s="17"/>
      <c r="L1816" s="17"/>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c r="AP1816" s="17"/>
      <c r="AQ1816" s="17"/>
      <c r="AR1816" s="17"/>
      <c r="AS1816" s="17"/>
      <c r="AT1816" s="17"/>
      <c r="AU1816" s="17"/>
      <c r="AV1816" s="17"/>
      <c r="AW1816" s="17"/>
      <c r="AX1816" s="17"/>
      <c r="AY1816" s="17"/>
    </row>
    <row r="1817" spans="2:51">
      <c r="B1817" t="s">
        <v>133</v>
      </c>
      <c r="C1817" s="17">
        <v>5.0908883380033E-2</v>
      </c>
      <c r="D1817" s="17">
        <v>7.2489435457543799E-2</v>
      </c>
      <c r="E1817" s="17">
        <v>3.3139335479405202E-2</v>
      </c>
      <c r="F1817" s="17"/>
      <c r="G1817" s="17">
        <v>8.6216279889504199E-2</v>
      </c>
      <c r="H1817" s="17">
        <v>0.103786888813355</v>
      </c>
      <c r="I1817" s="17">
        <v>3.9236567531556202E-2</v>
      </c>
      <c r="J1817" s="17">
        <v>2.8991897937783499E-2</v>
      </c>
      <c r="K1817" s="17">
        <v>3.2524360374472601E-2</v>
      </c>
      <c r="L1817" s="17">
        <v>3.3303344773014901E-2</v>
      </c>
      <c r="M1817" s="17"/>
      <c r="N1817" s="17">
        <v>5.8291728634637698E-2</v>
      </c>
      <c r="O1817" s="17">
        <v>4.1489153151058097E-2</v>
      </c>
      <c r="P1817" s="17">
        <v>5.7933679301431E-2</v>
      </c>
      <c r="Q1817" s="17">
        <v>4.86304863226674E-2</v>
      </c>
      <c r="R1817" s="17"/>
      <c r="S1817" s="17">
        <v>0.10906832057729</v>
      </c>
      <c r="T1817" s="17">
        <v>2.4666054586949801E-2</v>
      </c>
      <c r="U1817" s="17">
        <v>4.2929949550246899E-2</v>
      </c>
      <c r="V1817" s="17">
        <v>3.8800612473321297E-2</v>
      </c>
      <c r="W1817" s="17">
        <v>5.1587211608968099E-2</v>
      </c>
      <c r="X1817" s="17">
        <v>1.97487316145076E-2</v>
      </c>
      <c r="Y1817" s="17">
        <v>5.5721076401849499E-2</v>
      </c>
      <c r="Z1817" s="17">
        <v>0.12686787659013599</v>
      </c>
      <c r="AA1817" s="17">
        <v>3.49186924575762E-2</v>
      </c>
      <c r="AB1817" s="17">
        <v>5.4339391538539901E-2</v>
      </c>
      <c r="AC1817" s="17">
        <v>2.9367271658566198E-2</v>
      </c>
      <c r="AD1817" s="17">
        <v>5.7701831495901898E-2</v>
      </c>
      <c r="AE1817" s="17"/>
      <c r="AF1817" s="17">
        <v>5.3775700011532597E-2</v>
      </c>
      <c r="AG1817" s="17">
        <v>6.3077228467292606E-2</v>
      </c>
      <c r="AH1817" s="17">
        <v>1.5216287957814101E-2</v>
      </c>
      <c r="AI1817" s="17"/>
      <c r="AJ1817" s="17">
        <v>5.3735451180664702E-2</v>
      </c>
      <c r="AK1817" s="17">
        <v>5.7505322616129298E-2</v>
      </c>
      <c r="AL1817" s="17">
        <v>7.6466926631222606E-2</v>
      </c>
      <c r="AM1817" s="17"/>
      <c r="AN1817" s="17">
        <v>2.5439584903770199E-2</v>
      </c>
      <c r="AO1817" s="17">
        <v>8.0253106529262597E-2</v>
      </c>
      <c r="AP1817" s="17">
        <v>5.3530089586641599E-2</v>
      </c>
      <c r="AQ1817" s="17">
        <v>6.0111775330458798E-2</v>
      </c>
      <c r="AR1817" s="17">
        <v>0.24004177789919801</v>
      </c>
      <c r="AS1817" s="17"/>
      <c r="AT1817" s="17">
        <v>5.20376744286234E-2</v>
      </c>
      <c r="AU1817" s="17">
        <v>4.2245075583711399E-2</v>
      </c>
      <c r="AV1817" s="17"/>
      <c r="AW1817" s="17">
        <v>6.4152490158809805E-2</v>
      </c>
      <c r="AX1817" s="17">
        <v>6.7149035290302597E-2</v>
      </c>
      <c r="AY1817" s="17">
        <v>3.3656848632647701E-2</v>
      </c>
    </row>
    <row r="1818" spans="2:51">
      <c r="B1818" t="s">
        <v>134</v>
      </c>
      <c r="C1818" s="17">
        <v>0.17213661970866101</v>
      </c>
      <c r="D1818" s="17">
        <v>0.18685320996473501</v>
      </c>
      <c r="E1818" s="17">
        <v>0.15844885721854801</v>
      </c>
      <c r="F1818" s="17"/>
      <c r="G1818" s="17">
        <v>0.192931856989284</v>
      </c>
      <c r="H1818" s="17">
        <v>0.17111813512051699</v>
      </c>
      <c r="I1818" s="17">
        <v>0.20682961600469199</v>
      </c>
      <c r="J1818" s="17">
        <v>0.164447749001808</v>
      </c>
      <c r="K1818" s="17">
        <v>0.115190377451845</v>
      </c>
      <c r="L1818" s="17">
        <v>0.18445863089786299</v>
      </c>
      <c r="M1818" s="17"/>
      <c r="N1818" s="17">
        <v>0.172251071592743</v>
      </c>
      <c r="O1818" s="17">
        <v>0.222832085603451</v>
      </c>
      <c r="P1818" s="17">
        <v>0.15449931812207199</v>
      </c>
      <c r="Q1818" s="17">
        <v>0.13933496095718301</v>
      </c>
      <c r="R1818" s="17"/>
      <c r="S1818" s="17">
        <v>0.23873065944132599</v>
      </c>
      <c r="T1818" s="17">
        <v>0.16372168632489401</v>
      </c>
      <c r="U1818" s="17">
        <v>0.13322951351462101</v>
      </c>
      <c r="V1818" s="17">
        <v>0.10708183521539701</v>
      </c>
      <c r="W1818" s="17">
        <v>0.162921792107004</v>
      </c>
      <c r="X1818" s="17">
        <v>0.213447173788154</v>
      </c>
      <c r="Y1818" s="17">
        <v>0.16006830803334501</v>
      </c>
      <c r="Z1818" s="17">
        <v>0.152767955456723</v>
      </c>
      <c r="AA1818" s="17">
        <v>0.16699446452931399</v>
      </c>
      <c r="AB1818" s="17">
        <v>0.19487094720002901</v>
      </c>
      <c r="AC1818" s="17">
        <v>0.21806064931883701</v>
      </c>
      <c r="AD1818" s="17">
        <v>6.6109153521870606E-2</v>
      </c>
      <c r="AE1818" s="17"/>
      <c r="AF1818" s="17">
        <v>0.149054293052685</v>
      </c>
      <c r="AG1818" s="17">
        <v>0.21177715917525</v>
      </c>
      <c r="AH1818" s="17">
        <v>0.14190760298948499</v>
      </c>
      <c r="AI1818" s="17"/>
      <c r="AJ1818" s="17">
        <v>0.192878505476344</v>
      </c>
      <c r="AK1818" s="17">
        <v>0.20041966112159801</v>
      </c>
      <c r="AL1818" s="17">
        <v>0.15447206437841701</v>
      </c>
      <c r="AM1818" s="17"/>
      <c r="AN1818" s="17">
        <v>0.1585474694772</v>
      </c>
      <c r="AO1818" s="17">
        <v>0.182494869736476</v>
      </c>
      <c r="AP1818" s="17">
        <v>0.18892569634251899</v>
      </c>
      <c r="AQ1818" s="17">
        <v>0.261278830318391</v>
      </c>
      <c r="AR1818" s="17">
        <v>0.16692211250024799</v>
      </c>
      <c r="AS1818" s="17"/>
      <c r="AT1818" s="17">
        <v>0.16178583251763401</v>
      </c>
      <c r="AU1818" s="17">
        <v>0.27599732976408597</v>
      </c>
      <c r="AV1818" s="17"/>
      <c r="AW1818" s="17">
        <v>0.16955195470075299</v>
      </c>
      <c r="AX1818" s="17">
        <v>0.20215156919915001</v>
      </c>
      <c r="AY1818" s="17">
        <v>0.16706035256681201</v>
      </c>
    </row>
    <row r="1819" spans="2:51">
      <c r="B1819" t="s">
        <v>135</v>
      </c>
      <c r="C1819" s="17">
        <v>0.34320305561587799</v>
      </c>
      <c r="D1819" s="17">
        <v>0.31930317427490901</v>
      </c>
      <c r="E1819" s="17">
        <v>0.36430293455526003</v>
      </c>
      <c r="F1819" s="17"/>
      <c r="G1819" s="17">
        <v>0.34854941940334799</v>
      </c>
      <c r="H1819" s="17">
        <v>0.26982148773569498</v>
      </c>
      <c r="I1819" s="17">
        <v>0.33988020600832503</v>
      </c>
      <c r="J1819" s="17">
        <v>0.35653481850984697</v>
      </c>
      <c r="K1819" s="17">
        <v>0.32104995962900001</v>
      </c>
      <c r="L1819" s="17">
        <v>0.39918899437289301</v>
      </c>
      <c r="M1819" s="17"/>
      <c r="N1819" s="17">
        <v>0.34127410744377201</v>
      </c>
      <c r="O1819" s="17">
        <v>0.29083262427724199</v>
      </c>
      <c r="P1819" s="17">
        <v>0.36018942762926598</v>
      </c>
      <c r="Q1819" s="17">
        <v>0.39372334984889701</v>
      </c>
      <c r="R1819" s="17"/>
      <c r="S1819" s="17">
        <v>0.31782344483096803</v>
      </c>
      <c r="T1819" s="17">
        <v>0.33691734215291402</v>
      </c>
      <c r="U1819" s="17">
        <v>0.27732118037298698</v>
      </c>
      <c r="V1819" s="17">
        <v>0.34414974658184899</v>
      </c>
      <c r="W1819" s="17">
        <v>0.37206766574637201</v>
      </c>
      <c r="X1819" s="17">
        <v>0.370321517470864</v>
      </c>
      <c r="Y1819" s="17">
        <v>0.37057776559596201</v>
      </c>
      <c r="Z1819" s="17">
        <v>0.29648284096152899</v>
      </c>
      <c r="AA1819" s="17">
        <v>0.36473787608745301</v>
      </c>
      <c r="AB1819" s="17">
        <v>0.36276009366242301</v>
      </c>
      <c r="AC1819" s="17">
        <v>0.374018799936985</v>
      </c>
      <c r="AD1819" s="17">
        <v>0.27352971013990302</v>
      </c>
      <c r="AE1819" s="17"/>
      <c r="AF1819" s="17">
        <v>0.35931388192493402</v>
      </c>
      <c r="AG1819" s="17">
        <v>0.296867566262982</v>
      </c>
      <c r="AH1819" s="17">
        <v>0.37774622597722501</v>
      </c>
      <c r="AI1819" s="17"/>
      <c r="AJ1819" s="17">
        <v>0.39857872082924101</v>
      </c>
      <c r="AK1819" s="17">
        <v>0.26557831443763402</v>
      </c>
      <c r="AL1819" s="17">
        <v>0.33940846282910397</v>
      </c>
      <c r="AM1819" s="17"/>
      <c r="AN1819" s="17">
        <v>0.33959484794156902</v>
      </c>
      <c r="AO1819" s="17">
        <v>0.35572018761045399</v>
      </c>
      <c r="AP1819" s="17">
        <v>0.29937795544359502</v>
      </c>
      <c r="AQ1819" s="17">
        <v>0.29014756149673698</v>
      </c>
      <c r="AR1819" s="17">
        <v>0.44470975592805101</v>
      </c>
      <c r="AS1819" s="17"/>
      <c r="AT1819" s="17">
        <v>0.33940256572505301</v>
      </c>
      <c r="AU1819" s="17">
        <v>0.38589898714706999</v>
      </c>
      <c r="AV1819" s="17"/>
      <c r="AW1819" s="17">
        <v>0.31218424892524499</v>
      </c>
      <c r="AX1819" s="17">
        <v>0.40642823472207301</v>
      </c>
      <c r="AY1819" s="17">
        <v>0.35784574345491599</v>
      </c>
    </row>
    <row r="1820" spans="2:51">
      <c r="B1820" t="s">
        <v>136</v>
      </c>
      <c r="C1820" s="17">
        <v>0.226818866193011</v>
      </c>
      <c r="D1820" s="17">
        <v>0.21471751752152399</v>
      </c>
      <c r="E1820" s="17">
        <v>0.23629600210059701</v>
      </c>
      <c r="F1820" s="17"/>
      <c r="G1820" s="17">
        <v>0.18021394474913799</v>
      </c>
      <c r="H1820" s="17">
        <v>0.26376596115738699</v>
      </c>
      <c r="I1820" s="17">
        <v>0.217414885654272</v>
      </c>
      <c r="J1820" s="17">
        <v>0.212574923239814</v>
      </c>
      <c r="K1820" s="17">
        <v>0.29099689437424398</v>
      </c>
      <c r="L1820" s="17">
        <v>0.19524323996015999</v>
      </c>
      <c r="M1820" s="17"/>
      <c r="N1820" s="17">
        <v>0.19954295321528001</v>
      </c>
      <c r="O1820" s="17">
        <v>0.21508774208787901</v>
      </c>
      <c r="P1820" s="17">
        <v>0.25911900292225498</v>
      </c>
      <c r="Q1820" s="17">
        <v>0.24035362130841501</v>
      </c>
      <c r="R1820" s="17"/>
      <c r="S1820" s="17">
        <v>0.177142129734354</v>
      </c>
      <c r="T1820" s="17">
        <v>0.20036369067043899</v>
      </c>
      <c r="U1820" s="17">
        <v>0.31304817516656502</v>
      </c>
      <c r="V1820" s="17">
        <v>0.266985440868098</v>
      </c>
      <c r="W1820" s="17">
        <v>0.21610803804906001</v>
      </c>
      <c r="X1820" s="17">
        <v>0.20776018589707801</v>
      </c>
      <c r="Y1820" s="17">
        <v>0.24018623061146299</v>
      </c>
      <c r="Z1820" s="17">
        <v>0.19015184116047601</v>
      </c>
      <c r="AA1820" s="17">
        <v>0.27112271182451397</v>
      </c>
      <c r="AB1820" s="17">
        <v>0.202915875699099</v>
      </c>
      <c r="AC1820" s="17">
        <v>0.16615751488899</v>
      </c>
      <c r="AD1820" s="17">
        <v>0.27407642412274003</v>
      </c>
      <c r="AE1820" s="17"/>
      <c r="AF1820" s="17">
        <v>0.24297651296872499</v>
      </c>
      <c r="AG1820" s="17">
        <v>0.211527910989494</v>
      </c>
      <c r="AH1820" s="17">
        <v>0.24280151972797701</v>
      </c>
      <c r="AI1820" s="17"/>
      <c r="AJ1820" s="17">
        <v>0.22547605679111499</v>
      </c>
      <c r="AK1820" s="17">
        <v>0.21462674493570799</v>
      </c>
      <c r="AL1820" s="17">
        <v>0.23103678498209301</v>
      </c>
      <c r="AM1820" s="17"/>
      <c r="AN1820" s="17">
        <v>0.26024078442850102</v>
      </c>
      <c r="AO1820" s="17">
        <v>0.19629703903274301</v>
      </c>
      <c r="AP1820" s="17">
        <v>0.211837313791441</v>
      </c>
      <c r="AQ1820" s="17">
        <v>0.16928645104055501</v>
      </c>
      <c r="AR1820" s="17">
        <v>4.2355025825188602E-2</v>
      </c>
      <c r="AS1820" s="17"/>
      <c r="AT1820" s="17">
        <v>0.23991587056891001</v>
      </c>
      <c r="AU1820" s="17">
        <v>0.101979394368579</v>
      </c>
      <c r="AV1820" s="17"/>
      <c r="AW1820" s="17">
        <v>0.231079397601332</v>
      </c>
      <c r="AX1820" s="17">
        <v>0.225991567948472</v>
      </c>
      <c r="AY1820" s="17">
        <v>0.222808593190846</v>
      </c>
    </row>
    <row r="1821" spans="2:51">
      <c r="B1821" t="s">
        <v>137</v>
      </c>
      <c r="C1821" s="17">
        <v>0.13241802742829401</v>
      </c>
      <c r="D1821" s="17">
        <v>0.147174854323358</v>
      </c>
      <c r="E1821" s="17">
        <v>0.11963959293340901</v>
      </c>
      <c r="F1821" s="17"/>
      <c r="G1821" s="17">
        <v>0.11481905077935201</v>
      </c>
      <c r="H1821" s="17">
        <v>0.102735027277345</v>
      </c>
      <c r="I1821" s="17">
        <v>0.123829656173296</v>
      </c>
      <c r="J1821" s="17">
        <v>0.14868910581619199</v>
      </c>
      <c r="K1821" s="17">
        <v>0.16936988202398401</v>
      </c>
      <c r="L1821" s="17">
        <v>0.130172477671572</v>
      </c>
      <c r="M1821" s="17"/>
      <c r="N1821" s="17">
        <v>0.15620628682416399</v>
      </c>
      <c r="O1821" s="17">
        <v>0.14541932778766101</v>
      </c>
      <c r="P1821" s="17">
        <v>0.10527546643898</v>
      </c>
      <c r="Q1821" s="17">
        <v>0.10629359311452601</v>
      </c>
      <c r="R1821" s="17"/>
      <c r="S1821" s="17">
        <v>7.0918991660582201E-2</v>
      </c>
      <c r="T1821" s="17">
        <v>0.18363171480342999</v>
      </c>
      <c r="U1821" s="17">
        <v>0.168005668395972</v>
      </c>
      <c r="V1821" s="17">
        <v>0.17082341769609799</v>
      </c>
      <c r="W1821" s="17">
        <v>0.103810436707149</v>
      </c>
      <c r="X1821" s="17">
        <v>0.14043650170393501</v>
      </c>
      <c r="Y1821" s="17">
        <v>0.106572938217929</v>
      </c>
      <c r="Z1821" s="17">
        <v>0.130819727452511</v>
      </c>
      <c r="AA1821" s="17">
        <v>9.0688319545729396E-2</v>
      </c>
      <c r="AB1821" s="17">
        <v>0.14049948957274799</v>
      </c>
      <c r="AC1821" s="17">
        <v>0.12587889029736599</v>
      </c>
      <c r="AD1821" s="17">
        <v>0.240238129866781</v>
      </c>
      <c r="AE1821" s="17"/>
      <c r="AF1821" s="17">
        <v>0.124305394166124</v>
      </c>
      <c r="AG1821" s="17">
        <v>0.15040547231417101</v>
      </c>
      <c r="AH1821" s="17">
        <v>0.113549249093437</v>
      </c>
      <c r="AI1821" s="17"/>
      <c r="AJ1821" s="17">
        <v>8.0675445633611301E-2</v>
      </c>
      <c r="AK1821" s="17">
        <v>0.18770070564963301</v>
      </c>
      <c r="AL1821" s="17">
        <v>0.13992493931997399</v>
      </c>
      <c r="AM1821" s="17"/>
      <c r="AN1821" s="17">
        <v>0.150329136894573</v>
      </c>
      <c r="AO1821" s="17">
        <v>0.127788794039669</v>
      </c>
      <c r="AP1821" s="17">
        <v>0.14922017249781</v>
      </c>
      <c r="AQ1821" s="17">
        <v>0.1191734121042</v>
      </c>
      <c r="AR1821" s="17">
        <v>0</v>
      </c>
      <c r="AS1821" s="17"/>
      <c r="AT1821" s="17">
        <v>0.13407348351700299</v>
      </c>
      <c r="AU1821" s="17">
        <v>0.121918836706119</v>
      </c>
      <c r="AV1821" s="17"/>
      <c r="AW1821" s="17">
        <v>0.144835786148482</v>
      </c>
      <c r="AX1821" s="17">
        <v>8.3754103417035305E-2</v>
      </c>
      <c r="AY1821" s="17">
        <v>0.13249790231300401</v>
      </c>
    </row>
    <row r="1822" spans="2:51">
      <c r="B1822" t="s">
        <v>119</v>
      </c>
      <c r="C1822" s="17">
        <v>7.4514547674123702E-2</v>
      </c>
      <c r="D1822" s="17">
        <v>5.9461808457930303E-2</v>
      </c>
      <c r="E1822" s="17">
        <v>8.8173277712781703E-2</v>
      </c>
      <c r="F1822" s="17"/>
      <c r="G1822" s="17">
        <v>7.7269448189374201E-2</v>
      </c>
      <c r="H1822" s="17">
        <v>8.8772499895699797E-2</v>
      </c>
      <c r="I1822" s="17">
        <v>7.2809068627858894E-2</v>
      </c>
      <c r="J1822" s="17">
        <v>8.8761505494555998E-2</v>
      </c>
      <c r="K1822" s="17">
        <v>7.0868526146455099E-2</v>
      </c>
      <c r="L1822" s="17">
        <v>5.7633312324497601E-2</v>
      </c>
      <c r="M1822" s="17"/>
      <c r="N1822" s="17">
        <v>7.2433852289403203E-2</v>
      </c>
      <c r="O1822" s="17">
        <v>8.4339067092708997E-2</v>
      </c>
      <c r="P1822" s="17">
        <v>6.2983105585995902E-2</v>
      </c>
      <c r="Q1822" s="17">
        <v>7.1663988448311802E-2</v>
      </c>
      <c r="R1822" s="17"/>
      <c r="S1822" s="17">
        <v>8.6316453755480194E-2</v>
      </c>
      <c r="T1822" s="17">
        <v>9.0699511461373103E-2</v>
      </c>
      <c r="U1822" s="17">
        <v>6.5465512999608899E-2</v>
      </c>
      <c r="V1822" s="17">
        <v>7.2158947165236201E-2</v>
      </c>
      <c r="W1822" s="17">
        <v>9.3504855781446697E-2</v>
      </c>
      <c r="X1822" s="17">
        <v>4.8285889525461298E-2</v>
      </c>
      <c r="Y1822" s="17">
        <v>6.6873681139451899E-2</v>
      </c>
      <c r="Z1822" s="17">
        <v>0.102909758378626</v>
      </c>
      <c r="AA1822" s="17">
        <v>7.1537935555414503E-2</v>
      </c>
      <c r="AB1822" s="17">
        <v>4.46142023271607E-2</v>
      </c>
      <c r="AC1822" s="17">
        <v>8.6516873899255706E-2</v>
      </c>
      <c r="AD1822" s="17">
        <v>8.83447508528033E-2</v>
      </c>
      <c r="AE1822" s="17"/>
      <c r="AF1822" s="17">
        <v>7.0574217875999296E-2</v>
      </c>
      <c r="AG1822" s="17">
        <v>6.6344662790810499E-2</v>
      </c>
      <c r="AH1822" s="17">
        <v>0.108779114254062</v>
      </c>
      <c r="AI1822" s="17"/>
      <c r="AJ1822" s="17">
        <v>4.8655820089024297E-2</v>
      </c>
      <c r="AK1822" s="17">
        <v>7.4169251239297601E-2</v>
      </c>
      <c r="AL1822" s="17">
        <v>5.8690821859188801E-2</v>
      </c>
      <c r="AM1822" s="17"/>
      <c r="AN1822" s="17">
        <v>6.5848176354387805E-2</v>
      </c>
      <c r="AO1822" s="17">
        <v>5.7446003051395703E-2</v>
      </c>
      <c r="AP1822" s="17">
        <v>9.7108772337992894E-2</v>
      </c>
      <c r="AQ1822" s="17">
        <v>0.100001969709658</v>
      </c>
      <c r="AR1822" s="17">
        <v>0.105971327847314</v>
      </c>
      <c r="AS1822" s="17"/>
      <c r="AT1822" s="17">
        <v>7.2784573242776998E-2</v>
      </c>
      <c r="AU1822" s="17">
        <v>7.1960376430434403E-2</v>
      </c>
      <c r="AV1822" s="17"/>
      <c r="AW1822" s="17">
        <v>7.8196122465377396E-2</v>
      </c>
      <c r="AX1822" s="17">
        <v>1.45254894229678E-2</v>
      </c>
      <c r="AY1822" s="17">
        <v>8.6130559841774701E-2</v>
      </c>
    </row>
    <row r="1823" spans="2:51">
      <c r="B1823" t="s">
        <v>138</v>
      </c>
      <c r="C1823" s="17">
        <v>0.223045503088694</v>
      </c>
      <c r="D1823" s="17">
        <v>0.25934264542227897</v>
      </c>
      <c r="E1823" s="17">
        <v>0.19158819269795299</v>
      </c>
      <c r="F1823" s="17"/>
      <c r="G1823" s="17">
        <v>0.27914813687878798</v>
      </c>
      <c r="H1823" s="17">
        <v>0.27490502393387201</v>
      </c>
      <c r="I1823" s="17">
        <v>0.24606618353624801</v>
      </c>
      <c r="J1823" s="17">
        <v>0.19343964693959201</v>
      </c>
      <c r="K1823" s="17">
        <v>0.147714737826317</v>
      </c>
      <c r="L1823" s="17">
        <v>0.21776197567087799</v>
      </c>
      <c r="M1823" s="17"/>
      <c r="N1823" s="17">
        <v>0.230542800227381</v>
      </c>
      <c r="O1823" s="17">
        <v>0.26432123875450902</v>
      </c>
      <c r="P1823" s="17">
        <v>0.21243299742350299</v>
      </c>
      <c r="Q1823" s="17">
        <v>0.18796544727985101</v>
      </c>
      <c r="R1823" s="17"/>
      <c r="S1823" s="17">
        <v>0.34779898001861598</v>
      </c>
      <c r="T1823" s="17">
        <v>0.18838774091184399</v>
      </c>
      <c r="U1823" s="17">
        <v>0.17615946306486799</v>
      </c>
      <c r="V1823" s="17">
        <v>0.145882447688719</v>
      </c>
      <c r="W1823" s="17">
        <v>0.21450900371597201</v>
      </c>
      <c r="X1823" s="17">
        <v>0.233195905402662</v>
      </c>
      <c r="Y1823" s="17">
        <v>0.21578938443519499</v>
      </c>
      <c r="Z1823" s="17">
        <v>0.27963583204685899</v>
      </c>
      <c r="AA1823" s="17">
        <v>0.20191315698689</v>
      </c>
      <c r="AB1823" s="17">
        <v>0.24921033873856899</v>
      </c>
      <c r="AC1823" s="17">
        <v>0.24742792097740299</v>
      </c>
      <c r="AD1823" s="17">
        <v>0.123810985017772</v>
      </c>
      <c r="AE1823" s="17"/>
      <c r="AF1823" s="17">
        <v>0.20282999306421701</v>
      </c>
      <c r="AG1823" s="17">
        <v>0.274854387642542</v>
      </c>
      <c r="AH1823" s="17">
        <v>0.15712389094729901</v>
      </c>
      <c r="AI1823" s="17"/>
      <c r="AJ1823" s="17">
        <v>0.246613956657008</v>
      </c>
      <c r="AK1823" s="17">
        <v>0.25792498373772699</v>
      </c>
      <c r="AL1823" s="17">
        <v>0.23093899100963999</v>
      </c>
      <c r="AM1823" s="17"/>
      <c r="AN1823" s="17">
        <v>0.18398705438096999</v>
      </c>
      <c r="AO1823" s="17">
        <v>0.26274797626573798</v>
      </c>
      <c r="AP1823" s="17">
        <v>0.24245578592916101</v>
      </c>
      <c r="AQ1823" s="17">
        <v>0.32139060564885003</v>
      </c>
      <c r="AR1823" s="17">
        <v>0.40696389039944703</v>
      </c>
      <c r="AS1823" s="17"/>
      <c r="AT1823" s="17">
        <v>0.21382350694625701</v>
      </c>
      <c r="AU1823" s="17">
        <v>0.31824240534779702</v>
      </c>
      <c r="AV1823" s="17"/>
      <c r="AW1823" s="17">
        <v>0.23370444485956299</v>
      </c>
      <c r="AX1823" s="17">
        <v>0.26930060448945198</v>
      </c>
      <c r="AY1823" s="17">
        <v>0.20071720119945999</v>
      </c>
    </row>
    <row r="1824" spans="2:51">
      <c r="B1824" t="s">
        <v>139</v>
      </c>
      <c r="C1824" s="17">
        <v>0.35923689362130401</v>
      </c>
      <c r="D1824" s="17">
        <v>0.36189237184488199</v>
      </c>
      <c r="E1824" s="17">
        <v>0.35593559503400501</v>
      </c>
      <c r="F1824" s="17"/>
      <c r="G1824" s="17">
        <v>0.29503299552848999</v>
      </c>
      <c r="H1824" s="17">
        <v>0.366500988434733</v>
      </c>
      <c r="I1824" s="17">
        <v>0.34124454182756803</v>
      </c>
      <c r="J1824" s="17">
        <v>0.36126402905600602</v>
      </c>
      <c r="K1824" s="17">
        <v>0.46036677639822798</v>
      </c>
      <c r="L1824" s="17">
        <v>0.32541571763173099</v>
      </c>
      <c r="M1824" s="17"/>
      <c r="N1824" s="17">
        <v>0.35574924003944403</v>
      </c>
      <c r="O1824" s="17">
        <v>0.36050706987553999</v>
      </c>
      <c r="P1824" s="17">
        <v>0.36439446936123498</v>
      </c>
      <c r="Q1824" s="17">
        <v>0.346647214422941</v>
      </c>
      <c r="R1824" s="17"/>
      <c r="S1824" s="17">
        <v>0.248061121394936</v>
      </c>
      <c r="T1824" s="17">
        <v>0.38399540547386901</v>
      </c>
      <c r="U1824" s="17">
        <v>0.481053843562536</v>
      </c>
      <c r="V1824" s="17">
        <v>0.43780885856419599</v>
      </c>
      <c r="W1824" s="17">
        <v>0.31991847475620899</v>
      </c>
      <c r="X1824" s="17">
        <v>0.34819668760101302</v>
      </c>
      <c r="Y1824" s="17">
        <v>0.34675916882939201</v>
      </c>
      <c r="Z1824" s="17">
        <v>0.32097156861298598</v>
      </c>
      <c r="AA1824" s="17">
        <v>0.36181103137024301</v>
      </c>
      <c r="AB1824" s="17">
        <v>0.34341536527184802</v>
      </c>
      <c r="AC1824" s="17">
        <v>0.29203640518635599</v>
      </c>
      <c r="AD1824" s="17">
        <v>0.51431455398952097</v>
      </c>
      <c r="AE1824" s="17"/>
      <c r="AF1824" s="17">
        <v>0.36728190713484898</v>
      </c>
      <c r="AG1824" s="17">
        <v>0.36193338330366498</v>
      </c>
      <c r="AH1824" s="17">
        <v>0.35635076882141398</v>
      </c>
      <c r="AI1824" s="17"/>
      <c r="AJ1824" s="17">
        <v>0.306151502424726</v>
      </c>
      <c r="AK1824" s="17">
        <v>0.40232745058534097</v>
      </c>
      <c r="AL1824" s="17">
        <v>0.37096172430206797</v>
      </c>
      <c r="AM1824" s="17"/>
      <c r="AN1824" s="17">
        <v>0.41056992132307402</v>
      </c>
      <c r="AO1824" s="17">
        <v>0.32408583307241201</v>
      </c>
      <c r="AP1824" s="17">
        <v>0.361057486289251</v>
      </c>
      <c r="AQ1824" s="17">
        <v>0.28845986314475502</v>
      </c>
      <c r="AR1824" s="17">
        <v>4.2355025825188602E-2</v>
      </c>
      <c r="AS1824" s="17"/>
      <c r="AT1824" s="17">
        <v>0.373989354085913</v>
      </c>
      <c r="AU1824" s="17">
        <v>0.223898231074698</v>
      </c>
      <c r="AV1824" s="17"/>
      <c r="AW1824" s="17">
        <v>0.37591518374981497</v>
      </c>
      <c r="AX1824" s="17">
        <v>0.30974567136550701</v>
      </c>
      <c r="AY1824" s="17">
        <v>0.35530649550385002</v>
      </c>
    </row>
    <row r="1825" spans="2:51">
      <c r="B1825" t="s">
        <v>140</v>
      </c>
      <c r="C1825" s="17">
        <v>-0.13619139053261001</v>
      </c>
      <c r="D1825" s="17">
        <v>-0.102549726422604</v>
      </c>
      <c r="E1825" s="17">
        <v>-0.164347402336052</v>
      </c>
      <c r="F1825" s="17"/>
      <c r="G1825" s="17">
        <v>-1.58848586497027E-2</v>
      </c>
      <c r="H1825" s="17">
        <v>-9.1595964500860799E-2</v>
      </c>
      <c r="I1825" s="17">
        <v>-9.5178358291320098E-2</v>
      </c>
      <c r="J1825" s="17">
        <v>-0.16782438211641401</v>
      </c>
      <c r="K1825" s="17">
        <v>-0.31265203857190998</v>
      </c>
      <c r="L1825" s="17">
        <v>-0.10765374196085301</v>
      </c>
      <c r="M1825" s="17"/>
      <c r="N1825" s="17">
        <v>-0.125206439812063</v>
      </c>
      <c r="O1825" s="17">
        <v>-9.6185831121031296E-2</v>
      </c>
      <c r="P1825" s="17">
        <v>-0.15196147193773199</v>
      </c>
      <c r="Q1825" s="17">
        <v>-0.15868176714309001</v>
      </c>
      <c r="R1825" s="17"/>
      <c r="S1825" s="17">
        <v>9.9737858623680495E-2</v>
      </c>
      <c r="T1825" s="17">
        <v>-0.195607664562025</v>
      </c>
      <c r="U1825" s="17">
        <v>-0.30489438049766798</v>
      </c>
      <c r="V1825" s="17">
        <v>-0.29192641087547799</v>
      </c>
      <c r="W1825" s="17">
        <v>-0.105409471040237</v>
      </c>
      <c r="X1825" s="17">
        <v>-0.115000782198351</v>
      </c>
      <c r="Y1825" s="17">
        <v>-0.13096978439419699</v>
      </c>
      <c r="Z1825" s="17">
        <v>-4.1335736566127698E-2</v>
      </c>
      <c r="AA1825" s="17">
        <v>-0.15989787438335301</v>
      </c>
      <c r="AB1825" s="17">
        <v>-9.4205026533278696E-2</v>
      </c>
      <c r="AC1825" s="17">
        <v>-4.4608484208952602E-2</v>
      </c>
      <c r="AD1825" s="17">
        <v>-0.39050356897174898</v>
      </c>
      <c r="AE1825" s="17"/>
      <c r="AF1825" s="17">
        <v>-0.164451914070632</v>
      </c>
      <c r="AG1825" s="17">
        <v>-8.7078995661122094E-2</v>
      </c>
      <c r="AH1825" s="17">
        <v>-0.199226877874115</v>
      </c>
      <c r="AI1825" s="17"/>
      <c r="AJ1825" s="17">
        <v>-5.9537545767718102E-2</v>
      </c>
      <c r="AK1825" s="17">
        <v>-0.14440246684761299</v>
      </c>
      <c r="AL1825" s="17">
        <v>-0.14002273329242801</v>
      </c>
      <c r="AM1825" s="17"/>
      <c r="AN1825" s="17">
        <v>-0.226582866942104</v>
      </c>
      <c r="AO1825" s="17">
        <v>-6.1337856806673398E-2</v>
      </c>
      <c r="AP1825" s="17">
        <v>-0.118601700360091</v>
      </c>
      <c r="AQ1825" s="17">
        <v>3.2930742504095403E-2</v>
      </c>
      <c r="AR1825" s="17">
        <v>0.36460886457425801</v>
      </c>
      <c r="AS1825" s="17"/>
      <c r="AT1825" s="17">
        <v>-0.16016584713965601</v>
      </c>
      <c r="AU1825" s="17">
        <v>9.4344174273098394E-2</v>
      </c>
      <c r="AV1825" s="17"/>
      <c r="AW1825" s="17">
        <v>-0.14221073889025199</v>
      </c>
      <c r="AX1825" s="17">
        <v>-4.0445066876055299E-2</v>
      </c>
      <c r="AY1825" s="17">
        <v>-0.15458929430439</v>
      </c>
    </row>
    <row r="1826" spans="2:51">
      <c r="C1826" s="17"/>
      <c r="D1826" s="17"/>
      <c r="E1826" s="17"/>
      <c r="F1826" s="17"/>
      <c r="G1826" s="17"/>
      <c r="H1826" s="17"/>
      <c r="I1826" s="17"/>
      <c r="J1826" s="17"/>
      <c r="K1826" s="17"/>
      <c r="L1826" s="17"/>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7"/>
      <c r="AI1826" s="17"/>
      <c r="AJ1826" s="17"/>
      <c r="AK1826" s="17"/>
      <c r="AL1826" s="17"/>
      <c r="AM1826" s="17"/>
      <c r="AN1826" s="17"/>
      <c r="AO1826" s="17"/>
      <c r="AP1826" s="17"/>
      <c r="AQ1826" s="17"/>
      <c r="AR1826" s="17"/>
      <c r="AS1826" s="17"/>
      <c r="AT1826" s="17"/>
      <c r="AU1826" s="17"/>
      <c r="AV1826" s="17"/>
      <c r="AW1826" s="17"/>
      <c r="AX1826" s="17"/>
      <c r="AY1826" s="17"/>
    </row>
    <row r="1827" spans="2:51">
      <c r="B1827" s="6" t="s">
        <v>496</v>
      </c>
      <c r="C1827" s="17"/>
      <c r="D1827" s="17"/>
      <c r="E1827" s="17"/>
      <c r="F1827" s="17"/>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c r="AI1827" s="17"/>
      <c r="AJ1827" s="17"/>
      <c r="AK1827" s="17"/>
      <c r="AL1827" s="17"/>
      <c r="AM1827" s="17"/>
      <c r="AN1827" s="17"/>
      <c r="AO1827" s="17"/>
      <c r="AP1827" s="17"/>
      <c r="AQ1827" s="17"/>
      <c r="AR1827" s="17"/>
      <c r="AS1827" s="17"/>
      <c r="AT1827" s="17"/>
      <c r="AU1827" s="17"/>
      <c r="AV1827" s="17"/>
      <c r="AW1827" s="17"/>
      <c r="AX1827" s="17"/>
      <c r="AY1827" s="17"/>
    </row>
    <row r="1828" spans="2:51">
      <c r="B1828" s="24" t="s">
        <v>16</v>
      </c>
      <c r="C1828" s="17"/>
      <c r="D1828" s="17"/>
      <c r="E1828" s="17"/>
      <c r="F1828" s="17"/>
      <c r="G1828" s="17"/>
      <c r="H1828" s="17"/>
      <c r="I1828" s="17"/>
      <c r="J1828" s="17"/>
      <c r="K1828" s="17"/>
      <c r="L1828" s="17"/>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7"/>
      <c r="AI1828" s="17"/>
      <c r="AJ1828" s="17"/>
      <c r="AK1828" s="17"/>
      <c r="AL1828" s="17"/>
      <c r="AM1828" s="17"/>
      <c r="AN1828" s="17"/>
      <c r="AO1828" s="17"/>
      <c r="AP1828" s="17"/>
      <c r="AQ1828" s="17"/>
      <c r="AR1828" s="17"/>
      <c r="AS1828" s="17"/>
      <c r="AT1828" s="17"/>
      <c r="AU1828" s="17"/>
      <c r="AV1828" s="17"/>
      <c r="AW1828" s="17"/>
      <c r="AX1828" s="17"/>
      <c r="AY1828" s="17"/>
    </row>
    <row r="1829" spans="2:51">
      <c r="B1829" t="s">
        <v>133</v>
      </c>
      <c r="C1829" s="17">
        <v>0.15940936547794299</v>
      </c>
      <c r="D1829" s="17">
        <v>0.20888042562385201</v>
      </c>
      <c r="E1829" s="17">
        <v>0.119165328116466</v>
      </c>
      <c r="F1829" s="17"/>
      <c r="G1829" s="17">
        <v>0.14874920681739801</v>
      </c>
      <c r="H1829" s="17">
        <v>0.13864673711813999</v>
      </c>
      <c r="I1829" s="17">
        <v>0.153897291902651</v>
      </c>
      <c r="J1829" s="17">
        <v>0.14382407570873099</v>
      </c>
      <c r="K1829" s="17">
        <v>0.21635792427261599</v>
      </c>
      <c r="L1829" s="17">
        <v>0.153175897697094</v>
      </c>
      <c r="M1829" s="17"/>
      <c r="N1829" s="17">
        <v>0.185314268629165</v>
      </c>
      <c r="O1829" s="17">
        <v>0.165742766923625</v>
      </c>
      <c r="P1829" s="17">
        <v>0.160011606099809</v>
      </c>
      <c r="Q1829" s="17">
        <v>0.123882604011471</v>
      </c>
      <c r="R1829" s="17"/>
      <c r="S1829" s="17">
        <v>0.16178399047268599</v>
      </c>
      <c r="T1829" s="17">
        <v>0.155054136301707</v>
      </c>
      <c r="U1829" s="17">
        <v>0.18471027417743299</v>
      </c>
      <c r="V1829" s="17">
        <v>0.18766740580051799</v>
      </c>
      <c r="W1829" s="17">
        <v>0.16666992344267501</v>
      </c>
      <c r="X1829" s="17">
        <v>0.16822454885492999</v>
      </c>
      <c r="Y1829" s="17">
        <v>0.16023693473852699</v>
      </c>
      <c r="Z1829" s="17">
        <v>0.21262901608889201</v>
      </c>
      <c r="AA1829" s="17">
        <v>0.12678353577252199</v>
      </c>
      <c r="AB1829" s="17">
        <v>0.10332551855300701</v>
      </c>
      <c r="AC1829" s="17">
        <v>0.17589602540027799</v>
      </c>
      <c r="AD1829" s="17">
        <v>0.191374867020078</v>
      </c>
      <c r="AE1829" s="17"/>
      <c r="AF1829" s="17">
        <v>0.15465052264709001</v>
      </c>
      <c r="AG1829" s="17">
        <v>0.19699817415402801</v>
      </c>
      <c r="AH1829" s="17">
        <v>6.5938863308489803E-2</v>
      </c>
      <c r="AI1829" s="17"/>
      <c r="AJ1829" s="17">
        <v>0.101460698577845</v>
      </c>
      <c r="AK1829" s="17">
        <v>0.20404030542108501</v>
      </c>
      <c r="AL1829" s="17">
        <v>0.23250975592675899</v>
      </c>
      <c r="AM1829" s="17"/>
      <c r="AN1829" s="17">
        <v>0.16159020366562801</v>
      </c>
      <c r="AO1829" s="17">
        <v>0.11481273785502</v>
      </c>
      <c r="AP1829" s="17">
        <v>0.18767428814102399</v>
      </c>
      <c r="AQ1829" s="17">
        <v>0.20746954537896001</v>
      </c>
      <c r="AR1829" s="17">
        <v>0.24258324689072</v>
      </c>
      <c r="AS1829" s="17"/>
      <c r="AT1829" s="17">
        <v>0.16509764905728799</v>
      </c>
      <c r="AU1829" s="17">
        <v>0.112038495577439</v>
      </c>
      <c r="AV1829" s="17"/>
      <c r="AW1829" s="17">
        <v>0.210526343348445</v>
      </c>
      <c r="AX1829" s="17">
        <v>0.102499199832309</v>
      </c>
      <c r="AY1829" s="17">
        <v>0.12324934364239699</v>
      </c>
    </row>
    <row r="1830" spans="2:51">
      <c r="B1830" t="s">
        <v>134</v>
      </c>
      <c r="C1830" s="17">
        <v>0.30079605831634898</v>
      </c>
      <c r="D1830" s="17">
        <v>0.278287230120292</v>
      </c>
      <c r="E1830" s="17">
        <v>0.31669956864584298</v>
      </c>
      <c r="F1830" s="17"/>
      <c r="G1830" s="17">
        <v>0.40286776037018501</v>
      </c>
      <c r="H1830" s="17">
        <v>0.32937187122207301</v>
      </c>
      <c r="I1830" s="17">
        <v>0.34293933509749502</v>
      </c>
      <c r="J1830" s="17">
        <v>0.26544083817980502</v>
      </c>
      <c r="K1830" s="17">
        <v>0.23821300262887199</v>
      </c>
      <c r="L1830" s="17">
        <v>0.27158415468411201</v>
      </c>
      <c r="M1830" s="17"/>
      <c r="N1830" s="17">
        <v>0.32465565064915097</v>
      </c>
      <c r="O1830" s="17">
        <v>0.28436151330118697</v>
      </c>
      <c r="P1830" s="17">
        <v>0.28104282203624198</v>
      </c>
      <c r="Q1830" s="17">
        <v>0.30056840240085397</v>
      </c>
      <c r="R1830" s="17"/>
      <c r="S1830" s="17">
        <v>0.32495556380748197</v>
      </c>
      <c r="T1830" s="17">
        <v>0.33024556399006599</v>
      </c>
      <c r="U1830" s="17">
        <v>0.29260677308601102</v>
      </c>
      <c r="V1830" s="17">
        <v>0.31083725558154401</v>
      </c>
      <c r="W1830" s="17">
        <v>0.293015618384669</v>
      </c>
      <c r="X1830" s="17">
        <v>0.36785174342219601</v>
      </c>
      <c r="Y1830" s="17">
        <v>0.265476373820137</v>
      </c>
      <c r="Z1830" s="17">
        <v>0.22690481231706899</v>
      </c>
      <c r="AA1830" s="17">
        <v>0.34423654967941802</v>
      </c>
      <c r="AB1830" s="17">
        <v>0.24415063568772299</v>
      </c>
      <c r="AC1830" s="17">
        <v>0.22868783284803901</v>
      </c>
      <c r="AD1830" s="17">
        <v>0.23237526670000899</v>
      </c>
      <c r="AE1830" s="17"/>
      <c r="AF1830" s="17">
        <v>0.272533107833141</v>
      </c>
      <c r="AG1830" s="17">
        <v>0.29208276716474402</v>
      </c>
      <c r="AH1830" s="17">
        <v>0.375858016447848</v>
      </c>
      <c r="AI1830" s="17"/>
      <c r="AJ1830" s="17">
        <v>0.30433836742048098</v>
      </c>
      <c r="AK1830" s="17">
        <v>0.29917420687367902</v>
      </c>
      <c r="AL1830" s="17">
        <v>0.28267049944453698</v>
      </c>
      <c r="AM1830" s="17"/>
      <c r="AN1830" s="17">
        <v>0.24002824749027901</v>
      </c>
      <c r="AO1830" s="17">
        <v>0.38127041016458002</v>
      </c>
      <c r="AP1830" s="17">
        <v>0.30755434394845299</v>
      </c>
      <c r="AQ1830" s="17">
        <v>0.269199524390004</v>
      </c>
      <c r="AR1830" s="17">
        <v>0.25226048646683702</v>
      </c>
      <c r="AS1830" s="17"/>
      <c r="AT1830" s="17">
        <v>0.288953361018771</v>
      </c>
      <c r="AU1830" s="17">
        <v>0.41318230616753299</v>
      </c>
      <c r="AV1830" s="17"/>
      <c r="AW1830" s="17">
        <v>0.28705808970381502</v>
      </c>
      <c r="AX1830" s="17">
        <v>0.33746760304508999</v>
      </c>
      <c r="AY1830" s="17">
        <v>0.30507533378746998</v>
      </c>
    </row>
    <row r="1831" spans="2:51">
      <c r="B1831" t="s">
        <v>135</v>
      </c>
      <c r="C1831" s="17">
        <v>0.29565423697569598</v>
      </c>
      <c r="D1831" s="17">
        <v>0.287186566334523</v>
      </c>
      <c r="E1831" s="17">
        <v>0.30308130864670202</v>
      </c>
      <c r="F1831" s="17"/>
      <c r="G1831" s="17">
        <v>0.22628299805358401</v>
      </c>
      <c r="H1831" s="17">
        <v>0.26931060786522598</v>
      </c>
      <c r="I1831" s="17">
        <v>0.24770782056369101</v>
      </c>
      <c r="J1831" s="17">
        <v>0.347953971165611</v>
      </c>
      <c r="K1831" s="17">
        <v>0.30417774243430301</v>
      </c>
      <c r="L1831" s="17">
        <v>0.33776872762844401</v>
      </c>
      <c r="M1831" s="17"/>
      <c r="N1831" s="17">
        <v>0.30498590679475301</v>
      </c>
      <c r="O1831" s="17">
        <v>0.27151190751808302</v>
      </c>
      <c r="P1831" s="17">
        <v>0.33469029561223601</v>
      </c>
      <c r="Q1831" s="17">
        <v>0.28827479696466202</v>
      </c>
      <c r="R1831" s="17"/>
      <c r="S1831" s="17">
        <v>0.27806488313905298</v>
      </c>
      <c r="T1831" s="17">
        <v>0.29559687452109501</v>
      </c>
      <c r="U1831" s="17">
        <v>0.25223379264896201</v>
      </c>
      <c r="V1831" s="17">
        <v>0.245787513332622</v>
      </c>
      <c r="W1831" s="17">
        <v>0.27518856612703901</v>
      </c>
      <c r="X1831" s="17">
        <v>0.33936204101989598</v>
      </c>
      <c r="Y1831" s="17">
        <v>0.30155810548953899</v>
      </c>
      <c r="Z1831" s="17">
        <v>0.29372569935787302</v>
      </c>
      <c r="AA1831" s="17">
        <v>0.26696776526622601</v>
      </c>
      <c r="AB1831" s="17">
        <v>0.39698247778658102</v>
      </c>
      <c r="AC1831" s="17">
        <v>0.31496907539788599</v>
      </c>
      <c r="AD1831" s="17">
        <v>0.31668208109401502</v>
      </c>
      <c r="AE1831" s="17"/>
      <c r="AF1831" s="17">
        <v>0.31482609719788501</v>
      </c>
      <c r="AG1831" s="17">
        <v>0.284568311358879</v>
      </c>
      <c r="AH1831" s="17">
        <v>0.27226273174460403</v>
      </c>
      <c r="AI1831" s="17"/>
      <c r="AJ1831" s="17">
        <v>0.31551121835485701</v>
      </c>
      <c r="AK1831" s="17">
        <v>0.25599312248446998</v>
      </c>
      <c r="AL1831" s="17">
        <v>0.297359561145836</v>
      </c>
      <c r="AM1831" s="17"/>
      <c r="AN1831" s="17">
        <v>0.30940713189020902</v>
      </c>
      <c r="AO1831" s="17">
        <v>0.29845172205620202</v>
      </c>
      <c r="AP1831" s="17">
        <v>0.28713499257585001</v>
      </c>
      <c r="AQ1831" s="17">
        <v>0.22857440285486599</v>
      </c>
      <c r="AR1831" s="17">
        <v>0.35032826975748699</v>
      </c>
      <c r="AS1831" s="17"/>
      <c r="AT1831" s="17">
        <v>0.29531753790854398</v>
      </c>
      <c r="AU1831" s="17">
        <v>0.30397839938144799</v>
      </c>
      <c r="AV1831" s="17"/>
      <c r="AW1831" s="17">
        <v>0.28842356582301698</v>
      </c>
      <c r="AX1831" s="17">
        <v>0.32844683038386902</v>
      </c>
      <c r="AY1831" s="17">
        <v>0.29447388648010497</v>
      </c>
    </row>
    <row r="1832" spans="2:51">
      <c r="B1832" t="s">
        <v>136</v>
      </c>
      <c r="C1832" s="17">
        <v>0.11384633375047901</v>
      </c>
      <c r="D1832" s="17">
        <v>0.120044116724197</v>
      </c>
      <c r="E1832" s="17">
        <v>0.109883184900723</v>
      </c>
      <c r="F1832" s="17"/>
      <c r="G1832" s="17">
        <v>8.8783882351326698E-2</v>
      </c>
      <c r="H1832" s="17">
        <v>0.112343728623137</v>
      </c>
      <c r="I1832" s="17">
        <v>0.12476660351857199</v>
      </c>
      <c r="J1832" s="17">
        <v>0.12039761119457799</v>
      </c>
      <c r="K1832" s="17">
        <v>0.118642273968057</v>
      </c>
      <c r="L1832" s="17">
        <v>0.111865085753046</v>
      </c>
      <c r="M1832" s="17"/>
      <c r="N1832" s="17">
        <v>8.1701311487342707E-2</v>
      </c>
      <c r="O1832" s="17">
        <v>0.154225561574626</v>
      </c>
      <c r="P1832" s="17">
        <v>8.2775544617953098E-2</v>
      </c>
      <c r="Q1832" s="17">
        <v>0.13079828646534999</v>
      </c>
      <c r="R1832" s="17"/>
      <c r="S1832" s="17">
        <v>0.109655720578993</v>
      </c>
      <c r="T1832" s="17">
        <v>8.8419598295152696E-2</v>
      </c>
      <c r="U1832" s="17">
        <v>0.13222393696176399</v>
      </c>
      <c r="V1832" s="17">
        <v>0.120124855442388</v>
      </c>
      <c r="W1832" s="17">
        <v>8.5048179921101294E-2</v>
      </c>
      <c r="X1832" s="17">
        <v>5.5960260294841399E-2</v>
      </c>
      <c r="Y1832" s="17">
        <v>0.17513274028721401</v>
      </c>
      <c r="Z1832" s="17">
        <v>0.12538557691475199</v>
      </c>
      <c r="AA1832" s="17">
        <v>0.131684146155891</v>
      </c>
      <c r="AB1832" s="17">
        <v>0.103656746635817</v>
      </c>
      <c r="AC1832" s="17">
        <v>0.13898274287395601</v>
      </c>
      <c r="AD1832" s="17">
        <v>0.106387422547552</v>
      </c>
      <c r="AE1832" s="17"/>
      <c r="AF1832" s="17">
        <v>0.124436084459876</v>
      </c>
      <c r="AG1832" s="17">
        <v>0.118775723045652</v>
      </c>
      <c r="AH1832" s="17">
        <v>9.7663217360392601E-2</v>
      </c>
      <c r="AI1832" s="17"/>
      <c r="AJ1832" s="17">
        <v>0.139479979623121</v>
      </c>
      <c r="AK1832" s="17">
        <v>0.129096239020214</v>
      </c>
      <c r="AL1832" s="17">
        <v>0.12727466707961299</v>
      </c>
      <c r="AM1832" s="17"/>
      <c r="AN1832" s="17">
        <v>0.136140950695462</v>
      </c>
      <c r="AO1832" s="17">
        <v>9.5909697899872096E-2</v>
      </c>
      <c r="AP1832" s="17">
        <v>0.10565617511860199</v>
      </c>
      <c r="AQ1832" s="17">
        <v>0.13189400288181799</v>
      </c>
      <c r="AR1832" s="17">
        <v>9.3445722087807007E-2</v>
      </c>
      <c r="AS1832" s="17"/>
      <c r="AT1832" s="17">
        <v>0.121112201685719</v>
      </c>
      <c r="AU1832" s="17">
        <v>4.9907326456611001E-2</v>
      </c>
      <c r="AV1832" s="17"/>
      <c r="AW1832" s="17">
        <v>0.10593385073295</v>
      </c>
      <c r="AX1832" s="17">
        <v>0.133682046725693</v>
      </c>
      <c r="AY1832" s="17">
        <v>0.11663809550740099</v>
      </c>
    </row>
    <row r="1833" spans="2:51">
      <c r="B1833" t="s">
        <v>137</v>
      </c>
      <c r="C1833" s="17">
        <v>4.0369748964691803E-2</v>
      </c>
      <c r="D1833" s="17">
        <v>3.65999983968349E-2</v>
      </c>
      <c r="E1833" s="17">
        <v>4.4039829361621402E-2</v>
      </c>
      <c r="F1833" s="17"/>
      <c r="G1833" s="17">
        <v>4.8543377807803802E-2</v>
      </c>
      <c r="H1833" s="17">
        <v>4.95651505135149E-2</v>
      </c>
      <c r="I1833" s="17">
        <v>3.17285913719225E-2</v>
      </c>
      <c r="J1833" s="17">
        <v>3.9968969005262901E-2</v>
      </c>
      <c r="K1833" s="17">
        <v>4.28193599002707E-2</v>
      </c>
      <c r="L1833" s="17">
        <v>3.4534761619603602E-2</v>
      </c>
      <c r="M1833" s="17"/>
      <c r="N1833" s="17">
        <v>4.2087378134606897E-2</v>
      </c>
      <c r="O1833" s="17">
        <v>2.8366864815232502E-2</v>
      </c>
      <c r="P1833" s="17">
        <v>2.5463202560896601E-2</v>
      </c>
      <c r="Q1833" s="17">
        <v>6.2919772889749398E-2</v>
      </c>
      <c r="R1833" s="17"/>
      <c r="S1833" s="17">
        <v>8.4408213968821706E-3</v>
      </c>
      <c r="T1833" s="17">
        <v>3.15854834371301E-2</v>
      </c>
      <c r="U1833" s="17">
        <v>7.9551297817071806E-2</v>
      </c>
      <c r="V1833" s="17">
        <v>3.54837230237149E-2</v>
      </c>
      <c r="W1833" s="17">
        <v>2.5079533111196099E-2</v>
      </c>
      <c r="X1833" s="17">
        <v>1.97487316145076E-2</v>
      </c>
      <c r="Y1833" s="17">
        <v>4.5476250830510399E-2</v>
      </c>
      <c r="Z1833" s="17">
        <v>4.2205857313114797E-2</v>
      </c>
      <c r="AA1833" s="17">
        <v>5.48167269352774E-2</v>
      </c>
      <c r="AB1833" s="17">
        <v>6.30319672558151E-2</v>
      </c>
      <c r="AC1833" s="17">
        <v>3.7162825735640302E-2</v>
      </c>
      <c r="AD1833" s="17">
        <v>6.4835611785541994E-2</v>
      </c>
      <c r="AE1833" s="17"/>
      <c r="AF1833" s="17">
        <v>4.1058784276783299E-2</v>
      </c>
      <c r="AG1833" s="17">
        <v>3.78775960461133E-2</v>
      </c>
      <c r="AH1833" s="17">
        <v>4.3385304598948099E-2</v>
      </c>
      <c r="AI1833" s="17"/>
      <c r="AJ1833" s="17">
        <v>5.8725557062860798E-2</v>
      </c>
      <c r="AK1833" s="17">
        <v>3.3964014317592703E-2</v>
      </c>
      <c r="AL1833" s="17">
        <v>1.25184833880041E-2</v>
      </c>
      <c r="AM1833" s="17"/>
      <c r="AN1833" s="17">
        <v>7.0966933268141505E-2</v>
      </c>
      <c r="AO1833" s="17">
        <v>4.38328853607311E-2</v>
      </c>
      <c r="AP1833" s="17">
        <v>1.94998839292903E-2</v>
      </c>
      <c r="AQ1833" s="17">
        <v>4.5985772924156801E-2</v>
      </c>
      <c r="AR1833" s="17">
        <v>0</v>
      </c>
      <c r="AS1833" s="17"/>
      <c r="AT1833" s="17">
        <v>4.1535837156824698E-2</v>
      </c>
      <c r="AU1833" s="17">
        <v>3.0952688335452502E-2</v>
      </c>
      <c r="AV1833" s="17"/>
      <c r="AW1833" s="17">
        <v>2.4481142587167E-2</v>
      </c>
      <c r="AX1833" s="17">
        <v>5.6317747180007198E-2</v>
      </c>
      <c r="AY1833" s="17">
        <v>5.2052353029508197E-2</v>
      </c>
    </row>
    <row r="1834" spans="2:51">
      <c r="B1834" t="s">
        <v>119</v>
      </c>
      <c r="C1834" s="17">
        <v>8.9924256514840206E-2</v>
      </c>
      <c r="D1834" s="17">
        <v>6.90016628003014E-2</v>
      </c>
      <c r="E1834" s="17">
        <v>0.107130780328644</v>
      </c>
      <c r="F1834" s="17"/>
      <c r="G1834" s="17">
        <v>8.4772774599702297E-2</v>
      </c>
      <c r="H1834" s="17">
        <v>0.100761904657909</v>
      </c>
      <c r="I1834" s="17">
        <v>9.8960357545667496E-2</v>
      </c>
      <c r="J1834" s="17">
        <v>8.2414534746012499E-2</v>
      </c>
      <c r="K1834" s="17">
        <v>7.9789696795880299E-2</v>
      </c>
      <c r="L1834" s="17">
        <v>9.1071372617699806E-2</v>
      </c>
      <c r="M1834" s="17"/>
      <c r="N1834" s="17">
        <v>6.1255484304981303E-2</v>
      </c>
      <c r="O1834" s="17">
        <v>9.5791385867247406E-2</v>
      </c>
      <c r="P1834" s="17">
        <v>0.116016529072863</v>
      </c>
      <c r="Q1834" s="17">
        <v>9.3556137267914202E-2</v>
      </c>
      <c r="R1834" s="17"/>
      <c r="S1834" s="17">
        <v>0.117099020604904</v>
      </c>
      <c r="T1834" s="17">
        <v>9.9098343454849094E-2</v>
      </c>
      <c r="U1834" s="17">
        <v>5.8673925308758701E-2</v>
      </c>
      <c r="V1834" s="17">
        <v>0.10009924681921301</v>
      </c>
      <c r="W1834" s="17">
        <v>0.154998179013319</v>
      </c>
      <c r="X1834" s="17">
        <v>4.8852674793628502E-2</v>
      </c>
      <c r="Y1834" s="17">
        <v>5.2119594834071997E-2</v>
      </c>
      <c r="Z1834" s="17">
        <v>9.9149038008298801E-2</v>
      </c>
      <c r="AA1834" s="17">
        <v>7.5511276190664695E-2</v>
      </c>
      <c r="AB1834" s="17">
        <v>8.8852654081057594E-2</v>
      </c>
      <c r="AC1834" s="17">
        <v>0.104301497744201</v>
      </c>
      <c r="AD1834" s="17">
        <v>8.83447508528033E-2</v>
      </c>
      <c r="AE1834" s="17"/>
      <c r="AF1834" s="17">
        <v>9.2495403585224303E-2</v>
      </c>
      <c r="AG1834" s="17">
        <v>6.9697428230583794E-2</v>
      </c>
      <c r="AH1834" s="17">
        <v>0.144891866539718</v>
      </c>
      <c r="AI1834" s="17"/>
      <c r="AJ1834" s="17">
        <v>8.0484178960836497E-2</v>
      </c>
      <c r="AK1834" s="17">
        <v>7.7732111882959601E-2</v>
      </c>
      <c r="AL1834" s="17">
        <v>4.7667033015250701E-2</v>
      </c>
      <c r="AM1834" s="17"/>
      <c r="AN1834" s="17">
        <v>8.1866532990279406E-2</v>
      </c>
      <c r="AO1834" s="17">
        <v>6.5722546663594505E-2</v>
      </c>
      <c r="AP1834" s="17">
        <v>9.2480316286780898E-2</v>
      </c>
      <c r="AQ1834" s="17">
        <v>0.116876751570196</v>
      </c>
      <c r="AR1834" s="17">
        <v>6.1382274797149201E-2</v>
      </c>
      <c r="AS1834" s="17"/>
      <c r="AT1834" s="17">
        <v>8.7983413172853298E-2</v>
      </c>
      <c r="AU1834" s="17">
        <v>8.9940784081516206E-2</v>
      </c>
      <c r="AV1834" s="17"/>
      <c r="AW1834" s="17">
        <v>8.3577007804606696E-2</v>
      </c>
      <c r="AX1834" s="17">
        <v>4.1586572833031903E-2</v>
      </c>
      <c r="AY1834" s="17">
        <v>0.10851098755312</v>
      </c>
    </row>
    <row r="1835" spans="2:51">
      <c r="B1835" t="s">
        <v>138</v>
      </c>
      <c r="C1835" s="17">
        <v>0.46020542379429202</v>
      </c>
      <c r="D1835" s="17">
        <v>0.487167655744144</v>
      </c>
      <c r="E1835" s="17">
        <v>0.435864896762309</v>
      </c>
      <c r="F1835" s="17"/>
      <c r="G1835" s="17">
        <v>0.55161696718758302</v>
      </c>
      <c r="H1835" s="17">
        <v>0.46801860834021303</v>
      </c>
      <c r="I1835" s="17">
        <v>0.49683662700014602</v>
      </c>
      <c r="J1835" s="17">
        <v>0.40926491388853597</v>
      </c>
      <c r="K1835" s="17">
        <v>0.45457092690148798</v>
      </c>
      <c r="L1835" s="17">
        <v>0.42476005238120601</v>
      </c>
      <c r="M1835" s="17"/>
      <c r="N1835" s="17">
        <v>0.50996991927831603</v>
      </c>
      <c r="O1835" s="17">
        <v>0.45010428022481203</v>
      </c>
      <c r="P1835" s="17">
        <v>0.441054428136051</v>
      </c>
      <c r="Q1835" s="17">
        <v>0.42445100641232397</v>
      </c>
      <c r="R1835" s="17"/>
      <c r="S1835" s="17">
        <v>0.48673955428016802</v>
      </c>
      <c r="T1835" s="17">
        <v>0.48529970029177399</v>
      </c>
      <c r="U1835" s="17">
        <v>0.47731704726344398</v>
      </c>
      <c r="V1835" s="17">
        <v>0.49850466138206201</v>
      </c>
      <c r="W1835" s="17">
        <v>0.459685541827345</v>
      </c>
      <c r="X1835" s="17">
        <v>0.53607629227712605</v>
      </c>
      <c r="Y1835" s="17">
        <v>0.42571330855866402</v>
      </c>
      <c r="Z1835" s="17">
        <v>0.439533828405961</v>
      </c>
      <c r="AA1835" s="17">
        <v>0.47102008545194002</v>
      </c>
      <c r="AB1835" s="17">
        <v>0.34747615424072897</v>
      </c>
      <c r="AC1835" s="17">
        <v>0.404583858248316</v>
      </c>
      <c r="AD1835" s="17">
        <v>0.42375013372008702</v>
      </c>
      <c r="AE1835" s="17"/>
      <c r="AF1835" s="17">
        <v>0.427183630480231</v>
      </c>
      <c r="AG1835" s="17">
        <v>0.489080941318771</v>
      </c>
      <c r="AH1835" s="17">
        <v>0.44179687975633802</v>
      </c>
      <c r="AI1835" s="17"/>
      <c r="AJ1835" s="17">
        <v>0.40579906599832499</v>
      </c>
      <c r="AK1835" s="17">
        <v>0.50321451229476399</v>
      </c>
      <c r="AL1835" s="17">
        <v>0.51518025537129697</v>
      </c>
      <c r="AM1835" s="17"/>
      <c r="AN1835" s="17">
        <v>0.401618451155908</v>
      </c>
      <c r="AO1835" s="17">
        <v>0.49608314801960102</v>
      </c>
      <c r="AP1835" s="17">
        <v>0.49522863208947698</v>
      </c>
      <c r="AQ1835" s="17">
        <v>0.476669069768964</v>
      </c>
      <c r="AR1835" s="17">
        <v>0.49484373335755599</v>
      </c>
      <c r="AS1835" s="17"/>
      <c r="AT1835" s="17">
        <v>0.45405101007605903</v>
      </c>
      <c r="AU1835" s="17">
        <v>0.52522080174497199</v>
      </c>
      <c r="AV1835" s="17"/>
      <c r="AW1835" s="17">
        <v>0.49758443305226002</v>
      </c>
      <c r="AX1835" s="17">
        <v>0.43996680287739898</v>
      </c>
      <c r="AY1835" s="17">
        <v>0.42832467742986602</v>
      </c>
    </row>
    <row r="1836" spans="2:51">
      <c r="B1836" t="s">
        <v>139</v>
      </c>
      <c r="C1836" s="17">
        <v>0.15421608271517101</v>
      </c>
      <c r="D1836" s="17">
        <v>0.15664411512103199</v>
      </c>
      <c r="E1836" s="17">
        <v>0.153923014262344</v>
      </c>
      <c r="F1836" s="17"/>
      <c r="G1836" s="17">
        <v>0.13732726015912999</v>
      </c>
      <c r="H1836" s="17">
        <v>0.161908879136652</v>
      </c>
      <c r="I1836" s="17">
        <v>0.15649519489049499</v>
      </c>
      <c r="J1836" s="17">
        <v>0.16036658019984101</v>
      </c>
      <c r="K1836" s="17">
        <v>0.16146163386832799</v>
      </c>
      <c r="L1836" s="17">
        <v>0.14639984737264999</v>
      </c>
      <c r="M1836" s="17"/>
      <c r="N1836" s="17">
        <v>0.12378868962195</v>
      </c>
      <c r="O1836" s="17">
        <v>0.18259242638985801</v>
      </c>
      <c r="P1836" s="17">
        <v>0.10823874717885</v>
      </c>
      <c r="Q1836" s="17">
        <v>0.1937180593551</v>
      </c>
      <c r="R1836" s="17"/>
      <c r="S1836" s="17">
        <v>0.11809654197587501</v>
      </c>
      <c r="T1836" s="17">
        <v>0.120005081732283</v>
      </c>
      <c r="U1836" s="17">
        <v>0.211775234778836</v>
      </c>
      <c r="V1836" s="17">
        <v>0.15560857846610299</v>
      </c>
      <c r="W1836" s="17">
        <v>0.110127713032297</v>
      </c>
      <c r="X1836" s="17">
        <v>7.5708991909349002E-2</v>
      </c>
      <c r="Y1836" s="17">
        <v>0.220608991117725</v>
      </c>
      <c r="Z1836" s="17">
        <v>0.16759143422786699</v>
      </c>
      <c r="AA1836" s="17">
        <v>0.186500873091169</v>
      </c>
      <c r="AB1836" s="17">
        <v>0.16668871389163201</v>
      </c>
      <c r="AC1836" s="17">
        <v>0.17614556860959599</v>
      </c>
      <c r="AD1836" s="17">
        <v>0.17122303433309399</v>
      </c>
      <c r="AE1836" s="17"/>
      <c r="AF1836" s="17">
        <v>0.16549486873666</v>
      </c>
      <c r="AG1836" s="17">
        <v>0.156653319091765</v>
      </c>
      <c r="AH1836" s="17">
        <v>0.14104852195934101</v>
      </c>
      <c r="AI1836" s="17"/>
      <c r="AJ1836" s="17">
        <v>0.19820553668598201</v>
      </c>
      <c r="AK1836" s="17">
        <v>0.16306025333780599</v>
      </c>
      <c r="AL1836" s="17">
        <v>0.13979315046761701</v>
      </c>
      <c r="AM1836" s="17"/>
      <c r="AN1836" s="17">
        <v>0.20710788396360399</v>
      </c>
      <c r="AO1836" s="17">
        <v>0.13974258326060299</v>
      </c>
      <c r="AP1836" s="17">
        <v>0.12515605904789201</v>
      </c>
      <c r="AQ1836" s="17">
        <v>0.177879775805974</v>
      </c>
      <c r="AR1836" s="17">
        <v>9.3445722087807007E-2</v>
      </c>
      <c r="AS1836" s="17"/>
      <c r="AT1836" s="17">
        <v>0.162648038842543</v>
      </c>
      <c r="AU1836" s="17">
        <v>8.0860014792063603E-2</v>
      </c>
      <c r="AV1836" s="17"/>
      <c r="AW1836" s="17">
        <v>0.130414993320117</v>
      </c>
      <c r="AX1836" s="17">
        <v>0.18999979390569999</v>
      </c>
      <c r="AY1836" s="17">
        <v>0.16869044853691001</v>
      </c>
    </row>
    <row r="1837" spans="2:51">
      <c r="B1837" t="s">
        <v>140</v>
      </c>
      <c r="C1837" s="17">
        <v>0.30598934107912101</v>
      </c>
      <c r="D1837" s="17">
        <v>0.33052354062311201</v>
      </c>
      <c r="E1837" s="17">
        <v>0.28194188249996499</v>
      </c>
      <c r="F1837" s="17"/>
      <c r="G1837" s="17">
        <v>0.41428970702845203</v>
      </c>
      <c r="H1837" s="17">
        <v>0.306109729203561</v>
      </c>
      <c r="I1837" s="17">
        <v>0.34034143210965201</v>
      </c>
      <c r="J1837" s="17">
        <v>0.24889833368869499</v>
      </c>
      <c r="K1837" s="17">
        <v>0.29310929303316002</v>
      </c>
      <c r="L1837" s="17">
        <v>0.27836020500855602</v>
      </c>
      <c r="M1837" s="17"/>
      <c r="N1837" s="17">
        <v>0.38618122965636598</v>
      </c>
      <c r="O1837" s="17">
        <v>0.26751185383495402</v>
      </c>
      <c r="P1837" s="17">
        <v>0.33281568095720099</v>
      </c>
      <c r="Q1837" s="17">
        <v>0.230732947057225</v>
      </c>
      <c r="R1837" s="17"/>
      <c r="S1837" s="17">
        <v>0.36864301230429303</v>
      </c>
      <c r="T1837" s="17">
        <v>0.36529461855949102</v>
      </c>
      <c r="U1837" s="17">
        <v>0.26554181248460801</v>
      </c>
      <c r="V1837" s="17">
        <v>0.34289608291596002</v>
      </c>
      <c r="W1837" s="17">
        <v>0.34955782879504699</v>
      </c>
      <c r="X1837" s="17">
        <v>0.46036730036777701</v>
      </c>
      <c r="Y1837" s="17">
        <v>0.20510431744093899</v>
      </c>
      <c r="Z1837" s="17">
        <v>0.27194239417809402</v>
      </c>
      <c r="AA1837" s="17">
        <v>0.28451921236077099</v>
      </c>
      <c r="AB1837" s="17">
        <v>0.180787440349097</v>
      </c>
      <c r="AC1837" s="17">
        <v>0.22843828963872101</v>
      </c>
      <c r="AD1837" s="17">
        <v>0.25252709938699303</v>
      </c>
      <c r="AE1837" s="17"/>
      <c r="AF1837" s="17">
        <v>0.26168876174357097</v>
      </c>
      <c r="AG1837" s="17">
        <v>0.332427622227006</v>
      </c>
      <c r="AH1837" s="17">
        <v>0.30074835779699699</v>
      </c>
      <c r="AI1837" s="17"/>
      <c r="AJ1837" s="17">
        <v>0.20759352931234301</v>
      </c>
      <c r="AK1837" s="17">
        <v>0.340154258956958</v>
      </c>
      <c r="AL1837" s="17">
        <v>0.37538710490367999</v>
      </c>
      <c r="AM1837" s="17"/>
      <c r="AN1837" s="17">
        <v>0.194510567192304</v>
      </c>
      <c r="AO1837" s="17">
        <v>0.356340564758997</v>
      </c>
      <c r="AP1837" s="17">
        <v>0.37007257304158497</v>
      </c>
      <c r="AQ1837" s="17">
        <v>0.29878929396298898</v>
      </c>
      <c r="AR1837" s="17">
        <v>0.401398011269749</v>
      </c>
      <c r="AS1837" s="17"/>
      <c r="AT1837" s="17">
        <v>0.29140297123351599</v>
      </c>
      <c r="AU1837" s="17">
        <v>0.44436078695290798</v>
      </c>
      <c r="AV1837" s="17"/>
      <c r="AW1837" s="17">
        <v>0.367169439732143</v>
      </c>
      <c r="AX1837" s="17">
        <v>0.24996700897169799</v>
      </c>
      <c r="AY1837" s="17">
        <v>0.25963422889295701</v>
      </c>
    </row>
    <row r="1838" spans="2:51">
      <c r="C1838" s="17"/>
      <c r="D1838" s="17"/>
      <c r="E1838" s="17"/>
      <c r="F1838" s="17"/>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c r="AP1838" s="17"/>
      <c r="AQ1838" s="17"/>
      <c r="AR1838" s="17"/>
      <c r="AS1838" s="17"/>
      <c r="AT1838" s="17"/>
      <c r="AU1838" s="17"/>
      <c r="AV1838" s="17"/>
      <c r="AW1838" s="17"/>
      <c r="AX1838" s="17"/>
      <c r="AY1838" s="17"/>
    </row>
    <row r="1839" spans="2:51">
      <c r="B1839" s="6" t="s">
        <v>497</v>
      </c>
      <c r="C1839" s="17"/>
      <c r="D1839" s="17"/>
      <c r="E1839" s="17"/>
      <c r="F1839" s="17"/>
      <c r="G1839" s="17"/>
      <c r="H1839" s="17"/>
      <c r="I1839" s="17"/>
      <c r="J1839" s="17"/>
      <c r="K1839" s="17"/>
      <c r="L1839" s="17"/>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7"/>
      <c r="AI1839" s="17"/>
      <c r="AJ1839" s="17"/>
      <c r="AK1839" s="17"/>
      <c r="AL1839" s="17"/>
      <c r="AM1839" s="17"/>
      <c r="AN1839" s="17"/>
      <c r="AO1839" s="17"/>
      <c r="AP1839" s="17"/>
      <c r="AQ1839" s="17"/>
      <c r="AR1839" s="17"/>
      <c r="AS1839" s="17"/>
      <c r="AT1839" s="17"/>
      <c r="AU1839" s="17"/>
      <c r="AV1839" s="17"/>
      <c r="AW1839" s="17"/>
      <c r="AX1839" s="17"/>
      <c r="AY1839" s="17"/>
    </row>
    <row r="1840" spans="2:51">
      <c r="B1840" s="24" t="s">
        <v>16</v>
      </c>
      <c r="C1840" s="17"/>
      <c r="D1840" s="17"/>
      <c r="E1840" s="17"/>
      <c r="F1840" s="17"/>
      <c r="G1840" s="17"/>
      <c r="H1840" s="17"/>
      <c r="I1840" s="17"/>
      <c r="J1840" s="17"/>
      <c r="K1840" s="17"/>
      <c r="L1840" s="17"/>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7"/>
      <c r="AI1840" s="17"/>
      <c r="AJ1840" s="17"/>
      <c r="AK1840" s="17"/>
      <c r="AL1840" s="17"/>
      <c r="AM1840" s="17"/>
      <c r="AN1840" s="17"/>
      <c r="AO1840" s="17"/>
      <c r="AP1840" s="17"/>
      <c r="AQ1840" s="17"/>
      <c r="AR1840" s="17"/>
      <c r="AS1840" s="17"/>
      <c r="AT1840" s="17"/>
      <c r="AU1840" s="17"/>
      <c r="AV1840" s="17"/>
      <c r="AW1840" s="17"/>
      <c r="AX1840" s="17"/>
      <c r="AY1840" s="17"/>
    </row>
    <row r="1841" spans="2:51">
      <c r="B1841" t="s">
        <v>133</v>
      </c>
      <c r="C1841" s="17">
        <v>0.116902821907827</v>
      </c>
      <c r="D1841" s="17">
        <v>0.14797834322996201</v>
      </c>
      <c r="E1841" s="17">
        <v>9.1815987740514499E-2</v>
      </c>
      <c r="F1841" s="17"/>
      <c r="G1841" s="17">
        <v>0.14362730442635799</v>
      </c>
      <c r="H1841" s="17">
        <v>0.149757397838685</v>
      </c>
      <c r="I1841" s="17">
        <v>0.125899799697368</v>
      </c>
      <c r="J1841" s="17">
        <v>9.7363404778010199E-2</v>
      </c>
      <c r="K1841" s="17">
        <v>7.5580207736182903E-2</v>
      </c>
      <c r="L1841" s="17">
        <v>0.117578016594155</v>
      </c>
      <c r="M1841" s="17"/>
      <c r="N1841" s="17">
        <v>0.132977685450994</v>
      </c>
      <c r="O1841" s="17">
        <v>0.104028845111224</v>
      </c>
      <c r="P1841" s="17">
        <v>9.1805443054227595E-2</v>
      </c>
      <c r="Q1841" s="17">
        <v>0.12918556093685399</v>
      </c>
      <c r="R1841" s="17"/>
      <c r="S1841" s="17">
        <v>0.14680259771172199</v>
      </c>
      <c r="T1841" s="17">
        <v>7.2016727635329597E-2</v>
      </c>
      <c r="U1841" s="17">
        <v>0.125763807070844</v>
      </c>
      <c r="V1841" s="17">
        <v>0.10365732442047899</v>
      </c>
      <c r="W1841" s="17">
        <v>0.11825797990897299</v>
      </c>
      <c r="X1841" s="17">
        <v>0.108568980318373</v>
      </c>
      <c r="Y1841" s="17">
        <v>0.12896187864846301</v>
      </c>
      <c r="Z1841" s="17">
        <v>0.19206278301571</v>
      </c>
      <c r="AA1841" s="17">
        <v>8.3715916303969698E-2</v>
      </c>
      <c r="AB1841" s="17">
        <v>0.146628558603006</v>
      </c>
      <c r="AC1841" s="17">
        <v>0.13632322765364399</v>
      </c>
      <c r="AD1841" s="17">
        <v>0.102694219776353</v>
      </c>
      <c r="AE1841" s="17"/>
      <c r="AF1841" s="17">
        <v>0.106770308725188</v>
      </c>
      <c r="AG1841" s="17">
        <v>0.156458870432058</v>
      </c>
      <c r="AH1841" s="17">
        <v>4.6751880841496701E-2</v>
      </c>
      <c r="AI1841" s="17"/>
      <c r="AJ1841" s="17">
        <v>0.102177824264259</v>
      </c>
      <c r="AK1841" s="17">
        <v>0.13425754731426301</v>
      </c>
      <c r="AL1841" s="17">
        <v>0.13605487814096801</v>
      </c>
      <c r="AM1841" s="17"/>
      <c r="AN1841" s="17">
        <v>0.11013028265586999</v>
      </c>
      <c r="AO1841" s="17">
        <v>0.11978082731533</v>
      </c>
      <c r="AP1841" s="17">
        <v>0.112140905776385</v>
      </c>
      <c r="AQ1841" s="17">
        <v>0.18887283012221701</v>
      </c>
      <c r="AR1841" s="17">
        <v>0.45945873033538998</v>
      </c>
      <c r="AS1841" s="17"/>
      <c r="AT1841" s="17">
        <v>0.116634439652036</v>
      </c>
      <c r="AU1841" s="17">
        <v>0.117754629835765</v>
      </c>
      <c r="AV1841" s="17"/>
      <c r="AW1841" s="17">
        <v>0.15530161146537999</v>
      </c>
      <c r="AX1841" s="17">
        <v>0.115505113153098</v>
      </c>
      <c r="AY1841" s="17">
        <v>7.9218054663011406E-2</v>
      </c>
    </row>
    <row r="1842" spans="2:51">
      <c r="B1842" t="s">
        <v>134</v>
      </c>
      <c r="C1842" s="17">
        <v>0.33174426466883999</v>
      </c>
      <c r="D1842" s="17">
        <v>0.32360156927242301</v>
      </c>
      <c r="E1842" s="17">
        <v>0.337583427502122</v>
      </c>
      <c r="F1842" s="17"/>
      <c r="G1842" s="17">
        <v>0.31006983937371901</v>
      </c>
      <c r="H1842" s="17">
        <v>0.32149547831533998</v>
      </c>
      <c r="I1842" s="17">
        <v>0.33117633329643598</v>
      </c>
      <c r="J1842" s="17">
        <v>0.35117761441692402</v>
      </c>
      <c r="K1842" s="17">
        <v>0.29338404777864702</v>
      </c>
      <c r="L1842" s="17">
        <v>0.36309262733720798</v>
      </c>
      <c r="M1842" s="17"/>
      <c r="N1842" s="17">
        <v>0.414457239781307</v>
      </c>
      <c r="O1842" s="17">
        <v>0.346235704642336</v>
      </c>
      <c r="P1842" s="17">
        <v>0.29944056383892298</v>
      </c>
      <c r="Q1842" s="17">
        <v>0.25027864630682201</v>
      </c>
      <c r="R1842" s="17"/>
      <c r="S1842" s="17">
        <v>0.44257540078611901</v>
      </c>
      <c r="T1842" s="17">
        <v>0.36301887686668799</v>
      </c>
      <c r="U1842" s="17">
        <v>0.28435773604625098</v>
      </c>
      <c r="V1842" s="17">
        <v>0.231957799264876</v>
      </c>
      <c r="W1842" s="17">
        <v>0.29873407413191999</v>
      </c>
      <c r="X1842" s="17">
        <v>0.31375613536553898</v>
      </c>
      <c r="Y1842" s="17">
        <v>0.28876494636730499</v>
      </c>
      <c r="Z1842" s="17">
        <v>0.26073085720442901</v>
      </c>
      <c r="AA1842" s="17">
        <v>0.36505093721744503</v>
      </c>
      <c r="AB1842" s="17">
        <v>0.36415848509884502</v>
      </c>
      <c r="AC1842" s="17">
        <v>0.30724455243291598</v>
      </c>
      <c r="AD1842" s="17">
        <v>0.31747853567957401</v>
      </c>
      <c r="AE1842" s="17"/>
      <c r="AF1842" s="17">
        <v>0.28052048696278198</v>
      </c>
      <c r="AG1842" s="17">
        <v>0.38741155547073702</v>
      </c>
      <c r="AH1842" s="17">
        <v>0.32665324084853897</v>
      </c>
      <c r="AI1842" s="17"/>
      <c r="AJ1842" s="17">
        <v>0.35079265273237997</v>
      </c>
      <c r="AK1842" s="17">
        <v>0.33882804806232802</v>
      </c>
      <c r="AL1842" s="17">
        <v>0.325044653292135</v>
      </c>
      <c r="AM1842" s="17"/>
      <c r="AN1842" s="17">
        <v>0.26078466818665103</v>
      </c>
      <c r="AO1842" s="17">
        <v>0.30947068830699898</v>
      </c>
      <c r="AP1842" s="17">
        <v>0.41567406367012</v>
      </c>
      <c r="AQ1842" s="17">
        <v>0.45318785577287501</v>
      </c>
      <c r="AR1842" s="17">
        <v>0.39444894321708301</v>
      </c>
      <c r="AS1842" s="17"/>
      <c r="AT1842" s="17">
        <v>0.32363016586260701</v>
      </c>
      <c r="AU1842" s="17">
        <v>0.42068194035275502</v>
      </c>
      <c r="AV1842" s="17"/>
      <c r="AW1842" s="17">
        <v>0.41273648223019399</v>
      </c>
      <c r="AX1842" s="17">
        <v>0.34156669318965799</v>
      </c>
      <c r="AY1842" s="17">
        <v>0.249008840317059</v>
      </c>
    </row>
    <row r="1843" spans="2:51">
      <c r="B1843" t="s">
        <v>135</v>
      </c>
      <c r="C1843" s="17">
        <v>0.253548408936</v>
      </c>
      <c r="D1843" s="17">
        <v>0.25694559912232401</v>
      </c>
      <c r="E1843" s="17">
        <v>0.252023294534372</v>
      </c>
      <c r="F1843" s="17"/>
      <c r="G1843" s="17">
        <v>0.21706534921275999</v>
      </c>
      <c r="H1843" s="17">
        <v>0.21736212597931101</v>
      </c>
      <c r="I1843" s="17">
        <v>0.20981329981499899</v>
      </c>
      <c r="J1843" s="17">
        <v>0.274131952798011</v>
      </c>
      <c r="K1843" s="17">
        <v>0.29106707806869297</v>
      </c>
      <c r="L1843" s="17">
        <v>0.28490532147981201</v>
      </c>
      <c r="M1843" s="17"/>
      <c r="N1843" s="17">
        <v>0.23810446778876901</v>
      </c>
      <c r="O1843" s="17">
        <v>0.238517268862007</v>
      </c>
      <c r="P1843" s="17">
        <v>0.32798378588372901</v>
      </c>
      <c r="Q1843" s="17">
        <v>0.23501301246341499</v>
      </c>
      <c r="R1843" s="17"/>
      <c r="S1843" s="17">
        <v>0.17899055308589601</v>
      </c>
      <c r="T1843" s="17">
        <v>0.234966073219014</v>
      </c>
      <c r="U1843" s="17">
        <v>0.261107046416096</v>
      </c>
      <c r="V1843" s="17">
        <v>0.291294694530353</v>
      </c>
      <c r="W1843" s="17">
        <v>0.33493543296290601</v>
      </c>
      <c r="X1843" s="17">
        <v>0.27327295242451799</v>
      </c>
      <c r="Y1843" s="17">
        <v>0.25613106559280402</v>
      </c>
      <c r="Z1843" s="17">
        <v>0.27173881801335997</v>
      </c>
      <c r="AA1843" s="17">
        <v>0.24765447965764301</v>
      </c>
      <c r="AB1843" s="17">
        <v>0.23814575002959301</v>
      </c>
      <c r="AC1843" s="17">
        <v>0.245173419934862</v>
      </c>
      <c r="AD1843" s="17">
        <v>0.32440720308521398</v>
      </c>
      <c r="AE1843" s="17"/>
      <c r="AF1843" s="17">
        <v>0.28979044309820301</v>
      </c>
      <c r="AG1843" s="17">
        <v>0.21386518614814701</v>
      </c>
      <c r="AH1843" s="17">
        <v>0.275330594858057</v>
      </c>
      <c r="AI1843" s="17"/>
      <c r="AJ1843" s="17">
        <v>0.283388735169397</v>
      </c>
      <c r="AK1843" s="17">
        <v>0.21684102623245399</v>
      </c>
      <c r="AL1843" s="17">
        <v>0.26671674029918202</v>
      </c>
      <c r="AM1843" s="17"/>
      <c r="AN1843" s="17">
        <v>0.26128571838988701</v>
      </c>
      <c r="AO1843" s="17">
        <v>0.28878226668631402</v>
      </c>
      <c r="AP1843" s="17">
        <v>0.19418049822903899</v>
      </c>
      <c r="AQ1843" s="17">
        <v>0.17306709626551101</v>
      </c>
      <c r="AR1843" s="17">
        <v>4.2355025825188602E-2</v>
      </c>
      <c r="AS1843" s="17"/>
      <c r="AT1843" s="17">
        <v>0.26301453299262101</v>
      </c>
      <c r="AU1843" s="17">
        <v>0.174268168848354</v>
      </c>
      <c r="AV1843" s="17"/>
      <c r="AW1843" s="17">
        <v>0.22108390046168699</v>
      </c>
      <c r="AX1843" s="17">
        <v>0.249550230537777</v>
      </c>
      <c r="AY1843" s="17">
        <v>0.28672717755091098</v>
      </c>
    </row>
    <row r="1844" spans="2:51">
      <c r="B1844" t="s">
        <v>136</v>
      </c>
      <c r="C1844" s="17">
        <v>0.15965808725535599</v>
      </c>
      <c r="D1844" s="17">
        <v>0.13658091568980499</v>
      </c>
      <c r="E1844" s="17">
        <v>0.17791408549249699</v>
      </c>
      <c r="F1844" s="17"/>
      <c r="G1844" s="17">
        <v>0.19154244461882799</v>
      </c>
      <c r="H1844" s="17">
        <v>0.144656623994666</v>
      </c>
      <c r="I1844" s="17">
        <v>0.16114507744662099</v>
      </c>
      <c r="J1844" s="17">
        <v>0.14142131492145099</v>
      </c>
      <c r="K1844" s="17">
        <v>0.173928815168989</v>
      </c>
      <c r="L1844" s="17">
        <v>0.15590283030943999</v>
      </c>
      <c r="M1844" s="17"/>
      <c r="N1844" s="17">
        <v>0.100197479262046</v>
      </c>
      <c r="O1844" s="17">
        <v>0.17087268835076599</v>
      </c>
      <c r="P1844" s="17">
        <v>0.162650891728188</v>
      </c>
      <c r="Q1844" s="17">
        <v>0.20909544149231701</v>
      </c>
      <c r="R1844" s="17"/>
      <c r="S1844" s="17">
        <v>0.123159094611859</v>
      </c>
      <c r="T1844" s="17">
        <v>0.152251115849558</v>
      </c>
      <c r="U1844" s="17">
        <v>0.17607880042367899</v>
      </c>
      <c r="V1844" s="17">
        <v>0.183216785239527</v>
      </c>
      <c r="W1844" s="17">
        <v>0.114387237531355</v>
      </c>
      <c r="X1844" s="17">
        <v>0.21562009027346299</v>
      </c>
      <c r="Y1844" s="17">
        <v>0.17738253263835099</v>
      </c>
      <c r="Z1844" s="17">
        <v>0.14059990338967099</v>
      </c>
      <c r="AA1844" s="17">
        <v>0.178565508122522</v>
      </c>
      <c r="AB1844" s="17">
        <v>0.111417748221184</v>
      </c>
      <c r="AC1844" s="17">
        <v>0.20858247009898701</v>
      </c>
      <c r="AD1844" s="17">
        <v>0.13527010396293801</v>
      </c>
      <c r="AE1844" s="17"/>
      <c r="AF1844" s="17">
        <v>0.18879787901019399</v>
      </c>
      <c r="AG1844" s="17">
        <v>0.11803737154496</v>
      </c>
      <c r="AH1844" s="17">
        <v>0.172715034453156</v>
      </c>
      <c r="AI1844" s="17"/>
      <c r="AJ1844" s="17">
        <v>0.15493643364073301</v>
      </c>
      <c r="AK1844" s="17">
        <v>0.17101317250794901</v>
      </c>
      <c r="AL1844" s="17">
        <v>0.14360876041651699</v>
      </c>
      <c r="AM1844" s="17"/>
      <c r="AN1844" s="17">
        <v>0.22323375526779099</v>
      </c>
      <c r="AO1844" s="17">
        <v>0.14956344403310701</v>
      </c>
      <c r="AP1844" s="17">
        <v>0.14557443172867501</v>
      </c>
      <c r="AQ1844" s="17">
        <v>6.3437450378686505E-2</v>
      </c>
      <c r="AR1844" s="17">
        <v>4.2355025825188602E-2</v>
      </c>
      <c r="AS1844" s="17"/>
      <c r="AT1844" s="17">
        <v>0.16321906047339199</v>
      </c>
      <c r="AU1844" s="17">
        <v>0.121877943942198</v>
      </c>
      <c r="AV1844" s="17"/>
      <c r="AW1844" s="17">
        <v>0.103896030813572</v>
      </c>
      <c r="AX1844" s="17">
        <v>0.20366365351153201</v>
      </c>
      <c r="AY1844" s="17">
        <v>0.20370319451049501</v>
      </c>
    </row>
    <row r="1845" spans="2:51">
      <c r="B1845" t="s">
        <v>137</v>
      </c>
      <c r="C1845" s="17">
        <v>0.100206431055068</v>
      </c>
      <c r="D1845" s="17">
        <v>0.10479713905657299</v>
      </c>
      <c r="E1845" s="17">
        <v>9.5616241134541202E-2</v>
      </c>
      <c r="F1845" s="17"/>
      <c r="G1845" s="17">
        <v>0.112138782610014</v>
      </c>
      <c r="H1845" s="17">
        <v>0.11997291020470199</v>
      </c>
      <c r="I1845" s="17">
        <v>0.10807064877986999</v>
      </c>
      <c r="J1845" s="17">
        <v>8.3922543313689701E-2</v>
      </c>
      <c r="K1845" s="17">
        <v>0.14228688848166901</v>
      </c>
      <c r="L1845" s="17">
        <v>5.7495712497724998E-2</v>
      </c>
      <c r="M1845" s="17"/>
      <c r="N1845" s="17">
        <v>8.6479455768443306E-2</v>
      </c>
      <c r="O1845" s="17">
        <v>0.106913325633996</v>
      </c>
      <c r="P1845" s="17">
        <v>7.2447235631923901E-2</v>
      </c>
      <c r="Q1845" s="17">
        <v>0.12823392787808299</v>
      </c>
      <c r="R1845" s="17"/>
      <c r="S1845" s="17">
        <v>5.2601486768474197E-2</v>
      </c>
      <c r="T1845" s="17">
        <v>0.13495836473999201</v>
      </c>
      <c r="U1845" s="17">
        <v>0.11922479362956601</v>
      </c>
      <c r="V1845" s="17">
        <v>0.146433745290312</v>
      </c>
      <c r="W1845" s="17">
        <v>6.6608174557081498E-2</v>
      </c>
      <c r="X1845" s="17">
        <v>7.2732214344627802E-2</v>
      </c>
      <c r="Y1845" s="17">
        <v>0.13220516825325099</v>
      </c>
      <c r="Z1845" s="17">
        <v>0.13486763837683</v>
      </c>
      <c r="AA1845" s="17">
        <v>8.9239922689134998E-2</v>
      </c>
      <c r="AB1845" s="17">
        <v>0.113368410926503</v>
      </c>
      <c r="AC1845" s="17">
        <v>5.0411248468059097E-2</v>
      </c>
      <c r="AD1845" s="17">
        <v>6.2448106000019203E-2</v>
      </c>
      <c r="AE1845" s="17"/>
      <c r="AF1845" s="17">
        <v>0.10239520072773001</v>
      </c>
      <c r="AG1845" s="17">
        <v>9.2643428320378196E-2</v>
      </c>
      <c r="AH1845" s="17">
        <v>0.109812242313499</v>
      </c>
      <c r="AI1845" s="17"/>
      <c r="AJ1845" s="17">
        <v>8.6922837290283203E-2</v>
      </c>
      <c r="AK1845" s="17">
        <v>9.6708202342808094E-2</v>
      </c>
      <c r="AL1845" s="17">
        <v>0.101979010251372</v>
      </c>
      <c r="AM1845" s="17"/>
      <c r="AN1845" s="17">
        <v>0.120248763266291</v>
      </c>
      <c r="AO1845" s="17">
        <v>0.100743456253298</v>
      </c>
      <c r="AP1845" s="17">
        <v>8.3958594495113295E-2</v>
      </c>
      <c r="AQ1845" s="17">
        <v>7.0623791020328994E-2</v>
      </c>
      <c r="AR1845" s="17">
        <v>0</v>
      </c>
      <c r="AS1845" s="17"/>
      <c r="AT1845" s="17">
        <v>9.8480396798216005E-2</v>
      </c>
      <c r="AU1845" s="17">
        <v>0.111707735125534</v>
      </c>
      <c r="AV1845" s="17"/>
      <c r="AW1845" s="17">
        <v>7.95953865346333E-2</v>
      </c>
      <c r="AX1845" s="17">
        <v>7.5186630520731199E-2</v>
      </c>
      <c r="AY1845" s="17">
        <v>0.126990975453253</v>
      </c>
    </row>
    <row r="1846" spans="2:51">
      <c r="B1846" t="s">
        <v>119</v>
      </c>
      <c r="C1846" s="17">
        <v>3.7939986176908802E-2</v>
      </c>
      <c r="D1846" s="17">
        <v>3.00964336289129E-2</v>
      </c>
      <c r="E1846" s="17">
        <v>4.5046963595952602E-2</v>
      </c>
      <c r="F1846" s="17"/>
      <c r="G1846" s="17">
        <v>2.5556279758322299E-2</v>
      </c>
      <c r="H1846" s="17">
        <v>4.6755463667295001E-2</v>
      </c>
      <c r="I1846" s="17">
        <v>6.3894840964706295E-2</v>
      </c>
      <c r="J1846" s="17">
        <v>5.1983169771915E-2</v>
      </c>
      <c r="K1846" s="17">
        <v>2.3752962765819501E-2</v>
      </c>
      <c r="L1846" s="17">
        <v>2.1025491781660102E-2</v>
      </c>
      <c r="M1846" s="17"/>
      <c r="N1846" s="17">
        <v>2.7783671948439899E-2</v>
      </c>
      <c r="O1846" s="17">
        <v>3.34321673996704E-2</v>
      </c>
      <c r="P1846" s="17">
        <v>4.5672079863008801E-2</v>
      </c>
      <c r="Q1846" s="17">
        <v>4.8193410922508798E-2</v>
      </c>
      <c r="R1846" s="17"/>
      <c r="S1846" s="17">
        <v>5.5870867035929597E-2</v>
      </c>
      <c r="T1846" s="17">
        <v>4.2788841689417503E-2</v>
      </c>
      <c r="U1846" s="17">
        <v>3.3467816413562598E-2</v>
      </c>
      <c r="V1846" s="17">
        <v>4.3439651254452601E-2</v>
      </c>
      <c r="W1846" s="17">
        <v>6.7077100907765197E-2</v>
      </c>
      <c r="X1846" s="17">
        <v>1.60496272734789E-2</v>
      </c>
      <c r="Y1846" s="17">
        <v>1.6554408499827301E-2</v>
      </c>
      <c r="Z1846" s="17">
        <v>0</v>
      </c>
      <c r="AA1846" s="17">
        <v>3.5773236009284698E-2</v>
      </c>
      <c r="AB1846" s="17">
        <v>2.6281047120869899E-2</v>
      </c>
      <c r="AC1846" s="17">
        <v>5.2265081411531002E-2</v>
      </c>
      <c r="AD1846" s="17">
        <v>5.7701831495901898E-2</v>
      </c>
      <c r="AE1846" s="17"/>
      <c r="AF1846" s="17">
        <v>3.17256814759031E-2</v>
      </c>
      <c r="AG1846" s="17">
        <v>3.1583588083720103E-2</v>
      </c>
      <c r="AH1846" s="17">
        <v>6.8737006685252205E-2</v>
      </c>
      <c r="AI1846" s="17"/>
      <c r="AJ1846" s="17">
        <v>2.1781516902948099E-2</v>
      </c>
      <c r="AK1846" s="17">
        <v>4.2352003540197698E-2</v>
      </c>
      <c r="AL1846" s="17">
        <v>2.6595957599826001E-2</v>
      </c>
      <c r="AM1846" s="17"/>
      <c r="AN1846" s="17">
        <v>2.4316812233509E-2</v>
      </c>
      <c r="AO1846" s="17">
        <v>3.1659317404952703E-2</v>
      </c>
      <c r="AP1846" s="17">
        <v>4.8471506100667999E-2</v>
      </c>
      <c r="AQ1846" s="17">
        <v>5.0810976440381399E-2</v>
      </c>
      <c r="AR1846" s="17">
        <v>6.1382274797149201E-2</v>
      </c>
      <c r="AS1846" s="17"/>
      <c r="AT1846" s="17">
        <v>3.5021404221127803E-2</v>
      </c>
      <c r="AU1846" s="17">
        <v>5.3709581895394098E-2</v>
      </c>
      <c r="AV1846" s="17"/>
      <c r="AW1846" s="17">
        <v>2.7386588494534798E-2</v>
      </c>
      <c r="AX1846" s="17">
        <v>1.4527679087204801E-2</v>
      </c>
      <c r="AY1846" s="17">
        <v>5.4351757505270798E-2</v>
      </c>
    </row>
    <row r="1847" spans="2:51">
      <c r="B1847" t="s">
        <v>138</v>
      </c>
      <c r="C1847" s="17">
        <v>0.44864708657666702</v>
      </c>
      <c r="D1847" s="17">
        <v>0.47157991250238501</v>
      </c>
      <c r="E1847" s="17">
        <v>0.42939941524263697</v>
      </c>
      <c r="F1847" s="17"/>
      <c r="G1847" s="17">
        <v>0.45369714380007597</v>
      </c>
      <c r="H1847" s="17">
        <v>0.471252876154025</v>
      </c>
      <c r="I1847" s="17">
        <v>0.45707613299380301</v>
      </c>
      <c r="J1847" s="17">
        <v>0.448541019194934</v>
      </c>
      <c r="K1847" s="17">
        <v>0.36896425551482998</v>
      </c>
      <c r="L1847" s="17">
        <v>0.480670643931363</v>
      </c>
      <c r="M1847" s="17"/>
      <c r="N1847" s="17">
        <v>0.54743492523230197</v>
      </c>
      <c r="O1847" s="17">
        <v>0.45026454975356001</v>
      </c>
      <c r="P1847" s="17">
        <v>0.39124600689314998</v>
      </c>
      <c r="Q1847" s="17">
        <v>0.37946420724367602</v>
      </c>
      <c r="R1847" s="17"/>
      <c r="S1847" s="17">
        <v>0.589377998497841</v>
      </c>
      <c r="T1847" s="17">
        <v>0.435035604502018</v>
      </c>
      <c r="U1847" s="17">
        <v>0.41012154311709598</v>
      </c>
      <c r="V1847" s="17">
        <v>0.33561512368535501</v>
      </c>
      <c r="W1847" s="17">
        <v>0.41699205404089301</v>
      </c>
      <c r="X1847" s="17">
        <v>0.42232511568391201</v>
      </c>
      <c r="Y1847" s="17">
        <v>0.41772682501576702</v>
      </c>
      <c r="Z1847" s="17">
        <v>0.45279364022013902</v>
      </c>
      <c r="AA1847" s="17">
        <v>0.44876685352141499</v>
      </c>
      <c r="AB1847" s="17">
        <v>0.51078704370185002</v>
      </c>
      <c r="AC1847" s="17">
        <v>0.44356778008656</v>
      </c>
      <c r="AD1847" s="17">
        <v>0.42017275545592703</v>
      </c>
      <c r="AE1847" s="17"/>
      <c r="AF1847" s="17">
        <v>0.38729079568796998</v>
      </c>
      <c r="AG1847" s="17">
        <v>0.543870425902795</v>
      </c>
      <c r="AH1847" s="17">
        <v>0.37340512169003598</v>
      </c>
      <c r="AI1847" s="17"/>
      <c r="AJ1847" s="17">
        <v>0.452970476996639</v>
      </c>
      <c r="AK1847" s="17">
        <v>0.47308559537659101</v>
      </c>
      <c r="AL1847" s="17">
        <v>0.461099531433103</v>
      </c>
      <c r="AM1847" s="17"/>
      <c r="AN1847" s="17">
        <v>0.37091495084252202</v>
      </c>
      <c r="AO1847" s="17">
        <v>0.42925151562232899</v>
      </c>
      <c r="AP1847" s="17">
        <v>0.52781496944650497</v>
      </c>
      <c r="AQ1847" s="17">
        <v>0.64206068589509202</v>
      </c>
      <c r="AR1847" s="17">
        <v>0.85390767355247399</v>
      </c>
      <c r="AS1847" s="17"/>
      <c r="AT1847" s="17">
        <v>0.44026460551464303</v>
      </c>
      <c r="AU1847" s="17">
        <v>0.53843657018851998</v>
      </c>
      <c r="AV1847" s="17"/>
      <c r="AW1847" s="17">
        <v>0.56803809369557301</v>
      </c>
      <c r="AX1847" s="17">
        <v>0.45707180634275502</v>
      </c>
      <c r="AY1847" s="17">
        <v>0.32822689498007002</v>
      </c>
    </row>
    <row r="1848" spans="2:51">
      <c r="B1848" t="s">
        <v>139</v>
      </c>
      <c r="C1848" s="17">
        <v>0.25986451831042401</v>
      </c>
      <c r="D1848" s="17">
        <v>0.241378054746378</v>
      </c>
      <c r="E1848" s="17">
        <v>0.27353032662703802</v>
      </c>
      <c r="F1848" s="17"/>
      <c r="G1848" s="17">
        <v>0.303681227228841</v>
      </c>
      <c r="H1848" s="17">
        <v>0.26462953419936802</v>
      </c>
      <c r="I1848" s="17">
        <v>0.26921572622649098</v>
      </c>
      <c r="J1848" s="17">
        <v>0.22534385823514</v>
      </c>
      <c r="K1848" s="17">
        <v>0.31621570365065799</v>
      </c>
      <c r="L1848" s="17">
        <v>0.213398542807165</v>
      </c>
      <c r="M1848" s="17"/>
      <c r="N1848" s="17">
        <v>0.18667693503048999</v>
      </c>
      <c r="O1848" s="17">
        <v>0.27778601398476199</v>
      </c>
      <c r="P1848" s="17">
        <v>0.23509812736011201</v>
      </c>
      <c r="Q1848" s="17">
        <v>0.33732936937039998</v>
      </c>
      <c r="R1848" s="17"/>
      <c r="S1848" s="17">
        <v>0.17576058138033299</v>
      </c>
      <c r="T1848" s="17">
        <v>0.28720948058955098</v>
      </c>
      <c r="U1848" s="17">
        <v>0.29530359405324502</v>
      </c>
      <c r="V1848" s="17">
        <v>0.329650530529839</v>
      </c>
      <c r="W1848" s="17">
        <v>0.180995412088436</v>
      </c>
      <c r="X1848" s="17">
        <v>0.28835230461809003</v>
      </c>
      <c r="Y1848" s="17">
        <v>0.30958770089160198</v>
      </c>
      <c r="Z1848" s="17">
        <v>0.27546754176650101</v>
      </c>
      <c r="AA1848" s="17">
        <v>0.26780543081165697</v>
      </c>
      <c r="AB1848" s="17">
        <v>0.22478615914768599</v>
      </c>
      <c r="AC1848" s="17">
        <v>0.25899371856704601</v>
      </c>
      <c r="AD1848" s="17">
        <v>0.197718209962958</v>
      </c>
      <c r="AE1848" s="17"/>
      <c r="AF1848" s="17">
        <v>0.29119307973792402</v>
      </c>
      <c r="AG1848" s="17">
        <v>0.210680799865338</v>
      </c>
      <c r="AH1848" s="17">
        <v>0.28252727676665501</v>
      </c>
      <c r="AI1848" s="17"/>
      <c r="AJ1848" s="17">
        <v>0.241859270931016</v>
      </c>
      <c r="AK1848" s="17">
        <v>0.26772137485075698</v>
      </c>
      <c r="AL1848" s="17">
        <v>0.245587770667889</v>
      </c>
      <c r="AM1848" s="17"/>
      <c r="AN1848" s="17">
        <v>0.34348251853408301</v>
      </c>
      <c r="AO1848" s="17">
        <v>0.25030690028640501</v>
      </c>
      <c r="AP1848" s="17">
        <v>0.22953302622378799</v>
      </c>
      <c r="AQ1848" s="17">
        <v>0.13406124139901601</v>
      </c>
      <c r="AR1848" s="17">
        <v>4.2355025825188602E-2</v>
      </c>
      <c r="AS1848" s="17"/>
      <c r="AT1848" s="17">
        <v>0.26169945727160798</v>
      </c>
      <c r="AU1848" s="17">
        <v>0.233585679067732</v>
      </c>
      <c r="AV1848" s="17"/>
      <c r="AW1848" s="17">
        <v>0.18349141734820501</v>
      </c>
      <c r="AX1848" s="17">
        <v>0.27885028403226297</v>
      </c>
      <c r="AY1848" s="17">
        <v>0.33069416996374901</v>
      </c>
    </row>
    <row r="1849" spans="2:51">
      <c r="B1849" t="s">
        <v>140</v>
      </c>
      <c r="C1849" s="17">
        <v>0.18878256826624301</v>
      </c>
      <c r="D1849" s="17">
        <v>0.23020185775600599</v>
      </c>
      <c r="E1849" s="17">
        <v>0.15586908861559901</v>
      </c>
      <c r="F1849" s="17"/>
      <c r="G1849" s="17">
        <v>0.150015916571235</v>
      </c>
      <c r="H1849" s="17">
        <v>0.20662334195465701</v>
      </c>
      <c r="I1849" s="17">
        <v>0.187860406767313</v>
      </c>
      <c r="J1849" s="17">
        <v>0.223197160959794</v>
      </c>
      <c r="K1849" s="17">
        <v>5.2748551864171399E-2</v>
      </c>
      <c r="L1849" s="17">
        <v>0.26727210112419802</v>
      </c>
      <c r="M1849" s="17"/>
      <c r="N1849" s="17">
        <v>0.36075799020181198</v>
      </c>
      <c r="O1849" s="17">
        <v>0.17247853576879801</v>
      </c>
      <c r="P1849" s="17">
        <v>0.15614787953303799</v>
      </c>
      <c r="Q1849" s="17">
        <v>4.2134837873275703E-2</v>
      </c>
      <c r="R1849" s="17"/>
      <c r="S1849" s="17">
        <v>0.41361741711750899</v>
      </c>
      <c r="T1849" s="17">
        <v>0.14782612391246699</v>
      </c>
      <c r="U1849" s="17">
        <v>0.11481794906385</v>
      </c>
      <c r="V1849" s="17">
        <v>5.9645931555164502E-3</v>
      </c>
      <c r="W1849" s="17">
        <v>0.23599664195245601</v>
      </c>
      <c r="X1849" s="17">
        <v>0.13397281106582201</v>
      </c>
      <c r="Y1849" s="17">
        <v>0.108139124124166</v>
      </c>
      <c r="Z1849" s="17">
        <v>0.177326098453638</v>
      </c>
      <c r="AA1849" s="17">
        <v>0.18096142270975801</v>
      </c>
      <c r="AB1849" s="17">
        <v>0.286000884554164</v>
      </c>
      <c r="AC1849" s="17">
        <v>0.184574061519514</v>
      </c>
      <c r="AD1849" s="17">
        <v>0.222454545492969</v>
      </c>
      <c r="AE1849" s="17"/>
      <c r="AF1849" s="17">
        <v>9.6097715950046306E-2</v>
      </c>
      <c r="AG1849" s="17">
        <v>0.333189626037456</v>
      </c>
      <c r="AH1849" s="17">
        <v>9.0877844923380996E-2</v>
      </c>
      <c r="AI1849" s="17"/>
      <c r="AJ1849" s="17">
        <v>0.211111206065622</v>
      </c>
      <c r="AK1849" s="17">
        <v>0.205364220525834</v>
      </c>
      <c r="AL1849" s="17">
        <v>0.215511760765214</v>
      </c>
      <c r="AM1849" s="17"/>
      <c r="AN1849" s="17">
        <v>2.7432432308439399E-2</v>
      </c>
      <c r="AO1849" s="17">
        <v>0.17894461533592501</v>
      </c>
      <c r="AP1849" s="17">
        <v>0.29828194322271701</v>
      </c>
      <c r="AQ1849" s="17">
        <v>0.50799944449607604</v>
      </c>
      <c r="AR1849" s="17">
        <v>0.81155264772728497</v>
      </c>
      <c r="AS1849" s="17"/>
      <c r="AT1849" s="17">
        <v>0.17856514824303399</v>
      </c>
      <c r="AU1849" s="17">
        <v>0.304850891120788</v>
      </c>
      <c r="AV1849" s="17"/>
      <c r="AW1849" s="17">
        <v>0.384546676347369</v>
      </c>
      <c r="AX1849" s="17">
        <v>0.17822152231049199</v>
      </c>
      <c r="AY1849" s="17">
        <v>-2.46727498367866E-3</v>
      </c>
    </row>
    <row r="1850" spans="2:51">
      <c r="C1850" s="17"/>
      <c r="D1850" s="17"/>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c r="AP1850" s="17"/>
      <c r="AQ1850" s="17"/>
      <c r="AR1850" s="17"/>
      <c r="AS1850" s="17"/>
      <c r="AT1850" s="17"/>
      <c r="AU1850" s="17"/>
      <c r="AV1850" s="17"/>
      <c r="AW1850" s="17"/>
      <c r="AX1850" s="17"/>
      <c r="AY1850" s="17"/>
    </row>
    <row r="1851" spans="2:51">
      <c r="B1851" s="6" t="s">
        <v>498</v>
      </c>
      <c r="C1851" s="17"/>
      <c r="D1851" s="17"/>
      <c r="E1851" s="17"/>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c r="AP1851" s="17"/>
      <c r="AQ1851" s="17"/>
      <c r="AR1851" s="17"/>
      <c r="AS1851" s="17"/>
      <c r="AT1851" s="17"/>
      <c r="AU1851" s="17"/>
      <c r="AV1851" s="17"/>
      <c r="AW1851" s="17"/>
      <c r="AX1851" s="17"/>
      <c r="AY1851" s="17"/>
    </row>
    <row r="1852" spans="2:51">
      <c r="B1852" s="24" t="s">
        <v>16</v>
      </c>
      <c r="C1852" s="17"/>
      <c r="D1852" s="17"/>
      <c r="E1852" s="17"/>
      <c r="F1852" s="17"/>
      <c r="G1852" s="17"/>
      <c r="H1852" s="17"/>
      <c r="I1852" s="17"/>
      <c r="J1852" s="17"/>
      <c r="K1852" s="17"/>
      <c r="L1852" s="17"/>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7"/>
      <c r="AI1852" s="17"/>
      <c r="AJ1852" s="17"/>
      <c r="AK1852" s="17"/>
      <c r="AL1852" s="17"/>
      <c r="AM1852" s="17"/>
      <c r="AN1852" s="17"/>
      <c r="AO1852" s="17"/>
      <c r="AP1852" s="17"/>
      <c r="AQ1852" s="17"/>
      <c r="AR1852" s="17"/>
      <c r="AS1852" s="17"/>
      <c r="AT1852" s="17"/>
      <c r="AU1852" s="17"/>
      <c r="AV1852" s="17"/>
      <c r="AW1852" s="17"/>
      <c r="AX1852" s="17"/>
      <c r="AY1852" s="17"/>
    </row>
    <row r="1853" spans="2:51">
      <c r="B1853" t="s">
        <v>133</v>
      </c>
      <c r="C1853" s="17">
        <v>4.8182219329644803E-2</v>
      </c>
      <c r="D1853" s="17">
        <v>5.7050149406360801E-2</v>
      </c>
      <c r="E1853" s="17">
        <v>3.9539756068385903E-2</v>
      </c>
      <c r="F1853" s="17"/>
      <c r="G1853" s="17">
        <v>2.0299887309468599E-2</v>
      </c>
      <c r="H1853" s="17">
        <v>6.6341382377306607E-2</v>
      </c>
      <c r="I1853" s="17">
        <v>5.5913978918730102E-2</v>
      </c>
      <c r="J1853" s="17">
        <v>3.78362736076562E-2</v>
      </c>
      <c r="K1853" s="17">
        <v>3.4736440533494603E-2</v>
      </c>
      <c r="L1853" s="17">
        <v>5.62811760171835E-2</v>
      </c>
      <c r="M1853" s="17"/>
      <c r="N1853" s="17">
        <v>4.6608561609193203E-2</v>
      </c>
      <c r="O1853" s="17">
        <v>4.0554126547116799E-2</v>
      </c>
      <c r="P1853" s="17">
        <v>7.23226994109884E-2</v>
      </c>
      <c r="Q1853" s="17">
        <v>3.94566046580146E-2</v>
      </c>
      <c r="R1853" s="17"/>
      <c r="S1853" s="17">
        <v>7.4004425225485906E-2</v>
      </c>
      <c r="T1853" s="17">
        <v>4.1473661354950501E-2</v>
      </c>
      <c r="U1853" s="17">
        <v>2.44955463156806E-2</v>
      </c>
      <c r="V1853" s="17">
        <v>2.98741106072253E-2</v>
      </c>
      <c r="W1853" s="17">
        <v>1.1086310380241901E-2</v>
      </c>
      <c r="X1853" s="17">
        <v>8.3511217103412902E-2</v>
      </c>
      <c r="Y1853" s="17">
        <v>5.9959207659114E-2</v>
      </c>
      <c r="Z1853" s="17">
        <v>4.7389090890676902E-2</v>
      </c>
      <c r="AA1853" s="17">
        <v>4.7809053805868099E-2</v>
      </c>
      <c r="AB1853" s="17">
        <v>3.6482418683484001E-2</v>
      </c>
      <c r="AC1853" s="17">
        <v>5.7823199411340898E-2</v>
      </c>
      <c r="AD1853" s="17">
        <v>6.16268927472974E-2</v>
      </c>
      <c r="AE1853" s="17"/>
      <c r="AF1853" s="17">
        <v>4.2376671904365101E-2</v>
      </c>
      <c r="AG1853" s="17">
        <v>5.8337888802176101E-2</v>
      </c>
      <c r="AH1853" s="17">
        <v>3.92570097261392E-2</v>
      </c>
      <c r="AI1853" s="17"/>
      <c r="AJ1853" s="17">
        <v>5.7708966559513498E-2</v>
      </c>
      <c r="AK1853" s="17">
        <v>4.33585323561834E-2</v>
      </c>
      <c r="AL1853" s="17">
        <v>0.11996783390664199</v>
      </c>
      <c r="AM1853" s="17"/>
      <c r="AN1853" s="17">
        <v>5.0072549105250698E-2</v>
      </c>
      <c r="AO1853" s="17">
        <v>3.8888408186370502E-2</v>
      </c>
      <c r="AP1853" s="17">
        <v>5.3406513299027597E-2</v>
      </c>
      <c r="AQ1853" s="17">
        <v>4.0807127518492303E-2</v>
      </c>
      <c r="AR1853" s="17">
        <v>0.196160074480838</v>
      </c>
      <c r="AS1853" s="17"/>
      <c r="AT1853" s="17">
        <v>4.6410901471350199E-2</v>
      </c>
      <c r="AU1853" s="17">
        <v>6.9469090831698097E-2</v>
      </c>
      <c r="AV1853" s="17"/>
      <c r="AW1853" s="17">
        <v>5.2181975794750299E-2</v>
      </c>
      <c r="AX1853" s="17">
        <v>9.0398620065198901E-2</v>
      </c>
      <c r="AY1853" s="17">
        <v>3.4261484869134697E-2</v>
      </c>
    </row>
    <row r="1854" spans="2:51">
      <c r="B1854" t="s">
        <v>134</v>
      </c>
      <c r="C1854" s="17">
        <v>0.208317007943122</v>
      </c>
      <c r="D1854" s="17">
        <v>0.22626279289939999</v>
      </c>
      <c r="E1854" s="17">
        <v>0.19165949747783101</v>
      </c>
      <c r="F1854" s="17"/>
      <c r="G1854" s="17">
        <v>0.25280498452809103</v>
      </c>
      <c r="H1854" s="17">
        <v>0.21578241114660801</v>
      </c>
      <c r="I1854" s="17">
        <v>0.201696522864735</v>
      </c>
      <c r="J1854" s="17">
        <v>0.16445808842014401</v>
      </c>
      <c r="K1854" s="17">
        <v>0.147460637269308</v>
      </c>
      <c r="L1854" s="17">
        <v>0.25447216581251503</v>
      </c>
      <c r="M1854" s="17"/>
      <c r="N1854" s="17">
        <v>0.19499540479180899</v>
      </c>
      <c r="O1854" s="17">
        <v>0.21143257120984299</v>
      </c>
      <c r="P1854" s="17">
        <v>0.21267713905395599</v>
      </c>
      <c r="Q1854" s="17">
        <v>0.21765798683423701</v>
      </c>
      <c r="R1854" s="17"/>
      <c r="S1854" s="17">
        <v>0.24227206685991201</v>
      </c>
      <c r="T1854" s="17">
        <v>0.24876081424952301</v>
      </c>
      <c r="U1854" s="17">
        <v>0.21339724022474299</v>
      </c>
      <c r="V1854" s="17">
        <v>0.15795474807691601</v>
      </c>
      <c r="W1854" s="17">
        <v>0.19584214728188101</v>
      </c>
      <c r="X1854" s="17">
        <v>0.14121366288196299</v>
      </c>
      <c r="Y1854" s="17">
        <v>0.263444120951488</v>
      </c>
      <c r="Z1854" s="17">
        <v>0.26248502675046698</v>
      </c>
      <c r="AA1854" s="17">
        <v>0.25277314197865902</v>
      </c>
      <c r="AB1854" s="17">
        <v>0.191201826145346</v>
      </c>
      <c r="AC1854" s="17">
        <v>0.10492210649115501</v>
      </c>
      <c r="AD1854" s="17">
        <v>0.106017546618301</v>
      </c>
      <c r="AE1854" s="17"/>
      <c r="AF1854" s="17">
        <v>0.236002391909059</v>
      </c>
      <c r="AG1854" s="17">
        <v>0.20356253856359899</v>
      </c>
      <c r="AH1854" s="17">
        <v>0.17794062157306501</v>
      </c>
      <c r="AI1854" s="17"/>
      <c r="AJ1854" s="17">
        <v>0.30951560108360199</v>
      </c>
      <c r="AK1854" s="17">
        <v>0.21669236162502101</v>
      </c>
      <c r="AL1854" s="17">
        <v>0.174611284783945</v>
      </c>
      <c r="AM1854" s="17"/>
      <c r="AN1854" s="17">
        <v>0.23129565431962901</v>
      </c>
      <c r="AO1854" s="17">
        <v>0.23394915798497101</v>
      </c>
      <c r="AP1854" s="17">
        <v>0.16049344545080699</v>
      </c>
      <c r="AQ1854" s="17">
        <v>0.18165248345556201</v>
      </c>
      <c r="AR1854" s="17">
        <v>0.26611605974640201</v>
      </c>
      <c r="AS1854" s="17"/>
      <c r="AT1854" s="17">
        <v>0.19976904730313</v>
      </c>
      <c r="AU1854" s="17">
        <v>0.26889735794309899</v>
      </c>
      <c r="AV1854" s="17"/>
      <c r="AW1854" s="17">
        <v>0.192627165961053</v>
      </c>
      <c r="AX1854" s="17">
        <v>0.29411841091142099</v>
      </c>
      <c r="AY1854" s="17">
        <v>0.20367699361448399</v>
      </c>
    </row>
    <row r="1855" spans="2:51">
      <c r="B1855" t="s">
        <v>135</v>
      </c>
      <c r="C1855" s="17">
        <v>0.31684225093531798</v>
      </c>
      <c r="D1855" s="17">
        <v>0.317490258035034</v>
      </c>
      <c r="E1855" s="17">
        <v>0.31485873648327201</v>
      </c>
      <c r="F1855" s="17"/>
      <c r="G1855" s="17">
        <v>0.25027526994635502</v>
      </c>
      <c r="H1855" s="17">
        <v>0.30185495003236401</v>
      </c>
      <c r="I1855" s="17">
        <v>0.34520541532322002</v>
      </c>
      <c r="J1855" s="17">
        <v>0.26775919098440298</v>
      </c>
      <c r="K1855" s="17">
        <v>0.36199226697118397</v>
      </c>
      <c r="L1855" s="17">
        <v>0.34682882339514098</v>
      </c>
      <c r="M1855" s="17"/>
      <c r="N1855" s="17">
        <v>0.34115842437538402</v>
      </c>
      <c r="O1855" s="17">
        <v>0.31663295933098701</v>
      </c>
      <c r="P1855" s="17">
        <v>0.31504024475953601</v>
      </c>
      <c r="Q1855" s="17">
        <v>0.286492329368427</v>
      </c>
      <c r="R1855" s="17"/>
      <c r="S1855" s="17">
        <v>0.32605089724303898</v>
      </c>
      <c r="T1855" s="17">
        <v>0.28026667892625501</v>
      </c>
      <c r="U1855" s="17">
        <v>0.32715613885818001</v>
      </c>
      <c r="V1855" s="17">
        <v>0.26074028061886201</v>
      </c>
      <c r="W1855" s="17">
        <v>0.38584111816738598</v>
      </c>
      <c r="X1855" s="17">
        <v>0.36151569226659702</v>
      </c>
      <c r="Y1855" s="17">
        <v>0.25190393767104902</v>
      </c>
      <c r="Z1855" s="17">
        <v>0.30225613011159402</v>
      </c>
      <c r="AA1855" s="17">
        <v>0.29815483292800998</v>
      </c>
      <c r="AB1855" s="17">
        <v>0.37116184301153499</v>
      </c>
      <c r="AC1855" s="17">
        <v>0.32928885274964098</v>
      </c>
      <c r="AD1855" s="17">
        <v>0.39152397463166899</v>
      </c>
      <c r="AE1855" s="17"/>
      <c r="AF1855" s="17">
        <v>0.32302042164013101</v>
      </c>
      <c r="AG1855" s="17">
        <v>0.30703516415399101</v>
      </c>
      <c r="AH1855" s="17">
        <v>0.33587967609549602</v>
      </c>
      <c r="AI1855" s="17"/>
      <c r="AJ1855" s="17">
        <v>0.34378552757637998</v>
      </c>
      <c r="AK1855" s="17">
        <v>0.30838224847218898</v>
      </c>
      <c r="AL1855" s="17">
        <v>0.237416155054473</v>
      </c>
      <c r="AM1855" s="17"/>
      <c r="AN1855" s="17">
        <v>0.29755636465999102</v>
      </c>
      <c r="AO1855" s="17">
        <v>0.34365094367833898</v>
      </c>
      <c r="AP1855" s="17">
        <v>0.30718339053250698</v>
      </c>
      <c r="AQ1855" s="17">
        <v>0.298839519583255</v>
      </c>
      <c r="AR1855" s="17">
        <v>0.17247638278784699</v>
      </c>
      <c r="AS1855" s="17"/>
      <c r="AT1855" s="17">
        <v>0.316732970627152</v>
      </c>
      <c r="AU1855" s="17">
        <v>0.30401577842238903</v>
      </c>
      <c r="AV1855" s="17"/>
      <c r="AW1855" s="17">
        <v>0.31416360814600103</v>
      </c>
      <c r="AX1855" s="17">
        <v>0.35334315092521301</v>
      </c>
      <c r="AY1855" s="17">
        <v>0.31090023499827002</v>
      </c>
    </row>
    <row r="1856" spans="2:51">
      <c r="B1856" t="s">
        <v>136</v>
      </c>
      <c r="C1856" s="17">
        <v>0.20705863506074301</v>
      </c>
      <c r="D1856" s="17">
        <v>0.19610528718864001</v>
      </c>
      <c r="E1856" s="17">
        <v>0.21800327710929199</v>
      </c>
      <c r="F1856" s="17"/>
      <c r="G1856" s="17">
        <v>0.25701802958577902</v>
      </c>
      <c r="H1856" s="17">
        <v>0.19488970304163</v>
      </c>
      <c r="I1856" s="17">
        <v>0.17918105613316501</v>
      </c>
      <c r="J1856" s="17">
        <v>0.261171662879639</v>
      </c>
      <c r="K1856" s="17">
        <v>0.21388806270524699</v>
      </c>
      <c r="L1856" s="17">
        <v>0.171262561662132</v>
      </c>
      <c r="M1856" s="17"/>
      <c r="N1856" s="17">
        <v>0.22540735794396999</v>
      </c>
      <c r="O1856" s="17">
        <v>0.22598758831042501</v>
      </c>
      <c r="P1856" s="17">
        <v>0.17499497541240699</v>
      </c>
      <c r="Q1856" s="17">
        <v>0.199829748558145</v>
      </c>
      <c r="R1856" s="17"/>
      <c r="S1856" s="17">
        <v>0.23761974759864399</v>
      </c>
      <c r="T1856" s="17">
        <v>0.226903777509607</v>
      </c>
      <c r="U1856" s="17">
        <v>0.18663623851775599</v>
      </c>
      <c r="V1856" s="17">
        <v>0.26377402046649401</v>
      </c>
      <c r="W1856" s="17">
        <v>0.19449163067990599</v>
      </c>
      <c r="X1856" s="17">
        <v>0.16983997066540499</v>
      </c>
      <c r="Y1856" s="17">
        <v>0.202613629451806</v>
      </c>
      <c r="Z1856" s="17">
        <v>0.240719099988008</v>
      </c>
      <c r="AA1856" s="17">
        <v>0.19664962737604</v>
      </c>
      <c r="AB1856" s="17">
        <v>0.14319355494170199</v>
      </c>
      <c r="AC1856" s="17">
        <v>0.22363855619315501</v>
      </c>
      <c r="AD1856" s="17">
        <v>0.15190355008029699</v>
      </c>
      <c r="AE1856" s="17"/>
      <c r="AF1856" s="17">
        <v>0.187837037865065</v>
      </c>
      <c r="AG1856" s="17">
        <v>0.218528989577355</v>
      </c>
      <c r="AH1856" s="17">
        <v>0.19871064808105199</v>
      </c>
      <c r="AI1856" s="17"/>
      <c r="AJ1856" s="17">
        <v>0.16129780291574999</v>
      </c>
      <c r="AK1856" s="17">
        <v>0.22311354656059801</v>
      </c>
      <c r="AL1856" s="17">
        <v>0.20941717954230199</v>
      </c>
      <c r="AM1856" s="17"/>
      <c r="AN1856" s="17">
        <v>0.219516947097814</v>
      </c>
      <c r="AO1856" s="17">
        <v>0.16820786275211899</v>
      </c>
      <c r="AP1856" s="17">
        <v>0.22698591550070099</v>
      </c>
      <c r="AQ1856" s="17">
        <v>0.27031537644364101</v>
      </c>
      <c r="AR1856" s="17">
        <v>0.15758763327179801</v>
      </c>
      <c r="AS1856" s="17"/>
      <c r="AT1856" s="17">
        <v>0.20567507057295401</v>
      </c>
      <c r="AU1856" s="17">
        <v>0.22835781820363901</v>
      </c>
      <c r="AV1856" s="17"/>
      <c r="AW1856" s="17">
        <v>0.21436446924237901</v>
      </c>
      <c r="AX1856" s="17">
        <v>0.13030094423277</v>
      </c>
      <c r="AY1856" s="17">
        <v>0.21789285014905199</v>
      </c>
    </row>
    <row r="1857" spans="2:51">
      <c r="B1857" t="s">
        <v>137</v>
      </c>
      <c r="C1857" s="17">
        <v>0.13486570507480999</v>
      </c>
      <c r="D1857" s="17">
        <v>0.14734807603446601</v>
      </c>
      <c r="E1857" s="17">
        <v>0.12320408905171901</v>
      </c>
      <c r="F1857" s="17"/>
      <c r="G1857" s="17">
        <v>0.13994615954720999</v>
      </c>
      <c r="H1857" s="17">
        <v>0.15481391297226599</v>
      </c>
      <c r="I1857" s="17">
        <v>0.100393361863616</v>
      </c>
      <c r="J1857" s="17">
        <v>0.155259321513325</v>
      </c>
      <c r="K1857" s="17">
        <v>0.14555750908638401</v>
      </c>
      <c r="L1857" s="17">
        <v>0.11781949097951699</v>
      </c>
      <c r="M1857" s="17"/>
      <c r="N1857" s="17">
        <v>0.14059211601725699</v>
      </c>
      <c r="O1857" s="17">
        <v>0.127501662256538</v>
      </c>
      <c r="P1857" s="17">
        <v>0.14189856085583599</v>
      </c>
      <c r="Q1857" s="17">
        <v>0.13508162657700901</v>
      </c>
      <c r="R1857" s="17"/>
      <c r="S1857" s="17">
        <v>2.8773563912835799E-2</v>
      </c>
      <c r="T1857" s="17">
        <v>0.14033370595485101</v>
      </c>
      <c r="U1857" s="17">
        <v>0.14705386058193201</v>
      </c>
      <c r="V1857" s="17">
        <v>0.18917765693045599</v>
      </c>
      <c r="W1857" s="17">
        <v>0.12806699490064399</v>
      </c>
      <c r="X1857" s="17">
        <v>0.168539342863127</v>
      </c>
      <c r="Y1857" s="17">
        <v>0.16067916236374699</v>
      </c>
      <c r="Z1857" s="17">
        <v>8.6049726912829499E-2</v>
      </c>
      <c r="AA1857" s="17">
        <v>0.12326872625867601</v>
      </c>
      <c r="AB1857" s="17">
        <v>0.13219877001409</v>
      </c>
      <c r="AC1857" s="17">
        <v>0.176141126041644</v>
      </c>
      <c r="AD1857" s="17">
        <v>0.21920374961918199</v>
      </c>
      <c r="AE1857" s="17"/>
      <c r="AF1857" s="17">
        <v>0.130238756144859</v>
      </c>
      <c r="AG1857" s="17">
        <v>0.136435596519804</v>
      </c>
      <c r="AH1857" s="17">
        <v>0.142719731249739</v>
      </c>
      <c r="AI1857" s="17"/>
      <c r="AJ1857" s="17">
        <v>6.7098170214661496E-2</v>
      </c>
      <c r="AK1857" s="17">
        <v>0.131821625070735</v>
      </c>
      <c r="AL1857" s="17">
        <v>0.17794728629347401</v>
      </c>
      <c r="AM1857" s="17"/>
      <c r="AN1857" s="17">
        <v>9.7481575289014397E-2</v>
      </c>
      <c r="AO1857" s="17">
        <v>0.13942967720511501</v>
      </c>
      <c r="AP1857" s="17">
        <v>0.157811054051268</v>
      </c>
      <c r="AQ1857" s="17">
        <v>0.143720135283154</v>
      </c>
      <c r="AR1857" s="17">
        <v>0.15202254629416201</v>
      </c>
      <c r="AS1857" s="17"/>
      <c r="AT1857" s="17">
        <v>0.14008600330045801</v>
      </c>
      <c r="AU1857" s="17">
        <v>9.8548757806766599E-2</v>
      </c>
      <c r="AV1857" s="17"/>
      <c r="AW1857" s="17">
        <v>0.17284877248831701</v>
      </c>
      <c r="AX1857" s="17">
        <v>7.0577119506431002E-2</v>
      </c>
      <c r="AY1857" s="17">
        <v>0.112298314230246</v>
      </c>
    </row>
    <row r="1858" spans="2:51">
      <c r="B1858" t="s">
        <v>119</v>
      </c>
      <c r="C1858" s="17">
        <v>8.4734181656361596E-2</v>
      </c>
      <c r="D1858" s="17">
        <v>5.5743436436099698E-2</v>
      </c>
      <c r="E1858" s="17">
        <v>0.1127346438095</v>
      </c>
      <c r="F1858" s="17"/>
      <c r="G1858" s="17">
        <v>7.9655669083097194E-2</v>
      </c>
      <c r="H1858" s="17">
        <v>6.63176404298257E-2</v>
      </c>
      <c r="I1858" s="17">
        <v>0.117609664896534</v>
      </c>
      <c r="J1858" s="17">
        <v>0.113515462594833</v>
      </c>
      <c r="K1858" s="17">
        <v>9.6365083434382201E-2</v>
      </c>
      <c r="L1858" s="17">
        <v>5.33357821335117E-2</v>
      </c>
      <c r="M1858" s="17"/>
      <c r="N1858" s="17">
        <v>5.12381352623862E-2</v>
      </c>
      <c r="O1858" s="17">
        <v>7.7891092345089202E-2</v>
      </c>
      <c r="P1858" s="17">
        <v>8.3066380507275897E-2</v>
      </c>
      <c r="Q1858" s="17">
        <v>0.121481704004167</v>
      </c>
      <c r="R1858" s="17"/>
      <c r="S1858" s="17">
        <v>9.1279299160083704E-2</v>
      </c>
      <c r="T1858" s="17">
        <v>6.2261362004811797E-2</v>
      </c>
      <c r="U1858" s="17">
        <v>0.101260975501709</v>
      </c>
      <c r="V1858" s="17">
        <v>9.8479183300045806E-2</v>
      </c>
      <c r="W1858" s="17">
        <v>8.4671798589941602E-2</v>
      </c>
      <c r="X1858" s="17">
        <v>7.5380114219495295E-2</v>
      </c>
      <c r="Y1858" s="17">
        <v>6.1399941902795699E-2</v>
      </c>
      <c r="Z1858" s="17">
        <v>6.1100925346425E-2</v>
      </c>
      <c r="AA1858" s="17">
        <v>8.1344617652746795E-2</v>
      </c>
      <c r="AB1858" s="17">
        <v>0.12576158720384301</v>
      </c>
      <c r="AC1858" s="17">
        <v>0.10818615911306299</v>
      </c>
      <c r="AD1858" s="17">
        <v>6.9724286303252905E-2</v>
      </c>
      <c r="AE1858" s="17"/>
      <c r="AF1858" s="17">
        <v>8.0524720536521793E-2</v>
      </c>
      <c r="AG1858" s="17">
        <v>7.6099822383074001E-2</v>
      </c>
      <c r="AH1858" s="17">
        <v>0.105492313274509</v>
      </c>
      <c r="AI1858" s="17"/>
      <c r="AJ1858" s="17">
        <v>6.0593931650092199E-2</v>
      </c>
      <c r="AK1858" s="17">
        <v>7.6631685915274098E-2</v>
      </c>
      <c r="AL1858" s="17">
        <v>8.0640260419164098E-2</v>
      </c>
      <c r="AM1858" s="17"/>
      <c r="AN1858" s="17">
        <v>0.10407690952830199</v>
      </c>
      <c r="AO1858" s="17">
        <v>7.5873950193085002E-2</v>
      </c>
      <c r="AP1858" s="17">
        <v>9.4119681165690305E-2</v>
      </c>
      <c r="AQ1858" s="17">
        <v>6.4665357715895003E-2</v>
      </c>
      <c r="AR1858" s="17">
        <v>5.5637303418952698E-2</v>
      </c>
      <c r="AS1858" s="17"/>
      <c r="AT1858" s="17">
        <v>9.1326006724955305E-2</v>
      </c>
      <c r="AU1858" s="17">
        <v>3.0711196792408201E-2</v>
      </c>
      <c r="AV1858" s="17"/>
      <c r="AW1858" s="17">
        <v>5.3814008367499798E-2</v>
      </c>
      <c r="AX1858" s="17">
        <v>6.1261754358965602E-2</v>
      </c>
      <c r="AY1858" s="17">
        <v>0.120970122138813</v>
      </c>
    </row>
    <row r="1859" spans="2:51">
      <c r="B1859" t="s">
        <v>138</v>
      </c>
      <c r="C1859" s="17">
        <v>0.25649922727276703</v>
      </c>
      <c r="D1859" s="17">
        <v>0.28331294230576098</v>
      </c>
      <c r="E1859" s="17">
        <v>0.23119925354621701</v>
      </c>
      <c r="F1859" s="17"/>
      <c r="G1859" s="17">
        <v>0.27310487183755899</v>
      </c>
      <c r="H1859" s="17">
        <v>0.28212379352391398</v>
      </c>
      <c r="I1859" s="17">
        <v>0.25761050178346501</v>
      </c>
      <c r="J1859" s="17">
        <v>0.20229436202779999</v>
      </c>
      <c r="K1859" s="17">
        <v>0.182197077802803</v>
      </c>
      <c r="L1859" s="17">
        <v>0.31075334182969799</v>
      </c>
      <c r="M1859" s="17"/>
      <c r="N1859" s="17">
        <v>0.24160396640100201</v>
      </c>
      <c r="O1859" s="17">
        <v>0.25198669775695998</v>
      </c>
      <c r="P1859" s="17">
        <v>0.28499983846494498</v>
      </c>
      <c r="Q1859" s="17">
        <v>0.25711459149225202</v>
      </c>
      <c r="R1859" s="17"/>
      <c r="S1859" s="17">
        <v>0.31627649208539799</v>
      </c>
      <c r="T1859" s="17">
        <v>0.29023447560447402</v>
      </c>
      <c r="U1859" s="17">
        <v>0.23789278654042301</v>
      </c>
      <c r="V1859" s="17">
        <v>0.18782885868414201</v>
      </c>
      <c r="W1859" s="17">
        <v>0.20692845766212301</v>
      </c>
      <c r="X1859" s="17">
        <v>0.22472487998537599</v>
      </c>
      <c r="Y1859" s="17">
        <v>0.323403328610602</v>
      </c>
      <c r="Z1859" s="17">
        <v>0.30987411764114398</v>
      </c>
      <c r="AA1859" s="17">
        <v>0.300582195784527</v>
      </c>
      <c r="AB1859" s="17">
        <v>0.22768424482883001</v>
      </c>
      <c r="AC1859" s="17">
        <v>0.162745305902496</v>
      </c>
      <c r="AD1859" s="17">
        <v>0.167644439365598</v>
      </c>
      <c r="AE1859" s="17"/>
      <c r="AF1859" s="17">
        <v>0.27837906381342398</v>
      </c>
      <c r="AG1859" s="17">
        <v>0.26190042736577501</v>
      </c>
      <c r="AH1859" s="17">
        <v>0.217197631299204</v>
      </c>
      <c r="AI1859" s="17"/>
      <c r="AJ1859" s="17">
        <v>0.36722456764311601</v>
      </c>
      <c r="AK1859" s="17">
        <v>0.26005089398120401</v>
      </c>
      <c r="AL1859" s="17">
        <v>0.29457911869058701</v>
      </c>
      <c r="AM1859" s="17"/>
      <c r="AN1859" s="17">
        <v>0.28136820342488</v>
      </c>
      <c r="AO1859" s="17">
        <v>0.27283756617134203</v>
      </c>
      <c r="AP1859" s="17">
        <v>0.213899958749835</v>
      </c>
      <c r="AQ1859" s="17">
        <v>0.22245961097405501</v>
      </c>
      <c r="AR1859" s="17">
        <v>0.46227613422724001</v>
      </c>
      <c r="AS1859" s="17"/>
      <c r="AT1859" s="17">
        <v>0.24617994877447999</v>
      </c>
      <c r="AU1859" s="17">
        <v>0.33836644877479699</v>
      </c>
      <c r="AV1859" s="17"/>
      <c r="AW1859" s="17">
        <v>0.24480914175580301</v>
      </c>
      <c r="AX1859" s="17">
        <v>0.38451703097661999</v>
      </c>
      <c r="AY1859" s="17">
        <v>0.23793847848361899</v>
      </c>
    </row>
    <row r="1860" spans="2:51">
      <c r="B1860" t="s">
        <v>139</v>
      </c>
      <c r="C1860" s="17">
        <v>0.34192434013555301</v>
      </c>
      <c r="D1860" s="17">
        <v>0.34345336322310599</v>
      </c>
      <c r="E1860" s="17">
        <v>0.34120736616101099</v>
      </c>
      <c r="F1860" s="17"/>
      <c r="G1860" s="17">
        <v>0.39696418913298898</v>
      </c>
      <c r="H1860" s="17">
        <v>0.34970361601389599</v>
      </c>
      <c r="I1860" s="17">
        <v>0.27957441799678101</v>
      </c>
      <c r="J1860" s="17">
        <v>0.416430984392964</v>
      </c>
      <c r="K1860" s="17">
        <v>0.359445571791631</v>
      </c>
      <c r="L1860" s="17">
        <v>0.28908205264164899</v>
      </c>
      <c r="M1860" s="17"/>
      <c r="N1860" s="17">
        <v>0.36599947396122701</v>
      </c>
      <c r="O1860" s="17">
        <v>0.35348925056696301</v>
      </c>
      <c r="P1860" s="17">
        <v>0.31689353626824301</v>
      </c>
      <c r="Q1860" s="17">
        <v>0.33491137513515501</v>
      </c>
      <c r="R1860" s="17"/>
      <c r="S1860" s="17">
        <v>0.26639331151147999</v>
      </c>
      <c r="T1860" s="17">
        <v>0.367237483464459</v>
      </c>
      <c r="U1860" s="17">
        <v>0.333690099099688</v>
      </c>
      <c r="V1860" s="17">
        <v>0.45295167739695003</v>
      </c>
      <c r="W1860" s="17">
        <v>0.32255862558054998</v>
      </c>
      <c r="X1860" s="17">
        <v>0.33837931352853201</v>
      </c>
      <c r="Y1860" s="17">
        <v>0.36329279181555302</v>
      </c>
      <c r="Z1860" s="17">
        <v>0.32676882690083697</v>
      </c>
      <c r="AA1860" s="17">
        <v>0.31991835363471599</v>
      </c>
      <c r="AB1860" s="17">
        <v>0.27539232495579202</v>
      </c>
      <c r="AC1860" s="17">
        <v>0.39977968223479998</v>
      </c>
      <c r="AD1860" s="17">
        <v>0.37110729969947998</v>
      </c>
      <c r="AE1860" s="17"/>
      <c r="AF1860" s="17">
        <v>0.31807579400992297</v>
      </c>
      <c r="AG1860" s="17">
        <v>0.35496458609715997</v>
      </c>
      <c r="AH1860" s="17">
        <v>0.34143037933079101</v>
      </c>
      <c r="AI1860" s="17"/>
      <c r="AJ1860" s="17">
        <v>0.22839597313041199</v>
      </c>
      <c r="AK1860" s="17">
        <v>0.35493517163133298</v>
      </c>
      <c r="AL1860" s="17">
        <v>0.387364465835776</v>
      </c>
      <c r="AM1860" s="17"/>
      <c r="AN1860" s="17">
        <v>0.31699852238682802</v>
      </c>
      <c r="AO1860" s="17">
        <v>0.30763753995723497</v>
      </c>
      <c r="AP1860" s="17">
        <v>0.38479696955196802</v>
      </c>
      <c r="AQ1860" s="17">
        <v>0.41403551172679598</v>
      </c>
      <c r="AR1860" s="17">
        <v>0.30961017956595999</v>
      </c>
      <c r="AS1860" s="17"/>
      <c r="AT1860" s="17">
        <v>0.34576107387341198</v>
      </c>
      <c r="AU1860" s="17">
        <v>0.32690657601040501</v>
      </c>
      <c r="AV1860" s="17"/>
      <c r="AW1860" s="17">
        <v>0.38721324173069599</v>
      </c>
      <c r="AX1860" s="17">
        <v>0.200878063739201</v>
      </c>
      <c r="AY1860" s="17">
        <v>0.33019116437929802</v>
      </c>
    </row>
    <row r="1861" spans="2:51">
      <c r="B1861" t="s">
        <v>140</v>
      </c>
      <c r="C1861" s="17">
        <v>-8.5425112862785604E-2</v>
      </c>
      <c r="D1861" s="17">
        <v>-6.0140420917345498E-2</v>
      </c>
      <c r="E1861" s="17">
        <v>-0.110008112614793</v>
      </c>
      <c r="F1861" s="17"/>
      <c r="G1861" s="17">
        <v>-0.12385931729543</v>
      </c>
      <c r="H1861" s="17">
        <v>-6.75798224899814E-2</v>
      </c>
      <c r="I1861" s="17">
        <v>-2.1963916213316E-2</v>
      </c>
      <c r="J1861" s="17">
        <v>-0.21413662236516401</v>
      </c>
      <c r="K1861" s="17">
        <v>-0.177248493988828</v>
      </c>
      <c r="L1861" s="17">
        <v>2.16712891880496E-2</v>
      </c>
      <c r="M1861" s="17"/>
      <c r="N1861" s="17">
        <v>-0.12439550756022499</v>
      </c>
      <c r="O1861" s="17">
        <v>-0.10150255281000301</v>
      </c>
      <c r="P1861" s="17">
        <v>-3.1893697803298801E-2</v>
      </c>
      <c r="Q1861" s="17">
        <v>-7.7796783642903197E-2</v>
      </c>
      <c r="R1861" s="17"/>
      <c r="S1861" s="17">
        <v>4.9883180573917801E-2</v>
      </c>
      <c r="T1861" s="17">
        <v>-7.7003007859984901E-2</v>
      </c>
      <c r="U1861" s="17">
        <v>-9.5797312559265199E-2</v>
      </c>
      <c r="V1861" s="17">
        <v>-0.26512281871280802</v>
      </c>
      <c r="W1861" s="17">
        <v>-0.11563016791842699</v>
      </c>
      <c r="X1861" s="17">
        <v>-0.11365443354315501</v>
      </c>
      <c r="Y1861" s="17">
        <v>-3.9889463204951202E-2</v>
      </c>
      <c r="Z1861" s="17">
        <v>-1.6894709259693701E-2</v>
      </c>
      <c r="AA1861" s="17">
        <v>-1.93361578501897E-2</v>
      </c>
      <c r="AB1861" s="17">
        <v>-4.77080801269614E-2</v>
      </c>
      <c r="AC1861" s="17">
        <v>-0.23703437633230401</v>
      </c>
      <c r="AD1861" s="17">
        <v>-0.203462860333881</v>
      </c>
      <c r="AE1861" s="17"/>
      <c r="AF1861" s="17">
        <v>-3.9696730196499698E-2</v>
      </c>
      <c r="AG1861" s="17">
        <v>-9.3064158731384503E-2</v>
      </c>
      <c r="AH1861" s="17">
        <v>-0.124232748031587</v>
      </c>
      <c r="AI1861" s="17"/>
      <c r="AJ1861" s="17">
        <v>0.13882859451270399</v>
      </c>
      <c r="AK1861" s="17">
        <v>-9.4884277650128995E-2</v>
      </c>
      <c r="AL1861" s="17">
        <v>-9.2785347145188907E-2</v>
      </c>
      <c r="AM1861" s="17"/>
      <c r="AN1861" s="17">
        <v>-3.5630318961948099E-2</v>
      </c>
      <c r="AO1861" s="17">
        <v>-3.4799973785893001E-2</v>
      </c>
      <c r="AP1861" s="17">
        <v>-0.17089701080213399</v>
      </c>
      <c r="AQ1861" s="17">
        <v>-0.191575900752741</v>
      </c>
      <c r="AR1861" s="17">
        <v>0.15266595466128</v>
      </c>
      <c r="AS1861" s="17"/>
      <c r="AT1861" s="17">
        <v>-9.9581125098931994E-2</v>
      </c>
      <c r="AU1861" s="17">
        <v>1.1459872764392099E-2</v>
      </c>
      <c r="AV1861" s="17"/>
      <c r="AW1861" s="17">
        <v>-0.14240409997489301</v>
      </c>
      <c r="AX1861" s="17">
        <v>0.18363896723741899</v>
      </c>
      <c r="AY1861" s="17">
        <v>-9.2252685895679407E-2</v>
      </c>
    </row>
    <row r="1862" spans="2:51">
      <c r="C1862" s="17"/>
      <c r="D1862" s="17"/>
      <c r="E1862" s="17"/>
      <c r="F1862" s="17"/>
      <c r="G1862" s="17"/>
      <c r="H1862" s="17"/>
      <c r="I1862" s="17"/>
      <c r="J1862" s="17"/>
      <c r="K1862" s="17"/>
      <c r="L1862" s="17"/>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7"/>
      <c r="AI1862" s="17"/>
      <c r="AJ1862" s="17"/>
      <c r="AK1862" s="17"/>
      <c r="AL1862" s="17"/>
      <c r="AM1862" s="17"/>
      <c r="AN1862" s="17"/>
      <c r="AO1862" s="17"/>
      <c r="AP1862" s="17"/>
      <c r="AQ1862" s="17"/>
      <c r="AR1862" s="17"/>
      <c r="AS1862" s="17"/>
      <c r="AT1862" s="17"/>
      <c r="AU1862" s="17"/>
      <c r="AV1862" s="17"/>
      <c r="AW1862" s="17"/>
      <c r="AX1862" s="17"/>
      <c r="AY1862" s="17"/>
    </row>
    <row r="1863" spans="2:51">
      <c r="B1863" s="6" t="s">
        <v>499</v>
      </c>
      <c r="C1863" s="17"/>
      <c r="D1863" s="17"/>
      <c r="E1863" s="17"/>
      <c r="F1863" s="17"/>
      <c r="G1863" s="17"/>
      <c r="H1863" s="17"/>
      <c r="I1863" s="17"/>
      <c r="J1863" s="17"/>
      <c r="K1863" s="17"/>
      <c r="L1863" s="17"/>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7"/>
      <c r="AI1863" s="17"/>
      <c r="AJ1863" s="17"/>
      <c r="AK1863" s="17"/>
      <c r="AL1863" s="17"/>
      <c r="AM1863" s="17"/>
      <c r="AN1863" s="17"/>
      <c r="AO1863" s="17"/>
      <c r="AP1863" s="17"/>
      <c r="AQ1863" s="17"/>
      <c r="AR1863" s="17"/>
      <c r="AS1863" s="17"/>
      <c r="AT1863" s="17"/>
      <c r="AU1863" s="17"/>
      <c r="AV1863" s="17"/>
      <c r="AW1863" s="17"/>
      <c r="AX1863" s="17"/>
      <c r="AY1863" s="17"/>
    </row>
    <row r="1864" spans="2:51">
      <c r="B1864" s="24" t="s">
        <v>16</v>
      </c>
      <c r="C1864" s="17"/>
      <c r="D1864" s="17"/>
      <c r="E1864" s="17"/>
      <c r="F1864" s="17"/>
      <c r="G1864" s="17"/>
      <c r="H1864" s="17"/>
      <c r="I1864" s="17"/>
      <c r="J1864" s="17"/>
      <c r="K1864" s="17"/>
      <c r="L1864" s="17"/>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7"/>
      <c r="AI1864" s="17"/>
      <c r="AJ1864" s="17"/>
      <c r="AK1864" s="17"/>
      <c r="AL1864" s="17"/>
      <c r="AM1864" s="17"/>
      <c r="AN1864" s="17"/>
      <c r="AO1864" s="17"/>
      <c r="AP1864" s="17"/>
      <c r="AQ1864" s="17"/>
      <c r="AR1864" s="17"/>
      <c r="AS1864" s="17"/>
      <c r="AT1864" s="17"/>
      <c r="AU1864" s="17"/>
      <c r="AV1864" s="17"/>
      <c r="AW1864" s="17"/>
      <c r="AX1864" s="17"/>
      <c r="AY1864" s="17"/>
    </row>
    <row r="1865" spans="2:51">
      <c r="B1865" t="s">
        <v>133</v>
      </c>
      <c r="C1865" s="17">
        <v>8.88667523620289E-2</v>
      </c>
      <c r="D1865" s="17">
        <v>0.10967236689151801</v>
      </c>
      <c r="E1865" s="17">
        <v>6.6435820995853198E-2</v>
      </c>
      <c r="F1865" s="17"/>
      <c r="G1865" s="17">
        <v>5.2655129563082097E-2</v>
      </c>
      <c r="H1865" s="17">
        <v>0.10410406782843799</v>
      </c>
      <c r="I1865" s="17">
        <v>7.02944593411612E-2</v>
      </c>
      <c r="J1865" s="17">
        <v>7.0921536429414303E-2</v>
      </c>
      <c r="K1865" s="17">
        <v>8.0404956441229095E-2</v>
      </c>
      <c r="L1865" s="17">
        <v>0.123654324197241</v>
      </c>
      <c r="M1865" s="17"/>
      <c r="N1865" s="17">
        <v>0.123883952241646</v>
      </c>
      <c r="O1865" s="17">
        <v>7.7064343889018894E-2</v>
      </c>
      <c r="P1865" s="17">
        <v>0.105948246848957</v>
      </c>
      <c r="Q1865" s="17">
        <v>5.5359477860307503E-2</v>
      </c>
      <c r="R1865" s="17"/>
      <c r="S1865" s="17">
        <v>9.2096090427945004E-2</v>
      </c>
      <c r="T1865" s="17">
        <v>7.5480014596602599E-2</v>
      </c>
      <c r="U1865" s="17">
        <v>5.8283099355777003E-2</v>
      </c>
      <c r="V1865" s="17">
        <v>8.7502987225259204E-2</v>
      </c>
      <c r="W1865" s="17">
        <v>6.5348697477131706E-2</v>
      </c>
      <c r="X1865" s="17">
        <v>0.13286824728130101</v>
      </c>
      <c r="Y1865" s="17">
        <v>9.4840020310481998E-2</v>
      </c>
      <c r="Z1865" s="17">
        <v>0.10717871334908299</v>
      </c>
      <c r="AA1865" s="17">
        <v>9.0878546825351306E-2</v>
      </c>
      <c r="AB1865" s="17">
        <v>9.9302278516068196E-2</v>
      </c>
      <c r="AC1865" s="17">
        <v>0.104483403867822</v>
      </c>
      <c r="AD1865" s="17">
        <v>5.4455656844108198E-2</v>
      </c>
      <c r="AE1865" s="17"/>
      <c r="AF1865" s="17">
        <v>7.5354791784671901E-2</v>
      </c>
      <c r="AG1865" s="17">
        <v>0.11638037295114199</v>
      </c>
      <c r="AH1865" s="17">
        <v>5.3427911672558698E-2</v>
      </c>
      <c r="AI1865" s="17"/>
      <c r="AJ1865" s="17">
        <v>9.6881489780249602E-2</v>
      </c>
      <c r="AK1865" s="17">
        <v>9.2472006054093503E-2</v>
      </c>
      <c r="AL1865" s="17">
        <v>0.18892275063708</v>
      </c>
      <c r="AM1865" s="17"/>
      <c r="AN1865" s="17">
        <v>8.8006912516739103E-2</v>
      </c>
      <c r="AO1865" s="17">
        <v>5.98379611164244E-2</v>
      </c>
      <c r="AP1865" s="17">
        <v>0.104058411656528</v>
      </c>
      <c r="AQ1865" s="17">
        <v>9.82032598166932E-2</v>
      </c>
      <c r="AR1865" s="17">
        <v>0.24152926218916199</v>
      </c>
      <c r="AS1865" s="17"/>
      <c r="AT1865" s="17">
        <v>8.96109135970167E-2</v>
      </c>
      <c r="AU1865" s="17">
        <v>9.0334834351492393E-2</v>
      </c>
      <c r="AV1865" s="17"/>
      <c r="AW1865" s="17">
        <v>0.14171404894039799</v>
      </c>
      <c r="AX1865" s="17">
        <v>8.05996400017127E-2</v>
      </c>
      <c r="AY1865" s="17">
        <v>3.8336633660485099E-2</v>
      </c>
    </row>
    <row r="1866" spans="2:51">
      <c r="B1866" t="s">
        <v>134</v>
      </c>
      <c r="C1866" s="17">
        <v>0.29880412113576499</v>
      </c>
      <c r="D1866" s="17">
        <v>0.33259929258746102</v>
      </c>
      <c r="E1866" s="17">
        <v>0.26500132179013097</v>
      </c>
      <c r="F1866" s="17"/>
      <c r="G1866" s="17">
        <v>0.33347979440685999</v>
      </c>
      <c r="H1866" s="17">
        <v>0.31969142097421199</v>
      </c>
      <c r="I1866" s="17">
        <v>0.32069135568860802</v>
      </c>
      <c r="J1866" s="17">
        <v>0.277675097616634</v>
      </c>
      <c r="K1866" s="17">
        <v>0.21362984145203001</v>
      </c>
      <c r="L1866" s="17">
        <v>0.31854558246710701</v>
      </c>
      <c r="M1866" s="17"/>
      <c r="N1866" s="17">
        <v>0.34299266371842801</v>
      </c>
      <c r="O1866" s="17">
        <v>0.31151325791578899</v>
      </c>
      <c r="P1866" s="17">
        <v>0.246568252457217</v>
      </c>
      <c r="Q1866" s="17">
        <v>0.29082123266759902</v>
      </c>
      <c r="R1866" s="17"/>
      <c r="S1866" s="17">
        <v>0.36303253270160502</v>
      </c>
      <c r="T1866" s="17">
        <v>0.31921010027178998</v>
      </c>
      <c r="U1866" s="17">
        <v>0.30825444814293901</v>
      </c>
      <c r="V1866" s="17">
        <v>0.23801884231491699</v>
      </c>
      <c r="W1866" s="17">
        <v>0.27610661032050898</v>
      </c>
      <c r="X1866" s="17">
        <v>0.221881915744538</v>
      </c>
      <c r="Y1866" s="17">
        <v>0.36779475000981798</v>
      </c>
      <c r="Z1866" s="17">
        <v>0.31516200498980301</v>
      </c>
      <c r="AA1866" s="17">
        <v>0.29701697787011799</v>
      </c>
      <c r="AB1866" s="17">
        <v>0.29296386511820199</v>
      </c>
      <c r="AC1866" s="17">
        <v>0.29463516998517197</v>
      </c>
      <c r="AD1866" s="17">
        <v>0.219193168710309</v>
      </c>
      <c r="AE1866" s="17"/>
      <c r="AF1866" s="17">
        <v>0.28626536674021202</v>
      </c>
      <c r="AG1866" s="17">
        <v>0.33547415563637201</v>
      </c>
      <c r="AH1866" s="17">
        <v>0.24918749553983299</v>
      </c>
      <c r="AI1866" s="17"/>
      <c r="AJ1866" s="17">
        <v>0.30910367745767198</v>
      </c>
      <c r="AK1866" s="17">
        <v>0.34615905150235698</v>
      </c>
      <c r="AL1866" s="17">
        <v>0.331934917503519</v>
      </c>
      <c r="AM1866" s="17"/>
      <c r="AN1866" s="17">
        <v>0.23667797921731101</v>
      </c>
      <c r="AO1866" s="17">
        <v>0.281466641966649</v>
      </c>
      <c r="AP1866" s="17">
        <v>0.305923829160894</v>
      </c>
      <c r="AQ1866" s="17">
        <v>0.41091174957653298</v>
      </c>
      <c r="AR1866" s="17">
        <v>0.44161945838156602</v>
      </c>
      <c r="AS1866" s="17"/>
      <c r="AT1866" s="17">
        <v>0.28923176031562298</v>
      </c>
      <c r="AU1866" s="17">
        <v>0.37471111305326299</v>
      </c>
      <c r="AV1866" s="17"/>
      <c r="AW1866" s="17">
        <v>0.33157250726916498</v>
      </c>
      <c r="AX1866" s="17">
        <v>0.40514886967431102</v>
      </c>
      <c r="AY1866" s="17">
        <v>0.241202820559446</v>
      </c>
    </row>
    <row r="1867" spans="2:51">
      <c r="B1867" t="s">
        <v>135</v>
      </c>
      <c r="C1867" s="17">
        <v>0.36166607194638101</v>
      </c>
      <c r="D1867" s="17">
        <v>0.35120615474675498</v>
      </c>
      <c r="E1867" s="17">
        <v>0.37500223207514499</v>
      </c>
      <c r="F1867" s="17"/>
      <c r="G1867" s="17">
        <v>0.29547544408632098</v>
      </c>
      <c r="H1867" s="17">
        <v>0.36201221818295498</v>
      </c>
      <c r="I1867" s="17">
        <v>0.30530053907696603</v>
      </c>
      <c r="J1867" s="17">
        <v>0.33185762443468902</v>
      </c>
      <c r="K1867" s="17">
        <v>0.41242642358611797</v>
      </c>
      <c r="L1867" s="17">
        <v>0.41964878573551301</v>
      </c>
      <c r="M1867" s="17"/>
      <c r="N1867" s="17">
        <v>0.33742537153463698</v>
      </c>
      <c r="O1867" s="17">
        <v>0.34773495185040298</v>
      </c>
      <c r="P1867" s="17">
        <v>0.40491047827568599</v>
      </c>
      <c r="Q1867" s="17">
        <v>0.35634507973325202</v>
      </c>
      <c r="R1867" s="17"/>
      <c r="S1867" s="17">
        <v>0.37540399448218398</v>
      </c>
      <c r="T1867" s="17">
        <v>0.39602044143051401</v>
      </c>
      <c r="U1867" s="17">
        <v>0.41908780992506001</v>
      </c>
      <c r="V1867" s="17">
        <v>0.38249455565100499</v>
      </c>
      <c r="W1867" s="17">
        <v>0.38961597005658199</v>
      </c>
      <c r="X1867" s="17">
        <v>0.36724687829001401</v>
      </c>
      <c r="Y1867" s="17">
        <v>0.29932330278715702</v>
      </c>
      <c r="Z1867" s="17">
        <v>0.30119201551255498</v>
      </c>
      <c r="AA1867" s="17">
        <v>0.38972613648541499</v>
      </c>
      <c r="AB1867" s="17">
        <v>0.293310020800164</v>
      </c>
      <c r="AC1867" s="17">
        <v>0.29583465816406301</v>
      </c>
      <c r="AD1867" s="17">
        <v>0.27301428360243801</v>
      </c>
      <c r="AE1867" s="17"/>
      <c r="AF1867" s="17">
        <v>0.38549513940749103</v>
      </c>
      <c r="AG1867" s="17">
        <v>0.32912755373873298</v>
      </c>
      <c r="AH1867" s="17">
        <v>0.41084728885786198</v>
      </c>
      <c r="AI1867" s="17"/>
      <c r="AJ1867" s="17">
        <v>0.40565186374261802</v>
      </c>
      <c r="AK1867" s="17">
        <v>0.30821164076108998</v>
      </c>
      <c r="AL1867" s="17">
        <v>0.31593043423253198</v>
      </c>
      <c r="AM1867" s="17"/>
      <c r="AN1867" s="17">
        <v>0.41702365570958599</v>
      </c>
      <c r="AO1867" s="17">
        <v>0.38435440513185398</v>
      </c>
      <c r="AP1867" s="17">
        <v>0.34255040977337298</v>
      </c>
      <c r="AQ1867" s="17">
        <v>0.27270536831375802</v>
      </c>
      <c r="AR1867" s="17">
        <v>0.17138564671148801</v>
      </c>
      <c r="AS1867" s="17"/>
      <c r="AT1867" s="17">
        <v>0.369793158830101</v>
      </c>
      <c r="AU1867" s="17">
        <v>0.27340745837779401</v>
      </c>
      <c r="AV1867" s="17"/>
      <c r="AW1867" s="17">
        <v>0.323996700982144</v>
      </c>
      <c r="AX1867" s="17">
        <v>0.32164617317737298</v>
      </c>
      <c r="AY1867" s="17">
        <v>0.40850374415555601</v>
      </c>
    </row>
    <row r="1868" spans="2:51">
      <c r="B1868" t="s">
        <v>136</v>
      </c>
      <c r="C1868" s="17">
        <v>0.12986037907588599</v>
      </c>
      <c r="D1868" s="17">
        <v>0.110320373753537</v>
      </c>
      <c r="E1868" s="17">
        <v>0.14687196311406001</v>
      </c>
      <c r="F1868" s="17"/>
      <c r="G1868" s="17">
        <v>0.193759969536201</v>
      </c>
      <c r="H1868" s="17">
        <v>8.2186194589986605E-2</v>
      </c>
      <c r="I1868" s="17">
        <v>0.170015660792355</v>
      </c>
      <c r="J1868" s="17">
        <v>0.17665087724672399</v>
      </c>
      <c r="K1868" s="17">
        <v>0.13737034410055499</v>
      </c>
      <c r="L1868" s="17">
        <v>7.6021438757169602E-2</v>
      </c>
      <c r="M1868" s="17"/>
      <c r="N1868" s="17">
        <v>0.117770332169279</v>
      </c>
      <c r="O1868" s="17">
        <v>0.16357572210336099</v>
      </c>
      <c r="P1868" s="17">
        <v>0.123845699621462</v>
      </c>
      <c r="Q1868" s="17">
        <v>0.110516844622415</v>
      </c>
      <c r="R1868" s="17"/>
      <c r="S1868" s="17">
        <v>9.0262788353481796E-2</v>
      </c>
      <c r="T1868" s="17">
        <v>0.121188521135616</v>
      </c>
      <c r="U1868" s="17">
        <v>0.106983055587425</v>
      </c>
      <c r="V1868" s="17">
        <v>0.174688005197593</v>
      </c>
      <c r="W1868" s="17">
        <v>0.17333755461323999</v>
      </c>
      <c r="X1868" s="17">
        <v>0.13848477580329099</v>
      </c>
      <c r="Y1868" s="17">
        <v>0.112849108852873</v>
      </c>
      <c r="Z1868" s="17">
        <v>0.17849071081789</v>
      </c>
      <c r="AA1868" s="17">
        <v>8.7731443504481393E-2</v>
      </c>
      <c r="AB1868" s="17">
        <v>0.150382308416666</v>
      </c>
      <c r="AC1868" s="17">
        <v>0.15956888182989401</v>
      </c>
      <c r="AD1868" s="17">
        <v>0.144485075113891</v>
      </c>
      <c r="AE1868" s="17"/>
      <c r="AF1868" s="17">
        <v>0.122177210293605</v>
      </c>
      <c r="AG1868" s="17">
        <v>0.125404139139311</v>
      </c>
      <c r="AH1868" s="17">
        <v>0.12959973447731199</v>
      </c>
      <c r="AI1868" s="17"/>
      <c r="AJ1868" s="17">
        <v>0.11577102255256699</v>
      </c>
      <c r="AK1868" s="17">
        <v>0.13347740105921199</v>
      </c>
      <c r="AL1868" s="17">
        <v>6.0225070223285597E-2</v>
      </c>
      <c r="AM1868" s="17"/>
      <c r="AN1868" s="17">
        <v>0.110775898351279</v>
      </c>
      <c r="AO1868" s="17">
        <v>0.144556415771361</v>
      </c>
      <c r="AP1868" s="17">
        <v>0.13008842519632499</v>
      </c>
      <c r="AQ1868" s="17">
        <v>0.110096901485186</v>
      </c>
      <c r="AR1868" s="17">
        <v>8.9828329298831694E-2</v>
      </c>
      <c r="AS1868" s="17"/>
      <c r="AT1868" s="17">
        <v>0.12803609464334001</v>
      </c>
      <c r="AU1868" s="17">
        <v>0.159439949688293</v>
      </c>
      <c r="AV1868" s="17"/>
      <c r="AW1868" s="17">
        <v>0.108931770279466</v>
      </c>
      <c r="AX1868" s="17">
        <v>9.40280193342342E-2</v>
      </c>
      <c r="AY1868" s="17">
        <v>0.159087298880463</v>
      </c>
    </row>
    <row r="1869" spans="2:51">
      <c r="B1869" t="s">
        <v>137</v>
      </c>
      <c r="C1869" s="17">
        <v>5.90513573335412E-2</v>
      </c>
      <c r="D1869" s="17">
        <v>5.4016053346489998E-2</v>
      </c>
      <c r="E1869" s="17">
        <v>6.4607424313246897E-2</v>
      </c>
      <c r="F1869" s="17"/>
      <c r="G1869" s="17">
        <v>8.3987285981751494E-2</v>
      </c>
      <c r="H1869" s="17">
        <v>7.5443596258694096E-2</v>
      </c>
      <c r="I1869" s="17">
        <v>3.05592412797033E-2</v>
      </c>
      <c r="J1869" s="17">
        <v>7.1095302653466697E-2</v>
      </c>
      <c r="K1869" s="17">
        <v>7.5225203348616904E-2</v>
      </c>
      <c r="L1869" s="17">
        <v>3.3547418865633102E-2</v>
      </c>
      <c r="M1869" s="17"/>
      <c r="N1869" s="17">
        <v>3.5497268631484398E-2</v>
      </c>
      <c r="O1869" s="17">
        <v>4.5219498232089199E-2</v>
      </c>
      <c r="P1869" s="17">
        <v>7.5830422097105499E-2</v>
      </c>
      <c r="Q1869" s="17">
        <v>8.3360366273766001E-2</v>
      </c>
      <c r="R1869" s="17"/>
      <c r="S1869" s="17">
        <v>3.0481847698323301E-2</v>
      </c>
      <c r="T1869" s="17">
        <v>5.5746953338804202E-2</v>
      </c>
      <c r="U1869" s="17">
        <v>5.1578452396559997E-2</v>
      </c>
      <c r="V1869" s="17">
        <v>4.1683773872478097E-2</v>
      </c>
      <c r="W1869" s="17">
        <v>6.0602146603529299E-2</v>
      </c>
      <c r="X1869" s="17">
        <v>9.0158026126960097E-2</v>
      </c>
      <c r="Y1869" s="17">
        <v>9.2667488305410495E-2</v>
      </c>
      <c r="Z1869" s="17">
        <v>5.2399556848012598E-2</v>
      </c>
      <c r="AA1869" s="17">
        <v>3.3895203037951398E-2</v>
      </c>
      <c r="AB1869" s="17">
        <v>5.6698739671477101E-2</v>
      </c>
      <c r="AC1869" s="17">
        <v>5.3673456017798098E-2</v>
      </c>
      <c r="AD1869" s="17">
        <v>0.172800360269249</v>
      </c>
      <c r="AE1869" s="17"/>
      <c r="AF1869" s="17">
        <v>6.9834493774200895E-2</v>
      </c>
      <c r="AG1869" s="17">
        <v>3.66718808696887E-2</v>
      </c>
      <c r="AH1869" s="17">
        <v>8.5614503732300201E-2</v>
      </c>
      <c r="AI1869" s="17"/>
      <c r="AJ1869" s="17">
        <v>3.8432104571880503E-2</v>
      </c>
      <c r="AK1869" s="17">
        <v>4.8638683546359703E-2</v>
      </c>
      <c r="AL1869" s="17">
        <v>7.51952208977371E-2</v>
      </c>
      <c r="AM1869" s="17"/>
      <c r="AN1869" s="17">
        <v>6.4662878216950798E-2</v>
      </c>
      <c r="AO1869" s="17">
        <v>8.2074996828295305E-2</v>
      </c>
      <c r="AP1869" s="17">
        <v>4.2658261879487902E-2</v>
      </c>
      <c r="AQ1869" s="17">
        <v>6.1789877835737098E-2</v>
      </c>
      <c r="AR1869" s="17">
        <v>0</v>
      </c>
      <c r="AS1869" s="17"/>
      <c r="AT1869" s="17">
        <v>5.8343812948631599E-2</v>
      </c>
      <c r="AU1869" s="17">
        <v>6.4923881934473904E-2</v>
      </c>
      <c r="AV1869" s="17"/>
      <c r="AW1869" s="17">
        <v>5.7843007300153702E-2</v>
      </c>
      <c r="AX1869" s="17">
        <v>4.98081153446817E-2</v>
      </c>
      <c r="AY1869" s="17">
        <v>6.2429574494082998E-2</v>
      </c>
    </row>
    <row r="1870" spans="2:51">
      <c r="B1870" t="s">
        <v>119</v>
      </c>
      <c r="C1870" s="17">
        <v>6.1751318146397498E-2</v>
      </c>
      <c r="D1870" s="17">
        <v>4.2185758674240098E-2</v>
      </c>
      <c r="E1870" s="17">
        <v>8.2081237711564503E-2</v>
      </c>
      <c r="F1870" s="17"/>
      <c r="G1870" s="17">
        <v>4.0642376425783701E-2</v>
      </c>
      <c r="H1870" s="17">
        <v>5.6562502165714797E-2</v>
      </c>
      <c r="I1870" s="17">
        <v>0.103138743821206</v>
      </c>
      <c r="J1870" s="17">
        <v>7.1799561619072402E-2</v>
      </c>
      <c r="K1870" s="17">
        <v>8.0943231071450003E-2</v>
      </c>
      <c r="L1870" s="17">
        <v>2.85824499773361E-2</v>
      </c>
      <c r="M1870" s="17"/>
      <c r="N1870" s="17">
        <v>4.2430411704525398E-2</v>
      </c>
      <c r="O1870" s="17">
        <v>5.4892226009339198E-2</v>
      </c>
      <c r="P1870" s="17">
        <v>4.28969006995727E-2</v>
      </c>
      <c r="Q1870" s="17">
        <v>0.10359699884266001</v>
      </c>
      <c r="R1870" s="17"/>
      <c r="S1870" s="17">
        <v>4.8722746336460898E-2</v>
      </c>
      <c r="T1870" s="17">
        <v>3.2353969226674002E-2</v>
      </c>
      <c r="U1870" s="17">
        <v>5.5813134592238703E-2</v>
      </c>
      <c r="V1870" s="17">
        <v>7.5611835738748398E-2</v>
      </c>
      <c r="W1870" s="17">
        <v>3.49890209290089E-2</v>
      </c>
      <c r="X1870" s="17">
        <v>4.93601567538954E-2</v>
      </c>
      <c r="Y1870" s="17">
        <v>3.2525329734258902E-2</v>
      </c>
      <c r="Z1870" s="17">
        <v>4.5576998482655902E-2</v>
      </c>
      <c r="AA1870" s="17">
        <v>0.100751692276683</v>
      </c>
      <c r="AB1870" s="17">
        <v>0.107342787477422</v>
      </c>
      <c r="AC1870" s="17">
        <v>9.18044301352514E-2</v>
      </c>
      <c r="AD1870" s="17">
        <v>0.13605145546000499</v>
      </c>
      <c r="AE1870" s="17"/>
      <c r="AF1870" s="17">
        <v>6.08729979998196E-2</v>
      </c>
      <c r="AG1870" s="17">
        <v>5.6941897664753903E-2</v>
      </c>
      <c r="AH1870" s="17">
        <v>7.1323065720134499E-2</v>
      </c>
      <c r="AI1870" s="17"/>
      <c r="AJ1870" s="17">
        <v>3.4159841895012102E-2</v>
      </c>
      <c r="AK1870" s="17">
        <v>7.1041217076887E-2</v>
      </c>
      <c r="AL1870" s="17">
        <v>2.7791606505846601E-2</v>
      </c>
      <c r="AM1870" s="17"/>
      <c r="AN1870" s="17">
        <v>8.2852675988134006E-2</v>
      </c>
      <c r="AO1870" s="17">
        <v>4.7709579185416302E-2</v>
      </c>
      <c r="AP1870" s="17">
        <v>7.4720662333392501E-2</v>
      </c>
      <c r="AQ1870" s="17">
        <v>4.6292842972092803E-2</v>
      </c>
      <c r="AR1870" s="17">
        <v>5.5637303418952698E-2</v>
      </c>
      <c r="AS1870" s="17"/>
      <c r="AT1870" s="17">
        <v>6.4984259665287897E-2</v>
      </c>
      <c r="AU1870" s="17">
        <v>3.7182762594683699E-2</v>
      </c>
      <c r="AV1870" s="17"/>
      <c r="AW1870" s="17">
        <v>3.5941965228672997E-2</v>
      </c>
      <c r="AX1870" s="17">
        <v>4.8769182467687203E-2</v>
      </c>
      <c r="AY1870" s="17">
        <v>9.0439928249966703E-2</v>
      </c>
    </row>
    <row r="1871" spans="2:51">
      <c r="B1871" t="s">
        <v>138</v>
      </c>
      <c r="C1871" s="17">
        <v>0.387670873497794</v>
      </c>
      <c r="D1871" s="17">
        <v>0.44227165947897901</v>
      </c>
      <c r="E1871" s="17">
        <v>0.33143714278598402</v>
      </c>
      <c r="F1871" s="17"/>
      <c r="G1871" s="17">
        <v>0.38613492396994198</v>
      </c>
      <c r="H1871" s="17">
        <v>0.423795488802649</v>
      </c>
      <c r="I1871" s="17">
        <v>0.39098581502976898</v>
      </c>
      <c r="J1871" s="17">
        <v>0.34859663404604802</v>
      </c>
      <c r="K1871" s="17">
        <v>0.29403479789325998</v>
      </c>
      <c r="L1871" s="17">
        <v>0.442199906664349</v>
      </c>
      <c r="M1871" s="17"/>
      <c r="N1871" s="17">
        <v>0.46687661596007402</v>
      </c>
      <c r="O1871" s="17">
        <v>0.38857760180480799</v>
      </c>
      <c r="P1871" s="17">
        <v>0.35251649930617401</v>
      </c>
      <c r="Q1871" s="17">
        <v>0.346180710527906</v>
      </c>
      <c r="R1871" s="17"/>
      <c r="S1871" s="17">
        <v>0.45512862312954999</v>
      </c>
      <c r="T1871" s="17">
        <v>0.39469011486839201</v>
      </c>
      <c r="U1871" s="17">
        <v>0.36653754749871598</v>
      </c>
      <c r="V1871" s="17">
        <v>0.325521829540176</v>
      </c>
      <c r="W1871" s="17">
        <v>0.34145530779764</v>
      </c>
      <c r="X1871" s="17">
        <v>0.354750163025839</v>
      </c>
      <c r="Y1871" s="17">
        <v>0.46263477032029998</v>
      </c>
      <c r="Z1871" s="17">
        <v>0.42234071833888598</v>
      </c>
      <c r="AA1871" s="17">
        <v>0.38789552469546901</v>
      </c>
      <c r="AB1871" s="17">
        <v>0.39226614363426998</v>
      </c>
      <c r="AC1871" s="17">
        <v>0.39911857385299399</v>
      </c>
      <c r="AD1871" s="17">
        <v>0.273648825554417</v>
      </c>
      <c r="AE1871" s="17"/>
      <c r="AF1871" s="17">
        <v>0.36162015852488399</v>
      </c>
      <c r="AG1871" s="17">
        <v>0.45185452858751302</v>
      </c>
      <c r="AH1871" s="17">
        <v>0.302615407212391</v>
      </c>
      <c r="AI1871" s="17"/>
      <c r="AJ1871" s="17">
        <v>0.405985167237922</v>
      </c>
      <c r="AK1871" s="17">
        <v>0.43863105755644999</v>
      </c>
      <c r="AL1871" s="17">
        <v>0.52085766814059897</v>
      </c>
      <c r="AM1871" s="17"/>
      <c r="AN1871" s="17">
        <v>0.32468489173405002</v>
      </c>
      <c r="AO1871" s="17">
        <v>0.34130460308307298</v>
      </c>
      <c r="AP1871" s="17">
        <v>0.40998224081742102</v>
      </c>
      <c r="AQ1871" s="17">
        <v>0.50911500939322596</v>
      </c>
      <c r="AR1871" s="17">
        <v>0.68314872057072795</v>
      </c>
      <c r="AS1871" s="17"/>
      <c r="AT1871" s="17">
        <v>0.37884267391263998</v>
      </c>
      <c r="AU1871" s="17">
        <v>0.46504594740475502</v>
      </c>
      <c r="AV1871" s="17"/>
      <c r="AW1871" s="17">
        <v>0.473286556209563</v>
      </c>
      <c r="AX1871" s="17">
        <v>0.48574850967602401</v>
      </c>
      <c r="AY1871" s="17">
        <v>0.27953945421993098</v>
      </c>
    </row>
    <row r="1872" spans="2:51">
      <c r="B1872" t="s">
        <v>139</v>
      </c>
      <c r="C1872" s="17">
        <v>0.18891173640942799</v>
      </c>
      <c r="D1872" s="17">
        <v>0.16433642710002699</v>
      </c>
      <c r="E1872" s="17">
        <v>0.21147938742730699</v>
      </c>
      <c r="F1872" s="17"/>
      <c r="G1872" s="17">
        <v>0.27774725551795298</v>
      </c>
      <c r="H1872" s="17">
        <v>0.15762979084868101</v>
      </c>
      <c r="I1872" s="17">
        <v>0.200574902072058</v>
      </c>
      <c r="J1872" s="17">
        <v>0.24774617990018999</v>
      </c>
      <c r="K1872" s="17">
        <v>0.212595547449172</v>
      </c>
      <c r="L1872" s="17">
        <v>0.109568857622803</v>
      </c>
      <c r="M1872" s="17"/>
      <c r="N1872" s="17">
        <v>0.15326760080076399</v>
      </c>
      <c r="O1872" s="17">
        <v>0.20879522033545</v>
      </c>
      <c r="P1872" s="17">
        <v>0.19967612171856799</v>
      </c>
      <c r="Q1872" s="17">
        <v>0.19387721089618101</v>
      </c>
      <c r="R1872" s="17"/>
      <c r="S1872" s="17">
        <v>0.12074463605180499</v>
      </c>
      <c r="T1872" s="17">
        <v>0.17693547447442001</v>
      </c>
      <c r="U1872" s="17">
        <v>0.158561507983985</v>
      </c>
      <c r="V1872" s="17">
        <v>0.21637177907007099</v>
      </c>
      <c r="W1872" s="17">
        <v>0.23393970121676899</v>
      </c>
      <c r="X1872" s="17">
        <v>0.22864280193025099</v>
      </c>
      <c r="Y1872" s="17">
        <v>0.20551659715828399</v>
      </c>
      <c r="Z1872" s="17">
        <v>0.23089026766590301</v>
      </c>
      <c r="AA1872" s="17">
        <v>0.12162664654243301</v>
      </c>
      <c r="AB1872" s="17">
        <v>0.20708104808814401</v>
      </c>
      <c r="AC1872" s="17">
        <v>0.213242337847692</v>
      </c>
      <c r="AD1872" s="17">
        <v>0.31728543538314002</v>
      </c>
      <c r="AE1872" s="17"/>
      <c r="AF1872" s="17">
        <v>0.19201170406780599</v>
      </c>
      <c r="AG1872" s="17">
        <v>0.16207602000900001</v>
      </c>
      <c r="AH1872" s="17">
        <v>0.215214238209612</v>
      </c>
      <c r="AI1872" s="17"/>
      <c r="AJ1872" s="17">
        <v>0.154203127124448</v>
      </c>
      <c r="AK1872" s="17">
        <v>0.18211608460557199</v>
      </c>
      <c r="AL1872" s="17">
        <v>0.135420291121023</v>
      </c>
      <c r="AM1872" s="17"/>
      <c r="AN1872" s="17">
        <v>0.17543877656823001</v>
      </c>
      <c r="AO1872" s="17">
        <v>0.226631412599657</v>
      </c>
      <c r="AP1872" s="17">
        <v>0.172746687075813</v>
      </c>
      <c r="AQ1872" s="17">
        <v>0.171886779320923</v>
      </c>
      <c r="AR1872" s="17">
        <v>8.9828329298831694E-2</v>
      </c>
      <c r="AS1872" s="17"/>
      <c r="AT1872" s="17">
        <v>0.18637990759197101</v>
      </c>
      <c r="AU1872" s="17">
        <v>0.22436383162276699</v>
      </c>
      <c r="AV1872" s="17"/>
      <c r="AW1872" s="17">
        <v>0.16677477757962</v>
      </c>
      <c r="AX1872" s="17">
        <v>0.14383613467891601</v>
      </c>
      <c r="AY1872" s="17">
        <v>0.22151687337454601</v>
      </c>
    </row>
    <row r="1873" spans="2:51">
      <c r="B1873" t="s">
        <v>140</v>
      </c>
      <c r="C1873" s="17">
        <v>0.19875913708836601</v>
      </c>
      <c r="D1873" s="17">
        <v>0.27793523237895201</v>
      </c>
      <c r="E1873" s="17">
        <v>0.119957755358677</v>
      </c>
      <c r="F1873" s="17"/>
      <c r="G1873" s="17">
        <v>0.10838766845198999</v>
      </c>
      <c r="H1873" s="17">
        <v>0.26616569795396799</v>
      </c>
      <c r="I1873" s="17">
        <v>0.19041091295771101</v>
      </c>
      <c r="J1873" s="17">
        <v>0.100850454145858</v>
      </c>
      <c r="K1873" s="17">
        <v>8.1439250444087397E-2</v>
      </c>
      <c r="L1873" s="17">
        <v>0.332631049041546</v>
      </c>
      <c r="M1873" s="17"/>
      <c r="N1873" s="17">
        <v>0.31360901515931</v>
      </c>
      <c r="O1873" s="17">
        <v>0.17978238146935799</v>
      </c>
      <c r="P1873" s="17">
        <v>0.15284037758760599</v>
      </c>
      <c r="Q1873" s="17">
        <v>0.15230349963172499</v>
      </c>
      <c r="R1873" s="17"/>
      <c r="S1873" s="17">
        <v>0.33438398707774503</v>
      </c>
      <c r="T1873" s="17">
        <v>0.21775464039397199</v>
      </c>
      <c r="U1873" s="17">
        <v>0.20797603951473101</v>
      </c>
      <c r="V1873" s="17">
        <v>0.10915005047010599</v>
      </c>
      <c r="W1873" s="17">
        <v>0.107515606580871</v>
      </c>
      <c r="X1873" s="17">
        <v>0.12610736109558801</v>
      </c>
      <c r="Y1873" s="17">
        <v>0.25711817316201602</v>
      </c>
      <c r="Z1873" s="17">
        <v>0.191450450672984</v>
      </c>
      <c r="AA1873" s="17">
        <v>0.26626887815303701</v>
      </c>
      <c r="AB1873" s="17">
        <v>0.185185095546127</v>
      </c>
      <c r="AC1873" s="17">
        <v>0.18587623600530201</v>
      </c>
      <c r="AD1873" s="17">
        <v>-4.3636609828723E-2</v>
      </c>
      <c r="AE1873" s="17"/>
      <c r="AF1873" s="17">
        <v>0.16960845445707801</v>
      </c>
      <c r="AG1873" s="17">
        <v>0.289778508578514</v>
      </c>
      <c r="AH1873" s="17">
        <v>8.7401169002779597E-2</v>
      </c>
      <c r="AI1873" s="17"/>
      <c r="AJ1873" s="17">
        <v>0.25178204011347399</v>
      </c>
      <c r="AK1873" s="17">
        <v>0.256514972950878</v>
      </c>
      <c r="AL1873" s="17">
        <v>0.38543737701957598</v>
      </c>
      <c r="AM1873" s="17"/>
      <c r="AN1873" s="17">
        <v>0.14924611516582001</v>
      </c>
      <c r="AO1873" s="17">
        <v>0.114673190483416</v>
      </c>
      <c r="AP1873" s="17">
        <v>0.23723555374160801</v>
      </c>
      <c r="AQ1873" s="17">
        <v>0.33722823007230301</v>
      </c>
      <c r="AR1873" s="17">
        <v>0.59332039127189595</v>
      </c>
      <c r="AS1873" s="17"/>
      <c r="AT1873" s="17">
        <v>0.192462766320669</v>
      </c>
      <c r="AU1873" s="17">
        <v>0.240682115781988</v>
      </c>
      <c r="AV1873" s="17"/>
      <c r="AW1873" s="17">
        <v>0.306511778629943</v>
      </c>
      <c r="AX1873" s="17">
        <v>0.34191237499710803</v>
      </c>
      <c r="AY1873" s="17">
        <v>5.8022580845384898E-2</v>
      </c>
    </row>
    <row r="1874" spans="2:51">
      <c r="C1874" s="17"/>
      <c r="D1874" s="17"/>
      <c r="E1874" s="17"/>
      <c r="F1874" s="17"/>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c r="AP1874" s="17"/>
      <c r="AQ1874" s="17"/>
      <c r="AR1874" s="17"/>
      <c r="AS1874" s="17"/>
      <c r="AT1874" s="17"/>
      <c r="AU1874" s="17"/>
      <c r="AV1874" s="17"/>
      <c r="AW1874" s="17"/>
      <c r="AX1874" s="17"/>
      <c r="AY1874" s="17"/>
    </row>
    <row r="1875" spans="2:51">
      <c r="B1875" s="6" t="s">
        <v>500</v>
      </c>
      <c r="C1875" s="17"/>
      <c r="D1875" s="17"/>
      <c r="E1875" s="17"/>
      <c r="F1875" s="17"/>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c r="AI1875" s="17"/>
      <c r="AJ1875" s="17"/>
      <c r="AK1875" s="17"/>
      <c r="AL1875" s="17"/>
      <c r="AM1875" s="17"/>
      <c r="AN1875" s="17"/>
      <c r="AO1875" s="17"/>
      <c r="AP1875" s="17"/>
      <c r="AQ1875" s="17"/>
      <c r="AR1875" s="17"/>
      <c r="AS1875" s="17"/>
      <c r="AT1875" s="17"/>
      <c r="AU1875" s="17"/>
      <c r="AV1875" s="17"/>
      <c r="AW1875" s="17"/>
      <c r="AX1875" s="17"/>
      <c r="AY1875" s="17"/>
    </row>
    <row r="1876" spans="2:51">
      <c r="B1876" s="24" t="s">
        <v>16</v>
      </c>
      <c r="C1876" s="17"/>
      <c r="D1876" s="17"/>
      <c r="E1876" s="17"/>
      <c r="F1876" s="17"/>
      <c r="G1876" s="17"/>
      <c r="H1876" s="17"/>
      <c r="I1876" s="17"/>
      <c r="J1876" s="17"/>
      <c r="K1876" s="17"/>
      <c r="L1876" s="17"/>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7"/>
      <c r="AI1876" s="17"/>
      <c r="AJ1876" s="17"/>
      <c r="AK1876" s="17"/>
      <c r="AL1876" s="17"/>
      <c r="AM1876" s="17"/>
      <c r="AN1876" s="17"/>
      <c r="AO1876" s="17"/>
      <c r="AP1876" s="17"/>
      <c r="AQ1876" s="17"/>
      <c r="AR1876" s="17"/>
      <c r="AS1876" s="17"/>
      <c r="AT1876" s="17"/>
      <c r="AU1876" s="17"/>
      <c r="AV1876" s="17"/>
      <c r="AW1876" s="17"/>
      <c r="AX1876" s="17"/>
      <c r="AY1876" s="17"/>
    </row>
    <row r="1877" spans="2:51">
      <c r="B1877" t="s">
        <v>133</v>
      </c>
      <c r="C1877" s="17">
        <v>9.9456300650614504E-2</v>
      </c>
      <c r="D1877" s="17">
        <v>0.110086742048543</v>
      </c>
      <c r="E1877" s="17">
        <v>8.9409215234374298E-2</v>
      </c>
      <c r="F1877" s="17"/>
      <c r="G1877" s="17">
        <v>0.123651251544556</v>
      </c>
      <c r="H1877" s="17">
        <v>0.105366943511605</v>
      </c>
      <c r="I1877" s="17">
        <v>0.10617293044993199</v>
      </c>
      <c r="J1877" s="17">
        <v>7.4498792285857596E-2</v>
      </c>
      <c r="K1877" s="17">
        <v>7.15713362544486E-2</v>
      </c>
      <c r="L1877" s="17">
        <v>0.113191557278327</v>
      </c>
      <c r="M1877" s="17"/>
      <c r="N1877" s="17">
        <v>0.138962336631092</v>
      </c>
      <c r="O1877" s="17">
        <v>9.2091293857736997E-2</v>
      </c>
      <c r="P1877" s="17">
        <v>9.6814161218164801E-2</v>
      </c>
      <c r="Q1877" s="17">
        <v>7.6388007960646306E-2</v>
      </c>
      <c r="R1877" s="17"/>
      <c r="S1877" s="17">
        <v>9.6062262001736398E-2</v>
      </c>
      <c r="T1877" s="17">
        <v>0.112581348322098</v>
      </c>
      <c r="U1877" s="17">
        <v>8.0134510305884199E-2</v>
      </c>
      <c r="V1877" s="17">
        <v>3.8757783300355897E-2</v>
      </c>
      <c r="W1877" s="17">
        <v>3.85453723206651E-2</v>
      </c>
      <c r="X1877" s="17">
        <v>0.191853239093387</v>
      </c>
      <c r="Y1877" s="17">
        <v>0.139073248733845</v>
      </c>
      <c r="Z1877" s="17">
        <v>0.110886373095712</v>
      </c>
      <c r="AA1877" s="17">
        <v>9.5319485687359401E-2</v>
      </c>
      <c r="AB1877" s="17">
        <v>8.0865667703885494E-2</v>
      </c>
      <c r="AC1877" s="17">
        <v>8.2176219997935104E-2</v>
      </c>
      <c r="AD1877" s="17">
        <v>0.121176040429472</v>
      </c>
      <c r="AE1877" s="17"/>
      <c r="AF1877" s="17">
        <v>9.1878812630415405E-2</v>
      </c>
      <c r="AG1877" s="17">
        <v>0.11283114318750199</v>
      </c>
      <c r="AH1877" s="17">
        <v>3.95226987688828E-2</v>
      </c>
      <c r="AI1877" s="17"/>
      <c r="AJ1877" s="17">
        <v>0.126245779775986</v>
      </c>
      <c r="AK1877" s="17">
        <v>9.7333944627722796E-2</v>
      </c>
      <c r="AL1877" s="17">
        <v>0.171231414631968</v>
      </c>
      <c r="AM1877" s="17"/>
      <c r="AN1877" s="17">
        <v>7.7546186279719001E-2</v>
      </c>
      <c r="AO1877" s="17">
        <v>0.116168753811417</v>
      </c>
      <c r="AP1877" s="17">
        <v>9.6335230193541802E-2</v>
      </c>
      <c r="AQ1877" s="17">
        <v>0.132208334098287</v>
      </c>
      <c r="AR1877" s="17">
        <v>0.293884193088642</v>
      </c>
      <c r="AS1877" s="17"/>
      <c r="AT1877" s="17">
        <v>9.8326397939152502E-2</v>
      </c>
      <c r="AU1877" s="17">
        <v>0.103775647448957</v>
      </c>
      <c r="AV1877" s="17"/>
      <c r="AW1877" s="17">
        <v>0.142128693543491</v>
      </c>
      <c r="AX1877" s="17">
        <v>0.10446097244655</v>
      </c>
      <c r="AY1877" s="17">
        <v>5.5902371059347603E-2</v>
      </c>
    </row>
    <row r="1878" spans="2:51">
      <c r="B1878" t="s">
        <v>134</v>
      </c>
      <c r="C1878" s="17">
        <v>0.34026922550119598</v>
      </c>
      <c r="D1878" s="17">
        <v>0.37096980057242601</v>
      </c>
      <c r="E1878" s="17">
        <v>0.30794714069802498</v>
      </c>
      <c r="F1878" s="17"/>
      <c r="G1878" s="17">
        <v>0.29844180880015198</v>
      </c>
      <c r="H1878" s="17">
        <v>0.41029938531197402</v>
      </c>
      <c r="I1878" s="17">
        <v>0.28489299237162802</v>
      </c>
      <c r="J1878" s="17">
        <v>0.32569914825730001</v>
      </c>
      <c r="K1878" s="17">
        <v>0.30363155919593399</v>
      </c>
      <c r="L1878" s="17">
        <v>0.37125622361678401</v>
      </c>
      <c r="M1878" s="17"/>
      <c r="N1878" s="17">
        <v>0.40371768642948203</v>
      </c>
      <c r="O1878" s="17">
        <v>0.38111512343263398</v>
      </c>
      <c r="P1878" s="17">
        <v>0.29813429149645199</v>
      </c>
      <c r="Q1878" s="17">
        <v>0.271384676879799</v>
      </c>
      <c r="R1878" s="17"/>
      <c r="S1878" s="17">
        <v>0.40350389109740598</v>
      </c>
      <c r="T1878" s="17">
        <v>0.38400826330925097</v>
      </c>
      <c r="U1878" s="17">
        <v>0.29224473312793697</v>
      </c>
      <c r="V1878" s="17">
        <v>0.29536914262578501</v>
      </c>
      <c r="W1878" s="17">
        <v>0.34927424210281999</v>
      </c>
      <c r="X1878" s="17">
        <v>0.35355309449269001</v>
      </c>
      <c r="Y1878" s="17">
        <v>0.32073671492410599</v>
      </c>
      <c r="Z1878" s="17">
        <v>0.47963685688586899</v>
      </c>
      <c r="AA1878" s="17">
        <v>0.32545117744000102</v>
      </c>
      <c r="AB1878" s="17">
        <v>0.30533479988089801</v>
      </c>
      <c r="AC1878" s="17">
        <v>0.26568918165296801</v>
      </c>
      <c r="AD1878" s="17">
        <v>0.21846385446986</v>
      </c>
      <c r="AE1878" s="17"/>
      <c r="AF1878" s="17">
        <v>0.3291702822509</v>
      </c>
      <c r="AG1878" s="17">
        <v>0.39973657055946099</v>
      </c>
      <c r="AH1878" s="17">
        <v>0.25942696149355898</v>
      </c>
      <c r="AI1878" s="17"/>
      <c r="AJ1878" s="17">
        <v>0.36363967147204801</v>
      </c>
      <c r="AK1878" s="17">
        <v>0.41049107483768599</v>
      </c>
      <c r="AL1878" s="17">
        <v>0.36051573235318102</v>
      </c>
      <c r="AM1878" s="17"/>
      <c r="AN1878" s="17">
        <v>0.254213392399394</v>
      </c>
      <c r="AO1878" s="17">
        <v>0.327486646963003</v>
      </c>
      <c r="AP1878" s="17">
        <v>0.38743203894933498</v>
      </c>
      <c r="AQ1878" s="17">
        <v>0.43919384567873099</v>
      </c>
      <c r="AR1878" s="17">
        <v>0.34802440072712498</v>
      </c>
      <c r="AS1878" s="17"/>
      <c r="AT1878" s="17">
        <v>0.33779870367570503</v>
      </c>
      <c r="AU1878" s="17">
        <v>0.37373281101625799</v>
      </c>
      <c r="AV1878" s="17"/>
      <c r="AW1878" s="17">
        <v>0.38884364186049097</v>
      </c>
      <c r="AX1878" s="17">
        <v>0.45155064561515001</v>
      </c>
      <c r="AY1878" s="17">
        <v>0.265808835507654</v>
      </c>
    </row>
    <row r="1879" spans="2:51">
      <c r="B1879" t="s">
        <v>135</v>
      </c>
      <c r="C1879" s="17">
        <v>0.27310430633334298</v>
      </c>
      <c r="D1879" s="17">
        <v>0.26118463031369699</v>
      </c>
      <c r="E1879" s="17">
        <v>0.28725771783777498</v>
      </c>
      <c r="F1879" s="17"/>
      <c r="G1879" s="17">
        <v>0.28144447045592402</v>
      </c>
      <c r="H1879" s="17">
        <v>0.20541014752081799</v>
      </c>
      <c r="I1879" s="17">
        <v>0.29965388040860602</v>
      </c>
      <c r="J1879" s="17">
        <v>0.25155536702331499</v>
      </c>
      <c r="K1879" s="17">
        <v>0.296412149236289</v>
      </c>
      <c r="L1879" s="17">
        <v>0.30955751765516198</v>
      </c>
      <c r="M1879" s="17"/>
      <c r="N1879" s="17">
        <v>0.23468870577946199</v>
      </c>
      <c r="O1879" s="17">
        <v>0.24790706610614499</v>
      </c>
      <c r="P1879" s="17">
        <v>0.30240361598467902</v>
      </c>
      <c r="Q1879" s="17">
        <v>0.31124518784521299</v>
      </c>
      <c r="R1879" s="17"/>
      <c r="S1879" s="17">
        <v>0.301420183996643</v>
      </c>
      <c r="T1879" s="17">
        <v>0.22538587195158699</v>
      </c>
      <c r="U1879" s="17">
        <v>0.33078686100253502</v>
      </c>
      <c r="V1879" s="17">
        <v>0.30586795931176303</v>
      </c>
      <c r="W1879" s="17">
        <v>0.31374793373217702</v>
      </c>
      <c r="X1879" s="17">
        <v>0.252987914005259</v>
      </c>
      <c r="Y1879" s="17">
        <v>0.27639999206460603</v>
      </c>
      <c r="Z1879" s="17">
        <v>0.16894321124509801</v>
      </c>
      <c r="AA1879" s="17">
        <v>0.25621473144812601</v>
      </c>
      <c r="AB1879" s="17">
        <v>0.24562102349246701</v>
      </c>
      <c r="AC1879" s="17">
        <v>0.34926438210741401</v>
      </c>
      <c r="AD1879" s="17">
        <v>0.22148490708163801</v>
      </c>
      <c r="AE1879" s="17"/>
      <c r="AF1879" s="17">
        <v>0.281122240116911</v>
      </c>
      <c r="AG1879" s="17">
        <v>0.24913247154460899</v>
      </c>
      <c r="AH1879" s="17">
        <v>0.31729055911360199</v>
      </c>
      <c r="AI1879" s="17"/>
      <c r="AJ1879" s="17">
        <v>0.28960795960639402</v>
      </c>
      <c r="AK1879" s="17">
        <v>0.21241306137757099</v>
      </c>
      <c r="AL1879" s="17">
        <v>0.25086902682381901</v>
      </c>
      <c r="AM1879" s="17"/>
      <c r="AN1879" s="17">
        <v>0.33666842794292201</v>
      </c>
      <c r="AO1879" s="17">
        <v>0.26631262307139503</v>
      </c>
      <c r="AP1879" s="17">
        <v>0.22364629377130599</v>
      </c>
      <c r="AQ1879" s="17">
        <v>0.188262014682163</v>
      </c>
      <c r="AR1879" s="17">
        <v>0.16595778013341</v>
      </c>
      <c r="AS1879" s="17"/>
      <c r="AT1879" s="17">
        <v>0.27258891896931597</v>
      </c>
      <c r="AU1879" s="17">
        <v>0.279773068723637</v>
      </c>
      <c r="AV1879" s="17"/>
      <c r="AW1879" s="17">
        <v>0.225387657267518</v>
      </c>
      <c r="AX1879" s="17">
        <v>0.26967298114232302</v>
      </c>
      <c r="AY1879" s="17">
        <v>0.32129649768227703</v>
      </c>
    </row>
    <row r="1880" spans="2:51">
      <c r="B1880" t="s">
        <v>136</v>
      </c>
      <c r="C1880" s="17">
        <v>0.14854506948781099</v>
      </c>
      <c r="D1880" s="17">
        <v>0.131192982956265</v>
      </c>
      <c r="E1880" s="17">
        <v>0.16727916454</v>
      </c>
      <c r="F1880" s="17"/>
      <c r="G1880" s="17">
        <v>0.15215797222118899</v>
      </c>
      <c r="H1880" s="17">
        <v>0.12703277264118501</v>
      </c>
      <c r="I1880" s="17">
        <v>0.193539069481341</v>
      </c>
      <c r="J1880" s="17">
        <v>0.17954385444266099</v>
      </c>
      <c r="K1880" s="17">
        <v>0.14764315967633501</v>
      </c>
      <c r="L1880" s="17">
        <v>0.11392444266153</v>
      </c>
      <c r="M1880" s="17"/>
      <c r="N1880" s="17">
        <v>0.13602190428663599</v>
      </c>
      <c r="O1880" s="17">
        <v>0.14929707288189001</v>
      </c>
      <c r="P1880" s="17">
        <v>0.163753762428403</v>
      </c>
      <c r="Q1880" s="17">
        <v>0.14260613591219501</v>
      </c>
      <c r="R1880" s="17"/>
      <c r="S1880" s="17">
        <v>0.115151741944168</v>
      </c>
      <c r="T1880" s="17">
        <v>0.14949507195113201</v>
      </c>
      <c r="U1880" s="17">
        <v>0.18410171794840799</v>
      </c>
      <c r="V1880" s="17">
        <v>0.199160716346929</v>
      </c>
      <c r="W1880" s="17">
        <v>0.171474130911867</v>
      </c>
      <c r="X1880" s="17">
        <v>6.34057446546894E-2</v>
      </c>
      <c r="Y1880" s="17">
        <v>0.118246698729166</v>
      </c>
      <c r="Z1880" s="17">
        <v>0.14186386089032399</v>
      </c>
      <c r="AA1880" s="17">
        <v>0.17620827324791899</v>
      </c>
      <c r="AB1880" s="17">
        <v>0.21693339282469701</v>
      </c>
      <c r="AC1880" s="17">
        <v>0.13086185680630499</v>
      </c>
      <c r="AD1880" s="17">
        <v>8.9343535164838297E-2</v>
      </c>
      <c r="AE1880" s="17"/>
      <c r="AF1880" s="17">
        <v>0.15505141702092101</v>
      </c>
      <c r="AG1880" s="17">
        <v>0.11933160447711499</v>
      </c>
      <c r="AH1880" s="17">
        <v>0.207116972918372</v>
      </c>
      <c r="AI1880" s="17"/>
      <c r="AJ1880" s="17">
        <v>0.12548775322971001</v>
      </c>
      <c r="AK1880" s="17">
        <v>0.15852071045459101</v>
      </c>
      <c r="AL1880" s="17">
        <v>7.0331428508829799E-2</v>
      </c>
      <c r="AM1880" s="17"/>
      <c r="AN1880" s="17">
        <v>0.183745783094654</v>
      </c>
      <c r="AO1880" s="17">
        <v>0.149332799128468</v>
      </c>
      <c r="AP1880" s="17">
        <v>0.13621255225383599</v>
      </c>
      <c r="AQ1880" s="17">
        <v>0.114675726863858</v>
      </c>
      <c r="AR1880" s="17">
        <v>0.13649632263187</v>
      </c>
      <c r="AS1880" s="17"/>
      <c r="AT1880" s="17">
        <v>0.15182934852030899</v>
      </c>
      <c r="AU1880" s="17">
        <v>0.120280483710915</v>
      </c>
      <c r="AV1880" s="17"/>
      <c r="AW1880" s="17">
        <v>0.130227795427899</v>
      </c>
      <c r="AX1880" s="17">
        <v>8.8773996449584905E-2</v>
      </c>
      <c r="AY1880" s="17">
        <v>0.18082038424289801</v>
      </c>
    </row>
    <row r="1881" spans="2:51">
      <c r="B1881" t="s">
        <v>137</v>
      </c>
      <c r="C1881" s="17">
        <v>9.0174728234429596E-2</v>
      </c>
      <c r="D1881" s="17">
        <v>9.1890033791600295E-2</v>
      </c>
      <c r="E1881" s="17">
        <v>8.7378410892865105E-2</v>
      </c>
      <c r="F1881" s="17"/>
      <c r="G1881" s="17">
        <v>0.102229213024319</v>
      </c>
      <c r="H1881" s="17">
        <v>9.8060994641135907E-2</v>
      </c>
      <c r="I1881" s="17">
        <v>5.35852739375818E-2</v>
      </c>
      <c r="J1881" s="17">
        <v>9.8129586479068706E-2</v>
      </c>
      <c r="K1881" s="17">
        <v>0.122600740524413</v>
      </c>
      <c r="L1881" s="17">
        <v>7.6152758128033293E-2</v>
      </c>
      <c r="M1881" s="17"/>
      <c r="N1881" s="17">
        <v>5.9073998642020703E-2</v>
      </c>
      <c r="O1881" s="17">
        <v>9.1190077111869897E-2</v>
      </c>
      <c r="P1881" s="17">
        <v>8.6477362469062097E-2</v>
      </c>
      <c r="Q1881" s="17">
        <v>0.12199408592800801</v>
      </c>
      <c r="R1881" s="17"/>
      <c r="S1881" s="17">
        <v>3.78719373892017E-2</v>
      </c>
      <c r="T1881" s="17">
        <v>0.106780611303603</v>
      </c>
      <c r="U1881" s="17">
        <v>9.1840432318007106E-2</v>
      </c>
      <c r="V1881" s="17">
        <v>7.3097508669956193E-2</v>
      </c>
      <c r="W1881" s="17">
        <v>9.0856748360053793E-2</v>
      </c>
      <c r="X1881" s="17">
        <v>9.6550310229148797E-2</v>
      </c>
      <c r="Y1881" s="17">
        <v>0.120904491289734</v>
      </c>
      <c r="Z1881" s="17">
        <v>5.3092699400341101E-2</v>
      </c>
      <c r="AA1881" s="17">
        <v>9.0156971523971702E-2</v>
      </c>
      <c r="AB1881" s="17">
        <v>7.5040720763697499E-2</v>
      </c>
      <c r="AC1881" s="17">
        <v>0.10713618745489401</v>
      </c>
      <c r="AD1881" s="17">
        <v>0.221394533982775</v>
      </c>
      <c r="AE1881" s="17"/>
      <c r="AF1881" s="17">
        <v>0.103624927079219</v>
      </c>
      <c r="AG1881" s="17">
        <v>7.3155012673545794E-2</v>
      </c>
      <c r="AH1881" s="17">
        <v>0.107486146994626</v>
      </c>
      <c r="AI1881" s="17"/>
      <c r="AJ1881" s="17">
        <v>8.2234943736530106E-2</v>
      </c>
      <c r="AK1881" s="17">
        <v>6.10677892473208E-2</v>
      </c>
      <c r="AL1881" s="17">
        <v>0.13150175334417799</v>
      </c>
      <c r="AM1881" s="17"/>
      <c r="AN1881" s="17">
        <v>8.7480401625197907E-2</v>
      </c>
      <c r="AO1881" s="17">
        <v>9.4031587643350206E-2</v>
      </c>
      <c r="AP1881" s="17">
        <v>9.3712007219350205E-2</v>
      </c>
      <c r="AQ1881" s="17">
        <v>8.6994401224814999E-2</v>
      </c>
      <c r="AR1881" s="17">
        <v>0</v>
      </c>
      <c r="AS1881" s="17"/>
      <c r="AT1881" s="17">
        <v>8.9022249295699102E-2</v>
      </c>
      <c r="AU1881" s="17">
        <v>9.9814947008224894E-2</v>
      </c>
      <c r="AV1881" s="17"/>
      <c r="AW1881" s="17">
        <v>8.1019102839472307E-2</v>
      </c>
      <c r="AX1881" s="17">
        <v>4.1919242589708E-2</v>
      </c>
      <c r="AY1881" s="17">
        <v>0.110638536559324</v>
      </c>
    </row>
    <row r="1882" spans="2:51">
      <c r="B1882" t="s">
        <v>119</v>
      </c>
      <c r="C1882" s="17">
        <v>4.8450369792605003E-2</v>
      </c>
      <c r="D1882" s="17">
        <v>3.4675810317468997E-2</v>
      </c>
      <c r="E1882" s="17">
        <v>6.0728350796960998E-2</v>
      </c>
      <c r="F1882" s="17"/>
      <c r="G1882" s="17">
        <v>4.2075283953858497E-2</v>
      </c>
      <c r="H1882" s="17">
        <v>5.3829756373282703E-2</v>
      </c>
      <c r="I1882" s="17">
        <v>6.2155853350910797E-2</v>
      </c>
      <c r="J1882" s="17">
        <v>7.0573251511799107E-2</v>
      </c>
      <c r="K1882" s="17">
        <v>5.81410551125809E-2</v>
      </c>
      <c r="L1882" s="17">
        <v>1.5917500660163699E-2</v>
      </c>
      <c r="M1882" s="17"/>
      <c r="N1882" s="17">
        <v>2.75353682313072E-2</v>
      </c>
      <c r="O1882" s="17">
        <v>3.8399366609723297E-2</v>
      </c>
      <c r="P1882" s="17">
        <v>5.2416806403238501E-2</v>
      </c>
      <c r="Q1882" s="17">
        <v>7.63819054741387E-2</v>
      </c>
      <c r="R1882" s="17"/>
      <c r="S1882" s="17">
        <v>4.5989983570845598E-2</v>
      </c>
      <c r="T1882" s="17">
        <v>2.1748833162328798E-2</v>
      </c>
      <c r="U1882" s="17">
        <v>2.08917452972293E-2</v>
      </c>
      <c r="V1882" s="17">
        <v>8.7746889745211401E-2</v>
      </c>
      <c r="W1882" s="17">
        <v>3.6101572572416599E-2</v>
      </c>
      <c r="X1882" s="17">
        <v>4.1649697524825301E-2</v>
      </c>
      <c r="Y1882" s="17">
        <v>2.46388542585417E-2</v>
      </c>
      <c r="Z1882" s="17">
        <v>4.5576998482655902E-2</v>
      </c>
      <c r="AA1882" s="17">
        <v>5.6649360652621897E-2</v>
      </c>
      <c r="AB1882" s="17">
        <v>7.6204395334354497E-2</v>
      </c>
      <c r="AC1882" s="17">
        <v>6.48721719804842E-2</v>
      </c>
      <c r="AD1882" s="17">
        <v>0.12813712887141601</v>
      </c>
      <c r="AE1882" s="17"/>
      <c r="AF1882" s="17">
        <v>3.9152320901632502E-2</v>
      </c>
      <c r="AG1882" s="17">
        <v>4.5813197557767499E-2</v>
      </c>
      <c r="AH1882" s="17">
        <v>6.9156660710958606E-2</v>
      </c>
      <c r="AI1882" s="17"/>
      <c r="AJ1882" s="17">
        <v>1.2783892179331799E-2</v>
      </c>
      <c r="AK1882" s="17">
        <v>6.01734194551087E-2</v>
      </c>
      <c r="AL1882" s="17">
        <v>1.5550644338024999E-2</v>
      </c>
      <c r="AM1882" s="17"/>
      <c r="AN1882" s="17">
        <v>6.0345808658112197E-2</v>
      </c>
      <c r="AO1882" s="17">
        <v>4.6667589382366301E-2</v>
      </c>
      <c r="AP1882" s="17">
        <v>6.2661877612630798E-2</v>
      </c>
      <c r="AQ1882" s="17">
        <v>3.8665677452146101E-2</v>
      </c>
      <c r="AR1882" s="17">
        <v>5.5637303418952698E-2</v>
      </c>
      <c r="AS1882" s="17"/>
      <c r="AT1882" s="17">
        <v>5.04343815998178E-2</v>
      </c>
      <c r="AU1882" s="17">
        <v>2.26230420920084E-2</v>
      </c>
      <c r="AV1882" s="17"/>
      <c r="AW1882" s="17">
        <v>3.2393109061128501E-2</v>
      </c>
      <c r="AX1882" s="17">
        <v>4.3622161756685103E-2</v>
      </c>
      <c r="AY1882" s="17">
        <v>6.5533374948498202E-2</v>
      </c>
    </row>
    <row r="1883" spans="2:51">
      <c r="B1883" t="s">
        <v>138</v>
      </c>
      <c r="C1883" s="17">
        <v>0.43972552615181099</v>
      </c>
      <c r="D1883" s="17">
        <v>0.48105654262096897</v>
      </c>
      <c r="E1883" s="17">
        <v>0.39735635593239899</v>
      </c>
      <c r="F1883" s="17"/>
      <c r="G1883" s="17">
        <v>0.422093060344709</v>
      </c>
      <c r="H1883" s="17">
        <v>0.51566632882357899</v>
      </c>
      <c r="I1883" s="17">
        <v>0.39106592282156</v>
      </c>
      <c r="J1883" s="17">
        <v>0.40019794054315699</v>
      </c>
      <c r="K1883" s="17">
        <v>0.37520289545038299</v>
      </c>
      <c r="L1883" s="17">
        <v>0.48444778089511098</v>
      </c>
      <c r="M1883" s="17"/>
      <c r="N1883" s="17">
        <v>0.54268002306057395</v>
      </c>
      <c r="O1883" s="17">
        <v>0.473206417290371</v>
      </c>
      <c r="P1883" s="17">
        <v>0.39494845271461698</v>
      </c>
      <c r="Q1883" s="17">
        <v>0.34777268484044499</v>
      </c>
      <c r="R1883" s="17"/>
      <c r="S1883" s="17">
        <v>0.49956615309914199</v>
      </c>
      <c r="T1883" s="17">
        <v>0.49658961163134901</v>
      </c>
      <c r="U1883" s="17">
        <v>0.37237924343382101</v>
      </c>
      <c r="V1883" s="17">
        <v>0.33412692592614102</v>
      </c>
      <c r="W1883" s="17">
        <v>0.387819614423486</v>
      </c>
      <c r="X1883" s="17">
        <v>0.54540633358607704</v>
      </c>
      <c r="Y1883" s="17">
        <v>0.45980996365795102</v>
      </c>
      <c r="Z1883" s="17">
        <v>0.59052322998158102</v>
      </c>
      <c r="AA1883" s="17">
        <v>0.420770663127361</v>
      </c>
      <c r="AB1883" s="17">
        <v>0.38620046758478299</v>
      </c>
      <c r="AC1883" s="17">
        <v>0.34786540165090302</v>
      </c>
      <c r="AD1883" s="17">
        <v>0.33963989489933299</v>
      </c>
      <c r="AE1883" s="17"/>
      <c r="AF1883" s="17">
        <v>0.42104909488131598</v>
      </c>
      <c r="AG1883" s="17">
        <v>0.51256771374696197</v>
      </c>
      <c r="AH1883" s="17">
        <v>0.29894966026244202</v>
      </c>
      <c r="AI1883" s="17"/>
      <c r="AJ1883" s="17">
        <v>0.48988545124803401</v>
      </c>
      <c r="AK1883" s="17">
        <v>0.50782501946540803</v>
      </c>
      <c r="AL1883" s="17">
        <v>0.53174714698514802</v>
      </c>
      <c r="AM1883" s="17"/>
      <c r="AN1883" s="17">
        <v>0.33175957867911299</v>
      </c>
      <c r="AO1883" s="17">
        <v>0.44365540077442001</v>
      </c>
      <c r="AP1883" s="17">
        <v>0.48376726914287699</v>
      </c>
      <c r="AQ1883" s="17">
        <v>0.57140217977701802</v>
      </c>
      <c r="AR1883" s="17">
        <v>0.64190859381576704</v>
      </c>
      <c r="AS1883" s="17"/>
      <c r="AT1883" s="17">
        <v>0.43612510161485801</v>
      </c>
      <c r="AU1883" s="17">
        <v>0.477508458465215</v>
      </c>
      <c r="AV1883" s="17"/>
      <c r="AW1883" s="17">
        <v>0.53097233540398203</v>
      </c>
      <c r="AX1883" s="17">
        <v>0.55601161806169896</v>
      </c>
      <c r="AY1883" s="17">
        <v>0.32171120656700197</v>
      </c>
    </row>
    <row r="1884" spans="2:51">
      <c r="B1884" t="s">
        <v>139</v>
      </c>
      <c r="C1884" s="17">
        <v>0.238719797722241</v>
      </c>
      <c r="D1884" s="17">
        <v>0.22308301674786499</v>
      </c>
      <c r="E1884" s="17">
        <v>0.25465757543286499</v>
      </c>
      <c r="F1884" s="17"/>
      <c r="G1884" s="17">
        <v>0.25438718524550902</v>
      </c>
      <c r="H1884" s="17">
        <v>0.22509376728232</v>
      </c>
      <c r="I1884" s="17">
        <v>0.247124343418923</v>
      </c>
      <c r="J1884" s="17">
        <v>0.27767344092172902</v>
      </c>
      <c r="K1884" s="17">
        <v>0.27024390020074801</v>
      </c>
      <c r="L1884" s="17">
        <v>0.190077200789564</v>
      </c>
      <c r="M1884" s="17"/>
      <c r="N1884" s="17">
        <v>0.195095902928656</v>
      </c>
      <c r="O1884" s="17">
        <v>0.24048714999376</v>
      </c>
      <c r="P1884" s="17">
        <v>0.25023112489746502</v>
      </c>
      <c r="Q1884" s="17">
        <v>0.26460022184020299</v>
      </c>
      <c r="R1884" s="17"/>
      <c r="S1884" s="17">
        <v>0.15302367933336999</v>
      </c>
      <c r="T1884" s="17">
        <v>0.25627568325473599</v>
      </c>
      <c r="U1884" s="17">
        <v>0.275942150266415</v>
      </c>
      <c r="V1884" s="17">
        <v>0.27225822501688501</v>
      </c>
      <c r="W1884" s="17">
        <v>0.262330879271921</v>
      </c>
      <c r="X1884" s="17">
        <v>0.15995605488383799</v>
      </c>
      <c r="Y1884" s="17">
        <v>0.23915119001890101</v>
      </c>
      <c r="Z1884" s="17">
        <v>0.19495656029066499</v>
      </c>
      <c r="AA1884" s="17">
        <v>0.266365244771891</v>
      </c>
      <c r="AB1884" s="17">
        <v>0.29197411358839498</v>
      </c>
      <c r="AC1884" s="17">
        <v>0.237998044261199</v>
      </c>
      <c r="AD1884" s="17">
        <v>0.31073806914761298</v>
      </c>
      <c r="AE1884" s="17"/>
      <c r="AF1884" s="17">
        <v>0.25867634410014101</v>
      </c>
      <c r="AG1884" s="17">
        <v>0.19248661715066101</v>
      </c>
      <c r="AH1884" s="17">
        <v>0.314603119912997</v>
      </c>
      <c r="AI1884" s="17"/>
      <c r="AJ1884" s="17">
        <v>0.20772269696624099</v>
      </c>
      <c r="AK1884" s="17">
        <v>0.21958849970191199</v>
      </c>
      <c r="AL1884" s="17">
        <v>0.201833181853007</v>
      </c>
      <c r="AM1884" s="17"/>
      <c r="AN1884" s="17">
        <v>0.27122618471985199</v>
      </c>
      <c r="AO1884" s="17">
        <v>0.24336438677181799</v>
      </c>
      <c r="AP1884" s="17">
        <v>0.22992455947318699</v>
      </c>
      <c r="AQ1884" s="17">
        <v>0.20167012808867299</v>
      </c>
      <c r="AR1884" s="17">
        <v>0.13649632263187</v>
      </c>
      <c r="AS1884" s="17"/>
      <c r="AT1884" s="17">
        <v>0.24085159781600801</v>
      </c>
      <c r="AU1884" s="17">
        <v>0.22009543071914001</v>
      </c>
      <c r="AV1884" s="17"/>
      <c r="AW1884" s="17">
        <v>0.211246898267371</v>
      </c>
      <c r="AX1884" s="17">
        <v>0.130693239039293</v>
      </c>
      <c r="AY1884" s="17">
        <v>0.29145892080222202</v>
      </c>
    </row>
    <row r="1885" spans="2:51">
      <c r="B1885" t="s">
        <v>140</v>
      </c>
      <c r="C1885" s="17">
        <v>0.20100572842957001</v>
      </c>
      <c r="D1885" s="17">
        <v>0.25797352587310401</v>
      </c>
      <c r="E1885" s="17">
        <v>0.14269878049953399</v>
      </c>
      <c r="F1885" s="17"/>
      <c r="G1885" s="17">
        <v>0.16770587509920001</v>
      </c>
      <c r="H1885" s="17">
        <v>0.29057256154125899</v>
      </c>
      <c r="I1885" s="17">
        <v>0.14394157940263699</v>
      </c>
      <c r="J1885" s="17">
        <v>0.122524499621428</v>
      </c>
      <c r="K1885" s="17">
        <v>0.10495899524963501</v>
      </c>
      <c r="L1885" s="17">
        <v>0.29437058010554701</v>
      </c>
      <c r="M1885" s="17"/>
      <c r="N1885" s="17">
        <v>0.34758412013191797</v>
      </c>
      <c r="O1885" s="17">
        <v>0.23271926729661099</v>
      </c>
      <c r="P1885" s="17">
        <v>0.14471732781715199</v>
      </c>
      <c r="Q1885" s="17">
        <v>8.31724630002421E-2</v>
      </c>
      <c r="R1885" s="17"/>
      <c r="S1885" s="17">
        <v>0.34654247376577202</v>
      </c>
      <c r="T1885" s="17">
        <v>0.240313928376613</v>
      </c>
      <c r="U1885" s="17">
        <v>9.6437093167405799E-2</v>
      </c>
      <c r="V1885" s="17">
        <v>6.1868700909255302E-2</v>
      </c>
      <c r="W1885" s="17">
        <v>0.125488735151565</v>
      </c>
      <c r="X1885" s="17">
        <v>0.38545027870223902</v>
      </c>
      <c r="Y1885" s="17">
        <v>0.22065877363905001</v>
      </c>
      <c r="Z1885" s="17">
        <v>0.39556666969091597</v>
      </c>
      <c r="AA1885" s="17">
        <v>0.154405418355469</v>
      </c>
      <c r="AB1885" s="17">
        <v>9.4226353996388706E-2</v>
      </c>
      <c r="AC1885" s="17">
        <v>0.109867357389704</v>
      </c>
      <c r="AD1885" s="17">
        <v>2.89018257517193E-2</v>
      </c>
      <c r="AE1885" s="17"/>
      <c r="AF1885" s="17">
        <v>0.162372750781175</v>
      </c>
      <c r="AG1885" s="17">
        <v>0.32008109659630102</v>
      </c>
      <c r="AH1885" s="17">
        <v>-1.56534596505555E-2</v>
      </c>
      <c r="AI1885" s="17"/>
      <c r="AJ1885" s="17">
        <v>0.28216275428179299</v>
      </c>
      <c r="AK1885" s="17">
        <v>0.28823651976349701</v>
      </c>
      <c r="AL1885" s="17">
        <v>0.329913965132141</v>
      </c>
      <c r="AM1885" s="17"/>
      <c r="AN1885" s="17">
        <v>6.0533393959260898E-2</v>
      </c>
      <c r="AO1885" s="17">
        <v>0.20029101400260199</v>
      </c>
      <c r="AP1885" s="17">
        <v>0.25384270966969003</v>
      </c>
      <c r="AQ1885" s="17">
        <v>0.369732051688345</v>
      </c>
      <c r="AR1885" s="17">
        <v>0.50541227118389698</v>
      </c>
      <c r="AS1885" s="17"/>
      <c r="AT1885" s="17">
        <v>0.19527350379885</v>
      </c>
      <c r="AU1885" s="17">
        <v>0.257413027746075</v>
      </c>
      <c r="AV1885" s="17"/>
      <c r="AW1885" s="17">
        <v>0.319725437136611</v>
      </c>
      <c r="AX1885" s="17">
        <v>0.42531837902240599</v>
      </c>
      <c r="AY1885" s="17">
        <v>3.0252285764779601E-2</v>
      </c>
    </row>
    <row r="1886" spans="2:51">
      <c r="C1886" s="17"/>
      <c r="D1886" s="17"/>
      <c r="E1886" s="17"/>
      <c r="F1886" s="17"/>
      <c r="G1886" s="17"/>
      <c r="H1886" s="17"/>
      <c r="I1886" s="17"/>
      <c r="J1886" s="17"/>
      <c r="K1886" s="17"/>
      <c r="L1886" s="17"/>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c r="AP1886" s="17"/>
      <c r="AQ1886" s="17"/>
      <c r="AR1886" s="17"/>
      <c r="AS1886" s="17"/>
      <c r="AT1886" s="17"/>
      <c r="AU1886" s="17"/>
      <c r="AV1886" s="17"/>
      <c r="AW1886" s="17"/>
      <c r="AX1886" s="17"/>
      <c r="AY1886" s="17"/>
    </row>
    <row r="1887" spans="2:51">
      <c r="B1887" s="6" t="s">
        <v>501</v>
      </c>
      <c r="C1887" s="17"/>
      <c r="D1887" s="17"/>
      <c r="E1887" s="17"/>
      <c r="F1887" s="17"/>
      <c r="G1887" s="17"/>
      <c r="H1887" s="17"/>
      <c r="I1887" s="17"/>
      <c r="J1887" s="17"/>
      <c r="K1887" s="17"/>
      <c r="L1887" s="17"/>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7"/>
      <c r="AI1887" s="17"/>
      <c r="AJ1887" s="17"/>
      <c r="AK1887" s="17"/>
      <c r="AL1887" s="17"/>
      <c r="AM1887" s="17"/>
      <c r="AN1887" s="17"/>
      <c r="AO1887" s="17"/>
      <c r="AP1887" s="17"/>
      <c r="AQ1887" s="17"/>
      <c r="AR1887" s="17"/>
      <c r="AS1887" s="17"/>
      <c r="AT1887" s="17"/>
      <c r="AU1887" s="17"/>
      <c r="AV1887" s="17"/>
      <c r="AW1887" s="17"/>
      <c r="AX1887" s="17"/>
      <c r="AY1887" s="17"/>
    </row>
    <row r="1888" spans="2:51">
      <c r="B1888" s="24" t="s">
        <v>16</v>
      </c>
      <c r="C1888" s="17"/>
      <c r="D1888" s="17"/>
      <c r="E1888" s="17"/>
      <c r="F1888" s="17"/>
      <c r="G1888" s="17"/>
      <c r="H1888" s="17"/>
      <c r="I1888" s="17"/>
      <c r="J1888" s="17"/>
      <c r="K1888" s="17"/>
      <c r="L1888" s="17"/>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7"/>
      <c r="AI1888" s="17"/>
      <c r="AJ1888" s="17"/>
      <c r="AK1888" s="17"/>
      <c r="AL1888" s="17"/>
      <c r="AM1888" s="17"/>
      <c r="AN1888" s="17"/>
      <c r="AO1888" s="17"/>
      <c r="AP1888" s="17"/>
      <c r="AQ1888" s="17"/>
      <c r="AR1888" s="17"/>
      <c r="AS1888" s="17"/>
      <c r="AT1888" s="17"/>
      <c r="AU1888" s="17"/>
      <c r="AV1888" s="17"/>
      <c r="AW1888" s="17"/>
      <c r="AX1888" s="17"/>
      <c r="AY1888" s="17"/>
    </row>
    <row r="1889" spans="2:51">
      <c r="B1889" t="s">
        <v>133</v>
      </c>
      <c r="C1889" s="17">
        <v>0.134023923828373</v>
      </c>
      <c r="D1889" s="17">
        <v>0.177698187433627</v>
      </c>
      <c r="E1889" s="17">
        <v>8.89529838956164E-2</v>
      </c>
      <c r="F1889" s="17"/>
      <c r="G1889" s="17">
        <v>0.16933873626881699</v>
      </c>
      <c r="H1889" s="17">
        <v>0.13980150966319099</v>
      </c>
      <c r="I1889" s="17">
        <v>0.111313801039927</v>
      </c>
      <c r="J1889" s="17">
        <v>0.13878420248161</v>
      </c>
      <c r="K1889" s="17">
        <v>0.16342139125182201</v>
      </c>
      <c r="L1889" s="17">
        <v>0.105187241977537</v>
      </c>
      <c r="M1889" s="17"/>
      <c r="N1889" s="17">
        <v>0.11019656586242001</v>
      </c>
      <c r="O1889" s="17">
        <v>0.13802509701253601</v>
      </c>
      <c r="P1889" s="17">
        <v>0.15868195040775299</v>
      </c>
      <c r="Q1889" s="17">
        <v>0.13078769615987801</v>
      </c>
      <c r="R1889" s="17"/>
      <c r="S1889" s="17">
        <v>0.143620939445815</v>
      </c>
      <c r="T1889" s="17">
        <v>0.172751121774783</v>
      </c>
      <c r="U1889" s="17">
        <v>0.111065600406289</v>
      </c>
      <c r="V1889" s="17">
        <v>0.11670664754700399</v>
      </c>
      <c r="W1889" s="17">
        <v>0.15117128654069001</v>
      </c>
      <c r="X1889" s="17">
        <v>0.18148922676992299</v>
      </c>
      <c r="Y1889" s="17">
        <v>0.10881818276062</v>
      </c>
      <c r="Z1889" s="17">
        <v>6.7874393839531894E-2</v>
      </c>
      <c r="AA1889" s="17">
        <v>8.5999070049014303E-2</v>
      </c>
      <c r="AB1889" s="17">
        <v>9.1071263876215197E-2</v>
      </c>
      <c r="AC1889" s="17">
        <v>0.19508666535357599</v>
      </c>
      <c r="AD1889" s="17">
        <v>0.16362272620587301</v>
      </c>
      <c r="AE1889" s="17"/>
      <c r="AF1889" s="17">
        <v>0.13270668487805701</v>
      </c>
      <c r="AG1889" s="17">
        <v>0.14109123091498499</v>
      </c>
      <c r="AH1889" s="17">
        <v>0.10816566784487899</v>
      </c>
      <c r="AI1889" s="17"/>
      <c r="AJ1889" s="17">
        <v>9.0721940289623298E-2</v>
      </c>
      <c r="AK1889" s="17">
        <v>0.16449786216935999</v>
      </c>
      <c r="AL1889" s="17">
        <v>0.205511807835492</v>
      </c>
      <c r="AM1889" s="17"/>
      <c r="AN1889" s="17">
        <v>8.4707369958991002E-2</v>
      </c>
      <c r="AO1889" s="17">
        <v>0.15735480500312901</v>
      </c>
      <c r="AP1889" s="17">
        <v>0.151881038697118</v>
      </c>
      <c r="AQ1889" s="17">
        <v>0.172811691046653</v>
      </c>
      <c r="AR1889" s="17">
        <v>0.17209217987073899</v>
      </c>
      <c r="AS1889" s="17"/>
      <c r="AT1889" s="17">
        <v>0.131891882326059</v>
      </c>
      <c r="AU1889" s="17">
        <v>0.15751242489238601</v>
      </c>
      <c r="AV1889" s="17"/>
      <c r="AW1889" s="17">
        <v>0.17425902267919</v>
      </c>
      <c r="AX1889" s="17">
        <v>0.15342823383609799</v>
      </c>
      <c r="AY1889" s="17">
        <v>8.9496793166986402E-2</v>
      </c>
    </row>
    <row r="1890" spans="2:51">
      <c r="B1890" t="s">
        <v>134</v>
      </c>
      <c r="C1890" s="17">
        <v>0.28397737281934898</v>
      </c>
      <c r="D1890" s="17">
        <v>0.26241655769941402</v>
      </c>
      <c r="E1890" s="17">
        <v>0.30602896722310702</v>
      </c>
      <c r="F1890" s="17"/>
      <c r="G1890" s="17">
        <v>0.32111484479306801</v>
      </c>
      <c r="H1890" s="17">
        <v>0.28064359826306001</v>
      </c>
      <c r="I1890" s="17">
        <v>0.29230165462804503</v>
      </c>
      <c r="J1890" s="17">
        <v>0.26911593426327601</v>
      </c>
      <c r="K1890" s="17">
        <v>0.25883415064515197</v>
      </c>
      <c r="L1890" s="17">
        <v>0.28973085080352501</v>
      </c>
      <c r="M1890" s="17"/>
      <c r="N1890" s="17">
        <v>0.31893861984795002</v>
      </c>
      <c r="O1890" s="17">
        <v>0.32135873913118201</v>
      </c>
      <c r="P1890" s="17">
        <v>0.24833949906008701</v>
      </c>
      <c r="Q1890" s="17">
        <v>0.24161698261856801</v>
      </c>
      <c r="R1890" s="17"/>
      <c r="S1890" s="17">
        <v>0.284903028843072</v>
      </c>
      <c r="T1890" s="17">
        <v>0.30518396680614401</v>
      </c>
      <c r="U1890" s="17">
        <v>0.35461853328562598</v>
      </c>
      <c r="V1890" s="17">
        <v>0.29488588920869102</v>
      </c>
      <c r="W1890" s="17">
        <v>0.30878681042387601</v>
      </c>
      <c r="X1890" s="17">
        <v>0.27470558695396002</v>
      </c>
      <c r="Y1890" s="17">
        <v>0.285362214923566</v>
      </c>
      <c r="Z1890" s="17">
        <v>0.34816718193985602</v>
      </c>
      <c r="AA1890" s="17">
        <v>0.27029087068168001</v>
      </c>
      <c r="AB1890" s="17">
        <v>0.218475178511671</v>
      </c>
      <c r="AC1890" s="17">
        <v>0.208975187839988</v>
      </c>
      <c r="AD1890" s="17">
        <v>0.16685706525719801</v>
      </c>
      <c r="AE1890" s="17"/>
      <c r="AF1890" s="17">
        <v>0.284368375404568</v>
      </c>
      <c r="AG1890" s="17">
        <v>0.290380875777556</v>
      </c>
      <c r="AH1890" s="17">
        <v>0.252831340922686</v>
      </c>
      <c r="AI1890" s="17"/>
      <c r="AJ1890" s="17">
        <v>0.29600734225207698</v>
      </c>
      <c r="AK1890" s="17">
        <v>0.28661042021066302</v>
      </c>
      <c r="AL1890" s="17">
        <v>0.27827356176328799</v>
      </c>
      <c r="AM1890" s="17"/>
      <c r="AN1890" s="17">
        <v>0.29532150336463497</v>
      </c>
      <c r="AO1890" s="17">
        <v>0.27404602172503401</v>
      </c>
      <c r="AP1890" s="17">
        <v>0.30839261646666899</v>
      </c>
      <c r="AQ1890" s="17">
        <v>0.33829257400252399</v>
      </c>
      <c r="AR1890" s="17">
        <v>0.241384711020488</v>
      </c>
      <c r="AS1890" s="17"/>
      <c r="AT1890" s="17">
        <v>0.286633289075163</v>
      </c>
      <c r="AU1890" s="17">
        <v>0.27455604046825099</v>
      </c>
      <c r="AV1890" s="17"/>
      <c r="AW1890" s="17">
        <v>0.30191621860391099</v>
      </c>
      <c r="AX1890" s="17">
        <v>0.30724895078755099</v>
      </c>
      <c r="AY1890" s="17">
        <v>0.26067947328698599</v>
      </c>
    </row>
    <row r="1891" spans="2:51">
      <c r="B1891" t="s">
        <v>135</v>
      </c>
      <c r="C1891" s="17">
        <v>0.324302918535118</v>
      </c>
      <c r="D1891" s="17">
        <v>0.32792649554751402</v>
      </c>
      <c r="E1891" s="17">
        <v>0.32132689209440801</v>
      </c>
      <c r="F1891" s="17"/>
      <c r="G1891" s="17">
        <v>0.234823468126932</v>
      </c>
      <c r="H1891" s="17">
        <v>0.33708201722324299</v>
      </c>
      <c r="I1891" s="17">
        <v>0.36597744127819198</v>
      </c>
      <c r="J1891" s="17">
        <v>0.299959400250355</v>
      </c>
      <c r="K1891" s="17">
        <v>0.33423586601058702</v>
      </c>
      <c r="L1891" s="17">
        <v>0.33785763473635599</v>
      </c>
      <c r="M1891" s="17"/>
      <c r="N1891" s="17">
        <v>0.36551724726601897</v>
      </c>
      <c r="O1891" s="17">
        <v>0.29658581206971502</v>
      </c>
      <c r="P1891" s="17">
        <v>0.32659451570012898</v>
      </c>
      <c r="Q1891" s="17">
        <v>0.31330322050444798</v>
      </c>
      <c r="R1891" s="17"/>
      <c r="S1891" s="17">
        <v>0.28225624041708502</v>
      </c>
      <c r="T1891" s="17">
        <v>0.340432170085751</v>
      </c>
      <c r="U1891" s="17">
        <v>0.29996919739390099</v>
      </c>
      <c r="V1891" s="17">
        <v>0.30433346186877602</v>
      </c>
      <c r="W1891" s="17">
        <v>0.32290475429870702</v>
      </c>
      <c r="X1891" s="17">
        <v>0.31788266417486299</v>
      </c>
      <c r="Y1891" s="17">
        <v>0.33001392933043799</v>
      </c>
      <c r="Z1891" s="17">
        <v>0.35784065294271999</v>
      </c>
      <c r="AA1891" s="17">
        <v>0.385959858826734</v>
      </c>
      <c r="AB1891" s="17">
        <v>0.30378362384482399</v>
      </c>
      <c r="AC1891" s="17">
        <v>0.32026340460780001</v>
      </c>
      <c r="AD1891" s="17">
        <v>0.37067930089221302</v>
      </c>
      <c r="AE1891" s="17"/>
      <c r="AF1891" s="17">
        <v>0.32098081891870001</v>
      </c>
      <c r="AG1891" s="17">
        <v>0.30744167497445601</v>
      </c>
      <c r="AH1891" s="17">
        <v>0.41517452737448901</v>
      </c>
      <c r="AI1891" s="17"/>
      <c r="AJ1891" s="17">
        <v>0.357031730145212</v>
      </c>
      <c r="AK1891" s="17">
        <v>0.31166707015189099</v>
      </c>
      <c r="AL1891" s="17">
        <v>0.25124804904874598</v>
      </c>
      <c r="AM1891" s="17"/>
      <c r="AN1891" s="17">
        <v>0.342392895091159</v>
      </c>
      <c r="AO1891" s="17">
        <v>0.34039487512820399</v>
      </c>
      <c r="AP1891" s="17">
        <v>0.30483519788486502</v>
      </c>
      <c r="AQ1891" s="17">
        <v>0.26536990775984798</v>
      </c>
      <c r="AR1891" s="17">
        <v>0.33654136221361902</v>
      </c>
      <c r="AS1891" s="17"/>
      <c r="AT1891" s="17">
        <v>0.32176820187588701</v>
      </c>
      <c r="AU1891" s="17">
        <v>0.326172714317289</v>
      </c>
      <c r="AV1891" s="17"/>
      <c r="AW1891" s="17">
        <v>0.31035567145086601</v>
      </c>
      <c r="AX1891" s="17">
        <v>0.31787245235206302</v>
      </c>
      <c r="AY1891" s="17">
        <v>0.33966823462543899</v>
      </c>
    </row>
    <row r="1892" spans="2:51">
      <c r="B1892" t="s">
        <v>136</v>
      </c>
      <c r="C1892" s="17">
        <v>0.11186848733217999</v>
      </c>
      <c r="D1892" s="17">
        <v>0.11427282894947401</v>
      </c>
      <c r="E1892" s="17">
        <v>0.11026712781974</v>
      </c>
      <c r="F1892" s="17"/>
      <c r="G1892" s="17">
        <v>0.13796132430715499</v>
      </c>
      <c r="H1892" s="17">
        <v>0.12516105183888099</v>
      </c>
      <c r="I1892" s="17">
        <v>0.107096030326046</v>
      </c>
      <c r="J1892" s="17">
        <v>9.0371691699083198E-2</v>
      </c>
      <c r="K1892" s="17">
        <v>9.1439663992174403E-2</v>
      </c>
      <c r="L1892" s="17">
        <v>0.118936503725489</v>
      </c>
      <c r="M1892" s="17"/>
      <c r="N1892" s="17">
        <v>0.10277648397387699</v>
      </c>
      <c r="O1892" s="17">
        <v>0.113656351803615</v>
      </c>
      <c r="P1892" s="17">
        <v>0.129820494099639</v>
      </c>
      <c r="Q1892" s="17">
        <v>0.105739481062089</v>
      </c>
      <c r="R1892" s="17"/>
      <c r="S1892" s="17">
        <v>0.148826549461614</v>
      </c>
      <c r="T1892" s="17">
        <v>0.107652519518742</v>
      </c>
      <c r="U1892" s="17">
        <v>9.8556041972872002E-2</v>
      </c>
      <c r="V1892" s="17">
        <v>0.11756384249795</v>
      </c>
      <c r="W1892" s="17">
        <v>9.9380706352705503E-2</v>
      </c>
      <c r="X1892" s="17">
        <v>5.5590281580196903E-2</v>
      </c>
      <c r="Y1892" s="17">
        <v>0.15537666701150901</v>
      </c>
      <c r="Z1892" s="17">
        <v>8.7284701775562898E-2</v>
      </c>
      <c r="AA1892" s="17">
        <v>9.5441185702037495E-2</v>
      </c>
      <c r="AB1892" s="17">
        <v>0.165593465834348</v>
      </c>
      <c r="AC1892" s="17">
        <v>0.138108475751552</v>
      </c>
      <c r="AD1892" s="17">
        <v>0</v>
      </c>
      <c r="AE1892" s="17"/>
      <c r="AF1892" s="17">
        <v>0.1131613743658</v>
      </c>
      <c r="AG1892" s="17">
        <v>0.12508542385278401</v>
      </c>
      <c r="AH1892" s="17">
        <v>7.6418288892443897E-2</v>
      </c>
      <c r="AI1892" s="17"/>
      <c r="AJ1892" s="17">
        <v>0.127488813965182</v>
      </c>
      <c r="AK1892" s="17">
        <v>0.111897221788954</v>
      </c>
      <c r="AL1892" s="17">
        <v>0.14121238972619299</v>
      </c>
      <c r="AM1892" s="17"/>
      <c r="AN1892" s="17">
        <v>9.8629477192872197E-2</v>
      </c>
      <c r="AO1892" s="17">
        <v>8.5378583803534497E-2</v>
      </c>
      <c r="AP1892" s="17">
        <v>8.87971560458366E-2</v>
      </c>
      <c r="AQ1892" s="17">
        <v>0.119259722492705</v>
      </c>
      <c r="AR1892" s="17">
        <v>3.9981963258806E-2</v>
      </c>
      <c r="AS1892" s="17"/>
      <c r="AT1892" s="17">
        <v>0.109641027955296</v>
      </c>
      <c r="AU1892" s="17">
        <v>0.133707178042487</v>
      </c>
      <c r="AV1892" s="17"/>
      <c r="AW1892" s="17">
        <v>0.102482087545106</v>
      </c>
      <c r="AX1892" s="17">
        <v>0.116313724314522</v>
      </c>
      <c r="AY1892" s="17">
        <v>0.120141779135865</v>
      </c>
    </row>
    <row r="1893" spans="2:51">
      <c r="B1893" t="s">
        <v>137</v>
      </c>
      <c r="C1893" s="17">
        <v>4.7942783074444599E-2</v>
      </c>
      <c r="D1893" s="17">
        <v>4.1367879029056302E-2</v>
      </c>
      <c r="E1893" s="17">
        <v>5.4978707348186703E-2</v>
      </c>
      <c r="F1893" s="17"/>
      <c r="G1893" s="17">
        <v>2.5322243956103399E-2</v>
      </c>
      <c r="H1893" s="17">
        <v>5.7644016476470099E-2</v>
      </c>
      <c r="I1893" s="17">
        <v>1.3985480212640599E-2</v>
      </c>
      <c r="J1893" s="17">
        <v>7.4260266152905097E-2</v>
      </c>
      <c r="K1893" s="17">
        <v>3.83186544707705E-2</v>
      </c>
      <c r="L1893" s="17">
        <v>6.2043721935242498E-2</v>
      </c>
      <c r="M1893" s="17"/>
      <c r="N1893" s="17">
        <v>5.1917378923962303E-2</v>
      </c>
      <c r="O1893" s="17">
        <v>3.5653433273780899E-2</v>
      </c>
      <c r="P1893" s="17">
        <v>5.1765619565604402E-2</v>
      </c>
      <c r="Q1893" s="17">
        <v>5.6062864240529801E-2</v>
      </c>
      <c r="R1893" s="17"/>
      <c r="S1893" s="17">
        <v>1.9876978997811601E-2</v>
      </c>
      <c r="T1893" s="17">
        <v>3.1979588677590501E-2</v>
      </c>
      <c r="U1893" s="17">
        <v>5.3304893625923298E-2</v>
      </c>
      <c r="V1893" s="17">
        <v>3.2750169100743402E-2</v>
      </c>
      <c r="W1893" s="17">
        <v>2.48371552144349E-2</v>
      </c>
      <c r="X1893" s="17">
        <v>6.3977552590541206E-2</v>
      </c>
      <c r="Y1893" s="17">
        <v>7.9347968985676795E-2</v>
      </c>
      <c r="Z1893" s="17">
        <v>7.8485971320240003E-2</v>
      </c>
      <c r="AA1893" s="17">
        <v>5.4610365242708001E-2</v>
      </c>
      <c r="AB1893" s="17">
        <v>4.7051355128801597E-2</v>
      </c>
      <c r="AC1893" s="17">
        <v>5.0321457352079699E-2</v>
      </c>
      <c r="AD1893" s="17">
        <v>0.124419292293109</v>
      </c>
      <c r="AE1893" s="17"/>
      <c r="AF1893" s="17">
        <v>4.91890012698269E-2</v>
      </c>
      <c r="AG1893" s="17">
        <v>5.6044202038934399E-2</v>
      </c>
      <c r="AH1893" s="17">
        <v>3.7371840430143098E-2</v>
      </c>
      <c r="AI1893" s="17"/>
      <c r="AJ1893" s="17">
        <v>5.7840451652176397E-2</v>
      </c>
      <c r="AK1893" s="17">
        <v>2.86851360109435E-2</v>
      </c>
      <c r="AL1893" s="17">
        <v>6.4403465959396305E-2</v>
      </c>
      <c r="AM1893" s="17"/>
      <c r="AN1893" s="17">
        <v>5.2164849614526297E-2</v>
      </c>
      <c r="AO1893" s="17">
        <v>5.91989707651552E-2</v>
      </c>
      <c r="AP1893" s="17">
        <v>5.32780981181619E-2</v>
      </c>
      <c r="AQ1893" s="17">
        <v>4.8779854806393803E-2</v>
      </c>
      <c r="AR1893" s="17">
        <v>0.15436248021739499</v>
      </c>
      <c r="AS1893" s="17"/>
      <c r="AT1893" s="17">
        <v>5.2359222301697601E-2</v>
      </c>
      <c r="AU1893" s="17">
        <v>1.0905705010959801E-2</v>
      </c>
      <c r="AV1893" s="17"/>
      <c r="AW1893" s="17">
        <v>5.0609910048057101E-2</v>
      </c>
      <c r="AX1893" s="17">
        <v>4.5405322337474803E-2</v>
      </c>
      <c r="AY1893" s="17">
        <v>4.5892263640622197E-2</v>
      </c>
    </row>
    <row r="1894" spans="2:51">
      <c r="B1894" t="s">
        <v>119</v>
      </c>
      <c r="C1894" s="17">
        <v>9.7884514410535403E-2</v>
      </c>
      <c r="D1894" s="17">
        <v>7.6318051340914794E-2</v>
      </c>
      <c r="E1894" s="17">
        <v>0.118445321618941</v>
      </c>
      <c r="F1894" s="17"/>
      <c r="G1894" s="17">
        <v>0.111439382547925</v>
      </c>
      <c r="H1894" s="17">
        <v>5.96678065351555E-2</v>
      </c>
      <c r="I1894" s="17">
        <v>0.10932559251515001</v>
      </c>
      <c r="J1894" s="17">
        <v>0.12750850515277201</v>
      </c>
      <c r="K1894" s="17">
        <v>0.113750273629494</v>
      </c>
      <c r="L1894" s="17">
        <v>8.6244046821849593E-2</v>
      </c>
      <c r="M1894" s="17"/>
      <c r="N1894" s="17">
        <v>5.0653704125770901E-2</v>
      </c>
      <c r="O1894" s="17">
        <v>9.4720566709171006E-2</v>
      </c>
      <c r="P1894" s="17">
        <v>8.4797921166787499E-2</v>
      </c>
      <c r="Q1894" s="17">
        <v>0.152489755414487</v>
      </c>
      <c r="R1894" s="17"/>
      <c r="S1894" s="17">
        <v>0.120516262834602</v>
      </c>
      <c r="T1894" s="17">
        <v>4.2000633136988999E-2</v>
      </c>
      <c r="U1894" s="17">
        <v>8.2485733315388804E-2</v>
      </c>
      <c r="V1894" s="17">
        <v>0.13375998977683601</v>
      </c>
      <c r="W1894" s="17">
        <v>9.2919287169586695E-2</v>
      </c>
      <c r="X1894" s="17">
        <v>0.106354687930516</v>
      </c>
      <c r="Y1894" s="17">
        <v>4.10810369881894E-2</v>
      </c>
      <c r="Z1894" s="17">
        <v>6.0347098182088901E-2</v>
      </c>
      <c r="AA1894" s="17">
        <v>0.107698649497826</v>
      </c>
      <c r="AB1894" s="17">
        <v>0.17402511280414101</v>
      </c>
      <c r="AC1894" s="17">
        <v>8.7244809095004802E-2</v>
      </c>
      <c r="AD1894" s="17">
        <v>0.174421615351607</v>
      </c>
      <c r="AE1894" s="17"/>
      <c r="AF1894" s="17">
        <v>9.95937451630486E-2</v>
      </c>
      <c r="AG1894" s="17">
        <v>7.9956592441285806E-2</v>
      </c>
      <c r="AH1894" s="17">
        <v>0.11003833453535899</v>
      </c>
      <c r="AI1894" s="17"/>
      <c r="AJ1894" s="17">
        <v>7.0909721695729205E-2</v>
      </c>
      <c r="AK1894" s="17">
        <v>9.6642289668189094E-2</v>
      </c>
      <c r="AL1894" s="17">
        <v>5.9350725666884298E-2</v>
      </c>
      <c r="AM1894" s="17"/>
      <c r="AN1894" s="17">
        <v>0.12678390477781701</v>
      </c>
      <c r="AO1894" s="17">
        <v>8.3626743574943402E-2</v>
      </c>
      <c r="AP1894" s="17">
        <v>9.2815892787350002E-2</v>
      </c>
      <c r="AQ1894" s="17">
        <v>5.5486249891876498E-2</v>
      </c>
      <c r="AR1894" s="17">
        <v>5.5637303418952698E-2</v>
      </c>
      <c r="AS1894" s="17"/>
      <c r="AT1894" s="17">
        <v>9.7706376465897707E-2</v>
      </c>
      <c r="AU1894" s="17">
        <v>9.7145937268628302E-2</v>
      </c>
      <c r="AV1894" s="17"/>
      <c r="AW1894" s="17">
        <v>6.0377089672868797E-2</v>
      </c>
      <c r="AX1894" s="17">
        <v>5.9731316372291197E-2</v>
      </c>
      <c r="AY1894" s="17">
        <v>0.14412145614410199</v>
      </c>
    </row>
    <row r="1895" spans="2:51">
      <c r="B1895" t="s">
        <v>138</v>
      </c>
      <c r="C1895" s="17">
        <v>0.41800129664772201</v>
      </c>
      <c r="D1895" s="17">
        <v>0.440114745133041</v>
      </c>
      <c r="E1895" s="17">
        <v>0.39498195111872297</v>
      </c>
      <c r="F1895" s="17"/>
      <c r="G1895" s="17">
        <v>0.49045358106188502</v>
      </c>
      <c r="H1895" s="17">
        <v>0.42044510792625001</v>
      </c>
      <c r="I1895" s="17">
        <v>0.40361545566797202</v>
      </c>
      <c r="J1895" s="17">
        <v>0.40790013674488601</v>
      </c>
      <c r="K1895" s="17">
        <v>0.42225554189697501</v>
      </c>
      <c r="L1895" s="17">
        <v>0.39491809278106199</v>
      </c>
      <c r="M1895" s="17"/>
      <c r="N1895" s="17">
        <v>0.42913518571037101</v>
      </c>
      <c r="O1895" s="17">
        <v>0.45938383614371803</v>
      </c>
      <c r="P1895" s="17">
        <v>0.40702144946783902</v>
      </c>
      <c r="Q1895" s="17">
        <v>0.37240467877844702</v>
      </c>
      <c r="R1895" s="17"/>
      <c r="S1895" s="17">
        <v>0.428523968288888</v>
      </c>
      <c r="T1895" s="17">
        <v>0.47793508858092798</v>
      </c>
      <c r="U1895" s="17">
        <v>0.46568413369191503</v>
      </c>
      <c r="V1895" s="17">
        <v>0.41159253675569502</v>
      </c>
      <c r="W1895" s="17">
        <v>0.45995809696456602</v>
      </c>
      <c r="X1895" s="17">
        <v>0.45619481372388299</v>
      </c>
      <c r="Y1895" s="17">
        <v>0.394180397684186</v>
      </c>
      <c r="Z1895" s="17">
        <v>0.416041575779388</v>
      </c>
      <c r="AA1895" s="17">
        <v>0.35628994073069398</v>
      </c>
      <c r="AB1895" s="17">
        <v>0.30954644238788598</v>
      </c>
      <c r="AC1895" s="17">
        <v>0.40406185319356303</v>
      </c>
      <c r="AD1895" s="17">
        <v>0.33047979146307099</v>
      </c>
      <c r="AE1895" s="17"/>
      <c r="AF1895" s="17">
        <v>0.41707506028262498</v>
      </c>
      <c r="AG1895" s="17">
        <v>0.43147210669254099</v>
      </c>
      <c r="AH1895" s="17">
        <v>0.36099700876756502</v>
      </c>
      <c r="AI1895" s="17"/>
      <c r="AJ1895" s="17">
        <v>0.38672928254170102</v>
      </c>
      <c r="AK1895" s="17">
        <v>0.45110828238002298</v>
      </c>
      <c r="AL1895" s="17">
        <v>0.48378536959877999</v>
      </c>
      <c r="AM1895" s="17"/>
      <c r="AN1895" s="17">
        <v>0.380028873323626</v>
      </c>
      <c r="AO1895" s="17">
        <v>0.43140082672816299</v>
      </c>
      <c r="AP1895" s="17">
        <v>0.46027365516378699</v>
      </c>
      <c r="AQ1895" s="17">
        <v>0.51110426504917705</v>
      </c>
      <c r="AR1895" s="17">
        <v>0.41347689089122702</v>
      </c>
      <c r="AS1895" s="17"/>
      <c r="AT1895" s="17">
        <v>0.41852517140122197</v>
      </c>
      <c r="AU1895" s="17">
        <v>0.43206846536063598</v>
      </c>
      <c r="AV1895" s="17"/>
      <c r="AW1895" s="17">
        <v>0.47617524128310201</v>
      </c>
      <c r="AX1895" s="17">
        <v>0.46067718462364798</v>
      </c>
      <c r="AY1895" s="17">
        <v>0.35017626645397198</v>
      </c>
    </row>
    <row r="1896" spans="2:51">
      <c r="B1896" t="s">
        <v>139</v>
      </c>
      <c r="C1896" s="17">
        <v>0.15981127040662399</v>
      </c>
      <c r="D1896" s="17">
        <v>0.15564070797853</v>
      </c>
      <c r="E1896" s="17">
        <v>0.16524583516792701</v>
      </c>
      <c r="F1896" s="17"/>
      <c r="G1896" s="17">
        <v>0.16328356826325799</v>
      </c>
      <c r="H1896" s="17">
        <v>0.18280506831535101</v>
      </c>
      <c r="I1896" s="17">
        <v>0.121081510538687</v>
      </c>
      <c r="J1896" s="17">
        <v>0.164631957851988</v>
      </c>
      <c r="K1896" s="17">
        <v>0.129758318462945</v>
      </c>
      <c r="L1896" s="17">
        <v>0.18098022566073199</v>
      </c>
      <c r="M1896" s="17"/>
      <c r="N1896" s="17">
        <v>0.15469386289783901</v>
      </c>
      <c r="O1896" s="17">
        <v>0.14930978507739601</v>
      </c>
      <c r="P1896" s="17">
        <v>0.18158611366524399</v>
      </c>
      <c r="Q1896" s="17">
        <v>0.161802345302619</v>
      </c>
      <c r="R1896" s="17"/>
      <c r="S1896" s="17">
        <v>0.16870352845942499</v>
      </c>
      <c r="T1896" s="17">
        <v>0.13963210819633201</v>
      </c>
      <c r="U1896" s="17">
        <v>0.15186093559879499</v>
      </c>
      <c r="V1896" s="17">
        <v>0.15031401159869301</v>
      </c>
      <c r="W1896" s="17">
        <v>0.12421786156714</v>
      </c>
      <c r="X1896" s="17">
        <v>0.119567834170738</v>
      </c>
      <c r="Y1896" s="17">
        <v>0.23472463599718599</v>
      </c>
      <c r="Z1896" s="17">
        <v>0.16577067309580301</v>
      </c>
      <c r="AA1896" s="17">
        <v>0.15005155094474601</v>
      </c>
      <c r="AB1896" s="17">
        <v>0.21264482096314999</v>
      </c>
      <c r="AC1896" s="17">
        <v>0.18842993310363201</v>
      </c>
      <c r="AD1896" s="17">
        <v>0.124419292293109</v>
      </c>
      <c r="AE1896" s="17"/>
      <c r="AF1896" s="17">
        <v>0.16235037563562699</v>
      </c>
      <c r="AG1896" s="17">
        <v>0.18112962589171799</v>
      </c>
      <c r="AH1896" s="17">
        <v>0.113790129322587</v>
      </c>
      <c r="AI1896" s="17"/>
      <c r="AJ1896" s="17">
        <v>0.18532926561735799</v>
      </c>
      <c r="AK1896" s="17">
        <v>0.140582357799897</v>
      </c>
      <c r="AL1896" s="17">
        <v>0.20561585568558999</v>
      </c>
      <c r="AM1896" s="17"/>
      <c r="AN1896" s="17">
        <v>0.15079432680739799</v>
      </c>
      <c r="AO1896" s="17">
        <v>0.14457755456869001</v>
      </c>
      <c r="AP1896" s="17">
        <v>0.14207525416399799</v>
      </c>
      <c r="AQ1896" s="17">
        <v>0.16803957729909899</v>
      </c>
      <c r="AR1896" s="17">
        <v>0.194344443476201</v>
      </c>
      <c r="AS1896" s="17"/>
      <c r="AT1896" s="17">
        <v>0.16200025025699299</v>
      </c>
      <c r="AU1896" s="17">
        <v>0.14461288305344699</v>
      </c>
      <c r="AV1896" s="17"/>
      <c r="AW1896" s="17">
        <v>0.153091997593163</v>
      </c>
      <c r="AX1896" s="17">
        <v>0.16171904665199699</v>
      </c>
      <c r="AY1896" s="17">
        <v>0.16603404277648701</v>
      </c>
    </row>
    <row r="1897" spans="2:51">
      <c r="B1897" t="s">
        <v>140</v>
      </c>
      <c r="C1897" s="17">
        <v>0.25819002624109699</v>
      </c>
      <c r="D1897" s="17">
        <v>0.28447403715451097</v>
      </c>
      <c r="E1897" s="17">
        <v>0.22973611595079599</v>
      </c>
      <c r="F1897" s="17"/>
      <c r="G1897" s="17">
        <v>0.32717001279862701</v>
      </c>
      <c r="H1897" s="17">
        <v>0.237640039610899</v>
      </c>
      <c r="I1897" s="17">
        <v>0.28253394512928498</v>
      </c>
      <c r="J1897" s="17">
        <v>0.24326817889289701</v>
      </c>
      <c r="K1897" s="17">
        <v>0.29249722343403001</v>
      </c>
      <c r="L1897" s="17">
        <v>0.21393786712033</v>
      </c>
      <c r="M1897" s="17"/>
      <c r="N1897" s="17">
        <v>0.27444132281253197</v>
      </c>
      <c r="O1897" s="17">
        <v>0.31007405106632202</v>
      </c>
      <c r="P1897" s="17">
        <v>0.225435335802595</v>
      </c>
      <c r="Q1897" s="17">
        <v>0.21060233347582799</v>
      </c>
      <c r="R1897" s="17"/>
      <c r="S1897" s="17">
        <v>0.25982043982946201</v>
      </c>
      <c r="T1897" s="17">
        <v>0.338302980384595</v>
      </c>
      <c r="U1897" s="17">
        <v>0.31382319809311998</v>
      </c>
      <c r="V1897" s="17">
        <v>0.26127852515700201</v>
      </c>
      <c r="W1897" s="17">
        <v>0.33574023539742498</v>
      </c>
      <c r="X1897" s="17">
        <v>0.33662697955314502</v>
      </c>
      <c r="Y1897" s="17">
        <v>0.15945576168700001</v>
      </c>
      <c r="Z1897" s="17">
        <v>0.25027090268358498</v>
      </c>
      <c r="AA1897" s="17">
        <v>0.20623838978594899</v>
      </c>
      <c r="AB1897" s="17">
        <v>9.6901621424736406E-2</v>
      </c>
      <c r="AC1897" s="17">
        <v>0.21563192008993201</v>
      </c>
      <c r="AD1897" s="17">
        <v>0.206060499169961</v>
      </c>
      <c r="AE1897" s="17"/>
      <c r="AF1897" s="17">
        <v>0.25472468464699799</v>
      </c>
      <c r="AG1897" s="17">
        <v>0.250342480800823</v>
      </c>
      <c r="AH1897" s="17">
        <v>0.24720687944497799</v>
      </c>
      <c r="AI1897" s="17"/>
      <c r="AJ1897" s="17">
        <v>0.20140001692434201</v>
      </c>
      <c r="AK1897" s="17">
        <v>0.31052592458012501</v>
      </c>
      <c r="AL1897" s="17">
        <v>0.27816951391319</v>
      </c>
      <c r="AM1897" s="17"/>
      <c r="AN1897" s="17">
        <v>0.22923454651622699</v>
      </c>
      <c r="AO1897" s="17">
        <v>0.28682327215947301</v>
      </c>
      <c r="AP1897" s="17">
        <v>0.31819840099978802</v>
      </c>
      <c r="AQ1897" s="17">
        <v>0.34306468775007698</v>
      </c>
      <c r="AR1897" s="17">
        <v>0.21913244741502699</v>
      </c>
      <c r="AS1897" s="17"/>
      <c r="AT1897" s="17">
        <v>0.25652492114422898</v>
      </c>
      <c r="AU1897" s="17">
        <v>0.28745558230718898</v>
      </c>
      <c r="AV1897" s="17"/>
      <c r="AW1897" s="17">
        <v>0.32308324368993901</v>
      </c>
      <c r="AX1897" s="17">
        <v>0.29895813797165099</v>
      </c>
      <c r="AY1897" s="17">
        <v>0.18414222367748501</v>
      </c>
    </row>
    <row r="1898" spans="2:51">
      <c r="C1898" s="17"/>
      <c r="D1898" s="17"/>
      <c r="E1898" s="17"/>
      <c r="F1898" s="17"/>
      <c r="G1898" s="17"/>
      <c r="H1898" s="17"/>
      <c r="I1898" s="17"/>
      <c r="J1898" s="17"/>
      <c r="K1898" s="17"/>
      <c r="L1898" s="17"/>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7"/>
      <c r="AI1898" s="17"/>
      <c r="AJ1898" s="17"/>
      <c r="AK1898" s="17"/>
      <c r="AL1898" s="17"/>
      <c r="AM1898" s="17"/>
      <c r="AN1898" s="17"/>
      <c r="AO1898" s="17"/>
      <c r="AP1898" s="17"/>
      <c r="AQ1898" s="17"/>
      <c r="AR1898" s="17"/>
      <c r="AS1898" s="17"/>
      <c r="AT1898" s="17"/>
      <c r="AU1898" s="17"/>
      <c r="AV1898" s="17"/>
      <c r="AW1898" s="17"/>
      <c r="AX1898" s="17"/>
      <c r="AY1898" s="17"/>
    </row>
    <row r="1899" spans="2:51">
      <c r="B1899" s="6" t="s">
        <v>502</v>
      </c>
      <c r="C1899" s="17"/>
      <c r="D1899" s="17"/>
      <c r="E1899" s="17"/>
      <c r="F1899" s="17"/>
      <c r="G1899" s="17"/>
      <c r="H1899" s="17"/>
      <c r="I1899" s="17"/>
      <c r="J1899" s="17"/>
      <c r="K1899" s="17"/>
      <c r="L1899" s="17"/>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7"/>
      <c r="AI1899" s="17"/>
      <c r="AJ1899" s="17"/>
      <c r="AK1899" s="17"/>
      <c r="AL1899" s="17"/>
      <c r="AM1899" s="17"/>
      <c r="AN1899" s="17"/>
      <c r="AO1899" s="17"/>
      <c r="AP1899" s="17"/>
      <c r="AQ1899" s="17"/>
      <c r="AR1899" s="17"/>
      <c r="AS1899" s="17"/>
      <c r="AT1899" s="17"/>
      <c r="AU1899" s="17"/>
      <c r="AV1899" s="17"/>
      <c r="AW1899" s="17"/>
      <c r="AX1899" s="17"/>
      <c r="AY1899" s="17"/>
    </row>
    <row r="1900" spans="2:51">
      <c r="B1900" s="24" t="s">
        <v>16</v>
      </c>
      <c r="C1900" s="17"/>
      <c r="D1900" s="17"/>
      <c r="E1900" s="17"/>
      <c r="F1900" s="17"/>
      <c r="G1900" s="17"/>
      <c r="H1900" s="17"/>
      <c r="I1900" s="17"/>
      <c r="J1900" s="17"/>
      <c r="K1900" s="17"/>
      <c r="L1900" s="17"/>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7"/>
      <c r="AI1900" s="17"/>
      <c r="AJ1900" s="17"/>
      <c r="AK1900" s="17"/>
      <c r="AL1900" s="17"/>
      <c r="AM1900" s="17"/>
      <c r="AN1900" s="17"/>
      <c r="AO1900" s="17"/>
      <c r="AP1900" s="17"/>
      <c r="AQ1900" s="17"/>
      <c r="AR1900" s="17"/>
      <c r="AS1900" s="17"/>
      <c r="AT1900" s="17"/>
      <c r="AU1900" s="17"/>
      <c r="AV1900" s="17"/>
      <c r="AW1900" s="17"/>
      <c r="AX1900" s="17"/>
      <c r="AY1900" s="17"/>
    </row>
    <row r="1901" spans="2:51">
      <c r="B1901" t="s">
        <v>133</v>
      </c>
      <c r="C1901" s="17">
        <v>0.168668647252393</v>
      </c>
      <c r="D1901" s="17">
        <v>0.18901893237358999</v>
      </c>
      <c r="E1901" s="17">
        <v>0.149592029917542</v>
      </c>
      <c r="F1901" s="17"/>
      <c r="G1901" s="17">
        <v>0.19581210748220301</v>
      </c>
      <c r="H1901" s="17">
        <v>0.175628946802836</v>
      </c>
      <c r="I1901" s="17">
        <v>0.175855082251164</v>
      </c>
      <c r="J1901" s="17">
        <v>0.16522008689179399</v>
      </c>
      <c r="K1901" s="17">
        <v>0.188348942623111</v>
      </c>
      <c r="L1901" s="17">
        <v>0.133882082571327</v>
      </c>
      <c r="M1901" s="17"/>
      <c r="N1901" s="17">
        <v>0.22572220647530999</v>
      </c>
      <c r="O1901" s="17">
        <v>0.16249845271907201</v>
      </c>
      <c r="P1901" s="17">
        <v>0.14771421442278901</v>
      </c>
      <c r="Q1901" s="17">
        <v>0.13436128241529</v>
      </c>
      <c r="R1901" s="17"/>
      <c r="S1901" s="17">
        <v>0.22359617688080899</v>
      </c>
      <c r="T1901" s="17">
        <v>0.14187687676060401</v>
      </c>
      <c r="U1901" s="17">
        <v>0.121663029336599</v>
      </c>
      <c r="V1901" s="17">
        <v>0.16582992542388</v>
      </c>
      <c r="W1901" s="17">
        <v>0.17087685193902499</v>
      </c>
      <c r="X1901" s="17">
        <v>9.65455272937389E-2</v>
      </c>
      <c r="Y1901" s="17">
        <v>0.17177781590380301</v>
      </c>
      <c r="Z1901" s="17">
        <v>0.27300212875494401</v>
      </c>
      <c r="AA1901" s="17">
        <v>0.18553359770103101</v>
      </c>
      <c r="AB1901" s="17">
        <v>0.175978107588914</v>
      </c>
      <c r="AC1901" s="17">
        <v>0.14932223339438899</v>
      </c>
      <c r="AD1901" s="17">
        <v>0.124565384226882</v>
      </c>
      <c r="AE1901" s="17"/>
      <c r="AF1901" s="17">
        <v>0.15896921399032601</v>
      </c>
      <c r="AG1901" s="17">
        <v>0.20969843971302299</v>
      </c>
      <c r="AH1901" s="17">
        <v>9.1277880023747093E-2</v>
      </c>
      <c r="AI1901" s="17"/>
      <c r="AJ1901" s="17">
        <v>0.15364692211849401</v>
      </c>
      <c r="AK1901" s="17">
        <v>0.18115951591187801</v>
      </c>
      <c r="AL1901" s="17">
        <v>0.25065971068949899</v>
      </c>
      <c r="AM1901" s="17"/>
      <c r="AN1901" s="17">
        <v>0.122720483397264</v>
      </c>
      <c r="AO1901" s="17">
        <v>0.17137764713751</v>
      </c>
      <c r="AP1901" s="17">
        <v>0.181922829570516</v>
      </c>
      <c r="AQ1901" s="17">
        <v>0.20974876886615801</v>
      </c>
      <c r="AR1901" s="17">
        <v>0.31413582763678899</v>
      </c>
      <c r="AS1901" s="17"/>
      <c r="AT1901" s="17">
        <v>0.16596438130764199</v>
      </c>
      <c r="AU1901" s="17">
        <v>0.19173676274983001</v>
      </c>
      <c r="AV1901" s="17"/>
      <c r="AW1901" s="17">
        <v>0.234523015541198</v>
      </c>
      <c r="AX1901" s="17">
        <v>9.3907995317966897E-2</v>
      </c>
      <c r="AY1901" s="17">
        <v>0.114680228250907</v>
      </c>
    </row>
    <row r="1902" spans="2:51">
      <c r="B1902" t="s">
        <v>134</v>
      </c>
      <c r="C1902" s="17">
        <v>0.40166034915776999</v>
      </c>
      <c r="D1902" s="17">
        <v>0.40614758551818603</v>
      </c>
      <c r="E1902" s="17">
        <v>0.39793957817819098</v>
      </c>
      <c r="F1902" s="17"/>
      <c r="G1902" s="17">
        <v>0.32964558441924302</v>
      </c>
      <c r="H1902" s="17">
        <v>0.40561909204569002</v>
      </c>
      <c r="I1902" s="17">
        <v>0.45205787277314302</v>
      </c>
      <c r="J1902" s="17">
        <v>0.36315705323071401</v>
      </c>
      <c r="K1902" s="17">
        <v>0.37214024505356103</v>
      </c>
      <c r="L1902" s="17">
        <v>0.44717929977826398</v>
      </c>
      <c r="M1902" s="17"/>
      <c r="N1902" s="17">
        <v>0.47524830352538</v>
      </c>
      <c r="O1902" s="17">
        <v>0.39171086039430603</v>
      </c>
      <c r="P1902" s="17">
        <v>0.384588069649758</v>
      </c>
      <c r="Q1902" s="17">
        <v>0.34967829191126198</v>
      </c>
      <c r="R1902" s="17"/>
      <c r="S1902" s="17">
        <v>0.29926890559635</v>
      </c>
      <c r="T1902" s="17">
        <v>0.37556989458006601</v>
      </c>
      <c r="U1902" s="17">
        <v>0.533578703389471</v>
      </c>
      <c r="V1902" s="17">
        <v>0.40870971363778802</v>
      </c>
      <c r="W1902" s="17">
        <v>0.35546537910001302</v>
      </c>
      <c r="X1902" s="17">
        <v>0.58367538793808904</v>
      </c>
      <c r="Y1902" s="17">
        <v>0.43654568334804</v>
      </c>
      <c r="Z1902" s="17">
        <v>0.35520922146720901</v>
      </c>
      <c r="AA1902" s="17">
        <v>0.38641778801208398</v>
      </c>
      <c r="AB1902" s="17">
        <v>0.40996601138230798</v>
      </c>
      <c r="AC1902" s="17">
        <v>0.39255423568765302</v>
      </c>
      <c r="AD1902" s="17">
        <v>0.311000464518699</v>
      </c>
      <c r="AE1902" s="17"/>
      <c r="AF1902" s="17">
        <v>0.40624734724469402</v>
      </c>
      <c r="AG1902" s="17">
        <v>0.40744203990628503</v>
      </c>
      <c r="AH1902" s="17">
        <v>0.39728637746565698</v>
      </c>
      <c r="AI1902" s="17"/>
      <c r="AJ1902" s="17">
        <v>0.43011119322409203</v>
      </c>
      <c r="AK1902" s="17">
        <v>0.448527097082215</v>
      </c>
      <c r="AL1902" s="17">
        <v>0.42734900696395201</v>
      </c>
      <c r="AM1902" s="17"/>
      <c r="AN1902" s="17">
        <v>0.34074373180375001</v>
      </c>
      <c r="AO1902" s="17">
        <v>0.39412971069450498</v>
      </c>
      <c r="AP1902" s="17">
        <v>0.43205312572240501</v>
      </c>
      <c r="AQ1902" s="17">
        <v>0.58600688437699799</v>
      </c>
      <c r="AR1902" s="17">
        <v>0.33876395104197998</v>
      </c>
      <c r="AS1902" s="17"/>
      <c r="AT1902" s="17">
        <v>0.41042395222233302</v>
      </c>
      <c r="AU1902" s="17">
        <v>0.32206875405077701</v>
      </c>
      <c r="AV1902" s="17"/>
      <c r="AW1902" s="17">
        <v>0.46393329483954099</v>
      </c>
      <c r="AX1902" s="17">
        <v>0.48057889550291999</v>
      </c>
      <c r="AY1902" s="17">
        <v>0.31196277827824898</v>
      </c>
    </row>
    <row r="1903" spans="2:51">
      <c r="B1903" t="s">
        <v>135</v>
      </c>
      <c r="C1903" s="17">
        <v>0.27978966385589199</v>
      </c>
      <c r="D1903" s="17">
        <v>0.246742107972555</v>
      </c>
      <c r="E1903" s="17">
        <v>0.30915542949020502</v>
      </c>
      <c r="F1903" s="17"/>
      <c r="G1903" s="17">
        <v>0.33323728842323702</v>
      </c>
      <c r="H1903" s="17">
        <v>0.233005699470334</v>
      </c>
      <c r="I1903" s="17">
        <v>0.21258684583028101</v>
      </c>
      <c r="J1903" s="17">
        <v>0.32201741289941199</v>
      </c>
      <c r="K1903" s="17">
        <v>0.296382902837805</v>
      </c>
      <c r="L1903" s="17">
        <v>0.29249537727950897</v>
      </c>
      <c r="M1903" s="17"/>
      <c r="N1903" s="17">
        <v>0.196211560842489</v>
      </c>
      <c r="O1903" s="17">
        <v>0.28622956464487898</v>
      </c>
      <c r="P1903" s="17">
        <v>0.33931367161258202</v>
      </c>
      <c r="Q1903" s="17">
        <v>0.30659394787884398</v>
      </c>
      <c r="R1903" s="17"/>
      <c r="S1903" s="17">
        <v>0.29114292728172603</v>
      </c>
      <c r="T1903" s="17">
        <v>0.34143459230371698</v>
      </c>
      <c r="U1903" s="17">
        <v>0.20676583287657299</v>
      </c>
      <c r="V1903" s="17">
        <v>0.29604574706695402</v>
      </c>
      <c r="W1903" s="17">
        <v>0.34053687068681099</v>
      </c>
      <c r="X1903" s="17">
        <v>0.27153490895571503</v>
      </c>
      <c r="Y1903" s="17">
        <v>0.236905055185405</v>
      </c>
      <c r="Z1903" s="17">
        <v>0.27250578455041402</v>
      </c>
      <c r="AA1903" s="17">
        <v>0.23168982580772099</v>
      </c>
      <c r="AB1903" s="17">
        <v>0.28593735656000502</v>
      </c>
      <c r="AC1903" s="17">
        <v>0.21360573943379099</v>
      </c>
      <c r="AD1903" s="17">
        <v>0.31397005211854401</v>
      </c>
      <c r="AE1903" s="17"/>
      <c r="AF1903" s="17">
        <v>0.282887697754312</v>
      </c>
      <c r="AG1903" s="17">
        <v>0.247939559706219</v>
      </c>
      <c r="AH1903" s="17">
        <v>0.29846791753957702</v>
      </c>
      <c r="AI1903" s="17"/>
      <c r="AJ1903" s="17">
        <v>0.27623507454537199</v>
      </c>
      <c r="AK1903" s="17">
        <v>0.23918408449196199</v>
      </c>
      <c r="AL1903" s="17">
        <v>0.220623333591313</v>
      </c>
      <c r="AM1903" s="17"/>
      <c r="AN1903" s="17">
        <v>0.36439054539981902</v>
      </c>
      <c r="AO1903" s="17">
        <v>0.30668197443739198</v>
      </c>
      <c r="AP1903" s="17">
        <v>0.24769558650249501</v>
      </c>
      <c r="AQ1903" s="17">
        <v>0.11461211552084</v>
      </c>
      <c r="AR1903" s="17">
        <v>0.28414785094196199</v>
      </c>
      <c r="AS1903" s="17"/>
      <c r="AT1903" s="17">
        <v>0.27531040736811602</v>
      </c>
      <c r="AU1903" s="17">
        <v>0.31294226885648202</v>
      </c>
      <c r="AV1903" s="17"/>
      <c r="AW1903" s="17">
        <v>0.20822494549604301</v>
      </c>
      <c r="AX1903" s="17">
        <v>0.30985590637707999</v>
      </c>
      <c r="AY1903" s="17">
        <v>0.35167858260854401</v>
      </c>
    </row>
    <row r="1904" spans="2:51">
      <c r="B1904" t="s">
        <v>136</v>
      </c>
      <c r="C1904" s="17">
        <v>5.86755696893747E-2</v>
      </c>
      <c r="D1904" s="17">
        <v>7.3132926052166605E-2</v>
      </c>
      <c r="E1904" s="17">
        <v>4.5931748933364901E-2</v>
      </c>
      <c r="F1904" s="17"/>
      <c r="G1904" s="17">
        <v>8.2580612481846699E-2</v>
      </c>
      <c r="H1904" s="17">
        <v>6.5847962091708595E-2</v>
      </c>
      <c r="I1904" s="17">
        <v>6.4503392071812202E-2</v>
      </c>
      <c r="J1904" s="17">
        <v>3.5918115975589103E-2</v>
      </c>
      <c r="K1904" s="17">
        <v>6.5915960287619604E-2</v>
      </c>
      <c r="L1904" s="17">
        <v>4.9898208136184903E-2</v>
      </c>
      <c r="M1904" s="17"/>
      <c r="N1904" s="17">
        <v>3.1350715349666103E-2</v>
      </c>
      <c r="O1904" s="17">
        <v>6.2679349983496793E-2</v>
      </c>
      <c r="P1904" s="17">
        <v>5.6887648310487898E-2</v>
      </c>
      <c r="Q1904" s="17">
        <v>8.4730904623151596E-2</v>
      </c>
      <c r="R1904" s="17"/>
      <c r="S1904" s="17">
        <v>8.5087370184142905E-2</v>
      </c>
      <c r="T1904" s="17">
        <v>7.8194811188111099E-2</v>
      </c>
      <c r="U1904" s="17">
        <v>7.0041107826728899E-2</v>
      </c>
      <c r="V1904" s="17">
        <v>5.2064189028657802E-2</v>
      </c>
      <c r="W1904" s="17">
        <v>8.2736748710131203E-2</v>
      </c>
      <c r="X1904" s="17">
        <v>1.0290186980827501E-2</v>
      </c>
      <c r="Y1904" s="17">
        <v>8.2676868564349901E-2</v>
      </c>
      <c r="Z1904" s="17">
        <v>4.8371247749162703E-2</v>
      </c>
      <c r="AA1904" s="17">
        <v>4.3047409647942098E-2</v>
      </c>
      <c r="AB1904" s="17">
        <v>1.05916324475185E-2</v>
      </c>
      <c r="AC1904" s="17">
        <v>4.3506214612338702E-2</v>
      </c>
      <c r="AD1904" s="17">
        <v>7.80645669449299E-2</v>
      </c>
      <c r="AE1904" s="17"/>
      <c r="AF1904" s="17">
        <v>5.4474966207627602E-2</v>
      </c>
      <c r="AG1904" s="17">
        <v>5.8337904721177399E-2</v>
      </c>
      <c r="AH1904" s="17">
        <v>9.9288666869916303E-2</v>
      </c>
      <c r="AI1904" s="17"/>
      <c r="AJ1904" s="17">
        <v>5.4169315171538002E-2</v>
      </c>
      <c r="AK1904" s="17">
        <v>5.3936111805802697E-2</v>
      </c>
      <c r="AL1904" s="17">
        <v>4.5435206796321799E-2</v>
      </c>
      <c r="AM1904" s="17"/>
      <c r="AN1904" s="17">
        <v>6.6231482639792699E-2</v>
      </c>
      <c r="AO1904" s="17">
        <v>7.1967641687704295E-2</v>
      </c>
      <c r="AP1904" s="17">
        <v>4.9340128117351098E-2</v>
      </c>
      <c r="AQ1904" s="17">
        <v>2.51386223309739E-2</v>
      </c>
      <c r="AR1904" s="17">
        <v>6.2952370379268693E-2</v>
      </c>
      <c r="AS1904" s="17"/>
      <c r="AT1904" s="17">
        <v>5.5060576342210801E-2</v>
      </c>
      <c r="AU1904" s="17">
        <v>9.7967569198090299E-2</v>
      </c>
      <c r="AV1904" s="17"/>
      <c r="AW1904" s="17">
        <v>4.9294773249216398E-2</v>
      </c>
      <c r="AX1904" s="17">
        <v>5.7847013572673599E-2</v>
      </c>
      <c r="AY1904" s="17">
        <v>6.9330874203404794E-2</v>
      </c>
    </row>
    <row r="1905" spans="2:51">
      <c r="B1905" t="s">
        <v>137</v>
      </c>
      <c r="C1905" s="17">
        <v>2.8962248793463499E-2</v>
      </c>
      <c r="D1905" s="17">
        <v>3.8243478923842403E-2</v>
      </c>
      <c r="E1905" s="17">
        <v>2.0731126332612801E-2</v>
      </c>
      <c r="F1905" s="17"/>
      <c r="G1905" s="17">
        <v>0</v>
      </c>
      <c r="H1905" s="17">
        <v>5.5502902160132699E-2</v>
      </c>
      <c r="I1905" s="17">
        <v>1.5959031940600998E-2</v>
      </c>
      <c r="J1905" s="17">
        <v>4.8215659573430901E-2</v>
      </c>
      <c r="K1905" s="17">
        <v>3.1559553169144501E-2</v>
      </c>
      <c r="L1905" s="17">
        <v>1.6215525088808001E-2</v>
      </c>
      <c r="M1905" s="17"/>
      <c r="N1905" s="17">
        <v>2.3486910350928501E-2</v>
      </c>
      <c r="O1905" s="17">
        <v>3.2027790499025897E-2</v>
      </c>
      <c r="P1905" s="17">
        <v>2.3071553189121699E-2</v>
      </c>
      <c r="Q1905" s="17">
        <v>3.7336036447881998E-2</v>
      </c>
      <c r="R1905" s="17"/>
      <c r="S1905" s="17">
        <v>3.6285648874733199E-2</v>
      </c>
      <c r="T1905" s="17">
        <v>2.7721566562051499E-2</v>
      </c>
      <c r="U1905" s="17">
        <v>1.51231032778595E-2</v>
      </c>
      <c r="V1905" s="17">
        <v>4.4295300172754598E-2</v>
      </c>
      <c r="W1905" s="17">
        <v>2.4964797350794099E-2</v>
      </c>
      <c r="X1905" s="17">
        <v>1.65357101506159E-2</v>
      </c>
      <c r="Y1905" s="17">
        <v>3.0210870929428799E-2</v>
      </c>
      <c r="Z1905" s="17">
        <v>0</v>
      </c>
      <c r="AA1905" s="17">
        <v>4.9953849737646598E-2</v>
      </c>
      <c r="AB1905" s="17">
        <v>2.1273329076050802E-2</v>
      </c>
      <c r="AC1905" s="17">
        <v>1.9918030433549401E-2</v>
      </c>
      <c r="AD1905" s="17">
        <v>3.2943286784643998E-2</v>
      </c>
      <c r="AE1905" s="17"/>
      <c r="AF1905" s="17">
        <v>3.0915985921340799E-2</v>
      </c>
      <c r="AG1905" s="17">
        <v>2.1269094995302999E-2</v>
      </c>
      <c r="AH1905" s="17">
        <v>5.9803097711681998E-2</v>
      </c>
      <c r="AI1905" s="17"/>
      <c r="AJ1905" s="17">
        <v>2.1868783742871E-2</v>
      </c>
      <c r="AK1905" s="17">
        <v>3.1659408962475301E-2</v>
      </c>
      <c r="AL1905" s="17">
        <v>2.9110947292926698E-2</v>
      </c>
      <c r="AM1905" s="17"/>
      <c r="AN1905" s="17">
        <v>4.37164494604807E-2</v>
      </c>
      <c r="AO1905" s="17">
        <v>1.5287655207332501E-2</v>
      </c>
      <c r="AP1905" s="17">
        <v>2.2617918817899402E-2</v>
      </c>
      <c r="AQ1905" s="17">
        <v>1.72850164842379E-2</v>
      </c>
      <c r="AR1905" s="17">
        <v>0</v>
      </c>
      <c r="AS1905" s="17"/>
      <c r="AT1905" s="17">
        <v>2.9895605066063698E-2</v>
      </c>
      <c r="AU1905" s="17">
        <v>2.1017680718317999E-2</v>
      </c>
      <c r="AV1905" s="17"/>
      <c r="AW1905" s="17">
        <v>2.04863551991591E-2</v>
      </c>
      <c r="AX1905" s="17">
        <v>1.97165474312711E-2</v>
      </c>
      <c r="AY1905" s="17">
        <v>4.0784506817819498E-2</v>
      </c>
    </row>
    <row r="1906" spans="2:51">
      <c r="B1906" t="s">
        <v>119</v>
      </c>
      <c r="C1906" s="17">
        <v>6.2243521251106701E-2</v>
      </c>
      <c r="D1906" s="17">
        <v>4.6714969159660003E-2</v>
      </c>
      <c r="E1906" s="17">
        <v>7.66500871480848E-2</v>
      </c>
      <c r="F1906" s="17"/>
      <c r="G1906" s="17">
        <v>5.87244071934706E-2</v>
      </c>
      <c r="H1906" s="17">
        <v>6.4395397429299797E-2</v>
      </c>
      <c r="I1906" s="17">
        <v>7.90377751329992E-2</v>
      </c>
      <c r="J1906" s="17">
        <v>6.5471671429060005E-2</v>
      </c>
      <c r="K1906" s="17">
        <v>4.5652396028758598E-2</v>
      </c>
      <c r="L1906" s="17">
        <v>6.0329507145906902E-2</v>
      </c>
      <c r="M1906" s="17"/>
      <c r="N1906" s="17">
        <v>4.7980303456225497E-2</v>
      </c>
      <c r="O1906" s="17">
        <v>6.4853981759220497E-2</v>
      </c>
      <c r="P1906" s="17">
        <v>4.8424842815260702E-2</v>
      </c>
      <c r="Q1906" s="17">
        <v>8.7299536723570506E-2</v>
      </c>
      <c r="R1906" s="17"/>
      <c r="S1906" s="17">
        <v>6.4618971182238902E-2</v>
      </c>
      <c r="T1906" s="17">
        <v>3.52022586054501E-2</v>
      </c>
      <c r="U1906" s="17">
        <v>5.2828223292767998E-2</v>
      </c>
      <c r="V1906" s="17">
        <v>3.3055124669964901E-2</v>
      </c>
      <c r="W1906" s="17">
        <v>2.54193522132256E-2</v>
      </c>
      <c r="X1906" s="17">
        <v>2.1418278681014299E-2</v>
      </c>
      <c r="Y1906" s="17">
        <v>4.1883706068973403E-2</v>
      </c>
      <c r="Z1906" s="17">
        <v>5.0911617478270603E-2</v>
      </c>
      <c r="AA1906" s="17">
        <v>0.103357529093575</v>
      </c>
      <c r="AB1906" s="17">
        <v>9.6253562945203902E-2</v>
      </c>
      <c r="AC1906" s="17">
        <v>0.18109354643827899</v>
      </c>
      <c r="AD1906" s="17">
        <v>0.139456245406301</v>
      </c>
      <c r="AE1906" s="17"/>
      <c r="AF1906" s="17">
        <v>6.65047888817005E-2</v>
      </c>
      <c r="AG1906" s="17">
        <v>5.5312960957992902E-2</v>
      </c>
      <c r="AH1906" s="17">
        <v>5.3876060389421297E-2</v>
      </c>
      <c r="AI1906" s="17"/>
      <c r="AJ1906" s="17">
        <v>6.3968711197633005E-2</v>
      </c>
      <c r="AK1906" s="17">
        <v>4.5533781745667898E-2</v>
      </c>
      <c r="AL1906" s="17">
        <v>2.6821794665988399E-2</v>
      </c>
      <c r="AM1906" s="17"/>
      <c r="AN1906" s="17">
        <v>6.2197307298893799E-2</v>
      </c>
      <c r="AO1906" s="17">
        <v>4.0555370835555798E-2</v>
      </c>
      <c r="AP1906" s="17">
        <v>6.6370411269334295E-2</v>
      </c>
      <c r="AQ1906" s="17">
        <v>4.72085924207922E-2</v>
      </c>
      <c r="AR1906" s="17">
        <v>0</v>
      </c>
      <c r="AS1906" s="17"/>
      <c r="AT1906" s="17">
        <v>6.3345077693635204E-2</v>
      </c>
      <c r="AU1906" s="17">
        <v>5.4266964426503597E-2</v>
      </c>
      <c r="AV1906" s="17"/>
      <c r="AW1906" s="17">
        <v>2.3537615674842E-2</v>
      </c>
      <c r="AX1906" s="17">
        <v>3.8093641798089099E-2</v>
      </c>
      <c r="AY1906" s="17">
        <v>0.111563029841075</v>
      </c>
    </row>
    <row r="1907" spans="2:51">
      <c r="B1907" t="s">
        <v>138</v>
      </c>
      <c r="C1907" s="17">
        <v>0.57032899641016299</v>
      </c>
      <c r="D1907" s="17">
        <v>0.59516651789177599</v>
      </c>
      <c r="E1907" s="17">
        <v>0.54753160809573298</v>
      </c>
      <c r="F1907" s="17"/>
      <c r="G1907" s="17">
        <v>0.52545769190144598</v>
      </c>
      <c r="H1907" s="17">
        <v>0.58124803884852505</v>
      </c>
      <c r="I1907" s="17">
        <v>0.627912955024307</v>
      </c>
      <c r="J1907" s="17">
        <v>0.52837714012250803</v>
      </c>
      <c r="K1907" s="17">
        <v>0.560489187676672</v>
      </c>
      <c r="L1907" s="17">
        <v>0.58106138234959104</v>
      </c>
      <c r="M1907" s="17"/>
      <c r="N1907" s="17">
        <v>0.70097051000068999</v>
      </c>
      <c r="O1907" s="17">
        <v>0.55420931311337795</v>
      </c>
      <c r="P1907" s="17">
        <v>0.53230228407254798</v>
      </c>
      <c r="Q1907" s="17">
        <v>0.48403957432655198</v>
      </c>
      <c r="R1907" s="17"/>
      <c r="S1907" s="17">
        <v>0.52286508247715902</v>
      </c>
      <c r="T1907" s="17">
        <v>0.51744677134066996</v>
      </c>
      <c r="U1907" s="17">
        <v>0.65524173272607</v>
      </c>
      <c r="V1907" s="17">
        <v>0.57453963906166905</v>
      </c>
      <c r="W1907" s="17">
        <v>0.52634223103903799</v>
      </c>
      <c r="X1907" s="17">
        <v>0.68022091523182704</v>
      </c>
      <c r="Y1907" s="17">
        <v>0.60832349925184304</v>
      </c>
      <c r="Z1907" s="17">
        <v>0.62821135022215202</v>
      </c>
      <c r="AA1907" s="17">
        <v>0.57195138571311599</v>
      </c>
      <c r="AB1907" s="17">
        <v>0.58594411897122201</v>
      </c>
      <c r="AC1907" s="17">
        <v>0.54187646908204201</v>
      </c>
      <c r="AD1907" s="17">
        <v>0.43556584874558202</v>
      </c>
      <c r="AE1907" s="17"/>
      <c r="AF1907" s="17">
        <v>0.56521656123501995</v>
      </c>
      <c r="AG1907" s="17">
        <v>0.61714047961930796</v>
      </c>
      <c r="AH1907" s="17">
        <v>0.48856425748940402</v>
      </c>
      <c r="AI1907" s="17"/>
      <c r="AJ1907" s="17">
        <v>0.58375811534258604</v>
      </c>
      <c r="AK1907" s="17">
        <v>0.62968661299409301</v>
      </c>
      <c r="AL1907" s="17">
        <v>0.67800871765345005</v>
      </c>
      <c r="AM1907" s="17"/>
      <c r="AN1907" s="17">
        <v>0.463464215201014</v>
      </c>
      <c r="AO1907" s="17">
        <v>0.565507357832015</v>
      </c>
      <c r="AP1907" s="17">
        <v>0.61397595529292004</v>
      </c>
      <c r="AQ1907" s="17">
        <v>0.795755653243156</v>
      </c>
      <c r="AR1907" s="17">
        <v>0.65289977867876903</v>
      </c>
      <c r="AS1907" s="17"/>
      <c r="AT1907" s="17">
        <v>0.57638833352997498</v>
      </c>
      <c r="AU1907" s="17">
        <v>0.51380551680060604</v>
      </c>
      <c r="AV1907" s="17"/>
      <c r="AW1907" s="17">
        <v>0.69845631038073897</v>
      </c>
      <c r="AX1907" s="17">
        <v>0.574486890820887</v>
      </c>
      <c r="AY1907" s="17">
        <v>0.42664300652915599</v>
      </c>
    </row>
    <row r="1908" spans="2:51">
      <c r="B1908" t="s">
        <v>139</v>
      </c>
      <c r="C1908" s="17">
        <v>8.7637818482838206E-2</v>
      </c>
      <c r="D1908" s="17">
        <v>0.11137640497600899</v>
      </c>
      <c r="E1908" s="17">
        <v>6.6662875265977695E-2</v>
      </c>
      <c r="F1908" s="17"/>
      <c r="G1908" s="17">
        <v>8.2580612481846699E-2</v>
      </c>
      <c r="H1908" s="17">
        <v>0.121350864251841</v>
      </c>
      <c r="I1908" s="17">
        <v>8.04624240124132E-2</v>
      </c>
      <c r="J1908" s="17">
        <v>8.4133775549019907E-2</v>
      </c>
      <c r="K1908" s="17">
        <v>9.7475513456764099E-2</v>
      </c>
      <c r="L1908" s="17">
        <v>6.6113733224992893E-2</v>
      </c>
      <c r="M1908" s="17"/>
      <c r="N1908" s="17">
        <v>5.4837625700594701E-2</v>
      </c>
      <c r="O1908" s="17">
        <v>9.47071404825226E-2</v>
      </c>
      <c r="P1908" s="17">
        <v>7.9959201499609597E-2</v>
      </c>
      <c r="Q1908" s="17">
        <v>0.122066941071034</v>
      </c>
      <c r="R1908" s="17"/>
      <c r="S1908" s="17">
        <v>0.121373019058876</v>
      </c>
      <c r="T1908" s="17">
        <v>0.10591637775016299</v>
      </c>
      <c r="U1908" s="17">
        <v>8.5164211104588397E-2</v>
      </c>
      <c r="V1908" s="17">
        <v>9.6359489201412393E-2</v>
      </c>
      <c r="W1908" s="17">
        <v>0.107701546060925</v>
      </c>
      <c r="X1908" s="17">
        <v>2.6825897131443399E-2</v>
      </c>
      <c r="Y1908" s="17">
        <v>0.112887739493779</v>
      </c>
      <c r="Z1908" s="17">
        <v>4.8371247749162703E-2</v>
      </c>
      <c r="AA1908" s="17">
        <v>9.30012593855888E-2</v>
      </c>
      <c r="AB1908" s="17">
        <v>3.1864961523569303E-2</v>
      </c>
      <c r="AC1908" s="17">
        <v>6.3424245045888103E-2</v>
      </c>
      <c r="AD1908" s="17">
        <v>0.111007853729574</v>
      </c>
      <c r="AE1908" s="17"/>
      <c r="AF1908" s="17">
        <v>8.5390952128968398E-2</v>
      </c>
      <c r="AG1908" s="17">
        <v>7.9606999716480498E-2</v>
      </c>
      <c r="AH1908" s="17">
        <v>0.15909176458159799</v>
      </c>
      <c r="AI1908" s="17"/>
      <c r="AJ1908" s="17">
        <v>7.6038098914409005E-2</v>
      </c>
      <c r="AK1908" s="17">
        <v>8.5595520768277894E-2</v>
      </c>
      <c r="AL1908" s="17">
        <v>7.4546154089248501E-2</v>
      </c>
      <c r="AM1908" s="17"/>
      <c r="AN1908" s="17">
        <v>0.109947932100273</v>
      </c>
      <c r="AO1908" s="17">
        <v>8.7255296895036694E-2</v>
      </c>
      <c r="AP1908" s="17">
        <v>7.19580469352505E-2</v>
      </c>
      <c r="AQ1908" s="17">
        <v>4.2423638815211898E-2</v>
      </c>
      <c r="AR1908" s="17">
        <v>6.2952370379268693E-2</v>
      </c>
      <c r="AS1908" s="17"/>
      <c r="AT1908" s="17">
        <v>8.4956181408274503E-2</v>
      </c>
      <c r="AU1908" s="17">
        <v>0.11898524991640801</v>
      </c>
      <c r="AV1908" s="17"/>
      <c r="AW1908" s="17">
        <v>6.9781128448375501E-2</v>
      </c>
      <c r="AX1908" s="17">
        <v>7.7563561003944695E-2</v>
      </c>
      <c r="AY1908" s="17">
        <v>0.11011538102122399</v>
      </c>
    </row>
    <row r="1909" spans="2:51">
      <c r="B1909" t="s">
        <v>140</v>
      </c>
      <c r="C1909" s="17">
        <v>0.48269117792732502</v>
      </c>
      <c r="D1909" s="17">
        <v>0.48379011291576701</v>
      </c>
      <c r="E1909" s="17">
        <v>0.48086873282975501</v>
      </c>
      <c r="F1909" s="17"/>
      <c r="G1909" s="17">
        <v>0.44287707941959897</v>
      </c>
      <c r="H1909" s="17">
        <v>0.459897174596684</v>
      </c>
      <c r="I1909" s="17">
        <v>0.547450531011894</v>
      </c>
      <c r="J1909" s="17">
        <v>0.44424336457348801</v>
      </c>
      <c r="K1909" s="17">
        <v>0.46301367421990802</v>
      </c>
      <c r="L1909" s="17">
        <v>0.51494764912459801</v>
      </c>
      <c r="M1909" s="17"/>
      <c r="N1909" s="17">
        <v>0.64613288430009597</v>
      </c>
      <c r="O1909" s="17">
        <v>0.45950217263085602</v>
      </c>
      <c r="P1909" s="17">
        <v>0.45234308257293798</v>
      </c>
      <c r="Q1909" s="17">
        <v>0.36197263325551898</v>
      </c>
      <c r="R1909" s="17"/>
      <c r="S1909" s="17">
        <v>0.40149206341828297</v>
      </c>
      <c r="T1909" s="17">
        <v>0.41153039359050803</v>
      </c>
      <c r="U1909" s="17">
        <v>0.57007752162148195</v>
      </c>
      <c r="V1909" s="17">
        <v>0.47818014986025598</v>
      </c>
      <c r="W1909" s="17">
        <v>0.41864068497811302</v>
      </c>
      <c r="X1909" s="17">
        <v>0.65339501810038403</v>
      </c>
      <c r="Y1909" s="17">
        <v>0.49543575975806398</v>
      </c>
      <c r="Z1909" s="17">
        <v>0.57984010247299</v>
      </c>
      <c r="AA1909" s="17">
        <v>0.47895012632752698</v>
      </c>
      <c r="AB1909" s="17">
        <v>0.55407915744765202</v>
      </c>
      <c r="AC1909" s="17">
        <v>0.47845222403615401</v>
      </c>
      <c r="AD1909" s="17">
        <v>0.32455799501600802</v>
      </c>
      <c r="AE1909" s="17"/>
      <c r="AF1909" s="17">
        <v>0.47982560910605099</v>
      </c>
      <c r="AG1909" s="17">
        <v>0.53753347990282696</v>
      </c>
      <c r="AH1909" s="17">
        <v>0.329472492907805</v>
      </c>
      <c r="AI1909" s="17"/>
      <c r="AJ1909" s="17">
        <v>0.50772001642817699</v>
      </c>
      <c r="AK1909" s="17">
        <v>0.54409109222581498</v>
      </c>
      <c r="AL1909" s="17">
        <v>0.60346256356420203</v>
      </c>
      <c r="AM1909" s="17"/>
      <c r="AN1909" s="17">
        <v>0.35351628310074101</v>
      </c>
      <c r="AO1909" s="17">
        <v>0.47825206093697797</v>
      </c>
      <c r="AP1909" s="17">
        <v>0.54201790835767005</v>
      </c>
      <c r="AQ1909" s="17">
        <v>0.75333201442794395</v>
      </c>
      <c r="AR1909" s="17">
        <v>0.58994740829949999</v>
      </c>
      <c r="AS1909" s="17"/>
      <c r="AT1909" s="17">
        <v>0.49143215212169999</v>
      </c>
      <c r="AU1909" s="17">
        <v>0.39482026688419802</v>
      </c>
      <c r="AV1909" s="17"/>
      <c r="AW1909" s="17">
        <v>0.62867518193236305</v>
      </c>
      <c r="AX1909" s="17">
        <v>0.49692332981694198</v>
      </c>
      <c r="AY1909" s="17">
        <v>0.31652762550793201</v>
      </c>
    </row>
    <row r="1910" spans="2:51">
      <c r="C1910" s="17"/>
      <c r="D1910" s="17"/>
      <c r="E1910" s="17"/>
      <c r="F1910" s="17"/>
      <c r="G1910" s="17"/>
      <c r="H1910" s="17"/>
      <c r="I1910" s="17"/>
      <c r="J1910" s="17"/>
      <c r="K1910" s="17"/>
      <c r="L1910" s="17"/>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7"/>
      <c r="AI1910" s="17"/>
      <c r="AJ1910" s="17"/>
      <c r="AK1910" s="17"/>
      <c r="AL1910" s="17"/>
      <c r="AM1910" s="17"/>
      <c r="AN1910" s="17"/>
      <c r="AO1910" s="17"/>
      <c r="AP1910" s="17"/>
      <c r="AQ1910" s="17"/>
      <c r="AR1910" s="17"/>
      <c r="AS1910" s="17"/>
      <c r="AT1910" s="17"/>
      <c r="AU1910" s="17"/>
      <c r="AV1910" s="17"/>
      <c r="AW1910" s="17"/>
      <c r="AX1910" s="17"/>
      <c r="AY1910" s="17"/>
    </row>
    <row r="1911" spans="2:51">
      <c r="B1911" s="6" t="s">
        <v>503</v>
      </c>
      <c r="C1911" s="17"/>
      <c r="D1911" s="17"/>
      <c r="E1911" s="17"/>
      <c r="F1911" s="17"/>
      <c r="G1911" s="17"/>
      <c r="H1911" s="17"/>
      <c r="I1911" s="17"/>
      <c r="J1911" s="17"/>
      <c r="K1911" s="17"/>
      <c r="L1911" s="17"/>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7"/>
      <c r="AI1911" s="17"/>
      <c r="AJ1911" s="17"/>
      <c r="AK1911" s="17"/>
      <c r="AL1911" s="17"/>
      <c r="AM1911" s="17"/>
      <c r="AN1911" s="17"/>
      <c r="AO1911" s="17"/>
      <c r="AP1911" s="17"/>
      <c r="AQ1911" s="17"/>
      <c r="AR1911" s="17"/>
      <c r="AS1911" s="17"/>
      <c r="AT1911" s="17"/>
      <c r="AU1911" s="17"/>
      <c r="AV1911" s="17"/>
      <c r="AW1911" s="17"/>
      <c r="AX1911" s="17"/>
      <c r="AY1911" s="17"/>
    </row>
    <row r="1912" spans="2:51">
      <c r="B1912" s="24" t="s">
        <v>16</v>
      </c>
      <c r="C1912" s="17"/>
      <c r="D1912" s="17"/>
      <c r="E1912" s="17"/>
      <c r="F1912" s="17"/>
      <c r="G1912" s="17"/>
      <c r="H1912" s="17"/>
      <c r="I1912" s="17"/>
      <c r="J1912" s="17"/>
      <c r="K1912" s="17"/>
      <c r="L1912" s="17"/>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7"/>
      <c r="AI1912" s="17"/>
      <c r="AJ1912" s="17"/>
      <c r="AK1912" s="17"/>
      <c r="AL1912" s="17"/>
      <c r="AM1912" s="17"/>
      <c r="AN1912" s="17"/>
      <c r="AO1912" s="17"/>
      <c r="AP1912" s="17"/>
      <c r="AQ1912" s="17"/>
      <c r="AR1912" s="17"/>
      <c r="AS1912" s="17"/>
      <c r="AT1912" s="17"/>
      <c r="AU1912" s="17"/>
      <c r="AV1912" s="17"/>
      <c r="AW1912" s="17"/>
      <c r="AX1912" s="17"/>
      <c r="AY1912" s="17"/>
    </row>
    <row r="1913" spans="2:51">
      <c r="B1913" t="s">
        <v>133</v>
      </c>
      <c r="C1913" s="17">
        <v>0.140909667947093</v>
      </c>
      <c r="D1913" s="17">
        <v>0.14542885105129499</v>
      </c>
      <c r="E1913" s="17">
        <v>0.13762914911816701</v>
      </c>
      <c r="F1913" s="17"/>
      <c r="G1913" s="17">
        <v>0.198028485192346</v>
      </c>
      <c r="H1913" s="17">
        <v>0.162457712624513</v>
      </c>
      <c r="I1913" s="17">
        <v>0.141569757754577</v>
      </c>
      <c r="J1913" s="17">
        <v>0.11813125684919699</v>
      </c>
      <c r="K1913" s="17">
        <v>0.14567576479921701</v>
      </c>
      <c r="L1913" s="17">
        <v>0.11189701722965301</v>
      </c>
      <c r="M1913" s="17"/>
      <c r="N1913" s="17">
        <v>0.16355110175542401</v>
      </c>
      <c r="O1913" s="17">
        <v>0.13991299025543699</v>
      </c>
      <c r="P1913" s="17">
        <v>0.15961555296223601</v>
      </c>
      <c r="Q1913" s="17">
        <v>0.103320987757322</v>
      </c>
      <c r="R1913" s="17"/>
      <c r="S1913" s="17">
        <v>0.193374170779641</v>
      </c>
      <c r="T1913" s="17">
        <v>0.13000592400046401</v>
      </c>
      <c r="U1913" s="17">
        <v>0.12819840451421499</v>
      </c>
      <c r="V1913" s="17">
        <v>0.12601867160233701</v>
      </c>
      <c r="W1913" s="17">
        <v>0.114567255781779</v>
      </c>
      <c r="X1913" s="17">
        <v>0.10604719398460601</v>
      </c>
      <c r="Y1913" s="17">
        <v>0.13515947343392401</v>
      </c>
      <c r="Z1913" s="17">
        <v>0.196538917633796</v>
      </c>
      <c r="AA1913" s="17">
        <v>0.155134837851612</v>
      </c>
      <c r="AB1913" s="17">
        <v>0.163644451883943</v>
      </c>
      <c r="AC1913" s="17">
        <v>6.3491058952655693E-2</v>
      </c>
      <c r="AD1913" s="17">
        <v>0.124565384226882</v>
      </c>
      <c r="AE1913" s="17"/>
      <c r="AF1913" s="17">
        <v>0.14253418921529301</v>
      </c>
      <c r="AG1913" s="17">
        <v>0.14236435052056901</v>
      </c>
      <c r="AH1913" s="17">
        <v>0.12838173810728501</v>
      </c>
      <c r="AI1913" s="17"/>
      <c r="AJ1913" s="17">
        <v>0.12760271380486399</v>
      </c>
      <c r="AK1913" s="17">
        <v>0.14219335984827799</v>
      </c>
      <c r="AL1913" s="17">
        <v>0.18881746529538401</v>
      </c>
      <c r="AM1913" s="17"/>
      <c r="AN1913" s="17">
        <v>0.12937336533698801</v>
      </c>
      <c r="AO1913" s="17">
        <v>0.13084937863926699</v>
      </c>
      <c r="AP1913" s="17">
        <v>0.141463033927412</v>
      </c>
      <c r="AQ1913" s="17">
        <v>0.21838663491969201</v>
      </c>
      <c r="AR1913" s="17">
        <v>0.19159770222613801</v>
      </c>
      <c r="AS1913" s="17"/>
      <c r="AT1913" s="17">
        <v>0.14223919758386799</v>
      </c>
      <c r="AU1913" s="17">
        <v>0.13456358032919399</v>
      </c>
      <c r="AV1913" s="17"/>
      <c r="AW1913" s="17">
        <v>0.185489760993645</v>
      </c>
      <c r="AX1913" s="17">
        <v>9.0170304248794506E-2</v>
      </c>
      <c r="AY1913" s="17">
        <v>0.10439584706352401</v>
      </c>
    </row>
    <row r="1914" spans="2:51">
      <c r="B1914" t="s">
        <v>134</v>
      </c>
      <c r="C1914" s="17">
        <v>0.41195787517847798</v>
      </c>
      <c r="D1914" s="17">
        <v>0.42971983043869499</v>
      </c>
      <c r="E1914" s="17">
        <v>0.39611154439742202</v>
      </c>
      <c r="F1914" s="17"/>
      <c r="G1914" s="17">
        <v>0.37519177796742498</v>
      </c>
      <c r="H1914" s="17">
        <v>0.35967265150616501</v>
      </c>
      <c r="I1914" s="17">
        <v>0.47226001944843998</v>
      </c>
      <c r="J1914" s="17">
        <v>0.41852606607070503</v>
      </c>
      <c r="K1914" s="17">
        <v>0.41415625154904101</v>
      </c>
      <c r="L1914" s="17">
        <v>0.417261981134261</v>
      </c>
      <c r="M1914" s="17"/>
      <c r="N1914" s="17">
        <v>0.50017515616658503</v>
      </c>
      <c r="O1914" s="17">
        <v>0.38636746474373501</v>
      </c>
      <c r="P1914" s="17">
        <v>0.36285303162962701</v>
      </c>
      <c r="Q1914" s="17">
        <v>0.38858188188790699</v>
      </c>
      <c r="R1914" s="17"/>
      <c r="S1914" s="17">
        <v>0.33508991499197699</v>
      </c>
      <c r="T1914" s="17">
        <v>0.42819464109551097</v>
      </c>
      <c r="U1914" s="17">
        <v>0.388934064253256</v>
      </c>
      <c r="V1914" s="17">
        <v>0.51393251833563602</v>
      </c>
      <c r="W1914" s="17">
        <v>0.38939047075979499</v>
      </c>
      <c r="X1914" s="17">
        <v>0.47672343575415499</v>
      </c>
      <c r="Y1914" s="17">
        <v>0.40435008197671302</v>
      </c>
      <c r="Z1914" s="17">
        <v>0.43375556285322697</v>
      </c>
      <c r="AA1914" s="17">
        <v>0.43271844895776601</v>
      </c>
      <c r="AB1914" s="17">
        <v>0.34301336236670998</v>
      </c>
      <c r="AC1914" s="17">
        <v>0.42776226728714101</v>
      </c>
      <c r="AD1914" s="17">
        <v>0.368969567279197</v>
      </c>
      <c r="AE1914" s="17"/>
      <c r="AF1914" s="17">
        <v>0.39295086650601702</v>
      </c>
      <c r="AG1914" s="17">
        <v>0.45760520406085398</v>
      </c>
      <c r="AH1914" s="17">
        <v>0.359184162266588</v>
      </c>
      <c r="AI1914" s="17"/>
      <c r="AJ1914" s="17">
        <v>0.45370188243133502</v>
      </c>
      <c r="AK1914" s="17">
        <v>0.47105706603596598</v>
      </c>
      <c r="AL1914" s="17">
        <v>0.39375082940137202</v>
      </c>
      <c r="AM1914" s="17"/>
      <c r="AN1914" s="17">
        <v>0.36122790456293702</v>
      </c>
      <c r="AO1914" s="17">
        <v>0.39924175064988598</v>
      </c>
      <c r="AP1914" s="17">
        <v>0.42163469626106398</v>
      </c>
      <c r="AQ1914" s="17">
        <v>0.50303884460252801</v>
      </c>
      <c r="AR1914" s="17">
        <v>0.52598069883263399</v>
      </c>
      <c r="AS1914" s="17"/>
      <c r="AT1914" s="17">
        <v>0.41071863663616398</v>
      </c>
      <c r="AU1914" s="17">
        <v>0.39509317702095997</v>
      </c>
      <c r="AV1914" s="17"/>
      <c r="AW1914" s="17">
        <v>0.48067032664064702</v>
      </c>
      <c r="AX1914" s="17">
        <v>0.42130930021027202</v>
      </c>
      <c r="AY1914" s="17">
        <v>0.33306205688437301</v>
      </c>
    </row>
    <row r="1915" spans="2:51">
      <c r="B1915" t="s">
        <v>135</v>
      </c>
      <c r="C1915" s="17">
        <v>0.25753125052118597</v>
      </c>
      <c r="D1915" s="17">
        <v>0.23304888741531299</v>
      </c>
      <c r="E1915" s="17">
        <v>0.27756214519600902</v>
      </c>
      <c r="F1915" s="17"/>
      <c r="G1915" s="17">
        <v>0.21336027468792401</v>
      </c>
      <c r="H1915" s="17">
        <v>0.31066247116620399</v>
      </c>
      <c r="I1915" s="17">
        <v>0.17629090425738</v>
      </c>
      <c r="J1915" s="17">
        <v>0.28311001173637201</v>
      </c>
      <c r="K1915" s="17">
        <v>0.23643362555011899</v>
      </c>
      <c r="L1915" s="17">
        <v>0.29410182863331602</v>
      </c>
      <c r="M1915" s="17"/>
      <c r="N1915" s="17">
        <v>0.19723596692381401</v>
      </c>
      <c r="O1915" s="17">
        <v>0.28355892563098101</v>
      </c>
      <c r="P1915" s="17">
        <v>0.257118358341825</v>
      </c>
      <c r="Q1915" s="17">
        <v>0.295788851029467</v>
      </c>
      <c r="R1915" s="17"/>
      <c r="S1915" s="17">
        <v>0.22137105205813401</v>
      </c>
      <c r="T1915" s="17">
        <v>0.23334384472598099</v>
      </c>
      <c r="U1915" s="17">
        <v>0.32916906092547998</v>
      </c>
      <c r="V1915" s="17">
        <v>0.20719667074534701</v>
      </c>
      <c r="W1915" s="17">
        <v>0.28767621487293199</v>
      </c>
      <c r="X1915" s="17">
        <v>0.30810381810406001</v>
      </c>
      <c r="Y1915" s="17">
        <v>0.37203424039044503</v>
      </c>
      <c r="Z1915" s="17">
        <v>0.19052644311092301</v>
      </c>
      <c r="AA1915" s="17">
        <v>0.21120119576427099</v>
      </c>
      <c r="AB1915" s="17">
        <v>0.2926940052982</v>
      </c>
      <c r="AC1915" s="17">
        <v>0.223558280955162</v>
      </c>
      <c r="AD1915" s="17">
        <v>0.29587311608113998</v>
      </c>
      <c r="AE1915" s="17"/>
      <c r="AF1915" s="17">
        <v>0.266338865272852</v>
      </c>
      <c r="AG1915" s="17">
        <v>0.239932350334044</v>
      </c>
      <c r="AH1915" s="17">
        <v>0.28913000088610002</v>
      </c>
      <c r="AI1915" s="17"/>
      <c r="AJ1915" s="17">
        <v>0.23617580753790501</v>
      </c>
      <c r="AK1915" s="17">
        <v>0.24423192559086601</v>
      </c>
      <c r="AL1915" s="17">
        <v>0.225178555722332</v>
      </c>
      <c r="AM1915" s="17"/>
      <c r="AN1915" s="17">
        <v>0.29207716035502901</v>
      </c>
      <c r="AO1915" s="17">
        <v>0.27823957525970699</v>
      </c>
      <c r="AP1915" s="17">
        <v>0.23989439949386701</v>
      </c>
      <c r="AQ1915" s="17">
        <v>0.21835474750386299</v>
      </c>
      <c r="AR1915" s="17">
        <v>0.15061243977032099</v>
      </c>
      <c r="AS1915" s="17"/>
      <c r="AT1915" s="17">
        <v>0.259787217451109</v>
      </c>
      <c r="AU1915" s="17">
        <v>0.24768255192868299</v>
      </c>
      <c r="AV1915" s="17"/>
      <c r="AW1915" s="17">
        <v>0.203434275503938</v>
      </c>
      <c r="AX1915" s="17">
        <v>0.29004230878211801</v>
      </c>
      <c r="AY1915" s="17">
        <v>0.30934621401944301</v>
      </c>
    </row>
    <row r="1916" spans="2:51">
      <c r="B1916" t="s">
        <v>136</v>
      </c>
      <c r="C1916" s="17">
        <v>0.105667229567039</v>
      </c>
      <c r="D1916" s="17">
        <v>0.109983730395229</v>
      </c>
      <c r="E1916" s="17">
        <v>0.10236794306735</v>
      </c>
      <c r="F1916" s="17"/>
      <c r="G1916" s="17">
        <v>0.15869231652799301</v>
      </c>
      <c r="H1916" s="17">
        <v>0.103978277929795</v>
      </c>
      <c r="I1916" s="17">
        <v>0.109053112364541</v>
      </c>
      <c r="J1916" s="17">
        <v>8.6599704985599102E-2</v>
      </c>
      <c r="K1916" s="17">
        <v>9.1705280443642304E-2</v>
      </c>
      <c r="L1916" s="17">
        <v>0.104509846104894</v>
      </c>
      <c r="M1916" s="17"/>
      <c r="N1916" s="17">
        <v>9.5379537262601996E-2</v>
      </c>
      <c r="O1916" s="17">
        <v>0.115370324706533</v>
      </c>
      <c r="P1916" s="17">
        <v>0.12138856475699</v>
      </c>
      <c r="Q1916" s="17">
        <v>9.18313535636439E-2</v>
      </c>
      <c r="R1916" s="17"/>
      <c r="S1916" s="17">
        <v>0.133929873444009</v>
      </c>
      <c r="T1916" s="17">
        <v>0.130653720295514</v>
      </c>
      <c r="U1916" s="17">
        <v>7.9084080103393406E-2</v>
      </c>
      <c r="V1916" s="17">
        <v>9.0699690927199594E-2</v>
      </c>
      <c r="W1916" s="17">
        <v>0.17849526884814201</v>
      </c>
      <c r="X1916" s="17">
        <v>8.7707273476164999E-2</v>
      </c>
      <c r="Y1916" s="17">
        <v>3.6384663634322897E-2</v>
      </c>
      <c r="Z1916" s="17">
        <v>0.117218648976502</v>
      </c>
      <c r="AA1916" s="17">
        <v>9.1285348760502705E-2</v>
      </c>
      <c r="AB1916" s="17">
        <v>7.5439475021355298E-2</v>
      </c>
      <c r="AC1916" s="17">
        <v>0.15987109838656399</v>
      </c>
      <c r="AD1916" s="17">
        <v>0</v>
      </c>
      <c r="AE1916" s="17"/>
      <c r="AF1916" s="17">
        <v>9.8274730083096298E-2</v>
      </c>
      <c r="AG1916" s="17">
        <v>9.9967612711117204E-2</v>
      </c>
      <c r="AH1916" s="17">
        <v>0.10764998177745</v>
      </c>
      <c r="AI1916" s="17"/>
      <c r="AJ1916" s="17">
        <v>9.9311168087949098E-2</v>
      </c>
      <c r="AK1916" s="17">
        <v>9.5505442489512093E-2</v>
      </c>
      <c r="AL1916" s="17">
        <v>0.12860843839594999</v>
      </c>
      <c r="AM1916" s="17"/>
      <c r="AN1916" s="17">
        <v>0.103755609764509</v>
      </c>
      <c r="AO1916" s="17">
        <v>0.12684713949822901</v>
      </c>
      <c r="AP1916" s="17">
        <v>0.106577011347175</v>
      </c>
      <c r="AQ1916" s="17">
        <v>5.3079000543462401E-2</v>
      </c>
      <c r="AR1916" s="17">
        <v>0.13180915917090699</v>
      </c>
      <c r="AS1916" s="17"/>
      <c r="AT1916" s="17">
        <v>0.101274641944258</v>
      </c>
      <c r="AU1916" s="17">
        <v>0.155125397287737</v>
      </c>
      <c r="AV1916" s="17"/>
      <c r="AW1916" s="17">
        <v>9.0048718256401206E-2</v>
      </c>
      <c r="AX1916" s="17">
        <v>0.11466668750027199</v>
      </c>
      <c r="AY1916" s="17">
        <v>0.120726834196368</v>
      </c>
    </row>
    <row r="1917" spans="2:51">
      <c r="B1917" t="s">
        <v>137</v>
      </c>
      <c r="C1917" s="17">
        <v>4.5542555112338103E-2</v>
      </c>
      <c r="D1917" s="17">
        <v>5.5741285721114801E-2</v>
      </c>
      <c r="E1917" s="17">
        <v>3.6576421148899703E-2</v>
      </c>
      <c r="F1917" s="17"/>
      <c r="G1917" s="17">
        <v>4.4499525386920903E-2</v>
      </c>
      <c r="H1917" s="17">
        <v>3.55165622212789E-2</v>
      </c>
      <c r="I1917" s="17">
        <v>3.3534857195590601E-2</v>
      </c>
      <c r="J1917" s="17">
        <v>5.6005930475176102E-2</v>
      </c>
      <c r="K1917" s="17">
        <v>8.2225762802763003E-2</v>
      </c>
      <c r="L1917" s="17">
        <v>2.6651132873972201E-2</v>
      </c>
      <c r="M1917" s="17"/>
      <c r="N1917" s="17">
        <v>2.4701000698141601E-2</v>
      </c>
      <c r="O1917" s="17">
        <v>4.1912312376112398E-2</v>
      </c>
      <c r="P1917" s="17">
        <v>4.9774926830594098E-2</v>
      </c>
      <c r="Q1917" s="17">
        <v>6.6615696488604798E-2</v>
      </c>
      <c r="R1917" s="17"/>
      <c r="S1917" s="17">
        <v>7.7410824406688394E-2</v>
      </c>
      <c r="T1917" s="17">
        <v>3.4783318467367701E-2</v>
      </c>
      <c r="U1917" s="17">
        <v>4.06635075102608E-2</v>
      </c>
      <c r="V1917" s="17">
        <v>2.9097323719515001E-2</v>
      </c>
      <c r="W1917" s="17">
        <v>1.0831230261407299E-2</v>
      </c>
      <c r="X1917" s="17">
        <v>0</v>
      </c>
      <c r="Y1917" s="17">
        <v>5.2071540564594503E-2</v>
      </c>
      <c r="Z1917" s="17">
        <v>4.9437983783484199E-2</v>
      </c>
      <c r="AA1917" s="17">
        <v>5.3549474470959202E-2</v>
      </c>
      <c r="AB1917" s="17">
        <v>8.6462868485463695E-2</v>
      </c>
      <c r="AC1917" s="17">
        <v>4.3011695189129097E-2</v>
      </c>
      <c r="AD1917" s="17">
        <v>7.113568700648E-2</v>
      </c>
      <c r="AE1917" s="17"/>
      <c r="AF1917" s="17">
        <v>4.9563635548014698E-2</v>
      </c>
      <c r="AG1917" s="17">
        <v>3.3577555454633999E-2</v>
      </c>
      <c r="AH1917" s="17">
        <v>7.7225450443403107E-2</v>
      </c>
      <c r="AI1917" s="17"/>
      <c r="AJ1917" s="17">
        <v>4.6214277773811999E-2</v>
      </c>
      <c r="AK1917" s="17">
        <v>1.9394798903189299E-2</v>
      </c>
      <c r="AL1917" s="17">
        <v>3.6822916518973701E-2</v>
      </c>
      <c r="AM1917" s="17"/>
      <c r="AN1917" s="17">
        <v>7.3397954614650304E-2</v>
      </c>
      <c r="AO1917" s="17">
        <v>2.8360988041441999E-2</v>
      </c>
      <c r="AP1917" s="17">
        <v>5.1794887162400299E-2</v>
      </c>
      <c r="AQ1917" s="17">
        <v>0</v>
      </c>
      <c r="AR1917" s="17">
        <v>0</v>
      </c>
      <c r="AS1917" s="17"/>
      <c r="AT1917" s="17">
        <v>4.8034632616197198E-2</v>
      </c>
      <c r="AU1917" s="17">
        <v>2.27449103093759E-2</v>
      </c>
      <c r="AV1917" s="17"/>
      <c r="AW1917" s="17">
        <v>2.8517346048436799E-2</v>
      </c>
      <c r="AX1917" s="17">
        <v>4.7641365117876297E-2</v>
      </c>
      <c r="AY1917" s="17">
        <v>6.3950326032780697E-2</v>
      </c>
    </row>
    <row r="1918" spans="2:51">
      <c r="B1918" t="s">
        <v>119</v>
      </c>
      <c r="C1918" s="17">
        <v>3.8391421673866701E-2</v>
      </c>
      <c r="D1918" s="17">
        <v>2.6077414978352899E-2</v>
      </c>
      <c r="E1918" s="17">
        <v>4.97527970721513E-2</v>
      </c>
      <c r="F1918" s="17"/>
      <c r="G1918" s="17">
        <v>1.0227620237390701E-2</v>
      </c>
      <c r="H1918" s="17">
        <v>2.7712324552044899E-2</v>
      </c>
      <c r="I1918" s="17">
        <v>6.7291348979471796E-2</v>
      </c>
      <c r="J1918" s="17">
        <v>3.7627029882950698E-2</v>
      </c>
      <c r="K1918" s="17">
        <v>2.98033148552183E-2</v>
      </c>
      <c r="L1918" s="17">
        <v>4.5578194023904499E-2</v>
      </c>
      <c r="M1918" s="17"/>
      <c r="N1918" s="17">
        <v>1.8957237193434E-2</v>
      </c>
      <c r="O1918" s="17">
        <v>3.2877982287201797E-2</v>
      </c>
      <c r="P1918" s="17">
        <v>4.92495654787279E-2</v>
      </c>
      <c r="Q1918" s="17">
        <v>5.3861229273054097E-2</v>
      </c>
      <c r="R1918" s="17"/>
      <c r="S1918" s="17">
        <v>3.8824164319550103E-2</v>
      </c>
      <c r="T1918" s="17">
        <v>4.3018551415162802E-2</v>
      </c>
      <c r="U1918" s="17">
        <v>3.3950882693395502E-2</v>
      </c>
      <c r="V1918" s="17">
        <v>3.3055124669964901E-2</v>
      </c>
      <c r="W1918" s="17">
        <v>1.9039559475944799E-2</v>
      </c>
      <c r="X1918" s="17">
        <v>2.1418278681014299E-2</v>
      </c>
      <c r="Y1918" s="17">
        <v>0</v>
      </c>
      <c r="Z1918" s="17">
        <v>1.25224436420684E-2</v>
      </c>
      <c r="AA1918" s="17">
        <v>5.6110694194890301E-2</v>
      </c>
      <c r="AB1918" s="17">
        <v>3.8745836944327303E-2</v>
      </c>
      <c r="AC1918" s="17">
        <v>8.2305599229347201E-2</v>
      </c>
      <c r="AD1918" s="17">
        <v>0.139456245406301</v>
      </c>
      <c r="AE1918" s="17"/>
      <c r="AF1918" s="17">
        <v>5.0337713374725902E-2</v>
      </c>
      <c r="AG1918" s="17">
        <v>2.65529269187816E-2</v>
      </c>
      <c r="AH1918" s="17">
        <v>3.8428666519173801E-2</v>
      </c>
      <c r="AI1918" s="17"/>
      <c r="AJ1918" s="17">
        <v>3.69941503641356E-2</v>
      </c>
      <c r="AK1918" s="17">
        <v>2.76174071321891E-2</v>
      </c>
      <c r="AL1918" s="17">
        <v>2.6821794665988399E-2</v>
      </c>
      <c r="AM1918" s="17"/>
      <c r="AN1918" s="17">
        <v>4.01680053658868E-2</v>
      </c>
      <c r="AO1918" s="17">
        <v>3.6461167911467703E-2</v>
      </c>
      <c r="AP1918" s="17">
        <v>3.86359718080811E-2</v>
      </c>
      <c r="AQ1918" s="17">
        <v>7.14077243045341E-3</v>
      </c>
      <c r="AR1918" s="17">
        <v>0</v>
      </c>
      <c r="AS1918" s="17"/>
      <c r="AT1918" s="17">
        <v>3.7945673768403798E-2</v>
      </c>
      <c r="AU1918" s="17">
        <v>4.4790383124051002E-2</v>
      </c>
      <c r="AV1918" s="17"/>
      <c r="AW1918" s="17">
        <v>1.18395725569317E-2</v>
      </c>
      <c r="AX1918" s="17">
        <v>3.6170034140667398E-2</v>
      </c>
      <c r="AY1918" s="17">
        <v>6.8518721803511207E-2</v>
      </c>
    </row>
    <row r="1919" spans="2:51">
      <c r="B1919" t="s">
        <v>138</v>
      </c>
      <c r="C1919" s="17">
        <v>0.55286754312556996</v>
      </c>
      <c r="D1919" s="17">
        <v>0.57514868148998999</v>
      </c>
      <c r="E1919" s="17">
        <v>0.53374069351558995</v>
      </c>
      <c r="F1919" s="17"/>
      <c r="G1919" s="17">
        <v>0.57322026315977104</v>
      </c>
      <c r="H1919" s="17">
        <v>0.52213036413067804</v>
      </c>
      <c r="I1919" s="17">
        <v>0.61382977720301801</v>
      </c>
      <c r="J1919" s="17">
        <v>0.53665732291990198</v>
      </c>
      <c r="K1919" s="17">
        <v>0.55983201634825797</v>
      </c>
      <c r="L1919" s="17">
        <v>0.529158998363914</v>
      </c>
      <c r="M1919" s="17"/>
      <c r="N1919" s="17">
        <v>0.66372625792200901</v>
      </c>
      <c r="O1919" s="17">
        <v>0.52628045499917198</v>
      </c>
      <c r="P1919" s="17">
        <v>0.52246858459186296</v>
      </c>
      <c r="Q1919" s="17">
        <v>0.49190286964523</v>
      </c>
      <c r="R1919" s="17"/>
      <c r="S1919" s="17">
        <v>0.52846408577161796</v>
      </c>
      <c r="T1919" s="17">
        <v>0.55820056509597504</v>
      </c>
      <c r="U1919" s="17">
        <v>0.51713246876747099</v>
      </c>
      <c r="V1919" s="17">
        <v>0.63995118993797395</v>
      </c>
      <c r="W1919" s="17">
        <v>0.503957726541574</v>
      </c>
      <c r="X1919" s="17">
        <v>0.58277062973876104</v>
      </c>
      <c r="Y1919" s="17">
        <v>0.53950955541063705</v>
      </c>
      <c r="Z1919" s="17">
        <v>0.63029448048702197</v>
      </c>
      <c r="AA1919" s="17">
        <v>0.58785328680937698</v>
      </c>
      <c r="AB1919" s="17">
        <v>0.50665781425065304</v>
      </c>
      <c r="AC1919" s="17">
        <v>0.49125332623979701</v>
      </c>
      <c r="AD1919" s="17">
        <v>0.49353495150608001</v>
      </c>
      <c r="AE1919" s="17"/>
      <c r="AF1919" s="17">
        <v>0.535485055721311</v>
      </c>
      <c r="AG1919" s="17">
        <v>0.59996955458142298</v>
      </c>
      <c r="AH1919" s="17">
        <v>0.48756590037387298</v>
      </c>
      <c r="AI1919" s="17"/>
      <c r="AJ1919" s="17">
        <v>0.58130459623619901</v>
      </c>
      <c r="AK1919" s="17">
        <v>0.61325042588424294</v>
      </c>
      <c r="AL1919" s="17">
        <v>0.58256829469675697</v>
      </c>
      <c r="AM1919" s="17"/>
      <c r="AN1919" s="17">
        <v>0.49060126989992497</v>
      </c>
      <c r="AO1919" s="17">
        <v>0.53009112928915403</v>
      </c>
      <c r="AP1919" s="17">
        <v>0.56309773018847598</v>
      </c>
      <c r="AQ1919" s="17">
        <v>0.72142547952222102</v>
      </c>
      <c r="AR1919" s="17">
        <v>0.71757840105877202</v>
      </c>
      <c r="AS1919" s="17"/>
      <c r="AT1919" s="17">
        <v>0.55295783422003197</v>
      </c>
      <c r="AU1919" s="17">
        <v>0.52965675735015405</v>
      </c>
      <c r="AV1919" s="17"/>
      <c r="AW1919" s="17">
        <v>0.66616008763429202</v>
      </c>
      <c r="AX1919" s="17">
        <v>0.51147960445906604</v>
      </c>
      <c r="AY1919" s="17">
        <v>0.43745790394789702</v>
      </c>
    </row>
    <row r="1920" spans="2:51">
      <c r="B1920" t="s">
        <v>139</v>
      </c>
      <c r="C1920" s="17">
        <v>0.15120978467937701</v>
      </c>
      <c r="D1920" s="17">
        <v>0.16572501611634399</v>
      </c>
      <c r="E1920" s="17">
        <v>0.13894436421625</v>
      </c>
      <c r="F1920" s="17"/>
      <c r="G1920" s="17">
        <v>0.20319184191491399</v>
      </c>
      <c r="H1920" s="17">
        <v>0.139494840151073</v>
      </c>
      <c r="I1920" s="17">
        <v>0.14258796956013101</v>
      </c>
      <c r="J1920" s="17">
        <v>0.14260563546077501</v>
      </c>
      <c r="K1920" s="17">
        <v>0.17393104324640499</v>
      </c>
      <c r="L1920" s="17">
        <v>0.131160978978866</v>
      </c>
      <c r="M1920" s="17"/>
      <c r="N1920" s="17">
        <v>0.120080537960744</v>
      </c>
      <c r="O1920" s="17">
        <v>0.157282637082645</v>
      </c>
      <c r="P1920" s="17">
        <v>0.17116349158758401</v>
      </c>
      <c r="Q1920" s="17">
        <v>0.15844705005224899</v>
      </c>
      <c r="R1920" s="17"/>
      <c r="S1920" s="17">
        <v>0.21134069785069801</v>
      </c>
      <c r="T1920" s="17">
        <v>0.16543703876288199</v>
      </c>
      <c r="U1920" s="17">
        <v>0.11974758761365401</v>
      </c>
      <c r="V1920" s="17">
        <v>0.11979701464671499</v>
      </c>
      <c r="W1920" s="17">
        <v>0.18932649910954899</v>
      </c>
      <c r="X1920" s="17">
        <v>8.7707273476164999E-2</v>
      </c>
      <c r="Y1920" s="17">
        <v>8.8456204198917407E-2</v>
      </c>
      <c r="Z1920" s="17">
        <v>0.16665663275998599</v>
      </c>
      <c r="AA1920" s="17">
        <v>0.14483482323146199</v>
      </c>
      <c r="AB1920" s="17">
        <v>0.16190234350681901</v>
      </c>
      <c r="AC1920" s="17">
        <v>0.202882793575694</v>
      </c>
      <c r="AD1920" s="17">
        <v>7.113568700648E-2</v>
      </c>
      <c r="AE1920" s="17"/>
      <c r="AF1920" s="17">
        <v>0.147838365631111</v>
      </c>
      <c r="AG1920" s="17">
        <v>0.13354516816575099</v>
      </c>
      <c r="AH1920" s="17">
        <v>0.18487543222085301</v>
      </c>
      <c r="AI1920" s="17"/>
      <c r="AJ1920" s="17">
        <v>0.145525445861761</v>
      </c>
      <c r="AK1920" s="17">
        <v>0.114900241392701</v>
      </c>
      <c r="AL1920" s="17">
        <v>0.165431354914923</v>
      </c>
      <c r="AM1920" s="17"/>
      <c r="AN1920" s="17">
        <v>0.177153564379159</v>
      </c>
      <c r="AO1920" s="17">
        <v>0.155208127539671</v>
      </c>
      <c r="AP1920" s="17">
        <v>0.158371898509576</v>
      </c>
      <c r="AQ1920" s="17">
        <v>5.3079000543462401E-2</v>
      </c>
      <c r="AR1920" s="17">
        <v>0.13180915917090699</v>
      </c>
      <c r="AS1920" s="17"/>
      <c r="AT1920" s="17">
        <v>0.14930927456045601</v>
      </c>
      <c r="AU1920" s="17">
        <v>0.177870307597113</v>
      </c>
      <c r="AV1920" s="17"/>
      <c r="AW1920" s="17">
        <v>0.118566064304838</v>
      </c>
      <c r="AX1920" s="17">
        <v>0.16230805261814801</v>
      </c>
      <c r="AY1920" s="17">
        <v>0.18467716022914901</v>
      </c>
    </row>
    <row r="1921" spans="2:51">
      <c r="B1921" t="s">
        <v>140</v>
      </c>
      <c r="C1921" s="17">
        <v>0.401657758446193</v>
      </c>
      <c r="D1921" s="17">
        <v>0.409423665373646</v>
      </c>
      <c r="E1921" s="17">
        <v>0.39479632929934</v>
      </c>
      <c r="F1921" s="17"/>
      <c r="G1921" s="17">
        <v>0.37002842124485702</v>
      </c>
      <c r="H1921" s="17">
        <v>0.38263552397960399</v>
      </c>
      <c r="I1921" s="17">
        <v>0.47124180764288698</v>
      </c>
      <c r="J1921" s="17">
        <v>0.394051687459127</v>
      </c>
      <c r="K1921" s="17">
        <v>0.38590097310185301</v>
      </c>
      <c r="L1921" s="17">
        <v>0.39799801938504797</v>
      </c>
      <c r="M1921" s="17"/>
      <c r="N1921" s="17">
        <v>0.54364571996126498</v>
      </c>
      <c r="O1921" s="17">
        <v>0.36899781791652703</v>
      </c>
      <c r="P1921" s="17">
        <v>0.35130509300427898</v>
      </c>
      <c r="Q1921" s="17">
        <v>0.33345581959298098</v>
      </c>
      <c r="R1921" s="17"/>
      <c r="S1921" s="17">
        <v>0.31712338792091999</v>
      </c>
      <c r="T1921" s="17">
        <v>0.39276352633309303</v>
      </c>
      <c r="U1921" s="17">
        <v>0.39738488115381598</v>
      </c>
      <c r="V1921" s="17">
        <v>0.52015417529125896</v>
      </c>
      <c r="W1921" s="17">
        <v>0.31463122743202498</v>
      </c>
      <c r="X1921" s="17">
        <v>0.49506335626259601</v>
      </c>
      <c r="Y1921" s="17">
        <v>0.45105335121172002</v>
      </c>
      <c r="Z1921" s="17">
        <v>0.46363784772703598</v>
      </c>
      <c r="AA1921" s="17">
        <v>0.44301846357791502</v>
      </c>
      <c r="AB1921" s="17">
        <v>0.344755470743834</v>
      </c>
      <c r="AC1921" s="17">
        <v>0.28837053266410401</v>
      </c>
      <c r="AD1921" s="17">
        <v>0.42239926449960002</v>
      </c>
      <c r="AE1921" s="17"/>
      <c r="AF1921" s="17">
        <v>0.38764669009019997</v>
      </c>
      <c r="AG1921" s="17">
        <v>0.46642438641567202</v>
      </c>
      <c r="AH1921" s="17">
        <v>0.30269046815301998</v>
      </c>
      <c r="AI1921" s="17"/>
      <c r="AJ1921" s="17">
        <v>0.43577915037443699</v>
      </c>
      <c r="AK1921" s="17">
        <v>0.498350184491542</v>
      </c>
      <c r="AL1921" s="17">
        <v>0.41713693978183303</v>
      </c>
      <c r="AM1921" s="17"/>
      <c r="AN1921" s="17">
        <v>0.31344770552076601</v>
      </c>
      <c r="AO1921" s="17">
        <v>0.37488300174948203</v>
      </c>
      <c r="AP1921" s="17">
        <v>0.40472583167890003</v>
      </c>
      <c r="AQ1921" s="17">
        <v>0.66834647897875799</v>
      </c>
      <c r="AR1921" s="17">
        <v>0.58576924188786506</v>
      </c>
      <c r="AS1921" s="17"/>
      <c r="AT1921" s="17">
        <v>0.40364855965957602</v>
      </c>
      <c r="AU1921" s="17">
        <v>0.35178644975304102</v>
      </c>
      <c r="AV1921" s="17"/>
      <c r="AW1921" s="17">
        <v>0.54759402332945495</v>
      </c>
      <c r="AX1921" s="17">
        <v>0.34917155184091803</v>
      </c>
      <c r="AY1921" s="17">
        <v>0.25278074371874798</v>
      </c>
    </row>
    <row r="1922" spans="2:51">
      <c r="C1922" s="17"/>
      <c r="D1922" s="17"/>
      <c r="E1922" s="17"/>
      <c r="F1922" s="17"/>
      <c r="G1922" s="17"/>
      <c r="H1922" s="17"/>
      <c r="I1922" s="17"/>
      <c r="J1922" s="17"/>
      <c r="K1922" s="17"/>
      <c r="L1922" s="17"/>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7"/>
      <c r="AI1922" s="17"/>
      <c r="AJ1922" s="17"/>
      <c r="AK1922" s="17"/>
      <c r="AL1922" s="17"/>
      <c r="AM1922" s="17"/>
      <c r="AN1922" s="17"/>
      <c r="AO1922" s="17"/>
      <c r="AP1922" s="17"/>
      <c r="AQ1922" s="17"/>
      <c r="AR1922" s="17"/>
      <c r="AS1922" s="17"/>
      <c r="AT1922" s="17"/>
      <c r="AU1922" s="17"/>
      <c r="AV1922" s="17"/>
      <c r="AW1922" s="17"/>
      <c r="AX1922" s="17"/>
      <c r="AY1922" s="17"/>
    </row>
    <row r="1923" spans="2:51">
      <c r="B1923" s="6" t="s">
        <v>504</v>
      </c>
      <c r="C1923" s="17"/>
      <c r="D1923" s="17"/>
      <c r="E1923" s="17"/>
      <c r="F1923" s="17"/>
      <c r="G1923" s="17"/>
      <c r="H1923" s="17"/>
      <c r="I1923" s="17"/>
      <c r="J1923" s="17"/>
      <c r="K1923" s="17"/>
      <c r="L1923" s="17"/>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7"/>
      <c r="AI1923" s="17"/>
      <c r="AJ1923" s="17"/>
      <c r="AK1923" s="17"/>
      <c r="AL1923" s="17"/>
      <c r="AM1923" s="17"/>
      <c r="AN1923" s="17"/>
      <c r="AO1923" s="17"/>
      <c r="AP1923" s="17"/>
      <c r="AQ1923" s="17"/>
      <c r="AR1923" s="17"/>
      <c r="AS1923" s="17"/>
      <c r="AT1923" s="17"/>
      <c r="AU1923" s="17"/>
      <c r="AV1923" s="17"/>
      <c r="AW1923" s="17"/>
      <c r="AX1923" s="17"/>
      <c r="AY1923" s="17"/>
    </row>
    <row r="1924" spans="2:51">
      <c r="B1924" s="24" t="s">
        <v>16</v>
      </c>
      <c r="C1924" s="17"/>
      <c r="D1924" s="17"/>
      <c r="E1924" s="17"/>
      <c r="F1924" s="17"/>
      <c r="G1924" s="17"/>
      <c r="H1924" s="17"/>
      <c r="I1924" s="17"/>
      <c r="J1924" s="17"/>
      <c r="K1924" s="17"/>
      <c r="L1924" s="17"/>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7"/>
      <c r="AI1924" s="17"/>
      <c r="AJ1924" s="17"/>
      <c r="AK1924" s="17"/>
      <c r="AL1924" s="17"/>
      <c r="AM1924" s="17"/>
      <c r="AN1924" s="17"/>
      <c r="AO1924" s="17"/>
      <c r="AP1924" s="17"/>
      <c r="AQ1924" s="17"/>
      <c r="AR1924" s="17"/>
      <c r="AS1924" s="17"/>
      <c r="AT1924" s="17"/>
      <c r="AU1924" s="17"/>
      <c r="AV1924" s="17"/>
      <c r="AW1924" s="17"/>
      <c r="AX1924" s="17"/>
      <c r="AY1924" s="17"/>
    </row>
    <row r="1925" spans="2:51">
      <c r="B1925" t="s">
        <v>133</v>
      </c>
      <c r="C1925" s="17">
        <v>0.15817842608181301</v>
      </c>
      <c r="D1925" s="17">
        <v>0.17377796806975401</v>
      </c>
      <c r="E1925" s="17">
        <v>0.14333990022722001</v>
      </c>
      <c r="F1925" s="17"/>
      <c r="G1925" s="17">
        <v>0.18167601485270399</v>
      </c>
      <c r="H1925" s="17">
        <v>0.159817517992557</v>
      </c>
      <c r="I1925" s="17">
        <v>0.25729605118709897</v>
      </c>
      <c r="J1925" s="17">
        <v>0.15065882201480699</v>
      </c>
      <c r="K1925" s="17">
        <v>0.13437478766312699</v>
      </c>
      <c r="L1925" s="17">
        <v>9.8995383196443798E-2</v>
      </c>
      <c r="M1925" s="17"/>
      <c r="N1925" s="17">
        <v>0.22019736733852599</v>
      </c>
      <c r="O1925" s="17">
        <v>0.15046151549985001</v>
      </c>
      <c r="P1925" s="17">
        <v>0.15122079585834799</v>
      </c>
      <c r="Q1925" s="17">
        <v>0.11393873522396999</v>
      </c>
      <c r="R1925" s="17"/>
      <c r="S1925" s="17">
        <v>0.209598828293937</v>
      </c>
      <c r="T1925" s="17">
        <v>0.183597030692042</v>
      </c>
      <c r="U1925" s="17">
        <v>0.143951507191487</v>
      </c>
      <c r="V1925" s="17">
        <v>0.103897927925084</v>
      </c>
      <c r="W1925" s="17">
        <v>0.144414368214142</v>
      </c>
      <c r="X1925" s="17">
        <v>9.1394792724803997E-2</v>
      </c>
      <c r="Y1925" s="17">
        <v>0.20943995098483301</v>
      </c>
      <c r="Z1925" s="17">
        <v>0.23391880132745899</v>
      </c>
      <c r="AA1925" s="17">
        <v>0.16804565566464499</v>
      </c>
      <c r="AB1925" s="17">
        <v>0.118683770963895</v>
      </c>
      <c r="AC1925" s="17">
        <v>0.13437607480941199</v>
      </c>
      <c r="AD1925" s="17">
        <v>0.103397864508181</v>
      </c>
      <c r="AE1925" s="17"/>
      <c r="AF1925" s="17">
        <v>0.16274656076361599</v>
      </c>
      <c r="AG1925" s="17">
        <v>0.17373616671028899</v>
      </c>
      <c r="AH1925" s="17">
        <v>0.125208751280767</v>
      </c>
      <c r="AI1925" s="17"/>
      <c r="AJ1925" s="17">
        <v>0.17011340017322699</v>
      </c>
      <c r="AK1925" s="17">
        <v>0.15673710490522599</v>
      </c>
      <c r="AL1925" s="17">
        <v>0.24726176718359499</v>
      </c>
      <c r="AM1925" s="17"/>
      <c r="AN1925" s="17">
        <v>0.105799012054747</v>
      </c>
      <c r="AO1925" s="17">
        <v>0.16892145609366899</v>
      </c>
      <c r="AP1925" s="17">
        <v>0.17252260593372901</v>
      </c>
      <c r="AQ1925" s="17">
        <v>0.21440694861628201</v>
      </c>
      <c r="AR1925" s="17">
        <v>0.27223250549719202</v>
      </c>
      <c r="AS1925" s="17"/>
      <c r="AT1925" s="17">
        <v>0.16283549241649301</v>
      </c>
      <c r="AU1925" s="17">
        <v>0.119220055771994</v>
      </c>
      <c r="AV1925" s="17"/>
      <c r="AW1925" s="17">
        <v>0.21801622688255501</v>
      </c>
      <c r="AX1925" s="17">
        <v>0.11706452119086801</v>
      </c>
      <c r="AY1925" s="17">
        <v>0.102195762805336</v>
      </c>
    </row>
    <row r="1926" spans="2:51">
      <c r="B1926" t="s">
        <v>134</v>
      </c>
      <c r="C1926" s="17">
        <v>0.438738790294883</v>
      </c>
      <c r="D1926" s="17">
        <v>0.42701874851900501</v>
      </c>
      <c r="E1926" s="17">
        <v>0.449894323145271</v>
      </c>
      <c r="F1926" s="17"/>
      <c r="G1926" s="17">
        <v>0.469585042627923</v>
      </c>
      <c r="H1926" s="17">
        <v>0.436950600241158</v>
      </c>
      <c r="I1926" s="17">
        <v>0.41213661964180198</v>
      </c>
      <c r="J1926" s="17">
        <v>0.35758690175058</v>
      </c>
      <c r="K1926" s="17">
        <v>0.41100162542691898</v>
      </c>
      <c r="L1926" s="17">
        <v>0.52592099071002396</v>
      </c>
      <c r="M1926" s="17"/>
      <c r="N1926" s="17">
        <v>0.42667748786265902</v>
      </c>
      <c r="O1926" s="17">
        <v>0.44688630922531603</v>
      </c>
      <c r="P1926" s="17">
        <v>0.403332196779425</v>
      </c>
      <c r="Q1926" s="17">
        <v>0.46139342760833701</v>
      </c>
      <c r="R1926" s="17"/>
      <c r="S1926" s="17">
        <v>0.34745276485167698</v>
      </c>
      <c r="T1926" s="17">
        <v>0.37883274819379198</v>
      </c>
      <c r="U1926" s="17">
        <v>0.498900503213419</v>
      </c>
      <c r="V1926" s="17">
        <v>0.49606449651173701</v>
      </c>
      <c r="W1926" s="17">
        <v>0.42766570122526099</v>
      </c>
      <c r="X1926" s="17">
        <v>0.58315186832732702</v>
      </c>
      <c r="Y1926" s="17">
        <v>0.42030512242922402</v>
      </c>
      <c r="Z1926" s="17">
        <v>0.44416006623790599</v>
      </c>
      <c r="AA1926" s="17">
        <v>0.41791665184759003</v>
      </c>
      <c r="AB1926" s="17">
        <v>0.49834598024767501</v>
      </c>
      <c r="AC1926" s="17">
        <v>0.44116180391647303</v>
      </c>
      <c r="AD1926" s="17">
        <v>0.37515309316760398</v>
      </c>
      <c r="AE1926" s="17"/>
      <c r="AF1926" s="17">
        <v>0.41270339355295699</v>
      </c>
      <c r="AG1926" s="17">
        <v>0.47577336103808399</v>
      </c>
      <c r="AH1926" s="17">
        <v>0.41647088602995402</v>
      </c>
      <c r="AI1926" s="17"/>
      <c r="AJ1926" s="17">
        <v>0.37984668396752702</v>
      </c>
      <c r="AK1926" s="17">
        <v>0.51182207782867495</v>
      </c>
      <c r="AL1926" s="17">
        <v>0.50051825385382198</v>
      </c>
      <c r="AM1926" s="17"/>
      <c r="AN1926" s="17">
        <v>0.45277255360344498</v>
      </c>
      <c r="AO1926" s="17">
        <v>0.43870196774116699</v>
      </c>
      <c r="AP1926" s="17">
        <v>0.42317004044856199</v>
      </c>
      <c r="AQ1926" s="17">
        <v>0.480598328246224</v>
      </c>
      <c r="AR1926" s="17">
        <v>0.380667273181577</v>
      </c>
      <c r="AS1926" s="17"/>
      <c r="AT1926" s="17">
        <v>0.44191077228628201</v>
      </c>
      <c r="AU1926" s="17">
        <v>0.40469731736575698</v>
      </c>
      <c r="AV1926" s="17"/>
      <c r="AW1926" s="17">
        <v>0.45202094138559401</v>
      </c>
      <c r="AX1926" s="17">
        <v>0.45276513445953698</v>
      </c>
      <c r="AY1926" s="17">
        <v>0.42033208767404201</v>
      </c>
    </row>
    <row r="1927" spans="2:51">
      <c r="B1927" t="s">
        <v>135</v>
      </c>
      <c r="C1927" s="17">
        <v>0.24766992880206301</v>
      </c>
      <c r="D1927" s="17">
        <v>0.25318375327304998</v>
      </c>
      <c r="E1927" s="17">
        <v>0.244101864205231</v>
      </c>
      <c r="F1927" s="17"/>
      <c r="G1927" s="17">
        <v>0.153965898476362</v>
      </c>
      <c r="H1927" s="17">
        <v>0.252424428279024</v>
      </c>
      <c r="I1927" s="17">
        <v>0.18030545390337099</v>
      </c>
      <c r="J1927" s="17">
        <v>0.33590674899175199</v>
      </c>
      <c r="K1927" s="17">
        <v>0.29093229318712699</v>
      </c>
      <c r="L1927" s="17">
        <v>0.23745184864902999</v>
      </c>
      <c r="M1927" s="17"/>
      <c r="N1927" s="17">
        <v>0.225240379905285</v>
      </c>
      <c r="O1927" s="17">
        <v>0.24670682290344101</v>
      </c>
      <c r="P1927" s="17">
        <v>0.30890724139417702</v>
      </c>
      <c r="Q1927" s="17">
        <v>0.2228099296403</v>
      </c>
      <c r="R1927" s="17"/>
      <c r="S1927" s="17">
        <v>0.29990087804974103</v>
      </c>
      <c r="T1927" s="17">
        <v>0.22682227546932701</v>
      </c>
      <c r="U1927" s="17">
        <v>0.20927527403187901</v>
      </c>
      <c r="V1927" s="17">
        <v>0.31941565680940998</v>
      </c>
      <c r="W1927" s="17">
        <v>0.28303152736312698</v>
      </c>
      <c r="X1927" s="17">
        <v>0.238808381894034</v>
      </c>
      <c r="Y1927" s="17">
        <v>0.27684486564927802</v>
      </c>
      <c r="Z1927" s="17">
        <v>0.227559896650668</v>
      </c>
      <c r="AA1927" s="17">
        <v>0.232006069021606</v>
      </c>
      <c r="AB1927" s="17">
        <v>0.14295558020369101</v>
      </c>
      <c r="AC1927" s="17">
        <v>0.209220433473088</v>
      </c>
      <c r="AD1927" s="17">
        <v>0.28655304484526101</v>
      </c>
      <c r="AE1927" s="17"/>
      <c r="AF1927" s="17">
        <v>0.26397745088608499</v>
      </c>
      <c r="AG1927" s="17">
        <v>0.23012562649471999</v>
      </c>
      <c r="AH1927" s="17">
        <v>0.25612285289965703</v>
      </c>
      <c r="AI1927" s="17"/>
      <c r="AJ1927" s="17">
        <v>0.29335719962342699</v>
      </c>
      <c r="AK1927" s="17">
        <v>0.20613033525135299</v>
      </c>
      <c r="AL1927" s="17">
        <v>0.16792166676630499</v>
      </c>
      <c r="AM1927" s="17"/>
      <c r="AN1927" s="17">
        <v>0.25680943672119799</v>
      </c>
      <c r="AO1927" s="17">
        <v>0.26628800982634898</v>
      </c>
      <c r="AP1927" s="17">
        <v>0.24810572467070099</v>
      </c>
      <c r="AQ1927" s="17">
        <v>0.23428398663255601</v>
      </c>
      <c r="AR1927" s="17">
        <v>0.34710022132123097</v>
      </c>
      <c r="AS1927" s="17"/>
      <c r="AT1927" s="17">
        <v>0.24440093218884501</v>
      </c>
      <c r="AU1927" s="17">
        <v>0.27948414720998399</v>
      </c>
      <c r="AV1927" s="17"/>
      <c r="AW1927" s="17">
        <v>0.23893814859293999</v>
      </c>
      <c r="AX1927" s="17">
        <v>0.26308625203042202</v>
      </c>
      <c r="AY1927" s="17">
        <v>0.253406781891241</v>
      </c>
    </row>
    <row r="1928" spans="2:51">
      <c r="B1928" t="s">
        <v>136</v>
      </c>
      <c r="C1928" s="17">
        <v>5.9645441772393497E-2</v>
      </c>
      <c r="D1928" s="17">
        <v>6.0542648198246E-2</v>
      </c>
      <c r="E1928" s="17">
        <v>5.7036774506469802E-2</v>
      </c>
      <c r="F1928" s="17"/>
      <c r="G1928" s="17">
        <v>0.121733788042382</v>
      </c>
      <c r="H1928" s="17">
        <v>6.1797442240984699E-2</v>
      </c>
      <c r="I1928" s="17">
        <v>6.3115402939795603E-2</v>
      </c>
      <c r="J1928" s="17">
        <v>5.1294703157755299E-2</v>
      </c>
      <c r="K1928" s="17">
        <v>5.2264556959374597E-2</v>
      </c>
      <c r="L1928" s="17">
        <v>3.85470459734489E-2</v>
      </c>
      <c r="M1928" s="17"/>
      <c r="N1928" s="17">
        <v>4.43805146903948E-2</v>
      </c>
      <c r="O1928" s="17">
        <v>6.3128796810990595E-2</v>
      </c>
      <c r="P1928" s="17">
        <v>6.3728624940884396E-2</v>
      </c>
      <c r="Q1928" s="17">
        <v>6.9252559479673695E-2</v>
      </c>
      <c r="R1928" s="17"/>
      <c r="S1928" s="17">
        <v>4.5387889552262202E-2</v>
      </c>
      <c r="T1928" s="17">
        <v>0.104994405878808</v>
      </c>
      <c r="U1928" s="17">
        <v>7.5593824804540896E-2</v>
      </c>
      <c r="V1928" s="17">
        <v>3.0943122906279399E-2</v>
      </c>
      <c r="W1928" s="17">
        <v>3.5725398787313602E-2</v>
      </c>
      <c r="X1928" s="17">
        <v>4.1970786172801297E-2</v>
      </c>
      <c r="Y1928" s="17">
        <v>5.1858694160377403E-2</v>
      </c>
      <c r="Z1928" s="17">
        <v>3.0679051931567902E-2</v>
      </c>
      <c r="AA1928" s="17">
        <v>4.5428464860830103E-2</v>
      </c>
      <c r="AB1928" s="17">
        <v>0.10457206631122801</v>
      </c>
      <c r="AC1928" s="17">
        <v>6.0494043426440297E-2</v>
      </c>
      <c r="AD1928" s="17">
        <v>6.2496465288009798E-2</v>
      </c>
      <c r="AE1928" s="17"/>
      <c r="AF1928" s="17">
        <v>5.9720627951629301E-2</v>
      </c>
      <c r="AG1928" s="17">
        <v>4.4627556098282499E-2</v>
      </c>
      <c r="AH1928" s="17">
        <v>8.0080609492714394E-2</v>
      </c>
      <c r="AI1928" s="17"/>
      <c r="AJ1928" s="17">
        <v>6.5463489176536202E-2</v>
      </c>
      <c r="AK1928" s="17">
        <v>5.6607003667958497E-2</v>
      </c>
      <c r="AL1928" s="17">
        <v>3.5217758410472297E-2</v>
      </c>
      <c r="AM1928" s="17"/>
      <c r="AN1928" s="17">
        <v>6.5125052789617999E-2</v>
      </c>
      <c r="AO1928" s="17">
        <v>5.4205407261745497E-2</v>
      </c>
      <c r="AP1928" s="17">
        <v>5.9279153362711903E-2</v>
      </c>
      <c r="AQ1928" s="17">
        <v>2.80589954904981E-2</v>
      </c>
      <c r="AR1928" s="17">
        <v>0</v>
      </c>
      <c r="AS1928" s="17"/>
      <c r="AT1928" s="17">
        <v>5.1164661879032597E-2</v>
      </c>
      <c r="AU1928" s="17">
        <v>0.13549517792474899</v>
      </c>
      <c r="AV1928" s="17"/>
      <c r="AW1928" s="17">
        <v>3.0529351252658599E-2</v>
      </c>
      <c r="AX1928" s="17">
        <v>0.100425511434537</v>
      </c>
      <c r="AY1928" s="17">
        <v>8.1519560283277004E-2</v>
      </c>
    </row>
    <row r="1929" spans="2:51">
      <c r="B1929" t="s">
        <v>137</v>
      </c>
      <c r="C1929" s="17">
        <v>1.8761455376769501E-2</v>
      </c>
      <c r="D1929" s="17">
        <v>2.4046998867245099E-2</v>
      </c>
      <c r="E1929" s="17">
        <v>1.4086942851543899E-2</v>
      </c>
      <c r="F1929" s="17"/>
      <c r="G1929" s="17">
        <v>9.6903264676808498E-3</v>
      </c>
      <c r="H1929" s="17">
        <v>2.6029871802323301E-2</v>
      </c>
      <c r="I1929" s="17">
        <v>8.8569453635213308E-3</v>
      </c>
      <c r="J1929" s="17">
        <v>2.6241210815659301E-2</v>
      </c>
      <c r="K1929" s="17">
        <v>2.5845745285212999E-2</v>
      </c>
      <c r="L1929" s="17">
        <v>1.3914039260099599E-2</v>
      </c>
      <c r="M1929" s="17"/>
      <c r="N1929" s="17">
        <v>2.1545117142808601E-2</v>
      </c>
      <c r="O1929" s="17">
        <v>1.58066185093346E-2</v>
      </c>
      <c r="P1929" s="17">
        <v>1.2023766740162201E-2</v>
      </c>
      <c r="Q1929" s="17">
        <v>2.4993265605572201E-2</v>
      </c>
      <c r="R1929" s="17"/>
      <c r="S1929" s="17">
        <v>2.4787398533945602E-2</v>
      </c>
      <c r="T1929" s="17">
        <v>2.0940701807770301E-2</v>
      </c>
      <c r="U1929" s="17">
        <v>1.7279715624864099E-2</v>
      </c>
      <c r="V1929" s="17">
        <v>9.5132539444010896E-3</v>
      </c>
      <c r="W1929" s="17">
        <v>2.1998866352813898E-2</v>
      </c>
      <c r="X1929" s="17">
        <v>1.21182246186732E-2</v>
      </c>
      <c r="Y1929" s="17">
        <v>1.3020399303199599E-2</v>
      </c>
      <c r="Z1929" s="17">
        <v>0</v>
      </c>
      <c r="AA1929" s="17">
        <v>3.1664245211017197E-2</v>
      </c>
      <c r="AB1929" s="17">
        <v>2.5125523655879198E-2</v>
      </c>
      <c r="AC1929" s="17">
        <v>0</v>
      </c>
      <c r="AD1929" s="17">
        <v>3.2943286784643998E-2</v>
      </c>
      <c r="AE1929" s="17"/>
      <c r="AF1929" s="17">
        <v>2.0979138910413302E-2</v>
      </c>
      <c r="AG1929" s="17">
        <v>8.5469617874273408E-3</v>
      </c>
      <c r="AH1929" s="17">
        <v>4.1008490827417497E-2</v>
      </c>
      <c r="AI1929" s="17"/>
      <c r="AJ1929" s="17">
        <v>2.1423775407342499E-2</v>
      </c>
      <c r="AK1929" s="17">
        <v>5.0784183149628903E-3</v>
      </c>
      <c r="AL1929" s="17">
        <v>1.6103033750221998E-2</v>
      </c>
      <c r="AM1929" s="17"/>
      <c r="AN1929" s="17">
        <v>3.5074878812171598E-2</v>
      </c>
      <c r="AO1929" s="17">
        <v>6.2916145604418302E-3</v>
      </c>
      <c r="AP1929" s="17">
        <v>1.0033779093207899E-2</v>
      </c>
      <c r="AQ1929" s="17">
        <v>9.9206243421165394E-3</v>
      </c>
      <c r="AR1929" s="17">
        <v>0</v>
      </c>
      <c r="AS1929" s="17"/>
      <c r="AT1929" s="17">
        <v>2.0719514457231601E-2</v>
      </c>
      <c r="AU1929" s="17">
        <v>0</v>
      </c>
      <c r="AV1929" s="17"/>
      <c r="AW1929" s="17">
        <v>1.62449462834383E-2</v>
      </c>
      <c r="AX1929" s="17">
        <v>8.3376610439619102E-3</v>
      </c>
      <c r="AY1929" s="17">
        <v>2.4254927618772799E-2</v>
      </c>
    </row>
    <row r="1930" spans="2:51">
      <c r="B1930" t="s">
        <v>119</v>
      </c>
      <c r="C1930" s="17">
        <v>7.7005957672078296E-2</v>
      </c>
      <c r="D1930" s="17">
        <v>6.1429883072699802E-2</v>
      </c>
      <c r="E1930" s="17">
        <v>9.1540195064264598E-2</v>
      </c>
      <c r="F1930" s="17"/>
      <c r="G1930" s="17">
        <v>6.3348929532948905E-2</v>
      </c>
      <c r="H1930" s="17">
        <v>6.2980139443952907E-2</v>
      </c>
      <c r="I1930" s="17">
        <v>7.8289526964410494E-2</v>
      </c>
      <c r="J1930" s="17">
        <v>7.8311613269446301E-2</v>
      </c>
      <c r="K1930" s="17">
        <v>8.5580991478239804E-2</v>
      </c>
      <c r="L1930" s="17">
        <v>8.5170692210953802E-2</v>
      </c>
      <c r="M1930" s="17"/>
      <c r="N1930" s="17">
        <v>6.1959133060326403E-2</v>
      </c>
      <c r="O1930" s="17">
        <v>7.7009937051067401E-2</v>
      </c>
      <c r="P1930" s="17">
        <v>6.07873742870031E-2</v>
      </c>
      <c r="Q1930" s="17">
        <v>0.107612082442147</v>
      </c>
      <c r="R1930" s="17"/>
      <c r="S1930" s="17">
        <v>7.2872240718436995E-2</v>
      </c>
      <c r="T1930" s="17">
        <v>8.4812837958260501E-2</v>
      </c>
      <c r="U1930" s="17">
        <v>5.49991751338108E-2</v>
      </c>
      <c r="V1930" s="17">
        <v>4.0165541903088402E-2</v>
      </c>
      <c r="W1930" s="17">
        <v>8.7164138057343105E-2</v>
      </c>
      <c r="X1930" s="17">
        <v>3.2555946262361302E-2</v>
      </c>
      <c r="Y1930" s="17">
        <v>2.8530967473087501E-2</v>
      </c>
      <c r="Z1930" s="17">
        <v>6.3682183852398794E-2</v>
      </c>
      <c r="AA1930" s="17">
        <v>0.10493891339431199</v>
      </c>
      <c r="AB1930" s="17">
        <v>0.110317078617631</v>
      </c>
      <c r="AC1930" s="17">
        <v>0.15474764437458599</v>
      </c>
      <c r="AD1930" s="17">
        <v>0.139456245406301</v>
      </c>
      <c r="AE1930" s="17"/>
      <c r="AF1930" s="17">
        <v>7.9872827935298693E-2</v>
      </c>
      <c r="AG1930" s="17">
        <v>6.7190327871196998E-2</v>
      </c>
      <c r="AH1930" s="17">
        <v>8.1108409469490897E-2</v>
      </c>
      <c r="AI1930" s="17"/>
      <c r="AJ1930" s="17">
        <v>6.9795451651940899E-2</v>
      </c>
      <c r="AK1930" s="17">
        <v>6.3625060031824901E-2</v>
      </c>
      <c r="AL1930" s="17">
        <v>3.2977520035583699E-2</v>
      </c>
      <c r="AM1930" s="17"/>
      <c r="AN1930" s="17">
        <v>8.4419066018820293E-2</v>
      </c>
      <c r="AO1930" s="17">
        <v>6.5591544516628006E-2</v>
      </c>
      <c r="AP1930" s="17">
        <v>8.6888696491087894E-2</v>
      </c>
      <c r="AQ1930" s="17">
        <v>3.2731116672323202E-2</v>
      </c>
      <c r="AR1930" s="17">
        <v>0</v>
      </c>
      <c r="AS1930" s="17"/>
      <c r="AT1930" s="17">
        <v>7.8968626772115205E-2</v>
      </c>
      <c r="AU1930" s="17">
        <v>6.1103301727515401E-2</v>
      </c>
      <c r="AV1930" s="17"/>
      <c r="AW1930" s="17">
        <v>4.4250385602813802E-2</v>
      </c>
      <c r="AX1930" s="17">
        <v>5.8320919840674099E-2</v>
      </c>
      <c r="AY1930" s="17">
        <v>0.118290879727332</v>
      </c>
    </row>
    <row r="1931" spans="2:51">
      <c r="B1931" t="s">
        <v>138</v>
      </c>
      <c r="C1931" s="17">
        <v>0.59691721637669604</v>
      </c>
      <c r="D1931" s="17">
        <v>0.60079671658875899</v>
      </c>
      <c r="E1931" s="17">
        <v>0.59323422337249099</v>
      </c>
      <c r="F1931" s="17"/>
      <c r="G1931" s="17">
        <v>0.65126105748062701</v>
      </c>
      <c r="H1931" s="17">
        <v>0.59676811823371501</v>
      </c>
      <c r="I1931" s="17">
        <v>0.66943267082890201</v>
      </c>
      <c r="J1931" s="17">
        <v>0.50824572376538801</v>
      </c>
      <c r="K1931" s="17">
        <v>0.54537641309004503</v>
      </c>
      <c r="L1931" s="17">
        <v>0.62491637390646804</v>
      </c>
      <c r="M1931" s="17"/>
      <c r="N1931" s="17">
        <v>0.64687485520118504</v>
      </c>
      <c r="O1931" s="17">
        <v>0.59734782472516601</v>
      </c>
      <c r="P1931" s="17">
        <v>0.55455299263777402</v>
      </c>
      <c r="Q1931" s="17">
        <v>0.57533216283230704</v>
      </c>
      <c r="R1931" s="17"/>
      <c r="S1931" s="17">
        <v>0.55705159314561403</v>
      </c>
      <c r="T1931" s="17">
        <v>0.56242977888583401</v>
      </c>
      <c r="U1931" s="17">
        <v>0.64285201040490603</v>
      </c>
      <c r="V1931" s="17">
        <v>0.59996242443682102</v>
      </c>
      <c r="W1931" s="17">
        <v>0.57208006943940304</v>
      </c>
      <c r="X1931" s="17">
        <v>0.67454666105213101</v>
      </c>
      <c r="Y1931" s="17">
        <v>0.62974507341405705</v>
      </c>
      <c r="Z1931" s="17">
        <v>0.67807886756536495</v>
      </c>
      <c r="AA1931" s="17">
        <v>0.58596230751223499</v>
      </c>
      <c r="AB1931" s="17">
        <v>0.61702975121157</v>
      </c>
      <c r="AC1931" s="17">
        <v>0.57553787872588502</v>
      </c>
      <c r="AD1931" s="17">
        <v>0.47855095767578498</v>
      </c>
      <c r="AE1931" s="17"/>
      <c r="AF1931" s="17">
        <v>0.57544995431657298</v>
      </c>
      <c r="AG1931" s="17">
        <v>0.64950952774837301</v>
      </c>
      <c r="AH1931" s="17">
        <v>0.541679637310721</v>
      </c>
      <c r="AI1931" s="17"/>
      <c r="AJ1931" s="17">
        <v>0.54996008414075404</v>
      </c>
      <c r="AK1931" s="17">
        <v>0.66855918273390003</v>
      </c>
      <c r="AL1931" s="17">
        <v>0.74778002103741703</v>
      </c>
      <c r="AM1931" s="17"/>
      <c r="AN1931" s="17">
        <v>0.55857156565819199</v>
      </c>
      <c r="AO1931" s="17">
        <v>0.60762342383483603</v>
      </c>
      <c r="AP1931" s="17">
        <v>0.59569264638229202</v>
      </c>
      <c r="AQ1931" s="17">
        <v>0.69500527686250602</v>
      </c>
      <c r="AR1931" s="17">
        <v>0.65289977867876903</v>
      </c>
      <c r="AS1931" s="17"/>
      <c r="AT1931" s="17">
        <v>0.60474626470277504</v>
      </c>
      <c r="AU1931" s="17">
        <v>0.523917373137751</v>
      </c>
      <c r="AV1931" s="17"/>
      <c r="AW1931" s="17">
        <v>0.67003716826814896</v>
      </c>
      <c r="AX1931" s="17">
        <v>0.569829655650405</v>
      </c>
      <c r="AY1931" s="17">
        <v>0.522527850479377</v>
      </c>
    </row>
    <row r="1932" spans="2:51">
      <c r="B1932" t="s">
        <v>139</v>
      </c>
      <c r="C1932" s="17">
        <v>7.8406897149163005E-2</v>
      </c>
      <c r="D1932" s="17">
        <v>8.4589647065491005E-2</v>
      </c>
      <c r="E1932" s="17">
        <v>7.1123717358013705E-2</v>
      </c>
      <c r="F1932" s="17"/>
      <c r="G1932" s="17">
        <v>0.131424114510063</v>
      </c>
      <c r="H1932" s="17">
        <v>8.7827314043308E-2</v>
      </c>
      <c r="I1932" s="17">
        <v>7.1972348303317002E-2</v>
      </c>
      <c r="J1932" s="17">
        <v>7.7535913973414597E-2</v>
      </c>
      <c r="K1932" s="17">
        <v>7.8110302244587607E-2</v>
      </c>
      <c r="L1932" s="17">
        <v>5.2461085233548602E-2</v>
      </c>
      <c r="M1932" s="17"/>
      <c r="N1932" s="17">
        <v>6.5925631833203394E-2</v>
      </c>
      <c r="O1932" s="17">
        <v>7.8935415320325206E-2</v>
      </c>
      <c r="P1932" s="17">
        <v>7.5752391681046596E-2</v>
      </c>
      <c r="Q1932" s="17">
        <v>9.4245825085245899E-2</v>
      </c>
      <c r="R1932" s="17"/>
      <c r="S1932" s="17">
        <v>7.0175288086207904E-2</v>
      </c>
      <c r="T1932" s="17">
        <v>0.12593510768657901</v>
      </c>
      <c r="U1932" s="17">
        <v>9.2873540429404905E-2</v>
      </c>
      <c r="V1932" s="17">
        <v>4.04563768506805E-2</v>
      </c>
      <c r="W1932" s="17">
        <v>5.7724265140127497E-2</v>
      </c>
      <c r="X1932" s="17">
        <v>5.4089010791474497E-2</v>
      </c>
      <c r="Y1932" s="17">
        <v>6.4879093463577106E-2</v>
      </c>
      <c r="Z1932" s="17">
        <v>3.0679051931567902E-2</v>
      </c>
      <c r="AA1932" s="17">
        <v>7.7092710071847301E-2</v>
      </c>
      <c r="AB1932" s="17">
        <v>0.12969758996710801</v>
      </c>
      <c r="AC1932" s="17">
        <v>6.0494043426440297E-2</v>
      </c>
      <c r="AD1932" s="17">
        <v>9.5439752072653802E-2</v>
      </c>
      <c r="AE1932" s="17"/>
      <c r="AF1932" s="17">
        <v>8.0699766862042596E-2</v>
      </c>
      <c r="AG1932" s="17">
        <v>5.3174517885709802E-2</v>
      </c>
      <c r="AH1932" s="17">
        <v>0.121089100320132</v>
      </c>
      <c r="AI1932" s="17"/>
      <c r="AJ1932" s="17">
        <v>8.6887264583878701E-2</v>
      </c>
      <c r="AK1932" s="17">
        <v>6.1685421982921297E-2</v>
      </c>
      <c r="AL1932" s="17">
        <v>5.1320792160694399E-2</v>
      </c>
      <c r="AM1932" s="17"/>
      <c r="AN1932" s="17">
        <v>0.10019993160179</v>
      </c>
      <c r="AO1932" s="17">
        <v>6.04970218221874E-2</v>
      </c>
      <c r="AP1932" s="17">
        <v>6.9312932455919699E-2</v>
      </c>
      <c r="AQ1932" s="17">
        <v>3.7979619832614699E-2</v>
      </c>
      <c r="AR1932" s="17">
        <v>0</v>
      </c>
      <c r="AS1932" s="17"/>
      <c r="AT1932" s="17">
        <v>7.1884176336264205E-2</v>
      </c>
      <c r="AU1932" s="17">
        <v>0.13549517792474899</v>
      </c>
      <c r="AV1932" s="17"/>
      <c r="AW1932" s="17">
        <v>4.6774297536096902E-2</v>
      </c>
      <c r="AX1932" s="17">
        <v>0.108763172478499</v>
      </c>
      <c r="AY1932" s="17">
        <v>0.10577448790205</v>
      </c>
    </row>
    <row r="1933" spans="2:51">
      <c r="B1933" t="s">
        <v>140</v>
      </c>
      <c r="C1933" s="17">
        <v>0.51851031922753299</v>
      </c>
      <c r="D1933" s="17">
        <v>0.516207069523268</v>
      </c>
      <c r="E1933" s="17">
        <v>0.52211050601447695</v>
      </c>
      <c r="F1933" s="17"/>
      <c r="G1933" s="17">
        <v>0.51983694297056404</v>
      </c>
      <c r="H1933" s="17">
        <v>0.50894080419040699</v>
      </c>
      <c r="I1933" s="17">
        <v>0.59746032252558501</v>
      </c>
      <c r="J1933" s="17">
        <v>0.43070980979197299</v>
      </c>
      <c r="K1933" s="17">
        <v>0.46726611084545799</v>
      </c>
      <c r="L1933" s="17">
        <v>0.57245528867291895</v>
      </c>
      <c r="M1933" s="17"/>
      <c r="N1933" s="17">
        <v>0.58094922336798105</v>
      </c>
      <c r="O1933" s="17">
        <v>0.51841240940484101</v>
      </c>
      <c r="P1933" s="17">
        <v>0.478800600956727</v>
      </c>
      <c r="Q1933" s="17">
        <v>0.481086337747061</v>
      </c>
      <c r="R1933" s="17"/>
      <c r="S1933" s="17">
        <v>0.48687630505940599</v>
      </c>
      <c r="T1933" s="17">
        <v>0.436494671199255</v>
      </c>
      <c r="U1933" s="17">
        <v>0.54997846997550104</v>
      </c>
      <c r="V1933" s="17">
        <v>0.55950604758614098</v>
      </c>
      <c r="W1933" s="17">
        <v>0.51435580429927497</v>
      </c>
      <c r="X1933" s="17">
        <v>0.62045765026065602</v>
      </c>
      <c r="Y1933" s="17">
        <v>0.56486597995048005</v>
      </c>
      <c r="Z1933" s="17">
        <v>0.647399815633797</v>
      </c>
      <c r="AA1933" s="17">
        <v>0.50886959744038796</v>
      </c>
      <c r="AB1933" s="17">
        <v>0.48733216124446199</v>
      </c>
      <c r="AC1933" s="17">
        <v>0.51504383529944497</v>
      </c>
      <c r="AD1933" s="17">
        <v>0.383111205603131</v>
      </c>
      <c r="AE1933" s="17"/>
      <c r="AF1933" s="17">
        <v>0.49475018745453098</v>
      </c>
      <c r="AG1933" s="17">
        <v>0.59633500986266297</v>
      </c>
      <c r="AH1933" s="17">
        <v>0.42059053699058901</v>
      </c>
      <c r="AI1933" s="17"/>
      <c r="AJ1933" s="17">
        <v>0.46307281955687501</v>
      </c>
      <c r="AK1933" s="17">
        <v>0.60687376075097899</v>
      </c>
      <c r="AL1933" s="17">
        <v>0.69645922887672296</v>
      </c>
      <c r="AM1933" s="17"/>
      <c r="AN1933" s="17">
        <v>0.45837163405640202</v>
      </c>
      <c r="AO1933" s="17">
        <v>0.54712640201264795</v>
      </c>
      <c r="AP1933" s="17">
        <v>0.52637971392637195</v>
      </c>
      <c r="AQ1933" s="17">
        <v>0.65702565702989102</v>
      </c>
      <c r="AR1933" s="17">
        <v>0.65289977867876903</v>
      </c>
      <c r="AS1933" s="17"/>
      <c r="AT1933" s="17">
        <v>0.53286208836651106</v>
      </c>
      <c r="AU1933" s="17">
        <v>0.38842219521300198</v>
      </c>
      <c r="AV1933" s="17"/>
      <c r="AW1933" s="17">
        <v>0.623262870732052</v>
      </c>
      <c r="AX1933" s="17">
        <v>0.46106648317190602</v>
      </c>
      <c r="AY1933" s="17">
        <v>0.41675336257732698</v>
      </c>
    </row>
    <row r="1934" spans="2:51">
      <c r="C1934" s="17"/>
      <c r="D1934" s="17"/>
      <c r="E1934" s="17"/>
      <c r="F1934" s="17"/>
      <c r="G1934" s="17"/>
      <c r="H1934" s="17"/>
      <c r="I1934" s="17"/>
      <c r="J1934" s="17"/>
      <c r="K1934" s="17"/>
      <c r="L1934" s="17"/>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7"/>
      <c r="AI1934" s="17"/>
      <c r="AJ1934" s="17"/>
      <c r="AK1934" s="17"/>
      <c r="AL1934" s="17"/>
      <c r="AM1934" s="17"/>
      <c r="AN1934" s="17"/>
      <c r="AO1934" s="17"/>
      <c r="AP1934" s="17"/>
      <c r="AQ1934" s="17"/>
      <c r="AR1934" s="17"/>
      <c r="AS1934" s="17"/>
      <c r="AT1934" s="17"/>
      <c r="AU1934" s="17"/>
      <c r="AV1934" s="17"/>
      <c r="AW1934" s="17"/>
      <c r="AX1934" s="17"/>
      <c r="AY1934" s="17"/>
    </row>
    <row r="1935" spans="2:51">
      <c r="B1935" s="6" t="s">
        <v>505</v>
      </c>
      <c r="C1935" s="17"/>
      <c r="D1935" s="17"/>
      <c r="E1935" s="17"/>
      <c r="F1935" s="17"/>
      <c r="G1935" s="17"/>
      <c r="H1935" s="17"/>
      <c r="I1935" s="17"/>
      <c r="J1935" s="17"/>
      <c r="K1935" s="17"/>
      <c r="L1935" s="17"/>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7"/>
      <c r="AI1935" s="17"/>
      <c r="AJ1935" s="17"/>
      <c r="AK1935" s="17"/>
      <c r="AL1935" s="17"/>
      <c r="AM1935" s="17"/>
      <c r="AN1935" s="17"/>
      <c r="AO1935" s="17"/>
      <c r="AP1935" s="17"/>
      <c r="AQ1935" s="17"/>
      <c r="AR1935" s="17"/>
      <c r="AS1935" s="17"/>
      <c r="AT1935" s="17"/>
      <c r="AU1935" s="17"/>
      <c r="AV1935" s="17"/>
      <c r="AW1935" s="17"/>
      <c r="AX1935" s="17"/>
      <c r="AY1935" s="17"/>
    </row>
    <row r="1936" spans="2:51">
      <c r="B1936" s="24" t="s">
        <v>16</v>
      </c>
      <c r="C1936" s="17"/>
      <c r="D1936" s="17"/>
      <c r="E1936" s="17"/>
      <c r="F1936" s="17"/>
      <c r="G1936" s="17"/>
      <c r="H1936" s="17"/>
      <c r="I1936" s="17"/>
      <c r="J1936" s="17"/>
      <c r="K1936" s="17"/>
      <c r="L1936" s="17"/>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7"/>
      <c r="AI1936" s="17"/>
      <c r="AJ1936" s="17"/>
      <c r="AK1936" s="17"/>
      <c r="AL1936" s="17"/>
      <c r="AM1936" s="17"/>
      <c r="AN1936" s="17"/>
      <c r="AO1936" s="17"/>
      <c r="AP1936" s="17"/>
      <c r="AQ1936" s="17"/>
      <c r="AR1936" s="17"/>
      <c r="AS1936" s="17"/>
      <c r="AT1936" s="17"/>
      <c r="AU1936" s="17"/>
      <c r="AV1936" s="17"/>
      <c r="AW1936" s="17"/>
      <c r="AX1936" s="17"/>
      <c r="AY1936" s="17"/>
    </row>
    <row r="1937" spans="2:51">
      <c r="B1937" t="s">
        <v>133</v>
      </c>
      <c r="C1937" s="17">
        <v>6.2155946008204503E-2</v>
      </c>
      <c r="D1937" s="17">
        <v>9.1683955836217607E-2</v>
      </c>
      <c r="E1937" s="17">
        <v>3.5796828672547E-2</v>
      </c>
      <c r="F1937" s="17"/>
      <c r="G1937" s="17">
        <v>7.8189533819889898E-2</v>
      </c>
      <c r="H1937" s="17">
        <v>0.108679084047401</v>
      </c>
      <c r="I1937" s="17">
        <v>7.3868910491276002E-2</v>
      </c>
      <c r="J1937" s="17">
        <v>7.9081547850774606E-2</v>
      </c>
      <c r="K1937" s="17">
        <v>2.9667536701201199E-2</v>
      </c>
      <c r="L1937" s="17">
        <v>2.4430511089000701E-2</v>
      </c>
      <c r="M1937" s="17"/>
      <c r="N1937" s="17">
        <v>5.79310254285079E-2</v>
      </c>
      <c r="O1937" s="17">
        <v>3.7841846519962301E-2</v>
      </c>
      <c r="P1937" s="17">
        <v>9.2481487707903001E-2</v>
      </c>
      <c r="Q1937" s="17">
        <v>6.3320685586697997E-2</v>
      </c>
      <c r="R1937" s="17"/>
      <c r="S1937" s="17">
        <v>8.0760209521764298E-2</v>
      </c>
      <c r="T1937" s="17">
        <v>7.5623405642974206E-2</v>
      </c>
      <c r="U1937" s="17">
        <v>5.4606719866911603E-2</v>
      </c>
      <c r="V1937" s="17">
        <v>3.1114356509335299E-2</v>
      </c>
      <c r="W1937" s="17">
        <v>9.2331218203780804E-2</v>
      </c>
      <c r="X1937" s="17">
        <v>5.8932871968960902E-2</v>
      </c>
      <c r="Y1937" s="17">
        <v>4.3281023249062502E-2</v>
      </c>
      <c r="Z1937" s="17">
        <v>4.8630047788212297E-2</v>
      </c>
      <c r="AA1937" s="17">
        <v>7.1292313134061105E-2</v>
      </c>
      <c r="AB1937" s="17">
        <v>4.8518403716076797E-2</v>
      </c>
      <c r="AC1937" s="17">
        <v>7.8239496645575904E-2</v>
      </c>
      <c r="AD1937" s="17">
        <v>0</v>
      </c>
      <c r="AE1937" s="17"/>
      <c r="AF1937" s="17">
        <v>7.0031359450598393E-2</v>
      </c>
      <c r="AG1937" s="17">
        <v>6.0138892221893198E-2</v>
      </c>
      <c r="AH1937" s="17">
        <v>4.3925027812658897E-2</v>
      </c>
      <c r="AI1937" s="17"/>
      <c r="AJ1937" s="17">
        <v>6.6414397860013297E-2</v>
      </c>
      <c r="AK1937" s="17">
        <v>5.6213832390969901E-2</v>
      </c>
      <c r="AL1937" s="17">
        <v>8.8943829317655695E-2</v>
      </c>
      <c r="AM1937" s="17"/>
      <c r="AN1937" s="17">
        <v>5.3365714505777199E-2</v>
      </c>
      <c r="AO1937" s="17">
        <v>3.5064057407979202E-2</v>
      </c>
      <c r="AP1937" s="17">
        <v>6.7153721076039494E-2</v>
      </c>
      <c r="AQ1937" s="17">
        <v>8.8632574641087994E-2</v>
      </c>
      <c r="AR1937" s="17">
        <v>9.2328882843111304E-2</v>
      </c>
      <c r="AS1937" s="17"/>
      <c r="AT1937" s="17">
        <v>6.1315684634039802E-2</v>
      </c>
      <c r="AU1937" s="17">
        <v>7.3708897659798295E-2</v>
      </c>
      <c r="AV1937" s="17"/>
      <c r="AW1937" s="17">
        <v>7.1503089104205497E-2</v>
      </c>
      <c r="AX1937" s="17">
        <v>8.7552923974127603E-2</v>
      </c>
      <c r="AY1937" s="17">
        <v>4.5192057655560697E-2</v>
      </c>
    </row>
    <row r="1938" spans="2:51">
      <c r="B1938" t="s">
        <v>134</v>
      </c>
      <c r="C1938" s="17">
        <v>0.15803818657551899</v>
      </c>
      <c r="D1938" s="17">
        <v>0.17576583020770101</v>
      </c>
      <c r="E1938" s="17">
        <v>0.14076645221727499</v>
      </c>
      <c r="F1938" s="17"/>
      <c r="G1938" s="17">
        <v>0.23169805945594399</v>
      </c>
      <c r="H1938" s="17">
        <v>0.189836345064929</v>
      </c>
      <c r="I1938" s="17">
        <v>0.18699410857698701</v>
      </c>
      <c r="J1938" s="17">
        <v>0.12423056132272001</v>
      </c>
      <c r="K1938" s="17">
        <v>0.151071547101786</v>
      </c>
      <c r="L1938" s="17">
        <v>0.110839348292174</v>
      </c>
      <c r="M1938" s="17"/>
      <c r="N1938" s="17">
        <v>0.17282254599389599</v>
      </c>
      <c r="O1938" s="17">
        <v>0.137715833735888</v>
      </c>
      <c r="P1938" s="17">
        <v>0.16355781501281899</v>
      </c>
      <c r="Q1938" s="17">
        <v>0.16068766357425199</v>
      </c>
      <c r="R1938" s="17"/>
      <c r="S1938" s="17">
        <v>0.19822147620529301</v>
      </c>
      <c r="T1938" s="17">
        <v>0.12419363151247401</v>
      </c>
      <c r="U1938" s="17">
        <v>0.178318579374624</v>
      </c>
      <c r="V1938" s="17">
        <v>0.13543394339665099</v>
      </c>
      <c r="W1938" s="17">
        <v>0.169569877409214</v>
      </c>
      <c r="X1938" s="17">
        <v>0.21486007988403699</v>
      </c>
      <c r="Y1938" s="17">
        <v>0.280015695458109</v>
      </c>
      <c r="Z1938" s="17">
        <v>7.4203395744068104E-2</v>
      </c>
      <c r="AA1938" s="17">
        <v>0.14640765340980999</v>
      </c>
      <c r="AB1938" s="17">
        <v>0.13781676888484301</v>
      </c>
      <c r="AC1938" s="17">
        <v>6.2177412577284798E-2</v>
      </c>
      <c r="AD1938" s="17">
        <v>0.10409759988443699</v>
      </c>
      <c r="AE1938" s="17"/>
      <c r="AF1938" s="17">
        <v>0.13633737890960901</v>
      </c>
      <c r="AG1938" s="17">
        <v>0.17504376001230401</v>
      </c>
      <c r="AH1938" s="17">
        <v>0.17961940990317901</v>
      </c>
      <c r="AI1938" s="17"/>
      <c r="AJ1938" s="17">
        <v>0.18983431248768301</v>
      </c>
      <c r="AK1938" s="17">
        <v>0.17175294812522299</v>
      </c>
      <c r="AL1938" s="17">
        <v>0.102197524441256</v>
      </c>
      <c r="AM1938" s="17"/>
      <c r="AN1938" s="17">
        <v>0.16942040303855099</v>
      </c>
      <c r="AO1938" s="17">
        <v>0.14440197098728999</v>
      </c>
      <c r="AP1938" s="17">
        <v>0.17812419844820199</v>
      </c>
      <c r="AQ1938" s="17">
        <v>0.17815366478400299</v>
      </c>
      <c r="AR1938" s="17">
        <v>0.13436624313739001</v>
      </c>
      <c r="AS1938" s="17"/>
      <c r="AT1938" s="17">
        <v>0.14217980236819999</v>
      </c>
      <c r="AU1938" s="17">
        <v>0.29483536958159501</v>
      </c>
      <c r="AV1938" s="17"/>
      <c r="AW1938" s="17">
        <v>0.144568302523403</v>
      </c>
      <c r="AX1938" s="17">
        <v>0.28475783170823898</v>
      </c>
      <c r="AY1938" s="17">
        <v>0.14029905133180201</v>
      </c>
    </row>
    <row r="1939" spans="2:51">
      <c r="B1939" t="s">
        <v>135</v>
      </c>
      <c r="C1939" s="17">
        <v>0.27200518455433598</v>
      </c>
      <c r="D1939" s="17">
        <v>0.27959503646280198</v>
      </c>
      <c r="E1939" s="17">
        <v>0.26669840587987897</v>
      </c>
      <c r="F1939" s="17"/>
      <c r="G1939" s="17">
        <v>0.22156409672740501</v>
      </c>
      <c r="H1939" s="17">
        <v>0.28970547329983598</v>
      </c>
      <c r="I1939" s="17">
        <v>0.22491091756429399</v>
      </c>
      <c r="J1939" s="17">
        <v>0.35472349677817699</v>
      </c>
      <c r="K1939" s="17">
        <v>0.27384771130687502</v>
      </c>
      <c r="L1939" s="17">
        <v>0.25293705818192203</v>
      </c>
      <c r="M1939" s="17"/>
      <c r="N1939" s="17">
        <v>0.225810558379828</v>
      </c>
      <c r="O1939" s="17">
        <v>0.27600655967062299</v>
      </c>
      <c r="P1939" s="17">
        <v>0.33656682739796001</v>
      </c>
      <c r="Q1939" s="17">
        <v>0.259784499662576</v>
      </c>
      <c r="R1939" s="17"/>
      <c r="S1939" s="17">
        <v>0.23952749417864999</v>
      </c>
      <c r="T1939" s="17">
        <v>0.28583615717581301</v>
      </c>
      <c r="U1939" s="17">
        <v>0.271545600212734</v>
      </c>
      <c r="V1939" s="17">
        <v>0.328761007602765</v>
      </c>
      <c r="W1939" s="17">
        <v>0.295700721861828</v>
      </c>
      <c r="X1939" s="17">
        <v>0.29888280384457</v>
      </c>
      <c r="Y1939" s="17">
        <v>0.338392218337142</v>
      </c>
      <c r="Z1939" s="17">
        <v>0.19146033623740999</v>
      </c>
      <c r="AA1939" s="17">
        <v>0.18384530626140499</v>
      </c>
      <c r="AB1939" s="17">
        <v>0.25094614810064703</v>
      </c>
      <c r="AC1939" s="17">
        <v>0.268631093196603</v>
      </c>
      <c r="AD1939" s="17">
        <v>0.43198956789446602</v>
      </c>
      <c r="AE1939" s="17"/>
      <c r="AF1939" s="17">
        <v>0.29083907203289899</v>
      </c>
      <c r="AG1939" s="17">
        <v>0.23636553840682201</v>
      </c>
      <c r="AH1939" s="17">
        <v>0.35578557503516001</v>
      </c>
      <c r="AI1939" s="17"/>
      <c r="AJ1939" s="17">
        <v>0.28942380242661703</v>
      </c>
      <c r="AK1939" s="17">
        <v>0.244595219080115</v>
      </c>
      <c r="AL1939" s="17">
        <v>0.238813647037357</v>
      </c>
      <c r="AM1939" s="17"/>
      <c r="AN1939" s="17">
        <v>0.30611948744392797</v>
      </c>
      <c r="AO1939" s="17">
        <v>0.28246351215780302</v>
      </c>
      <c r="AP1939" s="17">
        <v>0.24782779489551701</v>
      </c>
      <c r="AQ1939" s="17">
        <v>0.20787603763579299</v>
      </c>
      <c r="AR1939" s="17">
        <v>0.20547062841042699</v>
      </c>
      <c r="AS1939" s="17"/>
      <c r="AT1939" s="17">
        <v>0.27789842935760201</v>
      </c>
      <c r="AU1939" s="17">
        <v>0.22628893346782</v>
      </c>
      <c r="AV1939" s="17"/>
      <c r="AW1939" s="17">
        <v>0.228167781339213</v>
      </c>
      <c r="AX1939" s="17">
        <v>0.30008065022144198</v>
      </c>
      <c r="AY1939" s="17">
        <v>0.313546456869775</v>
      </c>
    </row>
    <row r="1940" spans="2:51">
      <c r="B1940" t="s">
        <v>136</v>
      </c>
      <c r="C1940" s="17">
        <v>0.27396502824340702</v>
      </c>
      <c r="D1940" s="17">
        <v>0.24169891336053101</v>
      </c>
      <c r="E1940" s="17">
        <v>0.30113257846466002</v>
      </c>
      <c r="F1940" s="17"/>
      <c r="G1940" s="17">
        <v>0.23817127294377599</v>
      </c>
      <c r="H1940" s="17">
        <v>0.22765311431509</v>
      </c>
      <c r="I1940" s="17">
        <v>0.25977187644244198</v>
      </c>
      <c r="J1940" s="17">
        <v>0.26263493657652298</v>
      </c>
      <c r="K1940" s="17">
        <v>0.25910419579169702</v>
      </c>
      <c r="L1940" s="17">
        <v>0.35353266568976999</v>
      </c>
      <c r="M1940" s="17"/>
      <c r="N1940" s="17">
        <v>0.272964590678966</v>
      </c>
      <c r="O1940" s="17">
        <v>0.29812068424282301</v>
      </c>
      <c r="P1940" s="17">
        <v>0.25655808149961901</v>
      </c>
      <c r="Q1940" s="17">
        <v>0.26681931361641298</v>
      </c>
      <c r="R1940" s="17"/>
      <c r="S1940" s="17">
        <v>0.24024270763102201</v>
      </c>
      <c r="T1940" s="17">
        <v>0.28782904363936501</v>
      </c>
      <c r="U1940" s="17">
        <v>0.28708970478757101</v>
      </c>
      <c r="V1940" s="17">
        <v>0.31260914309982302</v>
      </c>
      <c r="W1940" s="17">
        <v>0.22844835360379501</v>
      </c>
      <c r="X1940" s="17">
        <v>0.30345246127060599</v>
      </c>
      <c r="Y1940" s="17">
        <v>0.163474675644742</v>
      </c>
      <c r="Z1940" s="17">
        <v>0.386857111001293</v>
      </c>
      <c r="AA1940" s="17">
        <v>0.29738875823080801</v>
      </c>
      <c r="AB1940" s="17">
        <v>0.29974519224356999</v>
      </c>
      <c r="AC1940" s="17">
        <v>0.27008136190604498</v>
      </c>
      <c r="AD1940" s="17">
        <v>0.12737877024997499</v>
      </c>
      <c r="AE1940" s="17"/>
      <c r="AF1940" s="17">
        <v>0.28662851010208901</v>
      </c>
      <c r="AG1940" s="17">
        <v>0.25570908517555802</v>
      </c>
      <c r="AH1940" s="17">
        <v>0.25477251251585498</v>
      </c>
      <c r="AI1940" s="17"/>
      <c r="AJ1940" s="17">
        <v>0.238129882726414</v>
      </c>
      <c r="AK1940" s="17">
        <v>0.31399833765402602</v>
      </c>
      <c r="AL1940" s="17">
        <v>0.32201682322388703</v>
      </c>
      <c r="AM1940" s="17"/>
      <c r="AN1940" s="17">
        <v>0.24282157717781899</v>
      </c>
      <c r="AO1940" s="17">
        <v>0.31515536364026903</v>
      </c>
      <c r="AP1940" s="17">
        <v>0.26984831833225198</v>
      </c>
      <c r="AQ1940" s="17">
        <v>0.315881190457449</v>
      </c>
      <c r="AR1940" s="17">
        <v>0.30388839905199899</v>
      </c>
      <c r="AS1940" s="17"/>
      <c r="AT1940" s="17">
        <v>0.27686975534512198</v>
      </c>
      <c r="AU1940" s="17">
        <v>0.25169383325070899</v>
      </c>
      <c r="AV1940" s="17"/>
      <c r="AW1940" s="17">
        <v>0.30929242252821199</v>
      </c>
      <c r="AX1940" s="17">
        <v>0.19337115804879601</v>
      </c>
      <c r="AY1940" s="17">
        <v>0.25546135746306597</v>
      </c>
    </row>
    <row r="1941" spans="2:51">
      <c r="B1941" t="s">
        <v>137</v>
      </c>
      <c r="C1941" s="17">
        <v>0.13056265884068199</v>
      </c>
      <c r="D1941" s="17">
        <v>0.129859725710117</v>
      </c>
      <c r="E1941" s="17">
        <v>0.13194753043326801</v>
      </c>
      <c r="F1941" s="17"/>
      <c r="G1941" s="17">
        <v>0.13932011450325801</v>
      </c>
      <c r="H1941" s="17">
        <v>0.121402694190638</v>
      </c>
      <c r="I1941" s="17">
        <v>0.15746154496565101</v>
      </c>
      <c r="J1941" s="17">
        <v>9.1968321098834502E-2</v>
      </c>
      <c r="K1941" s="17">
        <v>0.16107021886843001</v>
      </c>
      <c r="L1941" s="17">
        <v>0.120120035298245</v>
      </c>
      <c r="M1941" s="17"/>
      <c r="N1941" s="17">
        <v>0.18371126985222899</v>
      </c>
      <c r="O1941" s="17">
        <v>0.140913659707776</v>
      </c>
      <c r="P1941" s="17">
        <v>8.2417789641412401E-2</v>
      </c>
      <c r="Q1941" s="17">
        <v>0.10906648509280099</v>
      </c>
      <c r="R1941" s="17"/>
      <c r="S1941" s="17">
        <v>0.116786331411549</v>
      </c>
      <c r="T1941" s="17">
        <v>0.114650487499956</v>
      </c>
      <c r="U1941" s="17">
        <v>0.141123561222227</v>
      </c>
      <c r="V1941" s="17">
        <v>0.12155827775853</v>
      </c>
      <c r="W1941" s="17">
        <v>0.112006436491734</v>
      </c>
      <c r="X1941" s="17">
        <v>9.1315836769464503E-2</v>
      </c>
      <c r="Y1941" s="17">
        <v>0.14956031838693301</v>
      </c>
      <c r="Z1941" s="17">
        <v>0.20357796152463201</v>
      </c>
      <c r="AA1941" s="17">
        <v>0.167922244810952</v>
      </c>
      <c r="AB1941" s="17">
        <v>0.12550486882381101</v>
      </c>
      <c r="AC1941" s="17">
        <v>0.127495625831302</v>
      </c>
      <c r="AD1941" s="17">
        <v>0.13879745271853799</v>
      </c>
      <c r="AE1941" s="17"/>
      <c r="AF1941" s="17">
        <v>0.105702962456185</v>
      </c>
      <c r="AG1941" s="17">
        <v>0.17718813506155101</v>
      </c>
      <c r="AH1941" s="17">
        <v>8.2929993749518593E-2</v>
      </c>
      <c r="AI1941" s="17"/>
      <c r="AJ1941" s="17">
        <v>0.114418813494297</v>
      </c>
      <c r="AK1941" s="17">
        <v>0.13701351216020499</v>
      </c>
      <c r="AL1941" s="17">
        <v>0.19547047669181999</v>
      </c>
      <c r="AM1941" s="17"/>
      <c r="AN1941" s="17">
        <v>0.102821696025372</v>
      </c>
      <c r="AO1941" s="17">
        <v>0.14367434557879499</v>
      </c>
      <c r="AP1941" s="17">
        <v>0.12432268748945199</v>
      </c>
      <c r="AQ1941" s="17">
        <v>0.154955093304768</v>
      </c>
      <c r="AR1941" s="17">
        <v>0.215489164851802</v>
      </c>
      <c r="AS1941" s="17"/>
      <c r="AT1941" s="17">
        <v>0.13602805424916301</v>
      </c>
      <c r="AU1941" s="17">
        <v>6.9546705009999293E-2</v>
      </c>
      <c r="AV1941" s="17"/>
      <c r="AW1941" s="17">
        <v>0.180519501490472</v>
      </c>
      <c r="AX1941" s="17">
        <v>6.1220403938960798E-2</v>
      </c>
      <c r="AY1941" s="17">
        <v>9.2869391838236295E-2</v>
      </c>
    </row>
    <row r="1942" spans="2:51">
      <c r="B1942" t="s">
        <v>119</v>
      </c>
      <c r="C1942" s="17">
        <v>0.103272995777851</v>
      </c>
      <c r="D1942" s="17">
        <v>8.1396538422632295E-2</v>
      </c>
      <c r="E1942" s="17">
        <v>0.12365820433237</v>
      </c>
      <c r="F1942" s="17"/>
      <c r="G1942" s="17">
        <v>9.1056922549726194E-2</v>
      </c>
      <c r="H1942" s="17">
        <v>6.2723289082105504E-2</v>
      </c>
      <c r="I1942" s="17">
        <v>9.6992641959351103E-2</v>
      </c>
      <c r="J1942" s="17">
        <v>8.7361136372972298E-2</v>
      </c>
      <c r="K1942" s="17">
        <v>0.125238790230011</v>
      </c>
      <c r="L1942" s="17">
        <v>0.13814038144888899</v>
      </c>
      <c r="M1942" s="17"/>
      <c r="N1942" s="17">
        <v>8.6760009666574406E-2</v>
      </c>
      <c r="O1942" s="17">
        <v>0.109401416122928</v>
      </c>
      <c r="P1942" s="17">
        <v>6.8417998740287103E-2</v>
      </c>
      <c r="Q1942" s="17">
        <v>0.14032135246725999</v>
      </c>
      <c r="R1942" s="17"/>
      <c r="S1942" s="17">
        <v>0.124461781051722</v>
      </c>
      <c r="T1942" s="17">
        <v>0.111867274529418</v>
      </c>
      <c r="U1942" s="17">
        <v>6.7315834535932401E-2</v>
      </c>
      <c r="V1942" s="17">
        <v>7.0523271632895596E-2</v>
      </c>
      <c r="W1942" s="17">
        <v>0.10194339242964701</v>
      </c>
      <c r="X1942" s="17">
        <v>3.2555946262361302E-2</v>
      </c>
      <c r="Y1942" s="17">
        <v>2.5276068924012001E-2</v>
      </c>
      <c r="Z1942" s="17">
        <v>9.5271147704384607E-2</v>
      </c>
      <c r="AA1942" s="17">
        <v>0.13314372415296399</v>
      </c>
      <c r="AB1942" s="17">
        <v>0.137468618231052</v>
      </c>
      <c r="AC1942" s="17">
        <v>0.19337500984319</v>
      </c>
      <c r="AD1942" s="17">
        <v>0.19773660925258499</v>
      </c>
      <c r="AE1942" s="17"/>
      <c r="AF1942" s="17">
        <v>0.11046071704862</v>
      </c>
      <c r="AG1942" s="17">
        <v>9.5554589121871605E-2</v>
      </c>
      <c r="AH1942" s="17">
        <v>8.2967480983628494E-2</v>
      </c>
      <c r="AI1942" s="17"/>
      <c r="AJ1942" s="17">
        <v>0.101778791004975</v>
      </c>
      <c r="AK1942" s="17">
        <v>7.6426150589462297E-2</v>
      </c>
      <c r="AL1942" s="17">
        <v>5.2557699288023299E-2</v>
      </c>
      <c r="AM1942" s="17"/>
      <c r="AN1942" s="17">
        <v>0.125451121808552</v>
      </c>
      <c r="AO1942" s="17">
        <v>7.9240750227863796E-2</v>
      </c>
      <c r="AP1942" s="17">
        <v>0.11272327975853701</v>
      </c>
      <c r="AQ1942" s="17">
        <v>5.4501439176900097E-2</v>
      </c>
      <c r="AR1942" s="17">
        <v>4.84566817052711E-2</v>
      </c>
      <c r="AS1942" s="17"/>
      <c r="AT1942" s="17">
        <v>0.105708274045874</v>
      </c>
      <c r="AU1942" s="17">
        <v>8.3926261030078705E-2</v>
      </c>
      <c r="AV1942" s="17"/>
      <c r="AW1942" s="17">
        <v>6.5948903014495103E-2</v>
      </c>
      <c r="AX1942" s="17">
        <v>7.3017032108434798E-2</v>
      </c>
      <c r="AY1942" s="17">
        <v>0.15263168484156001</v>
      </c>
    </row>
    <row r="1943" spans="2:51">
      <c r="B1943" t="s">
        <v>138</v>
      </c>
      <c r="C1943" s="17">
        <v>0.220194132583724</v>
      </c>
      <c r="D1943" s="17">
        <v>0.267449786043918</v>
      </c>
      <c r="E1943" s="17">
        <v>0.17656328088982201</v>
      </c>
      <c r="F1943" s="17"/>
      <c r="G1943" s="17">
        <v>0.30988759327583398</v>
      </c>
      <c r="H1943" s="17">
        <v>0.29851542911232998</v>
      </c>
      <c r="I1943" s="17">
        <v>0.26086301906826298</v>
      </c>
      <c r="J1943" s="17">
        <v>0.20331210917349399</v>
      </c>
      <c r="K1943" s="17">
        <v>0.18073908380298701</v>
      </c>
      <c r="L1943" s="17">
        <v>0.135269859381175</v>
      </c>
      <c r="M1943" s="17"/>
      <c r="N1943" s="17">
        <v>0.23075357142240299</v>
      </c>
      <c r="O1943" s="17">
        <v>0.175557680255851</v>
      </c>
      <c r="P1943" s="17">
        <v>0.25603930272072201</v>
      </c>
      <c r="Q1943" s="17">
        <v>0.22400834916095</v>
      </c>
      <c r="R1943" s="17"/>
      <c r="S1943" s="17">
        <v>0.278981685727058</v>
      </c>
      <c r="T1943" s="17">
        <v>0.19981703715544799</v>
      </c>
      <c r="U1943" s="17">
        <v>0.23292529924153499</v>
      </c>
      <c r="V1943" s="17">
        <v>0.16654829990598599</v>
      </c>
      <c r="W1943" s="17">
        <v>0.26190109561299502</v>
      </c>
      <c r="X1943" s="17">
        <v>0.27379295185299801</v>
      </c>
      <c r="Y1943" s="17">
        <v>0.32329671870717103</v>
      </c>
      <c r="Z1943" s="17">
        <v>0.12283344353228</v>
      </c>
      <c r="AA1943" s="17">
        <v>0.217699966543872</v>
      </c>
      <c r="AB1943" s="17">
        <v>0.186335172600919</v>
      </c>
      <c r="AC1943" s="17">
        <v>0.14041690922286101</v>
      </c>
      <c r="AD1943" s="17">
        <v>0.10409759988443699</v>
      </c>
      <c r="AE1943" s="17"/>
      <c r="AF1943" s="17">
        <v>0.206368738360208</v>
      </c>
      <c r="AG1943" s="17">
        <v>0.23518265223419699</v>
      </c>
      <c r="AH1943" s="17">
        <v>0.22354443771583801</v>
      </c>
      <c r="AI1943" s="17"/>
      <c r="AJ1943" s="17">
        <v>0.25624871034769597</v>
      </c>
      <c r="AK1943" s="17">
        <v>0.22796678051619301</v>
      </c>
      <c r="AL1943" s="17">
        <v>0.191141353758912</v>
      </c>
      <c r="AM1943" s="17"/>
      <c r="AN1943" s="17">
        <v>0.22278611754432801</v>
      </c>
      <c r="AO1943" s="17">
        <v>0.17946602839526901</v>
      </c>
      <c r="AP1943" s="17">
        <v>0.24527791952424199</v>
      </c>
      <c r="AQ1943" s="17">
        <v>0.266786239425091</v>
      </c>
      <c r="AR1943" s="17">
        <v>0.22669512598050101</v>
      </c>
      <c r="AS1943" s="17"/>
      <c r="AT1943" s="17">
        <v>0.20349548700223999</v>
      </c>
      <c r="AU1943" s="17">
        <v>0.368544267241394</v>
      </c>
      <c r="AV1943" s="17"/>
      <c r="AW1943" s="17">
        <v>0.21607139162760799</v>
      </c>
      <c r="AX1943" s="17">
        <v>0.37231075568236699</v>
      </c>
      <c r="AY1943" s="17">
        <v>0.18549110898736201</v>
      </c>
    </row>
    <row r="1944" spans="2:51">
      <c r="B1944" t="s">
        <v>139</v>
      </c>
      <c r="C1944" s="17">
        <v>0.40452768708408898</v>
      </c>
      <c r="D1944" s="17">
        <v>0.37155863907064701</v>
      </c>
      <c r="E1944" s="17">
        <v>0.43308010889792897</v>
      </c>
      <c r="F1944" s="17"/>
      <c r="G1944" s="17">
        <v>0.37749138744703398</v>
      </c>
      <c r="H1944" s="17">
        <v>0.34905580850572898</v>
      </c>
      <c r="I1944" s="17">
        <v>0.417233421408092</v>
      </c>
      <c r="J1944" s="17">
        <v>0.354603257675357</v>
      </c>
      <c r="K1944" s="17">
        <v>0.420174414660127</v>
      </c>
      <c r="L1944" s="17">
        <v>0.47365270098801499</v>
      </c>
      <c r="M1944" s="17"/>
      <c r="N1944" s="17">
        <v>0.45667586053119402</v>
      </c>
      <c r="O1944" s="17">
        <v>0.43903434395059898</v>
      </c>
      <c r="P1944" s="17">
        <v>0.338975871141031</v>
      </c>
      <c r="Q1944" s="17">
        <v>0.37588579870921401</v>
      </c>
      <c r="R1944" s="17"/>
      <c r="S1944" s="17">
        <v>0.35702903904257099</v>
      </c>
      <c r="T1944" s="17">
        <v>0.402479531139321</v>
      </c>
      <c r="U1944" s="17">
        <v>0.42821326600979798</v>
      </c>
      <c r="V1944" s="17">
        <v>0.43416742085835303</v>
      </c>
      <c r="W1944" s="17">
        <v>0.34045479009552898</v>
      </c>
      <c r="X1944" s="17">
        <v>0.39476829804007102</v>
      </c>
      <c r="Y1944" s="17">
        <v>0.31303499403167501</v>
      </c>
      <c r="Z1944" s="17">
        <v>0.59043507252592498</v>
      </c>
      <c r="AA1944" s="17">
        <v>0.46531100304175999</v>
      </c>
      <c r="AB1944" s="17">
        <v>0.425250061067381</v>
      </c>
      <c r="AC1944" s="17">
        <v>0.39757698773734701</v>
      </c>
      <c r="AD1944" s="17">
        <v>0.26617622296851301</v>
      </c>
      <c r="AE1944" s="17"/>
      <c r="AF1944" s="17">
        <v>0.392331472558273</v>
      </c>
      <c r="AG1944" s="17">
        <v>0.43289722023711003</v>
      </c>
      <c r="AH1944" s="17">
        <v>0.33770250626537401</v>
      </c>
      <c r="AI1944" s="17"/>
      <c r="AJ1944" s="17">
        <v>0.352548696220711</v>
      </c>
      <c r="AK1944" s="17">
        <v>0.45101184981422998</v>
      </c>
      <c r="AL1944" s="17">
        <v>0.51748729991570797</v>
      </c>
      <c r="AM1944" s="17"/>
      <c r="AN1944" s="17">
        <v>0.34564327320319099</v>
      </c>
      <c r="AO1944" s="17">
        <v>0.45882970921906302</v>
      </c>
      <c r="AP1944" s="17">
        <v>0.394171005821704</v>
      </c>
      <c r="AQ1944" s="17">
        <v>0.47083628376221698</v>
      </c>
      <c r="AR1944" s="17">
        <v>0.51937756390380097</v>
      </c>
      <c r="AS1944" s="17"/>
      <c r="AT1944" s="17">
        <v>0.41289780959428501</v>
      </c>
      <c r="AU1944" s="17">
        <v>0.32124053826070798</v>
      </c>
      <c r="AV1944" s="17"/>
      <c r="AW1944" s="17">
        <v>0.48981192401868401</v>
      </c>
      <c r="AX1944" s="17">
        <v>0.25459156198775601</v>
      </c>
      <c r="AY1944" s="17">
        <v>0.34833074930130198</v>
      </c>
    </row>
    <row r="1945" spans="2:51">
      <c r="B1945" t="s">
        <v>140</v>
      </c>
      <c r="C1945" s="17">
        <v>-0.18433355450036501</v>
      </c>
      <c r="D1945" s="17">
        <v>-0.104108853026729</v>
      </c>
      <c r="E1945" s="17">
        <v>-0.25651682800810699</v>
      </c>
      <c r="F1945" s="17"/>
      <c r="G1945" s="17">
        <v>-6.7603794171200104E-2</v>
      </c>
      <c r="H1945" s="17">
        <v>-5.0540379393398602E-2</v>
      </c>
      <c r="I1945" s="17">
        <v>-0.15637040233982899</v>
      </c>
      <c r="J1945" s="17">
        <v>-0.15129114850186301</v>
      </c>
      <c r="K1945" s="17">
        <v>-0.23943533085714</v>
      </c>
      <c r="L1945" s="17">
        <v>-0.33838284160684001</v>
      </c>
      <c r="M1945" s="17"/>
      <c r="N1945" s="17">
        <v>-0.225922289108791</v>
      </c>
      <c r="O1945" s="17">
        <v>-0.26347666369474798</v>
      </c>
      <c r="P1945" s="17">
        <v>-8.2936568420308901E-2</v>
      </c>
      <c r="Q1945" s="17">
        <v>-0.15187744954826399</v>
      </c>
      <c r="R1945" s="17"/>
      <c r="S1945" s="17">
        <v>-7.8047353315513199E-2</v>
      </c>
      <c r="T1945" s="17">
        <v>-0.20266249398387301</v>
      </c>
      <c r="U1945" s="17">
        <v>-0.19528796676826299</v>
      </c>
      <c r="V1945" s="17">
        <v>-0.26761912095236601</v>
      </c>
      <c r="W1945" s="17">
        <v>-7.8553694482534395E-2</v>
      </c>
      <c r="X1945" s="17">
        <v>-0.12097534618707299</v>
      </c>
      <c r="Y1945" s="17">
        <v>1.02617246754964E-2</v>
      </c>
      <c r="Z1945" s="17">
        <v>-0.46760162899364499</v>
      </c>
      <c r="AA1945" s="17">
        <v>-0.24761103649788799</v>
      </c>
      <c r="AB1945" s="17">
        <v>-0.238914888466462</v>
      </c>
      <c r="AC1945" s="17">
        <v>-0.25716007851448602</v>
      </c>
      <c r="AD1945" s="17">
        <v>-0.162078623084076</v>
      </c>
      <c r="AE1945" s="17"/>
      <c r="AF1945" s="17">
        <v>-0.185962734198066</v>
      </c>
      <c r="AG1945" s="17">
        <v>-0.19771456800291201</v>
      </c>
      <c r="AH1945" s="17">
        <v>-0.114158068549535</v>
      </c>
      <c r="AI1945" s="17"/>
      <c r="AJ1945" s="17">
        <v>-9.6299985873015206E-2</v>
      </c>
      <c r="AK1945" s="17">
        <v>-0.223045069298038</v>
      </c>
      <c r="AL1945" s="17">
        <v>-0.32634594615679602</v>
      </c>
      <c r="AM1945" s="17"/>
      <c r="AN1945" s="17">
        <v>-0.122857155658863</v>
      </c>
      <c r="AO1945" s="17">
        <v>-0.27936368082379398</v>
      </c>
      <c r="AP1945" s="17">
        <v>-0.14889308629746201</v>
      </c>
      <c r="AQ1945" s="17">
        <v>-0.20405004433712601</v>
      </c>
      <c r="AR1945" s="17">
        <v>-0.29268243792330001</v>
      </c>
      <c r="AS1945" s="17"/>
      <c r="AT1945" s="17">
        <v>-0.209402322592046</v>
      </c>
      <c r="AU1945" s="17">
        <v>4.73037289806858E-2</v>
      </c>
      <c r="AV1945" s="17"/>
      <c r="AW1945" s="17">
        <v>-0.27374053239107599</v>
      </c>
      <c r="AX1945" s="17">
        <v>0.11771919369460999</v>
      </c>
      <c r="AY1945" s="17">
        <v>-0.16283964031393999</v>
      </c>
    </row>
    <row r="1946" spans="2:51">
      <c r="C1946" s="17"/>
      <c r="D1946" s="17"/>
      <c r="E1946" s="17"/>
      <c r="F1946" s="17"/>
      <c r="G1946" s="17"/>
      <c r="H1946" s="17"/>
      <c r="I1946" s="17"/>
      <c r="J1946" s="17"/>
      <c r="K1946" s="17"/>
      <c r="L1946" s="17"/>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7"/>
      <c r="AI1946" s="17"/>
      <c r="AJ1946" s="17"/>
      <c r="AK1946" s="17"/>
      <c r="AL1946" s="17"/>
      <c r="AM1946" s="17"/>
      <c r="AN1946" s="17"/>
      <c r="AO1946" s="17"/>
      <c r="AP1946" s="17"/>
      <c r="AQ1946" s="17"/>
      <c r="AR1946" s="17"/>
      <c r="AS1946" s="17"/>
      <c r="AT1946" s="17"/>
      <c r="AU1946" s="17"/>
      <c r="AV1946" s="17"/>
      <c r="AW1946" s="17"/>
      <c r="AX1946" s="17"/>
      <c r="AY1946" s="17"/>
    </row>
    <row r="1947" spans="2:51">
      <c r="B1947" s="6" t="s">
        <v>506</v>
      </c>
      <c r="C1947" s="17"/>
      <c r="D1947" s="17"/>
      <c r="E1947" s="17"/>
      <c r="F1947" s="17"/>
      <c r="G1947" s="17"/>
      <c r="H1947" s="17"/>
      <c r="I1947" s="17"/>
      <c r="J1947" s="17"/>
      <c r="K1947" s="17"/>
      <c r="L1947" s="17"/>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7"/>
      <c r="AI1947" s="17"/>
      <c r="AJ1947" s="17"/>
      <c r="AK1947" s="17"/>
      <c r="AL1947" s="17"/>
      <c r="AM1947" s="17"/>
      <c r="AN1947" s="17"/>
      <c r="AO1947" s="17"/>
      <c r="AP1947" s="17"/>
      <c r="AQ1947" s="17"/>
      <c r="AR1947" s="17"/>
      <c r="AS1947" s="17"/>
      <c r="AT1947" s="17"/>
      <c r="AU1947" s="17"/>
      <c r="AV1947" s="17"/>
      <c r="AW1947" s="17"/>
      <c r="AX1947" s="17"/>
      <c r="AY1947" s="17"/>
    </row>
    <row r="1948" spans="2:51">
      <c r="B1948" s="24" t="s">
        <v>16</v>
      </c>
      <c r="C1948" s="17"/>
      <c r="D1948" s="17"/>
      <c r="E1948" s="17"/>
      <c r="F1948" s="17"/>
      <c r="G1948" s="17"/>
      <c r="H1948" s="17"/>
      <c r="I1948" s="17"/>
      <c r="J1948" s="17"/>
      <c r="K1948" s="17"/>
      <c r="L1948" s="17"/>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7"/>
      <c r="AI1948" s="17"/>
      <c r="AJ1948" s="17"/>
      <c r="AK1948" s="17"/>
      <c r="AL1948" s="17"/>
      <c r="AM1948" s="17"/>
      <c r="AN1948" s="17"/>
      <c r="AO1948" s="17"/>
      <c r="AP1948" s="17"/>
      <c r="AQ1948" s="17"/>
      <c r="AR1948" s="17"/>
      <c r="AS1948" s="17"/>
      <c r="AT1948" s="17"/>
      <c r="AU1948" s="17"/>
      <c r="AV1948" s="17"/>
      <c r="AW1948" s="17"/>
      <c r="AX1948" s="17"/>
      <c r="AY1948" s="17"/>
    </row>
    <row r="1949" spans="2:51">
      <c r="B1949" t="s">
        <v>133</v>
      </c>
      <c r="C1949" s="17">
        <v>0.137114230777656</v>
      </c>
      <c r="D1949" s="17">
        <v>0.14126592342347</v>
      </c>
      <c r="E1949" s="17">
        <v>0.13385676044879499</v>
      </c>
      <c r="F1949" s="17"/>
      <c r="G1949" s="17">
        <v>9.6031506081007106E-2</v>
      </c>
      <c r="H1949" s="17">
        <v>0.12052883390147701</v>
      </c>
      <c r="I1949" s="17">
        <v>0.15135540177808199</v>
      </c>
      <c r="J1949" s="17">
        <v>0.120473071648107</v>
      </c>
      <c r="K1949" s="17">
        <v>0.17321845580640299</v>
      </c>
      <c r="L1949" s="17">
        <v>0.14515020308179299</v>
      </c>
      <c r="M1949" s="17"/>
      <c r="N1949" s="17">
        <v>0.193341819281903</v>
      </c>
      <c r="O1949" s="17">
        <v>0.105964160353287</v>
      </c>
      <c r="P1949" s="17">
        <v>0.137691809630578</v>
      </c>
      <c r="Q1949" s="17">
        <v>0.110042676515357</v>
      </c>
      <c r="R1949" s="17"/>
      <c r="S1949" s="17">
        <v>0.13268198488532201</v>
      </c>
      <c r="T1949" s="17">
        <v>0.15717041668196</v>
      </c>
      <c r="U1949" s="17">
        <v>0.110037752926847</v>
      </c>
      <c r="V1949" s="17">
        <v>0.14363907395262299</v>
      </c>
      <c r="W1949" s="17">
        <v>0.123540331685594</v>
      </c>
      <c r="X1949" s="17">
        <v>0.15151762156924001</v>
      </c>
      <c r="Y1949" s="17">
        <v>0.130396171158248</v>
      </c>
      <c r="Z1949" s="17">
        <v>7.1218406077879701E-2</v>
      </c>
      <c r="AA1949" s="17">
        <v>0.13785356943632701</v>
      </c>
      <c r="AB1949" s="17">
        <v>9.3984369784418903E-2</v>
      </c>
      <c r="AC1949" s="17">
        <v>0.238618318542868</v>
      </c>
      <c r="AD1949" s="17">
        <v>0.14850921388292401</v>
      </c>
      <c r="AE1949" s="17"/>
      <c r="AF1949" s="17">
        <v>0.14524377807496799</v>
      </c>
      <c r="AG1949" s="17">
        <v>0.14996643572923901</v>
      </c>
      <c r="AH1949" s="17">
        <v>0.107250718822439</v>
      </c>
      <c r="AI1949" s="17"/>
      <c r="AJ1949" s="17">
        <v>0.17215950615269299</v>
      </c>
      <c r="AK1949" s="17">
        <v>0.16542588937172101</v>
      </c>
      <c r="AL1949" s="17">
        <v>0.17478587418039501</v>
      </c>
      <c r="AM1949" s="17"/>
      <c r="AN1949" s="17">
        <v>0.115158422625204</v>
      </c>
      <c r="AO1949" s="17">
        <v>0.110773136920205</v>
      </c>
      <c r="AP1949" s="17">
        <v>0.18273574509166399</v>
      </c>
      <c r="AQ1949" s="17">
        <v>0.19370160898118199</v>
      </c>
      <c r="AR1949" s="17">
        <v>0.338856496654384</v>
      </c>
      <c r="AS1949" s="17"/>
      <c r="AT1949" s="17">
        <v>0.144061530399724</v>
      </c>
      <c r="AU1949" s="17">
        <v>6.9900710340416505E-2</v>
      </c>
      <c r="AV1949" s="17"/>
      <c r="AW1949" s="17">
        <v>0.14786112948749</v>
      </c>
      <c r="AX1949" s="17">
        <v>0.233255981559533</v>
      </c>
      <c r="AY1949" s="17">
        <v>0.101624805104264</v>
      </c>
    </row>
    <row r="1950" spans="2:51">
      <c r="B1950" t="s">
        <v>134</v>
      </c>
      <c r="C1950" s="17">
        <v>0.400855608505373</v>
      </c>
      <c r="D1950" s="17">
        <v>0.407992552297264</v>
      </c>
      <c r="E1950" s="17">
        <v>0.39576879726368602</v>
      </c>
      <c r="F1950" s="17"/>
      <c r="G1950" s="17">
        <v>0.44126930816751297</v>
      </c>
      <c r="H1950" s="17">
        <v>0.28298244735300798</v>
      </c>
      <c r="I1950" s="17">
        <v>0.391852625325943</v>
      </c>
      <c r="J1950" s="17">
        <v>0.41039590525175501</v>
      </c>
      <c r="K1950" s="17">
        <v>0.38396435968171699</v>
      </c>
      <c r="L1950" s="17">
        <v>0.473378855975847</v>
      </c>
      <c r="M1950" s="17"/>
      <c r="N1950" s="17">
        <v>0.493711482477309</v>
      </c>
      <c r="O1950" s="17">
        <v>0.43981864541244298</v>
      </c>
      <c r="P1950" s="17">
        <v>0.319950159551322</v>
      </c>
      <c r="Q1950" s="17">
        <v>0.32721743778562701</v>
      </c>
      <c r="R1950" s="17"/>
      <c r="S1950" s="17">
        <v>0.43891515938486497</v>
      </c>
      <c r="T1950" s="17">
        <v>0.386500385363649</v>
      </c>
      <c r="U1950" s="17">
        <v>0.37799098418876997</v>
      </c>
      <c r="V1950" s="17">
        <v>0.40426368723136602</v>
      </c>
      <c r="W1950" s="17">
        <v>0.42500066066127501</v>
      </c>
      <c r="X1950" s="17">
        <v>0.316577389607337</v>
      </c>
      <c r="Y1950" s="17">
        <v>0.394925041355493</v>
      </c>
      <c r="Z1950" s="17">
        <v>0.45599796732455899</v>
      </c>
      <c r="AA1950" s="17">
        <v>0.43029456939952498</v>
      </c>
      <c r="AB1950" s="17">
        <v>0.37861853426207898</v>
      </c>
      <c r="AC1950" s="17">
        <v>0.33902173480226</v>
      </c>
      <c r="AD1950" s="17">
        <v>0.53203868480971805</v>
      </c>
      <c r="AE1950" s="17"/>
      <c r="AF1950" s="17">
        <v>0.363796303429616</v>
      </c>
      <c r="AG1950" s="17">
        <v>0.47368251638325098</v>
      </c>
      <c r="AH1950" s="17">
        <v>0.281519197285796</v>
      </c>
      <c r="AI1950" s="17"/>
      <c r="AJ1950" s="17">
        <v>0.42885655894515701</v>
      </c>
      <c r="AK1950" s="17">
        <v>0.42453814689955899</v>
      </c>
      <c r="AL1950" s="17">
        <v>0.35682314812317201</v>
      </c>
      <c r="AM1950" s="17"/>
      <c r="AN1950" s="17">
        <v>0.34087906140417301</v>
      </c>
      <c r="AO1950" s="17">
        <v>0.35792172808276501</v>
      </c>
      <c r="AP1950" s="17">
        <v>0.45699643438661602</v>
      </c>
      <c r="AQ1950" s="17">
        <v>0.40994795348448299</v>
      </c>
      <c r="AR1950" s="17">
        <v>0.38674758171316898</v>
      </c>
      <c r="AS1950" s="17"/>
      <c r="AT1950" s="17">
        <v>0.39612918806026798</v>
      </c>
      <c r="AU1950" s="17">
        <v>0.428499540546187</v>
      </c>
      <c r="AV1950" s="17"/>
      <c r="AW1950" s="17">
        <v>0.46504837052508302</v>
      </c>
      <c r="AX1950" s="17">
        <v>0.41297550390321303</v>
      </c>
      <c r="AY1950" s="17">
        <v>0.33145664209227998</v>
      </c>
    </row>
    <row r="1951" spans="2:51">
      <c r="B1951" t="s">
        <v>135</v>
      </c>
      <c r="C1951" s="17">
        <v>0.245027232386549</v>
      </c>
      <c r="D1951" s="17">
        <v>0.243528483801251</v>
      </c>
      <c r="E1951" s="17">
        <v>0.24711790772551301</v>
      </c>
      <c r="F1951" s="17"/>
      <c r="G1951" s="17">
        <v>0.226388531973019</v>
      </c>
      <c r="H1951" s="17">
        <v>0.31547835969174198</v>
      </c>
      <c r="I1951" s="17">
        <v>0.202532167517705</v>
      </c>
      <c r="J1951" s="17">
        <v>0.26169769994446501</v>
      </c>
      <c r="K1951" s="17">
        <v>0.21553435385908901</v>
      </c>
      <c r="L1951" s="17">
        <v>0.23958635180546101</v>
      </c>
      <c r="M1951" s="17"/>
      <c r="N1951" s="17">
        <v>0.16509441371907299</v>
      </c>
      <c r="O1951" s="17">
        <v>0.23888019656765799</v>
      </c>
      <c r="P1951" s="17">
        <v>0.29018224940209097</v>
      </c>
      <c r="Q1951" s="17">
        <v>0.29549194142213397</v>
      </c>
      <c r="R1951" s="17"/>
      <c r="S1951" s="17">
        <v>0.18977081339926399</v>
      </c>
      <c r="T1951" s="17">
        <v>0.24296174921973401</v>
      </c>
      <c r="U1951" s="17">
        <v>0.263190068467612</v>
      </c>
      <c r="V1951" s="17">
        <v>0.28265551073124401</v>
      </c>
      <c r="W1951" s="17">
        <v>0.30171244658027901</v>
      </c>
      <c r="X1951" s="17">
        <v>0.202797799822303</v>
      </c>
      <c r="Y1951" s="17">
        <v>0.28082653241163302</v>
      </c>
      <c r="Z1951" s="17">
        <v>0.24631025534603801</v>
      </c>
      <c r="AA1951" s="17">
        <v>0.22384729066040501</v>
      </c>
      <c r="AB1951" s="17">
        <v>0.28798235926087101</v>
      </c>
      <c r="AC1951" s="17">
        <v>0.22749469598285199</v>
      </c>
      <c r="AD1951" s="17">
        <v>0.15640380263590201</v>
      </c>
      <c r="AE1951" s="17"/>
      <c r="AF1951" s="17">
        <v>0.28227852932375003</v>
      </c>
      <c r="AG1951" s="17">
        <v>0.20294450023414001</v>
      </c>
      <c r="AH1951" s="17">
        <v>0.258425317396346</v>
      </c>
      <c r="AI1951" s="17"/>
      <c r="AJ1951" s="17">
        <v>0.23491788635580099</v>
      </c>
      <c r="AK1951" s="17">
        <v>0.200711405046749</v>
      </c>
      <c r="AL1951" s="17">
        <v>0.253618590025462</v>
      </c>
      <c r="AM1951" s="17"/>
      <c r="AN1951" s="17">
        <v>0.263420895906192</v>
      </c>
      <c r="AO1951" s="17">
        <v>0.294704591682871</v>
      </c>
      <c r="AP1951" s="17">
        <v>0.17097745287457899</v>
      </c>
      <c r="AQ1951" s="17">
        <v>0.21911627397087199</v>
      </c>
      <c r="AR1951" s="17">
        <v>0.27439592163244703</v>
      </c>
      <c r="AS1951" s="17"/>
      <c r="AT1951" s="17">
        <v>0.23990702201544101</v>
      </c>
      <c r="AU1951" s="17">
        <v>0.31084803547921203</v>
      </c>
      <c r="AV1951" s="17"/>
      <c r="AW1951" s="17">
        <v>0.19652761115953399</v>
      </c>
      <c r="AX1951" s="17">
        <v>0.212169771903577</v>
      </c>
      <c r="AY1951" s="17">
        <v>0.30347174431964302</v>
      </c>
    </row>
    <row r="1952" spans="2:51">
      <c r="B1952" t="s">
        <v>136</v>
      </c>
      <c r="C1952" s="17">
        <v>0.114100730727506</v>
      </c>
      <c r="D1952" s="17">
        <v>0.101759415286669</v>
      </c>
      <c r="E1952" s="17">
        <v>0.122298331610879</v>
      </c>
      <c r="F1952" s="17"/>
      <c r="G1952" s="17">
        <v>0.147150735081264</v>
      </c>
      <c r="H1952" s="17">
        <v>0.147939663414411</v>
      </c>
      <c r="I1952" s="17">
        <v>0.126914465432966</v>
      </c>
      <c r="J1952" s="17">
        <v>8.6754743885355506E-2</v>
      </c>
      <c r="K1952" s="17">
        <v>0.11282447396494</v>
      </c>
      <c r="L1952" s="17">
        <v>8.5857758073703799E-2</v>
      </c>
      <c r="M1952" s="17"/>
      <c r="N1952" s="17">
        <v>9.1084485730309694E-2</v>
      </c>
      <c r="O1952" s="17">
        <v>0.112832760327365</v>
      </c>
      <c r="P1952" s="17">
        <v>0.139460424754039</v>
      </c>
      <c r="Q1952" s="17">
        <v>0.12158052477222001</v>
      </c>
      <c r="R1952" s="17"/>
      <c r="S1952" s="17">
        <v>0.14529839609555401</v>
      </c>
      <c r="T1952" s="17">
        <v>8.9063871645488304E-2</v>
      </c>
      <c r="U1952" s="17">
        <v>0.14712292050485901</v>
      </c>
      <c r="V1952" s="17">
        <v>0.14447628041062299</v>
      </c>
      <c r="W1952" s="17">
        <v>3.1725672956899501E-2</v>
      </c>
      <c r="X1952" s="17">
        <v>0.161788214557327</v>
      </c>
      <c r="Y1952" s="17">
        <v>0.115824260480444</v>
      </c>
      <c r="Z1952" s="17">
        <v>0.109513484062152</v>
      </c>
      <c r="AA1952" s="17">
        <v>7.4715552889522904E-2</v>
      </c>
      <c r="AB1952" s="17">
        <v>0.12743866373843801</v>
      </c>
      <c r="AC1952" s="17">
        <v>0.13457824231414001</v>
      </c>
      <c r="AD1952" s="17">
        <v>9.8261387118813603E-2</v>
      </c>
      <c r="AE1952" s="17"/>
      <c r="AF1952" s="17">
        <v>0.112513112423983</v>
      </c>
      <c r="AG1952" s="17">
        <v>9.4211074952915502E-2</v>
      </c>
      <c r="AH1952" s="17">
        <v>0.15833893293908699</v>
      </c>
      <c r="AI1952" s="17"/>
      <c r="AJ1952" s="17">
        <v>0.108096738127912</v>
      </c>
      <c r="AK1952" s="17">
        <v>0.107800400857965</v>
      </c>
      <c r="AL1952" s="17">
        <v>0.109149560961795</v>
      </c>
      <c r="AM1952" s="17"/>
      <c r="AN1952" s="17">
        <v>0.12506285139221701</v>
      </c>
      <c r="AO1952" s="17">
        <v>0.106486367553221</v>
      </c>
      <c r="AP1952" s="17">
        <v>0.122832091146893</v>
      </c>
      <c r="AQ1952" s="17">
        <v>9.3855286195006299E-2</v>
      </c>
      <c r="AR1952" s="17">
        <v>0</v>
      </c>
      <c r="AS1952" s="17"/>
      <c r="AT1952" s="17">
        <v>0.11613231677936101</v>
      </c>
      <c r="AU1952" s="17">
        <v>9.5205457042552899E-2</v>
      </c>
      <c r="AV1952" s="17"/>
      <c r="AW1952" s="17">
        <v>0.10804641671458701</v>
      </c>
      <c r="AX1952" s="17">
        <v>8.1117833196703307E-2</v>
      </c>
      <c r="AY1952" s="17">
        <v>0.12872197830786999</v>
      </c>
    </row>
    <row r="1953" spans="2:51">
      <c r="B1953" t="s">
        <v>137</v>
      </c>
      <c r="C1953" s="17">
        <v>6.1269096713258198E-2</v>
      </c>
      <c r="D1953" s="17">
        <v>6.4627301193828507E-2</v>
      </c>
      <c r="E1953" s="17">
        <v>5.8480037011295602E-2</v>
      </c>
      <c r="F1953" s="17"/>
      <c r="G1953" s="17">
        <v>4.7716396801268803E-2</v>
      </c>
      <c r="H1953" s="17">
        <v>9.2128156019291599E-2</v>
      </c>
      <c r="I1953" s="17">
        <v>7.4853595832300501E-2</v>
      </c>
      <c r="J1953" s="17">
        <v>6.5968322258791096E-2</v>
      </c>
      <c r="K1953" s="17">
        <v>8.49007150235742E-2</v>
      </c>
      <c r="L1953" s="17">
        <v>2.09418102210376E-2</v>
      </c>
      <c r="M1953" s="17"/>
      <c r="N1953" s="17">
        <v>2.73397866395674E-2</v>
      </c>
      <c r="O1953" s="17">
        <v>7.2333582253173198E-2</v>
      </c>
      <c r="P1953" s="17">
        <v>6.3142994313584694E-2</v>
      </c>
      <c r="Q1953" s="17">
        <v>8.5222829407423498E-2</v>
      </c>
      <c r="R1953" s="17"/>
      <c r="S1953" s="17">
        <v>4.4141834879299E-2</v>
      </c>
      <c r="T1953" s="17">
        <v>8.1460149008116906E-2</v>
      </c>
      <c r="U1953" s="17">
        <v>4.3500238540362703E-2</v>
      </c>
      <c r="V1953" s="17">
        <v>1.21134549174477E-2</v>
      </c>
      <c r="W1953" s="17">
        <v>7.5517125131223703E-2</v>
      </c>
      <c r="X1953" s="17">
        <v>0.102381765991156</v>
      </c>
      <c r="Y1953" s="17">
        <v>3.8512025997207801E-2</v>
      </c>
      <c r="Z1953" s="17">
        <v>5.5906525218254302E-2</v>
      </c>
      <c r="AA1953" s="17">
        <v>9.2517367538785394E-2</v>
      </c>
      <c r="AB1953" s="17">
        <v>6.4184195233461902E-2</v>
      </c>
      <c r="AC1953" s="17">
        <v>6.0287008357880402E-2</v>
      </c>
      <c r="AD1953" s="17">
        <v>3.8642908180041603E-2</v>
      </c>
      <c r="AE1953" s="17"/>
      <c r="AF1953" s="17">
        <v>7.3550538111621197E-2</v>
      </c>
      <c r="AG1953" s="17">
        <v>3.5696975199496897E-2</v>
      </c>
      <c r="AH1953" s="17">
        <v>0.11033291994752301</v>
      </c>
      <c r="AI1953" s="17"/>
      <c r="AJ1953" s="17">
        <v>2.6587393555166299E-2</v>
      </c>
      <c r="AK1953" s="17">
        <v>5.3535166281823601E-2</v>
      </c>
      <c r="AL1953" s="17">
        <v>4.5496965893556701E-2</v>
      </c>
      <c r="AM1953" s="17"/>
      <c r="AN1953" s="17">
        <v>9.6456724172184899E-2</v>
      </c>
      <c r="AO1953" s="17">
        <v>7.8290981395853998E-2</v>
      </c>
      <c r="AP1953" s="17">
        <v>3.1236011799624999E-2</v>
      </c>
      <c r="AQ1953" s="17">
        <v>4.9000689260034799E-2</v>
      </c>
      <c r="AR1953" s="17">
        <v>0</v>
      </c>
      <c r="AS1953" s="17"/>
      <c r="AT1953" s="17">
        <v>6.2340932656902701E-2</v>
      </c>
      <c r="AU1953" s="17">
        <v>4.6993319312845901E-2</v>
      </c>
      <c r="AV1953" s="17"/>
      <c r="AW1953" s="17">
        <v>5.4477046104775301E-2</v>
      </c>
      <c r="AX1953" s="17">
        <v>4.3010062882306702E-2</v>
      </c>
      <c r="AY1953" s="17">
        <v>7.2917994536699907E-2</v>
      </c>
    </row>
    <row r="1954" spans="2:51">
      <c r="B1954" t="s">
        <v>119</v>
      </c>
      <c r="C1954" s="17">
        <v>4.1633100889657701E-2</v>
      </c>
      <c r="D1954" s="17">
        <v>4.0826323997518101E-2</v>
      </c>
      <c r="E1954" s="17">
        <v>4.2478165939831503E-2</v>
      </c>
      <c r="F1954" s="17"/>
      <c r="G1954" s="17">
        <v>4.1443521895927198E-2</v>
      </c>
      <c r="H1954" s="17">
        <v>4.0942539620070099E-2</v>
      </c>
      <c r="I1954" s="17">
        <v>5.2491744113003502E-2</v>
      </c>
      <c r="J1954" s="17">
        <v>5.4710257011526403E-2</v>
      </c>
      <c r="K1954" s="17">
        <v>2.9557641664276799E-2</v>
      </c>
      <c r="L1954" s="17">
        <v>3.5085020842157602E-2</v>
      </c>
      <c r="M1954" s="17"/>
      <c r="N1954" s="17">
        <v>2.9428012151838299E-2</v>
      </c>
      <c r="O1954" s="17">
        <v>3.0170655086074E-2</v>
      </c>
      <c r="P1954" s="17">
        <v>4.9572362348385197E-2</v>
      </c>
      <c r="Q1954" s="17">
        <v>6.0444590097238501E-2</v>
      </c>
      <c r="R1954" s="17"/>
      <c r="S1954" s="17">
        <v>4.9191811355696398E-2</v>
      </c>
      <c r="T1954" s="17">
        <v>4.28434280810513E-2</v>
      </c>
      <c r="U1954" s="17">
        <v>5.8158035371550003E-2</v>
      </c>
      <c r="V1954" s="17">
        <v>1.2851992756696001E-2</v>
      </c>
      <c r="W1954" s="17">
        <v>4.2503762984729403E-2</v>
      </c>
      <c r="X1954" s="17">
        <v>6.4937208452636397E-2</v>
      </c>
      <c r="Y1954" s="17">
        <v>3.9515968596973698E-2</v>
      </c>
      <c r="Z1954" s="17">
        <v>6.1053361971117999E-2</v>
      </c>
      <c r="AA1954" s="17">
        <v>4.07716500754347E-2</v>
      </c>
      <c r="AB1954" s="17">
        <v>4.7791877720730701E-2</v>
      </c>
      <c r="AC1954" s="17">
        <v>0</v>
      </c>
      <c r="AD1954" s="17">
        <v>2.6144003372601698E-2</v>
      </c>
      <c r="AE1954" s="17"/>
      <c r="AF1954" s="17">
        <v>2.2617738636061601E-2</v>
      </c>
      <c r="AG1954" s="17">
        <v>4.3498497500956503E-2</v>
      </c>
      <c r="AH1954" s="17">
        <v>8.4132913608809201E-2</v>
      </c>
      <c r="AI1954" s="17"/>
      <c r="AJ1954" s="17">
        <v>2.9381916863271299E-2</v>
      </c>
      <c r="AK1954" s="17">
        <v>4.7988991542182897E-2</v>
      </c>
      <c r="AL1954" s="17">
        <v>6.0125860815619298E-2</v>
      </c>
      <c r="AM1954" s="17"/>
      <c r="AN1954" s="17">
        <v>5.9022044500029298E-2</v>
      </c>
      <c r="AO1954" s="17">
        <v>5.1823194365084001E-2</v>
      </c>
      <c r="AP1954" s="17">
        <v>3.5222264700622702E-2</v>
      </c>
      <c r="AQ1954" s="17">
        <v>3.4378188108422601E-2</v>
      </c>
      <c r="AR1954" s="17">
        <v>0</v>
      </c>
      <c r="AS1954" s="17"/>
      <c r="AT1954" s="17">
        <v>4.1429010088303499E-2</v>
      </c>
      <c r="AU1954" s="17">
        <v>4.8552937278786297E-2</v>
      </c>
      <c r="AV1954" s="17"/>
      <c r="AW1954" s="17">
        <v>2.80394260085307E-2</v>
      </c>
      <c r="AX1954" s="17">
        <v>1.74708465546668E-2</v>
      </c>
      <c r="AY1954" s="17">
        <v>6.1806835639243898E-2</v>
      </c>
    </row>
    <row r="1955" spans="2:51">
      <c r="B1955" t="s">
        <v>138</v>
      </c>
      <c r="C1955" s="17">
        <v>0.53796983928302899</v>
      </c>
      <c r="D1955" s="17">
        <v>0.54925847572073405</v>
      </c>
      <c r="E1955" s="17">
        <v>0.52962555771248099</v>
      </c>
      <c r="F1955" s="17"/>
      <c r="G1955" s="17">
        <v>0.53730081424852005</v>
      </c>
      <c r="H1955" s="17">
        <v>0.40351128125448499</v>
      </c>
      <c r="I1955" s="17">
        <v>0.54320802710402505</v>
      </c>
      <c r="J1955" s="17">
        <v>0.53086897689986201</v>
      </c>
      <c r="K1955" s="17">
        <v>0.55718281548811999</v>
      </c>
      <c r="L1955" s="17">
        <v>0.61852905905764</v>
      </c>
      <c r="M1955" s="17"/>
      <c r="N1955" s="17">
        <v>0.68705330175921198</v>
      </c>
      <c r="O1955" s="17">
        <v>0.54578280576573002</v>
      </c>
      <c r="P1955" s="17">
        <v>0.45764196918189898</v>
      </c>
      <c r="Q1955" s="17">
        <v>0.43726011430098399</v>
      </c>
      <c r="R1955" s="17"/>
      <c r="S1955" s="17">
        <v>0.57159714427018704</v>
      </c>
      <c r="T1955" s="17">
        <v>0.54367080204561002</v>
      </c>
      <c r="U1955" s="17">
        <v>0.48802873711561701</v>
      </c>
      <c r="V1955" s="17">
        <v>0.54790276118398995</v>
      </c>
      <c r="W1955" s="17">
        <v>0.54854099234686904</v>
      </c>
      <c r="X1955" s="17">
        <v>0.46809501117657698</v>
      </c>
      <c r="Y1955" s="17">
        <v>0.52532121251374098</v>
      </c>
      <c r="Z1955" s="17">
        <v>0.52721637340243799</v>
      </c>
      <c r="AA1955" s="17">
        <v>0.56814813883585202</v>
      </c>
      <c r="AB1955" s="17">
        <v>0.47260290404649802</v>
      </c>
      <c r="AC1955" s="17">
        <v>0.57764005334512802</v>
      </c>
      <c r="AD1955" s="17">
        <v>0.68054789869264098</v>
      </c>
      <c r="AE1955" s="17"/>
      <c r="AF1955" s="17">
        <v>0.50904008150458402</v>
      </c>
      <c r="AG1955" s="17">
        <v>0.62364895211249105</v>
      </c>
      <c r="AH1955" s="17">
        <v>0.38876991610823503</v>
      </c>
      <c r="AI1955" s="17"/>
      <c r="AJ1955" s="17">
        <v>0.60101606509784899</v>
      </c>
      <c r="AK1955" s="17">
        <v>0.58996403627128002</v>
      </c>
      <c r="AL1955" s="17">
        <v>0.53160902230356699</v>
      </c>
      <c r="AM1955" s="17"/>
      <c r="AN1955" s="17">
        <v>0.45603748402937699</v>
      </c>
      <c r="AO1955" s="17">
        <v>0.46869486500296997</v>
      </c>
      <c r="AP1955" s="17">
        <v>0.63973217947827998</v>
      </c>
      <c r="AQ1955" s="17">
        <v>0.60364956246566503</v>
      </c>
      <c r="AR1955" s="17">
        <v>0.72560407836755303</v>
      </c>
      <c r="AS1955" s="17"/>
      <c r="AT1955" s="17">
        <v>0.540190718459992</v>
      </c>
      <c r="AU1955" s="17">
        <v>0.498400250886603</v>
      </c>
      <c r="AV1955" s="17"/>
      <c r="AW1955" s="17">
        <v>0.61290950001257305</v>
      </c>
      <c r="AX1955" s="17">
        <v>0.646231485462746</v>
      </c>
      <c r="AY1955" s="17">
        <v>0.43308144719654301</v>
      </c>
    </row>
    <row r="1956" spans="2:51">
      <c r="B1956" t="s">
        <v>139</v>
      </c>
      <c r="C1956" s="17">
        <v>0.17536982744076399</v>
      </c>
      <c r="D1956" s="17">
        <v>0.16638671648049699</v>
      </c>
      <c r="E1956" s="17">
        <v>0.180778368622175</v>
      </c>
      <c r="F1956" s="17"/>
      <c r="G1956" s="17">
        <v>0.19486713188253299</v>
      </c>
      <c r="H1956" s="17">
        <v>0.24006781943370201</v>
      </c>
      <c r="I1956" s="17">
        <v>0.201768061265266</v>
      </c>
      <c r="J1956" s="17">
        <v>0.15272306614414599</v>
      </c>
      <c r="K1956" s="17">
        <v>0.19772518898851399</v>
      </c>
      <c r="L1956" s="17">
        <v>0.10679956829474101</v>
      </c>
      <c r="M1956" s="17"/>
      <c r="N1956" s="17">
        <v>0.118424272369877</v>
      </c>
      <c r="O1956" s="17">
        <v>0.18516634258053899</v>
      </c>
      <c r="P1956" s="17">
        <v>0.202603419067624</v>
      </c>
      <c r="Q1956" s="17">
        <v>0.20680335417964299</v>
      </c>
      <c r="R1956" s="17"/>
      <c r="S1956" s="17">
        <v>0.18944023097485299</v>
      </c>
      <c r="T1956" s="17">
        <v>0.170524020653605</v>
      </c>
      <c r="U1956" s="17">
        <v>0.19062315904522101</v>
      </c>
      <c r="V1956" s="17">
        <v>0.15658973532807099</v>
      </c>
      <c r="W1956" s="17">
        <v>0.107242798088123</v>
      </c>
      <c r="X1956" s="17">
        <v>0.26416998054848301</v>
      </c>
      <c r="Y1956" s="17">
        <v>0.15433628647765199</v>
      </c>
      <c r="Z1956" s="17">
        <v>0.16542000928040601</v>
      </c>
      <c r="AA1956" s="17">
        <v>0.16723292042830801</v>
      </c>
      <c r="AB1956" s="17">
        <v>0.19162285897190001</v>
      </c>
      <c r="AC1956" s="17">
        <v>0.19486525067202101</v>
      </c>
      <c r="AD1956" s="17">
        <v>0.13690429529885501</v>
      </c>
      <c r="AE1956" s="17"/>
      <c r="AF1956" s="17">
        <v>0.186063650535604</v>
      </c>
      <c r="AG1956" s="17">
        <v>0.129908050152412</v>
      </c>
      <c r="AH1956" s="17">
        <v>0.26867185288661</v>
      </c>
      <c r="AI1956" s="17"/>
      <c r="AJ1956" s="17">
        <v>0.134684131683078</v>
      </c>
      <c r="AK1956" s="17">
        <v>0.161335567139788</v>
      </c>
      <c r="AL1956" s="17">
        <v>0.15464652685535199</v>
      </c>
      <c r="AM1956" s="17"/>
      <c r="AN1956" s="17">
        <v>0.22151957556440199</v>
      </c>
      <c r="AO1956" s="17">
        <v>0.18477734894907499</v>
      </c>
      <c r="AP1956" s="17">
        <v>0.15406810294651799</v>
      </c>
      <c r="AQ1956" s="17">
        <v>0.142855975455041</v>
      </c>
      <c r="AR1956" s="17">
        <v>0</v>
      </c>
      <c r="AS1956" s="17"/>
      <c r="AT1956" s="17">
        <v>0.178473249436264</v>
      </c>
      <c r="AU1956" s="17">
        <v>0.14219877635539899</v>
      </c>
      <c r="AV1956" s="17"/>
      <c r="AW1956" s="17">
        <v>0.162523462819362</v>
      </c>
      <c r="AX1956" s="17">
        <v>0.12412789607900999</v>
      </c>
      <c r="AY1956" s="17">
        <v>0.20163997284457</v>
      </c>
    </row>
    <row r="1957" spans="2:51">
      <c r="B1957" t="s">
        <v>140</v>
      </c>
      <c r="C1957" s="17">
        <v>0.36260001184226398</v>
      </c>
      <c r="D1957" s="17">
        <v>0.38287175924023698</v>
      </c>
      <c r="E1957" s="17">
        <v>0.34884718909030599</v>
      </c>
      <c r="F1957" s="17"/>
      <c r="G1957" s="17">
        <v>0.34243368236598698</v>
      </c>
      <c r="H1957" s="17">
        <v>0.16344346182078301</v>
      </c>
      <c r="I1957" s="17">
        <v>0.34143996583875902</v>
      </c>
      <c r="J1957" s="17">
        <v>0.37814591075571502</v>
      </c>
      <c r="K1957" s="17">
        <v>0.359457626499605</v>
      </c>
      <c r="L1957" s="17">
        <v>0.51172949076289798</v>
      </c>
      <c r="M1957" s="17"/>
      <c r="N1957" s="17">
        <v>0.56862902938933502</v>
      </c>
      <c r="O1957" s="17">
        <v>0.36061646318519103</v>
      </c>
      <c r="P1957" s="17">
        <v>0.25503855011427501</v>
      </c>
      <c r="Q1957" s="17">
        <v>0.230456760121341</v>
      </c>
      <c r="R1957" s="17"/>
      <c r="S1957" s="17">
        <v>0.38215691329533402</v>
      </c>
      <c r="T1957" s="17">
        <v>0.37314678139200502</v>
      </c>
      <c r="U1957" s="17">
        <v>0.29740557807039503</v>
      </c>
      <c r="V1957" s="17">
        <v>0.39131302585591898</v>
      </c>
      <c r="W1957" s="17">
        <v>0.441298194258746</v>
      </c>
      <c r="X1957" s="17">
        <v>0.203925030628094</v>
      </c>
      <c r="Y1957" s="17">
        <v>0.37098492603609001</v>
      </c>
      <c r="Z1957" s="17">
        <v>0.36179636412203198</v>
      </c>
      <c r="AA1957" s="17">
        <v>0.40091521840754402</v>
      </c>
      <c r="AB1957" s="17">
        <v>0.28098004507459801</v>
      </c>
      <c r="AC1957" s="17">
        <v>0.38277480267310698</v>
      </c>
      <c r="AD1957" s="17">
        <v>0.54364360339378603</v>
      </c>
      <c r="AE1957" s="17"/>
      <c r="AF1957" s="17">
        <v>0.32297643096897999</v>
      </c>
      <c r="AG1957" s="17">
        <v>0.49374090196007803</v>
      </c>
      <c r="AH1957" s="17">
        <v>0.120098063221625</v>
      </c>
      <c r="AI1957" s="17"/>
      <c r="AJ1957" s="17">
        <v>0.46633193341477103</v>
      </c>
      <c r="AK1957" s="17">
        <v>0.428628469131492</v>
      </c>
      <c r="AL1957" s="17">
        <v>0.37696249544821497</v>
      </c>
      <c r="AM1957" s="17"/>
      <c r="AN1957" s="17">
        <v>0.234517908464975</v>
      </c>
      <c r="AO1957" s="17">
        <v>0.28391751605389498</v>
      </c>
      <c r="AP1957" s="17">
        <v>0.48566407653176202</v>
      </c>
      <c r="AQ1957" s="17">
        <v>0.46079358701062301</v>
      </c>
      <c r="AR1957" s="17">
        <v>0.72560407836755303</v>
      </c>
      <c r="AS1957" s="17"/>
      <c r="AT1957" s="17">
        <v>0.36171746902372798</v>
      </c>
      <c r="AU1957" s="17">
        <v>0.35620147453120399</v>
      </c>
      <c r="AV1957" s="17"/>
      <c r="AW1957" s="17">
        <v>0.45038603719321102</v>
      </c>
      <c r="AX1957" s="17">
        <v>0.52210358938373602</v>
      </c>
      <c r="AY1957" s="17">
        <v>0.23144147435197299</v>
      </c>
    </row>
    <row r="1958" spans="2:51">
      <c r="C1958" s="17"/>
      <c r="D1958" s="17"/>
      <c r="E1958" s="17"/>
      <c r="F1958" s="17"/>
      <c r="G1958" s="17"/>
      <c r="H1958" s="17"/>
      <c r="I1958" s="17"/>
      <c r="J1958" s="17"/>
      <c r="K1958" s="17"/>
      <c r="L1958" s="17"/>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7"/>
      <c r="AI1958" s="17"/>
      <c r="AJ1958" s="17"/>
      <c r="AK1958" s="17"/>
      <c r="AL1958" s="17"/>
      <c r="AM1958" s="17"/>
      <c r="AN1958" s="17"/>
      <c r="AO1958" s="17"/>
      <c r="AP1958" s="17"/>
      <c r="AQ1958" s="17"/>
      <c r="AR1958" s="17"/>
      <c r="AS1958" s="17"/>
      <c r="AT1958" s="17"/>
      <c r="AU1958" s="17"/>
      <c r="AV1958" s="17"/>
      <c r="AW1958" s="17"/>
      <c r="AX1958" s="17"/>
      <c r="AY1958" s="17"/>
    </row>
    <row r="1959" spans="2:51">
      <c r="B1959" s="6" t="s">
        <v>507</v>
      </c>
      <c r="C1959" s="17"/>
      <c r="D1959" s="17"/>
      <c r="E1959" s="17"/>
      <c r="F1959" s="17"/>
      <c r="G1959" s="17"/>
      <c r="H1959" s="17"/>
      <c r="I1959" s="17"/>
      <c r="J1959" s="17"/>
      <c r="K1959" s="17"/>
      <c r="L1959" s="17"/>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7"/>
      <c r="AI1959" s="17"/>
      <c r="AJ1959" s="17"/>
      <c r="AK1959" s="17"/>
      <c r="AL1959" s="17"/>
      <c r="AM1959" s="17"/>
      <c r="AN1959" s="17"/>
      <c r="AO1959" s="17"/>
      <c r="AP1959" s="17"/>
      <c r="AQ1959" s="17"/>
      <c r="AR1959" s="17"/>
      <c r="AS1959" s="17"/>
      <c r="AT1959" s="17"/>
      <c r="AU1959" s="17"/>
      <c r="AV1959" s="17"/>
      <c r="AW1959" s="17"/>
      <c r="AX1959" s="17"/>
      <c r="AY1959" s="17"/>
    </row>
    <row r="1960" spans="2:51">
      <c r="B1960" s="24" t="s">
        <v>16</v>
      </c>
      <c r="C1960" s="17"/>
      <c r="D1960" s="17"/>
      <c r="E1960" s="17"/>
      <c r="F1960" s="17"/>
      <c r="G1960" s="17"/>
      <c r="H1960" s="17"/>
      <c r="I1960" s="17"/>
      <c r="J1960" s="17"/>
      <c r="K1960" s="17"/>
      <c r="L1960" s="17"/>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7"/>
      <c r="AI1960" s="17"/>
      <c r="AJ1960" s="17"/>
      <c r="AK1960" s="17"/>
      <c r="AL1960" s="17"/>
      <c r="AM1960" s="17"/>
      <c r="AN1960" s="17"/>
      <c r="AO1960" s="17"/>
      <c r="AP1960" s="17"/>
      <c r="AQ1960" s="17"/>
      <c r="AR1960" s="17"/>
      <c r="AS1960" s="17"/>
      <c r="AT1960" s="17"/>
      <c r="AU1960" s="17"/>
      <c r="AV1960" s="17"/>
      <c r="AW1960" s="17"/>
      <c r="AX1960" s="17"/>
      <c r="AY1960" s="17"/>
    </row>
    <row r="1961" spans="2:51">
      <c r="B1961" t="s">
        <v>133</v>
      </c>
      <c r="C1961" s="17">
        <v>0.10854773303323501</v>
      </c>
      <c r="D1961" s="17">
        <v>0.124960530777319</v>
      </c>
      <c r="E1961" s="17">
        <v>9.4323668027599297E-2</v>
      </c>
      <c r="F1961" s="17"/>
      <c r="G1961" s="17">
        <v>0.10595732010945599</v>
      </c>
      <c r="H1961" s="17">
        <v>7.2496666822687905E-2</v>
      </c>
      <c r="I1961" s="17">
        <v>6.1783420811296702E-2</v>
      </c>
      <c r="J1961" s="17">
        <v>8.7727068274182501E-2</v>
      </c>
      <c r="K1961" s="17">
        <v>0.137354720975358</v>
      </c>
      <c r="L1961" s="17">
        <v>0.157809583582118</v>
      </c>
      <c r="M1961" s="17"/>
      <c r="N1961" s="17">
        <v>0.113658902372202</v>
      </c>
      <c r="O1961" s="17">
        <v>0.10393714651604601</v>
      </c>
      <c r="P1961" s="17">
        <v>0.136559514833858</v>
      </c>
      <c r="Q1961" s="17">
        <v>8.5214808721131297E-2</v>
      </c>
      <c r="R1961" s="17"/>
      <c r="S1961" s="17">
        <v>0.120132393451007</v>
      </c>
      <c r="T1961" s="17">
        <v>0.1077722111574</v>
      </c>
      <c r="U1961" s="17">
        <v>8.3167846375466703E-2</v>
      </c>
      <c r="V1961" s="17">
        <v>0.16487178234025901</v>
      </c>
      <c r="W1961" s="17">
        <v>0.101751299913435</v>
      </c>
      <c r="X1961" s="17">
        <v>9.5290373410653897E-2</v>
      </c>
      <c r="Y1961" s="17">
        <v>9.2942825921820696E-2</v>
      </c>
      <c r="Z1961" s="17">
        <v>0.12605040732513001</v>
      </c>
      <c r="AA1961" s="17">
        <v>0.109506702203297</v>
      </c>
      <c r="AB1961" s="17">
        <v>0.124152572191884</v>
      </c>
      <c r="AC1961" s="17">
        <v>9.1376922857775295E-2</v>
      </c>
      <c r="AD1961" s="17">
        <v>6.1595944983944897E-2</v>
      </c>
      <c r="AE1961" s="17"/>
      <c r="AF1961" s="17">
        <v>0.13336224826465101</v>
      </c>
      <c r="AG1961" s="17">
        <v>0.108910506932286</v>
      </c>
      <c r="AH1961" s="17">
        <v>4.6322460540911999E-2</v>
      </c>
      <c r="AI1961" s="17"/>
      <c r="AJ1961" s="17">
        <v>0.172365608724285</v>
      </c>
      <c r="AK1961" s="17">
        <v>0.11025111852943199</v>
      </c>
      <c r="AL1961" s="17">
        <v>0.11756820051698701</v>
      </c>
      <c r="AM1961" s="17"/>
      <c r="AN1961" s="17">
        <v>0.108713914936187</v>
      </c>
      <c r="AO1961" s="17">
        <v>0.14071973070215901</v>
      </c>
      <c r="AP1961" s="17">
        <v>0.100581919485775</v>
      </c>
      <c r="AQ1961" s="17">
        <v>9.7120848576923102E-2</v>
      </c>
      <c r="AR1961" s="17">
        <v>0.189976792151719</v>
      </c>
      <c r="AS1961" s="17"/>
      <c r="AT1961" s="17">
        <v>0.116035243756152</v>
      </c>
      <c r="AU1961" s="17">
        <v>2.5503298929112801E-2</v>
      </c>
      <c r="AV1961" s="17"/>
      <c r="AW1961" s="17">
        <v>0.123054082594495</v>
      </c>
      <c r="AX1961" s="17">
        <v>0.12884643818737401</v>
      </c>
      <c r="AY1961" s="17">
        <v>8.8410968272198701E-2</v>
      </c>
    </row>
    <row r="1962" spans="2:51">
      <c r="B1962" t="s">
        <v>134</v>
      </c>
      <c r="C1962" s="17">
        <v>0.371557987276603</v>
      </c>
      <c r="D1962" s="17">
        <v>0.36202435043832998</v>
      </c>
      <c r="E1962" s="17">
        <v>0.38117007787950102</v>
      </c>
      <c r="F1962" s="17"/>
      <c r="G1962" s="17">
        <v>0.387568311353571</v>
      </c>
      <c r="H1962" s="17">
        <v>0.264114441928327</v>
      </c>
      <c r="I1962" s="17">
        <v>0.351620120215836</v>
      </c>
      <c r="J1962" s="17">
        <v>0.39957044821087101</v>
      </c>
      <c r="K1962" s="17">
        <v>0.31435353551377698</v>
      </c>
      <c r="L1962" s="17">
        <v>0.46757708136161003</v>
      </c>
      <c r="M1962" s="17"/>
      <c r="N1962" s="17">
        <v>0.416370550013202</v>
      </c>
      <c r="O1962" s="17">
        <v>0.41119718003164701</v>
      </c>
      <c r="P1962" s="17">
        <v>0.33554335976052502</v>
      </c>
      <c r="Q1962" s="17">
        <v>0.319018117079304</v>
      </c>
      <c r="R1962" s="17"/>
      <c r="S1962" s="17">
        <v>0.43714105846981599</v>
      </c>
      <c r="T1962" s="17">
        <v>0.36348408868275101</v>
      </c>
      <c r="U1962" s="17">
        <v>0.43808291979001501</v>
      </c>
      <c r="V1962" s="17">
        <v>0.46157167755898698</v>
      </c>
      <c r="W1962" s="17">
        <v>0.41510995831126501</v>
      </c>
      <c r="X1962" s="17">
        <v>0.29083721264531298</v>
      </c>
      <c r="Y1962" s="17">
        <v>0.33633144090753597</v>
      </c>
      <c r="Z1962" s="17">
        <v>0.26045728168036197</v>
      </c>
      <c r="AA1962" s="17">
        <v>0.30884507686436602</v>
      </c>
      <c r="AB1962" s="17">
        <v>0.29176430803360998</v>
      </c>
      <c r="AC1962" s="17">
        <v>0.41576244765937498</v>
      </c>
      <c r="AD1962" s="17">
        <v>0.39347752838508399</v>
      </c>
      <c r="AE1962" s="17"/>
      <c r="AF1962" s="17">
        <v>0.37733123218718601</v>
      </c>
      <c r="AG1962" s="17">
        <v>0.39903178787834997</v>
      </c>
      <c r="AH1962" s="17">
        <v>0.26051363098320701</v>
      </c>
      <c r="AI1962" s="17"/>
      <c r="AJ1962" s="17">
        <v>0.45074962414680397</v>
      </c>
      <c r="AK1962" s="17">
        <v>0.36942581943915198</v>
      </c>
      <c r="AL1962" s="17">
        <v>0.40844343450660298</v>
      </c>
      <c r="AM1962" s="17"/>
      <c r="AN1962" s="17">
        <v>0.37445437770072298</v>
      </c>
      <c r="AO1962" s="17">
        <v>0.32285939280285297</v>
      </c>
      <c r="AP1962" s="17">
        <v>0.35215965145514699</v>
      </c>
      <c r="AQ1962" s="17">
        <v>0.39939065627312997</v>
      </c>
      <c r="AR1962" s="17">
        <v>0.32669261356113</v>
      </c>
      <c r="AS1962" s="17"/>
      <c r="AT1962" s="17">
        <v>0.37133961132190102</v>
      </c>
      <c r="AU1962" s="17">
        <v>0.37463730234147002</v>
      </c>
      <c r="AV1962" s="17"/>
      <c r="AW1962" s="17">
        <v>0.38349913506473399</v>
      </c>
      <c r="AX1962" s="17">
        <v>0.44773451643412798</v>
      </c>
      <c r="AY1962" s="17">
        <v>0.33989866455276802</v>
      </c>
    </row>
    <row r="1963" spans="2:51">
      <c r="B1963" t="s">
        <v>135</v>
      </c>
      <c r="C1963" s="17">
        <v>0.25710714953693098</v>
      </c>
      <c r="D1963" s="17">
        <v>0.251759814563003</v>
      </c>
      <c r="E1963" s="17">
        <v>0.25954394402870101</v>
      </c>
      <c r="F1963" s="17"/>
      <c r="G1963" s="17">
        <v>0.212821180264888</v>
      </c>
      <c r="H1963" s="17">
        <v>0.33351779203333198</v>
      </c>
      <c r="I1963" s="17">
        <v>0.23082570333701999</v>
      </c>
      <c r="J1963" s="17">
        <v>0.27927142143140898</v>
      </c>
      <c r="K1963" s="17">
        <v>0.264581218678481</v>
      </c>
      <c r="L1963" s="17">
        <v>0.22327106594745799</v>
      </c>
      <c r="M1963" s="17"/>
      <c r="N1963" s="17">
        <v>0.23114617549269301</v>
      </c>
      <c r="O1963" s="17">
        <v>0.25043249045486599</v>
      </c>
      <c r="P1963" s="17">
        <v>0.23381713133794099</v>
      </c>
      <c r="Q1963" s="17">
        <v>0.30552462118819301</v>
      </c>
      <c r="R1963" s="17"/>
      <c r="S1963" s="17">
        <v>0.17230644816159399</v>
      </c>
      <c r="T1963" s="17">
        <v>0.26560358183757499</v>
      </c>
      <c r="U1963" s="17">
        <v>0.32067545111325901</v>
      </c>
      <c r="V1963" s="17">
        <v>0.20246899919627301</v>
      </c>
      <c r="W1963" s="17">
        <v>0.23463828830553801</v>
      </c>
      <c r="X1963" s="17">
        <v>0.24042210713530801</v>
      </c>
      <c r="Y1963" s="17">
        <v>0.27827922536676702</v>
      </c>
      <c r="Z1963" s="17">
        <v>0.279469632547442</v>
      </c>
      <c r="AA1963" s="17">
        <v>0.31473794872144201</v>
      </c>
      <c r="AB1963" s="17">
        <v>0.24666553934944599</v>
      </c>
      <c r="AC1963" s="17">
        <v>0.21717719478713099</v>
      </c>
      <c r="AD1963" s="17">
        <v>0.35428273568095398</v>
      </c>
      <c r="AE1963" s="17"/>
      <c r="AF1963" s="17">
        <v>0.242031216814481</v>
      </c>
      <c r="AG1963" s="17">
        <v>0.25729109644217601</v>
      </c>
      <c r="AH1963" s="17">
        <v>0.314607234841632</v>
      </c>
      <c r="AI1963" s="17"/>
      <c r="AJ1963" s="17">
        <v>0.21009486861372201</v>
      </c>
      <c r="AK1963" s="17">
        <v>0.28688025356762797</v>
      </c>
      <c r="AL1963" s="17">
        <v>0.26148633881514699</v>
      </c>
      <c r="AM1963" s="17"/>
      <c r="AN1963" s="17">
        <v>0.26349751821897299</v>
      </c>
      <c r="AO1963" s="17">
        <v>0.21864025031852</v>
      </c>
      <c r="AP1963" s="17">
        <v>0.28359272463187601</v>
      </c>
      <c r="AQ1963" s="17">
        <v>0.25772859339168003</v>
      </c>
      <c r="AR1963" s="17">
        <v>0.28891711576228801</v>
      </c>
      <c r="AS1963" s="17"/>
      <c r="AT1963" s="17">
        <v>0.25098723212287499</v>
      </c>
      <c r="AU1963" s="17">
        <v>0.32651577587729302</v>
      </c>
      <c r="AV1963" s="17"/>
      <c r="AW1963" s="17">
        <v>0.230573439028705</v>
      </c>
      <c r="AX1963" s="17">
        <v>0.225386827351235</v>
      </c>
      <c r="AY1963" s="17">
        <v>0.292567751711864</v>
      </c>
    </row>
    <row r="1964" spans="2:51">
      <c r="B1964" t="s">
        <v>136</v>
      </c>
      <c r="C1964" s="17">
        <v>0.11885428769414701</v>
      </c>
      <c r="D1964" s="17">
        <v>0.135388818084514</v>
      </c>
      <c r="E1964" s="17">
        <v>0.104554233451599</v>
      </c>
      <c r="F1964" s="17"/>
      <c r="G1964" s="17">
        <v>0.142748420056279</v>
      </c>
      <c r="H1964" s="17">
        <v>0.142126350100303</v>
      </c>
      <c r="I1964" s="17">
        <v>0.201791279001799</v>
      </c>
      <c r="J1964" s="17">
        <v>7.2730090148341905E-2</v>
      </c>
      <c r="K1964" s="17">
        <v>0.11960512516463501</v>
      </c>
      <c r="L1964" s="17">
        <v>6.8015989913596406E-2</v>
      </c>
      <c r="M1964" s="17"/>
      <c r="N1964" s="17">
        <v>0.12165464238370099</v>
      </c>
      <c r="O1964" s="17">
        <v>9.4543764709439995E-2</v>
      </c>
      <c r="P1964" s="17">
        <v>0.120978065348698</v>
      </c>
      <c r="Q1964" s="17">
        <v>0.13433676427382399</v>
      </c>
      <c r="R1964" s="17"/>
      <c r="S1964" s="17">
        <v>7.6594512043353699E-2</v>
      </c>
      <c r="T1964" s="17">
        <v>8.7432260653049806E-2</v>
      </c>
      <c r="U1964" s="17">
        <v>5.7423621772660603E-2</v>
      </c>
      <c r="V1964" s="17">
        <v>7.08006499185104E-2</v>
      </c>
      <c r="W1964" s="17">
        <v>0.109025488434475</v>
      </c>
      <c r="X1964" s="17">
        <v>0.17830389958036499</v>
      </c>
      <c r="Y1964" s="17">
        <v>0.18719644415370901</v>
      </c>
      <c r="Z1964" s="17">
        <v>0.107774599620022</v>
      </c>
      <c r="AA1964" s="17">
        <v>0.146434298119133</v>
      </c>
      <c r="AB1964" s="17">
        <v>0.18921389379158501</v>
      </c>
      <c r="AC1964" s="17">
        <v>0.114223220617631</v>
      </c>
      <c r="AD1964" s="17">
        <v>0.122177010399156</v>
      </c>
      <c r="AE1964" s="17"/>
      <c r="AF1964" s="17">
        <v>0.107027653944705</v>
      </c>
      <c r="AG1964" s="17">
        <v>0.117339055117106</v>
      </c>
      <c r="AH1964" s="17">
        <v>0.14062599229473699</v>
      </c>
      <c r="AI1964" s="17"/>
      <c r="AJ1964" s="17">
        <v>8.3036151697688507E-2</v>
      </c>
      <c r="AK1964" s="17">
        <v>0.12110281991182401</v>
      </c>
      <c r="AL1964" s="17">
        <v>0.122838171178362</v>
      </c>
      <c r="AM1964" s="17"/>
      <c r="AN1964" s="17">
        <v>6.9272969540463594E-2</v>
      </c>
      <c r="AO1964" s="17">
        <v>0.14281815995722599</v>
      </c>
      <c r="AP1964" s="17">
        <v>0.12940880771440899</v>
      </c>
      <c r="AQ1964" s="17">
        <v>0.16007831319462201</v>
      </c>
      <c r="AR1964" s="17">
        <v>0.19441347852486299</v>
      </c>
      <c r="AS1964" s="17"/>
      <c r="AT1964" s="17">
        <v>0.118366151617203</v>
      </c>
      <c r="AU1964" s="17">
        <v>0.13764113207898901</v>
      </c>
      <c r="AV1964" s="17"/>
      <c r="AW1964" s="17">
        <v>0.12821315092048699</v>
      </c>
      <c r="AX1964" s="17">
        <v>0.101159906978617</v>
      </c>
      <c r="AY1964" s="17">
        <v>0.113672617493478</v>
      </c>
    </row>
    <row r="1965" spans="2:51">
      <c r="B1965" t="s">
        <v>137</v>
      </c>
      <c r="C1965" s="17">
        <v>8.4379687699509306E-2</v>
      </c>
      <c r="D1965" s="17">
        <v>7.8045435037504607E-2</v>
      </c>
      <c r="E1965" s="17">
        <v>9.0261410881518803E-2</v>
      </c>
      <c r="F1965" s="17"/>
      <c r="G1965" s="17">
        <v>9.3412514791057305E-2</v>
      </c>
      <c r="H1965" s="17">
        <v>0.14634252629937</v>
      </c>
      <c r="I1965" s="17">
        <v>9.1130265125360696E-2</v>
      </c>
      <c r="J1965" s="17">
        <v>9.3137360658256105E-2</v>
      </c>
      <c r="K1965" s="17">
        <v>8.8831444142573296E-2</v>
      </c>
      <c r="L1965" s="17">
        <v>2.6720018166889799E-2</v>
      </c>
      <c r="M1965" s="17"/>
      <c r="N1965" s="17">
        <v>7.0818328649773596E-2</v>
      </c>
      <c r="O1965" s="17">
        <v>8.6413542810058905E-2</v>
      </c>
      <c r="P1965" s="17">
        <v>0.10546974032036199</v>
      </c>
      <c r="Q1965" s="17">
        <v>8.1428796665297898E-2</v>
      </c>
      <c r="R1965" s="17"/>
      <c r="S1965" s="17">
        <v>0.115213773198088</v>
      </c>
      <c r="T1965" s="17">
        <v>9.3822393013888297E-2</v>
      </c>
      <c r="U1965" s="17">
        <v>5.9509026521128799E-2</v>
      </c>
      <c r="V1965" s="17">
        <v>6.9009589992291204E-2</v>
      </c>
      <c r="W1965" s="17">
        <v>9.9179050282921302E-2</v>
      </c>
      <c r="X1965" s="17">
        <v>8.6731397572039501E-2</v>
      </c>
      <c r="Y1965" s="17">
        <v>8.3072017589971694E-2</v>
      </c>
      <c r="Z1965" s="17">
        <v>0.110030550643244</v>
      </c>
      <c r="AA1965" s="17">
        <v>7.5905041052187705E-2</v>
      </c>
      <c r="AB1965" s="17">
        <v>9.2748923096865901E-2</v>
      </c>
      <c r="AC1965" s="17">
        <v>9.6946576694061995E-2</v>
      </c>
      <c r="AD1965" s="17">
        <v>0</v>
      </c>
      <c r="AE1965" s="17"/>
      <c r="AF1965" s="17">
        <v>9.6114509842713997E-2</v>
      </c>
      <c r="AG1965" s="17">
        <v>5.2599016668287597E-2</v>
      </c>
      <c r="AH1965" s="17">
        <v>0.145870469913602</v>
      </c>
      <c r="AI1965" s="17"/>
      <c r="AJ1965" s="17">
        <v>2.94934023929662E-2</v>
      </c>
      <c r="AK1965" s="17">
        <v>5.7634957170201499E-2</v>
      </c>
      <c r="AL1965" s="17">
        <v>4.65448241266051E-2</v>
      </c>
      <c r="AM1965" s="17"/>
      <c r="AN1965" s="17">
        <v>7.9198200590060094E-2</v>
      </c>
      <c r="AO1965" s="17">
        <v>0.108400633736199</v>
      </c>
      <c r="AP1965" s="17">
        <v>8.8754931995333394E-2</v>
      </c>
      <c r="AQ1965" s="17">
        <v>4.9559324605387499E-2</v>
      </c>
      <c r="AR1965" s="17">
        <v>0</v>
      </c>
      <c r="AS1965" s="17"/>
      <c r="AT1965" s="17">
        <v>8.1630159226797006E-2</v>
      </c>
      <c r="AU1965" s="17">
        <v>0.100601113239719</v>
      </c>
      <c r="AV1965" s="17"/>
      <c r="AW1965" s="17">
        <v>9.1083900180050595E-2</v>
      </c>
      <c r="AX1965" s="17">
        <v>5.7219394229738499E-2</v>
      </c>
      <c r="AY1965" s="17">
        <v>8.4341792023591003E-2</v>
      </c>
    </row>
    <row r="1966" spans="2:51">
      <c r="B1966" t="s">
        <v>119</v>
      </c>
      <c r="C1966" s="17">
        <v>5.9553154759574997E-2</v>
      </c>
      <c r="D1966" s="17">
        <v>4.7821051099330103E-2</v>
      </c>
      <c r="E1966" s="17">
        <v>7.0146665731080304E-2</v>
      </c>
      <c r="F1966" s="17"/>
      <c r="G1966" s="17">
        <v>5.74922534247485E-2</v>
      </c>
      <c r="H1966" s="17">
        <v>4.14022228159798E-2</v>
      </c>
      <c r="I1966" s="17">
        <v>6.2849211508687899E-2</v>
      </c>
      <c r="J1966" s="17">
        <v>6.7563611276940105E-2</v>
      </c>
      <c r="K1966" s="17">
        <v>7.5273955525175504E-2</v>
      </c>
      <c r="L1966" s="17">
        <v>5.6606261028328102E-2</v>
      </c>
      <c r="M1966" s="17"/>
      <c r="N1966" s="17">
        <v>4.6351401088428099E-2</v>
      </c>
      <c r="O1966" s="17">
        <v>5.3475875477941498E-2</v>
      </c>
      <c r="P1966" s="17">
        <v>6.7632188398616497E-2</v>
      </c>
      <c r="Q1966" s="17">
        <v>7.4476892072250306E-2</v>
      </c>
      <c r="R1966" s="17"/>
      <c r="S1966" s="17">
        <v>7.8611814676140895E-2</v>
      </c>
      <c r="T1966" s="17">
        <v>8.1885464655335999E-2</v>
      </c>
      <c r="U1966" s="17">
        <v>4.1141134427469798E-2</v>
      </c>
      <c r="V1966" s="17">
        <v>3.1277300993679799E-2</v>
      </c>
      <c r="W1966" s="17">
        <v>4.02959147523664E-2</v>
      </c>
      <c r="X1966" s="17">
        <v>0.108415009656321</v>
      </c>
      <c r="Y1966" s="17">
        <v>2.2178046060196299E-2</v>
      </c>
      <c r="Z1966" s="17">
        <v>0.1162175281838</v>
      </c>
      <c r="AA1966" s="17">
        <v>4.45709330395734E-2</v>
      </c>
      <c r="AB1966" s="17">
        <v>5.5454763536609497E-2</v>
      </c>
      <c r="AC1966" s="17">
        <v>6.4513637384026795E-2</v>
      </c>
      <c r="AD1966" s="17">
        <v>6.8466780550860903E-2</v>
      </c>
      <c r="AE1966" s="17"/>
      <c r="AF1966" s="17">
        <v>4.41331389462623E-2</v>
      </c>
      <c r="AG1966" s="17">
        <v>6.4828536961794497E-2</v>
      </c>
      <c r="AH1966" s="17">
        <v>9.2060211425910796E-2</v>
      </c>
      <c r="AI1966" s="17"/>
      <c r="AJ1966" s="17">
        <v>5.4260344424533702E-2</v>
      </c>
      <c r="AK1966" s="17">
        <v>5.4705031381762699E-2</v>
      </c>
      <c r="AL1966" s="17">
        <v>4.3119030856296502E-2</v>
      </c>
      <c r="AM1966" s="17"/>
      <c r="AN1966" s="17">
        <v>0.104863019013593</v>
      </c>
      <c r="AO1966" s="17">
        <v>6.6561832483042996E-2</v>
      </c>
      <c r="AP1966" s="17">
        <v>4.5501964717459403E-2</v>
      </c>
      <c r="AQ1966" s="17">
        <v>3.6122263958257302E-2</v>
      </c>
      <c r="AR1966" s="17">
        <v>0</v>
      </c>
      <c r="AS1966" s="17"/>
      <c r="AT1966" s="17">
        <v>6.1641601955072997E-2</v>
      </c>
      <c r="AU1966" s="17">
        <v>3.51013775334168E-2</v>
      </c>
      <c r="AV1966" s="17"/>
      <c r="AW1966" s="17">
        <v>4.3576292211527902E-2</v>
      </c>
      <c r="AX1966" s="17">
        <v>3.9652916818907702E-2</v>
      </c>
      <c r="AY1966" s="17">
        <v>8.1108205946099798E-2</v>
      </c>
    </row>
    <row r="1967" spans="2:51">
      <c r="B1967" t="s">
        <v>138</v>
      </c>
      <c r="C1967" s="17">
        <v>0.480105720309838</v>
      </c>
      <c r="D1967" s="17">
        <v>0.48698488121564798</v>
      </c>
      <c r="E1967" s="17">
        <v>0.47549374590710097</v>
      </c>
      <c r="F1967" s="17"/>
      <c r="G1967" s="17">
        <v>0.49352563146302703</v>
      </c>
      <c r="H1967" s="17">
        <v>0.33661110875101502</v>
      </c>
      <c r="I1967" s="17">
        <v>0.413403541027133</v>
      </c>
      <c r="J1967" s="17">
        <v>0.48729751648505298</v>
      </c>
      <c r="K1967" s="17">
        <v>0.45170825648913498</v>
      </c>
      <c r="L1967" s="17">
        <v>0.62538666494372697</v>
      </c>
      <c r="M1967" s="17"/>
      <c r="N1967" s="17">
        <v>0.530029452385404</v>
      </c>
      <c r="O1967" s="17">
        <v>0.51513432654769298</v>
      </c>
      <c r="P1967" s="17">
        <v>0.47210287459438299</v>
      </c>
      <c r="Q1967" s="17">
        <v>0.40423292580043502</v>
      </c>
      <c r="R1967" s="17"/>
      <c r="S1967" s="17">
        <v>0.557273451920823</v>
      </c>
      <c r="T1967" s="17">
        <v>0.47125629984015099</v>
      </c>
      <c r="U1967" s="17">
        <v>0.52125076616548205</v>
      </c>
      <c r="V1967" s="17">
        <v>0.62644345989924599</v>
      </c>
      <c r="W1967" s="17">
        <v>0.51686125822469997</v>
      </c>
      <c r="X1967" s="17">
        <v>0.38612758605596598</v>
      </c>
      <c r="Y1967" s="17">
        <v>0.42927426682935599</v>
      </c>
      <c r="Z1967" s="17">
        <v>0.38650768900549198</v>
      </c>
      <c r="AA1967" s="17">
        <v>0.41835177906766302</v>
      </c>
      <c r="AB1967" s="17">
        <v>0.415916880225495</v>
      </c>
      <c r="AC1967" s="17">
        <v>0.50713937051714997</v>
      </c>
      <c r="AD1967" s="17">
        <v>0.45507347336902898</v>
      </c>
      <c r="AE1967" s="17"/>
      <c r="AF1967" s="17">
        <v>0.51069348045183705</v>
      </c>
      <c r="AG1967" s="17">
        <v>0.50794229481063702</v>
      </c>
      <c r="AH1967" s="17">
        <v>0.306836091524119</v>
      </c>
      <c r="AI1967" s="17"/>
      <c r="AJ1967" s="17">
        <v>0.62311523287109005</v>
      </c>
      <c r="AK1967" s="17">
        <v>0.47967693796858402</v>
      </c>
      <c r="AL1967" s="17">
        <v>0.52601163502359005</v>
      </c>
      <c r="AM1967" s="17"/>
      <c r="AN1967" s="17">
        <v>0.48316829263691002</v>
      </c>
      <c r="AO1967" s="17">
        <v>0.46357912350501201</v>
      </c>
      <c r="AP1967" s="17">
        <v>0.45274157094092199</v>
      </c>
      <c r="AQ1967" s="17">
        <v>0.49651150485005302</v>
      </c>
      <c r="AR1967" s="17">
        <v>0.51666940571284903</v>
      </c>
      <c r="AS1967" s="17"/>
      <c r="AT1967" s="17">
        <v>0.48737485507805201</v>
      </c>
      <c r="AU1967" s="17">
        <v>0.40014060127058199</v>
      </c>
      <c r="AV1967" s="17"/>
      <c r="AW1967" s="17">
        <v>0.506553217659229</v>
      </c>
      <c r="AX1967" s="17">
        <v>0.57658095462150205</v>
      </c>
      <c r="AY1967" s="17">
        <v>0.42830963282496698</v>
      </c>
    </row>
    <row r="1968" spans="2:51">
      <c r="B1968" t="s">
        <v>139</v>
      </c>
      <c r="C1968" s="17">
        <v>0.20323397539365601</v>
      </c>
      <c r="D1968" s="17">
        <v>0.213434253122018</v>
      </c>
      <c r="E1968" s="17">
        <v>0.19481564433311799</v>
      </c>
      <c r="F1968" s="17"/>
      <c r="G1968" s="17">
        <v>0.236160934847337</v>
      </c>
      <c r="H1968" s="17">
        <v>0.288468876399673</v>
      </c>
      <c r="I1968" s="17">
        <v>0.29292154412715998</v>
      </c>
      <c r="J1968" s="17">
        <v>0.16586745080659801</v>
      </c>
      <c r="K1968" s="17">
        <v>0.208436569307209</v>
      </c>
      <c r="L1968" s="17">
        <v>9.4736008080486198E-2</v>
      </c>
      <c r="M1968" s="17"/>
      <c r="N1968" s="17">
        <v>0.19247297103347399</v>
      </c>
      <c r="O1968" s="17">
        <v>0.18095730751949901</v>
      </c>
      <c r="P1968" s="17">
        <v>0.22644780566906</v>
      </c>
      <c r="Q1968" s="17">
        <v>0.215765560939122</v>
      </c>
      <c r="R1968" s="17"/>
      <c r="S1968" s="17">
        <v>0.191808285241442</v>
      </c>
      <c r="T1968" s="17">
        <v>0.18125465366693799</v>
      </c>
      <c r="U1968" s="17">
        <v>0.11693264829378899</v>
      </c>
      <c r="V1968" s="17">
        <v>0.13981023991080199</v>
      </c>
      <c r="W1968" s="17">
        <v>0.208204538717397</v>
      </c>
      <c r="X1968" s="17">
        <v>0.26503529715240498</v>
      </c>
      <c r="Y1968" s="17">
        <v>0.27026846174368002</v>
      </c>
      <c r="Z1968" s="17">
        <v>0.217805150263265</v>
      </c>
      <c r="AA1968" s="17">
        <v>0.22233933917132101</v>
      </c>
      <c r="AB1968" s="17">
        <v>0.28196281688844999</v>
      </c>
      <c r="AC1968" s="17">
        <v>0.211169797311693</v>
      </c>
      <c r="AD1968" s="17">
        <v>0.122177010399156</v>
      </c>
      <c r="AE1968" s="17"/>
      <c r="AF1968" s="17">
        <v>0.20314216378741901</v>
      </c>
      <c r="AG1968" s="17">
        <v>0.169938071785393</v>
      </c>
      <c r="AH1968" s="17">
        <v>0.28649646220833902</v>
      </c>
      <c r="AI1968" s="17"/>
      <c r="AJ1968" s="17">
        <v>0.112529554090655</v>
      </c>
      <c r="AK1968" s="17">
        <v>0.17873777708202601</v>
      </c>
      <c r="AL1968" s="17">
        <v>0.169382995304967</v>
      </c>
      <c r="AM1968" s="17"/>
      <c r="AN1968" s="17">
        <v>0.14847117013052399</v>
      </c>
      <c r="AO1968" s="17">
        <v>0.25121879369342498</v>
      </c>
      <c r="AP1968" s="17">
        <v>0.21816373970974201</v>
      </c>
      <c r="AQ1968" s="17">
        <v>0.20963763780000999</v>
      </c>
      <c r="AR1968" s="17">
        <v>0.19441347852486299</v>
      </c>
      <c r="AS1968" s="17"/>
      <c r="AT1968" s="17">
        <v>0.19999631084399999</v>
      </c>
      <c r="AU1968" s="17">
        <v>0.238242245318708</v>
      </c>
      <c r="AV1968" s="17"/>
      <c r="AW1968" s="17">
        <v>0.21929705110053799</v>
      </c>
      <c r="AX1968" s="17">
        <v>0.158379301208355</v>
      </c>
      <c r="AY1968" s="17">
        <v>0.198014409517069</v>
      </c>
    </row>
    <row r="1969" spans="2:51">
      <c r="B1969" t="s">
        <v>140</v>
      </c>
      <c r="C1969" s="17">
        <v>0.27687174491618199</v>
      </c>
      <c r="D1969" s="17">
        <v>0.27355062809363001</v>
      </c>
      <c r="E1969" s="17">
        <v>0.28067810157398199</v>
      </c>
      <c r="F1969" s="17"/>
      <c r="G1969" s="17">
        <v>0.25736469661569</v>
      </c>
      <c r="H1969" s="17">
        <v>4.81422323513419E-2</v>
      </c>
      <c r="I1969" s="17">
        <v>0.12048199689997301</v>
      </c>
      <c r="J1969" s="17">
        <v>0.321430065678455</v>
      </c>
      <c r="K1969" s="17">
        <v>0.24327168718192599</v>
      </c>
      <c r="L1969" s="17">
        <v>0.53065065686324098</v>
      </c>
      <c r="M1969" s="17"/>
      <c r="N1969" s="17">
        <v>0.33755648135193</v>
      </c>
      <c r="O1969" s="17">
        <v>0.33417701902819402</v>
      </c>
      <c r="P1969" s="17">
        <v>0.24565506892532299</v>
      </c>
      <c r="Q1969" s="17">
        <v>0.18846736486131399</v>
      </c>
      <c r="R1969" s="17"/>
      <c r="S1969" s="17">
        <v>0.365465166679381</v>
      </c>
      <c r="T1969" s="17">
        <v>0.290001646173213</v>
      </c>
      <c r="U1969" s="17">
        <v>0.40431811787169197</v>
      </c>
      <c r="V1969" s="17">
        <v>0.486633219988445</v>
      </c>
      <c r="W1969" s="17">
        <v>0.308656719507303</v>
      </c>
      <c r="X1969" s="17">
        <v>0.121092288903562</v>
      </c>
      <c r="Y1969" s="17">
        <v>0.15900580508567599</v>
      </c>
      <c r="Z1969" s="17">
        <v>0.16870253874222699</v>
      </c>
      <c r="AA1969" s="17">
        <v>0.19601243989634301</v>
      </c>
      <c r="AB1969" s="17">
        <v>0.13395406333704399</v>
      </c>
      <c r="AC1969" s="17">
        <v>0.29596957320545703</v>
      </c>
      <c r="AD1969" s="17">
        <v>0.33289646296987302</v>
      </c>
      <c r="AE1969" s="17"/>
      <c r="AF1969" s="17">
        <v>0.30755131666441798</v>
      </c>
      <c r="AG1969" s="17">
        <v>0.33800422302524402</v>
      </c>
      <c r="AH1969" s="17">
        <v>2.0339629315779501E-2</v>
      </c>
      <c r="AI1969" s="17"/>
      <c r="AJ1969" s="17">
        <v>0.51058567878043504</v>
      </c>
      <c r="AK1969" s="17">
        <v>0.30093916088655798</v>
      </c>
      <c r="AL1969" s="17">
        <v>0.35662863971862302</v>
      </c>
      <c r="AM1969" s="17"/>
      <c r="AN1969" s="17">
        <v>0.334697122506386</v>
      </c>
      <c r="AO1969" s="17">
        <v>0.21236032981158801</v>
      </c>
      <c r="AP1969" s="17">
        <v>0.23457783123117901</v>
      </c>
      <c r="AQ1969" s="17">
        <v>0.28687386705004397</v>
      </c>
      <c r="AR1969" s="17">
        <v>0.32225592718798701</v>
      </c>
      <c r="AS1969" s="17"/>
      <c r="AT1969" s="17">
        <v>0.28737854423405201</v>
      </c>
      <c r="AU1969" s="17">
        <v>0.16189835595187399</v>
      </c>
      <c r="AV1969" s="17"/>
      <c r="AW1969" s="17">
        <v>0.28725616655869102</v>
      </c>
      <c r="AX1969" s="17">
        <v>0.41820165341314702</v>
      </c>
      <c r="AY1969" s="17">
        <v>0.23029522330789801</v>
      </c>
    </row>
    <row r="1970" spans="2:51">
      <c r="C1970" s="17"/>
      <c r="D1970" s="17"/>
      <c r="E1970" s="17"/>
      <c r="F1970" s="17"/>
      <c r="G1970" s="17"/>
      <c r="H1970" s="17"/>
      <c r="I1970" s="17"/>
      <c r="J1970" s="17"/>
      <c r="K1970" s="17"/>
      <c r="L1970" s="17"/>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7"/>
      <c r="AI1970" s="17"/>
      <c r="AJ1970" s="17"/>
      <c r="AK1970" s="17"/>
      <c r="AL1970" s="17"/>
      <c r="AM1970" s="17"/>
      <c r="AN1970" s="17"/>
      <c r="AO1970" s="17"/>
      <c r="AP1970" s="17"/>
      <c r="AQ1970" s="17"/>
      <c r="AR1970" s="17"/>
      <c r="AS1970" s="17"/>
      <c r="AT1970" s="17"/>
      <c r="AU1970" s="17"/>
      <c r="AV1970" s="17"/>
      <c r="AW1970" s="17"/>
      <c r="AX1970" s="17"/>
      <c r="AY1970" s="17"/>
    </row>
    <row r="1971" spans="2:51">
      <c r="B1971" s="6" t="s">
        <v>508</v>
      </c>
      <c r="C1971" s="17"/>
      <c r="D1971" s="17"/>
      <c r="E1971" s="17"/>
      <c r="F1971" s="17"/>
      <c r="G1971" s="17"/>
      <c r="H1971" s="17"/>
      <c r="I1971" s="17"/>
      <c r="J1971" s="17"/>
      <c r="K1971" s="17"/>
      <c r="L1971" s="17"/>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7"/>
      <c r="AI1971" s="17"/>
      <c r="AJ1971" s="17"/>
      <c r="AK1971" s="17"/>
      <c r="AL1971" s="17"/>
      <c r="AM1971" s="17"/>
      <c r="AN1971" s="17"/>
      <c r="AO1971" s="17"/>
      <c r="AP1971" s="17"/>
      <c r="AQ1971" s="17"/>
      <c r="AR1971" s="17"/>
      <c r="AS1971" s="17"/>
      <c r="AT1971" s="17"/>
      <c r="AU1971" s="17"/>
      <c r="AV1971" s="17"/>
      <c r="AW1971" s="17"/>
      <c r="AX1971" s="17"/>
      <c r="AY1971" s="17"/>
    </row>
    <row r="1972" spans="2:51">
      <c r="B1972" s="24" t="s">
        <v>16</v>
      </c>
      <c r="C1972" s="17"/>
      <c r="D1972" s="17"/>
      <c r="E1972" s="17"/>
      <c r="F1972" s="17"/>
      <c r="G1972" s="17"/>
      <c r="H1972" s="17"/>
      <c r="I1972" s="17"/>
      <c r="J1972" s="17"/>
      <c r="K1972" s="17"/>
      <c r="L1972" s="17"/>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7"/>
      <c r="AI1972" s="17"/>
      <c r="AJ1972" s="17"/>
      <c r="AK1972" s="17"/>
      <c r="AL1972" s="17"/>
      <c r="AM1972" s="17"/>
      <c r="AN1972" s="17"/>
      <c r="AO1972" s="17"/>
      <c r="AP1972" s="17"/>
      <c r="AQ1972" s="17"/>
      <c r="AR1972" s="17"/>
      <c r="AS1972" s="17"/>
      <c r="AT1972" s="17"/>
      <c r="AU1972" s="17"/>
      <c r="AV1972" s="17"/>
      <c r="AW1972" s="17"/>
      <c r="AX1972" s="17"/>
      <c r="AY1972" s="17"/>
    </row>
    <row r="1973" spans="2:51">
      <c r="B1973" t="s">
        <v>133</v>
      </c>
      <c r="C1973" s="17">
        <v>0.13578476922263299</v>
      </c>
      <c r="D1973" s="17">
        <v>0.16141078625591301</v>
      </c>
      <c r="E1973" s="17">
        <v>0.113471464198644</v>
      </c>
      <c r="F1973" s="17"/>
      <c r="G1973" s="17">
        <v>0.158231155675079</v>
      </c>
      <c r="H1973" s="17">
        <v>8.8560140328414305E-2</v>
      </c>
      <c r="I1973" s="17">
        <v>0.101185531574903</v>
      </c>
      <c r="J1973" s="17">
        <v>0.110841101762558</v>
      </c>
      <c r="K1973" s="17">
        <v>0.18853154146759499</v>
      </c>
      <c r="L1973" s="17">
        <v>0.16246999365173101</v>
      </c>
      <c r="M1973" s="17"/>
      <c r="N1973" s="17">
        <v>0.14774567491447099</v>
      </c>
      <c r="O1973" s="17">
        <v>0.12589341149141101</v>
      </c>
      <c r="P1973" s="17">
        <v>0.15499948566081301</v>
      </c>
      <c r="Q1973" s="17">
        <v>0.122415898037441</v>
      </c>
      <c r="R1973" s="17"/>
      <c r="S1973" s="17">
        <v>0.14540600092728301</v>
      </c>
      <c r="T1973" s="17">
        <v>0.10964239077879</v>
      </c>
      <c r="U1973" s="17">
        <v>0.16204387490449201</v>
      </c>
      <c r="V1973" s="17">
        <v>0.17575188695760199</v>
      </c>
      <c r="W1973" s="17">
        <v>0.14770562067291099</v>
      </c>
      <c r="X1973" s="17">
        <v>0.109906481407382</v>
      </c>
      <c r="Y1973" s="17">
        <v>0.15080371462429501</v>
      </c>
      <c r="Z1973" s="17">
        <v>0.15508019890209901</v>
      </c>
      <c r="AA1973" s="17">
        <v>0.13492198466777</v>
      </c>
      <c r="AB1973" s="17">
        <v>0.114191364849948</v>
      </c>
      <c r="AC1973" s="17">
        <v>0.149011358489885</v>
      </c>
      <c r="AD1973" s="17">
        <v>6.7308051935840302E-2</v>
      </c>
      <c r="AE1973" s="17"/>
      <c r="AF1973" s="17">
        <v>0.16072097795015899</v>
      </c>
      <c r="AG1973" s="17">
        <v>0.136118211600078</v>
      </c>
      <c r="AH1973" s="17">
        <v>6.6305266727423498E-2</v>
      </c>
      <c r="AI1973" s="17"/>
      <c r="AJ1973" s="17">
        <v>0.18664887970521701</v>
      </c>
      <c r="AK1973" s="17">
        <v>0.121610450804882</v>
      </c>
      <c r="AL1973" s="17">
        <v>0.15820619222059701</v>
      </c>
      <c r="AM1973" s="17"/>
      <c r="AN1973" s="17">
        <v>0.14397128679576901</v>
      </c>
      <c r="AO1973" s="17">
        <v>0.120462151818313</v>
      </c>
      <c r="AP1973" s="17">
        <v>0.17856779909786</v>
      </c>
      <c r="AQ1973" s="17">
        <v>9.7122317096207306E-2</v>
      </c>
      <c r="AR1973" s="17">
        <v>0.260432056843521</v>
      </c>
      <c r="AS1973" s="17"/>
      <c r="AT1973" s="17">
        <v>0.14402914468907099</v>
      </c>
      <c r="AU1973" s="17">
        <v>5.0141146552884597E-2</v>
      </c>
      <c r="AV1973" s="17"/>
      <c r="AW1973" s="17">
        <v>0.15855901260105301</v>
      </c>
      <c r="AX1973" s="17">
        <v>0.18174302499666001</v>
      </c>
      <c r="AY1973" s="17">
        <v>0.100597163472151</v>
      </c>
    </row>
    <row r="1974" spans="2:51">
      <c r="B1974" t="s">
        <v>134</v>
      </c>
      <c r="C1974" s="17">
        <v>0.40880005498911698</v>
      </c>
      <c r="D1974" s="17">
        <v>0.42377686493458699</v>
      </c>
      <c r="E1974" s="17">
        <v>0.39522489829198998</v>
      </c>
      <c r="F1974" s="17"/>
      <c r="G1974" s="17">
        <v>0.41595734996906197</v>
      </c>
      <c r="H1974" s="17">
        <v>0.33238251996065699</v>
      </c>
      <c r="I1974" s="17">
        <v>0.44449216251759599</v>
      </c>
      <c r="J1974" s="17">
        <v>0.41588450845011299</v>
      </c>
      <c r="K1974" s="17">
        <v>0.30782688494893201</v>
      </c>
      <c r="L1974" s="17">
        <v>0.49157527513139598</v>
      </c>
      <c r="M1974" s="17"/>
      <c r="N1974" s="17">
        <v>0.49631464475029402</v>
      </c>
      <c r="O1974" s="17">
        <v>0.46350244234127402</v>
      </c>
      <c r="P1974" s="17">
        <v>0.34255357141217901</v>
      </c>
      <c r="Q1974" s="17">
        <v>0.31780629256293702</v>
      </c>
      <c r="R1974" s="17"/>
      <c r="S1974" s="17">
        <v>0.47937500853718601</v>
      </c>
      <c r="T1974" s="17">
        <v>0.46438750702064302</v>
      </c>
      <c r="U1974" s="17">
        <v>0.34007287038703199</v>
      </c>
      <c r="V1974" s="17">
        <v>0.42680789975897199</v>
      </c>
      <c r="W1974" s="17">
        <v>0.37594264434707603</v>
      </c>
      <c r="X1974" s="17">
        <v>0.30343105355778999</v>
      </c>
      <c r="Y1974" s="17">
        <v>0.366969831841163</v>
      </c>
      <c r="Z1974" s="17">
        <v>0.48611830757520402</v>
      </c>
      <c r="AA1974" s="17">
        <v>0.39969234589624802</v>
      </c>
      <c r="AB1974" s="17">
        <v>0.408661006672148</v>
      </c>
      <c r="AC1974" s="17">
        <v>0.416375411497032</v>
      </c>
      <c r="AD1974" s="17">
        <v>0.46982580798316398</v>
      </c>
      <c r="AE1974" s="17"/>
      <c r="AF1974" s="17">
        <v>0.36393330795716899</v>
      </c>
      <c r="AG1974" s="17">
        <v>0.49303097064015</v>
      </c>
      <c r="AH1974" s="17">
        <v>0.298340831312087</v>
      </c>
      <c r="AI1974" s="17"/>
      <c r="AJ1974" s="17">
        <v>0.45800772911229598</v>
      </c>
      <c r="AK1974" s="17">
        <v>0.46329745676594802</v>
      </c>
      <c r="AL1974" s="17">
        <v>0.43478199322605998</v>
      </c>
      <c r="AM1974" s="17"/>
      <c r="AN1974" s="17">
        <v>0.32196993940933</v>
      </c>
      <c r="AO1974" s="17">
        <v>0.36298471419946199</v>
      </c>
      <c r="AP1974" s="17">
        <v>0.42222407277206198</v>
      </c>
      <c r="AQ1974" s="17">
        <v>0.56127154543481395</v>
      </c>
      <c r="AR1974" s="17">
        <v>0.50864685043069802</v>
      </c>
      <c r="AS1974" s="17"/>
      <c r="AT1974" s="17">
        <v>0.40343916625753801</v>
      </c>
      <c r="AU1974" s="17">
        <v>0.443546757832812</v>
      </c>
      <c r="AV1974" s="17"/>
      <c r="AW1974" s="17">
        <v>0.46107287949185199</v>
      </c>
      <c r="AX1974" s="17">
        <v>0.38807247004474599</v>
      </c>
      <c r="AY1974" s="17">
        <v>0.36004843228187799</v>
      </c>
    </row>
    <row r="1975" spans="2:51">
      <c r="B1975" t="s">
        <v>135</v>
      </c>
      <c r="C1975" s="17">
        <v>0.27614092396046602</v>
      </c>
      <c r="D1975" s="17">
        <v>0.25882200698729502</v>
      </c>
      <c r="E1975" s="17">
        <v>0.29081545078637799</v>
      </c>
      <c r="F1975" s="17"/>
      <c r="G1975" s="17">
        <v>0.22214795666433301</v>
      </c>
      <c r="H1975" s="17">
        <v>0.34335740976260098</v>
      </c>
      <c r="I1975" s="17">
        <v>0.260870666700323</v>
      </c>
      <c r="J1975" s="17">
        <v>0.29446990395391798</v>
      </c>
      <c r="K1975" s="17">
        <v>0.31688037002467401</v>
      </c>
      <c r="L1975" s="17">
        <v>0.22819705124706499</v>
      </c>
      <c r="M1975" s="17"/>
      <c r="N1975" s="17">
        <v>0.23599441863842199</v>
      </c>
      <c r="O1975" s="17">
        <v>0.23538411072782101</v>
      </c>
      <c r="P1975" s="17">
        <v>0.294923449793832</v>
      </c>
      <c r="Q1975" s="17">
        <v>0.33337334855303302</v>
      </c>
      <c r="R1975" s="17"/>
      <c r="S1975" s="17">
        <v>0.172134260921393</v>
      </c>
      <c r="T1975" s="17">
        <v>0.24919011642465</v>
      </c>
      <c r="U1975" s="17">
        <v>0.35038235299301301</v>
      </c>
      <c r="V1975" s="17">
        <v>0.25056449017168603</v>
      </c>
      <c r="W1975" s="17">
        <v>0.32363846335420199</v>
      </c>
      <c r="X1975" s="17">
        <v>0.268835133814322</v>
      </c>
      <c r="Y1975" s="17">
        <v>0.32571147205050099</v>
      </c>
      <c r="Z1975" s="17">
        <v>0.178012884411165</v>
      </c>
      <c r="AA1975" s="17">
        <v>0.27054475496675601</v>
      </c>
      <c r="AB1975" s="17">
        <v>0.304964571269773</v>
      </c>
      <c r="AC1975" s="17">
        <v>0.270567574593232</v>
      </c>
      <c r="AD1975" s="17">
        <v>0.377282085354811</v>
      </c>
      <c r="AE1975" s="17"/>
      <c r="AF1975" s="17">
        <v>0.31351980940989199</v>
      </c>
      <c r="AG1975" s="17">
        <v>0.224436780833977</v>
      </c>
      <c r="AH1975" s="17">
        <v>0.322077622262608</v>
      </c>
      <c r="AI1975" s="17"/>
      <c r="AJ1975" s="17">
        <v>0.23907471253333201</v>
      </c>
      <c r="AK1975" s="17">
        <v>0.243481514866769</v>
      </c>
      <c r="AL1975" s="17">
        <v>0.22082744298405199</v>
      </c>
      <c r="AM1975" s="17"/>
      <c r="AN1975" s="17">
        <v>0.30360328422348098</v>
      </c>
      <c r="AO1975" s="17">
        <v>0.29208619171454903</v>
      </c>
      <c r="AP1975" s="17">
        <v>0.26735145362945201</v>
      </c>
      <c r="AQ1975" s="17">
        <v>0.20165589171936399</v>
      </c>
      <c r="AR1975" s="17">
        <v>0.17293810044017699</v>
      </c>
      <c r="AS1975" s="17"/>
      <c r="AT1975" s="17">
        <v>0.275493072754457</v>
      </c>
      <c r="AU1975" s="17">
        <v>0.29374891450071899</v>
      </c>
      <c r="AV1975" s="17"/>
      <c r="AW1975" s="17">
        <v>0.23385586627053501</v>
      </c>
      <c r="AX1975" s="17">
        <v>0.30969643307389699</v>
      </c>
      <c r="AY1975" s="17">
        <v>0.31131934773834702</v>
      </c>
    </row>
    <row r="1976" spans="2:51">
      <c r="B1976" t="s">
        <v>136</v>
      </c>
      <c r="C1976" s="17">
        <v>7.5867995444526506E-2</v>
      </c>
      <c r="D1976" s="17">
        <v>6.7374261561362003E-2</v>
      </c>
      <c r="E1976" s="17">
        <v>8.3639143010655004E-2</v>
      </c>
      <c r="F1976" s="17"/>
      <c r="G1976" s="17">
        <v>9.2555577660015195E-2</v>
      </c>
      <c r="H1976" s="17">
        <v>9.7660152367916794E-2</v>
      </c>
      <c r="I1976" s="17">
        <v>7.5356601021367306E-2</v>
      </c>
      <c r="J1976" s="17">
        <v>7.3779046909217896E-2</v>
      </c>
      <c r="K1976" s="17">
        <v>7.6101171466921705E-2</v>
      </c>
      <c r="L1976" s="17">
        <v>5.5405556842031398E-2</v>
      </c>
      <c r="M1976" s="17"/>
      <c r="N1976" s="17">
        <v>5.10875960216194E-2</v>
      </c>
      <c r="O1976" s="17">
        <v>7.7412431603090706E-2</v>
      </c>
      <c r="P1976" s="17">
        <v>8.1747394795798206E-2</v>
      </c>
      <c r="Q1976" s="17">
        <v>9.7304883774331302E-2</v>
      </c>
      <c r="R1976" s="17"/>
      <c r="S1976" s="17">
        <v>7.1834145445105593E-2</v>
      </c>
      <c r="T1976" s="17">
        <v>6.7603550365427895E-2</v>
      </c>
      <c r="U1976" s="17">
        <v>4.4430515836094503E-2</v>
      </c>
      <c r="V1976" s="17">
        <v>6.1586538375473801E-2</v>
      </c>
      <c r="W1976" s="17">
        <v>5.8932411278325603E-2</v>
      </c>
      <c r="X1976" s="17">
        <v>0.14216084359928799</v>
      </c>
      <c r="Y1976" s="17">
        <v>9.1069551085805694E-2</v>
      </c>
      <c r="Z1976" s="17">
        <v>7.0268902944077005E-2</v>
      </c>
      <c r="AA1976" s="17">
        <v>9.8085232750460799E-2</v>
      </c>
      <c r="AB1976" s="17">
        <v>7.3952222611615895E-2</v>
      </c>
      <c r="AC1976" s="17">
        <v>5.2593916527847798E-2</v>
      </c>
      <c r="AD1976" s="17">
        <v>5.9440051353583198E-2</v>
      </c>
      <c r="AE1976" s="17"/>
      <c r="AF1976" s="17">
        <v>6.6480253815446394E-2</v>
      </c>
      <c r="AG1976" s="17">
        <v>7.1740414158931898E-2</v>
      </c>
      <c r="AH1976" s="17">
        <v>0.10113670185050699</v>
      </c>
      <c r="AI1976" s="17"/>
      <c r="AJ1976" s="17">
        <v>5.8822884551982202E-2</v>
      </c>
      <c r="AK1976" s="17">
        <v>7.3313366268428506E-2</v>
      </c>
      <c r="AL1976" s="17">
        <v>6.0027942078640803E-2</v>
      </c>
      <c r="AM1976" s="17"/>
      <c r="AN1976" s="17">
        <v>8.5761781505753004E-2</v>
      </c>
      <c r="AO1976" s="17">
        <v>0.114178248033644</v>
      </c>
      <c r="AP1976" s="17">
        <v>5.4765758093083101E-2</v>
      </c>
      <c r="AQ1976" s="17">
        <v>5.6290112858244E-2</v>
      </c>
      <c r="AR1976" s="17">
        <v>5.7982992285604003E-2</v>
      </c>
      <c r="AS1976" s="17"/>
      <c r="AT1976" s="17">
        <v>7.5908039370764402E-2</v>
      </c>
      <c r="AU1976" s="17">
        <v>8.4258626288597899E-2</v>
      </c>
      <c r="AV1976" s="17"/>
      <c r="AW1976" s="17">
        <v>7.1220588974712604E-2</v>
      </c>
      <c r="AX1976" s="17">
        <v>3.53810097125144E-2</v>
      </c>
      <c r="AY1976" s="17">
        <v>9.0938958163275505E-2</v>
      </c>
    </row>
    <row r="1977" spans="2:51">
      <c r="B1977" t="s">
        <v>137</v>
      </c>
      <c r="C1977" s="17">
        <v>4.6290505328767301E-2</v>
      </c>
      <c r="D1977" s="17">
        <v>4.1637898196899802E-2</v>
      </c>
      <c r="E1977" s="17">
        <v>5.0561999567286499E-2</v>
      </c>
      <c r="F1977" s="17"/>
      <c r="G1977" s="17">
        <v>4.4679728948556603E-2</v>
      </c>
      <c r="H1977" s="17">
        <v>8.2222457288849304E-2</v>
      </c>
      <c r="I1977" s="17">
        <v>6.7096774831043302E-2</v>
      </c>
      <c r="J1977" s="17">
        <v>4.4250813734009797E-2</v>
      </c>
      <c r="K1977" s="17">
        <v>5.2354329848213997E-2</v>
      </c>
      <c r="L1977" s="17">
        <v>7.3920648219261004E-3</v>
      </c>
      <c r="M1977" s="17"/>
      <c r="N1977" s="17">
        <v>2.8822107139222598E-2</v>
      </c>
      <c r="O1977" s="17">
        <v>5.33375555404779E-2</v>
      </c>
      <c r="P1977" s="17">
        <v>5.3783816441434401E-2</v>
      </c>
      <c r="Q1977" s="17">
        <v>5.2300978284019299E-2</v>
      </c>
      <c r="R1977" s="17"/>
      <c r="S1977" s="17">
        <v>6.1082580613895002E-2</v>
      </c>
      <c r="T1977" s="17">
        <v>4.3991565511080202E-2</v>
      </c>
      <c r="U1977" s="17">
        <v>5.19664171713487E-2</v>
      </c>
      <c r="V1977" s="17">
        <v>5.2883550879139901E-2</v>
      </c>
      <c r="W1977" s="17">
        <v>3.1860006930546803E-2</v>
      </c>
      <c r="X1977" s="17">
        <v>5.75502499491524E-2</v>
      </c>
      <c r="Y1977" s="17">
        <v>3.3479003354551298E-2</v>
      </c>
      <c r="Z1977" s="17">
        <v>5.56877049202045E-2</v>
      </c>
      <c r="AA1977" s="17">
        <v>3.6641495877989899E-2</v>
      </c>
      <c r="AB1977" s="17">
        <v>4.3186831669235301E-2</v>
      </c>
      <c r="AC1977" s="17">
        <v>8.7201289985391797E-2</v>
      </c>
      <c r="AD1977" s="17">
        <v>0</v>
      </c>
      <c r="AE1977" s="17"/>
      <c r="AF1977" s="17">
        <v>5.5800789212202002E-2</v>
      </c>
      <c r="AG1977" s="17">
        <v>1.8011035699723E-2</v>
      </c>
      <c r="AH1977" s="17">
        <v>0.115053142085786</v>
      </c>
      <c r="AI1977" s="17"/>
      <c r="AJ1977" s="17">
        <v>1.53584117989584E-2</v>
      </c>
      <c r="AK1977" s="17">
        <v>4.0012344023378603E-2</v>
      </c>
      <c r="AL1977" s="17">
        <v>3.2688499169691902E-2</v>
      </c>
      <c r="AM1977" s="17"/>
      <c r="AN1977" s="17">
        <v>5.6362541955954602E-2</v>
      </c>
      <c r="AO1977" s="17">
        <v>5.1747748944401803E-2</v>
      </c>
      <c r="AP1977" s="17">
        <v>3.40266594222789E-2</v>
      </c>
      <c r="AQ1977" s="17">
        <v>4.0034750869458E-2</v>
      </c>
      <c r="AR1977" s="17">
        <v>0</v>
      </c>
      <c r="AS1977" s="17"/>
      <c r="AT1977" s="17">
        <v>4.35703458444772E-2</v>
      </c>
      <c r="AU1977" s="17">
        <v>6.9115793158826794E-2</v>
      </c>
      <c r="AV1977" s="17"/>
      <c r="AW1977" s="17">
        <v>3.2940098535163498E-2</v>
      </c>
      <c r="AX1977" s="17">
        <v>4.2411028075501102E-2</v>
      </c>
      <c r="AY1977" s="17">
        <v>6.1068329059626801E-2</v>
      </c>
    </row>
    <row r="1978" spans="2:51">
      <c r="B1978" t="s">
        <v>119</v>
      </c>
      <c r="C1978" s="17">
        <v>5.7115751054490398E-2</v>
      </c>
      <c r="D1978" s="17">
        <v>4.6978182063942601E-2</v>
      </c>
      <c r="E1978" s="17">
        <v>6.6287044145047394E-2</v>
      </c>
      <c r="F1978" s="17"/>
      <c r="G1978" s="17">
        <v>6.6428231082955105E-2</v>
      </c>
      <c r="H1978" s="17">
        <v>5.5817320291561702E-2</v>
      </c>
      <c r="I1978" s="17">
        <v>5.0998263354768002E-2</v>
      </c>
      <c r="J1978" s="17">
        <v>6.0774625190183201E-2</v>
      </c>
      <c r="K1978" s="17">
        <v>5.8305702243662397E-2</v>
      </c>
      <c r="L1978" s="17">
        <v>5.4960058305850899E-2</v>
      </c>
      <c r="M1978" s="17"/>
      <c r="N1978" s="17">
        <v>4.0035558535971502E-2</v>
      </c>
      <c r="O1978" s="17">
        <v>4.4470048295925102E-2</v>
      </c>
      <c r="P1978" s="17">
        <v>7.1992281895943394E-2</v>
      </c>
      <c r="Q1978" s="17">
        <v>7.6798598788238401E-2</v>
      </c>
      <c r="R1978" s="17"/>
      <c r="S1978" s="17">
        <v>7.0168003555138095E-2</v>
      </c>
      <c r="T1978" s="17">
        <v>6.5184869899408304E-2</v>
      </c>
      <c r="U1978" s="17">
        <v>5.1103968708020399E-2</v>
      </c>
      <c r="V1978" s="17">
        <v>3.2405633857125901E-2</v>
      </c>
      <c r="W1978" s="17">
        <v>6.19208534169381E-2</v>
      </c>
      <c r="X1978" s="17">
        <v>0.118116237672065</v>
      </c>
      <c r="Y1978" s="17">
        <v>3.1966427043684603E-2</v>
      </c>
      <c r="Z1978" s="17">
        <v>5.4832001247250503E-2</v>
      </c>
      <c r="AA1978" s="17">
        <v>6.01141858407764E-2</v>
      </c>
      <c r="AB1978" s="17">
        <v>5.5044002927280497E-2</v>
      </c>
      <c r="AC1978" s="17">
        <v>2.4250448906611499E-2</v>
      </c>
      <c r="AD1978" s="17">
        <v>2.6144003372601698E-2</v>
      </c>
      <c r="AE1978" s="17"/>
      <c r="AF1978" s="17">
        <v>3.9544861655131699E-2</v>
      </c>
      <c r="AG1978" s="17">
        <v>5.66625870671391E-2</v>
      </c>
      <c r="AH1978" s="17">
        <v>9.7086435761588194E-2</v>
      </c>
      <c r="AI1978" s="17"/>
      <c r="AJ1978" s="17">
        <v>4.20873822982138E-2</v>
      </c>
      <c r="AK1978" s="17">
        <v>5.8284867270593198E-2</v>
      </c>
      <c r="AL1978" s="17">
        <v>9.3467930320957904E-2</v>
      </c>
      <c r="AM1978" s="17"/>
      <c r="AN1978" s="17">
        <v>8.8331166109712297E-2</v>
      </c>
      <c r="AO1978" s="17">
        <v>5.8540945289629699E-2</v>
      </c>
      <c r="AP1978" s="17">
        <v>4.3064256985264102E-2</v>
      </c>
      <c r="AQ1978" s="17">
        <v>4.3625382021912698E-2</v>
      </c>
      <c r="AR1978" s="17">
        <v>0</v>
      </c>
      <c r="AS1978" s="17"/>
      <c r="AT1978" s="17">
        <v>5.7560231083692702E-2</v>
      </c>
      <c r="AU1978" s="17">
        <v>5.9188761666159703E-2</v>
      </c>
      <c r="AV1978" s="17"/>
      <c r="AW1978" s="17">
        <v>4.2351554126682997E-2</v>
      </c>
      <c r="AX1978" s="17">
        <v>4.2696034096681101E-2</v>
      </c>
      <c r="AY1978" s="17">
        <v>7.6027769284721797E-2</v>
      </c>
    </row>
    <row r="1979" spans="2:51">
      <c r="B1979" t="s">
        <v>138</v>
      </c>
      <c r="C1979" s="17">
        <v>0.54458482421175003</v>
      </c>
      <c r="D1979" s="17">
        <v>0.58518765119049998</v>
      </c>
      <c r="E1979" s="17">
        <v>0.50869636249063299</v>
      </c>
      <c r="F1979" s="17"/>
      <c r="G1979" s="17">
        <v>0.57418850564414003</v>
      </c>
      <c r="H1979" s="17">
        <v>0.42094266028907201</v>
      </c>
      <c r="I1979" s="17">
        <v>0.545677694092498</v>
      </c>
      <c r="J1979" s="17">
        <v>0.52672561021267095</v>
      </c>
      <c r="K1979" s="17">
        <v>0.496358426416528</v>
      </c>
      <c r="L1979" s="17">
        <v>0.65404526878312697</v>
      </c>
      <c r="M1979" s="17"/>
      <c r="N1979" s="17">
        <v>0.64406031966476496</v>
      </c>
      <c r="O1979" s="17">
        <v>0.589395853832686</v>
      </c>
      <c r="P1979" s="17">
        <v>0.49755305707299202</v>
      </c>
      <c r="Q1979" s="17">
        <v>0.44022219060037798</v>
      </c>
      <c r="R1979" s="17"/>
      <c r="S1979" s="17">
        <v>0.62478100946446902</v>
      </c>
      <c r="T1979" s="17">
        <v>0.57402989779943403</v>
      </c>
      <c r="U1979" s="17">
        <v>0.50211674529152395</v>
      </c>
      <c r="V1979" s="17">
        <v>0.60255978671657395</v>
      </c>
      <c r="W1979" s="17">
        <v>0.52364826501998696</v>
      </c>
      <c r="X1979" s="17">
        <v>0.413337534965172</v>
      </c>
      <c r="Y1979" s="17">
        <v>0.51777354646545803</v>
      </c>
      <c r="Z1979" s="17">
        <v>0.64119850647730303</v>
      </c>
      <c r="AA1979" s="17">
        <v>0.53461433056401697</v>
      </c>
      <c r="AB1979" s="17">
        <v>0.52285237152209496</v>
      </c>
      <c r="AC1979" s="17">
        <v>0.56538676998691695</v>
      </c>
      <c r="AD1979" s="17">
        <v>0.53713385991900398</v>
      </c>
      <c r="AE1979" s="17"/>
      <c r="AF1979" s="17">
        <v>0.52465428590732799</v>
      </c>
      <c r="AG1979" s="17">
        <v>0.62914918224022898</v>
      </c>
      <c r="AH1979" s="17">
        <v>0.36464609803950998</v>
      </c>
      <c r="AI1979" s="17"/>
      <c r="AJ1979" s="17">
        <v>0.64465660881751397</v>
      </c>
      <c r="AK1979" s="17">
        <v>0.58490790757083</v>
      </c>
      <c r="AL1979" s="17">
        <v>0.59298818544665799</v>
      </c>
      <c r="AM1979" s="17"/>
      <c r="AN1979" s="17">
        <v>0.46594122620509898</v>
      </c>
      <c r="AO1979" s="17">
        <v>0.48344686601777498</v>
      </c>
      <c r="AP1979" s="17">
        <v>0.600791871869922</v>
      </c>
      <c r="AQ1979" s="17">
        <v>0.65839386253102095</v>
      </c>
      <c r="AR1979" s="17">
        <v>0.76907890727421901</v>
      </c>
      <c r="AS1979" s="17"/>
      <c r="AT1979" s="17">
        <v>0.54746831094660897</v>
      </c>
      <c r="AU1979" s="17">
        <v>0.49368790438569599</v>
      </c>
      <c r="AV1979" s="17"/>
      <c r="AW1979" s="17">
        <v>0.61963189209290603</v>
      </c>
      <c r="AX1979" s="17">
        <v>0.56981549504140605</v>
      </c>
      <c r="AY1979" s="17">
        <v>0.46064559575402902</v>
      </c>
    </row>
    <row r="1980" spans="2:51">
      <c r="B1980" t="s">
        <v>139</v>
      </c>
      <c r="C1980" s="17">
        <v>0.122158500773294</v>
      </c>
      <c r="D1980" s="17">
        <v>0.10901215975826201</v>
      </c>
      <c r="E1980" s="17">
        <v>0.134201142577942</v>
      </c>
      <c r="F1980" s="17"/>
      <c r="G1980" s="17">
        <v>0.137235306608572</v>
      </c>
      <c r="H1980" s="17">
        <v>0.179882609656766</v>
      </c>
      <c r="I1980" s="17">
        <v>0.142453375852411</v>
      </c>
      <c r="J1980" s="17">
        <v>0.118029860643228</v>
      </c>
      <c r="K1980" s="17">
        <v>0.128455501315136</v>
      </c>
      <c r="L1980" s="17">
        <v>6.2797621663957498E-2</v>
      </c>
      <c r="M1980" s="17"/>
      <c r="N1980" s="17">
        <v>7.9909703160842005E-2</v>
      </c>
      <c r="O1980" s="17">
        <v>0.130749987143569</v>
      </c>
      <c r="P1980" s="17">
        <v>0.135531211237233</v>
      </c>
      <c r="Q1980" s="17">
        <v>0.149605862058351</v>
      </c>
      <c r="R1980" s="17"/>
      <c r="S1980" s="17">
        <v>0.13291672605900101</v>
      </c>
      <c r="T1980" s="17">
        <v>0.111595115876508</v>
      </c>
      <c r="U1980" s="17">
        <v>9.63969330074433E-2</v>
      </c>
      <c r="V1980" s="17">
        <v>0.11447008925461399</v>
      </c>
      <c r="W1980" s="17">
        <v>9.0792418208872405E-2</v>
      </c>
      <c r="X1980" s="17">
        <v>0.19971109354844099</v>
      </c>
      <c r="Y1980" s="17">
        <v>0.12454855444035701</v>
      </c>
      <c r="Z1980" s="17">
        <v>0.12595660786428201</v>
      </c>
      <c r="AA1980" s="17">
        <v>0.134726728628451</v>
      </c>
      <c r="AB1980" s="17">
        <v>0.117139054280851</v>
      </c>
      <c r="AC1980" s="17">
        <v>0.13979520651324001</v>
      </c>
      <c r="AD1980" s="17">
        <v>5.9440051353583198E-2</v>
      </c>
      <c r="AE1980" s="17"/>
      <c r="AF1980" s="17">
        <v>0.122281043027648</v>
      </c>
      <c r="AG1980" s="17">
        <v>8.9751449858654894E-2</v>
      </c>
      <c r="AH1980" s="17">
        <v>0.21618984393629301</v>
      </c>
      <c r="AI1980" s="17"/>
      <c r="AJ1980" s="17">
        <v>7.4181296350940604E-2</v>
      </c>
      <c r="AK1980" s="17">
        <v>0.11332571029180701</v>
      </c>
      <c r="AL1980" s="17">
        <v>9.2716441248332795E-2</v>
      </c>
      <c r="AM1980" s="17"/>
      <c r="AN1980" s="17">
        <v>0.142124323461708</v>
      </c>
      <c r="AO1980" s="17">
        <v>0.165925996978045</v>
      </c>
      <c r="AP1980" s="17">
        <v>8.8792417515362099E-2</v>
      </c>
      <c r="AQ1980" s="17">
        <v>9.6324863727702006E-2</v>
      </c>
      <c r="AR1980" s="17">
        <v>5.7982992285604003E-2</v>
      </c>
      <c r="AS1980" s="17"/>
      <c r="AT1980" s="17">
        <v>0.119478385215242</v>
      </c>
      <c r="AU1980" s="17">
        <v>0.153374419447425</v>
      </c>
      <c r="AV1980" s="17"/>
      <c r="AW1980" s="17">
        <v>0.104160687509876</v>
      </c>
      <c r="AX1980" s="17">
        <v>7.7792037788015606E-2</v>
      </c>
      <c r="AY1980" s="17">
        <v>0.15200728722290199</v>
      </c>
    </row>
    <row r="1981" spans="2:51">
      <c r="B1981" t="s">
        <v>140</v>
      </c>
      <c r="C1981" s="17">
        <v>0.42242632343845599</v>
      </c>
      <c r="D1981" s="17">
        <v>0.47617549143223797</v>
      </c>
      <c r="E1981" s="17">
        <v>0.37449521991269202</v>
      </c>
      <c r="F1981" s="17"/>
      <c r="G1981" s="17">
        <v>0.43695319903556901</v>
      </c>
      <c r="H1981" s="17">
        <v>0.24106005063230601</v>
      </c>
      <c r="I1981" s="17">
        <v>0.40322431824008798</v>
      </c>
      <c r="J1981" s="17">
        <v>0.40869574956944299</v>
      </c>
      <c r="K1981" s="17">
        <v>0.367902925101392</v>
      </c>
      <c r="L1981" s="17">
        <v>0.591247647119169</v>
      </c>
      <c r="M1981" s="17"/>
      <c r="N1981" s="17">
        <v>0.56415061650392295</v>
      </c>
      <c r="O1981" s="17">
        <v>0.458645866689117</v>
      </c>
      <c r="P1981" s="17">
        <v>0.36202184583575903</v>
      </c>
      <c r="Q1981" s="17">
        <v>0.29061632854202701</v>
      </c>
      <c r="R1981" s="17"/>
      <c r="S1981" s="17">
        <v>0.49186428340546801</v>
      </c>
      <c r="T1981" s="17">
        <v>0.46243478192292597</v>
      </c>
      <c r="U1981" s="17">
        <v>0.40571981228407999</v>
      </c>
      <c r="V1981" s="17">
        <v>0.48808969746196001</v>
      </c>
      <c r="W1981" s="17">
        <v>0.432855846811115</v>
      </c>
      <c r="X1981" s="17">
        <v>0.21362644141673101</v>
      </c>
      <c r="Y1981" s="17">
        <v>0.39322499202510097</v>
      </c>
      <c r="Z1981" s="17">
        <v>0.51524189861302205</v>
      </c>
      <c r="AA1981" s="17">
        <v>0.39988760193556599</v>
      </c>
      <c r="AB1981" s="17">
        <v>0.40571331724124399</v>
      </c>
      <c r="AC1981" s="17">
        <v>0.42559156347367799</v>
      </c>
      <c r="AD1981" s="17">
        <v>0.47769380856542099</v>
      </c>
      <c r="AE1981" s="17"/>
      <c r="AF1981" s="17">
        <v>0.40237324287967902</v>
      </c>
      <c r="AG1981" s="17">
        <v>0.53939773238157396</v>
      </c>
      <c r="AH1981" s="17">
        <v>0.148456254103217</v>
      </c>
      <c r="AI1981" s="17"/>
      <c r="AJ1981" s="17">
        <v>0.57047531246657301</v>
      </c>
      <c r="AK1981" s="17">
        <v>0.47158219727902301</v>
      </c>
      <c r="AL1981" s="17">
        <v>0.50027174419832499</v>
      </c>
      <c r="AM1981" s="17"/>
      <c r="AN1981" s="17">
        <v>0.32381690274339098</v>
      </c>
      <c r="AO1981" s="17">
        <v>0.31752086903972998</v>
      </c>
      <c r="AP1981" s="17">
        <v>0.51199945435455996</v>
      </c>
      <c r="AQ1981" s="17">
        <v>0.56206899880331895</v>
      </c>
      <c r="AR1981" s="17">
        <v>0.71109591498861502</v>
      </c>
      <c r="AS1981" s="17"/>
      <c r="AT1981" s="17">
        <v>0.42798992573136801</v>
      </c>
      <c r="AU1981" s="17">
        <v>0.34031348493827202</v>
      </c>
      <c r="AV1981" s="17"/>
      <c r="AW1981" s="17">
        <v>0.51547120458302997</v>
      </c>
      <c r="AX1981" s="17">
        <v>0.49202345725338997</v>
      </c>
      <c r="AY1981" s="17">
        <v>0.308638308531127</v>
      </c>
    </row>
    <row r="1982" spans="2:51">
      <c r="C1982" s="17"/>
      <c r="D1982" s="17"/>
      <c r="E1982" s="17"/>
      <c r="F1982" s="17"/>
      <c r="G1982" s="17"/>
      <c r="H1982" s="17"/>
      <c r="I1982" s="17"/>
      <c r="J1982" s="17"/>
      <c r="K1982" s="17"/>
      <c r="L1982" s="17"/>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7"/>
      <c r="AI1982" s="17"/>
      <c r="AJ1982" s="17"/>
      <c r="AK1982" s="17"/>
      <c r="AL1982" s="17"/>
      <c r="AM1982" s="17"/>
      <c r="AN1982" s="17"/>
      <c r="AO1982" s="17"/>
      <c r="AP1982" s="17"/>
      <c r="AQ1982" s="17"/>
      <c r="AR1982" s="17"/>
      <c r="AS1982" s="17"/>
      <c r="AT1982" s="17"/>
      <c r="AU1982" s="17"/>
      <c r="AV1982" s="17"/>
      <c r="AW1982" s="17"/>
      <c r="AX1982" s="17"/>
      <c r="AY1982" s="17"/>
    </row>
    <row r="1983" spans="2:51">
      <c r="B1983" s="6" t="s">
        <v>509</v>
      </c>
      <c r="C1983" s="17"/>
      <c r="D1983" s="17"/>
      <c r="E1983" s="17"/>
      <c r="F1983" s="17"/>
      <c r="G1983" s="17"/>
      <c r="H1983" s="17"/>
      <c r="I1983" s="17"/>
      <c r="J1983" s="17"/>
      <c r="K1983" s="17"/>
      <c r="L1983" s="17"/>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7"/>
      <c r="AI1983" s="17"/>
      <c r="AJ1983" s="17"/>
      <c r="AK1983" s="17"/>
      <c r="AL1983" s="17"/>
      <c r="AM1983" s="17"/>
      <c r="AN1983" s="17"/>
      <c r="AO1983" s="17"/>
      <c r="AP1983" s="17"/>
      <c r="AQ1983" s="17"/>
      <c r="AR1983" s="17"/>
      <c r="AS1983" s="17"/>
      <c r="AT1983" s="17"/>
      <c r="AU1983" s="17"/>
      <c r="AV1983" s="17"/>
      <c r="AW1983" s="17"/>
      <c r="AX1983" s="17"/>
      <c r="AY1983" s="17"/>
    </row>
    <row r="1984" spans="2:51">
      <c r="B1984" s="24" t="s">
        <v>16</v>
      </c>
      <c r="C1984" s="17"/>
      <c r="D1984" s="17"/>
      <c r="E1984" s="17"/>
      <c r="F1984" s="17"/>
      <c r="G1984" s="17"/>
      <c r="H1984" s="17"/>
      <c r="I1984" s="17"/>
      <c r="J1984" s="17"/>
      <c r="K1984" s="17"/>
      <c r="L1984" s="17"/>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7"/>
      <c r="AI1984" s="17"/>
      <c r="AJ1984" s="17"/>
      <c r="AK1984" s="17"/>
      <c r="AL1984" s="17"/>
      <c r="AM1984" s="17"/>
      <c r="AN1984" s="17"/>
      <c r="AO1984" s="17"/>
      <c r="AP1984" s="17"/>
      <c r="AQ1984" s="17"/>
      <c r="AR1984" s="17"/>
      <c r="AS1984" s="17"/>
      <c r="AT1984" s="17"/>
      <c r="AU1984" s="17"/>
      <c r="AV1984" s="17"/>
      <c r="AW1984" s="17"/>
      <c r="AX1984" s="17"/>
      <c r="AY1984" s="17"/>
    </row>
    <row r="1985" spans="2:51">
      <c r="B1985" t="s">
        <v>133</v>
      </c>
      <c r="C1985" s="17">
        <v>8.2645298094922395E-2</v>
      </c>
      <c r="D1985" s="17">
        <v>8.8956906580999903E-2</v>
      </c>
      <c r="E1985" s="17">
        <v>7.7302412055968397E-2</v>
      </c>
      <c r="F1985" s="17"/>
      <c r="G1985" s="17">
        <v>9.1837092918768307E-2</v>
      </c>
      <c r="H1985" s="17">
        <v>0.13609184008061601</v>
      </c>
      <c r="I1985" s="17">
        <v>9.2189605835394497E-2</v>
      </c>
      <c r="J1985" s="17">
        <v>7.3076493097603404E-2</v>
      </c>
      <c r="K1985" s="17">
        <v>7.9830939053583599E-2</v>
      </c>
      <c r="L1985" s="17">
        <v>4.3944698030606202E-2</v>
      </c>
      <c r="M1985" s="17"/>
      <c r="N1985" s="17">
        <v>8.9111822446459404E-2</v>
      </c>
      <c r="O1985" s="17">
        <v>0.10001630558636</v>
      </c>
      <c r="P1985" s="17">
        <v>7.7667700547176602E-2</v>
      </c>
      <c r="Q1985" s="17">
        <v>6.0473404006797599E-2</v>
      </c>
      <c r="R1985" s="17"/>
      <c r="S1985" s="17">
        <v>0.10036661697940399</v>
      </c>
      <c r="T1985" s="17">
        <v>0.105045529826921</v>
      </c>
      <c r="U1985" s="17">
        <v>3.9499142216995402E-2</v>
      </c>
      <c r="V1985" s="17">
        <v>6.5397876757628204E-2</v>
      </c>
      <c r="W1985" s="17">
        <v>0.122838862026953</v>
      </c>
      <c r="X1985" s="17">
        <v>7.9209985412283995E-2</v>
      </c>
      <c r="Y1985" s="17">
        <v>4.8594995872918302E-2</v>
      </c>
      <c r="Z1985" s="17">
        <v>7.2121596254461004E-2</v>
      </c>
      <c r="AA1985" s="17">
        <v>0.111237187932336</v>
      </c>
      <c r="AB1985" s="17">
        <v>9.9282946038154102E-2</v>
      </c>
      <c r="AC1985" s="17">
        <v>5.1561830012307602E-2</v>
      </c>
      <c r="AD1985" s="17">
        <v>2.5672342246354899E-2</v>
      </c>
      <c r="AE1985" s="17"/>
      <c r="AF1985" s="17">
        <v>7.75701361393452E-2</v>
      </c>
      <c r="AG1985" s="17">
        <v>8.7799324985293206E-2</v>
      </c>
      <c r="AH1985" s="17">
        <v>9.8924043517059898E-2</v>
      </c>
      <c r="AI1985" s="17"/>
      <c r="AJ1985" s="17">
        <v>6.8712923153154498E-2</v>
      </c>
      <c r="AK1985" s="17">
        <v>9.8306711934660701E-2</v>
      </c>
      <c r="AL1985" s="17">
        <v>2.85072609324134E-2</v>
      </c>
      <c r="AM1985" s="17"/>
      <c r="AN1985" s="17">
        <v>6.31552928430264E-2</v>
      </c>
      <c r="AO1985" s="17">
        <v>0.104094076366316</v>
      </c>
      <c r="AP1985" s="17">
        <v>0.114312286981474</v>
      </c>
      <c r="AQ1985" s="17">
        <v>0.123038813262125</v>
      </c>
      <c r="AR1985" s="17">
        <v>7.8424439810862598E-2</v>
      </c>
      <c r="AS1985" s="17"/>
      <c r="AT1985" s="17">
        <v>8.5111972808711994E-2</v>
      </c>
      <c r="AU1985" s="17">
        <v>3.3276947795767703E-2</v>
      </c>
      <c r="AV1985" s="17"/>
      <c r="AW1985" s="17">
        <v>8.2293420452529201E-2</v>
      </c>
      <c r="AX1985" s="17">
        <v>0.113345310984971</v>
      </c>
      <c r="AY1985" s="17">
        <v>7.5222051938338502E-2</v>
      </c>
    </row>
    <row r="1986" spans="2:51">
      <c r="B1986" t="s">
        <v>134</v>
      </c>
      <c r="C1986" s="17">
        <v>0.19317272779824299</v>
      </c>
      <c r="D1986" s="17">
        <v>0.21198182283693301</v>
      </c>
      <c r="E1986" s="17">
        <v>0.177085531976726</v>
      </c>
      <c r="F1986" s="17"/>
      <c r="G1986" s="17">
        <v>0.20347075817322999</v>
      </c>
      <c r="H1986" s="17">
        <v>0.205450907547329</v>
      </c>
      <c r="I1986" s="17">
        <v>0.27381770025935698</v>
      </c>
      <c r="J1986" s="17">
        <v>0.16428952531299101</v>
      </c>
      <c r="K1986" s="17">
        <v>0.219855635382285</v>
      </c>
      <c r="L1986" s="17">
        <v>0.131459535351099</v>
      </c>
      <c r="M1986" s="17"/>
      <c r="N1986" s="17">
        <v>0.18920452636808199</v>
      </c>
      <c r="O1986" s="17">
        <v>0.21740220862462101</v>
      </c>
      <c r="P1986" s="17">
        <v>0.183812261596211</v>
      </c>
      <c r="Q1986" s="17">
        <v>0.18271737618379999</v>
      </c>
      <c r="R1986" s="17"/>
      <c r="S1986" s="17">
        <v>0.25929100197897498</v>
      </c>
      <c r="T1986" s="17">
        <v>0.19693885530192501</v>
      </c>
      <c r="U1986" s="17">
        <v>0.15781087807942201</v>
      </c>
      <c r="V1986" s="17">
        <v>0.14602005953503799</v>
      </c>
      <c r="W1986" s="17">
        <v>0.23004006507356201</v>
      </c>
      <c r="X1986" s="17">
        <v>0.23051740529689499</v>
      </c>
      <c r="Y1986" s="17">
        <v>0.23974471146523901</v>
      </c>
      <c r="Z1986" s="17">
        <v>0.104023180048437</v>
      </c>
      <c r="AA1986" s="17">
        <v>0.18646423622158501</v>
      </c>
      <c r="AB1986" s="17">
        <v>0.154265018969028</v>
      </c>
      <c r="AC1986" s="17">
        <v>9.9887461600835101E-2</v>
      </c>
      <c r="AD1986" s="17">
        <v>0.20234071146145099</v>
      </c>
      <c r="AE1986" s="17"/>
      <c r="AF1986" s="17">
        <v>0.16331970477642199</v>
      </c>
      <c r="AG1986" s="17">
        <v>0.222764462879426</v>
      </c>
      <c r="AH1986" s="17">
        <v>0.16907209971067599</v>
      </c>
      <c r="AI1986" s="17"/>
      <c r="AJ1986" s="17">
        <v>0.18036448864644999</v>
      </c>
      <c r="AK1986" s="17">
        <v>0.24893721748637099</v>
      </c>
      <c r="AL1986" s="17">
        <v>0.19692459082451599</v>
      </c>
      <c r="AM1986" s="17"/>
      <c r="AN1986" s="17">
        <v>0.14448171173746899</v>
      </c>
      <c r="AO1986" s="17">
        <v>0.20352235214638001</v>
      </c>
      <c r="AP1986" s="17">
        <v>0.21709488524121001</v>
      </c>
      <c r="AQ1986" s="17">
        <v>0.17492388216898699</v>
      </c>
      <c r="AR1986" s="17">
        <v>0.32662878395876899</v>
      </c>
      <c r="AS1986" s="17"/>
      <c r="AT1986" s="17">
        <v>0.183808555838087</v>
      </c>
      <c r="AU1986" s="17">
        <v>0.27985057684735798</v>
      </c>
      <c r="AV1986" s="17"/>
      <c r="AW1986" s="17">
        <v>0.18039675731277799</v>
      </c>
      <c r="AX1986" s="17">
        <v>0.25421052799456301</v>
      </c>
      <c r="AY1986" s="17">
        <v>0.19089129136501501</v>
      </c>
    </row>
    <row r="1987" spans="2:51">
      <c r="B1987" t="s">
        <v>135</v>
      </c>
      <c r="C1987" s="17">
        <v>0.29532958525708197</v>
      </c>
      <c r="D1987" s="17">
        <v>0.29022287109145201</v>
      </c>
      <c r="E1987" s="17">
        <v>0.29922922116352302</v>
      </c>
      <c r="F1987" s="17"/>
      <c r="G1987" s="17">
        <v>0.29588123963610402</v>
      </c>
      <c r="H1987" s="17">
        <v>0.30337327191293201</v>
      </c>
      <c r="I1987" s="17">
        <v>0.32899484786308703</v>
      </c>
      <c r="J1987" s="17">
        <v>0.32907492387467302</v>
      </c>
      <c r="K1987" s="17">
        <v>0.28008942763601302</v>
      </c>
      <c r="L1987" s="17">
        <v>0.25833927238025001</v>
      </c>
      <c r="M1987" s="17"/>
      <c r="N1987" s="17">
        <v>0.27297832088211499</v>
      </c>
      <c r="O1987" s="17">
        <v>0.264845570733722</v>
      </c>
      <c r="P1987" s="17">
        <v>0.30698665755973897</v>
      </c>
      <c r="Q1987" s="17">
        <v>0.33986298182797903</v>
      </c>
      <c r="R1987" s="17"/>
      <c r="S1987" s="17">
        <v>0.22258419792512499</v>
      </c>
      <c r="T1987" s="17">
        <v>0.29499084719419799</v>
      </c>
      <c r="U1987" s="17">
        <v>0.27663317991832198</v>
      </c>
      <c r="V1987" s="17">
        <v>0.28114982055939097</v>
      </c>
      <c r="W1987" s="17">
        <v>0.24554817338773499</v>
      </c>
      <c r="X1987" s="17">
        <v>0.334245689253792</v>
      </c>
      <c r="Y1987" s="17">
        <v>0.31931356229126101</v>
      </c>
      <c r="Z1987" s="17">
        <v>0.44470911082827302</v>
      </c>
      <c r="AA1987" s="17">
        <v>0.30910198029636698</v>
      </c>
      <c r="AB1987" s="17">
        <v>0.273338486025341</v>
      </c>
      <c r="AC1987" s="17">
        <v>0.25101006373797102</v>
      </c>
      <c r="AD1987" s="17">
        <v>0.50194391868185295</v>
      </c>
      <c r="AE1987" s="17"/>
      <c r="AF1987" s="17">
        <v>0.29702393127798599</v>
      </c>
      <c r="AG1987" s="17">
        <v>0.28587719853467503</v>
      </c>
      <c r="AH1987" s="17">
        <v>0.33350312568973101</v>
      </c>
      <c r="AI1987" s="17"/>
      <c r="AJ1987" s="17">
        <v>0.27507786385661398</v>
      </c>
      <c r="AK1987" s="17">
        <v>0.259219028576753</v>
      </c>
      <c r="AL1987" s="17">
        <v>0.29584838190473101</v>
      </c>
      <c r="AM1987" s="17"/>
      <c r="AN1987" s="17">
        <v>0.31192880147719798</v>
      </c>
      <c r="AO1987" s="17">
        <v>0.25991234133357799</v>
      </c>
      <c r="AP1987" s="17">
        <v>0.28221908030464599</v>
      </c>
      <c r="AQ1987" s="17">
        <v>0.31380000031433403</v>
      </c>
      <c r="AR1987" s="17">
        <v>0.27280302359660102</v>
      </c>
      <c r="AS1987" s="17"/>
      <c r="AT1987" s="17">
        <v>0.29366433099497202</v>
      </c>
      <c r="AU1987" s="17">
        <v>0.33328331013032098</v>
      </c>
      <c r="AV1987" s="17"/>
      <c r="AW1987" s="17">
        <v>0.26078671503826401</v>
      </c>
      <c r="AX1987" s="17">
        <v>0.32834845679395103</v>
      </c>
      <c r="AY1987" s="17">
        <v>0.32264478729672202</v>
      </c>
    </row>
    <row r="1988" spans="2:51">
      <c r="B1988" t="s">
        <v>136</v>
      </c>
      <c r="C1988" s="17">
        <v>0.24041313709623799</v>
      </c>
      <c r="D1988" s="17">
        <v>0.238748077921903</v>
      </c>
      <c r="E1988" s="17">
        <v>0.241079425141522</v>
      </c>
      <c r="F1988" s="17"/>
      <c r="G1988" s="17">
        <v>0.23913028373697701</v>
      </c>
      <c r="H1988" s="17">
        <v>0.18041154379899099</v>
      </c>
      <c r="I1988" s="17">
        <v>0.152976741408856</v>
      </c>
      <c r="J1988" s="17">
        <v>0.22384275338131401</v>
      </c>
      <c r="K1988" s="17">
        <v>0.237091495337755</v>
      </c>
      <c r="L1988" s="17">
        <v>0.34718549621689698</v>
      </c>
      <c r="M1988" s="17"/>
      <c r="N1988" s="17">
        <v>0.26660448795601999</v>
      </c>
      <c r="O1988" s="17">
        <v>0.240382398740003</v>
      </c>
      <c r="P1988" s="17">
        <v>0.22497559518351401</v>
      </c>
      <c r="Q1988" s="17">
        <v>0.22241365666051399</v>
      </c>
      <c r="R1988" s="17"/>
      <c r="S1988" s="17">
        <v>0.21050667601418699</v>
      </c>
      <c r="T1988" s="17">
        <v>0.21611639117855699</v>
      </c>
      <c r="U1988" s="17">
        <v>0.30913918535686102</v>
      </c>
      <c r="V1988" s="17">
        <v>0.32531896591547899</v>
      </c>
      <c r="W1988" s="17">
        <v>0.25443720570025502</v>
      </c>
      <c r="X1988" s="17">
        <v>0.118128651888597</v>
      </c>
      <c r="Y1988" s="17">
        <v>0.21952048187288001</v>
      </c>
      <c r="Z1988" s="17">
        <v>0.15380122421836701</v>
      </c>
      <c r="AA1988" s="17">
        <v>0.23184960659478199</v>
      </c>
      <c r="AB1988" s="17">
        <v>0.28965441808202103</v>
      </c>
      <c r="AC1988" s="17">
        <v>0.33041627628563203</v>
      </c>
      <c r="AD1988" s="17">
        <v>0.193153939555052</v>
      </c>
      <c r="AE1988" s="17"/>
      <c r="AF1988" s="17">
        <v>0.27879447848855299</v>
      </c>
      <c r="AG1988" s="17">
        <v>0.22221780256731399</v>
      </c>
      <c r="AH1988" s="17">
        <v>0.167387128213593</v>
      </c>
      <c r="AI1988" s="17"/>
      <c r="AJ1988" s="17">
        <v>0.29753936353271299</v>
      </c>
      <c r="AK1988" s="17">
        <v>0.22435140873751699</v>
      </c>
      <c r="AL1988" s="17">
        <v>0.20240292148730499</v>
      </c>
      <c r="AM1988" s="17"/>
      <c r="AN1988" s="17">
        <v>0.255794561924724</v>
      </c>
      <c r="AO1988" s="17">
        <v>0.21271573018165299</v>
      </c>
      <c r="AP1988" s="17">
        <v>0.23943589649986199</v>
      </c>
      <c r="AQ1988" s="17">
        <v>0.248218939138941</v>
      </c>
      <c r="AR1988" s="17">
        <v>7.0455264691801897E-2</v>
      </c>
      <c r="AS1988" s="17"/>
      <c r="AT1988" s="17">
        <v>0.24568552628356799</v>
      </c>
      <c r="AU1988" s="17">
        <v>0.18696108709099901</v>
      </c>
      <c r="AV1988" s="17"/>
      <c r="AW1988" s="17">
        <v>0.283733213582745</v>
      </c>
      <c r="AX1988" s="17">
        <v>0.20073107865442399</v>
      </c>
      <c r="AY1988" s="17">
        <v>0.20571926742978899</v>
      </c>
    </row>
    <row r="1989" spans="2:51">
      <c r="B1989" t="s">
        <v>137</v>
      </c>
      <c r="C1989" s="17">
        <v>0.11219973866985899</v>
      </c>
      <c r="D1989" s="17">
        <v>0.11244612860264699</v>
      </c>
      <c r="E1989" s="17">
        <v>0.112329615998067</v>
      </c>
      <c r="F1989" s="17"/>
      <c r="G1989" s="17">
        <v>8.0738730721932397E-2</v>
      </c>
      <c r="H1989" s="17">
        <v>0.109628976493455</v>
      </c>
      <c r="I1989" s="17">
        <v>7.0974831732501201E-2</v>
      </c>
      <c r="J1989" s="17">
        <v>0.127550565489816</v>
      </c>
      <c r="K1989" s="17">
        <v>0.107088381142974</v>
      </c>
      <c r="L1989" s="17">
        <v>0.146989026564286</v>
      </c>
      <c r="M1989" s="17"/>
      <c r="N1989" s="17">
        <v>0.12083724967887299</v>
      </c>
      <c r="O1989" s="17">
        <v>0.12046063472254601</v>
      </c>
      <c r="P1989" s="17">
        <v>0.11669012612131301</v>
      </c>
      <c r="Q1989" s="17">
        <v>9.2228485571868302E-2</v>
      </c>
      <c r="R1989" s="17"/>
      <c r="S1989" s="17">
        <v>0.10392741900178901</v>
      </c>
      <c r="T1989" s="17">
        <v>0.10425579551262</v>
      </c>
      <c r="U1989" s="17">
        <v>0.13757262054120001</v>
      </c>
      <c r="V1989" s="17">
        <v>0.14699076500931399</v>
      </c>
      <c r="W1989" s="17">
        <v>9.2807165461473898E-2</v>
      </c>
      <c r="X1989" s="17">
        <v>0.103083414965492</v>
      </c>
      <c r="Y1989" s="17">
        <v>0.12591748432380501</v>
      </c>
      <c r="Z1989" s="17">
        <v>0.10912736046666301</v>
      </c>
      <c r="AA1989" s="17">
        <v>0.10003676483644</v>
      </c>
      <c r="AB1989" s="17">
        <v>9.9563893221374003E-2</v>
      </c>
      <c r="AC1989" s="17">
        <v>0.18464442224534799</v>
      </c>
      <c r="AD1989" s="17">
        <v>2.6646078567165599E-2</v>
      </c>
      <c r="AE1989" s="17"/>
      <c r="AF1989" s="17">
        <v>0.134330306087736</v>
      </c>
      <c r="AG1989" s="17">
        <v>9.8516746383733894E-2</v>
      </c>
      <c r="AH1989" s="17">
        <v>0.107650884171508</v>
      </c>
      <c r="AI1989" s="17"/>
      <c r="AJ1989" s="17">
        <v>0.12431907460286699</v>
      </c>
      <c r="AK1989" s="17">
        <v>9.4789603976786999E-2</v>
      </c>
      <c r="AL1989" s="17">
        <v>0.149084376928527</v>
      </c>
      <c r="AM1989" s="17"/>
      <c r="AN1989" s="17">
        <v>0.119103269754847</v>
      </c>
      <c r="AO1989" s="17">
        <v>0.12774050175618401</v>
      </c>
      <c r="AP1989" s="17">
        <v>9.5604323370732699E-2</v>
      </c>
      <c r="AQ1989" s="17">
        <v>6.9587570671217097E-2</v>
      </c>
      <c r="AR1989" s="17">
        <v>0.25168848794196502</v>
      </c>
      <c r="AS1989" s="17"/>
      <c r="AT1989" s="17">
        <v>0.11528900479950401</v>
      </c>
      <c r="AU1989" s="17">
        <v>9.3573968989894396E-2</v>
      </c>
      <c r="AV1989" s="17"/>
      <c r="AW1989" s="17">
        <v>0.141193120671018</v>
      </c>
      <c r="AX1989" s="17">
        <v>6.4173035630300204E-2</v>
      </c>
      <c r="AY1989" s="17">
        <v>9.4424960461511595E-2</v>
      </c>
    </row>
    <row r="1990" spans="2:51">
      <c r="B1990" t="s">
        <v>119</v>
      </c>
      <c r="C1990" s="17">
        <v>7.6239513083655105E-2</v>
      </c>
      <c r="D1990" s="17">
        <v>5.7644192966065003E-2</v>
      </c>
      <c r="E1990" s="17">
        <v>9.2973793664193505E-2</v>
      </c>
      <c r="F1990" s="17"/>
      <c r="G1990" s="17">
        <v>8.8941894812988004E-2</v>
      </c>
      <c r="H1990" s="17">
        <v>6.50434601666771E-2</v>
      </c>
      <c r="I1990" s="17">
        <v>8.1046272900804295E-2</v>
      </c>
      <c r="J1990" s="17">
        <v>8.2165738843602495E-2</v>
      </c>
      <c r="K1990" s="17">
        <v>7.6044121447390201E-2</v>
      </c>
      <c r="L1990" s="17">
        <v>7.2081971456861793E-2</v>
      </c>
      <c r="M1990" s="17"/>
      <c r="N1990" s="17">
        <v>6.1263592668449399E-2</v>
      </c>
      <c r="O1990" s="17">
        <v>5.6892881592748003E-2</v>
      </c>
      <c r="P1990" s="17">
        <v>8.9867658992046198E-2</v>
      </c>
      <c r="Q1990" s="17">
        <v>0.10230409574904099</v>
      </c>
      <c r="R1990" s="17"/>
      <c r="S1990" s="17">
        <v>0.10332408810052</v>
      </c>
      <c r="T1990" s="17">
        <v>8.2652580985778906E-2</v>
      </c>
      <c r="U1990" s="17">
        <v>7.9344993887199594E-2</v>
      </c>
      <c r="V1990" s="17">
        <v>3.5122512223150902E-2</v>
      </c>
      <c r="W1990" s="17">
        <v>5.4328528350021402E-2</v>
      </c>
      <c r="X1990" s="17">
        <v>0.13481485318294001</v>
      </c>
      <c r="Y1990" s="17">
        <v>4.6908764173896299E-2</v>
      </c>
      <c r="Z1990" s="17">
        <v>0.1162175281838</v>
      </c>
      <c r="AA1990" s="17">
        <v>6.1310224118489298E-2</v>
      </c>
      <c r="AB1990" s="17">
        <v>8.3895237664082203E-2</v>
      </c>
      <c r="AC1990" s="17">
        <v>8.2479946117906502E-2</v>
      </c>
      <c r="AD1990" s="17">
        <v>5.0243009488124102E-2</v>
      </c>
      <c r="AE1990" s="17"/>
      <c r="AF1990" s="17">
        <v>4.8961443229957297E-2</v>
      </c>
      <c r="AG1990" s="17">
        <v>8.2824464649558893E-2</v>
      </c>
      <c r="AH1990" s="17">
        <v>0.123462718697431</v>
      </c>
      <c r="AI1990" s="17"/>
      <c r="AJ1990" s="17">
        <v>5.3986286208202498E-2</v>
      </c>
      <c r="AK1990" s="17">
        <v>7.4396029287910698E-2</v>
      </c>
      <c r="AL1990" s="17">
        <v>0.127232467922508</v>
      </c>
      <c r="AM1990" s="17"/>
      <c r="AN1990" s="17">
        <v>0.105536362262735</v>
      </c>
      <c r="AO1990" s="17">
        <v>9.2014998215889501E-2</v>
      </c>
      <c r="AP1990" s="17">
        <v>5.1333527602075497E-2</v>
      </c>
      <c r="AQ1990" s="17">
        <v>7.0430794444395997E-2</v>
      </c>
      <c r="AR1990" s="17">
        <v>0</v>
      </c>
      <c r="AS1990" s="17"/>
      <c r="AT1990" s="17">
        <v>7.6440609275156807E-2</v>
      </c>
      <c r="AU1990" s="17">
        <v>7.3054109145659005E-2</v>
      </c>
      <c r="AV1990" s="17"/>
      <c r="AW1990" s="17">
        <v>5.1596772942665799E-2</v>
      </c>
      <c r="AX1990" s="17">
        <v>3.9191589941790998E-2</v>
      </c>
      <c r="AY1990" s="17">
        <v>0.111097641508624</v>
      </c>
    </row>
    <row r="1991" spans="2:51">
      <c r="B1991" t="s">
        <v>138</v>
      </c>
      <c r="C1991" s="17">
        <v>0.27581802589316501</v>
      </c>
      <c r="D1991" s="17">
        <v>0.30093872941793298</v>
      </c>
      <c r="E1991" s="17">
        <v>0.25438794403269399</v>
      </c>
      <c r="F1991" s="17"/>
      <c r="G1991" s="17">
        <v>0.29530785109199897</v>
      </c>
      <c r="H1991" s="17">
        <v>0.34154274762794501</v>
      </c>
      <c r="I1991" s="17">
        <v>0.36600730609475202</v>
      </c>
      <c r="J1991" s="17">
        <v>0.23736601841059499</v>
      </c>
      <c r="K1991" s="17">
        <v>0.29968657443586799</v>
      </c>
      <c r="L1991" s="17">
        <v>0.17540423338170499</v>
      </c>
      <c r="M1991" s="17"/>
      <c r="N1991" s="17">
        <v>0.27831634881454198</v>
      </c>
      <c r="O1991" s="17">
        <v>0.317418514210981</v>
      </c>
      <c r="P1991" s="17">
        <v>0.26147996214338798</v>
      </c>
      <c r="Q1991" s="17">
        <v>0.24319078019059701</v>
      </c>
      <c r="R1991" s="17"/>
      <c r="S1991" s="17">
        <v>0.359657618958379</v>
      </c>
      <c r="T1991" s="17">
        <v>0.30198438512884501</v>
      </c>
      <c r="U1991" s="17">
        <v>0.197310020296418</v>
      </c>
      <c r="V1991" s="17">
        <v>0.211417936292666</v>
      </c>
      <c r="W1991" s="17">
        <v>0.35287892710051499</v>
      </c>
      <c r="X1991" s="17">
        <v>0.30972739070917898</v>
      </c>
      <c r="Y1991" s="17">
        <v>0.288339707338157</v>
      </c>
      <c r="Z1991" s="17">
        <v>0.17614477630289799</v>
      </c>
      <c r="AA1991" s="17">
        <v>0.29770142415392098</v>
      </c>
      <c r="AB1991" s="17">
        <v>0.25354796500718202</v>
      </c>
      <c r="AC1991" s="17">
        <v>0.15144929161314299</v>
      </c>
      <c r="AD1991" s="17">
        <v>0.228013053707806</v>
      </c>
      <c r="AE1991" s="17"/>
      <c r="AF1991" s="17">
        <v>0.24088984091576701</v>
      </c>
      <c r="AG1991" s="17">
        <v>0.310563787864719</v>
      </c>
      <c r="AH1991" s="17">
        <v>0.26799614322773602</v>
      </c>
      <c r="AI1991" s="17"/>
      <c r="AJ1991" s="17">
        <v>0.24907741179960399</v>
      </c>
      <c r="AK1991" s="17">
        <v>0.34724392942103099</v>
      </c>
      <c r="AL1991" s="17">
        <v>0.22543185175692901</v>
      </c>
      <c r="AM1991" s="17"/>
      <c r="AN1991" s="17">
        <v>0.207637004580496</v>
      </c>
      <c r="AO1991" s="17">
        <v>0.30761642851269599</v>
      </c>
      <c r="AP1991" s="17">
        <v>0.33140717222268401</v>
      </c>
      <c r="AQ1991" s="17">
        <v>0.29796269543111198</v>
      </c>
      <c r="AR1991" s="17">
        <v>0.40505322376963199</v>
      </c>
      <c r="AS1991" s="17"/>
      <c r="AT1991" s="17">
        <v>0.268920528646799</v>
      </c>
      <c r="AU1991" s="17">
        <v>0.31312752464312599</v>
      </c>
      <c r="AV1991" s="17"/>
      <c r="AW1991" s="17">
        <v>0.26269017776530701</v>
      </c>
      <c r="AX1991" s="17">
        <v>0.36755583897953398</v>
      </c>
      <c r="AY1991" s="17">
        <v>0.26611334330335401</v>
      </c>
    </row>
    <row r="1992" spans="2:51">
      <c r="B1992" t="s">
        <v>139</v>
      </c>
      <c r="C1992" s="17">
        <v>0.35261287576609801</v>
      </c>
      <c r="D1992" s="17">
        <v>0.35119420652455002</v>
      </c>
      <c r="E1992" s="17">
        <v>0.35340904113958899</v>
      </c>
      <c r="F1992" s="17"/>
      <c r="G1992" s="17">
        <v>0.31986901445890897</v>
      </c>
      <c r="H1992" s="17">
        <v>0.29004052029244598</v>
      </c>
      <c r="I1992" s="17">
        <v>0.223951573141357</v>
      </c>
      <c r="J1992" s="17">
        <v>0.35139331887113001</v>
      </c>
      <c r="K1992" s="17">
        <v>0.34417987648072901</v>
      </c>
      <c r="L1992" s="17">
        <v>0.49417452278118301</v>
      </c>
      <c r="M1992" s="17"/>
      <c r="N1992" s="17">
        <v>0.38744173763489398</v>
      </c>
      <c r="O1992" s="17">
        <v>0.36084303346254898</v>
      </c>
      <c r="P1992" s="17">
        <v>0.34166572130482697</v>
      </c>
      <c r="Q1992" s="17">
        <v>0.31464214223238302</v>
      </c>
      <c r="R1992" s="17"/>
      <c r="S1992" s="17">
        <v>0.31443409501597602</v>
      </c>
      <c r="T1992" s="17">
        <v>0.32037218669117701</v>
      </c>
      <c r="U1992" s="17">
        <v>0.44671180589805998</v>
      </c>
      <c r="V1992" s="17">
        <v>0.472309730924792</v>
      </c>
      <c r="W1992" s="17">
        <v>0.34724437116172802</v>
      </c>
      <c r="X1992" s="17">
        <v>0.22121206685408901</v>
      </c>
      <c r="Y1992" s="17">
        <v>0.34543796619668599</v>
      </c>
      <c r="Z1992" s="17">
        <v>0.26292858468503</v>
      </c>
      <c r="AA1992" s="17">
        <v>0.33188637143122202</v>
      </c>
      <c r="AB1992" s="17">
        <v>0.38921831130339501</v>
      </c>
      <c r="AC1992" s="17">
        <v>0.51506069853098002</v>
      </c>
      <c r="AD1992" s="17">
        <v>0.219800018122217</v>
      </c>
      <c r="AE1992" s="17"/>
      <c r="AF1992" s="17">
        <v>0.41312478457628898</v>
      </c>
      <c r="AG1992" s="17">
        <v>0.32073454895104803</v>
      </c>
      <c r="AH1992" s="17">
        <v>0.275038012385102</v>
      </c>
      <c r="AI1992" s="17"/>
      <c r="AJ1992" s="17">
        <v>0.42185843813557899</v>
      </c>
      <c r="AK1992" s="17">
        <v>0.31914101271430501</v>
      </c>
      <c r="AL1992" s="17">
        <v>0.35148729841583098</v>
      </c>
      <c r="AM1992" s="17"/>
      <c r="AN1992" s="17">
        <v>0.37489783167957103</v>
      </c>
      <c r="AO1992" s="17">
        <v>0.34045623193783697</v>
      </c>
      <c r="AP1992" s="17">
        <v>0.33504021987059501</v>
      </c>
      <c r="AQ1992" s="17">
        <v>0.31780650981015801</v>
      </c>
      <c r="AR1992" s="17">
        <v>0.32214375263376699</v>
      </c>
      <c r="AS1992" s="17"/>
      <c r="AT1992" s="17">
        <v>0.36097453108307198</v>
      </c>
      <c r="AU1992" s="17">
        <v>0.28053505608089402</v>
      </c>
      <c r="AV1992" s="17"/>
      <c r="AW1992" s="17">
        <v>0.42492633425376303</v>
      </c>
      <c r="AX1992" s="17">
        <v>0.26490411428472399</v>
      </c>
      <c r="AY1992" s="17">
        <v>0.30014422789130102</v>
      </c>
    </row>
    <row r="1993" spans="2:51">
      <c r="B1993" t="s">
        <v>140</v>
      </c>
      <c r="C1993" s="17">
        <v>-7.6794849872932405E-2</v>
      </c>
      <c r="D1993" s="17">
        <v>-5.0255477106616903E-2</v>
      </c>
      <c r="E1993" s="17">
        <v>-9.9021097106895106E-2</v>
      </c>
      <c r="F1993" s="17"/>
      <c r="G1993" s="17">
        <v>-2.4561163366910301E-2</v>
      </c>
      <c r="H1993" s="17">
        <v>5.1502227335499397E-2</v>
      </c>
      <c r="I1993" s="17">
        <v>0.14205573295339499</v>
      </c>
      <c r="J1993" s="17">
        <v>-0.114027300460535</v>
      </c>
      <c r="K1993" s="17">
        <v>-4.44933020448606E-2</v>
      </c>
      <c r="L1993" s="17">
        <v>-0.31877028939947799</v>
      </c>
      <c r="M1993" s="17"/>
      <c r="N1993" s="17">
        <v>-0.109125388820352</v>
      </c>
      <c r="O1993" s="17">
        <v>-4.3424519251567803E-2</v>
      </c>
      <c r="P1993" s="17">
        <v>-8.0185759161438802E-2</v>
      </c>
      <c r="Q1993" s="17">
        <v>-7.1451362041785302E-2</v>
      </c>
      <c r="R1993" s="17"/>
      <c r="S1993" s="17">
        <v>4.5223523942402803E-2</v>
      </c>
      <c r="T1993" s="17">
        <v>-1.8387801562331899E-2</v>
      </c>
      <c r="U1993" s="17">
        <v>-0.249401785601643</v>
      </c>
      <c r="V1993" s="17">
        <v>-0.26089179463212597</v>
      </c>
      <c r="W1993" s="17">
        <v>5.6345559387864803E-3</v>
      </c>
      <c r="X1993" s="17">
        <v>8.8515323855089395E-2</v>
      </c>
      <c r="Y1993" s="17">
        <v>-5.7098258858528803E-2</v>
      </c>
      <c r="Z1993" s="17">
        <v>-8.6783808382132205E-2</v>
      </c>
      <c r="AA1993" s="17">
        <v>-3.4184947277301099E-2</v>
      </c>
      <c r="AB1993" s="17">
        <v>-0.135670346296212</v>
      </c>
      <c r="AC1993" s="17">
        <v>-0.363611406917837</v>
      </c>
      <c r="AD1993" s="17">
        <v>8.2130355855883404E-3</v>
      </c>
      <c r="AE1993" s="17"/>
      <c r="AF1993" s="17">
        <v>-0.172234943660522</v>
      </c>
      <c r="AG1993" s="17">
        <v>-1.0170761086328599E-2</v>
      </c>
      <c r="AH1993" s="17">
        <v>-7.0418691573654896E-3</v>
      </c>
      <c r="AI1993" s="17"/>
      <c r="AJ1993" s="17">
        <v>-0.172781026335975</v>
      </c>
      <c r="AK1993" s="17">
        <v>2.8102916706726901E-2</v>
      </c>
      <c r="AL1993" s="17">
        <v>-0.126055446658902</v>
      </c>
      <c r="AM1993" s="17"/>
      <c r="AN1993" s="17">
        <v>-0.167260827099075</v>
      </c>
      <c r="AO1993" s="17">
        <v>-3.28398034251405E-2</v>
      </c>
      <c r="AP1993" s="17">
        <v>-3.6330476479112801E-3</v>
      </c>
      <c r="AQ1993" s="17">
        <v>-1.9843814379046001E-2</v>
      </c>
      <c r="AR1993" s="17">
        <v>8.2909471135864804E-2</v>
      </c>
      <c r="AS1993" s="17"/>
      <c r="AT1993" s="17">
        <v>-9.2054002436273596E-2</v>
      </c>
      <c r="AU1993" s="17">
        <v>3.2592468562232198E-2</v>
      </c>
      <c r="AV1993" s="17"/>
      <c r="AW1993" s="17">
        <v>-0.16223615648845499</v>
      </c>
      <c r="AX1993" s="17">
        <v>0.10265172469481</v>
      </c>
      <c r="AY1993" s="17">
        <v>-3.4030884587947501E-2</v>
      </c>
    </row>
    <row r="1994" spans="2:51">
      <c r="C1994" s="17"/>
      <c r="D1994" s="17"/>
      <c r="E1994" s="17"/>
      <c r="F1994" s="17"/>
      <c r="G1994" s="17"/>
      <c r="H1994" s="17"/>
      <c r="I1994" s="17"/>
      <c r="J1994" s="17"/>
      <c r="K1994" s="17"/>
      <c r="L1994" s="17"/>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7"/>
      <c r="AI1994" s="17"/>
      <c r="AJ1994" s="17"/>
      <c r="AK1994" s="17"/>
      <c r="AL1994" s="17"/>
      <c r="AM1994" s="17"/>
      <c r="AN1994" s="17"/>
      <c r="AO1994" s="17"/>
      <c r="AP1994" s="17"/>
      <c r="AQ1994" s="17"/>
      <c r="AR1994" s="17"/>
      <c r="AS1994" s="17"/>
      <c r="AT1994" s="17"/>
      <c r="AU1994" s="17"/>
      <c r="AV1994" s="17"/>
      <c r="AW1994" s="17"/>
      <c r="AX1994" s="17"/>
      <c r="AY1994" s="17"/>
    </row>
    <row r="1995" spans="2:51">
      <c r="B1995" s="6" t="s">
        <v>510</v>
      </c>
      <c r="C1995" s="17"/>
      <c r="D1995" s="17"/>
      <c r="E1995" s="17"/>
      <c r="F1995" s="17"/>
      <c r="G1995" s="17"/>
      <c r="H1995" s="17"/>
      <c r="I1995" s="17"/>
      <c r="J1995" s="17"/>
      <c r="K1995" s="17"/>
      <c r="L1995" s="17"/>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7"/>
      <c r="AI1995" s="17"/>
      <c r="AJ1995" s="17"/>
      <c r="AK1995" s="17"/>
      <c r="AL1995" s="17"/>
      <c r="AM1995" s="17"/>
      <c r="AN1995" s="17"/>
      <c r="AO1995" s="17"/>
      <c r="AP1995" s="17"/>
      <c r="AQ1995" s="17"/>
      <c r="AR1995" s="17"/>
      <c r="AS1995" s="17"/>
      <c r="AT1995" s="17"/>
      <c r="AU1995" s="17"/>
      <c r="AV1995" s="17"/>
      <c r="AW1995" s="17"/>
      <c r="AX1995" s="17"/>
      <c r="AY1995" s="17"/>
    </row>
    <row r="1996" spans="2:51">
      <c r="B1996" s="24" t="s">
        <v>16</v>
      </c>
      <c r="C1996" s="17"/>
      <c r="D1996" s="17"/>
      <c r="E1996" s="17"/>
      <c r="F1996" s="17"/>
      <c r="G1996" s="17"/>
      <c r="H1996" s="17"/>
      <c r="I1996" s="17"/>
      <c r="J1996" s="17"/>
      <c r="K1996" s="17"/>
      <c r="L1996" s="17"/>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7"/>
      <c r="AI1996" s="17"/>
      <c r="AJ1996" s="17"/>
      <c r="AK1996" s="17"/>
      <c r="AL1996" s="17"/>
      <c r="AM1996" s="17"/>
      <c r="AN1996" s="17"/>
      <c r="AO1996" s="17"/>
      <c r="AP1996" s="17"/>
      <c r="AQ1996" s="17"/>
      <c r="AR1996" s="17"/>
      <c r="AS1996" s="17"/>
      <c r="AT1996" s="17"/>
      <c r="AU1996" s="17"/>
      <c r="AV1996" s="17"/>
      <c r="AW1996" s="17"/>
      <c r="AX1996" s="17"/>
      <c r="AY1996" s="17"/>
    </row>
    <row r="1997" spans="2:51">
      <c r="B1997" t="s">
        <v>133</v>
      </c>
      <c r="C1997" s="17">
        <v>0.117480678817578</v>
      </c>
      <c r="D1997" s="17">
        <v>0.13417684297290799</v>
      </c>
      <c r="E1997" s="17">
        <v>0.104799744777046</v>
      </c>
      <c r="F1997" s="17"/>
      <c r="G1997" s="17">
        <v>0.14431748326723701</v>
      </c>
      <c r="H1997" s="17">
        <v>0.11786133337905499</v>
      </c>
      <c r="I1997" s="17">
        <v>7.4828577361891302E-2</v>
      </c>
      <c r="J1997" s="17">
        <v>0.121640459345739</v>
      </c>
      <c r="K1997" s="17">
        <v>0.11540808009268699</v>
      </c>
      <c r="L1997" s="17">
        <v>0.13650434187785601</v>
      </c>
      <c r="M1997" s="17"/>
      <c r="N1997" s="17">
        <v>0.147852346744062</v>
      </c>
      <c r="O1997" s="17">
        <v>0.11331416476956099</v>
      </c>
      <c r="P1997" s="17">
        <v>0.10180171935511199</v>
      </c>
      <c r="Q1997" s="17">
        <v>0.103670854064024</v>
      </c>
      <c r="R1997" s="17"/>
      <c r="S1997" s="17">
        <v>0.16307051150986701</v>
      </c>
      <c r="T1997" s="17">
        <v>0.10237561271782999</v>
      </c>
      <c r="U1997" s="17">
        <v>0.13847146125693099</v>
      </c>
      <c r="V1997" s="17">
        <v>9.6543095903478204E-2</v>
      </c>
      <c r="W1997" s="17">
        <v>0.133224571990575</v>
      </c>
      <c r="X1997" s="17">
        <v>0.108562873053948</v>
      </c>
      <c r="Y1997" s="17">
        <v>5.1564833242917198E-2</v>
      </c>
      <c r="Z1997" s="17">
        <v>0.112665122814837</v>
      </c>
      <c r="AA1997" s="17">
        <v>0.105566997797176</v>
      </c>
      <c r="AB1997" s="17">
        <v>0.11882998167320501</v>
      </c>
      <c r="AC1997" s="17">
        <v>0.178942936553559</v>
      </c>
      <c r="AD1997" s="17">
        <v>0.123386802061273</v>
      </c>
      <c r="AE1997" s="17"/>
      <c r="AF1997" s="17">
        <v>0.110812319245708</v>
      </c>
      <c r="AG1997" s="17">
        <v>0.11813175966664</v>
      </c>
      <c r="AH1997" s="17">
        <v>0.105770337620193</v>
      </c>
      <c r="AI1997" s="17"/>
      <c r="AJ1997" s="17">
        <v>0.142651665378002</v>
      </c>
      <c r="AK1997" s="17">
        <v>0.124621080506152</v>
      </c>
      <c r="AL1997" s="17">
        <v>0.184224331086591</v>
      </c>
      <c r="AM1997" s="17"/>
      <c r="AN1997" s="17">
        <v>7.3636453120583895E-2</v>
      </c>
      <c r="AO1997" s="17">
        <v>0.107741901278454</v>
      </c>
      <c r="AP1997" s="17">
        <v>0.13191007360278201</v>
      </c>
      <c r="AQ1997" s="17">
        <v>0.157693517973921</v>
      </c>
      <c r="AR1997" s="17">
        <v>0.207449163345891</v>
      </c>
      <c r="AS1997" s="17"/>
      <c r="AT1997" s="17">
        <v>0.11346314871421299</v>
      </c>
      <c r="AU1997" s="17">
        <v>0.14133455702598899</v>
      </c>
      <c r="AV1997" s="17"/>
      <c r="AW1997" s="17">
        <v>0.14211281941398499</v>
      </c>
      <c r="AX1997" s="17">
        <v>0.15344007737170501</v>
      </c>
      <c r="AY1997" s="17">
        <v>8.00520169512077E-2</v>
      </c>
    </row>
    <row r="1998" spans="2:51">
      <c r="B1998" t="s">
        <v>134</v>
      </c>
      <c r="C1998" s="17">
        <v>0.38207944290735801</v>
      </c>
      <c r="D1998" s="17">
        <v>0.36940776304372802</v>
      </c>
      <c r="E1998" s="17">
        <v>0.388874378056138</v>
      </c>
      <c r="F1998" s="17"/>
      <c r="G1998" s="17">
        <v>0.29870314997854902</v>
      </c>
      <c r="H1998" s="17">
        <v>0.40294895967565902</v>
      </c>
      <c r="I1998" s="17">
        <v>0.33408224025368799</v>
      </c>
      <c r="J1998" s="17">
        <v>0.37411341701970902</v>
      </c>
      <c r="K1998" s="17">
        <v>0.379311297724788</v>
      </c>
      <c r="L1998" s="17">
        <v>0.44851879665868</v>
      </c>
      <c r="M1998" s="17"/>
      <c r="N1998" s="17">
        <v>0.41649103697963002</v>
      </c>
      <c r="O1998" s="17">
        <v>0.42373820927348099</v>
      </c>
      <c r="P1998" s="17">
        <v>0.36983517385583498</v>
      </c>
      <c r="Q1998" s="17">
        <v>0.30405337721967302</v>
      </c>
      <c r="R1998" s="17"/>
      <c r="S1998" s="17">
        <v>0.35430897433659803</v>
      </c>
      <c r="T1998" s="17">
        <v>0.41278680011448798</v>
      </c>
      <c r="U1998" s="17">
        <v>0.35513472819217001</v>
      </c>
      <c r="V1998" s="17">
        <v>0.30799951527828201</v>
      </c>
      <c r="W1998" s="17">
        <v>0.32739457109079401</v>
      </c>
      <c r="X1998" s="17">
        <v>0.385330361722658</v>
      </c>
      <c r="Y1998" s="17">
        <v>0.50459228387420596</v>
      </c>
      <c r="Z1998" s="17">
        <v>0.29585180984170201</v>
      </c>
      <c r="AA1998" s="17">
        <v>0.386952646260314</v>
      </c>
      <c r="AB1998" s="17">
        <v>0.45339455960825698</v>
      </c>
      <c r="AC1998" s="17">
        <v>0.41961998399693701</v>
      </c>
      <c r="AD1998" s="17">
        <v>0.26298386796738898</v>
      </c>
      <c r="AE1998" s="17"/>
      <c r="AF1998" s="17">
        <v>0.36700355241362498</v>
      </c>
      <c r="AG1998" s="17">
        <v>0.45233895085432302</v>
      </c>
      <c r="AH1998" s="17">
        <v>0.25743114562542102</v>
      </c>
      <c r="AI1998" s="17"/>
      <c r="AJ1998" s="17">
        <v>0.38603722202094498</v>
      </c>
      <c r="AK1998" s="17">
        <v>0.44287183131714303</v>
      </c>
      <c r="AL1998" s="17">
        <v>0.39363569296753698</v>
      </c>
      <c r="AM1998" s="17"/>
      <c r="AN1998" s="17">
        <v>0.323964783087135</v>
      </c>
      <c r="AO1998" s="17">
        <v>0.37277979174950698</v>
      </c>
      <c r="AP1998" s="17">
        <v>0.42640161202919102</v>
      </c>
      <c r="AQ1998" s="17">
        <v>0.50658133793924598</v>
      </c>
      <c r="AR1998" s="17">
        <v>0.452278539797486</v>
      </c>
      <c r="AS1998" s="17"/>
      <c r="AT1998" s="17">
        <v>0.38142208120445598</v>
      </c>
      <c r="AU1998" s="17">
        <v>0.40722447444148402</v>
      </c>
      <c r="AV1998" s="17"/>
      <c r="AW1998" s="17">
        <v>0.44399620424719199</v>
      </c>
      <c r="AX1998" s="17">
        <v>0.37670913833291603</v>
      </c>
      <c r="AY1998" s="17">
        <v>0.31548070497263597</v>
      </c>
    </row>
    <row r="1999" spans="2:51">
      <c r="B1999" t="s">
        <v>135</v>
      </c>
      <c r="C1999" s="17">
        <v>0.25654095879641298</v>
      </c>
      <c r="D1999" s="17">
        <v>0.26255614668063698</v>
      </c>
      <c r="E1999" s="17">
        <v>0.25215050554628099</v>
      </c>
      <c r="F1999" s="17"/>
      <c r="G1999" s="17">
        <v>0.28689214328562201</v>
      </c>
      <c r="H1999" s="17">
        <v>0.23047466173574499</v>
      </c>
      <c r="I1999" s="17">
        <v>0.28847535057537199</v>
      </c>
      <c r="J1999" s="17">
        <v>0.26389864003350899</v>
      </c>
      <c r="K1999" s="17">
        <v>0.246265544162905</v>
      </c>
      <c r="L1999" s="17">
        <v>0.24110341107081801</v>
      </c>
      <c r="M1999" s="17"/>
      <c r="N1999" s="17">
        <v>0.22492511700308801</v>
      </c>
      <c r="O1999" s="17">
        <v>0.25446378639836398</v>
      </c>
      <c r="P1999" s="17">
        <v>0.27312892859812798</v>
      </c>
      <c r="Q1999" s="17">
        <v>0.28877832369503798</v>
      </c>
      <c r="R1999" s="17"/>
      <c r="S1999" s="17">
        <v>0.241794539106166</v>
      </c>
      <c r="T1999" s="17">
        <v>0.237029406136507</v>
      </c>
      <c r="U1999" s="17">
        <v>0.259471887348241</v>
      </c>
      <c r="V1999" s="17">
        <v>0.28018644965414302</v>
      </c>
      <c r="W1999" s="17">
        <v>0.30223411974115499</v>
      </c>
      <c r="X1999" s="17">
        <v>0.28615248480135402</v>
      </c>
      <c r="Y1999" s="17">
        <v>0.248765590794983</v>
      </c>
      <c r="Z1999" s="17">
        <v>0.26171680951917298</v>
      </c>
      <c r="AA1999" s="17">
        <v>0.285609222963006</v>
      </c>
      <c r="AB1999" s="17">
        <v>0.16565252513450801</v>
      </c>
      <c r="AC1999" s="17">
        <v>0.22960741377819799</v>
      </c>
      <c r="AD1999" s="17">
        <v>0.33898268240062901</v>
      </c>
      <c r="AE1999" s="17"/>
      <c r="AF1999" s="17">
        <v>0.275313856807549</v>
      </c>
      <c r="AG1999" s="17">
        <v>0.227030416318902</v>
      </c>
      <c r="AH1999" s="17">
        <v>0.29344632134062698</v>
      </c>
      <c r="AI1999" s="17"/>
      <c r="AJ1999" s="17">
        <v>0.25258377695552597</v>
      </c>
      <c r="AK1999" s="17">
        <v>0.23885616598478099</v>
      </c>
      <c r="AL1999" s="17">
        <v>0.233301834210703</v>
      </c>
      <c r="AM1999" s="17"/>
      <c r="AN1999" s="17">
        <v>0.29036839363663502</v>
      </c>
      <c r="AO1999" s="17">
        <v>0.28548951042339898</v>
      </c>
      <c r="AP1999" s="17">
        <v>0.24583667302081799</v>
      </c>
      <c r="AQ1999" s="17">
        <v>0.16050129464919599</v>
      </c>
      <c r="AR1999" s="17">
        <v>0.20322601482302199</v>
      </c>
      <c r="AS1999" s="17"/>
      <c r="AT1999" s="17">
        <v>0.26175030209021699</v>
      </c>
      <c r="AU1999" s="17">
        <v>0.232343566258393</v>
      </c>
      <c r="AV1999" s="17"/>
      <c r="AW1999" s="17">
        <v>0.219851813327854</v>
      </c>
      <c r="AX1999" s="17">
        <v>0.26923216076401402</v>
      </c>
      <c r="AY1999" s="17">
        <v>0.293275256334245</v>
      </c>
    </row>
    <row r="2000" spans="2:51">
      <c r="B2000" t="s">
        <v>136</v>
      </c>
      <c r="C2000" s="17">
        <v>0.11557835192040899</v>
      </c>
      <c r="D2000" s="17">
        <v>0.114688366963103</v>
      </c>
      <c r="E2000" s="17">
        <v>0.117281272964538</v>
      </c>
      <c r="F2000" s="17"/>
      <c r="G2000" s="17">
        <v>0.15609767065692801</v>
      </c>
      <c r="H2000" s="17">
        <v>0.10057912346081201</v>
      </c>
      <c r="I2000" s="17">
        <v>0.134285594016611</v>
      </c>
      <c r="J2000" s="17">
        <v>0.11562854923277199</v>
      </c>
      <c r="K2000" s="17">
        <v>0.10599279245012901</v>
      </c>
      <c r="L2000" s="17">
        <v>0.10191033419389101</v>
      </c>
      <c r="M2000" s="17"/>
      <c r="N2000" s="17">
        <v>0.118697894614299</v>
      </c>
      <c r="O2000" s="17">
        <v>0.102792682011008</v>
      </c>
      <c r="P2000" s="17">
        <v>0.132497678221382</v>
      </c>
      <c r="Q2000" s="17">
        <v>0.10240259461638999</v>
      </c>
      <c r="R2000" s="17"/>
      <c r="S2000" s="17">
        <v>0.11793884404680199</v>
      </c>
      <c r="T2000" s="17">
        <v>0.101017688174884</v>
      </c>
      <c r="U2000" s="17">
        <v>0.108993552690407</v>
      </c>
      <c r="V2000" s="17">
        <v>0.167287708029146</v>
      </c>
      <c r="W2000" s="17">
        <v>0.122858191671589</v>
      </c>
      <c r="X2000" s="17">
        <v>0.117772047566917</v>
      </c>
      <c r="Y2000" s="17">
        <v>6.7820643113629106E-2</v>
      </c>
      <c r="Z2000" s="17">
        <v>0.205118336668275</v>
      </c>
      <c r="AA2000" s="17">
        <v>9.4836115252546899E-2</v>
      </c>
      <c r="AB2000" s="17">
        <v>0.15416634238488799</v>
      </c>
      <c r="AC2000" s="17">
        <v>8.6961301813481301E-2</v>
      </c>
      <c r="AD2000" s="17">
        <v>4.3366941542143503E-2</v>
      </c>
      <c r="AE2000" s="17"/>
      <c r="AF2000" s="17">
        <v>0.112397313634723</v>
      </c>
      <c r="AG2000" s="17">
        <v>0.10271665099999799</v>
      </c>
      <c r="AH2000" s="17">
        <v>0.117473910407659</v>
      </c>
      <c r="AI2000" s="17"/>
      <c r="AJ2000" s="17">
        <v>9.4177125476645002E-2</v>
      </c>
      <c r="AK2000" s="17">
        <v>9.6322288105146606E-2</v>
      </c>
      <c r="AL2000" s="17">
        <v>0.109516461522675</v>
      </c>
      <c r="AM2000" s="17"/>
      <c r="AN2000" s="17">
        <v>0.125395074083749</v>
      </c>
      <c r="AO2000" s="17">
        <v>0.15369762984191199</v>
      </c>
      <c r="AP2000" s="17">
        <v>0.104171341685938</v>
      </c>
      <c r="AQ2000" s="17">
        <v>8.5320052527493598E-2</v>
      </c>
      <c r="AR2000" s="17">
        <v>0.137046282033601</v>
      </c>
      <c r="AS2000" s="17"/>
      <c r="AT2000" s="17">
        <v>0.112312092329012</v>
      </c>
      <c r="AU2000" s="17">
        <v>0.13269923282161999</v>
      </c>
      <c r="AV2000" s="17"/>
      <c r="AW2000" s="17">
        <v>0.106500928465159</v>
      </c>
      <c r="AX2000" s="17">
        <v>0.104175940225957</v>
      </c>
      <c r="AY2000" s="17">
        <v>0.12884076653871901</v>
      </c>
    </row>
    <row r="2001" spans="2:51">
      <c r="B2001" t="s">
        <v>137</v>
      </c>
      <c r="C2001" s="17">
        <v>7.9904129028267198E-2</v>
      </c>
      <c r="D2001" s="17">
        <v>8.8171791272493999E-2</v>
      </c>
      <c r="E2001" s="17">
        <v>7.3807896136486306E-2</v>
      </c>
      <c r="F2001" s="17"/>
      <c r="G2001" s="17">
        <v>9.5551817352217003E-2</v>
      </c>
      <c r="H2001" s="17">
        <v>0.111070451810862</v>
      </c>
      <c r="I2001" s="17">
        <v>9.7005976526657295E-2</v>
      </c>
      <c r="J2001" s="17">
        <v>7.8252619764084999E-2</v>
      </c>
      <c r="K2001" s="17">
        <v>9.6435606253417197E-2</v>
      </c>
      <c r="L2001" s="17">
        <v>2.3121563595286401E-2</v>
      </c>
      <c r="M2001" s="17"/>
      <c r="N2001" s="17">
        <v>5.52543981147431E-2</v>
      </c>
      <c r="O2001" s="17">
        <v>6.3708373706173396E-2</v>
      </c>
      <c r="P2001" s="17">
        <v>7.2628975249345806E-2</v>
      </c>
      <c r="Q2001" s="17">
        <v>0.13437749125599799</v>
      </c>
      <c r="R2001" s="17"/>
      <c r="S2001" s="17">
        <v>5.8374920999959799E-2</v>
      </c>
      <c r="T2001" s="17">
        <v>0.112017259581682</v>
      </c>
      <c r="U2001" s="17">
        <v>5.4137457711836201E-2</v>
      </c>
      <c r="V2001" s="17">
        <v>0.11000054607689599</v>
      </c>
      <c r="W2001" s="17">
        <v>9.6933321263292099E-2</v>
      </c>
      <c r="X2001" s="17">
        <v>9.3559710870019602E-2</v>
      </c>
      <c r="Y2001" s="17">
        <v>7.2248873242429901E-2</v>
      </c>
      <c r="Z2001" s="17">
        <v>6.5722599766337306E-2</v>
      </c>
      <c r="AA2001" s="17">
        <v>5.5941697122924398E-2</v>
      </c>
      <c r="AB2001" s="17">
        <v>6.4721548180753E-2</v>
      </c>
      <c r="AC2001" s="17">
        <v>4.3728289793509803E-2</v>
      </c>
      <c r="AD2001" s="17">
        <v>0.14446509086002099</v>
      </c>
      <c r="AE2001" s="17"/>
      <c r="AF2001" s="17">
        <v>9.1667359245941701E-2</v>
      </c>
      <c r="AG2001" s="17">
        <v>5.9782325667629997E-2</v>
      </c>
      <c r="AH2001" s="17">
        <v>0.12900060806450001</v>
      </c>
      <c r="AI2001" s="17"/>
      <c r="AJ2001" s="17">
        <v>8.4475314225649301E-2</v>
      </c>
      <c r="AK2001" s="17">
        <v>5.9685638331872203E-2</v>
      </c>
      <c r="AL2001" s="17">
        <v>3.1094651940940101E-2</v>
      </c>
      <c r="AM2001" s="17"/>
      <c r="AN2001" s="17">
        <v>0.11705451744039599</v>
      </c>
      <c r="AO2001" s="17">
        <v>5.3235300706902897E-2</v>
      </c>
      <c r="AP2001" s="17">
        <v>5.6280940040064002E-2</v>
      </c>
      <c r="AQ2001" s="17">
        <v>2.90597109995482E-2</v>
      </c>
      <c r="AR2001" s="17">
        <v>0</v>
      </c>
      <c r="AS2001" s="17"/>
      <c r="AT2001" s="17">
        <v>8.3515565184415594E-2</v>
      </c>
      <c r="AU2001" s="17">
        <v>5.1335568900358099E-2</v>
      </c>
      <c r="AV2001" s="17"/>
      <c r="AW2001" s="17">
        <v>5.1788740677284499E-2</v>
      </c>
      <c r="AX2001" s="17">
        <v>7.3516835592915303E-2</v>
      </c>
      <c r="AY2001" s="17">
        <v>0.11267864047163</v>
      </c>
    </row>
    <row r="2002" spans="2:51">
      <c r="B2002" t="s">
        <v>119</v>
      </c>
      <c r="C2002" s="17">
        <v>4.8416438529974001E-2</v>
      </c>
      <c r="D2002" s="17">
        <v>3.09990890671289E-2</v>
      </c>
      <c r="E2002" s="17">
        <v>6.3086202519510998E-2</v>
      </c>
      <c r="F2002" s="17"/>
      <c r="G2002" s="17">
        <v>1.84377354594474E-2</v>
      </c>
      <c r="H2002" s="17">
        <v>3.7065469937865803E-2</v>
      </c>
      <c r="I2002" s="17">
        <v>7.1322261265780298E-2</v>
      </c>
      <c r="J2002" s="17">
        <v>4.6466314604186702E-2</v>
      </c>
      <c r="K2002" s="17">
        <v>5.6586679316072502E-2</v>
      </c>
      <c r="L2002" s="17">
        <v>4.8841552603469E-2</v>
      </c>
      <c r="M2002" s="17"/>
      <c r="N2002" s="17">
        <v>3.6779206544179002E-2</v>
      </c>
      <c r="O2002" s="17">
        <v>4.1982783841412401E-2</v>
      </c>
      <c r="P2002" s="17">
        <v>5.0107524720197097E-2</v>
      </c>
      <c r="Q2002" s="17">
        <v>6.6717359148876401E-2</v>
      </c>
      <c r="R2002" s="17"/>
      <c r="S2002" s="17">
        <v>6.4512210000607001E-2</v>
      </c>
      <c r="T2002" s="17">
        <v>3.4773233274608302E-2</v>
      </c>
      <c r="U2002" s="17">
        <v>8.3790912800414993E-2</v>
      </c>
      <c r="V2002" s="17">
        <v>3.7982685058054903E-2</v>
      </c>
      <c r="W2002" s="17">
        <v>1.7355224242594301E-2</v>
      </c>
      <c r="X2002" s="17">
        <v>8.6225219851025006E-3</v>
      </c>
      <c r="Y2002" s="17">
        <v>5.5007775731834199E-2</v>
      </c>
      <c r="Z2002" s="17">
        <v>5.8925321389674601E-2</v>
      </c>
      <c r="AA2002" s="17">
        <v>7.1093320604033297E-2</v>
      </c>
      <c r="AB2002" s="17">
        <v>4.3235043018389097E-2</v>
      </c>
      <c r="AC2002" s="17">
        <v>4.11400740643144E-2</v>
      </c>
      <c r="AD2002" s="17">
        <v>8.6814615168544898E-2</v>
      </c>
      <c r="AE2002" s="17"/>
      <c r="AF2002" s="17">
        <v>4.28055986524533E-2</v>
      </c>
      <c r="AG2002" s="17">
        <v>3.9999896492507098E-2</v>
      </c>
      <c r="AH2002" s="17">
        <v>9.68776769415991E-2</v>
      </c>
      <c r="AI2002" s="17"/>
      <c r="AJ2002" s="17">
        <v>4.0074895943231999E-2</v>
      </c>
      <c r="AK2002" s="17">
        <v>3.7642995754904998E-2</v>
      </c>
      <c r="AL2002" s="17">
        <v>4.8227028271552799E-2</v>
      </c>
      <c r="AM2002" s="17"/>
      <c r="AN2002" s="17">
        <v>6.9580778631501597E-2</v>
      </c>
      <c r="AO2002" s="17">
        <v>2.7055865999825301E-2</v>
      </c>
      <c r="AP2002" s="17">
        <v>3.5399359621206897E-2</v>
      </c>
      <c r="AQ2002" s="17">
        <v>6.0844085910595397E-2</v>
      </c>
      <c r="AR2002" s="17">
        <v>0</v>
      </c>
      <c r="AS2002" s="17"/>
      <c r="AT2002" s="17">
        <v>4.7536810477686202E-2</v>
      </c>
      <c r="AU2002" s="17">
        <v>3.5062600552155702E-2</v>
      </c>
      <c r="AV2002" s="17"/>
      <c r="AW2002" s="17">
        <v>3.5749493868525502E-2</v>
      </c>
      <c r="AX2002" s="17">
        <v>2.2925847712493699E-2</v>
      </c>
      <c r="AY2002" s="17">
        <v>6.9672614731562194E-2</v>
      </c>
    </row>
    <row r="2003" spans="2:51">
      <c r="B2003" t="s">
        <v>138</v>
      </c>
      <c r="C2003" s="17">
        <v>0.49956012172493602</v>
      </c>
      <c r="D2003" s="17">
        <v>0.50358460601663702</v>
      </c>
      <c r="E2003" s="17">
        <v>0.49367412283318401</v>
      </c>
      <c r="F2003" s="17"/>
      <c r="G2003" s="17">
        <v>0.443020633245786</v>
      </c>
      <c r="H2003" s="17">
        <v>0.52081029305471505</v>
      </c>
      <c r="I2003" s="17">
        <v>0.40891081761557901</v>
      </c>
      <c r="J2003" s="17">
        <v>0.49575387636544799</v>
      </c>
      <c r="K2003" s="17">
        <v>0.49471937781747599</v>
      </c>
      <c r="L2003" s="17">
        <v>0.58502313853653598</v>
      </c>
      <c r="M2003" s="17"/>
      <c r="N2003" s="17">
        <v>0.56434338372369197</v>
      </c>
      <c r="O2003" s="17">
        <v>0.53705237404304196</v>
      </c>
      <c r="P2003" s="17">
        <v>0.47163689321094698</v>
      </c>
      <c r="Q2003" s="17">
        <v>0.407724231283697</v>
      </c>
      <c r="R2003" s="17"/>
      <c r="S2003" s="17">
        <v>0.51737948584646498</v>
      </c>
      <c r="T2003" s="17">
        <v>0.51516241283231801</v>
      </c>
      <c r="U2003" s="17">
        <v>0.49360618944910101</v>
      </c>
      <c r="V2003" s="17">
        <v>0.40454261118175999</v>
      </c>
      <c r="W2003" s="17">
        <v>0.46061914308136997</v>
      </c>
      <c r="X2003" s="17">
        <v>0.49389323477660602</v>
      </c>
      <c r="Y2003" s="17">
        <v>0.55615711711712401</v>
      </c>
      <c r="Z2003" s="17">
        <v>0.40851693265653999</v>
      </c>
      <c r="AA2003" s="17">
        <v>0.49251964405748999</v>
      </c>
      <c r="AB2003" s="17">
        <v>0.57222454128146105</v>
      </c>
      <c r="AC2003" s="17">
        <v>0.59856292055049598</v>
      </c>
      <c r="AD2003" s="17">
        <v>0.38637067002866099</v>
      </c>
      <c r="AE2003" s="17"/>
      <c r="AF2003" s="17">
        <v>0.47781587165933298</v>
      </c>
      <c r="AG2003" s="17">
        <v>0.57047071052096299</v>
      </c>
      <c r="AH2003" s="17">
        <v>0.36320148324561402</v>
      </c>
      <c r="AI2003" s="17"/>
      <c r="AJ2003" s="17">
        <v>0.52868888739894704</v>
      </c>
      <c r="AK2003" s="17">
        <v>0.56749291182329498</v>
      </c>
      <c r="AL2003" s="17">
        <v>0.57786002405412795</v>
      </c>
      <c r="AM2003" s="17"/>
      <c r="AN2003" s="17">
        <v>0.39760123620771898</v>
      </c>
      <c r="AO2003" s="17">
        <v>0.48052169302796099</v>
      </c>
      <c r="AP2003" s="17">
        <v>0.55831168563197298</v>
      </c>
      <c r="AQ2003" s="17">
        <v>0.66427485591316704</v>
      </c>
      <c r="AR2003" s="17">
        <v>0.65972770314337803</v>
      </c>
      <c r="AS2003" s="17"/>
      <c r="AT2003" s="17">
        <v>0.49488522991866901</v>
      </c>
      <c r="AU2003" s="17">
        <v>0.54855903146747398</v>
      </c>
      <c r="AV2003" s="17"/>
      <c r="AW2003" s="17">
        <v>0.58610902366117701</v>
      </c>
      <c r="AX2003" s="17">
        <v>0.53014921570462004</v>
      </c>
      <c r="AY2003" s="17">
        <v>0.39553272192384398</v>
      </c>
    </row>
    <row r="2004" spans="2:51">
      <c r="B2004" t="s">
        <v>139</v>
      </c>
      <c r="C2004" s="17">
        <v>0.19548248094867601</v>
      </c>
      <c r="D2004" s="17">
        <v>0.202860158235597</v>
      </c>
      <c r="E2004" s="17">
        <v>0.191089169101024</v>
      </c>
      <c r="F2004" s="17"/>
      <c r="G2004" s="17">
        <v>0.25164948800914499</v>
      </c>
      <c r="H2004" s="17">
        <v>0.211649575271674</v>
      </c>
      <c r="I2004" s="17">
        <v>0.23129157054326899</v>
      </c>
      <c r="J2004" s="17">
        <v>0.19388116899685701</v>
      </c>
      <c r="K2004" s="17">
        <v>0.20242839870354601</v>
      </c>
      <c r="L2004" s="17">
        <v>0.125031897789177</v>
      </c>
      <c r="M2004" s="17"/>
      <c r="N2004" s="17">
        <v>0.173952292729042</v>
      </c>
      <c r="O2004" s="17">
        <v>0.16650105571718099</v>
      </c>
      <c r="P2004" s="17">
        <v>0.205126653470728</v>
      </c>
      <c r="Q2004" s="17">
        <v>0.236780085872389</v>
      </c>
      <c r="R2004" s="17"/>
      <c r="S2004" s="17">
        <v>0.17631376504676199</v>
      </c>
      <c r="T2004" s="17">
        <v>0.21303494775656701</v>
      </c>
      <c r="U2004" s="17">
        <v>0.16313101040224301</v>
      </c>
      <c r="V2004" s="17">
        <v>0.27728825410604202</v>
      </c>
      <c r="W2004" s="17">
        <v>0.219791512934881</v>
      </c>
      <c r="X2004" s="17">
        <v>0.211331758436937</v>
      </c>
      <c r="Y2004" s="17">
        <v>0.14006951635605899</v>
      </c>
      <c r="Z2004" s="17">
        <v>0.27084093643461199</v>
      </c>
      <c r="AA2004" s="17">
        <v>0.150777812375471</v>
      </c>
      <c r="AB2004" s="17">
        <v>0.21888789056564101</v>
      </c>
      <c r="AC2004" s="17">
        <v>0.13068959160699101</v>
      </c>
      <c r="AD2004" s="17">
        <v>0.18783203240216401</v>
      </c>
      <c r="AE2004" s="17"/>
      <c r="AF2004" s="17">
        <v>0.20406467288066499</v>
      </c>
      <c r="AG2004" s="17">
        <v>0.162498976667628</v>
      </c>
      <c r="AH2004" s="17">
        <v>0.24647451847216001</v>
      </c>
      <c r="AI2004" s="17"/>
      <c r="AJ2004" s="17">
        <v>0.178652439702294</v>
      </c>
      <c r="AK2004" s="17">
        <v>0.156007926437019</v>
      </c>
      <c r="AL2004" s="17">
        <v>0.14061111346361599</v>
      </c>
      <c r="AM2004" s="17"/>
      <c r="AN2004" s="17">
        <v>0.242449591524145</v>
      </c>
      <c r="AO2004" s="17">
        <v>0.20693293054881501</v>
      </c>
      <c r="AP2004" s="17">
        <v>0.16045228172600201</v>
      </c>
      <c r="AQ2004" s="17">
        <v>0.114379763527042</v>
      </c>
      <c r="AR2004" s="17">
        <v>0.137046282033601</v>
      </c>
      <c r="AS2004" s="17"/>
      <c r="AT2004" s="17">
        <v>0.19582765751342701</v>
      </c>
      <c r="AU2004" s="17">
        <v>0.184034801721978</v>
      </c>
      <c r="AV2004" s="17"/>
      <c r="AW2004" s="17">
        <v>0.158289669142443</v>
      </c>
      <c r="AX2004" s="17">
        <v>0.177692775818872</v>
      </c>
      <c r="AY2004" s="17">
        <v>0.24151940701034899</v>
      </c>
    </row>
    <row r="2005" spans="2:51">
      <c r="B2005" t="s">
        <v>140</v>
      </c>
      <c r="C2005" s="17">
        <v>0.30407764077625998</v>
      </c>
      <c r="D2005" s="17">
        <v>0.30072444778104002</v>
      </c>
      <c r="E2005" s="17">
        <v>0.30258495373215999</v>
      </c>
      <c r="F2005" s="17"/>
      <c r="G2005" s="17">
        <v>0.191371145236641</v>
      </c>
      <c r="H2005" s="17">
        <v>0.30916071778304099</v>
      </c>
      <c r="I2005" s="17">
        <v>0.17761924707231</v>
      </c>
      <c r="J2005" s="17">
        <v>0.30187270736859101</v>
      </c>
      <c r="K2005" s="17">
        <v>0.29229097911392998</v>
      </c>
      <c r="L2005" s="17">
        <v>0.45999124074735898</v>
      </c>
      <c r="M2005" s="17"/>
      <c r="N2005" s="17">
        <v>0.39039109099465003</v>
      </c>
      <c r="O2005" s="17">
        <v>0.37055131832586102</v>
      </c>
      <c r="P2005" s="17">
        <v>0.26651023974021898</v>
      </c>
      <c r="Q2005" s="17">
        <v>0.17094414541130801</v>
      </c>
      <c r="R2005" s="17"/>
      <c r="S2005" s="17">
        <v>0.34106572079970399</v>
      </c>
      <c r="T2005" s="17">
        <v>0.302127465075751</v>
      </c>
      <c r="U2005" s="17">
        <v>0.33047517904685803</v>
      </c>
      <c r="V2005" s="17">
        <v>0.127254357075718</v>
      </c>
      <c r="W2005" s="17">
        <v>0.240827630146488</v>
      </c>
      <c r="X2005" s="17">
        <v>0.28256147633966899</v>
      </c>
      <c r="Y2005" s="17">
        <v>0.41608760076106499</v>
      </c>
      <c r="Z2005" s="17">
        <v>0.137675996221927</v>
      </c>
      <c r="AA2005" s="17">
        <v>0.34174183168201799</v>
      </c>
      <c r="AB2005" s="17">
        <v>0.35333665071581999</v>
      </c>
      <c r="AC2005" s="17">
        <v>0.46787332894350497</v>
      </c>
      <c r="AD2005" s="17">
        <v>0.19853863762649701</v>
      </c>
      <c r="AE2005" s="17"/>
      <c r="AF2005" s="17">
        <v>0.27375119877866799</v>
      </c>
      <c r="AG2005" s="17">
        <v>0.40797173385333602</v>
      </c>
      <c r="AH2005" s="17">
        <v>0.116726964773454</v>
      </c>
      <c r="AI2005" s="17"/>
      <c r="AJ2005" s="17">
        <v>0.35003644769665299</v>
      </c>
      <c r="AK2005" s="17">
        <v>0.41148498538627698</v>
      </c>
      <c r="AL2005" s="17">
        <v>0.43724891059051302</v>
      </c>
      <c r="AM2005" s="17"/>
      <c r="AN2005" s="17">
        <v>0.15515164468357401</v>
      </c>
      <c r="AO2005" s="17">
        <v>0.27358876247914599</v>
      </c>
      <c r="AP2005" s="17">
        <v>0.39785940390597002</v>
      </c>
      <c r="AQ2005" s="17">
        <v>0.549895092386125</v>
      </c>
      <c r="AR2005" s="17">
        <v>0.522681421109777</v>
      </c>
      <c r="AS2005" s="17"/>
      <c r="AT2005" s="17">
        <v>0.299057572405242</v>
      </c>
      <c r="AU2005" s="17">
        <v>0.36452422974549598</v>
      </c>
      <c r="AV2005" s="17"/>
      <c r="AW2005" s="17">
        <v>0.42781935451873399</v>
      </c>
      <c r="AX2005" s="17">
        <v>0.35245643988574799</v>
      </c>
      <c r="AY2005" s="17">
        <v>0.15401331491349499</v>
      </c>
    </row>
    <row r="2006" spans="2:51">
      <c r="C2006" s="17"/>
      <c r="D2006" s="17"/>
      <c r="E2006" s="17"/>
      <c r="F2006" s="17"/>
      <c r="G2006" s="17"/>
      <c r="H2006" s="17"/>
      <c r="I2006" s="17"/>
      <c r="J2006" s="17"/>
      <c r="K2006" s="17"/>
      <c r="L2006" s="17"/>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7"/>
      <c r="AI2006" s="17"/>
      <c r="AJ2006" s="17"/>
      <c r="AK2006" s="17"/>
      <c r="AL2006" s="17"/>
      <c r="AM2006" s="17"/>
      <c r="AN2006" s="17"/>
      <c r="AO2006" s="17"/>
      <c r="AP2006" s="17"/>
      <c r="AQ2006" s="17"/>
      <c r="AR2006" s="17"/>
      <c r="AS2006" s="17"/>
      <c r="AT2006" s="17"/>
      <c r="AU2006" s="17"/>
      <c r="AV2006" s="17"/>
      <c r="AW2006" s="17"/>
      <c r="AX2006" s="17"/>
      <c r="AY2006" s="17"/>
    </row>
    <row r="2007" spans="2:51">
      <c r="B2007" s="6" t="s">
        <v>511</v>
      </c>
      <c r="C2007" s="17"/>
      <c r="D2007" s="17"/>
      <c r="E2007" s="17"/>
      <c r="F2007" s="17"/>
      <c r="G2007" s="17"/>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row>
    <row r="2008" spans="2:51">
      <c r="B2008" s="24" t="s">
        <v>16</v>
      </c>
      <c r="C2008" s="17"/>
      <c r="D2008" s="17"/>
      <c r="E2008" s="17"/>
      <c r="F2008" s="17"/>
      <c r="G2008" s="17"/>
      <c r="H2008" s="17"/>
      <c r="I2008" s="17"/>
      <c r="J2008" s="17"/>
      <c r="K2008" s="17"/>
      <c r="L2008" s="17"/>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c r="AP2008" s="17"/>
      <c r="AQ2008" s="17"/>
      <c r="AR2008" s="17"/>
      <c r="AS2008" s="17"/>
      <c r="AT2008" s="17"/>
      <c r="AU2008" s="17"/>
      <c r="AV2008" s="17"/>
      <c r="AW2008" s="17"/>
      <c r="AX2008" s="17"/>
      <c r="AY2008" s="17"/>
    </row>
    <row r="2009" spans="2:51">
      <c r="B2009" t="s">
        <v>133</v>
      </c>
      <c r="C2009" s="17">
        <v>0.106359508780852</v>
      </c>
      <c r="D2009" s="17">
        <v>0.128911522094311</v>
      </c>
      <c r="E2009" s="17">
        <v>8.8789950938053294E-2</v>
      </c>
      <c r="F2009" s="17"/>
      <c r="G2009" s="17">
        <v>9.4371753507638906E-2</v>
      </c>
      <c r="H2009" s="17">
        <v>0.14973159684138401</v>
      </c>
      <c r="I2009" s="17">
        <v>0.121083668427494</v>
      </c>
      <c r="J2009" s="17">
        <v>0.10067274291893601</v>
      </c>
      <c r="K2009" s="17">
        <v>0.110520511678047</v>
      </c>
      <c r="L2009" s="17">
        <v>6.6394632321481198E-2</v>
      </c>
      <c r="M2009" s="17"/>
      <c r="N2009" s="17">
        <v>8.6938164321239603E-2</v>
      </c>
      <c r="O2009" s="17">
        <v>8.7271318359907299E-2</v>
      </c>
      <c r="P2009" s="17">
        <v>0.15654085631064299</v>
      </c>
      <c r="Q2009" s="17">
        <v>0.108783741257062</v>
      </c>
      <c r="R2009" s="17"/>
      <c r="S2009" s="17">
        <v>0.18362290740097101</v>
      </c>
      <c r="T2009" s="17">
        <v>7.8897061487976594E-2</v>
      </c>
      <c r="U2009" s="17">
        <v>0.100233110142621</v>
      </c>
      <c r="V2009" s="17">
        <v>7.3571111874896705E-2</v>
      </c>
      <c r="W2009" s="17">
        <v>0.115852582758007</v>
      </c>
      <c r="X2009" s="17">
        <v>6.0882712219237002E-2</v>
      </c>
      <c r="Y2009" s="17">
        <v>0.100323299350684</v>
      </c>
      <c r="Z2009" s="17">
        <v>0.134128248280872</v>
      </c>
      <c r="AA2009" s="17">
        <v>8.9676010478730001E-2</v>
      </c>
      <c r="AB2009" s="17">
        <v>6.9591747221557906E-2</v>
      </c>
      <c r="AC2009" s="17">
        <v>0.1305128660654</v>
      </c>
      <c r="AD2009" s="17">
        <v>0.286730196196257</v>
      </c>
      <c r="AE2009" s="17"/>
      <c r="AF2009" s="17">
        <v>0.102755212333614</v>
      </c>
      <c r="AG2009" s="17">
        <v>0.105470622997548</v>
      </c>
      <c r="AH2009" s="17">
        <v>0.13860602194818</v>
      </c>
      <c r="AI2009" s="17"/>
      <c r="AJ2009" s="17">
        <v>0.104540329407977</v>
      </c>
      <c r="AK2009" s="17">
        <v>9.7470107601046796E-2</v>
      </c>
      <c r="AL2009" s="17">
        <v>7.9563261589865403E-2</v>
      </c>
      <c r="AM2009" s="17"/>
      <c r="AN2009" s="17">
        <v>7.4374470945350907E-2</v>
      </c>
      <c r="AO2009" s="17">
        <v>8.8120142033925805E-2</v>
      </c>
      <c r="AP2009" s="17">
        <v>0.144236075105628</v>
      </c>
      <c r="AQ2009" s="17">
        <v>8.3748571851907802E-2</v>
      </c>
      <c r="AR2009" s="17">
        <v>0.26222640720109203</v>
      </c>
      <c r="AS2009" s="17"/>
      <c r="AT2009" s="17">
        <v>0.104742596550435</v>
      </c>
      <c r="AU2009" s="17">
        <v>0.123783722576461</v>
      </c>
      <c r="AV2009" s="17"/>
      <c r="AW2009" s="17">
        <v>0.112658637485784</v>
      </c>
      <c r="AX2009" s="17">
        <v>0.125127479097079</v>
      </c>
      <c r="AY2009" s="17">
        <v>9.40406457056049E-2</v>
      </c>
    </row>
    <row r="2010" spans="2:51">
      <c r="B2010" t="s">
        <v>134</v>
      </c>
      <c r="C2010" s="17">
        <v>0.18351019907751701</v>
      </c>
      <c r="D2010" s="17">
        <v>0.17328813461626999</v>
      </c>
      <c r="E2010" s="17">
        <v>0.188590326841477</v>
      </c>
      <c r="F2010" s="17"/>
      <c r="G2010" s="17">
        <v>0.20037394603877001</v>
      </c>
      <c r="H2010" s="17">
        <v>0.17697817525854301</v>
      </c>
      <c r="I2010" s="17">
        <v>0.23686638368783899</v>
      </c>
      <c r="J2010" s="17">
        <v>0.180766037685618</v>
      </c>
      <c r="K2010" s="17">
        <v>0.17382908040214801</v>
      </c>
      <c r="L2010" s="17">
        <v>0.148983046440223</v>
      </c>
      <c r="M2010" s="17"/>
      <c r="N2010" s="17">
        <v>0.21149431993865001</v>
      </c>
      <c r="O2010" s="17">
        <v>0.17451226545807899</v>
      </c>
      <c r="P2010" s="17">
        <v>0.15543239023278799</v>
      </c>
      <c r="Q2010" s="17">
        <v>0.18348354127726299</v>
      </c>
      <c r="R2010" s="17"/>
      <c r="S2010" s="17">
        <v>0.190717324388611</v>
      </c>
      <c r="T2010" s="17">
        <v>0.12474679238657101</v>
      </c>
      <c r="U2010" s="17">
        <v>0.15982246290590801</v>
      </c>
      <c r="V2010" s="17">
        <v>0.15489224159460699</v>
      </c>
      <c r="W2010" s="17">
        <v>0.245149847351258</v>
      </c>
      <c r="X2010" s="17">
        <v>0.26701790338283499</v>
      </c>
      <c r="Y2010" s="17">
        <v>0.17420869378513501</v>
      </c>
      <c r="Z2010" s="17">
        <v>0.209996184111402</v>
      </c>
      <c r="AA2010" s="17">
        <v>0.19790234378607199</v>
      </c>
      <c r="AB2010" s="17">
        <v>0.21017217770440799</v>
      </c>
      <c r="AC2010" s="17">
        <v>0.161945339539801</v>
      </c>
      <c r="AD2010" s="17">
        <v>0.12658090570171501</v>
      </c>
      <c r="AE2010" s="17"/>
      <c r="AF2010" s="17">
        <v>0.17457652716046099</v>
      </c>
      <c r="AG2010" s="17">
        <v>0.207862416010969</v>
      </c>
      <c r="AH2010" s="17">
        <v>0.13735808657847101</v>
      </c>
      <c r="AI2010" s="17"/>
      <c r="AJ2010" s="17">
        <v>0.179209759228456</v>
      </c>
      <c r="AK2010" s="17">
        <v>0.24448531195620701</v>
      </c>
      <c r="AL2010" s="17">
        <v>7.3340644633094504E-2</v>
      </c>
      <c r="AM2010" s="17"/>
      <c r="AN2010" s="17">
        <v>0.199794291005471</v>
      </c>
      <c r="AO2010" s="17">
        <v>0.179352213507946</v>
      </c>
      <c r="AP2010" s="17">
        <v>0.19742641326934099</v>
      </c>
      <c r="AQ2010" s="17">
        <v>0.198698272587712</v>
      </c>
      <c r="AR2010" s="17">
        <v>0.283048064329667</v>
      </c>
      <c r="AS2010" s="17"/>
      <c r="AT2010" s="17">
        <v>0.176145434170356</v>
      </c>
      <c r="AU2010" s="17">
        <v>0.24683356271698101</v>
      </c>
      <c r="AV2010" s="17"/>
      <c r="AW2010" s="17">
        <v>0.17891942053936599</v>
      </c>
      <c r="AX2010" s="17">
        <v>0.27672322027906099</v>
      </c>
      <c r="AY2010" s="17">
        <v>0.16180929173376701</v>
      </c>
    </row>
    <row r="2011" spans="2:51">
      <c r="B2011" t="s">
        <v>135</v>
      </c>
      <c r="C2011" s="17">
        <v>0.32207793047483302</v>
      </c>
      <c r="D2011" s="17">
        <v>0.33212504036477902</v>
      </c>
      <c r="E2011" s="17">
        <v>0.312973773864056</v>
      </c>
      <c r="F2011" s="17"/>
      <c r="G2011" s="17">
        <v>0.266108601753892</v>
      </c>
      <c r="H2011" s="17">
        <v>0.30205661897673097</v>
      </c>
      <c r="I2011" s="17">
        <v>0.31647809618714301</v>
      </c>
      <c r="J2011" s="17">
        <v>0.32782146640958498</v>
      </c>
      <c r="K2011" s="17">
        <v>0.36925723740650002</v>
      </c>
      <c r="L2011" s="17">
        <v>0.32852120033771598</v>
      </c>
      <c r="M2011" s="17"/>
      <c r="N2011" s="17">
        <v>0.30978292919103001</v>
      </c>
      <c r="O2011" s="17">
        <v>0.31126268003274599</v>
      </c>
      <c r="P2011" s="17">
        <v>0.33942594517719699</v>
      </c>
      <c r="Q2011" s="17">
        <v>0.33885060749441398</v>
      </c>
      <c r="R2011" s="17"/>
      <c r="S2011" s="17">
        <v>0.214267927943016</v>
      </c>
      <c r="T2011" s="17">
        <v>0.36211158072540001</v>
      </c>
      <c r="U2011" s="17">
        <v>0.301844399266329</v>
      </c>
      <c r="V2011" s="17">
        <v>0.37451097866660199</v>
      </c>
      <c r="W2011" s="17">
        <v>0.29313118418929002</v>
      </c>
      <c r="X2011" s="17">
        <v>0.31699590916522102</v>
      </c>
      <c r="Y2011" s="17">
        <v>0.36751478784423802</v>
      </c>
      <c r="Z2011" s="17">
        <v>0.38298793032454997</v>
      </c>
      <c r="AA2011" s="17">
        <v>0.34740394720489498</v>
      </c>
      <c r="AB2011" s="17">
        <v>0.31746288948440698</v>
      </c>
      <c r="AC2011" s="17">
        <v>0.38774452069998999</v>
      </c>
      <c r="AD2011" s="17">
        <v>0.114609319122815</v>
      </c>
      <c r="AE2011" s="17"/>
      <c r="AF2011" s="17">
        <v>0.35183038696227298</v>
      </c>
      <c r="AG2011" s="17">
        <v>0.32074326475243897</v>
      </c>
      <c r="AH2011" s="17">
        <v>0.25237653884842298</v>
      </c>
      <c r="AI2011" s="17"/>
      <c r="AJ2011" s="17">
        <v>0.31669276244330302</v>
      </c>
      <c r="AK2011" s="17">
        <v>0.32230472007557198</v>
      </c>
      <c r="AL2011" s="17">
        <v>0.36702852350031601</v>
      </c>
      <c r="AM2011" s="17"/>
      <c r="AN2011" s="17">
        <v>0.35431276450404797</v>
      </c>
      <c r="AO2011" s="17">
        <v>0.35957602598249999</v>
      </c>
      <c r="AP2011" s="17">
        <v>0.29796788866093399</v>
      </c>
      <c r="AQ2011" s="17">
        <v>0.22901793026857201</v>
      </c>
      <c r="AR2011" s="17">
        <v>0.196071004614401</v>
      </c>
      <c r="AS2011" s="17"/>
      <c r="AT2011" s="17">
        <v>0.33051673014598498</v>
      </c>
      <c r="AU2011" s="17">
        <v>0.27112570150416299</v>
      </c>
      <c r="AV2011" s="17"/>
      <c r="AW2011" s="17">
        <v>0.32567026745917499</v>
      </c>
      <c r="AX2011" s="17">
        <v>0.27120510316234298</v>
      </c>
      <c r="AY2011" s="17">
        <v>0.33272555642655799</v>
      </c>
    </row>
    <row r="2012" spans="2:51">
      <c r="B2012" t="s">
        <v>136</v>
      </c>
      <c r="C2012" s="17">
        <v>0.239487030838089</v>
      </c>
      <c r="D2012" s="17">
        <v>0.242639169659014</v>
      </c>
      <c r="E2012" s="17">
        <v>0.238924578432859</v>
      </c>
      <c r="F2012" s="17"/>
      <c r="G2012" s="17">
        <v>0.28036326765119202</v>
      </c>
      <c r="H2012" s="17">
        <v>0.23493500905901801</v>
      </c>
      <c r="I2012" s="17">
        <v>0.17852251393193899</v>
      </c>
      <c r="J2012" s="17">
        <v>0.24734082753412401</v>
      </c>
      <c r="K2012" s="17">
        <v>0.18493526313308001</v>
      </c>
      <c r="L2012" s="17">
        <v>0.30669445408401003</v>
      </c>
      <c r="M2012" s="17"/>
      <c r="N2012" s="17">
        <v>0.26328290637220297</v>
      </c>
      <c r="O2012" s="17">
        <v>0.25636697094652899</v>
      </c>
      <c r="P2012" s="17">
        <v>0.21015778196521301</v>
      </c>
      <c r="Q2012" s="17">
        <v>0.22007442526742499</v>
      </c>
      <c r="R2012" s="17"/>
      <c r="S2012" s="17">
        <v>0.24541110706339</v>
      </c>
      <c r="T2012" s="17">
        <v>0.28952640079891401</v>
      </c>
      <c r="U2012" s="17">
        <v>0.28742096569513198</v>
      </c>
      <c r="V2012" s="17">
        <v>0.25044081705320498</v>
      </c>
      <c r="W2012" s="17">
        <v>0.17374618689426499</v>
      </c>
      <c r="X2012" s="17">
        <v>0.24655986169274899</v>
      </c>
      <c r="Y2012" s="17">
        <v>0.248564308270219</v>
      </c>
      <c r="Z2012" s="17">
        <v>0.13532886197136601</v>
      </c>
      <c r="AA2012" s="17">
        <v>0.18248447578850599</v>
      </c>
      <c r="AB2012" s="17">
        <v>0.23165512497106</v>
      </c>
      <c r="AC2012" s="17">
        <v>0.21883999112948899</v>
      </c>
      <c r="AD2012" s="17">
        <v>0.28824449552179199</v>
      </c>
      <c r="AE2012" s="17"/>
      <c r="AF2012" s="17">
        <v>0.22825521251804001</v>
      </c>
      <c r="AG2012" s="17">
        <v>0.23976415791199299</v>
      </c>
      <c r="AH2012" s="17">
        <v>0.25270831675392602</v>
      </c>
      <c r="AI2012" s="17"/>
      <c r="AJ2012" s="17">
        <v>0.228545645891025</v>
      </c>
      <c r="AK2012" s="17">
        <v>0.21864331668129</v>
      </c>
      <c r="AL2012" s="17">
        <v>0.31113575304984098</v>
      </c>
      <c r="AM2012" s="17"/>
      <c r="AN2012" s="17">
        <v>0.22258316381768201</v>
      </c>
      <c r="AO2012" s="17">
        <v>0.23486091921475999</v>
      </c>
      <c r="AP2012" s="17">
        <v>0.23048794453785401</v>
      </c>
      <c r="AQ2012" s="17">
        <v>0.27968177765953001</v>
      </c>
      <c r="AR2012" s="17">
        <v>9.80024417730712E-2</v>
      </c>
      <c r="AS2012" s="17"/>
      <c r="AT2012" s="17">
        <v>0.23767160086938499</v>
      </c>
      <c r="AU2012" s="17">
        <v>0.25383500237290102</v>
      </c>
      <c r="AV2012" s="17"/>
      <c r="AW2012" s="17">
        <v>0.23857978350819101</v>
      </c>
      <c r="AX2012" s="17">
        <v>0.22058308881355099</v>
      </c>
      <c r="AY2012" s="17">
        <v>0.24591109493402899</v>
      </c>
    </row>
    <row r="2013" spans="2:51">
      <c r="B2013" t="s">
        <v>137</v>
      </c>
      <c r="C2013" s="17">
        <v>7.2120023860407306E-2</v>
      </c>
      <c r="D2013" s="17">
        <v>7.6568140373364901E-2</v>
      </c>
      <c r="E2013" s="17">
        <v>6.9085700681608006E-2</v>
      </c>
      <c r="F2013" s="17"/>
      <c r="G2013" s="17">
        <v>8.1312944291664593E-2</v>
      </c>
      <c r="H2013" s="17">
        <v>9.8829274535688696E-2</v>
      </c>
      <c r="I2013" s="17">
        <v>7.2860691921339205E-2</v>
      </c>
      <c r="J2013" s="17">
        <v>5.3472403159897902E-2</v>
      </c>
      <c r="K2013" s="17">
        <v>7.3884887351827203E-2</v>
      </c>
      <c r="L2013" s="17">
        <v>5.8663040623314497E-2</v>
      </c>
      <c r="M2013" s="17"/>
      <c r="N2013" s="17">
        <v>7.5905210144361607E-2</v>
      </c>
      <c r="O2013" s="17">
        <v>8.1519089541440798E-2</v>
      </c>
      <c r="P2013" s="17">
        <v>6.9248695979895997E-2</v>
      </c>
      <c r="Q2013" s="17">
        <v>5.3511958431093798E-2</v>
      </c>
      <c r="R2013" s="17"/>
      <c r="S2013" s="17">
        <v>8.0374786025138201E-2</v>
      </c>
      <c r="T2013" s="17">
        <v>6.2392983951293501E-2</v>
      </c>
      <c r="U2013" s="17">
        <v>7.7183147154915796E-2</v>
      </c>
      <c r="V2013" s="17">
        <v>6.3415966607798704E-2</v>
      </c>
      <c r="W2013" s="17">
        <v>9.5792365758178705E-2</v>
      </c>
      <c r="X2013" s="17">
        <v>6.4956735997509701E-2</v>
      </c>
      <c r="Y2013" s="17">
        <v>3.4415295431653198E-2</v>
      </c>
      <c r="Z2013" s="17">
        <v>4.4512005631014498E-2</v>
      </c>
      <c r="AA2013" s="17">
        <v>0.1063661248726</v>
      </c>
      <c r="AB2013" s="17">
        <v>8.5434759747854097E-2</v>
      </c>
      <c r="AC2013" s="17">
        <v>3.8523149447957698E-2</v>
      </c>
      <c r="AD2013" s="17">
        <v>0.108512737817084</v>
      </c>
      <c r="AE2013" s="17"/>
      <c r="AF2013" s="17">
        <v>6.6084835546191198E-2</v>
      </c>
      <c r="AG2013" s="17">
        <v>7.5739596981103594E-2</v>
      </c>
      <c r="AH2013" s="17">
        <v>4.6869686586902402E-2</v>
      </c>
      <c r="AI2013" s="17"/>
      <c r="AJ2013" s="17">
        <v>8.3481047513728895E-2</v>
      </c>
      <c r="AK2013" s="17">
        <v>7.0471727224425004E-2</v>
      </c>
      <c r="AL2013" s="17">
        <v>7.4487523557082297E-2</v>
      </c>
      <c r="AM2013" s="17"/>
      <c r="AN2013" s="17">
        <v>6.1354779273342902E-2</v>
      </c>
      <c r="AO2013" s="17">
        <v>7.74623851262497E-2</v>
      </c>
      <c r="AP2013" s="17">
        <v>8.4712039004425699E-2</v>
      </c>
      <c r="AQ2013" s="17">
        <v>8.2705725245567796E-2</v>
      </c>
      <c r="AR2013" s="17">
        <v>0.16065208208176901</v>
      </c>
      <c r="AS2013" s="17"/>
      <c r="AT2013" s="17">
        <v>7.3844766086119701E-2</v>
      </c>
      <c r="AU2013" s="17">
        <v>5.6852775025317E-2</v>
      </c>
      <c r="AV2013" s="17"/>
      <c r="AW2013" s="17">
        <v>8.7785394203622302E-2</v>
      </c>
      <c r="AX2013" s="17">
        <v>6.7556296483343006E-2</v>
      </c>
      <c r="AY2013" s="17">
        <v>5.6189950244048999E-2</v>
      </c>
    </row>
    <row r="2014" spans="2:51">
      <c r="B2014" t="s">
        <v>119</v>
      </c>
      <c r="C2014" s="17">
        <v>7.6445306968301596E-2</v>
      </c>
      <c r="D2014" s="17">
        <v>4.6467992892261403E-2</v>
      </c>
      <c r="E2014" s="17">
        <v>0.101635669241947</v>
      </c>
      <c r="F2014" s="17"/>
      <c r="G2014" s="17">
        <v>7.7469486756842898E-2</v>
      </c>
      <c r="H2014" s="17">
        <v>3.7469325328634402E-2</v>
      </c>
      <c r="I2014" s="17">
        <v>7.4188645844245601E-2</v>
      </c>
      <c r="J2014" s="17">
        <v>8.9926522291838798E-2</v>
      </c>
      <c r="K2014" s="17">
        <v>8.7573020028397799E-2</v>
      </c>
      <c r="L2014" s="17">
        <v>9.0743626193254504E-2</v>
      </c>
      <c r="M2014" s="17"/>
      <c r="N2014" s="17">
        <v>5.2596470032516301E-2</v>
      </c>
      <c r="O2014" s="17">
        <v>8.9067675661298404E-2</v>
      </c>
      <c r="P2014" s="17">
        <v>6.9194330334262699E-2</v>
      </c>
      <c r="Q2014" s="17">
        <v>9.5295726272741604E-2</v>
      </c>
      <c r="R2014" s="17"/>
      <c r="S2014" s="17">
        <v>8.5605947178874001E-2</v>
      </c>
      <c r="T2014" s="17">
        <v>8.2325180649845398E-2</v>
      </c>
      <c r="U2014" s="17">
        <v>7.3495914835094198E-2</v>
      </c>
      <c r="V2014" s="17">
        <v>8.3168884202890897E-2</v>
      </c>
      <c r="W2014" s="17">
        <v>7.6327833049001897E-2</v>
      </c>
      <c r="X2014" s="17">
        <v>4.3586877542447701E-2</v>
      </c>
      <c r="Y2014" s="17">
        <v>7.4973615318070203E-2</v>
      </c>
      <c r="Z2014" s="17">
        <v>9.3046769680795699E-2</v>
      </c>
      <c r="AA2014" s="17">
        <v>7.6167097869196496E-2</v>
      </c>
      <c r="AB2014" s="17">
        <v>8.5683300870712506E-2</v>
      </c>
      <c r="AC2014" s="17">
        <v>6.2434133117362602E-2</v>
      </c>
      <c r="AD2014" s="17">
        <v>7.5322345640337698E-2</v>
      </c>
      <c r="AE2014" s="17"/>
      <c r="AF2014" s="17">
        <v>7.6497825479419995E-2</v>
      </c>
      <c r="AG2014" s="17">
        <v>5.0419941345946698E-2</v>
      </c>
      <c r="AH2014" s="17">
        <v>0.17208134928409699</v>
      </c>
      <c r="AI2014" s="17"/>
      <c r="AJ2014" s="17">
        <v>8.75304555155106E-2</v>
      </c>
      <c r="AK2014" s="17">
        <v>4.6624816461459398E-2</v>
      </c>
      <c r="AL2014" s="17">
        <v>9.44442936698002E-2</v>
      </c>
      <c r="AM2014" s="17"/>
      <c r="AN2014" s="17">
        <v>8.7580530454105396E-2</v>
      </c>
      <c r="AO2014" s="17">
        <v>6.0628314134619103E-2</v>
      </c>
      <c r="AP2014" s="17">
        <v>4.5169639421817197E-2</v>
      </c>
      <c r="AQ2014" s="17">
        <v>0.12614772238670999</v>
      </c>
      <c r="AR2014" s="17">
        <v>0</v>
      </c>
      <c r="AS2014" s="17"/>
      <c r="AT2014" s="17">
        <v>7.7078872177719499E-2</v>
      </c>
      <c r="AU2014" s="17">
        <v>4.7569235804177101E-2</v>
      </c>
      <c r="AV2014" s="17"/>
      <c r="AW2014" s="17">
        <v>5.6386496803861097E-2</v>
      </c>
      <c r="AX2014" s="17">
        <v>3.8804812164623399E-2</v>
      </c>
      <c r="AY2014" s="17">
        <v>0.10932346095599201</v>
      </c>
    </row>
    <row r="2015" spans="2:51">
      <c r="B2015" t="s">
        <v>138</v>
      </c>
      <c r="C2015" s="17">
        <v>0.28986970785836902</v>
      </c>
      <c r="D2015" s="17">
        <v>0.30219965671058102</v>
      </c>
      <c r="E2015" s="17">
        <v>0.277380277779531</v>
      </c>
      <c r="F2015" s="17"/>
      <c r="G2015" s="17">
        <v>0.294745699546409</v>
      </c>
      <c r="H2015" s="17">
        <v>0.32670977209992702</v>
      </c>
      <c r="I2015" s="17">
        <v>0.35795005211533298</v>
      </c>
      <c r="J2015" s="17">
        <v>0.28143878060455402</v>
      </c>
      <c r="K2015" s="17">
        <v>0.284349592080195</v>
      </c>
      <c r="L2015" s="17">
        <v>0.21537767876170399</v>
      </c>
      <c r="M2015" s="17"/>
      <c r="N2015" s="17">
        <v>0.298432484259889</v>
      </c>
      <c r="O2015" s="17">
        <v>0.261783583817986</v>
      </c>
      <c r="P2015" s="17">
        <v>0.311973246543432</v>
      </c>
      <c r="Q2015" s="17">
        <v>0.29226728253432499</v>
      </c>
      <c r="R2015" s="17"/>
      <c r="S2015" s="17">
        <v>0.37434023178958198</v>
      </c>
      <c r="T2015" s="17">
        <v>0.203643853874547</v>
      </c>
      <c r="U2015" s="17">
        <v>0.260055573048529</v>
      </c>
      <c r="V2015" s="17">
        <v>0.228463353469504</v>
      </c>
      <c r="W2015" s="17">
        <v>0.36100243010926503</v>
      </c>
      <c r="X2015" s="17">
        <v>0.32790061560207301</v>
      </c>
      <c r="Y2015" s="17">
        <v>0.274531993135819</v>
      </c>
      <c r="Z2015" s="17">
        <v>0.34412443239227303</v>
      </c>
      <c r="AA2015" s="17">
        <v>0.28757835426480199</v>
      </c>
      <c r="AB2015" s="17">
        <v>0.27976392492596602</v>
      </c>
      <c r="AC2015" s="17">
        <v>0.29245820560520103</v>
      </c>
      <c r="AD2015" s="17">
        <v>0.41331110189797199</v>
      </c>
      <c r="AE2015" s="17"/>
      <c r="AF2015" s="17">
        <v>0.27733173949407502</v>
      </c>
      <c r="AG2015" s="17">
        <v>0.313333039008517</v>
      </c>
      <c r="AH2015" s="17">
        <v>0.27596410852665099</v>
      </c>
      <c r="AI2015" s="17"/>
      <c r="AJ2015" s="17">
        <v>0.28375008863643297</v>
      </c>
      <c r="AK2015" s="17">
        <v>0.341955419557254</v>
      </c>
      <c r="AL2015" s="17">
        <v>0.15290390622295999</v>
      </c>
      <c r="AM2015" s="17"/>
      <c r="AN2015" s="17">
        <v>0.27416876195082202</v>
      </c>
      <c r="AO2015" s="17">
        <v>0.26747235554187099</v>
      </c>
      <c r="AP2015" s="17">
        <v>0.34166248837496899</v>
      </c>
      <c r="AQ2015" s="17">
        <v>0.28244684443961998</v>
      </c>
      <c r="AR2015" s="17">
        <v>0.54527447153075903</v>
      </c>
      <c r="AS2015" s="17"/>
      <c r="AT2015" s="17">
        <v>0.28088803072079099</v>
      </c>
      <c r="AU2015" s="17">
        <v>0.37061728529344101</v>
      </c>
      <c r="AV2015" s="17"/>
      <c r="AW2015" s="17">
        <v>0.29157805802515002</v>
      </c>
      <c r="AX2015" s="17">
        <v>0.40185069937613899</v>
      </c>
      <c r="AY2015" s="17">
        <v>0.25584993743937201</v>
      </c>
    </row>
    <row r="2016" spans="2:51">
      <c r="B2016" t="s">
        <v>139</v>
      </c>
      <c r="C2016" s="17">
        <v>0.31160705469849598</v>
      </c>
      <c r="D2016" s="17">
        <v>0.31920731003237901</v>
      </c>
      <c r="E2016" s="17">
        <v>0.30801027911446699</v>
      </c>
      <c r="F2016" s="17"/>
      <c r="G2016" s="17">
        <v>0.36167621194285599</v>
      </c>
      <c r="H2016" s="17">
        <v>0.333764283594707</v>
      </c>
      <c r="I2016" s="17">
        <v>0.251383205853278</v>
      </c>
      <c r="J2016" s="17">
        <v>0.30081323069402199</v>
      </c>
      <c r="K2016" s="17">
        <v>0.25882015048490697</v>
      </c>
      <c r="L2016" s="17">
        <v>0.36535749470732498</v>
      </c>
      <c r="M2016" s="17"/>
      <c r="N2016" s="17">
        <v>0.339188116516564</v>
      </c>
      <c r="O2016" s="17">
        <v>0.33788606048796999</v>
      </c>
      <c r="P2016" s="17">
        <v>0.27940647794510898</v>
      </c>
      <c r="Q2016" s="17">
        <v>0.27358638369851901</v>
      </c>
      <c r="R2016" s="17"/>
      <c r="S2016" s="17">
        <v>0.32578589308852801</v>
      </c>
      <c r="T2016" s="17">
        <v>0.35191938475020701</v>
      </c>
      <c r="U2016" s="17">
        <v>0.36460411285004801</v>
      </c>
      <c r="V2016" s="17">
        <v>0.313856783661003</v>
      </c>
      <c r="W2016" s="17">
        <v>0.26953855265244298</v>
      </c>
      <c r="X2016" s="17">
        <v>0.31151659769025902</v>
      </c>
      <c r="Y2016" s="17">
        <v>0.28297960370187297</v>
      </c>
      <c r="Z2016" s="17">
        <v>0.17984086760237999</v>
      </c>
      <c r="AA2016" s="17">
        <v>0.28885060066110602</v>
      </c>
      <c r="AB2016" s="17">
        <v>0.31708988471891503</v>
      </c>
      <c r="AC2016" s="17">
        <v>0.25736314057744702</v>
      </c>
      <c r="AD2016" s="17">
        <v>0.39675723333887603</v>
      </c>
      <c r="AE2016" s="17"/>
      <c r="AF2016" s="17">
        <v>0.29434004806423197</v>
      </c>
      <c r="AG2016" s="17">
        <v>0.31550375489309701</v>
      </c>
      <c r="AH2016" s="17">
        <v>0.29957800334082801</v>
      </c>
      <c r="AI2016" s="17"/>
      <c r="AJ2016" s="17">
        <v>0.31202669340475297</v>
      </c>
      <c r="AK2016" s="17">
        <v>0.28911504390571502</v>
      </c>
      <c r="AL2016" s="17">
        <v>0.38562327660692303</v>
      </c>
      <c r="AM2016" s="17"/>
      <c r="AN2016" s="17">
        <v>0.28393794309102399</v>
      </c>
      <c r="AO2016" s="17">
        <v>0.31232330434101002</v>
      </c>
      <c r="AP2016" s="17">
        <v>0.31519998354228002</v>
      </c>
      <c r="AQ2016" s="17">
        <v>0.36238750290509802</v>
      </c>
      <c r="AR2016" s="17">
        <v>0.258654523854841</v>
      </c>
      <c r="AS2016" s="17"/>
      <c r="AT2016" s="17">
        <v>0.311516366955505</v>
      </c>
      <c r="AU2016" s="17">
        <v>0.31068777739821801</v>
      </c>
      <c r="AV2016" s="17"/>
      <c r="AW2016" s="17">
        <v>0.326365177711814</v>
      </c>
      <c r="AX2016" s="17">
        <v>0.28813938529689398</v>
      </c>
      <c r="AY2016" s="17">
        <v>0.30210104517807801</v>
      </c>
    </row>
    <row r="2017" spans="2:51">
      <c r="B2017" t="s">
        <v>140</v>
      </c>
      <c r="C2017" s="17">
        <v>-2.1737346840127202E-2</v>
      </c>
      <c r="D2017" s="17">
        <v>-1.7007653321797302E-2</v>
      </c>
      <c r="E2017" s="17">
        <v>-3.06300013349367E-2</v>
      </c>
      <c r="F2017" s="17"/>
      <c r="G2017" s="17">
        <v>-6.6930512396446804E-2</v>
      </c>
      <c r="H2017" s="17">
        <v>-7.0545114947797001E-3</v>
      </c>
      <c r="I2017" s="17">
        <v>0.106566846262054</v>
      </c>
      <c r="J2017" s="17">
        <v>-1.9374450089467501E-2</v>
      </c>
      <c r="K2017" s="17">
        <v>2.55294415952881E-2</v>
      </c>
      <c r="L2017" s="17">
        <v>-0.14997981594561999</v>
      </c>
      <c r="M2017" s="17"/>
      <c r="N2017" s="17">
        <v>-4.0755632256674897E-2</v>
      </c>
      <c r="O2017" s="17">
        <v>-7.6102476669983002E-2</v>
      </c>
      <c r="P2017" s="17">
        <v>3.2566768598322499E-2</v>
      </c>
      <c r="Q2017" s="17">
        <v>1.8680898835806599E-2</v>
      </c>
      <c r="R2017" s="17"/>
      <c r="S2017" s="17">
        <v>4.8554338701054203E-2</v>
      </c>
      <c r="T2017" s="17">
        <v>-0.14827553087566001</v>
      </c>
      <c r="U2017" s="17">
        <v>-0.104548539801519</v>
      </c>
      <c r="V2017" s="17">
        <v>-8.5393430191499697E-2</v>
      </c>
      <c r="W2017" s="17">
        <v>9.1463877456821593E-2</v>
      </c>
      <c r="X2017" s="17">
        <v>1.6384017911813899E-2</v>
      </c>
      <c r="Y2017" s="17">
        <v>-8.4476105660532506E-3</v>
      </c>
      <c r="Z2017" s="17">
        <v>0.16428356478989301</v>
      </c>
      <c r="AA2017" s="17">
        <v>-1.27224639630413E-3</v>
      </c>
      <c r="AB2017" s="17">
        <v>-3.7325959792948199E-2</v>
      </c>
      <c r="AC2017" s="17">
        <v>3.5095065027753398E-2</v>
      </c>
      <c r="AD2017" s="17">
        <v>1.65538685590964E-2</v>
      </c>
      <c r="AE2017" s="17"/>
      <c r="AF2017" s="17">
        <v>-1.7008308570156401E-2</v>
      </c>
      <c r="AG2017" s="17">
        <v>-2.1707158845793999E-3</v>
      </c>
      <c r="AH2017" s="17">
        <v>-2.36138948141765E-2</v>
      </c>
      <c r="AI2017" s="17"/>
      <c r="AJ2017" s="17">
        <v>-2.8276604768320699E-2</v>
      </c>
      <c r="AK2017" s="17">
        <v>5.28403756515392E-2</v>
      </c>
      <c r="AL2017" s="17">
        <v>-0.23271937038396301</v>
      </c>
      <c r="AM2017" s="17"/>
      <c r="AN2017" s="17">
        <v>-9.7691811402022006E-3</v>
      </c>
      <c r="AO2017" s="17">
        <v>-4.4850948799138202E-2</v>
      </c>
      <c r="AP2017" s="17">
        <v>2.6462504832689401E-2</v>
      </c>
      <c r="AQ2017" s="17">
        <v>-7.9940658465477904E-2</v>
      </c>
      <c r="AR2017" s="17">
        <v>0.28661994767591797</v>
      </c>
      <c r="AS2017" s="17"/>
      <c r="AT2017" s="17">
        <v>-3.0628336234714101E-2</v>
      </c>
      <c r="AU2017" s="17">
        <v>5.9929507895223201E-2</v>
      </c>
      <c r="AV2017" s="17"/>
      <c r="AW2017" s="17">
        <v>-3.4787119686663398E-2</v>
      </c>
      <c r="AX2017" s="17">
        <v>0.11371131407924499</v>
      </c>
      <c r="AY2017" s="17">
        <v>-4.6251107738705603E-2</v>
      </c>
    </row>
    <row r="2018" spans="2:51">
      <c r="C2018" s="17"/>
      <c r="D2018" s="17"/>
      <c r="E2018" s="17"/>
      <c r="F2018" s="17"/>
      <c r="G2018" s="17"/>
      <c r="H2018" s="17"/>
      <c r="I2018" s="17"/>
      <c r="J2018" s="17"/>
      <c r="K2018" s="17"/>
      <c r="L2018" s="17"/>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7"/>
      <c r="AI2018" s="17"/>
      <c r="AJ2018" s="17"/>
      <c r="AK2018" s="17"/>
      <c r="AL2018" s="17"/>
      <c r="AM2018" s="17"/>
      <c r="AN2018" s="17"/>
      <c r="AO2018" s="17"/>
      <c r="AP2018" s="17"/>
      <c r="AQ2018" s="17"/>
      <c r="AR2018" s="17"/>
      <c r="AS2018" s="17"/>
      <c r="AT2018" s="17"/>
      <c r="AU2018" s="17"/>
      <c r="AV2018" s="17"/>
      <c r="AW2018" s="17"/>
      <c r="AX2018" s="17"/>
      <c r="AY2018" s="17"/>
    </row>
    <row r="2019" spans="2:51">
      <c r="B2019" s="6" t="s">
        <v>512</v>
      </c>
      <c r="C2019" s="17"/>
      <c r="D2019" s="17"/>
      <c r="E2019" s="17"/>
      <c r="F2019" s="17"/>
      <c r="G2019" s="17"/>
      <c r="H2019" s="17"/>
      <c r="I2019" s="17"/>
      <c r="J2019" s="17"/>
      <c r="K2019" s="17"/>
      <c r="L2019" s="17"/>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7"/>
      <c r="AI2019" s="17"/>
      <c r="AJ2019" s="17"/>
      <c r="AK2019" s="17"/>
      <c r="AL2019" s="17"/>
      <c r="AM2019" s="17"/>
      <c r="AN2019" s="17"/>
      <c r="AO2019" s="17"/>
      <c r="AP2019" s="17"/>
      <c r="AQ2019" s="17"/>
      <c r="AR2019" s="17"/>
      <c r="AS2019" s="17"/>
      <c r="AT2019" s="17"/>
      <c r="AU2019" s="17"/>
      <c r="AV2019" s="17"/>
      <c r="AW2019" s="17"/>
      <c r="AX2019" s="17"/>
      <c r="AY2019" s="17"/>
    </row>
    <row r="2020" spans="2:51">
      <c r="B2020" s="24" t="s">
        <v>16</v>
      </c>
      <c r="C2020" s="17"/>
      <c r="D2020" s="17"/>
      <c r="E2020" s="17"/>
      <c r="F2020" s="17"/>
      <c r="G2020" s="17"/>
      <c r="H2020" s="17"/>
      <c r="I2020" s="17"/>
      <c r="J2020" s="17"/>
      <c r="K2020" s="17"/>
      <c r="L2020" s="17"/>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7"/>
      <c r="AI2020" s="17"/>
      <c r="AJ2020" s="17"/>
      <c r="AK2020" s="17"/>
      <c r="AL2020" s="17"/>
      <c r="AM2020" s="17"/>
      <c r="AN2020" s="17"/>
      <c r="AO2020" s="17"/>
      <c r="AP2020" s="17"/>
      <c r="AQ2020" s="17"/>
      <c r="AR2020" s="17"/>
      <c r="AS2020" s="17"/>
      <c r="AT2020" s="17"/>
      <c r="AU2020" s="17"/>
      <c r="AV2020" s="17"/>
      <c r="AW2020" s="17"/>
      <c r="AX2020" s="17"/>
      <c r="AY2020" s="17"/>
    </row>
    <row r="2021" spans="2:51">
      <c r="B2021" t="s">
        <v>133</v>
      </c>
      <c r="C2021" s="17">
        <v>0.10671195323021899</v>
      </c>
      <c r="D2021" s="17">
        <v>0.128313776269986</v>
      </c>
      <c r="E2021" s="17">
        <v>8.9923400793773006E-2</v>
      </c>
      <c r="F2021" s="17"/>
      <c r="G2021" s="17">
        <v>9.6714829930705695E-2</v>
      </c>
      <c r="H2021" s="17">
        <v>0.124138746129189</v>
      </c>
      <c r="I2021" s="17">
        <v>8.7593180554316599E-2</v>
      </c>
      <c r="J2021" s="17">
        <v>9.8180732021819095E-2</v>
      </c>
      <c r="K2021" s="17">
        <v>9.5768631102797999E-2</v>
      </c>
      <c r="L2021" s="17">
        <v>0.126678561969888</v>
      </c>
      <c r="M2021" s="17"/>
      <c r="N2021" s="17">
        <v>0.12665261897500299</v>
      </c>
      <c r="O2021" s="17">
        <v>9.9849489429957305E-2</v>
      </c>
      <c r="P2021" s="17">
        <v>0.13080449499352501</v>
      </c>
      <c r="Q2021" s="17">
        <v>7.1200558124202798E-2</v>
      </c>
      <c r="R2021" s="17"/>
      <c r="S2021" s="17">
        <v>0.17161959871250901</v>
      </c>
      <c r="T2021" s="17">
        <v>0.103031759176112</v>
      </c>
      <c r="U2021" s="17">
        <v>0.111631767911249</v>
      </c>
      <c r="V2021" s="17">
        <v>7.7457495776143095E-2</v>
      </c>
      <c r="W2021" s="17">
        <v>0.139680694808616</v>
      </c>
      <c r="X2021" s="17">
        <v>9.2048709640339302E-2</v>
      </c>
      <c r="Y2021" s="17">
        <v>9.1929961608952004E-2</v>
      </c>
      <c r="Z2021" s="17">
        <v>8.1844598385347703E-2</v>
      </c>
      <c r="AA2021" s="17">
        <v>9.9226004176748706E-2</v>
      </c>
      <c r="AB2021" s="17">
        <v>9.5116334355679996E-2</v>
      </c>
      <c r="AC2021" s="17">
        <v>8.9240118897348397E-2</v>
      </c>
      <c r="AD2021" s="17">
        <v>3.4855460874138003E-2</v>
      </c>
      <c r="AE2021" s="17"/>
      <c r="AF2021" s="17">
        <v>9.5468127949537906E-2</v>
      </c>
      <c r="AG2021" s="17">
        <v>0.11679245327621</v>
      </c>
      <c r="AH2021" s="17">
        <v>7.8365760365763495E-2</v>
      </c>
      <c r="AI2021" s="17"/>
      <c r="AJ2021" s="17">
        <v>0.12262769771719501</v>
      </c>
      <c r="AK2021" s="17">
        <v>0.13020125474108801</v>
      </c>
      <c r="AL2021" s="17">
        <v>0.173573941298129</v>
      </c>
      <c r="AM2021" s="17"/>
      <c r="AN2021" s="17">
        <v>8.0843543015064204E-2</v>
      </c>
      <c r="AO2021" s="17">
        <v>8.5674667736842999E-2</v>
      </c>
      <c r="AP2021" s="17">
        <v>0.15170971308464501</v>
      </c>
      <c r="AQ2021" s="17">
        <v>9.9290428629196195E-2</v>
      </c>
      <c r="AR2021" s="17">
        <v>0.41864338598020501</v>
      </c>
      <c r="AS2021" s="17"/>
      <c r="AT2021" s="17">
        <v>0.104193204860118</v>
      </c>
      <c r="AU2021" s="17">
        <v>0.119095710628847</v>
      </c>
      <c r="AV2021" s="17"/>
      <c r="AW2021" s="17">
        <v>0.14361803491295599</v>
      </c>
      <c r="AX2021" s="17">
        <v>6.5198222971374897E-2</v>
      </c>
      <c r="AY2021" s="17">
        <v>7.8011281233568597E-2</v>
      </c>
    </row>
    <row r="2022" spans="2:51">
      <c r="B2022" t="s">
        <v>134</v>
      </c>
      <c r="C2022" s="17">
        <v>0.39014373846253497</v>
      </c>
      <c r="D2022" s="17">
        <v>0.39574190745537702</v>
      </c>
      <c r="E2022" s="17">
        <v>0.38378755704904199</v>
      </c>
      <c r="F2022" s="17"/>
      <c r="G2022" s="17">
        <v>0.446085328480402</v>
      </c>
      <c r="H2022" s="17">
        <v>0.41169427355888599</v>
      </c>
      <c r="I2022" s="17">
        <v>0.33831316558167301</v>
      </c>
      <c r="J2022" s="17">
        <v>0.35616814805196401</v>
      </c>
      <c r="K2022" s="17">
        <v>0.345858150631767</v>
      </c>
      <c r="L2022" s="17">
        <v>0.44662658677349099</v>
      </c>
      <c r="M2022" s="17"/>
      <c r="N2022" s="17">
        <v>0.45682835055884602</v>
      </c>
      <c r="O2022" s="17">
        <v>0.45487272739474899</v>
      </c>
      <c r="P2022" s="17">
        <v>0.33318876498118799</v>
      </c>
      <c r="Q2022" s="17">
        <v>0.29532244579565597</v>
      </c>
      <c r="R2022" s="17"/>
      <c r="S2022" s="17">
        <v>0.36134279606634001</v>
      </c>
      <c r="T2022" s="17">
        <v>0.38401907756708198</v>
      </c>
      <c r="U2022" s="17">
        <v>0.47022449827252899</v>
      </c>
      <c r="V2022" s="17">
        <v>0.36581079158602298</v>
      </c>
      <c r="W2022" s="17">
        <v>0.41579193564102801</v>
      </c>
      <c r="X2022" s="17">
        <v>0.36229525874443402</v>
      </c>
      <c r="Y2022" s="17">
        <v>0.37436651642237501</v>
      </c>
      <c r="Z2022" s="17">
        <v>0.41475235451368803</v>
      </c>
      <c r="AA2022" s="17">
        <v>0.41307731240237699</v>
      </c>
      <c r="AB2022" s="17">
        <v>0.405581024052592</v>
      </c>
      <c r="AC2022" s="17">
        <v>0.32997685872937799</v>
      </c>
      <c r="AD2022" s="17">
        <v>0.40592593072927602</v>
      </c>
      <c r="AE2022" s="17"/>
      <c r="AF2022" s="17">
        <v>0.35827441196102999</v>
      </c>
      <c r="AG2022" s="17">
        <v>0.445462639299404</v>
      </c>
      <c r="AH2022" s="17">
        <v>0.35140831710329901</v>
      </c>
      <c r="AI2022" s="17"/>
      <c r="AJ2022" s="17">
        <v>0.43942205528767297</v>
      </c>
      <c r="AK2022" s="17">
        <v>0.41433864086943201</v>
      </c>
      <c r="AL2022" s="17">
        <v>0.42483514064741401</v>
      </c>
      <c r="AM2022" s="17"/>
      <c r="AN2022" s="17">
        <v>0.278272211669989</v>
      </c>
      <c r="AO2022" s="17">
        <v>0.40041666090448003</v>
      </c>
      <c r="AP2022" s="17">
        <v>0.45434665310461603</v>
      </c>
      <c r="AQ2022" s="17">
        <v>0.54286288699782004</v>
      </c>
      <c r="AR2022" s="17">
        <v>0.45713615145460401</v>
      </c>
      <c r="AS2022" s="17"/>
      <c r="AT2022" s="17">
        <v>0.39853647945038201</v>
      </c>
      <c r="AU2022" s="17">
        <v>0.349924550713472</v>
      </c>
      <c r="AV2022" s="17"/>
      <c r="AW2022" s="17">
        <v>0.42830944632550699</v>
      </c>
      <c r="AX2022" s="17">
        <v>0.47442189570084098</v>
      </c>
      <c r="AY2022" s="17">
        <v>0.32395325050875801</v>
      </c>
    </row>
    <row r="2023" spans="2:51">
      <c r="B2023" t="s">
        <v>135</v>
      </c>
      <c r="C2023" s="17">
        <v>0.284760909938157</v>
      </c>
      <c r="D2023" s="17">
        <v>0.26453112203268098</v>
      </c>
      <c r="E2023" s="17">
        <v>0.30035759777607102</v>
      </c>
      <c r="F2023" s="17"/>
      <c r="G2023" s="17">
        <v>0.27154735713754102</v>
      </c>
      <c r="H2023" s="17">
        <v>0.26562745485418898</v>
      </c>
      <c r="I2023" s="17">
        <v>0.29529883626753001</v>
      </c>
      <c r="J2023" s="17">
        <v>0.30340406708224699</v>
      </c>
      <c r="K2023" s="17">
        <v>0.34060487420868901</v>
      </c>
      <c r="L2023" s="17">
        <v>0.24214980490902899</v>
      </c>
      <c r="M2023" s="17"/>
      <c r="N2023" s="17">
        <v>0.26219387449477799</v>
      </c>
      <c r="O2023" s="17">
        <v>0.265426298366292</v>
      </c>
      <c r="P2023" s="17">
        <v>0.28280642879861501</v>
      </c>
      <c r="Q2023" s="17">
        <v>0.32856839687432399</v>
      </c>
      <c r="R2023" s="17"/>
      <c r="S2023" s="17">
        <v>0.25684559172324101</v>
      </c>
      <c r="T2023" s="17">
        <v>0.308849704578116</v>
      </c>
      <c r="U2023" s="17">
        <v>0.241552610962221</v>
      </c>
      <c r="V2023" s="17">
        <v>0.325009812463813</v>
      </c>
      <c r="W2023" s="17">
        <v>0.215731025663573</v>
      </c>
      <c r="X2023" s="17">
        <v>0.358758750269072</v>
      </c>
      <c r="Y2023" s="17">
        <v>0.33666576418865102</v>
      </c>
      <c r="Z2023" s="17">
        <v>0.26573972038645699</v>
      </c>
      <c r="AA2023" s="17">
        <v>0.22580615975900101</v>
      </c>
      <c r="AB2023" s="17">
        <v>0.241290044771029</v>
      </c>
      <c r="AC2023" s="17">
        <v>0.404684700184756</v>
      </c>
      <c r="AD2023" s="17">
        <v>0.20897411861020199</v>
      </c>
      <c r="AE2023" s="17"/>
      <c r="AF2023" s="17">
        <v>0.31214380458250601</v>
      </c>
      <c r="AG2023" s="17">
        <v>0.24658312653551401</v>
      </c>
      <c r="AH2023" s="17">
        <v>0.29970142149631002</v>
      </c>
      <c r="AI2023" s="17"/>
      <c r="AJ2023" s="17">
        <v>0.28537714597650998</v>
      </c>
      <c r="AK2023" s="17">
        <v>0.27155099921286202</v>
      </c>
      <c r="AL2023" s="17">
        <v>0.23479305858695301</v>
      </c>
      <c r="AM2023" s="17"/>
      <c r="AN2023" s="17">
        <v>0.36864716257707603</v>
      </c>
      <c r="AO2023" s="17">
        <v>0.29027957675275501</v>
      </c>
      <c r="AP2023" s="17">
        <v>0.22611124937413599</v>
      </c>
      <c r="AQ2023" s="17">
        <v>0.17380455701903799</v>
      </c>
      <c r="AR2023" s="17">
        <v>6.16400877784231E-2</v>
      </c>
      <c r="AS2023" s="17"/>
      <c r="AT2023" s="17">
        <v>0.28242877818169698</v>
      </c>
      <c r="AU2023" s="17">
        <v>0.31012403047539799</v>
      </c>
      <c r="AV2023" s="17"/>
      <c r="AW2023" s="17">
        <v>0.251966927077313</v>
      </c>
      <c r="AX2023" s="17">
        <v>0.30015957949834698</v>
      </c>
      <c r="AY2023" s="17">
        <v>0.31643146709526798</v>
      </c>
    </row>
    <row r="2024" spans="2:51">
      <c r="B2024" t="s">
        <v>136</v>
      </c>
      <c r="C2024" s="17">
        <v>0.102909897122925</v>
      </c>
      <c r="D2024" s="17">
        <v>0.105479501916527</v>
      </c>
      <c r="E2024" s="17">
        <v>0.101673257611001</v>
      </c>
      <c r="F2024" s="17"/>
      <c r="G2024" s="17">
        <v>0.106903718419569</v>
      </c>
      <c r="H2024" s="17">
        <v>8.3489082271874002E-2</v>
      </c>
      <c r="I2024" s="17">
        <v>0.121393075560231</v>
      </c>
      <c r="J2024" s="17">
        <v>0.109235528113939</v>
      </c>
      <c r="K2024" s="17">
        <v>8.4180692163118798E-2</v>
      </c>
      <c r="L2024" s="17">
        <v>0.111611223964812</v>
      </c>
      <c r="M2024" s="17"/>
      <c r="N2024" s="17">
        <v>7.6397428179600504E-2</v>
      </c>
      <c r="O2024" s="17">
        <v>9.0548005872236798E-2</v>
      </c>
      <c r="P2024" s="17">
        <v>0.12326982802549299</v>
      </c>
      <c r="Q2024" s="17">
        <v>0.130362056685496</v>
      </c>
      <c r="R2024" s="17"/>
      <c r="S2024" s="17">
        <v>0.112111408949535</v>
      </c>
      <c r="T2024" s="17">
        <v>9.0477155795845698E-2</v>
      </c>
      <c r="U2024" s="17">
        <v>6.16088556725925E-2</v>
      </c>
      <c r="V2024" s="17">
        <v>0.120162853796822</v>
      </c>
      <c r="W2024" s="17">
        <v>0.10302037419139</v>
      </c>
      <c r="X2024" s="17">
        <v>8.8186137830445696E-2</v>
      </c>
      <c r="Y2024" s="17">
        <v>8.3020869086424295E-2</v>
      </c>
      <c r="Z2024" s="17">
        <v>0.105260423905773</v>
      </c>
      <c r="AA2024" s="17">
        <v>0.15182973185066501</v>
      </c>
      <c r="AB2024" s="17">
        <v>0.13545709201397199</v>
      </c>
      <c r="AC2024" s="17">
        <v>8.4640409383860998E-2</v>
      </c>
      <c r="AD2024" s="17">
        <v>4.3366941542143503E-2</v>
      </c>
      <c r="AE2024" s="17"/>
      <c r="AF2024" s="17">
        <v>0.11694943141384</v>
      </c>
      <c r="AG2024" s="17">
        <v>9.39221559368245E-2</v>
      </c>
      <c r="AH2024" s="17">
        <v>8.8696320401214501E-2</v>
      </c>
      <c r="AI2024" s="17"/>
      <c r="AJ2024" s="17">
        <v>7.7958763284051796E-2</v>
      </c>
      <c r="AK2024" s="17">
        <v>0.10903485260397699</v>
      </c>
      <c r="AL2024" s="17">
        <v>4.2697107067615703E-2</v>
      </c>
      <c r="AM2024" s="17"/>
      <c r="AN2024" s="17">
        <v>0.11767007819453</v>
      </c>
      <c r="AO2024" s="17">
        <v>0.139061918564683</v>
      </c>
      <c r="AP2024" s="17">
        <v>8.5848431427205898E-2</v>
      </c>
      <c r="AQ2024" s="17">
        <v>6.6110119093892E-2</v>
      </c>
      <c r="AR2024" s="17">
        <v>6.2580374786767104E-2</v>
      </c>
      <c r="AS2024" s="17"/>
      <c r="AT2024" s="17">
        <v>9.9288743022530296E-2</v>
      </c>
      <c r="AU2024" s="17">
        <v>0.128705661984794</v>
      </c>
      <c r="AV2024" s="17"/>
      <c r="AW2024" s="17">
        <v>8.9622124430445302E-2</v>
      </c>
      <c r="AX2024" s="17">
        <v>7.8762243639073595E-2</v>
      </c>
      <c r="AY2024" s="17">
        <v>0.12446386432544999</v>
      </c>
    </row>
    <row r="2025" spans="2:51">
      <c r="B2025" t="s">
        <v>137</v>
      </c>
      <c r="C2025" s="17">
        <v>5.1495817606926599E-2</v>
      </c>
      <c r="D2025" s="17">
        <v>6.8694700232658501E-2</v>
      </c>
      <c r="E2025" s="17">
        <v>3.7847076286093198E-2</v>
      </c>
      <c r="F2025" s="17"/>
      <c r="G2025" s="17">
        <v>4.8383675929310997E-2</v>
      </c>
      <c r="H2025" s="17">
        <v>6.4973628305552603E-2</v>
      </c>
      <c r="I2025" s="17">
        <v>7.3995058196747801E-2</v>
      </c>
      <c r="J2025" s="17">
        <v>5.4992263030203499E-2</v>
      </c>
      <c r="K2025" s="17">
        <v>5.8140177715683299E-2</v>
      </c>
      <c r="L2025" s="17">
        <v>1.6830436823494201E-2</v>
      </c>
      <c r="M2025" s="17"/>
      <c r="N2025" s="17">
        <v>2.87298738450254E-2</v>
      </c>
      <c r="O2025" s="17">
        <v>2.5619280230046299E-2</v>
      </c>
      <c r="P2025" s="17">
        <v>8.7616996167729694E-2</v>
      </c>
      <c r="Q2025" s="17">
        <v>7.3920379911498704E-2</v>
      </c>
      <c r="R2025" s="17"/>
      <c r="S2025" s="17">
        <v>3.8676703546558201E-2</v>
      </c>
      <c r="T2025" s="17">
        <v>7.46141213355941E-2</v>
      </c>
      <c r="U2025" s="17">
        <v>4.26307849394751E-2</v>
      </c>
      <c r="V2025" s="17">
        <v>3.6720445565598898E-2</v>
      </c>
      <c r="W2025" s="17">
        <v>6.3920958678176307E-2</v>
      </c>
      <c r="X2025" s="17">
        <v>5.8025763994840399E-2</v>
      </c>
      <c r="Y2025" s="17">
        <v>4.97704386843663E-2</v>
      </c>
      <c r="Z2025" s="17">
        <v>6.9194220525880798E-2</v>
      </c>
      <c r="AA2025" s="17">
        <v>2.3095113599007702E-2</v>
      </c>
      <c r="AB2025" s="17">
        <v>3.3688076055228298E-2</v>
      </c>
      <c r="AC2025" s="17">
        <v>2.3691215355262901E-2</v>
      </c>
      <c r="AD2025" s="17">
        <v>0.231555202603903</v>
      </c>
      <c r="AE2025" s="17"/>
      <c r="AF2025" s="17">
        <v>5.2342713686158303E-2</v>
      </c>
      <c r="AG2025" s="17">
        <v>4.5378258361574303E-2</v>
      </c>
      <c r="AH2025" s="17">
        <v>6.4765653843828805E-2</v>
      </c>
      <c r="AI2025" s="17"/>
      <c r="AJ2025" s="17">
        <v>2.56222021960535E-2</v>
      </c>
      <c r="AK2025" s="17">
        <v>4.4843191502910697E-2</v>
      </c>
      <c r="AL2025" s="17">
        <v>5.7785106467151098E-2</v>
      </c>
      <c r="AM2025" s="17"/>
      <c r="AN2025" s="17">
        <v>8.4332136721110701E-2</v>
      </c>
      <c r="AO2025" s="17">
        <v>3.9689915089937203E-2</v>
      </c>
      <c r="AP2025" s="17">
        <v>3.4327308426938798E-2</v>
      </c>
      <c r="AQ2025" s="17">
        <v>2.90597109995482E-2</v>
      </c>
      <c r="AR2025" s="17">
        <v>0</v>
      </c>
      <c r="AS2025" s="17"/>
      <c r="AT2025" s="17">
        <v>4.82514279663524E-2</v>
      </c>
      <c r="AU2025" s="17">
        <v>5.98059367661345E-2</v>
      </c>
      <c r="AV2025" s="17"/>
      <c r="AW2025" s="17">
        <v>3.7599411608352902E-2</v>
      </c>
      <c r="AX2025" s="17">
        <v>5.7902800327351803E-2</v>
      </c>
      <c r="AY2025" s="17">
        <v>6.4950093155960106E-2</v>
      </c>
    </row>
    <row r="2026" spans="2:51">
      <c r="B2026" t="s">
        <v>119</v>
      </c>
      <c r="C2026" s="17">
        <v>6.3977683639236199E-2</v>
      </c>
      <c r="D2026" s="17">
        <v>3.7238992092770901E-2</v>
      </c>
      <c r="E2026" s="17">
        <v>8.6411110484019102E-2</v>
      </c>
      <c r="F2026" s="17"/>
      <c r="G2026" s="17">
        <v>3.0365090102470599E-2</v>
      </c>
      <c r="H2026" s="17">
        <v>5.0076814880309697E-2</v>
      </c>
      <c r="I2026" s="17">
        <v>8.3406683839501797E-2</v>
      </c>
      <c r="J2026" s="17">
        <v>7.8019261699827397E-2</v>
      </c>
      <c r="K2026" s="17">
        <v>7.5447474177944202E-2</v>
      </c>
      <c r="L2026" s="17">
        <v>5.6103385559286199E-2</v>
      </c>
      <c r="M2026" s="17"/>
      <c r="N2026" s="17">
        <v>4.9197853946746799E-2</v>
      </c>
      <c r="O2026" s="17">
        <v>6.3684198706718098E-2</v>
      </c>
      <c r="P2026" s="17">
        <v>4.2313487033449698E-2</v>
      </c>
      <c r="Q2026" s="17">
        <v>0.100626162608823</v>
      </c>
      <c r="R2026" s="17"/>
      <c r="S2026" s="17">
        <v>5.94039010018175E-2</v>
      </c>
      <c r="T2026" s="17">
        <v>3.9008181547250498E-2</v>
      </c>
      <c r="U2026" s="17">
        <v>7.2351482241932705E-2</v>
      </c>
      <c r="V2026" s="17">
        <v>7.4838600811599404E-2</v>
      </c>
      <c r="W2026" s="17">
        <v>6.1855011017216299E-2</v>
      </c>
      <c r="X2026" s="17">
        <v>4.0685379520868703E-2</v>
      </c>
      <c r="Y2026" s="17">
        <v>6.4246450009231501E-2</v>
      </c>
      <c r="Z2026" s="17">
        <v>6.3208682282852494E-2</v>
      </c>
      <c r="AA2026" s="17">
        <v>8.6965678212201594E-2</v>
      </c>
      <c r="AB2026" s="17">
        <v>8.8867428751498098E-2</v>
      </c>
      <c r="AC2026" s="17">
        <v>6.7766697449393204E-2</v>
      </c>
      <c r="AD2026" s="17">
        <v>7.5322345640337698E-2</v>
      </c>
      <c r="AE2026" s="17"/>
      <c r="AF2026" s="17">
        <v>6.4821510406927907E-2</v>
      </c>
      <c r="AG2026" s="17">
        <v>5.1861366590473003E-2</v>
      </c>
      <c r="AH2026" s="17">
        <v>0.117062526789584</v>
      </c>
      <c r="AI2026" s="17"/>
      <c r="AJ2026" s="17">
        <v>4.8992135538516203E-2</v>
      </c>
      <c r="AK2026" s="17">
        <v>3.0031061069730001E-2</v>
      </c>
      <c r="AL2026" s="17">
        <v>6.6315645932736297E-2</v>
      </c>
      <c r="AM2026" s="17"/>
      <c r="AN2026" s="17">
        <v>7.0234867822229999E-2</v>
      </c>
      <c r="AO2026" s="17">
        <v>4.4877260951302102E-2</v>
      </c>
      <c r="AP2026" s="17">
        <v>4.7656644582457802E-2</v>
      </c>
      <c r="AQ2026" s="17">
        <v>8.8872297260504898E-2</v>
      </c>
      <c r="AR2026" s="17">
        <v>0</v>
      </c>
      <c r="AS2026" s="17"/>
      <c r="AT2026" s="17">
        <v>6.7301366518919395E-2</v>
      </c>
      <c r="AU2026" s="17">
        <v>3.2344109431354899E-2</v>
      </c>
      <c r="AV2026" s="17"/>
      <c r="AW2026" s="17">
        <v>4.8884055645425202E-2</v>
      </c>
      <c r="AX2026" s="17">
        <v>2.3555257863012099E-2</v>
      </c>
      <c r="AY2026" s="17">
        <v>9.2190043680994496E-2</v>
      </c>
    </row>
    <row r="2027" spans="2:51">
      <c r="B2027" t="s">
        <v>138</v>
      </c>
      <c r="C2027" s="17">
        <v>0.49685569169275401</v>
      </c>
      <c r="D2027" s="17">
        <v>0.52405568372536304</v>
      </c>
      <c r="E2027" s="17">
        <v>0.47371095784281497</v>
      </c>
      <c r="F2027" s="17"/>
      <c r="G2027" s="17">
        <v>0.54280015841110796</v>
      </c>
      <c r="H2027" s="17">
        <v>0.53583301968807495</v>
      </c>
      <c r="I2027" s="17">
        <v>0.42590634613598899</v>
      </c>
      <c r="J2027" s="17">
        <v>0.45434888007378299</v>
      </c>
      <c r="K2027" s="17">
        <v>0.44162678173456399</v>
      </c>
      <c r="L2027" s="17">
        <v>0.57330514874337901</v>
      </c>
      <c r="M2027" s="17"/>
      <c r="N2027" s="17">
        <v>0.58348096953384898</v>
      </c>
      <c r="O2027" s="17">
        <v>0.55472221682470702</v>
      </c>
      <c r="P2027" s="17">
        <v>0.46399325997471302</v>
      </c>
      <c r="Q2027" s="17">
        <v>0.36652300391985798</v>
      </c>
      <c r="R2027" s="17"/>
      <c r="S2027" s="17">
        <v>0.53296239477884899</v>
      </c>
      <c r="T2027" s="17">
        <v>0.48705083674319399</v>
      </c>
      <c r="U2027" s="17">
        <v>0.58185626618377795</v>
      </c>
      <c r="V2027" s="17">
        <v>0.443268287362166</v>
      </c>
      <c r="W2027" s="17">
        <v>0.55547263044964401</v>
      </c>
      <c r="X2027" s="17">
        <v>0.45434396838477398</v>
      </c>
      <c r="Y2027" s="17">
        <v>0.46629647803132701</v>
      </c>
      <c r="Z2027" s="17">
        <v>0.49659695289903599</v>
      </c>
      <c r="AA2027" s="17">
        <v>0.51230331657912598</v>
      </c>
      <c r="AB2027" s="17">
        <v>0.50069735840827201</v>
      </c>
      <c r="AC2027" s="17">
        <v>0.41921697762672699</v>
      </c>
      <c r="AD2027" s="17">
        <v>0.44078139160341401</v>
      </c>
      <c r="AE2027" s="17"/>
      <c r="AF2027" s="17">
        <v>0.45374253991056801</v>
      </c>
      <c r="AG2027" s="17">
        <v>0.56225509257561501</v>
      </c>
      <c r="AH2027" s="17">
        <v>0.42977407746906299</v>
      </c>
      <c r="AI2027" s="17"/>
      <c r="AJ2027" s="17">
        <v>0.56204975300486903</v>
      </c>
      <c r="AK2027" s="17">
        <v>0.54453989561052096</v>
      </c>
      <c r="AL2027" s="17">
        <v>0.59840908194554399</v>
      </c>
      <c r="AM2027" s="17"/>
      <c r="AN2027" s="17">
        <v>0.35911575468505402</v>
      </c>
      <c r="AO2027" s="17">
        <v>0.48609132864132298</v>
      </c>
      <c r="AP2027" s="17">
        <v>0.60605636618926095</v>
      </c>
      <c r="AQ2027" s="17">
        <v>0.64215331562701605</v>
      </c>
      <c r="AR2027" s="17">
        <v>0.87577953743480996</v>
      </c>
      <c r="AS2027" s="17"/>
      <c r="AT2027" s="17">
        <v>0.50272968431050002</v>
      </c>
      <c r="AU2027" s="17">
        <v>0.469020261342319</v>
      </c>
      <c r="AV2027" s="17"/>
      <c r="AW2027" s="17">
        <v>0.57192748123846304</v>
      </c>
      <c r="AX2027" s="17">
        <v>0.53962011867221604</v>
      </c>
      <c r="AY2027" s="17">
        <v>0.40196453174232699</v>
      </c>
    </row>
    <row r="2028" spans="2:51">
      <c r="B2028" t="s">
        <v>139</v>
      </c>
      <c r="C2028" s="17">
        <v>0.15440571472985201</v>
      </c>
      <c r="D2028" s="17">
        <v>0.174174202149185</v>
      </c>
      <c r="E2028" s="17">
        <v>0.13952033389709401</v>
      </c>
      <c r="F2028" s="17"/>
      <c r="G2028" s="17">
        <v>0.15528739434888</v>
      </c>
      <c r="H2028" s="17">
        <v>0.14846271057742699</v>
      </c>
      <c r="I2028" s="17">
        <v>0.195388133756979</v>
      </c>
      <c r="J2028" s="17">
        <v>0.16422779114414299</v>
      </c>
      <c r="K2028" s="17">
        <v>0.14232086987880199</v>
      </c>
      <c r="L2028" s="17">
        <v>0.12844166078830599</v>
      </c>
      <c r="M2028" s="17"/>
      <c r="N2028" s="17">
        <v>0.105127302024626</v>
      </c>
      <c r="O2028" s="17">
        <v>0.116167286102283</v>
      </c>
      <c r="P2028" s="17">
        <v>0.21088682419322299</v>
      </c>
      <c r="Q2028" s="17">
        <v>0.20428243659699399</v>
      </c>
      <c r="R2028" s="17"/>
      <c r="S2028" s="17">
        <v>0.150788112496093</v>
      </c>
      <c r="T2028" s="17">
        <v>0.16509127713144001</v>
      </c>
      <c r="U2028" s="17">
        <v>0.104239640612068</v>
      </c>
      <c r="V2028" s="17">
        <v>0.15688329936242101</v>
      </c>
      <c r="W2028" s="17">
        <v>0.166941332869567</v>
      </c>
      <c r="X2028" s="17">
        <v>0.14621190182528601</v>
      </c>
      <c r="Y2028" s="17">
        <v>0.13279130777079101</v>
      </c>
      <c r="Z2028" s="17">
        <v>0.17445464443165401</v>
      </c>
      <c r="AA2028" s="17">
        <v>0.17492484544967199</v>
      </c>
      <c r="AB2028" s="17">
        <v>0.16914516806920099</v>
      </c>
      <c r="AC2028" s="17">
        <v>0.108331624739124</v>
      </c>
      <c r="AD2028" s="17">
        <v>0.27492214414604699</v>
      </c>
      <c r="AE2028" s="17"/>
      <c r="AF2028" s="17">
        <v>0.16929214509999799</v>
      </c>
      <c r="AG2028" s="17">
        <v>0.13930041429839901</v>
      </c>
      <c r="AH2028" s="17">
        <v>0.15346197424504299</v>
      </c>
      <c r="AI2028" s="17"/>
      <c r="AJ2028" s="17">
        <v>0.10358096548010499</v>
      </c>
      <c r="AK2028" s="17">
        <v>0.15387804410688799</v>
      </c>
      <c r="AL2028" s="17">
        <v>0.100482213534767</v>
      </c>
      <c r="AM2028" s="17"/>
      <c r="AN2028" s="17">
        <v>0.20200221491564099</v>
      </c>
      <c r="AO2028" s="17">
        <v>0.17875183365462</v>
      </c>
      <c r="AP2028" s="17">
        <v>0.12017573985414499</v>
      </c>
      <c r="AQ2028" s="17">
        <v>9.5169830093440197E-2</v>
      </c>
      <c r="AR2028" s="17">
        <v>6.2580374786767104E-2</v>
      </c>
      <c r="AS2028" s="17"/>
      <c r="AT2028" s="17">
        <v>0.147540170988883</v>
      </c>
      <c r="AU2028" s="17">
        <v>0.18851159875092799</v>
      </c>
      <c r="AV2028" s="17"/>
      <c r="AW2028" s="17">
        <v>0.12722153603879799</v>
      </c>
      <c r="AX2028" s="17">
        <v>0.13666504396642501</v>
      </c>
      <c r="AY2028" s="17">
        <v>0.18941395748140999</v>
      </c>
    </row>
    <row r="2029" spans="2:51">
      <c r="B2029" t="s">
        <v>140</v>
      </c>
      <c r="C2029" s="17">
        <v>0.34244997696290203</v>
      </c>
      <c r="D2029" s="17">
        <v>0.34988148157617799</v>
      </c>
      <c r="E2029" s="17">
        <v>0.33419062394572102</v>
      </c>
      <c r="F2029" s="17"/>
      <c r="G2029" s="17">
        <v>0.38751276406222801</v>
      </c>
      <c r="H2029" s="17">
        <v>0.38737030911064801</v>
      </c>
      <c r="I2029" s="17">
        <v>0.23051821237900999</v>
      </c>
      <c r="J2029" s="17">
        <v>0.29012108892964</v>
      </c>
      <c r="K2029" s="17">
        <v>0.299305911855762</v>
      </c>
      <c r="L2029" s="17">
        <v>0.44486348795507302</v>
      </c>
      <c r="M2029" s="17"/>
      <c r="N2029" s="17">
        <v>0.47835366750922298</v>
      </c>
      <c r="O2029" s="17">
        <v>0.43855493072242402</v>
      </c>
      <c r="P2029" s="17">
        <v>0.25310643578149</v>
      </c>
      <c r="Q2029" s="17">
        <v>0.16224056732286399</v>
      </c>
      <c r="R2029" s="17"/>
      <c r="S2029" s="17">
        <v>0.38217428228275602</v>
      </c>
      <c r="T2029" s="17">
        <v>0.32195955961175399</v>
      </c>
      <c r="U2029" s="17">
        <v>0.47761662557171097</v>
      </c>
      <c r="V2029" s="17">
        <v>0.28638498799974499</v>
      </c>
      <c r="W2029" s="17">
        <v>0.38853129758007698</v>
      </c>
      <c r="X2029" s="17">
        <v>0.30813206655948699</v>
      </c>
      <c r="Y2029" s="17">
        <v>0.333505170260537</v>
      </c>
      <c r="Z2029" s="17">
        <v>0.32214230846738201</v>
      </c>
      <c r="AA2029" s="17">
        <v>0.33737847112945302</v>
      </c>
      <c r="AB2029" s="17">
        <v>0.33155219033907202</v>
      </c>
      <c r="AC2029" s="17">
        <v>0.31088535288760299</v>
      </c>
      <c r="AD2029" s="17">
        <v>0.16585924745736699</v>
      </c>
      <c r="AE2029" s="17"/>
      <c r="AF2029" s="17">
        <v>0.28445039481057</v>
      </c>
      <c r="AG2029" s="17">
        <v>0.422954678277216</v>
      </c>
      <c r="AH2029" s="17">
        <v>0.276312103224019</v>
      </c>
      <c r="AI2029" s="17"/>
      <c r="AJ2029" s="17">
        <v>0.458468787524763</v>
      </c>
      <c r="AK2029" s="17">
        <v>0.39066185150363297</v>
      </c>
      <c r="AL2029" s="17">
        <v>0.49792686841077699</v>
      </c>
      <c r="AM2029" s="17"/>
      <c r="AN2029" s="17">
        <v>0.157113539769413</v>
      </c>
      <c r="AO2029" s="17">
        <v>0.30733949498670299</v>
      </c>
      <c r="AP2029" s="17">
        <v>0.48588062633511703</v>
      </c>
      <c r="AQ2029" s="17">
        <v>0.54698348553357601</v>
      </c>
      <c r="AR2029" s="17">
        <v>0.81319916264804304</v>
      </c>
      <c r="AS2029" s="17"/>
      <c r="AT2029" s="17">
        <v>0.35518951332161802</v>
      </c>
      <c r="AU2029" s="17">
        <v>0.28050866259139101</v>
      </c>
      <c r="AV2029" s="17"/>
      <c r="AW2029" s="17">
        <v>0.444705945199665</v>
      </c>
      <c r="AX2029" s="17">
        <v>0.40295507470579001</v>
      </c>
      <c r="AY2029" s="17">
        <v>0.212550574260917</v>
      </c>
    </row>
    <row r="2030" spans="2:51">
      <c r="C2030" s="17"/>
      <c r="D2030" s="17"/>
      <c r="E2030" s="17"/>
      <c r="F2030" s="17"/>
      <c r="G2030" s="17"/>
      <c r="H2030" s="17"/>
      <c r="I2030" s="17"/>
      <c r="J2030" s="17"/>
      <c r="K2030" s="17"/>
      <c r="L2030" s="17"/>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7"/>
      <c r="AI2030" s="17"/>
      <c r="AJ2030" s="17"/>
      <c r="AK2030" s="17"/>
      <c r="AL2030" s="17"/>
      <c r="AM2030" s="17"/>
      <c r="AN2030" s="17"/>
      <c r="AO2030" s="17"/>
      <c r="AP2030" s="17"/>
      <c r="AQ2030" s="17"/>
      <c r="AR2030" s="17"/>
      <c r="AS2030" s="17"/>
      <c r="AT2030" s="17"/>
      <c r="AU2030" s="17"/>
      <c r="AV2030" s="17"/>
      <c r="AW2030" s="17"/>
      <c r="AX2030" s="17"/>
      <c r="AY2030" s="17"/>
    </row>
    <row r="2031" spans="2:51">
      <c r="B2031" s="6" t="s">
        <v>513</v>
      </c>
      <c r="C2031" s="17"/>
      <c r="D2031" s="17"/>
      <c r="E2031" s="17"/>
      <c r="F2031" s="17"/>
      <c r="G2031" s="17"/>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c r="AP2031" s="17"/>
      <c r="AQ2031" s="17"/>
      <c r="AR2031" s="17"/>
      <c r="AS2031" s="17"/>
      <c r="AT2031" s="17"/>
      <c r="AU2031" s="17"/>
      <c r="AV2031" s="17"/>
      <c r="AW2031" s="17"/>
      <c r="AX2031" s="17"/>
      <c r="AY2031" s="17"/>
    </row>
    <row r="2032" spans="2:51">
      <c r="B2032" s="24" t="s">
        <v>16</v>
      </c>
      <c r="C2032" s="17"/>
      <c r="D2032" s="17"/>
      <c r="E2032" s="17"/>
      <c r="F2032" s="17"/>
      <c r="G2032" s="17"/>
      <c r="H2032" s="17"/>
      <c r="I2032" s="17"/>
      <c r="J2032" s="17"/>
      <c r="K2032" s="17"/>
      <c r="L2032" s="17"/>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7"/>
      <c r="AI2032" s="17"/>
      <c r="AJ2032" s="17"/>
      <c r="AK2032" s="17"/>
      <c r="AL2032" s="17"/>
      <c r="AM2032" s="17"/>
      <c r="AN2032" s="17"/>
      <c r="AO2032" s="17"/>
      <c r="AP2032" s="17"/>
      <c r="AQ2032" s="17"/>
      <c r="AR2032" s="17"/>
      <c r="AS2032" s="17"/>
      <c r="AT2032" s="17"/>
      <c r="AU2032" s="17"/>
      <c r="AV2032" s="17"/>
      <c r="AW2032" s="17"/>
      <c r="AX2032" s="17"/>
      <c r="AY2032" s="17"/>
    </row>
    <row r="2033" spans="2:51">
      <c r="B2033" t="s">
        <v>133</v>
      </c>
      <c r="C2033" s="17">
        <v>7.28017298073102E-2</v>
      </c>
      <c r="D2033" s="17">
        <v>7.83302992164185E-2</v>
      </c>
      <c r="E2033" s="17">
        <v>6.8888456209241805E-2</v>
      </c>
      <c r="F2033" s="17"/>
      <c r="G2033" s="17">
        <v>4.43491540081535E-2</v>
      </c>
      <c r="H2033" s="17">
        <v>8.7240189832591297E-2</v>
      </c>
      <c r="I2033" s="17">
        <v>6.4203703617805696E-2</v>
      </c>
      <c r="J2033" s="17">
        <v>7.7677634894286599E-2</v>
      </c>
      <c r="K2033" s="17">
        <v>6.4084281913118005E-2</v>
      </c>
      <c r="L2033" s="17">
        <v>8.3456515503327305E-2</v>
      </c>
      <c r="M2033" s="17"/>
      <c r="N2033" s="17">
        <v>7.9088789032027207E-2</v>
      </c>
      <c r="O2033" s="17">
        <v>7.8296171947000504E-2</v>
      </c>
      <c r="P2033" s="17">
        <v>9.0353946324672793E-2</v>
      </c>
      <c r="Q2033" s="17">
        <v>4.4091800649479797E-2</v>
      </c>
      <c r="R2033" s="17"/>
      <c r="S2033" s="17">
        <v>9.1436541394967402E-2</v>
      </c>
      <c r="T2033" s="17">
        <v>6.9864357541479405E-2</v>
      </c>
      <c r="U2033" s="17">
        <v>6.6760549494108506E-2</v>
      </c>
      <c r="V2033" s="17">
        <v>9.3432546448675602E-2</v>
      </c>
      <c r="W2033" s="17">
        <v>8.5960220749758898E-2</v>
      </c>
      <c r="X2033" s="17">
        <v>4.2880963646213299E-2</v>
      </c>
      <c r="Y2033" s="17">
        <v>7.6408222593578407E-2</v>
      </c>
      <c r="Z2033" s="17">
        <v>5.0622328853744902E-2</v>
      </c>
      <c r="AA2033" s="17">
        <v>6.8046556313520801E-2</v>
      </c>
      <c r="AB2033" s="17">
        <v>4.6349373343157099E-2</v>
      </c>
      <c r="AC2033" s="17">
        <v>9.8898116663529601E-2</v>
      </c>
      <c r="AD2033" s="17">
        <v>7.3373740976702004E-2</v>
      </c>
      <c r="AE2033" s="17"/>
      <c r="AF2033" s="17">
        <v>6.8234559546287196E-2</v>
      </c>
      <c r="AG2033" s="17">
        <v>7.2364768233935201E-2</v>
      </c>
      <c r="AH2033" s="17">
        <v>0.101438281557895</v>
      </c>
      <c r="AI2033" s="17"/>
      <c r="AJ2033" s="17">
        <v>9.6256759160801605E-2</v>
      </c>
      <c r="AK2033" s="17">
        <v>6.95544867391793E-2</v>
      </c>
      <c r="AL2033" s="17">
        <v>7.5628126821388197E-2</v>
      </c>
      <c r="AM2033" s="17"/>
      <c r="AN2033" s="17">
        <v>5.9936427893938903E-2</v>
      </c>
      <c r="AO2033" s="17">
        <v>6.1992886835911601E-2</v>
      </c>
      <c r="AP2033" s="17">
        <v>6.3373247628395094E-2</v>
      </c>
      <c r="AQ2033" s="17">
        <v>0.104651200645639</v>
      </c>
      <c r="AR2033" s="17">
        <v>0.208311284295292</v>
      </c>
      <c r="AS2033" s="17"/>
      <c r="AT2033" s="17">
        <v>6.8993953284336093E-2</v>
      </c>
      <c r="AU2033" s="17">
        <v>9.2749176366872299E-2</v>
      </c>
      <c r="AV2033" s="17"/>
      <c r="AW2033" s="17">
        <v>7.6568856376154598E-2</v>
      </c>
      <c r="AX2033" s="17">
        <v>0.104971088026158</v>
      </c>
      <c r="AY2033" s="17">
        <v>5.94230246144999E-2</v>
      </c>
    </row>
    <row r="2034" spans="2:51">
      <c r="B2034" t="s">
        <v>134</v>
      </c>
      <c r="C2034" s="17">
        <v>0.26573991255768398</v>
      </c>
      <c r="D2034" s="17">
        <v>0.27922014387189598</v>
      </c>
      <c r="E2034" s="17">
        <v>0.25531446886508402</v>
      </c>
      <c r="F2034" s="17"/>
      <c r="G2034" s="17">
        <v>0.31818569093395399</v>
      </c>
      <c r="H2034" s="17">
        <v>0.29548680490357698</v>
      </c>
      <c r="I2034" s="17">
        <v>0.18568897877120299</v>
      </c>
      <c r="J2034" s="17">
        <v>0.25178641795411899</v>
      </c>
      <c r="K2034" s="17">
        <v>0.20305753181984401</v>
      </c>
      <c r="L2034" s="17">
        <v>0.33747222991855702</v>
      </c>
      <c r="M2034" s="17"/>
      <c r="N2034" s="17">
        <v>0.29414346432306299</v>
      </c>
      <c r="O2034" s="17">
        <v>0.31789695499599002</v>
      </c>
      <c r="P2034" s="17">
        <v>0.231885769455552</v>
      </c>
      <c r="Q2034" s="17">
        <v>0.20309867213378599</v>
      </c>
      <c r="R2034" s="17"/>
      <c r="S2034" s="17">
        <v>0.31096323765935502</v>
      </c>
      <c r="T2034" s="17">
        <v>0.257783115751481</v>
      </c>
      <c r="U2034" s="17">
        <v>0.27179037121926902</v>
      </c>
      <c r="V2034" s="17">
        <v>0.203841544338356</v>
      </c>
      <c r="W2034" s="17">
        <v>0.26517713525799103</v>
      </c>
      <c r="X2034" s="17">
        <v>0.25621619670882301</v>
      </c>
      <c r="Y2034" s="17">
        <v>0.30431813195067098</v>
      </c>
      <c r="Z2034" s="17">
        <v>0.20455246213991801</v>
      </c>
      <c r="AA2034" s="17">
        <v>0.31983838675945803</v>
      </c>
      <c r="AB2034" s="17">
        <v>0.25574358323030899</v>
      </c>
      <c r="AC2034" s="17">
        <v>0.19023511697683801</v>
      </c>
      <c r="AD2034" s="17">
        <v>0.23681036953738799</v>
      </c>
      <c r="AE2034" s="17"/>
      <c r="AF2034" s="17">
        <v>0.27613721159251697</v>
      </c>
      <c r="AG2034" s="17">
        <v>0.26680158382862301</v>
      </c>
      <c r="AH2034" s="17">
        <v>0.23179388485372299</v>
      </c>
      <c r="AI2034" s="17"/>
      <c r="AJ2034" s="17">
        <v>0.35170592397872302</v>
      </c>
      <c r="AK2034" s="17">
        <v>0.27326838267553399</v>
      </c>
      <c r="AL2034" s="17">
        <v>0.281214290445368</v>
      </c>
      <c r="AM2034" s="17"/>
      <c r="AN2034" s="17">
        <v>0.24342369619519399</v>
      </c>
      <c r="AO2034" s="17">
        <v>0.243379367150552</v>
      </c>
      <c r="AP2034" s="17">
        <v>0.311058333639877</v>
      </c>
      <c r="AQ2034" s="17">
        <v>0.28145665361708899</v>
      </c>
      <c r="AR2034" s="17">
        <v>0.39178198577983098</v>
      </c>
      <c r="AS2034" s="17"/>
      <c r="AT2034" s="17">
        <v>0.26758871037615001</v>
      </c>
      <c r="AU2034" s="17">
        <v>0.26646395346344698</v>
      </c>
      <c r="AV2034" s="17"/>
      <c r="AW2034" s="17">
        <v>0.26459520367158301</v>
      </c>
      <c r="AX2034" s="17">
        <v>0.38267285454009897</v>
      </c>
      <c r="AY2034" s="17">
        <v>0.23343870332516101</v>
      </c>
    </row>
    <row r="2035" spans="2:51">
      <c r="B2035" t="s">
        <v>135</v>
      </c>
      <c r="C2035" s="17">
        <v>0.30638009854682202</v>
      </c>
      <c r="D2035" s="17">
        <v>0.29357367445708199</v>
      </c>
      <c r="E2035" s="17">
        <v>0.31606096360756197</v>
      </c>
      <c r="F2035" s="17"/>
      <c r="G2035" s="17">
        <v>0.279328924759915</v>
      </c>
      <c r="H2035" s="17">
        <v>0.22024227030159699</v>
      </c>
      <c r="I2035" s="17">
        <v>0.35032096253661799</v>
      </c>
      <c r="J2035" s="17">
        <v>0.31845415045098302</v>
      </c>
      <c r="K2035" s="17">
        <v>0.38607193154224001</v>
      </c>
      <c r="L2035" s="17">
        <v>0.28573333322157102</v>
      </c>
      <c r="M2035" s="17"/>
      <c r="N2035" s="17">
        <v>0.28961884893912498</v>
      </c>
      <c r="O2035" s="17">
        <v>0.26551766405442101</v>
      </c>
      <c r="P2035" s="17">
        <v>0.33796653863791398</v>
      </c>
      <c r="Q2035" s="17">
        <v>0.35107474539847799</v>
      </c>
      <c r="R2035" s="17"/>
      <c r="S2035" s="17">
        <v>0.24393594225404799</v>
      </c>
      <c r="T2035" s="17">
        <v>0.26731708360232997</v>
      </c>
      <c r="U2035" s="17">
        <v>0.33573556395558402</v>
      </c>
      <c r="V2035" s="17">
        <v>0.34849898393559597</v>
      </c>
      <c r="W2035" s="17">
        <v>0.31435598895710498</v>
      </c>
      <c r="X2035" s="17">
        <v>0.33926986807579501</v>
      </c>
      <c r="Y2035" s="17">
        <v>0.27965462968709998</v>
      </c>
      <c r="Z2035" s="17">
        <v>0.34715466380226201</v>
      </c>
      <c r="AA2035" s="17">
        <v>0.28113488059848801</v>
      </c>
      <c r="AB2035" s="17">
        <v>0.38315768219128798</v>
      </c>
      <c r="AC2035" s="17">
        <v>0.39343743380906099</v>
      </c>
      <c r="AD2035" s="17">
        <v>0.19568763155381</v>
      </c>
      <c r="AE2035" s="17"/>
      <c r="AF2035" s="17">
        <v>0.34474861639121002</v>
      </c>
      <c r="AG2035" s="17">
        <v>0.28918581725345599</v>
      </c>
      <c r="AH2035" s="17">
        <v>0.24619792919546599</v>
      </c>
      <c r="AI2035" s="17"/>
      <c r="AJ2035" s="17">
        <v>0.29227353311856502</v>
      </c>
      <c r="AK2035" s="17">
        <v>0.29731869937780803</v>
      </c>
      <c r="AL2035" s="17">
        <v>0.30380697427104802</v>
      </c>
      <c r="AM2035" s="17"/>
      <c r="AN2035" s="17">
        <v>0.32870959114857001</v>
      </c>
      <c r="AO2035" s="17">
        <v>0.31622846852441</v>
      </c>
      <c r="AP2035" s="17">
        <v>0.29295879965926702</v>
      </c>
      <c r="AQ2035" s="17">
        <v>0.276630919936808</v>
      </c>
      <c r="AR2035" s="17">
        <v>0.13516385480720999</v>
      </c>
      <c r="AS2035" s="17"/>
      <c r="AT2035" s="17">
        <v>0.31020771799450397</v>
      </c>
      <c r="AU2035" s="17">
        <v>0.288114317184336</v>
      </c>
      <c r="AV2035" s="17"/>
      <c r="AW2035" s="17">
        <v>0.32056639937466902</v>
      </c>
      <c r="AX2035" s="17">
        <v>0.22143698612379301</v>
      </c>
      <c r="AY2035" s="17">
        <v>0.31514747885854499</v>
      </c>
    </row>
    <row r="2036" spans="2:51">
      <c r="B2036" t="s">
        <v>136</v>
      </c>
      <c r="C2036" s="17">
        <v>0.17465376168553501</v>
      </c>
      <c r="D2036" s="17">
        <v>0.173143424692452</v>
      </c>
      <c r="E2036" s="17">
        <v>0.177362572523833</v>
      </c>
      <c r="F2036" s="17"/>
      <c r="G2036" s="17">
        <v>0.17668140733196799</v>
      </c>
      <c r="H2036" s="17">
        <v>0.19947578563625701</v>
      </c>
      <c r="I2036" s="17">
        <v>0.179763718687766</v>
      </c>
      <c r="J2036" s="17">
        <v>0.1860603579857</v>
      </c>
      <c r="K2036" s="17">
        <v>0.141566410810746</v>
      </c>
      <c r="L2036" s="17">
        <v>0.16553860084541</v>
      </c>
      <c r="M2036" s="17"/>
      <c r="N2036" s="17">
        <v>0.176436751587952</v>
      </c>
      <c r="O2036" s="17">
        <v>0.168477058531563</v>
      </c>
      <c r="P2036" s="17">
        <v>0.168049431522203</v>
      </c>
      <c r="Q2036" s="17">
        <v>0.18219289540133499</v>
      </c>
      <c r="R2036" s="17"/>
      <c r="S2036" s="17">
        <v>0.219282687002224</v>
      </c>
      <c r="T2036" s="17">
        <v>0.215919446655014</v>
      </c>
      <c r="U2036" s="17">
        <v>0.10884769275687101</v>
      </c>
      <c r="V2036" s="17">
        <v>0.19366626049967101</v>
      </c>
      <c r="W2036" s="17">
        <v>0.12797755155823901</v>
      </c>
      <c r="X2036" s="17">
        <v>0.19501266942190801</v>
      </c>
      <c r="Y2036" s="17">
        <v>0.16171827219043899</v>
      </c>
      <c r="Z2036" s="17">
        <v>0.257184855481147</v>
      </c>
      <c r="AA2036" s="17">
        <v>0.14596496023970601</v>
      </c>
      <c r="AB2036" s="17">
        <v>0.158430106143543</v>
      </c>
      <c r="AC2036" s="17">
        <v>0.109380802274801</v>
      </c>
      <c r="AD2036" s="17">
        <v>0.12916405858104699</v>
      </c>
      <c r="AE2036" s="17"/>
      <c r="AF2036" s="17">
        <v>0.148290451428603</v>
      </c>
      <c r="AG2036" s="17">
        <v>0.206124162161129</v>
      </c>
      <c r="AH2036" s="17">
        <v>0.140348566723067</v>
      </c>
      <c r="AI2036" s="17"/>
      <c r="AJ2036" s="17">
        <v>0.13253195213617799</v>
      </c>
      <c r="AK2036" s="17">
        <v>0.21249294588981901</v>
      </c>
      <c r="AL2036" s="17">
        <v>0.142862231657612</v>
      </c>
      <c r="AM2036" s="17"/>
      <c r="AN2036" s="17">
        <v>0.180511384737296</v>
      </c>
      <c r="AO2036" s="17">
        <v>0.22708613975094699</v>
      </c>
      <c r="AP2036" s="17">
        <v>0.16826905880163601</v>
      </c>
      <c r="AQ2036" s="17">
        <v>0.13910027080113899</v>
      </c>
      <c r="AR2036" s="17">
        <v>0.202162500330901</v>
      </c>
      <c r="AS2036" s="17"/>
      <c r="AT2036" s="17">
        <v>0.170634454840249</v>
      </c>
      <c r="AU2036" s="17">
        <v>0.20661100606860799</v>
      </c>
      <c r="AV2036" s="17"/>
      <c r="AW2036" s="17">
        <v>0.167414282008951</v>
      </c>
      <c r="AX2036" s="17">
        <v>0.18826416195365001</v>
      </c>
      <c r="AY2036" s="17">
        <v>0.178714561230292</v>
      </c>
    </row>
    <row r="2037" spans="2:51">
      <c r="B2037" t="s">
        <v>137</v>
      </c>
      <c r="C2037" s="17">
        <v>0.11068767231415499</v>
      </c>
      <c r="D2037" s="17">
        <v>0.12960275356307699</v>
      </c>
      <c r="E2037" s="17">
        <v>9.4505165138894204E-2</v>
      </c>
      <c r="F2037" s="17"/>
      <c r="G2037" s="17">
        <v>0.121427079172165</v>
      </c>
      <c r="H2037" s="17">
        <v>0.144518359208506</v>
      </c>
      <c r="I2037" s="17">
        <v>0.15745634549778501</v>
      </c>
      <c r="J2037" s="17">
        <v>8.2742541584773205E-2</v>
      </c>
      <c r="K2037" s="17">
        <v>0.135275521677893</v>
      </c>
      <c r="L2037" s="17">
        <v>4.5053779748075798E-2</v>
      </c>
      <c r="M2037" s="17"/>
      <c r="N2037" s="17">
        <v>9.9817247990013E-2</v>
      </c>
      <c r="O2037" s="17">
        <v>0.10433191263333801</v>
      </c>
      <c r="P2037" s="17">
        <v>0.107584073889657</v>
      </c>
      <c r="Q2037" s="17">
        <v>0.126826668169923</v>
      </c>
      <c r="R2037" s="17"/>
      <c r="S2037" s="17">
        <v>8.0597129925804797E-2</v>
      </c>
      <c r="T2037" s="17">
        <v>0.102199651362639</v>
      </c>
      <c r="U2037" s="17">
        <v>0.141774360097358</v>
      </c>
      <c r="V2037" s="17">
        <v>9.3096370805724402E-2</v>
      </c>
      <c r="W2037" s="17">
        <v>0.123527773853902</v>
      </c>
      <c r="X2037" s="17">
        <v>0.112560412601691</v>
      </c>
      <c r="Y2037" s="17">
        <v>0.11289602567287001</v>
      </c>
      <c r="Z2037" s="17">
        <v>4.2920841101508303E-2</v>
      </c>
      <c r="AA2037" s="17">
        <v>0.116816949408757</v>
      </c>
      <c r="AB2037" s="17">
        <v>8.0308349079432406E-2</v>
      </c>
      <c r="AC2037" s="17">
        <v>0.16716455599661301</v>
      </c>
      <c r="AD2037" s="17">
        <v>0.28964185371071499</v>
      </c>
      <c r="AE2037" s="17"/>
      <c r="AF2037" s="17">
        <v>9.0138392706644893E-2</v>
      </c>
      <c r="AG2037" s="17">
        <v>0.1202365478633</v>
      </c>
      <c r="AH2037" s="17">
        <v>0.139826572907219</v>
      </c>
      <c r="AI2037" s="17"/>
      <c r="AJ2037" s="17">
        <v>5.7655857036890801E-2</v>
      </c>
      <c r="AK2037" s="17">
        <v>9.9137310866977593E-2</v>
      </c>
      <c r="AL2037" s="17">
        <v>0.10818377930270601</v>
      </c>
      <c r="AM2037" s="17"/>
      <c r="AN2037" s="17">
        <v>0.10282621721169</v>
      </c>
      <c r="AO2037" s="17">
        <v>9.6057729287109705E-2</v>
      </c>
      <c r="AP2037" s="17">
        <v>0.121588530498575</v>
      </c>
      <c r="AQ2037" s="17">
        <v>0.1132209876761</v>
      </c>
      <c r="AR2037" s="17">
        <v>6.2580374786767104E-2</v>
      </c>
      <c r="AS2037" s="17"/>
      <c r="AT2037" s="17">
        <v>0.11212484296146701</v>
      </c>
      <c r="AU2037" s="17">
        <v>0.106139467313472</v>
      </c>
      <c r="AV2037" s="17"/>
      <c r="AW2037" s="17">
        <v>0.12030928858487</v>
      </c>
      <c r="AX2037" s="17">
        <v>8.0928234898484205E-2</v>
      </c>
      <c r="AY2037" s="17">
        <v>0.108640247539601</v>
      </c>
    </row>
    <row r="2038" spans="2:51">
      <c r="B2038" t="s">
        <v>119</v>
      </c>
      <c r="C2038" s="17">
        <v>6.9736825088493798E-2</v>
      </c>
      <c r="D2038" s="17">
        <v>4.6129704199073703E-2</v>
      </c>
      <c r="E2038" s="17">
        <v>8.7868373655384996E-2</v>
      </c>
      <c r="F2038" s="17"/>
      <c r="G2038" s="17">
        <v>6.0027743793844797E-2</v>
      </c>
      <c r="H2038" s="17">
        <v>5.3036590117471798E-2</v>
      </c>
      <c r="I2038" s="17">
        <v>6.2566290888822207E-2</v>
      </c>
      <c r="J2038" s="17">
        <v>8.3278897130138294E-2</v>
      </c>
      <c r="K2038" s="17">
        <v>6.9944322236159207E-2</v>
      </c>
      <c r="L2038" s="17">
        <v>8.27455407630589E-2</v>
      </c>
      <c r="M2038" s="17"/>
      <c r="N2038" s="17">
        <v>6.0894898127819799E-2</v>
      </c>
      <c r="O2038" s="17">
        <v>6.5480237837687597E-2</v>
      </c>
      <c r="P2038" s="17">
        <v>6.4160240170001201E-2</v>
      </c>
      <c r="Q2038" s="17">
        <v>9.2715218246998105E-2</v>
      </c>
      <c r="R2038" s="17"/>
      <c r="S2038" s="17">
        <v>5.3784461763601001E-2</v>
      </c>
      <c r="T2038" s="17">
        <v>8.6916345087057506E-2</v>
      </c>
      <c r="U2038" s="17">
        <v>7.5091462476808896E-2</v>
      </c>
      <c r="V2038" s="17">
        <v>6.7464293971977202E-2</v>
      </c>
      <c r="W2038" s="17">
        <v>8.3001329623004896E-2</v>
      </c>
      <c r="X2038" s="17">
        <v>5.4059889545569097E-2</v>
      </c>
      <c r="Y2038" s="17">
        <v>6.5004717905342096E-2</v>
      </c>
      <c r="Z2038" s="17">
        <v>9.7564848621418995E-2</v>
      </c>
      <c r="AA2038" s="17">
        <v>6.8198266680071506E-2</v>
      </c>
      <c r="AB2038" s="17">
        <v>7.6010906012270396E-2</v>
      </c>
      <c r="AC2038" s="17">
        <v>4.0883974279157902E-2</v>
      </c>
      <c r="AD2038" s="17">
        <v>7.5322345640337698E-2</v>
      </c>
      <c r="AE2038" s="17"/>
      <c r="AF2038" s="17">
        <v>7.2450768334738194E-2</v>
      </c>
      <c r="AG2038" s="17">
        <v>4.5287120659556299E-2</v>
      </c>
      <c r="AH2038" s="17">
        <v>0.14039476476262899</v>
      </c>
      <c r="AI2038" s="17"/>
      <c r="AJ2038" s="17">
        <v>6.9575974568842E-2</v>
      </c>
      <c r="AK2038" s="17">
        <v>4.82281744506819E-2</v>
      </c>
      <c r="AL2038" s="17">
        <v>8.8304597501878496E-2</v>
      </c>
      <c r="AM2038" s="17"/>
      <c r="AN2038" s="17">
        <v>8.4592682813311199E-2</v>
      </c>
      <c r="AO2038" s="17">
        <v>5.5255408451069299E-2</v>
      </c>
      <c r="AP2038" s="17">
        <v>4.2752029772249102E-2</v>
      </c>
      <c r="AQ2038" s="17">
        <v>8.4939967323225105E-2</v>
      </c>
      <c r="AR2038" s="17">
        <v>0</v>
      </c>
      <c r="AS2038" s="17"/>
      <c r="AT2038" s="17">
        <v>7.0450320543293907E-2</v>
      </c>
      <c r="AU2038" s="17">
        <v>3.9922079603264299E-2</v>
      </c>
      <c r="AV2038" s="17"/>
      <c r="AW2038" s="17">
        <v>5.05459699837729E-2</v>
      </c>
      <c r="AX2038" s="17">
        <v>2.1726674457815599E-2</v>
      </c>
      <c r="AY2038" s="17">
        <v>0.104635984431901</v>
      </c>
    </row>
    <row r="2039" spans="2:51">
      <c r="B2039" t="s">
        <v>138</v>
      </c>
      <c r="C2039" s="17">
        <v>0.33854164236499501</v>
      </c>
      <c r="D2039" s="17">
        <v>0.35755044308831502</v>
      </c>
      <c r="E2039" s="17">
        <v>0.32420292507432602</v>
      </c>
      <c r="F2039" s="17"/>
      <c r="G2039" s="17">
        <v>0.36253484494210703</v>
      </c>
      <c r="H2039" s="17">
        <v>0.382726994736169</v>
      </c>
      <c r="I2039" s="17">
        <v>0.249892682389009</v>
      </c>
      <c r="J2039" s="17">
        <v>0.32946405284840502</v>
      </c>
      <c r="K2039" s="17">
        <v>0.26714181373296197</v>
      </c>
      <c r="L2039" s="17">
        <v>0.42092874542188402</v>
      </c>
      <c r="M2039" s="17"/>
      <c r="N2039" s="17">
        <v>0.37323225335509003</v>
      </c>
      <c r="O2039" s="17">
        <v>0.39619312694299103</v>
      </c>
      <c r="P2039" s="17">
        <v>0.32223971578022498</v>
      </c>
      <c r="Q2039" s="17">
        <v>0.247190472783266</v>
      </c>
      <c r="R2039" s="17"/>
      <c r="S2039" s="17">
        <v>0.402399779054322</v>
      </c>
      <c r="T2039" s="17">
        <v>0.32764747329296001</v>
      </c>
      <c r="U2039" s="17">
        <v>0.338550920713378</v>
      </c>
      <c r="V2039" s="17">
        <v>0.29727409078703099</v>
      </c>
      <c r="W2039" s="17">
        <v>0.35113735600774998</v>
      </c>
      <c r="X2039" s="17">
        <v>0.29909716035503597</v>
      </c>
      <c r="Y2039" s="17">
        <v>0.38072635454424902</v>
      </c>
      <c r="Z2039" s="17">
        <v>0.25517479099366303</v>
      </c>
      <c r="AA2039" s="17">
        <v>0.38788494307297799</v>
      </c>
      <c r="AB2039" s="17">
        <v>0.30209295657346602</v>
      </c>
      <c r="AC2039" s="17">
        <v>0.28913323364036703</v>
      </c>
      <c r="AD2039" s="17">
        <v>0.31018411051409001</v>
      </c>
      <c r="AE2039" s="17"/>
      <c r="AF2039" s="17">
        <v>0.34437177113880502</v>
      </c>
      <c r="AG2039" s="17">
        <v>0.33916635206255802</v>
      </c>
      <c r="AH2039" s="17">
        <v>0.33323216641161901</v>
      </c>
      <c r="AI2039" s="17"/>
      <c r="AJ2039" s="17">
        <v>0.44796268313952498</v>
      </c>
      <c r="AK2039" s="17">
        <v>0.34282286941471302</v>
      </c>
      <c r="AL2039" s="17">
        <v>0.35684241726675597</v>
      </c>
      <c r="AM2039" s="17"/>
      <c r="AN2039" s="17">
        <v>0.30336012408913299</v>
      </c>
      <c r="AO2039" s="17">
        <v>0.305372253986463</v>
      </c>
      <c r="AP2039" s="17">
        <v>0.37443158126827197</v>
      </c>
      <c r="AQ2039" s="17">
        <v>0.38610785426272798</v>
      </c>
      <c r="AR2039" s="17">
        <v>0.60009327007512303</v>
      </c>
      <c r="AS2039" s="17"/>
      <c r="AT2039" s="17">
        <v>0.336582663660486</v>
      </c>
      <c r="AU2039" s="17">
        <v>0.359213129830319</v>
      </c>
      <c r="AV2039" s="17"/>
      <c r="AW2039" s="17">
        <v>0.34116406004773803</v>
      </c>
      <c r="AX2039" s="17">
        <v>0.48764394256625698</v>
      </c>
      <c r="AY2039" s="17">
        <v>0.29286172793966098</v>
      </c>
    </row>
    <row r="2040" spans="2:51">
      <c r="B2040" t="s">
        <v>139</v>
      </c>
      <c r="C2040" s="17">
        <v>0.28534143399968998</v>
      </c>
      <c r="D2040" s="17">
        <v>0.30274617825552902</v>
      </c>
      <c r="E2040" s="17">
        <v>0.27186773766272698</v>
      </c>
      <c r="F2040" s="17"/>
      <c r="G2040" s="17">
        <v>0.29810848650413302</v>
      </c>
      <c r="H2040" s="17">
        <v>0.34399414484476298</v>
      </c>
      <c r="I2040" s="17">
        <v>0.33722006418555101</v>
      </c>
      <c r="J2040" s="17">
        <v>0.26880289957047299</v>
      </c>
      <c r="K2040" s="17">
        <v>0.27684193248863898</v>
      </c>
      <c r="L2040" s="17">
        <v>0.21059238059348501</v>
      </c>
      <c r="M2040" s="17"/>
      <c r="N2040" s="17">
        <v>0.27625399957796498</v>
      </c>
      <c r="O2040" s="17">
        <v>0.27280897116490099</v>
      </c>
      <c r="P2040" s="17">
        <v>0.27563350541186099</v>
      </c>
      <c r="Q2040" s="17">
        <v>0.30901956357125798</v>
      </c>
      <c r="R2040" s="17"/>
      <c r="S2040" s="17">
        <v>0.29987981692802901</v>
      </c>
      <c r="T2040" s="17">
        <v>0.31811909801765198</v>
      </c>
      <c r="U2040" s="17">
        <v>0.250622052854229</v>
      </c>
      <c r="V2040" s="17">
        <v>0.28676263130539498</v>
      </c>
      <c r="W2040" s="17">
        <v>0.25150532541213999</v>
      </c>
      <c r="X2040" s="17">
        <v>0.30757308202360001</v>
      </c>
      <c r="Y2040" s="17">
        <v>0.27461429786330899</v>
      </c>
      <c r="Z2040" s="17">
        <v>0.30010569658265501</v>
      </c>
      <c r="AA2040" s="17">
        <v>0.26278190964846299</v>
      </c>
      <c r="AB2040" s="17">
        <v>0.23873845522297599</v>
      </c>
      <c r="AC2040" s="17">
        <v>0.27654535827141402</v>
      </c>
      <c r="AD2040" s="17">
        <v>0.41880591229176201</v>
      </c>
      <c r="AE2040" s="17"/>
      <c r="AF2040" s="17">
        <v>0.23842884413524801</v>
      </c>
      <c r="AG2040" s="17">
        <v>0.32636071002442901</v>
      </c>
      <c r="AH2040" s="17">
        <v>0.28017513963028601</v>
      </c>
      <c r="AI2040" s="17"/>
      <c r="AJ2040" s="17">
        <v>0.19018780917306799</v>
      </c>
      <c r="AK2040" s="17">
        <v>0.31163025675679701</v>
      </c>
      <c r="AL2040" s="17">
        <v>0.25104601096031798</v>
      </c>
      <c r="AM2040" s="17"/>
      <c r="AN2040" s="17">
        <v>0.283337601948986</v>
      </c>
      <c r="AO2040" s="17">
        <v>0.32314386903805697</v>
      </c>
      <c r="AP2040" s="17">
        <v>0.28985758930021199</v>
      </c>
      <c r="AQ2040" s="17">
        <v>0.25232125847723902</v>
      </c>
      <c r="AR2040" s="17">
        <v>0.26474287511766798</v>
      </c>
      <c r="AS2040" s="17"/>
      <c r="AT2040" s="17">
        <v>0.28275929780171599</v>
      </c>
      <c r="AU2040" s="17">
        <v>0.31275047338208001</v>
      </c>
      <c r="AV2040" s="17"/>
      <c r="AW2040" s="17">
        <v>0.28772357059381998</v>
      </c>
      <c r="AX2040" s="17">
        <v>0.26919239685213497</v>
      </c>
      <c r="AY2040" s="17">
        <v>0.287354808769893</v>
      </c>
    </row>
    <row r="2041" spans="2:51">
      <c r="B2041" t="s">
        <v>140</v>
      </c>
      <c r="C2041" s="17">
        <v>5.3200208365304903E-2</v>
      </c>
      <c r="D2041" s="17">
        <v>5.4804264832785499E-2</v>
      </c>
      <c r="E2041" s="17">
        <v>5.2335187411599302E-2</v>
      </c>
      <c r="F2041" s="17"/>
      <c r="G2041" s="17">
        <v>6.4426358437974104E-2</v>
      </c>
      <c r="H2041" s="17">
        <v>3.8732849891405602E-2</v>
      </c>
      <c r="I2041" s="17">
        <v>-8.7327381796541995E-2</v>
      </c>
      <c r="J2041" s="17">
        <v>6.0661153277931999E-2</v>
      </c>
      <c r="K2041" s="17">
        <v>-9.7001187556770008E-3</v>
      </c>
      <c r="L2041" s="17">
        <v>0.21033636482839899</v>
      </c>
      <c r="M2041" s="17"/>
      <c r="N2041" s="17">
        <v>9.6978253777124504E-2</v>
      </c>
      <c r="O2041" s="17">
        <v>0.12338415577809</v>
      </c>
      <c r="P2041" s="17">
        <v>4.6606210368364098E-2</v>
      </c>
      <c r="Q2041" s="17">
        <v>-6.1829090787992098E-2</v>
      </c>
      <c r="R2041" s="17"/>
      <c r="S2041" s="17">
        <v>0.102519962126293</v>
      </c>
      <c r="T2041" s="17">
        <v>9.5283752753078706E-3</v>
      </c>
      <c r="U2041" s="17">
        <v>8.7928867859148205E-2</v>
      </c>
      <c r="V2041" s="17">
        <v>1.0511459481636299E-2</v>
      </c>
      <c r="W2041" s="17">
        <v>9.9632030595609503E-2</v>
      </c>
      <c r="X2041" s="17">
        <v>-8.4759216685632594E-3</v>
      </c>
      <c r="Y2041" s="17">
        <v>0.10611205668094</v>
      </c>
      <c r="Z2041" s="17">
        <v>-4.4930905588992202E-2</v>
      </c>
      <c r="AA2041" s="17">
        <v>0.12510303342451601</v>
      </c>
      <c r="AB2041" s="17">
        <v>6.3354501350490894E-2</v>
      </c>
      <c r="AC2041" s="17">
        <v>1.2587875368953399E-2</v>
      </c>
      <c r="AD2041" s="17">
        <v>-0.108621801777671</v>
      </c>
      <c r="AE2041" s="17"/>
      <c r="AF2041" s="17">
        <v>0.10594292700355699</v>
      </c>
      <c r="AG2041" s="17">
        <v>1.2805642038129001E-2</v>
      </c>
      <c r="AH2041" s="17">
        <v>5.3057026781332603E-2</v>
      </c>
      <c r="AI2041" s="17"/>
      <c r="AJ2041" s="17">
        <v>0.25777487396645599</v>
      </c>
      <c r="AK2041" s="17">
        <v>3.1192612657916102E-2</v>
      </c>
      <c r="AL2041" s="17">
        <v>0.105796406306438</v>
      </c>
      <c r="AM2041" s="17"/>
      <c r="AN2041" s="17">
        <v>2.0022522140146298E-2</v>
      </c>
      <c r="AO2041" s="17">
        <v>-1.77716150515938E-2</v>
      </c>
      <c r="AP2041" s="17">
        <v>8.4573991968060896E-2</v>
      </c>
      <c r="AQ2041" s="17">
        <v>0.13378659578548799</v>
      </c>
      <c r="AR2041" s="17">
        <v>0.335350394957455</v>
      </c>
      <c r="AS2041" s="17"/>
      <c r="AT2041" s="17">
        <v>5.3823365858770102E-2</v>
      </c>
      <c r="AU2041" s="17">
        <v>4.6462656448239499E-2</v>
      </c>
      <c r="AV2041" s="17"/>
      <c r="AW2041" s="17">
        <v>5.3440489453917397E-2</v>
      </c>
      <c r="AX2041" s="17">
        <v>0.21845154571412201</v>
      </c>
      <c r="AY2041" s="17">
        <v>5.5069191697685897E-3</v>
      </c>
    </row>
    <row r="2042" spans="2:51">
      <c r="C2042" s="17"/>
      <c r="D2042" s="17"/>
      <c r="E2042" s="17"/>
      <c r="F2042" s="17"/>
      <c r="G2042" s="17"/>
      <c r="H2042" s="17"/>
      <c r="I2042" s="17"/>
      <c r="J2042" s="17"/>
      <c r="K2042" s="17"/>
      <c r="L2042" s="17"/>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7"/>
      <c r="AI2042" s="17"/>
      <c r="AJ2042" s="17"/>
      <c r="AK2042" s="17"/>
      <c r="AL2042" s="17"/>
      <c r="AM2042" s="17"/>
      <c r="AN2042" s="17"/>
      <c r="AO2042" s="17"/>
      <c r="AP2042" s="17"/>
      <c r="AQ2042" s="17"/>
      <c r="AR2042" s="17"/>
      <c r="AS2042" s="17"/>
      <c r="AT2042" s="17"/>
      <c r="AU2042" s="17"/>
      <c r="AV2042" s="17"/>
      <c r="AW2042" s="17"/>
      <c r="AX2042" s="17"/>
      <c r="AY2042" s="17"/>
    </row>
    <row r="2043" spans="2:51">
      <c r="B2043" s="6" t="s">
        <v>514</v>
      </c>
      <c r="C2043" s="17"/>
      <c r="D2043" s="17"/>
      <c r="E2043" s="17"/>
      <c r="F2043" s="17"/>
      <c r="G2043" s="17"/>
      <c r="H2043" s="17"/>
      <c r="I2043" s="17"/>
      <c r="J2043" s="17"/>
      <c r="K2043" s="17"/>
      <c r="L2043" s="17"/>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7"/>
      <c r="AI2043" s="17"/>
      <c r="AJ2043" s="17"/>
      <c r="AK2043" s="17"/>
      <c r="AL2043" s="17"/>
      <c r="AM2043" s="17"/>
      <c r="AN2043" s="17"/>
      <c r="AO2043" s="17"/>
      <c r="AP2043" s="17"/>
      <c r="AQ2043" s="17"/>
      <c r="AR2043" s="17"/>
      <c r="AS2043" s="17"/>
      <c r="AT2043" s="17"/>
      <c r="AU2043" s="17"/>
      <c r="AV2043" s="17"/>
      <c r="AW2043" s="17"/>
      <c r="AX2043" s="17"/>
      <c r="AY2043" s="17"/>
    </row>
    <row r="2044" spans="2:51">
      <c r="B2044" s="24" t="s">
        <v>16</v>
      </c>
      <c r="C2044" s="17"/>
      <c r="D2044" s="17"/>
      <c r="E2044" s="17"/>
      <c r="F2044" s="17"/>
      <c r="G2044" s="17"/>
      <c r="H2044" s="17"/>
      <c r="I2044" s="17"/>
      <c r="J2044" s="17"/>
      <c r="K2044" s="17"/>
      <c r="L2044" s="17"/>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7"/>
      <c r="AI2044" s="17"/>
      <c r="AJ2044" s="17"/>
      <c r="AK2044" s="17"/>
      <c r="AL2044" s="17"/>
      <c r="AM2044" s="17"/>
      <c r="AN2044" s="17"/>
      <c r="AO2044" s="17"/>
      <c r="AP2044" s="17"/>
      <c r="AQ2044" s="17"/>
      <c r="AR2044" s="17"/>
      <c r="AS2044" s="17"/>
      <c r="AT2044" s="17"/>
      <c r="AU2044" s="17"/>
      <c r="AV2044" s="17"/>
      <c r="AW2044" s="17"/>
      <c r="AX2044" s="17"/>
      <c r="AY2044" s="17"/>
    </row>
    <row r="2045" spans="2:51">
      <c r="B2045" t="s">
        <v>133</v>
      </c>
      <c r="C2045" s="17">
        <v>0.121967780077611</v>
      </c>
      <c r="D2045" s="17">
        <v>0.13347716451935099</v>
      </c>
      <c r="E2045" s="17">
        <v>0.110053322068018</v>
      </c>
      <c r="F2045" s="17"/>
      <c r="G2045" s="17">
        <v>0.20265750239136701</v>
      </c>
      <c r="H2045" s="17">
        <v>0.159528672814928</v>
      </c>
      <c r="I2045" s="17">
        <v>7.6355955867870806E-2</v>
      </c>
      <c r="J2045" s="17">
        <v>0.12493075988766</v>
      </c>
      <c r="K2045" s="17">
        <v>0.100337470113609</v>
      </c>
      <c r="L2045" s="17">
        <v>0.107859516505921</v>
      </c>
      <c r="M2045" s="17"/>
      <c r="N2045" s="17">
        <v>0.12537236572111499</v>
      </c>
      <c r="O2045" s="17">
        <v>8.8847366782355996E-2</v>
      </c>
      <c r="P2045" s="17">
        <v>0.14533931849786999</v>
      </c>
      <c r="Q2045" s="17">
        <v>0.13034514670991901</v>
      </c>
      <c r="R2045" s="17"/>
      <c r="S2045" s="17">
        <v>0.17782866291468799</v>
      </c>
      <c r="T2045" s="17">
        <v>7.5389756263188501E-2</v>
      </c>
      <c r="U2045" s="17">
        <v>9.1671823087327894E-2</v>
      </c>
      <c r="V2045" s="17">
        <v>6.6732067643804696E-2</v>
      </c>
      <c r="W2045" s="17">
        <v>0.16838440505188601</v>
      </c>
      <c r="X2045" s="17">
        <v>0.124203037159313</v>
      </c>
      <c r="Y2045" s="17">
        <v>0.18083084947629999</v>
      </c>
      <c r="Z2045" s="17">
        <v>9.1242372016202902E-2</v>
      </c>
      <c r="AA2045" s="17">
        <v>9.9328244186287898E-2</v>
      </c>
      <c r="AB2045" s="17">
        <v>0.15614654160823599</v>
      </c>
      <c r="AC2045" s="17">
        <v>7.4690704608036701E-2</v>
      </c>
      <c r="AD2045" s="17">
        <v>0.20994208807551101</v>
      </c>
      <c r="AE2045" s="17"/>
      <c r="AF2045" s="17">
        <v>0.13619846448769801</v>
      </c>
      <c r="AG2045" s="17">
        <v>0.114952196580176</v>
      </c>
      <c r="AH2045" s="17">
        <v>0.103210006003632</v>
      </c>
      <c r="AI2045" s="17"/>
      <c r="AJ2045" s="17">
        <v>0.14328940444663699</v>
      </c>
      <c r="AK2045" s="17">
        <v>0.14119997937632101</v>
      </c>
      <c r="AL2045" s="17">
        <v>0.10817230646525899</v>
      </c>
      <c r="AM2045" s="17"/>
      <c r="AN2045" s="17">
        <v>0.12593301934377299</v>
      </c>
      <c r="AO2045" s="17">
        <v>0.128417881566427</v>
      </c>
      <c r="AP2045" s="17">
        <v>7.5550768698154996E-2</v>
      </c>
      <c r="AQ2045" s="17">
        <v>0.116351273240002</v>
      </c>
      <c r="AR2045" s="17">
        <v>0.33898228573140299</v>
      </c>
      <c r="AS2045" s="17"/>
      <c r="AT2045" s="17">
        <v>0.114664519227325</v>
      </c>
      <c r="AU2045" s="17">
        <v>0.195986733710035</v>
      </c>
      <c r="AV2045" s="17"/>
      <c r="AW2045" s="17">
        <v>0.110925401605066</v>
      </c>
      <c r="AX2045" s="17">
        <v>0.14824892439211401</v>
      </c>
      <c r="AY2045" s="17">
        <v>0.12623017634383801</v>
      </c>
    </row>
    <row r="2046" spans="2:51">
      <c r="B2046" t="s">
        <v>134</v>
      </c>
      <c r="C2046" s="17">
        <v>0.352857999228812</v>
      </c>
      <c r="D2046" s="17">
        <v>0.33975541868618098</v>
      </c>
      <c r="E2046" s="17">
        <v>0.35996829977401001</v>
      </c>
      <c r="F2046" s="17"/>
      <c r="G2046" s="17">
        <v>0.37495076714525499</v>
      </c>
      <c r="H2046" s="17">
        <v>0.27231646746355698</v>
      </c>
      <c r="I2046" s="17">
        <v>0.36846062738111601</v>
      </c>
      <c r="J2046" s="17">
        <v>0.32145281647584301</v>
      </c>
      <c r="K2046" s="17">
        <v>0.36141378894339798</v>
      </c>
      <c r="L2046" s="17">
        <v>0.40438284687899201</v>
      </c>
      <c r="M2046" s="17"/>
      <c r="N2046" s="17">
        <v>0.36326423388444901</v>
      </c>
      <c r="O2046" s="17">
        <v>0.34730072679544299</v>
      </c>
      <c r="P2046" s="17">
        <v>0.34365746230432698</v>
      </c>
      <c r="Q2046" s="17">
        <v>0.35375780115683297</v>
      </c>
      <c r="R2046" s="17"/>
      <c r="S2046" s="17">
        <v>0.35210591748579201</v>
      </c>
      <c r="T2046" s="17">
        <v>0.34015124297497401</v>
      </c>
      <c r="U2046" s="17">
        <v>0.31626665263035703</v>
      </c>
      <c r="V2046" s="17">
        <v>0.35588935065066002</v>
      </c>
      <c r="W2046" s="17">
        <v>0.26512018003516702</v>
      </c>
      <c r="X2046" s="17">
        <v>0.45053904235999898</v>
      </c>
      <c r="Y2046" s="17">
        <v>0.37325873149968603</v>
      </c>
      <c r="Z2046" s="17">
        <v>0.388744543005698</v>
      </c>
      <c r="AA2046" s="17">
        <v>0.301606165099499</v>
      </c>
      <c r="AB2046" s="17">
        <v>0.355761421905259</v>
      </c>
      <c r="AC2046" s="17">
        <v>0.39125512686631903</v>
      </c>
      <c r="AD2046" s="17">
        <v>0.31090533189233599</v>
      </c>
      <c r="AE2046" s="17"/>
      <c r="AF2046" s="17">
        <v>0.33563952462993002</v>
      </c>
      <c r="AG2046" s="17">
        <v>0.359073766184975</v>
      </c>
      <c r="AH2046" s="17">
        <v>0.374225236401799</v>
      </c>
      <c r="AI2046" s="17"/>
      <c r="AJ2046" s="17">
        <v>0.39603924259975898</v>
      </c>
      <c r="AK2046" s="17">
        <v>0.35158462156021197</v>
      </c>
      <c r="AL2046" s="17">
        <v>0.37377835888771399</v>
      </c>
      <c r="AM2046" s="17"/>
      <c r="AN2046" s="17">
        <v>0.32365605125041202</v>
      </c>
      <c r="AO2046" s="17">
        <v>0.363355090199113</v>
      </c>
      <c r="AP2046" s="17">
        <v>0.36142463297697203</v>
      </c>
      <c r="AQ2046" s="17">
        <v>0.37755118350431399</v>
      </c>
      <c r="AR2046" s="17">
        <v>0.286077134093634</v>
      </c>
      <c r="AS2046" s="17"/>
      <c r="AT2046" s="17">
        <v>0.34521886378411498</v>
      </c>
      <c r="AU2046" s="17">
        <v>0.441983433575586</v>
      </c>
      <c r="AV2046" s="17"/>
      <c r="AW2046" s="17">
        <v>0.34041251711351</v>
      </c>
      <c r="AX2046" s="17">
        <v>0.36631929759119602</v>
      </c>
      <c r="AY2046" s="17">
        <v>0.36223460530694002</v>
      </c>
    </row>
    <row r="2047" spans="2:51">
      <c r="B2047" t="s">
        <v>135</v>
      </c>
      <c r="C2047" s="17">
        <v>0.33143996829220701</v>
      </c>
      <c r="D2047" s="17">
        <v>0.31019343831516699</v>
      </c>
      <c r="E2047" s="17">
        <v>0.35738306378783002</v>
      </c>
      <c r="F2047" s="17"/>
      <c r="G2047" s="17">
        <v>0.26122927712333799</v>
      </c>
      <c r="H2047" s="17">
        <v>0.31758901277868201</v>
      </c>
      <c r="I2047" s="17">
        <v>0.35247673905972998</v>
      </c>
      <c r="J2047" s="17">
        <v>0.31095484626786002</v>
      </c>
      <c r="K2047" s="17">
        <v>0.37278928529154498</v>
      </c>
      <c r="L2047" s="17">
        <v>0.34597468692994399</v>
      </c>
      <c r="M2047" s="17"/>
      <c r="N2047" s="17">
        <v>0.29258971711440901</v>
      </c>
      <c r="O2047" s="17">
        <v>0.34475041958526897</v>
      </c>
      <c r="P2047" s="17">
        <v>0.33474987258421801</v>
      </c>
      <c r="Q2047" s="17">
        <v>0.35897527433457999</v>
      </c>
      <c r="R2047" s="17"/>
      <c r="S2047" s="17">
        <v>0.32716891562679101</v>
      </c>
      <c r="T2047" s="17">
        <v>0.37820524115973603</v>
      </c>
      <c r="U2047" s="17">
        <v>0.37400108678238098</v>
      </c>
      <c r="V2047" s="17">
        <v>0.424538199694875</v>
      </c>
      <c r="W2047" s="17">
        <v>0.31751510449263998</v>
      </c>
      <c r="X2047" s="17">
        <v>0.19659457016245299</v>
      </c>
      <c r="Y2047" s="17">
        <v>0.28967816988919498</v>
      </c>
      <c r="Z2047" s="17">
        <v>0.260290736401802</v>
      </c>
      <c r="AA2047" s="17">
        <v>0.42302040953016401</v>
      </c>
      <c r="AB2047" s="17">
        <v>0.27027476102578102</v>
      </c>
      <c r="AC2047" s="17">
        <v>0.32422802652716098</v>
      </c>
      <c r="AD2047" s="17">
        <v>0.27808457803523301</v>
      </c>
      <c r="AE2047" s="17"/>
      <c r="AF2047" s="17">
        <v>0.33508722229327198</v>
      </c>
      <c r="AG2047" s="17">
        <v>0.32050508547263901</v>
      </c>
      <c r="AH2047" s="17">
        <v>0.34115024945760403</v>
      </c>
      <c r="AI2047" s="17"/>
      <c r="AJ2047" s="17">
        <v>0.31786277804700602</v>
      </c>
      <c r="AK2047" s="17">
        <v>0.30802677743854201</v>
      </c>
      <c r="AL2047" s="17">
        <v>0.35074496659708698</v>
      </c>
      <c r="AM2047" s="17"/>
      <c r="AN2047" s="17">
        <v>0.397984060471468</v>
      </c>
      <c r="AO2047" s="17">
        <v>0.30506100986968199</v>
      </c>
      <c r="AP2047" s="17">
        <v>0.34887040261163599</v>
      </c>
      <c r="AQ2047" s="17">
        <v>0.28641638645759898</v>
      </c>
      <c r="AR2047" s="17">
        <v>0.32006772621956803</v>
      </c>
      <c r="AS2047" s="17"/>
      <c r="AT2047" s="17">
        <v>0.34108994875984899</v>
      </c>
      <c r="AU2047" s="17">
        <v>0.217381813218575</v>
      </c>
      <c r="AV2047" s="17"/>
      <c r="AW2047" s="17">
        <v>0.32967223115074301</v>
      </c>
      <c r="AX2047" s="17">
        <v>0.35963054234261799</v>
      </c>
      <c r="AY2047" s="17">
        <v>0.32533573474251798</v>
      </c>
    </row>
    <row r="2048" spans="2:51">
      <c r="B2048" t="s">
        <v>136</v>
      </c>
      <c r="C2048" s="17">
        <v>0.12061856905844499</v>
      </c>
      <c r="D2048" s="17">
        <v>0.15203168041621301</v>
      </c>
      <c r="E2048" s="17">
        <v>8.97550572843928E-2</v>
      </c>
      <c r="F2048" s="17"/>
      <c r="G2048" s="17">
        <v>8.1058871950444006E-2</v>
      </c>
      <c r="H2048" s="17">
        <v>0.162110650842959</v>
      </c>
      <c r="I2048" s="17">
        <v>0.12738574720762999</v>
      </c>
      <c r="J2048" s="17">
        <v>0.16128100743384499</v>
      </c>
      <c r="K2048" s="17">
        <v>0.11523145783409899</v>
      </c>
      <c r="L2048" s="17">
        <v>7.6008681348202198E-2</v>
      </c>
      <c r="M2048" s="17"/>
      <c r="N2048" s="17">
        <v>0.158662261489594</v>
      </c>
      <c r="O2048" s="17">
        <v>0.14037255465426801</v>
      </c>
      <c r="P2048" s="17">
        <v>9.9755066409440096E-2</v>
      </c>
      <c r="Q2048" s="17">
        <v>7.7753250377728206E-2</v>
      </c>
      <c r="R2048" s="17"/>
      <c r="S2048" s="17">
        <v>0.10897148627805101</v>
      </c>
      <c r="T2048" s="17">
        <v>0.128262618477649</v>
      </c>
      <c r="U2048" s="17">
        <v>0.15656208113216899</v>
      </c>
      <c r="V2048" s="17">
        <v>0.103880893448708</v>
      </c>
      <c r="W2048" s="17">
        <v>0.148857157801983</v>
      </c>
      <c r="X2048" s="17">
        <v>0.14366931918200401</v>
      </c>
      <c r="Y2048" s="17">
        <v>0.104672965070536</v>
      </c>
      <c r="Z2048" s="17">
        <v>0.188847198234775</v>
      </c>
      <c r="AA2048" s="17">
        <v>9.2001038270878396E-2</v>
      </c>
      <c r="AB2048" s="17">
        <v>0.123008095508538</v>
      </c>
      <c r="AC2048" s="17">
        <v>9.8888195563137701E-2</v>
      </c>
      <c r="AD2048" s="17">
        <v>3.5149707088849E-2</v>
      </c>
      <c r="AE2048" s="17"/>
      <c r="AF2048" s="17">
        <v>0.124021802668357</v>
      </c>
      <c r="AG2048" s="17">
        <v>0.12729431436508101</v>
      </c>
      <c r="AH2048" s="17">
        <v>0.101150232047969</v>
      </c>
      <c r="AI2048" s="17"/>
      <c r="AJ2048" s="17">
        <v>9.6473013955468506E-2</v>
      </c>
      <c r="AK2048" s="17">
        <v>0.125072059181838</v>
      </c>
      <c r="AL2048" s="17">
        <v>0.144801640748667</v>
      </c>
      <c r="AM2048" s="17"/>
      <c r="AN2048" s="17">
        <v>9.00467812356711E-2</v>
      </c>
      <c r="AO2048" s="17">
        <v>0.11750419026094799</v>
      </c>
      <c r="AP2048" s="17">
        <v>0.13437412209918301</v>
      </c>
      <c r="AQ2048" s="17">
        <v>0.17640626004898299</v>
      </c>
      <c r="AR2048" s="17">
        <v>5.4872853955394901E-2</v>
      </c>
      <c r="AS2048" s="17"/>
      <c r="AT2048" s="17">
        <v>0.123982501304068</v>
      </c>
      <c r="AU2048" s="17">
        <v>8.9290632790586993E-2</v>
      </c>
      <c r="AV2048" s="17"/>
      <c r="AW2048" s="17">
        <v>0.16209643183747999</v>
      </c>
      <c r="AX2048" s="17">
        <v>8.0186062357699997E-2</v>
      </c>
      <c r="AY2048" s="17">
        <v>8.8114750018780094E-2</v>
      </c>
    </row>
    <row r="2049" spans="2:51">
      <c r="B2049" t="s">
        <v>137</v>
      </c>
      <c r="C2049" s="17">
        <v>3.1602842247785798E-2</v>
      </c>
      <c r="D2049" s="17">
        <v>3.17169874604082E-2</v>
      </c>
      <c r="E2049" s="17">
        <v>3.1873122374744801E-2</v>
      </c>
      <c r="F2049" s="17"/>
      <c r="G2049" s="17">
        <v>6.0940431627813797E-2</v>
      </c>
      <c r="H2049" s="17">
        <v>4.0761498809742003E-2</v>
      </c>
      <c r="I2049" s="17">
        <v>2.36761386249233E-2</v>
      </c>
      <c r="J2049" s="17">
        <v>4.4587671303082999E-2</v>
      </c>
      <c r="K2049" s="17">
        <v>1.4947841288800201E-2</v>
      </c>
      <c r="L2049" s="17">
        <v>1.8606734158192799E-2</v>
      </c>
      <c r="M2049" s="17"/>
      <c r="N2049" s="17">
        <v>3.3824991980907999E-2</v>
      </c>
      <c r="O2049" s="17">
        <v>3.1256035590870597E-2</v>
      </c>
      <c r="P2049" s="17">
        <v>3.6271654677241701E-2</v>
      </c>
      <c r="Q2049" s="17">
        <v>2.6241464115712501E-2</v>
      </c>
      <c r="R2049" s="17"/>
      <c r="S2049" s="17">
        <v>1.7345439175298401E-2</v>
      </c>
      <c r="T2049" s="17">
        <v>3.2687418696587402E-2</v>
      </c>
      <c r="U2049" s="17">
        <v>2.7464620542702399E-2</v>
      </c>
      <c r="V2049" s="17">
        <v>6.2867313452407599E-3</v>
      </c>
      <c r="W2049" s="17">
        <v>4.6881327114965399E-2</v>
      </c>
      <c r="X2049" s="17">
        <v>6.1868346914405098E-2</v>
      </c>
      <c r="Y2049" s="17">
        <v>4.3961128593513102E-2</v>
      </c>
      <c r="Z2049" s="17">
        <v>5.68182540247947E-2</v>
      </c>
      <c r="AA2049" s="17">
        <v>1.3332264245577799E-2</v>
      </c>
      <c r="AB2049" s="17">
        <v>3.07894495981876E-2</v>
      </c>
      <c r="AC2049" s="17">
        <v>3.8236576205514503E-2</v>
      </c>
      <c r="AD2049" s="17">
        <v>4.176523654E-2</v>
      </c>
      <c r="AE2049" s="17"/>
      <c r="AF2049" s="17">
        <v>3.4524122105732399E-2</v>
      </c>
      <c r="AG2049" s="17">
        <v>2.77220559642181E-2</v>
      </c>
      <c r="AH2049" s="17">
        <v>3.52876615557767E-2</v>
      </c>
      <c r="AI2049" s="17"/>
      <c r="AJ2049" s="17">
        <v>2.3878027653323499E-2</v>
      </c>
      <c r="AK2049" s="17">
        <v>3.1558020856063101E-2</v>
      </c>
      <c r="AL2049" s="17">
        <v>0</v>
      </c>
      <c r="AM2049" s="17"/>
      <c r="AN2049" s="17">
        <v>1.7836089126555901E-2</v>
      </c>
      <c r="AO2049" s="17">
        <v>1.52512672688136E-2</v>
      </c>
      <c r="AP2049" s="17">
        <v>3.7883554723749803E-2</v>
      </c>
      <c r="AQ2049" s="17">
        <v>3.2467303528898102E-2</v>
      </c>
      <c r="AR2049" s="17">
        <v>0</v>
      </c>
      <c r="AS2049" s="17"/>
      <c r="AT2049" s="17">
        <v>3.2568418368687901E-2</v>
      </c>
      <c r="AU2049" s="17">
        <v>2.2457211431905499E-2</v>
      </c>
      <c r="AV2049" s="17"/>
      <c r="AW2049" s="17">
        <v>3.8420929803628802E-2</v>
      </c>
      <c r="AX2049" s="17">
        <v>2.1916390121332601E-2</v>
      </c>
      <c r="AY2049" s="17">
        <v>2.7120187244315499E-2</v>
      </c>
    </row>
    <row r="2050" spans="2:51">
      <c r="B2050" t="s">
        <v>119</v>
      </c>
      <c r="C2050" s="17">
        <v>4.1512841095138198E-2</v>
      </c>
      <c r="D2050" s="17">
        <v>3.2825310602679403E-2</v>
      </c>
      <c r="E2050" s="17">
        <v>5.0967134711003899E-2</v>
      </c>
      <c r="F2050" s="17"/>
      <c r="G2050" s="17">
        <v>1.91631497617821E-2</v>
      </c>
      <c r="H2050" s="17">
        <v>4.76936972901323E-2</v>
      </c>
      <c r="I2050" s="17">
        <v>5.1644791858729798E-2</v>
      </c>
      <c r="J2050" s="17">
        <v>3.6792898631709703E-2</v>
      </c>
      <c r="K2050" s="17">
        <v>3.5280156528548899E-2</v>
      </c>
      <c r="L2050" s="17">
        <v>4.71675341787492E-2</v>
      </c>
      <c r="M2050" s="17"/>
      <c r="N2050" s="17">
        <v>2.62864298095251E-2</v>
      </c>
      <c r="O2050" s="17">
        <v>4.7472896591794198E-2</v>
      </c>
      <c r="P2050" s="17">
        <v>4.0226625526903301E-2</v>
      </c>
      <c r="Q2050" s="17">
        <v>5.2927063305228103E-2</v>
      </c>
      <c r="R2050" s="17"/>
      <c r="S2050" s="17">
        <v>1.6579578519379998E-2</v>
      </c>
      <c r="T2050" s="17">
        <v>4.5303722427865303E-2</v>
      </c>
      <c r="U2050" s="17">
        <v>3.4033735825062E-2</v>
      </c>
      <c r="V2050" s="17">
        <v>4.2672757216711502E-2</v>
      </c>
      <c r="W2050" s="17">
        <v>5.3241825503359298E-2</v>
      </c>
      <c r="X2050" s="17">
        <v>2.3125684221825999E-2</v>
      </c>
      <c r="Y2050" s="17">
        <v>7.5981554707695896E-3</v>
      </c>
      <c r="Z2050" s="17">
        <v>1.40568963167278E-2</v>
      </c>
      <c r="AA2050" s="17">
        <v>7.0711878667593098E-2</v>
      </c>
      <c r="AB2050" s="17">
        <v>6.4019730353999396E-2</v>
      </c>
      <c r="AC2050" s="17">
        <v>7.2701370229831294E-2</v>
      </c>
      <c r="AD2050" s="17">
        <v>0.124153058368071</v>
      </c>
      <c r="AE2050" s="17"/>
      <c r="AF2050" s="17">
        <v>3.4528863815010601E-2</v>
      </c>
      <c r="AG2050" s="17">
        <v>5.0452581432909697E-2</v>
      </c>
      <c r="AH2050" s="17">
        <v>4.4976614533219501E-2</v>
      </c>
      <c r="AI2050" s="17"/>
      <c r="AJ2050" s="17">
        <v>2.2457533297806E-2</v>
      </c>
      <c r="AK2050" s="17">
        <v>4.2558541587023699E-2</v>
      </c>
      <c r="AL2050" s="17">
        <v>2.25027273012725E-2</v>
      </c>
      <c r="AM2050" s="17"/>
      <c r="AN2050" s="17">
        <v>4.45439985721197E-2</v>
      </c>
      <c r="AO2050" s="17">
        <v>7.0410560835016497E-2</v>
      </c>
      <c r="AP2050" s="17">
        <v>4.1896518890303401E-2</v>
      </c>
      <c r="AQ2050" s="17">
        <v>1.0807593220203899E-2</v>
      </c>
      <c r="AR2050" s="17">
        <v>0</v>
      </c>
      <c r="AS2050" s="17"/>
      <c r="AT2050" s="17">
        <v>4.2475748555954602E-2</v>
      </c>
      <c r="AU2050" s="17">
        <v>3.29001752733123E-2</v>
      </c>
      <c r="AV2050" s="17"/>
      <c r="AW2050" s="17">
        <v>1.8472488489573301E-2</v>
      </c>
      <c r="AX2050" s="17">
        <v>2.3698783195038299E-2</v>
      </c>
      <c r="AY2050" s="17">
        <v>7.0964546343608603E-2</v>
      </c>
    </row>
    <row r="2051" spans="2:51">
      <c r="B2051" t="s">
        <v>138</v>
      </c>
      <c r="C2051" s="17">
        <v>0.474825779306424</v>
      </c>
      <c r="D2051" s="17">
        <v>0.47323258320553202</v>
      </c>
      <c r="E2051" s="17">
        <v>0.470021621842028</v>
      </c>
      <c r="F2051" s="17"/>
      <c r="G2051" s="17">
        <v>0.57760826953662203</v>
      </c>
      <c r="H2051" s="17">
        <v>0.43184514027848497</v>
      </c>
      <c r="I2051" s="17">
        <v>0.44481658324898699</v>
      </c>
      <c r="J2051" s="17">
        <v>0.44638357636350301</v>
      </c>
      <c r="K2051" s="17">
        <v>0.46175125905700698</v>
      </c>
      <c r="L2051" s="17">
        <v>0.51224236338491203</v>
      </c>
      <c r="M2051" s="17"/>
      <c r="N2051" s="17">
        <v>0.48863659960556499</v>
      </c>
      <c r="O2051" s="17">
        <v>0.43614809357779899</v>
      </c>
      <c r="P2051" s="17">
        <v>0.488996780802197</v>
      </c>
      <c r="Q2051" s="17">
        <v>0.48410294786675201</v>
      </c>
      <c r="R2051" s="17"/>
      <c r="S2051" s="17">
        <v>0.52993458040047903</v>
      </c>
      <c r="T2051" s="17">
        <v>0.41554099923816301</v>
      </c>
      <c r="U2051" s="17">
        <v>0.40793847571768499</v>
      </c>
      <c r="V2051" s="17">
        <v>0.42262141829446498</v>
      </c>
      <c r="W2051" s="17">
        <v>0.43350458508705197</v>
      </c>
      <c r="X2051" s="17">
        <v>0.574742079519312</v>
      </c>
      <c r="Y2051" s="17">
        <v>0.55408958097598704</v>
      </c>
      <c r="Z2051" s="17">
        <v>0.479986915021901</v>
      </c>
      <c r="AA2051" s="17">
        <v>0.400934409285787</v>
      </c>
      <c r="AB2051" s="17">
        <v>0.51190796351349499</v>
      </c>
      <c r="AC2051" s="17">
        <v>0.46594583147435498</v>
      </c>
      <c r="AD2051" s="17">
        <v>0.520847419967847</v>
      </c>
      <c r="AE2051" s="17"/>
      <c r="AF2051" s="17">
        <v>0.47183798911762798</v>
      </c>
      <c r="AG2051" s="17">
        <v>0.47402596276515202</v>
      </c>
      <c r="AH2051" s="17">
        <v>0.477435242405431</v>
      </c>
      <c r="AI2051" s="17"/>
      <c r="AJ2051" s="17">
        <v>0.53932864704639605</v>
      </c>
      <c r="AK2051" s="17">
        <v>0.49278460093653298</v>
      </c>
      <c r="AL2051" s="17">
        <v>0.48195066535297298</v>
      </c>
      <c r="AM2051" s="17"/>
      <c r="AN2051" s="17">
        <v>0.44958907059418601</v>
      </c>
      <c r="AO2051" s="17">
        <v>0.49177297176554002</v>
      </c>
      <c r="AP2051" s="17">
        <v>0.436975401675127</v>
      </c>
      <c r="AQ2051" s="17">
        <v>0.49390245674431699</v>
      </c>
      <c r="AR2051" s="17">
        <v>0.62505941982503699</v>
      </c>
      <c r="AS2051" s="17"/>
      <c r="AT2051" s="17">
        <v>0.45988338301143999</v>
      </c>
      <c r="AU2051" s="17">
        <v>0.63797016728562095</v>
      </c>
      <c r="AV2051" s="17"/>
      <c r="AW2051" s="17">
        <v>0.45133791871857498</v>
      </c>
      <c r="AX2051" s="17">
        <v>0.51456822198331098</v>
      </c>
      <c r="AY2051" s="17">
        <v>0.488464781650778</v>
      </c>
    </row>
    <row r="2052" spans="2:51">
      <c r="B2052" t="s">
        <v>139</v>
      </c>
      <c r="C2052" s="17">
        <v>0.15222141130623101</v>
      </c>
      <c r="D2052" s="17">
        <v>0.183748667876621</v>
      </c>
      <c r="E2052" s="17">
        <v>0.121628179659138</v>
      </c>
      <c r="F2052" s="17"/>
      <c r="G2052" s="17">
        <v>0.14199930357825799</v>
      </c>
      <c r="H2052" s="17">
        <v>0.20287214965270101</v>
      </c>
      <c r="I2052" s="17">
        <v>0.15106188583255301</v>
      </c>
      <c r="J2052" s="17">
        <v>0.20586867873692799</v>
      </c>
      <c r="K2052" s="17">
        <v>0.13017929912289899</v>
      </c>
      <c r="L2052" s="17">
        <v>9.4615415506395004E-2</v>
      </c>
      <c r="M2052" s="17"/>
      <c r="N2052" s="17">
        <v>0.192487253470502</v>
      </c>
      <c r="O2052" s="17">
        <v>0.17162859024513799</v>
      </c>
      <c r="P2052" s="17">
        <v>0.13602672108668201</v>
      </c>
      <c r="Q2052" s="17">
        <v>0.103994714493441</v>
      </c>
      <c r="R2052" s="17"/>
      <c r="S2052" s="17">
        <v>0.12631692545334899</v>
      </c>
      <c r="T2052" s="17">
        <v>0.160950037174236</v>
      </c>
      <c r="U2052" s="17">
        <v>0.18402670167487201</v>
      </c>
      <c r="V2052" s="17">
        <v>0.110167624793949</v>
      </c>
      <c r="W2052" s="17">
        <v>0.19573848491694901</v>
      </c>
      <c r="X2052" s="17">
        <v>0.205537666096409</v>
      </c>
      <c r="Y2052" s="17">
        <v>0.14863409366404901</v>
      </c>
      <c r="Z2052" s="17">
        <v>0.24566545225957001</v>
      </c>
      <c r="AA2052" s="17">
        <v>0.10533330251645601</v>
      </c>
      <c r="AB2052" s="17">
        <v>0.153797545106725</v>
      </c>
      <c r="AC2052" s="17">
        <v>0.13712477176865201</v>
      </c>
      <c r="AD2052" s="17">
        <v>7.6914943628848903E-2</v>
      </c>
      <c r="AE2052" s="17"/>
      <c r="AF2052" s="17">
        <v>0.15854592477408899</v>
      </c>
      <c r="AG2052" s="17">
        <v>0.15501637032929899</v>
      </c>
      <c r="AH2052" s="17">
        <v>0.136437893603745</v>
      </c>
      <c r="AI2052" s="17"/>
      <c r="AJ2052" s="17">
        <v>0.12035104160879199</v>
      </c>
      <c r="AK2052" s="17">
        <v>0.15663008003790099</v>
      </c>
      <c r="AL2052" s="17">
        <v>0.144801640748667</v>
      </c>
      <c r="AM2052" s="17"/>
      <c r="AN2052" s="17">
        <v>0.107882870362227</v>
      </c>
      <c r="AO2052" s="17">
        <v>0.13275545752976101</v>
      </c>
      <c r="AP2052" s="17">
        <v>0.172257676822933</v>
      </c>
      <c r="AQ2052" s="17">
        <v>0.20887356357788101</v>
      </c>
      <c r="AR2052" s="17">
        <v>5.4872853955394901E-2</v>
      </c>
      <c r="AS2052" s="17"/>
      <c r="AT2052" s="17">
        <v>0.156550919672756</v>
      </c>
      <c r="AU2052" s="17">
        <v>0.111747844222493</v>
      </c>
      <c r="AV2052" s="17"/>
      <c r="AW2052" s="17">
        <v>0.20051736164110801</v>
      </c>
      <c r="AX2052" s="17">
        <v>0.102102452479033</v>
      </c>
      <c r="AY2052" s="17">
        <v>0.115234937263096</v>
      </c>
    </row>
    <row r="2053" spans="2:51">
      <c r="B2053" t="s">
        <v>140</v>
      </c>
      <c r="C2053" s="17">
        <v>0.32260436800019299</v>
      </c>
      <c r="D2053" s="17">
        <v>0.28948391532890999</v>
      </c>
      <c r="E2053" s="17">
        <v>0.34839344218289098</v>
      </c>
      <c r="F2053" s="17"/>
      <c r="G2053" s="17">
        <v>0.43560896595836401</v>
      </c>
      <c r="H2053" s="17">
        <v>0.22897299062578499</v>
      </c>
      <c r="I2053" s="17">
        <v>0.29375469741643401</v>
      </c>
      <c r="J2053" s="17">
        <v>0.24051489762657499</v>
      </c>
      <c r="K2053" s="17">
        <v>0.33157195993410798</v>
      </c>
      <c r="L2053" s="17">
        <v>0.41762694787851701</v>
      </c>
      <c r="M2053" s="17"/>
      <c r="N2053" s="17">
        <v>0.296149346135063</v>
      </c>
      <c r="O2053" s="17">
        <v>0.26451950333266</v>
      </c>
      <c r="P2053" s="17">
        <v>0.35297005971551498</v>
      </c>
      <c r="Q2053" s="17">
        <v>0.38010823337331101</v>
      </c>
      <c r="R2053" s="17"/>
      <c r="S2053" s="17">
        <v>0.40361765494712998</v>
      </c>
      <c r="T2053" s="17">
        <v>0.25459096206392701</v>
      </c>
      <c r="U2053" s="17">
        <v>0.22391177404281401</v>
      </c>
      <c r="V2053" s="17">
        <v>0.312453793500516</v>
      </c>
      <c r="W2053" s="17">
        <v>0.23776610017010399</v>
      </c>
      <c r="X2053" s="17">
        <v>0.369204413422902</v>
      </c>
      <c r="Y2053" s="17">
        <v>0.40545548731193798</v>
      </c>
      <c r="Z2053" s="17">
        <v>0.23432146276233101</v>
      </c>
      <c r="AA2053" s="17">
        <v>0.29560110676932999</v>
      </c>
      <c r="AB2053" s="17">
        <v>0.35811041840676999</v>
      </c>
      <c r="AC2053" s="17">
        <v>0.32882105970570302</v>
      </c>
      <c r="AD2053" s="17">
        <v>0.44393247633899802</v>
      </c>
      <c r="AE2053" s="17"/>
      <c r="AF2053" s="17">
        <v>0.31329206434353901</v>
      </c>
      <c r="AG2053" s="17">
        <v>0.31900959243585297</v>
      </c>
      <c r="AH2053" s="17">
        <v>0.34099734880168497</v>
      </c>
      <c r="AI2053" s="17"/>
      <c r="AJ2053" s="17">
        <v>0.41897760543760398</v>
      </c>
      <c r="AK2053" s="17">
        <v>0.33615452089863201</v>
      </c>
      <c r="AL2053" s="17">
        <v>0.33714902460430701</v>
      </c>
      <c r="AM2053" s="17"/>
      <c r="AN2053" s="17">
        <v>0.34170620023195902</v>
      </c>
      <c r="AO2053" s="17">
        <v>0.35901751423577899</v>
      </c>
      <c r="AP2053" s="17">
        <v>0.26471772485219403</v>
      </c>
      <c r="AQ2053" s="17">
        <v>0.28502889316643598</v>
      </c>
      <c r="AR2053" s="17">
        <v>0.570186565869642</v>
      </c>
      <c r="AS2053" s="17"/>
      <c r="AT2053" s="17">
        <v>0.30333246333868402</v>
      </c>
      <c r="AU2053" s="17">
        <v>0.52622232306312799</v>
      </c>
      <c r="AV2053" s="17"/>
      <c r="AW2053" s="17">
        <v>0.25082055707746698</v>
      </c>
      <c r="AX2053" s="17">
        <v>0.41246576950427799</v>
      </c>
      <c r="AY2053" s="17">
        <v>0.37322984438768197</v>
      </c>
    </row>
    <row r="2054" spans="2:51">
      <c r="C2054" s="17"/>
      <c r="D2054" s="17"/>
      <c r="E2054" s="17"/>
      <c r="F2054" s="17"/>
      <c r="G2054" s="17"/>
      <c r="H2054" s="17"/>
      <c r="I2054" s="17"/>
      <c r="J2054" s="17"/>
      <c r="K2054" s="17"/>
      <c r="L2054" s="17"/>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7"/>
      <c r="AI2054" s="17"/>
      <c r="AJ2054" s="17"/>
      <c r="AK2054" s="17"/>
      <c r="AL2054" s="17"/>
      <c r="AM2054" s="17"/>
      <c r="AN2054" s="17"/>
      <c r="AO2054" s="17"/>
      <c r="AP2054" s="17"/>
      <c r="AQ2054" s="17"/>
      <c r="AR2054" s="17"/>
      <c r="AS2054" s="17"/>
      <c r="AT2054" s="17"/>
      <c r="AU2054" s="17"/>
      <c r="AV2054" s="17"/>
      <c r="AW2054" s="17"/>
      <c r="AX2054" s="17"/>
      <c r="AY2054" s="17"/>
    </row>
    <row r="2055" spans="2:51">
      <c r="B2055" s="6" t="s">
        <v>515</v>
      </c>
      <c r="C2055" s="17"/>
      <c r="D2055" s="17"/>
      <c r="E2055" s="17"/>
      <c r="F2055" s="17"/>
      <c r="G2055" s="17"/>
      <c r="H2055" s="17"/>
      <c r="I2055" s="17"/>
      <c r="J2055" s="17"/>
      <c r="K2055" s="17"/>
      <c r="L2055" s="17"/>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7"/>
      <c r="AI2055" s="17"/>
      <c r="AJ2055" s="17"/>
      <c r="AK2055" s="17"/>
      <c r="AL2055" s="17"/>
      <c r="AM2055" s="17"/>
      <c r="AN2055" s="17"/>
      <c r="AO2055" s="17"/>
      <c r="AP2055" s="17"/>
      <c r="AQ2055" s="17"/>
      <c r="AR2055" s="17"/>
      <c r="AS2055" s="17"/>
      <c r="AT2055" s="17"/>
      <c r="AU2055" s="17"/>
      <c r="AV2055" s="17"/>
      <c r="AW2055" s="17"/>
      <c r="AX2055" s="17"/>
      <c r="AY2055" s="17"/>
    </row>
    <row r="2056" spans="2:51">
      <c r="B2056" s="24" t="s">
        <v>16</v>
      </c>
      <c r="C2056" s="17"/>
      <c r="D2056" s="17"/>
      <c r="E2056" s="17"/>
      <c r="F2056" s="17"/>
      <c r="G2056" s="17"/>
      <c r="H2056" s="17"/>
      <c r="I2056" s="17"/>
      <c r="J2056" s="17"/>
      <c r="K2056" s="17"/>
      <c r="L2056" s="17"/>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7"/>
      <c r="AI2056" s="17"/>
      <c r="AJ2056" s="17"/>
      <c r="AK2056" s="17"/>
      <c r="AL2056" s="17"/>
      <c r="AM2056" s="17"/>
      <c r="AN2056" s="17"/>
      <c r="AO2056" s="17"/>
      <c r="AP2056" s="17"/>
      <c r="AQ2056" s="17"/>
      <c r="AR2056" s="17"/>
      <c r="AS2056" s="17"/>
      <c r="AT2056" s="17"/>
      <c r="AU2056" s="17"/>
      <c r="AV2056" s="17"/>
      <c r="AW2056" s="17"/>
      <c r="AX2056" s="17"/>
      <c r="AY2056" s="17"/>
    </row>
    <row r="2057" spans="2:51">
      <c r="B2057" t="s">
        <v>133</v>
      </c>
      <c r="C2057" s="17">
        <v>9.6897405218074897E-2</v>
      </c>
      <c r="D2057" s="17">
        <v>0.119796923703697</v>
      </c>
      <c r="E2057" s="17">
        <v>7.4508593625586997E-2</v>
      </c>
      <c r="F2057" s="17"/>
      <c r="G2057" s="17">
        <v>0.119196763980103</v>
      </c>
      <c r="H2057" s="17">
        <v>0.139198115179342</v>
      </c>
      <c r="I2057" s="17">
        <v>0.12033930569332101</v>
      </c>
      <c r="J2057" s="17">
        <v>0.109865468346301</v>
      </c>
      <c r="K2057" s="17">
        <v>5.1618194437202398E-2</v>
      </c>
      <c r="L2057" s="17">
        <v>5.7794030934125301E-2</v>
      </c>
      <c r="M2057" s="17"/>
      <c r="N2057" s="17">
        <v>9.8871511766772405E-2</v>
      </c>
      <c r="O2057" s="17">
        <v>8.7265224084465298E-2</v>
      </c>
      <c r="P2057" s="17">
        <v>0.118312724564909</v>
      </c>
      <c r="Q2057" s="17">
        <v>8.8559938060138996E-2</v>
      </c>
      <c r="R2057" s="17"/>
      <c r="S2057" s="17">
        <v>0.12829969203084499</v>
      </c>
      <c r="T2057" s="17">
        <v>6.6135587296717799E-2</v>
      </c>
      <c r="U2057" s="17">
        <v>7.7484500984527097E-2</v>
      </c>
      <c r="V2057" s="17">
        <v>6.7125967204511194E-2</v>
      </c>
      <c r="W2057" s="17">
        <v>0.129931245533847</v>
      </c>
      <c r="X2057" s="17">
        <v>9.2576557728692402E-2</v>
      </c>
      <c r="Y2057" s="17">
        <v>0.135716484952809</v>
      </c>
      <c r="Z2057" s="17">
        <v>0.117928869781804</v>
      </c>
      <c r="AA2057" s="17">
        <v>5.1423486541371501E-2</v>
      </c>
      <c r="AB2057" s="17">
        <v>0.130632950600752</v>
      </c>
      <c r="AC2057" s="17">
        <v>0.108219205645355</v>
      </c>
      <c r="AD2057" s="17">
        <v>9.0088666791743502E-2</v>
      </c>
      <c r="AE2057" s="17"/>
      <c r="AF2057" s="17">
        <v>9.4790139067985502E-2</v>
      </c>
      <c r="AG2057" s="17">
        <v>0.103519534208867</v>
      </c>
      <c r="AH2057" s="17">
        <v>0.109160793000354</v>
      </c>
      <c r="AI2057" s="17"/>
      <c r="AJ2057" s="17">
        <v>9.5564969819963194E-2</v>
      </c>
      <c r="AK2057" s="17">
        <v>0.104623126795649</v>
      </c>
      <c r="AL2057" s="17">
        <v>0.134400243878048</v>
      </c>
      <c r="AM2057" s="17"/>
      <c r="AN2057" s="17">
        <v>8.7521611142307498E-2</v>
      </c>
      <c r="AO2057" s="17">
        <v>6.7919519760923197E-2</v>
      </c>
      <c r="AP2057" s="17">
        <v>9.0187330519754E-2</v>
      </c>
      <c r="AQ2057" s="17">
        <v>0.12198766202753999</v>
      </c>
      <c r="AR2057" s="17">
        <v>0.231530461759097</v>
      </c>
      <c r="AS2057" s="17"/>
      <c r="AT2057" s="17">
        <v>8.8971684388186006E-2</v>
      </c>
      <c r="AU2057" s="17">
        <v>0.19006118502524999</v>
      </c>
      <c r="AV2057" s="17"/>
      <c r="AW2057" s="17">
        <v>0.10017556984774501</v>
      </c>
      <c r="AX2057" s="17">
        <v>0.106822977750637</v>
      </c>
      <c r="AY2057" s="17">
        <v>9.0615597794461794E-2</v>
      </c>
    </row>
    <row r="2058" spans="2:51">
      <c r="B2058" t="s">
        <v>134</v>
      </c>
      <c r="C2058" s="17">
        <v>0.25296735237137102</v>
      </c>
      <c r="D2058" s="17">
        <v>0.25777439622243598</v>
      </c>
      <c r="E2058" s="17">
        <v>0.249326094307665</v>
      </c>
      <c r="F2058" s="17"/>
      <c r="G2058" s="17">
        <v>0.288051623311606</v>
      </c>
      <c r="H2058" s="17">
        <v>0.31793905998592398</v>
      </c>
      <c r="I2058" s="17">
        <v>0.23156925546311899</v>
      </c>
      <c r="J2058" s="17">
        <v>0.24205050549150001</v>
      </c>
      <c r="K2058" s="17">
        <v>0.28289308376657302</v>
      </c>
      <c r="L2058" s="17">
        <v>0.199894118488639</v>
      </c>
      <c r="M2058" s="17"/>
      <c r="N2058" s="17">
        <v>0.26217128232902298</v>
      </c>
      <c r="O2058" s="17">
        <v>0.27316214860392202</v>
      </c>
      <c r="P2058" s="17">
        <v>0.26147614057745</v>
      </c>
      <c r="Q2058" s="17">
        <v>0.21240151296989099</v>
      </c>
      <c r="R2058" s="17"/>
      <c r="S2058" s="17">
        <v>0.206843098178353</v>
      </c>
      <c r="T2058" s="17">
        <v>0.26122679118766301</v>
      </c>
      <c r="U2058" s="17">
        <v>0.21882884564544899</v>
      </c>
      <c r="V2058" s="17">
        <v>0.25714366565900698</v>
      </c>
      <c r="W2058" s="17">
        <v>0.298485918261234</v>
      </c>
      <c r="X2058" s="17">
        <v>0.26615097151413902</v>
      </c>
      <c r="Y2058" s="17">
        <v>0.252038162280109</v>
      </c>
      <c r="Z2058" s="17">
        <v>0.21475605896185401</v>
      </c>
      <c r="AA2058" s="17">
        <v>0.266961868336137</v>
      </c>
      <c r="AB2058" s="17">
        <v>0.24025711053409299</v>
      </c>
      <c r="AC2058" s="17">
        <v>0.32291044515589501</v>
      </c>
      <c r="AD2058" s="17">
        <v>0.28121471841493101</v>
      </c>
      <c r="AE2058" s="17"/>
      <c r="AF2058" s="17">
        <v>0.250287784987414</v>
      </c>
      <c r="AG2058" s="17">
        <v>0.246933237567901</v>
      </c>
      <c r="AH2058" s="17">
        <v>0.271202800607313</v>
      </c>
      <c r="AI2058" s="17"/>
      <c r="AJ2058" s="17">
        <v>0.22808387135352001</v>
      </c>
      <c r="AK2058" s="17">
        <v>0.262266972707761</v>
      </c>
      <c r="AL2058" s="17">
        <v>0.31731824488586902</v>
      </c>
      <c r="AM2058" s="17"/>
      <c r="AN2058" s="17">
        <v>0.220956405960339</v>
      </c>
      <c r="AO2058" s="17">
        <v>0.30835488655944798</v>
      </c>
      <c r="AP2058" s="17">
        <v>0.262560139065808</v>
      </c>
      <c r="AQ2058" s="17">
        <v>0.27775872330999801</v>
      </c>
      <c r="AR2058" s="17">
        <v>9.8913289557254896E-2</v>
      </c>
      <c r="AS2058" s="17"/>
      <c r="AT2058" s="17">
        <v>0.25527475919235798</v>
      </c>
      <c r="AU2058" s="17">
        <v>0.22884775269074101</v>
      </c>
      <c r="AV2058" s="17"/>
      <c r="AW2058" s="17">
        <v>0.25023260839496497</v>
      </c>
      <c r="AX2058" s="17">
        <v>0.20977897751810301</v>
      </c>
      <c r="AY2058" s="17">
        <v>0.268085829027008</v>
      </c>
    </row>
    <row r="2059" spans="2:51">
      <c r="B2059" t="s">
        <v>135</v>
      </c>
      <c r="C2059" s="17">
        <v>0.341960190178142</v>
      </c>
      <c r="D2059" s="17">
        <v>0.335446284901255</v>
      </c>
      <c r="E2059" s="17">
        <v>0.34947495852967397</v>
      </c>
      <c r="F2059" s="17"/>
      <c r="G2059" s="17">
        <v>0.249895539106363</v>
      </c>
      <c r="H2059" s="17">
        <v>0.32229771623590098</v>
      </c>
      <c r="I2059" s="17">
        <v>0.39488616715201103</v>
      </c>
      <c r="J2059" s="17">
        <v>0.33515711290077499</v>
      </c>
      <c r="K2059" s="17">
        <v>0.34966120449661697</v>
      </c>
      <c r="L2059" s="17">
        <v>0.35527038486052698</v>
      </c>
      <c r="M2059" s="17"/>
      <c r="N2059" s="17">
        <v>0.32166426372347101</v>
      </c>
      <c r="O2059" s="17">
        <v>0.36802727481288999</v>
      </c>
      <c r="P2059" s="17">
        <v>0.30915981025095501</v>
      </c>
      <c r="Q2059" s="17">
        <v>0.36572227286329501</v>
      </c>
      <c r="R2059" s="17"/>
      <c r="S2059" s="17">
        <v>0.44673129772923797</v>
      </c>
      <c r="T2059" s="17">
        <v>0.39236365929487299</v>
      </c>
      <c r="U2059" s="17">
        <v>0.33635225645163203</v>
      </c>
      <c r="V2059" s="17">
        <v>0.38232528825248702</v>
      </c>
      <c r="W2059" s="17">
        <v>0.20369718328672501</v>
      </c>
      <c r="X2059" s="17">
        <v>0.28687746845898898</v>
      </c>
      <c r="Y2059" s="17">
        <v>0.31152900395631899</v>
      </c>
      <c r="Z2059" s="17">
        <v>0.36453178060475799</v>
      </c>
      <c r="AA2059" s="17">
        <v>0.34124009833292801</v>
      </c>
      <c r="AB2059" s="17">
        <v>0.28214657281482702</v>
      </c>
      <c r="AC2059" s="17">
        <v>0.31561995083225303</v>
      </c>
      <c r="AD2059" s="17">
        <v>0.24726071769229299</v>
      </c>
      <c r="AE2059" s="17"/>
      <c r="AF2059" s="17">
        <v>0.33487566367628402</v>
      </c>
      <c r="AG2059" s="17">
        <v>0.35537898854976502</v>
      </c>
      <c r="AH2059" s="17">
        <v>0.347473825964978</v>
      </c>
      <c r="AI2059" s="17"/>
      <c r="AJ2059" s="17">
        <v>0.34208472988131899</v>
      </c>
      <c r="AK2059" s="17">
        <v>0.34538479412967499</v>
      </c>
      <c r="AL2059" s="17">
        <v>0.335875325884267</v>
      </c>
      <c r="AM2059" s="17"/>
      <c r="AN2059" s="17">
        <v>0.34832301774234697</v>
      </c>
      <c r="AO2059" s="17">
        <v>0.34090170638193101</v>
      </c>
      <c r="AP2059" s="17">
        <v>0.35472820921389198</v>
      </c>
      <c r="AQ2059" s="17">
        <v>0.35459682626643801</v>
      </c>
      <c r="AR2059" s="17">
        <v>0.243533223651169</v>
      </c>
      <c r="AS2059" s="17"/>
      <c r="AT2059" s="17">
        <v>0.34254368446050298</v>
      </c>
      <c r="AU2059" s="17">
        <v>0.326810294721537</v>
      </c>
      <c r="AV2059" s="17"/>
      <c r="AW2059" s="17">
        <v>0.33663253025936701</v>
      </c>
      <c r="AX2059" s="17">
        <v>0.41704098782000998</v>
      </c>
      <c r="AY2059" s="17">
        <v>0.32635905016509797</v>
      </c>
    </row>
    <row r="2060" spans="2:51">
      <c r="B2060" t="s">
        <v>136</v>
      </c>
      <c r="C2060" s="17">
        <v>0.206822193310435</v>
      </c>
      <c r="D2060" s="17">
        <v>0.19656166362112701</v>
      </c>
      <c r="E2060" s="17">
        <v>0.212837800742327</v>
      </c>
      <c r="F2060" s="17"/>
      <c r="G2060" s="17">
        <v>0.24574850410194601</v>
      </c>
      <c r="H2060" s="17">
        <v>0.113663827409761</v>
      </c>
      <c r="I2060" s="17">
        <v>0.192890539356388</v>
      </c>
      <c r="J2060" s="17">
        <v>0.21504921757440201</v>
      </c>
      <c r="K2060" s="17">
        <v>0.199946223934274</v>
      </c>
      <c r="L2060" s="17">
        <v>0.26098260655200101</v>
      </c>
      <c r="M2060" s="17"/>
      <c r="N2060" s="17">
        <v>0.22632030307696999</v>
      </c>
      <c r="O2060" s="17">
        <v>0.18256831179287999</v>
      </c>
      <c r="P2060" s="17">
        <v>0.20558386388594399</v>
      </c>
      <c r="Q2060" s="17">
        <v>0.21297853683146001</v>
      </c>
      <c r="R2060" s="17"/>
      <c r="S2060" s="17">
        <v>0.168329281311207</v>
      </c>
      <c r="T2060" s="17">
        <v>0.18600204517628199</v>
      </c>
      <c r="U2060" s="17">
        <v>0.174749013357474</v>
      </c>
      <c r="V2060" s="17">
        <v>0.195310232191999</v>
      </c>
      <c r="W2060" s="17">
        <v>0.22854432091273</v>
      </c>
      <c r="X2060" s="17">
        <v>0.30916494583041199</v>
      </c>
      <c r="Y2060" s="17">
        <v>0.22809310271816099</v>
      </c>
      <c r="Z2060" s="17">
        <v>0.20809857353938099</v>
      </c>
      <c r="AA2060" s="17">
        <v>0.23135199063082201</v>
      </c>
      <c r="AB2060" s="17">
        <v>0.19941052300350801</v>
      </c>
      <c r="AC2060" s="17">
        <v>0.16044709701674401</v>
      </c>
      <c r="AD2060" s="17">
        <v>0.13114477309717601</v>
      </c>
      <c r="AE2060" s="17"/>
      <c r="AF2060" s="17">
        <v>0.208740061507768</v>
      </c>
      <c r="AG2060" s="17">
        <v>0.20154760465667901</v>
      </c>
      <c r="AH2060" s="17">
        <v>0.170717697041469</v>
      </c>
      <c r="AI2060" s="17"/>
      <c r="AJ2060" s="17">
        <v>0.23362859864074301</v>
      </c>
      <c r="AK2060" s="17">
        <v>0.18197049890542599</v>
      </c>
      <c r="AL2060" s="17">
        <v>0.124683940285423</v>
      </c>
      <c r="AM2060" s="17"/>
      <c r="AN2060" s="17">
        <v>0.22055829506163999</v>
      </c>
      <c r="AO2060" s="17">
        <v>0.182993165593515</v>
      </c>
      <c r="AP2060" s="17">
        <v>0.190580095665838</v>
      </c>
      <c r="AQ2060" s="17">
        <v>0.18829768248207701</v>
      </c>
      <c r="AR2060" s="17">
        <v>0.38317622733739798</v>
      </c>
      <c r="AS2060" s="17"/>
      <c r="AT2060" s="17">
        <v>0.20979410228071299</v>
      </c>
      <c r="AU2060" s="17">
        <v>0.17074893632980201</v>
      </c>
      <c r="AV2060" s="17"/>
      <c r="AW2060" s="17">
        <v>0.23733267226326901</v>
      </c>
      <c r="AX2060" s="17">
        <v>0.206866639705274</v>
      </c>
      <c r="AY2060" s="17">
        <v>0.17448431061045899</v>
      </c>
    </row>
    <row r="2061" spans="2:51">
      <c r="B2061" t="s">
        <v>137</v>
      </c>
      <c r="C2061" s="17">
        <v>4.7541754970064902E-2</v>
      </c>
      <c r="D2061" s="17">
        <v>4.4839121126313199E-2</v>
      </c>
      <c r="E2061" s="17">
        <v>5.0907845339436202E-2</v>
      </c>
      <c r="F2061" s="17"/>
      <c r="G2061" s="17">
        <v>6.4946318433670394E-2</v>
      </c>
      <c r="H2061" s="17">
        <v>4.3057730222326E-2</v>
      </c>
      <c r="I2061" s="17">
        <v>8.6699404764316295E-3</v>
      </c>
      <c r="J2061" s="17">
        <v>4.3200420994626502E-2</v>
      </c>
      <c r="K2061" s="17">
        <v>6.2333210603631797E-2</v>
      </c>
      <c r="L2061" s="17">
        <v>6.7921960417614197E-2</v>
      </c>
      <c r="M2061" s="17"/>
      <c r="N2061" s="17">
        <v>5.2653152456906403E-2</v>
      </c>
      <c r="O2061" s="17">
        <v>3.3418829344226297E-2</v>
      </c>
      <c r="P2061" s="17">
        <v>5.5235758610061601E-2</v>
      </c>
      <c r="Q2061" s="17">
        <v>5.1963970841109999E-2</v>
      </c>
      <c r="R2061" s="17"/>
      <c r="S2061" s="17">
        <v>3.3217052230977401E-2</v>
      </c>
      <c r="T2061" s="17">
        <v>3.9491655494975603E-2</v>
      </c>
      <c r="U2061" s="17">
        <v>0.100718143469007</v>
      </c>
      <c r="V2061" s="17">
        <v>3.96081979224394E-2</v>
      </c>
      <c r="W2061" s="17">
        <v>7.1381644817006706E-2</v>
      </c>
      <c r="X2061" s="17">
        <v>7.7747449724268596E-3</v>
      </c>
      <c r="Y2061" s="17">
        <v>5.5746611914510601E-2</v>
      </c>
      <c r="Z2061" s="17">
        <v>8.0627820795475702E-2</v>
      </c>
      <c r="AA2061" s="17">
        <v>5.0418623907184899E-2</v>
      </c>
      <c r="AB2061" s="17">
        <v>5.66113488171281E-2</v>
      </c>
      <c r="AC2061" s="17">
        <v>2.01019311199221E-2</v>
      </c>
      <c r="AD2061" s="17">
        <v>8.2405024834807897E-2</v>
      </c>
      <c r="AE2061" s="17"/>
      <c r="AF2061" s="17">
        <v>6.4740800649566402E-2</v>
      </c>
      <c r="AG2061" s="17">
        <v>2.6640579311605E-2</v>
      </c>
      <c r="AH2061" s="17">
        <v>5.8598329170079601E-2</v>
      </c>
      <c r="AI2061" s="17"/>
      <c r="AJ2061" s="17">
        <v>6.5894940997765203E-2</v>
      </c>
      <c r="AK2061" s="17">
        <v>4.2237090453911497E-2</v>
      </c>
      <c r="AL2061" s="17">
        <v>5.8949596280754003E-2</v>
      </c>
      <c r="AM2061" s="17"/>
      <c r="AN2061" s="17">
        <v>5.6126132847718599E-2</v>
      </c>
      <c r="AO2061" s="17">
        <v>4.0730483847197699E-2</v>
      </c>
      <c r="AP2061" s="17">
        <v>5.0192246151322097E-2</v>
      </c>
      <c r="AQ2061" s="17">
        <v>2.8138687893768301E-2</v>
      </c>
      <c r="AR2061" s="17">
        <v>0</v>
      </c>
      <c r="AS2061" s="17"/>
      <c r="AT2061" s="17">
        <v>4.9067998065923199E-2</v>
      </c>
      <c r="AU2061" s="17">
        <v>3.2963205441953199E-2</v>
      </c>
      <c r="AV2061" s="17"/>
      <c r="AW2061" s="17">
        <v>4.8370918872841603E-2</v>
      </c>
      <c r="AX2061" s="17">
        <v>3.5791634010937497E-2</v>
      </c>
      <c r="AY2061" s="17">
        <v>4.9988216003907501E-2</v>
      </c>
    </row>
    <row r="2062" spans="2:51">
      <c r="B2062" t="s">
        <v>119</v>
      </c>
      <c r="C2062" s="17">
        <v>5.3811103951912603E-2</v>
      </c>
      <c r="D2062" s="17">
        <v>4.5581610425172003E-2</v>
      </c>
      <c r="E2062" s="17">
        <v>6.2944707455311E-2</v>
      </c>
      <c r="F2062" s="17"/>
      <c r="G2062" s="17">
        <v>3.21612510663115E-2</v>
      </c>
      <c r="H2062" s="17">
        <v>6.3843550966746807E-2</v>
      </c>
      <c r="I2062" s="17">
        <v>5.1644791858729798E-2</v>
      </c>
      <c r="J2062" s="17">
        <v>5.4677274692396298E-2</v>
      </c>
      <c r="K2062" s="17">
        <v>5.3548082761702497E-2</v>
      </c>
      <c r="L2062" s="17">
        <v>5.8136898747093997E-2</v>
      </c>
      <c r="M2062" s="17"/>
      <c r="N2062" s="17">
        <v>3.83194866468572E-2</v>
      </c>
      <c r="O2062" s="17">
        <v>5.5558211361616497E-2</v>
      </c>
      <c r="P2062" s="17">
        <v>5.0231702110680398E-2</v>
      </c>
      <c r="Q2062" s="17">
        <v>6.8373768434104601E-2</v>
      </c>
      <c r="R2062" s="17"/>
      <c r="S2062" s="17">
        <v>1.6579578519379998E-2</v>
      </c>
      <c r="T2062" s="17">
        <v>5.4780261549488597E-2</v>
      </c>
      <c r="U2062" s="17">
        <v>9.1867240091910607E-2</v>
      </c>
      <c r="V2062" s="17">
        <v>5.8486648769555498E-2</v>
      </c>
      <c r="W2062" s="17">
        <v>6.7959687188457907E-2</v>
      </c>
      <c r="X2062" s="17">
        <v>3.7455311495340898E-2</v>
      </c>
      <c r="Y2062" s="17">
        <v>1.6876634178090801E-2</v>
      </c>
      <c r="Z2062" s="17">
        <v>1.40568963167278E-2</v>
      </c>
      <c r="AA2062" s="17">
        <v>5.8603932251555503E-2</v>
      </c>
      <c r="AB2062" s="17">
        <v>9.0941494229691597E-2</v>
      </c>
      <c r="AC2062" s="17">
        <v>7.2701370229831294E-2</v>
      </c>
      <c r="AD2062" s="17">
        <v>0.16788609916904901</v>
      </c>
      <c r="AE2062" s="17"/>
      <c r="AF2062" s="17">
        <v>4.6565550110982401E-2</v>
      </c>
      <c r="AG2062" s="17">
        <v>6.5980055705182103E-2</v>
      </c>
      <c r="AH2062" s="17">
        <v>4.2846554215806097E-2</v>
      </c>
      <c r="AI2062" s="17"/>
      <c r="AJ2062" s="17">
        <v>3.4742889306690297E-2</v>
      </c>
      <c r="AK2062" s="17">
        <v>6.3517517007576602E-2</v>
      </c>
      <c r="AL2062" s="17">
        <v>2.8772648785638399E-2</v>
      </c>
      <c r="AM2062" s="17"/>
      <c r="AN2062" s="17">
        <v>6.6514537245648597E-2</v>
      </c>
      <c r="AO2062" s="17">
        <v>5.9100237856984601E-2</v>
      </c>
      <c r="AP2062" s="17">
        <v>5.1751979383385799E-2</v>
      </c>
      <c r="AQ2062" s="17">
        <v>2.9220418020179901E-2</v>
      </c>
      <c r="AR2062" s="17">
        <v>4.2846797695081498E-2</v>
      </c>
      <c r="AS2062" s="17"/>
      <c r="AT2062" s="17">
        <v>5.4347771612316603E-2</v>
      </c>
      <c r="AU2062" s="17">
        <v>5.0568625790717199E-2</v>
      </c>
      <c r="AV2062" s="17"/>
      <c r="AW2062" s="17">
        <v>2.7255700361812601E-2</v>
      </c>
      <c r="AX2062" s="17">
        <v>2.3698783195038299E-2</v>
      </c>
      <c r="AY2062" s="17">
        <v>9.0466996399066094E-2</v>
      </c>
    </row>
    <row r="2063" spans="2:51">
      <c r="B2063" t="s">
        <v>138</v>
      </c>
      <c r="C2063" s="17">
        <v>0.34986475758944602</v>
      </c>
      <c r="D2063" s="17">
        <v>0.37757131992613202</v>
      </c>
      <c r="E2063" s="17">
        <v>0.32383468793325199</v>
      </c>
      <c r="F2063" s="17"/>
      <c r="G2063" s="17">
        <v>0.40724838729170898</v>
      </c>
      <c r="H2063" s="17">
        <v>0.45713717516526597</v>
      </c>
      <c r="I2063" s="17">
        <v>0.35190856115643898</v>
      </c>
      <c r="J2063" s="17">
        <v>0.35191597383779999</v>
      </c>
      <c r="K2063" s="17">
        <v>0.33451127820377502</v>
      </c>
      <c r="L2063" s="17">
        <v>0.25768814942276402</v>
      </c>
      <c r="M2063" s="17"/>
      <c r="N2063" s="17">
        <v>0.36104279409579598</v>
      </c>
      <c r="O2063" s="17">
        <v>0.36042737268838698</v>
      </c>
      <c r="P2063" s="17">
        <v>0.37978886514235799</v>
      </c>
      <c r="Q2063" s="17">
        <v>0.30096145103003002</v>
      </c>
      <c r="R2063" s="17"/>
      <c r="S2063" s="17">
        <v>0.33514279020919802</v>
      </c>
      <c r="T2063" s="17">
        <v>0.32736237848438099</v>
      </c>
      <c r="U2063" s="17">
        <v>0.29631334662997599</v>
      </c>
      <c r="V2063" s="17">
        <v>0.32426963286351801</v>
      </c>
      <c r="W2063" s="17">
        <v>0.42841716379508099</v>
      </c>
      <c r="X2063" s="17">
        <v>0.35872752924283102</v>
      </c>
      <c r="Y2063" s="17">
        <v>0.38775464723291903</v>
      </c>
      <c r="Z2063" s="17">
        <v>0.33268492874365801</v>
      </c>
      <c r="AA2063" s="17">
        <v>0.31838535487750902</v>
      </c>
      <c r="AB2063" s="17">
        <v>0.37089006113484502</v>
      </c>
      <c r="AC2063" s="17">
        <v>0.43112965080124999</v>
      </c>
      <c r="AD2063" s="17">
        <v>0.371303385206674</v>
      </c>
      <c r="AE2063" s="17"/>
      <c r="AF2063" s="17">
        <v>0.345077924055399</v>
      </c>
      <c r="AG2063" s="17">
        <v>0.35045277177676898</v>
      </c>
      <c r="AH2063" s="17">
        <v>0.38036359360766703</v>
      </c>
      <c r="AI2063" s="17"/>
      <c r="AJ2063" s="17">
        <v>0.32364884117348303</v>
      </c>
      <c r="AK2063" s="17">
        <v>0.36689009950341001</v>
      </c>
      <c r="AL2063" s="17">
        <v>0.45171848876391701</v>
      </c>
      <c r="AM2063" s="17"/>
      <c r="AN2063" s="17">
        <v>0.308478017102646</v>
      </c>
      <c r="AO2063" s="17">
        <v>0.37627440632037201</v>
      </c>
      <c r="AP2063" s="17">
        <v>0.35274746958556202</v>
      </c>
      <c r="AQ2063" s="17">
        <v>0.39974638533753698</v>
      </c>
      <c r="AR2063" s="17">
        <v>0.33044375131635201</v>
      </c>
      <c r="AS2063" s="17"/>
      <c r="AT2063" s="17">
        <v>0.34424644358054401</v>
      </c>
      <c r="AU2063" s="17">
        <v>0.41890893771599103</v>
      </c>
      <c r="AV2063" s="17"/>
      <c r="AW2063" s="17">
        <v>0.35040817824270998</v>
      </c>
      <c r="AX2063" s="17">
        <v>0.31660195526874002</v>
      </c>
      <c r="AY2063" s="17">
        <v>0.35870142682146999</v>
      </c>
    </row>
    <row r="2064" spans="2:51">
      <c r="B2064" t="s">
        <v>139</v>
      </c>
      <c r="C2064" s="17">
        <v>0.25436394828049902</v>
      </c>
      <c r="D2064" s="17">
        <v>0.24140078474744001</v>
      </c>
      <c r="E2064" s="17">
        <v>0.26374564608176299</v>
      </c>
      <c r="F2064" s="17"/>
      <c r="G2064" s="17">
        <v>0.31069482253561698</v>
      </c>
      <c r="H2064" s="17">
        <v>0.15672155763208701</v>
      </c>
      <c r="I2064" s="17">
        <v>0.20156047983281999</v>
      </c>
      <c r="J2064" s="17">
        <v>0.25824963856902799</v>
      </c>
      <c r="K2064" s="17">
        <v>0.26227943453790498</v>
      </c>
      <c r="L2064" s="17">
        <v>0.32890456696961501</v>
      </c>
      <c r="M2064" s="17"/>
      <c r="N2064" s="17">
        <v>0.27897345553387598</v>
      </c>
      <c r="O2064" s="17">
        <v>0.21598714113710599</v>
      </c>
      <c r="P2064" s="17">
        <v>0.26081962249600599</v>
      </c>
      <c r="Q2064" s="17">
        <v>0.26494250767256999</v>
      </c>
      <c r="R2064" s="17"/>
      <c r="S2064" s="17">
        <v>0.20154633354218399</v>
      </c>
      <c r="T2064" s="17">
        <v>0.22549370067125801</v>
      </c>
      <c r="U2064" s="17">
        <v>0.27546715682648099</v>
      </c>
      <c r="V2064" s="17">
        <v>0.234918430114439</v>
      </c>
      <c r="W2064" s="17">
        <v>0.29992596572973701</v>
      </c>
      <c r="X2064" s="17">
        <v>0.31693969080283901</v>
      </c>
      <c r="Y2064" s="17">
        <v>0.28383971463267099</v>
      </c>
      <c r="Z2064" s="17">
        <v>0.28872639433485597</v>
      </c>
      <c r="AA2064" s="17">
        <v>0.281770614538007</v>
      </c>
      <c r="AB2064" s="17">
        <v>0.25602187182063602</v>
      </c>
      <c r="AC2064" s="17">
        <v>0.18054902813666601</v>
      </c>
      <c r="AD2064" s="17">
        <v>0.213549797931984</v>
      </c>
      <c r="AE2064" s="17"/>
      <c r="AF2064" s="17">
        <v>0.27348086215733503</v>
      </c>
      <c r="AG2064" s="17">
        <v>0.228188183968284</v>
      </c>
      <c r="AH2064" s="17">
        <v>0.22931602621154901</v>
      </c>
      <c r="AI2064" s="17"/>
      <c r="AJ2064" s="17">
        <v>0.29952353963850797</v>
      </c>
      <c r="AK2064" s="17">
        <v>0.22420758935933799</v>
      </c>
      <c r="AL2064" s="17">
        <v>0.18363353656617701</v>
      </c>
      <c r="AM2064" s="17"/>
      <c r="AN2064" s="17">
        <v>0.27668442790935899</v>
      </c>
      <c r="AO2064" s="17">
        <v>0.22372364944071299</v>
      </c>
      <c r="AP2064" s="17">
        <v>0.24077234181716001</v>
      </c>
      <c r="AQ2064" s="17">
        <v>0.21643637037584501</v>
      </c>
      <c r="AR2064" s="17">
        <v>0.38317622733739798</v>
      </c>
      <c r="AS2064" s="17"/>
      <c r="AT2064" s="17">
        <v>0.25886210034663698</v>
      </c>
      <c r="AU2064" s="17">
        <v>0.20371214177175501</v>
      </c>
      <c r="AV2064" s="17"/>
      <c r="AW2064" s="17">
        <v>0.28570359113611099</v>
      </c>
      <c r="AX2064" s="17">
        <v>0.24265827371621199</v>
      </c>
      <c r="AY2064" s="17">
        <v>0.22447252661436701</v>
      </c>
    </row>
    <row r="2065" spans="2:51">
      <c r="B2065" t="s">
        <v>140</v>
      </c>
      <c r="C2065" s="17">
        <v>9.5500809308946097E-2</v>
      </c>
      <c r="D2065" s="17">
        <v>0.13617053517869199</v>
      </c>
      <c r="E2065" s="17">
        <v>6.0089041851488799E-2</v>
      </c>
      <c r="F2065" s="17"/>
      <c r="G2065" s="17">
        <v>9.6553564756092294E-2</v>
      </c>
      <c r="H2065" s="17">
        <v>0.30041561753317902</v>
      </c>
      <c r="I2065" s="17">
        <v>0.15034808132361999</v>
      </c>
      <c r="J2065" s="17">
        <v>9.3666335268771703E-2</v>
      </c>
      <c r="K2065" s="17">
        <v>7.2231843665869502E-2</v>
      </c>
      <c r="L2065" s="17">
        <v>-7.1216417546851304E-2</v>
      </c>
      <c r="M2065" s="17"/>
      <c r="N2065" s="17">
        <v>8.20693385619196E-2</v>
      </c>
      <c r="O2065" s="17">
        <v>0.144440231551281</v>
      </c>
      <c r="P2065" s="17">
        <v>0.118969242646353</v>
      </c>
      <c r="Q2065" s="17">
        <v>3.6018943357460399E-2</v>
      </c>
      <c r="R2065" s="17"/>
      <c r="S2065" s="17">
        <v>0.133596456667014</v>
      </c>
      <c r="T2065" s="17">
        <v>0.101868677813123</v>
      </c>
      <c r="U2065" s="17">
        <v>2.0846189803495101E-2</v>
      </c>
      <c r="V2065" s="17">
        <v>8.93512027490794E-2</v>
      </c>
      <c r="W2065" s="17">
        <v>0.12849119806534401</v>
      </c>
      <c r="X2065" s="17">
        <v>4.1787838439992002E-2</v>
      </c>
      <c r="Y2065" s="17">
        <v>0.10391493260024701</v>
      </c>
      <c r="Z2065" s="17">
        <v>4.39585344088015E-2</v>
      </c>
      <c r="AA2065" s="17">
        <v>3.6614740339501697E-2</v>
      </c>
      <c r="AB2065" s="17">
        <v>0.114868189314209</v>
      </c>
      <c r="AC2065" s="17">
        <v>0.25058062266458397</v>
      </c>
      <c r="AD2065" s="17">
        <v>0.15775358727469099</v>
      </c>
      <c r="AE2065" s="17"/>
      <c r="AF2065" s="17">
        <v>7.1597061898064501E-2</v>
      </c>
      <c r="AG2065" s="17">
        <v>0.122264587808485</v>
      </c>
      <c r="AH2065" s="17">
        <v>0.15104756739611799</v>
      </c>
      <c r="AI2065" s="17"/>
      <c r="AJ2065" s="17">
        <v>2.4125301534974899E-2</v>
      </c>
      <c r="AK2065" s="17">
        <v>0.14268251014407199</v>
      </c>
      <c r="AL2065" s="17">
        <v>0.26808495219773998</v>
      </c>
      <c r="AM2065" s="17"/>
      <c r="AN2065" s="17">
        <v>3.1793589193287501E-2</v>
      </c>
      <c r="AO2065" s="17">
        <v>0.15255075687965899</v>
      </c>
      <c r="AP2065" s="17">
        <v>0.111975127768402</v>
      </c>
      <c r="AQ2065" s="17">
        <v>0.183310014961692</v>
      </c>
      <c r="AR2065" s="17">
        <v>-5.2732476021046401E-2</v>
      </c>
      <c r="AS2065" s="17"/>
      <c r="AT2065" s="17">
        <v>8.5384343233907298E-2</v>
      </c>
      <c r="AU2065" s="17">
        <v>0.21519679594423599</v>
      </c>
      <c r="AV2065" s="17"/>
      <c r="AW2065" s="17">
        <v>6.4704587106598793E-2</v>
      </c>
      <c r="AX2065" s="17">
        <v>7.3943681552528007E-2</v>
      </c>
      <c r="AY2065" s="17">
        <v>0.13422890020710301</v>
      </c>
    </row>
    <row r="2066" spans="2:51">
      <c r="C2066" s="17"/>
      <c r="D2066" s="17"/>
      <c r="E2066" s="17"/>
      <c r="F2066" s="17"/>
      <c r="G2066" s="17"/>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c r="AI2066" s="17"/>
      <c r="AJ2066" s="17"/>
      <c r="AK2066" s="17"/>
      <c r="AL2066" s="17"/>
      <c r="AM2066" s="17"/>
      <c r="AN2066" s="17"/>
      <c r="AO2066" s="17"/>
      <c r="AP2066" s="17"/>
      <c r="AQ2066" s="17"/>
      <c r="AR2066" s="17"/>
      <c r="AS2066" s="17"/>
      <c r="AT2066" s="17"/>
      <c r="AU2066" s="17"/>
      <c r="AV2066" s="17"/>
      <c r="AW2066" s="17"/>
      <c r="AX2066" s="17"/>
      <c r="AY2066" s="17"/>
    </row>
    <row r="2067" spans="2:51">
      <c r="B2067" s="6" t="s">
        <v>516</v>
      </c>
      <c r="C2067" s="17"/>
      <c r="D2067" s="17"/>
      <c r="E2067" s="17"/>
      <c r="F2067" s="17"/>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row>
    <row r="2068" spans="2:51">
      <c r="B2068" s="24" t="s">
        <v>16</v>
      </c>
      <c r="C2068" s="17"/>
      <c r="D2068" s="17"/>
      <c r="E2068" s="17"/>
      <c r="F2068" s="17"/>
      <c r="G2068" s="17"/>
      <c r="H2068" s="17"/>
      <c r="I2068" s="17"/>
      <c r="J2068" s="17"/>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c r="AY2068" s="17"/>
    </row>
    <row r="2069" spans="2:51">
      <c r="B2069" t="s">
        <v>133</v>
      </c>
      <c r="C2069" s="17">
        <v>0.17109650625746001</v>
      </c>
      <c r="D2069" s="17">
        <v>0.15081050680427999</v>
      </c>
      <c r="E2069" s="17">
        <v>0.19238374657066801</v>
      </c>
      <c r="F2069" s="17"/>
      <c r="G2069" s="17">
        <v>0.24131540050134101</v>
      </c>
      <c r="H2069" s="17">
        <v>0.214003275792054</v>
      </c>
      <c r="I2069" s="17">
        <v>0.12604786528655099</v>
      </c>
      <c r="J2069" s="17">
        <v>0.16937489443383499</v>
      </c>
      <c r="K2069" s="17">
        <v>0.15331129266809199</v>
      </c>
      <c r="L2069" s="17">
        <v>0.15900994492873699</v>
      </c>
      <c r="M2069" s="17"/>
      <c r="N2069" s="17">
        <v>0.22120961782156301</v>
      </c>
      <c r="O2069" s="17">
        <v>0.14017128835711901</v>
      </c>
      <c r="P2069" s="17">
        <v>0.169294386325202</v>
      </c>
      <c r="Q2069" s="17">
        <v>0.15502762864376601</v>
      </c>
      <c r="R2069" s="17"/>
      <c r="S2069" s="17">
        <v>0.20059999201523501</v>
      </c>
      <c r="T2069" s="17">
        <v>0.170918865950652</v>
      </c>
      <c r="U2069" s="17">
        <v>0.133658300443498</v>
      </c>
      <c r="V2069" s="17">
        <v>0.12749178510396</v>
      </c>
      <c r="W2069" s="17">
        <v>0.14554946776057601</v>
      </c>
      <c r="X2069" s="17">
        <v>0.165954524823169</v>
      </c>
      <c r="Y2069" s="17">
        <v>0.221408590481218</v>
      </c>
      <c r="Z2069" s="17">
        <v>0.127909414683019</v>
      </c>
      <c r="AA2069" s="17">
        <v>0.17880051872244801</v>
      </c>
      <c r="AB2069" s="17">
        <v>0.17891713050456301</v>
      </c>
      <c r="AC2069" s="17">
        <v>0.15479428605878501</v>
      </c>
      <c r="AD2069" s="17">
        <v>0.28336505256372702</v>
      </c>
      <c r="AE2069" s="17"/>
      <c r="AF2069" s="17">
        <v>0.14724711022336501</v>
      </c>
      <c r="AG2069" s="17">
        <v>0.193802932951465</v>
      </c>
      <c r="AH2069" s="17">
        <v>0.14776052687838201</v>
      </c>
      <c r="AI2069" s="17"/>
      <c r="AJ2069" s="17">
        <v>0.161154240363616</v>
      </c>
      <c r="AK2069" s="17">
        <v>0.190676610878561</v>
      </c>
      <c r="AL2069" s="17">
        <v>0.20992342119694099</v>
      </c>
      <c r="AM2069" s="17"/>
      <c r="AN2069" s="17">
        <v>0.13179195133666799</v>
      </c>
      <c r="AO2069" s="17">
        <v>0.175169538908268</v>
      </c>
      <c r="AP2069" s="17">
        <v>0.151795221934447</v>
      </c>
      <c r="AQ2069" s="17">
        <v>0.251876652815816</v>
      </c>
      <c r="AR2069" s="17">
        <v>0.46402593183086699</v>
      </c>
      <c r="AS2069" s="17"/>
      <c r="AT2069" s="17">
        <v>0.167943477809019</v>
      </c>
      <c r="AU2069" s="17">
        <v>0.19012687631724001</v>
      </c>
      <c r="AV2069" s="17"/>
      <c r="AW2069" s="17">
        <v>0.189998790182832</v>
      </c>
      <c r="AX2069" s="17">
        <v>0.18412275735927899</v>
      </c>
      <c r="AY2069" s="17">
        <v>0.14738382184631299</v>
      </c>
    </row>
    <row r="2070" spans="2:51">
      <c r="B2070" t="s">
        <v>134</v>
      </c>
      <c r="C2070" s="17">
        <v>0.43891963559302</v>
      </c>
      <c r="D2070" s="17">
        <v>0.446870889495255</v>
      </c>
      <c r="E2070" s="17">
        <v>0.42730032686035702</v>
      </c>
      <c r="F2070" s="17"/>
      <c r="G2070" s="17">
        <v>0.43486642012058002</v>
      </c>
      <c r="H2070" s="17">
        <v>0.44954659195649999</v>
      </c>
      <c r="I2070" s="17">
        <v>0.466966402871686</v>
      </c>
      <c r="J2070" s="17">
        <v>0.42169436905677699</v>
      </c>
      <c r="K2070" s="17">
        <v>0.38584546006776899</v>
      </c>
      <c r="L2070" s="17">
        <v>0.45877140487036999</v>
      </c>
      <c r="M2070" s="17"/>
      <c r="N2070" s="17">
        <v>0.48596884532747298</v>
      </c>
      <c r="O2070" s="17">
        <v>0.42693181694131399</v>
      </c>
      <c r="P2070" s="17">
        <v>0.42377332354921399</v>
      </c>
      <c r="Q2070" s="17">
        <v>0.41722688638414501</v>
      </c>
      <c r="R2070" s="17"/>
      <c r="S2070" s="17">
        <v>0.51371776462204699</v>
      </c>
      <c r="T2070" s="17">
        <v>0.45121481696538601</v>
      </c>
      <c r="U2070" s="17">
        <v>0.455340146914894</v>
      </c>
      <c r="V2070" s="17">
        <v>0.39388963755385098</v>
      </c>
      <c r="W2070" s="17">
        <v>0.37306237894519401</v>
      </c>
      <c r="X2070" s="17">
        <v>0.47144986749441398</v>
      </c>
      <c r="Y2070" s="17">
        <v>0.42786571828691999</v>
      </c>
      <c r="Z2070" s="17">
        <v>0.31508349108010397</v>
      </c>
      <c r="AA2070" s="17">
        <v>0.50103522796386701</v>
      </c>
      <c r="AB2070" s="17">
        <v>0.42231427043005398</v>
      </c>
      <c r="AC2070" s="17">
        <v>0.34774621327732702</v>
      </c>
      <c r="AD2070" s="17">
        <v>0.41393731836356901</v>
      </c>
      <c r="AE2070" s="17"/>
      <c r="AF2070" s="17">
        <v>0.41834424143628302</v>
      </c>
      <c r="AG2070" s="17">
        <v>0.46282573988266301</v>
      </c>
      <c r="AH2070" s="17">
        <v>0.45439266399672801</v>
      </c>
      <c r="AI2070" s="17"/>
      <c r="AJ2070" s="17">
        <v>0.46152521653899298</v>
      </c>
      <c r="AK2070" s="17">
        <v>0.43525158121676</v>
      </c>
      <c r="AL2070" s="17">
        <v>0.47023889311702</v>
      </c>
      <c r="AM2070" s="17"/>
      <c r="AN2070" s="17">
        <v>0.371966033922073</v>
      </c>
      <c r="AO2070" s="17">
        <v>0.39294992454467198</v>
      </c>
      <c r="AP2070" s="17">
        <v>0.51579516640971901</v>
      </c>
      <c r="AQ2070" s="17">
        <v>0.48282082352801498</v>
      </c>
      <c r="AR2070" s="17">
        <v>0.403216522377918</v>
      </c>
      <c r="AS2070" s="17"/>
      <c r="AT2070" s="17">
        <v>0.43720446429662402</v>
      </c>
      <c r="AU2070" s="17">
        <v>0.48030530657913201</v>
      </c>
      <c r="AV2070" s="17"/>
      <c r="AW2070" s="17">
        <v>0.464555587458228</v>
      </c>
      <c r="AX2070" s="17">
        <v>0.48333834765434203</v>
      </c>
      <c r="AY2070" s="17">
        <v>0.39918958966288898</v>
      </c>
    </row>
    <row r="2071" spans="2:51">
      <c r="B2071" t="s">
        <v>135</v>
      </c>
      <c r="C2071" s="17">
        <v>0.239878802250552</v>
      </c>
      <c r="D2071" s="17">
        <v>0.24388476360741099</v>
      </c>
      <c r="E2071" s="17">
        <v>0.23869778807709099</v>
      </c>
      <c r="F2071" s="17"/>
      <c r="G2071" s="17">
        <v>0.151298439094078</v>
      </c>
      <c r="H2071" s="17">
        <v>0.223989312957145</v>
      </c>
      <c r="I2071" s="17">
        <v>0.22951667349671201</v>
      </c>
      <c r="J2071" s="17">
        <v>0.24799654420539299</v>
      </c>
      <c r="K2071" s="17">
        <v>0.28474127827144502</v>
      </c>
      <c r="L2071" s="17">
        <v>0.26423101793339698</v>
      </c>
      <c r="M2071" s="17"/>
      <c r="N2071" s="17">
        <v>0.17726076932263499</v>
      </c>
      <c r="O2071" s="17">
        <v>0.26161994828576801</v>
      </c>
      <c r="P2071" s="17">
        <v>0.253349689942725</v>
      </c>
      <c r="Q2071" s="17">
        <v>0.26758511532826101</v>
      </c>
      <c r="R2071" s="17"/>
      <c r="S2071" s="17">
        <v>0.20724726445060401</v>
      </c>
      <c r="T2071" s="17">
        <v>0.24477868446498799</v>
      </c>
      <c r="U2071" s="17">
        <v>0.25248770078717803</v>
      </c>
      <c r="V2071" s="17">
        <v>0.276765400822717</v>
      </c>
      <c r="W2071" s="17">
        <v>0.27719943258118301</v>
      </c>
      <c r="X2071" s="17">
        <v>0.22436346044591801</v>
      </c>
      <c r="Y2071" s="17">
        <v>0.214328052897509</v>
      </c>
      <c r="Z2071" s="17">
        <v>0.38006302233397399</v>
      </c>
      <c r="AA2071" s="17">
        <v>0.183985367057524</v>
      </c>
      <c r="AB2071" s="17">
        <v>0.24344992598499501</v>
      </c>
      <c r="AC2071" s="17">
        <v>0.23492162937520999</v>
      </c>
      <c r="AD2071" s="17">
        <v>0.22251980722503401</v>
      </c>
      <c r="AE2071" s="17"/>
      <c r="AF2071" s="17">
        <v>0.27797474926193</v>
      </c>
      <c r="AG2071" s="17">
        <v>0.206076715224007</v>
      </c>
      <c r="AH2071" s="17">
        <v>0.245823918290695</v>
      </c>
      <c r="AI2071" s="17"/>
      <c r="AJ2071" s="17">
        <v>0.284351962843579</v>
      </c>
      <c r="AK2071" s="17">
        <v>0.213701813192612</v>
      </c>
      <c r="AL2071" s="17">
        <v>0.192672528122179</v>
      </c>
      <c r="AM2071" s="17"/>
      <c r="AN2071" s="17">
        <v>0.35006378260404297</v>
      </c>
      <c r="AO2071" s="17">
        <v>0.217875433282539</v>
      </c>
      <c r="AP2071" s="17">
        <v>0.22670140571508601</v>
      </c>
      <c r="AQ2071" s="17">
        <v>0.15093863585761999</v>
      </c>
      <c r="AR2071" s="17">
        <v>3.50494835774178E-2</v>
      </c>
      <c r="AS2071" s="17"/>
      <c r="AT2071" s="17">
        <v>0.25032503402415501</v>
      </c>
      <c r="AU2071" s="17">
        <v>0.109735586120176</v>
      </c>
      <c r="AV2071" s="17"/>
      <c r="AW2071" s="17">
        <v>0.22952697513178699</v>
      </c>
      <c r="AX2071" s="17">
        <v>0.20437576140984701</v>
      </c>
      <c r="AY2071" s="17">
        <v>0.26089271412327603</v>
      </c>
    </row>
    <row r="2072" spans="2:51">
      <c r="B2072" t="s">
        <v>136</v>
      </c>
      <c r="C2072" s="17">
        <v>8.2884257537589795E-2</v>
      </c>
      <c r="D2072" s="17">
        <v>8.4324745263076095E-2</v>
      </c>
      <c r="E2072" s="17">
        <v>8.0664802958131596E-2</v>
      </c>
      <c r="F2072" s="17"/>
      <c r="G2072" s="17">
        <v>0.13083437865620201</v>
      </c>
      <c r="H2072" s="17">
        <v>5.29123673203113E-2</v>
      </c>
      <c r="I2072" s="17">
        <v>9.5207003539974605E-2</v>
      </c>
      <c r="J2072" s="17">
        <v>7.99990171292638E-2</v>
      </c>
      <c r="K2072" s="17">
        <v>0.11667351689722601</v>
      </c>
      <c r="L2072" s="17">
        <v>5.2047449344763103E-2</v>
      </c>
      <c r="M2072" s="17"/>
      <c r="N2072" s="17">
        <v>6.7114572889694399E-2</v>
      </c>
      <c r="O2072" s="17">
        <v>9.9563396382844394E-2</v>
      </c>
      <c r="P2072" s="17">
        <v>7.1513386806770302E-2</v>
      </c>
      <c r="Q2072" s="17">
        <v>9.0023899813871697E-2</v>
      </c>
      <c r="R2072" s="17"/>
      <c r="S2072" s="17">
        <v>5.5385584858210803E-2</v>
      </c>
      <c r="T2072" s="17">
        <v>7.7134385537763694E-2</v>
      </c>
      <c r="U2072" s="17">
        <v>9.2168632817710094E-2</v>
      </c>
      <c r="V2072" s="17">
        <v>0.14368657658011799</v>
      </c>
      <c r="W2072" s="17">
        <v>0.122379792305366</v>
      </c>
      <c r="X2072" s="17">
        <v>7.0240774431181097E-2</v>
      </c>
      <c r="Y2072" s="17">
        <v>7.6814056097133904E-2</v>
      </c>
      <c r="Z2072" s="17">
        <v>8.5044528709643394E-2</v>
      </c>
      <c r="AA2072" s="17">
        <v>6.6943282109791294E-2</v>
      </c>
      <c r="AB2072" s="17">
        <v>4.8362969276498503E-2</v>
      </c>
      <c r="AC2072" s="17">
        <v>0.13825235472501701</v>
      </c>
      <c r="AD2072" s="17">
        <v>0</v>
      </c>
      <c r="AE2072" s="17"/>
      <c r="AF2072" s="17">
        <v>9.3283408094219797E-2</v>
      </c>
      <c r="AG2072" s="17">
        <v>6.6486432147802907E-2</v>
      </c>
      <c r="AH2072" s="17">
        <v>7.95470099306963E-2</v>
      </c>
      <c r="AI2072" s="17"/>
      <c r="AJ2072" s="17">
        <v>6.4738178079816494E-2</v>
      </c>
      <c r="AK2072" s="17">
        <v>8.9180167893440201E-2</v>
      </c>
      <c r="AL2072" s="17">
        <v>7.2139123636920099E-2</v>
      </c>
      <c r="AM2072" s="17"/>
      <c r="AN2072" s="17">
        <v>8.2868725840988297E-2</v>
      </c>
      <c r="AO2072" s="17">
        <v>0.14526844577308901</v>
      </c>
      <c r="AP2072" s="17">
        <v>3.23038101577185E-2</v>
      </c>
      <c r="AQ2072" s="17">
        <v>8.3066285757808098E-2</v>
      </c>
      <c r="AR2072" s="17">
        <v>4.2846797695081498E-2</v>
      </c>
      <c r="AS2072" s="17"/>
      <c r="AT2072" s="17">
        <v>7.8608945135691694E-2</v>
      </c>
      <c r="AU2072" s="17">
        <v>0.134693631568885</v>
      </c>
      <c r="AV2072" s="17"/>
      <c r="AW2072" s="17">
        <v>6.7004467897162204E-2</v>
      </c>
      <c r="AX2072" s="17">
        <v>7.8044904731583098E-2</v>
      </c>
      <c r="AY2072" s="17">
        <v>0.101078007334654</v>
      </c>
    </row>
    <row r="2073" spans="2:51">
      <c r="B2073" t="s">
        <v>137</v>
      </c>
      <c r="C2073" s="17">
        <v>3.7416474230108902E-2</v>
      </c>
      <c r="D2073" s="17">
        <v>4.9332074219932999E-2</v>
      </c>
      <c r="E2073" s="17">
        <v>2.5607048892701999E-2</v>
      </c>
      <c r="F2073" s="17"/>
      <c r="G2073" s="17">
        <v>2.7993105665676098E-2</v>
      </c>
      <c r="H2073" s="17">
        <v>3.2442034336803802E-2</v>
      </c>
      <c r="I2073" s="17">
        <v>5.29004880923662E-2</v>
      </c>
      <c r="J2073" s="17">
        <v>4.0578231054989401E-2</v>
      </c>
      <c r="K2073" s="17">
        <v>3.8302700050559302E-2</v>
      </c>
      <c r="L2073" s="17">
        <v>2.9523164032389498E-2</v>
      </c>
      <c r="M2073" s="17"/>
      <c r="N2073" s="17">
        <v>3.1822009409844698E-2</v>
      </c>
      <c r="O2073" s="17">
        <v>3.4233628733249498E-2</v>
      </c>
      <c r="P2073" s="17">
        <v>6.2864410008344598E-2</v>
      </c>
      <c r="Q2073" s="17">
        <v>2.4890672668440202E-2</v>
      </c>
      <c r="R2073" s="17"/>
      <c r="S2073" s="17">
        <v>1.65195737869945E-2</v>
      </c>
      <c r="T2073" s="17">
        <v>4.1100817761765003E-2</v>
      </c>
      <c r="U2073" s="17">
        <v>3.2311483211658401E-2</v>
      </c>
      <c r="V2073" s="17">
        <v>3.1415990533212201E-2</v>
      </c>
      <c r="W2073" s="17">
        <v>2.8567102904322701E-2</v>
      </c>
      <c r="X2073" s="17">
        <v>4.4908000554937502E-2</v>
      </c>
      <c r="Y2073" s="17">
        <v>5.1985426766449599E-2</v>
      </c>
      <c r="Z2073" s="17">
        <v>7.7842646876531404E-2</v>
      </c>
      <c r="AA2073" s="17">
        <v>2.4177005988478599E-2</v>
      </c>
      <c r="AB2073" s="17">
        <v>4.5890906910018701E-2</v>
      </c>
      <c r="AC2073" s="17">
        <v>6.5791454492323098E-2</v>
      </c>
      <c r="AD2073" s="17">
        <v>0</v>
      </c>
      <c r="AE2073" s="17"/>
      <c r="AF2073" s="17">
        <v>3.8093303763328402E-2</v>
      </c>
      <c r="AG2073" s="17">
        <v>3.7323221720589203E-2</v>
      </c>
      <c r="AH2073" s="17">
        <v>3.6933616244808599E-2</v>
      </c>
      <c r="AI2073" s="17"/>
      <c r="AJ2073" s="17">
        <v>1.34157284201003E-2</v>
      </c>
      <c r="AK2073" s="17">
        <v>4.3662283927377601E-2</v>
      </c>
      <c r="AL2073" s="17">
        <v>2.9814605849806001E-2</v>
      </c>
      <c r="AM2073" s="17"/>
      <c r="AN2073" s="17">
        <v>2.5808060934555201E-2</v>
      </c>
      <c r="AO2073" s="17">
        <v>2.8936187561582598E-2</v>
      </c>
      <c r="AP2073" s="17">
        <v>3.9736671765858503E-2</v>
      </c>
      <c r="AQ2073" s="17">
        <v>8.9100140444156907E-3</v>
      </c>
      <c r="AR2073" s="17">
        <v>5.4861264518715702E-2</v>
      </c>
      <c r="AS2073" s="17"/>
      <c r="AT2073" s="17">
        <v>3.7494783759172402E-2</v>
      </c>
      <c r="AU2073" s="17">
        <v>3.8444689903344598E-2</v>
      </c>
      <c r="AV2073" s="17"/>
      <c r="AW2073" s="17">
        <v>3.11393484735774E-2</v>
      </c>
      <c r="AX2073" s="17">
        <v>3.4897349451875601E-2</v>
      </c>
      <c r="AY2073" s="17">
        <v>4.4779816127099498E-2</v>
      </c>
    </row>
    <row r="2074" spans="2:51">
      <c r="B2074" t="s">
        <v>119</v>
      </c>
      <c r="C2074" s="17">
        <v>2.98043241312697E-2</v>
      </c>
      <c r="D2074" s="17">
        <v>2.4777020610045102E-2</v>
      </c>
      <c r="E2074" s="17">
        <v>3.5346286641050398E-2</v>
      </c>
      <c r="F2074" s="17"/>
      <c r="G2074" s="17">
        <v>1.36922559621228E-2</v>
      </c>
      <c r="H2074" s="17">
        <v>2.7106417637185399E-2</v>
      </c>
      <c r="I2074" s="17">
        <v>2.9361566712710799E-2</v>
      </c>
      <c r="J2074" s="17">
        <v>4.03569441197415E-2</v>
      </c>
      <c r="K2074" s="17">
        <v>2.1125752044907999E-2</v>
      </c>
      <c r="L2074" s="17">
        <v>3.6417018890344301E-2</v>
      </c>
      <c r="M2074" s="17"/>
      <c r="N2074" s="17">
        <v>1.6624185228790601E-2</v>
      </c>
      <c r="O2074" s="17">
        <v>3.7479921299706197E-2</v>
      </c>
      <c r="P2074" s="17">
        <v>1.92048033677443E-2</v>
      </c>
      <c r="Q2074" s="17">
        <v>4.5245797161515798E-2</v>
      </c>
      <c r="R2074" s="17"/>
      <c r="S2074" s="17">
        <v>6.5298202669086796E-3</v>
      </c>
      <c r="T2074" s="17">
        <v>1.4852429319445E-2</v>
      </c>
      <c r="U2074" s="17">
        <v>3.4033735825062E-2</v>
      </c>
      <c r="V2074" s="17">
        <v>2.6750609406141101E-2</v>
      </c>
      <c r="W2074" s="17">
        <v>5.3241825503359298E-2</v>
      </c>
      <c r="X2074" s="17">
        <v>2.3083372250381099E-2</v>
      </c>
      <c r="Y2074" s="17">
        <v>7.5981554707695896E-3</v>
      </c>
      <c r="Z2074" s="17">
        <v>1.40568963167278E-2</v>
      </c>
      <c r="AA2074" s="17">
        <v>4.50585981578909E-2</v>
      </c>
      <c r="AB2074" s="17">
        <v>6.1064796893870198E-2</v>
      </c>
      <c r="AC2074" s="17">
        <v>5.8494062071337297E-2</v>
      </c>
      <c r="AD2074" s="17">
        <v>8.0177821847669695E-2</v>
      </c>
      <c r="AE2074" s="17"/>
      <c r="AF2074" s="17">
        <v>2.50571872208732E-2</v>
      </c>
      <c r="AG2074" s="17">
        <v>3.3484958073473001E-2</v>
      </c>
      <c r="AH2074" s="17">
        <v>3.5542264658689801E-2</v>
      </c>
      <c r="AI2074" s="17"/>
      <c r="AJ2074" s="17">
        <v>1.4814673753894701E-2</v>
      </c>
      <c r="AK2074" s="17">
        <v>2.7527542891249802E-2</v>
      </c>
      <c r="AL2074" s="17">
        <v>2.52114280771338E-2</v>
      </c>
      <c r="AM2074" s="17"/>
      <c r="AN2074" s="17">
        <v>3.7501445361672603E-2</v>
      </c>
      <c r="AO2074" s="17">
        <v>3.9800469929848502E-2</v>
      </c>
      <c r="AP2074" s="17">
        <v>3.36677240171709E-2</v>
      </c>
      <c r="AQ2074" s="17">
        <v>2.2387587996324801E-2</v>
      </c>
      <c r="AR2074" s="17">
        <v>0</v>
      </c>
      <c r="AS2074" s="17"/>
      <c r="AT2074" s="17">
        <v>2.8423294975337399E-2</v>
      </c>
      <c r="AU2074" s="17">
        <v>4.6693909511221703E-2</v>
      </c>
      <c r="AV2074" s="17"/>
      <c r="AW2074" s="17">
        <v>1.7774830856413602E-2</v>
      </c>
      <c r="AX2074" s="17">
        <v>1.52208793930728E-2</v>
      </c>
      <c r="AY2074" s="17">
        <v>4.66760509057682E-2</v>
      </c>
    </row>
    <row r="2075" spans="2:51">
      <c r="B2075" t="s">
        <v>138</v>
      </c>
      <c r="C2075" s="17">
        <v>0.61001614185048003</v>
      </c>
      <c r="D2075" s="17">
        <v>0.59768139629953498</v>
      </c>
      <c r="E2075" s="17">
        <v>0.61968407343102505</v>
      </c>
      <c r="F2075" s="17"/>
      <c r="G2075" s="17">
        <v>0.676181820621921</v>
      </c>
      <c r="H2075" s="17">
        <v>0.66354986774855396</v>
      </c>
      <c r="I2075" s="17">
        <v>0.59301426815823699</v>
      </c>
      <c r="J2075" s="17">
        <v>0.59106926349061295</v>
      </c>
      <c r="K2075" s="17">
        <v>0.53915675273586094</v>
      </c>
      <c r="L2075" s="17">
        <v>0.61778134979910604</v>
      </c>
      <c r="M2075" s="17"/>
      <c r="N2075" s="17">
        <v>0.70717846314903599</v>
      </c>
      <c r="O2075" s="17">
        <v>0.567103105298432</v>
      </c>
      <c r="P2075" s="17">
        <v>0.59306770987441604</v>
      </c>
      <c r="Q2075" s="17">
        <v>0.57225451502791103</v>
      </c>
      <c r="R2075" s="17"/>
      <c r="S2075" s="17">
        <v>0.71431775663728203</v>
      </c>
      <c r="T2075" s="17">
        <v>0.62213368291603799</v>
      </c>
      <c r="U2075" s="17">
        <v>0.58899844735839202</v>
      </c>
      <c r="V2075" s="17">
        <v>0.52138142265781096</v>
      </c>
      <c r="W2075" s="17">
        <v>0.51861184670576899</v>
      </c>
      <c r="X2075" s="17">
        <v>0.63740439231758295</v>
      </c>
      <c r="Y2075" s="17">
        <v>0.64927430876813796</v>
      </c>
      <c r="Z2075" s="17">
        <v>0.442992905763123</v>
      </c>
      <c r="AA2075" s="17">
        <v>0.67983574668631497</v>
      </c>
      <c r="AB2075" s="17">
        <v>0.60123140093461702</v>
      </c>
      <c r="AC2075" s="17">
        <v>0.502540499336112</v>
      </c>
      <c r="AD2075" s="17">
        <v>0.69730237092729597</v>
      </c>
      <c r="AE2075" s="17"/>
      <c r="AF2075" s="17">
        <v>0.56559135165964802</v>
      </c>
      <c r="AG2075" s="17">
        <v>0.65662867283412796</v>
      </c>
      <c r="AH2075" s="17">
        <v>0.60215319087510999</v>
      </c>
      <c r="AI2075" s="17"/>
      <c r="AJ2075" s="17">
        <v>0.62267945690260895</v>
      </c>
      <c r="AK2075" s="17">
        <v>0.62592819209532102</v>
      </c>
      <c r="AL2075" s="17">
        <v>0.68016231431396101</v>
      </c>
      <c r="AM2075" s="17"/>
      <c r="AN2075" s="17">
        <v>0.50375798525874105</v>
      </c>
      <c r="AO2075" s="17">
        <v>0.56811946345294095</v>
      </c>
      <c r="AP2075" s="17">
        <v>0.66759038834416595</v>
      </c>
      <c r="AQ2075" s="17">
        <v>0.73469747634383098</v>
      </c>
      <c r="AR2075" s="17">
        <v>0.86724245420878499</v>
      </c>
      <c r="AS2075" s="17"/>
      <c r="AT2075" s="17">
        <v>0.60514794210564304</v>
      </c>
      <c r="AU2075" s="17">
        <v>0.67043218289637196</v>
      </c>
      <c r="AV2075" s="17"/>
      <c r="AW2075" s="17">
        <v>0.65455437764105995</v>
      </c>
      <c r="AX2075" s="17">
        <v>0.66746110501362199</v>
      </c>
      <c r="AY2075" s="17">
        <v>0.54657341150920302</v>
      </c>
    </row>
    <row r="2076" spans="2:51">
      <c r="B2076" t="s">
        <v>139</v>
      </c>
      <c r="C2076" s="17">
        <v>0.120300731767699</v>
      </c>
      <c r="D2076" s="17">
        <v>0.133656819483009</v>
      </c>
      <c r="E2076" s="17">
        <v>0.106271851850834</v>
      </c>
      <c r="F2076" s="17"/>
      <c r="G2076" s="17">
        <v>0.15882748432187799</v>
      </c>
      <c r="H2076" s="17">
        <v>8.5354401657115095E-2</v>
      </c>
      <c r="I2076" s="17">
        <v>0.14810749163234099</v>
      </c>
      <c r="J2076" s="17">
        <v>0.120577248184253</v>
      </c>
      <c r="K2076" s="17">
        <v>0.15497621694778499</v>
      </c>
      <c r="L2076" s="17">
        <v>8.1570613377152601E-2</v>
      </c>
      <c r="M2076" s="17"/>
      <c r="N2076" s="17">
        <v>9.8936582299539097E-2</v>
      </c>
      <c r="O2076" s="17">
        <v>0.13379702511609401</v>
      </c>
      <c r="P2076" s="17">
        <v>0.134377796815115</v>
      </c>
      <c r="Q2076" s="17">
        <v>0.114914572482312</v>
      </c>
      <c r="R2076" s="17"/>
      <c r="S2076" s="17">
        <v>7.1905158645205303E-2</v>
      </c>
      <c r="T2076" s="17">
        <v>0.118235203299529</v>
      </c>
      <c r="U2076" s="17">
        <v>0.124480116029369</v>
      </c>
      <c r="V2076" s="17">
        <v>0.17510256711333</v>
      </c>
      <c r="W2076" s="17">
        <v>0.15094689520968799</v>
      </c>
      <c r="X2076" s="17">
        <v>0.115148774986119</v>
      </c>
      <c r="Y2076" s="17">
        <v>0.128799482863583</v>
      </c>
      <c r="Z2076" s="17">
        <v>0.16288717558617499</v>
      </c>
      <c r="AA2076" s="17">
        <v>9.11202880982699E-2</v>
      </c>
      <c r="AB2076" s="17">
        <v>9.4253876186517205E-2</v>
      </c>
      <c r="AC2076" s="17">
        <v>0.20404380921734</v>
      </c>
      <c r="AD2076" s="17">
        <v>0</v>
      </c>
      <c r="AE2076" s="17"/>
      <c r="AF2076" s="17">
        <v>0.13137671185754801</v>
      </c>
      <c r="AG2076" s="17">
        <v>0.103809653868392</v>
      </c>
      <c r="AH2076" s="17">
        <v>0.116480626175505</v>
      </c>
      <c r="AI2076" s="17"/>
      <c r="AJ2076" s="17">
        <v>7.81539064999167E-2</v>
      </c>
      <c r="AK2076" s="17">
        <v>0.132842451820818</v>
      </c>
      <c r="AL2076" s="17">
        <v>0.101953729486726</v>
      </c>
      <c r="AM2076" s="17"/>
      <c r="AN2076" s="17">
        <v>0.108676786775543</v>
      </c>
      <c r="AO2076" s="17">
        <v>0.17420463333467101</v>
      </c>
      <c r="AP2076" s="17">
        <v>7.2040481923576996E-2</v>
      </c>
      <c r="AQ2076" s="17">
        <v>9.1976299802223799E-2</v>
      </c>
      <c r="AR2076" s="17">
        <v>9.7708062213797103E-2</v>
      </c>
      <c r="AS2076" s="17"/>
      <c r="AT2076" s="17">
        <v>0.11610372889486401</v>
      </c>
      <c r="AU2076" s="17">
        <v>0.17313832147222999</v>
      </c>
      <c r="AV2076" s="17"/>
      <c r="AW2076" s="17">
        <v>9.8143816370739601E-2</v>
      </c>
      <c r="AX2076" s="17">
        <v>0.112942254183459</v>
      </c>
      <c r="AY2076" s="17">
        <v>0.14585782346175299</v>
      </c>
    </row>
    <row r="2077" spans="2:51">
      <c r="B2077" t="s">
        <v>140</v>
      </c>
      <c r="C2077" s="17">
        <v>0.48971541008278102</v>
      </c>
      <c r="D2077" s="17">
        <v>0.46402457681652598</v>
      </c>
      <c r="E2077" s="17">
        <v>0.51341222158019195</v>
      </c>
      <c r="F2077" s="17"/>
      <c r="G2077" s="17">
        <v>0.51735433630004302</v>
      </c>
      <c r="H2077" s="17">
        <v>0.57819546609143901</v>
      </c>
      <c r="I2077" s="17">
        <v>0.444906776525896</v>
      </c>
      <c r="J2077" s="17">
        <v>0.47049201530635898</v>
      </c>
      <c r="K2077" s="17">
        <v>0.38418053578807598</v>
      </c>
      <c r="L2077" s="17">
        <v>0.53621073642195305</v>
      </c>
      <c r="M2077" s="17"/>
      <c r="N2077" s="17">
        <v>0.60824188084949704</v>
      </c>
      <c r="O2077" s="17">
        <v>0.43330608018233802</v>
      </c>
      <c r="P2077" s="17">
        <v>0.45868991305930101</v>
      </c>
      <c r="Q2077" s="17">
        <v>0.45733994254560001</v>
      </c>
      <c r="R2077" s="17"/>
      <c r="S2077" s="17">
        <v>0.64241259799207695</v>
      </c>
      <c r="T2077" s="17">
        <v>0.50389847961650902</v>
      </c>
      <c r="U2077" s="17">
        <v>0.46451833132902298</v>
      </c>
      <c r="V2077" s="17">
        <v>0.34627885554448001</v>
      </c>
      <c r="W2077" s="17">
        <v>0.36766495149608103</v>
      </c>
      <c r="X2077" s="17">
        <v>0.52225561733146397</v>
      </c>
      <c r="Y2077" s="17">
        <v>0.52047482590455496</v>
      </c>
      <c r="Z2077" s="17">
        <v>0.28010573017694801</v>
      </c>
      <c r="AA2077" s="17">
        <v>0.58871545858804497</v>
      </c>
      <c r="AB2077" s="17">
        <v>0.50697752474809998</v>
      </c>
      <c r="AC2077" s="17">
        <v>0.298496690118772</v>
      </c>
      <c r="AD2077" s="17">
        <v>0.69730237092729597</v>
      </c>
      <c r="AE2077" s="17"/>
      <c r="AF2077" s="17">
        <v>0.43421463980210001</v>
      </c>
      <c r="AG2077" s="17">
        <v>0.55281901896573604</v>
      </c>
      <c r="AH2077" s="17">
        <v>0.48567256469960501</v>
      </c>
      <c r="AI2077" s="17"/>
      <c r="AJ2077" s="17">
        <v>0.54452555040269301</v>
      </c>
      <c r="AK2077" s="17">
        <v>0.49308574027450303</v>
      </c>
      <c r="AL2077" s="17">
        <v>0.57820858482723503</v>
      </c>
      <c r="AM2077" s="17"/>
      <c r="AN2077" s="17">
        <v>0.395081198483198</v>
      </c>
      <c r="AO2077" s="17">
        <v>0.393914830118269</v>
      </c>
      <c r="AP2077" s="17">
        <v>0.59554990642058903</v>
      </c>
      <c r="AQ2077" s="17">
        <v>0.64272117654160699</v>
      </c>
      <c r="AR2077" s="17">
        <v>0.76953439199498797</v>
      </c>
      <c r="AS2077" s="17"/>
      <c r="AT2077" s="17">
        <v>0.48904421321077901</v>
      </c>
      <c r="AU2077" s="17">
        <v>0.497293861424142</v>
      </c>
      <c r="AV2077" s="17"/>
      <c r="AW2077" s="17">
        <v>0.55641056127031996</v>
      </c>
      <c r="AX2077" s="17">
        <v>0.55451885083016295</v>
      </c>
      <c r="AY2077" s="17">
        <v>0.400715588047449</v>
      </c>
    </row>
    <row r="2078" spans="2:51">
      <c r="C2078" s="17"/>
      <c r="D2078" s="17"/>
      <c r="E2078" s="17"/>
      <c r="F2078" s="17"/>
      <c r="G2078" s="17"/>
      <c r="H2078" s="17"/>
      <c r="I2078" s="17"/>
      <c r="J2078" s="17"/>
      <c r="K2078" s="17"/>
      <c r="L2078" s="17"/>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7"/>
      <c r="AI2078" s="17"/>
      <c r="AJ2078" s="17"/>
      <c r="AK2078" s="17"/>
      <c r="AL2078" s="17"/>
      <c r="AM2078" s="17"/>
      <c r="AN2078" s="17"/>
      <c r="AO2078" s="17"/>
      <c r="AP2078" s="17"/>
      <c r="AQ2078" s="17"/>
      <c r="AR2078" s="17"/>
      <c r="AS2078" s="17"/>
      <c r="AT2078" s="17"/>
      <c r="AU2078" s="17"/>
      <c r="AV2078" s="17"/>
      <c r="AW2078" s="17"/>
      <c r="AX2078" s="17"/>
      <c r="AY2078" s="17"/>
    </row>
    <row r="2079" spans="2:51">
      <c r="B2079" s="6" t="s">
        <v>517</v>
      </c>
      <c r="C2079" s="17"/>
      <c r="D2079" s="17"/>
      <c r="E2079" s="17"/>
      <c r="F2079" s="17"/>
      <c r="G2079" s="17"/>
      <c r="H2079" s="17"/>
      <c r="I2079" s="17"/>
      <c r="J2079" s="17"/>
      <c r="K2079" s="17"/>
      <c r="L2079" s="17"/>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7"/>
      <c r="AI2079" s="17"/>
      <c r="AJ2079" s="17"/>
      <c r="AK2079" s="17"/>
      <c r="AL2079" s="17"/>
      <c r="AM2079" s="17"/>
      <c r="AN2079" s="17"/>
      <c r="AO2079" s="17"/>
      <c r="AP2079" s="17"/>
      <c r="AQ2079" s="17"/>
      <c r="AR2079" s="17"/>
      <c r="AS2079" s="17"/>
      <c r="AT2079" s="17"/>
      <c r="AU2079" s="17"/>
      <c r="AV2079" s="17"/>
      <c r="AW2079" s="17"/>
      <c r="AX2079" s="17"/>
      <c r="AY2079" s="17"/>
    </row>
    <row r="2080" spans="2:51">
      <c r="B2080" s="24" t="s">
        <v>16</v>
      </c>
      <c r="C2080" s="17"/>
      <c r="D2080" s="17"/>
      <c r="E2080" s="17"/>
      <c r="F2080" s="17"/>
      <c r="G2080" s="17"/>
      <c r="H2080" s="17"/>
      <c r="I2080" s="17"/>
      <c r="J2080" s="17"/>
      <c r="K2080" s="17"/>
      <c r="L2080" s="17"/>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7"/>
      <c r="AI2080" s="17"/>
      <c r="AJ2080" s="17"/>
      <c r="AK2080" s="17"/>
      <c r="AL2080" s="17"/>
      <c r="AM2080" s="17"/>
      <c r="AN2080" s="17"/>
      <c r="AO2080" s="17"/>
      <c r="AP2080" s="17"/>
      <c r="AQ2080" s="17"/>
      <c r="AR2080" s="17"/>
      <c r="AS2080" s="17"/>
      <c r="AT2080" s="17"/>
      <c r="AU2080" s="17"/>
      <c r="AV2080" s="17"/>
      <c r="AW2080" s="17"/>
      <c r="AX2080" s="17"/>
      <c r="AY2080" s="17"/>
    </row>
    <row r="2081" spans="2:51">
      <c r="B2081" t="s">
        <v>133</v>
      </c>
      <c r="C2081" s="17">
        <v>0.15221298702420399</v>
      </c>
      <c r="D2081" s="17">
        <v>0.16821752815921401</v>
      </c>
      <c r="E2081" s="17">
        <v>0.134342105135352</v>
      </c>
      <c r="F2081" s="17"/>
      <c r="G2081" s="17">
        <v>0.21697857898504999</v>
      </c>
      <c r="H2081" s="17">
        <v>0.19611405527291501</v>
      </c>
      <c r="I2081" s="17">
        <v>0.12369941022904</v>
      </c>
      <c r="J2081" s="17">
        <v>0.14402124534549199</v>
      </c>
      <c r="K2081" s="17">
        <v>0.123720707398499</v>
      </c>
      <c r="L2081" s="17">
        <v>0.14068111772931999</v>
      </c>
      <c r="M2081" s="17"/>
      <c r="N2081" s="17">
        <v>0.20240280547426701</v>
      </c>
      <c r="O2081" s="17">
        <v>0.115613769360039</v>
      </c>
      <c r="P2081" s="17">
        <v>0.164515030127457</v>
      </c>
      <c r="Q2081" s="17">
        <v>0.126205462109273</v>
      </c>
      <c r="R2081" s="17"/>
      <c r="S2081" s="17">
        <v>0.148265501178239</v>
      </c>
      <c r="T2081" s="17">
        <v>9.5252663519865194E-2</v>
      </c>
      <c r="U2081" s="17">
        <v>0.12593416493144</v>
      </c>
      <c r="V2081" s="17">
        <v>0.145391239669596</v>
      </c>
      <c r="W2081" s="17">
        <v>0.20345211889855799</v>
      </c>
      <c r="X2081" s="17">
        <v>0.177009577467544</v>
      </c>
      <c r="Y2081" s="17">
        <v>0.24259381680501099</v>
      </c>
      <c r="Z2081" s="17">
        <v>0.104480393666956</v>
      </c>
      <c r="AA2081" s="17">
        <v>0.12652709456165501</v>
      </c>
      <c r="AB2081" s="17">
        <v>0.19839609321054999</v>
      </c>
      <c r="AC2081" s="17">
        <v>8.4943887407070706E-2</v>
      </c>
      <c r="AD2081" s="17">
        <v>0.20994208807551101</v>
      </c>
      <c r="AE2081" s="17"/>
      <c r="AF2081" s="17">
        <v>0.13955260766459501</v>
      </c>
      <c r="AG2081" s="17">
        <v>0.157406176443118</v>
      </c>
      <c r="AH2081" s="17">
        <v>0.175187210982542</v>
      </c>
      <c r="AI2081" s="17"/>
      <c r="AJ2081" s="17">
        <v>0.15172465662308601</v>
      </c>
      <c r="AK2081" s="17">
        <v>0.146715933637423</v>
      </c>
      <c r="AL2081" s="17">
        <v>0.14526662143400201</v>
      </c>
      <c r="AM2081" s="17"/>
      <c r="AN2081" s="17">
        <v>0.123385238361991</v>
      </c>
      <c r="AO2081" s="17">
        <v>0.13947504610521999</v>
      </c>
      <c r="AP2081" s="17">
        <v>0.13657201568180999</v>
      </c>
      <c r="AQ2081" s="17">
        <v>0.26846682059860799</v>
      </c>
      <c r="AR2081" s="17">
        <v>0.35558332144475202</v>
      </c>
      <c r="AS2081" s="17"/>
      <c r="AT2081" s="17">
        <v>0.15000037816835399</v>
      </c>
      <c r="AU2081" s="17">
        <v>0.171089745111942</v>
      </c>
      <c r="AV2081" s="17"/>
      <c r="AW2081" s="17">
        <v>0.186722412468875</v>
      </c>
      <c r="AX2081" s="17">
        <v>0.14735584104037</v>
      </c>
      <c r="AY2081" s="17">
        <v>0.117025301452978</v>
      </c>
    </row>
    <row r="2082" spans="2:51">
      <c r="B2082" t="s">
        <v>134</v>
      </c>
      <c r="C2082" s="17">
        <v>0.417252583418663</v>
      </c>
      <c r="D2082" s="17">
        <v>0.43134773816202399</v>
      </c>
      <c r="E2082" s="17">
        <v>0.40068573783289602</v>
      </c>
      <c r="F2082" s="17"/>
      <c r="G2082" s="17">
        <v>0.44040620618910598</v>
      </c>
      <c r="H2082" s="17">
        <v>0.42498453480551601</v>
      </c>
      <c r="I2082" s="17">
        <v>0.37817504119003098</v>
      </c>
      <c r="J2082" s="17">
        <v>0.40546196794700501</v>
      </c>
      <c r="K2082" s="17">
        <v>0.39329248710377201</v>
      </c>
      <c r="L2082" s="17">
        <v>0.457658579237331</v>
      </c>
      <c r="M2082" s="17"/>
      <c r="N2082" s="17">
        <v>0.45022256241359598</v>
      </c>
      <c r="O2082" s="17">
        <v>0.46287682954072001</v>
      </c>
      <c r="P2082" s="17">
        <v>0.38045411562772802</v>
      </c>
      <c r="Q2082" s="17">
        <v>0.36475879875924</v>
      </c>
      <c r="R2082" s="17"/>
      <c r="S2082" s="17">
        <v>0.46725369127293298</v>
      </c>
      <c r="T2082" s="17">
        <v>0.41794647359966802</v>
      </c>
      <c r="U2082" s="17">
        <v>0.42663310787296299</v>
      </c>
      <c r="V2082" s="17">
        <v>0.37013908266225598</v>
      </c>
      <c r="W2082" s="17">
        <v>0.40458758436026798</v>
      </c>
      <c r="X2082" s="17">
        <v>0.43726711658525502</v>
      </c>
      <c r="Y2082" s="17">
        <v>0.44275378110518199</v>
      </c>
      <c r="Z2082" s="17">
        <v>0.40897506808122203</v>
      </c>
      <c r="AA2082" s="17">
        <v>0.39448634664755999</v>
      </c>
      <c r="AB2082" s="17">
        <v>0.35912306599177701</v>
      </c>
      <c r="AC2082" s="17">
        <v>0.449295194237331</v>
      </c>
      <c r="AD2082" s="17">
        <v>0.44138214722563301</v>
      </c>
      <c r="AE2082" s="17"/>
      <c r="AF2082" s="17">
        <v>0.393021902093246</v>
      </c>
      <c r="AG2082" s="17">
        <v>0.44746280100749503</v>
      </c>
      <c r="AH2082" s="17">
        <v>0.40224336189191301</v>
      </c>
      <c r="AI2082" s="17"/>
      <c r="AJ2082" s="17">
        <v>0.43717883075120401</v>
      </c>
      <c r="AK2082" s="17">
        <v>0.42344278145509501</v>
      </c>
      <c r="AL2082" s="17">
        <v>0.56989085412701002</v>
      </c>
      <c r="AM2082" s="17"/>
      <c r="AN2082" s="17">
        <v>0.33651693493621199</v>
      </c>
      <c r="AO2082" s="17">
        <v>0.416428911536038</v>
      </c>
      <c r="AP2082" s="17">
        <v>0.47339071284718898</v>
      </c>
      <c r="AQ2082" s="17">
        <v>0.40932254076461899</v>
      </c>
      <c r="AR2082" s="17">
        <v>0.523552203232031</v>
      </c>
      <c r="AS2082" s="17"/>
      <c r="AT2082" s="17">
        <v>0.41752821196193501</v>
      </c>
      <c r="AU2082" s="17">
        <v>0.39807816833557902</v>
      </c>
      <c r="AV2082" s="17"/>
      <c r="AW2082" s="17">
        <v>0.45335216070589501</v>
      </c>
      <c r="AX2082" s="17">
        <v>0.41193035036371001</v>
      </c>
      <c r="AY2082" s="17">
        <v>0.38051176669526199</v>
      </c>
    </row>
    <row r="2083" spans="2:51">
      <c r="B2083" t="s">
        <v>135</v>
      </c>
      <c r="C2083" s="17">
        <v>0.31800130685651801</v>
      </c>
      <c r="D2083" s="17">
        <v>0.286357765623593</v>
      </c>
      <c r="E2083" s="17">
        <v>0.35264768960759202</v>
      </c>
      <c r="F2083" s="17"/>
      <c r="G2083" s="17">
        <v>0.253014280999311</v>
      </c>
      <c r="H2083" s="17">
        <v>0.25347117811887898</v>
      </c>
      <c r="I2083" s="17">
        <v>0.362147764586145</v>
      </c>
      <c r="J2083" s="17">
        <v>0.323971132000686</v>
      </c>
      <c r="K2083" s="17">
        <v>0.38675151661000301</v>
      </c>
      <c r="L2083" s="17">
        <v>0.30705967887082802</v>
      </c>
      <c r="M2083" s="17"/>
      <c r="N2083" s="17">
        <v>0.27217212368061799</v>
      </c>
      <c r="O2083" s="17">
        <v>0.322883928491776</v>
      </c>
      <c r="P2083" s="17">
        <v>0.33229127444791701</v>
      </c>
      <c r="Q2083" s="17">
        <v>0.34889310732911299</v>
      </c>
      <c r="R2083" s="17"/>
      <c r="S2083" s="17">
        <v>0.32076542855935197</v>
      </c>
      <c r="T2083" s="17">
        <v>0.35607414623203398</v>
      </c>
      <c r="U2083" s="17">
        <v>0.31477436425632199</v>
      </c>
      <c r="V2083" s="17">
        <v>0.36418967163296601</v>
      </c>
      <c r="W2083" s="17">
        <v>0.28351866530041298</v>
      </c>
      <c r="X2083" s="17">
        <v>0.293539226600803</v>
      </c>
      <c r="Y2083" s="17">
        <v>0.25683223564323598</v>
      </c>
      <c r="Z2083" s="17">
        <v>0.324108998271605</v>
      </c>
      <c r="AA2083" s="17">
        <v>0.33448943001054599</v>
      </c>
      <c r="AB2083" s="17">
        <v>0.31207282490959798</v>
      </c>
      <c r="AC2083" s="17">
        <v>0.30244642247933401</v>
      </c>
      <c r="AD2083" s="17">
        <v>0.27462843854504698</v>
      </c>
      <c r="AE2083" s="17"/>
      <c r="AF2083" s="17">
        <v>0.354995211719833</v>
      </c>
      <c r="AG2083" s="17">
        <v>0.28525684893221898</v>
      </c>
      <c r="AH2083" s="17">
        <v>0.29518774077929399</v>
      </c>
      <c r="AI2083" s="17"/>
      <c r="AJ2083" s="17">
        <v>0.33004627220628102</v>
      </c>
      <c r="AK2083" s="17">
        <v>0.28546994892025701</v>
      </c>
      <c r="AL2083" s="17">
        <v>0.24595138160878799</v>
      </c>
      <c r="AM2083" s="17"/>
      <c r="AN2083" s="17">
        <v>0.402087072233139</v>
      </c>
      <c r="AO2083" s="17">
        <v>0.300216944536702</v>
      </c>
      <c r="AP2083" s="17">
        <v>0.31195670330333702</v>
      </c>
      <c r="AQ2083" s="17">
        <v>0.23485195100525499</v>
      </c>
      <c r="AR2083" s="17">
        <v>0.12086447532321699</v>
      </c>
      <c r="AS2083" s="17"/>
      <c r="AT2083" s="17">
        <v>0.32652850993947902</v>
      </c>
      <c r="AU2083" s="17">
        <v>0.23921028607495301</v>
      </c>
      <c r="AV2083" s="17"/>
      <c r="AW2083" s="17">
        <v>0.28840388591605798</v>
      </c>
      <c r="AX2083" s="17">
        <v>0.35015868611709899</v>
      </c>
      <c r="AY2083" s="17">
        <v>0.34025963307581802</v>
      </c>
    </row>
    <row r="2084" spans="2:51">
      <c r="B2084" t="s">
        <v>136</v>
      </c>
      <c r="C2084" s="17">
        <v>5.36659748801461E-2</v>
      </c>
      <c r="D2084" s="17">
        <v>6.1563309313555303E-2</v>
      </c>
      <c r="E2084" s="17">
        <v>4.6193248895597901E-2</v>
      </c>
      <c r="F2084" s="17"/>
      <c r="G2084" s="17">
        <v>5.1124153117587598E-2</v>
      </c>
      <c r="H2084" s="17">
        <v>7.6607466670193802E-2</v>
      </c>
      <c r="I2084" s="17">
        <v>5.1190273030243302E-2</v>
      </c>
      <c r="J2084" s="17">
        <v>6.65100540386942E-2</v>
      </c>
      <c r="K2084" s="17">
        <v>5.0480219667392398E-2</v>
      </c>
      <c r="L2084" s="17">
        <v>3.3041361764366603E-2</v>
      </c>
      <c r="M2084" s="17"/>
      <c r="N2084" s="17">
        <v>3.0969527922074299E-2</v>
      </c>
      <c r="O2084" s="17">
        <v>4.9453403416885602E-2</v>
      </c>
      <c r="P2084" s="17">
        <v>5.00920638465438E-2</v>
      </c>
      <c r="Q2084" s="17">
        <v>8.6339060171313001E-2</v>
      </c>
      <c r="R2084" s="17"/>
      <c r="S2084" s="17">
        <v>3.6798273770675002E-2</v>
      </c>
      <c r="T2084" s="17">
        <v>7.6912130333894796E-2</v>
      </c>
      <c r="U2084" s="17">
        <v>7.22394787062733E-2</v>
      </c>
      <c r="V2084" s="17">
        <v>6.3558915067167196E-2</v>
      </c>
      <c r="W2084" s="17">
        <v>4.0481944252303101E-2</v>
      </c>
      <c r="X2084" s="17">
        <v>2.0093478103613699E-2</v>
      </c>
      <c r="Y2084" s="17">
        <v>5.02220109758015E-2</v>
      </c>
      <c r="Z2084" s="17">
        <v>5.7135597817441097E-2</v>
      </c>
      <c r="AA2084" s="17">
        <v>6.5902499024008701E-2</v>
      </c>
      <c r="AB2084" s="17">
        <v>3.5023731024143898E-2</v>
      </c>
      <c r="AC2084" s="17">
        <v>9.0613125646433298E-2</v>
      </c>
      <c r="AD2084" s="17">
        <v>3.5149707088849E-2</v>
      </c>
      <c r="AE2084" s="17"/>
      <c r="AF2084" s="17">
        <v>5.6400088871469599E-2</v>
      </c>
      <c r="AG2084" s="17">
        <v>4.3809686288803003E-2</v>
      </c>
      <c r="AH2084" s="17">
        <v>8.33447121553611E-2</v>
      </c>
      <c r="AI2084" s="17"/>
      <c r="AJ2084" s="17">
        <v>4.3881283511363098E-2</v>
      </c>
      <c r="AK2084" s="17">
        <v>6.6459439304034598E-2</v>
      </c>
      <c r="AL2084" s="17">
        <v>2.6168459138668401E-2</v>
      </c>
      <c r="AM2084" s="17"/>
      <c r="AN2084" s="17">
        <v>6.9044394858934002E-2</v>
      </c>
      <c r="AO2084" s="17">
        <v>6.4830446342661593E-2</v>
      </c>
      <c r="AP2084" s="17">
        <v>3.7583730710408901E-2</v>
      </c>
      <c r="AQ2084" s="17">
        <v>5.8119830363618501E-2</v>
      </c>
      <c r="AR2084" s="17">
        <v>0</v>
      </c>
      <c r="AS2084" s="17"/>
      <c r="AT2084" s="17">
        <v>4.7558652880909998E-2</v>
      </c>
      <c r="AU2084" s="17">
        <v>0.124388738966284</v>
      </c>
      <c r="AV2084" s="17"/>
      <c r="AW2084" s="17">
        <v>4.4997645743145902E-2</v>
      </c>
      <c r="AX2084" s="17">
        <v>4.0981690320813398E-2</v>
      </c>
      <c r="AY2084" s="17">
        <v>6.6439200934082898E-2</v>
      </c>
    </row>
    <row r="2085" spans="2:51">
      <c r="B2085" t="s">
        <v>137</v>
      </c>
      <c r="C2085" s="17">
        <v>1.1492340987968801E-2</v>
      </c>
      <c r="D2085" s="17">
        <v>1.4293029015360999E-2</v>
      </c>
      <c r="E2085" s="17">
        <v>8.7497144272900302E-3</v>
      </c>
      <c r="F2085" s="17"/>
      <c r="G2085" s="17">
        <v>0</v>
      </c>
      <c r="H2085" s="17">
        <v>1.61030422494082E-2</v>
      </c>
      <c r="I2085" s="17">
        <v>1.9268613053633199E-2</v>
      </c>
      <c r="J2085" s="17">
        <v>8.8523902981022806E-3</v>
      </c>
      <c r="K2085" s="17">
        <v>1.56865121818568E-2</v>
      </c>
      <c r="L2085" s="17">
        <v>6.8111081081511197E-3</v>
      </c>
      <c r="M2085" s="17"/>
      <c r="N2085" s="17">
        <v>1.4242628731805001E-2</v>
      </c>
      <c r="O2085" s="17">
        <v>5.1981832954759001E-3</v>
      </c>
      <c r="P2085" s="17">
        <v>2.17833555199353E-2</v>
      </c>
      <c r="Q2085" s="17">
        <v>6.6222407188421904E-3</v>
      </c>
      <c r="R2085" s="17"/>
      <c r="S2085" s="17">
        <v>0</v>
      </c>
      <c r="T2085" s="17">
        <v>1.9561525819452402E-2</v>
      </c>
      <c r="U2085" s="17">
        <v>0</v>
      </c>
      <c r="V2085" s="17">
        <v>0</v>
      </c>
      <c r="W2085" s="17">
        <v>0</v>
      </c>
      <c r="X2085" s="17">
        <v>2.9827568070536398E-2</v>
      </c>
      <c r="Y2085" s="17">
        <v>0</v>
      </c>
      <c r="Z2085" s="17">
        <v>5.6525872558033097E-2</v>
      </c>
      <c r="AA2085" s="17">
        <v>6.3873593740773598E-3</v>
      </c>
      <c r="AB2085" s="17">
        <v>3.1364554509931301E-2</v>
      </c>
      <c r="AC2085" s="17">
        <v>0</v>
      </c>
      <c r="AD2085" s="17">
        <v>0</v>
      </c>
      <c r="AE2085" s="17"/>
      <c r="AF2085" s="17">
        <v>1.3252988551422699E-2</v>
      </c>
      <c r="AG2085" s="17">
        <v>1.47150463546103E-2</v>
      </c>
      <c r="AH2085" s="17">
        <v>0</v>
      </c>
      <c r="AI2085" s="17"/>
      <c r="AJ2085" s="17">
        <v>0</v>
      </c>
      <c r="AK2085" s="17">
        <v>1.72976532727473E-2</v>
      </c>
      <c r="AL2085" s="17">
        <v>0</v>
      </c>
      <c r="AM2085" s="17"/>
      <c r="AN2085" s="17">
        <v>8.2622149459631103E-3</v>
      </c>
      <c r="AO2085" s="17">
        <v>8.1044401884107498E-3</v>
      </c>
      <c r="AP2085" s="17">
        <v>5.6020548034710601E-3</v>
      </c>
      <c r="AQ2085" s="17">
        <v>1.8431264047695899E-2</v>
      </c>
      <c r="AR2085" s="17">
        <v>0</v>
      </c>
      <c r="AS2085" s="17"/>
      <c r="AT2085" s="17">
        <v>1.09746082526771E-2</v>
      </c>
      <c r="AU2085" s="17">
        <v>1.7840262799578E-2</v>
      </c>
      <c r="AV2085" s="17"/>
      <c r="AW2085" s="17">
        <v>6.9636192074740803E-3</v>
      </c>
      <c r="AX2085" s="17">
        <v>1.2865731580504001E-2</v>
      </c>
      <c r="AY2085" s="17">
        <v>1.5901810626501801E-2</v>
      </c>
    </row>
    <row r="2086" spans="2:51">
      <c r="B2086" t="s">
        <v>119</v>
      </c>
      <c r="C2086" s="17">
        <v>4.7374806832499901E-2</v>
      </c>
      <c r="D2086" s="17">
        <v>3.8220629726252703E-2</v>
      </c>
      <c r="E2086" s="17">
        <v>5.7381504101272102E-2</v>
      </c>
      <c r="F2086" s="17"/>
      <c r="G2086" s="17">
        <v>3.8476780708945203E-2</v>
      </c>
      <c r="H2086" s="17">
        <v>3.2719722883088199E-2</v>
      </c>
      <c r="I2086" s="17">
        <v>6.5518897910907203E-2</v>
      </c>
      <c r="J2086" s="17">
        <v>5.1183210370021097E-2</v>
      </c>
      <c r="K2086" s="17">
        <v>3.0068557038477099E-2</v>
      </c>
      <c r="L2086" s="17">
        <v>5.4748154290004201E-2</v>
      </c>
      <c r="M2086" s="17"/>
      <c r="N2086" s="17">
        <v>2.99903517776401E-2</v>
      </c>
      <c r="O2086" s="17">
        <v>4.3973885895103697E-2</v>
      </c>
      <c r="P2086" s="17">
        <v>5.0864160430418401E-2</v>
      </c>
      <c r="Q2086" s="17">
        <v>6.7181330912218798E-2</v>
      </c>
      <c r="R2086" s="17"/>
      <c r="S2086" s="17">
        <v>2.6917105218800599E-2</v>
      </c>
      <c r="T2086" s="17">
        <v>3.4253060495085599E-2</v>
      </c>
      <c r="U2086" s="17">
        <v>6.0418884233001298E-2</v>
      </c>
      <c r="V2086" s="17">
        <v>5.6721090968014698E-2</v>
      </c>
      <c r="W2086" s="17">
        <v>6.7959687188457907E-2</v>
      </c>
      <c r="X2086" s="17">
        <v>4.2263033172248402E-2</v>
      </c>
      <c r="Y2086" s="17">
        <v>7.5981554707695896E-3</v>
      </c>
      <c r="Z2086" s="17">
        <v>4.87740696047433E-2</v>
      </c>
      <c r="AA2086" s="17">
        <v>7.22072703821518E-2</v>
      </c>
      <c r="AB2086" s="17">
        <v>6.4019730353999396E-2</v>
      </c>
      <c r="AC2086" s="17">
        <v>7.2701370229831294E-2</v>
      </c>
      <c r="AD2086" s="17">
        <v>3.8897619064958998E-2</v>
      </c>
      <c r="AE2086" s="17"/>
      <c r="AF2086" s="17">
        <v>4.27772010994346E-2</v>
      </c>
      <c r="AG2086" s="17">
        <v>5.1349440973755101E-2</v>
      </c>
      <c r="AH2086" s="17">
        <v>4.4036974190890699E-2</v>
      </c>
      <c r="AI2086" s="17"/>
      <c r="AJ2086" s="17">
        <v>3.7168956908066597E-2</v>
      </c>
      <c r="AK2086" s="17">
        <v>6.0614243410443101E-2</v>
      </c>
      <c r="AL2086" s="17">
        <v>1.27226836915322E-2</v>
      </c>
      <c r="AM2086" s="17"/>
      <c r="AN2086" s="17">
        <v>6.0704144663761297E-2</v>
      </c>
      <c r="AO2086" s="17">
        <v>7.0944211290968201E-2</v>
      </c>
      <c r="AP2086" s="17">
        <v>3.4894782653784803E-2</v>
      </c>
      <c r="AQ2086" s="17">
        <v>1.0807593220203899E-2</v>
      </c>
      <c r="AR2086" s="17">
        <v>0</v>
      </c>
      <c r="AS2086" s="17"/>
      <c r="AT2086" s="17">
        <v>4.7409638796645101E-2</v>
      </c>
      <c r="AU2086" s="17">
        <v>4.9392798711662703E-2</v>
      </c>
      <c r="AV2086" s="17"/>
      <c r="AW2086" s="17">
        <v>1.9560275958552E-2</v>
      </c>
      <c r="AX2086" s="17">
        <v>3.6707700577502798E-2</v>
      </c>
      <c r="AY2086" s="17">
        <v>7.9862287215357194E-2</v>
      </c>
    </row>
    <row r="2087" spans="2:51">
      <c r="B2087" t="s">
        <v>138</v>
      </c>
      <c r="C2087" s="17">
        <v>0.56946557044286705</v>
      </c>
      <c r="D2087" s="17">
        <v>0.59956526632123797</v>
      </c>
      <c r="E2087" s="17">
        <v>0.53502784296824801</v>
      </c>
      <c r="F2087" s="17"/>
      <c r="G2087" s="17">
        <v>0.65738478517415599</v>
      </c>
      <c r="H2087" s="17">
        <v>0.62109859007843005</v>
      </c>
      <c r="I2087" s="17">
        <v>0.50187445141907105</v>
      </c>
      <c r="J2087" s="17">
        <v>0.54948321329249605</v>
      </c>
      <c r="K2087" s="17">
        <v>0.51701319450227001</v>
      </c>
      <c r="L2087" s="17">
        <v>0.59833969696665101</v>
      </c>
      <c r="M2087" s="17"/>
      <c r="N2087" s="17">
        <v>0.65262536788786296</v>
      </c>
      <c r="O2087" s="17">
        <v>0.57849059890075805</v>
      </c>
      <c r="P2087" s="17">
        <v>0.54496914575518496</v>
      </c>
      <c r="Q2087" s="17">
        <v>0.49096426086851302</v>
      </c>
      <c r="R2087" s="17"/>
      <c r="S2087" s="17">
        <v>0.61551919245117204</v>
      </c>
      <c r="T2087" s="17">
        <v>0.51319913711953302</v>
      </c>
      <c r="U2087" s="17">
        <v>0.55256727280440399</v>
      </c>
      <c r="V2087" s="17">
        <v>0.51553032233185203</v>
      </c>
      <c r="W2087" s="17">
        <v>0.60803970325882595</v>
      </c>
      <c r="X2087" s="17">
        <v>0.61427669405279905</v>
      </c>
      <c r="Y2087" s="17">
        <v>0.68534759791019295</v>
      </c>
      <c r="Z2087" s="17">
        <v>0.51345546174817702</v>
      </c>
      <c r="AA2087" s="17">
        <v>0.521013441209216</v>
      </c>
      <c r="AB2087" s="17">
        <v>0.55751915920232697</v>
      </c>
      <c r="AC2087" s="17">
        <v>0.53423908164440204</v>
      </c>
      <c r="AD2087" s="17">
        <v>0.65132423530114503</v>
      </c>
      <c r="AE2087" s="17"/>
      <c r="AF2087" s="17">
        <v>0.53257450975784004</v>
      </c>
      <c r="AG2087" s="17">
        <v>0.60486897745061297</v>
      </c>
      <c r="AH2087" s="17">
        <v>0.57743057287445398</v>
      </c>
      <c r="AI2087" s="17"/>
      <c r="AJ2087" s="17">
        <v>0.58890348737428999</v>
      </c>
      <c r="AK2087" s="17">
        <v>0.57015871509251803</v>
      </c>
      <c r="AL2087" s="17">
        <v>0.71515747556101195</v>
      </c>
      <c r="AM2087" s="17"/>
      <c r="AN2087" s="17">
        <v>0.45990217329820299</v>
      </c>
      <c r="AO2087" s="17">
        <v>0.555903957641258</v>
      </c>
      <c r="AP2087" s="17">
        <v>0.60996272852899902</v>
      </c>
      <c r="AQ2087" s="17">
        <v>0.67778936136322698</v>
      </c>
      <c r="AR2087" s="17">
        <v>0.87913552467678302</v>
      </c>
      <c r="AS2087" s="17"/>
      <c r="AT2087" s="17">
        <v>0.567528590130289</v>
      </c>
      <c r="AU2087" s="17">
        <v>0.56916791344752204</v>
      </c>
      <c r="AV2087" s="17"/>
      <c r="AW2087" s="17">
        <v>0.64007457317477001</v>
      </c>
      <c r="AX2087" s="17">
        <v>0.55928619140407998</v>
      </c>
      <c r="AY2087" s="17">
        <v>0.49753706814824</v>
      </c>
    </row>
    <row r="2088" spans="2:51">
      <c r="B2088" t="s">
        <v>139</v>
      </c>
      <c r="C2088" s="17">
        <v>6.5158315868115005E-2</v>
      </c>
      <c r="D2088" s="17">
        <v>7.5856338328916306E-2</v>
      </c>
      <c r="E2088" s="17">
        <v>5.4942963322887901E-2</v>
      </c>
      <c r="F2088" s="17"/>
      <c r="G2088" s="17">
        <v>5.1124153117587598E-2</v>
      </c>
      <c r="H2088" s="17">
        <v>9.2710508919602003E-2</v>
      </c>
      <c r="I2088" s="17">
        <v>7.0458886083876501E-2</v>
      </c>
      <c r="J2088" s="17">
        <v>7.5362444336796397E-2</v>
      </c>
      <c r="K2088" s="17">
        <v>6.6166731849249205E-2</v>
      </c>
      <c r="L2088" s="17">
        <v>3.9852469872517803E-2</v>
      </c>
      <c r="M2088" s="17"/>
      <c r="N2088" s="17">
        <v>4.5212156653879301E-2</v>
      </c>
      <c r="O2088" s="17">
        <v>5.4651586712361498E-2</v>
      </c>
      <c r="P2088" s="17">
        <v>7.1875419366479107E-2</v>
      </c>
      <c r="Q2088" s="17">
        <v>9.2961300890155196E-2</v>
      </c>
      <c r="R2088" s="17"/>
      <c r="S2088" s="17">
        <v>3.6798273770675002E-2</v>
      </c>
      <c r="T2088" s="17">
        <v>9.6473656153347104E-2</v>
      </c>
      <c r="U2088" s="17">
        <v>7.22394787062733E-2</v>
      </c>
      <c r="V2088" s="17">
        <v>6.3558915067167196E-2</v>
      </c>
      <c r="W2088" s="17">
        <v>4.0481944252303101E-2</v>
      </c>
      <c r="X2088" s="17">
        <v>4.9921046174150101E-2</v>
      </c>
      <c r="Y2088" s="17">
        <v>5.02220109758015E-2</v>
      </c>
      <c r="Z2088" s="17">
        <v>0.113661470375474</v>
      </c>
      <c r="AA2088" s="17">
        <v>7.2289858398086104E-2</v>
      </c>
      <c r="AB2088" s="17">
        <v>6.6388285534075206E-2</v>
      </c>
      <c r="AC2088" s="17">
        <v>9.0613125646433298E-2</v>
      </c>
      <c r="AD2088" s="17">
        <v>3.5149707088849E-2</v>
      </c>
      <c r="AE2088" s="17"/>
      <c r="AF2088" s="17">
        <v>6.9653077422892298E-2</v>
      </c>
      <c r="AG2088" s="17">
        <v>5.8524732643413298E-2</v>
      </c>
      <c r="AH2088" s="17">
        <v>8.33447121553611E-2</v>
      </c>
      <c r="AI2088" s="17"/>
      <c r="AJ2088" s="17">
        <v>4.3881283511363098E-2</v>
      </c>
      <c r="AK2088" s="17">
        <v>8.3757092576781905E-2</v>
      </c>
      <c r="AL2088" s="17">
        <v>2.6168459138668401E-2</v>
      </c>
      <c r="AM2088" s="17"/>
      <c r="AN2088" s="17">
        <v>7.7306609804897106E-2</v>
      </c>
      <c r="AO2088" s="17">
        <v>7.2934886531072302E-2</v>
      </c>
      <c r="AP2088" s="17">
        <v>4.3185785513879998E-2</v>
      </c>
      <c r="AQ2088" s="17">
        <v>7.6551094411314399E-2</v>
      </c>
      <c r="AR2088" s="17">
        <v>0</v>
      </c>
      <c r="AS2088" s="17"/>
      <c r="AT2088" s="17">
        <v>5.85332611335872E-2</v>
      </c>
      <c r="AU2088" s="17">
        <v>0.14222900176586201</v>
      </c>
      <c r="AV2088" s="17"/>
      <c r="AW2088" s="17">
        <v>5.1961264950619999E-2</v>
      </c>
      <c r="AX2088" s="17">
        <v>5.3847421901317298E-2</v>
      </c>
      <c r="AY2088" s="17">
        <v>8.2341011560584695E-2</v>
      </c>
    </row>
    <row r="2089" spans="2:51">
      <c r="B2089" t="s">
        <v>140</v>
      </c>
      <c r="C2089" s="17">
        <v>0.50430725457475201</v>
      </c>
      <c r="D2089" s="17">
        <v>0.52370892799232105</v>
      </c>
      <c r="E2089" s="17">
        <v>0.48008487964536001</v>
      </c>
      <c r="F2089" s="17"/>
      <c r="G2089" s="17">
        <v>0.60626063205656899</v>
      </c>
      <c r="H2089" s="17">
        <v>0.52838808115882796</v>
      </c>
      <c r="I2089" s="17">
        <v>0.43141556533519498</v>
      </c>
      <c r="J2089" s="17">
        <v>0.47412076895569999</v>
      </c>
      <c r="K2089" s="17">
        <v>0.45084646265302097</v>
      </c>
      <c r="L2089" s="17">
        <v>0.55848722709413301</v>
      </c>
      <c r="M2089" s="17"/>
      <c r="N2089" s="17">
        <v>0.60741321123398395</v>
      </c>
      <c r="O2089" s="17">
        <v>0.52383901218839701</v>
      </c>
      <c r="P2089" s="17">
        <v>0.473093726388706</v>
      </c>
      <c r="Q2089" s="17">
        <v>0.398002959978358</v>
      </c>
      <c r="R2089" s="17"/>
      <c r="S2089" s="17">
        <v>0.57872091868049702</v>
      </c>
      <c r="T2089" s="17">
        <v>0.416725480966186</v>
      </c>
      <c r="U2089" s="17">
        <v>0.48032779409812998</v>
      </c>
      <c r="V2089" s="17">
        <v>0.45197140726468499</v>
      </c>
      <c r="W2089" s="17">
        <v>0.56755775900652305</v>
      </c>
      <c r="X2089" s="17">
        <v>0.564355647878649</v>
      </c>
      <c r="Y2089" s="17">
        <v>0.63512558693439103</v>
      </c>
      <c r="Z2089" s="17">
        <v>0.39979399137270299</v>
      </c>
      <c r="AA2089" s="17">
        <v>0.44872358281113001</v>
      </c>
      <c r="AB2089" s="17">
        <v>0.49113087366825198</v>
      </c>
      <c r="AC2089" s="17">
        <v>0.443625955997969</v>
      </c>
      <c r="AD2089" s="17">
        <v>0.61617452821229601</v>
      </c>
      <c r="AE2089" s="17"/>
      <c r="AF2089" s="17">
        <v>0.46292143233494798</v>
      </c>
      <c r="AG2089" s="17">
        <v>0.54634424480719901</v>
      </c>
      <c r="AH2089" s="17">
        <v>0.494085860719093</v>
      </c>
      <c r="AI2089" s="17"/>
      <c r="AJ2089" s="17">
        <v>0.54502220386292699</v>
      </c>
      <c r="AK2089" s="17">
        <v>0.48640162251573599</v>
      </c>
      <c r="AL2089" s="17">
        <v>0.688989016422343</v>
      </c>
      <c r="AM2089" s="17"/>
      <c r="AN2089" s="17">
        <v>0.38259556349330598</v>
      </c>
      <c r="AO2089" s="17">
        <v>0.482969071110186</v>
      </c>
      <c r="AP2089" s="17">
        <v>0.56677694301511905</v>
      </c>
      <c r="AQ2089" s="17">
        <v>0.60123826695191296</v>
      </c>
      <c r="AR2089" s="17">
        <v>0.87913552467678302</v>
      </c>
      <c r="AS2089" s="17"/>
      <c r="AT2089" s="17">
        <v>0.50899532899670197</v>
      </c>
      <c r="AU2089" s="17">
        <v>0.42693891168165998</v>
      </c>
      <c r="AV2089" s="17"/>
      <c r="AW2089" s="17">
        <v>0.58811330822414998</v>
      </c>
      <c r="AX2089" s="17">
        <v>0.50543876950276301</v>
      </c>
      <c r="AY2089" s="17">
        <v>0.41519605658765502</v>
      </c>
    </row>
    <row r="2090" spans="2:51">
      <c r="C2090" s="17"/>
      <c r="D2090" s="17"/>
      <c r="E2090" s="17"/>
      <c r="F2090" s="17"/>
      <c r="G2090" s="17"/>
      <c r="H2090" s="17"/>
      <c r="I2090" s="17"/>
      <c r="J2090" s="17"/>
      <c r="K2090" s="17"/>
      <c r="L2090" s="17"/>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7"/>
      <c r="AI2090" s="17"/>
      <c r="AJ2090" s="17"/>
      <c r="AK2090" s="17"/>
      <c r="AL2090" s="17"/>
      <c r="AM2090" s="17"/>
      <c r="AN2090" s="17"/>
      <c r="AO2090" s="17"/>
      <c r="AP2090" s="17"/>
      <c r="AQ2090" s="17"/>
      <c r="AR2090" s="17"/>
      <c r="AS2090" s="17"/>
      <c r="AT2090" s="17"/>
      <c r="AU2090" s="17"/>
      <c r="AV2090" s="17"/>
      <c r="AW2090" s="17"/>
      <c r="AX2090" s="17"/>
      <c r="AY2090" s="17"/>
    </row>
    <row r="2091" spans="2:51">
      <c r="B2091" s="6" t="s">
        <v>518</v>
      </c>
      <c r="C2091" s="17"/>
      <c r="D2091" s="17"/>
      <c r="E2091" s="17"/>
      <c r="F2091" s="17"/>
      <c r="G2091" s="17"/>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c r="AP2091" s="17"/>
      <c r="AQ2091" s="17"/>
      <c r="AR2091" s="17"/>
      <c r="AS2091" s="17"/>
      <c r="AT2091" s="17"/>
      <c r="AU2091" s="17"/>
      <c r="AV2091" s="17"/>
      <c r="AW2091" s="17"/>
      <c r="AX2091" s="17"/>
      <c r="AY2091" s="17"/>
    </row>
    <row r="2092" spans="2:51">
      <c r="B2092" s="24" t="s">
        <v>16</v>
      </c>
      <c r="C2092" s="17"/>
      <c r="D2092" s="17"/>
      <c r="E2092" s="17"/>
      <c r="F2092" s="17"/>
      <c r="G2092" s="17"/>
      <c r="H2092" s="17"/>
      <c r="I2092" s="17"/>
      <c r="J2092" s="17"/>
      <c r="K2092" s="17"/>
      <c r="L2092" s="17"/>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7"/>
      <c r="AI2092" s="17"/>
      <c r="AJ2092" s="17"/>
      <c r="AK2092" s="17"/>
      <c r="AL2092" s="17"/>
      <c r="AM2092" s="17"/>
      <c r="AN2092" s="17"/>
      <c r="AO2092" s="17"/>
      <c r="AP2092" s="17"/>
      <c r="AQ2092" s="17"/>
      <c r="AR2092" s="17"/>
      <c r="AS2092" s="17"/>
      <c r="AT2092" s="17"/>
      <c r="AU2092" s="17"/>
      <c r="AV2092" s="17"/>
      <c r="AW2092" s="17"/>
      <c r="AX2092" s="17"/>
      <c r="AY2092" s="17"/>
    </row>
    <row r="2093" spans="2:51">
      <c r="B2093" t="s">
        <v>133</v>
      </c>
      <c r="C2093" s="17">
        <v>0.24127548115786099</v>
      </c>
      <c r="D2093" s="17">
        <v>0.249795480530419</v>
      </c>
      <c r="E2093" s="17">
        <v>0.23319222898299699</v>
      </c>
      <c r="F2093" s="17"/>
      <c r="G2093" s="17">
        <v>0.30780531685444601</v>
      </c>
      <c r="H2093" s="17">
        <v>0.20179651894850201</v>
      </c>
      <c r="I2093" s="17">
        <v>0.22950411526205999</v>
      </c>
      <c r="J2093" s="17">
        <v>0.21301243335303199</v>
      </c>
      <c r="K2093" s="17">
        <v>0.22062913605617099</v>
      </c>
      <c r="L2093" s="17">
        <v>0.274994815123703</v>
      </c>
      <c r="M2093" s="17"/>
      <c r="N2093" s="17">
        <v>0.28544596374977999</v>
      </c>
      <c r="O2093" s="17">
        <v>0.241184008129886</v>
      </c>
      <c r="P2093" s="17">
        <v>0.198044597741839</v>
      </c>
      <c r="Q2093" s="17">
        <v>0.23120623376727301</v>
      </c>
      <c r="R2093" s="17"/>
      <c r="S2093" s="17">
        <v>0.229213167650376</v>
      </c>
      <c r="T2093" s="17">
        <v>0.21105638443268299</v>
      </c>
      <c r="U2093" s="17">
        <v>0.232691672539204</v>
      </c>
      <c r="V2093" s="17">
        <v>0.28622307942205499</v>
      </c>
      <c r="W2093" s="17">
        <v>0.22421500860394</v>
      </c>
      <c r="X2093" s="17">
        <v>0.18769883915058799</v>
      </c>
      <c r="Y2093" s="17">
        <v>0.28047150998574599</v>
      </c>
      <c r="Z2093" s="17">
        <v>0.34024484234582703</v>
      </c>
      <c r="AA2093" s="17">
        <v>0.214986089634913</v>
      </c>
      <c r="AB2093" s="17">
        <v>0.22633561525697901</v>
      </c>
      <c r="AC2093" s="17">
        <v>0.26616059572151701</v>
      </c>
      <c r="AD2093" s="17">
        <v>0.358563347780537</v>
      </c>
      <c r="AE2093" s="17"/>
      <c r="AF2093" s="17">
        <v>0.19985237441564899</v>
      </c>
      <c r="AG2093" s="17">
        <v>0.27546121460908701</v>
      </c>
      <c r="AH2093" s="17">
        <v>0.24175963492174299</v>
      </c>
      <c r="AI2093" s="17"/>
      <c r="AJ2093" s="17">
        <v>0.24309647756852301</v>
      </c>
      <c r="AK2093" s="17">
        <v>0.27918781255939401</v>
      </c>
      <c r="AL2093" s="17">
        <v>0.201131562739891</v>
      </c>
      <c r="AM2093" s="17"/>
      <c r="AN2093" s="17">
        <v>0.233929731798694</v>
      </c>
      <c r="AO2093" s="17">
        <v>0.22659679764103499</v>
      </c>
      <c r="AP2093" s="17">
        <v>0.28022414187570999</v>
      </c>
      <c r="AQ2093" s="17">
        <v>0.25031255564799898</v>
      </c>
      <c r="AR2093" s="17">
        <v>0.43925444025160998</v>
      </c>
      <c r="AS2093" s="17"/>
      <c r="AT2093" s="17">
        <v>0.247988182460507</v>
      </c>
      <c r="AU2093" s="17">
        <v>0.18057689237775801</v>
      </c>
      <c r="AV2093" s="17"/>
      <c r="AW2093" s="17">
        <v>0.25592861804412498</v>
      </c>
      <c r="AX2093" s="17">
        <v>0.294094088178253</v>
      </c>
      <c r="AY2093" s="17">
        <v>0.21205447641658001</v>
      </c>
    </row>
    <row r="2094" spans="2:51">
      <c r="B2094" t="s">
        <v>134</v>
      </c>
      <c r="C2094" s="17">
        <v>0.43939224914457697</v>
      </c>
      <c r="D2094" s="17">
        <v>0.43398587730134502</v>
      </c>
      <c r="E2094" s="17">
        <v>0.44298788058157401</v>
      </c>
      <c r="F2094" s="17"/>
      <c r="G2094" s="17">
        <v>0.44339771880976903</v>
      </c>
      <c r="H2094" s="17">
        <v>0.53026221148310304</v>
      </c>
      <c r="I2094" s="17">
        <v>0.40562387442995401</v>
      </c>
      <c r="J2094" s="17">
        <v>0.49541834604027901</v>
      </c>
      <c r="K2094" s="17">
        <v>0.39469473880266798</v>
      </c>
      <c r="L2094" s="17">
        <v>0.383296117629564</v>
      </c>
      <c r="M2094" s="17"/>
      <c r="N2094" s="17">
        <v>0.43085664401283902</v>
      </c>
      <c r="O2094" s="17">
        <v>0.47121049531950299</v>
      </c>
      <c r="P2094" s="17">
        <v>0.44069379047208801</v>
      </c>
      <c r="Q2094" s="17">
        <v>0.40365947230382299</v>
      </c>
      <c r="R2094" s="17"/>
      <c r="S2094" s="17">
        <v>0.431468123873537</v>
      </c>
      <c r="T2094" s="17">
        <v>0.51945223318859701</v>
      </c>
      <c r="U2094" s="17">
        <v>0.49300189136094802</v>
      </c>
      <c r="V2094" s="17">
        <v>0.36819868775967701</v>
      </c>
      <c r="W2094" s="17">
        <v>0.37438229172738802</v>
      </c>
      <c r="X2094" s="17">
        <v>0.461756724716891</v>
      </c>
      <c r="Y2094" s="17">
        <v>0.37220829247861598</v>
      </c>
      <c r="Z2094" s="17">
        <v>0.40786424931117599</v>
      </c>
      <c r="AA2094" s="17">
        <v>0.44290064752233099</v>
      </c>
      <c r="AB2094" s="17">
        <v>0.45336698652684698</v>
      </c>
      <c r="AC2094" s="17">
        <v>0.44413585493561902</v>
      </c>
      <c r="AD2094" s="17">
        <v>0.43792511799364597</v>
      </c>
      <c r="AE2094" s="17"/>
      <c r="AF2094" s="17">
        <v>0.40129137632626699</v>
      </c>
      <c r="AG2094" s="17">
        <v>0.48799603050039098</v>
      </c>
      <c r="AH2094" s="17">
        <v>0.39806765512011399</v>
      </c>
      <c r="AI2094" s="17"/>
      <c r="AJ2094" s="17">
        <v>0.444363861761358</v>
      </c>
      <c r="AK2094" s="17">
        <v>0.45104869402911002</v>
      </c>
      <c r="AL2094" s="17">
        <v>0.44955004877729199</v>
      </c>
      <c r="AM2094" s="17"/>
      <c r="AN2094" s="17">
        <v>0.41509700055172999</v>
      </c>
      <c r="AO2094" s="17">
        <v>0.45055791857150401</v>
      </c>
      <c r="AP2094" s="17">
        <v>0.44670385860414902</v>
      </c>
      <c r="AQ2094" s="17">
        <v>0.482595121443676</v>
      </c>
      <c r="AR2094" s="17">
        <v>0.33025463578626302</v>
      </c>
      <c r="AS2094" s="17"/>
      <c r="AT2094" s="17">
        <v>0.44800133949742499</v>
      </c>
      <c r="AU2094" s="17">
        <v>0.37449642308759301</v>
      </c>
      <c r="AV2094" s="17"/>
      <c r="AW2094" s="17">
        <v>0.49097641096982397</v>
      </c>
      <c r="AX2094" s="17">
        <v>0.42044275919283602</v>
      </c>
      <c r="AY2094" s="17">
        <v>0.39029681650370102</v>
      </c>
    </row>
    <row r="2095" spans="2:51">
      <c r="B2095" t="s">
        <v>135</v>
      </c>
      <c r="C2095" s="17">
        <v>0.229000322005358</v>
      </c>
      <c r="D2095" s="17">
        <v>0.224259070180133</v>
      </c>
      <c r="E2095" s="17">
        <v>0.23426778910641</v>
      </c>
      <c r="F2095" s="17"/>
      <c r="G2095" s="17">
        <v>0.171140933704063</v>
      </c>
      <c r="H2095" s="17">
        <v>0.17802943533080401</v>
      </c>
      <c r="I2095" s="17">
        <v>0.238487592741355</v>
      </c>
      <c r="J2095" s="17">
        <v>0.217443770449854</v>
      </c>
      <c r="K2095" s="17">
        <v>0.28378082000822302</v>
      </c>
      <c r="L2095" s="17">
        <v>0.263006673463138</v>
      </c>
      <c r="M2095" s="17"/>
      <c r="N2095" s="17">
        <v>0.20991505914624201</v>
      </c>
      <c r="O2095" s="17">
        <v>0.18336228648085101</v>
      </c>
      <c r="P2095" s="17">
        <v>0.26589059986320801</v>
      </c>
      <c r="Q2095" s="17">
        <v>0.272569670116591</v>
      </c>
      <c r="R2095" s="17"/>
      <c r="S2095" s="17">
        <v>0.249425733365084</v>
      </c>
      <c r="T2095" s="17">
        <v>0.21091519641162201</v>
      </c>
      <c r="U2095" s="17">
        <v>0.213034268627732</v>
      </c>
      <c r="V2095" s="17">
        <v>0.28195015127328699</v>
      </c>
      <c r="W2095" s="17">
        <v>0.302537929285076</v>
      </c>
      <c r="X2095" s="17">
        <v>0.25528295714063298</v>
      </c>
      <c r="Y2095" s="17">
        <v>0.22330116166532801</v>
      </c>
      <c r="Z2095" s="17">
        <v>0.14175911530569801</v>
      </c>
      <c r="AA2095" s="17">
        <v>0.24735921259787699</v>
      </c>
      <c r="AB2095" s="17">
        <v>0.205104815722535</v>
      </c>
      <c r="AC2095" s="17">
        <v>0.18857323551749</v>
      </c>
      <c r="AD2095" s="17">
        <v>8.0329333236412406E-2</v>
      </c>
      <c r="AE2095" s="17"/>
      <c r="AF2095" s="17">
        <v>0.28189395136737999</v>
      </c>
      <c r="AG2095" s="17">
        <v>0.167692748168354</v>
      </c>
      <c r="AH2095" s="17">
        <v>0.26544067224342299</v>
      </c>
      <c r="AI2095" s="17"/>
      <c r="AJ2095" s="17">
        <v>0.23399334907741301</v>
      </c>
      <c r="AK2095" s="17">
        <v>0.192283946845137</v>
      </c>
      <c r="AL2095" s="17">
        <v>0.26015750718499098</v>
      </c>
      <c r="AM2095" s="17"/>
      <c r="AN2095" s="17">
        <v>0.246380813109219</v>
      </c>
      <c r="AO2095" s="17">
        <v>0.229809326874714</v>
      </c>
      <c r="AP2095" s="17">
        <v>0.18084462429114501</v>
      </c>
      <c r="AQ2095" s="17">
        <v>0.225683226370473</v>
      </c>
      <c r="AR2095" s="17">
        <v>9.6300289920411994E-2</v>
      </c>
      <c r="AS2095" s="17"/>
      <c r="AT2095" s="17">
        <v>0.22112285948547999</v>
      </c>
      <c r="AU2095" s="17">
        <v>0.29395682610499801</v>
      </c>
      <c r="AV2095" s="17"/>
      <c r="AW2095" s="17">
        <v>0.18617207732320201</v>
      </c>
      <c r="AX2095" s="17">
        <v>0.191583863918911</v>
      </c>
      <c r="AY2095" s="17">
        <v>0.283711214704093</v>
      </c>
    </row>
    <row r="2096" spans="2:51">
      <c r="B2096" t="s">
        <v>136</v>
      </c>
      <c r="C2096" s="17">
        <v>4.1628898072427097E-2</v>
      </c>
      <c r="D2096" s="17">
        <v>4.0497905885726597E-2</v>
      </c>
      <c r="E2096" s="17">
        <v>4.3250251413564797E-2</v>
      </c>
      <c r="F2096" s="17"/>
      <c r="G2096" s="17">
        <v>4.5562819013385297E-2</v>
      </c>
      <c r="H2096" s="17">
        <v>7.4189797468071403E-2</v>
      </c>
      <c r="I2096" s="17">
        <v>3.5439277619919399E-2</v>
      </c>
      <c r="J2096" s="17">
        <v>3.4845404640088298E-2</v>
      </c>
      <c r="K2096" s="17">
        <v>3.6668553853586798E-2</v>
      </c>
      <c r="L2096" s="17">
        <v>2.8997887972185599E-2</v>
      </c>
      <c r="M2096" s="17"/>
      <c r="N2096" s="17">
        <v>3.4577658887321797E-2</v>
      </c>
      <c r="O2096" s="17">
        <v>4.9668121642724002E-2</v>
      </c>
      <c r="P2096" s="17">
        <v>4.2863655816926499E-2</v>
      </c>
      <c r="Q2096" s="17">
        <v>4.11037994441402E-2</v>
      </c>
      <c r="R2096" s="17"/>
      <c r="S2096" s="17">
        <v>4.8885379832588498E-2</v>
      </c>
      <c r="T2096" s="17">
        <v>3.0492747136713499E-2</v>
      </c>
      <c r="U2096" s="17">
        <v>7.2950049956934998E-3</v>
      </c>
      <c r="V2096" s="17">
        <v>2.2204007983485399E-2</v>
      </c>
      <c r="W2096" s="17">
        <v>5.7272697706766601E-2</v>
      </c>
      <c r="X2096" s="17">
        <v>5.2643006254305999E-2</v>
      </c>
      <c r="Y2096" s="17">
        <v>2.31760915421131E-2</v>
      </c>
      <c r="Z2096" s="17">
        <v>7.33367258298981E-2</v>
      </c>
      <c r="AA2096" s="17">
        <v>2.9539047121923699E-2</v>
      </c>
      <c r="AB2096" s="17">
        <v>7.6700017286091507E-2</v>
      </c>
      <c r="AC2096" s="17">
        <v>4.5044998385922803E-2</v>
      </c>
      <c r="AD2096" s="17">
        <v>6.6542248158123193E-2</v>
      </c>
      <c r="AE2096" s="17"/>
      <c r="AF2096" s="17">
        <v>4.7148402607509798E-2</v>
      </c>
      <c r="AG2096" s="17">
        <v>4.0924039447442703E-2</v>
      </c>
      <c r="AH2096" s="17">
        <v>4.0964296125810103E-2</v>
      </c>
      <c r="AI2096" s="17"/>
      <c r="AJ2096" s="17">
        <v>3.0391491840168299E-2</v>
      </c>
      <c r="AK2096" s="17">
        <v>5.1557532349553799E-2</v>
      </c>
      <c r="AL2096" s="17">
        <v>2.25902882724506E-2</v>
      </c>
      <c r="AM2096" s="17"/>
      <c r="AN2096" s="17">
        <v>4.8041198517870698E-2</v>
      </c>
      <c r="AO2096" s="17">
        <v>4.34301456461514E-2</v>
      </c>
      <c r="AP2096" s="17">
        <v>5.1015691554501301E-2</v>
      </c>
      <c r="AQ2096" s="17">
        <v>3.3147603341009198E-2</v>
      </c>
      <c r="AR2096" s="17">
        <v>0.134190634041715</v>
      </c>
      <c r="AS2096" s="17"/>
      <c r="AT2096" s="17">
        <v>3.8716596095364798E-2</v>
      </c>
      <c r="AU2096" s="17">
        <v>5.98929557792841E-2</v>
      </c>
      <c r="AV2096" s="17"/>
      <c r="AW2096" s="17">
        <v>2.78553775949653E-2</v>
      </c>
      <c r="AX2096" s="17">
        <v>6.6855439135881101E-2</v>
      </c>
      <c r="AY2096" s="17">
        <v>4.9445169181488897E-2</v>
      </c>
    </row>
    <row r="2097" spans="2:51">
      <c r="B2097" t="s">
        <v>137</v>
      </c>
      <c r="C2097" s="17">
        <v>1.91760526207847E-2</v>
      </c>
      <c r="D2097" s="17">
        <v>2.3038224355944999E-2</v>
      </c>
      <c r="E2097" s="17">
        <v>1.53075218756706E-2</v>
      </c>
      <c r="F2097" s="17"/>
      <c r="G2097" s="17">
        <v>6.9361782750028403E-3</v>
      </c>
      <c r="H2097" s="17">
        <v>8.6867567852157903E-3</v>
      </c>
      <c r="I2097" s="17">
        <v>5.5956566522529998E-2</v>
      </c>
      <c r="J2097" s="17">
        <v>1.98767165662894E-2</v>
      </c>
      <c r="K2097" s="17">
        <v>1.5469582624306401E-2</v>
      </c>
      <c r="L2097" s="17">
        <v>1.0513306528553101E-2</v>
      </c>
      <c r="M2097" s="17"/>
      <c r="N2097" s="17">
        <v>2.03260462116642E-2</v>
      </c>
      <c r="O2097" s="17">
        <v>2.2397045146615301E-2</v>
      </c>
      <c r="P2097" s="17">
        <v>2.3845765615816399E-2</v>
      </c>
      <c r="Q2097" s="17">
        <v>1.03560500967058E-2</v>
      </c>
      <c r="R2097" s="17"/>
      <c r="S2097" s="17">
        <v>3.4016177651479601E-2</v>
      </c>
      <c r="T2097" s="17">
        <v>6.8923983721488596E-3</v>
      </c>
      <c r="U2097" s="17">
        <v>8.4567606997656697E-3</v>
      </c>
      <c r="V2097" s="17">
        <v>8.8953242989868401E-3</v>
      </c>
      <c r="W2097" s="17">
        <v>1.18354954721391E-2</v>
      </c>
      <c r="X2097" s="17">
        <v>8.4075476523614908E-3</v>
      </c>
      <c r="Y2097" s="17">
        <v>4.4215087442835199E-2</v>
      </c>
      <c r="Z2097" s="17">
        <v>1.8436032172374901E-2</v>
      </c>
      <c r="AA2097" s="17">
        <v>4.0804152746630303E-2</v>
      </c>
      <c r="AB2097" s="17">
        <v>9.7103760430677592E-3</v>
      </c>
      <c r="AC2097" s="17">
        <v>0</v>
      </c>
      <c r="AD2097" s="17">
        <v>2.1924991777809801E-2</v>
      </c>
      <c r="AE2097" s="17"/>
      <c r="AF2097" s="17">
        <v>3.4437891224169397E-2</v>
      </c>
      <c r="AG2097" s="17">
        <v>8.1251957543908692E-3</v>
      </c>
      <c r="AH2097" s="17">
        <v>1.0429173482216E-2</v>
      </c>
      <c r="AI2097" s="17"/>
      <c r="AJ2097" s="17">
        <v>2.5945458610832701E-2</v>
      </c>
      <c r="AK2097" s="17">
        <v>1.03963069166491E-2</v>
      </c>
      <c r="AL2097" s="17">
        <v>2.34210944696133E-2</v>
      </c>
      <c r="AM2097" s="17"/>
      <c r="AN2097" s="17">
        <v>2.48894974041904E-2</v>
      </c>
      <c r="AO2097" s="17">
        <v>2.6912976615076599E-2</v>
      </c>
      <c r="AP2097" s="17">
        <v>2.0603898011503499E-2</v>
      </c>
      <c r="AQ2097" s="17">
        <v>0</v>
      </c>
      <c r="AR2097" s="17">
        <v>0</v>
      </c>
      <c r="AS2097" s="17"/>
      <c r="AT2097" s="17">
        <v>1.7824659822251E-2</v>
      </c>
      <c r="AU2097" s="17">
        <v>3.2204839723549303E-2</v>
      </c>
      <c r="AV2097" s="17"/>
      <c r="AW2097" s="17">
        <v>1.9125783722191599E-2</v>
      </c>
      <c r="AX2097" s="17">
        <v>5.8901649471991002E-3</v>
      </c>
      <c r="AY2097" s="17">
        <v>2.27155901968937E-2</v>
      </c>
    </row>
    <row r="2098" spans="2:51">
      <c r="B2098" t="s">
        <v>119</v>
      </c>
      <c r="C2098" s="17">
        <v>2.9526996998992701E-2</v>
      </c>
      <c r="D2098" s="17">
        <v>2.8423441746432399E-2</v>
      </c>
      <c r="E2098" s="17">
        <v>3.0994328039783799E-2</v>
      </c>
      <c r="F2098" s="17"/>
      <c r="G2098" s="17">
        <v>2.5157033343334401E-2</v>
      </c>
      <c r="H2098" s="17">
        <v>7.0352799843043604E-3</v>
      </c>
      <c r="I2098" s="17">
        <v>3.49885734241814E-2</v>
      </c>
      <c r="J2098" s="17">
        <v>1.9403328950457099E-2</v>
      </c>
      <c r="K2098" s="17">
        <v>4.8757168655045098E-2</v>
      </c>
      <c r="L2098" s="17">
        <v>3.9191199282856401E-2</v>
      </c>
      <c r="M2098" s="17"/>
      <c r="N2098" s="17">
        <v>1.88786279921524E-2</v>
      </c>
      <c r="O2098" s="17">
        <v>3.21780432804206E-2</v>
      </c>
      <c r="P2098" s="17">
        <v>2.86615904901216E-2</v>
      </c>
      <c r="Q2098" s="17">
        <v>4.11047742714672E-2</v>
      </c>
      <c r="R2098" s="17"/>
      <c r="S2098" s="17">
        <v>6.9914176269357201E-3</v>
      </c>
      <c r="T2098" s="17">
        <v>2.1191040458235801E-2</v>
      </c>
      <c r="U2098" s="17">
        <v>4.5520401776656699E-2</v>
      </c>
      <c r="V2098" s="17">
        <v>3.2528749262509503E-2</v>
      </c>
      <c r="W2098" s="17">
        <v>2.9756577204690798E-2</v>
      </c>
      <c r="X2098" s="17">
        <v>3.4210925085220403E-2</v>
      </c>
      <c r="Y2098" s="17">
        <v>5.6627856885361399E-2</v>
      </c>
      <c r="Z2098" s="17">
        <v>1.83590350350274E-2</v>
      </c>
      <c r="AA2098" s="17">
        <v>2.44108503763244E-2</v>
      </c>
      <c r="AB2098" s="17">
        <v>2.8782189164480401E-2</v>
      </c>
      <c r="AC2098" s="17">
        <v>5.6085315439452103E-2</v>
      </c>
      <c r="AD2098" s="17">
        <v>3.4714961053471598E-2</v>
      </c>
      <c r="AE2098" s="17"/>
      <c r="AF2098" s="17">
        <v>3.5376004059025301E-2</v>
      </c>
      <c r="AG2098" s="17">
        <v>1.9800771520333799E-2</v>
      </c>
      <c r="AH2098" s="17">
        <v>4.3338568106693502E-2</v>
      </c>
      <c r="AI2098" s="17"/>
      <c r="AJ2098" s="17">
        <v>2.22093611417057E-2</v>
      </c>
      <c r="AK2098" s="17">
        <v>1.5525707300155799E-2</v>
      </c>
      <c r="AL2098" s="17">
        <v>4.3149498555762403E-2</v>
      </c>
      <c r="AM2098" s="17"/>
      <c r="AN2098" s="17">
        <v>3.1661758618295399E-2</v>
      </c>
      <c r="AO2098" s="17">
        <v>2.2692834651519202E-2</v>
      </c>
      <c r="AP2098" s="17">
        <v>2.0607785662990399E-2</v>
      </c>
      <c r="AQ2098" s="17">
        <v>8.2614931968434998E-3</v>
      </c>
      <c r="AR2098" s="17">
        <v>0</v>
      </c>
      <c r="AS2098" s="17"/>
      <c r="AT2098" s="17">
        <v>2.63463626389722E-2</v>
      </c>
      <c r="AU2098" s="17">
        <v>5.8872062926817799E-2</v>
      </c>
      <c r="AV2098" s="17"/>
      <c r="AW2098" s="17">
        <v>1.9941732345692301E-2</v>
      </c>
      <c r="AX2098" s="17">
        <v>2.1133684626918801E-2</v>
      </c>
      <c r="AY2098" s="17">
        <v>4.1776732997243597E-2</v>
      </c>
    </row>
    <row r="2099" spans="2:51">
      <c r="B2099" t="s">
        <v>138</v>
      </c>
      <c r="C2099" s="17">
        <v>0.68066773030243799</v>
      </c>
      <c r="D2099" s="17">
        <v>0.68378135783176297</v>
      </c>
      <c r="E2099" s="17">
        <v>0.67618010956457097</v>
      </c>
      <c r="F2099" s="17"/>
      <c r="G2099" s="17">
        <v>0.75120303566421498</v>
      </c>
      <c r="H2099" s="17">
        <v>0.73205873043160496</v>
      </c>
      <c r="I2099" s="17">
        <v>0.63512798969201401</v>
      </c>
      <c r="J2099" s="17">
        <v>0.70843077939331101</v>
      </c>
      <c r="K2099" s="17">
        <v>0.61532387485883799</v>
      </c>
      <c r="L2099" s="17">
        <v>0.658290932753267</v>
      </c>
      <c r="M2099" s="17"/>
      <c r="N2099" s="17">
        <v>0.71630260776262</v>
      </c>
      <c r="O2099" s="17">
        <v>0.71239450344938904</v>
      </c>
      <c r="P2099" s="17">
        <v>0.63873838821392703</v>
      </c>
      <c r="Q2099" s="17">
        <v>0.63486570607109605</v>
      </c>
      <c r="R2099" s="17"/>
      <c r="S2099" s="17">
        <v>0.66068129152391297</v>
      </c>
      <c r="T2099" s="17">
        <v>0.73050861762128005</v>
      </c>
      <c r="U2099" s="17">
        <v>0.72569356390015205</v>
      </c>
      <c r="V2099" s="17">
        <v>0.65442176718173195</v>
      </c>
      <c r="W2099" s="17">
        <v>0.59859730033132796</v>
      </c>
      <c r="X2099" s="17">
        <v>0.64945556386747905</v>
      </c>
      <c r="Y2099" s="17">
        <v>0.65267980246436297</v>
      </c>
      <c r="Z2099" s="17">
        <v>0.74810909165700201</v>
      </c>
      <c r="AA2099" s="17">
        <v>0.65788673715724399</v>
      </c>
      <c r="AB2099" s="17">
        <v>0.67970260178382602</v>
      </c>
      <c r="AC2099" s="17">
        <v>0.71029645065713598</v>
      </c>
      <c r="AD2099" s="17">
        <v>0.79648846577418297</v>
      </c>
      <c r="AE2099" s="17"/>
      <c r="AF2099" s="17">
        <v>0.60114375074191595</v>
      </c>
      <c r="AG2099" s="17">
        <v>0.76345724510947799</v>
      </c>
      <c r="AH2099" s="17">
        <v>0.63982729004185801</v>
      </c>
      <c r="AI2099" s="17"/>
      <c r="AJ2099" s="17">
        <v>0.68746033932988104</v>
      </c>
      <c r="AK2099" s="17">
        <v>0.73023650658850403</v>
      </c>
      <c r="AL2099" s="17">
        <v>0.65068161151718296</v>
      </c>
      <c r="AM2099" s="17"/>
      <c r="AN2099" s="17">
        <v>0.64902673235042396</v>
      </c>
      <c r="AO2099" s="17">
        <v>0.67715471621253898</v>
      </c>
      <c r="AP2099" s="17">
        <v>0.72692800047985995</v>
      </c>
      <c r="AQ2099" s="17">
        <v>0.73290767709167404</v>
      </c>
      <c r="AR2099" s="17">
        <v>0.769509076037873</v>
      </c>
      <c r="AS2099" s="17"/>
      <c r="AT2099" s="17">
        <v>0.69598952195793196</v>
      </c>
      <c r="AU2099" s="17">
        <v>0.55507331546535099</v>
      </c>
      <c r="AV2099" s="17"/>
      <c r="AW2099" s="17">
        <v>0.74690502901394895</v>
      </c>
      <c r="AX2099" s="17">
        <v>0.71453684737109002</v>
      </c>
      <c r="AY2099" s="17">
        <v>0.602351292920281</v>
      </c>
    </row>
    <row r="2100" spans="2:51">
      <c r="B2100" t="s">
        <v>139</v>
      </c>
      <c r="C2100" s="17">
        <v>6.0804950693211797E-2</v>
      </c>
      <c r="D2100" s="17">
        <v>6.3536130241671498E-2</v>
      </c>
      <c r="E2100" s="17">
        <v>5.85577732892354E-2</v>
      </c>
      <c r="F2100" s="17"/>
      <c r="G2100" s="17">
        <v>5.2498997288388201E-2</v>
      </c>
      <c r="H2100" s="17">
        <v>8.2876554253287202E-2</v>
      </c>
      <c r="I2100" s="17">
        <v>9.1395844142449403E-2</v>
      </c>
      <c r="J2100" s="17">
        <v>5.4722121206377698E-2</v>
      </c>
      <c r="K2100" s="17">
        <v>5.2138136477893199E-2</v>
      </c>
      <c r="L2100" s="17">
        <v>3.95111945007387E-2</v>
      </c>
      <c r="M2100" s="17"/>
      <c r="N2100" s="17">
        <v>5.4903705098985997E-2</v>
      </c>
      <c r="O2100" s="17">
        <v>7.2065166789339205E-2</v>
      </c>
      <c r="P2100" s="17">
        <v>6.6709421432742902E-2</v>
      </c>
      <c r="Q2100" s="17">
        <v>5.1459849540846002E-2</v>
      </c>
      <c r="R2100" s="17"/>
      <c r="S2100" s="17">
        <v>8.2901557484068106E-2</v>
      </c>
      <c r="T2100" s="17">
        <v>3.7385145508862398E-2</v>
      </c>
      <c r="U2100" s="17">
        <v>1.5751765695459202E-2</v>
      </c>
      <c r="V2100" s="17">
        <v>3.1099332282472199E-2</v>
      </c>
      <c r="W2100" s="17">
        <v>6.9108193178905694E-2</v>
      </c>
      <c r="X2100" s="17">
        <v>6.1050553906667498E-2</v>
      </c>
      <c r="Y2100" s="17">
        <v>6.7391178984948202E-2</v>
      </c>
      <c r="Z2100" s="17">
        <v>9.17727580022729E-2</v>
      </c>
      <c r="AA2100" s="17">
        <v>7.0343199868554099E-2</v>
      </c>
      <c r="AB2100" s="17">
        <v>8.6410393329159299E-2</v>
      </c>
      <c r="AC2100" s="17">
        <v>4.5044998385922803E-2</v>
      </c>
      <c r="AD2100" s="17">
        <v>8.8467239935933001E-2</v>
      </c>
      <c r="AE2100" s="17"/>
      <c r="AF2100" s="17">
        <v>8.1586293831679202E-2</v>
      </c>
      <c r="AG2100" s="17">
        <v>4.9049235201833602E-2</v>
      </c>
      <c r="AH2100" s="17">
        <v>5.1393469608026099E-2</v>
      </c>
      <c r="AI2100" s="17"/>
      <c r="AJ2100" s="17">
        <v>5.6336950451000997E-2</v>
      </c>
      <c r="AK2100" s="17">
        <v>6.1953839266203001E-2</v>
      </c>
      <c r="AL2100" s="17">
        <v>4.6011382742063997E-2</v>
      </c>
      <c r="AM2100" s="17"/>
      <c r="AN2100" s="17">
        <v>7.2930695922061098E-2</v>
      </c>
      <c r="AO2100" s="17">
        <v>7.0343122261228005E-2</v>
      </c>
      <c r="AP2100" s="17">
        <v>7.1619589566004796E-2</v>
      </c>
      <c r="AQ2100" s="17">
        <v>3.3147603341009198E-2</v>
      </c>
      <c r="AR2100" s="17">
        <v>0.134190634041715</v>
      </c>
      <c r="AS2100" s="17"/>
      <c r="AT2100" s="17">
        <v>5.6541255917615801E-2</v>
      </c>
      <c r="AU2100" s="17">
        <v>9.2097795502833493E-2</v>
      </c>
      <c r="AV2100" s="17"/>
      <c r="AW2100" s="17">
        <v>4.6981161317156898E-2</v>
      </c>
      <c r="AX2100" s="17">
        <v>7.2745604083080201E-2</v>
      </c>
      <c r="AY2100" s="17">
        <v>7.2160759378382705E-2</v>
      </c>
    </row>
    <row r="2101" spans="2:51">
      <c r="B2101" t="s">
        <v>140</v>
      </c>
      <c r="C2101" s="17">
        <v>0.61986277960922598</v>
      </c>
      <c r="D2101" s="17">
        <v>0.62024522759009204</v>
      </c>
      <c r="E2101" s="17">
        <v>0.61762233627533603</v>
      </c>
      <c r="F2101" s="17"/>
      <c r="G2101" s="17">
        <v>0.69870403837582595</v>
      </c>
      <c r="H2101" s="17">
        <v>0.64918217617831797</v>
      </c>
      <c r="I2101" s="17">
        <v>0.54373214554956495</v>
      </c>
      <c r="J2101" s="17">
        <v>0.65370865818693302</v>
      </c>
      <c r="K2101" s="17">
        <v>0.56318573838094499</v>
      </c>
      <c r="L2101" s="17">
        <v>0.61877973825252797</v>
      </c>
      <c r="M2101" s="17"/>
      <c r="N2101" s="17">
        <v>0.66139890266363399</v>
      </c>
      <c r="O2101" s="17">
        <v>0.64032933666004999</v>
      </c>
      <c r="P2101" s="17">
        <v>0.57202896678118398</v>
      </c>
      <c r="Q2101" s="17">
        <v>0.58340585653025001</v>
      </c>
      <c r="R2101" s="17"/>
      <c r="S2101" s="17">
        <v>0.57777973403984495</v>
      </c>
      <c r="T2101" s="17">
        <v>0.69312347211241698</v>
      </c>
      <c r="U2101" s="17">
        <v>0.70994179820469305</v>
      </c>
      <c r="V2101" s="17">
        <v>0.62332243489925898</v>
      </c>
      <c r="W2101" s="17">
        <v>0.52948910715242203</v>
      </c>
      <c r="X2101" s="17">
        <v>0.58840500996081202</v>
      </c>
      <c r="Y2101" s="17">
        <v>0.58528862347941502</v>
      </c>
      <c r="Z2101" s="17">
        <v>0.65633633365472899</v>
      </c>
      <c r="AA2101" s="17">
        <v>0.58754353728869002</v>
      </c>
      <c r="AB2101" s="17">
        <v>0.59329220845466601</v>
      </c>
      <c r="AC2101" s="17">
        <v>0.66525145227121296</v>
      </c>
      <c r="AD2101" s="17">
        <v>0.70802122583825</v>
      </c>
      <c r="AE2101" s="17"/>
      <c r="AF2101" s="17">
        <v>0.51955745691023703</v>
      </c>
      <c r="AG2101" s="17">
        <v>0.71440800990764497</v>
      </c>
      <c r="AH2101" s="17">
        <v>0.58843382043383197</v>
      </c>
      <c r="AI2101" s="17"/>
      <c r="AJ2101" s="17">
        <v>0.63112338887887998</v>
      </c>
      <c r="AK2101" s="17">
        <v>0.66828266732230102</v>
      </c>
      <c r="AL2101" s="17">
        <v>0.604670228775119</v>
      </c>
      <c r="AM2101" s="17"/>
      <c r="AN2101" s="17">
        <v>0.57609603642836305</v>
      </c>
      <c r="AO2101" s="17">
        <v>0.60681159395131101</v>
      </c>
      <c r="AP2101" s="17">
        <v>0.65530841091385506</v>
      </c>
      <c r="AQ2101" s="17">
        <v>0.69976007375066496</v>
      </c>
      <c r="AR2101" s="17">
        <v>0.63531844199615795</v>
      </c>
      <c r="AS2101" s="17"/>
      <c r="AT2101" s="17">
        <v>0.63944826604031602</v>
      </c>
      <c r="AU2101" s="17">
        <v>0.46297551996251701</v>
      </c>
      <c r="AV2101" s="17"/>
      <c r="AW2101" s="17">
        <v>0.69992386769679205</v>
      </c>
      <c r="AX2101" s="17">
        <v>0.64179124328800996</v>
      </c>
      <c r="AY2101" s="17">
        <v>0.53019053354189805</v>
      </c>
    </row>
    <row r="2102" spans="2:51">
      <c r="C2102" s="17"/>
      <c r="D2102" s="17"/>
      <c r="E2102" s="17"/>
      <c r="F2102" s="17"/>
      <c r="G2102" s="17"/>
      <c r="H2102" s="17"/>
      <c r="I2102" s="17"/>
      <c r="J2102" s="17"/>
      <c r="K2102" s="17"/>
      <c r="L2102" s="17"/>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7"/>
      <c r="AI2102" s="17"/>
      <c r="AJ2102" s="17"/>
      <c r="AK2102" s="17"/>
      <c r="AL2102" s="17"/>
      <c r="AM2102" s="17"/>
      <c r="AN2102" s="17"/>
      <c r="AO2102" s="17"/>
      <c r="AP2102" s="17"/>
      <c r="AQ2102" s="17"/>
      <c r="AR2102" s="17"/>
      <c r="AS2102" s="17"/>
      <c r="AT2102" s="17"/>
      <c r="AU2102" s="17"/>
      <c r="AV2102" s="17"/>
      <c r="AW2102" s="17"/>
      <c r="AX2102" s="17"/>
      <c r="AY2102" s="17"/>
    </row>
    <row r="2103" spans="2:51">
      <c r="B2103" s="6" t="s">
        <v>519</v>
      </c>
      <c r="C2103" s="17"/>
      <c r="D2103" s="17"/>
      <c r="E2103" s="17"/>
      <c r="F2103" s="17"/>
      <c r="G2103" s="17"/>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c r="AP2103" s="17"/>
      <c r="AQ2103" s="17"/>
      <c r="AR2103" s="17"/>
      <c r="AS2103" s="17"/>
      <c r="AT2103" s="17"/>
      <c r="AU2103" s="17"/>
      <c r="AV2103" s="17"/>
      <c r="AW2103" s="17"/>
      <c r="AX2103" s="17"/>
      <c r="AY2103" s="17"/>
    </row>
    <row r="2104" spans="2:51">
      <c r="B2104" s="24" t="s">
        <v>16</v>
      </c>
      <c r="C2104" s="17"/>
      <c r="D2104" s="17"/>
      <c r="E2104" s="17"/>
      <c r="F2104" s="17"/>
      <c r="G2104" s="17"/>
      <c r="H2104" s="17"/>
      <c r="I2104" s="17"/>
      <c r="J2104" s="17"/>
      <c r="K2104" s="17"/>
      <c r="L2104" s="17"/>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7"/>
      <c r="AI2104" s="17"/>
      <c r="AJ2104" s="17"/>
      <c r="AK2104" s="17"/>
      <c r="AL2104" s="17"/>
      <c r="AM2104" s="17"/>
      <c r="AN2104" s="17"/>
      <c r="AO2104" s="17"/>
      <c r="AP2104" s="17"/>
      <c r="AQ2104" s="17"/>
      <c r="AR2104" s="17"/>
      <c r="AS2104" s="17"/>
      <c r="AT2104" s="17"/>
      <c r="AU2104" s="17"/>
      <c r="AV2104" s="17"/>
      <c r="AW2104" s="17"/>
      <c r="AX2104" s="17"/>
      <c r="AY2104" s="17"/>
    </row>
    <row r="2105" spans="2:51">
      <c r="B2105" t="s">
        <v>133</v>
      </c>
      <c r="C2105" s="17">
        <v>8.2831620569383299E-2</v>
      </c>
      <c r="D2105" s="17">
        <v>9.7310585257663895E-2</v>
      </c>
      <c r="E2105" s="17">
        <v>6.8441956718406902E-2</v>
      </c>
      <c r="F2105" s="17"/>
      <c r="G2105" s="17">
        <v>0.102385901811689</v>
      </c>
      <c r="H2105" s="17">
        <v>5.8935540528347E-2</v>
      </c>
      <c r="I2105" s="17">
        <v>8.8208814485869799E-2</v>
      </c>
      <c r="J2105" s="17">
        <v>0.105828855316196</v>
      </c>
      <c r="K2105" s="17">
        <v>5.3666359801934703E-2</v>
      </c>
      <c r="L2105" s="17">
        <v>8.7140979066687801E-2</v>
      </c>
      <c r="M2105" s="17"/>
      <c r="N2105" s="17">
        <v>8.3344789834298605E-2</v>
      </c>
      <c r="O2105" s="17">
        <v>8.17564123457825E-2</v>
      </c>
      <c r="P2105" s="17">
        <v>0.108600049897808</v>
      </c>
      <c r="Q2105" s="17">
        <v>6.1977598630093403E-2</v>
      </c>
      <c r="R2105" s="17"/>
      <c r="S2105" s="17">
        <v>7.5887783899712902E-2</v>
      </c>
      <c r="T2105" s="17">
        <v>3.7487919101389502E-2</v>
      </c>
      <c r="U2105" s="17">
        <v>5.2685440390291501E-2</v>
      </c>
      <c r="V2105" s="17">
        <v>7.72838712985707E-2</v>
      </c>
      <c r="W2105" s="17">
        <v>0.13879834412582001</v>
      </c>
      <c r="X2105" s="17">
        <v>6.0888676329830901E-2</v>
      </c>
      <c r="Y2105" s="17">
        <v>7.9618459732079302E-2</v>
      </c>
      <c r="Z2105" s="17">
        <v>0.18883298326601999</v>
      </c>
      <c r="AA2105" s="17">
        <v>7.2187513604500694E-2</v>
      </c>
      <c r="AB2105" s="17">
        <v>9.4431304677012495E-2</v>
      </c>
      <c r="AC2105" s="17">
        <v>0.167368224771798</v>
      </c>
      <c r="AD2105" s="17">
        <v>6.9016706945188203E-2</v>
      </c>
      <c r="AE2105" s="17"/>
      <c r="AF2105" s="17">
        <v>8.8023964785565401E-2</v>
      </c>
      <c r="AG2105" s="17">
        <v>8.0907648795035203E-2</v>
      </c>
      <c r="AH2105" s="17">
        <v>7.5681301472628706E-2</v>
      </c>
      <c r="AI2105" s="17"/>
      <c r="AJ2105" s="17">
        <v>0.101098382801632</v>
      </c>
      <c r="AK2105" s="17">
        <v>6.3706804137722103E-2</v>
      </c>
      <c r="AL2105" s="17">
        <v>9.8074865194942004E-2</v>
      </c>
      <c r="AM2105" s="17"/>
      <c r="AN2105" s="17">
        <v>0.108775633998036</v>
      </c>
      <c r="AO2105" s="17">
        <v>7.4223363749717594E-2</v>
      </c>
      <c r="AP2105" s="17">
        <v>8.9789249923449999E-2</v>
      </c>
      <c r="AQ2105" s="17">
        <v>8.7640525232616395E-2</v>
      </c>
      <c r="AR2105" s="17">
        <v>0.244704317251528</v>
      </c>
      <c r="AS2105" s="17"/>
      <c r="AT2105" s="17">
        <v>8.2154169547626402E-2</v>
      </c>
      <c r="AU2105" s="17">
        <v>8.6743834291298103E-2</v>
      </c>
      <c r="AV2105" s="17"/>
      <c r="AW2105" s="17">
        <v>8.0988740406654894E-2</v>
      </c>
      <c r="AX2105" s="17">
        <v>7.7189069092104906E-2</v>
      </c>
      <c r="AY2105" s="17">
        <v>8.6244135131049504E-2</v>
      </c>
    </row>
    <row r="2106" spans="2:51">
      <c r="B2106" t="s">
        <v>134</v>
      </c>
      <c r="C2106" s="17">
        <v>0.15927872043229799</v>
      </c>
      <c r="D2106" s="17">
        <v>0.161838287267971</v>
      </c>
      <c r="E2106" s="17">
        <v>0.15823045085912299</v>
      </c>
      <c r="F2106" s="17"/>
      <c r="G2106" s="17">
        <v>0.114313113986901</v>
      </c>
      <c r="H2106" s="17">
        <v>0.20627448243813801</v>
      </c>
      <c r="I2106" s="17">
        <v>0.20125940178996099</v>
      </c>
      <c r="J2106" s="17">
        <v>0.16487342597503399</v>
      </c>
      <c r="K2106" s="17">
        <v>0.159252560327767</v>
      </c>
      <c r="L2106" s="17">
        <v>0.11854216108106</v>
      </c>
      <c r="M2106" s="17"/>
      <c r="N2106" s="17">
        <v>0.162629102983534</v>
      </c>
      <c r="O2106" s="17">
        <v>0.18060681091785999</v>
      </c>
      <c r="P2106" s="17">
        <v>0.17093349999977001</v>
      </c>
      <c r="Q2106" s="17">
        <v>0.12421340121213401</v>
      </c>
      <c r="R2106" s="17"/>
      <c r="S2106" s="17">
        <v>0.224360375216512</v>
      </c>
      <c r="T2106" s="17">
        <v>0.17321402145581899</v>
      </c>
      <c r="U2106" s="17">
        <v>0.16409932731829999</v>
      </c>
      <c r="V2106" s="17">
        <v>0.163281262460066</v>
      </c>
      <c r="W2106" s="17">
        <v>0.12893200785546999</v>
      </c>
      <c r="X2106" s="17">
        <v>0.14362656211966399</v>
      </c>
      <c r="Y2106" s="17">
        <v>0.15571581831888201</v>
      </c>
      <c r="Z2106" s="17">
        <v>0.126445013818001</v>
      </c>
      <c r="AA2106" s="17">
        <v>0.12951072100423</v>
      </c>
      <c r="AB2106" s="17">
        <v>0.112744509839935</v>
      </c>
      <c r="AC2106" s="17">
        <v>0.12640412639524201</v>
      </c>
      <c r="AD2106" s="17">
        <v>0.21523128919081799</v>
      </c>
      <c r="AE2106" s="17"/>
      <c r="AF2106" s="17">
        <v>0.167762066415205</v>
      </c>
      <c r="AG2106" s="17">
        <v>0.153057758771598</v>
      </c>
      <c r="AH2106" s="17">
        <v>0.22086078471784201</v>
      </c>
      <c r="AI2106" s="17"/>
      <c r="AJ2106" s="17">
        <v>0.15832096837852</v>
      </c>
      <c r="AK2106" s="17">
        <v>0.14028750470571499</v>
      </c>
      <c r="AL2106" s="17">
        <v>0.19200012779733</v>
      </c>
      <c r="AM2106" s="17"/>
      <c r="AN2106" s="17">
        <v>0.13541784001510301</v>
      </c>
      <c r="AO2106" s="17">
        <v>0.16741995634871101</v>
      </c>
      <c r="AP2106" s="17">
        <v>0.168403906552167</v>
      </c>
      <c r="AQ2106" s="17">
        <v>0.194561077441638</v>
      </c>
      <c r="AR2106" s="17">
        <v>0.13626571660498199</v>
      </c>
      <c r="AS2106" s="17"/>
      <c r="AT2106" s="17">
        <v>0.16011021789346599</v>
      </c>
      <c r="AU2106" s="17">
        <v>0.15541815471053699</v>
      </c>
      <c r="AV2106" s="17"/>
      <c r="AW2106" s="17">
        <v>0.13834691443633701</v>
      </c>
      <c r="AX2106" s="17">
        <v>0.20446453713312401</v>
      </c>
      <c r="AY2106" s="17">
        <v>0.16935978980658101</v>
      </c>
    </row>
    <row r="2107" spans="2:51">
      <c r="B2107" t="s">
        <v>135</v>
      </c>
      <c r="C2107" s="17">
        <v>0.241268379254127</v>
      </c>
      <c r="D2107" s="17">
        <v>0.23181588224547001</v>
      </c>
      <c r="E2107" s="17">
        <v>0.248923283599015</v>
      </c>
      <c r="F2107" s="17"/>
      <c r="G2107" s="17">
        <v>0.28522014857431499</v>
      </c>
      <c r="H2107" s="17">
        <v>0.23763746194124</v>
      </c>
      <c r="I2107" s="17">
        <v>0.216848866709966</v>
      </c>
      <c r="J2107" s="17">
        <v>0.226442724783954</v>
      </c>
      <c r="K2107" s="17">
        <v>0.28121953447165798</v>
      </c>
      <c r="L2107" s="17">
        <v>0.221944764872713</v>
      </c>
      <c r="M2107" s="17"/>
      <c r="N2107" s="17">
        <v>0.21196630210235101</v>
      </c>
      <c r="O2107" s="17">
        <v>0.228938135483508</v>
      </c>
      <c r="P2107" s="17">
        <v>0.28559817548859401</v>
      </c>
      <c r="Q2107" s="17">
        <v>0.24938464458353601</v>
      </c>
      <c r="R2107" s="17"/>
      <c r="S2107" s="17">
        <v>0.253782758522552</v>
      </c>
      <c r="T2107" s="17">
        <v>0.25025272283690903</v>
      </c>
      <c r="U2107" s="17">
        <v>0.25215536480168999</v>
      </c>
      <c r="V2107" s="17">
        <v>0.27073500437235798</v>
      </c>
      <c r="W2107" s="17">
        <v>0.28339601167847001</v>
      </c>
      <c r="X2107" s="17">
        <v>0.29591413480533901</v>
      </c>
      <c r="Y2107" s="17">
        <v>0.25775732744042101</v>
      </c>
      <c r="Z2107" s="17">
        <v>0.135879996291428</v>
      </c>
      <c r="AA2107" s="17">
        <v>0.24439526691039301</v>
      </c>
      <c r="AB2107" s="17">
        <v>0.18298045621688899</v>
      </c>
      <c r="AC2107" s="17">
        <v>0.19925127309621399</v>
      </c>
      <c r="AD2107" s="17">
        <v>0.132201202655572</v>
      </c>
      <c r="AE2107" s="17"/>
      <c r="AF2107" s="17">
        <v>0.26011202442432102</v>
      </c>
      <c r="AG2107" s="17">
        <v>0.19781010000716701</v>
      </c>
      <c r="AH2107" s="17">
        <v>0.28782315939812603</v>
      </c>
      <c r="AI2107" s="17"/>
      <c r="AJ2107" s="17">
        <v>0.225666117002982</v>
      </c>
      <c r="AK2107" s="17">
        <v>0.21670424122541601</v>
      </c>
      <c r="AL2107" s="17">
        <v>0.26093704069065199</v>
      </c>
      <c r="AM2107" s="17"/>
      <c r="AN2107" s="17">
        <v>0.24639255124322501</v>
      </c>
      <c r="AO2107" s="17">
        <v>0.20837011726309901</v>
      </c>
      <c r="AP2107" s="17">
        <v>0.174618240757594</v>
      </c>
      <c r="AQ2107" s="17">
        <v>0.28060619390784702</v>
      </c>
      <c r="AR2107" s="17">
        <v>4.7781405791956E-2</v>
      </c>
      <c r="AS2107" s="17"/>
      <c r="AT2107" s="17">
        <v>0.23736313575197501</v>
      </c>
      <c r="AU2107" s="17">
        <v>0.26106716762785198</v>
      </c>
      <c r="AV2107" s="17"/>
      <c r="AW2107" s="17">
        <v>0.20709399422748001</v>
      </c>
      <c r="AX2107" s="17">
        <v>0.21620885413383401</v>
      </c>
      <c r="AY2107" s="17">
        <v>0.28366555927801601</v>
      </c>
    </row>
    <row r="2108" spans="2:51">
      <c r="B2108" t="s">
        <v>136</v>
      </c>
      <c r="C2108" s="17">
        <v>0.28365455071067802</v>
      </c>
      <c r="D2108" s="17">
        <v>0.27213813636129303</v>
      </c>
      <c r="E2108" s="17">
        <v>0.29662127614050898</v>
      </c>
      <c r="F2108" s="17"/>
      <c r="G2108" s="17">
        <v>0.26752817209372898</v>
      </c>
      <c r="H2108" s="17">
        <v>0.31178504230052301</v>
      </c>
      <c r="I2108" s="17">
        <v>0.25963944974964698</v>
      </c>
      <c r="J2108" s="17">
        <v>0.306695170849897</v>
      </c>
      <c r="K2108" s="17">
        <v>0.24579940013086299</v>
      </c>
      <c r="L2108" s="17">
        <v>0.29568468887711602</v>
      </c>
      <c r="M2108" s="17"/>
      <c r="N2108" s="17">
        <v>0.30921446592797902</v>
      </c>
      <c r="O2108" s="17">
        <v>0.27859744081710303</v>
      </c>
      <c r="P2108" s="17">
        <v>0.25459621900144602</v>
      </c>
      <c r="Q2108" s="17">
        <v>0.279736643304765</v>
      </c>
      <c r="R2108" s="17"/>
      <c r="S2108" s="17">
        <v>0.28611437009398799</v>
      </c>
      <c r="T2108" s="17">
        <v>0.32126898185110198</v>
      </c>
      <c r="U2108" s="17">
        <v>0.273188708702161</v>
      </c>
      <c r="V2108" s="17">
        <v>0.264332861173184</v>
      </c>
      <c r="W2108" s="17">
        <v>0.219791316232718</v>
      </c>
      <c r="X2108" s="17">
        <v>0.29333719546847398</v>
      </c>
      <c r="Y2108" s="17">
        <v>0.25667850119079899</v>
      </c>
      <c r="Z2108" s="17">
        <v>0.33366925585659601</v>
      </c>
      <c r="AA2108" s="17">
        <v>0.241636455951384</v>
      </c>
      <c r="AB2108" s="17">
        <v>0.33820493880007602</v>
      </c>
      <c r="AC2108" s="17">
        <v>0.27711575775624497</v>
      </c>
      <c r="AD2108" s="17">
        <v>0.32233344150007398</v>
      </c>
      <c r="AE2108" s="17"/>
      <c r="AF2108" s="17">
        <v>0.25200684913284099</v>
      </c>
      <c r="AG2108" s="17">
        <v>0.310281520676086</v>
      </c>
      <c r="AH2108" s="17">
        <v>0.27448865757598301</v>
      </c>
      <c r="AI2108" s="17"/>
      <c r="AJ2108" s="17">
        <v>0.28325373396008702</v>
      </c>
      <c r="AK2108" s="17">
        <v>0.32230717510594697</v>
      </c>
      <c r="AL2108" s="17">
        <v>0.232729343564858</v>
      </c>
      <c r="AM2108" s="17"/>
      <c r="AN2108" s="17">
        <v>0.260079545594392</v>
      </c>
      <c r="AO2108" s="17">
        <v>0.28902388712501798</v>
      </c>
      <c r="AP2108" s="17">
        <v>0.33079243988778001</v>
      </c>
      <c r="AQ2108" s="17">
        <v>0.24491021657435</v>
      </c>
      <c r="AR2108" s="17">
        <v>0.27374930854790402</v>
      </c>
      <c r="AS2108" s="17"/>
      <c r="AT2108" s="17">
        <v>0.28341714181491001</v>
      </c>
      <c r="AU2108" s="17">
        <v>0.30221038985904503</v>
      </c>
      <c r="AV2108" s="17"/>
      <c r="AW2108" s="17">
        <v>0.307214034386944</v>
      </c>
      <c r="AX2108" s="17">
        <v>0.30099918929453101</v>
      </c>
      <c r="AY2108" s="17">
        <v>0.254408284000191</v>
      </c>
    </row>
    <row r="2109" spans="2:51">
      <c r="B2109" t="s">
        <v>137</v>
      </c>
      <c r="C2109" s="17">
        <v>0.179207126959496</v>
      </c>
      <c r="D2109" s="17">
        <v>0.18849882872367801</v>
      </c>
      <c r="E2109" s="17">
        <v>0.16966950756799501</v>
      </c>
      <c r="F2109" s="17"/>
      <c r="G2109" s="17">
        <v>0.16257027396169499</v>
      </c>
      <c r="H2109" s="17">
        <v>0.14918765446156801</v>
      </c>
      <c r="I2109" s="17">
        <v>0.17521115054853501</v>
      </c>
      <c r="J2109" s="17">
        <v>0.16225838067987799</v>
      </c>
      <c r="K2109" s="17">
        <v>0.20385080539685499</v>
      </c>
      <c r="L2109" s="17">
        <v>0.20856228434738899</v>
      </c>
      <c r="M2109" s="17"/>
      <c r="N2109" s="17">
        <v>0.19678008963785601</v>
      </c>
      <c r="O2109" s="17">
        <v>0.19009225169458799</v>
      </c>
      <c r="P2109" s="17">
        <v>0.127677013083594</v>
      </c>
      <c r="Q2109" s="17">
        <v>0.191479703673962</v>
      </c>
      <c r="R2109" s="17"/>
      <c r="S2109" s="17">
        <v>0.14425323164603401</v>
      </c>
      <c r="T2109" s="17">
        <v>0.153078073549925</v>
      </c>
      <c r="U2109" s="17">
        <v>0.19984047780066699</v>
      </c>
      <c r="V2109" s="17">
        <v>0.17473754747030601</v>
      </c>
      <c r="W2109" s="17">
        <v>0.149250177745367</v>
      </c>
      <c r="X2109" s="17">
        <v>0.16812949718245801</v>
      </c>
      <c r="Y2109" s="17">
        <v>0.14326816979886101</v>
      </c>
      <c r="Z2109" s="17">
        <v>0.196813715732927</v>
      </c>
      <c r="AA2109" s="17">
        <v>0.25806891050220798</v>
      </c>
      <c r="AB2109" s="17">
        <v>0.202494060899057</v>
      </c>
      <c r="AC2109" s="17">
        <v>0.15591850015020001</v>
      </c>
      <c r="AD2109" s="17">
        <v>0.236802253169446</v>
      </c>
      <c r="AE2109" s="17"/>
      <c r="AF2109" s="17">
        <v>0.16243693287896399</v>
      </c>
      <c r="AG2109" s="17">
        <v>0.228130563087074</v>
      </c>
      <c r="AH2109" s="17">
        <v>7.4297291229268994E-2</v>
      </c>
      <c r="AI2109" s="17"/>
      <c r="AJ2109" s="17">
        <v>0.188522705984183</v>
      </c>
      <c r="AK2109" s="17">
        <v>0.22089200383615201</v>
      </c>
      <c r="AL2109" s="17">
        <v>0.17310912419645599</v>
      </c>
      <c r="AM2109" s="17"/>
      <c r="AN2109" s="17">
        <v>0.16420517450199601</v>
      </c>
      <c r="AO2109" s="17">
        <v>0.18851598095834399</v>
      </c>
      <c r="AP2109" s="17">
        <v>0.201833325679038</v>
      </c>
      <c r="AQ2109" s="17">
        <v>0.17807700904631199</v>
      </c>
      <c r="AR2109" s="17">
        <v>0.29749925180363002</v>
      </c>
      <c r="AS2109" s="17"/>
      <c r="AT2109" s="17">
        <v>0.182676510337617</v>
      </c>
      <c r="AU2109" s="17">
        <v>0.14063841116336001</v>
      </c>
      <c r="AV2109" s="17"/>
      <c r="AW2109" s="17">
        <v>0.234730003430666</v>
      </c>
      <c r="AX2109" s="17">
        <v>0.11458481530550101</v>
      </c>
      <c r="AY2109" s="17">
        <v>0.137969990308484</v>
      </c>
    </row>
    <row r="2110" spans="2:51">
      <c r="B2110" t="s">
        <v>119</v>
      </c>
      <c r="C2110" s="17">
        <v>5.3759602074017303E-2</v>
      </c>
      <c r="D2110" s="17">
        <v>4.8398280143923597E-2</v>
      </c>
      <c r="E2110" s="17">
        <v>5.8113525114950097E-2</v>
      </c>
      <c r="F2110" s="17"/>
      <c r="G2110" s="17">
        <v>6.7982389571670604E-2</v>
      </c>
      <c r="H2110" s="17">
        <v>3.6179818330185201E-2</v>
      </c>
      <c r="I2110" s="17">
        <v>5.88323167160213E-2</v>
      </c>
      <c r="J2110" s="17">
        <v>3.3901442395040997E-2</v>
      </c>
      <c r="K2110" s="17">
        <v>5.6211339870922597E-2</v>
      </c>
      <c r="L2110" s="17">
        <v>6.8125121755034199E-2</v>
      </c>
      <c r="M2110" s="17"/>
      <c r="N2110" s="17">
        <v>3.6065249513982003E-2</v>
      </c>
      <c r="O2110" s="17">
        <v>4.0008948741158998E-2</v>
      </c>
      <c r="P2110" s="17">
        <v>5.2595042528787002E-2</v>
      </c>
      <c r="Q2110" s="17">
        <v>9.3208008595509706E-2</v>
      </c>
      <c r="R2110" s="17"/>
      <c r="S2110" s="17">
        <v>1.5601480621202399E-2</v>
      </c>
      <c r="T2110" s="17">
        <v>6.4698281204856406E-2</v>
      </c>
      <c r="U2110" s="17">
        <v>5.80306809868903E-2</v>
      </c>
      <c r="V2110" s="17">
        <v>4.9629453225515797E-2</v>
      </c>
      <c r="W2110" s="17">
        <v>7.9832142362155606E-2</v>
      </c>
      <c r="X2110" s="17">
        <v>3.8103934094234002E-2</v>
      </c>
      <c r="Y2110" s="17">
        <v>0.106961723518958</v>
      </c>
      <c r="Z2110" s="17">
        <v>1.83590350350274E-2</v>
      </c>
      <c r="AA2110" s="17">
        <v>5.4201132027283397E-2</v>
      </c>
      <c r="AB2110" s="17">
        <v>6.9144729567031299E-2</v>
      </c>
      <c r="AC2110" s="17">
        <v>7.3942117830301302E-2</v>
      </c>
      <c r="AD2110" s="17">
        <v>2.4415106538901901E-2</v>
      </c>
      <c r="AE2110" s="17"/>
      <c r="AF2110" s="17">
        <v>6.9658162363103196E-2</v>
      </c>
      <c r="AG2110" s="17">
        <v>2.9812408663039101E-2</v>
      </c>
      <c r="AH2110" s="17">
        <v>6.6848805606152098E-2</v>
      </c>
      <c r="AI2110" s="17"/>
      <c r="AJ2110" s="17">
        <v>4.3138091872595603E-2</v>
      </c>
      <c r="AK2110" s="17">
        <v>3.6102270989048502E-2</v>
      </c>
      <c r="AL2110" s="17">
        <v>4.3149498555762403E-2</v>
      </c>
      <c r="AM2110" s="17"/>
      <c r="AN2110" s="17">
        <v>8.5129254647247701E-2</v>
      </c>
      <c r="AO2110" s="17">
        <v>7.2446694555110505E-2</v>
      </c>
      <c r="AP2110" s="17">
        <v>3.4562837199971802E-2</v>
      </c>
      <c r="AQ2110" s="17">
        <v>1.4204977797236701E-2</v>
      </c>
      <c r="AR2110" s="17">
        <v>0</v>
      </c>
      <c r="AS2110" s="17"/>
      <c r="AT2110" s="17">
        <v>5.4278824654404999E-2</v>
      </c>
      <c r="AU2110" s="17">
        <v>5.3922042347907803E-2</v>
      </c>
      <c r="AV2110" s="17"/>
      <c r="AW2110" s="17">
        <v>3.1626313111918603E-2</v>
      </c>
      <c r="AX2110" s="17">
        <v>8.6553535040905794E-2</v>
      </c>
      <c r="AY2110" s="17">
        <v>6.8352241475679101E-2</v>
      </c>
    </row>
    <row r="2111" spans="2:51">
      <c r="B2111" t="s">
        <v>138</v>
      </c>
      <c r="C2111" s="17">
        <v>0.24211034100168199</v>
      </c>
      <c r="D2111" s="17">
        <v>0.25914887252563501</v>
      </c>
      <c r="E2111" s="17">
        <v>0.22667240757752999</v>
      </c>
      <c r="F2111" s="17"/>
      <c r="G2111" s="17">
        <v>0.21669901579858999</v>
      </c>
      <c r="H2111" s="17">
        <v>0.26521002296648499</v>
      </c>
      <c r="I2111" s="17">
        <v>0.28946821627583103</v>
      </c>
      <c r="J2111" s="17">
        <v>0.27070228129122997</v>
      </c>
      <c r="K2111" s="17">
        <v>0.21291892012970201</v>
      </c>
      <c r="L2111" s="17">
        <v>0.20568314014774799</v>
      </c>
      <c r="M2111" s="17"/>
      <c r="N2111" s="17">
        <v>0.245973892817832</v>
      </c>
      <c r="O2111" s="17">
        <v>0.26236322326364298</v>
      </c>
      <c r="P2111" s="17">
        <v>0.279533549897578</v>
      </c>
      <c r="Q2111" s="17">
        <v>0.18619099984222701</v>
      </c>
      <c r="R2111" s="17"/>
      <c r="S2111" s="17">
        <v>0.30024815911622399</v>
      </c>
      <c r="T2111" s="17">
        <v>0.21070194055720801</v>
      </c>
      <c r="U2111" s="17">
        <v>0.21678476770859101</v>
      </c>
      <c r="V2111" s="17">
        <v>0.240565133758637</v>
      </c>
      <c r="W2111" s="17">
        <v>0.26773035198129003</v>
      </c>
      <c r="X2111" s="17">
        <v>0.20451523844949501</v>
      </c>
      <c r="Y2111" s="17">
        <v>0.23533427805096099</v>
      </c>
      <c r="Z2111" s="17">
        <v>0.31527799708402099</v>
      </c>
      <c r="AA2111" s="17">
        <v>0.20169823460872999</v>
      </c>
      <c r="AB2111" s="17">
        <v>0.207175814516947</v>
      </c>
      <c r="AC2111" s="17">
        <v>0.29377235116703998</v>
      </c>
      <c r="AD2111" s="17">
        <v>0.28424799613600599</v>
      </c>
      <c r="AE2111" s="17"/>
      <c r="AF2111" s="17">
        <v>0.25578603120076998</v>
      </c>
      <c r="AG2111" s="17">
        <v>0.233965407566634</v>
      </c>
      <c r="AH2111" s="17">
        <v>0.29654208619047001</v>
      </c>
      <c r="AI2111" s="17"/>
      <c r="AJ2111" s="17">
        <v>0.25941935118015202</v>
      </c>
      <c r="AK2111" s="17">
        <v>0.203994308843437</v>
      </c>
      <c r="AL2111" s="17">
        <v>0.29007499299227202</v>
      </c>
      <c r="AM2111" s="17"/>
      <c r="AN2111" s="17">
        <v>0.24419347401313901</v>
      </c>
      <c r="AO2111" s="17">
        <v>0.24164332009842901</v>
      </c>
      <c r="AP2111" s="17">
        <v>0.25819315647561702</v>
      </c>
      <c r="AQ2111" s="17">
        <v>0.28220160267425498</v>
      </c>
      <c r="AR2111" s="17">
        <v>0.38097003385651002</v>
      </c>
      <c r="AS2111" s="17"/>
      <c r="AT2111" s="17">
        <v>0.24226438744109299</v>
      </c>
      <c r="AU2111" s="17">
        <v>0.242161989001835</v>
      </c>
      <c r="AV2111" s="17"/>
      <c r="AW2111" s="17">
        <v>0.219335654842992</v>
      </c>
      <c r="AX2111" s="17">
        <v>0.281653606225228</v>
      </c>
      <c r="AY2111" s="17">
        <v>0.25560392493763001</v>
      </c>
    </row>
    <row r="2112" spans="2:51">
      <c r="B2112" t="s">
        <v>139</v>
      </c>
      <c r="C2112" s="17">
        <v>0.462861677670174</v>
      </c>
      <c r="D2112" s="17">
        <v>0.46063696508497198</v>
      </c>
      <c r="E2112" s="17">
        <v>0.46629078370850502</v>
      </c>
      <c r="F2112" s="17"/>
      <c r="G2112" s="17">
        <v>0.43009844605542402</v>
      </c>
      <c r="H2112" s="17">
        <v>0.46097269676209002</v>
      </c>
      <c r="I2112" s="17">
        <v>0.43485060029818201</v>
      </c>
      <c r="J2112" s="17">
        <v>0.46895355152977503</v>
      </c>
      <c r="K2112" s="17">
        <v>0.44965020552771801</v>
      </c>
      <c r="L2112" s="17">
        <v>0.50424697322450496</v>
      </c>
      <c r="M2112" s="17"/>
      <c r="N2112" s="17">
        <v>0.50599455556583495</v>
      </c>
      <c r="O2112" s="17">
        <v>0.46868969251169101</v>
      </c>
      <c r="P2112" s="17">
        <v>0.38227323208503999</v>
      </c>
      <c r="Q2112" s="17">
        <v>0.471216346978727</v>
      </c>
      <c r="R2112" s="17"/>
      <c r="S2112" s="17">
        <v>0.43036760174002098</v>
      </c>
      <c r="T2112" s="17">
        <v>0.47434705540102701</v>
      </c>
      <c r="U2112" s="17">
        <v>0.47302918650282799</v>
      </c>
      <c r="V2112" s="17">
        <v>0.43907040864349001</v>
      </c>
      <c r="W2112" s="17">
        <v>0.369041493978085</v>
      </c>
      <c r="X2112" s="17">
        <v>0.46146669265093199</v>
      </c>
      <c r="Y2112" s="17">
        <v>0.39994667098966002</v>
      </c>
      <c r="Z2112" s="17">
        <v>0.53048297158952296</v>
      </c>
      <c r="AA2112" s="17">
        <v>0.49970536645359298</v>
      </c>
      <c r="AB2112" s="17">
        <v>0.54069899969913204</v>
      </c>
      <c r="AC2112" s="17">
        <v>0.43303425790644401</v>
      </c>
      <c r="AD2112" s="17">
        <v>0.55913569466951996</v>
      </c>
      <c r="AE2112" s="17"/>
      <c r="AF2112" s="17">
        <v>0.41444378201180498</v>
      </c>
      <c r="AG2112" s="17">
        <v>0.53841208376315997</v>
      </c>
      <c r="AH2112" s="17">
        <v>0.34878594880525199</v>
      </c>
      <c r="AI2112" s="17"/>
      <c r="AJ2112" s="17">
        <v>0.47177643994426999</v>
      </c>
      <c r="AK2112" s="17">
        <v>0.54319917894209901</v>
      </c>
      <c r="AL2112" s="17">
        <v>0.40583846776131299</v>
      </c>
      <c r="AM2112" s="17"/>
      <c r="AN2112" s="17">
        <v>0.42428472009638801</v>
      </c>
      <c r="AO2112" s="17">
        <v>0.47753986808336202</v>
      </c>
      <c r="AP2112" s="17">
        <v>0.53262576556681795</v>
      </c>
      <c r="AQ2112" s="17">
        <v>0.42298722562066199</v>
      </c>
      <c r="AR2112" s="17">
        <v>0.57124856035153404</v>
      </c>
      <c r="AS2112" s="17"/>
      <c r="AT2112" s="17">
        <v>0.46609365215252702</v>
      </c>
      <c r="AU2112" s="17">
        <v>0.44284880102240498</v>
      </c>
      <c r="AV2112" s="17"/>
      <c r="AW2112" s="17">
        <v>0.54194403781761002</v>
      </c>
      <c r="AX2112" s="17">
        <v>0.41558400460003198</v>
      </c>
      <c r="AY2112" s="17">
        <v>0.392378274308675</v>
      </c>
    </row>
    <row r="2113" spans="2:51">
      <c r="B2113" t="s">
        <v>140</v>
      </c>
      <c r="C2113" s="17">
        <v>-0.220751336668492</v>
      </c>
      <c r="D2113" s="17">
        <v>-0.201488092559337</v>
      </c>
      <c r="E2113" s="17">
        <v>-0.239618376130975</v>
      </c>
      <c r="F2113" s="17"/>
      <c r="G2113" s="17">
        <v>-0.213399430256834</v>
      </c>
      <c r="H2113" s="17">
        <v>-0.195762673795606</v>
      </c>
      <c r="I2113" s="17">
        <v>-0.14538238402235201</v>
      </c>
      <c r="J2113" s="17">
        <v>-0.198251270238545</v>
      </c>
      <c r="K2113" s="17">
        <v>-0.23673128539801599</v>
      </c>
      <c r="L2113" s="17">
        <v>-0.29856383307675699</v>
      </c>
      <c r="M2113" s="17"/>
      <c r="N2113" s="17">
        <v>-0.26002066274800301</v>
      </c>
      <c r="O2113" s="17">
        <v>-0.20632646924804801</v>
      </c>
      <c r="P2113" s="17">
        <v>-0.102739682187462</v>
      </c>
      <c r="Q2113" s="17">
        <v>-0.28502534713650002</v>
      </c>
      <c r="R2113" s="17"/>
      <c r="S2113" s="17">
        <v>-0.13011944262379699</v>
      </c>
      <c r="T2113" s="17">
        <v>-0.26364511484381797</v>
      </c>
      <c r="U2113" s="17">
        <v>-0.25624441879423698</v>
      </c>
      <c r="V2113" s="17">
        <v>-0.19850527488485301</v>
      </c>
      <c r="W2113" s="17">
        <v>-0.101311141996795</v>
      </c>
      <c r="X2113" s="17">
        <v>-0.256951454201437</v>
      </c>
      <c r="Y2113" s="17">
        <v>-0.164612392938699</v>
      </c>
      <c r="Z2113" s="17">
        <v>-0.21520497450550199</v>
      </c>
      <c r="AA2113" s="17">
        <v>-0.29800713184486199</v>
      </c>
      <c r="AB2113" s="17">
        <v>-0.33352318518218499</v>
      </c>
      <c r="AC2113" s="17">
        <v>-0.139261906739404</v>
      </c>
      <c r="AD2113" s="17">
        <v>-0.27488769853351303</v>
      </c>
      <c r="AE2113" s="17"/>
      <c r="AF2113" s="17">
        <v>-0.158657750811035</v>
      </c>
      <c r="AG2113" s="17">
        <v>-0.30444667619652699</v>
      </c>
      <c r="AH2113" s="17">
        <v>-5.2243862614781797E-2</v>
      </c>
      <c r="AI2113" s="17"/>
      <c r="AJ2113" s="17">
        <v>-0.21235708876411799</v>
      </c>
      <c r="AK2113" s="17">
        <v>-0.33920487009866201</v>
      </c>
      <c r="AL2113" s="17">
        <v>-0.115763474769041</v>
      </c>
      <c r="AM2113" s="17"/>
      <c r="AN2113" s="17">
        <v>-0.180091246083249</v>
      </c>
      <c r="AO2113" s="17">
        <v>-0.23589654798493401</v>
      </c>
      <c r="AP2113" s="17">
        <v>-0.27443260909120099</v>
      </c>
      <c r="AQ2113" s="17">
        <v>-0.14078562294640801</v>
      </c>
      <c r="AR2113" s="17">
        <v>-0.190278526495024</v>
      </c>
      <c r="AS2113" s="17"/>
      <c r="AT2113" s="17">
        <v>-0.22382926471143499</v>
      </c>
      <c r="AU2113" s="17">
        <v>-0.20068681202057001</v>
      </c>
      <c r="AV2113" s="17"/>
      <c r="AW2113" s="17">
        <v>-0.32260838297461802</v>
      </c>
      <c r="AX2113" s="17">
        <v>-0.133930398374803</v>
      </c>
      <c r="AY2113" s="17">
        <v>-0.13677434937104499</v>
      </c>
    </row>
    <row r="2114" spans="2:51">
      <c r="C2114" s="17"/>
      <c r="D2114" s="17"/>
      <c r="E2114" s="17"/>
      <c r="F2114" s="17"/>
      <c r="G2114" s="17"/>
      <c r="H2114" s="17"/>
      <c r="I2114" s="17"/>
      <c r="J2114" s="17"/>
      <c r="K2114" s="17"/>
      <c r="L2114" s="17"/>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7"/>
      <c r="AI2114" s="17"/>
      <c r="AJ2114" s="17"/>
      <c r="AK2114" s="17"/>
      <c r="AL2114" s="17"/>
      <c r="AM2114" s="17"/>
      <c r="AN2114" s="17"/>
      <c r="AO2114" s="17"/>
      <c r="AP2114" s="17"/>
      <c r="AQ2114" s="17"/>
      <c r="AR2114" s="17"/>
      <c r="AS2114" s="17"/>
      <c r="AT2114" s="17"/>
      <c r="AU2114" s="17"/>
      <c r="AV2114" s="17"/>
      <c r="AW2114" s="17"/>
      <c r="AX2114" s="17"/>
      <c r="AY2114" s="17"/>
    </row>
    <row r="2115" spans="2:51">
      <c r="B2115" s="6" t="s">
        <v>520</v>
      </c>
      <c r="C2115" s="17"/>
      <c r="D2115" s="17"/>
      <c r="E2115" s="17"/>
      <c r="F2115" s="17"/>
      <c r="G2115" s="17"/>
      <c r="H2115" s="17"/>
      <c r="I2115" s="17"/>
      <c r="J2115" s="17"/>
      <c r="K2115" s="17"/>
      <c r="L2115" s="17"/>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7"/>
      <c r="AI2115" s="17"/>
      <c r="AJ2115" s="17"/>
      <c r="AK2115" s="17"/>
      <c r="AL2115" s="17"/>
      <c r="AM2115" s="17"/>
      <c r="AN2115" s="17"/>
      <c r="AO2115" s="17"/>
      <c r="AP2115" s="17"/>
      <c r="AQ2115" s="17"/>
      <c r="AR2115" s="17"/>
      <c r="AS2115" s="17"/>
      <c r="AT2115" s="17"/>
      <c r="AU2115" s="17"/>
      <c r="AV2115" s="17"/>
      <c r="AW2115" s="17"/>
      <c r="AX2115" s="17"/>
      <c r="AY2115" s="17"/>
    </row>
    <row r="2116" spans="2:51">
      <c r="B2116" s="24" t="s">
        <v>16</v>
      </c>
      <c r="C2116" s="17"/>
      <c r="D2116" s="17"/>
      <c r="E2116" s="17"/>
      <c r="F2116" s="17"/>
      <c r="G2116" s="17"/>
      <c r="H2116" s="17"/>
      <c r="I2116" s="17"/>
      <c r="J2116" s="17"/>
      <c r="K2116" s="17"/>
      <c r="L2116" s="17"/>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7"/>
      <c r="AI2116" s="17"/>
      <c r="AJ2116" s="17"/>
      <c r="AK2116" s="17"/>
      <c r="AL2116" s="17"/>
      <c r="AM2116" s="17"/>
      <c r="AN2116" s="17"/>
      <c r="AO2116" s="17"/>
      <c r="AP2116" s="17"/>
      <c r="AQ2116" s="17"/>
      <c r="AR2116" s="17"/>
      <c r="AS2116" s="17"/>
      <c r="AT2116" s="17"/>
      <c r="AU2116" s="17"/>
      <c r="AV2116" s="17"/>
      <c r="AW2116" s="17"/>
      <c r="AX2116" s="17"/>
      <c r="AY2116" s="17"/>
    </row>
    <row r="2117" spans="2:51">
      <c r="B2117" t="s">
        <v>133</v>
      </c>
      <c r="C2117" s="17">
        <v>0.217508862699542</v>
      </c>
      <c r="D2117" s="17">
        <v>0.219134046800984</v>
      </c>
      <c r="E2117" s="17">
        <v>0.21804657379419201</v>
      </c>
      <c r="F2117" s="17"/>
      <c r="G2117" s="17">
        <v>0.25338194391578001</v>
      </c>
      <c r="H2117" s="17">
        <v>0.202670843608422</v>
      </c>
      <c r="I2117" s="17">
        <v>0.238850804933915</v>
      </c>
      <c r="J2117" s="17">
        <v>0.198989058159874</v>
      </c>
      <c r="K2117" s="17">
        <v>0.20876151930649101</v>
      </c>
      <c r="L2117" s="17">
        <v>0.213704352462324</v>
      </c>
      <c r="M2117" s="17"/>
      <c r="N2117" s="17">
        <v>0.227749401665718</v>
      </c>
      <c r="O2117" s="17">
        <v>0.212620052896943</v>
      </c>
      <c r="P2117" s="17">
        <v>0.22668693365203499</v>
      </c>
      <c r="Q2117" s="17">
        <v>0.20259045911479201</v>
      </c>
      <c r="R2117" s="17"/>
      <c r="S2117" s="17">
        <v>0.20171886074183401</v>
      </c>
      <c r="T2117" s="17">
        <v>0.15714797392490601</v>
      </c>
      <c r="U2117" s="17">
        <v>0.192117864248501</v>
      </c>
      <c r="V2117" s="17">
        <v>0.28433479623743302</v>
      </c>
      <c r="W2117" s="17">
        <v>0.27683530379976901</v>
      </c>
      <c r="X2117" s="17">
        <v>0.18247820349454599</v>
      </c>
      <c r="Y2117" s="17">
        <v>0.16921477673191901</v>
      </c>
      <c r="Z2117" s="17">
        <v>0.233122479148857</v>
      </c>
      <c r="AA2117" s="17">
        <v>0.240055984689</v>
      </c>
      <c r="AB2117" s="17">
        <v>0.231190516600013</v>
      </c>
      <c r="AC2117" s="17">
        <v>0.31144665107903802</v>
      </c>
      <c r="AD2117" s="17">
        <v>0.20581823849889699</v>
      </c>
      <c r="AE2117" s="17"/>
      <c r="AF2117" s="17">
        <v>0.20752302698332201</v>
      </c>
      <c r="AG2117" s="17">
        <v>0.23166846922334</v>
      </c>
      <c r="AH2117" s="17">
        <v>0.21486862093679501</v>
      </c>
      <c r="AI2117" s="17"/>
      <c r="AJ2117" s="17">
        <v>0.23792759105337399</v>
      </c>
      <c r="AK2117" s="17">
        <v>0.24663562718361201</v>
      </c>
      <c r="AL2117" s="17">
        <v>0.199412764649916</v>
      </c>
      <c r="AM2117" s="17"/>
      <c r="AN2117" s="17">
        <v>0.237532423921861</v>
      </c>
      <c r="AO2117" s="17">
        <v>0.15739227409866199</v>
      </c>
      <c r="AP2117" s="17">
        <v>0.24952822072383299</v>
      </c>
      <c r="AQ2117" s="17">
        <v>0.22932843715721599</v>
      </c>
      <c r="AR2117" s="17">
        <v>0.445330304706402</v>
      </c>
      <c r="AS2117" s="17"/>
      <c r="AT2117" s="17">
        <v>0.214758677208988</v>
      </c>
      <c r="AU2117" s="17">
        <v>0.23467956405603199</v>
      </c>
      <c r="AV2117" s="17"/>
      <c r="AW2117" s="17">
        <v>0.213628608437606</v>
      </c>
      <c r="AX2117" s="17">
        <v>0.27013762525294499</v>
      </c>
      <c r="AY2117" s="17">
        <v>0.20776372159350301</v>
      </c>
    </row>
    <row r="2118" spans="2:51">
      <c r="B2118" t="s">
        <v>134</v>
      </c>
      <c r="C2118" s="17">
        <v>0.42951531044736402</v>
      </c>
      <c r="D2118" s="17">
        <v>0.43592868392473699</v>
      </c>
      <c r="E2118" s="17">
        <v>0.42080356609673802</v>
      </c>
      <c r="F2118" s="17"/>
      <c r="G2118" s="17">
        <v>0.403487091066284</v>
      </c>
      <c r="H2118" s="17">
        <v>0.467246699179095</v>
      </c>
      <c r="I2118" s="17">
        <v>0.41312648462968699</v>
      </c>
      <c r="J2118" s="17">
        <v>0.47408859585351598</v>
      </c>
      <c r="K2118" s="17">
        <v>0.371443977548579</v>
      </c>
      <c r="L2118" s="17">
        <v>0.43209455993198198</v>
      </c>
      <c r="M2118" s="17"/>
      <c r="N2118" s="17">
        <v>0.47454794098381597</v>
      </c>
      <c r="O2118" s="17">
        <v>0.430030770390396</v>
      </c>
      <c r="P2118" s="17">
        <v>0.39211251272154202</v>
      </c>
      <c r="Q2118" s="17">
        <v>0.40509101170203798</v>
      </c>
      <c r="R2118" s="17"/>
      <c r="S2118" s="17">
        <v>0.49540799583775302</v>
      </c>
      <c r="T2118" s="17">
        <v>0.468065381645412</v>
      </c>
      <c r="U2118" s="17">
        <v>0.41891455420011903</v>
      </c>
      <c r="V2118" s="17">
        <v>0.39164896661134202</v>
      </c>
      <c r="W2118" s="17">
        <v>0.334247134967182</v>
      </c>
      <c r="X2118" s="17">
        <v>0.44038129672387999</v>
      </c>
      <c r="Y2118" s="17">
        <v>0.41747591286970098</v>
      </c>
      <c r="Z2118" s="17">
        <v>0.32563555737567201</v>
      </c>
      <c r="AA2118" s="17">
        <v>0.41082999138750798</v>
      </c>
      <c r="AB2118" s="17">
        <v>0.47280274003669898</v>
      </c>
      <c r="AC2118" s="17">
        <v>0.43175275331084101</v>
      </c>
      <c r="AD2118" s="17">
        <v>0.401276537600324</v>
      </c>
      <c r="AE2118" s="17"/>
      <c r="AF2118" s="17">
        <v>0.38804942306305501</v>
      </c>
      <c r="AG2118" s="17">
        <v>0.47476814723536898</v>
      </c>
      <c r="AH2118" s="17">
        <v>0.42637103875015703</v>
      </c>
      <c r="AI2118" s="17"/>
      <c r="AJ2118" s="17">
        <v>0.39666052967834198</v>
      </c>
      <c r="AK2118" s="17">
        <v>0.46395925326793902</v>
      </c>
      <c r="AL2118" s="17">
        <v>0.513351449408458</v>
      </c>
      <c r="AM2118" s="17"/>
      <c r="AN2118" s="17">
        <v>0.353572502725708</v>
      </c>
      <c r="AO2118" s="17">
        <v>0.47166047285638002</v>
      </c>
      <c r="AP2118" s="17">
        <v>0.44517583640957797</v>
      </c>
      <c r="AQ2118" s="17">
        <v>0.50364567878944599</v>
      </c>
      <c r="AR2118" s="17">
        <v>0.16973161021073299</v>
      </c>
      <c r="AS2118" s="17"/>
      <c r="AT2118" s="17">
        <v>0.43854081574954601</v>
      </c>
      <c r="AU2118" s="17">
        <v>0.37190427681767102</v>
      </c>
      <c r="AV2118" s="17"/>
      <c r="AW2118" s="17">
        <v>0.46954006909666002</v>
      </c>
      <c r="AX2118" s="17">
        <v>0.45071232102880499</v>
      </c>
      <c r="AY2118" s="17">
        <v>0.38199968464039102</v>
      </c>
    </row>
    <row r="2119" spans="2:51">
      <c r="B2119" t="s">
        <v>135</v>
      </c>
      <c r="C2119" s="17">
        <v>0.20804202243519401</v>
      </c>
      <c r="D2119" s="17">
        <v>0.19722283682186201</v>
      </c>
      <c r="E2119" s="17">
        <v>0.22158557943822099</v>
      </c>
      <c r="F2119" s="17"/>
      <c r="G2119" s="17">
        <v>0.172175142083763</v>
      </c>
      <c r="H2119" s="17">
        <v>0.19758934227142999</v>
      </c>
      <c r="I2119" s="17">
        <v>0.175187710809174</v>
      </c>
      <c r="J2119" s="17">
        <v>0.205533401866202</v>
      </c>
      <c r="K2119" s="17">
        <v>0.23709950634070701</v>
      </c>
      <c r="L2119" s="17">
        <v>0.23972306364736001</v>
      </c>
      <c r="M2119" s="17"/>
      <c r="N2119" s="17">
        <v>0.190357833224302</v>
      </c>
      <c r="O2119" s="17">
        <v>0.20290373390479099</v>
      </c>
      <c r="P2119" s="17">
        <v>0.23789525306131001</v>
      </c>
      <c r="Q2119" s="17">
        <v>0.20708285538186599</v>
      </c>
      <c r="R2119" s="17"/>
      <c r="S2119" s="17">
        <v>0.186592127771156</v>
      </c>
      <c r="T2119" s="17">
        <v>0.24032731302390001</v>
      </c>
      <c r="U2119" s="17">
        <v>0.224324547455476</v>
      </c>
      <c r="V2119" s="17">
        <v>0.223192244024808</v>
      </c>
      <c r="W2119" s="17">
        <v>0.210424118038013</v>
      </c>
      <c r="X2119" s="17">
        <v>0.23212505654952001</v>
      </c>
      <c r="Y2119" s="17">
        <v>0.22030500517859</v>
      </c>
      <c r="Z2119" s="17">
        <v>0.21479811873197999</v>
      </c>
      <c r="AA2119" s="17">
        <v>0.23565987325311399</v>
      </c>
      <c r="AB2119" s="17">
        <v>0.14542402598665</v>
      </c>
      <c r="AC2119" s="17">
        <v>0.15463020129982599</v>
      </c>
      <c r="AD2119" s="17">
        <v>0.160956389200863</v>
      </c>
      <c r="AE2119" s="17"/>
      <c r="AF2119" s="17">
        <v>0.22929114852152699</v>
      </c>
      <c r="AG2119" s="17">
        <v>0.187734056415785</v>
      </c>
      <c r="AH2119" s="17">
        <v>0.17896335066441499</v>
      </c>
      <c r="AI2119" s="17"/>
      <c r="AJ2119" s="17">
        <v>0.212578802455171</v>
      </c>
      <c r="AK2119" s="17">
        <v>0.156899486808322</v>
      </c>
      <c r="AL2119" s="17">
        <v>0.179468890471711</v>
      </c>
      <c r="AM2119" s="17"/>
      <c r="AN2119" s="17">
        <v>0.241307487702938</v>
      </c>
      <c r="AO2119" s="17">
        <v>0.20058876730581501</v>
      </c>
      <c r="AP2119" s="17">
        <v>0.16291231262018399</v>
      </c>
      <c r="AQ2119" s="17">
        <v>0.21473157077566701</v>
      </c>
      <c r="AR2119" s="17">
        <v>0.163000618564624</v>
      </c>
      <c r="AS2119" s="17"/>
      <c r="AT2119" s="17">
        <v>0.208066357470786</v>
      </c>
      <c r="AU2119" s="17">
        <v>0.19186092992545001</v>
      </c>
      <c r="AV2119" s="17"/>
      <c r="AW2119" s="17">
        <v>0.19476657259038399</v>
      </c>
      <c r="AX2119" s="17">
        <v>0.16577552768595399</v>
      </c>
      <c r="AY2119" s="17">
        <v>0.23304960967569099</v>
      </c>
    </row>
    <row r="2120" spans="2:51">
      <c r="B2120" t="s">
        <v>136</v>
      </c>
      <c r="C2120" s="17">
        <v>8.4062680908883497E-2</v>
      </c>
      <c r="D2120" s="17">
        <v>7.0825508258854003E-2</v>
      </c>
      <c r="E2120" s="17">
        <v>9.4930259695481994E-2</v>
      </c>
      <c r="F2120" s="17"/>
      <c r="G2120" s="17">
        <v>0.130750463064603</v>
      </c>
      <c r="H2120" s="17">
        <v>7.4619690545978695E-2</v>
      </c>
      <c r="I2120" s="17">
        <v>7.3546883231775995E-2</v>
      </c>
      <c r="J2120" s="17">
        <v>6.4213225359364398E-2</v>
      </c>
      <c r="K2120" s="17">
        <v>0.12590899311520701</v>
      </c>
      <c r="L2120" s="17">
        <v>6.0605503260349802E-2</v>
      </c>
      <c r="M2120" s="17"/>
      <c r="N2120" s="17">
        <v>6.8696505514487693E-2</v>
      </c>
      <c r="O2120" s="17">
        <v>9.1505783787184006E-2</v>
      </c>
      <c r="P2120" s="17">
        <v>7.8469795146122998E-2</v>
      </c>
      <c r="Q2120" s="17">
        <v>0.10153909949138901</v>
      </c>
      <c r="R2120" s="17"/>
      <c r="S2120" s="17">
        <v>4.6772158133109497E-2</v>
      </c>
      <c r="T2120" s="17">
        <v>9.8953871094627804E-2</v>
      </c>
      <c r="U2120" s="17">
        <v>0.125909384072277</v>
      </c>
      <c r="V2120" s="17">
        <v>3.7085185822030999E-2</v>
      </c>
      <c r="W2120" s="17">
        <v>0.115916013969596</v>
      </c>
      <c r="X2120" s="17">
        <v>9.05335039546043E-2</v>
      </c>
      <c r="Y2120" s="17">
        <v>8.4053572696416001E-2</v>
      </c>
      <c r="Z2120" s="17">
        <v>0.15102811024896501</v>
      </c>
      <c r="AA2120" s="17">
        <v>5.1371029001968202E-2</v>
      </c>
      <c r="AB2120" s="17">
        <v>8.5160477022621306E-2</v>
      </c>
      <c r="AC2120" s="17">
        <v>7.0838153372097798E-2</v>
      </c>
      <c r="AD2120" s="17">
        <v>0.15317699930365899</v>
      </c>
      <c r="AE2120" s="17"/>
      <c r="AF2120" s="17">
        <v>7.9385502713470099E-2</v>
      </c>
      <c r="AG2120" s="17">
        <v>8.1152063617234704E-2</v>
      </c>
      <c r="AH2120" s="17">
        <v>0.102751260178646</v>
      </c>
      <c r="AI2120" s="17"/>
      <c r="AJ2120" s="17">
        <v>9.5080990056946105E-2</v>
      </c>
      <c r="AK2120" s="17">
        <v>8.0393243121579E-2</v>
      </c>
      <c r="AL2120" s="17">
        <v>8.0081187332887993E-2</v>
      </c>
      <c r="AM2120" s="17"/>
      <c r="AN2120" s="17">
        <v>9.1344815658164505E-2</v>
      </c>
      <c r="AO2120" s="17">
        <v>0.112468633672341</v>
      </c>
      <c r="AP2120" s="17">
        <v>8.1413470008378994E-2</v>
      </c>
      <c r="AQ2120" s="17">
        <v>4.3011884341339103E-2</v>
      </c>
      <c r="AR2120" s="17">
        <v>8.7746832476525899E-2</v>
      </c>
      <c r="AS2120" s="17"/>
      <c r="AT2120" s="17">
        <v>8.5369035379804906E-2</v>
      </c>
      <c r="AU2120" s="17">
        <v>8.0142835517080901E-2</v>
      </c>
      <c r="AV2120" s="17"/>
      <c r="AW2120" s="17">
        <v>8.4217463792401095E-2</v>
      </c>
      <c r="AX2120" s="17">
        <v>7.0252392724161603E-2</v>
      </c>
      <c r="AY2120" s="17">
        <v>8.7524918105650704E-2</v>
      </c>
    </row>
    <row r="2121" spans="2:51">
      <c r="B2121" t="s">
        <v>137</v>
      </c>
      <c r="C2121" s="17">
        <v>3.97310563585705E-2</v>
      </c>
      <c r="D2121" s="17">
        <v>5.7177545076043598E-2</v>
      </c>
      <c r="E2121" s="17">
        <v>2.17709823748065E-2</v>
      </c>
      <c r="F2121" s="17"/>
      <c r="G2121" s="17">
        <v>1.50483265262363E-2</v>
      </c>
      <c r="H2121" s="17">
        <v>4.1872666180934E-2</v>
      </c>
      <c r="I2121" s="17">
        <v>6.3620228948623E-2</v>
      </c>
      <c r="J2121" s="17">
        <v>3.8958011913721897E-2</v>
      </c>
      <c r="K2121" s="17">
        <v>3.5055502024162903E-2</v>
      </c>
      <c r="L2121" s="17">
        <v>3.9153199281365403E-2</v>
      </c>
      <c r="M2121" s="17"/>
      <c r="N2121" s="17">
        <v>2.9534305871261098E-2</v>
      </c>
      <c r="O2121" s="17">
        <v>4.4761340608648802E-2</v>
      </c>
      <c r="P2121" s="17">
        <v>4.1215973388202098E-2</v>
      </c>
      <c r="Q2121" s="17">
        <v>4.6188619070988902E-2</v>
      </c>
      <c r="R2121" s="17"/>
      <c r="S2121" s="17">
        <v>6.2517439889212198E-2</v>
      </c>
      <c r="T2121" s="17">
        <v>2.2928674627681001E-2</v>
      </c>
      <c r="U2121" s="17">
        <v>2.4511860139424E-2</v>
      </c>
      <c r="V2121" s="17">
        <v>2.6841634771515199E-2</v>
      </c>
      <c r="W2121" s="17">
        <v>3.5503816618787098E-2</v>
      </c>
      <c r="X2121" s="17">
        <v>1.06214653928425E-2</v>
      </c>
      <c r="Y2121" s="17">
        <v>5.9565565763018198E-2</v>
      </c>
      <c r="Z2121" s="17">
        <v>5.7056699459497803E-2</v>
      </c>
      <c r="AA2121" s="17">
        <v>4.5313831390407101E-2</v>
      </c>
      <c r="AB2121" s="17">
        <v>3.9815846750891101E-2</v>
      </c>
      <c r="AC2121" s="17">
        <v>3.1332240938197101E-2</v>
      </c>
      <c r="AD2121" s="17">
        <v>7.8771835396257595E-2</v>
      </c>
      <c r="AE2121" s="17"/>
      <c r="AF2121" s="17">
        <v>6.6947027451757596E-2</v>
      </c>
      <c r="AG2121" s="17">
        <v>1.2181338755631901E-2</v>
      </c>
      <c r="AH2121" s="17">
        <v>6.5036343686010606E-2</v>
      </c>
      <c r="AI2121" s="17"/>
      <c r="AJ2121" s="17">
        <v>3.9692658837420097E-2</v>
      </c>
      <c r="AK2121" s="17">
        <v>2.9229118090725901E-2</v>
      </c>
      <c r="AL2121" s="17">
        <v>0</v>
      </c>
      <c r="AM2121" s="17"/>
      <c r="AN2121" s="17">
        <v>4.6466807860834701E-2</v>
      </c>
      <c r="AO2121" s="17">
        <v>3.9377272198810299E-2</v>
      </c>
      <c r="AP2121" s="17">
        <v>3.8921517033501801E-2</v>
      </c>
      <c r="AQ2121" s="17">
        <v>9.2824289363316707E-3</v>
      </c>
      <c r="AR2121" s="17">
        <v>0.134190634041715</v>
      </c>
      <c r="AS2121" s="17"/>
      <c r="AT2121" s="17">
        <v>3.6283449168657701E-2</v>
      </c>
      <c r="AU2121" s="17">
        <v>6.3382772111034894E-2</v>
      </c>
      <c r="AV2121" s="17"/>
      <c r="AW2121" s="17">
        <v>3.1040292621384601E-2</v>
      </c>
      <c r="AX2121" s="17">
        <v>2.4740060970320801E-2</v>
      </c>
      <c r="AY2121" s="17">
        <v>5.2774753574629497E-2</v>
      </c>
    </row>
    <row r="2122" spans="2:51">
      <c r="B2122" t="s">
        <v>119</v>
      </c>
      <c r="C2122" s="17">
        <v>2.11400671504458E-2</v>
      </c>
      <c r="D2122" s="17">
        <v>1.9711379117519301E-2</v>
      </c>
      <c r="E2122" s="17">
        <v>2.2863038600561401E-2</v>
      </c>
      <c r="F2122" s="17"/>
      <c r="G2122" s="17">
        <v>2.5157033343334401E-2</v>
      </c>
      <c r="H2122" s="17">
        <v>1.60007582141409E-2</v>
      </c>
      <c r="I2122" s="17">
        <v>3.56678874468246E-2</v>
      </c>
      <c r="J2122" s="17">
        <v>1.8217706847321699E-2</v>
      </c>
      <c r="K2122" s="17">
        <v>2.1730501664854199E-2</v>
      </c>
      <c r="L2122" s="17">
        <v>1.4719321416618501E-2</v>
      </c>
      <c r="M2122" s="17"/>
      <c r="N2122" s="17">
        <v>9.1140127404157802E-3</v>
      </c>
      <c r="O2122" s="17">
        <v>1.81783184120369E-2</v>
      </c>
      <c r="P2122" s="17">
        <v>2.36195320307875E-2</v>
      </c>
      <c r="Q2122" s="17">
        <v>3.7507955238926603E-2</v>
      </c>
      <c r="R2122" s="17"/>
      <c r="S2122" s="17">
        <v>6.9914176269357201E-3</v>
      </c>
      <c r="T2122" s="17">
        <v>1.2576785683473301E-2</v>
      </c>
      <c r="U2122" s="17">
        <v>1.42217898842028E-2</v>
      </c>
      <c r="V2122" s="17">
        <v>3.6897172532870497E-2</v>
      </c>
      <c r="W2122" s="17">
        <v>2.7073612606652499E-2</v>
      </c>
      <c r="X2122" s="17">
        <v>4.3860473884607003E-2</v>
      </c>
      <c r="Y2122" s="17">
        <v>4.93851667603563E-2</v>
      </c>
      <c r="Z2122" s="17">
        <v>1.83590350350274E-2</v>
      </c>
      <c r="AA2122" s="17">
        <v>1.6769290278002599E-2</v>
      </c>
      <c r="AB2122" s="17">
        <v>2.5606393603125301E-2</v>
      </c>
      <c r="AC2122" s="17">
        <v>0</v>
      </c>
      <c r="AD2122" s="17">
        <v>0</v>
      </c>
      <c r="AE2122" s="17"/>
      <c r="AF2122" s="17">
        <v>2.88038712668683E-2</v>
      </c>
      <c r="AG2122" s="17">
        <v>1.2495924752639701E-2</v>
      </c>
      <c r="AH2122" s="17">
        <v>1.20093857839772E-2</v>
      </c>
      <c r="AI2122" s="17"/>
      <c r="AJ2122" s="17">
        <v>1.8059427918746599E-2</v>
      </c>
      <c r="AK2122" s="17">
        <v>2.2883271527821901E-2</v>
      </c>
      <c r="AL2122" s="17">
        <v>2.7685708137026699E-2</v>
      </c>
      <c r="AM2122" s="17"/>
      <c r="AN2122" s="17">
        <v>2.9775962130493699E-2</v>
      </c>
      <c r="AO2122" s="17">
        <v>1.8512579867992499E-2</v>
      </c>
      <c r="AP2122" s="17">
        <v>2.2048643204524002E-2</v>
      </c>
      <c r="AQ2122" s="17">
        <v>0</v>
      </c>
      <c r="AR2122" s="17">
        <v>0</v>
      </c>
      <c r="AS2122" s="17"/>
      <c r="AT2122" s="17">
        <v>1.69816650222171E-2</v>
      </c>
      <c r="AU2122" s="17">
        <v>5.8029621572731303E-2</v>
      </c>
      <c r="AV2122" s="17"/>
      <c r="AW2122" s="17">
        <v>6.8069934615642E-3</v>
      </c>
      <c r="AX2122" s="17">
        <v>1.83820723378137E-2</v>
      </c>
      <c r="AY2122" s="17">
        <v>3.6887312410135098E-2</v>
      </c>
    </row>
    <row r="2123" spans="2:51">
      <c r="B2123" t="s">
        <v>138</v>
      </c>
      <c r="C2123" s="17">
        <v>0.64702417314690597</v>
      </c>
      <c r="D2123" s="17">
        <v>0.65506273072572097</v>
      </c>
      <c r="E2123" s="17">
        <v>0.63885013989092898</v>
      </c>
      <c r="F2123" s="17"/>
      <c r="G2123" s="17">
        <v>0.65686903498206395</v>
      </c>
      <c r="H2123" s="17">
        <v>0.66991754278751703</v>
      </c>
      <c r="I2123" s="17">
        <v>0.65197728956360201</v>
      </c>
      <c r="J2123" s="17">
        <v>0.67307765401339004</v>
      </c>
      <c r="K2123" s="17">
        <v>0.58020549685506895</v>
      </c>
      <c r="L2123" s="17">
        <v>0.64579891239430598</v>
      </c>
      <c r="M2123" s="17"/>
      <c r="N2123" s="17">
        <v>0.70229734264953403</v>
      </c>
      <c r="O2123" s="17">
        <v>0.64265082328733902</v>
      </c>
      <c r="P2123" s="17">
        <v>0.61879944637357698</v>
      </c>
      <c r="Q2123" s="17">
        <v>0.60768147081682999</v>
      </c>
      <c r="R2123" s="17"/>
      <c r="S2123" s="17">
        <v>0.69712685657958695</v>
      </c>
      <c r="T2123" s="17">
        <v>0.62521335557031799</v>
      </c>
      <c r="U2123" s="17">
        <v>0.61103241844862</v>
      </c>
      <c r="V2123" s="17">
        <v>0.67598376284877504</v>
      </c>
      <c r="W2123" s="17">
        <v>0.61108243876695101</v>
      </c>
      <c r="X2123" s="17">
        <v>0.62285950021842595</v>
      </c>
      <c r="Y2123" s="17">
        <v>0.58669068960161996</v>
      </c>
      <c r="Z2123" s="17">
        <v>0.55875803652453004</v>
      </c>
      <c r="AA2123" s="17">
        <v>0.650885976076508</v>
      </c>
      <c r="AB2123" s="17">
        <v>0.70399325663671197</v>
      </c>
      <c r="AC2123" s="17">
        <v>0.74319940438987897</v>
      </c>
      <c r="AD2123" s="17">
        <v>0.60709477609922102</v>
      </c>
      <c r="AE2123" s="17"/>
      <c r="AF2123" s="17">
        <v>0.59557245004637704</v>
      </c>
      <c r="AG2123" s="17">
        <v>0.70643661645870903</v>
      </c>
      <c r="AH2123" s="17">
        <v>0.64123965968695196</v>
      </c>
      <c r="AI2123" s="17"/>
      <c r="AJ2123" s="17">
        <v>0.634588120731716</v>
      </c>
      <c r="AK2123" s="17">
        <v>0.71059488045155095</v>
      </c>
      <c r="AL2123" s="17">
        <v>0.71276421405837498</v>
      </c>
      <c r="AM2123" s="17"/>
      <c r="AN2123" s="17">
        <v>0.59110492664756897</v>
      </c>
      <c r="AO2123" s="17">
        <v>0.62905274695504199</v>
      </c>
      <c r="AP2123" s="17">
        <v>0.69470405713341099</v>
      </c>
      <c r="AQ2123" s="17">
        <v>0.73297411594666195</v>
      </c>
      <c r="AR2123" s="17">
        <v>0.61506191491713502</v>
      </c>
      <c r="AS2123" s="17"/>
      <c r="AT2123" s="17">
        <v>0.65329949295853396</v>
      </c>
      <c r="AU2123" s="17">
        <v>0.60658384087370298</v>
      </c>
      <c r="AV2123" s="17"/>
      <c r="AW2123" s="17">
        <v>0.68316867753426602</v>
      </c>
      <c r="AX2123" s="17">
        <v>0.72084994628174903</v>
      </c>
      <c r="AY2123" s="17">
        <v>0.58976340623389401</v>
      </c>
    </row>
    <row r="2124" spans="2:51">
      <c r="B2124" t="s">
        <v>139</v>
      </c>
      <c r="C2124" s="17">
        <v>0.123793737267454</v>
      </c>
      <c r="D2124" s="17">
        <v>0.128003053334898</v>
      </c>
      <c r="E2124" s="17">
        <v>0.11670124207028799</v>
      </c>
      <c r="F2124" s="17"/>
      <c r="G2124" s="17">
        <v>0.145798789590839</v>
      </c>
      <c r="H2124" s="17">
        <v>0.11649235672691299</v>
      </c>
      <c r="I2124" s="17">
        <v>0.13716711218039901</v>
      </c>
      <c r="J2124" s="17">
        <v>0.103171237273086</v>
      </c>
      <c r="K2124" s="17">
        <v>0.16096449513937</v>
      </c>
      <c r="L2124" s="17">
        <v>9.9758702541715302E-2</v>
      </c>
      <c r="M2124" s="17"/>
      <c r="N2124" s="17">
        <v>9.8230811385748795E-2</v>
      </c>
      <c r="O2124" s="17">
        <v>0.13626712439583299</v>
      </c>
      <c r="P2124" s="17">
        <v>0.119685768534325</v>
      </c>
      <c r="Q2124" s="17">
        <v>0.14772771856237699</v>
      </c>
      <c r="R2124" s="17"/>
      <c r="S2124" s="17">
        <v>0.10928959802232199</v>
      </c>
      <c r="T2124" s="17">
        <v>0.121882545722309</v>
      </c>
      <c r="U2124" s="17">
        <v>0.150421244211701</v>
      </c>
      <c r="V2124" s="17">
        <v>6.3926820593546305E-2</v>
      </c>
      <c r="W2124" s="17">
        <v>0.15141983058838299</v>
      </c>
      <c r="X2124" s="17">
        <v>0.101154969347447</v>
      </c>
      <c r="Y2124" s="17">
        <v>0.143619138459434</v>
      </c>
      <c r="Z2124" s="17">
        <v>0.20808480970846299</v>
      </c>
      <c r="AA2124" s="17">
        <v>9.6684860392375296E-2</v>
      </c>
      <c r="AB2124" s="17">
        <v>0.124976323773512</v>
      </c>
      <c r="AC2124" s="17">
        <v>0.102170394310295</v>
      </c>
      <c r="AD2124" s="17">
        <v>0.23194883469991601</v>
      </c>
      <c r="AE2124" s="17"/>
      <c r="AF2124" s="17">
        <v>0.14633253016522799</v>
      </c>
      <c r="AG2124" s="17">
        <v>9.3333402372866706E-2</v>
      </c>
      <c r="AH2124" s="17">
        <v>0.16778760386465699</v>
      </c>
      <c r="AI2124" s="17"/>
      <c r="AJ2124" s="17">
        <v>0.13477364889436599</v>
      </c>
      <c r="AK2124" s="17">
        <v>0.10962236121230499</v>
      </c>
      <c r="AL2124" s="17">
        <v>8.0081187332887993E-2</v>
      </c>
      <c r="AM2124" s="17"/>
      <c r="AN2124" s="17">
        <v>0.137811623518999</v>
      </c>
      <c r="AO2124" s="17">
        <v>0.15184590587115099</v>
      </c>
      <c r="AP2124" s="17">
        <v>0.120334987041881</v>
      </c>
      <c r="AQ2124" s="17">
        <v>5.2294313277670798E-2</v>
      </c>
      <c r="AR2124" s="17">
        <v>0.22193746651824101</v>
      </c>
      <c r="AS2124" s="17"/>
      <c r="AT2124" s="17">
        <v>0.121652484548463</v>
      </c>
      <c r="AU2124" s="17">
        <v>0.143525607628116</v>
      </c>
      <c r="AV2124" s="17"/>
      <c r="AW2124" s="17">
        <v>0.11525775641378599</v>
      </c>
      <c r="AX2124" s="17">
        <v>9.4992453694482296E-2</v>
      </c>
      <c r="AY2124" s="17">
        <v>0.14029967168028001</v>
      </c>
    </row>
    <row r="2125" spans="2:51">
      <c r="B2125" t="s">
        <v>140</v>
      </c>
      <c r="C2125" s="17">
        <v>0.52323043587945195</v>
      </c>
      <c r="D2125" s="17">
        <v>0.52705967739082404</v>
      </c>
      <c r="E2125" s="17">
        <v>0.522148897820641</v>
      </c>
      <c r="F2125" s="17"/>
      <c r="G2125" s="17">
        <v>0.51107024539122503</v>
      </c>
      <c r="H2125" s="17">
        <v>0.55342518606060398</v>
      </c>
      <c r="I2125" s="17">
        <v>0.514810177383203</v>
      </c>
      <c r="J2125" s="17">
        <v>0.56990641674030296</v>
      </c>
      <c r="K2125" s="17">
        <v>0.4192410017157</v>
      </c>
      <c r="L2125" s="17">
        <v>0.54604020985259005</v>
      </c>
      <c r="M2125" s="17"/>
      <c r="N2125" s="17">
        <v>0.60406653126378496</v>
      </c>
      <c r="O2125" s="17">
        <v>0.50638369889150703</v>
      </c>
      <c r="P2125" s="17">
        <v>0.49911367783925198</v>
      </c>
      <c r="Q2125" s="17">
        <v>0.45995375225445301</v>
      </c>
      <c r="R2125" s="17"/>
      <c r="S2125" s="17">
        <v>0.58783725855726499</v>
      </c>
      <c r="T2125" s="17">
        <v>0.50333080984800904</v>
      </c>
      <c r="U2125" s="17">
        <v>0.460611174236918</v>
      </c>
      <c r="V2125" s="17">
        <v>0.612056942255229</v>
      </c>
      <c r="W2125" s="17">
        <v>0.45966260817856802</v>
      </c>
      <c r="X2125" s="17">
        <v>0.52170453087097901</v>
      </c>
      <c r="Y2125" s="17">
        <v>0.44307155114218599</v>
      </c>
      <c r="Z2125" s="17">
        <v>0.350673226816067</v>
      </c>
      <c r="AA2125" s="17">
        <v>0.55420111568413299</v>
      </c>
      <c r="AB2125" s="17">
        <v>0.5790169328632</v>
      </c>
      <c r="AC2125" s="17">
        <v>0.64102901007958402</v>
      </c>
      <c r="AD2125" s="17">
        <v>0.37514594139930502</v>
      </c>
      <c r="AE2125" s="17"/>
      <c r="AF2125" s="17">
        <v>0.44923991988114897</v>
      </c>
      <c r="AG2125" s="17">
        <v>0.61310321408584201</v>
      </c>
      <c r="AH2125" s="17">
        <v>0.47345205582229499</v>
      </c>
      <c r="AI2125" s="17"/>
      <c r="AJ2125" s="17">
        <v>0.49981447183735001</v>
      </c>
      <c r="AK2125" s="17">
        <v>0.60097251923924599</v>
      </c>
      <c r="AL2125" s="17">
        <v>0.63268302672548704</v>
      </c>
      <c r="AM2125" s="17"/>
      <c r="AN2125" s="17">
        <v>0.45329330312857002</v>
      </c>
      <c r="AO2125" s="17">
        <v>0.477206841083891</v>
      </c>
      <c r="AP2125" s="17">
        <v>0.57436907009153004</v>
      </c>
      <c r="AQ2125" s="17">
        <v>0.68067980266899097</v>
      </c>
      <c r="AR2125" s="17">
        <v>0.39312444839889399</v>
      </c>
      <c r="AS2125" s="17"/>
      <c r="AT2125" s="17">
        <v>0.53164700841007195</v>
      </c>
      <c r="AU2125" s="17">
        <v>0.46305823324558698</v>
      </c>
      <c r="AV2125" s="17"/>
      <c r="AW2125" s="17">
        <v>0.56791092112048003</v>
      </c>
      <c r="AX2125" s="17">
        <v>0.62585749258726697</v>
      </c>
      <c r="AY2125" s="17">
        <v>0.44946373455361399</v>
      </c>
    </row>
    <row r="2126" spans="2:51">
      <c r="C2126" s="17"/>
      <c r="D2126" s="17"/>
      <c r="E2126" s="17"/>
      <c r="F2126" s="17"/>
      <c r="G2126" s="17"/>
      <c r="H2126" s="17"/>
      <c r="I2126" s="17"/>
      <c r="J2126" s="17"/>
      <c r="K2126" s="17"/>
      <c r="L2126" s="17"/>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7"/>
      <c r="AI2126" s="17"/>
      <c r="AJ2126" s="17"/>
      <c r="AK2126" s="17"/>
      <c r="AL2126" s="17"/>
      <c r="AM2126" s="17"/>
      <c r="AN2126" s="17"/>
      <c r="AO2126" s="17"/>
      <c r="AP2126" s="17"/>
      <c r="AQ2126" s="17"/>
      <c r="AR2126" s="17"/>
      <c r="AS2126" s="17"/>
      <c r="AT2126" s="17"/>
      <c r="AU2126" s="17"/>
      <c r="AV2126" s="17"/>
      <c r="AW2126" s="17"/>
      <c r="AX2126" s="17"/>
      <c r="AY2126" s="17"/>
    </row>
    <row r="2127" spans="2:51">
      <c r="B2127" s="6" t="s">
        <v>521</v>
      </c>
      <c r="C2127" s="17"/>
      <c r="D2127" s="17"/>
      <c r="E2127" s="17"/>
      <c r="F2127" s="17"/>
      <c r="G2127" s="17"/>
      <c r="H2127" s="17"/>
      <c r="I2127" s="17"/>
      <c r="J2127" s="17"/>
      <c r="K2127" s="17"/>
      <c r="L2127" s="17"/>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7"/>
      <c r="AI2127" s="17"/>
      <c r="AJ2127" s="17"/>
      <c r="AK2127" s="17"/>
      <c r="AL2127" s="17"/>
      <c r="AM2127" s="17"/>
      <c r="AN2127" s="17"/>
      <c r="AO2127" s="17"/>
      <c r="AP2127" s="17"/>
      <c r="AQ2127" s="17"/>
      <c r="AR2127" s="17"/>
      <c r="AS2127" s="17"/>
      <c r="AT2127" s="17"/>
      <c r="AU2127" s="17"/>
      <c r="AV2127" s="17"/>
      <c r="AW2127" s="17"/>
      <c r="AX2127" s="17"/>
      <c r="AY2127" s="17"/>
    </row>
    <row r="2128" spans="2:51">
      <c r="B2128" s="24" t="s">
        <v>16</v>
      </c>
      <c r="C2128" s="17"/>
      <c r="D2128" s="17"/>
      <c r="E2128" s="17"/>
      <c r="F2128" s="17"/>
      <c r="G2128" s="17"/>
      <c r="H2128" s="17"/>
      <c r="I2128" s="17"/>
      <c r="J2128" s="17"/>
      <c r="K2128" s="17"/>
      <c r="L2128" s="17"/>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7"/>
      <c r="AI2128" s="17"/>
      <c r="AJ2128" s="17"/>
      <c r="AK2128" s="17"/>
      <c r="AL2128" s="17"/>
      <c r="AM2128" s="17"/>
      <c r="AN2128" s="17"/>
      <c r="AO2128" s="17"/>
      <c r="AP2128" s="17"/>
      <c r="AQ2128" s="17"/>
      <c r="AR2128" s="17"/>
      <c r="AS2128" s="17"/>
      <c r="AT2128" s="17"/>
      <c r="AU2128" s="17"/>
      <c r="AV2128" s="17"/>
      <c r="AW2128" s="17"/>
      <c r="AX2128" s="17"/>
      <c r="AY2128" s="17"/>
    </row>
    <row r="2129" spans="2:51">
      <c r="B2129" t="s">
        <v>133</v>
      </c>
      <c r="C2129" s="17">
        <v>0.24324957778607101</v>
      </c>
      <c r="D2129" s="17">
        <v>0.25769239082210099</v>
      </c>
      <c r="E2129" s="17">
        <v>0.22895010501455601</v>
      </c>
      <c r="F2129" s="17"/>
      <c r="G2129" s="17">
        <v>0.28247347003793899</v>
      </c>
      <c r="H2129" s="17">
        <v>0.215032608499615</v>
      </c>
      <c r="I2129" s="17">
        <v>0.216739036132061</v>
      </c>
      <c r="J2129" s="17">
        <v>0.217125491197694</v>
      </c>
      <c r="K2129" s="17">
        <v>0.22995236641787201</v>
      </c>
      <c r="L2129" s="17">
        <v>0.28724875950381101</v>
      </c>
      <c r="M2129" s="17"/>
      <c r="N2129" s="17">
        <v>0.242225010292936</v>
      </c>
      <c r="O2129" s="17">
        <v>0.23085966565903601</v>
      </c>
      <c r="P2129" s="17">
        <v>0.21769468187445201</v>
      </c>
      <c r="Q2129" s="17">
        <v>0.28251024364045402</v>
      </c>
      <c r="R2129" s="17"/>
      <c r="S2129" s="17">
        <v>0.213087143647192</v>
      </c>
      <c r="T2129" s="17">
        <v>0.216460260983803</v>
      </c>
      <c r="U2129" s="17">
        <v>0.23461495356030701</v>
      </c>
      <c r="V2129" s="17">
        <v>0.26827581947981199</v>
      </c>
      <c r="W2129" s="17">
        <v>0.20595945084662201</v>
      </c>
      <c r="X2129" s="17">
        <v>0.22920612649771099</v>
      </c>
      <c r="Y2129" s="17">
        <v>0.22884913711014401</v>
      </c>
      <c r="Z2129" s="17">
        <v>0.29864777148738397</v>
      </c>
      <c r="AA2129" s="17">
        <v>0.258641567589734</v>
      </c>
      <c r="AB2129" s="17">
        <v>0.26145987297928303</v>
      </c>
      <c r="AC2129" s="17">
        <v>0.37036398463870701</v>
      </c>
      <c r="AD2129" s="17">
        <v>0.23738028738831901</v>
      </c>
      <c r="AE2129" s="17"/>
      <c r="AF2129" s="17">
        <v>0.221854320527652</v>
      </c>
      <c r="AG2129" s="17">
        <v>0.26681780138890798</v>
      </c>
      <c r="AH2129" s="17">
        <v>0.26965783021690398</v>
      </c>
      <c r="AI2129" s="17"/>
      <c r="AJ2129" s="17">
        <v>0.26876606775633399</v>
      </c>
      <c r="AK2129" s="17">
        <v>0.25149605031230698</v>
      </c>
      <c r="AL2129" s="17">
        <v>0.21289258669550901</v>
      </c>
      <c r="AM2129" s="17"/>
      <c r="AN2129" s="17">
        <v>0.259945286345096</v>
      </c>
      <c r="AO2129" s="17">
        <v>0.213157056169436</v>
      </c>
      <c r="AP2129" s="17">
        <v>0.231098611264446</v>
      </c>
      <c r="AQ2129" s="17">
        <v>0.25401387652678897</v>
      </c>
      <c r="AR2129" s="17">
        <v>0.34434087900576599</v>
      </c>
      <c r="AS2129" s="17"/>
      <c r="AT2129" s="17">
        <v>0.244942841827477</v>
      </c>
      <c r="AU2129" s="17">
        <v>0.225088300550256</v>
      </c>
      <c r="AV2129" s="17"/>
      <c r="AW2129" s="17">
        <v>0.26048789715505999</v>
      </c>
      <c r="AX2129" s="17">
        <v>0.205377587458173</v>
      </c>
      <c r="AY2129" s="17">
        <v>0.23512039415744099</v>
      </c>
    </row>
    <row r="2130" spans="2:51">
      <c r="B2130" t="s">
        <v>134</v>
      </c>
      <c r="C2130" s="17">
        <v>0.44281861239148701</v>
      </c>
      <c r="D2130" s="17">
        <v>0.43548882607577</v>
      </c>
      <c r="E2130" s="17">
        <v>0.45049434763016499</v>
      </c>
      <c r="F2130" s="17"/>
      <c r="G2130" s="17">
        <v>0.34352680333593699</v>
      </c>
      <c r="H2130" s="17">
        <v>0.52859703006058401</v>
      </c>
      <c r="I2130" s="17">
        <v>0.39451041493392403</v>
      </c>
      <c r="J2130" s="17">
        <v>0.49878367779513899</v>
      </c>
      <c r="K2130" s="17">
        <v>0.44875759657060699</v>
      </c>
      <c r="L2130" s="17">
        <v>0.423097674969306</v>
      </c>
      <c r="M2130" s="17"/>
      <c r="N2130" s="17">
        <v>0.45976725596645301</v>
      </c>
      <c r="O2130" s="17">
        <v>0.43587996544367102</v>
      </c>
      <c r="P2130" s="17">
        <v>0.46292269972843397</v>
      </c>
      <c r="Q2130" s="17">
        <v>0.41295471462500599</v>
      </c>
      <c r="R2130" s="17"/>
      <c r="S2130" s="17">
        <v>0.42898117596126401</v>
      </c>
      <c r="T2130" s="17">
        <v>0.49328088141243198</v>
      </c>
      <c r="U2130" s="17">
        <v>0.51398762653843699</v>
      </c>
      <c r="V2130" s="17">
        <v>0.443858272928916</v>
      </c>
      <c r="W2130" s="17">
        <v>0.298319754759235</v>
      </c>
      <c r="X2130" s="17">
        <v>0.44455144123310802</v>
      </c>
      <c r="Y2130" s="17">
        <v>0.387150537677519</v>
      </c>
      <c r="Z2130" s="17">
        <v>0.37869051474467502</v>
      </c>
      <c r="AA2130" s="17">
        <v>0.42736064400884299</v>
      </c>
      <c r="AB2130" s="17">
        <v>0.50917876967881703</v>
      </c>
      <c r="AC2130" s="17">
        <v>0.36761714598363099</v>
      </c>
      <c r="AD2130" s="17">
        <v>0.60199945020016299</v>
      </c>
      <c r="AE2130" s="17"/>
      <c r="AF2130" s="17">
        <v>0.43028139229444101</v>
      </c>
      <c r="AG2130" s="17">
        <v>0.48717941032419099</v>
      </c>
      <c r="AH2130" s="17">
        <v>0.374646209158146</v>
      </c>
      <c r="AI2130" s="17"/>
      <c r="AJ2130" s="17">
        <v>0.44907832899959799</v>
      </c>
      <c r="AK2130" s="17">
        <v>0.46718258741082203</v>
      </c>
      <c r="AL2130" s="17">
        <v>0.47386312154641302</v>
      </c>
      <c r="AM2130" s="17"/>
      <c r="AN2130" s="17">
        <v>0.37844692425723098</v>
      </c>
      <c r="AO2130" s="17">
        <v>0.465548425701789</v>
      </c>
      <c r="AP2130" s="17">
        <v>0.47392407542820397</v>
      </c>
      <c r="AQ2130" s="17">
        <v>0.40156186392429399</v>
      </c>
      <c r="AR2130" s="17">
        <v>0.47368708116056302</v>
      </c>
      <c r="AS2130" s="17"/>
      <c r="AT2130" s="17">
        <v>0.456121060321734</v>
      </c>
      <c r="AU2130" s="17">
        <v>0.34740428971100401</v>
      </c>
      <c r="AV2130" s="17"/>
      <c r="AW2130" s="17">
        <v>0.46545462587700098</v>
      </c>
      <c r="AX2130" s="17">
        <v>0.47838045623428099</v>
      </c>
      <c r="AY2130" s="17">
        <v>0.40975923489278199</v>
      </c>
    </row>
    <row r="2131" spans="2:51">
      <c r="B2131" t="s">
        <v>135</v>
      </c>
      <c r="C2131" s="17">
        <v>0.20061130721058301</v>
      </c>
      <c r="D2131" s="17">
        <v>0.18613503299152701</v>
      </c>
      <c r="E2131" s="17">
        <v>0.215664049453683</v>
      </c>
      <c r="F2131" s="17"/>
      <c r="G2131" s="17">
        <v>0.28455290672911399</v>
      </c>
      <c r="H2131" s="17">
        <v>0.144450527821361</v>
      </c>
      <c r="I2131" s="17">
        <v>0.20437065525211301</v>
      </c>
      <c r="J2131" s="17">
        <v>0.18446803917705701</v>
      </c>
      <c r="K2131" s="17">
        <v>0.21728241072290599</v>
      </c>
      <c r="L2131" s="17">
        <v>0.19369899957690501</v>
      </c>
      <c r="M2131" s="17"/>
      <c r="N2131" s="17">
        <v>0.17391792337057399</v>
      </c>
      <c r="O2131" s="17">
        <v>0.20051013497856501</v>
      </c>
      <c r="P2131" s="17">
        <v>0.21474470203628199</v>
      </c>
      <c r="Q2131" s="17">
        <v>0.215959380420326</v>
      </c>
      <c r="R2131" s="17"/>
      <c r="S2131" s="17">
        <v>0.22175988016374601</v>
      </c>
      <c r="T2131" s="17">
        <v>0.186439994377948</v>
      </c>
      <c r="U2131" s="17">
        <v>0.185181399020656</v>
      </c>
      <c r="V2131" s="17">
        <v>0.22412710028688701</v>
      </c>
      <c r="W2131" s="17">
        <v>0.34061426528938699</v>
      </c>
      <c r="X2131" s="17">
        <v>0.23339123536967801</v>
      </c>
      <c r="Y2131" s="17">
        <v>0.21869227907679201</v>
      </c>
      <c r="Z2131" s="17">
        <v>0.15736905562879699</v>
      </c>
      <c r="AA2131" s="17">
        <v>0.18758639060643501</v>
      </c>
      <c r="AB2131" s="17">
        <v>0.12660831539589601</v>
      </c>
      <c r="AC2131" s="17">
        <v>0.16441005458448399</v>
      </c>
      <c r="AD2131" s="17">
        <v>7.2153022475585193E-2</v>
      </c>
      <c r="AE2131" s="17"/>
      <c r="AF2131" s="17">
        <v>0.210228697652771</v>
      </c>
      <c r="AG2131" s="17">
        <v>0.15056333889186599</v>
      </c>
      <c r="AH2131" s="17">
        <v>0.26480025782584099</v>
      </c>
      <c r="AI2131" s="17"/>
      <c r="AJ2131" s="17">
        <v>0.17778377550059901</v>
      </c>
      <c r="AK2131" s="17">
        <v>0.18450107047977199</v>
      </c>
      <c r="AL2131" s="17">
        <v>0.18359593740392899</v>
      </c>
      <c r="AM2131" s="17"/>
      <c r="AN2131" s="17">
        <v>0.25619156639306501</v>
      </c>
      <c r="AO2131" s="17">
        <v>0.20709563077120999</v>
      </c>
      <c r="AP2131" s="17">
        <v>0.159855453790927</v>
      </c>
      <c r="AQ2131" s="17">
        <v>0.274333979181763</v>
      </c>
      <c r="AR2131" s="17">
        <v>4.7781405791956E-2</v>
      </c>
      <c r="AS2131" s="17"/>
      <c r="AT2131" s="17">
        <v>0.18735407417292699</v>
      </c>
      <c r="AU2131" s="17">
        <v>0.29874046177605601</v>
      </c>
      <c r="AV2131" s="17"/>
      <c r="AW2131" s="17">
        <v>0.16542664244084099</v>
      </c>
      <c r="AX2131" s="17">
        <v>0.21471947684086901</v>
      </c>
      <c r="AY2131" s="17">
        <v>0.233787964312342</v>
      </c>
    </row>
    <row r="2132" spans="2:51">
      <c r="B2132" t="s">
        <v>136</v>
      </c>
      <c r="C2132" s="17">
        <v>5.4331658416541202E-2</v>
      </c>
      <c r="D2132" s="17">
        <v>5.2590797417969001E-2</v>
      </c>
      <c r="E2132" s="17">
        <v>5.4879206299724002E-2</v>
      </c>
      <c r="F2132" s="17"/>
      <c r="G2132" s="17">
        <v>5.1283682638301901E-2</v>
      </c>
      <c r="H2132" s="17">
        <v>7.3093561895773304E-2</v>
      </c>
      <c r="I2132" s="17">
        <v>8.7597621143051904E-2</v>
      </c>
      <c r="J2132" s="17">
        <v>3.3638993844456302E-2</v>
      </c>
      <c r="K2132" s="17">
        <v>5.9844489787435999E-2</v>
      </c>
      <c r="L2132" s="17">
        <v>3.2488586512271697E-2</v>
      </c>
      <c r="M2132" s="17"/>
      <c r="N2132" s="17">
        <v>6.6132570457724499E-2</v>
      </c>
      <c r="O2132" s="17">
        <v>6.4419696222856607E-2</v>
      </c>
      <c r="P2132" s="17">
        <v>5.0208998451614799E-2</v>
      </c>
      <c r="Q2132" s="17">
        <v>3.3385203682251403E-2</v>
      </c>
      <c r="R2132" s="17"/>
      <c r="S2132" s="17">
        <v>8.2435654862172206E-2</v>
      </c>
      <c r="T2132" s="17">
        <v>4.8682384496820899E-2</v>
      </c>
      <c r="U2132" s="17">
        <v>2.74823708569726E-2</v>
      </c>
      <c r="V2132" s="17">
        <v>8.7647482086486202E-3</v>
      </c>
      <c r="W2132" s="17">
        <v>7.9567817555477302E-2</v>
      </c>
      <c r="X2132" s="17">
        <v>5.7616859114312802E-2</v>
      </c>
      <c r="Y2132" s="17">
        <v>7.3466957366307498E-2</v>
      </c>
      <c r="Z2132" s="17">
        <v>0.106710873392254</v>
      </c>
      <c r="AA2132" s="17">
        <v>5.3837489213369401E-2</v>
      </c>
      <c r="AB2132" s="17">
        <v>4.5889326520492303E-2</v>
      </c>
      <c r="AC2132" s="17">
        <v>1.9232709283809799E-2</v>
      </c>
      <c r="AD2132" s="17">
        <v>4.1728851595846099E-2</v>
      </c>
      <c r="AE2132" s="17"/>
      <c r="AF2132" s="17">
        <v>5.8861566744553499E-2</v>
      </c>
      <c r="AG2132" s="17">
        <v>5.3282688473922098E-2</v>
      </c>
      <c r="AH2132" s="17">
        <v>4.7715085573552599E-2</v>
      </c>
      <c r="AI2132" s="17"/>
      <c r="AJ2132" s="17">
        <v>4.75312646282295E-2</v>
      </c>
      <c r="AK2132" s="17">
        <v>4.5213472293658401E-2</v>
      </c>
      <c r="AL2132" s="17">
        <v>6.3077761328774198E-2</v>
      </c>
      <c r="AM2132" s="17"/>
      <c r="AN2132" s="17">
        <v>4.7889250680075802E-2</v>
      </c>
      <c r="AO2132" s="17">
        <v>6.19997704225888E-2</v>
      </c>
      <c r="AP2132" s="17">
        <v>6.8275904321692393E-2</v>
      </c>
      <c r="AQ2132" s="17">
        <v>5.1877845136208099E-2</v>
      </c>
      <c r="AR2132" s="17">
        <v>0</v>
      </c>
      <c r="AS2132" s="17"/>
      <c r="AT2132" s="17">
        <v>5.5832708589703302E-2</v>
      </c>
      <c r="AU2132" s="17">
        <v>3.74449134867137E-2</v>
      </c>
      <c r="AV2132" s="17"/>
      <c r="AW2132" s="17">
        <v>5.52417054264326E-2</v>
      </c>
      <c r="AX2132" s="17">
        <v>5.94161617155032E-2</v>
      </c>
      <c r="AY2132" s="17">
        <v>5.2043364616022797E-2</v>
      </c>
    </row>
    <row r="2133" spans="2:51">
      <c r="B2133" t="s">
        <v>137</v>
      </c>
      <c r="C2133" s="17">
        <v>2.46433011084367E-2</v>
      </c>
      <c r="D2133" s="17">
        <v>3.4681578470455103E-2</v>
      </c>
      <c r="E2133" s="17">
        <v>1.43279557979744E-2</v>
      </c>
      <c r="F2133" s="17"/>
      <c r="G2133" s="17">
        <v>0</v>
      </c>
      <c r="H2133" s="17">
        <v>2.5602251128624499E-2</v>
      </c>
      <c r="I2133" s="17">
        <v>5.97219268852619E-2</v>
      </c>
      <c r="J2133" s="17">
        <v>2.7259173232129001E-2</v>
      </c>
      <c r="K2133" s="17">
        <v>1.0394027008512901E-2</v>
      </c>
      <c r="L2133" s="17">
        <v>2.1046893477928399E-2</v>
      </c>
      <c r="M2133" s="17"/>
      <c r="N2133" s="17">
        <v>3.3344265206324102E-2</v>
      </c>
      <c r="O2133" s="17">
        <v>2.7626832133685799E-2</v>
      </c>
      <c r="P2133" s="17">
        <v>2.3845765615816399E-2</v>
      </c>
      <c r="Q2133" s="17">
        <v>1.1833633517359001E-2</v>
      </c>
      <c r="R2133" s="17"/>
      <c r="S2133" s="17">
        <v>4.6744727738689602E-2</v>
      </c>
      <c r="T2133" s="17">
        <v>8.8607446833699494E-3</v>
      </c>
      <c r="U2133" s="17">
        <v>8.4567606997656697E-3</v>
      </c>
      <c r="V2133" s="17">
        <v>0</v>
      </c>
      <c r="W2133" s="17">
        <v>0</v>
      </c>
      <c r="X2133" s="17">
        <v>1.06214653928425E-2</v>
      </c>
      <c r="Y2133" s="17">
        <v>3.3656053969348503E-2</v>
      </c>
      <c r="Z2133" s="17">
        <v>4.0222749711862703E-2</v>
      </c>
      <c r="AA2133" s="17">
        <v>5.5804618303615897E-2</v>
      </c>
      <c r="AB2133" s="17">
        <v>2.0211373022129098E-2</v>
      </c>
      <c r="AC2133" s="17">
        <v>2.3666696962877098E-2</v>
      </c>
      <c r="AD2133" s="17">
        <v>4.6738388340086902E-2</v>
      </c>
      <c r="AE2133" s="17"/>
      <c r="AF2133" s="17">
        <v>3.8463520680335601E-2</v>
      </c>
      <c r="AG2133" s="17">
        <v>1.9305944870659099E-2</v>
      </c>
      <c r="AH2133" s="17">
        <v>1.0429173482216E-2</v>
      </c>
      <c r="AI2133" s="17"/>
      <c r="AJ2133" s="17">
        <v>2.7613084126205101E-2</v>
      </c>
      <c r="AK2133" s="17">
        <v>2.9683396083829298E-2</v>
      </c>
      <c r="AL2133" s="17">
        <v>2.34210944696133E-2</v>
      </c>
      <c r="AM2133" s="17"/>
      <c r="AN2133" s="17">
        <v>2.7628979186643501E-2</v>
      </c>
      <c r="AO2133" s="17">
        <v>2.88092220353298E-2</v>
      </c>
      <c r="AP2133" s="17">
        <v>2.7966257674468201E-2</v>
      </c>
      <c r="AQ2133" s="17">
        <v>1.0153144620851E-2</v>
      </c>
      <c r="AR2133" s="17">
        <v>0.134190634041715</v>
      </c>
      <c r="AS2133" s="17"/>
      <c r="AT2133" s="17">
        <v>2.57393743886183E-2</v>
      </c>
      <c r="AU2133" s="17">
        <v>1.7474628951289799E-2</v>
      </c>
      <c r="AV2133" s="17"/>
      <c r="AW2133" s="17">
        <v>3.1891500807756601E-2</v>
      </c>
      <c r="AX2133" s="17">
        <v>1.3140337410161001E-2</v>
      </c>
      <c r="AY2133" s="17">
        <v>2.0064920394121302E-2</v>
      </c>
    </row>
    <row r="2134" spans="2:51">
      <c r="B2134" t="s">
        <v>119</v>
      </c>
      <c r="C2134" s="17">
        <v>3.4345543086880301E-2</v>
      </c>
      <c r="D2134" s="17">
        <v>3.34113742221782E-2</v>
      </c>
      <c r="E2134" s="17">
        <v>3.5684335803897599E-2</v>
      </c>
      <c r="F2134" s="17"/>
      <c r="G2134" s="17">
        <v>3.81631372587075E-2</v>
      </c>
      <c r="H2134" s="17">
        <v>1.3224020594041999E-2</v>
      </c>
      <c r="I2134" s="17">
        <v>3.7060345653588497E-2</v>
      </c>
      <c r="J2134" s="17">
        <v>3.8724624753524103E-2</v>
      </c>
      <c r="K2134" s="17">
        <v>3.3769109492666899E-2</v>
      </c>
      <c r="L2134" s="17">
        <v>4.2419085959777302E-2</v>
      </c>
      <c r="M2134" s="17"/>
      <c r="N2134" s="17">
        <v>2.4612974705988201E-2</v>
      </c>
      <c r="O2134" s="17">
        <v>4.0703705562185201E-2</v>
      </c>
      <c r="P2134" s="17">
        <v>3.0583152293401202E-2</v>
      </c>
      <c r="Q2134" s="17">
        <v>4.3356824114602802E-2</v>
      </c>
      <c r="R2134" s="17"/>
      <c r="S2134" s="17">
        <v>6.9914176269357201E-3</v>
      </c>
      <c r="T2134" s="17">
        <v>4.6275734045626397E-2</v>
      </c>
      <c r="U2134" s="17">
        <v>3.0276889323861099E-2</v>
      </c>
      <c r="V2134" s="17">
        <v>5.4974059095737098E-2</v>
      </c>
      <c r="W2134" s="17">
        <v>7.5538711549279103E-2</v>
      </c>
      <c r="X2134" s="17">
        <v>2.4612872392347801E-2</v>
      </c>
      <c r="Y2134" s="17">
        <v>5.81850347998887E-2</v>
      </c>
      <c r="Z2134" s="17">
        <v>1.83590350350274E-2</v>
      </c>
      <c r="AA2134" s="17">
        <v>1.6769290278002599E-2</v>
      </c>
      <c r="AB2134" s="17">
        <v>3.6652342403382401E-2</v>
      </c>
      <c r="AC2134" s="17">
        <v>5.4709408546491499E-2</v>
      </c>
      <c r="AD2134" s="17">
        <v>0</v>
      </c>
      <c r="AE2134" s="17"/>
      <c r="AF2134" s="17">
        <v>4.0310502100247197E-2</v>
      </c>
      <c r="AG2134" s="17">
        <v>2.2850816050453599E-2</v>
      </c>
      <c r="AH2134" s="17">
        <v>3.2751443743341303E-2</v>
      </c>
      <c r="AI2134" s="17"/>
      <c r="AJ2134" s="17">
        <v>2.9227478989034598E-2</v>
      </c>
      <c r="AK2134" s="17">
        <v>2.1923423419611301E-2</v>
      </c>
      <c r="AL2134" s="17">
        <v>4.3149498555762403E-2</v>
      </c>
      <c r="AM2134" s="17"/>
      <c r="AN2134" s="17">
        <v>2.9897993137889E-2</v>
      </c>
      <c r="AO2134" s="17">
        <v>2.3389894899646001E-2</v>
      </c>
      <c r="AP2134" s="17">
        <v>3.8879697520261998E-2</v>
      </c>
      <c r="AQ2134" s="17">
        <v>8.0592906100942392E-3</v>
      </c>
      <c r="AR2134" s="17">
        <v>0</v>
      </c>
      <c r="AS2134" s="17"/>
      <c r="AT2134" s="17">
        <v>3.0009940699540699E-2</v>
      </c>
      <c r="AU2134" s="17">
        <v>7.3847405524680304E-2</v>
      </c>
      <c r="AV2134" s="17"/>
      <c r="AW2134" s="17">
        <v>2.1497628292908601E-2</v>
      </c>
      <c r="AX2134" s="17">
        <v>2.8965980341012099E-2</v>
      </c>
      <c r="AY2134" s="17">
        <v>4.9224121627290902E-2</v>
      </c>
    </row>
    <row r="2135" spans="2:51">
      <c r="B2135" t="s">
        <v>138</v>
      </c>
      <c r="C2135" s="17">
        <v>0.68606819017755805</v>
      </c>
      <c r="D2135" s="17">
        <v>0.69318121689787104</v>
      </c>
      <c r="E2135" s="17">
        <v>0.67944445264472098</v>
      </c>
      <c r="F2135" s="17"/>
      <c r="G2135" s="17">
        <v>0.62600027337387598</v>
      </c>
      <c r="H2135" s="17">
        <v>0.74362963856019904</v>
      </c>
      <c r="I2135" s="17">
        <v>0.61124945106598505</v>
      </c>
      <c r="J2135" s="17">
        <v>0.71590916899283397</v>
      </c>
      <c r="K2135" s="17">
        <v>0.67870996298847897</v>
      </c>
      <c r="L2135" s="17">
        <v>0.71034643447311796</v>
      </c>
      <c r="M2135" s="17"/>
      <c r="N2135" s="17">
        <v>0.70199226625938904</v>
      </c>
      <c r="O2135" s="17">
        <v>0.66673963110270695</v>
      </c>
      <c r="P2135" s="17">
        <v>0.68061738160288598</v>
      </c>
      <c r="Q2135" s="17">
        <v>0.69546495826546095</v>
      </c>
      <c r="R2135" s="17"/>
      <c r="S2135" s="17">
        <v>0.64206831960845601</v>
      </c>
      <c r="T2135" s="17">
        <v>0.70974114239623498</v>
      </c>
      <c r="U2135" s="17">
        <v>0.74860258009874403</v>
      </c>
      <c r="V2135" s="17">
        <v>0.71213409240872705</v>
      </c>
      <c r="W2135" s="17">
        <v>0.50427920560585704</v>
      </c>
      <c r="X2135" s="17">
        <v>0.67375756773081896</v>
      </c>
      <c r="Y2135" s="17">
        <v>0.61599967478766304</v>
      </c>
      <c r="Z2135" s="17">
        <v>0.67733828623205905</v>
      </c>
      <c r="AA2135" s="17">
        <v>0.68600221159857699</v>
      </c>
      <c r="AB2135" s="17">
        <v>0.7706386426581</v>
      </c>
      <c r="AC2135" s="17">
        <v>0.73798113062233806</v>
      </c>
      <c r="AD2135" s="17">
        <v>0.83937973758848194</v>
      </c>
      <c r="AE2135" s="17"/>
      <c r="AF2135" s="17">
        <v>0.65213571282209304</v>
      </c>
      <c r="AG2135" s="17">
        <v>0.75399721171309897</v>
      </c>
      <c r="AH2135" s="17">
        <v>0.64430403937504899</v>
      </c>
      <c r="AI2135" s="17"/>
      <c r="AJ2135" s="17">
        <v>0.71784439675593203</v>
      </c>
      <c r="AK2135" s="17">
        <v>0.71867863772312901</v>
      </c>
      <c r="AL2135" s="17">
        <v>0.686755708241922</v>
      </c>
      <c r="AM2135" s="17"/>
      <c r="AN2135" s="17">
        <v>0.63839221060232698</v>
      </c>
      <c r="AO2135" s="17">
        <v>0.67870548187122504</v>
      </c>
      <c r="AP2135" s="17">
        <v>0.70502268669265</v>
      </c>
      <c r="AQ2135" s="17">
        <v>0.65557574045108302</v>
      </c>
      <c r="AR2135" s="17">
        <v>0.81802796016632895</v>
      </c>
      <c r="AS2135" s="17"/>
      <c r="AT2135" s="17">
        <v>0.70106390214920999</v>
      </c>
      <c r="AU2135" s="17">
        <v>0.57249259026125998</v>
      </c>
      <c r="AV2135" s="17"/>
      <c r="AW2135" s="17">
        <v>0.72594252303206097</v>
      </c>
      <c r="AX2135" s="17">
        <v>0.68375804369245397</v>
      </c>
      <c r="AY2135" s="17">
        <v>0.644879629050223</v>
      </c>
    </row>
    <row r="2136" spans="2:51">
      <c r="B2136" t="s">
        <v>139</v>
      </c>
      <c r="C2136" s="17">
        <v>7.8974959524977795E-2</v>
      </c>
      <c r="D2136" s="17">
        <v>8.7272375888424195E-2</v>
      </c>
      <c r="E2136" s="17">
        <v>6.9207162097698394E-2</v>
      </c>
      <c r="F2136" s="17"/>
      <c r="G2136" s="17">
        <v>5.1283682638301901E-2</v>
      </c>
      <c r="H2136" s="17">
        <v>9.8695813024397797E-2</v>
      </c>
      <c r="I2136" s="17">
        <v>0.14731954802831401</v>
      </c>
      <c r="J2136" s="17">
        <v>6.0898167076585297E-2</v>
      </c>
      <c r="K2136" s="17">
        <v>7.0238516795948905E-2</v>
      </c>
      <c r="L2136" s="17">
        <v>5.3535479990200099E-2</v>
      </c>
      <c r="M2136" s="17"/>
      <c r="N2136" s="17">
        <v>9.9476835664048593E-2</v>
      </c>
      <c r="O2136" s="17">
        <v>9.2046528356542395E-2</v>
      </c>
      <c r="P2136" s="17">
        <v>7.4054764067431195E-2</v>
      </c>
      <c r="Q2136" s="17">
        <v>4.5218837199610298E-2</v>
      </c>
      <c r="R2136" s="17"/>
      <c r="S2136" s="17">
        <v>0.12918038260086201</v>
      </c>
      <c r="T2136" s="17">
        <v>5.7543129180190798E-2</v>
      </c>
      <c r="U2136" s="17">
        <v>3.59391315567383E-2</v>
      </c>
      <c r="V2136" s="17">
        <v>8.7647482086486202E-3</v>
      </c>
      <c r="W2136" s="17">
        <v>7.9567817555477302E-2</v>
      </c>
      <c r="X2136" s="17">
        <v>6.8238324507155307E-2</v>
      </c>
      <c r="Y2136" s="17">
        <v>0.10712301133565599</v>
      </c>
      <c r="Z2136" s="17">
        <v>0.14693362310411701</v>
      </c>
      <c r="AA2136" s="17">
        <v>0.109642107516985</v>
      </c>
      <c r="AB2136" s="17">
        <v>6.6100699542621405E-2</v>
      </c>
      <c r="AC2136" s="17">
        <v>4.2899406246686901E-2</v>
      </c>
      <c r="AD2136" s="17">
        <v>8.8467239935933001E-2</v>
      </c>
      <c r="AE2136" s="17"/>
      <c r="AF2136" s="17">
        <v>9.7325087424889198E-2</v>
      </c>
      <c r="AG2136" s="17">
        <v>7.2588633344581294E-2</v>
      </c>
      <c r="AH2136" s="17">
        <v>5.8144259055768602E-2</v>
      </c>
      <c r="AI2136" s="17"/>
      <c r="AJ2136" s="17">
        <v>7.5144348754434598E-2</v>
      </c>
      <c r="AK2136" s="17">
        <v>7.4896868377487699E-2</v>
      </c>
      <c r="AL2136" s="17">
        <v>8.6498855798387494E-2</v>
      </c>
      <c r="AM2136" s="17"/>
      <c r="AN2136" s="17">
        <v>7.55182298667193E-2</v>
      </c>
      <c r="AO2136" s="17">
        <v>9.0808992457918597E-2</v>
      </c>
      <c r="AP2136" s="17">
        <v>9.6242161996160702E-2</v>
      </c>
      <c r="AQ2136" s="17">
        <v>6.2030989757059098E-2</v>
      </c>
      <c r="AR2136" s="17">
        <v>0.134190634041715</v>
      </c>
      <c r="AS2136" s="17"/>
      <c r="AT2136" s="17">
        <v>8.1572082978321594E-2</v>
      </c>
      <c r="AU2136" s="17">
        <v>5.4919542438003503E-2</v>
      </c>
      <c r="AV2136" s="17"/>
      <c r="AW2136" s="17">
        <v>8.7133206234189298E-2</v>
      </c>
      <c r="AX2136" s="17">
        <v>7.2556499125664198E-2</v>
      </c>
      <c r="AY2136" s="17">
        <v>7.2108285010144102E-2</v>
      </c>
    </row>
    <row r="2137" spans="2:51">
      <c r="B2137" t="s">
        <v>140</v>
      </c>
      <c r="C2137" s="17">
        <v>0.60709323065258103</v>
      </c>
      <c r="D2137" s="17">
        <v>0.60590884100944598</v>
      </c>
      <c r="E2137" s="17">
        <v>0.61023729054702203</v>
      </c>
      <c r="F2137" s="17"/>
      <c r="G2137" s="17">
        <v>0.57471659073557402</v>
      </c>
      <c r="H2137" s="17">
        <v>0.64493382553580103</v>
      </c>
      <c r="I2137" s="17">
        <v>0.46392990303767101</v>
      </c>
      <c r="J2137" s="17">
        <v>0.65501100191624895</v>
      </c>
      <c r="K2137" s="17">
        <v>0.60847144619253002</v>
      </c>
      <c r="L2137" s="17">
        <v>0.65681095448291704</v>
      </c>
      <c r="M2137" s="17"/>
      <c r="N2137" s="17">
        <v>0.60251543059533996</v>
      </c>
      <c r="O2137" s="17">
        <v>0.57469310274616503</v>
      </c>
      <c r="P2137" s="17">
        <v>0.60656261753545504</v>
      </c>
      <c r="Q2137" s="17">
        <v>0.65024612106585</v>
      </c>
      <c r="R2137" s="17"/>
      <c r="S2137" s="17">
        <v>0.51288793700759405</v>
      </c>
      <c r="T2137" s="17">
        <v>0.65219801321604398</v>
      </c>
      <c r="U2137" s="17">
        <v>0.71266344854200603</v>
      </c>
      <c r="V2137" s="17">
        <v>0.70336934420007902</v>
      </c>
      <c r="W2137" s="17">
        <v>0.42471138805038</v>
      </c>
      <c r="X2137" s="17">
        <v>0.60551924322366402</v>
      </c>
      <c r="Y2137" s="17">
        <v>0.50887666345200699</v>
      </c>
      <c r="Z2137" s="17">
        <v>0.53040466312794199</v>
      </c>
      <c r="AA2137" s="17">
        <v>0.576360104081592</v>
      </c>
      <c r="AB2137" s="17">
        <v>0.70453794311547902</v>
      </c>
      <c r="AC2137" s="17">
        <v>0.69508172437565097</v>
      </c>
      <c r="AD2137" s="17">
        <v>0.75091249765254897</v>
      </c>
      <c r="AE2137" s="17"/>
      <c r="AF2137" s="17">
        <v>0.55481062539720405</v>
      </c>
      <c r="AG2137" s="17">
        <v>0.68140857836851798</v>
      </c>
      <c r="AH2137" s="17">
        <v>0.58615978031928095</v>
      </c>
      <c r="AI2137" s="17"/>
      <c r="AJ2137" s="17">
        <v>0.64270004800149805</v>
      </c>
      <c r="AK2137" s="17">
        <v>0.64378176934564102</v>
      </c>
      <c r="AL2137" s="17">
        <v>0.60025685244353399</v>
      </c>
      <c r="AM2137" s="17"/>
      <c r="AN2137" s="17">
        <v>0.56287398073560801</v>
      </c>
      <c r="AO2137" s="17">
        <v>0.58789648941330697</v>
      </c>
      <c r="AP2137" s="17">
        <v>0.60878052469648902</v>
      </c>
      <c r="AQ2137" s="17">
        <v>0.59354475069402401</v>
      </c>
      <c r="AR2137" s="17">
        <v>0.68383732612461401</v>
      </c>
      <c r="AS2137" s="17"/>
      <c r="AT2137" s="17">
        <v>0.61949181917088902</v>
      </c>
      <c r="AU2137" s="17">
        <v>0.51757304782325697</v>
      </c>
      <c r="AV2137" s="17"/>
      <c r="AW2137" s="17">
        <v>0.63880931679787201</v>
      </c>
      <c r="AX2137" s="17">
        <v>0.61120154456678999</v>
      </c>
      <c r="AY2137" s="17">
        <v>0.57277134404007901</v>
      </c>
    </row>
    <row r="2138" spans="2:51">
      <c r="C2138" s="17"/>
      <c r="D2138" s="17"/>
      <c r="E2138" s="17"/>
      <c r="F2138" s="17"/>
      <c r="G2138" s="17"/>
      <c r="H2138" s="17"/>
      <c r="I2138" s="17"/>
      <c r="J2138" s="17"/>
      <c r="K2138" s="17"/>
      <c r="L2138" s="17"/>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7"/>
      <c r="AI2138" s="17"/>
      <c r="AJ2138" s="17"/>
      <c r="AK2138" s="17"/>
      <c r="AL2138" s="17"/>
      <c r="AM2138" s="17"/>
      <c r="AN2138" s="17"/>
      <c r="AO2138" s="17"/>
      <c r="AP2138" s="17"/>
      <c r="AQ2138" s="17"/>
      <c r="AR2138" s="17"/>
      <c r="AS2138" s="17"/>
      <c r="AT2138" s="17"/>
      <c r="AU2138" s="17"/>
      <c r="AV2138" s="17"/>
      <c r="AW2138" s="17"/>
      <c r="AX2138" s="17"/>
      <c r="AY2138" s="17"/>
    </row>
    <row r="2139" spans="2:51">
      <c r="B2139" s="6" t="s">
        <v>522</v>
      </c>
      <c r="C2139" s="17"/>
      <c r="D2139" s="17"/>
      <c r="E2139" s="17"/>
      <c r="F2139" s="17"/>
      <c r="G2139" s="17"/>
      <c r="H2139" s="17"/>
      <c r="I2139" s="17"/>
      <c r="J2139" s="17"/>
      <c r="K2139" s="17"/>
      <c r="L2139" s="17"/>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7"/>
      <c r="AI2139" s="17"/>
      <c r="AJ2139" s="17"/>
      <c r="AK2139" s="17"/>
      <c r="AL2139" s="17"/>
      <c r="AM2139" s="17"/>
      <c r="AN2139" s="17"/>
      <c r="AO2139" s="17"/>
      <c r="AP2139" s="17"/>
      <c r="AQ2139" s="17"/>
      <c r="AR2139" s="17"/>
      <c r="AS2139" s="17"/>
      <c r="AT2139" s="17"/>
      <c r="AU2139" s="17"/>
      <c r="AV2139" s="17"/>
      <c r="AW2139" s="17"/>
      <c r="AX2139" s="17"/>
      <c r="AY2139" s="17"/>
    </row>
    <row r="2140" spans="2:51">
      <c r="B2140" s="24" t="s">
        <v>16</v>
      </c>
      <c r="C2140" s="17"/>
      <c r="D2140" s="17"/>
      <c r="E2140" s="17"/>
      <c r="F2140" s="17"/>
      <c r="G2140" s="17"/>
      <c r="H2140" s="17"/>
      <c r="I2140" s="17"/>
      <c r="J2140" s="17"/>
      <c r="K2140" s="17"/>
      <c r="L2140" s="17"/>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7"/>
      <c r="AI2140" s="17"/>
      <c r="AJ2140" s="17"/>
      <c r="AK2140" s="17"/>
      <c r="AL2140" s="17"/>
      <c r="AM2140" s="17"/>
      <c r="AN2140" s="17"/>
      <c r="AO2140" s="17"/>
      <c r="AP2140" s="17"/>
      <c r="AQ2140" s="17"/>
      <c r="AR2140" s="17"/>
      <c r="AS2140" s="17"/>
      <c r="AT2140" s="17"/>
      <c r="AU2140" s="17"/>
      <c r="AV2140" s="17"/>
      <c r="AW2140" s="17"/>
      <c r="AX2140" s="17"/>
      <c r="AY2140" s="17"/>
    </row>
    <row r="2141" spans="2:51">
      <c r="B2141" t="s">
        <v>133</v>
      </c>
      <c r="C2141" s="17">
        <v>0.117420571748604</v>
      </c>
      <c r="D2141" s="17">
        <v>0.122465584380638</v>
      </c>
      <c r="E2141" s="17">
        <v>0.11001269249234299</v>
      </c>
      <c r="F2141" s="17"/>
      <c r="G2141" s="17">
        <v>0.11323881527254299</v>
      </c>
      <c r="H2141" s="17">
        <v>0.118668211614383</v>
      </c>
      <c r="I2141" s="17">
        <v>0.104964049302294</v>
      </c>
      <c r="J2141" s="17">
        <v>0.122985837627218</v>
      </c>
      <c r="K2141" s="17">
        <v>0.124875684788175</v>
      </c>
      <c r="L2141" s="17">
        <v>0.118063903691739</v>
      </c>
      <c r="M2141" s="17"/>
      <c r="N2141" s="17">
        <v>0.128279983195172</v>
      </c>
      <c r="O2141" s="17">
        <v>0.113584750031218</v>
      </c>
      <c r="P2141" s="17">
        <v>0.12613465430572601</v>
      </c>
      <c r="Q2141" s="17">
        <v>9.1745966879209107E-2</v>
      </c>
      <c r="R2141" s="17"/>
      <c r="S2141" s="17">
        <v>0.11434612582260401</v>
      </c>
      <c r="T2141" s="17">
        <v>8.8354524525500494E-2</v>
      </c>
      <c r="U2141" s="17">
        <v>0.142441089093925</v>
      </c>
      <c r="V2141" s="17">
        <v>0.14407285414865101</v>
      </c>
      <c r="W2141" s="17">
        <v>8.7738489651936896E-2</v>
      </c>
      <c r="X2141" s="17">
        <v>0.17537562064739801</v>
      </c>
      <c r="Y2141" s="17">
        <v>6.6944192819157505E-2</v>
      </c>
      <c r="Z2141" s="17">
        <v>0.11864281951729</v>
      </c>
      <c r="AA2141" s="17">
        <v>8.5827798442446104E-2</v>
      </c>
      <c r="AB2141" s="17">
        <v>0.117849216882014</v>
      </c>
      <c r="AC2141" s="17">
        <v>0.20049256462885201</v>
      </c>
      <c r="AD2141" s="17">
        <v>0.13352259941917499</v>
      </c>
      <c r="AE2141" s="17"/>
      <c r="AF2141" s="17">
        <v>0.140833783810077</v>
      </c>
      <c r="AG2141" s="17">
        <v>0.11353402143435</v>
      </c>
      <c r="AH2141" s="17">
        <v>8.8331768283010495E-2</v>
      </c>
      <c r="AI2141" s="17"/>
      <c r="AJ2141" s="17">
        <v>0.16570350689131599</v>
      </c>
      <c r="AK2141" s="17">
        <v>0.105519660878963</v>
      </c>
      <c r="AL2141" s="17">
        <v>0.16524774468664999</v>
      </c>
      <c r="AM2141" s="17"/>
      <c r="AN2141" s="17">
        <v>0.113404327768668</v>
      </c>
      <c r="AO2141" s="17">
        <v>0.112882701832747</v>
      </c>
      <c r="AP2141" s="17">
        <v>0.124237043145163</v>
      </c>
      <c r="AQ2141" s="17">
        <v>7.6261550497745897E-2</v>
      </c>
      <c r="AR2141" s="17">
        <v>0.25595550162587499</v>
      </c>
      <c r="AS2141" s="17"/>
      <c r="AT2141" s="17">
        <v>0.122373968591003</v>
      </c>
      <c r="AU2141" s="17">
        <v>6.3920813882542504E-2</v>
      </c>
      <c r="AV2141" s="17"/>
      <c r="AW2141" s="17">
        <v>0.12865395724302001</v>
      </c>
      <c r="AX2141" s="17">
        <v>0.15723406064767501</v>
      </c>
      <c r="AY2141" s="17">
        <v>9.6782016884643204E-2</v>
      </c>
    </row>
    <row r="2142" spans="2:51">
      <c r="B2142" t="s">
        <v>134</v>
      </c>
      <c r="C2142" s="17">
        <v>0.35488368763908101</v>
      </c>
      <c r="D2142" s="17">
        <v>0.36619354462488901</v>
      </c>
      <c r="E2142" s="17">
        <v>0.344255786677162</v>
      </c>
      <c r="F2142" s="17"/>
      <c r="G2142" s="17">
        <v>0.440938776106162</v>
      </c>
      <c r="H2142" s="17">
        <v>0.31498615138076402</v>
      </c>
      <c r="I2142" s="17">
        <v>0.336791040973973</v>
      </c>
      <c r="J2142" s="17">
        <v>0.34647516354679198</v>
      </c>
      <c r="K2142" s="17">
        <v>0.360869639943318</v>
      </c>
      <c r="L2142" s="17">
        <v>0.36134898472419702</v>
      </c>
      <c r="M2142" s="17"/>
      <c r="N2142" s="17">
        <v>0.41930076692613899</v>
      </c>
      <c r="O2142" s="17">
        <v>0.315929485753215</v>
      </c>
      <c r="P2142" s="17">
        <v>0.36363276087000501</v>
      </c>
      <c r="Q2142" s="17">
        <v>0.318801250499192</v>
      </c>
      <c r="R2142" s="17"/>
      <c r="S2142" s="17">
        <v>0.37202117359138598</v>
      </c>
      <c r="T2142" s="17">
        <v>0.36794915708512199</v>
      </c>
      <c r="U2142" s="17">
        <v>0.352955579904699</v>
      </c>
      <c r="V2142" s="17">
        <v>0.34611056546758401</v>
      </c>
      <c r="W2142" s="17">
        <v>0.31709737649921299</v>
      </c>
      <c r="X2142" s="17">
        <v>0.31813531404433898</v>
      </c>
      <c r="Y2142" s="17">
        <v>0.31788592251494202</v>
      </c>
      <c r="Z2142" s="17">
        <v>0.54194580141820803</v>
      </c>
      <c r="AA2142" s="17">
        <v>0.34618504466364602</v>
      </c>
      <c r="AB2142" s="17">
        <v>0.377650512872508</v>
      </c>
      <c r="AC2142" s="17">
        <v>0.31398479459676198</v>
      </c>
      <c r="AD2142" s="17">
        <v>0.32555245743635403</v>
      </c>
      <c r="AE2142" s="17"/>
      <c r="AF2142" s="17">
        <v>0.32989876938193902</v>
      </c>
      <c r="AG2142" s="17">
        <v>0.37542907322573998</v>
      </c>
      <c r="AH2142" s="17">
        <v>0.320574777984168</v>
      </c>
      <c r="AI2142" s="17"/>
      <c r="AJ2142" s="17">
        <v>0.33539226971214098</v>
      </c>
      <c r="AK2142" s="17">
        <v>0.43385176913857698</v>
      </c>
      <c r="AL2142" s="17">
        <v>0.34677511452777199</v>
      </c>
      <c r="AM2142" s="17"/>
      <c r="AN2142" s="17">
        <v>0.30947136142723197</v>
      </c>
      <c r="AO2142" s="17">
        <v>0.37060568247654402</v>
      </c>
      <c r="AP2142" s="17">
        <v>0.38041371399125601</v>
      </c>
      <c r="AQ2142" s="17">
        <v>0.38273063155654602</v>
      </c>
      <c r="AR2142" s="17">
        <v>0.34862924475065898</v>
      </c>
      <c r="AS2142" s="17"/>
      <c r="AT2142" s="17">
        <v>0.35390437545963599</v>
      </c>
      <c r="AU2142" s="17">
        <v>0.36151496983508002</v>
      </c>
      <c r="AV2142" s="17"/>
      <c r="AW2142" s="17">
        <v>0.39400607945413502</v>
      </c>
      <c r="AX2142" s="17">
        <v>0.37435299448666198</v>
      </c>
      <c r="AY2142" s="17">
        <v>0.31260322850930899</v>
      </c>
    </row>
    <row r="2143" spans="2:51">
      <c r="B2143" t="s">
        <v>135</v>
      </c>
      <c r="C2143" s="17">
        <v>0.27826714877636499</v>
      </c>
      <c r="D2143" s="17">
        <v>0.28521548968177801</v>
      </c>
      <c r="E2143" s="17">
        <v>0.274630837409782</v>
      </c>
      <c r="F2143" s="17"/>
      <c r="G2143" s="17">
        <v>0.158150806502182</v>
      </c>
      <c r="H2143" s="17">
        <v>0.247353317741212</v>
      </c>
      <c r="I2143" s="17">
        <v>0.30094835124763702</v>
      </c>
      <c r="J2143" s="17">
        <v>0.31203742308513899</v>
      </c>
      <c r="K2143" s="17">
        <v>0.30171646713953598</v>
      </c>
      <c r="L2143" s="17">
        <v>0.30115196524493598</v>
      </c>
      <c r="M2143" s="17"/>
      <c r="N2143" s="17">
        <v>0.27547951540931698</v>
      </c>
      <c r="O2143" s="17">
        <v>0.26107845957378301</v>
      </c>
      <c r="P2143" s="17">
        <v>0.25502532437213599</v>
      </c>
      <c r="Q2143" s="17">
        <v>0.32809739409418898</v>
      </c>
      <c r="R2143" s="17"/>
      <c r="S2143" s="17">
        <v>0.239364120463225</v>
      </c>
      <c r="T2143" s="17">
        <v>0.28893733643383201</v>
      </c>
      <c r="U2143" s="17">
        <v>0.29820315779110201</v>
      </c>
      <c r="V2143" s="17">
        <v>0.25793827746666098</v>
      </c>
      <c r="W2143" s="17">
        <v>0.32654321467734998</v>
      </c>
      <c r="X2143" s="17">
        <v>0.26927399679042802</v>
      </c>
      <c r="Y2143" s="17">
        <v>0.24976767653149701</v>
      </c>
      <c r="Z2143" s="17">
        <v>0.19594610830538201</v>
      </c>
      <c r="AA2143" s="17">
        <v>0.37279492960794303</v>
      </c>
      <c r="AB2143" s="17">
        <v>0.31205877373978202</v>
      </c>
      <c r="AC2143" s="17">
        <v>0.214785624635775</v>
      </c>
      <c r="AD2143" s="17">
        <v>0.17282130382397301</v>
      </c>
      <c r="AE2143" s="17"/>
      <c r="AF2143" s="17">
        <v>0.28892396430446299</v>
      </c>
      <c r="AG2143" s="17">
        <v>0.281063548317739</v>
      </c>
      <c r="AH2143" s="17">
        <v>0.27698513810714798</v>
      </c>
      <c r="AI2143" s="17"/>
      <c r="AJ2143" s="17">
        <v>0.27735466261639002</v>
      </c>
      <c r="AK2143" s="17">
        <v>0.23909444202168301</v>
      </c>
      <c r="AL2143" s="17">
        <v>0.24121636784335301</v>
      </c>
      <c r="AM2143" s="17"/>
      <c r="AN2143" s="17">
        <v>0.30563463073512798</v>
      </c>
      <c r="AO2143" s="17">
        <v>0.24779024503421099</v>
      </c>
      <c r="AP2143" s="17">
        <v>0.29269167890791398</v>
      </c>
      <c r="AQ2143" s="17">
        <v>0.27206660410045502</v>
      </c>
      <c r="AR2143" s="17">
        <v>0.25053808999296101</v>
      </c>
      <c r="AS2143" s="17"/>
      <c r="AT2143" s="17">
        <v>0.284018627231166</v>
      </c>
      <c r="AU2143" s="17">
        <v>0.20208982436946599</v>
      </c>
      <c r="AV2143" s="17"/>
      <c r="AW2143" s="17">
        <v>0.26404981768718599</v>
      </c>
      <c r="AX2143" s="17">
        <v>0.24648792614446099</v>
      </c>
      <c r="AY2143" s="17">
        <v>0.299766684174118</v>
      </c>
    </row>
    <row r="2144" spans="2:51">
      <c r="B2144" t="s">
        <v>136</v>
      </c>
      <c r="C2144" s="17">
        <v>0.13431430521932999</v>
      </c>
      <c r="D2144" s="17">
        <v>0.12376702755631699</v>
      </c>
      <c r="E2144" s="17">
        <v>0.14415585847544199</v>
      </c>
      <c r="F2144" s="17"/>
      <c r="G2144" s="17">
        <v>0.153261985826742</v>
      </c>
      <c r="H2144" s="17">
        <v>0.19802877363475499</v>
      </c>
      <c r="I2144" s="17">
        <v>0.13090647766389099</v>
      </c>
      <c r="J2144" s="17">
        <v>0.106522797348285</v>
      </c>
      <c r="K2144" s="17">
        <v>0.114518700765423</v>
      </c>
      <c r="L2144" s="17">
        <v>0.111433929502969</v>
      </c>
      <c r="M2144" s="17"/>
      <c r="N2144" s="17">
        <v>0.10196652423247</v>
      </c>
      <c r="O2144" s="17">
        <v>0.15806272540740199</v>
      </c>
      <c r="P2144" s="17">
        <v>0.147327349362597</v>
      </c>
      <c r="Q2144" s="17">
        <v>0.131430594264385</v>
      </c>
      <c r="R2144" s="17"/>
      <c r="S2144" s="17">
        <v>0.110394412660505</v>
      </c>
      <c r="T2144" s="17">
        <v>0.15531827171624699</v>
      </c>
      <c r="U2144" s="17">
        <v>0.130886597408367</v>
      </c>
      <c r="V2144" s="17">
        <v>0.186265141795596</v>
      </c>
      <c r="W2144" s="17">
        <v>0.185501380754026</v>
      </c>
      <c r="X2144" s="17">
        <v>0.12838649753915399</v>
      </c>
      <c r="Y2144" s="17">
        <v>0.18852904732522599</v>
      </c>
      <c r="Z2144" s="17">
        <v>0.100902045251702</v>
      </c>
      <c r="AA2144" s="17">
        <v>9.4536910571563701E-2</v>
      </c>
      <c r="AB2144" s="17">
        <v>7.28349976777979E-2</v>
      </c>
      <c r="AC2144" s="17">
        <v>0.10725199254533101</v>
      </c>
      <c r="AD2144" s="17">
        <v>0.14579465212880299</v>
      </c>
      <c r="AE2144" s="17"/>
      <c r="AF2144" s="17">
        <v>0.13441689689268799</v>
      </c>
      <c r="AG2144" s="17">
        <v>0.12292133991920801</v>
      </c>
      <c r="AH2144" s="17">
        <v>0.16375316225881401</v>
      </c>
      <c r="AI2144" s="17"/>
      <c r="AJ2144" s="17">
        <v>0.14562456892119699</v>
      </c>
      <c r="AK2144" s="17">
        <v>0.125226413290462</v>
      </c>
      <c r="AL2144" s="17">
        <v>0.14736563938634201</v>
      </c>
      <c r="AM2144" s="17"/>
      <c r="AN2144" s="17">
        <v>0.129978811241558</v>
      </c>
      <c r="AO2144" s="17">
        <v>0.18552787797176501</v>
      </c>
      <c r="AP2144" s="17">
        <v>9.75576056897864E-2</v>
      </c>
      <c r="AQ2144" s="17">
        <v>0.16861234765387401</v>
      </c>
      <c r="AR2144" s="17">
        <v>3.9266254385309701E-2</v>
      </c>
      <c r="AS2144" s="17"/>
      <c r="AT2144" s="17">
        <v>0.128596364826604</v>
      </c>
      <c r="AU2144" s="17">
        <v>0.21171113757439</v>
      </c>
      <c r="AV2144" s="17"/>
      <c r="AW2144" s="17">
        <v>0.114433156481897</v>
      </c>
      <c r="AX2144" s="17">
        <v>0.16294404798088699</v>
      </c>
      <c r="AY2144" s="17">
        <v>0.146234040226633</v>
      </c>
    </row>
    <row r="2145" spans="2:51">
      <c r="B2145" t="s">
        <v>137</v>
      </c>
      <c r="C2145" s="17">
        <v>6.1775876617000701E-2</v>
      </c>
      <c r="D2145" s="17">
        <v>6.9528114234906999E-2</v>
      </c>
      <c r="E2145" s="17">
        <v>5.4840759113221699E-2</v>
      </c>
      <c r="F2145" s="17"/>
      <c r="G2145" s="17">
        <v>0.101020851131032</v>
      </c>
      <c r="H2145" s="17">
        <v>8.8044943885478594E-2</v>
      </c>
      <c r="I2145" s="17">
        <v>6.5964901432455106E-2</v>
      </c>
      <c r="J2145" s="17">
        <v>3.3244639362290801E-2</v>
      </c>
      <c r="K2145" s="17">
        <v>4.5641014311568098E-2</v>
      </c>
      <c r="L2145" s="17">
        <v>5.1506999708161E-2</v>
      </c>
      <c r="M2145" s="17"/>
      <c r="N2145" s="17">
        <v>4.7635391821542097E-2</v>
      </c>
      <c r="O2145" s="17">
        <v>8.7736352522501601E-2</v>
      </c>
      <c r="P2145" s="17">
        <v>4.8624851476447198E-2</v>
      </c>
      <c r="Q2145" s="17">
        <v>6.2740534375879994E-2</v>
      </c>
      <c r="R2145" s="17"/>
      <c r="S2145" s="17">
        <v>8.5601809388512806E-2</v>
      </c>
      <c r="T2145" s="17">
        <v>5.8235385017158199E-2</v>
      </c>
      <c r="U2145" s="17">
        <v>3.3211808649925498E-2</v>
      </c>
      <c r="V2145" s="17">
        <v>2.3155136949049099E-2</v>
      </c>
      <c r="W2145" s="17">
        <v>2.6186997460079998E-2</v>
      </c>
      <c r="X2145" s="17">
        <v>6.9710048409614395E-2</v>
      </c>
      <c r="Y2145" s="17">
        <v>9.9088485438001195E-2</v>
      </c>
      <c r="Z2145" s="17">
        <v>4.2563225507417403E-2</v>
      </c>
      <c r="AA2145" s="17">
        <v>6.3379780249233006E-2</v>
      </c>
      <c r="AB2145" s="17">
        <v>3.27481670179402E-2</v>
      </c>
      <c r="AC2145" s="17">
        <v>0.11215583970568201</v>
      </c>
      <c r="AD2145" s="17">
        <v>0.16769870539890699</v>
      </c>
      <c r="AE2145" s="17"/>
      <c r="AF2145" s="17">
        <v>5.2993321365107399E-2</v>
      </c>
      <c r="AG2145" s="17">
        <v>5.3527334050225799E-2</v>
      </c>
      <c r="AH2145" s="17">
        <v>9.3127365430215298E-2</v>
      </c>
      <c r="AI2145" s="17"/>
      <c r="AJ2145" s="17">
        <v>3.5052733609970702E-2</v>
      </c>
      <c r="AK2145" s="17">
        <v>4.7266795635662301E-2</v>
      </c>
      <c r="AL2145" s="17">
        <v>6.9293891961950793E-2</v>
      </c>
      <c r="AM2145" s="17"/>
      <c r="AN2145" s="17">
        <v>5.9067025119570599E-2</v>
      </c>
      <c r="AO2145" s="17">
        <v>4.3633842421646703E-2</v>
      </c>
      <c r="AP2145" s="17">
        <v>6.2758784374752394E-2</v>
      </c>
      <c r="AQ2145" s="17">
        <v>6.6733742218689204E-2</v>
      </c>
      <c r="AR2145" s="17">
        <v>4.4817609558415197E-2</v>
      </c>
      <c r="AS2145" s="17"/>
      <c r="AT2145" s="17">
        <v>6.05903112275906E-2</v>
      </c>
      <c r="AU2145" s="17">
        <v>7.05122865226461E-2</v>
      </c>
      <c r="AV2145" s="17"/>
      <c r="AW2145" s="17">
        <v>6.4181138593285503E-2</v>
      </c>
      <c r="AX2145" s="17">
        <v>3.3892131829135898E-2</v>
      </c>
      <c r="AY2145" s="17">
        <v>6.6397848629012504E-2</v>
      </c>
    </row>
    <row r="2146" spans="2:51">
      <c r="B2146" t="s">
        <v>119</v>
      </c>
      <c r="C2146" s="17">
        <v>5.3338409999619099E-2</v>
      </c>
      <c r="D2146" s="17">
        <v>3.2830239521471002E-2</v>
      </c>
      <c r="E2146" s="17">
        <v>7.21040658320488E-2</v>
      </c>
      <c r="F2146" s="17"/>
      <c r="G2146" s="17">
        <v>3.3388765161338999E-2</v>
      </c>
      <c r="H2146" s="17">
        <v>3.2918601743407397E-2</v>
      </c>
      <c r="I2146" s="17">
        <v>6.04251793797509E-2</v>
      </c>
      <c r="J2146" s="17">
        <v>7.8734139030274805E-2</v>
      </c>
      <c r="K2146" s="17">
        <v>5.2378493051978302E-2</v>
      </c>
      <c r="L2146" s="17">
        <v>5.6494217127998597E-2</v>
      </c>
      <c r="M2146" s="17"/>
      <c r="N2146" s="17">
        <v>2.7337818415359798E-2</v>
      </c>
      <c r="O2146" s="17">
        <v>6.3608226711880406E-2</v>
      </c>
      <c r="P2146" s="17">
        <v>5.9255059613089398E-2</v>
      </c>
      <c r="Q2146" s="17">
        <v>6.7184259887144701E-2</v>
      </c>
      <c r="R2146" s="17"/>
      <c r="S2146" s="17">
        <v>7.8272358073767201E-2</v>
      </c>
      <c r="T2146" s="17">
        <v>4.1205325222140599E-2</v>
      </c>
      <c r="U2146" s="17">
        <v>4.2301767151980398E-2</v>
      </c>
      <c r="V2146" s="17">
        <v>4.2458024172459398E-2</v>
      </c>
      <c r="W2146" s="17">
        <v>5.6932540957393397E-2</v>
      </c>
      <c r="X2146" s="17">
        <v>3.9118522569065402E-2</v>
      </c>
      <c r="Y2146" s="17">
        <v>7.7784675371176004E-2</v>
      </c>
      <c r="Z2146" s="17">
        <v>0</v>
      </c>
      <c r="AA2146" s="17">
        <v>3.7275536465168402E-2</v>
      </c>
      <c r="AB2146" s="17">
        <v>8.6858331809957307E-2</v>
      </c>
      <c r="AC2146" s="17">
        <v>5.1329183887597302E-2</v>
      </c>
      <c r="AD2146" s="17">
        <v>5.46102817927877E-2</v>
      </c>
      <c r="AE2146" s="17"/>
      <c r="AF2146" s="17">
        <v>5.2933264245724698E-2</v>
      </c>
      <c r="AG2146" s="17">
        <v>5.3524683052737998E-2</v>
      </c>
      <c r="AH2146" s="17">
        <v>5.7227787936644098E-2</v>
      </c>
      <c r="AI2146" s="17"/>
      <c r="AJ2146" s="17">
        <v>4.0872258248985799E-2</v>
      </c>
      <c r="AK2146" s="17">
        <v>4.90409190346534E-2</v>
      </c>
      <c r="AL2146" s="17">
        <v>3.0101241593932598E-2</v>
      </c>
      <c r="AM2146" s="17"/>
      <c r="AN2146" s="17">
        <v>8.2443843707843606E-2</v>
      </c>
      <c r="AO2146" s="17">
        <v>3.9559650263086603E-2</v>
      </c>
      <c r="AP2146" s="17">
        <v>4.2341173891128202E-2</v>
      </c>
      <c r="AQ2146" s="17">
        <v>3.3595123972689503E-2</v>
      </c>
      <c r="AR2146" s="17">
        <v>6.07932996867801E-2</v>
      </c>
      <c r="AS2146" s="17"/>
      <c r="AT2146" s="17">
        <v>5.0516352664000203E-2</v>
      </c>
      <c r="AU2146" s="17">
        <v>9.0250967815876104E-2</v>
      </c>
      <c r="AV2146" s="17"/>
      <c r="AW2146" s="17">
        <v>3.46758505404769E-2</v>
      </c>
      <c r="AX2146" s="17">
        <v>2.50888389111791E-2</v>
      </c>
      <c r="AY2146" s="17">
        <v>7.8216181576284405E-2</v>
      </c>
    </row>
    <row r="2147" spans="2:51">
      <c r="B2147" t="s">
        <v>138</v>
      </c>
      <c r="C2147" s="17">
        <v>0.472304259387685</v>
      </c>
      <c r="D2147" s="17">
        <v>0.48865912900552699</v>
      </c>
      <c r="E2147" s="17">
        <v>0.45426847916950502</v>
      </c>
      <c r="F2147" s="17"/>
      <c r="G2147" s="17">
        <v>0.55417759137870504</v>
      </c>
      <c r="H2147" s="17">
        <v>0.43365436299514698</v>
      </c>
      <c r="I2147" s="17">
        <v>0.44175509027626703</v>
      </c>
      <c r="J2147" s="17">
        <v>0.46946100117401002</v>
      </c>
      <c r="K2147" s="17">
        <v>0.48574532473149401</v>
      </c>
      <c r="L2147" s="17">
        <v>0.47941288841593499</v>
      </c>
      <c r="M2147" s="17"/>
      <c r="N2147" s="17">
        <v>0.54758075012131102</v>
      </c>
      <c r="O2147" s="17">
        <v>0.42951423578443299</v>
      </c>
      <c r="P2147" s="17">
        <v>0.48976741517573102</v>
      </c>
      <c r="Q2147" s="17">
        <v>0.410547217378401</v>
      </c>
      <c r="R2147" s="17"/>
      <c r="S2147" s="17">
        <v>0.48636729941399098</v>
      </c>
      <c r="T2147" s="17">
        <v>0.45630368161062301</v>
      </c>
      <c r="U2147" s="17">
        <v>0.495396668998624</v>
      </c>
      <c r="V2147" s="17">
        <v>0.49018341961623502</v>
      </c>
      <c r="W2147" s="17">
        <v>0.40483586615115003</v>
      </c>
      <c r="X2147" s="17">
        <v>0.49351093469173801</v>
      </c>
      <c r="Y2147" s="17">
        <v>0.3848301153341</v>
      </c>
      <c r="Z2147" s="17">
        <v>0.66058862093549797</v>
      </c>
      <c r="AA2147" s="17">
        <v>0.432012843106092</v>
      </c>
      <c r="AB2147" s="17">
        <v>0.495499729754522</v>
      </c>
      <c r="AC2147" s="17">
        <v>0.51447735922561499</v>
      </c>
      <c r="AD2147" s="17">
        <v>0.45907505685552902</v>
      </c>
      <c r="AE2147" s="17"/>
      <c r="AF2147" s="17">
        <v>0.47073255319201601</v>
      </c>
      <c r="AG2147" s="17">
        <v>0.48896309466009003</v>
      </c>
      <c r="AH2147" s="17">
        <v>0.40890654626717898</v>
      </c>
      <c r="AI2147" s="17"/>
      <c r="AJ2147" s="17">
        <v>0.50109577660345594</v>
      </c>
      <c r="AK2147" s="17">
        <v>0.53937143001753995</v>
      </c>
      <c r="AL2147" s="17">
        <v>0.51202285921442203</v>
      </c>
      <c r="AM2147" s="17"/>
      <c r="AN2147" s="17">
        <v>0.42287568919590002</v>
      </c>
      <c r="AO2147" s="17">
        <v>0.48348838430929097</v>
      </c>
      <c r="AP2147" s="17">
        <v>0.50465075713641905</v>
      </c>
      <c r="AQ2147" s="17">
        <v>0.45899218205429199</v>
      </c>
      <c r="AR2147" s="17">
        <v>0.60458474637653403</v>
      </c>
      <c r="AS2147" s="17"/>
      <c r="AT2147" s="17">
        <v>0.47627834405063901</v>
      </c>
      <c r="AU2147" s="17">
        <v>0.42543578371762197</v>
      </c>
      <c r="AV2147" s="17"/>
      <c r="AW2147" s="17">
        <v>0.52266003669715499</v>
      </c>
      <c r="AX2147" s="17">
        <v>0.53158705513433802</v>
      </c>
      <c r="AY2147" s="17">
        <v>0.40938524539395199</v>
      </c>
    </row>
    <row r="2148" spans="2:51">
      <c r="B2148" t="s">
        <v>139</v>
      </c>
      <c r="C2148" s="17">
        <v>0.19609018183633001</v>
      </c>
      <c r="D2148" s="17">
        <v>0.19329514179122401</v>
      </c>
      <c r="E2148" s="17">
        <v>0.19899661758866399</v>
      </c>
      <c r="F2148" s="17"/>
      <c r="G2148" s="17">
        <v>0.25428283695777398</v>
      </c>
      <c r="H2148" s="17">
        <v>0.28607371752023297</v>
      </c>
      <c r="I2148" s="17">
        <v>0.196871379096346</v>
      </c>
      <c r="J2148" s="17">
        <v>0.13976743671057601</v>
      </c>
      <c r="K2148" s="17">
        <v>0.160159715076991</v>
      </c>
      <c r="L2148" s="17">
        <v>0.16294092921112999</v>
      </c>
      <c r="M2148" s="17"/>
      <c r="N2148" s="17">
        <v>0.14960191605401299</v>
      </c>
      <c r="O2148" s="17">
        <v>0.24579907792990399</v>
      </c>
      <c r="P2148" s="17">
        <v>0.19595220083904399</v>
      </c>
      <c r="Q2148" s="17">
        <v>0.19417112864026501</v>
      </c>
      <c r="R2148" s="17"/>
      <c r="S2148" s="17">
        <v>0.19599622204901701</v>
      </c>
      <c r="T2148" s="17">
        <v>0.21355365673340501</v>
      </c>
      <c r="U2148" s="17">
        <v>0.16409840605829301</v>
      </c>
      <c r="V2148" s="17">
        <v>0.209420278744645</v>
      </c>
      <c r="W2148" s="17">
        <v>0.21168837821410599</v>
      </c>
      <c r="X2148" s="17">
        <v>0.19809654594876899</v>
      </c>
      <c r="Y2148" s="17">
        <v>0.28761753276322699</v>
      </c>
      <c r="Z2148" s="17">
        <v>0.14346527075911999</v>
      </c>
      <c r="AA2148" s="17">
        <v>0.15791669082079701</v>
      </c>
      <c r="AB2148" s="17">
        <v>0.105583164695738</v>
      </c>
      <c r="AC2148" s="17">
        <v>0.21940783225101301</v>
      </c>
      <c r="AD2148" s="17">
        <v>0.31349335752771001</v>
      </c>
      <c r="AE2148" s="17"/>
      <c r="AF2148" s="17">
        <v>0.187410218257796</v>
      </c>
      <c r="AG2148" s="17">
        <v>0.17644867396943401</v>
      </c>
      <c r="AH2148" s="17">
        <v>0.25688052768902903</v>
      </c>
      <c r="AI2148" s="17"/>
      <c r="AJ2148" s="17">
        <v>0.18067730253116801</v>
      </c>
      <c r="AK2148" s="17">
        <v>0.17249320892612399</v>
      </c>
      <c r="AL2148" s="17">
        <v>0.21665953134829199</v>
      </c>
      <c r="AM2148" s="17"/>
      <c r="AN2148" s="17">
        <v>0.18904583636112801</v>
      </c>
      <c r="AO2148" s="17">
        <v>0.22916172039341101</v>
      </c>
      <c r="AP2148" s="17">
        <v>0.16031639006453899</v>
      </c>
      <c r="AQ2148" s="17">
        <v>0.235346089872564</v>
      </c>
      <c r="AR2148" s="17">
        <v>8.4083863943724899E-2</v>
      </c>
      <c r="AS2148" s="17"/>
      <c r="AT2148" s="17">
        <v>0.18918667605419401</v>
      </c>
      <c r="AU2148" s="17">
        <v>0.28222342409703599</v>
      </c>
      <c r="AV2148" s="17"/>
      <c r="AW2148" s="17">
        <v>0.17861429507518201</v>
      </c>
      <c r="AX2148" s="17">
        <v>0.19683617981002299</v>
      </c>
      <c r="AY2148" s="17">
        <v>0.21263188885564499</v>
      </c>
    </row>
    <row r="2149" spans="2:51">
      <c r="B2149" t="s">
        <v>140</v>
      </c>
      <c r="C2149" s="17">
        <v>0.27621407755135502</v>
      </c>
      <c r="D2149" s="17">
        <v>0.29536398721430301</v>
      </c>
      <c r="E2149" s="17">
        <v>0.25527186158084197</v>
      </c>
      <c r="F2149" s="17"/>
      <c r="G2149" s="17">
        <v>0.299894754420931</v>
      </c>
      <c r="H2149" s="17">
        <v>0.14758064547491301</v>
      </c>
      <c r="I2149" s="17">
        <v>0.244883711179921</v>
      </c>
      <c r="J2149" s="17">
        <v>0.32969356446343501</v>
      </c>
      <c r="K2149" s="17">
        <v>0.32558560965450301</v>
      </c>
      <c r="L2149" s="17">
        <v>0.31647195920480498</v>
      </c>
      <c r="M2149" s="17"/>
      <c r="N2149" s="17">
        <v>0.397978834067298</v>
      </c>
      <c r="O2149" s="17">
        <v>0.18371515785452899</v>
      </c>
      <c r="P2149" s="17">
        <v>0.293815214336687</v>
      </c>
      <c r="Q2149" s="17">
        <v>0.21637608873813599</v>
      </c>
      <c r="R2149" s="17"/>
      <c r="S2149" s="17">
        <v>0.29037107736497397</v>
      </c>
      <c r="T2149" s="17">
        <v>0.242750024877218</v>
      </c>
      <c r="U2149" s="17">
        <v>0.33129826294033199</v>
      </c>
      <c r="V2149" s="17">
        <v>0.28076314087158999</v>
      </c>
      <c r="W2149" s="17">
        <v>0.193147487937044</v>
      </c>
      <c r="X2149" s="17">
        <v>0.29541438874296899</v>
      </c>
      <c r="Y2149" s="17">
        <v>9.7212582570872494E-2</v>
      </c>
      <c r="Z2149" s="17">
        <v>0.517123350176379</v>
      </c>
      <c r="AA2149" s="17">
        <v>0.27409615228529499</v>
      </c>
      <c r="AB2149" s="17">
        <v>0.38991656505878403</v>
      </c>
      <c r="AC2149" s="17">
        <v>0.29506952697460098</v>
      </c>
      <c r="AD2149" s="17">
        <v>0.145581699327819</v>
      </c>
      <c r="AE2149" s="17"/>
      <c r="AF2149" s="17">
        <v>0.28332233493421999</v>
      </c>
      <c r="AG2149" s="17">
        <v>0.31251442069065599</v>
      </c>
      <c r="AH2149" s="17">
        <v>0.15202601857814901</v>
      </c>
      <c r="AI2149" s="17"/>
      <c r="AJ2149" s="17">
        <v>0.32041847407228802</v>
      </c>
      <c r="AK2149" s="17">
        <v>0.36687822109141499</v>
      </c>
      <c r="AL2149" s="17">
        <v>0.29536332786612901</v>
      </c>
      <c r="AM2149" s="17"/>
      <c r="AN2149" s="17">
        <v>0.23382985283477201</v>
      </c>
      <c r="AO2149" s="17">
        <v>0.25432666391587999</v>
      </c>
      <c r="AP2149" s="17">
        <v>0.34433436707187998</v>
      </c>
      <c r="AQ2149" s="17">
        <v>0.22364609218172801</v>
      </c>
      <c r="AR2149" s="17">
        <v>0.52050088243280901</v>
      </c>
      <c r="AS2149" s="17"/>
      <c r="AT2149" s="17">
        <v>0.28709166799644498</v>
      </c>
      <c r="AU2149" s="17">
        <v>0.14321235962058601</v>
      </c>
      <c r="AV2149" s="17"/>
      <c r="AW2149" s="17">
        <v>0.34404574162197299</v>
      </c>
      <c r="AX2149" s="17">
        <v>0.33475087532431502</v>
      </c>
      <c r="AY2149" s="17">
        <v>0.196753356538307</v>
      </c>
    </row>
    <row r="2150" spans="2:51">
      <c r="C2150" s="17"/>
      <c r="D2150" s="17"/>
      <c r="E2150" s="17"/>
      <c r="F2150" s="17"/>
      <c r="G2150" s="17"/>
      <c r="H2150" s="17"/>
      <c r="I2150" s="17"/>
      <c r="J2150" s="17"/>
      <c r="K2150" s="17"/>
      <c r="L2150" s="17"/>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7"/>
      <c r="AI2150" s="17"/>
      <c r="AJ2150" s="17"/>
      <c r="AK2150" s="17"/>
      <c r="AL2150" s="17"/>
      <c r="AM2150" s="17"/>
      <c r="AN2150" s="17"/>
      <c r="AO2150" s="17"/>
      <c r="AP2150" s="17"/>
      <c r="AQ2150" s="17"/>
      <c r="AR2150" s="17"/>
      <c r="AS2150" s="17"/>
      <c r="AT2150" s="17"/>
      <c r="AU2150" s="17"/>
      <c r="AV2150" s="17"/>
      <c r="AW2150" s="17"/>
      <c r="AX2150" s="17"/>
      <c r="AY2150" s="17"/>
    </row>
    <row r="2151" spans="2:51">
      <c r="B2151" s="6" t="s">
        <v>523</v>
      </c>
      <c r="C2151" s="17"/>
      <c r="D2151" s="17"/>
      <c r="E2151" s="17"/>
      <c r="F2151" s="17"/>
      <c r="G2151" s="17"/>
      <c r="H2151" s="17"/>
      <c r="I2151" s="17"/>
      <c r="J2151" s="17"/>
      <c r="K2151" s="17"/>
      <c r="L2151" s="17"/>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7"/>
      <c r="AI2151" s="17"/>
      <c r="AJ2151" s="17"/>
      <c r="AK2151" s="17"/>
      <c r="AL2151" s="17"/>
      <c r="AM2151" s="17"/>
      <c r="AN2151" s="17"/>
      <c r="AO2151" s="17"/>
      <c r="AP2151" s="17"/>
      <c r="AQ2151" s="17"/>
      <c r="AR2151" s="17"/>
      <c r="AS2151" s="17"/>
      <c r="AT2151" s="17"/>
      <c r="AU2151" s="17"/>
      <c r="AV2151" s="17"/>
      <c r="AW2151" s="17"/>
      <c r="AX2151" s="17"/>
      <c r="AY2151" s="17"/>
    </row>
    <row r="2152" spans="2:51">
      <c r="B2152" s="24" t="s">
        <v>16</v>
      </c>
      <c r="C2152" s="17"/>
      <c r="D2152" s="17"/>
      <c r="E2152" s="17"/>
      <c r="F2152" s="17"/>
      <c r="G2152" s="17"/>
      <c r="H2152" s="17"/>
      <c r="I2152" s="17"/>
      <c r="J2152" s="17"/>
      <c r="K2152" s="17"/>
      <c r="L2152" s="17"/>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7"/>
      <c r="AI2152" s="17"/>
      <c r="AJ2152" s="17"/>
      <c r="AK2152" s="17"/>
      <c r="AL2152" s="17"/>
      <c r="AM2152" s="17"/>
      <c r="AN2152" s="17"/>
      <c r="AO2152" s="17"/>
      <c r="AP2152" s="17"/>
      <c r="AQ2152" s="17"/>
      <c r="AR2152" s="17"/>
      <c r="AS2152" s="17"/>
      <c r="AT2152" s="17"/>
      <c r="AU2152" s="17"/>
      <c r="AV2152" s="17"/>
      <c r="AW2152" s="17"/>
      <c r="AX2152" s="17"/>
      <c r="AY2152" s="17"/>
    </row>
    <row r="2153" spans="2:51">
      <c r="B2153" t="s">
        <v>133</v>
      </c>
      <c r="C2153" s="17">
        <v>0.123807833811375</v>
      </c>
      <c r="D2153" s="17">
        <v>0.14383263064787799</v>
      </c>
      <c r="E2153" s="17">
        <v>0.101140767379897</v>
      </c>
      <c r="F2153" s="17"/>
      <c r="G2153" s="17">
        <v>0.135922028573603</v>
      </c>
      <c r="H2153" s="17">
        <v>0.14141289502416701</v>
      </c>
      <c r="I2153" s="17">
        <v>9.2947425710738302E-2</v>
      </c>
      <c r="J2153" s="17">
        <v>0.13438458857538099</v>
      </c>
      <c r="K2153" s="17">
        <v>0.13701232269515001</v>
      </c>
      <c r="L2153" s="17">
        <v>0.10973948442348</v>
      </c>
      <c r="M2153" s="17"/>
      <c r="N2153" s="17">
        <v>0.13905267857171799</v>
      </c>
      <c r="O2153" s="17">
        <v>0.11407808490261501</v>
      </c>
      <c r="P2153" s="17">
        <v>9.3361974827080502E-2</v>
      </c>
      <c r="Q2153" s="17">
        <v>0.135077916405377</v>
      </c>
      <c r="R2153" s="17"/>
      <c r="S2153" s="17">
        <v>0.14076275740608499</v>
      </c>
      <c r="T2153" s="17">
        <v>9.6249839706067597E-2</v>
      </c>
      <c r="U2153" s="17">
        <v>0.14865811287650499</v>
      </c>
      <c r="V2153" s="17">
        <v>0.17200414156846799</v>
      </c>
      <c r="W2153" s="17">
        <v>8.5570054491820896E-2</v>
      </c>
      <c r="X2153" s="17">
        <v>0.124159881071965</v>
      </c>
      <c r="Y2153" s="17">
        <v>0.15692765439964501</v>
      </c>
      <c r="Z2153" s="17">
        <v>0.192328685042991</v>
      </c>
      <c r="AA2153" s="17">
        <v>7.3466160978959902E-2</v>
      </c>
      <c r="AB2153" s="17">
        <v>0.10024363643667999</v>
      </c>
      <c r="AC2153" s="17">
        <v>0.153355510137485</v>
      </c>
      <c r="AD2153" s="17">
        <v>7.8854890385888998E-2</v>
      </c>
      <c r="AE2153" s="17"/>
      <c r="AF2153" s="17">
        <v>0.146018912761883</v>
      </c>
      <c r="AG2153" s="17">
        <v>0.11426404926222999</v>
      </c>
      <c r="AH2153" s="17">
        <v>0.102166359480748</v>
      </c>
      <c r="AI2153" s="17"/>
      <c r="AJ2153" s="17">
        <v>0.16827969310835</v>
      </c>
      <c r="AK2153" s="17">
        <v>0.13580893783988299</v>
      </c>
      <c r="AL2153" s="17">
        <v>0.142710956651494</v>
      </c>
      <c r="AM2153" s="17"/>
      <c r="AN2153" s="17">
        <v>0.129976678040268</v>
      </c>
      <c r="AO2153" s="17">
        <v>0.11476391039252901</v>
      </c>
      <c r="AP2153" s="17">
        <v>0.12279010238370699</v>
      </c>
      <c r="AQ2153" s="17">
        <v>0.114310241629177</v>
      </c>
      <c r="AR2153" s="17">
        <v>0.226624997867618</v>
      </c>
      <c r="AS2153" s="17"/>
      <c r="AT2153" s="17">
        <v>0.12855893243184299</v>
      </c>
      <c r="AU2153" s="17">
        <v>8.2876352863312103E-2</v>
      </c>
      <c r="AV2153" s="17"/>
      <c r="AW2153" s="17">
        <v>0.13927553236817999</v>
      </c>
      <c r="AX2153" s="17">
        <v>0.18756395795339401</v>
      </c>
      <c r="AY2153" s="17">
        <v>9.3170937353788397E-2</v>
      </c>
    </row>
    <row r="2154" spans="2:51">
      <c r="B2154" t="s">
        <v>134</v>
      </c>
      <c r="C2154" s="17">
        <v>0.39103042195827897</v>
      </c>
      <c r="D2154" s="17">
        <v>0.42616478321336898</v>
      </c>
      <c r="E2154" s="17">
        <v>0.35573994609929599</v>
      </c>
      <c r="F2154" s="17"/>
      <c r="G2154" s="17">
        <v>0.49066516738833399</v>
      </c>
      <c r="H2154" s="17">
        <v>0.41797791741347201</v>
      </c>
      <c r="I2154" s="17">
        <v>0.430489832924358</v>
      </c>
      <c r="J2154" s="17">
        <v>0.32302160243182898</v>
      </c>
      <c r="K2154" s="17">
        <v>0.36022769472050198</v>
      </c>
      <c r="L2154" s="17">
        <v>0.36538007199419997</v>
      </c>
      <c r="M2154" s="17"/>
      <c r="N2154" s="17">
        <v>0.44409841816055101</v>
      </c>
      <c r="O2154" s="17">
        <v>0.38668334226288698</v>
      </c>
      <c r="P2154" s="17">
        <v>0.419279865302007</v>
      </c>
      <c r="Q2154" s="17">
        <v>0.31776827011143099</v>
      </c>
      <c r="R2154" s="17"/>
      <c r="S2154" s="17">
        <v>0.42200430323131499</v>
      </c>
      <c r="T2154" s="17">
        <v>0.438259121406952</v>
      </c>
      <c r="U2154" s="17">
        <v>0.40279393969350902</v>
      </c>
      <c r="V2154" s="17">
        <v>0.28020813515503001</v>
      </c>
      <c r="W2154" s="17">
        <v>0.410719655480068</v>
      </c>
      <c r="X2154" s="17">
        <v>0.35686043847279703</v>
      </c>
      <c r="Y2154" s="17">
        <v>0.31845304833000099</v>
      </c>
      <c r="Z2154" s="17">
        <v>0.49129388988672301</v>
      </c>
      <c r="AA2154" s="17">
        <v>0.40032613486598101</v>
      </c>
      <c r="AB2154" s="17">
        <v>0.44544693499521099</v>
      </c>
      <c r="AC2154" s="17">
        <v>0.2708120410455</v>
      </c>
      <c r="AD2154" s="17">
        <v>0.41637599291556598</v>
      </c>
      <c r="AE2154" s="17"/>
      <c r="AF2154" s="17">
        <v>0.32161975263107301</v>
      </c>
      <c r="AG2154" s="17">
        <v>0.44393099659125701</v>
      </c>
      <c r="AH2154" s="17">
        <v>0.38492564605614699</v>
      </c>
      <c r="AI2154" s="17"/>
      <c r="AJ2154" s="17">
        <v>0.35473453146406703</v>
      </c>
      <c r="AK2154" s="17">
        <v>0.43183061478270701</v>
      </c>
      <c r="AL2154" s="17">
        <v>0.45847849918713901</v>
      </c>
      <c r="AM2154" s="17"/>
      <c r="AN2154" s="17">
        <v>0.31443216307131999</v>
      </c>
      <c r="AO2154" s="17">
        <v>0.38854567320674299</v>
      </c>
      <c r="AP2154" s="17">
        <v>0.42907204049839198</v>
      </c>
      <c r="AQ2154" s="17">
        <v>0.492047061858434</v>
      </c>
      <c r="AR2154" s="17">
        <v>0.38280769169968698</v>
      </c>
      <c r="AS2154" s="17"/>
      <c r="AT2154" s="17">
        <v>0.386448803247887</v>
      </c>
      <c r="AU2154" s="17">
        <v>0.43145179400175598</v>
      </c>
      <c r="AV2154" s="17"/>
      <c r="AW2154" s="17">
        <v>0.43084562011369598</v>
      </c>
      <c r="AX2154" s="17">
        <v>0.49684794864956999</v>
      </c>
      <c r="AY2154" s="17">
        <v>0.32664465676890903</v>
      </c>
    </row>
    <row r="2155" spans="2:51">
      <c r="B2155" t="s">
        <v>135</v>
      </c>
      <c r="C2155" s="17">
        <v>0.31508479601119099</v>
      </c>
      <c r="D2155" s="17">
        <v>0.28577043127339902</v>
      </c>
      <c r="E2155" s="17">
        <v>0.34765935276500798</v>
      </c>
      <c r="F2155" s="17"/>
      <c r="G2155" s="17">
        <v>0.20353547391474799</v>
      </c>
      <c r="H2155" s="17">
        <v>0.27648482223538101</v>
      </c>
      <c r="I2155" s="17">
        <v>0.243105781307902</v>
      </c>
      <c r="J2155" s="17">
        <v>0.333815103876765</v>
      </c>
      <c r="K2155" s="17">
        <v>0.362281572503723</v>
      </c>
      <c r="L2155" s="17">
        <v>0.40088461451213497</v>
      </c>
      <c r="M2155" s="17"/>
      <c r="N2155" s="17">
        <v>0.29560965037395698</v>
      </c>
      <c r="O2155" s="17">
        <v>0.303009254702785</v>
      </c>
      <c r="P2155" s="17">
        <v>0.28345418096714298</v>
      </c>
      <c r="Q2155" s="17">
        <v>0.37376408415930601</v>
      </c>
      <c r="R2155" s="17"/>
      <c r="S2155" s="17">
        <v>0.24828639744773801</v>
      </c>
      <c r="T2155" s="17">
        <v>0.353938361312229</v>
      </c>
      <c r="U2155" s="17">
        <v>0.287132899075698</v>
      </c>
      <c r="V2155" s="17">
        <v>0.40914799114607597</v>
      </c>
      <c r="W2155" s="17">
        <v>0.32817447726287402</v>
      </c>
      <c r="X2155" s="17">
        <v>0.33201640662703402</v>
      </c>
      <c r="Y2155" s="17">
        <v>0.32189480898210199</v>
      </c>
      <c r="Z2155" s="17">
        <v>0.21191920941775</v>
      </c>
      <c r="AA2155" s="17">
        <v>0.32986913821289199</v>
      </c>
      <c r="AB2155" s="17">
        <v>0.26516148467275802</v>
      </c>
      <c r="AC2155" s="17">
        <v>0.38331394035656902</v>
      </c>
      <c r="AD2155" s="17">
        <v>0.27160196196969599</v>
      </c>
      <c r="AE2155" s="17"/>
      <c r="AF2155" s="17">
        <v>0.36429179465336198</v>
      </c>
      <c r="AG2155" s="17">
        <v>0.27129971802404301</v>
      </c>
      <c r="AH2155" s="17">
        <v>0.333780847602338</v>
      </c>
      <c r="AI2155" s="17"/>
      <c r="AJ2155" s="17">
        <v>0.35931853866895103</v>
      </c>
      <c r="AK2155" s="17">
        <v>0.251871304234006</v>
      </c>
      <c r="AL2155" s="17">
        <v>0.30273567206812302</v>
      </c>
      <c r="AM2155" s="17"/>
      <c r="AN2155" s="17">
        <v>0.37139801075909001</v>
      </c>
      <c r="AO2155" s="17">
        <v>0.28688480938747402</v>
      </c>
      <c r="AP2155" s="17">
        <v>0.30469243528838202</v>
      </c>
      <c r="AQ2155" s="17">
        <v>0.245416290749773</v>
      </c>
      <c r="AR2155" s="17">
        <v>0.329774010745915</v>
      </c>
      <c r="AS2155" s="17"/>
      <c r="AT2155" s="17">
        <v>0.32243640864263401</v>
      </c>
      <c r="AU2155" s="17">
        <v>0.22512616412040001</v>
      </c>
      <c r="AV2155" s="17"/>
      <c r="AW2155" s="17">
        <v>0.30614309405262602</v>
      </c>
      <c r="AX2155" s="17">
        <v>0.18735663644080799</v>
      </c>
      <c r="AY2155" s="17">
        <v>0.35536105252737099</v>
      </c>
    </row>
    <row r="2156" spans="2:51">
      <c r="B2156" t="s">
        <v>136</v>
      </c>
      <c r="C2156" s="17">
        <v>6.9062267971908897E-2</v>
      </c>
      <c r="D2156" s="17">
        <v>5.5630657777808901E-2</v>
      </c>
      <c r="E2156" s="17">
        <v>8.3116125569235394E-2</v>
      </c>
      <c r="F2156" s="17"/>
      <c r="G2156" s="17">
        <v>7.1238262259332302E-2</v>
      </c>
      <c r="H2156" s="17">
        <v>6.8826801267676596E-2</v>
      </c>
      <c r="I2156" s="17">
        <v>9.79837955024426E-2</v>
      </c>
      <c r="J2156" s="17">
        <v>0.11095896321747201</v>
      </c>
      <c r="K2156" s="17">
        <v>4.4629845579781398E-2</v>
      </c>
      <c r="L2156" s="17">
        <v>3.6012384174716E-2</v>
      </c>
      <c r="M2156" s="17"/>
      <c r="N2156" s="17">
        <v>6.93488226452912E-2</v>
      </c>
      <c r="O2156" s="17">
        <v>6.3406931082867699E-2</v>
      </c>
      <c r="P2156" s="17">
        <v>9.8684429085584904E-2</v>
      </c>
      <c r="Q2156" s="17">
        <v>5.3364729942773699E-2</v>
      </c>
      <c r="R2156" s="17"/>
      <c r="S2156" s="17">
        <v>3.2239442292937001E-2</v>
      </c>
      <c r="T2156" s="17">
        <v>3.8170125100525899E-2</v>
      </c>
      <c r="U2156" s="17">
        <v>9.2371029070518404E-2</v>
      </c>
      <c r="V2156" s="17">
        <v>7.5635414157890601E-2</v>
      </c>
      <c r="W2156" s="17">
        <v>8.7249837150520398E-2</v>
      </c>
      <c r="X2156" s="17">
        <v>8.6441438828499195E-2</v>
      </c>
      <c r="Y2156" s="17">
        <v>3.6808849155245599E-2</v>
      </c>
      <c r="Z2156" s="17">
        <v>8.1253115367544607E-2</v>
      </c>
      <c r="AA2156" s="17">
        <v>9.4150862153413201E-2</v>
      </c>
      <c r="AB2156" s="17">
        <v>7.0152084380627797E-2</v>
      </c>
      <c r="AC2156" s="17">
        <v>0.115703830328858</v>
      </c>
      <c r="AD2156" s="17">
        <v>0.12104490414413401</v>
      </c>
      <c r="AE2156" s="17"/>
      <c r="AF2156" s="17">
        <v>6.9883528685524707E-2</v>
      </c>
      <c r="AG2156" s="17">
        <v>6.6874031752206506E-2</v>
      </c>
      <c r="AH2156" s="17">
        <v>7.3861241463677604E-2</v>
      </c>
      <c r="AI2156" s="17"/>
      <c r="AJ2156" s="17">
        <v>6.1980144968780203E-2</v>
      </c>
      <c r="AK2156" s="17">
        <v>7.3321198407080901E-2</v>
      </c>
      <c r="AL2156" s="17">
        <v>4.1377623718847303E-2</v>
      </c>
      <c r="AM2156" s="17"/>
      <c r="AN2156" s="17">
        <v>5.5164901312047099E-2</v>
      </c>
      <c r="AO2156" s="17">
        <v>0.110934299238778</v>
      </c>
      <c r="AP2156" s="17">
        <v>5.8805469276322998E-2</v>
      </c>
      <c r="AQ2156" s="17">
        <v>4.2933593805285698E-2</v>
      </c>
      <c r="AR2156" s="17">
        <v>0</v>
      </c>
      <c r="AS2156" s="17"/>
      <c r="AT2156" s="17">
        <v>6.7104660901061403E-2</v>
      </c>
      <c r="AU2156" s="17">
        <v>9.7851883274479801E-2</v>
      </c>
      <c r="AV2156" s="17"/>
      <c r="AW2156" s="17">
        <v>5.2686406355858501E-2</v>
      </c>
      <c r="AX2156" s="17">
        <v>5.6062523580460197E-2</v>
      </c>
      <c r="AY2156" s="17">
        <v>8.7964466187970006E-2</v>
      </c>
    </row>
    <row r="2157" spans="2:51">
      <c r="B2157" t="s">
        <v>137</v>
      </c>
      <c r="C2157" s="17">
        <v>3.6040955340339798E-2</v>
      </c>
      <c r="D2157" s="17">
        <v>4.2686030970739301E-2</v>
      </c>
      <c r="E2157" s="17">
        <v>2.9900571273956001E-2</v>
      </c>
      <c r="F2157" s="17"/>
      <c r="G2157" s="17">
        <v>4.9105342451822298E-2</v>
      </c>
      <c r="H2157" s="17">
        <v>4.9407582325417997E-2</v>
      </c>
      <c r="I2157" s="17">
        <v>4.4996783714888897E-2</v>
      </c>
      <c r="J2157" s="17">
        <v>2.5528414375046601E-2</v>
      </c>
      <c r="K2157" s="17">
        <v>2.68557317120919E-2</v>
      </c>
      <c r="L2157" s="17">
        <v>2.7036019651127698E-2</v>
      </c>
      <c r="M2157" s="17"/>
      <c r="N2157" s="17">
        <v>2.5404114086580699E-2</v>
      </c>
      <c r="O2157" s="17">
        <v>5.0124631802710699E-2</v>
      </c>
      <c r="P2157" s="17">
        <v>3.8158355922701802E-2</v>
      </c>
      <c r="Q2157" s="17">
        <v>3.2314233480287599E-2</v>
      </c>
      <c r="R2157" s="17"/>
      <c r="S2157" s="17">
        <v>5.5170269719619899E-2</v>
      </c>
      <c r="T2157" s="17">
        <v>2.4820253692116899E-2</v>
      </c>
      <c r="U2157" s="17">
        <v>2.5770823101560002E-2</v>
      </c>
      <c r="V2157" s="17">
        <v>8.0262510148509901E-3</v>
      </c>
      <c r="W2157" s="17">
        <v>4.70983721248441E-2</v>
      </c>
      <c r="X2157" s="17">
        <v>4.622120358331E-2</v>
      </c>
      <c r="Y2157" s="17">
        <v>5.9958253836385297E-2</v>
      </c>
      <c r="Z2157" s="17">
        <v>2.3205100284990701E-2</v>
      </c>
      <c r="AA2157" s="17">
        <v>5.8711469272347099E-2</v>
      </c>
      <c r="AB2157" s="17">
        <v>2.0427558866556599E-2</v>
      </c>
      <c r="AC2157" s="17">
        <v>0</v>
      </c>
      <c r="AD2157" s="17">
        <v>2.9183242962558999E-2</v>
      </c>
      <c r="AE2157" s="17"/>
      <c r="AF2157" s="17">
        <v>3.3162564799345297E-2</v>
      </c>
      <c r="AG2157" s="17">
        <v>3.5621006667274302E-2</v>
      </c>
      <c r="AH2157" s="17">
        <v>4.2990875293493699E-2</v>
      </c>
      <c r="AI2157" s="17"/>
      <c r="AJ2157" s="17">
        <v>1.6189352091414502E-2</v>
      </c>
      <c r="AK2157" s="17">
        <v>3.4502358348217001E-2</v>
      </c>
      <c r="AL2157" s="17">
        <v>3.3754119654706899E-2</v>
      </c>
      <c r="AM2157" s="17"/>
      <c r="AN2157" s="17">
        <v>3.5155390662032597E-2</v>
      </c>
      <c r="AO2157" s="17">
        <v>2.9294119446495601E-2</v>
      </c>
      <c r="AP2157" s="17">
        <v>3.7456088638717702E-2</v>
      </c>
      <c r="AQ2157" s="17">
        <v>6.2440451492939697E-2</v>
      </c>
      <c r="AR2157" s="17">
        <v>0</v>
      </c>
      <c r="AS2157" s="17"/>
      <c r="AT2157" s="17">
        <v>3.3702930596501701E-2</v>
      </c>
      <c r="AU2157" s="17">
        <v>6.5813093629222094E-2</v>
      </c>
      <c r="AV2157" s="17"/>
      <c r="AW2157" s="17">
        <v>2.6509087102000398E-2</v>
      </c>
      <c r="AX2157" s="17">
        <v>3.2053949133635198E-2</v>
      </c>
      <c r="AY2157" s="17">
        <v>4.6154396529543999E-2</v>
      </c>
    </row>
    <row r="2158" spans="2:51">
      <c r="B2158" t="s">
        <v>119</v>
      </c>
      <c r="C2158" s="17">
        <v>6.4973724906905506E-2</v>
      </c>
      <c r="D2158" s="17">
        <v>4.5915466116806497E-2</v>
      </c>
      <c r="E2158" s="17">
        <v>8.2443236912606799E-2</v>
      </c>
      <c r="F2158" s="17"/>
      <c r="G2158" s="17">
        <v>4.9533725412160598E-2</v>
      </c>
      <c r="H2158" s="17">
        <v>4.5889981733885601E-2</v>
      </c>
      <c r="I2158" s="17">
        <v>9.0476380839669898E-2</v>
      </c>
      <c r="J2158" s="17">
        <v>7.2291327523505797E-2</v>
      </c>
      <c r="K2158" s="17">
        <v>6.8992832788752206E-2</v>
      </c>
      <c r="L2158" s="17">
        <v>6.0947425244340998E-2</v>
      </c>
      <c r="M2158" s="17"/>
      <c r="N2158" s="17">
        <v>2.6486316161902002E-2</v>
      </c>
      <c r="O2158" s="17">
        <v>8.2697755246134597E-2</v>
      </c>
      <c r="P2158" s="17">
        <v>6.7061193895483207E-2</v>
      </c>
      <c r="Q2158" s="17">
        <v>8.77107659008243E-2</v>
      </c>
      <c r="R2158" s="17"/>
      <c r="S2158" s="17">
        <v>0.101536829902305</v>
      </c>
      <c r="T2158" s="17">
        <v>4.8562298782108597E-2</v>
      </c>
      <c r="U2158" s="17">
        <v>4.3273196182210101E-2</v>
      </c>
      <c r="V2158" s="17">
        <v>5.4978066957683702E-2</v>
      </c>
      <c r="W2158" s="17">
        <v>4.1187603489872701E-2</v>
      </c>
      <c r="X2158" s="17">
        <v>5.4300631416393998E-2</v>
      </c>
      <c r="Y2158" s="17">
        <v>0.10595738529662101</v>
      </c>
      <c r="Z2158" s="17">
        <v>0</v>
      </c>
      <c r="AA2158" s="17">
        <v>4.3476234516406601E-2</v>
      </c>
      <c r="AB2158" s="17">
        <v>9.8568300648165394E-2</v>
      </c>
      <c r="AC2158" s="17">
        <v>7.6814678131587905E-2</v>
      </c>
      <c r="AD2158" s="17">
        <v>8.2939007622155794E-2</v>
      </c>
      <c r="AE2158" s="17"/>
      <c r="AF2158" s="17">
        <v>6.5023446468811794E-2</v>
      </c>
      <c r="AG2158" s="17">
        <v>6.8010197702989605E-2</v>
      </c>
      <c r="AH2158" s="17">
        <v>6.2275030103595898E-2</v>
      </c>
      <c r="AI2158" s="17"/>
      <c r="AJ2158" s="17">
        <v>3.94977396984377E-2</v>
      </c>
      <c r="AK2158" s="17">
        <v>7.2665586388105996E-2</v>
      </c>
      <c r="AL2158" s="17">
        <v>2.094312871969E-2</v>
      </c>
      <c r="AM2158" s="17"/>
      <c r="AN2158" s="17">
        <v>9.3872856155242698E-2</v>
      </c>
      <c r="AO2158" s="17">
        <v>6.9577188327981196E-2</v>
      </c>
      <c r="AP2158" s="17">
        <v>4.71838639144775E-2</v>
      </c>
      <c r="AQ2158" s="17">
        <v>4.2852360464390199E-2</v>
      </c>
      <c r="AR2158" s="17">
        <v>6.07932996867801E-2</v>
      </c>
      <c r="AS2158" s="17"/>
      <c r="AT2158" s="17">
        <v>6.1748264180072801E-2</v>
      </c>
      <c r="AU2158" s="17">
        <v>9.68807121108297E-2</v>
      </c>
      <c r="AV2158" s="17"/>
      <c r="AW2158" s="17">
        <v>4.4540260007639602E-2</v>
      </c>
      <c r="AX2158" s="17">
        <v>4.0114984242132799E-2</v>
      </c>
      <c r="AY2158" s="17">
        <v>9.07044906324177E-2</v>
      </c>
    </row>
    <row r="2159" spans="2:51">
      <c r="B2159" t="s">
        <v>138</v>
      </c>
      <c r="C2159" s="17">
        <v>0.51483825576965403</v>
      </c>
      <c r="D2159" s="17">
        <v>0.56999741386124703</v>
      </c>
      <c r="E2159" s="17">
        <v>0.45688071347919401</v>
      </c>
      <c r="F2159" s="17"/>
      <c r="G2159" s="17">
        <v>0.62658719596193702</v>
      </c>
      <c r="H2159" s="17">
        <v>0.559390812437638</v>
      </c>
      <c r="I2159" s="17">
        <v>0.52343725863509605</v>
      </c>
      <c r="J2159" s="17">
        <v>0.45740619100720997</v>
      </c>
      <c r="K2159" s="17">
        <v>0.49724001741565099</v>
      </c>
      <c r="L2159" s="17">
        <v>0.47511955641768</v>
      </c>
      <c r="M2159" s="17"/>
      <c r="N2159" s="17">
        <v>0.58315109673226895</v>
      </c>
      <c r="O2159" s="17">
        <v>0.50076142716550198</v>
      </c>
      <c r="P2159" s="17">
        <v>0.51264184012908698</v>
      </c>
      <c r="Q2159" s="17">
        <v>0.45284618651680802</v>
      </c>
      <c r="R2159" s="17"/>
      <c r="S2159" s="17">
        <v>0.56276706063740001</v>
      </c>
      <c r="T2159" s="17">
        <v>0.53450896111301904</v>
      </c>
      <c r="U2159" s="17">
        <v>0.55145205257001395</v>
      </c>
      <c r="V2159" s="17">
        <v>0.45221227672349901</v>
      </c>
      <c r="W2159" s="17">
        <v>0.49628970997188898</v>
      </c>
      <c r="X2159" s="17">
        <v>0.48102031954476199</v>
      </c>
      <c r="Y2159" s="17">
        <v>0.475380702729646</v>
      </c>
      <c r="Z2159" s="17">
        <v>0.68362257492971401</v>
      </c>
      <c r="AA2159" s="17">
        <v>0.47379229584494098</v>
      </c>
      <c r="AB2159" s="17">
        <v>0.54569057143189204</v>
      </c>
      <c r="AC2159" s="17">
        <v>0.42416755118298499</v>
      </c>
      <c r="AD2159" s="17">
        <v>0.49523088330145498</v>
      </c>
      <c r="AE2159" s="17"/>
      <c r="AF2159" s="17">
        <v>0.46763866539295601</v>
      </c>
      <c r="AG2159" s="17">
        <v>0.558195045853487</v>
      </c>
      <c r="AH2159" s="17">
        <v>0.48709200553689502</v>
      </c>
      <c r="AI2159" s="17"/>
      <c r="AJ2159" s="17">
        <v>0.52301422457241697</v>
      </c>
      <c r="AK2159" s="17">
        <v>0.56763955262259103</v>
      </c>
      <c r="AL2159" s="17">
        <v>0.60118945583863304</v>
      </c>
      <c r="AM2159" s="17"/>
      <c r="AN2159" s="17">
        <v>0.44440884111158802</v>
      </c>
      <c r="AO2159" s="17">
        <v>0.50330958359927103</v>
      </c>
      <c r="AP2159" s="17">
        <v>0.5518621428821</v>
      </c>
      <c r="AQ2159" s="17">
        <v>0.60635730348761097</v>
      </c>
      <c r="AR2159" s="17">
        <v>0.60943268956730501</v>
      </c>
      <c r="AS2159" s="17"/>
      <c r="AT2159" s="17">
        <v>0.51500773567973002</v>
      </c>
      <c r="AU2159" s="17">
        <v>0.514328146865068</v>
      </c>
      <c r="AV2159" s="17"/>
      <c r="AW2159" s="17">
        <v>0.570121152481876</v>
      </c>
      <c r="AX2159" s="17">
        <v>0.68441190660296403</v>
      </c>
      <c r="AY2159" s="17">
        <v>0.41981559412269798</v>
      </c>
    </row>
    <row r="2160" spans="2:51">
      <c r="B2160" t="s">
        <v>139</v>
      </c>
      <c r="C2160" s="17">
        <v>0.105103223312249</v>
      </c>
      <c r="D2160" s="17">
        <v>9.8316688748548195E-2</v>
      </c>
      <c r="E2160" s="17">
        <v>0.113016696843191</v>
      </c>
      <c r="F2160" s="17"/>
      <c r="G2160" s="17">
        <v>0.120343604711155</v>
      </c>
      <c r="H2160" s="17">
        <v>0.118234383593095</v>
      </c>
      <c r="I2160" s="17">
        <v>0.14298057921733201</v>
      </c>
      <c r="J2160" s="17">
        <v>0.136487377592519</v>
      </c>
      <c r="K2160" s="17">
        <v>7.1485577291873298E-2</v>
      </c>
      <c r="L2160" s="17">
        <v>6.3048403825843702E-2</v>
      </c>
      <c r="M2160" s="17"/>
      <c r="N2160" s="17">
        <v>9.4752936731871906E-2</v>
      </c>
      <c r="O2160" s="17">
        <v>0.113531562885578</v>
      </c>
      <c r="P2160" s="17">
        <v>0.136842785008287</v>
      </c>
      <c r="Q2160" s="17">
        <v>8.5678963423061305E-2</v>
      </c>
      <c r="R2160" s="17"/>
      <c r="S2160" s="17">
        <v>8.74097120125569E-2</v>
      </c>
      <c r="T2160" s="17">
        <v>6.2990378792642798E-2</v>
      </c>
      <c r="U2160" s="17">
        <v>0.118141852172078</v>
      </c>
      <c r="V2160" s="17">
        <v>8.3661665172741595E-2</v>
      </c>
      <c r="W2160" s="17">
        <v>0.134348209275365</v>
      </c>
      <c r="X2160" s="17">
        <v>0.132662642411809</v>
      </c>
      <c r="Y2160" s="17">
        <v>9.6767102991630799E-2</v>
      </c>
      <c r="Z2160" s="17">
        <v>0.10445821565253501</v>
      </c>
      <c r="AA2160" s="17">
        <v>0.15286233142576</v>
      </c>
      <c r="AB2160" s="17">
        <v>9.0579643247184302E-2</v>
      </c>
      <c r="AC2160" s="17">
        <v>0.115703830328858</v>
      </c>
      <c r="AD2160" s="17">
        <v>0.15022814710669299</v>
      </c>
      <c r="AE2160" s="17"/>
      <c r="AF2160" s="17">
        <v>0.10304609348487</v>
      </c>
      <c r="AG2160" s="17">
        <v>0.102495038419481</v>
      </c>
      <c r="AH2160" s="17">
        <v>0.116852116757171</v>
      </c>
      <c r="AI2160" s="17"/>
      <c r="AJ2160" s="17">
        <v>7.8169497060194701E-2</v>
      </c>
      <c r="AK2160" s="17">
        <v>0.10782355675529801</v>
      </c>
      <c r="AL2160" s="17">
        <v>7.5131743373554202E-2</v>
      </c>
      <c r="AM2160" s="17"/>
      <c r="AN2160" s="17">
        <v>9.0320291974079703E-2</v>
      </c>
      <c r="AO2160" s="17">
        <v>0.140228418685274</v>
      </c>
      <c r="AP2160" s="17">
        <v>9.6261557915040694E-2</v>
      </c>
      <c r="AQ2160" s="17">
        <v>0.105374045298225</v>
      </c>
      <c r="AR2160" s="17">
        <v>0</v>
      </c>
      <c r="AS2160" s="17"/>
      <c r="AT2160" s="17">
        <v>0.10080759149756301</v>
      </c>
      <c r="AU2160" s="17">
        <v>0.16366497690370199</v>
      </c>
      <c r="AV2160" s="17"/>
      <c r="AW2160" s="17">
        <v>7.9195493457858895E-2</v>
      </c>
      <c r="AX2160" s="17">
        <v>8.8116472714095395E-2</v>
      </c>
      <c r="AY2160" s="17">
        <v>0.134118862717514</v>
      </c>
    </row>
    <row r="2161" spans="2:51">
      <c r="B2161" t="s">
        <v>140</v>
      </c>
      <c r="C2161" s="17">
        <v>0.409735032457406</v>
      </c>
      <c r="D2161" s="17">
        <v>0.47168072511269798</v>
      </c>
      <c r="E2161" s="17">
        <v>0.34386401663600202</v>
      </c>
      <c r="F2161" s="17"/>
      <c r="G2161" s="17">
        <v>0.506243591250782</v>
      </c>
      <c r="H2161" s="17">
        <v>0.44115642884454398</v>
      </c>
      <c r="I2161" s="17">
        <v>0.38045667941776501</v>
      </c>
      <c r="J2161" s="17">
        <v>0.32091881341469097</v>
      </c>
      <c r="K2161" s="17">
        <v>0.425754440123778</v>
      </c>
      <c r="L2161" s="17">
        <v>0.41207115259183602</v>
      </c>
      <c r="M2161" s="17"/>
      <c r="N2161" s="17">
        <v>0.48839816000039699</v>
      </c>
      <c r="O2161" s="17">
        <v>0.38722986427992301</v>
      </c>
      <c r="P2161" s="17">
        <v>0.37579905512079997</v>
      </c>
      <c r="Q2161" s="17">
        <v>0.367167223093747</v>
      </c>
      <c r="R2161" s="17"/>
      <c r="S2161" s="17">
        <v>0.47535734862484302</v>
      </c>
      <c r="T2161" s="17">
        <v>0.47151858232037702</v>
      </c>
      <c r="U2161" s="17">
        <v>0.433310200397935</v>
      </c>
      <c r="V2161" s="17">
        <v>0.36855061155075702</v>
      </c>
      <c r="W2161" s="17">
        <v>0.36194150069652398</v>
      </c>
      <c r="X2161" s="17">
        <v>0.34835767713295301</v>
      </c>
      <c r="Y2161" s="17">
        <v>0.37861359973801501</v>
      </c>
      <c r="Z2161" s="17">
        <v>0.57916435927717902</v>
      </c>
      <c r="AA2161" s="17">
        <v>0.32092996441918098</v>
      </c>
      <c r="AB2161" s="17">
        <v>0.455110928184707</v>
      </c>
      <c r="AC2161" s="17">
        <v>0.30846372085412699</v>
      </c>
      <c r="AD2161" s="17">
        <v>0.34500273619476202</v>
      </c>
      <c r="AE2161" s="17"/>
      <c r="AF2161" s="17">
        <v>0.36459257190808603</v>
      </c>
      <c r="AG2161" s="17">
        <v>0.45570000743400602</v>
      </c>
      <c r="AH2161" s="17">
        <v>0.37023988877972303</v>
      </c>
      <c r="AI2161" s="17"/>
      <c r="AJ2161" s="17">
        <v>0.44484472751222198</v>
      </c>
      <c r="AK2161" s="17">
        <v>0.45981599586729299</v>
      </c>
      <c r="AL2161" s="17">
        <v>0.52605771246507904</v>
      </c>
      <c r="AM2161" s="17"/>
      <c r="AN2161" s="17">
        <v>0.35408854913750798</v>
      </c>
      <c r="AO2161" s="17">
        <v>0.363081164913998</v>
      </c>
      <c r="AP2161" s="17">
        <v>0.45560058496705902</v>
      </c>
      <c r="AQ2161" s="17">
        <v>0.50098325818938505</v>
      </c>
      <c r="AR2161" s="17">
        <v>0.60943268956730501</v>
      </c>
      <c r="AS2161" s="17"/>
      <c r="AT2161" s="17">
        <v>0.414200144182167</v>
      </c>
      <c r="AU2161" s="17">
        <v>0.35066316996136598</v>
      </c>
      <c r="AV2161" s="17"/>
      <c r="AW2161" s="17">
        <v>0.49092565902401702</v>
      </c>
      <c r="AX2161" s="17">
        <v>0.59629543388886896</v>
      </c>
      <c r="AY2161" s="17">
        <v>0.28569673140518398</v>
      </c>
    </row>
    <row r="2162" spans="2:51">
      <c r="C2162" s="17"/>
      <c r="D2162" s="17"/>
      <c r="E2162" s="17"/>
      <c r="F2162" s="17"/>
      <c r="G2162" s="17"/>
      <c r="H2162" s="17"/>
      <c r="I2162" s="17"/>
      <c r="J2162" s="17"/>
      <c r="K2162" s="17"/>
      <c r="L2162" s="17"/>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7"/>
      <c r="AI2162" s="17"/>
      <c r="AJ2162" s="17"/>
      <c r="AK2162" s="17"/>
      <c r="AL2162" s="17"/>
      <c r="AM2162" s="17"/>
      <c r="AN2162" s="17"/>
      <c r="AO2162" s="17"/>
      <c r="AP2162" s="17"/>
      <c r="AQ2162" s="17"/>
      <c r="AR2162" s="17"/>
      <c r="AS2162" s="17"/>
      <c r="AT2162" s="17"/>
      <c r="AU2162" s="17"/>
      <c r="AV2162" s="17"/>
      <c r="AW2162" s="17"/>
      <c r="AX2162" s="17"/>
      <c r="AY2162" s="17"/>
    </row>
    <row r="2163" spans="2:51">
      <c r="B2163" s="6" t="s">
        <v>524</v>
      </c>
      <c r="C2163" s="17"/>
      <c r="D2163" s="17"/>
      <c r="E2163" s="17"/>
      <c r="F2163" s="17"/>
      <c r="G2163" s="17"/>
      <c r="H2163" s="17"/>
      <c r="I2163" s="17"/>
      <c r="J2163" s="17"/>
      <c r="K2163" s="17"/>
      <c r="L2163" s="17"/>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7"/>
      <c r="AI2163" s="17"/>
      <c r="AJ2163" s="17"/>
      <c r="AK2163" s="17"/>
      <c r="AL2163" s="17"/>
      <c r="AM2163" s="17"/>
      <c r="AN2163" s="17"/>
      <c r="AO2163" s="17"/>
      <c r="AP2163" s="17"/>
      <c r="AQ2163" s="17"/>
      <c r="AR2163" s="17"/>
      <c r="AS2163" s="17"/>
      <c r="AT2163" s="17"/>
      <c r="AU2163" s="17"/>
      <c r="AV2163" s="17"/>
      <c r="AW2163" s="17"/>
      <c r="AX2163" s="17"/>
      <c r="AY2163" s="17"/>
    </row>
    <row r="2164" spans="2:51">
      <c r="B2164" s="24" t="s">
        <v>16</v>
      </c>
      <c r="C2164" s="17"/>
      <c r="D2164" s="17"/>
      <c r="E2164" s="17"/>
      <c r="F2164" s="17"/>
      <c r="G2164" s="17"/>
      <c r="H2164" s="17"/>
      <c r="I2164" s="17"/>
      <c r="J2164" s="17"/>
      <c r="K2164" s="17"/>
      <c r="L2164" s="17"/>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7"/>
      <c r="AI2164" s="17"/>
      <c r="AJ2164" s="17"/>
      <c r="AK2164" s="17"/>
      <c r="AL2164" s="17"/>
      <c r="AM2164" s="17"/>
      <c r="AN2164" s="17"/>
      <c r="AO2164" s="17"/>
      <c r="AP2164" s="17"/>
      <c r="AQ2164" s="17"/>
      <c r="AR2164" s="17"/>
      <c r="AS2164" s="17"/>
      <c r="AT2164" s="17"/>
      <c r="AU2164" s="17"/>
      <c r="AV2164" s="17"/>
      <c r="AW2164" s="17"/>
      <c r="AX2164" s="17"/>
      <c r="AY2164" s="17"/>
    </row>
    <row r="2165" spans="2:51">
      <c r="B2165" t="s">
        <v>133</v>
      </c>
      <c r="C2165" s="17">
        <v>0.100904985006552</v>
      </c>
      <c r="D2165" s="17">
        <v>0.11228192939392601</v>
      </c>
      <c r="E2165" s="17">
        <v>8.8627897699403602E-2</v>
      </c>
      <c r="F2165" s="17"/>
      <c r="G2165" s="17">
        <v>0.113090158915573</v>
      </c>
      <c r="H2165" s="17">
        <v>9.7630080828297994E-2</v>
      </c>
      <c r="I2165" s="17">
        <v>9.6723244054184407E-2</v>
      </c>
      <c r="J2165" s="17">
        <v>0.102892714135848</v>
      </c>
      <c r="K2165" s="17">
        <v>0.11478613865375099</v>
      </c>
      <c r="L2165" s="17">
        <v>8.9689474211480297E-2</v>
      </c>
      <c r="M2165" s="17"/>
      <c r="N2165" s="17">
        <v>0.10035866272869801</v>
      </c>
      <c r="O2165" s="17">
        <v>9.4671263781750503E-2</v>
      </c>
      <c r="P2165" s="17">
        <v>9.9137926937633195E-2</v>
      </c>
      <c r="Q2165" s="17">
        <v>0.101132302618193</v>
      </c>
      <c r="R2165" s="17"/>
      <c r="S2165" s="17">
        <v>8.8336788229118904E-2</v>
      </c>
      <c r="T2165" s="17">
        <v>7.0086255061286004E-2</v>
      </c>
      <c r="U2165" s="17">
        <v>9.5281036699001204E-2</v>
      </c>
      <c r="V2165" s="17">
        <v>0.117307807520607</v>
      </c>
      <c r="W2165" s="17">
        <v>6.2870239515895904E-2</v>
      </c>
      <c r="X2165" s="17">
        <v>0.13582166724608299</v>
      </c>
      <c r="Y2165" s="17">
        <v>7.9879636486893099E-2</v>
      </c>
      <c r="Z2165" s="17">
        <v>0.17525643826620599</v>
      </c>
      <c r="AA2165" s="17">
        <v>9.0737944120831096E-2</v>
      </c>
      <c r="AB2165" s="17">
        <v>0.12099825549828599</v>
      </c>
      <c r="AC2165" s="17">
        <v>0.17170508029527201</v>
      </c>
      <c r="AD2165" s="17">
        <v>0.10965076991516801</v>
      </c>
      <c r="AE2165" s="17"/>
      <c r="AF2165" s="17">
        <v>0.12462549811003</v>
      </c>
      <c r="AG2165" s="17">
        <v>9.80927000179143E-2</v>
      </c>
      <c r="AH2165" s="17">
        <v>5.0894824578865801E-2</v>
      </c>
      <c r="AI2165" s="17"/>
      <c r="AJ2165" s="17">
        <v>0.13863898571493199</v>
      </c>
      <c r="AK2165" s="17">
        <v>0.123476643267682</v>
      </c>
      <c r="AL2165" s="17">
        <v>0.10926149712149701</v>
      </c>
      <c r="AM2165" s="17"/>
      <c r="AN2165" s="17">
        <v>0.13122803847013401</v>
      </c>
      <c r="AO2165" s="17">
        <v>9.7897178552393105E-2</v>
      </c>
      <c r="AP2165" s="17">
        <v>8.4567617050944205E-2</v>
      </c>
      <c r="AQ2165" s="17">
        <v>5.8871636285205503E-2</v>
      </c>
      <c r="AR2165" s="17">
        <v>0.19638391281141501</v>
      </c>
      <c r="AS2165" s="17"/>
      <c r="AT2165" s="17">
        <v>0.10549441799048501</v>
      </c>
      <c r="AU2165" s="17">
        <v>5.9510194418784301E-2</v>
      </c>
      <c r="AV2165" s="17"/>
      <c r="AW2165" s="17">
        <v>7.4265419540334304E-2</v>
      </c>
      <c r="AX2165" s="17">
        <v>0.16867802896162801</v>
      </c>
      <c r="AY2165" s="17">
        <v>0.109573348504842</v>
      </c>
    </row>
    <row r="2166" spans="2:51">
      <c r="B2166" t="s">
        <v>134</v>
      </c>
      <c r="C2166" s="17">
        <v>0.30985432467353102</v>
      </c>
      <c r="D2166" s="17">
        <v>0.32457925915803898</v>
      </c>
      <c r="E2166" s="17">
        <v>0.29552654821440999</v>
      </c>
      <c r="F2166" s="17"/>
      <c r="G2166" s="17">
        <v>0.31670566467615802</v>
      </c>
      <c r="H2166" s="17">
        <v>0.34272605926857702</v>
      </c>
      <c r="I2166" s="17">
        <v>0.28663403705067497</v>
      </c>
      <c r="J2166" s="17">
        <v>0.28215840681168602</v>
      </c>
      <c r="K2166" s="17">
        <v>0.30751578150549302</v>
      </c>
      <c r="L2166" s="17">
        <v>0.318290736608486</v>
      </c>
      <c r="M2166" s="17"/>
      <c r="N2166" s="17">
        <v>0.31144052308046699</v>
      </c>
      <c r="O2166" s="17">
        <v>0.29066559077293602</v>
      </c>
      <c r="P2166" s="17">
        <v>0.33788074034217003</v>
      </c>
      <c r="Q2166" s="17">
        <v>0.299149832160441</v>
      </c>
      <c r="R2166" s="17"/>
      <c r="S2166" s="17">
        <v>0.32740315153737698</v>
      </c>
      <c r="T2166" s="17">
        <v>0.32239642670164098</v>
      </c>
      <c r="U2166" s="17">
        <v>0.34440376241863502</v>
      </c>
      <c r="V2166" s="17">
        <v>0.33715012069970302</v>
      </c>
      <c r="W2166" s="17">
        <v>0.35790104691617203</v>
      </c>
      <c r="X2166" s="17">
        <v>0.278369391802049</v>
      </c>
      <c r="Y2166" s="17">
        <v>0.25745936693430999</v>
      </c>
      <c r="Z2166" s="17">
        <v>0.45743187990805501</v>
      </c>
      <c r="AA2166" s="17">
        <v>0.25888694798712097</v>
      </c>
      <c r="AB2166" s="17">
        <v>0.33802988628025299</v>
      </c>
      <c r="AC2166" s="17">
        <v>0.24541566784711999</v>
      </c>
      <c r="AD2166" s="17">
        <v>0.112989650955975</v>
      </c>
      <c r="AE2166" s="17"/>
      <c r="AF2166" s="17">
        <v>0.318044861701613</v>
      </c>
      <c r="AG2166" s="17">
        <v>0.27828050696956602</v>
      </c>
      <c r="AH2166" s="17">
        <v>0.349154515642289</v>
      </c>
      <c r="AI2166" s="17"/>
      <c r="AJ2166" s="17">
        <v>0.330529812693446</v>
      </c>
      <c r="AK2166" s="17">
        <v>0.342291813185094</v>
      </c>
      <c r="AL2166" s="17">
        <v>0.248254352636604</v>
      </c>
      <c r="AM2166" s="17"/>
      <c r="AN2166" s="17">
        <v>0.307168107849008</v>
      </c>
      <c r="AO2166" s="17">
        <v>0.305074820252277</v>
      </c>
      <c r="AP2166" s="17">
        <v>0.30577117769888301</v>
      </c>
      <c r="AQ2166" s="17">
        <v>0.25360503045446198</v>
      </c>
      <c r="AR2166" s="17">
        <v>0.16023468729910401</v>
      </c>
      <c r="AS2166" s="17"/>
      <c r="AT2166" s="17">
        <v>0.31553560370149097</v>
      </c>
      <c r="AU2166" s="17">
        <v>0.26731044568489498</v>
      </c>
      <c r="AV2166" s="17"/>
      <c r="AW2166" s="17">
        <v>0.28195322933350397</v>
      </c>
      <c r="AX2166" s="17">
        <v>0.38120409585276599</v>
      </c>
      <c r="AY2166" s="17">
        <v>0.31884197379778301</v>
      </c>
    </row>
    <row r="2167" spans="2:51">
      <c r="B2167" t="s">
        <v>135</v>
      </c>
      <c r="C2167" s="17">
        <v>0.36518233267415701</v>
      </c>
      <c r="D2167" s="17">
        <v>0.36742547071002601</v>
      </c>
      <c r="E2167" s="17">
        <v>0.365433364416479</v>
      </c>
      <c r="F2167" s="17"/>
      <c r="G2167" s="17">
        <v>0.32459046281891901</v>
      </c>
      <c r="H2167" s="17">
        <v>0.32215334273403801</v>
      </c>
      <c r="I2167" s="17">
        <v>0.34123251817711697</v>
      </c>
      <c r="J2167" s="17">
        <v>0.40979900950215098</v>
      </c>
      <c r="K2167" s="17">
        <v>0.37623045994521698</v>
      </c>
      <c r="L2167" s="17">
        <v>0.39568351037833599</v>
      </c>
      <c r="M2167" s="17"/>
      <c r="N2167" s="17">
        <v>0.36615432727182301</v>
      </c>
      <c r="O2167" s="17">
        <v>0.34413068011543102</v>
      </c>
      <c r="P2167" s="17">
        <v>0.38537738430743301</v>
      </c>
      <c r="Q2167" s="17">
        <v>0.37554895536619998</v>
      </c>
      <c r="R2167" s="17"/>
      <c r="S2167" s="17">
        <v>0.27919760332483201</v>
      </c>
      <c r="T2167" s="17">
        <v>0.421655298204901</v>
      </c>
      <c r="U2167" s="17">
        <v>0.39127654475436802</v>
      </c>
      <c r="V2167" s="17">
        <v>0.36254337933507103</v>
      </c>
      <c r="W2167" s="17">
        <v>0.35520250416646498</v>
      </c>
      <c r="X2167" s="17">
        <v>0.387274257548191</v>
      </c>
      <c r="Y2167" s="17">
        <v>0.35794037256769901</v>
      </c>
      <c r="Z2167" s="17">
        <v>0.26067409268578401</v>
      </c>
      <c r="AA2167" s="17">
        <v>0.42736588768087003</v>
      </c>
      <c r="AB2167" s="17">
        <v>0.32025382469414798</v>
      </c>
      <c r="AC2167" s="17">
        <v>0.38323055309015802</v>
      </c>
      <c r="AD2167" s="17">
        <v>0.43681547033963802</v>
      </c>
      <c r="AE2167" s="17"/>
      <c r="AF2167" s="17">
        <v>0.35067175940725598</v>
      </c>
      <c r="AG2167" s="17">
        <v>0.38038332128208302</v>
      </c>
      <c r="AH2167" s="17">
        <v>0.36877226781702199</v>
      </c>
      <c r="AI2167" s="17"/>
      <c r="AJ2167" s="17">
        <v>0.35837850042851899</v>
      </c>
      <c r="AK2167" s="17">
        <v>0.33645369962438598</v>
      </c>
      <c r="AL2167" s="17">
        <v>0.407248092125301</v>
      </c>
      <c r="AM2167" s="17"/>
      <c r="AN2167" s="17">
        <v>0.37301182350857398</v>
      </c>
      <c r="AO2167" s="17">
        <v>0.346435547898021</v>
      </c>
      <c r="AP2167" s="17">
        <v>0.35744329686170101</v>
      </c>
      <c r="AQ2167" s="17">
        <v>0.38087138788154501</v>
      </c>
      <c r="AR2167" s="17">
        <v>0.29434502304694199</v>
      </c>
      <c r="AS2167" s="17"/>
      <c r="AT2167" s="17">
        <v>0.36206167745000101</v>
      </c>
      <c r="AU2167" s="17">
        <v>0.39326921855601299</v>
      </c>
      <c r="AV2167" s="17"/>
      <c r="AW2167" s="17">
        <v>0.40582389563381999</v>
      </c>
      <c r="AX2167" s="17">
        <v>0.30794201638162499</v>
      </c>
      <c r="AY2167" s="17">
        <v>0.34049651808364301</v>
      </c>
    </row>
    <row r="2168" spans="2:51">
      <c r="B2168" t="s">
        <v>136</v>
      </c>
      <c r="C2168" s="17">
        <v>9.1221505408641795E-2</v>
      </c>
      <c r="D2168" s="17">
        <v>7.5751721890154999E-2</v>
      </c>
      <c r="E2168" s="17">
        <v>0.105421963496902</v>
      </c>
      <c r="F2168" s="17"/>
      <c r="G2168" s="17">
        <v>9.2724676277703796E-2</v>
      </c>
      <c r="H2168" s="17">
        <v>7.8717506371956597E-2</v>
      </c>
      <c r="I2168" s="17">
        <v>0.128687798424761</v>
      </c>
      <c r="J2168" s="17">
        <v>8.9276510605709999E-2</v>
      </c>
      <c r="K2168" s="17">
        <v>7.9776826920519101E-2</v>
      </c>
      <c r="L2168" s="17">
        <v>8.3180693624855001E-2</v>
      </c>
      <c r="M2168" s="17"/>
      <c r="N2168" s="17">
        <v>0.10781739748694601</v>
      </c>
      <c r="O2168" s="17">
        <v>0.107370431956198</v>
      </c>
      <c r="P2168" s="17">
        <v>6.29187847489312E-2</v>
      </c>
      <c r="Q2168" s="17">
        <v>8.3482805459506801E-2</v>
      </c>
      <c r="R2168" s="17"/>
      <c r="S2168" s="17">
        <v>6.6780935902977401E-2</v>
      </c>
      <c r="T2168" s="17">
        <v>0.10294894390926999</v>
      </c>
      <c r="U2168" s="17">
        <v>9.3203310621802593E-2</v>
      </c>
      <c r="V2168" s="17">
        <v>7.9701537034298595E-2</v>
      </c>
      <c r="W2168" s="17">
        <v>0.103430838179495</v>
      </c>
      <c r="X2168" s="17">
        <v>9.0030621969281494E-2</v>
      </c>
      <c r="Y2168" s="17">
        <v>9.6163672769628797E-2</v>
      </c>
      <c r="Z2168" s="17">
        <v>6.4074363632538003E-2</v>
      </c>
      <c r="AA2168" s="17">
        <v>0.12108398686679001</v>
      </c>
      <c r="AB2168" s="17">
        <v>0.11104415809686299</v>
      </c>
      <c r="AC2168" s="17">
        <v>4.2159952192162099E-2</v>
      </c>
      <c r="AD2168" s="17">
        <v>8.2377888464336996E-2</v>
      </c>
      <c r="AE2168" s="17"/>
      <c r="AF2168" s="17">
        <v>8.4703026114998498E-2</v>
      </c>
      <c r="AG2168" s="17">
        <v>0.112572747401507</v>
      </c>
      <c r="AH2168" s="17">
        <v>5.99022056388809E-2</v>
      </c>
      <c r="AI2168" s="17"/>
      <c r="AJ2168" s="17">
        <v>6.6674154055021695E-2</v>
      </c>
      <c r="AK2168" s="17">
        <v>8.9646602695277106E-2</v>
      </c>
      <c r="AL2168" s="17">
        <v>9.5179561776554206E-2</v>
      </c>
      <c r="AM2168" s="17"/>
      <c r="AN2168" s="17">
        <v>7.3629408117235201E-2</v>
      </c>
      <c r="AO2168" s="17">
        <v>9.4973655445090802E-2</v>
      </c>
      <c r="AP2168" s="17">
        <v>0.12728337465175901</v>
      </c>
      <c r="AQ2168" s="17">
        <v>0.151914179158915</v>
      </c>
      <c r="AR2168" s="17">
        <v>0.141957225204243</v>
      </c>
      <c r="AS2168" s="17"/>
      <c r="AT2168" s="17">
        <v>9.4056405586801298E-2</v>
      </c>
      <c r="AU2168" s="17">
        <v>6.8521138867727399E-2</v>
      </c>
      <c r="AV2168" s="17"/>
      <c r="AW2168" s="17">
        <v>0.10485721704757101</v>
      </c>
      <c r="AX2168" s="17">
        <v>0.117087019892802</v>
      </c>
      <c r="AY2168" s="17">
        <v>7.1747169781467904E-2</v>
      </c>
    </row>
    <row r="2169" spans="2:51">
      <c r="B2169" t="s">
        <v>137</v>
      </c>
      <c r="C2169" s="17">
        <v>3.3253339430899101E-2</v>
      </c>
      <c r="D2169" s="17">
        <v>3.9860846860153003E-2</v>
      </c>
      <c r="E2169" s="17">
        <v>2.7117766684819699E-2</v>
      </c>
      <c r="F2169" s="17"/>
      <c r="G2169" s="17">
        <v>5.4453028981518603E-2</v>
      </c>
      <c r="H2169" s="17">
        <v>6.2707299302081701E-2</v>
      </c>
      <c r="I2169" s="17">
        <v>2.3943798810476799E-2</v>
      </c>
      <c r="J2169" s="17">
        <v>2.4733520409671101E-2</v>
      </c>
      <c r="K2169" s="17">
        <v>1.4830879038871999E-2</v>
      </c>
      <c r="L2169" s="17">
        <v>2.6060673732608002E-2</v>
      </c>
      <c r="M2169" s="17"/>
      <c r="N2169" s="17">
        <v>3.8889572043643503E-2</v>
      </c>
      <c r="O2169" s="17">
        <v>5.2069754989245501E-2</v>
      </c>
      <c r="P2169" s="17">
        <v>1.63859511728854E-2</v>
      </c>
      <c r="Q2169" s="17">
        <v>2.2824410343998999E-2</v>
      </c>
      <c r="R2169" s="17"/>
      <c r="S2169" s="17">
        <v>6.1222145429768997E-2</v>
      </c>
      <c r="T2169" s="17">
        <v>5.4074921672342896E-3</v>
      </c>
      <c r="U2169" s="17">
        <v>2.1278243438251101E-2</v>
      </c>
      <c r="V2169" s="17">
        <v>1.8685153535576302E-2</v>
      </c>
      <c r="W2169" s="17">
        <v>2.3024056204165099E-2</v>
      </c>
      <c r="X2169" s="17">
        <v>4.05647124440736E-2</v>
      </c>
      <c r="Y2169" s="17">
        <v>8.0012740713657896E-2</v>
      </c>
      <c r="Z2169" s="17">
        <v>4.2563225507417403E-2</v>
      </c>
      <c r="AA2169" s="17">
        <v>1.90963040240767E-2</v>
      </c>
      <c r="AB2169" s="17">
        <v>1.1353015771201401E-2</v>
      </c>
      <c r="AC2169" s="17">
        <v>2.64534023464091E-2</v>
      </c>
      <c r="AD2169" s="17">
        <v>9.81095380314949E-2</v>
      </c>
      <c r="AE2169" s="17"/>
      <c r="AF2169" s="17">
        <v>3.45907334786121E-2</v>
      </c>
      <c r="AG2169" s="17">
        <v>3.5357187260069797E-2</v>
      </c>
      <c r="AH2169" s="17">
        <v>2.1112062052302899E-2</v>
      </c>
      <c r="AI2169" s="17"/>
      <c r="AJ2169" s="17">
        <v>2.9292587232964299E-2</v>
      </c>
      <c r="AK2169" s="17">
        <v>3.4476289439248103E-2</v>
      </c>
      <c r="AL2169" s="17">
        <v>1.255074392492E-2</v>
      </c>
      <c r="AM2169" s="17"/>
      <c r="AN2169" s="17">
        <v>9.7792007015207599E-3</v>
      </c>
      <c r="AO2169" s="17">
        <v>3.1532206050237398E-2</v>
      </c>
      <c r="AP2169" s="17">
        <v>3.17297472905093E-2</v>
      </c>
      <c r="AQ2169" s="17">
        <v>7.5393546383492493E-2</v>
      </c>
      <c r="AR2169" s="17">
        <v>0</v>
      </c>
      <c r="AS2169" s="17"/>
      <c r="AT2169" s="17">
        <v>3.2790184646642899E-2</v>
      </c>
      <c r="AU2169" s="17">
        <v>4.1744423891369203E-2</v>
      </c>
      <c r="AV2169" s="17"/>
      <c r="AW2169" s="17">
        <v>3.93472777843034E-2</v>
      </c>
      <c r="AX2169" s="17">
        <v>0</v>
      </c>
      <c r="AY2169" s="17">
        <v>3.5678104039702903E-2</v>
      </c>
    </row>
    <row r="2170" spans="2:51">
      <c r="B2170" t="s">
        <v>119</v>
      </c>
      <c r="C2170" s="17">
        <v>9.9583512806218799E-2</v>
      </c>
      <c r="D2170" s="17">
        <v>8.0100771987701103E-2</v>
      </c>
      <c r="E2170" s="17">
        <v>0.117872459487986</v>
      </c>
      <c r="F2170" s="17"/>
      <c r="G2170" s="17">
        <v>9.8436008330127001E-2</v>
      </c>
      <c r="H2170" s="17">
        <v>9.6065711495048806E-2</v>
      </c>
      <c r="I2170" s="17">
        <v>0.12277860348278501</v>
      </c>
      <c r="J2170" s="17">
        <v>9.1139838534934306E-2</v>
      </c>
      <c r="K2170" s="17">
        <v>0.10685991393614799</v>
      </c>
      <c r="L2170" s="17">
        <v>8.7094911444233702E-2</v>
      </c>
      <c r="M2170" s="17"/>
      <c r="N2170" s="17">
        <v>7.5339517388422594E-2</v>
      </c>
      <c r="O2170" s="17">
        <v>0.111092278384439</v>
      </c>
      <c r="P2170" s="17">
        <v>9.82992124909466E-2</v>
      </c>
      <c r="Q2170" s="17">
        <v>0.11786169405166</v>
      </c>
      <c r="R2170" s="17"/>
      <c r="S2170" s="17">
        <v>0.17705937557592599</v>
      </c>
      <c r="T2170" s="17">
        <v>7.7505583955666896E-2</v>
      </c>
      <c r="U2170" s="17">
        <v>5.4557102067942301E-2</v>
      </c>
      <c r="V2170" s="17">
        <v>8.4612001874743797E-2</v>
      </c>
      <c r="W2170" s="17">
        <v>9.7571315017806901E-2</v>
      </c>
      <c r="X2170" s="17">
        <v>6.7939348990321502E-2</v>
      </c>
      <c r="Y2170" s="17">
        <v>0.12854421052781201</v>
      </c>
      <c r="Z2170" s="17">
        <v>0</v>
      </c>
      <c r="AA2170" s="17">
        <v>8.28289293203118E-2</v>
      </c>
      <c r="AB2170" s="17">
        <v>9.8320859659248402E-2</v>
      </c>
      <c r="AC2170" s="17">
        <v>0.131035344228879</v>
      </c>
      <c r="AD2170" s="17">
        <v>0.16005668229338699</v>
      </c>
      <c r="AE2170" s="17"/>
      <c r="AF2170" s="17">
        <v>8.7364121187491206E-2</v>
      </c>
      <c r="AG2170" s="17">
        <v>9.5313537068861198E-2</v>
      </c>
      <c r="AH2170" s="17">
        <v>0.15016412427063899</v>
      </c>
      <c r="AI2170" s="17"/>
      <c r="AJ2170" s="17">
        <v>7.6485959875117498E-2</v>
      </c>
      <c r="AK2170" s="17">
        <v>7.36549517883128E-2</v>
      </c>
      <c r="AL2170" s="17">
        <v>0.12750575241512399</v>
      </c>
      <c r="AM2170" s="17"/>
      <c r="AN2170" s="17">
        <v>0.105183421353528</v>
      </c>
      <c r="AO2170" s="17">
        <v>0.12408659180198001</v>
      </c>
      <c r="AP2170" s="17">
        <v>9.3204786446203697E-2</v>
      </c>
      <c r="AQ2170" s="17">
        <v>7.9344219836379501E-2</v>
      </c>
      <c r="AR2170" s="17">
        <v>0.20707915163829599</v>
      </c>
      <c r="AS2170" s="17"/>
      <c r="AT2170" s="17">
        <v>9.0061710624578795E-2</v>
      </c>
      <c r="AU2170" s="17">
        <v>0.16964457858121099</v>
      </c>
      <c r="AV2170" s="17"/>
      <c r="AW2170" s="17">
        <v>9.3752960660467899E-2</v>
      </c>
      <c r="AX2170" s="17">
        <v>2.50888389111791E-2</v>
      </c>
      <c r="AY2170" s="17">
        <v>0.123662885792561</v>
      </c>
    </row>
    <row r="2171" spans="2:51">
      <c r="B2171" t="s">
        <v>138</v>
      </c>
      <c r="C2171" s="17">
        <v>0.41075930968008301</v>
      </c>
      <c r="D2171" s="17">
        <v>0.43686118855196499</v>
      </c>
      <c r="E2171" s="17">
        <v>0.38415444591381298</v>
      </c>
      <c r="F2171" s="17"/>
      <c r="G2171" s="17">
        <v>0.42979582359173102</v>
      </c>
      <c r="H2171" s="17">
        <v>0.44035614009687502</v>
      </c>
      <c r="I2171" s="17">
        <v>0.38335728110486</v>
      </c>
      <c r="J2171" s="17">
        <v>0.38505112094753302</v>
      </c>
      <c r="K2171" s="17">
        <v>0.422301920159244</v>
      </c>
      <c r="L2171" s="17">
        <v>0.40798021081996699</v>
      </c>
      <c r="M2171" s="17"/>
      <c r="N2171" s="17">
        <v>0.41179918580916602</v>
      </c>
      <c r="O2171" s="17">
        <v>0.38533685455468603</v>
      </c>
      <c r="P2171" s="17">
        <v>0.43701866727980299</v>
      </c>
      <c r="Q2171" s="17">
        <v>0.400282134778634</v>
      </c>
      <c r="R2171" s="17"/>
      <c r="S2171" s="17">
        <v>0.41573993976649598</v>
      </c>
      <c r="T2171" s="17">
        <v>0.392482681762927</v>
      </c>
      <c r="U2171" s="17">
        <v>0.43968479911763603</v>
      </c>
      <c r="V2171" s="17">
        <v>0.45445792822031</v>
      </c>
      <c r="W2171" s="17">
        <v>0.42077128643206801</v>
      </c>
      <c r="X2171" s="17">
        <v>0.41419105904813203</v>
      </c>
      <c r="Y2171" s="17">
        <v>0.33733900342120299</v>
      </c>
      <c r="Z2171" s="17">
        <v>0.63268831817426097</v>
      </c>
      <c r="AA2171" s="17">
        <v>0.349624892107952</v>
      </c>
      <c r="AB2171" s="17">
        <v>0.45902814177854001</v>
      </c>
      <c r="AC2171" s="17">
        <v>0.41712074814239197</v>
      </c>
      <c r="AD2171" s="17">
        <v>0.222640420871143</v>
      </c>
      <c r="AE2171" s="17"/>
      <c r="AF2171" s="17">
        <v>0.44267035981164299</v>
      </c>
      <c r="AG2171" s="17">
        <v>0.37637320698748</v>
      </c>
      <c r="AH2171" s="17">
        <v>0.40004934022115501</v>
      </c>
      <c r="AI2171" s="17"/>
      <c r="AJ2171" s="17">
        <v>0.469168798408378</v>
      </c>
      <c r="AK2171" s="17">
        <v>0.46576845645277598</v>
      </c>
      <c r="AL2171" s="17">
        <v>0.35751584975810102</v>
      </c>
      <c r="AM2171" s="17"/>
      <c r="AN2171" s="17">
        <v>0.43839614631914198</v>
      </c>
      <c r="AO2171" s="17">
        <v>0.40297199880467</v>
      </c>
      <c r="AP2171" s="17">
        <v>0.39033879474982702</v>
      </c>
      <c r="AQ2171" s="17">
        <v>0.31247666673966801</v>
      </c>
      <c r="AR2171" s="17">
        <v>0.35661860011051899</v>
      </c>
      <c r="AS2171" s="17"/>
      <c r="AT2171" s="17">
        <v>0.42103002169197601</v>
      </c>
      <c r="AU2171" s="17">
        <v>0.32682064010368</v>
      </c>
      <c r="AV2171" s="17"/>
      <c r="AW2171" s="17">
        <v>0.35621864887383797</v>
      </c>
      <c r="AX2171" s="17">
        <v>0.54988212481439402</v>
      </c>
      <c r="AY2171" s="17">
        <v>0.42841532230262502</v>
      </c>
    </row>
    <row r="2172" spans="2:51">
      <c r="B2172" t="s">
        <v>139</v>
      </c>
      <c r="C2172" s="17">
        <v>0.12447484483954099</v>
      </c>
      <c r="D2172" s="17">
        <v>0.115612568750308</v>
      </c>
      <c r="E2172" s="17">
        <v>0.13253973018172099</v>
      </c>
      <c r="F2172" s="17"/>
      <c r="G2172" s="17">
        <v>0.147177705259222</v>
      </c>
      <c r="H2172" s="17">
        <v>0.14142480567403801</v>
      </c>
      <c r="I2172" s="17">
        <v>0.152631597235238</v>
      </c>
      <c r="J2172" s="17">
        <v>0.114010031015381</v>
      </c>
      <c r="K2172" s="17">
        <v>9.4607705959391206E-2</v>
      </c>
      <c r="L2172" s="17">
        <v>0.109241367357463</v>
      </c>
      <c r="M2172" s="17"/>
      <c r="N2172" s="17">
        <v>0.14670696953058901</v>
      </c>
      <c r="O2172" s="17">
        <v>0.15944018694544301</v>
      </c>
      <c r="P2172" s="17">
        <v>7.9304735921816596E-2</v>
      </c>
      <c r="Q2172" s="17">
        <v>0.10630721580350599</v>
      </c>
      <c r="R2172" s="17"/>
      <c r="S2172" s="17">
        <v>0.12800308133274599</v>
      </c>
      <c r="T2172" s="17">
        <v>0.108356436076504</v>
      </c>
      <c r="U2172" s="17">
        <v>0.114481554060054</v>
      </c>
      <c r="V2172" s="17">
        <v>9.8386690569874896E-2</v>
      </c>
      <c r="W2172" s="17">
        <v>0.12645489438366</v>
      </c>
      <c r="X2172" s="17">
        <v>0.130595334413355</v>
      </c>
      <c r="Y2172" s="17">
        <v>0.176176413483287</v>
      </c>
      <c r="Z2172" s="17">
        <v>0.106637589139955</v>
      </c>
      <c r="AA2172" s="17">
        <v>0.14018029089086601</v>
      </c>
      <c r="AB2172" s="17">
        <v>0.12239717386806399</v>
      </c>
      <c r="AC2172" s="17">
        <v>6.86133545385713E-2</v>
      </c>
      <c r="AD2172" s="17">
        <v>0.18048742649583199</v>
      </c>
      <c r="AE2172" s="17"/>
      <c r="AF2172" s="17">
        <v>0.11929375959361101</v>
      </c>
      <c r="AG2172" s="17">
        <v>0.147929934661577</v>
      </c>
      <c r="AH2172" s="17">
        <v>8.1014267691183806E-2</v>
      </c>
      <c r="AI2172" s="17"/>
      <c r="AJ2172" s="17">
        <v>9.5966741287986004E-2</v>
      </c>
      <c r="AK2172" s="17">
        <v>0.124122892134525</v>
      </c>
      <c r="AL2172" s="17">
        <v>0.107730305701474</v>
      </c>
      <c r="AM2172" s="17"/>
      <c r="AN2172" s="17">
        <v>8.3408608818755905E-2</v>
      </c>
      <c r="AO2172" s="17">
        <v>0.126505861495328</v>
      </c>
      <c r="AP2172" s="17">
        <v>0.15901312194226799</v>
      </c>
      <c r="AQ2172" s="17">
        <v>0.227307725542407</v>
      </c>
      <c r="AR2172" s="17">
        <v>0.141957225204243</v>
      </c>
      <c r="AS2172" s="17"/>
      <c r="AT2172" s="17">
        <v>0.126846590233444</v>
      </c>
      <c r="AU2172" s="17">
        <v>0.110265562759097</v>
      </c>
      <c r="AV2172" s="17"/>
      <c r="AW2172" s="17">
        <v>0.144204494831874</v>
      </c>
      <c r="AX2172" s="17">
        <v>0.117087019892802</v>
      </c>
      <c r="AY2172" s="17">
        <v>0.10742527382117099</v>
      </c>
    </row>
    <row r="2173" spans="2:51">
      <c r="B2173" t="s">
        <v>140</v>
      </c>
      <c r="C2173" s="17">
        <v>0.28628446484054199</v>
      </c>
      <c r="D2173" s="17">
        <v>0.32124861980165698</v>
      </c>
      <c r="E2173" s="17">
        <v>0.25161471573209199</v>
      </c>
      <c r="F2173" s="17"/>
      <c r="G2173" s="17">
        <v>0.28261811833250899</v>
      </c>
      <c r="H2173" s="17">
        <v>0.29893133442283698</v>
      </c>
      <c r="I2173" s="17">
        <v>0.230725683869622</v>
      </c>
      <c r="J2173" s="17">
        <v>0.27104108993215198</v>
      </c>
      <c r="K2173" s="17">
        <v>0.32769421419985301</v>
      </c>
      <c r="L2173" s="17">
        <v>0.29873884346250401</v>
      </c>
      <c r="M2173" s="17"/>
      <c r="N2173" s="17">
        <v>0.26509221627857599</v>
      </c>
      <c r="O2173" s="17">
        <v>0.22589666760924301</v>
      </c>
      <c r="P2173" s="17">
        <v>0.35771393135798701</v>
      </c>
      <c r="Q2173" s="17">
        <v>0.29397491897512801</v>
      </c>
      <c r="R2173" s="17"/>
      <c r="S2173" s="17">
        <v>0.28773685843375002</v>
      </c>
      <c r="T2173" s="17">
        <v>0.28412624568642297</v>
      </c>
      <c r="U2173" s="17">
        <v>0.32520324505758202</v>
      </c>
      <c r="V2173" s="17">
        <v>0.35607123765043502</v>
      </c>
      <c r="W2173" s="17">
        <v>0.29431639204840798</v>
      </c>
      <c r="X2173" s="17">
        <v>0.283595724634777</v>
      </c>
      <c r="Y2173" s="17">
        <v>0.16116258993791599</v>
      </c>
      <c r="Z2173" s="17">
        <v>0.52605072903430505</v>
      </c>
      <c r="AA2173" s="17">
        <v>0.209444601217086</v>
      </c>
      <c r="AB2173" s="17">
        <v>0.33663096791047498</v>
      </c>
      <c r="AC2173" s="17">
        <v>0.34850739360381999</v>
      </c>
      <c r="AD2173" s="17">
        <v>4.2152994375310698E-2</v>
      </c>
      <c r="AE2173" s="17"/>
      <c r="AF2173" s="17">
        <v>0.323376600218032</v>
      </c>
      <c r="AG2173" s="17">
        <v>0.228443272325903</v>
      </c>
      <c r="AH2173" s="17">
        <v>0.31903507252997099</v>
      </c>
      <c r="AI2173" s="17"/>
      <c r="AJ2173" s="17">
        <v>0.37320205712039201</v>
      </c>
      <c r="AK2173" s="17">
        <v>0.34164556431825099</v>
      </c>
      <c r="AL2173" s="17">
        <v>0.24978554405662701</v>
      </c>
      <c r="AM2173" s="17"/>
      <c r="AN2173" s="17">
        <v>0.35498753750038597</v>
      </c>
      <c r="AO2173" s="17">
        <v>0.276466137309342</v>
      </c>
      <c r="AP2173" s="17">
        <v>0.231325672807559</v>
      </c>
      <c r="AQ2173" s="17">
        <v>8.51689411972604E-2</v>
      </c>
      <c r="AR2173" s="17">
        <v>0.21466137490627599</v>
      </c>
      <c r="AS2173" s="17"/>
      <c r="AT2173" s="17">
        <v>0.29418343145853199</v>
      </c>
      <c r="AU2173" s="17">
        <v>0.21655507734458301</v>
      </c>
      <c r="AV2173" s="17"/>
      <c r="AW2173" s="17">
        <v>0.212014154041964</v>
      </c>
      <c r="AX2173" s="17">
        <v>0.43279510492159201</v>
      </c>
      <c r="AY2173" s="17">
        <v>0.32099004848145402</v>
      </c>
    </row>
    <row r="2174" spans="2:51">
      <c r="C2174" s="17"/>
      <c r="D2174" s="17"/>
      <c r="E2174" s="17"/>
      <c r="F2174" s="17"/>
      <c r="G2174" s="17"/>
      <c r="H2174" s="17"/>
      <c r="I2174" s="17"/>
      <c r="J2174" s="17"/>
      <c r="K2174" s="17"/>
      <c r="L2174" s="17"/>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7"/>
      <c r="AI2174" s="17"/>
      <c r="AJ2174" s="17"/>
      <c r="AK2174" s="17"/>
      <c r="AL2174" s="17"/>
      <c r="AM2174" s="17"/>
      <c r="AN2174" s="17"/>
      <c r="AO2174" s="17"/>
      <c r="AP2174" s="17"/>
      <c r="AQ2174" s="17"/>
      <c r="AR2174" s="17"/>
      <c r="AS2174" s="17"/>
      <c r="AT2174" s="17"/>
      <c r="AU2174" s="17"/>
      <c r="AV2174" s="17"/>
      <c r="AW2174" s="17"/>
      <c r="AX2174" s="17"/>
      <c r="AY2174" s="17"/>
    </row>
    <row r="2175" spans="2:51">
      <c r="B2175" s="6" t="s">
        <v>525</v>
      </c>
      <c r="C2175" s="17"/>
      <c r="D2175" s="17"/>
      <c r="E2175" s="17"/>
      <c r="F2175" s="17"/>
      <c r="G2175" s="17"/>
      <c r="H2175" s="17"/>
      <c r="I2175" s="17"/>
      <c r="J2175" s="17"/>
      <c r="K2175" s="17"/>
      <c r="L2175" s="17"/>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7"/>
      <c r="AI2175" s="17"/>
      <c r="AJ2175" s="17"/>
      <c r="AK2175" s="17"/>
      <c r="AL2175" s="17"/>
      <c r="AM2175" s="17"/>
      <c r="AN2175" s="17"/>
      <c r="AO2175" s="17"/>
      <c r="AP2175" s="17"/>
      <c r="AQ2175" s="17"/>
      <c r="AR2175" s="17"/>
      <c r="AS2175" s="17"/>
      <c r="AT2175" s="17"/>
      <c r="AU2175" s="17"/>
      <c r="AV2175" s="17"/>
      <c r="AW2175" s="17"/>
      <c r="AX2175" s="17"/>
      <c r="AY2175" s="17"/>
    </row>
    <row r="2176" spans="2:51">
      <c r="B2176" s="24" t="s">
        <v>16</v>
      </c>
      <c r="C2176" s="17"/>
      <c r="D2176" s="17"/>
      <c r="E2176" s="17"/>
      <c r="F2176" s="17"/>
      <c r="G2176" s="17"/>
      <c r="H2176" s="17"/>
      <c r="I2176" s="17"/>
      <c r="J2176" s="17"/>
      <c r="K2176" s="17"/>
      <c r="L2176" s="17"/>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7"/>
      <c r="AI2176" s="17"/>
      <c r="AJ2176" s="17"/>
      <c r="AK2176" s="17"/>
      <c r="AL2176" s="17"/>
      <c r="AM2176" s="17"/>
      <c r="AN2176" s="17"/>
      <c r="AO2176" s="17"/>
      <c r="AP2176" s="17"/>
      <c r="AQ2176" s="17"/>
      <c r="AR2176" s="17"/>
      <c r="AS2176" s="17"/>
      <c r="AT2176" s="17"/>
      <c r="AU2176" s="17"/>
      <c r="AV2176" s="17"/>
      <c r="AW2176" s="17"/>
      <c r="AX2176" s="17"/>
      <c r="AY2176" s="17"/>
    </row>
    <row r="2177" spans="2:51">
      <c r="B2177" t="s">
        <v>133</v>
      </c>
      <c r="C2177" s="17">
        <v>7.2144596692851601E-2</v>
      </c>
      <c r="D2177" s="17">
        <v>9.4433620578549995E-2</v>
      </c>
      <c r="E2177" s="17">
        <v>5.0984285165617399E-2</v>
      </c>
      <c r="F2177" s="17"/>
      <c r="G2177" s="17">
        <v>4.15977184937079E-2</v>
      </c>
      <c r="H2177" s="17">
        <v>0.108466018105494</v>
      </c>
      <c r="I2177" s="17">
        <v>4.2135113876656902E-2</v>
      </c>
      <c r="J2177" s="17">
        <v>8.1606225327281706E-2</v>
      </c>
      <c r="K2177" s="17">
        <v>8.4793703598014997E-2</v>
      </c>
      <c r="L2177" s="17">
        <v>6.3416351162841805E-2</v>
      </c>
      <c r="M2177" s="17"/>
      <c r="N2177" s="17">
        <v>9.1064281416774903E-2</v>
      </c>
      <c r="O2177" s="17">
        <v>5.3411784010509902E-2</v>
      </c>
      <c r="P2177" s="17">
        <v>5.92972706533288E-2</v>
      </c>
      <c r="Q2177" s="17">
        <v>8.0520662756133093E-2</v>
      </c>
      <c r="R2177" s="17"/>
      <c r="S2177" s="17">
        <v>5.0846734386339902E-2</v>
      </c>
      <c r="T2177" s="17">
        <v>6.1005155385438797E-2</v>
      </c>
      <c r="U2177" s="17">
        <v>0.10059889476424699</v>
      </c>
      <c r="V2177" s="17">
        <v>8.1075629014143794E-2</v>
      </c>
      <c r="W2177" s="17">
        <v>7.7214876457567194E-2</v>
      </c>
      <c r="X2177" s="17">
        <v>5.1104914036839602E-2</v>
      </c>
      <c r="Y2177" s="17">
        <v>6.7964345096170595E-2</v>
      </c>
      <c r="Z2177" s="17">
        <v>0.13777331845667701</v>
      </c>
      <c r="AA2177" s="17">
        <v>6.8436289966519501E-2</v>
      </c>
      <c r="AB2177" s="17">
        <v>6.60722029088434E-2</v>
      </c>
      <c r="AC2177" s="17">
        <v>0.116561505720396</v>
      </c>
      <c r="AD2177" s="17">
        <v>7.8183957674966803E-2</v>
      </c>
      <c r="AE2177" s="17"/>
      <c r="AF2177" s="17">
        <v>8.0498150377385794E-2</v>
      </c>
      <c r="AG2177" s="17">
        <v>7.6321688119847603E-2</v>
      </c>
      <c r="AH2177" s="17">
        <v>5.9832759884173303E-2</v>
      </c>
      <c r="AI2177" s="17"/>
      <c r="AJ2177" s="17">
        <v>8.9948481273283407E-2</v>
      </c>
      <c r="AK2177" s="17">
        <v>7.3729133905313105E-2</v>
      </c>
      <c r="AL2177" s="17">
        <v>6.3064184535527798E-2</v>
      </c>
      <c r="AM2177" s="17"/>
      <c r="AN2177" s="17">
        <v>8.5955657348882802E-2</v>
      </c>
      <c r="AO2177" s="17">
        <v>5.7664654935585299E-2</v>
      </c>
      <c r="AP2177" s="17">
        <v>7.0059727758362597E-2</v>
      </c>
      <c r="AQ2177" s="17">
        <v>7.4761380060840002E-2</v>
      </c>
      <c r="AR2177" s="17">
        <v>0.17111378323211701</v>
      </c>
      <c r="AS2177" s="17"/>
      <c r="AT2177" s="17">
        <v>7.8053923267190004E-2</v>
      </c>
      <c r="AU2177" s="17">
        <v>1.31068430636296E-2</v>
      </c>
      <c r="AV2177" s="17"/>
      <c r="AW2177" s="17">
        <v>7.0872795989974799E-2</v>
      </c>
      <c r="AX2177" s="17">
        <v>9.3973749027734602E-2</v>
      </c>
      <c r="AY2177" s="17">
        <v>6.7941228491266797E-2</v>
      </c>
    </row>
    <row r="2178" spans="2:51">
      <c r="B2178" t="s">
        <v>134</v>
      </c>
      <c r="C2178" s="17">
        <v>0.25450969272901203</v>
      </c>
      <c r="D2178" s="17">
        <v>0.27037123706208199</v>
      </c>
      <c r="E2178" s="17">
        <v>0.23634939331810301</v>
      </c>
      <c r="F2178" s="17"/>
      <c r="G2178" s="17">
        <v>0.26293715846569798</v>
      </c>
      <c r="H2178" s="17">
        <v>0.354173313358567</v>
      </c>
      <c r="I2178" s="17">
        <v>0.31886066250113798</v>
      </c>
      <c r="J2178" s="17">
        <v>0.22574114690831301</v>
      </c>
      <c r="K2178" s="17">
        <v>0.20438541913549399</v>
      </c>
      <c r="L2178" s="17">
        <v>0.18230321068568101</v>
      </c>
      <c r="M2178" s="17"/>
      <c r="N2178" s="17">
        <v>0.27202657118661699</v>
      </c>
      <c r="O2178" s="17">
        <v>0.29029707509852798</v>
      </c>
      <c r="P2178" s="17">
        <v>0.20005520563755999</v>
      </c>
      <c r="Q2178" s="17">
        <v>0.249577992036494</v>
      </c>
      <c r="R2178" s="17"/>
      <c r="S2178" s="17">
        <v>0.28558281224605397</v>
      </c>
      <c r="T2178" s="17">
        <v>0.228601145909899</v>
      </c>
      <c r="U2178" s="17">
        <v>0.221324006871254</v>
      </c>
      <c r="V2178" s="17">
        <v>0.29809198845318402</v>
      </c>
      <c r="W2178" s="17">
        <v>0.38082514121195998</v>
      </c>
      <c r="X2178" s="17">
        <v>0.27399762417115903</v>
      </c>
      <c r="Y2178" s="17">
        <v>0.23854713378047099</v>
      </c>
      <c r="Z2178" s="17">
        <v>0.206386345072026</v>
      </c>
      <c r="AA2178" s="17">
        <v>0.24176728217191301</v>
      </c>
      <c r="AB2178" s="17">
        <v>0.22310560291496101</v>
      </c>
      <c r="AC2178" s="17">
        <v>0.25805332664035702</v>
      </c>
      <c r="AD2178" s="17">
        <v>7.8342215056526596E-2</v>
      </c>
      <c r="AE2178" s="17"/>
      <c r="AF2178" s="17">
        <v>0.243570612595509</v>
      </c>
      <c r="AG2178" s="17">
        <v>0.26885353156624098</v>
      </c>
      <c r="AH2178" s="17">
        <v>0.23608357822328399</v>
      </c>
      <c r="AI2178" s="17"/>
      <c r="AJ2178" s="17">
        <v>0.23369622415787999</v>
      </c>
      <c r="AK2178" s="17">
        <v>0.30014873181200102</v>
      </c>
      <c r="AL2178" s="17">
        <v>0.27934383225147802</v>
      </c>
      <c r="AM2178" s="17"/>
      <c r="AN2178" s="17">
        <v>0.21143385098324199</v>
      </c>
      <c r="AO2178" s="17">
        <v>0.30553733088902502</v>
      </c>
      <c r="AP2178" s="17">
        <v>0.25875491502619302</v>
      </c>
      <c r="AQ2178" s="17">
        <v>0.35062968683100898</v>
      </c>
      <c r="AR2178" s="17">
        <v>0.27761361619054897</v>
      </c>
      <c r="AS2178" s="17"/>
      <c r="AT2178" s="17">
        <v>0.25421627689182302</v>
      </c>
      <c r="AU2178" s="17">
        <v>0.26228123320260999</v>
      </c>
      <c r="AV2178" s="17"/>
      <c r="AW2178" s="17">
        <v>0.27441893743734402</v>
      </c>
      <c r="AX2178" s="17">
        <v>0.34506368446011099</v>
      </c>
      <c r="AY2178" s="17">
        <v>0.212967084681911</v>
      </c>
    </row>
    <row r="2179" spans="2:51">
      <c r="B2179" t="s">
        <v>135</v>
      </c>
      <c r="C2179" s="17">
        <v>0.34847342174878998</v>
      </c>
      <c r="D2179" s="17">
        <v>0.33528987593242499</v>
      </c>
      <c r="E2179" s="17">
        <v>0.36551617573836997</v>
      </c>
      <c r="F2179" s="17"/>
      <c r="G2179" s="17">
        <v>0.341471218664332</v>
      </c>
      <c r="H2179" s="17">
        <v>0.27364110382122703</v>
      </c>
      <c r="I2179" s="17">
        <v>0.313444701783754</v>
      </c>
      <c r="J2179" s="17">
        <v>0.34692652483473602</v>
      </c>
      <c r="K2179" s="17">
        <v>0.410914473289752</v>
      </c>
      <c r="L2179" s="17">
        <v>0.39203769653894599</v>
      </c>
      <c r="M2179" s="17"/>
      <c r="N2179" s="17">
        <v>0.342154733045966</v>
      </c>
      <c r="O2179" s="17">
        <v>0.33624829245224702</v>
      </c>
      <c r="P2179" s="17">
        <v>0.39580436401932401</v>
      </c>
      <c r="Q2179" s="17">
        <v>0.339656994786879</v>
      </c>
      <c r="R2179" s="17"/>
      <c r="S2179" s="17">
        <v>0.32303462854258003</v>
      </c>
      <c r="T2179" s="17">
        <v>0.36590903337498198</v>
      </c>
      <c r="U2179" s="17">
        <v>0.34934322265651901</v>
      </c>
      <c r="V2179" s="17">
        <v>0.36783143920929801</v>
      </c>
      <c r="W2179" s="17">
        <v>0.293576076450838</v>
      </c>
      <c r="X2179" s="17">
        <v>0.34972152842062298</v>
      </c>
      <c r="Y2179" s="17">
        <v>0.34149211123898399</v>
      </c>
      <c r="Z2179" s="17">
        <v>0.38359398914917903</v>
      </c>
      <c r="AA2179" s="17">
        <v>0.33408698797108799</v>
      </c>
      <c r="AB2179" s="17">
        <v>0.34070281670707803</v>
      </c>
      <c r="AC2179" s="17">
        <v>0.38988752601734</v>
      </c>
      <c r="AD2179" s="17">
        <v>0.43361443254963999</v>
      </c>
      <c r="AE2179" s="17"/>
      <c r="AF2179" s="17">
        <v>0.34436953140927801</v>
      </c>
      <c r="AG2179" s="17">
        <v>0.34908335941046198</v>
      </c>
      <c r="AH2179" s="17">
        <v>0.36154501299478797</v>
      </c>
      <c r="AI2179" s="17"/>
      <c r="AJ2179" s="17">
        <v>0.36459642408704901</v>
      </c>
      <c r="AK2179" s="17">
        <v>0.30221534053603299</v>
      </c>
      <c r="AL2179" s="17">
        <v>0.32938428105690498</v>
      </c>
      <c r="AM2179" s="17"/>
      <c r="AN2179" s="17">
        <v>0.34834287897018001</v>
      </c>
      <c r="AO2179" s="17">
        <v>0.34221687214993202</v>
      </c>
      <c r="AP2179" s="17">
        <v>0.34319326362036401</v>
      </c>
      <c r="AQ2179" s="17">
        <v>0.347578606157739</v>
      </c>
      <c r="AR2179" s="17">
        <v>0.18866412366931901</v>
      </c>
      <c r="AS2179" s="17"/>
      <c r="AT2179" s="17">
        <v>0.34753682944375203</v>
      </c>
      <c r="AU2179" s="17">
        <v>0.36155589078629402</v>
      </c>
      <c r="AV2179" s="17"/>
      <c r="AW2179" s="17">
        <v>0.33205303642698403</v>
      </c>
      <c r="AX2179" s="17">
        <v>0.292057652651182</v>
      </c>
      <c r="AY2179" s="17">
        <v>0.378199403460592</v>
      </c>
    </row>
    <row r="2180" spans="2:51">
      <c r="B2180" t="s">
        <v>136</v>
      </c>
      <c r="C2180" s="17">
        <v>0.15573380348837401</v>
      </c>
      <c r="D2180" s="17">
        <v>0.151296651182835</v>
      </c>
      <c r="E2180" s="17">
        <v>0.159825300773284</v>
      </c>
      <c r="F2180" s="17"/>
      <c r="G2180" s="17">
        <v>0.17497400917914499</v>
      </c>
      <c r="H2180" s="17">
        <v>0.137469787089889</v>
      </c>
      <c r="I2180" s="17">
        <v>0.115659970287534</v>
      </c>
      <c r="J2180" s="17">
        <v>0.16237370479771801</v>
      </c>
      <c r="K2180" s="17">
        <v>0.140560567166163</v>
      </c>
      <c r="L2180" s="17">
        <v>0.19585505237396</v>
      </c>
      <c r="M2180" s="17"/>
      <c r="N2180" s="17">
        <v>0.16128720313130099</v>
      </c>
      <c r="O2180" s="17">
        <v>0.148039949598161</v>
      </c>
      <c r="P2180" s="17">
        <v>0.182729255000112</v>
      </c>
      <c r="Q2180" s="17">
        <v>0.130866641851764</v>
      </c>
      <c r="R2180" s="17"/>
      <c r="S2180" s="17">
        <v>0.10595873424383299</v>
      </c>
      <c r="T2180" s="17">
        <v>0.17624489895863499</v>
      </c>
      <c r="U2180" s="17">
        <v>0.24876072893961301</v>
      </c>
      <c r="V2180" s="17">
        <v>0.140774074573735</v>
      </c>
      <c r="W2180" s="17">
        <v>0.14735891972898599</v>
      </c>
      <c r="X2180" s="17">
        <v>0.12698313800474401</v>
      </c>
      <c r="Y2180" s="17">
        <v>0.14754095477182999</v>
      </c>
      <c r="Z2180" s="17">
        <v>0.178334881358127</v>
      </c>
      <c r="AA2180" s="17">
        <v>0.18417377211072999</v>
      </c>
      <c r="AB2180" s="17">
        <v>0.16654651258473099</v>
      </c>
      <c r="AC2180" s="17">
        <v>0.15868296349031899</v>
      </c>
      <c r="AD2180" s="17">
        <v>6.5345239127572299E-2</v>
      </c>
      <c r="AE2180" s="17"/>
      <c r="AF2180" s="17">
        <v>0.15507652761465501</v>
      </c>
      <c r="AG2180" s="17">
        <v>0.15801703449218699</v>
      </c>
      <c r="AH2180" s="17">
        <v>0.145945275866944</v>
      </c>
      <c r="AI2180" s="17"/>
      <c r="AJ2180" s="17">
        <v>0.16080333745332701</v>
      </c>
      <c r="AK2180" s="17">
        <v>0.18151737932113801</v>
      </c>
      <c r="AL2180" s="17">
        <v>0.142641986758659</v>
      </c>
      <c r="AM2180" s="17"/>
      <c r="AN2180" s="17">
        <v>0.17529626283906699</v>
      </c>
      <c r="AO2180" s="17">
        <v>0.122696549477832</v>
      </c>
      <c r="AP2180" s="17">
        <v>0.16420036457510001</v>
      </c>
      <c r="AQ2180" s="17">
        <v>9.8529272851302502E-2</v>
      </c>
      <c r="AR2180" s="17">
        <v>0.100821749546323</v>
      </c>
      <c r="AS2180" s="17"/>
      <c r="AT2180" s="17">
        <v>0.16115092549267801</v>
      </c>
      <c r="AU2180" s="17">
        <v>0.110511373838264</v>
      </c>
      <c r="AV2180" s="17"/>
      <c r="AW2180" s="17">
        <v>0.164141600107994</v>
      </c>
      <c r="AX2180" s="17">
        <v>0.16846847793068001</v>
      </c>
      <c r="AY2180" s="17">
        <v>0.14452402041030901</v>
      </c>
    </row>
    <row r="2181" spans="2:51">
      <c r="B2181" t="s">
        <v>137</v>
      </c>
      <c r="C2181" s="17">
        <v>5.6689492023417602E-2</v>
      </c>
      <c r="D2181" s="17">
        <v>5.6344189250384799E-2</v>
      </c>
      <c r="E2181" s="17">
        <v>5.3655915064675402E-2</v>
      </c>
      <c r="F2181" s="17"/>
      <c r="G2181" s="17">
        <v>4.6412252284073197E-2</v>
      </c>
      <c r="H2181" s="17">
        <v>6.1096400687218701E-2</v>
      </c>
      <c r="I2181" s="17">
        <v>5.9177119456807703E-2</v>
      </c>
      <c r="J2181" s="17">
        <v>4.6495129123963697E-2</v>
      </c>
      <c r="K2181" s="17">
        <v>6.2950575085959998E-2</v>
      </c>
      <c r="L2181" s="17">
        <v>5.8781761963191403E-2</v>
      </c>
      <c r="M2181" s="17"/>
      <c r="N2181" s="17">
        <v>6.4778355859454101E-2</v>
      </c>
      <c r="O2181" s="17">
        <v>5.7266893878017498E-2</v>
      </c>
      <c r="P2181" s="17">
        <v>5.4922270941761601E-2</v>
      </c>
      <c r="Q2181" s="17">
        <v>4.3421775033989501E-2</v>
      </c>
      <c r="R2181" s="17"/>
      <c r="S2181" s="17">
        <v>6.5358522105245703E-2</v>
      </c>
      <c r="T2181" s="17">
        <v>3.96763759727249E-2</v>
      </c>
      <c r="U2181" s="17">
        <v>2.7690611955691901E-2</v>
      </c>
      <c r="V2181" s="17">
        <v>4.6205125297681102E-2</v>
      </c>
      <c r="W2181" s="17">
        <v>2.84338585493943E-2</v>
      </c>
      <c r="X2181" s="17">
        <v>0.103639560040322</v>
      </c>
      <c r="Y2181" s="17">
        <v>7.0451835936436405E-2</v>
      </c>
      <c r="Z2181" s="17">
        <v>7.6719619432559602E-2</v>
      </c>
      <c r="AA2181" s="17">
        <v>3.3522641751666103E-2</v>
      </c>
      <c r="AB2181" s="17">
        <v>0.102300481725025</v>
      </c>
      <c r="AC2181" s="17">
        <v>0</v>
      </c>
      <c r="AD2181" s="17">
        <v>9.3211675956776596E-2</v>
      </c>
      <c r="AE2181" s="17"/>
      <c r="AF2181" s="17">
        <v>7.3292618084004404E-2</v>
      </c>
      <c r="AG2181" s="17">
        <v>4.6825963575450401E-2</v>
      </c>
      <c r="AH2181" s="17">
        <v>3.2170603540353997E-2</v>
      </c>
      <c r="AI2181" s="17"/>
      <c r="AJ2181" s="17">
        <v>7.6448470348018799E-2</v>
      </c>
      <c r="AK2181" s="17">
        <v>4.7017415343663299E-2</v>
      </c>
      <c r="AL2181" s="17">
        <v>6.0014079744549302E-2</v>
      </c>
      <c r="AM2181" s="17"/>
      <c r="AN2181" s="17">
        <v>5.03769332026568E-2</v>
      </c>
      <c r="AO2181" s="17">
        <v>4.3515176432848003E-2</v>
      </c>
      <c r="AP2181" s="17">
        <v>7.45142498892057E-2</v>
      </c>
      <c r="AQ2181" s="17">
        <v>5.4673463306614503E-2</v>
      </c>
      <c r="AR2181" s="17">
        <v>0</v>
      </c>
      <c r="AS2181" s="17"/>
      <c r="AT2181" s="17">
        <v>5.7626827707925099E-2</v>
      </c>
      <c r="AU2181" s="17">
        <v>5.1818259639434101E-2</v>
      </c>
      <c r="AV2181" s="17"/>
      <c r="AW2181" s="17">
        <v>5.4333313671945001E-2</v>
      </c>
      <c r="AX2181" s="17">
        <v>4.7474567439700598E-2</v>
      </c>
      <c r="AY2181" s="17">
        <v>6.1232967417544699E-2</v>
      </c>
    </row>
    <row r="2182" spans="2:51">
      <c r="B2182" t="s">
        <v>119</v>
      </c>
      <c r="C2182" s="17">
        <v>0.11244899331755499</v>
      </c>
      <c r="D2182" s="17">
        <v>9.2264425993724294E-2</v>
      </c>
      <c r="E2182" s="17">
        <v>0.13366892993995</v>
      </c>
      <c r="F2182" s="17"/>
      <c r="G2182" s="17">
        <v>0.132607642913044</v>
      </c>
      <c r="H2182" s="17">
        <v>6.5153376937604507E-2</v>
      </c>
      <c r="I2182" s="17">
        <v>0.15072243209410999</v>
      </c>
      <c r="J2182" s="17">
        <v>0.136857269007988</v>
      </c>
      <c r="K2182" s="17">
        <v>9.6395261724616293E-2</v>
      </c>
      <c r="L2182" s="17">
        <v>0.107605927275379</v>
      </c>
      <c r="M2182" s="17"/>
      <c r="N2182" s="17">
        <v>6.8688855359887002E-2</v>
      </c>
      <c r="O2182" s="17">
        <v>0.114736004962537</v>
      </c>
      <c r="P2182" s="17">
        <v>0.107191633747914</v>
      </c>
      <c r="Q2182" s="17">
        <v>0.15595593353474099</v>
      </c>
      <c r="R2182" s="17"/>
      <c r="S2182" s="17">
        <v>0.16921856847594799</v>
      </c>
      <c r="T2182" s="17">
        <v>0.12856339039832099</v>
      </c>
      <c r="U2182" s="17">
        <v>5.2282534812675703E-2</v>
      </c>
      <c r="V2182" s="17">
        <v>6.6021743451958007E-2</v>
      </c>
      <c r="W2182" s="17">
        <v>7.2591127601254801E-2</v>
      </c>
      <c r="X2182" s="17">
        <v>9.4553235326312005E-2</v>
      </c>
      <c r="Y2182" s="17">
        <v>0.13400361917610801</v>
      </c>
      <c r="Z2182" s="17">
        <v>1.7191846531431298E-2</v>
      </c>
      <c r="AA2182" s="17">
        <v>0.13801302602808299</v>
      </c>
      <c r="AB2182" s="17">
        <v>0.101272383159361</v>
      </c>
      <c r="AC2182" s="17">
        <v>7.6814678131587905E-2</v>
      </c>
      <c r="AD2182" s="17">
        <v>0.25130247963451702</v>
      </c>
      <c r="AE2182" s="17"/>
      <c r="AF2182" s="17">
        <v>0.10319255991916799</v>
      </c>
      <c r="AG2182" s="17">
        <v>0.10089842283581101</v>
      </c>
      <c r="AH2182" s="17">
        <v>0.164422769490457</v>
      </c>
      <c r="AI2182" s="17"/>
      <c r="AJ2182" s="17">
        <v>7.4507062680441605E-2</v>
      </c>
      <c r="AK2182" s="17">
        <v>9.53719990818509E-2</v>
      </c>
      <c r="AL2182" s="17">
        <v>0.12555163565287999</v>
      </c>
      <c r="AM2182" s="17"/>
      <c r="AN2182" s="17">
        <v>0.12859441665597099</v>
      </c>
      <c r="AO2182" s="17">
        <v>0.12836941611477801</v>
      </c>
      <c r="AP2182" s="17">
        <v>8.9277479130775106E-2</v>
      </c>
      <c r="AQ2182" s="17">
        <v>7.3827590792495304E-2</v>
      </c>
      <c r="AR2182" s="17">
        <v>0.26178672736169201</v>
      </c>
      <c r="AS2182" s="17"/>
      <c r="AT2182" s="17">
        <v>0.10141521719663101</v>
      </c>
      <c r="AU2182" s="17">
        <v>0.200726399469768</v>
      </c>
      <c r="AV2182" s="17"/>
      <c r="AW2182" s="17">
        <v>0.104180316365758</v>
      </c>
      <c r="AX2182" s="17">
        <v>5.2961868490592597E-2</v>
      </c>
      <c r="AY2182" s="17">
        <v>0.135135295538377</v>
      </c>
    </row>
    <row r="2183" spans="2:51">
      <c r="B2183" t="s">
        <v>138</v>
      </c>
      <c r="C2183" s="17">
        <v>0.32665428942186298</v>
      </c>
      <c r="D2183" s="17">
        <v>0.36480485764063197</v>
      </c>
      <c r="E2183" s="17">
        <v>0.28733367848372099</v>
      </c>
      <c r="F2183" s="17"/>
      <c r="G2183" s="17">
        <v>0.30453487695940601</v>
      </c>
      <c r="H2183" s="17">
        <v>0.462639331464061</v>
      </c>
      <c r="I2183" s="17">
        <v>0.36099577637779501</v>
      </c>
      <c r="J2183" s="17">
        <v>0.307347372235595</v>
      </c>
      <c r="K2183" s="17">
        <v>0.28917912273350899</v>
      </c>
      <c r="L2183" s="17">
        <v>0.245719561848523</v>
      </c>
      <c r="M2183" s="17"/>
      <c r="N2183" s="17">
        <v>0.36309085260339202</v>
      </c>
      <c r="O2183" s="17">
        <v>0.34370885910903798</v>
      </c>
      <c r="P2183" s="17">
        <v>0.25935247629088898</v>
      </c>
      <c r="Q2183" s="17">
        <v>0.33009865479262701</v>
      </c>
      <c r="R2183" s="17"/>
      <c r="S2183" s="17">
        <v>0.336429546632393</v>
      </c>
      <c r="T2183" s="17">
        <v>0.28960630129533699</v>
      </c>
      <c r="U2183" s="17">
        <v>0.32192290163550102</v>
      </c>
      <c r="V2183" s="17">
        <v>0.37916761746732802</v>
      </c>
      <c r="W2183" s="17">
        <v>0.45804001766952701</v>
      </c>
      <c r="X2183" s="17">
        <v>0.325102538207999</v>
      </c>
      <c r="Y2183" s="17">
        <v>0.30651147887664099</v>
      </c>
      <c r="Z2183" s="17">
        <v>0.34415966352870297</v>
      </c>
      <c r="AA2183" s="17">
        <v>0.31020357213843303</v>
      </c>
      <c r="AB2183" s="17">
        <v>0.28917780582380498</v>
      </c>
      <c r="AC2183" s="17">
        <v>0.37461483236075299</v>
      </c>
      <c r="AD2183" s="17">
        <v>0.156526172731493</v>
      </c>
      <c r="AE2183" s="17"/>
      <c r="AF2183" s="17">
        <v>0.324068762972895</v>
      </c>
      <c r="AG2183" s="17">
        <v>0.345175219686089</v>
      </c>
      <c r="AH2183" s="17">
        <v>0.29591633810745699</v>
      </c>
      <c r="AI2183" s="17"/>
      <c r="AJ2183" s="17">
        <v>0.32364470543116403</v>
      </c>
      <c r="AK2183" s="17">
        <v>0.37387786571731402</v>
      </c>
      <c r="AL2183" s="17">
        <v>0.342408016787006</v>
      </c>
      <c r="AM2183" s="17"/>
      <c r="AN2183" s="17">
        <v>0.29738950833212502</v>
      </c>
      <c r="AO2183" s="17">
        <v>0.36320198582461</v>
      </c>
      <c r="AP2183" s="17">
        <v>0.32881464278455502</v>
      </c>
      <c r="AQ2183" s="17">
        <v>0.42539106689184902</v>
      </c>
      <c r="AR2183" s="17">
        <v>0.44872739942266598</v>
      </c>
      <c r="AS2183" s="17"/>
      <c r="AT2183" s="17">
        <v>0.33227020015901298</v>
      </c>
      <c r="AU2183" s="17">
        <v>0.27538807626624001</v>
      </c>
      <c r="AV2183" s="17"/>
      <c r="AW2183" s="17">
        <v>0.345291733427319</v>
      </c>
      <c r="AX2183" s="17">
        <v>0.43903743348784502</v>
      </c>
      <c r="AY2183" s="17">
        <v>0.28090831317317799</v>
      </c>
    </row>
    <row r="2184" spans="2:51">
      <c r="B2184" t="s">
        <v>139</v>
      </c>
      <c r="C2184" s="17">
        <v>0.21242329551179201</v>
      </c>
      <c r="D2184" s="17">
        <v>0.20764084043321901</v>
      </c>
      <c r="E2184" s="17">
        <v>0.21348121583795901</v>
      </c>
      <c r="F2184" s="17"/>
      <c r="G2184" s="17">
        <v>0.22138626146321799</v>
      </c>
      <c r="H2184" s="17">
        <v>0.19856618777710699</v>
      </c>
      <c r="I2184" s="17">
        <v>0.17483708974434101</v>
      </c>
      <c r="J2184" s="17">
        <v>0.20886883392168101</v>
      </c>
      <c r="K2184" s="17">
        <v>0.203511142252123</v>
      </c>
      <c r="L2184" s="17">
        <v>0.25463681433715202</v>
      </c>
      <c r="M2184" s="17"/>
      <c r="N2184" s="17">
        <v>0.22606555899075501</v>
      </c>
      <c r="O2184" s="17">
        <v>0.205306843476179</v>
      </c>
      <c r="P2184" s="17">
        <v>0.237651525941873</v>
      </c>
      <c r="Q2184" s="17">
        <v>0.174288416885753</v>
      </c>
      <c r="R2184" s="17"/>
      <c r="S2184" s="17">
        <v>0.17131725634907899</v>
      </c>
      <c r="T2184" s="17">
        <v>0.21592127493136001</v>
      </c>
      <c r="U2184" s="17">
        <v>0.27645134089530399</v>
      </c>
      <c r="V2184" s="17">
        <v>0.18697919987141601</v>
      </c>
      <c r="W2184" s="17">
        <v>0.17579277827838</v>
      </c>
      <c r="X2184" s="17">
        <v>0.23062269804506599</v>
      </c>
      <c r="Y2184" s="17">
        <v>0.21799279070826599</v>
      </c>
      <c r="Z2184" s="17">
        <v>0.25505450079068598</v>
      </c>
      <c r="AA2184" s="17">
        <v>0.21769641386239599</v>
      </c>
      <c r="AB2184" s="17">
        <v>0.268846994309756</v>
      </c>
      <c r="AC2184" s="17">
        <v>0.15868296349031899</v>
      </c>
      <c r="AD2184" s="17">
        <v>0.15855691508434899</v>
      </c>
      <c r="AE2184" s="17"/>
      <c r="AF2184" s="17">
        <v>0.22836914569865999</v>
      </c>
      <c r="AG2184" s="17">
        <v>0.204842998067638</v>
      </c>
      <c r="AH2184" s="17">
        <v>0.17811587940729801</v>
      </c>
      <c r="AI2184" s="17"/>
      <c r="AJ2184" s="17">
        <v>0.237251807801346</v>
      </c>
      <c r="AK2184" s="17">
        <v>0.228534794664802</v>
      </c>
      <c r="AL2184" s="17">
        <v>0.202656066503209</v>
      </c>
      <c r="AM2184" s="17"/>
      <c r="AN2184" s="17">
        <v>0.22567319604172401</v>
      </c>
      <c r="AO2184" s="17">
        <v>0.16621172591068001</v>
      </c>
      <c r="AP2184" s="17">
        <v>0.238714614464306</v>
      </c>
      <c r="AQ2184" s="17">
        <v>0.15320273615791699</v>
      </c>
      <c r="AR2184" s="17">
        <v>0.100821749546323</v>
      </c>
      <c r="AS2184" s="17"/>
      <c r="AT2184" s="17">
        <v>0.218777753200603</v>
      </c>
      <c r="AU2184" s="17">
        <v>0.16232963347769799</v>
      </c>
      <c r="AV2184" s="17"/>
      <c r="AW2184" s="17">
        <v>0.218474913779939</v>
      </c>
      <c r="AX2184" s="17">
        <v>0.21594304537038</v>
      </c>
      <c r="AY2184" s="17">
        <v>0.20575698782785301</v>
      </c>
    </row>
    <row r="2185" spans="2:51">
      <c r="B2185" t="s">
        <v>140</v>
      </c>
      <c r="C2185" s="17">
        <v>0.11423099391007201</v>
      </c>
      <c r="D2185" s="17">
        <v>0.15716401720741199</v>
      </c>
      <c r="E2185" s="17">
        <v>7.3852462645761396E-2</v>
      </c>
      <c r="F2185" s="17"/>
      <c r="G2185" s="17">
        <v>8.3148615496187794E-2</v>
      </c>
      <c r="H2185" s="17">
        <v>0.264073143686954</v>
      </c>
      <c r="I2185" s="17">
        <v>0.186158686633453</v>
      </c>
      <c r="J2185" s="17">
        <v>9.8478538313913594E-2</v>
      </c>
      <c r="K2185" s="17">
        <v>8.5667980481386199E-2</v>
      </c>
      <c r="L2185" s="17">
        <v>-8.9172524886286797E-3</v>
      </c>
      <c r="M2185" s="17"/>
      <c r="N2185" s="17">
        <v>0.13702529361263699</v>
      </c>
      <c r="O2185" s="17">
        <v>0.138402015632859</v>
      </c>
      <c r="P2185" s="17">
        <v>2.1700950349015799E-2</v>
      </c>
      <c r="Q2185" s="17">
        <v>0.15581023790687401</v>
      </c>
      <c r="R2185" s="17"/>
      <c r="S2185" s="17">
        <v>0.16511229028331501</v>
      </c>
      <c r="T2185" s="17">
        <v>7.3685026363977904E-2</v>
      </c>
      <c r="U2185" s="17">
        <v>4.54715607401966E-2</v>
      </c>
      <c r="V2185" s="17">
        <v>0.19218841759591199</v>
      </c>
      <c r="W2185" s="17">
        <v>0.28224723939114599</v>
      </c>
      <c r="X2185" s="17">
        <v>9.4479840162932205E-2</v>
      </c>
      <c r="Y2185" s="17">
        <v>8.8518688168375007E-2</v>
      </c>
      <c r="Z2185" s="17">
        <v>8.9105162738017094E-2</v>
      </c>
      <c r="AA2185" s="17">
        <v>9.2507158276036394E-2</v>
      </c>
      <c r="AB2185" s="17">
        <v>2.03308115140486E-2</v>
      </c>
      <c r="AC2185" s="17">
        <v>0.215931868870434</v>
      </c>
      <c r="AD2185" s="17">
        <v>-2.0307423528556101E-3</v>
      </c>
      <c r="AE2185" s="17"/>
      <c r="AF2185" s="17">
        <v>9.5699617274235094E-2</v>
      </c>
      <c r="AG2185" s="17">
        <v>0.14033222161845099</v>
      </c>
      <c r="AH2185" s="17">
        <v>0.117800458700159</v>
      </c>
      <c r="AI2185" s="17"/>
      <c r="AJ2185" s="17">
        <v>8.6392897629817902E-2</v>
      </c>
      <c r="AK2185" s="17">
        <v>0.14534307105251301</v>
      </c>
      <c r="AL2185" s="17">
        <v>0.139751950283797</v>
      </c>
      <c r="AM2185" s="17"/>
      <c r="AN2185" s="17">
        <v>7.1716312290401193E-2</v>
      </c>
      <c r="AO2185" s="17">
        <v>0.19699025991392999</v>
      </c>
      <c r="AP2185" s="17">
        <v>9.0100028320249201E-2</v>
      </c>
      <c r="AQ2185" s="17">
        <v>0.272188330733932</v>
      </c>
      <c r="AR2185" s="17">
        <v>0.34790564987634298</v>
      </c>
      <c r="AS2185" s="17"/>
      <c r="AT2185" s="17">
        <v>0.11349244695841</v>
      </c>
      <c r="AU2185" s="17">
        <v>0.113058442788542</v>
      </c>
      <c r="AV2185" s="17"/>
      <c r="AW2185" s="17">
        <v>0.12681681964738001</v>
      </c>
      <c r="AX2185" s="17">
        <v>0.22309438811746499</v>
      </c>
      <c r="AY2185" s="17">
        <v>7.5151325345324205E-2</v>
      </c>
    </row>
    <row r="2186" spans="2:51">
      <c r="C2186" s="17"/>
      <c r="D2186" s="17"/>
      <c r="E2186" s="17"/>
      <c r="F2186" s="17"/>
      <c r="G2186" s="17"/>
      <c r="H2186" s="17"/>
      <c r="I2186" s="17"/>
      <c r="J2186" s="17"/>
      <c r="K2186" s="17"/>
      <c r="L2186" s="17"/>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7"/>
      <c r="AI2186" s="17"/>
      <c r="AJ2186" s="17"/>
      <c r="AK2186" s="17"/>
      <c r="AL2186" s="17"/>
      <c r="AM2186" s="17"/>
      <c r="AN2186" s="17"/>
      <c r="AO2186" s="17"/>
      <c r="AP2186" s="17"/>
      <c r="AQ2186" s="17"/>
      <c r="AR2186" s="17"/>
      <c r="AS2186" s="17"/>
      <c r="AT2186" s="17"/>
      <c r="AU2186" s="17"/>
      <c r="AV2186" s="17"/>
      <c r="AW2186" s="17"/>
      <c r="AX2186" s="17"/>
      <c r="AY2186" s="17"/>
    </row>
    <row r="2187" spans="2:51">
      <c r="B2187" s="6" t="s">
        <v>526</v>
      </c>
      <c r="C2187" s="17"/>
      <c r="D2187" s="17"/>
      <c r="E2187" s="17"/>
      <c r="F2187" s="17"/>
      <c r="G2187" s="17"/>
      <c r="H2187" s="17"/>
      <c r="I2187" s="17"/>
      <c r="J2187" s="17"/>
      <c r="K2187" s="17"/>
      <c r="L2187" s="17"/>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7"/>
      <c r="AI2187" s="17"/>
      <c r="AJ2187" s="17"/>
      <c r="AK2187" s="17"/>
      <c r="AL2187" s="17"/>
      <c r="AM2187" s="17"/>
      <c r="AN2187" s="17"/>
      <c r="AO2187" s="17"/>
      <c r="AP2187" s="17"/>
      <c r="AQ2187" s="17"/>
      <c r="AR2187" s="17"/>
      <c r="AS2187" s="17"/>
      <c r="AT2187" s="17"/>
      <c r="AU2187" s="17"/>
      <c r="AV2187" s="17"/>
      <c r="AW2187" s="17"/>
      <c r="AX2187" s="17"/>
      <c r="AY2187" s="17"/>
    </row>
    <row r="2188" spans="2:51">
      <c r="B2188" s="24" t="s">
        <v>16</v>
      </c>
      <c r="C2188" s="17"/>
      <c r="D2188" s="17"/>
      <c r="E2188" s="17"/>
      <c r="F2188" s="17"/>
      <c r="G2188" s="17"/>
      <c r="H2188" s="17"/>
      <c r="I2188" s="17"/>
      <c r="J2188" s="17"/>
      <c r="K2188" s="17"/>
      <c r="L2188" s="17"/>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7"/>
      <c r="AI2188" s="17"/>
      <c r="AJ2188" s="17"/>
      <c r="AK2188" s="17"/>
      <c r="AL2188" s="17"/>
      <c r="AM2188" s="17"/>
      <c r="AN2188" s="17"/>
      <c r="AO2188" s="17"/>
      <c r="AP2188" s="17"/>
      <c r="AQ2188" s="17"/>
      <c r="AR2188" s="17"/>
      <c r="AS2188" s="17"/>
      <c r="AT2188" s="17"/>
      <c r="AU2188" s="17"/>
      <c r="AV2188" s="17"/>
      <c r="AW2188" s="17"/>
      <c r="AX2188" s="17"/>
      <c r="AY2188" s="17"/>
    </row>
    <row r="2189" spans="2:51">
      <c r="B2189" t="s">
        <v>133</v>
      </c>
      <c r="C2189" s="17">
        <v>0.14038093952077299</v>
      </c>
      <c r="D2189" s="17">
        <v>0.169625094123493</v>
      </c>
      <c r="E2189" s="17">
        <v>0.108274230771549</v>
      </c>
      <c r="F2189" s="17"/>
      <c r="G2189" s="17">
        <v>0.160498343078015</v>
      </c>
      <c r="H2189" s="17">
        <v>0.17929540486047099</v>
      </c>
      <c r="I2189" s="17">
        <v>0.15024723234057</v>
      </c>
      <c r="J2189" s="17">
        <v>0.101209787710982</v>
      </c>
      <c r="K2189" s="17">
        <v>0.138719236295715</v>
      </c>
      <c r="L2189" s="17">
        <v>0.12711632050367999</v>
      </c>
      <c r="M2189" s="17"/>
      <c r="N2189" s="17">
        <v>0.19220856770554201</v>
      </c>
      <c r="O2189" s="17">
        <v>9.3903783587118997E-2</v>
      </c>
      <c r="P2189" s="17">
        <v>0.15218851915937701</v>
      </c>
      <c r="Q2189" s="17">
        <v>0.118825754217735</v>
      </c>
      <c r="R2189" s="17"/>
      <c r="S2189" s="17">
        <v>0.18620160213407899</v>
      </c>
      <c r="T2189" s="17">
        <v>0.115496916816527</v>
      </c>
      <c r="U2189" s="17">
        <v>0.123529625379868</v>
      </c>
      <c r="V2189" s="17">
        <v>0.10031782671843301</v>
      </c>
      <c r="W2189" s="17">
        <v>0.117587181145167</v>
      </c>
      <c r="X2189" s="17">
        <v>0.139615616334648</v>
      </c>
      <c r="Y2189" s="17">
        <v>0.23642205784574299</v>
      </c>
      <c r="Z2189" s="17">
        <v>6.8958331720999105E-2</v>
      </c>
      <c r="AA2189" s="17">
        <v>6.6414377553195E-2</v>
      </c>
      <c r="AB2189" s="17">
        <v>0.188270407783211</v>
      </c>
      <c r="AC2189" s="17">
        <v>0.151020558871518</v>
      </c>
      <c r="AD2189" s="17">
        <v>0.33907495356454898</v>
      </c>
      <c r="AE2189" s="17"/>
      <c r="AF2189" s="17">
        <v>0.13623961423905301</v>
      </c>
      <c r="AG2189" s="17">
        <v>0.14275391964227299</v>
      </c>
      <c r="AH2189" s="17">
        <v>0.11961768154140601</v>
      </c>
      <c r="AI2189" s="17"/>
      <c r="AJ2189" s="17">
        <v>0.15595717666578399</v>
      </c>
      <c r="AK2189" s="17">
        <v>0.180905842632166</v>
      </c>
      <c r="AL2189" s="17">
        <v>0.18047581118693601</v>
      </c>
      <c r="AM2189" s="17"/>
      <c r="AN2189" s="17">
        <v>9.7628001534955905E-2</v>
      </c>
      <c r="AO2189" s="17">
        <v>0.14839629694812301</v>
      </c>
      <c r="AP2189" s="17">
        <v>0.18611745161712301</v>
      </c>
      <c r="AQ2189" s="17">
        <v>0.22763717069704301</v>
      </c>
      <c r="AR2189" s="17">
        <v>0.22597377716543701</v>
      </c>
      <c r="AS2189" s="17"/>
      <c r="AT2189" s="17">
        <v>0.13291869893368499</v>
      </c>
      <c r="AU2189" s="17">
        <v>0.20289286101670501</v>
      </c>
      <c r="AV2189" s="17"/>
      <c r="AW2189" s="17">
        <v>0.20873620830917</v>
      </c>
      <c r="AX2189" s="17">
        <v>0.16968227388993801</v>
      </c>
      <c r="AY2189" s="17">
        <v>5.1048661102659203E-2</v>
      </c>
    </row>
    <row r="2190" spans="2:51">
      <c r="B2190" t="s">
        <v>134</v>
      </c>
      <c r="C2190" s="17">
        <v>0.39068307191634499</v>
      </c>
      <c r="D2190" s="17">
        <v>0.38883499426589002</v>
      </c>
      <c r="E2190" s="17">
        <v>0.39459023439226598</v>
      </c>
      <c r="F2190" s="17"/>
      <c r="G2190" s="17">
        <v>0.38991464808154203</v>
      </c>
      <c r="H2190" s="17">
        <v>0.372324514870287</v>
      </c>
      <c r="I2190" s="17">
        <v>0.37450869257474001</v>
      </c>
      <c r="J2190" s="17">
        <v>0.43486683570311802</v>
      </c>
      <c r="K2190" s="17">
        <v>0.36021407376285802</v>
      </c>
      <c r="L2190" s="17">
        <v>0.40522998224897899</v>
      </c>
      <c r="M2190" s="17"/>
      <c r="N2190" s="17">
        <v>0.44826993804295101</v>
      </c>
      <c r="O2190" s="17">
        <v>0.44915571083533401</v>
      </c>
      <c r="P2190" s="17">
        <v>0.29687436394508698</v>
      </c>
      <c r="Q2190" s="17">
        <v>0.35466261797959803</v>
      </c>
      <c r="R2190" s="17"/>
      <c r="S2190" s="17">
        <v>0.40898036534440202</v>
      </c>
      <c r="T2190" s="17">
        <v>0.41727111331120698</v>
      </c>
      <c r="U2190" s="17">
        <v>0.39707408537764</v>
      </c>
      <c r="V2190" s="17">
        <v>0.42751560261761701</v>
      </c>
      <c r="W2190" s="17">
        <v>0.36890533025529298</v>
      </c>
      <c r="X2190" s="17">
        <v>0.44130447502250802</v>
      </c>
      <c r="Y2190" s="17">
        <v>0.346836264913707</v>
      </c>
      <c r="Z2190" s="17">
        <v>0.32229964961925001</v>
      </c>
      <c r="AA2190" s="17">
        <v>0.33532473617852099</v>
      </c>
      <c r="AB2190" s="17">
        <v>0.44640806294123497</v>
      </c>
      <c r="AC2190" s="17">
        <v>0.32938835032335401</v>
      </c>
      <c r="AD2190" s="17">
        <v>0.34627628760115298</v>
      </c>
      <c r="AE2190" s="17"/>
      <c r="AF2190" s="17">
        <v>0.34727027490476298</v>
      </c>
      <c r="AG2190" s="17">
        <v>0.45915240878310198</v>
      </c>
      <c r="AH2190" s="17">
        <v>0.32034979398088198</v>
      </c>
      <c r="AI2190" s="17"/>
      <c r="AJ2190" s="17">
        <v>0.38228234616427498</v>
      </c>
      <c r="AK2190" s="17">
        <v>0.41737375456257902</v>
      </c>
      <c r="AL2190" s="17">
        <v>0.385450009822701</v>
      </c>
      <c r="AM2190" s="17"/>
      <c r="AN2190" s="17">
        <v>0.302171252964055</v>
      </c>
      <c r="AO2190" s="17">
        <v>0.37425392433011001</v>
      </c>
      <c r="AP2190" s="17">
        <v>0.40146598403190997</v>
      </c>
      <c r="AQ2190" s="17">
        <v>0.49076015474728002</v>
      </c>
      <c r="AR2190" s="17">
        <v>0.577575606577579</v>
      </c>
      <c r="AS2190" s="17"/>
      <c r="AT2190" s="17">
        <v>0.38646111712199999</v>
      </c>
      <c r="AU2190" s="17">
        <v>0.425814268555743</v>
      </c>
      <c r="AV2190" s="17"/>
      <c r="AW2190" s="17">
        <v>0.44873398685008598</v>
      </c>
      <c r="AX2190" s="17">
        <v>0.34960806041060899</v>
      </c>
      <c r="AY2190" s="17">
        <v>0.33068563583863397</v>
      </c>
    </row>
    <row r="2191" spans="2:51">
      <c r="B2191" t="s">
        <v>135</v>
      </c>
      <c r="C2191" s="17">
        <v>0.25299555358719</v>
      </c>
      <c r="D2191" s="17">
        <v>0.25845557851852102</v>
      </c>
      <c r="E2191" s="17">
        <v>0.248377063046302</v>
      </c>
      <c r="F2191" s="17"/>
      <c r="G2191" s="17">
        <v>0.240368095737932</v>
      </c>
      <c r="H2191" s="17">
        <v>0.22173801237629301</v>
      </c>
      <c r="I2191" s="17">
        <v>0.23454761134594199</v>
      </c>
      <c r="J2191" s="17">
        <v>0.22875768254710699</v>
      </c>
      <c r="K2191" s="17">
        <v>0.27342867518866298</v>
      </c>
      <c r="L2191" s="17">
        <v>0.29775020472749902</v>
      </c>
      <c r="M2191" s="17"/>
      <c r="N2191" s="17">
        <v>0.20590267676914101</v>
      </c>
      <c r="O2191" s="17">
        <v>0.21876074918795901</v>
      </c>
      <c r="P2191" s="17">
        <v>0.32507788191213</v>
      </c>
      <c r="Q2191" s="17">
        <v>0.27238738567297399</v>
      </c>
      <c r="R2191" s="17"/>
      <c r="S2191" s="17">
        <v>0.20679678642000299</v>
      </c>
      <c r="T2191" s="17">
        <v>0.19381855741515999</v>
      </c>
      <c r="U2191" s="17">
        <v>0.244195671346432</v>
      </c>
      <c r="V2191" s="17">
        <v>0.26515840126149298</v>
      </c>
      <c r="W2191" s="17">
        <v>0.31006445792931198</v>
      </c>
      <c r="X2191" s="17">
        <v>0.245842785235038</v>
      </c>
      <c r="Y2191" s="17">
        <v>0.23822299058694801</v>
      </c>
      <c r="Z2191" s="17">
        <v>0.37673635865650101</v>
      </c>
      <c r="AA2191" s="17">
        <v>0.315727708633808</v>
      </c>
      <c r="AB2191" s="17">
        <v>0.23798261457150899</v>
      </c>
      <c r="AC2191" s="17">
        <v>0.30720829146844097</v>
      </c>
      <c r="AD2191" s="17">
        <v>7.2459412092243602E-2</v>
      </c>
      <c r="AE2191" s="17"/>
      <c r="AF2191" s="17">
        <v>0.27327359396197198</v>
      </c>
      <c r="AG2191" s="17">
        <v>0.22885841212449601</v>
      </c>
      <c r="AH2191" s="17">
        <v>0.27248658605634402</v>
      </c>
      <c r="AI2191" s="17"/>
      <c r="AJ2191" s="17">
        <v>0.26964872098142101</v>
      </c>
      <c r="AK2191" s="17">
        <v>0.22437240512307999</v>
      </c>
      <c r="AL2191" s="17">
        <v>0.251548252003579</v>
      </c>
      <c r="AM2191" s="17"/>
      <c r="AN2191" s="17">
        <v>0.29386738814921898</v>
      </c>
      <c r="AO2191" s="17">
        <v>0.24978660256886001</v>
      </c>
      <c r="AP2191" s="17">
        <v>0.215255139826559</v>
      </c>
      <c r="AQ2191" s="17">
        <v>0.17550256417406099</v>
      </c>
      <c r="AR2191" s="17">
        <v>0.107688407025093</v>
      </c>
      <c r="AS2191" s="17"/>
      <c r="AT2191" s="17">
        <v>0.259840294250262</v>
      </c>
      <c r="AU2191" s="17">
        <v>0.20056135787658599</v>
      </c>
      <c r="AV2191" s="17"/>
      <c r="AW2191" s="17">
        <v>0.18425708032731</v>
      </c>
      <c r="AX2191" s="17">
        <v>0.30080339519159999</v>
      </c>
      <c r="AY2191" s="17">
        <v>0.32423843824992699</v>
      </c>
    </row>
    <row r="2192" spans="2:51">
      <c r="B2192" t="s">
        <v>136</v>
      </c>
      <c r="C2192" s="17">
        <v>9.7605036289658803E-2</v>
      </c>
      <c r="D2192" s="17">
        <v>8.9992948689210303E-2</v>
      </c>
      <c r="E2192" s="17">
        <v>0.10610842139931401</v>
      </c>
      <c r="F2192" s="17"/>
      <c r="G2192" s="17">
        <v>8.0068339720151302E-2</v>
      </c>
      <c r="H2192" s="17">
        <v>9.7489772826052506E-2</v>
      </c>
      <c r="I2192" s="17">
        <v>0.10769769521094801</v>
      </c>
      <c r="J2192" s="17">
        <v>0.1395277403462</v>
      </c>
      <c r="K2192" s="17">
        <v>9.1913579564207801E-2</v>
      </c>
      <c r="L2192" s="17">
        <v>7.0064495294483803E-2</v>
      </c>
      <c r="M2192" s="17"/>
      <c r="N2192" s="17">
        <v>8.8128156987917303E-2</v>
      </c>
      <c r="O2192" s="17">
        <v>9.8407987463753996E-2</v>
      </c>
      <c r="P2192" s="17">
        <v>0.106284692725196</v>
      </c>
      <c r="Q2192" s="17">
        <v>0.100936355865396</v>
      </c>
      <c r="R2192" s="17"/>
      <c r="S2192" s="17">
        <v>5.4006036699866998E-2</v>
      </c>
      <c r="T2192" s="17">
        <v>0.10804190422318199</v>
      </c>
      <c r="U2192" s="17">
        <v>0.152699582408164</v>
      </c>
      <c r="V2192" s="17">
        <v>0.118737232548321</v>
      </c>
      <c r="W2192" s="17">
        <v>7.8127329334405707E-2</v>
      </c>
      <c r="X2192" s="17">
        <v>8.8730213608122499E-2</v>
      </c>
      <c r="Y2192" s="17">
        <v>9.5104663445461701E-2</v>
      </c>
      <c r="Z2192" s="17">
        <v>6.8031459485977802E-2</v>
      </c>
      <c r="AA2192" s="17">
        <v>0.117120065696543</v>
      </c>
      <c r="AB2192" s="17">
        <v>7.5847689320238706E-2</v>
      </c>
      <c r="AC2192" s="17">
        <v>0.101534516222951</v>
      </c>
      <c r="AD2192" s="17">
        <v>0.14987103012051101</v>
      </c>
      <c r="AE2192" s="17"/>
      <c r="AF2192" s="17">
        <v>0.121971103667831</v>
      </c>
      <c r="AG2192" s="17">
        <v>8.0828113819685701E-2</v>
      </c>
      <c r="AH2192" s="17">
        <v>8.3116439764119601E-2</v>
      </c>
      <c r="AI2192" s="17"/>
      <c r="AJ2192" s="17">
        <v>9.9509028592186202E-2</v>
      </c>
      <c r="AK2192" s="17">
        <v>8.1933007482055994E-2</v>
      </c>
      <c r="AL2192" s="17">
        <v>0.112153661159657</v>
      </c>
      <c r="AM2192" s="17"/>
      <c r="AN2192" s="17">
        <v>0.14785364767814199</v>
      </c>
      <c r="AO2192" s="17">
        <v>8.7210796328274304E-2</v>
      </c>
      <c r="AP2192" s="17">
        <v>8.4627844448938006E-2</v>
      </c>
      <c r="AQ2192" s="17">
        <v>4.3605728401316997E-2</v>
      </c>
      <c r="AR2192" s="17">
        <v>3.9230981968730899E-2</v>
      </c>
      <c r="AS2192" s="17"/>
      <c r="AT2192" s="17">
        <v>0.1028292479199</v>
      </c>
      <c r="AU2192" s="17">
        <v>5.3526392398189397E-2</v>
      </c>
      <c r="AV2192" s="17"/>
      <c r="AW2192" s="17">
        <v>8.5644475758039407E-2</v>
      </c>
      <c r="AX2192" s="17">
        <v>0.10421100899448101</v>
      </c>
      <c r="AY2192" s="17">
        <v>0.110413387720843</v>
      </c>
    </row>
    <row r="2193" spans="2:51">
      <c r="B2193" t="s">
        <v>137</v>
      </c>
      <c r="C2193" s="17">
        <v>4.8548959476922199E-2</v>
      </c>
      <c r="D2193" s="17">
        <v>4.1208868027916998E-2</v>
      </c>
      <c r="E2193" s="17">
        <v>5.4482905464093699E-2</v>
      </c>
      <c r="F2193" s="17"/>
      <c r="G2193" s="17">
        <v>5.13664859681092E-2</v>
      </c>
      <c r="H2193" s="17">
        <v>3.6450456609860397E-2</v>
      </c>
      <c r="I2193" s="17">
        <v>3.1635152359480202E-2</v>
      </c>
      <c r="J2193" s="17">
        <v>4.29245566816027E-2</v>
      </c>
      <c r="K2193" s="17">
        <v>7.2949309669368106E-2</v>
      </c>
      <c r="L2193" s="17">
        <v>5.4015596778274097E-2</v>
      </c>
      <c r="M2193" s="17"/>
      <c r="N2193" s="17">
        <v>2.3358870934611899E-2</v>
      </c>
      <c r="O2193" s="17">
        <v>6.6125257783938601E-2</v>
      </c>
      <c r="P2193" s="17">
        <v>4.1349345309541499E-2</v>
      </c>
      <c r="Q2193" s="17">
        <v>6.4242943356406304E-2</v>
      </c>
      <c r="R2193" s="17"/>
      <c r="S2193" s="17">
        <v>3.8986724816447001E-2</v>
      </c>
      <c r="T2193" s="17">
        <v>9.0500183448505606E-2</v>
      </c>
      <c r="U2193" s="17">
        <v>4.7305836015383802E-2</v>
      </c>
      <c r="V2193" s="17">
        <v>2.9833863967806799E-2</v>
      </c>
      <c r="W2193" s="17">
        <v>2.5794167070626199E-2</v>
      </c>
      <c r="X2193" s="17">
        <v>3.6564135872361098E-2</v>
      </c>
      <c r="Y2193" s="17">
        <v>3.7955942737420902E-2</v>
      </c>
      <c r="Z2193" s="17">
        <v>6.0057896176821703E-2</v>
      </c>
      <c r="AA2193" s="17">
        <v>8.4587029798002297E-2</v>
      </c>
      <c r="AB2193" s="17">
        <v>1.1538852769873501E-2</v>
      </c>
      <c r="AC2193" s="17">
        <v>4.7316966456421E-2</v>
      </c>
      <c r="AD2193" s="17">
        <v>0</v>
      </c>
      <c r="AE2193" s="17"/>
      <c r="AF2193" s="17">
        <v>6.4340264182522297E-2</v>
      </c>
      <c r="AG2193" s="17">
        <v>2.9041296212261199E-2</v>
      </c>
      <c r="AH2193" s="17">
        <v>5.9123134402481098E-2</v>
      </c>
      <c r="AI2193" s="17"/>
      <c r="AJ2193" s="17">
        <v>5.0143836302113103E-2</v>
      </c>
      <c r="AK2193" s="17">
        <v>4.0552193566289599E-2</v>
      </c>
      <c r="AL2193" s="17">
        <v>0</v>
      </c>
      <c r="AM2193" s="17"/>
      <c r="AN2193" s="17">
        <v>7.0516843052939607E-2</v>
      </c>
      <c r="AO2193" s="17">
        <v>5.5483853178105801E-2</v>
      </c>
      <c r="AP2193" s="17">
        <v>4.6208289752344797E-2</v>
      </c>
      <c r="AQ2193" s="17">
        <v>1.6988739458935202E-2</v>
      </c>
      <c r="AR2193" s="17">
        <v>4.9531227263159498E-2</v>
      </c>
      <c r="AS2193" s="17"/>
      <c r="AT2193" s="17">
        <v>4.7636933495162397E-2</v>
      </c>
      <c r="AU2193" s="17">
        <v>5.9031644687150303E-2</v>
      </c>
      <c r="AV2193" s="17"/>
      <c r="AW2193" s="17">
        <v>4.1156033205568703E-2</v>
      </c>
      <c r="AX2193" s="17">
        <v>2.2129501779334398E-2</v>
      </c>
      <c r="AY2193" s="17">
        <v>6.3804146459049804E-2</v>
      </c>
    </row>
    <row r="2194" spans="2:51">
      <c r="B2194" t="s">
        <v>119</v>
      </c>
      <c r="C2194" s="17">
        <v>6.9786439209111706E-2</v>
      </c>
      <c r="D2194" s="17">
        <v>5.1882516374967803E-2</v>
      </c>
      <c r="E2194" s="17">
        <v>8.81671449264749E-2</v>
      </c>
      <c r="F2194" s="17"/>
      <c r="G2194" s="17">
        <v>7.7784087414249803E-2</v>
      </c>
      <c r="H2194" s="17">
        <v>9.2701838457035904E-2</v>
      </c>
      <c r="I2194" s="17">
        <v>0.10136361616832</v>
      </c>
      <c r="J2194" s="17">
        <v>5.2713397010990003E-2</v>
      </c>
      <c r="K2194" s="17">
        <v>6.2775125519188194E-2</v>
      </c>
      <c r="L2194" s="17">
        <v>4.5823400447083801E-2</v>
      </c>
      <c r="M2194" s="17"/>
      <c r="N2194" s="17">
        <v>4.2131789559836999E-2</v>
      </c>
      <c r="O2194" s="17">
        <v>7.3646511141895799E-2</v>
      </c>
      <c r="P2194" s="17">
        <v>7.8225196948668599E-2</v>
      </c>
      <c r="Q2194" s="17">
        <v>8.8944942907890401E-2</v>
      </c>
      <c r="R2194" s="17"/>
      <c r="S2194" s="17">
        <v>0.105028484585201</v>
      </c>
      <c r="T2194" s="17">
        <v>7.4871324785418497E-2</v>
      </c>
      <c r="U2194" s="17">
        <v>3.5195199472511998E-2</v>
      </c>
      <c r="V2194" s="17">
        <v>5.84370728863286E-2</v>
      </c>
      <c r="W2194" s="17">
        <v>9.9521534265196498E-2</v>
      </c>
      <c r="X2194" s="17">
        <v>4.7942773927323303E-2</v>
      </c>
      <c r="Y2194" s="17">
        <v>4.5458080470719003E-2</v>
      </c>
      <c r="Z2194" s="17">
        <v>0.10391630434045</v>
      </c>
      <c r="AA2194" s="17">
        <v>8.08260821399302E-2</v>
      </c>
      <c r="AB2194" s="17">
        <v>3.9952372613932099E-2</v>
      </c>
      <c r="AC2194" s="17">
        <v>6.3531316657315096E-2</v>
      </c>
      <c r="AD2194" s="17">
        <v>9.2318316621542898E-2</v>
      </c>
      <c r="AE2194" s="17"/>
      <c r="AF2194" s="17">
        <v>5.6905149043858003E-2</v>
      </c>
      <c r="AG2194" s="17">
        <v>5.9365849418182001E-2</v>
      </c>
      <c r="AH2194" s="17">
        <v>0.14530636425476701</v>
      </c>
      <c r="AI2194" s="17"/>
      <c r="AJ2194" s="17">
        <v>4.2458891294221202E-2</v>
      </c>
      <c r="AK2194" s="17">
        <v>5.4862796633829397E-2</v>
      </c>
      <c r="AL2194" s="17">
        <v>7.0372265827126995E-2</v>
      </c>
      <c r="AM2194" s="17"/>
      <c r="AN2194" s="17">
        <v>8.7962866620688501E-2</v>
      </c>
      <c r="AO2194" s="17">
        <v>8.4868526646527095E-2</v>
      </c>
      <c r="AP2194" s="17">
        <v>6.6325290323125896E-2</v>
      </c>
      <c r="AQ2194" s="17">
        <v>4.5505642521364402E-2</v>
      </c>
      <c r="AR2194" s="17">
        <v>0</v>
      </c>
      <c r="AS2194" s="17"/>
      <c r="AT2194" s="17">
        <v>7.0313708278990306E-2</v>
      </c>
      <c r="AU2194" s="17">
        <v>5.8173475465626699E-2</v>
      </c>
      <c r="AV2194" s="17"/>
      <c r="AW2194" s="17">
        <v>3.1472215549824697E-2</v>
      </c>
      <c r="AX2194" s="17">
        <v>5.3565759734036697E-2</v>
      </c>
      <c r="AY2194" s="17">
        <v>0.119809730628887</v>
      </c>
    </row>
    <row r="2195" spans="2:51">
      <c r="B2195" t="s">
        <v>138</v>
      </c>
      <c r="C2195" s="17">
        <v>0.53106401143711801</v>
      </c>
      <c r="D2195" s="17">
        <v>0.55846008838938399</v>
      </c>
      <c r="E2195" s="17">
        <v>0.502864465163815</v>
      </c>
      <c r="F2195" s="17"/>
      <c r="G2195" s="17">
        <v>0.550412991159558</v>
      </c>
      <c r="H2195" s="17">
        <v>0.55161991973075797</v>
      </c>
      <c r="I2195" s="17">
        <v>0.52475592491530998</v>
      </c>
      <c r="J2195" s="17">
        <v>0.53607662341410001</v>
      </c>
      <c r="K2195" s="17">
        <v>0.498933310058573</v>
      </c>
      <c r="L2195" s="17">
        <v>0.53234630275265904</v>
      </c>
      <c r="M2195" s="17"/>
      <c r="N2195" s="17">
        <v>0.64047850574849297</v>
      </c>
      <c r="O2195" s="17">
        <v>0.54305949442245205</v>
      </c>
      <c r="P2195" s="17">
        <v>0.44906288310446402</v>
      </c>
      <c r="Q2195" s="17">
        <v>0.47348837219733297</v>
      </c>
      <c r="R2195" s="17"/>
      <c r="S2195" s="17">
        <v>0.59518196747848096</v>
      </c>
      <c r="T2195" s="17">
        <v>0.53276803012773399</v>
      </c>
      <c r="U2195" s="17">
        <v>0.520603710757508</v>
      </c>
      <c r="V2195" s="17">
        <v>0.52783342933605004</v>
      </c>
      <c r="W2195" s="17">
        <v>0.48649251140046001</v>
      </c>
      <c r="X2195" s="17">
        <v>0.58092009135715506</v>
      </c>
      <c r="Y2195" s="17">
        <v>0.58325832275945</v>
      </c>
      <c r="Z2195" s="17">
        <v>0.39125798134024897</v>
      </c>
      <c r="AA2195" s="17">
        <v>0.401739113731717</v>
      </c>
      <c r="AB2195" s="17">
        <v>0.63467847072444605</v>
      </c>
      <c r="AC2195" s="17">
        <v>0.480408909194872</v>
      </c>
      <c r="AD2195" s="17">
        <v>0.68535124116570201</v>
      </c>
      <c r="AE2195" s="17"/>
      <c r="AF2195" s="17">
        <v>0.48350988914381599</v>
      </c>
      <c r="AG2195" s="17">
        <v>0.60190632842537595</v>
      </c>
      <c r="AH2195" s="17">
        <v>0.43996747552228799</v>
      </c>
      <c r="AI2195" s="17"/>
      <c r="AJ2195" s="17">
        <v>0.53823952283005905</v>
      </c>
      <c r="AK2195" s="17">
        <v>0.59827959719474599</v>
      </c>
      <c r="AL2195" s="17">
        <v>0.56592582100963695</v>
      </c>
      <c r="AM2195" s="17"/>
      <c r="AN2195" s="17">
        <v>0.39979925449901099</v>
      </c>
      <c r="AO2195" s="17">
        <v>0.52265022127823202</v>
      </c>
      <c r="AP2195" s="17">
        <v>0.58758343564903304</v>
      </c>
      <c r="AQ2195" s="17">
        <v>0.718397325444323</v>
      </c>
      <c r="AR2195" s="17">
        <v>0.80354938374301599</v>
      </c>
      <c r="AS2195" s="17"/>
      <c r="AT2195" s="17">
        <v>0.51937981605568495</v>
      </c>
      <c r="AU2195" s="17">
        <v>0.62870712957244801</v>
      </c>
      <c r="AV2195" s="17"/>
      <c r="AW2195" s="17">
        <v>0.65747019515925698</v>
      </c>
      <c r="AX2195" s="17">
        <v>0.51929033430054705</v>
      </c>
      <c r="AY2195" s="17">
        <v>0.38173429694129302</v>
      </c>
    </row>
    <row r="2196" spans="2:51">
      <c r="B2196" t="s">
        <v>139</v>
      </c>
      <c r="C2196" s="17">
        <v>0.146153995766581</v>
      </c>
      <c r="D2196" s="17">
        <v>0.131201816717127</v>
      </c>
      <c r="E2196" s="17">
        <v>0.16059132686340799</v>
      </c>
      <c r="F2196" s="17"/>
      <c r="G2196" s="17">
        <v>0.13143482568826001</v>
      </c>
      <c r="H2196" s="17">
        <v>0.13394022943591299</v>
      </c>
      <c r="I2196" s="17">
        <v>0.13933284757042799</v>
      </c>
      <c r="J2196" s="17">
        <v>0.182452297027803</v>
      </c>
      <c r="K2196" s="17">
        <v>0.164862889233576</v>
      </c>
      <c r="L2196" s="17">
        <v>0.124080092072758</v>
      </c>
      <c r="M2196" s="17"/>
      <c r="N2196" s="17">
        <v>0.111487027922529</v>
      </c>
      <c r="O2196" s="17">
        <v>0.164533245247693</v>
      </c>
      <c r="P2196" s="17">
        <v>0.14763403803473699</v>
      </c>
      <c r="Q2196" s="17">
        <v>0.16517929922180299</v>
      </c>
      <c r="R2196" s="17"/>
      <c r="S2196" s="17">
        <v>9.2992761516314096E-2</v>
      </c>
      <c r="T2196" s="17">
        <v>0.19854208767168799</v>
      </c>
      <c r="U2196" s="17">
        <v>0.20000541842354699</v>
      </c>
      <c r="V2196" s="17">
        <v>0.14857109651612799</v>
      </c>
      <c r="W2196" s="17">
        <v>0.103921496405032</v>
      </c>
      <c r="X2196" s="17">
        <v>0.12529434948048401</v>
      </c>
      <c r="Y2196" s="17">
        <v>0.13306060618288301</v>
      </c>
      <c r="Z2196" s="17">
        <v>0.1280893556628</v>
      </c>
      <c r="AA2196" s="17">
        <v>0.20170709549454499</v>
      </c>
      <c r="AB2196" s="17">
        <v>8.7386542090112193E-2</v>
      </c>
      <c r="AC2196" s="17">
        <v>0.14885148267937201</v>
      </c>
      <c r="AD2196" s="17">
        <v>0.14987103012051101</v>
      </c>
      <c r="AE2196" s="17"/>
      <c r="AF2196" s="17">
        <v>0.18631136785035299</v>
      </c>
      <c r="AG2196" s="17">
        <v>0.109869410031947</v>
      </c>
      <c r="AH2196" s="17">
        <v>0.14223957416660099</v>
      </c>
      <c r="AI2196" s="17"/>
      <c r="AJ2196" s="17">
        <v>0.14965286489429899</v>
      </c>
      <c r="AK2196" s="17">
        <v>0.122485201048346</v>
      </c>
      <c r="AL2196" s="17">
        <v>0.112153661159657</v>
      </c>
      <c r="AM2196" s="17"/>
      <c r="AN2196" s="17">
        <v>0.218370490731082</v>
      </c>
      <c r="AO2196" s="17">
        <v>0.14269464950638</v>
      </c>
      <c r="AP2196" s="17">
        <v>0.13083613420128301</v>
      </c>
      <c r="AQ2196" s="17">
        <v>6.0594467860252202E-2</v>
      </c>
      <c r="AR2196" s="17">
        <v>8.8762209231890404E-2</v>
      </c>
      <c r="AS2196" s="17"/>
      <c r="AT2196" s="17">
        <v>0.15046618141506199</v>
      </c>
      <c r="AU2196" s="17">
        <v>0.11255803708534</v>
      </c>
      <c r="AV2196" s="17"/>
      <c r="AW2196" s="17">
        <v>0.12680050896360801</v>
      </c>
      <c r="AX2196" s="17">
        <v>0.126340510773816</v>
      </c>
      <c r="AY2196" s="17">
        <v>0.174217534179893</v>
      </c>
    </row>
    <row r="2197" spans="2:51">
      <c r="B2197" t="s">
        <v>140</v>
      </c>
      <c r="C2197" s="17">
        <v>0.38491001567053701</v>
      </c>
      <c r="D2197" s="17">
        <v>0.427258271672256</v>
      </c>
      <c r="E2197" s="17">
        <v>0.34227313830040701</v>
      </c>
      <c r="F2197" s="17"/>
      <c r="G2197" s="17">
        <v>0.41897816547129701</v>
      </c>
      <c r="H2197" s="17">
        <v>0.41767969029484497</v>
      </c>
      <c r="I2197" s="17">
        <v>0.38542307734488201</v>
      </c>
      <c r="J2197" s="17">
        <v>0.35362432638629698</v>
      </c>
      <c r="K2197" s="17">
        <v>0.33407042082499699</v>
      </c>
      <c r="L2197" s="17">
        <v>0.40826621067990199</v>
      </c>
      <c r="M2197" s="17"/>
      <c r="N2197" s="17">
        <v>0.52899147782596401</v>
      </c>
      <c r="O2197" s="17">
        <v>0.37852624917476002</v>
      </c>
      <c r="P2197" s="17">
        <v>0.301428845069727</v>
      </c>
      <c r="Q2197" s="17">
        <v>0.30830907297553101</v>
      </c>
      <c r="R2197" s="17"/>
      <c r="S2197" s="17">
        <v>0.50218920596216698</v>
      </c>
      <c r="T2197" s="17">
        <v>0.33422594245604598</v>
      </c>
      <c r="U2197" s="17">
        <v>0.32059829233396098</v>
      </c>
      <c r="V2197" s="17">
        <v>0.379262332819922</v>
      </c>
      <c r="W2197" s="17">
        <v>0.382571014995428</v>
      </c>
      <c r="X2197" s="17">
        <v>0.45562574187667199</v>
      </c>
      <c r="Y2197" s="17">
        <v>0.45019771657656799</v>
      </c>
      <c r="Z2197" s="17">
        <v>0.26316862567744997</v>
      </c>
      <c r="AA2197" s="17">
        <v>0.20003201823717101</v>
      </c>
      <c r="AB2197" s="17">
        <v>0.54729192863433396</v>
      </c>
      <c r="AC2197" s="17">
        <v>0.33155742651550102</v>
      </c>
      <c r="AD2197" s="17">
        <v>0.53548021104519095</v>
      </c>
      <c r="AE2197" s="17"/>
      <c r="AF2197" s="17">
        <v>0.29719852129346302</v>
      </c>
      <c r="AG2197" s="17">
        <v>0.492036918393429</v>
      </c>
      <c r="AH2197" s="17">
        <v>0.297727901355687</v>
      </c>
      <c r="AI2197" s="17"/>
      <c r="AJ2197" s="17">
        <v>0.38858665793576003</v>
      </c>
      <c r="AK2197" s="17">
        <v>0.47579439614640001</v>
      </c>
      <c r="AL2197" s="17">
        <v>0.45377215984997998</v>
      </c>
      <c r="AM2197" s="17"/>
      <c r="AN2197" s="17">
        <v>0.18142876376792899</v>
      </c>
      <c r="AO2197" s="17">
        <v>0.37995557177185202</v>
      </c>
      <c r="AP2197" s="17">
        <v>0.45674730144775</v>
      </c>
      <c r="AQ2197" s="17">
        <v>0.65780285758407098</v>
      </c>
      <c r="AR2197" s="17">
        <v>0.71478717451112594</v>
      </c>
      <c r="AS2197" s="17"/>
      <c r="AT2197" s="17">
        <v>0.36891363464062299</v>
      </c>
      <c r="AU2197" s="17">
        <v>0.51614909248710805</v>
      </c>
      <c r="AV2197" s="17"/>
      <c r="AW2197" s="17">
        <v>0.53066968619564903</v>
      </c>
      <c r="AX2197" s="17">
        <v>0.39294982352673202</v>
      </c>
      <c r="AY2197" s="17">
        <v>0.20751676276139999</v>
      </c>
    </row>
    <row r="2198" spans="2:51">
      <c r="C2198" s="17"/>
      <c r="D2198" s="17"/>
      <c r="E2198" s="17"/>
      <c r="F2198" s="17"/>
      <c r="G2198" s="17"/>
      <c r="H2198" s="17"/>
      <c r="I2198" s="17"/>
      <c r="J2198" s="17"/>
      <c r="K2198" s="17"/>
      <c r="L2198" s="17"/>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7"/>
      <c r="AI2198" s="17"/>
      <c r="AJ2198" s="17"/>
      <c r="AK2198" s="17"/>
      <c r="AL2198" s="17"/>
      <c r="AM2198" s="17"/>
      <c r="AN2198" s="17"/>
      <c r="AO2198" s="17"/>
      <c r="AP2198" s="17"/>
      <c r="AQ2198" s="17"/>
      <c r="AR2198" s="17"/>
      <c r="AS2198" s="17"/>
      <c r="AT2198" s="17"/>
      <c r="AU2198" s="17"/>
      <c r="AV2198" s="17"/>
      <c r="AW2198" s="17"/>
      <c r="AX2198" s="17"/>
      <c r="AY2198" s="17"/>
    </row>
    <row r="2199" spans="2:51">
      <c r="B2199" s="6" t="s">
        <v>527</v>
      </c>
      <c r="C2199" s="17"/>
      <c r="D2199" s="17"/>
      <c r="E2199" s="17"/>
      <c r="F2199" s="17"/>
      <c r="G2199" s="17"/>
      <c r="H2199" s="17"/>
      <c r="I2199" s="17"/>
      <c r="J2199" s="17"/>
      <c r="K2199" s="17"/>
      <c r="L2199" s="17"/>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7"/>
      <c r="AI2199" s="17"/>
      <c r="AJ2199" s="17"/>
      <c r="AK2199" s="17"/>
      <c r="AL2199" s="17"/>
      <c r="AM2199" s="17"/>
      <c r="AN2199" s="17"/>
      <c r="AO2199" s="17"/>
      <c r="AP2199" s="17"/>
      <c r="AQ2199" s="17"/>
      <c r="AR2199" s="17"/>
      <c r="AS2199" s="17"/>
      <c r="AT2199" s="17"/>
      <c r="AU2199" s="17"/>
      <c r="AV2199" s="17"/>
      <c r="AW2199" s="17"/>
      <c r="AX2199" s="17"/>
      <c r="AY2199" s="17"/>
    </row>
    <row r="2200" spans="2:51">
      <c r="B2200" s="24" t="s">
        <v>16</v>
      </c>
      <c r="C2200" s="17"/>
      <c r="D2200" s="17"/>
      <c r="E2200" s="17"/>
      <c r="F2200" s="17"/>
      <c r="G2200" s="17"/>
      <c r="H2200" s="17"/>
      <c r="I2200" s="17"/>
      <c r="J2200" s="17"/>
      <c r="K2200" s="17"/>
      <c r="L2200" s="17"/>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7"/>
      <c r="AI2200" s="17"/>
      <c r="AJ2200" s="17"/>
      <c r="AK2200" s="17"/>
      <c r="AL2200" s="17"/>
      <c r="AM2200" s="17"/>
      <c r="AN2200" s="17"/>
      <c r="AO2200" s="17"/>
      <c r="AP2200" s="17"/>
      <c r="AQ2200" s="17"/>
      <c r="AR2200" s="17"/>
      <c r="AS2200" s="17"/>
      <c r="AT2200" s="17"/>
      <c r="AU2200" s="17"/>
      <c r="AV2200" s="17"/>
      <c r="AW2200" s="17"/>
      <c r="AX2200" s="17"/>
      <c r="AY2200" s="17"/>
    </row>
    <row r="2201" spans="2:51">
      <c r="B2201" t="s">
        <v>133</v>
      </c>
      <c r="C2201" s="17">
        <v>0.109630108412288</v>
      </c>
      <c r="D2201" s="17">
        <v>0.14224496701118</v>
      </c>
      <c r="E2201" s="17">
        <v>7.8546498343180393E-2</v>
      </c>
      <c r="F2201" s="17"/>
      <c r="G2201" s="17">
        <v>9.6497488585213995E-2</v>
      </c>
      <c r="H2201" s="17">
        <v>0.14672838821956499</v>
      </c>
      <c r="I2201" s="17">
        <v>0.122911360277158</v>
      </c>
      <c r="J2201" s="17">
        <v>8.59961892901559E-2</v>
      </c>
      <c r="K2201" s="17">
        <v>8.0609058270063302E-2</v>
      </c>
      <c r="L2201" s="17">
        <v>0.11789335928174099</v>
      </c>
      <c r="M2201" s="17"/>
      <c r="N2201" s="17">
        <v>0.13549489488889499</v>
      </c>
      <c r="O2201" s="17">
        <v>6.7717625934663794E-2</v>
      </c>
      <c r="P2201" s="17">
        <v>0.113785066532385</v>
      </c>
      <c r="Q2201" s="17">
        <v>0.120425492683639</v>
      </c>
      <c r="R2201" s="17"/>
      <c r="S2201" s="17">
        <v>0.118576204853024</v>
      </c>
      <c r="T2201" s="17">
        <v>0.103026633365917</v>
      </c>
      <c r="U2201" s="17">
        <v>0.124552903027752</v>
      </c>
      <c r="V2201" s="17">
        <v>0.113661740286157</v>
      </c>
      <c r="W2201" s="17">
        <v>7.2409663750023195E-2</v>
      </c>
      <c r="X2201" s="17">
        <v>9.8148334059185299E-2</v>
      </c>
      <c r="Y2201" s="17">
        <v>0.172771245490111</v>
      </c>
      <c r="Z2201" s="17">
        <v>6.8958331720999105E-2</v>
      </c>
      <c r="AA2201" s="17">
        <v>7.7245219291460707E-2</v>
      </c>
      <c r="AB2201" s="17">
        <v>0.146010889434699</v>
      </c>
      <c r="AC2201" s="17">
        <v>8.8666908919970602E-2</v>
      </c>
      <c r="AD2201" s="17">
        <v>0.119565431581411</v>
      </c>
      <c r="AE2201" s="17"/>
      <c r="AF2201" s="17">
        <v>0.11904355523071899</v>
      </c>
      <c r="AG2201" s="17">
        <v>0.10694341785652201</v>
      </c>
      <c r="AH2201" s="17">
        <v>0.105835353539088</v>
      </c>
      <c r="AI2201" s="17"/>
      <c r="AJ2201" s="17">
        <v>0.120967567776394</v>
      </c>
      <c r="AK2201" s="17">
        <v>0.12766089513387399</v>
      </c>
      <c r="AL2201" s="17">
        <v>0.13824738555945701</v>
      </c>
      <c r="AM2201" s="17"/>
      <c r="AN2201" s="17">
        <v>9.65157506474799E-2</v>
      </c>
      <c r="AO2201" s="17">
        <v>8.9131816504478004E-2</v>
      </c>
      <c r="AP2201" s="17">
        <v>0.110975610431992</v>
      </c>
      <c r="AQ2201" s="17">
        <v>0.230359433072894</v>
      </c>
      <c r="AR2201" s="17">
        <v>0.16400245145991199</v>
      </c>
      <c r="AS2201" s="17"/>
      <c r="AT2201" s="17">
        <v>0.10782472128274</v>
      </c>
      <c r="AU2201" s="17">
        <v>0.11861422989619599</v>
      </c>
      <c r="AV2201" s="17"/>
      <c r="AW2201" s="17">
        <v>0.152191896575192</v>
      </c>
      <c r="AX2201" s="17">
        <v>9.8279541548500701E-2</v>
      </c>
      <c r="AY2201" s="17">
        <v>6.11267882782826E-2</v>
      </c>
    </row>
    <row r="2202" spans="2:51">
      <c r="B2202" t="s">
        <v>134</v>
      </c>
      <c r="C2202" s="17">
        <v>0.302020495554918</v>
      </c>
      <c r="D2202" s="17">
        <v>0.31408835465631402</v>
      </c>
      <c r="E2202" s="17">
        <v>0.28876891257828802</v>
      </c>
      <c r="F2202" s="17"/>
      <c r="G2202" s="17">
        <v>0.27702997120798001</v>
      </c>
      <c r="H2202" s="17">
        <v>0.25179522795530601</v>
      </c>
      <c r="I2202" s="17">
        <v>0.25465094558474899</v>
      </c>
      <c r="J2202" s="17">
        <v>0.32255611347451002</v>
      </c>
      <c r="K2202" s="17">
        <v>0.33127270291058097</v>
      </c>
      <c r="L2202" s="17">
        <v>0.34504380610249202</v>
      </c>
      <c r="M2202" s="17"/>
      <c r="N2202" s="17">
        <v>0.31082894138932599</v>
      </c>
      <c r="O2202" s="17">
        <v>0.334461482431269</v>
      </c>
      <c r="P2202" s="17">
        <v>0.247360988018301</v>
      </c>
      <c r="Q2202" s="17">
        <v>0.31205221298538999</v>
      </c>
      <c r="R2202" s="17"/>
      <c r="S2202" s="17">
        <v>0.34417698224154197</v>
      </c>
      <c r="T2202" s="17">
        <v>0.311937298330077</v>
      </c>
      <c r="U2202" s="17">
        <v>0.29937698755005498</v>
      </c>
      <c r="V2202" s="17">
        <v>0.31227924289687897</v>
      </c>
      <c r="W2202" s="17">
        <v>0.23083083870611901</v>
      </c>
      <c r="X2202" s="17">
        <v>0.28475309926889503</v>
      </c>
      <c r="Y2202" s="17">
        <v>0.34925711873905901</v>
      </c>
      <c r="Z2202" s="17">
        <v>0.28174582425207001</v>
      </c>
      <c r="AA2202" s="17">
        <v>0.28779931312627799</v>
      </c>
      <c r="AB2202" s="17">
        <v>0.30486306426723703</v>
      </c>
      <c r="AC2202" s="17">
        <v>0.25257156262140601</v>
      </c>
      <c r="AD2202" s="17">
        <v>0.31345763033340002</v>
      </c>
      <c r="AE2202" s="17"/>
      <c r="AF2202" s="17">
        <v>0.31191465560674397</v>
      </c>
      <c r="AG2202" s="17">
        <v>0.33508654725466602</v>
      </c>
      <c r="AH2202" s="17">
        <v>0.19076232469175</v>
      </c>
      <c r="AI2202" s="17"/>
      <c r="AJ2202" s="17">
        <v>0.34471124515322898</v>
      </c>
      <c r="AK2202" s="17">
        <v>0.30777947269944</v>
      </c>
      <c r="AL2202" s="17">
        <v>0.353776708021182</v>
      </c>
      <c r="AM2202" s="17"/>
      <c r="AN2202" s="17">
        <v>0.29582973693743803</v>
      </c>
      <c r="AO2202" s="17">
        <v>0.281566982240263</v>
      </c>
      <c r="AP2202" s="17">
        <v>0.32783381237772702</v>
      </c>
      <c r="AQ2202" s="17">
        <v>0.276735673949286</v>
      </c>
      <c r="AR2202" s="17">
        <v>0.25384051785151501</v>
      </c>
      <c r="AS2202" s="17"/>
      <c r="AT2202" s="17">
        <v>0.30230499568136199</v>
      </c>
      <c r="AU2202" s="17">
        <v>0.30255575864878298</v>
      </c>
      <c r="AV2202" s="17"/>
      <c r="AW2202" s="17">
        <v>0.30626971118724999</v>
      </c>
      <c r="AX2202" s="17">
        <v>0.38763422235554901</v>
      </c>
      <c r="AY2202" s="17">
        <v>0.27630880124343199</v>
      </c>
    </row>
    <row r="2203" spans="2:51">
      <c r="B2203" t="s">
        <v>135</v>
      </c>
      <c r="C2203" s="17">
        <v>0.32941561382756002</v>
      </c>
      <c r="D2203" s="17">
        <v>0.31465127422463701</v>
      </c>
      <c r="E2203" s="17">
        <v>0.34364797457448099</v>
      </c>
      <c r="F2203" s="17"/>
      <c r="G2203" s="17">
        <v>0.26345407670736298</v>
      </c>
      <c r="H2203" s="17">
        <v>0.36039216949382902</v>
      </c>
      <c r="I2203" s="17">
        <v>0.35841487352367601</v>
      </c>
      <c r="J2203" s="17">
        <v>0.359236920588966</v>
      </c>
      <c r="K2203" s="17">
        <v>0.32227592217991802</v>
      </c>
      <c r="L2203" s="17">
        <v>0.29556301019180298</v>
      </c>
      <c r="M2203" s="17"/>
      <c r="N2203" s="17">
        <v>0.31320272149852801</v>
      </c>
      <c r="O2203" s="17">
        <v>0.32184933113098402</v>
      </c>
      <c r="P2203" s="17">
        <v>0.37198182763708398</v>
      </c>
      <c r="Q2203" s="17">
        <v>0.32000456312968301</v>
      </c>
      <c r="R2203" s="17"/>
      <c r="S2203" s="17">
        <v>0.34363142866262703</v>
      </c>
      <c r="T2203" s="17">
        <v>0.31924287246733801</v>
      </c>
      <c r="U2203" s="17">
        <v>0.365802370612334</v>
      </c>
      <c r="V2203" s="17">
        <v>0.34199447062133498</v>
      </c>
      <c r="W2203" s="17">
        <v>0.37713388689390598</v>
      </c>
      <c r="X2203" s="17">
        <v>0.30462859444268903</v>
      </c>
      <c r="Y2203" s="17">
        <v>0.23340610598094699</v>
      </c>
      <c r="Z2203" s="17">
        <v>0.369207553214845</v>
      </c>
      <c r="AA2203" s="17">
        <v>0.36869925616686</v>
      </c>
      <c r="AB2203" s="17">
        <v>0.28206332982252502</v>
      </c>
      <c r="AC2203" s="17">
        <v>0.35805411480328397</v>
      </c>
      <c r="AD2203" s="17">
        <v>0.27140454827808203</v>
      </c>
      <c r="AE2203" s="17"/>
      <c r="AF2203" s="17">
        <v>0.31148801287160299</v>
      </c>
      <c r="AG2203" s="17">
        <v>0.33808348903447599</v>
      </c>
      <c r="AH2203" s="17">
        <v>0.38557785024472702</v>
      </c>
      <c r="AI2203" s="17"/>
      <c r="AJ2203" s="17">
        <v>0.29149119224868802</v>
      </c>
      <c r="AK2203" s="17">
        <v>0.31991124046228098</v>
      </c>
      <c r="AL2203" s="17">
        <v>0.32135427595155902</v>
      </c>
      <c r="AM2203" s="17"/>
      <c r="AN2203" s="17">
        <v>0.33974424524038999</v>
      </c>
      <c r="AO2203" s="17">
        <v>0.29510188959512301</v>
      </c>
      <c r="AP2203" s="17">
        <v>0.28870458503965002</v>
      </c>
      <c r="AQ2203" s="17">
        <v>0.35358584273149801</v>
      </c>
      <c r="AR2203" s="17">
        <v>0.39259839241994299</v>
      </c>
      <c r="AS2203" s="17"/>
      <c r="AT2203" s="17">
        <v>0.32441521510670301</v>
      </c>
      <c r="AU2203" s="17">
        <v>0.378803600373947</v>
      </c>
      <c r="AV2203" s="17"/>
      <c r="AW2203" s="17">
        <v>0.297376537524011</v>
      </c>
      <c r="AX2203" s="17">
        <v>0.30007727792712302</v>
      </c>
      <c r="AY2203" s="17">
        <v>0.375040963402681</v>
      </c>
    </row>
    <row r="2204" spans="2:51">
      <c r="B2204" t="s">
        <v>136</v>
      </c>
      <c r="C2204" s="17">
        <v>6.25456476573195E-2</v>
      </c>
      <c r="D2204" s="17">
        <v>5.1510237886839803E-2</v>
      </c>
      <c r="E2204" s="17">
        <v>7.4072903647064495E-2</v>
      </c>
      <c r="F2204" s="17"/>
      <c r="G2204" s="17">
        <v>0.11828864719281899</v>
      </c>
      <c r="H2204" s="17">
        <v>5.6659869961266401E-2</v>
      </c>
      <c r="I2204" s="17">
        <v>4.5343482460109399E-2</v>
      </c>
      <c r="J2204" s="17">
        <v>7.1788743017100101E-2</v>
      </c>
      <c r="K2204" s="17">
        <v>6.3423618526897402E-2</v>
      </c>
      <c r="L2204" s="17">
        <v>4.8145724923210099E-2</v>
      </c>
      <c r="M2204" s="17"/>
      <c r="N2204" s="17">
        <v>6.7864504694087904E-2</v>
      </c>
      <c r="O2204" s="17">
        <v>5.79980281296665E-2</v>
      </c>
      <c r="P2204" s="17">
        <v>8.13014211358557E-2</v>
      </c>
      <c r="Q2204" s="17">
        <v>4.3110985679168698E-2</v>
      </c>
      <c r="R2204" s="17"/>
      <c r="S2204" s="17">
        <v>5.36025275009272E-2</v>
      </c>
      <c r="T2204" s="17">
        <v>5.0262280861732102E-2</v>
      </c>
      <c r="U2204" s="17">
        <v>5.2843484838965601E-2</v>
      </c>
      <c r="V2204" s="17">
        <v>5.7680999815631698E-2</v>
      </c>
      <c r="W2204" s="17">
        <v>7.2936614498578203E-2</v>
      </c>
      <c r="X2204" s="17">
        <v>8.1794652877226898E-2</v>
      </c>
      <c r="Y2204" s="17">
        <v>6.9929219164988801E-2</v>
      </c>
      <c r="Z2204" s="17">
        <v>7.8523969996337706E-2</v>
      </c>
      <c r="AA2204" s="17">
        <v>6.4433945492779102E-2</v>
      </c>
      <c r="AB2204" s="17">
        <v>5.9253445450546401E-2</v>
      </c>
      <c r="AC2204" s="17">
        <v>5.6319026206768402E-2</v>
      </c>
      <c r="AD2204" s="17">
        <v>8.3966694522744301E-2</v>
      </c>
      <c r="AE2204" s="17"/>
      <c r="AF2204" s="17">
        <v>8.3835970773661297E-2</v>
      </c>
      <c r="AG2204" s="17">
        <v>4.0772872065381202E-2</v>
      </c>
      <c r="AH2204" s="17">
        <v>3.47602622961702E-2</v>
      </c>
      <c r="AI2204" s="17"/>
      <c r="AJ2204" s="17">
        <v>9.3081310883844595E-2</v>
      </c>
      <c r="AK2204" s="17">
        <v>5.1235728785880903E-2</v>
      </c>
      <c r="AL2204" s="17">
        <v>2.9243860304427299E-2</v>
      </c>
      <c r="AM2204" s="17"/>
      <c r="AN2204" s="17">
        <v>6.4796615202574903E-2</v>
      </c>
      <c r="AO2204" s="17">
        <v>8.6670456366133602E-2</v>
      </c>
      <c r="AP2204" s="17">
        <v>6.5036719634318493E-2</v>
      </c>
      <c r="AQ2204" s="17">
        <v>4.3637424260875302E-2</v>
      </c>
      <c r="AR2204" s="17">
        <v>3.9230981968730899E-2</v>
      </c>
      <c r="AS2204" s="17"/>
      <c r="AT2204" s="17">
        <v>6.5316312152240305E-2</v>
      </c>
      <c r="AU2204" s="17">
        <v>3.9626698730565901E-2</v>
      </c>
      <c r="AV2204" s="17"/>
      <c r="AW2204" s="17">
        <v>5.4747902282656399E-2</v>
      </c>
      <c r="AX2204" s="17">
        <v>9.5488652441802796E-2</v>
      </c>
      <c r="AY2204" s="17">
        <v>6.4006907071910493E-2</v>
      </c>
    </row>
    <row r="2205" spans="2:51">
      <c r="B2205" t="s">
        <v>137</v>
      </c>
      <c r="C2205" s="17">
        <v>2.5972469205062999E-2</v>
      </c>
      <c r="D2205" s="17">
        <v>2.45882253660424E-2</v>
      </c>
      <c r="E2205" s="17">
        <v>2.7602144397002301E-2</v>
      </c>
      <c r="F2205" s="17"/>
      <c r="G2205" s="17">
        <v>2.6418616864250299E-2</v>
      </c>
      <c r="H2205" s="17">
        <v>3.4882381157144197E-2</v>
      </c>
      <c r="I2205" s="17">
        <v>3.1870481768576299E-2</v>
      </c>
      <c r="J2205" s="17">
        <v>1.8509982187199701E-2</v>
      </c>
      <c r="K2205" s="17">
        <v>1.8859769485842798E-2</v>
      </c>
      <c r="L2205" s="17">
        <v>2.6096875521693201E-2</v>
      </c>
      <c r="M2205" s="17"/>
      <c r="N2205" s="17">
        <v>1.73276940341127E-2</v>
      </c>
      <c r="O2205" s="17">
        <v>2.6961592307405201E-2</v>
      </c>
      <c r="P2205" s="17">
        <v>2.7358972363920299E-2</v>
      </c>
      <c r="Q2205" s="17">
        <v>3.3342943896533798E-2</v>
      </c>
      <c r="R2205" s="17"/>
      <c r="S2205" s="17">
        <v>2.6157609517850601E-2</v>
      </c>
      <c r="T2205" s="17">
        <v>3.1970623325004402E-2</v>
      </c>
      <c r="U2205" s="17">
        <v>2.1396167510376801E-2</v>
      </c>
      <c r="V2205" s="17">
        <v>0</v>
      </c>
      <c r="W2205" s="17">
        <v>1.41337913872442E-2</v>
      </c>
      <c r="X2205" s="17">
        <v>1.8847889522516301E-2</v>
      </c>
      <c r="Y2205" s="17">
        <v>7.5287588249012003E-3</v>
      </c>
      <c r="Z2205" s="17">
        <v>1.6931266699681299E-2</v>
      </c>
      <c r="AA2205" s="17">
        <v>4.4005023607499097E-2</v>
      </c>
      <c r="AB2205" s="17">
        <v>2.5363384843982699E-2</v>
      </c>
      <c r="AC2205" s="17">
        <v>0.11099450597175201</v>
      </c>
      <c r="AD2205" s="17">
        <v>0</v>
      </c>
      <c r="AE2205" s="17"/>
      <c r="AF2205" s="17">
        <v>2.5644693390726999E-2</v>
      </c>
      <c r="AG2205" s="17">
        <v>2.0819442978626701E-2</v>
      </c>
      <c r="AH2205" s="17">
        <v>5.6450857625077899E-2</v>
      </c>
      <c r="AI2205" s="17"/>
      <c r="AJ2205" s="17">
        <v>3.5092059000673102E-2</v>
      </c>
      <c r="AK2205" s="17">
        <v>2.8081635973678399E-2</v>
      </c>
      <c r="AL2205" s="17">
        <v>1.52146106864752E-2</v>
      </c>
      <c r="AM2205" s="17"/>
      <c r="AN2205" s="17">
        <v>2.6530957018030401E-2</v>
      </c>
      <c r="AO2205" s="17">
        <v>3.1809819993053601E-2</v>
      </c>
      <c r="AP2205" s="17">
        <v>2.6824636525314999E-2</v>
      </c>
      <c r="AQ2205" s="17">
        <v>1.6988739458935202E-2</v>
      </c>
      <c r="AR2205" s="17">
        <v>4.9531227263159498E-2</v>
      </c>
      <c r="AS2205" s="17"/>
      <c r="AT2205" s="17">
        <v>2.60691862681749E-2</v>
      </c>
      <c r="AU2205" s="17">
        <v>2.6183488053224201E-2</v>
      </c>
      <c r="AV2205" s="17"/>
      <c r="AW2205" s="17">
        <v>2.52538261535236E-2</v>
      </c>
      <c r="AX2205" s="17">
        <v>1.02335493899397E-2</v>
      </c>
      <c r="AY2205" s="17">
        <v>3.06239588906079E-2</v>
      </c>
    </row>
    <row r="2206" spans="2:51">
      <c r="B2206" t="s">
        <v>119</v>
      </c>
      <c r="C2206" s="17">
        <v>0.17041566534285099</v>
      </c>
      <c r="D2206" s="17">
        <v>0.152916940854987</v>
      </c>
      <c r="E2206" s="17">
        <v>0.187361566459984</v>
      </c>
      <c r="F2206" s="17"/>
      <c r="G2206" s="17">
        <v>0.21831119944237301</v>
      </c>
      <c r="H2206" s="17">
        <v>0.14954196321289001</v>
      </c>
      <c r="I2206" s="17">
        <v>0.186808856385731</v>
      </c>
      <c r="J2206" s="17">
        <v>0.141912051442068</v>
      </c>
      <c r="K2206" s="17">
        <v>0.18355892862669701</v>
      </c>
      <c r="L2206" s="17">
        <v>0.16725722397906101</v>
      </c>
      <c r="M2206" s="17"/>
      <c r="N2206" s="17">
        <v>0.15528124349505101</v>
      </c>
      <c r="O2206" s="17">
        <v>0.19101194006601199</v>
      </c>
      <c r="P2206" s="17">
        <v>0.15821172431245401</v>
      </c>
      <c r="Q2206" s="17">
        <v>0.17106380162558499</v>
      </c>
      <c r="R2206" s="17"/>
      <c r="S2206" s="17">
        <v>0.113855247224029</v>
      </c>
      <c r="T2206" s="17">
        <v>0.18356029164993101</v>
      </c>
      <c r="U2206" s="17">
        <v>0.13602808646051701</v>
      </c>
      <c r="V2206" s="17">
        <v>0.17438354637999801</v>
      </c>
      <c r="W2206" s="17">
        <v>0.23255520476413</v>
      </c>
      <c r="X2206" s="17">
        <v>0.21182742982948699</v>
      </c>
      <c r="Y2206" s="17">
        <v>0.16710755179999401</v>
      </c>
      <c r="Z2206" s="17">
        <v>0.18463305411606701</v>
      </c>
      <c r="AA2206" s="17">
        <v>0.15781724231512301</v>
      </c>
      <c r="AB2206" s="17">
        <v>0.18244588618100999</v>
      </c>
      <c r="AC2206" s="17">
        <v>0.13339388147681899</v>
      </c>
      <c r="AD2206" s="17">
        <v>0.21160569528436199</v>
      </c>
      <c r="AE2206" s="17"/>
      <c r="AF2206" s="17">
        <v>0.148073112126546</v>
      </c>
      <c r="AG2206" s="17">
        <v>0.15829423081032901</v>
      </c>
      <c r="AH2206" s="17">
        <v>0.22661335160318799</v>
      </c>
      <c r="AI2206" s="17"/>
      <c r="AJ2206" s="17">
        <v>0.11465662493717201</v>
      </c>
      <c r="AK2206" s="17">
        <v>0.165331026944846</v>
      </c>
      <c r="AL2206" s="17">
        <v>0.1421631594769</v>
      </c>
      <c r="AM2206" s="17"/>
      <c r="AN2206" s="17">
        <v>0.17658269495408599</v>
      </c>
      <c r="AO2206" s="17">
        <v>0.21571903530094899</v>
      </c>
      <c r="AP2206" s="17">
        <v>0.18062463599099701</v>
      </c>
      <c r="AQ2206" s="17">
        <v>7.8692886526512101E-2</v>
      </c>
      <c r="AR2206" s="17">
        <v>0.10079642903674001</v>
      </c>
      <c r="AS2206" s="17"/>
      <c r="AT2206" s="17">
        <v>0.174069569508779</v>
      </c>
      <c r="AU2206" s="17">
        <v>0.134216224297283</v>
      </c>
      <c r="AV2206" s="17"/>
      <c r="AW2206" s="17">
        <v>0.16416012627736601</v>
      </c>
      <c r="AX2206" s="17">
        <v>0.108286756337085</v>
      </c>
      <c r="AY2206" s="17">
        <v>0.19289258111308599</v>
      </c>
    </row>
    <row r="2207" spans="2:51">
      <c r="B2207" t="s">
        <v>138</v>
      </c>
      <c r="C2207" s="17">
        <v>0.41165060396720599</v>
      </c>
      <c r="D2207" s="17">
        <v>0.45633332166749402</v>
      </c>
      <c r="E2207" s="17">
        <v>0.36731541092146802</v>
      </c>
      <c r="F2207" s="17"/>
      <c r="G2207" s="17">
        <v>0.37352745979319402</v>
      </c>
      <c r="H2207" s="17">
        <v>0.39852361617486998</v>
      </c>
      <c r="I2207" s="17">
        <v>0.37756230586190698</v>
      </c>
      <c r="J2207" s="17">
        <v>0.40855230276466598</v>
      </c>
      <c r="K2207" s="17">
        <v>0.41188176118064501</v>
      </c>
      <c r="L2207" s="17">
        <v>0.46293716538423302</v>
      </c>
      <c r="M2207" s="17"/>
      <c r="N2207" s="17">
        <v>0.44632383627822098</v>
      </c>
      <c r="O2207" s="17">
        <v>0.40217910836593201</v>
      </c>
      <c r="P2207" s="17">
        <v>0.36114605455068599</v>
      </c>
      <c r="Q2207" s="17">
        <v>0.43247770566902899</v>
      </c>
      <c r="R2207" s="17"/>
      <c r="S2207" s="17">
        <v>0.46275318709456598</v>
      </c>
      <c r="T2207" s="17">
        <v>0.41496393169599399</v>
      </c>
      <c r="U2207" s="17">
        <v>0.423929890577807</v>
      </c>
      <c r="V2207" s="17">
        <v>0.42594098318303603</v>
      </c>
      <c r="W2207" s="17">
        <v>0.30324050245614198</v>
      </c>
      <c r="X2207" s="17">
        <v>0.38290143332808002</v>
      </c>
      <c r="Y2207" s="17">
        <v>0.52202836422916898</v>
      </c>
      <c r="Z2207" s="17">
        <v>0.35070415597306898</v>
      </c>
      <c r="AA2207" s="17">
        <v>0.36504453241773899</v>
      </c>
      <c r="AB2207" s="17">
        <v>0.450873953701935</v>
      </c>
      <c r="AC2207" s="17">
        <v>0.34123847154137699</v>
      </c>
      <c r="AD2207" s="17">
        <v>0.43302306191481099</v>
      </c>
      <c r="AE2207" s="17"/>
      <c r="AF2207" s="17">
        <v>0.430958210837463</v>
      </c>
      <c r="AG2207" s="17">
        <v>0.44202996511118797</v>
      </c>
      <c r="AH2207" s="17">
        <v>0.29659767823083799</v>
      </c>
      <c r="AI2207" s="17"/>
      <c r="AJ2207" s="17">
        <v>0.46567881292962299</v>
      </c>
      <c r="AK2207" s="17">
        <v>0.43544036783331402</v>
      </c>
      <c r="AL2207" s="17">
        <v>0.49202409358063898</v>
      </c>
      <c r="AM2207" s="17"/>
      <c r="AN2207" s="17">
        <v>0.392345487584918</v>
      </c>
      <c r="AO2207" s="17">
        <v>0.37069879874474099</v>
      </c>
      <c r="AP2207" s="17">
        <v>0.43880942280971902</v>
      </c>
      <c r="AQ2207" s="17">
        <v>0.50709510702217997</v>
      </c>
      <c r="AR2207" s="17">
        <v>0.417842969311427</v>
      </c>
      <c r="AS2207" s="17"/>
      <c r="AT2207" s="17">
        <v>0.410129716964103</v>
      </c>
      <c r="AU2207" s="17">
        <v>0.42116998854498</v>
      </c>
      <c r="AV2207" s="17"/>
      <c r="AW2207" s="17">
        <v>0.45846160776244199</v>
      </c>
      <c r="AX2207" s="17">
        <v>0.48591376390405</v>
      </c>
      <c r="AY2207" s="17">
        <v>0.33743558952171498</v>
      </c>
    </row>
    <row r="2208" spans="2:51">
      <c r="B2208" t="s">
        <v>139</v>
      </c>
      <c r="C2208" s="17">
        <v>8.8518116862382507E-2</v>
      </c>
      <c r="D2208" s="17">
        <v>7.6098463252882206E-2</v>
      </c>
      <c r="E2208" s="17">
        <v>0.101675048044067</v>
      </c>
      <c r="F2208" s="17"/>
      <c r="G2208" s="17">
        <v>0.14470726405706999</v>
      </c>
      <c r="H2208" s="17">
        <v>9.1542251118410606E-2</v>
      </c>
      <c r="I2208" s="17">
        <v>7.7213964228685705E-2</v>
      </c>
      <c r="J2208" s="17">
        <v>9.0298725204299907E-2</v>
      </c>
      <c r="K2208" s="17">
        <v>8.2283388012740197E-2</v>
      </c>
      <c r="L2208" s="17">
        <v>7.4242600444903301E-2</v>
      </c>
      <c r="M2208" s="17"/>
      <c r="N2208" s="17">
        <v>8.5192198728200705E-2</v>
      </c>
      <c r="O2208" s="17">
        <v>8.4959620437071698E-2</v>
      </c>
      <c r="P2208" s="17">
        <v>0.10866039349977601</v>
      </c>
      <c r="Q2208" s="17">
        <v>7.6453929575702601E-2</v>
      </c>
      <c r="R2208" s="17"/>
      <c r="S2208" s="17">
        <v>7.9760137018777794E-2</v>
      </c>
      <c r="T2208" s="17">
        <v>8.2232904186736497E-2</v>
      </c>
      <c r="U2208" s="17">
        <v>7.4239652349342405E-2</v>
      </c>
      <c r="V2208" s="17">
        <v>5.7680999815631698E-2</v>
      </c>
      <c r="W2208" s="17">
        <v>8.7070405885822294E-2</v>
      </c>
      <c r="X2208" s="17">
        <v>0.100642542399743</v>
      </c>
      <c r="Y2208" s="17">
        <v>7.7457977989890001E-2</v>
      </c>
      <c r="Z2208" s="17">
        <v>9.5455236696019005E-2</v>
      </c>
      <c r="AA2208" s="17">
        <v>0.108438969100278</v>
      </c>
      <c r="AB2208" s="17">
        <v>8.46168302945291E-2</v>
      </c>
      <c r="AC2208" s="17">
        <v>0.16731353217851999</v>
      </c>
      <c r="AD2208" s="17">
        <v>8.3966694522744301E-2</v>
      </c>
      <c r="AE2208" s="17"/>
      <c r="AF2208" s="17">
        <v>0.10948066416438799</v>
      </c>
      <c r="AG2208" s="17">
        <v>6.1592315044007903E-2</v>
      </c>
      <c r="AH2208" s="17">
        <v>9.1211119921248002E-2</v>
      </c>
      <c r="AI2208" s="17"/>
      <c r="AJ2208" s="17">
        <v>0.128173369884518</v>
      </c>
      <c r="AK2208" s="17">
        <v>7.9317364759559306E-2</v>
      </c>
      <c r="AL2208" s="17">
        <v>4.4458470990902603E-2</v>
      </c>
      <c r="AM2208" s="17"/>
      <c r="AN2208" s="17">
        <v>9.1327572220605405E-2</v>
      </c>
      <c r="AO2208" s="17">
        <v>0.118480276359187</v>
      </c>
      <c r="AP2208" s="17">
        <v>9.1861356159633506E-2</v>
      </c>
      <c r="AQ2208" s="17">
        <v>6.06261637198105E-2</v>
      </c>
      <c r="AR2208" s="17">
        <v>8.8762209231890404E-2</v>
      </c>
      <c r="AS2208" s="17"/>
      <c r="AT2208" s="17">
        <v>9.1385498420415198E-2</v>
      </c>
      <c r="AU2208" s="17">
        <v>6.5810186783790095E-2</v>
      </c>
      <c r="AV2208" s="17"/>
      <c r="AW2208" s="17">
        <v>8.00017284361801E-2</v>
      </c>
      <c r="AX2208" s="17">
        <v>0.105722201831742</v>
      </c>
      <c r="AY2208" s="17">
        <v>9.4630865962518296E-2</v>
      </c>
    </row>
    <row r="2209" spans="2:51">
      <c r="B2209" t="s">
        <v>140</v>
      </c>
      <c r="C2209" s="17">
        <v>0.32313248710482401</v>
      </c>
      <c r="D2209" s="17">
        <v>0.38023485841461202</v>
      </c>
      <c r="E2209" s="17">
        <v>0.265640362877401</v>
      </c>
      <c r="F2209" s="17"/>
      <c r="G2209" s="17">
        <v>0.228820195736124</v>
      </c>
      <c r="H2209" s="17">
        <v>0.30698136505646001</v>
      </c>
      <c r="I2209" s="17">
        <v>0.30034834163322099</v>
      </c>
      <c r="J2209" s="17">
        <v>0.31825357756036599</v>
      </c>
      <c r="K2209" s="17">
        <v>0.32959837316790502</v>
      </c>
      <c r="L2209" s="17">
        <v>0.38869456493933002</v>
      </c>
      <c r="M2209" s="17"/>
      <c r="N2209" s="17">
        <v>0.36113163755001998</v>
      </c>
      <c r="O2209" s="17">
        <v>0.31721948792886101</v>
      </c>
      <c r="P2209" s="17">
        <v>0.25248566105091003</v>
      </c>
      <c r="Q2209" s="17">
        <v>0.35602377609332603</v>
      </c>
      <c r="R2209" s="17"/>
      <c r="S2209" s="17">
        <v>0.38299305007578799</v>
      </c>
      <c r="T2209" s="17">
        <v>0.33273102750925798</v>
      </c>
      <c r="U2209" s="17">
        <v>0.34969023822846501</v>
      </c>
      <c r="V2209" s="17">
        <v>0.36825998336740401</v>
      </c>
      <c r="W2209" s="17">
        <v>0.21617009657031899</v>
      </c>
      <c r="X2209" s="17">
        <v>0.282258890928337</v>
      </c>
      <c r="Y2209" s="17">
        <v>0.44457038623927903</v>
      </c>
      <c r="Z2209" s="17">
        <v>0.25524891927705001</v>
      </c>
      <c r="AA2209" s="17">
        <v>0.25660556331746098</v>
      </c>
      <c r="AB2209" s="17">
        <v>0.36625712340740602</v>
      </c>
      <c r="AC2209" s="17">
        <v>0.173924939362857</v>
      </c>
      <c r="AD2209" s="17">
        <v>0.34905636739206702</v>
      </c>
      <c r="AE2209" s="17"/>
      <c r="AF2209" s="17">
        <v>0.32147754667307499</v>
      </c>
      <c r="AG2209" s="17">
        <v>0.38043765006718</v>
      </c>
      <c r="AH2209" s="17">
        <v>0.20538655830958999</v>
      </c>
      <c r="AI2209" s="17"/>
      <c r="AJ2209" s="17">
        <v>0.33750544304510499</v>
      </c>
      <c r="AK2209" s="17">
        <v>0.356123003073755</v>
      </c>
      <c r="AL2209" s="17">
        <v>0.44756562258973598</v>
      </c>
      <c r="AM2209" s="17"/>
      <c r="AN2209" s="17">
        <v>0.30101791536431299</v>
      </c>
      <c r="AO2209" s="17">
        <v>0.25221852238555398</v>
      </c>
      <c r="AP2209" s="17">
        <v>0.34694806665008598</v>
      </c>
      <c r="AQ2209" s="17">
        <v>0.44646894330236903</v>
      </c>
      <c r="AR2209" s="17">
        <v>0.32908076007953702</v>
      </c>
      <c r="AS2209" s="17"/>
      <c r="AT2209" s="17">
        <v>0.31874421854368801</v>
      </c>
      <c r="AU2209" s="17">
        <v>0.35535980176118998</v>
      </c>
      <c r="AV2209" s="17"/>
      <c r="AW2209" s="17">
        <v>0.37845987932626202</v>
      </c>
      <c r="AX2209" s="17">
        <v>0.38019156207230698</v>
      </c>
      <c r="AY2209" s="17">
        <v>0.24280472355919699</v>
      </c>
    </row>
    <row r="2210" spans="2:51">
      <c r="C2210" s="17"/>
      <c r="D2210" s="17"/>
      <c r="E2210" s="17"/>
      <c r="F2210" s="17"/>
      <c r="G2210" s="17"/>
      <c r="H2210" s="17"/>
      <c r="I2210" s="17"/>
      <c r="J2210" s="17"/>
      <c r="K2210" s="17"/>
      <c r="L2210" s="17"/>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7"/>
      <c r="AI2210" s="17"/>
      <c r="AJ2210" s="17"/>
      <c r="AK2210" s="17"/>
      <c r="AL2210" s="17"/>
      <c r="AM2210" s="17"/>
      <c r="AN2210" s="17"/>
      <c r="AO2210" s="17"/>
      <c r="AP2210" s="17"/>
      <c r="AQ2210" s="17"/>
      <c r="AR2210" s="17"/>
      <c r="AS2210" s="17"/>
      <c r="AT2210" s="17"/>
      <c r="AU2210" s="17"/>
      <c r="AV2210" s="17"/>
      <c r="AW2210" s="17"/>
      <c r="AX2210" s="17"/>
      <c r="AY2210" s="17"/>
    </row>
    <row r="2211" spans="2:51">
      <c r="B2211" s="6" t="s">
        <v>528</v>
      </c>
      <c r="C2211" s="17"/>
      <c r="D2211" s="17"/>
      <c r="E2211" s="17"/>
      <c r="F2211" s="17"/>
      <c r="G2211" s="17"/>
      <c r="H2211" s="17"/>
      <c r="I2211" s="17"/>
      <c r="J2211" s="17"/>
      <c r="K2211" s="17"/>
      <c r="L2211" s="17"/>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7"/>
      <c r="AI2211" s="17"/>
      <c r="AJ2211" s="17"/>
      <c r="AK2211" s="17"/>
      <c r="AL2211" s="17"/>
      <c r="AM2211" s="17"/>
      <c r="AN2211" s="17"/>
      <c r="AO2211" s="17"/>
      <c r="AP2211" s="17"/>
      <c r="AQ2211" s="17"/>
      <c r="AR2211" s="17"/>
      <c r="AS2211" s="17"/>
      <c r="AT2211" s="17"/>
      <c r="AU2211" s="17"/>
      <c r="AV2211" s="17"/>
      <c r="AW2211" s="17"/>
      <c r="AX2211" s="17"/>
      <c r="AY2211" s="17"/>
    </row>
    <row r="2212" spans="2:51">
      <c r="B2212" s="24" t="s">
        <v>16</v>
      </c>
      <c r="C2212" s="17"/>
      <c r="D2212" s="17"/>
      <c r="E2212" s="17"/>
      <c r="F2212" s="17"/>
      <c r="G2212" s="17"/>
      <c r="H2212" s="17"/>
      <c r="I2212" s="17"/>
      <c r="J2212" s="17"/>
      <c r="K2212" s="17"/>
      <c r="L2212" s="17"/>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7"/>
      <c r="AI2212" s="17"/>
      <c r="AJ2212" s="17"/>
      <c r="AK2212" s="17"/>
      <c r="AL2212" s="17"/>
      <c r="AM2212" s="17"/>
      <c r="AN2212" s="17"/>
      <c r="AO2212" s="17"/>
      <c r="AP2212" s="17"/>
      <c r="AQ2212" s="17"/>
      <c r="AR2212" s="17"/>
      <c r="AS2212" s="17"/>
      <c r="AT2212" s="17"/>
      <c r="AU2212" s="17"/>
      <c r="AV2212" s="17"/>
      <c r="AW2212" s="17"/>
      <c r="AX2212" s="17"/>
      <c r="AY2212" s="17"/>
    </row>
    <row r="2213" spans="2:51">
      <c r="B2213" t="s">
        <v>133</v>
      </c>
      <c r="C2213" s="17">
        <v>4.3420738834102003E-2</v>
      </c>
      <c r="D2213" s="17">
        <v>4.6873628393744197E-2</v>
      </c>
      <c r="E2213" s="17">
        <v>4.04524324586149E-2</v>
      </c>
      <c r="F2213" s="17"/>
      <c r="G2213" s="17">
        <v>5.0063109129369697E-2</v>
      </c>
      <c r="H2213" s="17">
        <v>5.9959568506708499E-2</v>
      </c>
      <c r="I2213" s="17">
        <v>2.94688736349113E-2</v>
      </c>
      <c r="J2213" s="17">
        <v>3.8880984951912799E-2</v>
      </c>
      <c r="K2213" s="17">
        <v>4.3266355248143297E-2</v>
      </c>
      <c r="L2213" s="17">
        <v>4.1310414695925501E-2</v>
      </c>
      <c r="M2213" s="17"/>
      <c r="N2213" s="17">
        <v>3.8827212418688598E-2</v>
      </c>
      <c r="O2213" s="17">
        <v>3.50466128618614E-2</v>
      </c>
      <c r="P2213" s="17">
        <v>4.1612459130638199E-2</v>
      </c>
      <c r="Q2213" s="17">
        <v>5.9190201684777698E-2</v>
      </c>
      <c r="R2213" s="17"/>
      <c r="S2213" s="17">
        <v>5.6583009362796401E-2</v>
      </c>
      <c r="T2213" s="17">
        <v>5.0934204661073401E-2</v>
      </c>
      <c r="U2213" s="17">
        <v>6.1251015440451702E-2</v>
      </c>
      <c r="V2213" s="17">
        <v>2.99460349563225E-2</v>
      </c>
      <c r="W2213" s="17">
        <v>6.7240899775903001E-2</v>
      </c>
      <c r="X2213" s="17">
        <v>8.5978365083051404E-3</v>
      </c>
      <c r="Y2213" s="17">
        <v>5.3476016758560597E-2</v>
      </c>
      <c r="Z2213" s="17">
        <v>0</v>
      </c>
      <c r="AA2213" s="17">
        <v>2.8067060963863199E-2</v>
      </c>
      <c r="AB2213" s="17">
        <v>4.2539837149357503E-2</v>
      </c>
      <c r="AC2213" s="17">
        <v>7.9579209539082194E-2</v>
      </c>
      <c r="AD2213" s="17">
        <v>0</v>
      </c>
      <c r="AE2213" s="17"/>
      <c r="AF2213" s="17">
        <v>4.9978868647614902E-2</v>
      </c>
      <c r="AG2213" s="17">
        <v>5.2048076012665999E-2</v>
      </c>
      <c r="AH2213" s="17">
        <v>1.12800395844374E-2</v>
      </c>
      <c r="AI2213" s="17"/>
      <c r="AJ2213" s="17">
        <v>5.70514209713597E-2</v>
      </c>
      <c r="AK2213" s="17">
        <v>4.4946137123116202E-2</v>
      </c>
      <c r="AL2213" s="17">
        <v>6.2443982398299402E-2</v>
      </c>
      <c r="AM2213" s="17"/>
      <c r="AN2213" s="17">
        <v>2.5223843501218798E-2</v>
      </c>
      <c r="AO2213" s="17">
        <v>5.7540277236669497E-2</v>
      </c>
      <c r="AP2213" s="17">
        <v>4.1349319170513398E-2</v>
      </c>
      <c r="AQ2213" s="17">
        <v>6.3023548657701406E-2</v>
      </c>
      <c r="AR2213" s="17">
        <v>4.9531227263159498E-2</v>
      </c>
      <c r="AS2213" s="17"/>
      <c r="AT2213" s="17">
        <v>4.03526242065479E-2</v>
      </c>
      <c r="AU2213" s="17">
        <v>7.3589255643199902E-2</v>
      </c>
      <c r="AV2213" s="17"/>
      <c r="AW2213" s="17">
        <v>5.5709991134728999E-2</v>
      </c>
      <c r="AX2213" s="17">
        <v>7.8205416223240301E-2</v>
      </c>
      <c r="AY2213" s="17">
        <v>2.02590928220499E-2</v>
      </c>
    </row>
    <row r="2214" spans="2:51">
      <c r="B2214" t="s">
        <v>134</v>
      </c>
      <c r="C2214" s="17">
        <v>0.142904121054405</v>
      </c>
      <c r="D2214" s="17">
        <v>0.13786248730857401</v>
      </c>
      <c r="E2214" s="17">
        <v>0.14753615032148501</v>
      </c>
      <c r="F2214" s="17"/>
      <c r="G2214" s="17">
        <v>0.14862348156105501</v>
      </c>
      <c r="H2214" s="17">
        <v>0.12571994027316299</v>
      </c>
      <c r="I2214" s="17">
        <v>0.20211787988528099</v>
      </c>
      <c r="J2214" s="17">
        <v>0.15811737328679301</v>
      </c>
      <c r="K2214" s="17">
        <v>0.124645977293807</v>
      </c>
      <c r="L2214" s="17">
        <v>0.11508848233688999</v>
      </c>
      <c r="M2214" s="17"/>
      <c r="N2214" s="17">
        <v>0.15157725973899699</v>
      </c>
      <c r="O2214" s="17">
        <v>0.16138402732596599</v>
      </c>
      <c r="P2214" s="17">
        <v>0.151752516806232</v>
      </c>
      <c r="Q2214" s="17">
        <v>0.10626472562863901</v>
      </c>
      <c r="R2214" s="17"/>
      <c r="S2214" s="17">
        <v>0.18190377201844601</v>
      </c>
      <c r="T2214" s="17">
        <v>0.14493923583944701</v>
      </c>
      <c r="U2214" s="17">
        <v>0.10078189689733701</v>
      </c>
      <c r="V2214" s="17">
        <v>0.114282465072901</v>
      </c>
      <c r="W2214" s="17">
        <v>0.15826928688224701</v>
      </c>
      <c r="X2214" s="17">
        <v>0.159410936039586</v>
      </c>
      <c r="Y2214" s="17">
        <v>0.13997689335914301</v>
      </c>
      <c r="Z2214" s="17">
        <v>0.137793108890018</v>
      </c>
      <c r="AA2214" s="17">
        <v>0.15313155795384101</v>
      </c>
      <c r="AB2214" s="17">
        <v>0.118544124633799</v>
      </c>
      <c r="AC2214" s="17">
        <v>5.6920711251163797E-2</v>
      </c>
      <c r="AD2214" s="17">
        <v>0.35100860303421999</v>
      </c>
      <c r="AE2214" s="17"/>
      <c r="AF2214" s="17">
        <v>0.14662456168572399</v>
      </c>
      <c r="AG2214" s="17">
        <v>0.139919076706432</v>
      </c>
      <c r="AH2214" s="17">
        <v>0.132639804194112</v>
      </c>
      <c r="AI2214" s="17"/>
      <c r="AJ2214" s="17">
        <v>0.188192272816917</v>
      </c>
      <c r="AK2214" s="17">
        <v>0.14029857078497299</v>
      </c>
      <c r="AL2214" s="17">
        <v>0.15028752919988</v>
      </c>
      <c r="AM2214" s="17"/>
      <c r="AN2214" s="17">
        <v>9.09788598263295E-2</v>
      </c>
      <c r="AO2214" s="17">
        <v>0.16272750088021801</v>
      </c>
      <c r="AP2214" s="17">
        <v>0.185626160356265</v>
      </c>
      <c r="AQ2214" s="17">
        <v>0.141341479278636</v>
      </c>
      <c r="AR2214" s="17">
        <v>9.5949691602960394E-2</v>
      </c>
      <c r="AS2214" s="17"/>
      <c r="AT2214" s="17">
        <v>0.13910339428240401</v>
      </c>
      <c r="AU2214" s="17">
        <v>0.17329049283277101</v>
      </c>
      <c r="AV2214" s="17"/>
      <c r="AW2214" s="17">
        <v>0.13377644457079499</v>
      </c>
      <c r="AX2214" s="17">
        <v>0.24475737222094099</v>
      </c>
      <c r="AY2214" s="17">
        <v>0.12938808667905499</v>
      </c>
    </row>
    <row r="2215" spans="2:51">
      <c r="B2215" t="s">
        <v>135</v>
      </c>
      <c r="C2215" s="17">
        <v>0.34731856277865603</v>
      </c>
      <c r="D2215" s="17">
        <v>0.342865913603977</v>
      </c>
      <c r="E2215" s="17">
        <v>0.353357208637332</v>
      </c>
      <c r="F2215" s="17"/>
      <c r="G2215" s="17">
        <v>0.29918465344390299</v>
      </c>
      <c r="H2215" s="17">
        <v>0.44146781581291</v>
      </c>
      <c r="I2215" s="17">
        <v>0.29903423405347002</v>
      </c>
      <c r="J2215" s="17">
        <v>0.378063512352102</v>
      </c>
      <c r="K2215" s="17">
        <v>0.33763553717586298</v>
      </c>
      <c r="L2215" s="17">
        <v>0.31243795004330099</v>
      </c>
      <c r="M2215" s="17"/>
      <c r="N2215" s="17">
        <v>0.33558968586925603</v>
      </c>
      <c r="O2215" s="17">
        <v>0.30254346683926697</v>
      </c>
      <c r="P2215" s="17">
        <v>0.39291307608654502</v>
      </c>
      <c r="Q2215" s="17">
        <v>0.36903325780773399</v>
      </c>
      <c r="R2215" s="17"/>
      <c r="S2215" s="17">
        <v>0.3443091201522</v>
      </c>
      <c r="T2215" s="17">
        <v>0.341439466784345</v>
      </c>
      <c r="U2215" s="17">
        <v>0.40360842253322798</v>
      </c>
      <c r="V2215" s="17">
        <v>0.42817599070895301</v>
      </c>
      <c r="W2215" s="17">
        <v>0.32155680300734502</v>
      </c>
      <c r="X2215" s="17">
        <v>0.306641711709224</v>
      </c>
      <c r="Y2215" s="17">
        <v>0.24821200637111701</v>
      </c>
      <c r="Z2215" s="17">
        <v>0.49097463842792499</v>
      </c>
      <c r="AA2215" s="17">
        <v>0.34217655017041898</v>
      </c>
      <c r="AB2215" s="17">
        <v>0.33251169604353098</v>
      </c>
      <c r="AC2215" s="17">
        <v>0.40385759451755998</v>
      </c>
      <c r="AD2215" s="17">
        <v>0.21039679274308401</v>
      </c>
      <c r="AE2215" s="17"/>
      <c r="AF2215" s="17">
        <v>0.33689611236251099</v>
      </c>
      <c r="AG2215" s="17">
        <v>0.34119270052223799</v>
      </c>
      <c r="AH2215" s="17">
        <v>0.40828732865474099</v>
      </c>
      <c r="AI2215" s="17"/>
      <c r="AJ2215" s="17">
        <v>0.29730161646596798</v>
      </c>
      <c r="AK2215" s="17">
        <v>0.36694196792341299</v>
      </c>
      <c r="AL2215" s="17">
        <v>0.31564129639369398</v>
      </c>
      <c r="AM2215" s="17"/>
      <c r="AN2215" s="17">
        <v>0.37176117344547699</v>
      </c>
      <c r="AO2215" s="17">
        <v>0.34037563163908202</v>
      </c>
      <c r="AP2215" s="17">
        <v>0.299716515474998</v>
      </c>
      <c r="AQ2215" s="17">
        <v>0.36417600148607598</v>
      </c>
      <c r="AR2215" s="17">
        <v>0.31932499272196702</v>
      </c>
      <c r="AS2215" s="17"/>
      <c r="AT2215" s="17">
        <v>0.34268899287479199</v>
      </c>
      <c r="AU2215" s="17">
        <v>0.39514294310664599</v>
      </c>
      <c r="AV2215" s="17"/>
      <c r="AW2215" s="17">
        <v>0.31945213065219102</v>
      </c>
      <c r="AX2215" s="17">
        <v>0.30130907928551898</v>
      </c>
      <c r="AY2215" s="17">
        <v>0.39193175860597401</v>
      </c>
    </row>
    <row r="2216" spans="2:51">
      <c r="B2216" t="s">
        <v>136</v>
      </c>
      <c r="C2216" s="17">
        <v>0.19051255789681501</v>
      </c>
      <c r="D2216" s="17">
        <v>0.19389370951089599</v>
      </c>
      <c r="E2216" s="17">
        <v>0.18910599642495601</v>
      </c>
      <c r="F2216" s="17"/>
      <c r="G2216" s="17">
        <v>0.20755192488303001</v>
      </c>
      <c r="H2216" s="17">
        <v>0.13545473360732599</v>
      </c>
      <c r="I2216" s="17">
        <v>0.19795723915560601</v>
      </c>
      <c r="J2216" s="17">
        <v>0.17241746836420399</v>
      </c>
      <c r="K2216" s="17">
        <v>0.170339526847374</v>
      </c>
      <c r="L2216" s="17">
        <v>0.24946141327892199</v>
      </c>
      <c r="M2216" s="17"/>
      <c r="N2216" s="17">
        <v>0.20984688723994299</v>
      </c>
      <c r="O2216" s="17">
        <v>0.20486836751193499</v>
      </c>
      <c r="P2216" s="17">
        <v>0.146521987877274</v>
      </c>
      <c r="Q2216" s="17">
        <v>0.19679631408885301</v>
      </c>
      <c r="R2216" s="17"/>
      <c r="S2216" s="17">
        <v>0.199475367285912</v>
      </c>
      <c r="T2216" s="17">
        <v>0.15950439770535699</v>
      </c>
      <c r="U2216" s="17">
        <v>0.16055980641885101</v>
      </c>
      <c r="V2216" s="17">
        <v>0.21858701907172801</v>
      </c>
      <c r="W2216" s="17">
        <v>0.136952656806137</v>
      </c>
      <c r="X2216" s="17">
        <v>0.17425593931382</v>
      </c>
      <c r="Y2216" s="17">
        <v>0.23881007018157099</v>
      </c>
      <c r="Z2216" s="17">
        <v>0.15779196766263701</v>
      </c>
      <c r="AA2216" s="17">
        <v>0.219783792312816</v>
      </c>
      <c r="AB2216" s="17">
        <v>0.24366710999258101</v>
      </c>
      <c r="AC2216" s="17">
        <v>0.182332327857467</v>
      </c>
      <c r="AD2216" s="17">
        <v>0.118303845946175</v>
      </c>
      <c r="AE2216" s="17"/>
      <c r="AF2216" s="17">
        <v>0.20653348184609499</v>
      </c>
      <c r="AG2216" s="17">
        <v>0.20068309323244701</v>
      </c>
      <c r="AH2216" s="17">
        <v>0.107779575935389</v>
      </c>
      <c r="AI2216" s="17"/>
      <c r="AJ2216" s="17">
        <v>0.23379571105688801</v>
      </c>
      <c r="AK2216" s="17">
        <v>0.18231503743559499</v>
      </c>
      <c r="AL2216" s="17">
        <v>0.20436916920296899</v>
      </c>
      <c r="AM2216" s="17"/>
      <c r="AN2216" s="17">
        <v>0.18927152887078899</v>
      </c>
      <c r="AO2216" s="17">
        <v>0.126343219404639</v>
      </c>
      <c r="AP2216" s="17">
        <v>0.20667558485867299</v>
      </c>
      <c r="AQ2216" s="17">
        <v>0.204651461285183</v>
      </c>
      <c r="AR2216" s="17">
        <v>0.39062115516741802</v>
      </c>
      <c r="AS2216" s="17"/>
      <c r="AT2216" s="17">
        <v>0.19325849931591799</v>
      </c>
      <c r="AU2216" s="17">
        <v>0.160918983392624</v>
      </c>
      <c r="AV2216" s="17"/>
      <c r="AW2216" s="17">
        <v>0.21004216390803701</v>
      </c>
      <c r="AX2216" s="17">
        <v>0.18804481646888499</v>
      </c>
      <c r="AY2216" s="17">
        <v>0.16759736098282799</v>
      </c>
    </row>
    <row r="2217" spans="2:51">
      <c r="B2217" t="s">
        <v>137</v>
      </c>
      <c r="C2217" s="17">
        <v>7.5865391354470804E-2</v>
      </c>
      <c r="D2217" s="17">
        <v>9.1016809263697498E-2</v>
      </c>
      <c r="E2217" s="17">
        <v>5.9070800324385997E-2</v>
      </c>
      <c r="F2217" s="17"/>
      <c r="G2217" s="17">
        <v>4.9865164719294398E-2</v>
      </c>
      <c r="H2217" s="17">
        <v>6.0538659602011997E-2</v>
      </c>
      <c r="I2217" s="17">
        <v>5.2862205507737597E-2</v>
      </c>
      <c r="J2217" s="17">
        <v>8.99456838090954E-2</v>
      </c>
      <c r="K2217" s="17">
        <v>0.10352305180238</v>
      </c>
      <c r="L2217" s="17">
        <v>8.2203384996792001E-2</v>
      </c>
      <c r="M2217" s="17"/>
      <c r="N2217" s="17">
        <v>8.6393345281321796E-2</v>
      </c>
      <c r="O2217" s="17">
        <v>7.4719695900660799E-2</v>
      </c>
      <c r="P2217" s="17">
        <v>6.1861586994842899E-2</v>
      </c>
      <c r="Q2217" s="17">
        <v>7.6238138637135897E-2</v>
      </c>
      <c r="R2217" s="17"/>
      <c r="S2217" s="17">
        <v>5.04642089066989E-2</v>
      </c>
      <c r="T2217" s="17">
        <v>9.4445807414319599E-2</v>
      </c>
      <c r="U2217" s="17">
        <v>0.105273620875439</v>
      </c>
      <c r="V2217" s="17">
        <v>5.6166709626317299E-2</v>
      </c>
      <c r="W2217" s="17">
        <v>5.8243056415623599E-2</v>
      </c>
      <c r="X2217" s="17">
        <v>6.5256815234055798E-2</v>
      </c>
      <c r="Y2217" s="17">
        <v>9.9416882940185303E-2</v>
      </c>
      <c r="Z2217" s="17">
        <v>6.8958331720999105E-2</v>
      </c>
      <c r="AA2217" s="17">
        <v>7.1612700337670504E-2</v>
      </c>
      <c r="AB2217" s="17">
        <v>6.8515741321702794E-2</v>
      </c>
      <c r="AC2217" s="17">
        <v>0.116374127426791</v>
      </c>
      <c r="AD2217" s="17">
        <v>5.3018382970817103E-2</v>
      </c>
      <c r="AE2217" s="17"/>
      <c r="AF2217" s="17">
        <v>8.3988452349321494E-2</v>
      </c>
      <c r="AG2217" s="17">
        <v>7.9712313575739505E-2</v>
      </c>
      <c r="AH2217" s="17">
        <v>7.1021364837888096E-2</v>
      </c>
      <c r="AI2217" s="17"/>
      <c r="AJ2217" s="17">
        <v>7.37259468799569E-2</v>
      </c>
      <c r="AK2217" s="17">
        <v>9.2327321257885897E-2</v>
      </c>
      <c r="AL2217" s="17">
        <v>0.110352948146477</v>
      </c>
      <c r="AM2217" s="17"/>
      <c r="AN2217" s="17">
        <v>8.0755138660258893E-2</v>
      </c>
      <c r="AO2217" s="17">
        <v>7.9247885826781397E-2</v>
      </c>
      <c r="AP2217" s="17">
        <v>7.7789294632623407E-2</v>
      </c>
      <c r="AQ2217" s="17">
        <v>0.118120729979348</v>
      </c>
      <c r="AR2217" s="17">
        <v>0</v>
      </c>
      <c r="AS2217" s="17"/>
      <c r="AT2217" s="17">
        <v>7.9365928986217693E-2</v>
      </c>
      <c r="AU2217" s="17">
        <v>4.6774770467489998E-2</v>
      </c>
      <c r="AV2217" s="17"/>
      <c r="AW2217" s="17">
        <v>0.101565263778521</v>
      </c>
      <c r="AX2217" s="17">
        <v>3.5356280251334499E-2</v>
      </c>
      <c r="AY2217" s="17">
        <v>5.4674570693073E-2</v>
      </c>
    </row>
    <row r="2218" spans="2:51">
      <c r="B2218" t="s">
        <v>119</v>
      </c>
      <c r="C2218" s="17">
        <v>0.19997862808155101</v>
      </c>
      <c r="D2218" s="17">
        <v>0.18748745191911201</v>
      </c>
      <c r="E2218" s="17">
        <v>0.21047741183322599</v>
      </c>
      <c r="F2218" s="17"/>
      <c r="G2218" s="17">
        <v>0.244711666263348</v>
      </c>
      <c r="H2218" s="17">
        <v>0.17685928219788</v>
      </c>
      <c r="I2218" s="17">
        <v>0.21855956776299401</v>
      </c>
      <c r="J2218" s="17">
        <v>0.16257497723589301</v>
      </c>
      <c r="K2218" s="17">
        <v>0.22058955163243199</v>
      </c>
      <c r="L2218" s="17">
        <v>0.19949835464816801</v>
      </c>
      <c r="M2218" s="17"/>
      <c r="N2218" s="17">
        <v>0.17776560945179401</v>
      </c>
      <c r="O2218" s="17">
        <v>0.22143782956031</v>
      </c>
      <c r="P2218" s="17">
        <v>0.20533837310446801</v>
      </c>
      <c r="Q2218" s="17">
        <v>0.19247736215285999</v>
      </c>
      <c r="R2218" s="17"/>
      <c r="S2218" s="17">
        <v>0.167264522273947</v>
      </c>
      <c r="T2218" s="17">
        <v>0.208736887595458</v>
      </c>
      <c r="U2218" s="17">
        <v>0.168525237834693</v>
      </c>
      <c r="V2218" s="17">
        <v>0.15284178056377901</v>
      </c>
      <c r="W2218" s="17">
        <v>0.25773729711274501</v>
      </c>
      <c r="X2218" s="17">
        <v>0.285836761195009</v>
      </c>
      <c r="Y2218" s="17">
        <v>0.22010813038942301</v>
      </c>
      <c r="Z2218" s="17">
        <v>0.14448195329842101</v>
      </c>
      <c r="AA2218" s="17">
        <v>0.18522833826139001</v>
      </c>
      <c r="AB2218" s="17">
        <v>0.19422149085902801</v>
      </c>
      <c r="AC2218" s="17">
        <v>0.160936029407936</v>
      </c>
      <c r="AD2218" s="17">
        <v>0.26727237530570402</v>
      </c>
      <c r="AE2218" s="17"/>
      <c r="AF2218" s="17">
        <v>0.17597852310873399</v>
      </c>
      <c r="AG2218" s="17">
        <v>0.186444739950478</v>
      </c>
      <c r="AH2218" s="17">
        <v>0.268991886793433</v>
      </c>
      <c r="AI2218" s="17"/>
      <c r="AJ2218" s="17">
        <v>0.14993303180891099</v>
      </c>
      <c r="AK2218" s="17">
        <v>0.17317096547501701</v>
      </c>
      <c r="AL2218" s="17">
        <v>0.156905074658681</v>
      </c>
      <c r="AM2218" s="17"/>
      <c r="AN2218" s="17">
        <v>0.24200945569592699</v>
      </c>
      <c r="AO2218" s="17">
        <v>0.23376548501261099</v>
      </c>
      <c r="AP2218" s="17">
        <v>0.188843125506927</v>
      </c>
      <c r="AQ2218" s="17">
        <v>0.108686779313056</v>
      </c>
      <c r="AR2218" s="17">
        <v>0.14457293324449499</v>
      </c>
      <c r="AS2218" s="17"/>
      <c r="AT2218" s="17">
        <v>0.20523056033412099</v>
      </c>
      <c r="AU2218" s="17">
        <v>0.15028355455726899</v>
      </c>
      <c r="AV2218" s="17"/>
      <c r="AW2218" s="17">
        <v>0.179454005955727</v>
      </c>
      <c r="AX2218" s="17">
        <v>0.15232703555008001</v>
      </c>
      <c r="AY2218" s="17">
        <v>0.236149130217019</v>
      </c>
    </row>
    <row r="2219" spans="2:51">
      <c r="B2219" t="s">
        <v>138</v>
      </c>
      <c r="C2219" s="17">
        <v>0.186324859888507</v>
      </c>
      <c r="D2219" s="17">
        <v>0.18473611570231799</v>
      </c>
      <c r="E2219" s="17">
        <v>0.1879885827801</v>
      </c>
      <c r="F2219" s="17"/>
      <c r="G2219" s="17">
        <v>0.19868659069042499</v>
      </c>
      <c r="H2219" s="17">
        <v>0.18567950877987099</v>
      </c>
      <c r="I2219" s="17">
        <v>0.23158675352019201</v>
      </c>
      <c r="J2219" s="17">
        <v>0.19699835823870601</v>
      </c>
      <c r="K2219" s="17">
        <v>0.16791233254195001</v>
      </c>
      <c r="L2219" s="17">
        <v>0.15639889703281601</v>
      </c>
      <c r="M2219" s="17"/>
      <c r="N2219" s="17">
        <v>0.190404472157685</v>
      </c>
      <c r="O2219" s="17">
        <v>0.19643064018782799</v>
      </c>
      <c r="P2219" s="17">
        <v>0.19336497593686999</v>
      </c>
      <c r="Q2219" s="17">
        <v>0.16545492731341699</v>
      </c>
      <c r="R2219" s="17"/>
      <c r="S2219" s="17">
        <v>0.23848678138124199</v>
      </c>
      <c r="T2219" s="17">
        <v>0.195873440500521</v>
      </c>
      <c r="U2219" s="17">
        <v>0.16203291233778899</v>
      </c>
      <c r="V2219" s="17">
        <v>0.14422850002922299</v>
      </c>
      <c r="W2219" s="17">
        <v>0.22551018665815001</v>
      </c>
      <c r="X2219" s="17">
        <v>0.16800877254789101</v>
      </c>
      <c r="Y2219" s="17">
        <v>0.19345291011770299</v>
      </c>
      <c r="Z2219" s="17">
        <v>0.137793108890018</v>
      </c>
      <c r="AA2219" s="17">
        <v>0.181198618917705</v>
      </c>
      <c r="AB2219" s="17">
        <v>0.16108396178315601</v>
      </c>
      <c r="AC2219" s="17">
        <v>0.136499920790246</v>
      </c>
      <c r="AD2219" s="17">
        <v>0.35100860303421999</v>
      </c>
      <c r="AE2219" s="17"/>
      <c r="AF2219" s="17">
        <v>0.19660343033333899</v>
      </c>
      <c r="AG2219" s="17">
        <v>0.19196715271909801</v>
      </c>
      <c r="AH2219" s="17">
        <v>0.14391984377854899</v>
      </c>
      <c r="AI2219" s="17"/>
      <c r="AJ2219" s="17">
        <v>0.24524369378827701</v>
      </c>
      <c r="AK2219" s="17">
        <v>0.18524470790809</v>
      </c>
      <c r="AL2219" s="17">
        <v>0.21273151159817899</v>
      </c>
      <c r="AM2219" s="17"/>
      <c r="AN2219" s="17">
        <v>0.11620270332754799</v>
      </c>
      <c r="AO2219" s="17">
        <v>0.220267778116887</v>
      </c>
      <c r="AP2219" s="17">
        <v>0.22697547952677899</v>
      </c>
      <c r="AQ2219" s="17">
        <v>0.20436502793633701</v>
      </c>
      <c r="AR2219" s="17">
        <v>0.14548091886612</v>
      </c>
      <c r="AS2219" s="17"/>
      <c r="AT2219" s="17">
        <v>0.17945601848895201</v>
      </c>
      <c r="AU2219" s="17">
        <v>0.24687974847597099</v>
      </c>
      <c r="AV2219" s="17"/>
      <c r="AW2219" s="17">
        <v>0.18948643570552401</v>
      </c>
      <c r="AX2219" s="17">
        <v>0.32296278844418103</v>
      </c>
      <c r="AY2219" s="17">
        <v>0.14964717950110501</v>
      </c>
    </row>
    <row r="2220" spans="2:51">
      <c r="B2220" t="s">
        <v>139</v>
      </c>
      <c r="C2220" s="17">
        <v>0.26637794925128599</v>
      </c>
      <c r="D2220" s="17">
        <v>0.284910518774593</v>
      </c>
      <c r="E2220" s="17">
        <v>0.24817679674934201</v>
      </c>
      <c r="F2220" s="17"/>
      <c r="G2220" s="17">
        <v>0.25741708960232401</v>
      </c>
      <c r="H2220" s="17">
        <v>0.19599339320933801</v>
      </c>
      <c r="I2220" s="17">
        <v>0.25081944466334399</v>
      </c>
      <c r="J2220" s="17">
        <v>0.26236315217329897</v>
      </c>
      <c r="K2220" s="17">
        <v>0.273862578649755</v>
      </c>
      <c r="L2220" s="17">
        <v>0.33166479827571399</v>
      </c>
      <c r="M2220" s="17"/>
      <c r="N2220" s="17">
        <v>0.29624023252126502</v>
      </c>
      <c r="O2220" s="17">
        <v>0.27958806341259501</v>
      </c>
      <c r="P2220" s="17">
        <v>0.20838357487211701</v>
      </c>
      <c r="Q2220" s="17">
        <v>0.27303445272598897</v>
      </c>
      <c r="R2220" s="17"/>
      <c r="S2220" s="17">
        <v>0.24993957619261101</v>
      </c>
      <c r="T2220" s="17">
        <v>0.25395020511967598</v>
      </c>
      <c r="U2220" s="17">
        <v>0.26583342729428999</v>
      </c>
      <c r="V2220" s="17">
        <v>0.27475372869804499</v>
      </c>
      <c r="W2220" s="17">
        <v>0.19519571322175999</v>
      </c>
      <c r="X2220" s="17">
        <v>0.23951275454787599</v>
      </c>
      <c r="Y2220" s="17">
        <v>0.33822695312175599</v>
      </c>
      <c r="Z2220" s="17">
        <v>0.226750299383636</v>
      </c>
      <c r="AA2220" s="17">
        <v>0.29139649265048601</v>
      </c>
      <c r="AB2220" s="17">
        <v>0.31218285131428403</v>
      </c>
      <c r="AC2220" s="17">
        <v>0.29870645528425799</v>
      </c>
      <c r="AD2220" s="17">
        <v>0.171322228916992</v>
      </c>
      <c r="AE2220" s="17"/>
      <c r="AF2220" s="17">
        <v>0.290521934195416</v>
      </c>
      <c r="AG2220" s="17">
        <v>0.28039540680818598</v>
      </c>
      <c r="AH2220" s="17">
        <v>0.17880094077327699</v>
      </c>
      <c r="AI2220" s="17"/>
      <c r="AJ2220" s="17">
        <v>0.307521657936844</v>
      </c>
      <c r="AK2220" s="17">
        <v>0.27464235869348103</v>
      </c>
      <c r="AL2220" s="17">
        <v>0.314722117349445</v>
      </c>
      <c r="AM2220" s="17"/>
      <c r="AN2220" s="17">
        <v>0.27002666753104798</v>
      </c>
      <c r="AO2220" s="17">
        <v>0.20559110523141999</v>
      </c>
      <c r="AP2220" s="17">
        <v>0.28446487949129601</v>
      </c>
      <c r="AQ2220" s="17">
        <v>0.32277219126453099</v>
      </c>
      <c r="AR2220" s="17">
        <v>0.39062115516741802</v>
      </c>
      <c r="AS2220" s="17"/>
      <c r="AT2220" s="17">
        <v>0.27262442830213501</v>
      </c>
      <c r="AU2220" s="17">
        <v>0.20769375386011399</v>
      </c>
      <c r="AV2220" s="17"/>
      <c r="AW2220" s="17">
        <v>0.31160742768655803</v>
      </c>
      <c r="AX2220" s="17">
        <v>0.22340109672021999</v>
      </c>
      <c r="AY2220" s="17">
        <v>0.22227193167590101</v>
      </c>
    </row>
    <row r="2221" spans="2:51">
      <c r="B2221" t="s">
        <v>140</v>
      </c>
      <c r="C2221" s="17">
        <v>-8.0053089362779106E-2</v>
      </c>
      <c r="D2221" s="17">
        <v>-0.100174403072275</v>
      </c>
      <c r="E2221" s="17">
        <v>-6.0188213969242003E-2</v>
      </c>
      <c r="F2221" s="17"/>
      <c r="G2221" s="17">
        <v>-5.8730498911899798E-2</v>
      </c>
      <c r="H2221" s="17">
        <v>-1.0313884429467001E-2</v>
      </c>
      <c r="I2221" s="17">
        <v>-1.9232691143151699E-2</v>
      </c>
      <c r="J2221" s="17">
        <v>-6.5364793934593504E-2</v>
      </c>
      <c r="K2221" s="17">
        <v>-0.105950246107804</v>
      </c>
      <c r="L2221" s="17">
        <v>-0.17526590124289901</v>
      </c>
      <c r="M2221" s="17"/>
      <c r="N2221" s="17">
        <v>-0.10583576036358</v>
      </c>
      <c r="O2221" s="17">
        <v>-8.3157423224767796E-2</v>
      </c>
      <c r="P2221" s="17">
        <v>-1.50185989352472E-2</v>
      </c>
      <c r="Q2221" s="17">
        <v>-0.107579525412572</v>
      </c>
      <c r="R2221" s="17"/>
      <c r="S2221" s="17">
        <v>-1.1452794811369099E-2</v>
      </c>
      <c r="T2221" s="17">
        <v>-5.8076764619155501E-2</v>
      </c>
      <c r="U2221" s="17">
        <v>-0.103800514956502</v>
      </c>
      <c r="V2221" s="17">
        <v>-0.13052522866882199</v>
      </c>
      <c r="W2221" s="17">
        <v>3.03144734363897E-2</v>
      </c>
      <c r="X2221" s="17">
        <v>-7.1503981999985103E-2</v>
      </c>
      <c r="Y2221" s="17">
        <v>-0.144774043004053</v>
      </c>
      <c r="Z2221" s="17">
        <v>-8.8957190493618402E-2</v>
      </c>
      <c r="AA2221" s="17">
        <v>-0.110197873732782</v>
      </c>
      <c r="AB2221" s="17">
        <v>-0.15109888953112799</v>
      </c>
      <c r="AC2221" s="17">
        <v>-0.16220653449401201</v>
      </c>
      <c r="AD2221" s="17">
        <v>0.17968637411722799</v>
      </c>
      <c r="AE2221" s="17"/>
      <c r="AF2221" s="17">
        <v>-9.3918503862077105E-2</v>
      </c>
      <c r="AG2221" s="17">
        <v>-8.8428254089088595E-2</v>
      </c>
      <c r="AH2221" s="17">
        <v>-3.4881096994727599E-2</v>
      </c>
      <c r="AI2221" s="17"/>
      <c r="AJ2221" s="17">
        <v>-6.2277964148567497E-2</v>
      </c>
      <c r="AK2221" s="17">
        <v>-8.93976507853909E-2</v>
      </c>
      <c r="AL2221" s="17">
        <v>-0.10199060575126601</v>
      </c>
      <c r="AM2221" s="17"/>
      <c r="AN2221" s="17">
        <v>-0.1538239642035</v>
      </c>
      <c r="AO2221" s="17">
        <v>1.4676672885467101E-2</v>
      </c>
      <c r="AP2221" s="17">
        <v>-5.7489399964517698E-2</v>
      </c>
      <c r="AQ2221" s="17">
        <v>-0.118407163328194</v>
      </c>
      <c r="AR2221" s="17">
        <v>-0.245140236301298</v>
      </c>
      <c r="AS2221" s="17"/>
      <c r="AT2221" s="17">
        <v>-9.3168409813183098E-2</v>
      </c>
      <c r="AU2221" s="17">
        <v>3.9185994615857402E-2</v>
      </c>
      <c r="AV2221" s="17"/>
      <c r="AW2221" s="17">
        <v>-0.122120991981034</v>
      </c>
      <c r="AX2221" s="17">
        <v>9.9561691723961399E-2</v>
      </c>
      <c r="AY2221" s="17">
        <v>-7.2624752174795901E-2</v>
      </c>
    </row>
    <row r="2222" spans="2:51">
      <c r="C2222" s="17"/>
      <c r="D2222" s="17"/>
      <c r="E2222" s="17"/>
      <c r="F2222" s="17"/>
      <c r="G2222" s="17"/>
      <c r="H2222" s="17"/>
      <c r="I2222" s="17"/>
      <c r="J2222" s="17"/>
      <c r="K2222" s="17"/>
      <c r="L2222" s="17"/>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7"/>
      <c r="AI2222" s="17"/>
      <c r="AJ2222" s="17"/>
      <c r="AK2222" s="17"/>
      <c r="AL2222" s="17"/>
      <c r="AM2222" s="17"/>
      <c r="AN2222" s="17"/>
      <c r="AO2222" s="17"/>
      <c r="AP2222" s="17"/>
      <c r="AQ2222" s="17"/>
      <c r="AR2222" s="17"/>
      <c r="AS2222" s="17"/>
      <c r="AT2222" s="17"/>
      <c r="AU2222" s="17"/>
      <c r="AV2222" s="17"/>
      <c r="AW2222" s="17"/>
      <c r="AX2222" s="17"/>
      <c r="AY2222" s="17"/>
    </row>
    <row r="2223" spans="2:51">
      <c r="B2223" s="6" t="s">
        <v>529</v>
      </c>
      <c r="C2223" s="17"/>
      <c r="D2223" s="17"/>
      <c r="E2223" s="17"/>
      <c r="F2223" s="17"/>
      <c r="G2223" s="17"/>
      <c r="H2223" s="17"/>
      <c r="I2223" s="17"/>
      <c r="J2223" s="17"/>
      <c r="K2223" s="17"/>
      <c r="L2223" s="17"/>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7"/>
      <c r="AI2223" s="17"/>
      <c r="AJ2223" s="17"/>
      <c r="AK2223" s="17"/>
      <c r="AL2223" s="17"/>
      <c r="AM2223" s="17"/>
      <c r="AN2223" s="17"/>
      <c r="AO2223" s="17"/>
      <c r="AP2223" s="17"/>
      <c r="AQ2223" s="17"/>
      <c r="AR2223" s="17"/>
      <c r="AS2223" s="17"/>
      <c r="AT2223" s="17"/>
      <c r="AU2223" s="17"/>
      <c r="AV2223" s="17"/>
      <c r="AW2223" s="17"/>
      <c r="AX2223" s="17"/>
      <c r="AY2223" s="17"/>
    </row>
    <row r="2224" spans="2:51">
      <c r="B2224" s="24" t="s">
        <v>16</v>
      </c>
      <c r="C2224" s="17"/>
      <c r="D2224" s="17"/>
      <c r="E2224" s="17"/>
      <c r="F2224" s="17"/>
      <c r="G2224" s="17"/>
      <c r="H2224" s="17"/>
      <c r="I2224" s="17"/>
      <c r="J2224" s="17"/>
      <c r="K2224" s="17"/>
      <c r="L2224" s="17"/>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7"/>
      <c r="AI2224" s="17"/>
      <c r="AJ2224" s="17"/>
      <c r="AK2224" s="17"/>
      <c r="AL2224" s="17"/>
      <c r="AM2224" s="17"/>
      <c r="AN2224" s="17"/>
      <c r="AO2224" s="17"/>
      <c r="AP2224" s="17"/>
      <c r="AQ2224" s="17"/>
      <c r="AR2224" s="17"/>
      <c r="AS2224" s="17"/>
      <c r="AT2224" s="17"/>
      <c r="AU2224" s="17"/>
      <c r="AV2224" s="17"/>
      <c r="AW2224" s="17"/>
      <c r="AX2224" s="17"/>
      <c r="AY2224" s="17"/>
    </row>
    <row r="2225" spans="2:51">
      <c r="B2225" t="s">
        <v>133</v>
      </c>
      <c r="C2225" s="17">
        <v>0.14200514223389099</v>
      </c>
      <c r="D2225" s="17">
        <v>0.192573042952076</v>
      </c>
      <c r="E2225" s="17">
        <v>9.0920577069640005E-2</v>
      </c>
      <c r="F2225" s="17"/>
      <c r="G2225" s="17">
        <v>0.20220139989616601</v>
      </c>
      <c r="H2225" s="17">
        <v>0.16101226347282299</v>
      </c>
      <c r="I2225" s="17">
        <v>0.14185984250340999</v>
      </c>
      <c r="J2225" s="17">
        <v>0.13402448751308199</v>
      </c>
      <c r="K2225" s="17">
        <v>0.12884337864157</v>
      </c>
      <c r="L2225" s="17">
        <v>0.11902388133911</v>
      </c>
      <c r="M2225" s="17"/>
      <c r="N2225" s="17">
        <v>0.173241049170091</v>
      </c>
      <c r="O2225" s="17">
        <v>0.119182720654868</v>
      </c>
      <c r="P2225" s="17">
        <v>0.130016408189289</v>
      </c>
      <c r="Q2225" s="17">
        <v>0.14210076906490701</v>
      </c>
      <c r="R2225" s="17"/>
      <c r="S2225" s="17">
        <v>0.14137574291288099</v>
      </c>
      <c r="T2225" s="17">
        <v>0.142181591450078</v>
      </c>
      <c r="U2225" s="17">
        <v>0.162393322183189</v>
      </c>
      <c r="V2225" s="17">
        <v>0.178913660431191</v>
      </c>
      <c r="W2225" s="17">
        <v>0.127901187103409</v>
      </c>
      <c r="X2225" s="17">
        <v>0.134433621347092</v>
      </c>
      <c r="Y2225" s="17">
        <v>0.13659969002508801</v>
      </c>
      <c r="Z2225" s="17">
        <v>9.6212650866135202E-2</v>
      </c>
      <c r="AA2225" s="17">
        <v>9.5130127653351507E-2</v>
      </c>
      <c r="AB2225" s="17">
        <v>0.19107588167804801</v>
      </c>
      <c r="AC2225" s="17">
        <v>0.15633453057906599</v>
      </c>
      <c r="AD2225" s="17">
        <v>0.17734351490501399</v>
      </c>
      <c r="AE2225" s="17"/>
      <c r="AF2225" s="17">
        <v>0.135983325464337</v>
      </c>
      <c r="AG2225" s="17">
        <v>0.15336637166077</v>
      </c>
      <c r="AH2225" s="17">
        <v>0.110505730512702</v>
      </c>
      <c r="AI2225" s="17"/>
      <c r="AJ2225" s="17">
        <v>0.15114218985959399</v>
      </c>
      <c r="AK2225" s="17">
        <v>0.178328693466662</v>
      </c>
      <c r="AL2225" s="17">
        <v>0.21116433295002501</v>
      </c>
      <c r="AM2225" s="17"/>
      <c r="AN2225" s="17">
        <v>8.5371201090422996E-2</v>
      </c>
      <c r="AO2225" s="17">
        <v>0.16300740794955601</v>
      </c>
      <c r="AP2225" s="17">
        <v>0.160822032312817</v>
      </c>
      <c r="AQ2225" s="17">
        <v>0.27726887199873301</v>
      </c>
      <c r="AR2225" s="17">
        <v>0.40939056850434402</v>
      </c>
      <c r="AS2225" s="17"/>
      <c r="AT2225" s="17">
        <v>0.13564963445278899</v>
      </c>
      <c r="AU2225" s="17">
        <v>0.18469479943387099</v>
      </c>
      <c r="AV2225" s="17"/>
      <c r="AW2225" s="17">
        <v>0.19727020923410399</v>
      </c>
      <c r="AX2225" s="17">
        <v>0.19666645790582599</v>
      </c>
      <c r="AY2225" s="17">
        <v>6.2329248286001601E-2</v>
      </c>
    </row>
    <row r="2226" spans="2:51">
      <c r="B2226" t="s">
        <v>134</v>
      </c>
      <c r="C2226" s="17">
        <v>0.368467785964189</v>
      </c>
      <c r="D2226" s="17">
        <v>0.38790159133173602</v>
      </c>
      <c r="E2226" s="17">
        <v>0.347294001829131</v>
      </c>
      <c r="F2226" s="17"/>
      <c r="G2226" s="17">
        <v>0.35415523243698299</v>
      </c>
      <c r="H2226" s="17">
        <v>0.38194045305222701</v>
      </c>
      <c r="I2226" s="17">
        <v>0.35771720198908002</v>
      </c>
      <c r="J2226" s="17">
        <v>0.36020963058695099</v>
      </c>
      <c r="K2226" s="17">
        <v>0.34136538278294598</v>
      </c>
      <c r="L2226" s="17">
        <v>0.39841485581845598</v>
      </c>
      <c r="M2226" s="17"/>
      <c r="N2226" s="17">
        <v>0.40407534260401101</v>
      </c>
      <c r="O2226" s="17">
        <v>0.39876131923199498</v>
      </c>
      <c r="P2226" s="17">
        <v>0.33313730411325998</v>
      </c>
      <c r="Q2226" s="17">
        <v>0.33669533677997898</v>
      </c>
      <c r="R2226" s="17"/>
      <c r="S2226" s="17">
        <v>0.37765417168050902</v>
      </c>
      <c r="T2226" s="17">
        <v>0.35649429075357097</v>
      </c>
      <c r="U2226" s="17">
        <v>0.32530739933861302</v>
      </c>
      <c r="V2226" s="17">
        <v>0.40707793669931602</v>
      </c>
      <c r="W2226" s="17">
        <v>0.35882359027787097</v>
      </c>
      <c r="X2226" s="17">
        <v>0.36296927246813399</v>
      </c>
      <c r="Y2226" s="17">
        <v>0.48273995996112501</v>
      </c>
      <c r="Z2226" s="17">
        <v>0.35241188481952301</v>
      </c>
      <c r="AA2226" s="17">
        <v>0.32119234277076902</v>
      </c>
      <c r="AB2226" s="17">
        <v>0.42427747457643999</v>
      </c>
      <c r="AC2226" s="17">
        <v>0.215313034778984</v>
      </c>
      <c r="AD2226" s="17">
        <v>0.37496692567261702</v>
      </c>
      <c r="AE2226" s="17"/>
      <c r="AF2226" s="17">
        <v>0.33068265017484499</v>
      </c>
      <c r="AG2226" s="17">
        <v>0.42141783117141501</v>
      </c>
      <c r="AH2226" s="17">
        <v>0.31132882747694102</v>
      </c>
      <c r="AI2226" s="17"/>
      <c r="AJ2226" s="17">
        <v>0.40501173320202399</v>
      </c>
      <c r="AK2226" s="17">
        <v>0.40133920559123498</v>
      </c>
      <c r="AL2226" s="17">
        <v>0.44657531921162302</v>
      </c>
      <c r="AM2226" s="17"/>
      <c r="AN2226" s="17">
        <v>0.28362453682602601</v>
      </c>
      <c r="AO2226" s="17">
        <v>0.39183161351388601</v>
      </c>
      <c r="AP2226" s="17">
        <v>0.415739017235149</v>
      </c>
      <c r="AQ2226" s="17">
        <v>0.36956784100907902</v>
      </c>
      <c r="AR2226" s="17">
        <v>0.16794525586871001</v>
      </c>
      <c r="AS2226" s="17"/>
      <c r="AT2226" s="17">
        <v>0.364961128326449</v>
      </c>
      <c r="AU2226" s="17">
        <v>0.41649950665840602</v>
      </c>
      <c r="AV2226" s="17"/>
      <c r="AW2226" s="17">
        <v>0.43400822061981698</v>
      </c>
      <c r="AX2226" s="17">
        <v>0.34836940318442999</v>
      </c>
      <c r="AY2226" s="17">
        <v>0.29440830631734</v>
      </c>
    </row>
    <row r="2227" spans="2:51">
      <c r="B2227" t="s">
        <v>135</v>
      </c>
      <c r="C2227" s="17">
        <v>0.30771673284735301</v>
      </c>
      <c r="D2227" s="17">
        <v>0.26066166373431998</v>
      </c>
      <c r="E2227" s="17">
        <v>0.35728483537765798</v>
      </c>
      <c r="F2227" s="17"/>
      <c r="G2227" s="17">
        <v>0.228919513199076</v>
      </c>
      <c r="H2227" s="17">
        <v>0.237603485834852</v>
      </c>
      <c r="I2227" s="17">
        <v>0.31362011769595499</v>
      </c>
      <c r="J2227" s="17">
        <v>0.34160999414054999</v>
      </c>
      <c r="K2227" s="17">
        <v>0.33681484364001402</v>
      </c>
      <c r="L2227" s="17">
        <v>0.341228717775166</v>
      </c>
      <c r="M2227" s="17"/>
      <c r="N2227" s="17">
        <v>0.27536951134753201</v>
      </c>
      <c r="O2227" s="17">
        <v>0.30276271118006098</v>
      </c>
      <c r="P2227" s="17">
        <v>0.36202373831506501</v>
      </c>
      <c r="Q2227" s="17">
        <v>0.30212322809895198</v>
      </c>
      <c r="R2227" s="17"/>
      <c r="S2227" s="17">
        <v>0.27510132945081101</v>
      </c>
      <c r="T2227" s="17">
        <v>0.29642714119893598</v>
      </c>
      <c r="U2227" s="17">
        <v>0.33744977575185198</v>
      </c>
      <c r="V2227" s="17">
        <v>0.25292012283311799</v>
      </c>
      <c r="W2227" s="17">
        <v>0.339235752890856</v>
      </c>
      <c r="X2227" s="17">
        <v>0.35249874140505799</v>
      </c>
      <c r="Y2227" s="17">
        <v>0.25978582526813798</v>
      </c>
      <c r="Z2227" s="17">
        <v>0.35275188570552402</v>
      </c>
      <c r="AA2227" s="17">
        <v>0.35339459574667698</v>
      </c>
      <c r="AB2227" s="17">
        <v>0.25795937138636899</v>
      </c>
      <c r="AC2227" s="17">
        <v>0.37377253027749602</v>
      </c>
      <c r="AD2227" s="17">
        <v>0.27140454827808203</v>
      </c>
      <c r="AE2227" s="17"/>
      <c r="AF2227" s="17">
        <v>0.33487811848550803</v>
      </c>
      <c r="AG2227" s="17">
        <v>0.28993229808417298</v>
      </c>
      <c r="AH2227" s="17">
        <v>0.31488741527004099</v>
      </c>
      <c r="AI2227" s="17"/>
      <c r="AJ2227" s="17">
        <v>0.27975330718418101</v>
      </c>
      <c r="AK2227" s="17">
        <v>0.28186838687999699</v>
      </c>
      <c r="AL2227" s="17">
        <v>0.20280483388767401</v>
      </c>
      <c r="AM2227" s="17"/>
      <c r="AN2227" s="17">
        <v>0.37520936797321103</v>
      </c>
      <c r="AO2227" s="17">
        <v>0.26407890731163502</v>
      </c>
      <c r="AP2227" s="17">
        <v>0.26420843480808698</v>
      </c>
      <c r="AQ2227" s="17">
        <v>0.25364749423708</v>
      </c>
      <c r="AR2227" s="17">
        <v>0.20573252798269501</v>
      </c>
      <c r="AS2227" s="17"/>
      <c r="AT2227" s="17">
        <v>0.31795224874660999</v>
      </c>
      <c r="AU2227" s="17">
        <v>0.21553318288880499</v>
      </c>
      <c r="AV2227" s="17"/>
      <c r="AW2227" s="17">
        <v>0.24127816811797001</v>
      </c>
      <c r="AX2227" s="17">
        <v>0.27647354332042101</v>
      </c>
      <c r="AY2227" s="17">
        <v>0.39520893275739699</v>
      </c>
    </row>
    <row r="2228" spans="2:51">
      <c r="B2228" t="s">
        <v>136</v>
      </c>
      <c r="C2228" s="17">
        <v>6.5766248541059599E-2</v>
      </c>
      <c r="D2228" s="17">
        <v>6.3062738475661503E-2</v>
      </c>
      <c r="E2228" s="17">
        <v>6.7297840927457706E-2</v>
      </c>
      <c r="F2228" s="17"/>
      <c r="G2228" s="17">
        <v>0.11582329513492</v>
      </c>
      <c r="H2228" s="17">
        <v>8.9549441819255005E-2</v>
      </c>
      <c r="I2228" s="17">
        <v>3.5586594535973799E-2</v>
      </c>
      <c r="J2228" s="17">
        <v>6.9666327220425803E-2</v>
      </c>
      <c r="K2228" s="17">
        <v>6.9280382041202099E-2</v>
      </c>
      <c r="L2228" s="17">
        <v>4.21747990878516E-2</v>
      </c>
      <c r="M2228" s="17"/>
      <c r="N2228" s="17">
        <v>7.61471588212939E-2</v>
      </c>
      <c r="O2228" s="17">
        <v>6.7599836517838394E-2</v>
      </c>
      <c r="P2228" s="17">
        <v>5.1806307285119702E-2</v>
      </c>
      <c r="Q2228" s="17">
        <v>5.9456823188507701E-2</v>
      </c>
      <c r="R2228" s="17"/>
      <c r="S2228" s="17">
        <v>5.5591665992916602E-2</v>
      </c>
      <c r="T2228" s="17">
        <v>4.2988903076209901E-2</v>
      </c>
      <c r="U2228" s="17">
        <v>0.10835866822856401</v>
      </c>
      <c r="V2228" s="17">
        <v>9.9875085810133199E-2</v>
      </c>
      <c r="W2228" s="17">
        <v>5.3417418026407301E-2</v>
      </c>
      <c r="X2228" s="17">
        <v>4.9452884559058601E-2</v>
      </c>
      <c r="Y2228" s="17">
        <v>3.6193440019157502E-2</v>
      </c>
      <c r="Z2228" s="17">
        <v>4.6299450936049702E-2</v>
      </c>
      <c r="AA2228" s="17">
        <v>0.12741381168529001</v>
      </c>
      <c r="AB2228" s="17">
        <v>1.7864645659824901E-2</v>
      </c>
      <c r="AC2228" s="17">
        <v>7.1121859178396293E-2</v>
      </c>
      <c r="AD2228" s="17">
        <v>8.3966694522744301E-2</v>
      </c>
      <c r="AE2228" s="17"/>
      <c r="AF2228" s="17">
        <v>8.9495977097909199E-2</v>
      </c>
      <c r="AG2228" s="17">
        <v>2.22601414296432E-2</v>
      </c>
      <c r="AH2228" s="17">
        <v>0.109515908159494</v>
      </c>
      <c r="AI2228" s="17"/>
      <c r="AJ2228" s="17">
        <v>7.1524520813221595E-2</v>
      </c>
      <c r="AK2228" s="17">
        <v>5.8764754490820997E-2</v>
      </c>
      <c r="AL2228" s="17">
        <v>2.9243860304427299E-2</v>
      </c>
      <c r="AM2228" s="17"/>
      <c r="AN2228" s="17">
        <v>8.1640960059214895E-2</v>
      </c>
      <c r="AO2228" s="17">
        <v>5.4086414506137701E-2</v>
      </c>
      <c r="AP2228" s="17">
        <v>7.4399459949968105E-2</v>
      </c>
      <c r="AQ2228" s="17">
        <v>2.61854003811859E-2</v>
      </c>
      <c r="AR2228" s="17">
        <v>0.111653586962984</v>
      </c>
      <c r="AS2228" s="17"/>
      <c r="AT2228" s="17">
        <v>6.7073263766646199E-2</v>
      </c>
      <c r="AU2228" s="17">
        <v>5.64957573205708E-2</v>
      </c>
      <c r="AV2228" s="17"/>
      <c r="AW2228" s="17">
        <v>4.6973122190509697E-2</v>
      </c>
      <c r="AX2228" s="17">
        <v>8.3064484756673898E-2</v>
      </c>
      <c r="AY2228" s="17">
        <v>8.4227030827515897E-2</v>
      </c>
    </row>
    <row r="2229" spans="2:51">
      <c r="B2229" t="s">
        <v>137</v>
      </c>
      <c r="C2229" s="17">
        <v>2.31959940989479E-2</v>
      </c>
      <c r="D2229" s="17">
        <v>2.58088850738738E-2</v>
      </c>
      <c r="E2229" s="17">
        <v>2.0851869220575501E-2</v>
      </c>
      <c r="F2229" s="17"/>
      <c r="G2229" s="17">
        <v>2.2158442816558301E-2</v>
      </c>
      <c r="H2229" s="17">
        <v>4.4332384465406001E-2</v>
      </c>
      <c r="I2229" s="17">
        <v>2.6919545121766399E-2</v>
      </c>
      <c r="J2229" s="17">
        <v>1.6631602932477299E-2</v>
      </c>
      <c r="K2229" s="17">
        <v>9.0533316413970999E-3</v>
      </c>
      <c r="L2229" s="17">
        <v>2.07751258408286E-2</v>
      </c>
      <c r="M2229" s="17"/>
      <c r="N2229" s="17">
        <v>1.14369244752907E-2</v>
      </c>
      <c r="O2229" s="17">
        <v>3.4852311683516199E-2</v>
      </c>
      <c r="P2229" s="17">
        <v>1.7210487983477001E-2</v>
      </c>
      <c r="Q2229" s="17">
        <v>2.9268513609902101E-2</v>
      </c>
      <c r="R2229" s="17"/>
      <c r="S2229" s="17">
        <v>2.76754356906747E-2</v>
      </c>
      <c r="T2229" s="17">
        <v>3.0537955268859201E-2</v>
      </c>
      <c r="U2229" s="17">
        <v>1.24721885780434E-2</v>
      </c>
      <c r="V2229" s="17">
        <v>0</v>
      </c>
      <c r="W2229" s="17">
        <v>2.5794167070626199E-2</v>
      </c>
      <c r="X2229" s="17">
        <v>3.9901995441116903E-2</v>
      </c>
      <c r="Y2229" s="17">
        <v>7.7710227977228199E-3</v>
      </c>
      <c r="Z2229" s="17">
        <v>3.5096493519484101E-2</v>
      </c>
      <c r="AA2229" s="17">
        <v>6.2273590759669697E-3</v>
      </c>
      <c r="AB2229" s="17">
        <v>1.1538852769873501E-2</v>
      </c>
      <c r="AC2229" s="17">
        <v>0.100101885887419</v>
      </c>
      <c r="AD2229" s="17">
        <v>0</v>
      </c>
      <c r="AE2229" s="17"/>
      <c r="AF2229" s="17">
        <v>2.1982148076093101E-2</v>
      </c>
      <c r="AG2229" s="17">
        <v>2.74711112849641E-2</v>
      </c>
      <c r="AH2229" s="17">
        <v>1.8877055840753401E-2</v>
      </c>
      <c r="AI2229" s="17"/>
      <c r="AJ2229" s="17">
        <v>3.3637769800554503E-2</v>
      </c>
      <c r="AK2229" s="17">
        <v>2.4435903018641E-2</v>
      </c>
      <c r="AL2229" s="17">
        <v>0</v>
      </c>
      <c r="AM2229" s="17"/>
      <c r="AN2229" s="17">
        <v>4.46387075571653E-2</v>
      </c>
      <c r="AO2229" s="17">
        <v>2.0985312398470801E-2</v>
      </c>
      <c r="AP2229" s="17">
        <v>2.5520922761991499E-2</v>
      </c>
      <c r="AQ2229" s="17">
        <v>1.54904820166609E-2</v>
      </c>
      <c r="AR2229" s="17">
        <v>4.9531227263159498E-2</v>
      </c>
      <c r="AS2229" s="17"/>
      <c r="AT2229" s="17">
        <v>2.29210884461814E-2</v>
      </c>
      <c r="AU2229" s="17">
        <v>2.67196198804176E-2</v>
      </c>
      <c r="AV2229" s="17"/>
      <c r="AW2229" s="17">
        <v>1.77555913230018E-2</v>
      </c>
      <c r="AX2229" s="17">
        <v>3.9111500329652098E-2</v>
      </c>
      <c r="AY2229" s="17">
        <v>2.5916009502150901E-2</v>
      </c>
    </row>
    <row r="2230" spans="2:51">
      <c r="B2230" t="s">
        <v>119</v>
      </c>
      <c r="C2230" s="17">
        <v>9.2848096314558703E-2</v>
      </c>
      <c r="D2230" s="17">
        <v>6.9992078432333807E-2</v>
      </c>
      <c r="E2230" s="17">
        <v>0.116350875575539</v>
      </c>
      <c r="F2230" s="17"/>
      <c r="G2230" s="17">
        <v>7.6742116516297101E-2</v>
      </c>
      <c r="H2230" s="17">
        <v>8.5561971355437402E-2</v>
      </c>
      <c r="I2230" s="17">
        <v>0.124296698153814</v>
      </c>
      <c r="J2230" s="17">
        <v>7.7857957606514497E-2</v>
      </c>
      <c r="K2230" s="17">
        <v>0.114642681252871</v>
      </c>
      <c r="L2230" s="17">
        <v>7.8382620138588197E-2</v>
      </c>
      <c r="M2230" s="17"/>
      <c r="N2230" s="17">
        <v>5.9730013581782503E-2</v>
      </c>
      <c r="O2230" s="17">
        <v>7.6841100731720999E-2</v>
      </c>
      <c r="P2230" s="17">
        <v>0.10580575411378899</v>
      </c>
      <c r="Q2230" s="17">
        <v>0.13035532925775201</v>
      </c>
      <c r="R2230" s="17"/>
      <c r="S2230" s="17">
        <v>0.122601654272208</v>
      </c>
      <c r="T2230" s="17">
        <v>0.13137011825234601</v>
      </c>
      <c r="U2230" s="17">
        <v>5.4018645919738699E-2</v>
      </c>
      <c r="V2230" s="17">
        <v>6.1213194226241503E-2</v>
      </c>
      <c r="W2230" s="17">
        <v>9.4827884630830694E-2</v>
      </c>
      <c r="X2230" s="17">
        <v>6.0743484779539503E-2</v>
      </c>
      <c r="Y2230" s="17">
        <v>7.6910061928768605E-2</v>
      </c>
      <c r="Z2230" s="17">
        <v>0.11722763415328501</v>
      </c>
      <c r="AA2230" s="17">
        <v>9.6641763067945793E-2</v>
      </c>
      <c r="AB2230" s="17">
        <v>9.7283773929444595E-2</v>
      </c>
      <c r="AC2230" s="17">
        <v>8.3356159298638294E-2</v>
      </c>
      <c r="AD2230" s="17">
        <v>9.2318316621542898E-2</v>
      </c>
      <c r="AE2230" s="17"/>
      <c r="AF2230" s="17">
        <v>8.69777807013076E-2</v>
      </c>
      <c r="AG2230" s="17">
        <v>8.5552246369034399E-2</v>
      </c>
      <c r="AH2230" s="17">
        <v>0.13488506274006801</v>
      </c>
      <c r="AI2230" s="17"/>
      <c r="AJ2230" s="17">
        <v>5.8930479140424902E-2</v>
      </c>
      <c r="AK2230" s="17">
        <v>5.5263056552643602E-2</v>
      </c>
      <c r="AL2230" s="17">
        <v>0.11021165364625</v>
      </c>
      <c r="AM2230" s="17"/>
      <c r="AN2230" s="17">
        <v>0.12951522649396</v>
      </c>
      <c r="AO2230" s="17">
        <v>0.106010344320315</v>
      </c>
      <c r="AP2230" s="17">
        <v>5.9310132931987003E-2</v>
      </c>
      <c r="AQ2230" s="17">
        <v>5.7839910357260702E-2</v>
      </c>
      <c r="AR2230" s="17">
        <v>5.5746833418107301E-2</v>
      </c>
      <c r="AS2230" s="17"/>
      <c r="AT2230" s="17">
        <v>9.1442636261324803E-2</v>
      </c>
      <c r="AU2230" s="17">
        <v>0.10005713381792999</v>
      </c>
      <c r="AV2230" s="17"/>
      <c r="AW2230" s="17">
        <v>6.2714688514597397E-2</v>
      </c>
      <c r="AX2230" s="17">
        <v>5.6314610502997499E-2</v>
      </c>
      <c r="AY2230" s="17">
        <v>0.137910472309594</v>
      </c>
    </row>
    <row r="2231" spans="2:51">
      <c r="B2231" t="s">
        <v>138</v>
      </c>
      <c r="C2231" s="17">
        <v>0.51047292819807999</v>
      </c>
      <c r="D2231" s="17">
        <v>0.58047463428381096</v>
      </c>
      <c r="E2231" s="17">
        <v>0.43821457889877102</v>
      </c>
      <c r="F2231" s="17"/>
      <c r="G2231" s="17">
        <v>0.55635663233314903</v>
      </c>
      <c r="H2231" s="17">
        <v>0.54295271652504995</v>
      </c>
      <c r="I2231" s="17">
        <v>0.49957704449249102</v>
      </c>
      <c r="J2231" s="17">
        <v>0.49423411810003298</v>
      </c>
      <c r="K2231" s="17">
        <v>0.47020876142451601</v>
      </c>
      <c r="L2231" s="17">
        <v>0.51743873715756505</v>
      </c>
      <c r="M2231" s="17"/>
      <c r="N2231" s="17">
        <v>0.57731639177410099</v>
      </c>
      <c r="O2231" s="17">
        <v>0.51794403988686299</v>
      </c>
      <c r="P2231" s="17">
        <v>0.46315371230254898</v>
      </c>
      <c r="Q2231" s="17">
        <v>0.47879610584488702</v>
      </c>
      <c r="R2231" s="17"/>
      <c r="S2231" s="17">
        <v>0.51902991459338899</v>
      </c>
      <c r="T2231" s="17">
        <v>0.498675882203648</v>
      </c>
      <c r="U2231" s="17">
        <v>0.48770072152180199</v>
      </c>
      <c r="V2231" s="17">
        <v>0.58599159713050697</v>
      </c>
      <c r="W2231" s="17">
        <v>0.48672477738128</v>
      </c>
      <c r="X2231" s="17">
        <v>0.49740289381522701</v>
      </c>
      <c r="Y2231" s="17">
        <v>0.61933964998621305</v>
      </c>
      <c r="Z2231" s="17">
        <v>0.44862453568565802</v>
      </c>
      <c r="AA2231" s="17">
        <v>0.41632247042412102</v>
      </c>
      <c r="AB2231" s="17">
        <v>0.61535335625448795</v>
      </c>
      <c r="AC2231" s="17">
        <v>0.37164756535804999</v>
      </c>
      <c r="AD2231" s="17">
        <v>0.55231044057763101</v>
      </c>
      <c r="AE2231" s="17"/>
      <c r="AF2231" s="17">
        <v>0.466665975639182</v>
      </c>
      <c r="AG2231" s="17">
        <v>0.57478420283218501</v>
      </c>
      <c r="AH2231" s="17">
        <v>0.42183455798964398</v>
      </c>
      <c r="AI2231" s="17"/>
      <c r="AJ2231" s="17">
        <v>0.55615392306161904</v>
      </c>
      <c r="AK2231" s="17">
        <v>0.57966789905789795</v>
      </c>
      <c r="AL2231" s="17">
        <v>0.65773965216164898</v>
      </c>
      <c r="AM2231" s="17"/>
      <c r="AN2231" s="17">
        <v>0.36899573791644902</v>
      </c>
      <c r="AO2231" s="17">
        <v>0.55483902146344199</v>
      </c>
      <c r="AP2231" s="17">
        <v>0.57656104954796705</v>
      </c>
      <c r="AQ2231" s="17">
        <v>0.64683671300781198</v>
      </c>
      <c r="AR2231" s="17">
        <v>0.57733582437305397</v>
      </c>
      <c r="AS2231" s="17"/>
      <c r="AT2231" s="17">
        <v>0.50061076277923799</v>
      </c>
      <c r="AU2231" s="17">
        <v>0.60119430609227698</v>
      </c>
      <c r="AV2231" s="17"/>
      <c r="AW2231" s="17">
        <v>0.63127842985392202</v>
      </c>
      <c r="AX2231" s="17">
        <v>0.54503586109025604</v>
      </c>
      <c r="AY2231" s="17">
        <v>0.356737554603342</v>
      </c>
    </row>
    <row r="2232" spans="2:51">
      <c r="B2232" t="s">
        <v>139</v>
      </c>
      <c r="C2232" s="17">
        <v>8.8962242640007502E-2</v>
      </c>
      <c r="D2232" s="17">
        <v>8.8871623549535303E-2</v>
      </c>
      <c r="E2232" s="17">
        <v>8.8149710148033203E-2</v>
      </c>
      <c r="F2232" s="17"/>
      <c r="G2232" s="17">
        <v>0.137981737951478</v>
      </c>
      <c r="H2232" s="17">
        <v>0.133881826284661</v>
      </c>
      <c r="I2232" s="17">
        <v>6.2506139657740101E-2</v>
      </c>
      <c r="J2232" s="17">
        <v>8.6297930152903102E-2</v>
      </c>
      <c r="K2232" s="17">
        <v>7.8333713682599199E-2</v>
      </c>
      <c r="L2232" s="17">
        <v>6.2949924928680207E-2</v>
      </c>
      <c r="M2232" s="17"/>
      <c r="N2232" s="17">
        <v>8.7584083296584597E-2</v>
      </c>
      <c r="O2232" s="17">
        <v>0.102452148201355</v>
      </c>
      <c r="P2232" s="17">
        <v>6.9016795268596706E-2</v>
      </c>
      <c r="Q2232" s="17">
        <v>8.8725336798409798E-2</v>
      </c>
      <c r="R2232" s="17"/>
      <c r="S2232" s="17">
        <v>8.3267101683591305E-2</v>
      </c>
      <c r="T2232" s="17">
        <v>7.3526858345069002E-2</v>
      </c>
      <c r="U2232" s="17">
        <v>0.120830856806607</v>
      </c>
      <c r="V2232" s="17">
        <v>9.9875085810133199E-2</v>
      </c>
      <c r="W2232" s="17">
        <v>7.9211585097033493E-2</v>
      </c>
      <c r="X2232" s="17">
        <v>8.9354880000175496E-2</v>
      </c>
      <c r="Y2232" s="17">
        <v>4.3964462816880399E-2</v>
      </c>
      <c r="Z2232" s="17">
        <v>8.1395944455533803E-2</v>
      </c>
      <c r="AA2232" s="17">
        <v>0.13364117076125701</v>
      </c>
      <c r="AB2232" s="17">
        <v>2.9403498429698399E-2</v>
      </c>
      <c r="AC2232" s="17">
        <v>0.171223745065815</v>
      </c>
      <c r="AD2232" s="17">
        <v>8.3966694522744301E-2</v>
      </c>
      <c r="AE2232" s="17"/>
      <c r="AF2232" s="17">
        <v>0.111478125174002</v>
      </c>
      <c r="AG2232" s="17">
        <v>4.9731252714607301E-2</v>
      </c>
      <c r="AH2232" s="17">
        <v>0.128392964000247</v>
      </c>
      <c r="AI2232" s="17"/>
      <c r="AJ2232" s="17">
        <v>0.10516229061377599</v>
      </c>
      <c r="AK2232" s="17">
        <v>8.3200657509461998E-2</v>
      </c>
      <c r="AL2232" s="17">
        <v>2.9243860304427299E-2</v>
      </c>
      <c r="AM2232" s="17"/>
      <c r="AN2232" s="17">
        <v>0.12627966761637999</v>
      </c>
      <c r="AO2232" s="17">
        <v>7.5071726904608505E-2</v>
      </c>
      <c r="AP2232" s="17">
        <v>9.9920382711959604E-2</v>
      </c>
      <c r="AQ2232" s="17">
        <v>4.1675882397846697E-2</v>
      </c>
      <c r="AR2232" s="17">
        <v>0.161184814226143</v>
      </c>
      <c r="AS2232" s="17"/>
      <c r="AT2232" s="17">
        <v>8.9994352212827602E-2</v>
      </c>
      <c r="AU2232" s="17">
        <v>8.3215377200988302E-2</v>
      </c>
      <c r="AV2232" s="17"/>
      <c r="AW2232" s="17">
        <v>6.4728713513511504E-2</v>
      </c>
      <c r="AX2232" s="17">
        <v>0.122175985086326</v>
      </c>
      <c r="AY2232" s="17">
        <v>0.110143040329667</v>
      </c>
    </row>
    <row r="2233" spans="2:51">
      <c r="B2233" t="s">
        <v>140</v>
      </c>
      <c r="C2233" s="17">
        <v>0.42151068555807297</v>
      </c>
      <c r="D2233" s="17">
        <v>0.49160301073427598</v>
      </c>
      <c r="E2233" s="17">
        <v>0.350064868750738</v>
      </c>
      <c r="F2233" s="17"/>
      <c r="G2233" s="17">
        <v>0.41837489438167103</v>
      </c>
      <c r="H2233" s="17">
        <v>0.40907089024038901</v>
      </c>
      <c r="I2233" s="17">
        <v>0.43707090483475097</v>
      </c>
      <c r="J2233" s="17">
        <v>0.40793618794712899</v>
      </c>
      <c r="K2233" s="17">
        <v>0.391875047741916</v>
      </c>
      <c r="L2233" s="17">
        <v>0.45448881222888499</v>
      </c>
      <c r="M2233" s="17"/>
      <c r="N2233" s="17">
        <v>0.48973230847751698</v>
      </c>
      <c r="O2233" s="17">
        <v>0.41549189168550898</v>
      </c>
      <c r="P2233" s="17">
        <v>0.39413691703395298</v>
      </c>
      <c r="Q2233" s="17">
        <v>0.39007076904647697</v>
      </c>
      <c r="R2233" s="17"/>
      <c r="S2233" s="17">
        <v>0.43576281290979801</v>
      </c>
      <c r="T2233" s="17">
        <v>0.425149023858579</v>
      </c>
      <c r="U2233" s="17">
        <v>0.366869864715195</v>
      </c>
      <c r="V2233" s="17">
        <v>0.48611651132037398</v>
      </c>
      <c r="W2233" s="17">
        <v>0.40751319228424598</v>
      </c>
      <c r="X2233" s="17">
        <v>0.40804801381505101</v>
      </c>
      <c r="Y2233" s="17">
        <v>0.575375187169332</v>
      </c>
      <c r="Z2233" s="17">
        <v>0.36722859123012402</v>
      </c>
      <c r="AA2233" s="17">
        <v>0.28268129966286398</v>
      </c>
      <c r="AB2233" s="17">
        <v>0.58594985782479003</v>
      </c>
      <c r="AC2233" s="17">
        <v>0.20042382029223499</v>
      </c>
      <c r="AD2233" s="17">
        <v>0.46834374605488699</v>
      </c>
      <c r="AE2233" s="17"/>
      <c r="AF2233" s="17">
        <v>0.35518785046517898</v>
      </c>
      <c r="AG2233" s="17">
        <v>0.52505295011757802</v>
      </c>
      <c r="AH2233" s="17">
        <v>0.29344159398939601</v>
      </c>
      <c r="AI2233" s="17"/>
      <c r="AJ2233" s="17">
        <v>0.45099163244784302</v>
      </c>
      <c r="AK2233" s="17">
        <v>0.49646724154843602</v>
      </c>
      <c r="AL2233" s="17">
        <v>0.62849579185722104</v>
      </c>
      <c r="AM2233" s="17"/>
      <c r="AN2233" s="17">
        <v>0.242716070300069</v>
      </c>
      <c r="AO2233" s="17">
        <v>0.47976729455883299</v>
      </c>
      <c r="AP2233" s="17">
        <v>0.47664066683600698</v>
      </c>
      <c r="AQ2233" s="17">
        <v>0.60516083060996495</v>
      </c>
      <c r="AR2233" s="17">
        <v>0.41615101014691103</v>
      </c>
      <c r="AS2233" s="17"/>
      <c r="AT2233" s="17">
        <v>0.41061641056641002</v>
      </c>
      <c r="AU2233" s="17">
        <v>0.51797892889128805</v>
      </c>
      <c r="AV2233" s="17"/>
      <c r="AW2233" s="17">
        <v>0.56654971634040996</v>
      </c>
      <c r="AX2233" s="17">
        <v>0.42285987600392999</v>
      </c>
      <c r="AY2233" s="17">
        <v>0.24659451427367499</v>
      </c>
    </row>
    <row r="2234" spans="2:51">
      <c r="C2234" s="17"/>
      <c r="D2234" s="17"/>
      <c r="E2234" s="17"/>
      <c r="F2234" s="17"/>
      <c r="G2234" s="17"/>
      <c r="H2234" s="17"/>
      <c r="I2234" s="17"/>
      <c r="J2234" s="17"/>
      <c r="K2234" s="17"/>
      <c r="L2234" s="17"/>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7"/>
      <c r="AI2234" s="17"/>
      <c r="AJ2234" s="17"/>
      <c r="AK2234" s="17"/>
      <c r="AL2234" s="17"/>
      <c r="AM2234" s="17"/>
      <c r="AN2234" s="17"/>
      <c r="AO2234" s="17"/>
      <c r="AP2234" s="17"/>
      <c r="AQ2234" s="17"/>
      <c r="AR2234" s="17"/>
      <c r="AS2234" s="17"/>
      <c r="AT2234" s="17"/>
      <c r="AU2234" s="17"/>
      <c r="AV2234" s="17"/>
      <c r="AW2234" s="17"/>
      <c r="AX2234" s="17"/>
      <c r="AY2234" s="17"/>
    </row>
    <row r="2235" spans="2:51">
      <c r="B2235" s="6" t="s">
        <v>530</v>
      </c>
      <c r="C2235" s="17"/>
      <c r="D2235" s="17"/>
      <c r="E2235" s="17"/>
      <c r="F2235" s="17"/>
      <c r="G2235" s="17"/>
      <c r="H2235" s="17"/>
      <c r="I2235" s="17"/>
      <c r="J2235" s="17"/>
      <c r="K2235" s="17"/>
      <c r="L2235" s="17"/>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7"/>
      <c r="AI2235" s="17"/>
      <c r="AJ2235" s="17"/>
      <c r="AK2235" s="17"/>
      <c r="AL2235" s="17"/>
      <c r="AM2235" s="17"/>
      <c r="AN2235" s="17"/>
      <c r="AO2235" s="17"/>
      <c r="AP2235" s="17"/>
      <c r="AQ2235" s="17"/>
      <c r="AR2235" s="17"/>
      <c r="AS2235" s="17"/>
      <c r="AT2235" s="17"/>
      <c r="AU2235" s="17"/>
      <c r="AV2235" s="17"/>
      <c r="AW2235" s="17"/>
      <c r="AX2235" s="17"/>
      <c r="AY2235" s="17"/>
    </row>
    <row r="2236" spans="2:51">
      <c r="B2236" s="24" t="s">
        <v>16</v>
      </c>
      <c r="C2236" s="17"/>
      <c r="D2236" s="17"/>
      <c r="E2236" s="17"/>
      <c r="F2236" s="17"/>
      <c r="G2236" s="17"/>
      <c r="H2236" s="17"/>
      <c r="I2236" s="17"/>
      <c r="J2236" s="17"/>
      <c r="K2236" s="17"/>
      <c r="L2236" s="17"/>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7"/>
      <c r="AI2236" s="17"/>
      <c r="AJ2236" s="17"/>
      <c r="AK2236" s="17"/>
      <c r="AL2236" s="17"/>
      <c r="AM2236" s="17"/>
      <c r="AN2236" s="17"/>
      <c r="AO2236" s="17"/>
      <c r="AP2236" s="17"/>
      <c r="AQ2236" s="17"/>
      <c r="AR2236" s="17"/>
      <c r="AS2236" s="17"/>
      <c r="AT2236" s="17"/>
      <c r="AU2236" s="17"/>
      <c r="AV2236" s="17"/>
      <c r="AW2236" s="17"/>
      <c r="AX2236" s="17"/>
      <c r="AY2236" s="17"/>
    </row>
    <row r="2237" spans="2:51">
      <c r="B2237" t="s">
        <v>133</v>
      </c>
      <c r="C2237" s="17">
        <v>0.142339443535004</v>
      </c>
      <c r="D2237" s="17">
        <v>0.15854784359944099</v>
      </c>
      <c r="E2237" s="17">
        <v>0.128033646583183</v>
      </c>
      <c r="F2237" s="17"/>
      <c r="G2237" s="17">
        <v>5.09982295830467E-2</v>
      </c>
      <c r="H2237" s="17">
        <v>0.131537531462639</v>
      </c>
      <c r="I2237" s="17">
        <v>0.14296004845079399</v>
      </c>
      <c r="J2237" s="17">
        <v>0.166303726241748</v>
      </c>
      <c r="K2237" s="17">
        <v>0.181294354293456</v>
      </c>
      <c r="L2237" s="17">
        <v>0.14692067228486699</v>
      </c>
      <c r="M2237" s="17"/>
      <c r="N2237" s="17">
        <v>0.220088271984587</v>
      </c>
      <c r="O2237" s="17">
        <v>0.14556788794616199</v>
      </c>
      <c r="P2237" s="17">
        <v>0.11086448435047799</v>
      </c>
      <c r="Q2237" s="17">
        <v>8.72085380205459E-2</v>
      </c>
      <c r="R2237" s="17"/>
      <c r="S2237" s="17">
        <v>0.15799600109623901</v>
      </c>
      <c r="T2237" s="17">
        <v>0.12534081290117499</v>
      </c>
      <c r="U2237" s="17">
        <v>0.15356972388985801</v>
      </c>
      <c r="V2237" s="17">
        <v>0.111995317937624</v>
      </c>
      <c r="W2237" s="17">
        <v>0.16568764119941901</v>
      </c>
      <c r="X2237" s="17">
        <v>0.10687842467380999</v>
      </c>
      <c r="Y2237" s="17">
        <v>0.179528147689618</v>
      </c>
      <c r="Z2237" s="17">
        <v>0.15762041065169499</v>
      </c>
      <c r="AA2237" s="17">
        <v>0.147755870899793</v>
      </c>
      <c r="AB2237" s="17">
        <v>0.13811555873579301</v>
      </c>
      <c r="AC2237" s="17">
        <v>0.16213364636458499</v>
      </c>
      <c r="AD2237" s="17">
        <v>0.10340236087688701</v>
      </c>
      <c r="AE2237" s="17"/>
      <c r="AF2237" s="17">
        <v>0.14535441972701399</v>
      </c>
      <c r="AG2237" s="17">
        <v>0.18150866956592199</v>
      </c>
      <c r="AH2237" s="17">
        <v>5.4729444489328399E-2</v>
      </c>
      <c r="AI2237" s="17"/>
      <c r="AJ2237" s="17">
        <v>0.14051655754853701</v>
      </c>
      <c r="AK2237" s="17">
        <v>0.16678607263596701</v>
      </c>
      <c r="AL2237" s="17">
        <v>0.17750150642829499</v>
      </c>
      <c r="AM2237" s="17"/>
      <c r="AN2237" s="17">
        <v>7.2718700602390496E-2</v>
      </c>
      <c r="AO2237" s="17">
        <v>0.13214260238053999</v>
      </c>
      <c r="AP2237" s="17">
        <v>0.18713233058001699</v>
      </c>
      <c r="AQ2237" s="17">
        <v>0.16876708663576301</v>
      </c>
      <c r="AR2237" s="17">
        <v>0.30320568496263001</v>
      </c>
      <c r="AS2237" s="17"/>
      <c r="AT2237" s="17">
        <v>0.139182875578928</v>
      </c>
      <c r="AU2237" s="17">
        <v>0.17685430019595</v>
      </c>
      <c r="AV2237" s="17"/>
      <c r="AW2237" s="17">
        <v>0.21462822296401199</v>
      </c>
      <c r="AX2237" s="17">
        <v>0.15792004094095299</v>
      </c>
      <c r="AY2237" s="17">
        <v>6.0375107331046902E-2</v>
      </c>
    </row>
    <row r="2238" spans="2:51">
      <c r="B2238" t="s">
        <v>134</v>
      </c>
      <c r="C2238" s="17">
        <v>0.43547277659615902</v>
      </c>
      <c r="D2238" s="17">
        <v>0.45755217182399699</v>
      </c>
      <c r="E2238" s="17">
        <v>0.41449004876634099</v>
      </c>
      <c r="F2238" s="17"/>
      <c r="G2238" s="17">
        <v>0.52801987593150301</v>
      </c>
      <c r="H2238" s="17">
        <v>0.42833881418757802</v>
      </c>
      <c r="I2238" s="17">
        <v>0.44235501341351002</v>
      </c>
      <c r="J2238" s="17">
        <v>0.35318920960355099</v>
      </c>
      <c r="K2238" s="17">
        <v>0.381468453721026</v>
      </c>
      <c r="L2238" s="17">
        <v>0.48497579900996701</v>
      </c>
      <c r="M2238" s="17"/>
      <c r="N2238" s="17">
        <v>0.44185639730415699</v>
      </c>
      <c r="O2238" s="17">
        <v>0.46921517631022203</v>
      </c>
      <c r="P2238" s="17">
        <v>0.41322002098826799</v>
      </c>
      <c r="Q2238" s="17">
        <v>0.39819975208792002</v>
      </c>
      <c r="R2238" s="17"/>
      <c r="S2238" s="17">
        <v>0.46070783108735303</v>
      </c>
      <c r="T2238" s="17">
        <v>0.46008462158077101</v>
      </c>
      <c r="U2238" s="17">
        <v>0.49663678361123997</v>
      </c>
      <c r="V2238" s="17">
        <v>0.38852024362800403</v>
      </c>
      <c r="W2238" s="17">
        <v>0.421219173134668</v>
      </c>
      <c r="X2238" s="17">
        <v>0.354946875123892</v>
      </c>
      <c r="Y2238" s="17">
        <v>0.391454500629206</v>
      </c>
      <c r="Z2238" s="17">
        <v>0.49241421568132898</v>
      </c>
      <c r="AA2238" s="17">
        <v>0.44916391660490201</v>
      </c>
      <c r="AB2238" s="17">
        <v>0.50832199509894505</v>
      </c>
      <c r="AC2238" s="17">
        <v>0.284344001098985</v>
      </c>
      <c r="AD2238" s="17">
        <v>0.51391612658693198</v>
      </c>
      <c r="AE2238" s="17"/>
      <c r="AF2238" s="17">
        <v>0.39907942389882001</v>
      </c>
      <c r="AG2238" s="17">
        <v>0.46562969040265001</v>
      </c>
      <c r="AH2238" s="17">
        <v>0.39083722923895697</v>
      </c>
      <c r="AI2238" s="17"/>
      <c r="AJ2238" s="17">
        <v>0.464477711974426</v>
      </c>
      <c r="AK2238" s="17">
        <v>0.45052566588181597</v>
      </c>
      <c r="AL2238" s="17">
        <v>0.53634357850696701</v>
      </c>
      <c r="AM2238" s="17"/>
      <c r="AN2238" s="17">
        <v>0.363766849330391</v>
      </c>
      <c r="AO2238" s="17">
        <v>0.38815405255156699</v>
      </c>
      <c r="AP2238" s="17">
        <v>0.47755258654912303</v>
      </c>
      <c r="AQ2238" s="17">
        <v>0.55406163015191801</v>
      </c>
      <c r="AR2238" s="17">
        <v>0.40586476901149898</v>
      </c>
      <c r="AS2238" s="17"/>
      <c r="AT2238" s="17">
        <v>0.44202293855549302</v>
      </c>
      <c r="AU2238" s="17">
        <v>0.37809942013389602</v>
      </c>
      <c r="AV2238" s="17"/>
      <c r="AW2238" s="17">
        <v>0.47726217973234097</v>
      </c>
      <c r="AX2238" s="17">
        <v>0.43513003967029701</v>
      </c>
      <c r="AY2238" s="17">
        <v>0.390419904124224</v>
      </c>
    </row>
    <row r="2239" spans="2:51">
      <c r="B2239" t="s">
        <v>135</v>
      </c>
      <c r="C2239" s="17">
        <v>0.26827197965019201</v>
      </c>
      <c r="D2239" s="17">
        <v>0.233919539290387</v>
      </c>
      <c r="E2239" s="17">
        <v>0.29971555157810098</v>
      </c>
      <c r="F2239" s="17"/>
      <c r="G2239" s="17">
        <v>0.22888513956092801</v>
      </c>
      <c r="H2239" s="17">
        <v>0.25146713615698402</v>
      </c>
      <c r="I2239" s="17">
        <v>0.24821566611443599</v>
      </c>
      <c r="J2239" s="17">
        <v>0.32786821777304098</v>
      </c>
      <c r="K2239" s="17">
        <v>0.28808821633448001</v>
      </c>
      <c r="L2239" s="17">
        <v>0.26009361447819501</v>
      </c>
      <c r="M2239" s="17"/>
      <c r="N2239" s="17">
        <v>0.23772866958424699</v>
      </c>
      <c r="O2239" s="17">
        <v>0.24161765044408401</v>
      </c>
      <c r="P2239" s="17">
        <v>0.30888565764467302</v>
      </c>
      <c r="Q2239" s="17">
        <v>0.29998812025940103</v>
      </c>
      <c r="R2239" s="17"/>
      <c r="S2239" s="17">
        <v>0.20155693644019801</v>
      </c>
      <c r="T2239" s="17">
        <v>0.29738267303111798</v>
      </c>
      <c r="U2239" s="17">
        <v>0.235314152695658</v>
      </c>
      <c r="V2239" s="17">
        <v>0.28596313879574498</v>
      </c>
      <c r="W2239" s="17">
        <v>0.322466596265371</v>
      </c>
      <c r="X2239" s="17">
        <v>0.32446002049373501</v>
      </c>
      <c r="Y2239" s="17">
        <v>0.24337853739463</v>
      </c>
      <c r="Z2239" s="17">
        <v>0.17407401181135801</v>
      </c>
      <c r="AA2239" s="17">
        <v>0.28965181966822401</v>
      </c>
      <c r="AB2239" s="17">
        <v>0.22341867201117199</v>
      </c>
      <c r="AC2239" s="17">
        <v>0.31783575053323598</v>
      </c>
      <c r="AD2239" s="17">
        <v>0.33354607511775802</v>
      </c>
      <c r="AE2239" s="17"/>
      <c r="AF2239" s="17">
        <v>0.29018455257454201</v>
      </c>
      <c r="AG2239" s="17">
        <v>0.23449475230080999</v>
      </c>
      <c r="AH2239" s="17">
        <v>0.374330669782035</v>
      </c>
      <c r="AI2239" s="17"/>
      <c r="AJ2239" s="17">
        <v>0.29218550023052398</v>
      </c>
      <c r="AK2239" s="17">
        <v>0.25477241717256</v>
      </c>
      <c r="AL2239" s="17">
        <v>0.17996444872393699</v>
      </c>
      <c r="AM2239" s="17"/>
      <c r="AN2239" s="17">
        <v>0.37768351864136201</v>
      </c>
      <c r="AO2239" s="17">
        <v>0.27280807723731898</v>
      </c>
      <c r="AP2239" s="17">
        <v>0.218877181994269</v>
      </c>
      <c r="AQ2239" s="17">
        <v>0.206746056241041</v>
      </c>
      <c r="AR2239" s="17">
        <v>0.169890359139521</v>
      </c>
      <c r="AS2239" s="17"/>
      <c r="AT2239" s="17">
        <v>0.26973184516256299</v>
      </c>
      <c r="AU2239" s="17">
        <v>0.251413654836107</v>
      </c>
      <c r="AV2239" s="17"/>
      <c r="AW2239" s="17">
        <v>0.20801078101235901</v>
      </c>
      <c r="AX2239" s="17">
        <v>0.24838551259698299</v>
      </c>
      <c r="AY2239" s="17">
        <v>0.33831786721576801</v>
      </c>
    </row>
    <row r="2240" spans="2:51">
      <c r="B2240" t="s">
        <v>136</v>
      </c>
      <c r="C2240" s="17">
        <v>7.0627193034401806E-2</v>
      </c>
      <c r="D2240" s="17">
        <v>8.1854626313360504E-2</v>
      </c>
      <c r="E2240" s="17">
        <v>6.0662540014070197E-2</v>
      </c>
      <c r="F2240" s="17"/>
      <c r="G2240" s="17">
        <v>0.118014883348113</v>
      </c>
      <c r="H2240" s="17">
        <v>6.8397705507093301E-2</v>
      </c>
      <c r="I2240" s="17">
        <v>8.2136944347836693E-2</v>
      </c>
      <c r="J2240" s="17">
        <v>9.1680369875431697E-2</v>
      </c>
      <c r="K2240" s="17">
        <v>3.9805787256362302E-2</v>
      </c>
      <c r="L2240" s="17">
        <v>5.0340221337780398E-2</v>
      </c>
      <c r="M2240" s="17"/>
      <c r="N2240" s="17">
        <v>4.1667853613696598E-2</v>
      </c>
      <c r="O2240" s="17">
        <v>7.6051068142910599E-2</v>
      </c>
      <c r="P2240" s="17">
        <v>7.8040560705929699E-2</v>
      </c>
      <c r="Q2240" s="17">
        <v>9.1780356450972503E-2</v>
      </c>
      <c r="R2240" s="17"/>
      <c r="S2240" s="17">
        <v>5.7236324329463101E-2</v>
      </c>
      <c r="T2240" s="17">
        <v>8.4564728894399199E-2</v>
      </c>
      <c r="U2240" s="17">
        <v>6.8489960805753106E-2</v>
      </c>
      <c r="V2240" s="17">
        <v>9.8099072975706303E-2</v>
      </c>
      <c r="W2240" s="17">
        <v>5.9008049557473297E-2</v>
      </c>
      <c r="X2240" s="17">
        <v>5.3700119995472403E-2</v>
      </c>
      <c r="Y2240" s="17">
        <v>7.1661930376124394E-2</v>
      </c>
      <c r="Z2240" s="17">
        <v>0.10009237502830701</v>
      </c>
      <c r="AA2240" s="17">
        <v>5.6020297445130998E-2</v>
      </c>
      <c r="AB2240" s="17">
        <v>9.074259854333E-2</v>
      </c>
      <c r="AC2240" s="17">
        <v>5.6337753950128397E-2</v>
      </c>
      <c r="AD2240" s="17">
        <v>4.9135437418422898E-2</v>
      </c>
      <c r="AE2240" s="17"/>
      <c r="AF2240" s="17">
        <v>8.71924936111034E-2</v>
      </c>
      <c r="AG2240" s="17">
        <v>4.4956684916376999E-2</v>
      </c>
      <c r="AH2240" s="17">
        <v>7.6346145764816895E-2</v>
      </c>
      <c r="AI2240" s="17"/>
      <c r="AJ2240" s="17">
        <v>4.5778578128125497E-2</v>
      </c>
      <c r="AK2240" s="17">
        <v>6.2970373118925893E-2</v>
      </c>
      <c r="AL2240" s="17">
        <v>3.3315738576547599E-2</v>
      </c>
      <c r="AM2240" s="17"/>
      <c r="AN2240" s="17">
        <v>7.2562199124047405E-2</v>
      </c>
      <c r="AO2240" s="17">
        <v>0.100667499022875</v>
      </c>
      <c r="AP2240" s="17">
        <v>3.19215073281615E-2</v>
      </c>
      <c r="AQ2240" s="17">
        <v>3.8241791623970997E-2</v>
      </c>
      <c r="AR2240" s="17">
        <v>3.6846606509917203E-2</v>
      </c>
      <c r="AS2240" s="17"/>
      <c r="AT2240" s="17">
        <v>6.7751351454072295E-2</v>
      </c>
      <c r="AU2240" s="17">
        <v>9.1587650530879694E-2</v>
      </c>
      <c r="AV2240" s="17"/>
      <c r="AW2240" s="17">
        <v>4.4710885165232098E-2</v>
      </c>
      <c r="AX2240" s="17">
        <v>9.1282684134642703E-2</v>
      </c>
      <c r="AY2240" s="17">
        <v>9.3473182631278198E-2</v>
      </c>
    </row>
    <row r="2241" spans="2:51">
      <c r="B2241" t="s">
        <v>137</v>
      </c>
      <c r="C2241" s="17">
        <v>3.2415644919545399E-2</v>
      </c>
      <c r="D2241" s="17">
        <v>4.1817663088034397E-2</v>
      </c>
      <c r="E2241" s="17">
        <v>2.4018407011958599E-2</v>
      </c>
      <c r="F2241" s="17"/>
      <c r="G2241" s="17">
        <v>1.86000934258541E-2</v>
      </c>
      <c r="H2241" s="17">
        <v>4.9208874781850397E-2</v>
      </c>
      <c r="I2241" s="17">
        <v>4.4502213107390699E-2</v>
      </c>
      <c r="J2241" s="17">
        <v>7.8160370270717299E-3</v>
      </c>
      <c r="K2241" s="17">
        <v>4.6637830110472699E-2</v>
      </c>
      <c r="L2241" s="17">
        <v>2.4072901349549002E-2</v>
      </c>
      <c r="M2241" s="17"/>
      <c r="N2241" s="17">
        <v>1.89507671876308E-2</v>
      </c>
      <c r="O2241" s="17">
        <v>3.5739685746341801E-2</v>
      </c>
      <c r="P2241" s="17">
        <v>4.6006484810445503E-2</v>
      </c>
      <c r="Q2241" s="17">
        <v>3.2284073578768897E-2</v>
      </c>
      <c r="R2241" s="17"/>
      <c r="S2241" s="17">
        <v>4.3986183534561102E-2</v>
      </c>
      <c r="T2241" s="17">
        <v>1.1395988914433599E-2</v>
      </c>
      <c r="U2241" s="17">
        <v>1.0785509650759501E-2</v>
      </c>
      <c r="V2241" s="17">
        <v>4.3789338038813401E-2</v>
      </c>
      <c r="W2241" s="17">
        <v>1.4691605904410999E-2</v>
      </c>
      <c r="X2241" s="17">
        <v>7.3189971357424402E-2</v>
      </c>
      <c r="Y2241" s="17">
        <v>4.17172827599313E-2</v>
      </c>
      <c r="Z2241" s="17">
        <v>1.75345844885345E-2</v>
      </c>
      <c r="AA2241" s="17">
        <v>3.8291216431428597E-2</v>
      </c>
      <c r="AB2241" s="17">
        <v>2.51637875107798E-2</v>
      </c>
      <c r="AC2241" s="17">
        <v>3.2363830559842002E-2</v>
      </c>
      <c r="AD2241" s="17">
        <v>0</v>
      </c>
      <c r="AE2241" s="17"/>
      <c r="AF2241" s="17">
        <v>3.8649198025518201E-2</v>
      </c>
      <c r="AG2241" s="17">
        <v>2.4368473995563598E-2</v>
      </c>
      <c r="AH2241" s="17">
        <v>4.9721713645046503E-2</v>
      </c>
      <c r="AI2241" s="17"/>
      <c r="AJ2241" s="17">
        <v>2.83230623462296E-2</v>
      </c>
      <c r="AK2241" s="17">
        <v>2.18064386631543E-2</v>
      </c>
      <c r="AL2241" s="17">
        <v>0</v>
      </c>
      <c r="AM2241" s="17"/>
      <c r="AN2241" s="17">
        <v>1.5450595708692999E-2</v>
      </c>
      <c r="AO2241" s="17">
        <v>5.0426475042339498E-2</v>
      </c>
      <c r="AP2241" s="17">
        <v>2.64580954752505E-2</v>
      </c>
      <c r="AQ2241" s="17">
        <v>2.3094238181742398E-2</v>
      </c>
      <c r="AR2241" s="17">
        <v>8.4192580376433193E-2</v>
      </c>
      <c r="AS2241" s="17"/>
      <c r="AT2241" s="17">
        <v>3.2074551024116001E-2</v>
      </c>
      <c r="AU2241" s="17">
        <v>3.8630461518348098E-2</v>
      </c>
      <c r="AV2241" s="17"/>
      <c r="AW2241" s="17">
        <v>2.89732082554294E-2</v>
      </c>
      <c r="AX2241" s="17">
        <v>4.9009771284757003E-2</v>
      </c>
      <c r="AY2241" s="17">
        <v>3.1998832776345097E-2</v>
      </c>
    </row>
    <row r="2242" spans="2:51">
      <c r="B2242" t="s">
        <v>119</v>
      </c>
      <c r="C2242" s="17">
        <v>5.0872962264698701E-2</v>
      </c>
      <c r="D2242" s="17">
        <v>2.6308155884780301E-2</v>
      </c>
      <c r="E2242" s="17">
        <v>7.3079806046346701E-2</v>
      </c>
      <c r="F2242" s="17"/>
      <c r="G2242" s="17">
        <v>5.5481778150556001E-2</v>
      </c>
      <c r="H2242" s="17">
        <v>7.1049937903855498E-2</v>
      </c>
      <c r="I2242" s="17">
        <v>3.9830114566032901E-2</v>
      </c>
      <c r="J2242" s="17">
        <v>5.31424394791555E-2</v>
      </c>
      <c r="K2242" s="17">
        <v>6.2705358284203094E-2</v>
      </c>
      <c r="L2242" s="17">
        <v>3.3596791539641298E-2</v>
      </c>
      <c r="M2242" s="17"/>
      <c r="N2242" s="17">
        <v>3.9708040325681898E-2</v>
      </c>
      <c r="O2242" s="17">
        <v>3.1808531410279201E-2</v>
      </c>
      <c r="P2242" s="17">
        <v>4.29827915002053E-2</v>
      </c>
      <c r="Q2242" s="17">
        <v>9.05391596023912E-2</v>
      </c>
      <c r="R2242" s="17"/>
      <c r="S2242" s="17">
        <v>7.8516723512186595E-2</v>
      </c>
      <c r="T2242" s="17">
        <v>2.1231174678103499E-2</v>
      </c>
      <c r="U2242" s="17">
        <v>3.5203869346731802E-2</v>
      </c>
      <c r="V2242" s="17">
        <v>7.1632888624107202E-2</v>
      </c>
      <c r="W2242" s="17">
        <v>1.6926933938657199E-2</v>
      </c>
      <c r="X2242" s="17">
        <v>8.6824588355666907E-2</v>
      </c>
      <c r="Y2242" s="17">
        <v>7.22596011504896E-2</v>
      </c>
      <c r="Z2242" s="17">
        <v>5.8264402338776201E-2</v>
      </c>
      <c r="AA2242" s="17">
        <v>1.9116878950520701E-2</v>
      </c>
      <c r="AB2242" s="17">
        <v>1.42373880999809E-2</v>
      </c>
      <c r="AC2242" s="17">
        <v>0.14698501749322301</v>
      </c>
      <c r="AD2242" s="17">
        <v>0</v>
      </c>
      <c r="AE2242" s="17"/>
      <c r="AF2242" s="17">
        <v>3.9539912163003101E-2</v>
      </c>
      <c r="AG2242" s="17">
        <v>4.9041728818676897E-2</v>
      </c>
      <c r="AH2242" s="17">
        <v>5.4034797079815199E-2</v>
      </c>
      <c r="AI2242" s="17"/>
      <c r="AJ2242" s="17">
        <v>2.8718589772158E-2</v>
      </c>
      <c r="AK2242" s="17">
        <v>4.3139032527576997E-2</v>
      </c>
      <c r="AL2242" s="17">
        <v>7.2874727764252897E-2</v>
      </c>
      <c r="AM2242" s="17"/>
      <c r="AN2242" s="17">
        <v>9.7818136593115904E-2</v>
      </c>
      <c r="AO2242" s="17">
        <v>5.5801293765359403E-2</v>
      </c>
      <c r="AP2242" s="17">
        <v>5.8058298073178499E-2</v>
      </c>
      <c r="AQ2242" s="17">
        <v>9.0891971655655407E-3</v>
      </c>
      <c r="AR2242" s="17">
        <v>0</v>
      </c>
      <c r="AS2242" s="17"/>
      <c r="AT2242" s="17">
        <v>4.9236438224827303E-2</v>
      </c>
      <c r="AU2242" s="17">
        <v>6.3414512784819493E-2</v>
      </c>
      <c r="AV2242" s="17"/>
      <c r="AW2242" s="17">
        <v>2.6414722870626298E-2</v>
      </c>
      <c r="AX2242" s="17">
        <v>1.8271951372367201E-2</v>
      </c>
      <c r="AY2242" s="17">
        <v>8.5415105921337803E-2</v>
      </c>
    </row>
    <row r="2243" spans="2:51">
      <c r="B2243" t="s">
        <v>138</v>
      </c>
      <c r="C2243" s="17">
        <v>0.57781222013116196</v>
      </c>
      <c r="D2243" s="17">
        <v>0.61610001542343795</v>
      </c>
      <c r="E2243" s="17">
        <v>0.54252369534952405</v>
      </c>
      <c r="F2243" s="17"/>
      <c r="G2243" s="17">
        <v>0.57901810551454902</v>
      </c>
      <c r="H2243" s="17">
        <v>0.55987634565021704</v>
      </c>
      <c r="I2243" s="17">
        <v>0.58531506186430404</v>
      </c>
      <c r="J2243" s="17">
        <v>0.51949293584529999</v>
      </c>
      <c r="K2243" s="17">
        <v>0.56276280801448197</v>
      </c>
      <c r="L2243" s="17">
        <v>0.63189647129483395</v>
      </c>
      <c r="M2243" s="17"/>
      <c r="N2243" s="17">
        <v>0.66194466928874296</v>
      </c>
      <c r="O2243" s="17">
        <v>0.61478306425638396</v>
      </c>
      <c r="P2243" s="17">
        <v>0.52408450533874695</v>
      </c>
      <c r="Q2243" s="17">
        <v>0.48540829010846598</v>
      </c>
      <c r="R2243" s="17"/>
      <c r="S2243" s="17">
        <v>0.61870383218359204</v>
      </c>
      <c r="T2243" s="17">
        <v>0.58542543448194595</v>
      </c>
      <c r="U2243" s="17">
        <v>0.65020650750109799</v>
      </c>
      <c r="V2243" s="17">
        <v>0.50051556156562804</v>
      </c>
      <c r="W2243" s="17">
        <v>0.58690681433408698</v>
      </c>
      <c r="X2243" s="17">
        <v>0.46182529979770098</v>
      </c>
      <c r="Y2243" s="17">
        <v>0.57098264831882395</v>
      </c>
      <c r="Z2243" s="17">
        <v>0.650034626333024</v>
      </c>
      <c r="AA2243" s="17">
        <v>0.59691978750469599</v>
      </c>
      <c r="AB2243" s="17">
        <v>0.646437553834738</v>
      </c>
      <c r="AC2243" s="17">
        <v>0.44647764746357099</v>
      </c>
      <c r="AD2243" s="17">
        <v>0.61731848746381901</v>
      </c>
      <c r="AE2243" s="17"/>
      <c r="AF2243" s="17">
        <v>0.54443384362583302</v>
      </c>
      <c r="AG2243" s="17">
        <v>0.64713835996857205</v>
      </c>
      <c r="AH2243" s="17">
        <v>0.44556667372828601</v>
      </c>
      <c r="AI2243" s="17"/>
      <c r="AJ2243" s="17">
        <v>0.60499426952296298</v>
      </c>
      <c r="AK2243" s="17">
        <v>0.61731173851778298</v>
      </c>
      <c r="AL2243" s="17">
        <v>0.713845084935262</v>
      </c>
      <c r="AM2243" s="17"/>
      <c r="AN2243" s="17">
        <v>0.43648554993278099</v>
      </c>
      <c r="AO2243" s="17">
        <v>0.52029665493210797</v>
      </c>
      <c r="AP2243" s="17">
        <v>0.66468491712914002</v>
      </c>
      <c r="AQ2243" s="17">
        <v>0.72282871678768001</v>
      </c>
      <c r="AR2243" s="17">
        <v>0.70907045397412904</v>
      </c>
      <c r="AS2243" s="17"/>
      <c r="AT2243" s="17">
        <v>0.58120581413442196</v>
      </c>
      <c r="AU2243" s="17">
        <v>0.55495372032984602</v>
      </c>
      <c r="AV2243" s="17"/>
      <c r="AW2243" s="17">
        <v>0.69189040269635305</v>
      </c>
      <c r="AX2243" s="17">
        <v>0.59305008061124997</v>
      </c>
      <c r="AY2243" s="17">
        <v>0.45079501145527101</v>
      </c>
    </row>
    <row r="2244" spans="2:51">
      <c r="B2244" t="s">
        <v>139</v>
      </c>
      <c r="C2244" s="17">
        <v>0.103042837953947</v>
      </c>
      <c r="D2244" s="17">
        <v>0.12367228940139501</v>
      </c>
      <c r="E2244" s="17">
        <v>8.4680947026028797E-2</v>
      </c>
      <c r="F2244" s="17"/>
      <c r="G2244" s="17">
        <v>0.136614976773967</v>
      </c>
      <c r="H2244" s="17">
        <v>0.117606580288944</v>
      </c>
      <c r="I2244" s="17">
        <v>0.126639157455227</v>
      </c>
      <c r="J2244" s="17">
        <v>9.9496406902503401E-2</v>
      </c>
      <c r="K2244" s="17">
        <v>8.6443617366834896E-2</v>
      </c>
      <c r="L2244" s="17">
        <v>7.4413122687329497E-2</v>
      </c>
      <c r="M2244" s="17"/>
      <c r="N2244" s="17">
        <v>6.0618620801327398E-2</v>
      </c>
      <c r="O2244" s="17">
        <v>0.111790753889252</v>
      </c>
      <c r="P2244" s="17">
        <v>0.12404704551637501</v>
      </c>
      <c r="Q2244" s="17">
        <v>0.124064430029741</v>
      </c>
      <c r="R2244" s="17"/>
      <c r="S2244" s="17">
        <v>0.10122250786402399</v>
      </c>
      <c r="T2244" s="17">
        <v>9.5960717808832793E-2</v>
      </c>
      <c r="U2244" s="17">
        <v>7.9275470456512606E-2</v>
      </c>
      <c r="V2244" s="17">
        <v>0.14188841101451999</v>
      </c>
      <c r="W2244" s="17">
        <v>7.3699655461884395E-2</v>
      </c>
      <c r="X2244" s="17">
        <v>0.126890091352897</v>
      </c>
      <c r="Y2244" s="17">
        <v>0.11337921313605601</v>
      </c>
      <c r="Z2244" s="17">
        <v>0.117626959516841</v>
      </c>
      <c r="AA2244" s="17">
        <v>9.4311513876559602E-2</v>
      </c>
      <c r="AB2244" s="17">
        <v>0.11590638605410999</v>
      </c>
      <c r="AC2244" s="17">
        <v>8.8701584509970399E-2</v>
      </c>
      <c r="AD2244" s="17">
        <v>4.9135437418422898E-2</v>
      </c>
      <c r="AE2244" s="17"/>
      <c r="AF2244" s="17">
        <v>0.12584169163662201</v>
      </c>
      <c r="AG2244" s="17">
        <v>6.9325158911940604E-2</v>
      </c>
      <c r="AH2244" s="17">
        <v>0.12606785940986301</v>
      </c>
      <c r="AI2244" s="17"/>
      <c r="AJ2244" s="17">
        <v>7.4101640474355093E-2</v>
      </c>
      <c r="AK2244" s="17">
        <v>8.4776811782080103E-2</v>
      </c>
      <c r="AL2244" s="17">
        <v>3.3315738576547599E-2</v>
      </c>
      <c r="AM2244" s="17"/>
      <c r="AN2244" s="17">
        <v>8.8012794832740299E-2</v>
      </c>
      <c r="AO2244" s="17">
        <v>0.15109397406521499</v>
      </c>
      <c r="AP2244" s="17">
        <v>5.8379602803411999E-2</v>
      </c>
      <c r="AQ2244" s="17">
        <v>6.1336029805713302E-2</v>
      </c>
      <c r="AR2244" s="17">
        <v>0.12103918688635</v>
      </c>
      <c r="AS2244" s="17"/>
      <c r="AT2244" s="17">
        <v>9.9825902478188303E-2</v>
      </c>
      <c r="AU2244" s="17">
        <v>0.13021811204922801</v>
      </c>
      <c r="AV2244" s="17"/>
      <c r="AW2244" s="17">
        <v>7.3684093420661498E-2</v>
      </c>
      <c r="AX2244" s="17">
        <v>0.1402924554194</v>
      </c>
      <c r="AY2244" s="17">
        <v>0.12547201540762301</v>
      </c>
    </row>
    <row r="2245" spans="2:51">
      <c r="B2245" t="s">
        <v>140</v>
      </c>
      <c r="C2245" s="17">
        <v>0.47476938217721498</v>
      </c>
      <c r="D2245" s="17">
        <v>0.49242772602204299</v>
      </c>
      <c r="E2245" s="17">
        <v>0.45784274832349497</v>
      </c>
      <c r="F2245" s="17"/>
      <c r="G2245" s="17">
        <v>0.44240312874058202</v>
      </c>
      <c r="H2245" s="17">
        <v>0.44226976536127299</v>
      </c>
      <c r="I2245" s="17">
        <v>0.45867590440907602</v>
      </c>
      <c r="J2245" s="17">
        <v>0.41999652894279599</v>
      </c>
      <c r="K2245" s="17">
        <v>0.476319190647647</v>
      </c>
      <c r="L2245" s="17">
        <v>0.55748334860750504</v>
      </c>
      <c r="M2245" s="17"/>
      <c r="N2245" s="17">
        <v>0.601326048487416</v>
      </c>
      <c r="O2245" s="17">
        <v>0.50299231036713199</v>
      </c>
      <c r="P2245" s="17">
        <v>0.40003745982237099</v>
      </c>
      <c r="Q2245" s="17">
        <v>0.36134386007872399</v>
      </c>
      <c r="R2245" s="17"/>
      <c r="S2245" s="17">
        <v>0.51748132431956795</v>
      </c>
      <c r="T2245" s="17">
        <v>0.48946471667311298</v>
      </c>
      <c r="U2245" s="17">
        <v>0.57093103704458503</v>
      </c>
      <c r="V2245" s="17">
        <v>0.358627150551108</v>
      </c>
      <c r="W2245" s="17">
        <v>0.51320715887220303</v>
      </c>
      <c r="X2245" s="17">
        <v>0.33493520844480501</v>
      </c>
      <c r="Y2245" s="17">
        <v>0.45760343518276902</v>
      </c>
      <c r="Z2245" s="17">
        <v>0.53240766681618301</v>
      </c>
      <c r="AA2245" s="17">
        <v>0.50260827362813598</v>
      </c>
      <c r="AB2245" s="17">
        <v>0.53053116778062803</v>
      </c>
      <c r="AC2245" s="17">
        <v>0.35777606295359998</v>
      </c>
      <c r="AD2245" s="17">
        <v>0.56818305004539604</v>
      </c>
      <c r="AE2245" s="17"/>
      <c r="AF2245" s="17">
        <v>0.41859215198921201</v>
      </c>
      <c r="AG2245" s="17">
        <v>0.57781320105663203</v>
      </c>
      <c r="AH2245" s="17">
        <v>0.31949881431842198</v>
      </c>
      <c r="AI2245" s="17"/>
      <c r="AJ2245" s="17">
        <v>0.53089262904860801</v>
      </c>
      <c r="AK2245" s="17">
        <v>0.53253492673570302</v>
      </c>
      <c r="AL2245" s="17">
        <v>0.68052934635871498</v>
      </c>
      <c r="AM2245" s="17"/>
      <c r="AN2245" s="17">
        <v>0.348472755100041</v>
      </c>
      <c r="AO2245" s="17">
        <v>0.36920268086689301</v>
      </c>
      <c r="AP2245" s="17">
        <v>0.60630531432572798</v>
      </c>
      <c r="AQ2245" s="17">
        <v>0.66149268698196695</v>
      </c>
      <c r="AR2245" s="17">
        <v>0.58803126708777798</v>
      </c>
      <c r="AS2245" s="17"/>
      <c r="AT2245" s="17">
        <v>0.48137991165623301</v>
      </c>
      <c r="AU2245" s="17">
        <v>0.42473560828061802</v>
      </c>
      <c r="AV2245" s="17"/>
      <c r="AW2245" s="17">
        <v>0.61820630927569198</v>
      </c>
      <c r="AX2245" s="17">
        <v>0.45275762519185098</v>
      </c>
      <c r="AY2245" s="17">
        <v>0.32532299604764697</v>
      </c>
    </row>
    <row r="2246" spans="2:51">
      <c r="C2246" s="17"/>
      <c r="D2246" s="17"/>
      <c r="E2246" s="17"/>
      <c r="F2246" s="17"/>
      <c r="G2246" s="17"/>
      <c r="H2246" s="17"/>
      <c r="I2246" s="17"/>
      <c r="J2246" s="17"/>
      <c r="K2246" s="17"/>
      <c r="L2246" s="17"/>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7"/>
      <c r="AI2246" s="17"/>
      <c r="AJ2246" s="17"/>
      <c r="AK2246" s="17"/>
      <c r="AL2246" s="17"/>
      <c r="AM2246" s="17"/>
      <c r="AN2246" s="17"/>
      <c r="AO2246" s="17"/>
      <c r="AP2246" s="17"/>
      <c r="AQ2246" s="17"/>
      <c r="AR2246" s="17"/>
      <c r="AS2246" s="17"/>
      <c r="AT2246" s="17"/>
      <c r="AU2246" s="17"/>
      <c r="AV2246" s="17"/>
      <c r="AW2246" s="17"/>
      <c r="AX2246" s="17"/>
      <c r="AY2246" s="17"/>
    </row>
    <row r="2247" spans="2:51">
      <c r="B2247" s="6" t="s">
        <v>531</v>
      </c>
      <c r="C2247" s="17"/>
      <c r="D2247" s="17"/>
      <c r="E2247" s="17"/>
      <c r="F2247" s="17"/>
      <c r="G2247" s="17"/>
      <c r="H2247" s="17"/>
      <c r="I2247" s="17"/>
      <c r="J2247" s="17"/>
      <c r="K2247" s="17"/>
      <c r="L2247" s="17"/>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7"/>
      <c r="AI2247" s="17"/>
      <c r="AJ2247" s="17"/>
      <c r="AK2247" s="17"/>
      <c r="AL2247" s="17"/>
      <c r="AM2247" s="17"/>
      <c r="AN2247" s="17"/>
      <c r="AO2247" s="17"/>
      <c r="AP2247" s="17"/>
      <c r="AQ2247" s="17"/>
      <c r="AR2247" s="17"/>
      <c r="AS2247" s="17"/>
      <c r="AT2247" s="17"/>
      <c r="AU2247" s="17"/>
      <c r="AV2247" s="17"/>
      <c r="AW2247" s="17"/>
      <c r="AX2247" s="17"/>
      <c r="AY2247" s="17"/>
    </row>
    <row r="2248" spans="2:51">
      <c r="B2248" s="24" t="s">
        <v>16</v>
      </c>
      <c r="C2248" s="17"/>
      <c r="D2248" s="17"/>
      <c r="E2248" s="17"/>
      <c r="F2248" s="17"/>
      <c r="G2248" s="17"/>
      <c r="H2248" s="17"/>
      <c r="I2248" s="17"/>
      <c r="J2248" s="17"/>
      <c r="K2248" s="17"/>
      <c r="L2248" s="17"/>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7"/>
      <c r="AI2248" s="17"/>
      <c r="AJ2248" s="17"/>
      <c r="AK2248" s="17"/>
      <c r="AL2248" s="17"/>
      <c r="AM2248" s="17"/>
      <c r="AN2248" s="17"/>
      <c r="AO2248" s="17"/>
      <c r="AP2248" s="17"/>
      <c r="AQ2248" s="17"/>
      <c r="AR2248" s="17"/>
      <c r="AS2248" s="17"/>
      <c r="AT2248" s="17"/>
      <c r="AU2248" s="17"/>
      <c r="AV2248" s="17"/>
      <c r="AW2248" s="17"/>
      <c r="AX2248" s="17"/>
      <c r="AY2248" s="17"/>
    </row>
    <row r="2249" spans="2:51">
      <c r="B2249" t="s">
        <v>133</v>
      </c>
      <c r="C2249" s="17">
        <v>7.5673337663880694E-2</v>
      </c>
      <c r="D2249" s="17">
        <v>0.104401282445618</v>
      </c>
      <c r="E2249" s="17">
        <v>4.9969431880165102E-2</v>
      </c>
      <c r="F2249" s="17"/>
      <c r="G2249" s="17">
        <v>5.2037655867373599E-2</v>
      </c>
      <c r="H2249" s="17">
        <v>7.0223158643257302E-2</v>
      </c>
      <c r="I2249" s="17">
        <v>9.9681287798606702E-2</v>
      </c>
      <c r="J2249" s="17">
        <v>7.3250428872511902E-2</v>
      </c>
      <c r="K2249" s="17">
        <v>9.2083135601423005E-2</v>
      </c>
      <c r="L2249" s="17">
        <v>6.2944569021508301E-2</v>
      </c>
      <c r="M2249" s="17"/>
      <c r="N2249" s="17">
        <v>9.5590220624370795E-2</v>
      </c>
      <c r="O2249" s="17">
        <v>6.7880081910236298E-2</v>
      </c>
      <c r="P2249" s="17">
        <v>8.3333504737471101E-2</v>
      </c>
      <c r="Q2249" s="17">
        <v>5.3113067646329101E-2</v>
      </c>
      <c r="R2249" s="17"/>
      <c r="S2249" s="17">
        <v>7.90016232804375E-2</v>
      </c>
      <c r="T2249" s="17">
        <v>7.5717955235197601E-2</v>
      </c>
      <c r="U2249" s="17">
        <v>8.5991434682299195E-2</v>
      </c>
      <c r="V2249" s="17">
        <v>0.10008872423516101</v>
      </c>
      <c r="W2249" s="17">
        <v>4.72913477847774E-2</v>
      </c>
      <c r="X2249" s="17">
        <v>7.7490090272540502E-2</v>
      </c>
      <c r="Y2249" s="17">
        <v>7.0890996891289804E-2</v>
      </c>
      <c r="Z2249" s="17">
        <v>0.110441645374927</v>
      </c>
      <c r="AA2249" s="17">
        <v>0.104806097341612</v>
      </c>
      <c r="AB2249" s="17">
        <v>2.4677726245160299E-2</v>
      </c>
      <c r="AC2249" s="17">
        <v>2.5069314599441599E-2</v>
      </c>
      <c r="AD2249" s="17">
        <v>6.1667987321289502E-2</v>
      </c>
      <c r="AE2249" s="17"/>
      <c r="AF2249" s="17">
        <v>9.3173220900035006E-2</v>
      </c>
      <c r="AG2249" s="17">
        <v>6.4368077681328295E-2</v>
      </c>
      <c r="AH2249" s="17">
        <v>7.2440335716870793E-2</v>
      </c>
      <c r="AI2249" s="17"/>
      <c r="AJ2249" s="17">
        <v>6.5888738066849903E-2</v>
      </c>
      <c r="AK2249" s="17">
        <v>8.4327314911780499E-2</v>
      </c>
      <c r="AL2249" s="17">
        <v>8.3147354322662098E-2</v>
      </c>
      <c r="AM2249" s="17"/>
      <c r="AN2249" s="17">
        <v>6.6827933032018005E-2</v>
      </c>
      <c r="AO2249" s="17">
        <v>0.107336843899434</v>
      </c>
      <c r="AP2249" s="17">
        <v>7.1343055762333296E-2</v>
      </c>
      <c r="AQ2249" s="17">
        <v>7.7737220430478204E-2</v>
      </c>
      <c r="AR2249" s="17">
        <v>5.7234937514473602E-2</v>
      </c>
      <c r="AS2249" s="17"/>
      <c r="AT2249" s="17">
        <v>7.4759567468218394E-2</v>
      </c>
      <c r="AU2249" s="17">
        <v>9.1388093634619499E-2</v>
      </c>
      <c r="AV2249" s="17"/>
      <c r="AW2249" s="17">
        <v>7.6490151430064393E-2</v>
      </c>
      <c r="AX2249" s="17">
        <v>9.4658289826286698E-2</v>
      </c>
      <c r="AY2249" s="17">
        <v>7.0060178161836004E-2</v>
      </c>
    </row>
    <row r="2250" spans="2:51">
      <c r="B2250" t="s">
        <v>134</v>
      </c>
      <c r="C2250" s="17">
        <v>0.17042328429286499</v>
      </c>
      <c r="D2250" s="17">
        <v>0.17200033021667499</v>
      </c>
      <c r="E2250" s="17">
        <v>0.16934001474625399</v>
      </c>
      <c r="F2250" s="17"/>
      <c r="G2250" s="17">
        <v>0.171563168633768</v>
      </c>
      <c r="H2250" s="17">
        <v>0.25202213220849201</v>
      </c>
      <c r="I2250" s="17">
        <v>0.19729779227973601</v>
      </c>
      <c r="J2250" s="17">
        <v>0.17023252608546199</v>
      </c>
      <c r="K2250" s="17">
        <v>0.10597392417615201</v>
      </c>
      <c r="L2250" s="17">
        <v>0.13253292684096399</v>
      </c>
      <c r="M2250" s="17"/>
      <c r="N2250" s="17">
        <v>0.15087014697447099</v>
      </c>
      <c r="O2250" s="17">
        <v>0.17432728763782199</v>
      </c>
      <c r="P2250" s="17">
        <v>0.18454847199430499</v>
      </c>
      <c r="Q2250" s="17">
        <v>0.17286413173399801</v>
      </c>
      <c r="R2250" s="17"/>
      <c r="S2250" s="17">
        <v>0.23810266840185801</v>
      </c>
      <c r="T2250" s="17">
        <v>0.15131748695837899</v>
      </c>
      <c r="U2250" s="17">
        <v>0.177252970147082</v>
      </c>
      <c r="V2250" s="17">
        <v>0.13216188943152901</v>
      </c>
      <c r="W2250" s="17">
        <v>0.190880205480527</v>
      </c>
      <c r="X2250" s="17">
        <v>0.224913995034042</v>
      </c>
      <c r="Y2250" s="17">
        <v>0.17323796415745599</v>
      </c>
      <c r="Z2250" s="17">
        <v>6.3960575950106596E-2</v>
      </c>
      <c r="AA2250" s="17">
        <v>0.151723041666425</v>
      </c>
      <c r="AB2250" s="17">
        <v>0.14833294767548499</v>
      </c>
      <c r="AC2250" s="17">
        <v>0.156905551031299</v>
      </c>
      <c r="AD2250" s="17">
        <v>0.116063978072683</v>
      </c>
      <c r="AE2250" s="17"/>
      <c r="AF2250" s="17">
        <v>0.169308322652438</v>
      </c>
      <c r="AG2250" s="17">
        <v>0.18135671054976399</v>
      </c>
      <c r="AH2250" s="17">
        <v>0.15822407682600101</v>
      </c>
      <c r="AI2250" s="17"/>
      <c r="AJ2250" s="17">
        <v>0.19841897778511999</v>
      </c>
      <c r="AK2250" s="17">
        <v>0.17664296788116701</v>
      </c>
      <c r="AL2250" s="17">
        <v>0.16515563180572301</v>
      </c>
      <c r="AM2250" s="17"/>
      <c r="AN2250" s="17">
        <v>0.17339320566844099</v>
      </c>
      <c r="AO2250" s="17">
        <v>0.172609419441105</v>
      </c>
      <c r="AP2250" s="17">
        <v>0.16908564723689001</v>
      </c>
      <c r="AQ2250" s="17">
        <v>0.22431922173671701</v>
      </c>
      <c r="AR2250" s="17">
        <v>0.15522597781307301</v>
      </c>
      <c r="AS2250" s="17"/>
      <c r="AT2250" s="17">
        <v>0.16879400862624</v>
      </c>
      <c r="AU2250" s="17">
        <v>0.20141330726513099</v>
      </c>
      <c r="AV2250" s="17"/>
      <c r="AW2250" s="17">
        <v>0.133664676366923</v>
      </c>
      <c r="AX2250" s="17">
        <v>0.260425290725597</v>
      </c>
      <c r="AY2250" s="17">
        <v>0.18769988077292499</v>
      </c>
    </row>
    <row r="2251" spans="2:51">
      <c r="B2251" t="s">
        <v>135</v>
      </c>
      <c r="C2251" s="17">
        <v>0.24542818801677399</v>
      </c>
      <c r="D2251" s="17">
        <v>0.22057848758748499</v>
      </c>
      <c r="E2251" s="17">
        <v>0.26827494586263301</v>
      </c>
      <c r="F2251" s="17"/>
      <c r="G2251" s="17">
        <v>0.36635877641832199</v>
      </c>
      <c r="H2251" s="17">
        <v>0.28202211734114002</v>
      </c>
      <c r="I2251" s="17">
        <v>0.19052490416011</v>
      </c>
      <c r="J2251" s="17">
        <v>0.227591775887517</v>
      </c>
      <c r="K2251" s="17">
        <v>0.269128998590349</v>
      </c>
      <c r="L2251" s="17">
        <v>0.20625772442793999</v>
      </c>
      <c r="M2251" s="17"/>
      <c r="N2251" s="17">
        <v>0.15472987960221199</v>
      </c>
      <c r="O2251" s="17">
        <v>0.21084912884784099</v>
      </c>
      <c r="P2251" s="17">
        <v>0.31012457001694999</v>
      </c>
      <c r="Q2251" s="17">
        <v>0.323170239804144</v>
      </c>
      <c r="R2251" s="17"/>
      <c r="S2251" s="17">
        <v>0.279171392616889</v>
      </c>
      <c r="T2251" s="17">
        <v>0.30124828578530299</v>
      </c>
      <c r="U2251" s="17">
        <v>0.185823278742935</v>
      </c>
      <c r="V2251" s="17">
        <v>0.191070513826678</v>
      </c>
      <c r="W2251" s="17">
        <v>0.22980013697510501</v>
      </c>
      <c r="X2251" s="17">
        <v>0.227474845029669</v>
      </c>
      <c r="Y2251" s="17">
        <v>0.291628526067441</v>
      </c>
      <c r="Z2251" s="17">
        <v>0.26384779118113</v>
      </c>
      <c r="AA2251" s="17">
        <v>0.23863528493580299</v>
      </c>
      <c r="AB2251" s="17">
        <v>0.19023775039940899</v>
      </c>
      <c r="AC2251" s="17">
        <v>0.28142605867618098</v>
      </c>
      <c r="AD2251" s="17">
        <v>0.25666888733163001</v>
      </c>
      <c r="AE2251" s="17"/>
      <c r="AF2251" s="17">
        <v>0.25518094397352498</v>
      </c>
      <c r="AG2251" s="17">
        <v>0.19391070500761801</v>
      </c>
      <c r="AH2251" s="17">
        <v>0.39171542106498602</v>
      </c>
      <c r="AI2251" s="17"/>
      <c r="AJ2251" s="17">
        <v>0.243705038169305</v>
      </c>
      <c r="AK2251" s="17">
        <v>0.24735839518087399</v>
      </c>
      <c r="AL2251" s="17">
        <v>0.145231079968861</v>
      </c>
      <c r="AM2251" s="17"/>
      <c r="AN2251" s="17">
        <v>0.27373893758860701</v>
      </c>
      <c r="AO2251" s="17">
        <v>0.281328004588004</v>
      </c>
      <c r="AP2251" s="17">
        <v>0.19701982018985401</v>
      </c>
      <c r="AQ2251" s="17">
        <v>0.117810405223537</v>
      </c>
      <c r="AR2251" s="17">
        <v>0.28901843702239599</v>
      </c>
      <c r="AS2251" s="17"/>
      <c r="AT2251" s="17">
        <v>0.24111681356291301</v>
      </c>
      <c r="AU2251" s="17">
        <v>0.29728185791124301</v>
      </c>
      <c r="AV2251" s="17"/>
      <c r="AW2251" s="17">
        <v>0.19723251385300899</v>
      </c>
      <c r="AX2251" s="17">
        <v>0.234397876844952</v>
      </c>
      <c r="AY2251" s="17">
        <v>0.30023477765498402</v>
      </c>
    </row>
    <row r="2252" spans="2:51">
      <c r="B2252" t="s">
        <v>136</v>
      </c>
      <c r="C2252" s="17">
        <v>0.26721342890948502</v>
      </c>
      <c r="D2252" s="17">
        <v>0.29098196780240299</v>
      </c>
      <c r="E2252" s="17">
        <v>0.24437890096666801</v>
      </c>
      <c r="F2252" s="17"/>
      <c r="G2252" s="17">
        <v>0.22755993318789799</v>
      </c>
      <c r="H2252" s="17">
        <v>0.19181298311084599</v>
      </c>
      <c r="I2252" s="17">
        <v>0.26133222423696101</v>
      </c>
      <c r="J2252" s="17">
        <v>0.26285255297137999</v>
      </c>
      <c r="K2252" s="17">
        <v>0.29375683764437399</v>
      </c>
      <c r="L2252" s="17">
        <v>0.32796882324832199</v>
      </c>
      <c r="M2252" s="17"/>
      <c r="N2252" s="17">
        <v>0.34030217687181202</v>
      </c>
      <c r="O2252" s="17">
        <v>0.28883264591479402</v>
      </c>
      <c r="P2252" s="17">
        <v>0.23514647574303099</v>
      </c>
      <c r="Q2252" s="17">
        <v>0.19407368913888501</v>
      </c>
      <c r="R2252" s="17"/>
      <c r="S2252" s="17">
        <v>0.186801281592653</v>
      </c>
      <c r="T2252" s="17">
        <v>0.25832873758563901</v>
      </c>
      <c r="U2252" s="17">
        <v>0.32340131194930499</v>
      </c>
      <c r="V2252" s="17">
        <v>0.31977678063315701</v>
      </c>
      <c r="W2252" s="17">
        <v>0.29755821022592299</v>
      </c>
      <c r="X2252" s="17">
        <v>0.26628640479702398</v>
      </c>
      <c r="Y2252" s="17">
        <v>0.21781042316855301</v>
      </c>
      <c r="Z2252" s="17">
        <v>0.30142422363355797</v>
      </c>
      <c r="AA2252" s="17">
        <v>0.31497419895941398</v>
      </c>
      <c r="AB2252" s="17">
        <v>0.30885712885482802</v>
      </c>
      <c r="AC2252" s="17">
        <v>9.1623582813687904E-2</v>
      </c>
      <c r="AD2252" s="17">
        <v>0.31441352688957003</v>
      </c>
      <c r="AE2252" s="17"/>
      <c r="AF2252" s="17">
        <v>0.25915244554362499</v>
      </c>
      <c r="AG2252" s="17">
        <v>0.30038365871203498</v>
      </c>
      <c r="AH2252" s="17">
        <v>0.172243572160513</v>
      </c>
      <c r="AI2252" s="17"/>
      <c r="AJ2252" s="17">
        <v>0.28443695671791902</v>
      </c>
      <c r="AK2252" s="17">
        <v>0.27613806738308</v>
      </c>
      <c r="AL2252" s="17">
        <v>0.368908436743829</v>
      </c>
      <c r="AM2252" s="17"/>
      <c r="AN2252" s="17">
        <v>0.27991861901822401</v>
      </c>
      <c r="AO2252" s="17">
        <v>0.20340826460021999</v>
      </c>
      <c r="AP2252" s="17">
        <v>0.29291495251527899</v>
      </c>
      <c r="AQ2252" s="17">
        <v>0.35862575949410103</v>
      </c>
      <c r="AR2252" s="17">
        <v>0.16701800460323399</v>
      </c>
      <c r="AS2252" s="17"/>
      <c r="AT2252" s="17">
        <v>0.27836373655403801</v>
      </c>
      <c r="AU2252" s="17">
        <v>0.156755562496696</v>
      </c>
      <c r="AV2252" s="17"/>
      <c r="AW2252" s="17">
        <v>0.30062574546684701</v>
      </c>
      <c r="AX2252" s="17">
        <v>0.256977063613546</v>
      </c>
      <c r="AY2252" s="17">
        <v>0.233674365532479</v>
      </c>
    </row>
    <row r="2253" spans="2:51">
      <c r="B2253" t="s">
        <v>137</v>
      </c>
      <c r="C2253" s="17">
        <v>0.16118412609066499</v>
      </c>
      <c r="D2253" s="17">
        <v>0.15670058271657999</v>
      </c>
      <c r="E2253" s="17">
        <v>0.16553673724308099</v>
      </c>
      <c r="F2253" s="17"/>
      <c r="G2253" s="17">
        <v>5.2430350033167497E-2</v>
      </c>
      <c r="H2253" s="17">
        <v>0.108793554111074</v>
      </c>
      <c r="I2253" s="17">
        <v>0.15442485575447801</v>
      </c>
      <c r="J2253" s="17">
        <v>0.19567560925128499</v>
      </c>
      <c r="K2253" s="17">
        <v>0.15954210642548999</v>
      </c>
      <c r="L2253" s="17">
        <v>0.22701522509708399</v>
      </c>
      <c r="M2253" s="17"/>
      <c r="N2253" s="17">
        <v>0.21554178175806299</v>
      </c>
      <c r="O2253" s="17">
        <v>0.17544178263087701</v>
      </c>
      <c r="P2253" s="17">
        <v>0.120063605564703</v>
      </c>
      <c r="Q2253" s="17">
        <v>0.125069897401239</v>
      </c>
      <c r="R2253" s="17"/>
      <c r="S2253" s="17">
        <v>0.136581258520102</v>
      </c>
      <c r="T2253" s="17">
        <v>0.165867474467008</v>
      </c>
      <c r="U2253" s="17">
        <v>0.152076526278587</v>
      </c>
      <c r="V2253" s="17">
        <v>0.16213475193454499</v>
      </c>
      <c r="W2253" s="17">
        <v>0.16882103053279099</v>
      </c>
      <c r="X2253" s="17">
        <v>0.105205546723401</v>
      </c>
      <c r="Y2253" s="17">
        <v>0.179461116234026</v>
      </c>
      <c r="Z2253" s="17">
        <v>0.13168753383686899</v>
      </c>
      <c r="AA2253" s="17">
        <v>0.15508050383727801</v>
      </c>
      <c r="AB2253" s="17">
        <v>0.223935195995415</v>
      </c>
      <c r="AC2253" s="17">
        <v>0.243804104151745</v>
      </c>
      <c r="AD2253" s="17">
        <v>0.18324016469042201</v>
      </c>
      <c r="AE2253" s="17"/>
      <c r="AF2253" s="17">
        <v>0.15734332332619999</v>
      </c>
      <c r="AG2253" s="17">
        <v>0.20142437439434199</v>
      </c>
      <c r="AH2253" s="17">
        <v>8.9866799251400301E-2</v>
      </c>
      <c r="AI2253" s="17"/>
      <c r="AJ2253" s="17">
        <v>0.16786484256707501</v>
      </c>
      <c r="AK2253" s="17">
        <v>0.160325996836512</v>
      </c>
      <c r="AL2253" s="17">
        <v>0.19048701246917599</v>
      </c>
      <c r="AM2253" s="17"/>
      <c r="AN2253" s="17">
        <v>9.5457687928805601E-2</v>
      </c>
      <c r="AO2253" s="17">
        <v>0.14797344612281099</v>
      </c>
      <c r="AP2253" s="17">
        <v>0.20675598107149801</v>
      </c>
      <c r="AQ2253" s="17">
        <v>0.18104740640863601</v>
      </c>
      <c r="AR2253" s="17">
        <v>0.29465603653690697</v>
      </c>
      <c r="AS2253" s="17"/>
      <c r="AT2253" s="17">
        <v>0.16600870956459601</v>
      </c>
      <c r="AU2253" s="17">
        <v>9.52856038888069E-2</v>
      </c>
      <c r="AV2253" s="17"/>
      <c r="AW2253" s="17">
        <v>0.23390571795767201</v>
      </c>
      <c r="AX2253" s="17">
        <v>0.11096797525822701</v>
      </c>
      <c r="AY2253" s="17">
        <v>9.51482837041768E-2</v>
      </c>
    </row>
    <row r="2254" spans="2:51">
      <c r="B2254" t="s">
        <v>119</v>
      </c>
      <c r="C2254" s="17">
        <v>8.0077635026331306E-2</v>
      </c>
      <c r="D2254" s="17">
        <v>5.5337349231239598E-2</v>
      </c>
      <c r="E2254" s="17">
        <v>0.10249996930120001</v>
      </c>
      <c r="F2254" s="17"/>
      <c r="G2254" s="17">
        <v>0.13005011585947099</v>
      </c>
      <c r="H2254" s="17">
        <v>9.5126054585191605E-2</v>
      </c>
      <c r="I2254" s="17">
        <v>9.6738935770108198E-2</v>
      </c>
      <c r="J2254" s="17">
        <v>7.0397106931844602E-2</v>
      </c>
      <c r="K2254" s="17">
        <v>7.9514997562211601E-2</v>
      </c>
      <c r="L2254" s="17">
        <v>4.3280731364181299E-2</v>
      </c>
      <c r="M2254" s="17"/>
      <c r="N2254" s="17">
        <v>4.2965794169070599E-2</v>
      </c>
      <c r="O2254" s="17">
        <v>8.2669073058430201E-2</v>
      </c>
      <c r="P2254" s="17">
        <v>6.6783371943538894E-2</v>
      </c>
      <c r="Q2254" s="17">
        <v>0.13170897427540501</v>
      </c>
      <c r="R2254" s="17"/>
      <c r="S2254" s="17">
        <v>8.0341775588059994E-2</v>
      </c>
      <c r="T2254" s="17">
        <v>4.75200599684725E-2</v>
      </c>
      <c r="U2254" s="17">
        <v>7.5454478199792396E-2</v>
      </c>
      <c r="V2254" s="17">
        <v>9.4767339938930398E-2</v>
      </c>
      <c r="W2254" s="17">
        <v>6.5649069000876095E-2</v>
      </c>
      <c r="X2254" s="17">
        <v>9.8629118143323702E-2</v>
      </c>
      <c r="Y2254" s="17">
        <v>6.6970973481234194E-2</v>
      </c>
      <c r="Z2254" s="17">
        <v>0.12863823002340799</v>
      </c>
      <c r="AA2254" s="17">
        <v>3.4780873259468603E-2</v>
      </c>
      <c r="AB2254" s="17">
        <v>0.103959250829702</v>
      </c>
      <c r="AC2254" s="17">
        <v>0.20117138872764601</v>
      </c>
      <c r="AD2254" s="17">
        <v>6.7945455694406298E-2</v>
      </c>
      <c r="AE2254" s="17"/>
      <c r="AF2254" s="17">
        <v>6.5841743604177702E-2</v>
      </c>
      <c r="AG2254" s="17">
        <v>5.8556473654912497E-2</v>
      </c>
      <c r="AH2254" s="17">
        <v>0.11550979498022899</v>
      </c>
      <c r="AI2254" s="17"/>
      <c r="AJ2254" s="17">
        <v>3.9685446693731301E-2</v>
      </c>
      <c r="AK2254" s="17">
        <v>5.52072578065868E-2</v>
      </c>
      <c r="AL2254" s="17">
        <v>4.70704846897484E-2</v>
      </c>
      <c r="AM2254" s="17"/>
      <c r="AN2254" s="17">
        <v>0.110663616763905</v>
      </c>
      <c r="AO2254" s="17">
        <v>8.7344021348426101E-2</v>
      </c>
      <c r="AP2254" s="17">
        <v>6.2880543224145893E-2</v>
      </c>
      <c r="AQ2254" s="17">
        <v>4.0459986706530497E-2</v>
      </c>
      <c r="AR2254" s="17">
        <v>3.6846606509917203E-2</v>
      </c>
      <c r="AS2254" s="17"/>
      <c r="AT2254" s="17">
        <v>7.0957164223994201E-2</v>
      </c>
      <c r="AU2254" s="17">
        <v>0.157875574803504</v>
      </c>
      <c r="AV2254" s="17"/>
      <c r="AW2254" s="17">
        <v>5.8081194925484497E-2</v>
      </c>
      <c r="AX2254" s="17">
        <v>4.25735037313906E-2</v>
      </c>
      <c r="AY2254" s="17">
        <v>0.11318251417359999</v>
      </c>
    </row>
    <row r="2255" spans="2:51">
      <c r="B2255" t="s">
        <v>138</v>
      </c>
      <c r="C2255" s="17">
        <v>0.246096621956745</v>
      </c>
      <c r="D2255" s="17">
        <v>0.27640161266229302</v>
      </c>
      <c r="E2255" s="17">
        <v>0.21930944662641899</v>
      </c>
      <c r="F2255" s="17"/>
      <c r="G2255" s="17">
        <v>0.22360082450114199</v>
      </c>
      <c r="H2255" s="17">
        <v>0.32224529085174902</v>
      </c>
      <c r="I2255" s="17">
        <v>0.29697908007834301</v>
      </c>
      <c r="J2255" s="17">
        <v>0.24348295495797401</v>
      </c>
      <c r="K2255" s="17">
        <v>0.19805705977757501</v>
      </c>
      <c r="L2255" s="17">
        <v>0.19547749586247201</v>
      </c>
      <c r="M2255" s="17"/>
      <c r="N2255" s="17">
        <v>0.24646036759884199</v>
      </c>
      <c r="O2255" s="17">
        <v>0.24220736954805799</v>
      </c>
      <c r="P2255" s="17">
        <v>0.26788197673177599</v>
      </c>
      <c r="Q2255" s="17">
        <v>0.22597719938032701</v>
      </c>
      <c r="R2255" s="17"/>
      <c r="S2255" s="17">
        <v>0.31710429168229598</v>
      </c>
      <c r="T2255" s="17">
        <v>0.22703544219357699</v>
      </c>
      <c r="U2255" s="17">
        <v>0.263244404829381</v>
      </c>
      <c r="V2255" s="17">
        <v>0.23225061366669</v>
      </c>
      <c r="W2255" s="17">
        <v>0.23817155326530501</v>
      </c>
      <c r="X2255" s="17">
        <v>0.30240408530658303</v>
      </c>
      <c r="Y2255" s="17">
        <v>0.24412896104874601</v>
      </c>
      <c r="Z2255" s="17">
        <v>0.174402221325034</v>
      </c>
      <c r="AA2255" s="17">
        <v>0.25652913900803698</v>
      </c>
      <c r="AB2255" s="17">
        <v>0.17301067392064501</v>
      </c>
      <c r="AC2255" s="17">
        <v>0.181974865630741</v>
      </c>
      <c r="AD2255" s="17">
        <v>0.17773196539397201</v>
      </c>
      <c r="AE2255" s="17"/>
      <c r="AF2255" s="17">
        <v>0.262481543552473</v>
      </c>
      <c r="AG2255" s="17">
        <v>0.24572478823109301</v>
      </c>
      <c r="AH2255" s="17">
        <v>0.23066441254287101</v>
      </c>
      <c r="AI2255" s="17"/>
      <c r="AJ2255" s="17">
        <v>0.26430771585196999</v>
      </c>
      <c r="AK2255" s="17">
        <v>0.26097028279294798</v>
      </c>
      <c r="AL2255" s="17">
        <v>0.248302986128385</v>
      </c>
      <c r="AM2255" s="17"/>
      <c r="AN2255" s="17">
        <v>0.240221138700459</v>
      </c>
      <c r="AO2255" s="17">
        <v>0.27994626334053802</v>
      </c>
      <c r="AP2255" s="17">
        <v>0.240428702999223</v>
      </c>
      <c r="AQ2255" s="17">
        <v>0.30205644216719602</v>
      </c>
      <c r="AR2255" s="17">
        <v>0.21246091532754599</v>
      </c>
      <c r="AS2255" s="17"/>
      <c r="AT2255" s="17">
        <v>0.24355357609445799</v>
      </c>
      <c r="AU2255" s="17">
        <v>0.29280140089975099</v>
      </c>
      <c r="AV2255" s="17"/>
      <c r="AW2255" s="17">
        <v>0.21015482779698799</v>
      </c>
      <c r="AX2255" s="17">
        <v>0.35508358055188399</v>
      </c>
      <c r="AY2255" s="17">
        <v>0.257760058934761</v>
      </c>
    </row>
    <row r="2256" spans="2:51">
      <c r="B2256" t="s">
        <v>139</v>
      </c>
      <c r="C2256" s="17">
        <v>0.42839755500014998</v>
      </c>
      <c r="D2256" s="17">
        <v>0.44768255051898198</v>
      </c>
      <c r="E2256" s="17">
        <v>0.40991563820974802</v>
      </c>
      <c r="F2256" s="17"/>
      <c r="G2256" s="17">
        <v>0.27999028322106601</v>
      </c>
      <c r="H2256" s="17">
        <v>0.30060653722191999</v>
      </c>
      <c r="I2256" s="17">
        <v>0.41575707999143902</v>
      </c>
      <c r="J2256" s="17">
        <v>0.45852816222266402</v>
      </c>
      <c r="K2256" s="17">
        <v>0.45329894406986398</v>
      </c>
      <c r="L2256" s="17">
        <v>0.55498404834540604</v>
      </c>
      <c r="M2256" s="17"/>
      <c r="N2256" s="17">
        <v>0.55584395862987601</v>
      </c>
      <c r="O2256" s="17">
        <v>0.46427442854567103</v>
      </c>
      <c r="P2256" s="17">
        <v>0.35521008130773402</v>
      </c>
      <c r="Q2256" s="17">
        <v>0.31914358654012398</v>
      </c>
      <c r="R2256" s="17"/>
      <c r="S2256" s="17">
        <v>0.32338254011275502</v>
      </c>
      <c r="T2256" s="17">
        <v>0.42419621205264801</v>
      </c>
      <c r="U2256" s="17">
        <v>0.47547783822789202</v>
      </c>
      <c r="V2256" s="17">
        <v>0.48191153256770197</v>
      </c>
      <c r="W2256" s="17">
        <v>0.46637924075871401</v>
      </c>
      <c r="X2256" s="17">
        <v>0.37149195152042502</v>
      </c>
      <c r="Y2256" s="17">
        <v>0.39727153940257898</v>
      </c>
      <c r="Z2256" s="17">
        <v>0.43311175747042702</v>
      </c>
      <c r="AA2256" s="17">
        <v>0.47005470279669198</v>
      </c>
      <c r="AB2256" s="17">
        <v>0.53279232485024297</v>
      </c>
      <c r="AC2256" s="17">
        <v>0.33542768696543301</v>
      </c>
      <c r="AD2256" s="17">
        <v>0.49765369157999101</v>
      </c>
      <c r="AE2256" s="17"/>
      <c r="AF2256" s="17">
        <v>0.41649576886982498</v>
      </c>
      <c r="AG2256" s="17">
        <v>0.501808033106377</v>
      </c>
      <c r="AH2256" s="17">
        <v>0.26211037141191401</v>
      </c>
      <c r="AI2256" s="17"/>
      <c r="AJ2256" s="17">
        <v>0.45230179928499398</v>
      </c>
      <c r="AK2256" s="17">
        <v>0.436464064219592</v>
      </c>
      <c r="AL2256" s="17">
        <v>0.55939544921300499</v>
      </c>
      <c r="AM2256" s="17"/>
      <c r="AN2256" s="17">
        <v>0.37537630694703</v>
      </c>
      <c r="AO2256" s="17">
        <v>0.35138171072303098</v>
      </c>
      <c r="AP2256" s="17">
        <v>0.499670933586778</v>
      </c>
      <c r="AQ2256" s="17">
        <v>0.53967316590273695</v>
      </c>
      <c r="AR2256" s="17">
        <v>0.46167404114013999</v>
      </c>
      <c r="AS2256" s="17"/>
      <c r="AT2256" s="17">
        <v>0.44437244611863502</v>
      </c>
      <c r="AU2256" s="17">
        <v>0.252041166385503</v>
      </c>
      <c r="AV2256" s="17"/>
      <c r="AW2256" s="17">
        <v>0.53453146342451896</v>
      </c>
      <c r="AX2256" s="17">
        <v>0.36794503887177299</v>
      </c>
      <c r="AY2256" s="17">
        <v>0.328822649236655</v>
      </c>
    </row>
    <row r="2257" spans="2:51">
      <c r="B2257" t="s">
        <v>140</v>
      </c>
      <c r="C2257" s="17">
        <v>-0.182300933043404</v>
      </c>
      <c r="D2257" s="17">
        <v>-0.17128093785668899</v>
      </c>
      <c r="E2257" s="17">
        <v>-0.19060619158333</v>
      </c>
      <c r="F2257" s="17"/>
      <c r="G2257" s="17">
        <v>-5.6389458719924297E-2</v>
      </c>
      <c r="H2257" s="17">
        <v>2.16387536298293E-2</v>
      </c>
      <c r="I2257" s="17">
        <v>-0.118777999913096</v>
      </c>
      <c r="J2257" s="17">
        <v>-0.21504520726469001</v>
      </c>
      <c r="K2257" s="17">
        <v>-0.255241884292288</v>
      </c>
      <c r="L2257" s="17">
        <v>-0.35950655248293401</v>
      </c>
      <c r="M2257" s="17"/>
      <c r="N2257" s="17">
        <v>-0.30938359103103402</v>
      </c>
      <c r="O2257" s="17">
        <v>-0.222067058997612</v>
      </c>
      <c r="P2257" s="17">
        <v>-8.7328104575957799E-2</v>
      </c>
      <c r="Q2257" s="17">
        <v>-9.3166387159796596E-2</v>
      </c>
      <c r="R2257" s="17"/>
      <c r="S2257" s="17">
        <v>-6.2782484304596499E-3</v>
      </c>
      <c r="T2257" s="17">
        <v>-0.19716076985907099</v>
      </c>
      <c r="U2257" s="17">
        <v>-0.212233433398511</v>
      </c>
      <c r="V2257" s="17">
        <v>-0.249660918901012</v>
      </c>
      <c r="W2257" s="17">
        <v>-0.228207687493409</v>
      </c>
      <c r="X2257" s="17">
        <v>-6.9087866213841706E-2</v>
      </c>
      <c r="Y2257" s="17">
        <v>-0.15314257835383299</v>
      </c>
      <c r="Z2257" s="17">
        <v>-0.25870953614539299</v>
      </c>
      <c r="AA2257" s="17">
        <v>-0.213525563788655</v>
      </c>
      <c r="AB2257" s="17">
        <v>-0.35978165092959802</v>
      </c>
      <c r="AC2257" s="17">
        <v>-0.15345282133469201</v>
      </c>
      <c r="AD2257" s="17">
        <v>-0.319921726186019</v>
      </c>
      <c r="AE2257" s="17"/>
      <c r="AF2257" s="17">
        <v>-0.15401422531735201</v>
      </c>
      <c r="AG2257" s="17">
        <v>-0.256083244875284</v>
      </c>
      <c r="AH2257" s="17">
        <v>-3.1445958869042501E-2</v>
      </c>
      <c r="AI2257" s="17"/>
      <c r="AJ2257" s="17">
        <v>-0.18799408343302401</v>
      </c>
      <c r="AK2257" s="17">
        <v>-0.17549378142664401</v>
      </c>
      <c r="AL2257" s="17">
        <v>-0.31109246308462002</v>
      </c>
      <c r="AM2257" s="17"/>
      <c r="AN2257" s="17">
        <v>-0.13515516824657101</v>
      </c>
      <c r="AO2257" s="17">
        <v>-7.1435447382492898E-2</v>
      </c>
      <c r="AP2257" s="17">
        <v>-0.25924223058755502</v>
      </c>
      <c r="AQ2257" s="17">
        <v>-0.23761672373554099</v>
      </c>
      <c r="AR2257" s="17">
        <v>-0.249213125812594</v>
      </c>
      <c r="AS2257" s="17"/>
      <c r="AT2257" s="17">
        <v>-0.200818870024177</v>
      </c>
      <c r="AU2257" s="17">
        <v>4.0760234514247998E-2</v>
      </c>
      <c r="AV2257" s="17"/>
      <c r="AW2257" s="17">
        <v>-0.324376635627531</v>
      </c>
      <c r="AX2257" s="17">
        <v>-1.28614583198893E-2</v>
      </c>
      <c r="AY2257" s="17">
        <v>-7.1062590301894504E-2</v>
      </c>
    </row>
    <row r="2258" spans="2:51">
      <c r="C2258" s="17"/>
      <c r="D2258" s="17"/>
      <c r="E2258" s="17"/>
      <c r="F2258" s="17"/>
      <c r="G2258" s="17"/>
      <c r="H2258" s="17"/>
      <c r="I2258" s="17"/>
      <c r="J2258" s="17"/>
      <c r="K2258" s="17"/>
      <c r="L2258" s="17"/>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7"/>
      <c r="AI2258" s="17"/>
      <c r="AJ2258" s="17"/>
      <c r="AK2258" s="17"/>
      <c r="AL2258" s="17"/>
      <c r="AM2258" s="17"/>
      <c r="AN2258" s="17"/>
      <c r="AO2258" s="17"/>
      <c r="AP2258" s="17"/>
      <c r="AQ2258" s="17"/>
      <c r="AR2258" s="17"/>
      <c r="AS2258" s="17"/>
      <c r="AT2258" s="17"/>
      <c r="AU2258" s="17"/>
      <c r="AV2258" s="17"/>
      <c r="AW2258" s="17"/>
      <c r="AX2258" s="17"/>
      <c r="AY2258" s="17"/>
    </row>
    <row r="2259" spans="2:51">
      <c r="B2259" s="6" t="s">
        <v>532</v>
      </c>
      <c r="C2259" s="17"/>
      <c r="D2259" s="17"/>
      <c r="E2259" s="17"/>
      <c r="F2259" s="17"/>
      <c r="G2259" s="17"/>
      <c r="H2259" s="17"/>
      <c r="I2259" s="17"/>
      <c r="J2259" s="17"/>
      <c r="K2259" s="17"/>
      <c r="L2259" s="17"/>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7"/>
      <c r="AI2259" s="17"/>
      <c r="AJ2259" s="17"/>
      <c r="AK2259" s="17"/>
      <c r="AL2259" s="17"/>
      <c r="AM2259" s="17"/>
      <c r="AN2259" s="17"/>
      <c r="AO2259" s="17"/>
      <c r="AP2259" s="17"/>
      <c r="AQ2259" s="17"/>
      <c r="AR2259" s="17"/>
      <c r="AS2259" s="17"/>
      <c r="AT2259" s="17"/>
      <c r="AU2259" s="17"/>
      <c r="AV2259" s="17"/>
      <c r="AW2259" s="17"/>
      <c r="AX2259" s="17"/>
      <c r="AY2259" s="17"/>
    </row>
    <row r="2260" spans="2:51">
      <c r="B2260" s="24" t="s">
        <v>16</v>
      </c>
      <c r="C2260" s="17"/>
      <c r="D2260" s="17"/>
      <c r="E2260" s="17"/>
      <c r="F2260" s="17"/>
      <c r="G2260" s="17"/>
      <c r="H2260" s="17"/>
      <c r="I2260" s="17"/>
      <c r="J2260" s="17"/>
      <c r="K2260" s="17"/>
      <c r="L2260" s="17"/>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7"/>
      <c r="AI2260" s="17"/>
      <c r="AJ2260" s="17"/>
      <c r="AK2260" s="17"/>
      <c r="AL2260" s="17"/>
      <c r="AM2260" s="17"/>
      <c r="AN2260" s="17"/>
      <c r="AO2260" s="17"/>
      <c r="AP2260" s="17"/>
      <c r="AQ2260" s="17"/>
      <c r="AR2260" s="17"/>
      <c r="AS2260" s="17"/>
      <c r="AT2260" s="17"/>
      <c r="AU2260" s="17"/>
      <c r="AV2260" s="17"/>
      <c r="AW2260" s="17"/>
      <c r="AX2260" s="17"/>
      <c r="AY2260" s="17"/>
    </row>
    <row r="2261" spans="2:51">
      <c r="B2261" t="s">
        <v>133</v>
      </c>
      <c r="C2261" s="17">
        <v>0.17395984606930201</v>
      </c>
      <c r="D2261" s="17">
        <v>0.164244404851839</v>
      </c>
      <c r="E2261" s="17">
        <v>0.18304597357088001</v>
      </c>
      <c r="F2261" s="17"/>
      <c r="G2261" s="17">
        <v>0.11715511797368799</v>
      </c>
      <c r="H2261" s="17">
        <v>0.15985884865171099</v>
      </c>
      <c r="I2261" s="17">
        <v>0.14613754057866701</v>
      </c>
      <c r="J2261" s="17">
        <v>0.211765596586622</v>
      </c>
      <c r="K2261" s="17">
        <v>0.17619360278524601</v>
      </c>
      <c r="L2261" s="17">
        <v>0.20179688810919499</v>
      </c>
      <c r="M2261" s="17"/>
      <c r="N2261" s="17">
        <v>0.236285634240682</v>
      </c>
      <c r="O2261" s="17">
        <v>0.18193066164217001</v>
      </c>
      <c r="P2261" s="17">
        <v>0.14533680346423899</v>
      </c>
      <c r="Q2261" s="17">
        <v>0.11984121254277599</v>
      </c>
      <c r="R2261" s="17"/>
      <c r="S2261" s="17">
        <v>0.14263690815438401</v>
      </c>
      <c r="T2261" s="17">
        <v>0.20652057498482701</v>
      </c>
      <c r="U2261" s="17">
        <v>0.167124903096982</v>
      </c>
      <c r="V2261" s="17">
        <v>0.16957425492403</v>
      </c>
      <c r="W2261" s="17">
        <v>0.258114383059663</v>
      </c>
      <c r="X2261" s="17">
        <v>0.16218274478266501</v>
      </c>
      <c r="Y2261" s="17">
        <v>0.22763912376388301</v>
      </c>
      <c r="Z2261" s="17">
        <v>0.121704161142155</v>
      </c>
      <c r="AA2261" s="17">
        <v>0.117767867175107</v>
      </c>
      <c r="AB2261" s="17">
        <v>0.179609581417115</v>
      </c>
      <c r="AC2261" s="17">
        <v>0.209784975246081</v>
      </c>
      <c r="AD2261" s="17">
        <v>0.10665970837723</v>
      </c>
      <c r="AE2261" s="17"/>
      <c r="AF2261" s="17">
        <v>0.169392448518324</v>
      </c>
      <c r="AG2261" s="17">
        <v>0.226438212232837</v>
      </c>
      <c r="AH2261" s="17">
        <v>7.1665810821030101E-2</v>
      </c>
      <c r="AI2261" s="17"/>
      <c r="AJ2261" s="17">
        <v>0.20567264907393801</v>
      </c>
      <c r="AK2261" s="17">
        <v>0.187592892221776</v>
      </c>
      <c r="AL2261" s="17">
        <v>0.23180851979975101</v>
      </c>
      <c r="AM2261" s="17"/>
      <c r="AN2261" s="17">
        <v>0.12712358460196499</v>
      </c>
      <c r="AO2261" s="17">
        <v>0.132427422521391</v>
      </c>
      <c r="AP2261" s="17">
        <v>0.21669183090496599</v>
      </c>
      <c r="AQ2261" s="17">
        <v>0.226422846329662</v>
      </c>
      <c r="AR2261" s="17">
        <v>0.36578113089977499</v>
      </c>
      <c r="AS2261" s="17"/>
      <c r="AT2261" s="17">
        <v>0.175202072137779</v>
      </c>
      <c r="AU2261" s="17">
        <v>0.17576127659637</v>
      </c>
      <c r="AV2261" s="17"/>
      <c r="AW2261" s="17">
        <v>0.22998854441714101</v>
      </c>
      <c r="AX2261" s="17">
        <v>0.146415421372148</v>
      </c>
      <c r="AY2261" s="17">
        <v>0.12030501374279901</v>
      </c>
    </row>
    <row r="2262" spans="2:51">
      <c r="B2262" t="s">
        <v>134</v>
      </c>
      <c r="C2262" s="17">
        <v>0.40012171877170299</v>
      </c>
      <c r="D2262" s="17">
        <v>0.43783834348404799</v>
      </c>
      <c r="E2262" s="17">
        <v>0.36499692216531798</v>
      </c>
      <c r="F2262" s="17"/>
      <c r="G2262" s="17">
        <v>0.28299039481916399</v>
      </c>
      <c r="H2262" s="17">
        <v>0.345109431539876</v>
      </c>
      <c r="I2262" s="17">
        <v>0.440413835574263</v>
      </c>
      <c r="J2262" s="17">
        <v>0.38396974575298598</v>
      </c>
      <c r="K2262" s="17">
        <v>0.36589904712716298</v>
      </c>
      <c r="L2262" s="17">
        <v>0.49022349719589903</v>
      </c>
      <c r="M2262" s="17"/>
      <c r="N2262" s="17">
        <v>0.46139454852760697</v>
      </c>
      <c r="O2262" s="17">
        <v>0.41050793094664501</v>
      </c>
      <c r="P2262" s="17">
        <v>0.41436993662530502</v>
      </c>
      <c r="Q2262" s="17">
        <v>0.30899419809235901</v>
      </c>
      <c r="R2262" s="17"/>
      <c r="S2262" s="17">
        <v>0.41388471045427899</v>
      </c>
      <c r="T2262" s="17">
        <v>0.364247974139774</v>
      </c>
      <c r="U2262" s="17">
        <v>0.45470297242344898</v>
      </c>
      <c r="V2262" s="17">
        <v>0.43019812482166098</v>
      </c>
      <c r="W2262" s="17">
        <v>0.42614257999476102</v>
      </c>
      <c r="X2262" s="17">
        <v>0.39081454383663</v>
      </c>
      <c r="Y2262" s="17">
        <v>0.378900604106091</v>
      </c>
      <c r="Z2262" s="17">
        <v>0.40144281449250502</v>
      </c>
      <c r="AA2262" s="17">
        <v>0.456298465425994</v>
      </c>
      <c r="AB2262" s="17">
        <v>0.36166415721870399</v>
      </c>
      <c r="AC2262" s="17">
        <v>0.257720483102721</v>
      </c>
      <c r="AD2262" s="17">
        <v>0.34503881729818198</v>
      </c>
      <c r="AE2262" s="17"/>
      <c r="AF2262" s="17">
        <v>0.39137745565184201</v>
      </c>
      <c r="AG2262" s="17">
        <v>0.45326721870430098</v>
      </c>
      <c r="AH2262" s="17">
        <v>0.29641612318002197</v>
      </c>
      <c r="AI2262" s="17"/>
      <c r="AJ2262" s="17">
        <v>0.43165411694689498</v>
      </c>
      <c r="AK2262" s="17">
        <v>0.41642855248438099</v>
      </c>
      <c r="AL2262" s="17">
        <v>0.47428908334182501</v>
      </c>
      <c r="AM2262" s="17"/>
      <c r="AN2262" s="17">
        <v>0.376689671508251</v>
      </c>
      <c r="AO2262" s="17">
        <v>0.36845532604364101</v>
      </c>
      <c r="AP2262" s="17">
        <v>0.42151696186933402</v>
      </c>
      <c r="AQ2262" s="17">
        <v>0.49188887194268099</v>
      </c>
      <c r="AR2262" s="17">
        <v>0.41416296256186402</v>
      </c>
      <c r="AS2262" s="17"/>
      <c r="AT2262" s="17">
        <v>0.41233162984930899</v>
      </c>
      <c r="AU2262" s="17">
        <v>0.27453657061264902</v>
      </c>
      <c r="AV2262" s="17"/>
      <c r="AW2262" s="17">
        <v>0.44085507311619199</v>
      </c>
      <c r="AX2262" s="17">
        <v>0.41200076871547903</v>
      </c>
      <c r="AY2262" s="17">
        <v>0.35316395821975799</v>
      </c>
    </row>
    <row r="2263" spans="2:51">
      <c r="B2263" t="s">
        <v>135</v>
      </c>
      <c r="C2263" s="17">
        <v>0.23713517914092699</v>
      </c>
      <c r="D2263" s="17">
        <v>0.21028256784293201</v>
      </c>
      <c r="E2263" s="17">
        <v>0.26176806441311701</v>
      </c>
      <c r="F2263" s="17"/>
      <c r="G2263" s="17">
        <v>0.31987259551334501</v>
      </c>
      <c r="H2263" s="17">
        <v>0.24631936291860601</v>
      </c>
      <c r="I2263" s="17">
        <v>0.194527356799096</v>
      </c>
      <c r="J2263" s="17">
        <v>0.24355779409671799</v>
      </c>
      <c r="K2263" s="17">
        <v>0.265514317882169</v>
      </c>
      <c r="L2263" s="17">
        <v>0.205703247704139</v>
      </c>
      <c r="M2263" s="17"/>
      <c r="N2263" s="17">
        <v>0.181389389639636</v>
      </c>
      <c r="O2263" s="17">
        <v>0.233318508798254</v>
      </c>
      <c r="P2263" s="17">
        <v>0.23000579764343701</v>
      </c>
      <c r="Q2263" s="17">
        <v>0.30871700023770299</v>
      </c>
      <c r="R2263" s="17"/>
      <c r="S2263" s="17">
        <v>0.23880028998349601</v>
      </c>
      <c r="T2263" s="17">
        <v>0.28982211254505003</v>
      </c>
      <c r="U2263" s="17">
        <v>0.22071808412990601</v>
      </c>
      <c r="V2263" s="17">
        <v>0.172750988182656</v>
      </c>
      <c r="W2263" s="17">
        <v>0.21865228497674999</v>
      </c>
      <c r="X2263" s="17">
        <v>0.219734475538158</v>
      </c>
      <c r="Y2263" s="17">
        <v>0.18518067181723299</v>
      </c>
      <c r="Z2263" s="17">
        <v>0.27097782533294701</v>
      </c>
      <c r="AA2263" s="17">
        <v>0.24323872227173199</v>
      </c>
      <c r="AB2263" s="17">
        <v>0.23792681007220201</v>
      </c>
      <c r="AC2263" s="17">
        <v>0.33986863795232602</v>
      </c>
      <c r="AD2263" s="17">
        <v>0.27975393676382498</v>
      </c>
      <c r="AE2263" s="17"/>
      <c r="AF2263" s="17">
        <v>0.24339228608343799</v>
      </c>
      <c r="AG2263" s="17">
        <v>0.17943407204557299</v>
      </c>
      <c r="AH2263" s="17">
        <v>0.39473252649100998</v>
      </c>
      <c r="AI2263" s="17"/>
      <c r="AJ2263" s="17">
        <v>0.23415304860025901</v>
      </c>
      <c r="AK2263" s="17">
        <v>0.222222497848512</v>
      </c>
      <c r="AL2263" s="17">
        <v>0.18877575494337101</v>
      </c>
      <c r="AM2263" s="17"/>
      <c r="AN2263" s="17">
        <v>0.28044126677521503</v>
      </c>
      <c r="AO2263" s="17">
        <v>0.26510313651390199</v>
      </c>
      <c r="AP2263" s="17">
        <v>0.18025931510180099</v>
      </c>
      <c r="AQ2263" s="17">
        <v>0.15345619193701401</v>
      </c>
      <c r="AR2263" s="17">
        <v>9.8429859265899394E-2</v>
      </c>
      <c r="AS2263" s="17"/>
      <c r="AT2263" s="17">
        <v>0.231389354540535</v>
      </c>
      <c r="AU2263" s="17">
        <v>0.291659280921722</v>
      </c>
      <c r="AV2263" s="17"/>
      <c r="AW2263" s="17">
        <v>0.18647218138507901</v>
      </c>
      <c r="AX2263" s="17">
        <v>0.27855805777648901</v>
      </c>
      <c r="AY2263" s="17">
        <v>0.28153592706131098</v>
      </c>
    </row>
    <row r="2264" spans="2:51">
      <c r="B2264" t="s">
        <v>136</v>
      </c>
      <c r="C2264" s="17">
        <v>6.4472090186607794E-2</v>
      </c>
      <c r="D2264" s="17">
        <v>5.3473888585730697E-2</v>
      </c>
      <c r="E2264" s="17">
        <v>7.4496774651389597E-2</v>
      </c>
      <c r="F2264" s="17"/>
      <c r="G2264" s="17">
        <v>9.7288084227361599E-2</v>
      </c>
      <c r="H2264" s="17">
        <v>9.5424405700591103E-2</v>
      </c>
      <c r="I2264" s="17">
        <v>5.0975783339826303E-2</v>
      </c>
      <c r="J2264" s="17">
        <v>7.3949914273243503E-2</v>
      </c>
      <c r="K2264" s="17">
        <v>5.3068876491209199E-2</v>
      </c>
      <c r="L2264" s="17">
        <v>3.9730619812001502E-2</v>
      </c>
      <c r="M2264" s="17"/>
      <c r="N2264" s="17">
        <v>3.5789277062958001E-2</v>
      </c>
      <c r="O2264" s="17">
        <v>7.3746735550351897E-2</v>
      </c>
      <c r="P2264" s="17">
        <v>8.2641948881745503E-2</v>
      </c>
      <c r="Q2264" s="17">
        <v>7.1586483800456902E-2</v>
      </c>
      <c r="R2264" s="17"/>
      <c r="S2264" s="17">
        <v>6.3250880035210302E-2</v>
      </c>
      <c r="T2264" s="17">
        <v>5.57186915711365E-2</v>
      </c>
      <c r="U2264" s="17">
        <v>6.1156758516590401E-2</v>
      </c>
      <c r="V2264" s="17">
        <v>4.5724162483248898E-2</v>
      </c>
      <c r="W2264" s="17">
        <v>5.2862598252310503E-2</v>
      </c>
      <c r="X2264" s="17">
        <v>5.9330065463643299E-2</v>
      </c>
      <c r="Y2264" s="17">
        <v>9.5783250375390497E-2</v>
      </c>
      <c r="Z2264" s="17">
        <v>3.65866796076708E-2</v>
      </c>
      <c r="AA2264" s="17">
        <v>9.2949916162299598E-2</v>
      </c>
      <c r="AB2264" s="17">
        <v>8.8885569387503902E-2</v>
      </c>
      <c r="AC2264" s="17">
        <v>3.6279407911617698E-2</v>
      </c>
      <c r="AD2264" s="17">
        <v>4.3509317399681502E-2</v>
      </c>
      <c r="AE2264" s="17"/>
      <c r="AF2264" s="17">
        <v>7.0041808260133398E-2</v>
      </c>
      <c r="AG2264" s="17">
        <v>5.6260496869975203E-2</v>
      </c>
      <c r="AH2264" s="17">
        <v>7.4737510380621E-2</v>
      </c>
      <c r="AI2264" s="17"/>
      <c r="AJ2264" s="17">
        <v>5.89868060237565E-2</v>
      </c>
      <c r="AK2264" s="17">
        <v>6.5229461376200198E-2</v>
      </c>
      <c r="AL2264" s="17">
        <v>6.4329254992395196E-2</v>
      </c>
      <c r="AM2264" s="17"/>
      <c r="AN2264" s="17">
        <v>6.6572782717734896E-2</v>
      </c>
      <c r="AO2264" s="17">
        <v>7.4547179908101099E-2</v>
      </c>
      <c r="AP2264" s="17">
        <v>7.1312710442845997E-2</v>
      </c>
      <c r="AQ2264" s="17">
        <v>3.4152330087476597E-2</v>
      </c>
      <c r="AR2264" s="17">
        <v>4.43397357661868E-2</v>
      </c>
      <c r="AS2264" s="17"/>
      <c r="AT2264" s="17">
        <v>6.6139115969287801E-2</v>
      </c>
      <c r="AU2264" s="17">
        <v>5.2749986789283797E-2</v>
      </c>
      <c r="AV2264" s="17"/>
      <c r="AW2264" s="17">
        <v>4.9077326624074699E-2</v>
      </c>
      <c r="AX2264" s="17">
        <v>7.2857470282947007E-2</v>
      </c>
      <c r="AY2264" s="17">
        <v>7.9010978109624E-2</v>
      </c>
    </row>
    <row r="2265" spans="2:51">
      <c r="B2265" t="s">
        <v>137</v>
      </c>
      <c r="C2265" s="17">
        <v>5.2794881428255801E-2</v>
      </c>
      <c r="D2265" s="17">
        <v>7.4940978228005495E-2</v>
      </c>
      <c r="E2265" s="17">
        <v>3.2969064254857398E-2</v>
      </c>
      <c r="F2265" s="17"/>
      <c r="G2265" s="17">
        <v>4.8117636982059897E-2</v>
      </c>
      <c r="H2265" s="17">
        <v>6.3152684124870198E-2</v>
      </c>
      <c r="I2265" s="17">
        <v>7.5437028271034795E-2</v>
      </c>
      <c r="J2265" s="17">
        <v>3.37536990559551E-2</v>
      </c>
      <c r="K2265" s="17">
        <v>7.4288617840970503E-2</v>
      </c>
      <c r="L2265" s="17">
        <v>2.9462408553609199E-2</v>
      </c>
      <c r="M2265" s="17"/>
      <c r="N2265" s="17">
        <v>4.1680821927139698E-2</v>
      </c>
      <c r="O2265" s="17">
        <v>4.8562384769983397E-2</v>
      </c>
      <c r="P2265" s="17">
        <v>7.7494101146585198E-2</v>
      </c>
      <c r="Q2265" s="17">
        <v>4.8360654575790002E-2</v>
      </c>
      <c r="R2265" s="17"/>
      <c r="S2265" s="17">
        <v>4.1410965553696402E-2</v>
      </c>
      <c r="T2265" s="17">
        <v>4.0287755298307998E-2</v>
      </c>
      <c r="U2265" s="17">
        <v>3.6437719091445497E-2</v>
      </c>
      <c r="V2265" s="17">
        <v>0.10708693877791101</v>
      </c>
      <c r="W2265" s="17">
        <v>9.9147536565560093E-3</v>
      </c>
      <c r="X2265" s="17">
        <v>8.11187054335714E-2</v>
      </c>
      <c r="Y2265" s="17">
        <v>3.3166947948022101E-2</v>
      </c>
      <c r="Z2265" s="17">
        <v>4.0650289401314502E-2</v>
      </c>
      <c r="AA2265" s="17">
        <v>5.4964155705399198E-2</v>
      </c>
      <c r="AB2265" s="17">
        <v>6.6533225037166605E-2</v>
      </c>
      <c r="AC2265" s="17">
        <v>3.2363830559842002E-2</v>
      </c>
      <c r="AD2265" s="17">
        <v>0.110803424739712</v>
      </c>
      <c r="AE2265" s="17"/>
      <c r="AF2265" s="17">
        <v>7.4114943722864604E-2</v>
      </c>
      <c r="AG2265" s="17">
        <v>2.3695697862981199E-2</v>
      </c>
      <c r="AH2265" s="17">
        <v>7.6348553004990397E-2</v>
      </c>
      <c r="AI2265" s="17"/>
      <c r="AJ2265" s="17">
        <v>2.81998380666337E-2</v>
      </c>
      <c r="AK2265" s="17">
        <v>5.59725742405228E-2</v>
      </c>
      <c r="AL2265" s="17">
        <v>8.8530198161641208E-3</v>
      </c>
      <c r="AM2265" s="17"/>
      <c r="AN2265" s="17">
        <v>3.9016566194735897E-2</v>
      </c>
      <c r="AO2265" s="17">
        <v>9.6790331474502195E-2</v>
      </c>
      <c r="AP2265" s="17">
        <v>2.99724580638468E-2</v>
      </c>
      <c r="AQ2265" s="17">
        <v>5.2741965900488401E-2</v>
      </c>
      <c r="AR2265" s="17">
        <v>4.0439704996357601E-2</v>
      </c>
      <c r="AS2265" s="17"/>
      <c r="AT2265" s="17">
        <v>5.1991090693095501E-2</v>
      </c>
      <c r="AU2265" s="17">
        <v>5.0987391637765299E-2</v>
      </c>
      <c r="AV2265" s="17"/>
      <c r="AW2265" s="17">
        <v>4.6595189463436701E-2</v>
      </c>
      <c r="AX2265" s="17">
        <v>5.5692047750725698E-2</v>
      </c>
      <c r="AY2265" s="17">
        <v>5.8769448741364097E-2</v>
      </c>
    </row>
    <row r="2266" spans="2:51">
      <c r="B2266" t="s">
        <v>119</v>
      </c>
      <c r="C2266" s="17">
        <v>7.1516284403204497E-2</v>
      </c>
      <c r="D2266" s="17">
        <v>5.9219817007444303E-2</v>
      </c>
      <c r="E2266" s="17">
        <v>8.2723200944437497E-2</v>
      </c>
      <c r="F2266" s="17"/>
      <c r="G2266" s="17">
        <v>0.134576170484382</v>
      </c>
      <c r="H2266" s="17">
        <v>9.0135267064345395E-2</v>
      </c>
      <c r="I2266" s="17">
        <v>9.2508455437112697E-2</v>
      </c>
      <c r="J2266" s="17">
        <v>5.3003250234475802E-2</v>
      </c>
      <c r="K2266" s="17">
        <v>6.5035537873242899E-2</v>
      </c>
      <c r="L2266" s="17">
        <v>3.3083338625156201E-2</v>
      </c>
      <c r="M2266" s="17"/>
      <c r="N2266" s="17">
        <v>4.3460328601977599E-2</v>
      </c>
      <c r="O2266" s="17">
        <v>5.1933778292595899E-2</v>
      </c>
      <c r="P2266" s="17">
        <v>5.0151412238687999E-2</v>
      </c>
      <c r="Q2266" s="17">
        <v>0.142500450750914</v>
      </c>
      <c r="R2266" s="17"/>
      <c r="S2266" s="17">
        <v>0.10001624581893399</v>
      </c>
      <c r="T2266" s="17">
        <v>4.3402891460903599E-2</v>
      </c>
      <c r="U2266" s="17">
        <v>5.9859562741627403E-2</v>
      </c>
      <c r="V2266" s="17">
        <v>7.4665530810493694E-2</v>
      </c>
      <c r="W2266" s="17">
        <v>3.4313400059958601E-2</v>
      </c>
      <c r="X2266" s="17">
        <v>8.68194649453327E-2</v>
      </c>
      <c r="Y2266" s="17">
        <v>7.9329401989380197E-2</v>
      </c>
      <c r="Z2266" s="17">
        <v>0.12863823002340799</v>
      </c>
      <c r="AA2266" s="17">
        <v>3.4780873259468603E-2</v>
      </c>
      <c r="AB2266" s="17">
        <v>6.5380656867309303E-2</v>
      </c>
      <c r="AC2266" s="17">
        <v>0.123982665227412</v>
      </c>
      <c r="AD2266" s="17">
        <v>0.114234795421369</v>
      </c>
      <c r="AE2266" s="17"/>
      <c r="AF2266" s="17">
        <v>5.1681057763397799E-2</v>
      </c>
      <c r="AG2266" s="17">
        <v>6.0904302284332697E-2</v>
      </c>
      <c r="AH2266" s="17">
        <v>8.6099476122326005E-2</v>
      </c>
      <c r="AI2266" s="17"/>
      <c r="AJ2266" s="17">
        <v>4.1333541288518197E-2</v>
      </c>
      <c r="AK2266" s="17">
        <v>5.2554021828607599E-2</v>
      </c>
      <c r="AL2266" s="17">
        <v>3.19443671064936E-2</v>
      </c>
      <c r="AM2266" s="17"/>
      <c r="AN2266" s="17">
        <v>0.110156128202099</v>
      </c>
      <c r="AO2266" s="17">
        <v>6.2676603538462994E-2</v>
      </c>
      <c r="AP2266" s="17">
        <v>8.0246723617205001E-2</v>
      </c>
      <c r="AQ2266" s="17">
        <v>4.1337793802677998E-2</v>
      </c>
      <c r="AR2266" s="17">
        <v>3.6846606509917203E-2</v>
      </c>
      <c r="AS2266" s="17"/>
      <c r="AT2266" s="17">
        <v>6.2946736809994394E-2</v>
      </c>
      <c r="AU2266" s="17">
        <v>0.15430549344220901</v>
      </c>
      <c r="AV2266" s="17"/>
      <c r="AW2266" s="17">
        <v>4.7011684994077103E-2</v>
      </c>
      <c r="AX2266" s="17">
        <v>3.4476234102211498E-2</v>
      </c>
      <c r="AY2266" s="17">
        <v>0.107214674125143</v>
      </c>
    </row>
    <row r="2267" spans="2:51">
      <c r="B2267" t="s">
        <v>138</v>
      </c>
      <c r="C2267" s="17">
        <v>0.57408156484100503</v>
      </c>
      <c r="D2267" s="17">
        <v>0.60208274833588704</v>
      </c>
      <c r="E2267" s="17">
        <v>0.54804289573619802</v>
      </c>
      <c r="F2267" s="17"/>
      <c r="G2267" s="17">
        <v>0.40014551279285199</v>
      </c>
      <c r="H2267" s="17">
        <v>0.50496828019158801</v>
      </c>
      <c r="I2267" s="17">
        <v>0.58655137615292996</v>
      </c>
      <c r="J2267" s="17">
        <v>0.59573534233960801</v>
      </c>
      <c r="K2267" s="17">
        <v>0.54209264991240902</v>
      </c>
      <c r="L2267" s="17">
        <v>0.69202038530509402</v>
      </c>
      <c r="M2267" s="17"/>
      <c r="N2267" s="17">
        <v>0.69768018276828903</v>
      </c>
      <c r="O2267" s="17">
        <v>0.59243859258881504</v>
      </c>
      <c r="P2267" s="17">
        <v>0.55970674008954402</v>
      </c>
      <c r="Q2267" s="17">
        <v>0.42883541063513603</v>
      </c>
      <c r="R2267" s="17"/>
      <c r="S2267" s="17">
        <v>0.556521618608663</v>
      </c>
      <c r="T2267" s="17">
        <v>0.57076854912460195</v>
      </c>
      <c r="U2267" s="17">
        <v>0.62182787552043095</v>
      </c>
      <c r="V2267" s="17">
        <v>0.59977237974568998</v>
      </c>
      <c r="W2267" s="17">
        <v>0.68425696305442496</v>
      </c>
      <c r="X2267" s="17">
        <v>0.55299728861929498</v>
      </c>
      <c r="Y2267" s="17">
        <v>0.60653972786997401</v>
      </c>
      <c r="Z2267" s="17">
        <v>0.52314697563465995</v>
      </c>
      <c r="AA2267" s="17">
        <v>0.57406633260110096</v>
      </c>
      <c r="AB2267" s="17">
        <v>0.54127373863581896</v>
      </c>
      <c r="AC2267" s="17">
        <v>0.46750545834880203</v>
      </c>
      <c r="AD2267" s="17">
        <v>0.45169852567541202</v>
      </c>
      <c r="AE2267" s="17"/>
      <c r="AF2267" s="17">
        <v>0.56076990417016603</v>
      </c>
      <c r="AG2267" s="17">
        <v>0.67970543093713698</v>
      </c>
      <c r="AH2267" s="17">
        <v>0.36808193400105199</v>
      </c>
      <c r="AI2267" s="17"/>
      <c r="AJ2267" s="17">
        <v>0.63732676602083305</v>
      </c>
      <c r="AK2267" s="17">
        <v>0.60402144470615704</v>
      </c>
      <c r="AL2267" s="17">
        <v>0.70609760314157599</v>
      </c>
      <c r="AM2267" s="17"/>
      <c r="AN2267" s="17">
        <v>0.50381325611021499</v>
      </c>
      <c r="AO2267" s="17">
        <v>0.50088274856503201</v>
      </c>
      <c r="AP2267" s="17">
        <v>0.63820879277430098</v>
      </c>
      <c r="AQ2267" s="17">
        <v>0.71831171827234297</v>
      </c>
      <c r="AR2267" s="17">
        <v>0.77994409346163895</v>
      </c>
      <c r="AS2267" s="17"/>
      <c r="AT2267" s="17">
        <v>0.58753370198708799</v>
      </c>
      <c r="AU2267" s="17">
        <v>0.450297847209019</v>
      </c>
      <c r="AV2267" s="17"/>
      <c r="AW2267" s="17">
        <v>0.67084361753333299</v>
      </c>
      <c r="AX2267" s="17">
        <v>0.558416190087627</v>
      </c>
      <c r="AY2267" s="17">
        <v>0.47346897196255699</v>
      </c>
    </row>
    <row r="2268" spans="2:51">
      <c r="B2268" t="s">
        <v>139</v>
      </c>
      <c r="C2268" s="17">
        <v>0.117266971614864</v>
      </c>
      <c r="D2268" s="17">
        <v>0.12841486681373601</v>
      </c>
      <c r="E2268" s="17">
        <v>0.107465838906247</v>
      </c>
      <c r="F2268" s="17"/>
      <c r="G2268" s="17">
        <v>0.145405721209422</v>
      </c>
      <c r="H2268" s="17">
        <v>0.15857708982546101</v>
      </c>
      <c r="I2268" s="17">
        <v>0.12641281161086099</v>
      </c>
      <c r="J2268" s="17">
        <v>0.107703613329199</v>
      </c>
      <c r="K2268" s="17">
        <v>0.12735749433217999</v>
      </c>
      <c r="L2268" s="17">
        <v>6.9193028365610698E-2</v>
      </c>
      <c r="M2268" s="17"/>
      <c r="N2268" s="17">
        <v>7.7470098990097699E-2</v>
      </c>
      <c r="O2268" s="17">
        <v>0.122309120320335</v>
      </c>
      <c r="P2268" s="17">
        <v>0.16013605002833101</v>
      </c>
      <c r="Q2268" s="17">
        <v>0.119947138376247</v>
      </c>
      <c r="R2268" s="17"/>
      <c r="S2268" s="17">
        <v>0.104661845588907</v>
      </c>
      <c r="T2268" s="17">
        <v>9.6006446869444498E-2</v>
      </c>
      <c r="U2268" s="17">
        <v>9.7594477608035898E-2</v>
      </c>
      <c r="V2268" s="17">
        <v>0.15281110126115999</v>
      </c>
      <c r="W2268" s="17">
        <v>6.2777351908866505E-2</v>
      </c>
      <c r="X2268" s="17">
        <v>0.140448770897215</v>
      </c>
      <c r="Y2268" s="17">
        <v>0.12895019832341301</v>
      </c>
      <c r="Z2268" s="17">
        <v>7.7236969008985301E-2</v>
      </c>
      <c r="AA2268" s="17">
        <v>0.147914071867699</v>
      </c>
      <c r="AB2268" s="17">
        <v>0.15541879442467099</v>
      </c>
      <c r="AC2268" s="17">
        <v>6.86432384714597E-2</v>
      </c>
      <c r="AD2268" s="17">
        <v>0.154312742139394</v>
      </c>
      <c r="AE2268" s="17"/>
      <c r="AF2268" s="17">
        <v>0.14415675198299799</v>
      </c>
      <c r="AG2268" s="17">
        <v>7.9956194732956495E-2</v>
      </c>
      <c r="AH2268" s="17">
        <v>0.15108606338561101</v>
      </c>
      <c r="AI2268" s="17"/>
      <c r="AJ2268" s="17">
        <v>8.71866440903903E-2</v>
      </c>
      <c r="AK2268" s="17">
        <v>0.12120203561672301</v>
      </c>
      <c r="AL2268" s="17">
        <v>7.3182274808559294E-2</v>
      </c>
      <c r="AM2268" s="17"/>
      <c r="AN2268" s="17">
        <v>0.105589348912471</v>
      </c>
      <c r="AO2268" s="17">
        <v>0.171337511382603</v>
      </c>
      <c r="AP2268" s="17">
        <v>0.101285168506693</v>
      </c>
      <c r="AQ2268" s="17">
        <v>8.6894295987964998E-2</v>
      </c>
      <c r="AR2268" s="17">
        <v>8.47794407625444E-2</v>
      </c>
      <c r="AS2268" s="17"/>
      <c r="AT2268" s="17">
        <v>0.118130206662383</v>
      </c>
      <c r="AU2268" s="17">
        <v>0.103737378427049</v>
      </c>
      <c r="AV2268" s="17"/>
      <c r="AW2268" s="17">
        <v>9.5672516087511303E-2</v>
      </c>
      <c r="AX2268" s="17">
        <v>0.12854951803367301</v>
      </c>
      <c r="AY2268" s="17">
        <v>0.13778042685098801</v>
      </c>
    </row>
    <row r="2269" spans="2:51">
      <c r="B2269" t="s">
        <v>140</v>
      </c>
      <c r="C2269" s="17">
        <v>0.45681459322614099</v>
      </c>
      <c r="D2269" s="17">
        <v>0.473667881522151</v>
      </c>
      <c r="E2269" s="17">
        <v>0.44057705682995102</v>
      </c>
      <c r="F2269" s="17"/>
      <c r="G2269" s="17">
        <v>0.25473979158343002</v>
      </c>
      <c r="H2269" s="17">
        <v>0.34639119036612698</v>
      </c>
      <c r="I2269" s="17">
        <v>0.46013856454206897</v>
      </c>
      <c r="J2269" s="17">
        <v>0.48803172901040898</v>
      </c>
      <c r="K2269" s="17">
        <v>0.414735155580229</v>
      </c>
      <c r="L2269" s="17">
        <v>0.62282735693948299</v>
      </c>
      <c r="M2269" s="17"/>
      <c r="N2269" s="17">
        <v>0.62021008377819098</v>
      </c>
      <c r="O2269" s="17">
        <v>0.47012947226847901</v>
      </c>
      <c r="P2269" s="17">
        <v>0.39957069006121299</v>
      </c>
      <c r="Q2269" s="17">
        <v>0.30888827225888899</v>
      </c>
      <c r="R2269" s="17"/>
      <c r="S2269" s="17">
        <v>0.45185977301975599</v>
      </c>
      <c r="T2269" s="17">
        <v>0.47476210225515703</v>
      </c>
      <c r="U2269" s="17">
        <v>0.52423339791239498</v>
      </c>
      <c r="V2269" s="17">
        <v>0.44696127848452999</v>
      </c>
      <c r="W2269" s="17">
        <v>0.62147961114555805</v>
      </c>
      <c r="X2269" s="17">
        <v>0.41254851772208001</v>
      </c>
      <c r="Y2269" s="17">
        <v>0.47758952954656098</v>
      </c>
      <c r="Z2269" s="17">
        <v>0.44591000662567398</v>
      </c>
      <c r="AA2269" s="17">
        <v>0.42615226073340201</v>
      </c>
      <c r="AB2269" s="17">
        <v>0.38585494421114802</v>
      </c>
      <c r="AC2269" s="17">
        <v>0.39886221987734299</v>
      </c>
      <c r="AD2269" s="17">
        <v>0.29738578353601802</v>
      </c>
      <c r="AE2269" s="17"/>
      <c r="AF2269" s="17">
        <v>0.41661315218716799</v>
      </c>
      <c r="AG2269" s="17">
        <v>0.59974923620418097</v>
      </c>
      <c r="AH2269" s="17">
        <v>0.21699587061544101</v>
      </c>
      <c r="AI2269" s="17"/>
      <c r="AJ2269" s="17">
        <v>0.55014012193044304</v>
      </c>
      <c r="AK2269" s="17">
        <v>0.48281940908943399</v>
      </c>
      <c r="AL2269" s="17">
        <v>0.632915328333017</v>
      </c>
      <c r="AM2269" s="17"/>
      <c r="AN2269" s="17">
        <v>0.39822390719774498</v>
      </c>
      <c r="AO2269" s="17">
        <v>0.32954523718242801</v>
      </c>
      <c r="AP2269" s="17">
        <v>0.53692362426760798</v>
      </c>
      <c r="AQ2269" s="17">
        <v>0.63141742228437803</v>
      </c>
      <c r="AR2269" s="17">
        <v>0.695164652699095</v>
      </c>
      <c r="AS2269" s="17"/>
      <c r="AT2269" s="17">
        <v>0.46940349532470399</v>
      </c>
      <c r="AU2269" s="17">
        <v>0.34656046878197</v>
      </c>
      <c r="AV2269" s="17"/>
      <c r="AW2269" s="17">
        <v>0.57517110144582095</v>
      </c>
      <c r="AX2269" s="17">
        <v>0.42986667205395401</v>
      </c>
      <c r="AY2269" s="17">
        <v>0.33568854511156898</v>
      </c>
    </row>
    <row r="2270" spans="2:51">
      <c r="C2270" s="17"/>
      <c r="D2270" s="17"/>
      <c r="E2270" s="17"/>
      <c r="F2270" s="17"/>
      <c r="G2270" s="17"/>
      <c r="H2270" s="17"/>
      <c r="I2270" s="17"/>
      <c r="J2270" s="17"/>
      <c r="K2270" s="17"/>
      <c r="L2270" s="17"/>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7"/>
      <c r="AI2270" s="17"/>
      <c r="AJ2270" s="17"/>
      <c r="AK2270" s="17"/>
      <c r="AL2270" s="17"/>
      <c r="AM2270" s="17"/>
      <c r="AN2270" s="17"/>
      <c r="AO2270" s="17"/>
      <c r="AP2270" s="17"/>
      <c r="AQ2270" s="17"/>
      <c r="AR2270" s="17"/>
      <c r="AS2270" s="17"/>
      <c r="AT2270" s="17"/>
      <c r="AU2270" s="17"/>
      <c r="AV2270" s="17"/>
      <c r="AW2270" s="17"/>
      <c r="AX2270" s="17"/>
      <c r="AY2270" s="17"/>
    </row>
    <row r="2271" spans="2:51">
      <c r="B2271" s="6" t="s">
        <v>533</v>
      </c>
      <c r="C2271" s="17"/>
      <c r="D2271" s="17"/>
      <c r="E2271" s="17"/>
      <c r="F2271" s="17"/>
      <c r="G2271" s="17"/>
      <c r="H2271" s="17"/>
      <c r="I2271" s="17"/>
      <c r="J2271" s="17"/>
      <c r="K2271" s="17"/>
      <c r="L2271" s="17"/>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7"/>
      <c r="AI2271" s="17"/>
      <c r="AJ2271" s="17"/>
      <c r="AK2271" s="17"/>
      <c r="AL2271" s="17"/>
      <c r="AM2271" s="17"/>
      <c r="AN2271" s="17"/>
      <c r="AO2271" s="17"/>
      <c r="AP2271" s="17"/>
      <c r="AQ2271" s="17"/>
      <c r="AR2271" s="17"/>
      <c r="AS2271" s="17"/>
      <c r="AT2271" s="17"/>
      <c r="AU2271" s="17"/>
      <c r="AV2271" s="17"/>
      <c r="AW2271" s="17"/>
      <c r="AX2271" s="17"/>
      <c r="AY2271" s="17"/>
    </row>
    <row r="2272" spans="2:51">
      <c r="B2272" s="24" t="s">
        <v>16</v>
      </c>
      <c r="C2272" s="17"/>
      <c r="D2272" s="17"/>
      <c r="E2272" s="17"/>
      <c r="F2272" s="17"/>
      <c r="G2272" s="17"/>
      <c r="H2272" s="17"/>
      <c r="I2272" s="17"/>
      <c r="J2272" s="17"/>
      <c r="K2272" s="17"/>
      <c r="L2272" s="17"/>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7"/>
      <c r="AI2272" s="17"/>
      <c r="AJ2272" s="17"/>
      <c r="AK2272" s="17"/>
      <c r="AL2272" s="17"/>
      <c r="AM2272" s="17"/>
      <c r="AN2272" s="17"/>
      <c r="AO2272" s="17"/>
      <c r="AP2272" s="17"/>
      <c r="AQ2272" s="17"/>
      <c r="AR2272" s="17"/>
      <c r="AS2272" s="17"/>
      <c r="AT2272" s="17"/>
      <c r="AU2272" s="17"/>
      <c r="AV2272" s="17"/>
      <c r="AW2272" s="17"/>
      <c r="AX2272" s="17"/>
      <c r="AY2272" s="17"/>
    </row>
    <row r="2273" spans="2:51">
      <c r="B2273" t="s">
        <v>133</v>
      </c>
      <c r="C2273" s="17">
        <v>0.163808503389924</v>
      </c>
      <c r="D2273" s="17">
        <v>0.17145695724499399</v>
      </c>
      <c r="E2273" s="17">
        <v>0.15724836402100301</v>
      </c>
      <c r="F2273" s="17"/>
      <c r="G2273" s="17">
        <v>0.14936975195789801</v>
      </c>
      <c r="H2273" s="17">
        <v>0.16558413581508899</v>
      </c>
      <c r="I2273" s="17">
        <v>0.13881357417510301</v>
      </c>
      <c r="J2273" s="17">
        <v>0.15390147730659401</v>
      </c>
      <c r="K2273" s="17">
        <v>0.17629116985832699</v>
      </c>
      <c r="L2273" s="17">
        <v>0.18517395345113499</v>
      </c>
      <c r="M2273" s="17"/>
      <c r="N2273" s="17">
        <v>0.221238293064693</v>
      </c>
      <c r="O2273" s="17">
        <v>0.161277338833412</v>
      </c>
      <c r="P2273" s="17">
        <v>0.15036267514872301</v>
      </c>
      <c r="Q2273" s="17">
        <v>0.11748957844965099</v>
      </c>
      <c r="R2273" s="17"/>
      <c r="S2273" s="17">
        <v>0.12304238742303999</v>
      </c>
      <c r="T2273" s="17">
        <v>0.169086902801307</v>
      </c>
      <c r="U2273" s="17">
        <v>0.18907026170772701</v>
      </c>
      <c r="V2273" s="17">
        <v>0.13338331245187801</v>
      </c>
      <c r="W2273" s="17">
        <v>0.21437891531352199</v>
      </c>
      <c r="X2273" s="17">
        <v>0.108962453229232</v>
      </c>
      <c r="Y2273" s="17">
        <v>0.22496434299054999</v>
      </c>
      <c r="Z2273" s="17">
        <v>0.22289161341945901</v>
      </c>
      <c r="AA2273" s="17">
        <v>0.16088700592504501</v>
      </c>
      <c r="AB2273" s="17">
        <v>0.12753511171763399</v>
      </c>
      <c r="AC2273" s="17">
        <v>0.20606075134903301</v>
      </c>
      <c r="AD2273" s="17">
        <v>0.18143260454078899</v>
      </c>
      <c r="AE2273" s="17"/>
      <c r="AF2273" s="17">
        <v>0.15936948597300499</v>
      </c>
      <c r="AG2273" s="17">
        <v>0.20035837516685301</v>
      </c>
      <c r="AH2273" s="17">
        <v>8.1827035764666101E-2</v>
      </c>
      <c r="AI2273" s="17"/>
      <c r="AJ2273" s="17">
        <v>0.17648767457928699</v>
      </c>
      <c r="AK2273" s="17">
        <v>0.19113169871122601</v>
      </c>
      <c r="AL2273" s="17">
        <v>0.14975673312951401</v>
      </c>
      <c r="AM2273" s="17"/>
      <c r="AN2273" s="17">
        <v>0.11833805606917901</v>
      </c>
      <c r="AO2273" s="17">
        <v>0.142981049702298</v>
      </c>
      <c r="AP2273" s="17">
        <v>0.20030484443781699</v>
      </c>
      <c r="AQ2273" s="17">
        <v>0.17185233717109799</v>
      </c>
      <c r="AR2273" s="17">
        <v>0.456380015982984</v>
      </c>
      <c r="AS2273" s="17"/>
      <c r="AT2273" s="17">
        <v>0.16097207176605199</v>
      </c>
      <c r="AU2273" s="17">
        <v>0.20664006982434199</v>
      </c>
      <c r="AV2273" s="17"/>
      <c r="AW2273" s="17">
        <v>0.20508329146628601</v>
      </c>
      <c r="AX2273" s="17">
        <v>0.16530303898259699</v>
      </c>
      <c r="AY2273" s="17">
        <v>0.118853652974435</v>
      </c>
    </row>
    <row r="2274" spans="2:51">
      <c r="B2274" t="s">
        <v>134</v>
      </c>
      <c r="C2274" s="17">
        <v>0.43254334379174902</v>
      </c>
      <c r="D2274" s="17">
        <v>0.46745007268526001</v>
      </c>
      <c r="E2274" s="17">
        <v>0.400011164394457</v>
      </c>
      <c r="F2274" s="17"/>
      <c r="G2274" s="17">
        <v>0.38672700723310799</v>
      </c>
      <c r="H2274" s="17">
        <v>0.38680746145577499</v>
      </c>
      <c r="I2274" s="17">
        <v>0.52111478433889802</v>
      </c>
      <c r="J2274" s="17">
        <v>0.40314555211311198</v>
      </c>
      <c r="K2274" s="17">
        <v>0.41201674494275697</v>
      </c>
      <c r="L2274" s="17">
        <v>0.45150695946934499</v>
      </c>
      <c r="M2274" s="17"/>
      <c r="N2274" s="17">
        <v>0.46429850590447902</v>
      </c>
      <c r="O2274" s="17">
        <v>0.45526229836385401</v>
      </c>
      <c r="P2274" s="17">
        <v>0.43012518510483999</v>
      </c>
      <c r="Q2274" s="17">
        <v>0.37220937246484398</v>
      </c>
      <c r="R2274" s="17"/>
      <c r="S2274" s="17">
        <v>0.52291569162074003</v>
      </c>
      <c r="T2274" s="17">
        <v>0.468294852012761</v>
      </c>
      <c r="U2274" s="17">
        <v>0.358024650622772</v>
      </c>
      <c r="V2274" s="17">
        <v>0.36519783099994602</v>
      </c>
      <c r="W2274" s="17">
        <v>0.46722917846856599</v>
      </c>
      <c r="X2274" s="17">
        <v>0.42519449225355299</v>
      </c>
      <c r="Y2274" s="17">
        <v>0.33370590049786297</v>
      </c>
      <c r="Z2274" s="17">
        <v>0.41693114929828401</v>
      </c>
      <c r="AA2274" s="17">
        <v>0.49824350013981999</v>
      </c>
      <c r="AB2274" s="17">
        <v>0.47579450286346198</v>
      </c>
      <c r="AC2274" s="17">
        <v>0.31096240478554299</v>
      </c>
      <c r="AD2274" s="17">
        <v>0.38890634388461098</v>
      </c>
      <c r="AE2274" s="17"/>
      <c r="AF2274" s="17">
        <v>0.40852035496585298</v>
      </c>
      <c r="AG2274" s="17">
        <v>0.466065472951393</v>
      </c>
      <c r="AH2274" s="17">
        <v>0.37492394608846102</v>
      </c>
      <c r="AI2274" s="17"/>
      <c r="AJ2274" s="17">
        <v>0.41220877163592301</v>
      </c>
      <c r="AK2274" s="17">
        <v>0.45668001696598098</v>
      </c>
      <c r="AL2274" s="17">
        <v>0.58957766532064704</v>
      </c>
      <c r="AM2274" s="17"/>
      <c r="AN2274" s="17">
        <v>0.35618736712661703</v>
      </c>
      <c r="AO2274" s="17">
        <v>0.39514726667295802</v>
      </c>
      <c r="AP2274" s="17">
        <v>0.47215426554303602</v>
      </c>
      <c r="AQ2274" s="17">
        <v>0.54474813385630305</v>
      </c>
      <c r="AR2274" s="17">
        <v>0.42310797004279999</v>
      </c>
      <c r="AS2274" s="17"/>
      <c r="AT2274" s="17">
        <v>0.433266541365882</v>
      </c>
      <c r="AU2274" s="17">
        <v>0.41642945126176301</v>
      </c>
      <c r="AV2274" s="17"/>
      <c r="AW2274" s="17">
        <v>0.49307853200839702</v>
      </c>
      <c r="AX2274" s="17">
        <v>0.42186946816528498</v>
      </c>
      <c r="AY2274" s="17">
        <v>0.36981688765196902</v>
      </c>
    </row>
    <row r="2275" spans="2:51">
      <c r="B2275" t="s">
        <v>135</v>
      </c>
      <c r="C2275" s="17">
        <v>0.21260204036243099</v>
      </c>
      <c r="D2275" s="17">
        <v>0.198158068087644</v>
      </c>
      <c r="E2275" s="17">
        <v>0.226019681356596</v>
      </c>
      <c r="F2275" s="17"/>
      <c r="G2275" s="17">
        <v>0.26863243838156903</v>
      </c>
      <c r="H2275" s="17">
        <v>0.23228058443489999</v>
      </c>
      <c r="I2275" s="17">
        <v>0.17304617979501899</v>
      </c>
      <c r="J2275" s="17">
        <v>0.19148838712902899</v>
      </c>
      <c r="K2275" s="17">
        <v>0.220483112728212</v>
      </c>
      <c r="L2275" s="17">
        <v>0.21304453725512501</v>
      </c>
      <c r="M2275" s="17"/>
      <c r="N2275" s="17">
        <v>0.16773083965208099</v>
      </c>
      <c r="O2275" s="17">
        <v>0.188566587961188</v>
      </c>
      <c r="P2275" s="17">
        <v>0.246278877282674</v>
      </c>
      <c r="Q2275" s="17">
        <v>0.25318782263703599</v>
      </c>
      <c r="R2275" s="17"/>
      <c r="S2275" s="17">
        <v>0.17151328170407801</v>
      </c>
      <c r="T2275" s="17">
        <v>0.173057717274402</v>
      </c>
      <c r="U2275" s="17">
        <v>0.28603490594622499</v>
      </c>
      <c r="V2275" s="17">
        <v>0.24507962717777099</v>
      </c>
      <c r="W2275" s="17">
        <v>0.243441147341032</v>
      </c>
      <c r="X2275" s="17">
        <v>0.18088747906076699</v>
      </c>
      <c r="Y2275" s="17">
        <v>0.22690807919049</v>
      </c>
      <c r="Z2275" s="17">
        <v>0.17665003751828201</v>
      </c>
      <c r="AA2275" s="17">
        <v>0.180189580578729</v>
      </c>
      <c r="AB2275" s="17">
        <v>0.23763455486799001</v>
      </c>
      <c r="AC2275" s="17">
        <v>0.26013341887035801</v>
      </c>
      <c r="AD2275" s="17">
        <v>0.280626698190585</v>
      </c>
      <c r="AE2275" s="17"/>
      <c r="AF2275" s="17">
        <v>0.215814108772302</v>
      </c>
      <c r="AG2275" s="17">
        <v>0.18665006541644699</v>
      </c>
      <c r="AH2275" s="17">
        <v>0.307943424977139</v>
      </c>
      <c r="AI2275" s="17"/>
      <c r="AJ2275" s="17">
        <v>0.24527713992244299</v>
      </c>
      <c r="AK2275" s="17">
        <v>0.18103566368579599</v>
      </c>
      <c r="AL2275" s="17">
        <v>0.12677001293085199</v>
      </c>
      <c r="AM2275" s="17"/>
      <c r="AN2275" s="17">
        <v>0.29575880807391502</v>
      </c>
      <c r="AO2275" s="17">
        <v>0.24341398153475299</v>
      </c>
      <c r="AP2275" s="17">
        <v>0.15090381805404701</v>
      </c>
      <c r="AQ2275" s="17">
        <v>0.18044537001369201</v>
      </c>
      <c r="AR2275" s="17">
        <v>0.120512013974216</v>
      </c>
      <c r="AS2275" s="17"/>
      <c r="AT2275" s="17">
        <v>0.216670349151175</v>
      </c>
      <c r="AU2275" s="17">
        <v>0.175666463707983</v>
      </c>
      <c r="AV2275" s="17"/>
      <c r="AW2275" s="17">
        <v>0.15736045434686699</v>
      </c>
      <c r="AX2275" s="17">
        <v>0.24848648358310399</v>
      </c>
      <c r="AY2275" s="17">
        <v>0.26332842180867999</v>
      </c>
    </row>
    <row r="2276" spans="2:51">
      <c r="B2276" t="s">
        <v>136</v>
      </c>
      <c r="C2276" s="17">
        <v>9.8663890589315198E-2</v>
      </c>
      <c r="D2276" s="17">
        <v>7.6158929037100503E-2</v>
      </c>
      <c r="E2276" s="17">
        <v>0.11911123338224</v>
      </c>
      <c r="F2276" s="17"/>
      <c r="G2276" s="17">
        <v>0.117964523426973</v>
      </c>
      <c r="H2276" s="17">
        <v>0.106557488220739</v>
      </c>
      <c r="I2276" s="17">
        <v>6.3704489937171302E-2</v>
      </c>
      <c r="J2276" s="17">
        <v>0.14664722459693</v>
      </c>
      <c r="K2276" s="17">
        <v>8.7239266370868193E-2</v>
      </c>
      <c r="L2276" s="17">
        <v>8.68346760696901E-2</v>
      </c>
      <c r="M2276" s="17"/>
      <c r="N2276" s="17">
        <v>6.5881980528860101E-2</v>
      </c>
      <c r="O2276" s="17">
        <v>0.122547480165661</v>
      </c>
      <c r="P2276" s="17">
        <v>7.6917146678800896E-2</v>
      </c>
      <c r="Q2276" s="17">
        <v>0.132902418933417</v>
      </c>
      <c r="R2276" s="17"/>
      <c r="S2276" s="17">
        <v>0.107252560827084</v>
      </c>
      <c r="T2276" s="17">
        <v>0.11128019071921499</v>
      </c>
      <c r="U2276" s="17">
        <v>8.7565605913878297E-2</v>
      </c>
      <c r="V2276" s="17">
        <v>9.8887830628307805E-2</v>
      </c>
      <c r="W2276" s="17">
        <v>2.4006001016591599E-2</v>
      </c>
      <c r="X2276" s="17">
        <v>0.12327009797268899</v>
      </c>
      <c r="Y2276" s="17">
        <v>0.11653854954706599</v>
      </c>
      <c r="Z2276" s="17">
        <v>0.103468959138343</v>
      </c>
      <c r="AA2276" s="17">
        <v>0.10901785899917101</v>
      </c>
      <c r="AB2276" s="17">
        <v>8.2463071961603102E-2</v>
      </c>
      <c r="AC2276" s="17">
        <v>9.9002294616364103E-2</v>
      </c>
      <c r="AD2276" s="17">
        <v>6.9374389159157696E-2</v>
      </c>
      <c r="AE2276" s="17"/>
      <c r="AF2276" s="17">
        <v>0.119027953194483</v>
      </c>
      <c r="AG2276" s="17">
        <v>7.7031587376097499E-2</v>
      </c>
      <c r="AH2276" s="17">
        <v>0.100764687659587</v>
      </c>
      <c r="AI2276" s="17"/>
      <c r="AJ2276" s="17">
        <v>0.104449911838077</v>
      </c>
      <c r="AK2276" s="17">
        <v>9.4889249663834205E-2</v>
      </c>
      <c r="AL2276" s="17">
        <v>5.4435074579198897E-2</v>
      </c>
      <c r="AM2276" s="17"/>
      <c r="AN2276" s="17">
        <v>0.113184931859976</v>
      </c>
      <c r="AO2276" s="17">
        <v>0.125210986611375</v>
      </c>
      <c r="AP2276" s="17">
        <v>9.16649075028792E-2</v>
      </c>
      <c r="AQ2276" s="17">
        <v>3.1560156543312498E-2</v>
      </c>
      <c r="AR2276" s="17">
        <v>0</v>
      </c>
      <c r="AS2276" s="17"/>
      <c r="AT2276" s="17">
        <v>9.7252440748011995E-2</v>
      </c>
      <c r="AU2276" s="17">
        <v>0.110048077867233</v>
      </c>
      <c r="AV2276" s="17"/>
      <c r="AW2276" s="17">
        <v>7.0138506988328894E-2</v>
      </c>
      <c r="AX2276" s="17">
        <v>8.8799363375243703E-2</v>
      </c>
      <c r="AY2276" s="17">
        <v>0.131933368573804</v>
      </c>
    </row>
    <row r="2277" spans="2:51">
      <c r="B2277" t="s">
        <v>137</v>
      </c>
      <c r="C2277" s="17">
        <v>5.9036205551385397E-2</v>
      </c>
      <c r="D2277" s="17">
        <v>6.5254947481945602E-2</v>
      </c>
      <c r="E2277" s="17">
        <v>5.3556164612491401E-2</v>
      </c>
      <c r="F2277" s="17"/>
      <c r="G2277" s="17">
        <v>6.3946843487146299E-2</v>
      </c>
      <c r="H2277" s="17">
        <v>5.6784489148284899E-2</v>
      </c>
      <c r="I2277" s="17">
        <v>7.0182968686575004E-2</v>
      </c>
      <c r="J2277" s="17">
        <v>7.4952186088363695E-2</v>
      </c>
      <c r="K2277" s="17">
        <v>7.4854099599830706E-2</v>
      </c>
      <c r="L2277" s="17">
        <v>3.0251053404659799E-2</v>
      </c>
      <c r="M2277" s="17"/>
      <c r="N2277" s="17">
        <v>5.6226222275305798E-2</v>
      </c>
      <c r="O2277" s="17">
        <v>5.2290053602077197E-2</v>
      </c>
      <c r="P2277" s="17">
        <v>6.14076443050574E-2</v>
      </c>
      <c r="Q2277" s="17">
        <v>6.8669708837755902E-2</v>
      </c>
      <c r="R2277" s="17"/>
      <c r="S2277" s="17">
        <v>3.6090133314302802E-2</v>
      </c>
      <c r="T2277" s="17">
        <v>5.08069189483129E-2</v>
      </c>
      <c r="U2277" s="17">
        <v>6.3328717311798899E-2</v>
      </c>
      <c r="V2277" s="17">
        <v>0.11368217461527701</v>
      </c>
      <c r="W2277" s="17">
        <v>5.0944757860289097E-2</v>
      </c>
      <c r="X2277" s="17">
        <v>8.1138401936027907E-2</v>
      </c>
      <c r="Y2277" s="17">
        <v>4.4860880619679598E-2</v>
      </c>
      <c r="Z2277" s="17">
        <v>6.2576276862501098E-2</v>
      </c>
      <c r="AA2277" s="17">
        <v>3.2870161217150397E-2</v>
      </c>
      <c r="AB2277" s="17">
        <v>7.6572758589310494E-2</v>
      </c>
      <c r="AC2277" s="17">
        <v>5.6489267096247499E-2</v>
      </c>
      <c r="AD2277" s="17">
        <v>4.9135437418422898E-2</v>
      </c>
      <c r="AE2277" s="17"/>
      <c r="AF2277" s="17">
        <v>6.6631300591168396E-2</v>
      </c>
      <c r="AG2277" s="17">
        <v>3.9838223866172903E-2</v>
      </c>
      <c r="AH2277" s="17">
        <v>9.5540873359195005E-2</v>
      </c>
      <c r="AI2277" s="17"/>
      <c r="AJ2277" s="17">
        <v>3.9102460488949199E-2</v>
      </c>
      <c r="AK2277" s="17">
        <v>5.38027800201848E-2</v>
      </c>
      <c r="AL2277" s="17">
        <v>6.4243891054555802E-2</v>
      </c>
      <c r="AM2277" s="17"/>
      <c r="AN2277" s="17">
        <v>5.8182969919088799E-2</v>
      </c>
      <c r="AO2277" s="17">
        <v>7.9702147350019806E-2</v>
      </c>
      <c r="AP2277" s="17">
        <v>4.7077107271394102E-2</v>
      </c>
      <c r="AQ2277" s="17">
        <v>5.0319568598354E-2</v>
      </c>
      <c r="AR2277" s="17">
        <v>0</v>
      </c>
      <c r="AS2277" s="17"/>
      <c r="AT2277" s="17">
        <v>5.8630093614386002E-2</v>
      </c>
      <c r="AU2277" s="17">
        <v>5.3667618058967997E-2</v>
      </c>
      <c r="AV2277" s="17"/>
      <c r="AW2277" s="17">
        <v>5.2705664479111701E-2</v>
      </c>
      <c r="AX2277" s="17">
        <v>6.3483748523919303E-2</v>
      </c>
      <c r="AY2277" s="17">
        <v>6.4765767137478295E-2</v>
      </c>
    </row>
    <row r="2278" spans="2:51">
      <c r="B2278" t="s">
        <v>119</v>
      </c>
      <c r="C2278" s="17">
        <v>3.3346016315195202E-2</v>
      </c>
      <c r="D2278" s="17">
        <v>2.1521025463055499E-2</v>
      </c>
      <c r="E2278" s="17">
        <v>4.4053392233211898E-2</v>
      </c>
      <c r="F2278" s="17"/>
      <c r="G2278" s="17">
        <v>1.3359435513306201E-2</v>
      </c>
      <c r="H2278" s="17">
        <v>5.1985840925212003E-2</v>
      </c>
      <c r="I2278" s="17">
        <v>3.31380030672336E-2</v>
      </c>
      <c r="J2278" s="17">
        <v>2.9865172765970598E-2</v>
      </c>
      <c r="K2278" s="17">
        <v>2.9115606500005602E-2</v>
      </c>
      <c r="L2278" s="17">
        <v>3.3188820350044397E-2</v>
      </c>
      <c r="M2278" s="17"/>
      <c r="N2278" s="17">
        <v>2.4624158574581102E-2</v>
      </c>
      <c r="O2278" s="17">
        <v>2.00562410738074E-2</v>
      </c>
      <c r="P2278" s="17">
        <v>3.4908471479905202E-2</v>
      </c>
      <c r="Q2278" s="17">
        <v>5.5541098677296001E-2</v>
      </c>
      <c r="R2278" s="17"/>
      <c r="S2278" s="17">
        <v>3.9185945110755203E-2</v>
      </c>
      <c r="T2278" s="17">
        <v>2.74734182440011E-2</v>
      </c>
      <c r="U2278" s="17">
        <v>1.5975858497598298E-2</v>
      </c>
      <c r="V2278" s="17">
        <v>4.3769224126821299E-2</v>
      </c>
      <c r="W2278" s="17">
        <v>0</v>
      </c>
      <c r="X2278" s="17">
        <v>8.0547075547730496E-2</v>
      </c>
      <c r="Y2278" s="17">
        <v>5.30222471543517E-2</v>
      </c>
      <c r="Z2278" s="17">
        <v>1.7481963763130201E-2</v>
      </c>
      <c r="AA2278" s="17">
        <v>1.8791893140084601E-2</v>
      </c>
      <c r="AB2278" s="17">
        <v>0</v>
      </c>
      <c r="AC2278" s="17">
        <v>6.7351863282454294E-2</v>
      </c>
      <c r="AD2278" s="17">
        <v>3.05245268064342E-2</v>
      </c>
      <c r="AE2278" s="17"/>
      <c r="AF2278" s="17">
        <v>3.0636796503188901E-2</v>
      </c>
      <c r="AG2278" s="17">
        <v>3.0056275223036701E-2</v>
      </c>
      <c r="AH2278" s="17">
        <v>3.9000032150952199E-2</v>
      </c>
      <c r="AI2278" s="17"/>
      <c r="AJ2278" s="17">
        <v>2.2474041535321201E-2</v>
      </c>
      <c r="AK2278" s="17">
        <v>2.2460590952978199E-2</v>
      </c>
      <c r="AL2278" s="17">
        <v>1.52166229852316E-2</v>
      </c>
      <c r="AM2278" s="17"/>
      <c r="AN2278" s="17">
        <v>5.8347866951225097E-2</v>
      </c>
      <c r="AO2278" s="17">
        <v>1.35445681285969E-2</v>
      </c>
      <c r="AP2278" s="17">
        <v>3.7895057190826399E-2</v>
      </c>
      <c r="AQ2278" s="17">
        <v>2.1074433817240799E-2</v>
      </c>
      <c r="AR2278" s="17">
        <v>0</v>
      </c>
      <c r="AS2278" s="17"/>
      <c r="AT2278" s="17">
        <v>3.3208503354492998E-2</v>
      </c>
      <c r="AU2278" s="17">
        <v>3.7548319279710599E-2</v>
      </c>
      <c r="AV2278" s="17"/>
      <c r="AW2278" s="17">
        <v>2.1633550711009499E-2</v>
      </c>
      <c r="AX2278" s="17">
        <v>1.2057897369850801E-2</v>
      </c>
      <c r="AY2278" s="17">
        <v>5.1301901853633002E-2</v>
      </c>
    </row>
    <row r="2279" spans="2:51">
      <c r="B2279" t="s">
        <v>138</v>
      </c>
      <c r="C2279" s="17">
        <v>0.596351847181673</v>
      </c>
      <c r="D2279" s="17">
        <v>0.63890702993025505</v>
      </c>
      <c r="E2279" s="17">
        <v>0.55725952841546</v>
      </c>
      <c r="F2279" s="17"/>
      <c r="G2279" s="17">
        <v>0.53609675919100597</v>
      </c>
      <c r="H2279" s="17">
        <v>0.55239159727086395</v>
      </c>
      <c r="I2279" s="17">
        <v>0.659928358514001</v>
      </c>
      <c r="J2279" s="17">
        <v>0.55704702941970696</v>
      </c>
      <c r="K2279" s="17">
        <v>0.58830791480108402</v>
      </c>
      <c r="L2279" s="17">
        <v>0.63668091292048101</v>
      </c>
      <c r="M2279" s="17"/>
      <c r="N2279" s="17">
        <v>0.68553679896917197</v>
      </c>
      <c r="O2279" s="17">
        <v>0.61653963719726601</v>
      </c>
      <c r="P2279" s="17">
        <v>0.58048786025356303</v>
      </c>
      <c r="Q2279" s="17">
        <v>0.489698950914495</v>
      </c>
      <c r="R2279" s="17"/>
      <c r="S2279" s="17">
        <v>0.645958079043779</v>
      </c>
      <c r="T2279" s="17">
        <v>0.637381754814068</v>
      </c>
      <c r="U2279" s="17">
        <v>0.54709491233049901</v>
      </c>
      <c r="V2279" s="17">
        <v>0.49858114345182297</v>
      </c>
      <c r="W2279" s="17">
        <v>0.68160809378208798</v>
      </c>
      <c r="X2279" s="17">
        <v>0.53415694548278503</v>
      </c>
      <c r="Y2279" s="17">
        <v>0.55867024348841299</v>
      </c>
      <c r="Z2279" s="17">
        <v>0.63982276271774396</v>
      </c>
      <c r="AA2279" s="17">
        <v>0.65913050606486501</v>
      </c>
      <c r="AB2279" s="17">
        <v>0.60332961458109602</v>
      </c>
      <c r="AC2279" s="17">
        <v>0.51702315613457595</v>
      </c>
      <c r="AD2279" s="17">
        <v>0.57033894842540001</v>
      </c>
      <c r="AE2279" s="17"/>
      <c r="AF2279" s="17">
        <v>0.56788984093885797</v>
      </c>
      <c r="AG2279" s="17">
        <v>0.66642384811824595</v>
      </c>
      <c r="AH2279" s="17">
        <v>0.45675098185312701</v>
      </c>
      <c r="AI2279" s="17"/>
      <c r="AJ2279" s="17">
        <v>0.588696446215209</v>
      </c>
      <c r="AK2279" s="17">
        <v>0.64781171567720697</v>
      </c>
      <c r="AL2279" s="17">
        <v>0.73933439845016102</v>
      </c>
      <c r="AM2279" s="17"/>
      <c r="AN2279" s="17">
        <v>0.47452542319579499</v>
      </c>
      <c r="AO2279" s="17">
        <v>0.53812831637525504</v>
      </c>
      <c r="AP2279" s="17">
        <v>0.67245910998085301</v>
      </c>
      <c r="AQ2279" s="17">
        <v>0.71660047102740099</v>
      </c>
      <c r="AR2279" s="17">
        <v>0.87948798602578404</v>
      </c>
      <c r="AS2279" s="17"/>
      <c r="AT2279" s="17">
        <v>0.59423861313193505</v>
      </c>
      <c r="AU2279" s="17">
        <v>0.62306952108610603</v>
      </c>
      <c r="AV2279" s="17"/>
      <c r="AW2279" s="17">
        <v>0.69816182347468303</v>
      </c>
      <c r="AX2279" s="17">
        <v>0.58717250714788205</v>
      </c>
      <c r="AY2279" s="17">
        <v>0.48867054062640403</v>
      </c>
    </row>
    <row r="2280" spans="2:51">
      <c r="B2280" t="s">
        <v>139</v>
      </c>
      <c r="C2280" s="17">
        <v>0.15770009614070099</v>
      </c>
      <c r="D2280" s="17">
        <v>0.14141387651904599</v>
      </c>
      <c r="E2280" s="17">
        <v>0.17266739799473199</v>
      </c>
      <c r="F2280" s="17"/>
      <c r="G2280" s="17">
        <v>0.18191136691411899</v>
      </c>
      <c r="H2280" s="17">
        <v>0.16334197736902401</v>
      </c>
      <c r="I2280" s="17">
        <v>0.13388745862374599</v>
      </c>
      <c r="J2280" s="17">
        <v>0.22159941068529401</v>
      </c>
      <c r="K2280" s="17">
        <v>0.16209336597069901</v>
      </c>
      <c r="L2280" s="17">
        <v>0.11708572947435</v>
      </c>
      <c r="M2280" s="17"/>
      <c r="N2280" s="17">
        <v>0.122108202804166</v>
      </c>
      <c r="O2280" s="17">
        <v>0.174837533767739</v>
      </c>
      <c r="P2280" s="17">
        <v>0.138324790983858</v>
      </c>
      <c r="Q2280" s="17">
        <v>0.201572127771173</v>
      </c>
      <c r="R2280" s="17"/>
      <c r="S2280" s="17">
        <v>0.14334269414138701</v>
      </c>
      <c r="T2280" s="17">
        <v>0.16208710966752801</v>
      </c>
      <c r="U2280" s="17">
        <v>0.150894323225677</v>
      </c>
      <c r="V2280" s="17">
        <v>0.21257000524358499</v>
      </c>
      <c r="W2280" s="17">
        <v>7.4950758876880699E-2</v>
      </c>
      <c r="X2280" s="17">
        <v>0.20440849990871701</v>
      </c>
      <c r="Y2280" s="17">
        <v>0.16139943016674499</v>
      </c>
      <c r="Z2280" s="17">
        <v>0.166045236000844</v>
      </c>
      <c r="AA2280" s="17">
        <v>0.14188802021632099</v>
      </c>
      <c r="AB2280" s="17">
        <v>0.159035830550914</v>
      </c>
      <c r="AC2280" s="17">
        <v>0.155491561712612</v>
      </c>
      <c r="AD2280" s="17">
        <v>0.118509826577581</v>
      </c>
      <c r="AE2280" s="17"/>
      <c r="AF2280" s="17">
        <v>0.18565925378565101</v>
      </c>
      <c r="AG2280" s="17">
        <v>0.11686981124227</v>
      </c>
      <c r="AH2280" s="17">
        <v>0.19630556101878199</v>
      </c>
      <c r="AI2280" s="17"/>
      <c r="AJ2280" s="17">
        <v>0.143552372327026</v>
      </c>
      <c r="AK2280" s="17">
        <v>0.14869202968401901</v>
      </c>
      <c r="AL2280" s="17">
        <v>0.118678965633755</v>
      </c>
      <c r="AM2280" s="17"/>
      <c r="AN2280" s="17">
        <v>0.171367901779065</v>
      </c>
      <c r="AO2280" s="17">
        <v>0.20491313396139499</v>
      </c>
      <c r="AP2280" s="17">
        <v>0.138742014774273</v>
      </c>
      <c r="AQ2280" s="17">
        <v>8.1879725141666498E-2</v>
      </c>
      <c r="AR2280" s="17">
        <v>0</v>
      </c>
      <c r="AS2280" s="17"/>
      <c r="AT2280" s="17">
        <v>0.15588253436239799</v>
      </c>
      <c r="AU2280" s="17">
        <v>0.163715695926201</v>
      </c>
      <c r="AV2280" s="17"/>
      <c r="AW2280" s="17">
        <v>0.122844171467441</v>
      </c>
      <c r="AX2280" s="17">
        <v>0.15228311189916299</v>
      </c>
      <c r="AY2280" s="17">
        <v>0.196699135711283</v>
      </c>
    </row>
    <row r="2281" spans="2:51">
      <c r="B2281" t="s">
        <v>140</v>
      </c>
      <c r="C2281" s="17">
        <v>0.43865175104097198</v>
      </c>
      <c r="D2281" s="17">
        <v>0.49749315341120798</v>
      </c>
      <c r="E2281" s="17">
        <v>0.38459213042072898</v>
      </c>
      <c r="F2281" s="17"/>
      <c r="G2281" s="17">
        <v>0.354185392276887</v>
      </c>
      <c r="H2281" s="17">
        <v>0.389049619901841</v>
      </c>
      <c r="I2281" s="17">
        <v>0.52604089989025404</v>
      </c>
      <c r="J2281" s="17">
        <v>0.33544761873441298</v>
      </c>
      <c r="K2281" s="17">
        <v>0.42621454883038501</v>
      </c>
      <c r="L2281" s="17">
        <v>0.51959518344613098</v>
      </c>
      <c r="M2281" s="17"/>
      <c r="N2281" s="17">
        <v>0.56342859616500596</v>
      </c>
      <c r="O2281" s="17">
        <v>0.44170210342952798</v>
      </c>
      <c r="P2281" s="17">
        <v>0.442163069269704</v>
      </c>
      <c r="Q2281" s="17">
        <v>0.288126823143321</v>
      </c>
      <c r="R2281" s="17"/>
      <c r="S2281" s="17">
        <v>0.50261538490239199</v>
      </c>
      <c r="T2281" s="17">
        <v>0.47529464514654002</v>
      </c>
      <c r="U2281" s="17">
        <v>0.39620058910482198</v>
      </c>
      <c r="V2281" s="17">
        <v>0.28601113820823798</v>
      </c>
      <c r="W2281" s="17">
        <v>0.60665733490520701</v>
      </c>
      <c r="X2281" s="17">
        <v>0.32974844557406802</v>
      </c>
      <c r="Y2281" s="17">
        <v>0.39727081332166803</v>
      </c>
      <c r="Z2281" s="17">
        <v>0.47377752671689899</v>
      </c>
      <c r="AA2281" s="17">
        <v>0.51724248584854404</v>
      </c>
      <c r="AB2281" s="17">
        <v>0.44429378403018299</v>
      </c>
      <c r="AC2281" s="17">
        <v>0.36153159442196497</v>
      </c>
      <c r="AD2281" s="17">
        <v>0.45182912184781898</v>
      </c>
      <c r="AE2281" s="17"/>
      <c r="AF2281" s="17">
        <v>0.38223058715320701</v>
      </c>
      <c r="AG2281" s="17">
        <v>0.54955403687597504</v>
      </c>
      <c r="AH2281" s="17">
        <v>0.26044542083434502</v>
      </c>
      <c r="AI2281" s="17"/>
      <c r="AJ2281" s="17">
        <v>0.445144073888183</v>
      </c>
      <c r="AK2281" s="17">
        <v>0.49911968599318701</v>
      </c>
      <c r="AL2281" s="17">
        <v>0.62065543281640601</v>
      </c>
      <c r="AM2281" s="17"/>
      <c r="AN2281" s="17">
        <v>0.30315752141673102</v>
      </c>
      <c r="AO2281" s="17">
        <v>0.33321518241386</v>
      </c>
      <c r="AP2281" s="17">
        <v>0.53371709520657995</v>
      </c>
      <c r="AQ2281" s="17">
        <v>0.63472074588573402</v>
      </c>
      <c r="AR2281" s="17">
        <v>0.87948798602578404</v>
      </c>
      <c r="AS2281" s="17"/>
      <c r="AT2281" s="17">
        <v>0.43835607876953703</v>
      </c>
      <c r="AU2281" s="17">
        <v>0.45935382515990503</v>
      </c>
      <c r="AV2281" s="17"/>
      <c r="AW2281" s="17">
        <v>0.57531765200724205</v>
      </c>
      <c r="AX2281" s="17">
        <v>0.434889395248719</v>
      </c>
      <c r="AY2281" s="17">
        <v>0.29197140491512202</v>
      </c>
    </row>
    <row r="2282" spans="2:51">
      <c r="C2282" s="17"/>
      <c r="D2282" s="17"/>
      <c r="E2282" s="17"/>
      <c r="F2282" s="17"/>
      <c r="G2282" s="17"/>
      <c r="H2282" s="17"/>
      <c r="I2282" s="17"/>
      <c r="J2282" s="17"/>
      <c r="K2282" s="17"/>
      <c r="L2282" s="17"/>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7"/>
      <c r="AI2282" s="17"/>
      <c r="AJ2282" s="17"/>
      <c r="AK2282" s="17"/>
      <c r="AL2282" s="17"/>
      <c r="AM2282" s="17"/>
      <c r="AN2282" s="17"/>
      <c r="AO2282" s="17"/>
      <c r="AP2282" s="17"/>
      <c r="AQ2282" s="17"/>
      <c r="AR2282" s="17"/>
      <c r="AS2282" s="17"/>
      <c r="AT2282" s="17"/>
      <c r="AU2282" s="17"/>
      <c r="AV2282" s="17"/>
      <c r="AW2282" s="17"/>
      <c r="AX2282" s="17"/>
      <c r="AY2282" s="17"/>
    </row>
    <row r="2283" spans="2:51">
      <c r="B2283" s="6" t="s">
        <v>534</v>
      </c>
      <c r="C2283" s="17"/>
      <c r="D2283" s="17"/>
      <c r="E2283" s="17"/>
      <c r="F2283" s="17"/>
      <c r="G2283" s="17"/>
      <c r="H2283" s="17"/>
      <c r="I2283" s="17"/>
      <c r="J2283" s="17"/>
      <c r="K2283" s="17"/>
      <c r="L2283" s="17"/>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7"/>
      <c r="AI2283" s="17"/>
      <c r="AJ2283" s="17"/>
      <c r="AK2283" s="17"/>
      <c r="AL2283" s="17"/>
      <c r="AM2283" s="17"/>
      <c r="AN2283" s="17"/>
      <c r="AO2283" s="17"/>
      <c r="AP2283" s="17"/>
      <c r="AQ2283" s="17"/>
      <c r="AR2283" s="17"/>
      <c r="AS2283" s="17"/>
      <c r="AT2283" s="17"/>
      <c r="AU2283" s="17"/>
      <c r="AV2283" s="17"/>
      <c r="AW2283" s="17"/>
      <c r="AX2283" s="17"/>
      <c r="AY2283" s="17"/>
    </row>
    <row r="2284" spans="2:51">
      <c r="B2284" s="24" t="s">
        <v>16</v>
      </c>
      <c r="C2284" s="17"/>
      <c r="D2284" s="17"/>
      <c r="E2284" s="17"/>
      <c r="F2284" s="17"/>
      <c r="G2284" s="17"/>
      <c r="H2284" s="17"/>
      <c r="I2284" s="17"/>
      <c r="J2284" s="17"/>
      <c r="K2284" s="17"/>
      <c r="L2284" s="17"/>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7"/>
      <c r="AI2284" s="17"/>
      <c r="AJ2284" s="17"/>
      <c r="AK2284" s="17"/>
      <c r="AL2284" s="17"/>
      <c r="AM2284" s="17"/>
      <c r="AN2284" s="17"/>
      <c r="AO2284" s="17"/>
      <c r="AP2284" s="17"/>
      <c r="AQ2284" s="17"/>
      <c r="AR2284" s="17"/>
      <c r="AS2284" s="17"/>
      <c r="AT2284" s="17"/>
      <c r="AU2284" s="17"/>
      <c r="AV2284" s="17"/>
      <c r="AW2284" s="17"/>
      <c r="AX2284" s="17"/>
      <c r="AY2284" s="17"/>
    </row>
    <row r="2285" spans="2:51">
      <c r="B2285" t="s">
        <v>133</v>
      </c>
      <c r="C2285" s="17">
        <v>0.113267520957885</v>
      </c>
      <c r="D2285" s="17">
        <v>0.15314772230397899</v>
      </c>
      <c r="E2285" s="17">
        <v>7.8937527058927107E-2</v>
      </c>
      <c r="F2285" s="17"/>
      <c r="G2285" s="17">
        <v>0.124591647360887</v>
      </c>
      <c r="H2285" s="17">
        <v>0.14559136844878101</v>
      </c>
      <c r="I2285" s="17">
        <v>0.119438333578088</v>
      </c>
      <c r="J2285" s="17">
        <v>9.2199618284932297E-2</v>
      </c>
      <c r="K2285" s="17">
        <v>0.122432974552035</v>
      </c>
      <c r="L2285" s="17">
        <v>8.82103835085747E-2</v>
      </c>
      <c r="M2285" s="17"/>
      <c r="N2285" s="17">
        <v>0.15662788980647799</v>
      </c>
      <c r="O2285" s="17">
        <v>9.1414125454179401E-2</v>
      </c>
      <c r="P2285" s="17">
        <v>0.119025344089256</v>
      </c>
      <c r="Q2285" s="17">
        <v>8.5609808746556798E-2</v>
      </c>
      <c r="R2285" s="17"/>
      <c r="S2285" s="17">
        <v>0.104360436363308</v>
      </c>
      <c r="T2285" s="17">
        <v>8.9970617228973607E-2</v>
      </c>
      <c r="U2285" s="17">
        <v>0.108946299496226</v>
      </c>
      <c r="V2285" s="17">
        <v>0.11865417460271099</v>
      </c>
      <c r="W2285" s="17">
        <v>0.135775624866912</v>
      </c>
      <c r="X2285" s="17">
        <v>0.101365675394286</v>
      </c>
      <c r="Y2285" s="17">
        <v>0.13022951063528901</v>
      </c>
      <c r="Z2285" s="17">
        <v>0.16733146437799401</v>
      </c>
      <c r="AA2285" s="17">
        <v>0.13101370318275901</v>
      </c>
      <c r="AB2285" s="17">
        <v>9.5209809652704397E-2</v>
      </c>
      <c r="AC2285" s="17">
        <v>9.0771669550960402E-2</v>
      </c>
      <c r="AD2285" s="17">
        <v>0.13917487601522399</v>
      </c>
      <c r="AE2285" s="17"/>
      <c r="AF2285" s="17">
        <v>7.7062010061385994E-2</v>
      </c>
      <c r="AG2285" s="17">
        <v>0.140814887504604</v>
      </c>
      <c r="AH2285" s="17">
        <v>0.10301049555243499</v>
      </c>
      <c r="AI2285" s="17"/>
      <c r="AJ2285" s="17">
        <v>0.12958267809295199</v>
      </c>
      <c r="AK2285" s="17">
        <v>0.14777801219171199</v>
      </c>
      <c r="AL2285" s="17">
        <v>0.157896912789009</v>
      </c>
      <c r="AM2285" s="17"/>
      <c r="AN2285" s="17">
        <v>9.10250100610899E-2</v>
      </c>
      <c r="AO2285" s="17">
        <v>0.12681495924554301</v>
      </c>
      <c r="AP2285" s="17">
        <v>0.126785943234101</v>
      </c>
      <c r="AQ2285" s="17">
        <v>0.123310310627049</v>
      </c>
      <c r="AR2285" s="17">
        <v>0.146187213903991</v>
      </c>
      <c r="AS2285" s="17"/>
      <c r="AT2285" s="17">
        <v>0.110258634894682</v>
      </c>
      <c r="AU2285" s="17">
        <v>0.14237710280688801</v>
      </c>
      <c r="AV2285" s="17"/>
      <c r="AW2285" s="17">
        <v>0.154249389115173</v>
      </c>
      <c r="AX2285" s="17">
        <v>0.15771203667216799</v>
      </c>
      <c r="AY2285" s="17">
        <v>5.9788395914102302E-2</v>
      </c>
    </row>
    <row r="2286" spans="2:51">
      <c r="B2286" t="s">
        <v>134</v>
      </c>
      <c r="C2286" s="17">
        <v>0.38904052957752799</v>
      </c>
      <c r="D2286" s="17">
        <v>0.42817295806271699</v>
      </c>
      <c r="E2286" s="17">
        <v>0.35634433774576002</v>
      </c>
      <c r="F2286" s="17"/>
      <c r="G2286" s="17">
        <v>0.35662722027131599</v>
      </c>
      <c r="H2286" s="17">
        <v>0.43225084117495999</v>
      </c>
      <c r="I2286" s="17">
        <v>0.42797848671188399</v>
      </c>
      <c r="J2286" s="17">
        <v>0.44650118664633698</v>
      </c>
      <c r="K2286" s="17">
        <v>0.30884843059844602</v>
      </c>
      <c r="L2286" s="17">
        <v>0.364859172878435</v>
      </c>
      <c r="M2286" s="17"/>
      <c r="N2286" s="17">
        <v>0.486569984245799</v>
      </c>
      <c r="O2286" s="17">
        <v>0.43438504550490897</v>
      </c>
      <c r="P2286" s="17">
        <v>0.28075729261315902</v>
      </c>
      <c r="Q2286" s="17">
        <v>0.33221455096851998</v>
      </c>
      <c r="R2286" s="17"/>
      <c r="S2286" s="17">
        <v>0.37851458554484302</v>
      </c>
      <c r="T2286" s="17">
        <v>0.477048615454293</v>
      </c>
      <c r="U2286" s="17">
        <v>0.375505853371085</v>
      </c>
      <c r="V2286" s="17">
        <v>0.31416936374231802</v>
      </c>
      <c r="W2286" s="17">
        <v>0.39542804588446001</v>
      </c>
      <c r="X2286" s="17">
        <v>0.37012379210136098</v>
      </c>
      <c r="Y2286" s="17">
        <v>0.36551131441584001</v>
      </c>
      <c r="Z2286" s="17">
        <v>0.43517194851898899</v>
      </c>
      <c r="AA2286" s="17">
        <v>0.38054630752098101</v>
      </c>
      <c r="AB2286" s="17">
        <v>0.33719404095688799</v>
      </c>
      <c r="AC2286" s="17">
        <v>0.44741439562155499</v>
      </c>
      <c r="AD2286" s="17">
        <v>0.43208290965171098</v>
      </c>
      <c r="AE2286" s="17"/>
      <c r="AF2286" s="17">
        <v>0.38937476719612901</v>
      </c>
      <c r="AG2286" s="17">
        <v>0.44630941335697</v>
      </c>
      <c r="AH2286" s="17">
        <v>0.274588236891258</v>
      </c>
      <c r="AI2286" s="17"/>
      <c r="AJ2286" s="17">
        <v>0.41213068636112998</v>
      </c>
      <c r="AK2286" s="17">
        <v>0.43326307919982099</v>
      </c>
      <c r="AL2286" s="17">
        <v>0.43082264788970898</v>
      </c>
      <c r="AM2286" s="17"/>
      <c r="AN2286" s="17">
        <v>0.323313116671824</v>
      </c>
      <c r="AO2286" s="17">
        <v>0.34361280223976898</v>
      </c>
      <c r="AP2286" s="17">
        <v>0.44492632287994599</v>
      </c>
      <c r="AQ2286" s="17">
        <v>0.54202252139777196</v>
      </c>
      <c r="AR2286" s="17">
        <v>0.578246547072503</v>
      </c>
      <c r="AS2286" s="17"/>
      <c r="AT2286" s="17">
        <v>0.39217653989982398</v>
      </c>
      <c r="AU2286" s="17">
        <v>0.36413951960302898</v>
      </c>
      <c r="AV2286" s="17"/>
      <c r="AW2286" s="17">
        <v>0.484480949257175</v>
      </c>
      <c r="AX2286" s="17">
        <v>0.37174427097955898</v>
      </c>
      <c r="AY2286" s="17">
        <v>0.29699507028466299</v>
      </c>
    </row>
    <row r="2287" spans="2:51">
      <c r="B2287" t="s">
        <v>135</v>
      </c>
      <c r="C2287" s="17">
        <v>0.31013779019916299</v>
      </c>
      <c r="D2287" s="17">
        <v>0.26464271042496301</v>
      </c>
      <c r="E2287" s="17">
        <v>0.34730373931212599</v>
      </c>
      <c r="F2287" s="17"/>
      <c r="G2287" s="17">
        <v>0.268019078332422</v>
      </c>
      <c r="H2287" s="17">
        <v>0.235370989766883</v>
      </c>
      <c r="I2287" s="17">
        <v>0.30950373529991498</v>
      </c>
      <c r="J2287" s="17">
        <v>0.29151263788185799</v>
      </c>
      <c r="K2287" s="17">
        <v>0.38962514313163499</v>
      </c>
      <c r="L2287" s="17">
        <v>0.33847148831158103</v>
      </c>
      <c r="M2287" s="17"/>
      <c r="N2287" s="17">
        <v>0.24869288845788401</v>
      </c>
      <c r="O2287" s="17">
        <v>0.30581682192781101</v>
      </c>
      <c r="P2287" s="17">
        <v>0.37740065132744</v>
      </c>
      <c r="Q2287" s="17">
        <v>0.32054854010739597</v>
      </c>
      <c r="R2287" s="17"/>
      <c r="S2287" s="17">
        <v>0.31873407243085899</v>
      </c>
      <c r="T2287" s="17">
        <v>0.26431593827090399</v>
      </c>
      <c r="U2287" s="17">
        <v>0.29219071081023401</v>
      </c>
      <c r="V2287" s="17">
        <v>0.35958296628855901</v>
      </c>
      <c r="W2287" s="17">
        <v>0.263925535932996</v>
      </c>
      <c r="X2287" s="17">
        <v>0.381681476836434</v>
      </c>
      <c r="Y2287" s="17">
        <v>0.33301709603337798</v>
      </c>
      <c r="Z2287" s="17">
        <v>0.220150303126187</v>
      </c>
      <c r="AA2287" s="17">
        <v>0.32006451295911897</v>
      </c>
      <c r="AB2287" s="17">
        <v>0.334892943700829</v>
      </c>
      <c r="AC2287" s="17">
        <v>0.27879764518549</v>
      </c>
      <c r="AD2287" s="17">
        <v>0.27647998502747001</v>
      </c>
      <c r="AE2287" s="17"/>
      <c r="AF2287" s="17">
        <v>0.34015954048504099</v>
      </c>
      <c r="AG2287" s="17">
        <v>0.26929126078490601</v>
      </c>
      <c r="AH2287" s="17">
        <v>0.35063726174606102</v>
      </c>
      <c r="AI2287" s="17"/>
      <c r="AJ2287" s="17">
        <v>0.29373631823532498</v>
      </c>
      <c r="AK2287" s="17">
        <v>0.27407329738224501</v>
      </c>
      <c r="AL2287" s="17">
        <v>0.26582383315848201</v>
      </c>
      <c r="AM2287" s="17"/>
      <c r="AN2287" s="17">
        <v>0.33309522368559902</v>
      </c>
      <c r="AO2287" s="17">
        <v>0.345238545194888</v>
      </c>
      <c r="AP2287" s="17">
        <v>0.26548235871978698</v>
      </c>
      <c r="AQ2287" s="17">
        <v>0.19550119085766601</v>
      </c>
      <c r="AR2287" s="17">
        <v>0.27556623902350602</v>
      </c>
      <c r="AS2287" s="17"/>
      <c r="AT2287" s="17">
        <v>0.31085767357148802</v>
      </c>
      <c r="AU2287" s="17">
        <v>0.31745236473266902</v>
      </c>
      <c r="AV2287" s="17"/>
      <c r="AW2287" s="17">
        <v>0.24298861876306199</v>
      </c>
      <c r="AX2287" s="17">
        <v>0.29140175552650699</v>
      </c>
      <c r="AY2287" s="17">
        <v>0.38321282244460497</v>
      </c>
    </row>
    <row r="2288" spans="2:51">
      <c r="B2288" t="s">
        <v>136</v>
      </c>
      <c r="C2288" s="17">
        <v>6.9863116195834393E-2</v>
      </c>
      <c r="D2288" s="17">
        <v>6.2052879848719503E-2</v>
      </c>
      <c r="E2288" s="17">
        <v>7.6914329216209706E-2</v>
      </c>
      <c r="F2288" s="17"/>
      <c r="G2288" s="17">
        <v>0.122818397374945</v>
      </c>
      <c r="H2288" s="17">
        <v>6.5209116906872699E-2</v>
      </c>
      <c r="I2288" s="17">
        <v>3.67010617716634E-2</v>
      </c>
      <c r="J2288" s="17">
        <v>7.1815375566699396E-2</v>
      </c>
      <c r="K2288" s="17">
        <v>5.7944735780068E-2</v>
      </c>
      <c r="L2288" s="17">
        <v>7.8308384946911003E-2</v>
      </c>
      <c r="M2288" s="17"/>
      <c r="N2288" s="17">
        <v>4.0167934237997499E-2</v>
      </c>
      <c r="O2288" s="17">
        <v>7.3325633944114094E-2</v>
      </c>
      <c r="P2288" s="17">
        <v>9.0575564608934803E-2</v>
      </c>
      <c r="Q2288" s="17">
        <v>8.1659195597374806E-2</v>
      </c>
      <c r="R2288" s="17"/>
      <c r="S2288" s="17">
        <v>5.9801749987301402E-2</v>
      </c>
      <c r="T2288" s="17">
        <v>6.9164454341823903E-2</v>
      </c>
      <c r="U2288" s="17">
        <v>0.120611329913696</v>
      </c>
      <c r="V2288" s="17">
        <v>6.3572986238560697E-2</v>
      </c>
      <c r="W2288" s="17">
        <v>7.3692954072624606E-2</v>
      </c>
      <c r="X2288" s="17">
        <v>2.25957591848337E-2</v>
      </c>
      <c r="Y2288" s="17">
        <v>5.6705409744619503E-2</v>
      </c>
      <c r="Z2288" s="17">
        <v>2.4904942246478701E-2</v>
      </c>
      <c r="AA2288" s="17">
        <v>6.6666914979018096E-2</v>
      </c>
      <c r="AB2288" s="17">
        <v>0.109925654421476</v>
      </c>
      <c r="AC2288" s="17">
        <v>9.51825303333909E-2</v>
      </c>
      <c r="AD2288" s="17">
        <v>6.38254150052356E-2</v>
      </c>
      <c r="AE2288" s="17"/>
      <c r="AF2288" s="17">
        <v>7.3154212699326093E-2</v>
      </c>
      <c r="AG2288" s="17">
        <v>6.4935913203512594E-2</v>
      </c>
      <c r="AH2288" s="17">
        <v>7.7839923706301897E-2</v>
      </c>
      <c r="AI2288" s="17"/>
      <c r="AJ2288" s="17">
        <v>5.7666888630774203E-2</v>
      </c>
      <c r="AK2288" s="17">
        <v>6.2275696818434402E-2</v>
      </c>
      <c r="AL2288" s="17">
        <v>6.3601109312657805E-2</v>
      </c>
      <c r="AM2288" s="17"/>
      <c r="AN2288" s="17">
        <v>8.3941203128162806E-2</v>
      </c>
      <c r="AO2288" s="17">
        <v>7.6405037814999202E-2</v>
      </c>
      <c r="AP2288" s="17">
        <v>5.3230213327194999E-2</v>
      </c>
      <c r="AQ2288" s="17">
        <v>7.7976906894760306E-2</v>
      </c>
      <c r="AR2288" s="17">
        <v>0</v>
      </c>
      <c r="AS2288" s="17"/>
      <c r="AT2288" s="17">
        <v>7.0361836032961297E-2</v>
      </c>
      <c r="AU2288" s="17">
        <v>7.1181317663569305E-2</v>
      </c>
      <c r="AV2288" s="17"/>
      <c r="AW2288" s="17">
        <v>5.3013918840789202E-2</v>
      </c>
      <c r="AX2288" s="17">
        <v>6.6088771287798997E-2</v>
      </c>
      <c r="AY2288" s="17">
        <v>8.7949867022381195E-2</v>
      </c>
    </row>
    <row r="2289" spans="2:51">
      <c r="B2289" t="s">
        <v>137</v>
      </c>
      <c r="C2289" s="17">
        <v>3.4781293495552201E-2</v>
      </c>
      <c r="D2289" s="17">
        <v>3.9333654462847201E-2</v>
      </c>
      <c r="E2289" s="17">
        <v>3.09403475507447E-2</v>
      </c>
      <c r="F2289" s="17"/>
      <c r="G2289" s="17">
        <v>3.8627868619069E-2</v>
      </c>
      <c r="H2289" s="17">
        <v>3.3950330502931399E-2</v>
      </c>
      <c r="I2289" s="17">
        <v>3.9193929833670503E-2</v>
      </c>
      <c r="J2289" s="17">
        <v>3.8791544599848099E-2</v>
      </c>
      <c r="K2289" s="17">
        <v>2.81694210119201E-2</v>
      </c>
      <c r="L2289" s="17">
        <v>3.1811188527702199E-2</v>
      </c>
      <c r="M2289" s="17"/>
      <c r="N2289" s="17">
        <v>2.9615658027576399E-2</v>
      </c>
      <c r="O2289" s="17">
        <v>2.1109046801314101E-2</v>
      </c>
      <c r="P2289" s="17">
        <v>3.79780137246424E-2</v>
      </c>
      <c r="Q2289" s="17">
        <v>5.1458416000733601E-2</v>
      </c>
      <c r="R2289" s="17"/>
      <c r="S2289" s="17">
        <v>5.9933993832753399E-2</v>
      </c>
      <c r="T2289" s="17">
        <v>3.29751143868783E-2</v>
      </c>
      <c r="U2289" s="17">
        <v>3.1881594009202298E-2</v>
      </c>
      <c r="V2289" s="17">
        <v>1.77359976445923E-2</v>
      </c>
      <c r="W2289" s="17">
        <v>4.8407196339715297E-2</v>
      </c>
      <c r="X2289" s="17">
        <v>3.3115441159601001E-2</v>
      </c>
      <c r="Y2289" s="17">
        <v>1.6666894167532701E-2</v>
      </c>
      <c r="Z2289" s="17">
        <v>2.0693014698146502E-2</v>
      </c>
      <c r="AA2289" s="17">
        <v>4.01243425277839E-2</v>
      </c>
      <c r="AB2289" s="17">
        <v>4.9226607044028002E-2</v>
      </c>
      <c r="AC2289" s="17">
        <v>0</v>
      </c>
      <c r="AD2289" s="17">
        <v>2.36493673329865E-2</v>
      </c>
      <c r="AE2289" s="17"/>
      <c r="AF2289" s="17">
        <v>3.69494817265505E-2</v>
      </c>
      <c r="AG2289" s="17">
        <v>2.47736492593768E-2</v>
      </c>
      <c r="AH2289" s="17">
        <v>6.6289250683569598E-2</v>
      </c>
      <c r="AI2289" s="17"/>
      <c r="AJ2289" s="17">
        <v>4.2170002913960801E-2</v>
      </c>
      <c r="AK2289" s="17">
        <v>1.30581609932547E-2</v>
      </c>
      <c r="AL2289" s="17">
        <v>2.3429596668640199E-2</v>
      </c>
      <c r="AM2289" s="17"/>
      <c r="AN2289" s="17">
        <v>5.7754970586130203E-2</v>
      </c>
      <c r="AO2289" s="17">
        <v>2.5690593390926698E-2</v>
      </c>
      <c r="AP2289" s="17">
        <v>2.7966548583624701E-2</v>
      </c>
      <c r="AQ2289" s="17">
        <v>3.7430900754737602E-2</v>
      </c>
      <c r="AR2289" s="17">
        <v>0</v>
      </c>
      <c r="AS2289" s="17"/>
      <c r="AT2289" s="17">
        <v>3.3986399574362697E-2</v>
      </c>
      <c r="AU2289" s="17">
        <v>3.1721010636203001E-2</v>
      </c>
      <c r="AV2289" s="17"/>
      <c r="AW2289" s="17">
        <v>2.2753343089392399E-2</v>
      </c>
      <c r="AX2289" s="17">
        <v>5.5010249238537499E-2</v>
      </c>
      <c r="AY2289" s="17">
        <v>4.1525599686776403E-2</v>
      </c>
    </row>
    <row r="2290" spans="2:51">
      <c r="B2290" t="s">
        <v>119</v>
      </c>
      <c r="C2290" s="17">
        <v>8.2909749574036795E-2</v>
      </c>
      <c r="D2290" s="17">
        <v>5.2650074896773903E-2</v>
      </c>
      <c r="E2290" s="17">
        <v>0.109559719116232</v>
      </c>
      <c r="F2290" s="17"/>
      <c r="G2290" s="17">
        <v>8.9315788041362004E-2</v>
      </c>
      <c r="H2290" s="17">
        <v>8.7627353199572794E-2</v>
      </c>
      <c r="I2290" s="17">
        <v>6.7184452804778694E-2</v>
      </c>
      <c r="J2290" s="17">
        <v>5.9179637020324902E-2</v>
      </c>
      <c r="K2290" s="17">
        <v>9.2979294925896794E-2</v>
      </c>
      <c r="L2290" s="17">
        <v>9.8339381826796704E-2</v>
      </c>
      <c r="M2290" s="17"/>
      <c r="N2290" s="17">
        <v>3.8325645224266E-2</v>
      </c>
      <c r="O2290" s="17">
        <v>7.3949326367672805E-2</v>
      </c>
      <c r="P2290" s="17">
        <v>9.4263133636568297E-2</v>
      </c>
      <c r="Q2290" s="17">
        <v>0.12850948857941899</v>
      </c>
      <c r="R2290" s="17"/>
      <c r="S2290" s="17">
        <v>7.8655161840934698E-2</v>
      </c>
      <c r="T2290" s="17">
        <v>6.6525260317126897E-2</v>
      </c>
      <c r="U2290" s="17">
        <v>7.0864212399556703E-2</v>
      </c>
      <c r="V2290" s="17">
        <v>0.126284511483259</v>
      </c>
      <c r="W2290" s="17">
        <v>8.2770642903291905E-2</v>
      </c>
      <c r="X2290" s="17">
        <v>9.1117855323483599E-2</v>
      </c>
      <c r="Y2290" s="17">
        <v>9.7869775003341E-2</v>
      </c>
      <c r="Z2290" s="17">
        <v>0.13174832703220599</v>
      </c>
      <c r="AA2290" s="17">
        <v>6.15842188303381E-2</v>
      </c>
      <c r="AB2290" s="17">
        <v>7.3550944224075696E-2</v>
      </c>
      <c r="AC2290" s="17">
        <v>8.7833759308604001E-2</v>
      </c>
      <c r="AD2290" s="17">
        <v>6.4787446967372903E-2</v>
      </c>
      <c r="AE2290" s="17"/>
      <c r="AF2290" s="17">
        <v>8.3299987831567404E-2</v>
      </c>
      <c r="AG2290" s="17">
        <v>5.3874875890631301E-2</v>
      </c>
      <c r="AH2290" s="17">
        <v>0.12763483142037499</v>
      </c>
      <c r="AI2290" s="17"/>
      <c r="AJ2290" s="17">
        <v>6.4713425765857799E-2</v>
      </c>
      <c r="AK2290" s="17">
        <v>6.9551753414532E-2</v>
      </c>
      <c r="AL2290" s="17">
        <v>5.8425900181501997E-2</v>
      </c>
      <c r="AM2290" s="17"/>
      <c r="AN2290" s="17">
        <v>0.11087047586719299</v>
      </c>
      <c r="AO2290" s="17">
        <v>8.2238062113874105E-2</v>
      </c>
      <c r="AP2290" s="17">
        <v>8.1608613255346005E-2</v>
      </c>
      <c r="AQ2290" s="17">
        <v>2.3758169468014598E-2</v>
      </c>
      <c r="AR2290" s="17">
        <v>0</v>
      </c>
      <c r="AS2290" s="17"/>
      <c r="AT2290" s="17">
        <v>8.2358916026681897E-2</v>
      </c>
      <c r="AU2290" s="17">
        <v>7.3128684557640905E-2</v>
      </c>
      <c r="AV2290" s="17"/>
      <c r="AW2290" s="17">
        <v>4.2513780934408801E-2</v>
      </c>
      <c r="AX2290" s="17">
        <v>5.8042916295429202E-2</v>
      </c>
      <c r="AY2290" s="17">
        <v>0.13052824464747201</v>
      </c>
    </row>
    <row r="2291" spans="2:51">
      <c r="B2291" t="s">
        <v>138</v>
      </c>
      <c r="C2291" s="17">
        <v>0.50230805053541305</v>
      </c>
      <c r="D2291" s="17">
        <v>0.58132068036669604</v>
      </c>
      <c r="E2291" s="17">
        <v>0.435281864804687</v>
      </c>
      <c r="F2291" s="17"/>
      <c r="G2291" s="17">
        <v>0.48121886763220201</v>
      </c>
      <c r="H2291" s="17">
        <v>0.577842209623741</v>
      </c>
      <c r="I2291" s="17">
        <v>0.54741682028997196</v>
      </c>
      <c r="J2291" s="17">
        <v>0.53870080493127004</v>
      </c>
      <c r="K2291" s="17">
        <v>0.43128140515048002</v>
      </c>
      <c r="L2291" s="17">
        <v>0.45306955638700902</v>
      </c>
      <c r="M2291" s="17"/>
      <c r="N2291" s="17">
        <v>0.64319787405227702</v>
      </c>
      <c r="O2291" s="17">
        <v>0.52579917095908801</v>
      </c>
      <c r="P2291" s="17">
        <v>0.39978263670241498</v>
      </c>
      <c r="Q2291" s="17">
        <v>0.41782435971507598</v>
      </c>
      <c r="R2291" s="17"/>
      <c r="S2291" s="17">
        <v>0.48287502190815101</v>
      </c>
      <c r="T2291" s="17">
        <v>0.56701923268326704</v>
      </c>
      <c r="U2291" s="17">
        <v>0.48445215286731103</v>
      </c>
      <c r="V2291" s="17">
        <v>0.43282353834502901</v>
      </c>
      <c r="W2291" s="17">
        <v>0.53120367075137298</v>
      </c>
      <c r="X2291" s="17">
        <v>0.47148946749564702</v>
      </c>
      <c r="Y2291" s="17">
        <v>0.49574082505112899</v>
      </c>
      <c r="Z2291" s="17">
        <v>0.60250341289698295</v>
      </c>
      <c r="AA2291" s="17">
        <v>0.51156001070374102</v>
      </c>
      <c r="AB2291" s="17">
        <v>0.43240385060959202</v>
      </c>
      <c r="AC2291" s="17">
        <v>0.53818606517251499</v>
      </c>
      <c r="AD2291" s="17">
        <v>0.57125778566693497</v>
      </c>
      <c r="AE2291" s="17"/>
      <c r="AF2291" s="17">
        <v>0.46643677725751498</v>
      </c>
      <c r="AG2291" s="17">
        <v>0.58712430086157397</v>
      </c>
      <c r="AH2291" s="17">
        <v>0.37759873244369202</v>
      </c>
      <c r="AI2291" s="17"/>
      <c r="AJ2291" s="17">
        <v>0.54171336445408202</v>
      </c>
      <c r="AK2291" s="17">
        <v>0.58104109139153404</v>
      </c>
      <c r="AL2291" s="17">
        <v>0.588719560678718</v>
      </c>
      <c r="AM2291" s="17"/>
      <c r="AN2291" s="17">
        <v>0.41433812673291398</v>
      </c>
      <c r="AO2291" s="17">
        <v>0.47042776148531201</v>
      </c>
      <c r="AP2291" s="17">
        <v>0.57171226611404702</v>
      </c>
      <c r="AQ2291" s="17">
        <v>0.66533283202482196</v>
      </c>
      <c r="AR2291" s="17">
        <v>0.72443376097649403</v>
      </c>
      <c r="AS2291" s="17"/>
      <c r="AT2291" s="17">
        <v>0.50243517479450595</v>
      </c>
      <c r="AU2291" s="17">
        <v>0.50651662240991702</v>
      </c>
      <c r="AV2291" s="17"/>
      <c r="AW2291" s="17">
        <v>0.63873033837234705</v>
      </c>
      <c r="AX2291" s="17">
        <v>0.52945630765172702</v>
      </c>
      <c r="AY2291" s="17">
        <v>0.356783466198766</v>
      </c>
    </row>
    <row r="2292" spans="2:51">
      <c r="B2292" t="s">
        <v>139</v>
      </c>
      <c r="C2292" s="17">
        <v>0.104644409691387</v>
      </c>
      <c r="D2292" s="17">
        <v>0.10138653431156699</v>
      </c>
      <c r="E2292" s="17">
        <v>0.107854676766954</v>
      </c>
      <c r="F2292" s="17"/>
      <c r="G2292" s="17">
        <v>0.16144626599401399</v>
      </c>
      <c r="H2292" s="17">
        <v>9.9159447409804105E-2</v>
      </c>
      <c r="I2292" s="17">
        <v>7.5894991605333903E-2</v>
      </c>
      <c r="J2292" s="17">
        <v>0.110606920166548</v>
      </c>
      <c r="K2292" s="17">
        <v>8.6114156791988E-2</v>
      </c>
      <c r="L2292" s="17">
        <v>0.110119573474613</v>
      </c>
      <c r="M2292" s="17"/>
      <c r="N2292" s="17">
        <v>6.9783592265573902E-2</v>
      </c>
      <c r="O2292" s="17">
        <v>9.4434680745428198E-2</v>
      </c>
      <c r="P2292" s="17">
        <v>0.128553578333577</v>
      </c>
      <c r="Q2292" s="17">
        <v>0.133117611598108</v>
      </c>
      <c r="R2292" s="17"/>
      <c r="S2292" s="17">
        <v>0.119735743820055</v>
      </c>
      <c r="T2292" s="17">
        <v>0.102139568728702</v>
      </c>
      <c r="U2292" s="17">
        <v>0.15249292392289801</v>
      </c>
      <c r="V2292" s="17">
        <v>8.1308983883152997E-2</v>
      </c>
      <c r="W2292" s="17">
        <v>0.12210015041234</v>
      </c>
      <c r="X2292" s="17">
        <v>5.5711200344434698E-2</v>
      </c>
      <c r="Y2292" s="17">
        <v>7.3372303912152201E-2</v>
      </c>
      <c r="Z2292" s="17">
        <v>4.5597956944625297E-2</v>
      </c>
      <c r="AA2292" s="17">
        <v>0.106791257506802</v>
      </c>
      <c r="AB2292" s="17">
        <v>0.15915226146550401</v>
      </c>
      <c r="AC2292" s="17">
        <v>9.51825303333909E-2</v>
      </c>
      <c r="AD2292" s="17">
        <v>8.7474782338222104E-2</v>
      </c>
      <c r="AE2292" s="17"/>
      <c r="AF2292" s="17">
        <v>0.110103694425877</v>
      </c>
      <c r="AG2292" s="17">
        <v>8.97095624628894E-2</v>
      </c>
      <c r="AH2292" s="17">
        <v>0.144129174389871</v>
      </c>
      <c r="AI2292" s="17"/>
      <c r="AJ2292" s="17">
        <v>9.9836891544735101E-2</v>
      </c>
      <c r="AK2292" s="17">
        <v>7.5333857811689095E-2</v>
      </c>
      <c r="AL2292" s="17">
        <v>8.7030705981298098E-2</v>
      </c>
      <c r="AM2292" s="17"/>
      <c r="AN2292" s="17">
        <v>0.14169617371429299</v>
      </c>
      <c r="AO2292" s="17">
        <v>0.102095631205926</v>
      </c>
      <c r="AP2292" s="17">
        <v>8.1196761910819704E-2</v>
      </c>
      <c r="AQ2292" s="17">
        <v>0.115407807649498</v>
      </c>
      <c r="AR2292" s="17">
        <v>0</v>
      </c>
      <c r="AS2292" s="17"/>
      <c r="AT2292" s="17">
        <v>0.10434823560732399</v>
      </c>
      <c r="AU2292" s="17">
        <v>0.102902328299772</v>
      </c>
      <c r="AV2292" s="17"/>
      <c r="AW2292" s="17">
        <v>7.5767261930181601E-2</v>
      </c>
      <c r="AX2292" s="17">
        <v>0.121099020526337</v>
      </c>
      <c r="AY2292" s="17">
        <v>0.12947546670915799</v>
      </c>
    </row>
    <row r="2293" spans="2:51">
      <c r="B2293" t="s">
        <v>140</v>
      </c>
      <c r="C2293" s="17">
        <v>0.397663640844026</v>
      </c>
      <c r="D2293" s="17">
        <v>0.47993414605513002</v>
      </c>
      <c r="E2293" s="17">
        <v>0.32742718803773302</v>
      </c>
      <c r="F2293" s="17"/>
      <c r="G2293" s="17">
        <v>0.31977260163818899</v>
      </c>
      <c r="H2293" s="17">
        <v>0.47868276221393602</v>
      </c>
      <c r="I2293" s="17">
        <v>0.47152182868463799</v>
      </c>
      <c r="J2293" s="17">
        <v>0.42809388476472199</v>
      </c>
      <c r="K2293" s="17">
        <v>0.345167248358492</v>
      </c>
      <c r="L2293" s="17">
        <v>0.34294998291239598</v>
      </c>
      <c r="M2293" s="17"/>
      <c r="N2293" s="17">
        <v>0.57341428178670295</v>
      </c>
      <c r="O2293" s="17">
        <v>0.43136449021366002</v>
      </c>
      <c r="P2293" s="17">
        <v>0.27122905836883698</v>
      </c>
      <c r="Q2293" s="17">
        <v>0.284706748116968</v>
      </c>
      <c r="R2293" s="17"/>
      <c r="S2293" s="17">
        <v>0.36313927808809598</v>
      </c>
      <c r="T2293" s="17">
        <v>0.46487966395456498</v>
      </c>
      <c r="U2293" s="17">
        <v>0.33195922894441299</v>
      </c>
      <c r="V2293" s="17">
        <v>0.35151455446187602</v>
      </c>
      <c r="W2293" s="17">
        <v>0.40910352033903302</v>
      </c>
      <c r="X2293" s="17">
        <v>0.41577826715121302</v>
      </c>
      <c r="Y2293" s="17">
        <v>0.42236852113897699</v>
      </c>
      <c r="Z2293" s="17">
        <v>0.55690545595235696</v>
      </c>
      <c r="AA2293" s="17">
        <v>0.404768753196939</v>
      </c>
      <c r="AB2293" s="17">
        <v>0.27325158914408898</v>
      </c>
      <c r="AC2293" s="17">
        <v>0.44300353483912402</v>
      </c>
      <c r="AD2293" s="17">
        <v>0.48378300332871299</v>
      </c>
      <c r="AE2293" s="17"/>
      <c r="AF2293" s="17">
        <v>0.356333082831638</v>
      </c>
      <c r="AG2293" s="17">
        <v>0.497414738398684</v>
      </c>
      <c r="AH2293" s="17">
        <v>0.233469558053821</v>
      </c>
      <c r="AI2293" s="17"/>
      <c r="AJ2293" s="17">
        <v>0.44187647290934701</v>
      </c>
      <c r="AK2293" s="17">
        <v>0.50570723357984404</v>
      </c>
      <c r="AL2293" s="17">
        <v>0.50168885469741997</v>
      </c>
      <c r="AM2293" s="17"/>
      <c r="AN2293" s="17">
        <v>0.27264195301862099</v>
      </c>
      <c r="AO2293" s="17">
        <v>0.36833213027938599</v>
      </c>
      <c r="AP2293" s="17">
        <v>0.49051550420322698</v>
      </c>
      <c r="AQ2293" s="17">
        <v>0.54992502437532398</v>
      </c>
      <c r="AR2293" s="17">
        <v>0.72443376097649403</v>
      </c>
      <c r="AS2293" s="17"/>
      <c r="AT2293" s="17">
        <v>0.39808693918718202</v>
      </c>
      <c r="AU2293" s="17">
        <v>0.40361429411014499</v>
      </c>
      <c r="AV2293" s="17"/>
      <c r="AW2293" s="17">
        <v>0.56296307644216603</v>
      </c>
      <c r="AX2293" s="17">
        <v>0.40835728712539099</v>
      </c>
      <c r="AY2293" s="17">
        <v>0.227307999489608</v>
      </c>
    </row>
    <row r="2294" spans="2:51">
      <c r="C2294" s="17"/>
      <c r="D2294" s="17"/>
      <c r="E2294" s="17"/>
      <c r="F2294" s="17"/>
      <c r="G2294" s="17"/>
      <c r="H2294" s="17"/>
      <c r="I2294" s="17"/>
      <c r="J2294" s="17"/>
      <c r="K2294" s="17"/>
      <c r="L2294" s="17"/>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7"/>
      <c r="AI2294" s="17"/>
      <c r="AJ2294" s="17"/>
      <c r="AK2294" s="17"/>
      <c r="AL2294" s="17"/>
      <c r="AM2294" s="17"/>
      <c r="AN2294" s="17"/>
      <c r="AO2294" s="17"/>
      <c r="AP2294" s="17"/>
      <c r="AQ2294" s="17"/>
      <c r="AR2294" s="17"/>
      <c r="AS2294" s="17"/>
      <c r="AT2294" s="17"/>
      <c r="AU2294" s="17"/>
      <c r="AV2294" s="17"/>
      <c r="AW2294" s="17"/>
      <c r="AX2294" s="17"/>
      <c r="AY2294" s="17"/>
    </row>
    <row r="2295" spans="2:51">
      <c r="B2295" s="6" t="s">
        <v>535</v>
      </c>
      <c r="C2295" s="17"/>
      <c r="D2295" s="17"/>
      <c r="E2295" s="17"/>
      <c r="F2295" s="17"/>
      <c r="G2295" s="17"/>
      <c r="H2295" s="17"/>
      <c r="I2295" s="17"/>
      <c r="J2295" s="17"/>
      <c r="K2295" s="17"/>
      <c r="L2295" s="17"/>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7"/>
      <c r="AI2295" s="17"/>
      <c r="AJ2295" s="17"/>
      <c r="AK2295" s="17"/>
      <c r="AL2295" s="17"/>
      <c r="AM2295" s="17"/>
      <c r="AN2295" s="17"/>
      <c r="AO2295" s="17"/>
      <c r="AP2295" s="17"/>
      <c r="AQ2295" s="17"/>
      <c r="AR2295" s="17"/>
      <c r="AS2295" s="17"/>
      <c r="AT2295" s="17"/>
      <c r="AU2295" s="17"/>
      <c r="AV2295" s="17"/>
      <c r="AW2295" s="17"/>
      <c r="AX2295" s="17"/>
      <c r="AY2295" s="17"/>
    </row>
    <row r="2296" spans="2:51">
      <c r="B2296" s="24" t="s">
        <v>16</v>
      </c>
      <c r="C2296" s="17"/>
      <c r="D2296" s="17"/>
      <c r="E2296" s="17"/>
      <c r="F2296" s="17"/>
      <c r="G2296" s="17"/>
      <c r="H2296" s="17"/>
      <c r="I2296" s="17"/>
      <c r="J2296" s="17"/>
      <c r="K2296" s="17"/>
      <c r="L2296" s="17"/>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7"/>
      <c r="AI2296" s="17"/>
      <c r="AJ2296" s="17"/>
      <c r="AK2296" s="17"/>
      <c r="AL2296" s="17"/>
      <c r="AM2296" s="17"/>
      <c r="AN2296" s="17"/>
      <c r="AO2296" s="17"/>
      <c r="AP2296" s="17"/>
      <c r="AQ2296" s="17"/>
      <c r="AR2296" s="17"/>
      <c r="AS2296" s="17"/>
      <c r="AT2296" s="17"/>
      <c r="AU2296" s="17"/>
      <c r="AV2296" s="17"/>
      <c r="AW2296" s="17"/>
      <c r="AX2296" s="17"/>
      <c r="AY2296" s="17"/>
    </row>
    <row r="2297" spans="2:51">
      <c r="B2297" t="s">
        <v>133</v>
      </c>
      <c r="C2297" s="17">
        <v>0.13644143738119099</v>
      </c>
      <c r="D2297" s="17">
        <v>0.155322814065395</v>
      </c>
      <c r="E2297" s="17">
        <v>0.12048287396431</v>
      </c>
      <c r="F2297" s="17"/>
      <c r="G2297" s="17">
        <v>0.18083899359856601</v>
      </c>
      <c r="H2297" s="17">
        <v>0.13426743931027099</v>
      </c>
      <c r="I2297" s="17">
        <v>0.162374302456924</v>
      </c>
      <c r="J2297" s="17">
        <v>8.5662734177069905E-2</v>
      </c>
      <c r="K2297" s="17">
        <v>0.107625129821826</v>
      </c>
      <c r="L2297" s="17">
        <v>0.15147339588600101</v>
      </c>
      <c r="M2297" s="17"/>
      <c r="N2297" s="17">
        <v>0.173084427297334</v>
      </c>
      <c r="O2297" s="17">
        <v>0.139666393116683</v>
      </c>
      <c r="P2297" s="17">
        <v>0.12631025960176601</v>
      </c>
      <c r="Q2297" s="17">
        <v>0.10257629712307501</v>
      </c>
      <c r="R2297" s="17"/>
      <c r="S2297" s="17">
        <v>0.15118819652504401</v>
      </c>
      <c r="T2297" s="17">
        <v>0.124030679283886</v>
      </c>
      <c r="U2297" s="17">
        <v>0.13032174589502499</v>
      </c>
      <c r="V2297" s="17">
        <v>0.10832876035412201</v>
      </c>
      <c r="W2297" s="17">
        <v>0.12216181952525899</v>
      </c>
      <c r="X2297" s="17">
        <v>0.12786092086640599</v>
      </c>
      <c r="Y2297" s="17">
        <v>0.18408732272251699</v>
      </c>
      <c r="Z2297" s="17">
        <v>0.194183206243525</v>
      </c>
      <c r="AA2297" s="17">
        <v>0.12115019734125</v>
      </c>
      <c r="AB2297" s="17">
        <v>0.14190219986955799</v>
      </c>
      <c r="AC2297" s="17">
        <v>9.7183964079332497E-2</v>
      </c>
      <c r="AD2297" s="17">
        <v>0.206409860253981</v>
      </c>
      <c r="AE2297" s="17"/>
      <c r="AF2297" s="17">
        <v>0.118497808128493</v>
      </c>
      <c r="AG2297" s="17">
        <v>0.153965559148628</v>
      </c>
      <c r="AH2297" s="17">
        <v>0.104339031115564</v>
      </c>
      <c r="AI2297" s="17"/>
      <c r="AJ2297" s="17">
        <v>0.153609723544822</v>
      </c>
      <c r="AK2297" s="17">
        <v>0.183192998627319</v>
      </c>
      <c r="AL2297" s="17">
        <v>0.15576145315009801</v>
      </c>
      <c r="AM2297" s="17"/>
      <c r="AN2297" s="17">
        <v>0.12709841090539001</v>
      </c>
      <c r="AO2297" s="17">
        <v>0.15293523764685399</v>
      </c>
      <c r="AP2297" s="17">
        <v>0.154762304874003</v>
      </c>
      <c r="AQ2297" s="17">
        <v>0.18612128633351999</v>
      </c>
      <c r="AR2297" s="17">
        <v>0.146187213903991</v>
      </c>
      <c r="AS2297" s="17"/>
      <c r="AT2297" s="17">
        <v>0.124368201463252</v>
      </c>
      <c r="AU2297" s="17">
        <v>0.26395907634527899</v>
      </c>
      <c r="AV2297" s="17"/>
      <c r="AW2297" s="17">
        <v>0.18023345664828999</v>
      </c>
      <c r="AX2297" s="17">
        <v>0.180681074709098</v>
      </c>
      <c r="AY2297" s="17">
        <v>8.0170231297168507E-2</v>
      </c>
    </row>
    <row r="2298" spans="2:51">
      <c r="B2298" t="s">
        <v>134</v>
      </c>
      <c r="C2298" s="17">
        <v>0.40198231086765202</v>
      </c>
      <c r="D2298" s="17">
        <v>0.42988505952925998</v>
      </c>
      <c r="E2298" s="17">
        <v>0.37911268564532202</v>
      </c>
      <c r="F2298" s="17"/>
      <c r="G2298" s="17">
        <v>0.35256902839577497</v>
      </c>
      <c r="H2298" s="17">
        <v>0.39372205300124002</v>
      </c>
      <c r="I2298" s="17">
        <v>0.44106271318885198</v>
      </c>
      <c r="J2298" s="17">
        <v>0.46958649194982799</v>
      </c>
      <c r="K2298" s="17">
        <v>0.36573041459424599</v>
      </c>
      <c r="L2298" s="17">
        <v>0.38180487802493601</v>
      </c>
      <c r="M2298" s="17"/>
      <c r="N2298" s="17">
        <v>0.493387642232548</v>
      </c>
      <c r="O2298" s="17">
        <v>0.42525700837944103</v>
      </c>
      <c r="P2298" s="17">
        <v>0.30097352891921803</v>
      </c>
      <c r="Q2298" s="17">
        <v>0.36355403956131899</v>
      </c>
      <c r="R2298" s="17"/>
      <c r="S2298" s="17">
        <v>0.46331970896208902</v>
      </c>
      <c r="T2298" s="17">
        <v>0.40260202335990097</v>
      </c>
      <c r="U2298" s="17">
        <v>0.32576892834951798</v>
      </c>
      <c r="V2298" s="17">
        <v>0.41823061144121298</v>
      </c>
      <c r="W2298" s="17">
        <v>0.463008918083952</v>
      </c>
      <c r="X2298" s="17">
        <v>0.35844626157875897</v>
      </c>
      <c r="Y2298" s="17">
        <v>0.37011391837166502</v>
      </c>
      <c r="Z2298" s="17">
        <v>0.322101408176517</v>
      </c>
      <c r="AA2298" s="17">
        <v>0.39903249493302401</v>
      </c>
      <c r="AB2298" s="17">
        <v>0.36900067339943199</v>
      </c>
      <c r="AC2298" s="17">
        <v>0.44525323146938001</v>
      </c>
      <c r="AD2298" s="17">
        <v>0.44438951343188399</v>
      </c>
      <c r="AE2298" s="17"/>
      <c r="AF2298" s="17">
        <v>0.37431328599876801</v>
      </c>
      <c r="AG2298" s="17">
        <v>0.48266196307417603</v>
      </c>
      <c r="AH2298" s="17">
        <v>0.25646957152413602</v>
      </c>
      <c r="AI2298" s="17"/>
      <c r="AJ2298" s="17">
        <v>0.40044174167123697</v>
      </c>
      <c r="AK2298" s="17">
        <v>0.47352245861310399</v>
      </c>
      <c r="AL2298" s="17">
        <v>0.41478247441502297</v>
      </c>
      <c r="AM2298" s="17"/>
      <c r="AN2298" s="17">
        <v>0.32973146681689502</v>
      </c>
      <c r="AO2298" s="17">
        <v>0.368576801928505</v>
      </c>
      <c r="AP2298" s="17">
        <v>0.42734246341670601</v>
      </c>
      <c r="AQ2298" s="17">
        <v>0.52087987758158405</v>
      </c>
      <c r="AR2298" s="17">
        <v>0.60911622002253296</v>
      </c>
      <c r="AS2298" s="17"/>
      <c r="AT2298" s="17">
        <v>0.399890091029662</v>
      </c>
      <c r="AU2298" s="17">
        <v>0.42540686943883499</v>
      </c>
      <c r="AV2298" s="17"/>
      <c r="AW2298" s="17">
        <v>0.45801171355834203</v>
      </c>
      <c r="AX2298" s="17">
        <v>0.44059139885493798</v>
      </c>
      <c r="AY2298" s="17">
        <v>0.334827178659936</v>
      </c>
    </row>
    <row r="2299" spans="2:51">
      <c r="B2299" t="s">
        <v>135</v>
      </c>
      <c r="C2299" s="17">
        <v>0.24354549481743701</v>
      </c>
      <c r="D2299" s="17">
        <v>0.225904308286758</v>
      </c>
      <c r="E2299" s="17">
        <v>0.25977774579558599</v>
      </c>
      <c r="F2299" s="17"/>
      <c r="G2299" s="17">
        <v>0.22271932693843199</v>
      </c>
      <c r="H2299" s="17">
        <v>0.238662810305491</v>
      </c>
      <c r="I2299" s="17">
        <v>0.239679548412251</v>
      </c>
      <c r="J2299" s="17">
        <v>0.21309185555849799</v>
      </c>
      <c r="K2299" s="17">
        <v>0.25805597359266202</v>
      </c>
      <c r="L2299" s="17">
        <v>0.27247212371155199</v>
      </c>
      <c r="M2299" s="17"/>
      <c r="N2299" s="17">
        <v>0.21457064351441399</v>
      </c>
      <c r="O2299" s="17">
        <v>0.21600387175532301</v>
      </c>
      <c r="P2299" s="17">
        <v>0.30469493842114298</v>
      </c>
      <c r="Q2299" s="17">
        <v>0.25548938476062999</v>
      </c>
      <c r="R2299" s="17"/>
      <c r="S2299" s="17">
        <v>0.23505807605873599</v>
      </c>
      <c r="T2299" s="17">
        <v>0.30022388890795398</v>
      </c>
      <c r="U2299" s="17">
        <v>0.26576134088942699</v>
      </c>
      <c r="V2299" s="17">
        <v>0.24713317298997201</v>
      </c>
      <c r="W2299" s="17">
        <v>0.183379856682447</v>
      </c>
      <c r="X2299" s="17">
        <v>0.27109193046094998</v>
      </c>
      <c r="Y2299" s="17">
        <v>0.25812894032418399</v>
      </c>
      <c r="Z2299" s="17">
        <v>0.18962184160015</v>
      </c>
      <c r="AA2299" s="17">
        <v>0.28923611094474699</v>
      </c>
      <c r="AB2299" s="17">
        <v>0.18252796822759501</v>
      </c>
      <c r="AC2299" s="17">
        <v>0.16263585780347101</v>
      </c>
      <c r="AD2299" s="17">
        <v>0.199816344519468</v>
      </c>
      <c r="AE2299" s="17"/>
      <c r="AF2299" s="17">
        <v>0.284852503769499</v>
      </c>
      <c r="AG2299" s="17">
        <v>0.19764243827085801</v>
      </c>
      <c r="AH2299" s="17">
        <v>0.31904944713898697</v>
      </c>
      <c r="AI2299" s="17"/>
      <c r="AJ2299" s="17">
        <v>0.28367388317039399</v>
      </c>
      <c r="AK2299" s="17">
        <v>0.19859298091536301</v>
      </c>
      <c r="AL2299" s="17">
        <v>0.169514956591302</v>
      </c>
      <c r="AM2299" s="17"/>
      <c r="AN2299" s="17">
        <v>0.25959427331726298</v>
      </c>
      <c r="AO2299" s="17">
        <v>0.26846108659708001</v>
      </c>
      <c r="AP2299" s="17">
        <v>0.22151220200689001</v>
      </c>
      <c r="AQ2299" s="17">
        <v>0.18089836931558501</v>
      </c>
      <c r="AR2299" s="17">
        <v>0.18150067883141</v>
      </c>
      <c r="AS2299" s="17"/>
      <c r="AT2299" s="17">
        <v>0.25050683900461101</v>
      </c>
      <c r="AU2299" s="17">
        <v>0.198126191435366</v>
      </c>
      <c r="AV2299" s="17"/>
      <c r="AW2299" s="17">
        <v>0.193522149203775</v>
      </c>
      <c r="AX2299" s="17">
        <v>0.206761659628764</v>
      </c>
      <c r="AY2299" s="17">
        <v>0.30412433720292797</v>
      </c>
    </row>
    <row r="2300" spans="2:51">
      <c r="B2300" t="s">
        <v>136</v>
      </c>
      <c r="C2300" s="17">
        <v>0.103884256649366</v>
      </c>
      <c r="D2300" s="17">
        <v>8.8897672247573001E-2</v>
      </c>
      <c r="E2300" s="17">
        <v>0.113744074021183</v>
      </c>
      <c r="F2300" s="17"/>
      <c r="G2300" s="17">
        <v>0.126372176290314</v>
      </c>
      <c r="H2300" s="17">
        <v>0.117007836853235</v>
      </c>
      <c r="I2300" s="17">
        <v>6.21358115279965E-2</v>
      </c>
      <c r="J2300" s="17">
        <v>0.107663939897905</v>
      </c>
      <c r="K2300" s="17">
        <v>0.123862147508759</v>
      </c>
      <c r="L2300" s="17">
        <v>9.8170801049531395E-2</v>
      </c>
      <c r="M2300" s="17"/>
      <c r="N2300" s="17">
        <v>6.1082491161172099E-2</v>
      </c>
      <c r="O2300" s="17">
        <v>0.137065506520577</v>
      </c>
      <c r="P2300" s="17">
        <v>0.103524096645508</v>
      </c>
      <c r="Q2300" s="17">
        <v>0.112151325526751</v>
      </c>
      <c r="R2300" s="17"/>
      <c r="S2300" s="17">
        <v>6.4929860332238701E-2</v>
      </c>
      <c r="T2300" s="17">
        <v>4.9193333171727999E-2</v>
      </c>
      <c r="U2300" s="17">
        <v>0.153981139315712</v>
      </c>
      <c r="V2300" s="17">
        <v>0.111650506995551</v>
      </c>
      <c r="W2300" s="17">
        <v>0.122955021476595</v>
      </c>
      <c r="X2300" s="17">
        <v>0.15684135440502001</v>
      </c>
      <c r="Y2300" s="17">
        <v>6.8609844375043694E-2</v>
      </c>
      <c r="Z2300" s="17">
        <v>0.14091427082354199</v>
      </c>
      <c r="AA2300" s="17">
        <v>0.106337210057682</v>
      </c>
      <c r="AB2300" s="17">
        <v>0.122157063543054</v>
      </c>
      <c r="AC2300" s="17">
        <v>0.160460372552543</v>
      </c>
      <c r="AD2300" s="17">
        <v>5.4522843538142997E-2</v>
      </c>
      <c r="AE2300" s="17"/>
      <c r="AF2300" s="17">
        <v>0.105050002172006</v>
      </c>
      <c r="AG2300" s="17">
        <v>9.5123010875079794E-2</v>
      </c>
      <c r="AH2300" s="17">
        <v>0.12725403282969</v>
      </c>
      <c r="AI2300" s="17"/>
      <c r="AJ2300" s="17">
        <v>8.5274236336026696E-2</v>
      </c>
      <c r="AK2300" s="17">
        <v>7.8452319052525005E-2</v>
      </c>
      <c r="AL2300" s="17">
        <v>0.11428840262843901</v>
      </c>
      <c r="AM2300" s="17"/>
      <c r="AN2300" s="17">
        <v>0.10489262149928</v>
      </c>
      <c r="AO2300" s="17">
        <v>0.10878116377988099</v>
      </c>
      <c r="AP2300" s="17">
        <v>0.103802561511545</v>
      </c>
      <c r="AQ2300" s="17">
        <v>7.2589393100953803E-2</v>
      </c>
      <c r="AR2300" s="17">
        <v>6.3195887242065305E-2</v>
      </c>
      <c r="AS2300" s="17"/>
      <c r="AT2300" s="17">
        <v>0.107131396388397</v>
      </c>
      <c r="AU2300" s="17">
        <v>4.9144887899449798E-2</v>
      </c>
      <c r="AV2300" s="17"/>
      <c r="AW2300" s="17">
        <v>9.5092225281854695E-2</v>
      </c>
      <c r="AX2300" s="17">
        <v>0.103009993363884</v>
      </c>
      <c r="AY2300" s="17">
        <v>0.113027404828924</v>
      </c>
    </row>
    <row r="2301" spans="2:51">
      <c r="B2301" t="s">
        <v>137</v>
      </c>
      <c r="C2301" s="17">
        <v>6.3902078211213395E-2</v>
      </c>
      <c r="D2301" s="17">
        <v>6.9705171097943205E-2</v>
      </c>
      <c r="E2301" s="17">
        <v>5.9075563215452299E-2</v>
      </c>
      <c r="F2301" s="17"/>
      <c r="G2301" s="17">
        <v>4.4163259947408599E-2</v>
      </c>
      <c r="H2301" s="17">
        <v>6.9767182246603401E-2</v>
      </c>
      <c r="I2301" s="17">
        <v>4.70278507088248E-2</v>
      </c>
      <c r="J2301" s="17">
        <v>7.9399064824207402E-2</v>
      </c>
      <c r="K2301" s="17">
        <v>9.2029939203959896E-2</v>
      </c>
      <c r="L2301" s="17">
        <v>5.1670077889965298E-2</v>
      </c>
      <c r="M2301" s="17"/>
      <c r="N2301" s="17">
        <v>3.8187256697240803E-2</v>
      </c>
      <c r="O2301" s="17">
        <v>5.18260039680754E-2</v>
      </c>
      <c r="P2301" s="17">
        <v>8.4220135964387002E-2</v>
      </c>
      <c r="Q2301" s="17">
        <v>8.7246405277958294E-2</v>
      </c>
      <c r="R2301" s="17"/>
      <c r="S2301" s="17">
        <v>3.87062475817063E-2</v>
      </c>
      <c r="T2301" s="17">
        <v>7.3874799586311393E-2</v>
      </c>
      <c r="U2301" s="17">
        <v>6.5738931392783098E-2</v>
      </c>
      <c r="V2301" s="17">
        <v>5.4411433547565002E-2</v>
      </c>
      <c r="W2301" s="17">
        <v>6.0553149795386903E-2</v>
      </c>
      <c r="X2301" s="17">
        <v>4.1338262808892197E-2</v>
      </c>
      <c r="Y2301" s="17">
        <v>5.8107487713953201E-2</v>
      </c>
      <c r="Z2301" s="17">
        <v>9.1070276597576993E-2</v>
      </c>
      <c r="AA2301" s="17">
        <v>5.9423513554559201E-2</v>
      </c>
      <c r="AB2301" s="17">
        <v>8.8796815178351904E-2</v>
      </c>
      <c r="AC2301" s="17">
        <v>9.69461429164101E-2</v>
      </c>
      <c r="AD2301" s="17">
        <v>9.4861438256523906E-2</v>
      </c>
      <c r="AE2301" s="17"/>
      <c r="AF2301" s="17">
        <v>6.4923665796765104E-2</v>
      </c>
      <c r="AG2301" s="17">
        <v>4.2803129292747898E-2</v>
      </c>
      <c r="AH2301" s="17">
        <v>0.12722965884499199</v>
      </c>
      <c r="AI2301" s="17"/>
      <c r="AJ2301" s="17">
        <v>3.78906009305022E-2</v>
      </c>
      <c r="AK2301" s="17">
        <v>2.7434255826254101E-2</v>
      </c>
      <c r="AL2301" s="17">
        <v>8.7903040560957602E-2</v>
      </c>
      <c r="AM2301" s="17"/>
      <c r="AN2301" s="17">
        <v>0.101207462048075</v>
      </c>
      <c r="AO2301" s="17">
        <v>4.5066494127247801E-2</v>
      </c>
      <c r="AP2301" s="17">
        <v>5.0851407878249703E-2</v>
      </c>
      <c r="AQ2301" s="17">
        <v>3.2354927819831798E-2</v>
      </c>
      <c r="AR2301" s="17">
        <v>0</v>
      </c>
      <c r="AS2301" s="17"/>
      <c r="AT2301" s="17">
        <v>6.5631043374216894E-2</v>
      </c>
      <c r="AU2301" s="17">
        <v>3.00717051577458E-2</v>
      </c>
      <c r="AV2301" s="17"/>
      <c r="AW2301" s="17">
        <v>5.2327808730863901E-2</v>
      </c>
      <c r="AX2301" s="17">
        <v>5.3258775366953198E-2</v>
      </c>
      <c r="AY2301" s="17">
        <v>7.8492320857040707E-2</v>
      </c>
    </row>
    <row r="2302" spans="2:51">
      <c r="B2302" t="s">
        <v>119</v>
      </c>
      <c r="C2302" s="17">
        <v>5.0244422073141698E-2</v>
      </c>
      <c r="D2302" s="17">
        <v>3.0284974773070499E-2</v>
      </c>
      <c r="E2302" s="17">
        <v>6.7807057358146794E-2</v>
      </c>
      <c r="F2302" s="17"/>
      <c r="G2302" s="17">
        <v>7.33372148295037E-2</v>
      </c>
      <c r="H2302" s="17">
        <v>4.6572678283160897E-2</v>
      </c>
      <c r="I2302" s="17">
        <v>4.7719773705151E-2</v>
      </c>
      <c r="J2302" s="17">
        <v>4.4595913592491598E-2</v>
      </c>
      <c r="K2302" s="17">
        <v>5.2696395278546602E-2</v>
      </c>
      <c r="L2302" s="17">
        <v>4.4408723438014101E-2</v>
      </c>
      <c r="M2302" s="17"/>
      <c r="N2302" s="17">
        <v>1.96875390972912E-2</v>
      </c>
      <c r="O2302" s="17">
        <v>3.0181216259900601E-2</v>
      </c>
      <c r="P2302" s="17">
        <v>8.0277040447977802E-2</v>
      </c>
      <c r="Q2302" s="17">
        <v>7.8982547750267404E-2</v>
      </c>
      <c r="R2302" s="17"/>
      <c r="S2302" s="17">
        <v>4.6797910540186297E-2</v>
      </c>
      <c r="T2302" s="17">
        <v>5.0075275690219301E-2</v>
      </c>
      <c r="U2302" s="17">
        <v>5.84279141575356E-2</v>
      </c>
      <c r="V2302" s="17">
        <v>6.0245514671577599E-2</v>
      </c>
      <c r="W2302" s="17">
        <v>4.79412344363596E-2</v>
      </c>
      <c r="X2302" s="17">
        <v>4.4421269879973399E-2</v>
      </c>
      <c r="Y2302" s="17">
        <v>6.0952486492637098E-2</v>
      </c>
      <c r="Z2302" s="17">
        <v>6.2108996558689303E-2</v>
      </c>
      <c r="AA2302" s="17">
        <v>2.4820473168737801E-2</v>
      </c>
      <c r="AB2302" s="17">
        <v>9.5615279782009094E-2</v>
      </c>
      <c r="AC2302" s="17">
        <v>3.7520431178864201E-2</v>
      </c>
      <c r="AD2302" s="17">
        <v>0</v>
      </c>
      <c r="AE2302" s="17"/>
      <c r="AF2302" s="17">
        <v>5.2362734134469201E-2</v>
      </c>
      <c r="AG2302" s="17">
        <v>2.7803899338509901E-2</v>
      </c>
      <c r="AH2302" s="17">
        <v>6.5658258546630696E-2</v>
      </c>
      <c r="AI2302" s="17"/>
      <c r="AJ2302" s="17">
        <v>3.91098143470184E-2</v>
      </c>
      <c r="AK2302" s="17">
        <v>3.8804986965433802E-2</v>
      </c>
      <c r="AL2302" s="17">
        <v>5.7749672654179997E-2</v>
      </c>
      <c r="AM2302" s="17"/>
      <c r="AN2302" s="17">
        <v>7.7475765413097294E-2</v>
      </c>
      <c r="AO2302" s="17">
        <v>5.6179215920432402E-2</v>
      </c>
      <c r="AP2302" s="17">
        <v>4.1729060312607001E-2</v>
      </c>
      <c r="AQ2302" s="17">
        <v>7.1561458485247201E-3</v>
      </c>
      <c r="AR2302" s="17">
        <v>0</v>
      </c>
      <c r="AS2302" s="17"/>
      <c r="AT2302" s="17">
        <v>5.2472428739860702E-2</v>
      </c>
      <c r="AU2302" s="17">
        <v>3.3291269723323899E-2</v>
      </c>
      <c r="AV2302" s="17"/>
      <c r="AW2302" s="17">
        <v>2.0812646576874198E-2</v>
      </c>
      <c r="AX2302" s="17">
        <v>1.56970980763627E-2</v>
      </c>
      <c r="AY2302" s="17">
        <v>8.9358527154002707E-2</v>
      </c>
    </row>
    <row r="2303" spans="2:51">
      <c r="B2303" t="s">
        <v>138</v>
      </c>
      <c r="C2303" s="17">
        <v>0.53842374824884298</v>
      </c>
      <c r="D2303" s="17">
        <v>0.58520787359465498</v>
      </c>
      <c r="E2303" s="17">
        <v>0.49959555960963198</v>
      </c>
      <c r="F2303" s="17"/>
      <c r="G2303" s="17">
        <v>0.53340802199434101</v>
      </c>
      <c r="H2303" s="17">
        <v>0.52798949231151004</v>
      </c>
      <c r="I2303" s="17">
        <v>0.60343701564577601</v>
      </c>
      <c r="J2303" s="17">
        <v>0.55524922612689798</v>
      </c>
      <c r="K2303" s="17">
        <v>0.47335554441607203</v>
      </c>
      <c r="L2303" s="17">
        <v>0.53327827391093696</v>
      </c>
      <c r="M2303" s="17"/>
      <c r="N2303" s="17">
        <v>0.66647206952988203</v>
      </c>
      <c r="O2303" s="17">
        <v>0.56492340149612397</v>
      </c>
      <c r="P2303" s="17">
        <v>0.42728378852098398</v>
      </c>
      <c r="Q2303" s="17">
        <v>0.46613033668439402</v>
      </c>
      <c r="R2303" s="17"/>
      <c r="S2303" s="17">
        <v>0.61450790548713297</v>
      </c>
      <c r="T2303" s="17">
        <v>0.52663270264378803</v>
      </c>
      <c r="U2303" s="17">
        <v>0.45609067424454203</v>
      </c>
      <c r="V2303" s="17">
        <v>0.52655937179533496</v>
      </c>
      <c r="W2303" s="17">
        <v>0.58517073760921101</v>
      </c>
      <c r="X2303" s="17">
        <v>0.48630718244516402</v>
      </c>
      <c r="Y2303" s="17">
        <v>0.55420124109418201</v>
      </c>
      <c r="Z2303" s="17">
        <v>0.51628461442004203</v>
      </c>
      <c r="AA2303" s="17">
        <v>0.52018269227427405</v>
      </c>
      <c r="AB2303" s="17">
        <v>0.51090287326898998</v>
      </c>
      <c r="AC2303" s="17">
        <v>0.54243719554871295</v>
      </c>
      <c r="AD2303" s="17">
        <v>0.65079937368586505</v>
      </c>
      <c r="AE2303" s="17"/>
      <c r="AF2303" s="17">
        <v>0.49281109412726098</v>
      </c>
      <c r="AG2303" s="17">
        <v>0.63662752222280405</v>
      </c>
      <c r="AH2303" s="17">
        <v>0.36080860263969999</v>
      </c>
      <c r="AI2303" s="17"/>
      <c r="AJ2303" s="17">
        <v>0.55405146521605897</v>
      </c>
      <c r="AK2303" s="17">
        <v>0.65671545724042402</v>
      </c>
      <c r="AL2303" s="17">
        <v>0.57054392756512196</v>
      </c>
      <c r="AM2303" s="17"/>
      <c r="AN2303" s="17">
        <v>0.45682987772228401</v>
      </c>
      <c r="AO2303" s="17">
        <v>0.52151203957535897</v>
      </c>
      <c r="AP2303" s="17">
        <v>0.58210476829070901</v>
      </c>
      <c r="AQ2303" s="17">
        <v>0.70700116391510404</v>
      </c>
      <c r="AR2303" s="17">
        <v>0.75530343392652499</v>
      </c>
      <c r="AS2303" s="17"/>
      <c r="AT2303" s="17">
        <v>0.524258292492915</v>
      </c>
      <c r="AU2303" s="17">
        <v>0.68936594578411403</v>
      </c>
      <c r="AV2303" s="17"/>
      <c r="AW2303" s="17">
        <v>0.63824517020663296</v>
      </c>
      <c r="AX2303" s="17">
        <v>0.62127247356403603</v>
      </c>
      <c r="AY2303" s="17">
        <v>0.41499740995710499</v>
      </c>
    </row>
    <row r="2304" spans="2:51">
      <c r="B2304" t="s">
        <v>139</v>
      </c>
      <c r="C2304" s="17">
        <v>0.16778633486057901</v>
      </c>
      <c r="D2304" s="17">
        <v>0.158602843345516</v>
      </c>
      <c r="E2304" s="17">
        <v>0.17281963723663499</v>
      </c>
      <c r="F2304" s="17"/>
      <c r="G2304" s="17">
        <v>0.17053543623772299</v>
      </c>
      <c r="H2304" s="17">
        <v>0.18677501909983801</v>
      </c>
      <c r="I2304" s="17">
        <v>0.109163662236821</v>
      </c>
      <c r="J2304" s="17">
        <v>0.18706300472211199</v>
      </c>
      <c r="K2304" s="17">
        <v>0.21589208671271901</v>
      </c>
      <c r="L2304" s="17">
        <v>0.14984087893949699</v>
      </c>
      <c r="M2304" s="17"/>
      <c r="N2304" s="17">
        <v>9.9269747858412902E-2</v>
      </c>
      <c r="O2304" s="17">
        <v>0.18889151048865199</v>
      </c>
      <c r="P2304" s="17">
        <v>0.18774423260989501</v>
      </c>
      <c r="Q2304" s="17">
        <v>0.19939773080470899</v>
      </c>
      <c r="R2304" s="17"/>
      <c r="S2304" s="17">
        <v>0.10363610791394499</v>
      </c>
      <c r="T2304" s="17">
        <v>0.123068132758039</v>
      </c>
      <c r="U2304" s="17">
        <v>0.219720070708495</v>
      </c>
      <c r="V2304" s="17">
        <v>0.16606194054311599</v>
      </c>
      <c r="W2304" s="17">
        <v>0.18350817127198199</v>
      </c>
      <c r="X2304" s="17">
        <v>0.198179617213912</v>
      </c>
      <c r="Y2304" s="17">
        <v>0.12671733208899699</v>
      </c>
      <c r="Z2304" s="17">
        <v>0.23198454742111899</v>
      </c>
      <c r="AA2304" s="17">
        <v>0.16576072361224101</v>
      </c>
      <c r="AB2304" s="17">
        <v>0.210953878721406</v>
      </c>
      <c r="AC2304" s="17">
        <v>0.25740651546895299</v>
      </c>
      <c r="AD2304" s="17">
        <v>0.14938428179466701</v>
      </c>
      <c r="AE2304" s="17"/>
      <c r="AF2304" s="17">
        <v>0.169973667968771</v>
      </c>
      <c r="AG2304" s="17">
        <v>0.137926140167828</v>
      </c>
      <c r="AH2304" s="17">
        <v>0.25448369167468199</v>
      </c>
      <c r="AI2304" s="17"/>
      <c r="AJ2304" s="17">
        <v>0.12316483726652901</v>
      </c>
      <c r="AK2304" s="17">
        <v>0.10588657487877901</v>
      </c>
      <c r="AL2304" s="17">
        <v>0.202191443189397</v>
      </c>
      <c r="AM2304" s="17"/>
      <c r="AN2304" s="17">
        <v>0.20610008354735501</v>
      </c>
      <c r="AO2304" s="17">
        <v>0.15384765790712901</v>
      </c>
      <c r="AP2304" s="17">
        <v>0.154653969389794</v>
      </c>
      <c r="AQ2304" s="17">
        <v>0.104944320920786</v>
      </c>
      <c r="AR2304" s="17">
        <v>6.3195887242065305E-2</v>
      </c>
      <c r="AS2304" s="17"/>
      <c r="AT2304" s="17">
        <v>0.17276243976261399</v>
      </c>
      <c r="AU2304" s="17">
        <v>7.92165930571955E-2</v>
      </c>
      <c r="AV2304" s="17"/>
      <c r="AW2304" s="17">
        <v>0.147420034012719</v>
      </c>
      <c r="AX2304" s="17">
        <v>0.156268768730837</v>
      </c>
      <c r="AY2304" s="17">
        <v>0.19151972568596401</v>
      </c>
    </row>
    <row r="2305" spans="2:51">
      <c r="B2305" t="s">
        <v>140</v>
      </c>
      <c r="C2305" s="17">
        <v>0.370637413388263</v>
      </c>
      <c r="D2305" s="17">
        <v>0.42660503024913898</v>
      </c>
      <c r="E2305" s="17">
        <v>0.32677592237299802</v>
      </c>
      <c r="F2305" s="17"/>
      <c r="G2305" s="17">
        <v>0.36287258575661802</v>
      </c>
      <c r="H2305" s="17">
        <v>0.34121447321167198</v>
      </c>
      <c r="I2305" s="17">
        <v>0.49427335340895501</v>
      </c>
      <c r="J2305" s="17">
        <v>0.36818622140478602</v>
      </c>
      <c r="K2305" s="17">
        <v>0.25746345770335199</v>
      </c>
      <c r="L2305" s="17">
        <v>0.38343739497144003</v>
      </c>
      <c r="M2305" s="17"/>
      <c r="N2305" s="17">
        <v>0.567202321671469</v>
      </c>
      <c r="O2305" s="17">
        <v>0.37603189100747197</v>
      </c>
      <c r="P2305" s="17">
        <v>0.239539555911089</v>
      </c>
      <c r="Q2305" s="17">
        <v>0.266732605879685</v>
      </c>
      <c r="R2305" s="17"/>
      <c r="S2305" s="17">
        <v>0.51087179757318801</v>
      </c>
      <c r="T2305" s="17">
        <v>0.40356456988574801</v>
      </c>
      <c r="U2305" s="17">
        <v>0.236370603536047</v>
      </c>
      <c r="V2305" s="17">
        <v>0.360497431252219</v>
      </c>
      <c r="W2305" s="17">
        <v>0.40166256633722902</v>
      </c>
      <c r="X2305" s="17">
        <v>0.28812756523125199</v>
      </c>
      <c r="Y2305" s="17">
        <v>0.42748390900518501</v>
      </c>
      <c r="Z2305" s="17">
        <v>0.28430006699892302</v>
      </c>
      <c r="AA2305" s="17">
        <v>0.35442196866203302</v>
      </c>
      <c r="AB2305" s="17">
        <v>0.299948994547584</v>
      </c>
      <c r="AC2305" s="17">
        <v>0.28503068007976001</v>
      </c>
      <c r="AD2305" s="17">
        <v>0.50141509189119804</v>
      </c>
      <c r="AE2305" s="17"/>
      <c r="AF2305" s="17">
        <v>0.32283742615849098</v>
      </c>
      <c r="AG2305" s="17">
        <v>0.49870138205497599</v>
      </c>
      <c r="AH2305" s="17">
        <v>0.106324910965018</v>
      </c>
      <c r="AI2305" s="17"/>
      <c r="AJ2305" s="17">
        <v>0.43088662794952998</v>
      </c>
      <c r="AK2305" s="17">
        <v>0.55082888236164496</v>
      </c>
      <c r="AL2305" s="17">
        <v>0.36835248437572499</v>
      </c>
      <c r="AM2305" s="17"/>
      <c r="AN2305" s="17">
        <v>0.25072979417492902</v>
      </c>
      <c r="AO2305" s="17">
        <v>0.36766438166823001</v>
      </c>
      <c r="AP2305" s="17">
        <v>0.42745079890091497</v>
      </c>
      <c r="AQ2305" s="17">
        <v>0.60205684299431905</v>
      </c>
      <c r="AR2305" s="17">
        <v>0.69210754668445995</v>
      </c>
      <c r="AS2305" s="17"/>
      <c r="AT2305" s="17">
        <v>0.35149585273030098</v>
      </c>
      <c r="AU2305" s="17">
        <v>0.61014935272691895</v>
      </c>
      <c r="AV2305" s="17"/>
      <c r="AW2305" s="17">
        <v>0.49082513619391399</v>
      </c>
      <c r="AX2305" s="17">
        <v>0.46500370483319903</v>
      </c>
      <c r="AY2305" s="17">
        <v>0.22347768427114001</v>
      </c>
    </row>
    <row r="2306" spans="2:51">
      <c r="C2306" s="17"/>
      <c r="D2306" s="17"/>
      <c r="E2306" s="17"/>
      <c r="F2306" s="17"/>
      <c r="G2306" s="17"/>
      <c r="H2306" s="17"/>
      <c r="I2306" s="17"/>
      <c r="J2306" s="17"/>
      <c r="K2306" s="17"/>
      <c r="L2306" s="17"/>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7"/>
      <c r="AI2306" s="17"/>
      <c r="AJ2306" s="17"/>
      <c r="AK2306" s="17"/>
      <c r="AL2306" s="17"/>
      <c r="AM2306" s="17"/>
      <c r="AN2306" s="17"/>
      <c r="AO2306" s="17"/>
      <c r="AP2306" s="17"/>
      <c r="AQ2306" s="17"/>
      <c r="AR2306" s="17"/>
      <c r="AS2306" s="17"/>
      <c r="AT2306" s="17"/>
      <c r="AU2306" s="17"/>
      <c r="AV2306" s="17"/>
      <c r="AW2306" s="17"/>
      <c r="AX2306" s="17"/>
      <c r="AY2306" s="17"/>
    </row>
    <row r="2307" spans="2:51">
      <c r="B2307" s="6" t="s">
        <v>536</v>
      </c>
      <c r="C2307" s="17"/>
      <c r="D2307" s="17"/>
      <c r="E2307" s="17"/>
      <c r="F2307" s="17"/>
      <c r="G2307" s="17"/>
      <c r="H2307" s="17"/>
      <c r="I2307" s="17"/>
      <c r="J2307" s="17"/>
      <c r="K2307" s="17"/>
      <c r="L2307" s="17"/>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7"/>
      <c r="AI2307" s="17"/>
      <c r="AJ2307" s="17"/>
      <c r="AK2307" s="17"/>
      <c r="AL2307" s="17"/>
      <c r="AM2307" s="17"/>
      <c r="AN2307" s="17"/>
      <c r="AO2307" s="17"/>
      <c r="AP2307" s="17"/>
      <c r="AQ2307" s="17"/>
      <c r="AR2307" s="17"/>
      <c r="AS2307" s="17"/>
      <c r="AT2307" s="17"/>
      <c r="AU2307" s="17"/>
      <c r="AV2307" s="17"/>
      <c r="AW2307" s="17"/>
      <c r="AX2307" s="17"/>
      <c r="AY2307" s="17"/>
    </row>
    <row r="2308" spans="2:51">
      <c r="B2308" s="24" t="s">
        <v>16</v>
      </c>
      <c r="C2308" s="17"/>
      <c r="D2308" s="17"/>
      <c r="E2308" s="17"/>
      <c r="F2308" s="17"/>
      <c r="G2308" s="17"/>
      <c r="H2308" s="17"/>
      <c r="I2308" s="17"/>
      <c r="J2308" s="17"/>
      <c r="K2308" s="17"/>
      <c r="L2308" s="17"/>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7"/>
      <c r="AI2308" s="17"/>
      <c r="AJ2308" s="17"/>
      <c r="AK2308" s="17"/>
      <c r="AL2308" s="17"/>
      <c r="AM2308" s="17"/>
      <c r="AN2308" s="17"/>
      <c r="AO2308" s="17"/>
      <c r="AP2308" s="17"/>
      <c r="AQ2308" s="17"/>
      <c r="AR2308" s="17"/>
      <c r="AS2308" s="17"/>
      <c r="AT2308" s="17"/>
      <c r="AU2308" s="17"/>
      <c r="AV2308" s="17"/>
      <c r="AW2308" s="17"/>
      <c r="AX2308" s="17"/>
      <c r="AY2308" s="17"/>
    </row>
    <row r="2309" spans="2:51">
      <c r="B2309" t="s">
        <v>133</v>
      </c>
      <c r="C2309" s="17">
        <v>0.115152631962083</v>
      </c>
      <c r="D2309" s="17">
        <v>0.14420341656374999</v>
      </c>
      <c r="E2309" s="17">
        <v>9.0261203696573603E-2</v>
      </c>
      <c r="F2309" s="17"/>
      <c r="G2309" s="17">
        <v>0.19437562289482699</v>
      </c>
      <c r="H2309" s="17">
        <v>0.14056965242925401</v>
      </c>
      <c r="I2309" s="17">
        <v>0.11158017829311501</v>
      </c>
      <c r="J2309" s="17">
        <v>0.10491186779966501</v>
      </c>
      <c r="K2309" s="17">
        <v>0.121650203025092</v>
      </c>
      <c r="L2309" s="17">
        <v>5.9718558410366003E-2</v>
      </c>
      <c r="M2309" s="17"/>
      <c r="N2309" s="17">
        <v>0.138502994320397</v>
      </c>
      <c r="O2309" s="17">
        <v>0.11748304927209501</v>
      </c>
      <c r="P2309" s="17">
        <v>0.12737701308747901</v>
      </c>
      <c r="Q2309" s="17">
        <v>7.8780616935906697E-2</v>
      </c>
      <c r="R2309" s="17"/>
      <c r="S2309" s="17">
        <v>0.151429084425133</v>
      </c>
      <c r="T2309" s="17">
        <v>9.9543000463986106E-2</v>
      </c>
      <c r="U2309" s="17">
        <v>8.7108932730259603E-2</v>
      </c>
      <c r="V2309" s="17">
        <v>0.104718913158901</v>
      </c>
      <c r="W2309" s="17">
        <v>9.8592895238596295E-2</v>
      </c>
      <c r="X2309" s="17">
        <v>0.124900490107552</v>
      </c>
      <c r="Y2309" s="17">
        <v>0.13150166069070501</v>
      </c>
      <c r="Z2309" s="17">
        <v>0.14420653625386901</v>
      </c>
      <c r="AA2309" s="17">
        <v>8.9025146616454207E-2</v>
      </c>
      <c r="AB2309" s="17">
        <v>0.104305898173496</v>
      </c>
      <c r="AC2309" s="17">
        <v>0.12966088567705</v>
      </c>
      <c r="AD2309" s="17">
        <v>0.17231659612014499</v>
      </c>
      <c r="AE2309" s="17"/>
      <c r="AF2309" s="17">
        <v>8.9617383357296104E-2</v>
      </c>
      <c r="AG2309" s="17">
        <v>0.13428583368293301</v>
      </c>
      <c r="AH2309" s="17">
        <v>9.6628314577448596E-2</v>
      </c>
      <c r="AI2309" s="17"/>
      <c r="AJ2309" s="17">
        <v>8.9496405541426099E-2</v>
      </c>
      <c r="AK2309" s="17">
        <v>0.17793246438860599</v>
      </c>
      <c r="AL2309" s="17">
        <v>0.14366862181864901</v>
      </c>
      <c r="AM2309" s="17"/>
      <c r="AN2309" s="17">
        <v>9.7329080246131294E-2</v>
      </c>
      <c r="AO2309" s="17">
        <v>0.12116088459015099</v>
      </c>
      <c r="AP2309" s="17">
        <v>0.167821504508717</v>
      </c>
      <c r="AQ2309" s="17">
        <v>0.129932262230777</v>
      </c>
      <c r="AR2309" s="17">
        <v>0.26529143164150099</v>
      </c>
      <c r="AS2309" s="17"/>
      <c r="AT2309" s="17">
        <v>0.109832719540397</v>
      </c>
      <c r="AU2309" s="17">
        <v>0.16464129719580101</v>
      </c>
      <c r="AV2309" s="17"/>
      <c r="AW2309" s="17">
        <v>0.14625221662950399</v>
      </c>
      <c r="AX2309" s="17">
        <v>0.17669593024392299</v>
      </c>
      <c r="AY2309" s="17">
        <v>6.7085972083996998E-2</v>
      </c>
    </row>
    <row r="2310" spans="2:51">
      <c r="B2310" t="s">
        <v>134</v>
      </c>
      <c r="C2310" s="17">
        <v>0.42704530384206102</v>
      </c>
      <c r="D2310" s="17">
        <v>0.43151782130750399</v>
      </c>
      <c r="E2310" s="17">
        <v>0.42467146606939998</v>
      </c>
      <c r="F2310" s="17"/>
      <c r="G2310" s="17">
        <v>0.33516545709627399</v>
      </c>
      <c r="H2310" s="17">
        <v>0.456313552251705</v>
      </c>
      <c r="I2310" s="17">
        <v>0.477877113946515</v>
      </c>
      <c r="J2310" s="17">
        <v>0.43547106207117597</v>
      </c>
      <c r="K2310" s="17">
        <v>0.35853377560966598</v>
      </c>
      <c r="L2310" s="17">
        <v>0.46211745803739002</v>
      </c>
      <c r="M2310" s="17"/>
      <c r="N2310" s="17">
        <v>0.49339869535782599</v>
      </c>
      <c r="O2310" s="17">
        <v>0.47141752348393401</v>
      </c>
      <c r="P2310" s="17">
        <v>0.32660124601752499</v>
      </c>
      <c r="Q2310" s="17">
        <v>0.39248395441732098</v>
      </c>
      <c r="R2310" s="17"/>
      <c r="S2310" s="17">
        <v>0.49961557035287102</v>
      </c>
      <c r="T2310" s="17">
        <v>0.42408949694916798</v>
      </c>
      <c r="U2310" s="17">
        <v>0.33253552343422799</v>
      </c>
      <c r="V2310" s="17">
        <v>0.48305010451291203</v>
      </c>
      <c r="W2310" s="17">
        <v>0.40275628620314202</v>
      </c>
      <c r="X2310" s="17">
        <v>0.415320302300137</v>
      </c>
      <c r="Y2310" s="17">
        <v>0.37806250751078002</v>
      </c>
      <c r="Z2310" s="17">
        <v>0.52677735618032095</v>
      </c>
      <c r="AA2310" s="17">
        <v>0.41634160573839601</v>
      </c>
      <c r="AB2310" s="17">
        <v>0.46947670623232801</v>
      </c>
      <c r="AC2310" s="17">
        <v>0.37094644923403602</v>
      </c>
      <c r="AD2310" s="17">
        <v>0.34776981683639402</v>
      </c>
      <c r="AE2310" s="17"/>
      <c r="AF2310" s="17">
        <v>0.400048757722681</v>
      </c>
      <c r="AG2310" s="17">
        <v>0.51757463190875996</v>
      </c>
      <c r="AH2310" s="17">
        <v>0.29895183349974802</v>
      </c>
      <c r="AI2310" s="17"/>
      <c r="AJ2310" s="17">
        <v>0.47346536128487199</v>
      </c>
      <c r="AK2310" s="17">
        <v>0.483085374214205</v>
      </c>
      <c r="AL2310" s="17">
        <v>0.48295355406693002</v>
      </c>
      <c r="AM2310" s="17"/>
      <c r="AN2310" s="17">
        <v>0.38549111020399002</v>
      </c>
      <c r="AO2310" s="17">
        <v>0.38107401426984899</v>
      </c>
      <c r="AP2310" s="17">
        <v>0.43932223655906</v>
      </c>
      <c r="AQ2310" s="17">
        <v>0.580112654699106</v>
      </c>
      <c r="AR2310" s="17">
        <v>0.29828060000055601</v>
      </c>
      <c r="AS2310" s="17"/>
      <c r="AT2310" s="17">
        <v>0.42647081037967799</v>
      </c>
      <c r="AU2310" s="17">
        <v>0.430063770567089</v>
      </c>
      <c r="AV2310" s="17"/>
      <c r="AW2310" s="17">
        <v>0.48332266884024999</v>
      </c>
      <c r="AX2310" s="17">
        <v>0.45019645585731499</v>
      </c>
      <c r="AY2310" s="17">
        <v>0.363797606225296</v>
      </c>
    </row>
    <row r="2311" spans="2:51">
      <c r="B2311" t="s">
        <v>135</v>
      </c>
      <c r="C2311" s="17">
        <v>0.26827070894754401</v>
      </c>
      <c r="D2311" s="17">
        <v>0.255576746006898</v>
      </c>
      <c r="E2311" s="17">
        <v>0.28028228144893602</v>
      </c>
      <c r="F2311" s="17"/>
      <c r="G2311" s="17">
        <v>0.27276295038655601</v>
      </c>
      <c r="H2311" s="17">
        <v>0.23507907431814801</v>
      </c>
      <c r="I2311" s="17">
        <v>0.205682156922222</v>
      </c>
      <c r="J2311" s="17">
        <v>0.28794278624918701</v>
      </c>
      <c r="K2311" s="17">
        <v>0.32976460875121</v>
      </c>
      <c r="L2311" s="17">
        <v>0.278047754793533</v>
      </c>
      <c r="M2311" s="17"/>
      <c r="N2311" s="17">
        <v>0.25398074973467399</v>
      </c>
      <c r="O2311" s="17">
        <v>0.247072675239424</v>
      </c>
      <c r="P2311" s="17">
        <v>0.31113847435199699</v>
      </c>
      <c r="Q2311" s="17">
        <v>0.27014871427355203</v>
      </c>
      <c r="R2311" s="17"/>
      <c r="S2311" s="17">
        <v>0.210214924978089</v>
      </c>
      <c r="T2311" s="17">
        <v>0.28683048980532799</v>
      </c>
      <c r="U2311" s="17">
        <v>0.324824615243967</v>
      </c>
      <c r="V2311" s="17">
        <v>0.24616628702344701</v>
      </c>
      <c r="W2311" s="17">
        <v>0.27559199412199797</v>
      </c>
      <c r="X2311" s="17">
        <v>0.31181266595426999</v>
      </c>
      <c r="Y2311" s="17">
        <v>0.27365881494507099</v>
      </c>
      <c r="Z2311" s="17">
        <v>0.15166982358897901</v>
      </c>
      <c r="AA2311" s="17">
        <v>0.30378161565029999</v>
      </c>
      <c r="AB2311" s="17">
        <v>0.22582433886957401</v>
      </c>
      <c r="AC2311" s="17">
        <v>0.25305120871473002</v>
      </c>
      <c r="AD2311" s="17">
        <v>0.32128966827434002</v>
      </c>
      <c r="AE2311" s="17"/>
      <c r="AF2311" s="17">
        <v>0.29733554457922801</v>
      </c>
      <c r="AG2311" s="17">
        <v>0.23471453638162201</v>
      </c>
      <c r="AH2311" s="17">
        <v>0.291433729629692</v>
      </c>
      <c r="AI2311" s="17"/>
      <c r="AJ2311" s="17">
        <v>0.25818712499008201</v>
      </c>
      <c r="AK2311" s="17">
        <v>0.248088380358639</v>
      </c>
      <c r="AL2311" s="17">
        <v>0.21508884992787899</v>
      </c>
      <c r="AM2311" s="17"/>
      <c r="AN2311" s="17">
        <v>0.28609352810374</v>
      </c>
      <c r="AO2311" s="17">
        <v>0.30690999079882703</v>
      </c>
      <c r="AP2311" s="17">
        <v>0.24739061451324501</v>
      </c>
      <c r="AQ2311" s="17">
        <v>0.19963613058090099</v>
      </c>
      <c r="AR2311" s="17">
        <v>0.37323208111587802</v>
      </c>
      <c r="AS2311" s="17"/>
      <c r="AT2311" s="17">
        <v>0.27164490920344297</v>
      </c>
      <c r="AU2311" s="17">
        <v>0.25935945593669701</v>
      </c>
      <c r="AV2311" s="17"/>
      <c r="AW2311" s="17">
        <v>0.242342326136194</v>
      </c>
      <c r="AX2311" s="17">
        <v>0.21734503439011901</v>
      </c>
      <c r="AY2311" s="17">
        <v>0.30824151933266403</v>
      </c>
    </row>
    <row r="2312" spans="2:51">
      <c r="B2312" t="s">
        <v>136</v>
      </c>
      <c r="C2312" s="17">
        <v>6.8149435440024206E-2</v>
      </c>
      <c r="D2312" s="17">
        <v>8.0457061731638801E-2</v>
      </c>
      <c r="E2312" s="17">
        <v>5.76729484154117E-2</v>
      </c>
      <c r="F2312" s="17"/>
      <c r="G2312" s="17">
        <v>9.1706714907885303E-2</v>
      </c>
      <c r="H2312" s="17">
        <v>4.5659552810886503E-2</v>
      </c>
      <c r="I2312" s="17">
        <v>7.23354668023483E-2</v>
      </c>
      <c r="J2312" s="17">
        <v>5.0289822177265499E-2</v>
      </c>
      <c r="K2312" s="17">
        <v>6.0220567611737601E-2</v>
      </c>
      <c r="L2312" s="17">
        <v>8.6334310328948297E-2</v>
      </c>
      <c r="M2312" s="17"/>
      <c r="N2312" s="17">
        <v>5.6522255833715999E-2</v>
      </c>
      <c r="O2312" s="17">
        <v>6.8364751298677806E-2</v>
      </c>
      <c r="P2312" s="17">
        <v>6.1963187345059803E-2</v>
      </c>
      <c r="Q2312" s="17">
        <v>8.4791870279562503E-2</v>
      </c>
      <c r="R2312" s="17"/>
      <c r="S2312" s="17">
        <v>5.2291597162109897E-2</v>
      </c>
      <c r="T2312" s="17">
        <v>6.7702631838859606E-2</v>
      </c>
      <c r="U2312" s="17">
        <v>8.9498144908778804E-2</v>
      </c>
      <c r="V2312" s="17">
        <v>3.5557696079200701E-2</v>
      </c>
      <c r="W2312" s="17">
        <v>0.11755224557287</v>
      </c>
      <c r="X2312" s="17">
        <v>2.81443870849458E-2</v>
      </c>
      <c r="Y2312" s="17">
        <v>8.9611930321749203E-2</v>
      </c>
      <c r="Z2312" s="17">
        <v>4.5597956944625297E-2</v>
      </c>
      <c r="AA2312" s="17">
        <v>6.3271212272220795E-2</v>
      </c>
      <c r="AB2312" s="17">
        <v>9.5843749740162798E-2</v>
      </c>
      <c r="AC2312" s="17">
        <v>8.5513386922418305E-2</v>
      </c>
      <c r="AD2312" s="17">
        <v>5.5646493577809902E-2</v>
      </c>
      <c r="AE2312" s="17"/>
      <c r="AF2312" s="17">
        <v>7.4234849722387697E-2</v>
      </c>
      <c r="AG2312" s="17">
        <v>4.2013028375347101E-2</v>
      </c>
      <c r="AH2312" s="17">
        <v>0.113408053994681</v>
      </c>
      <c r="AI2312" s="17"/>
      <c r="AJ2312" s="17">
        <v>5.9900010178911098E-2</v>
      </c>
      <c r="AK2312" s="17">
        <v>3.7566830682017799E-2</v>
      </c>
      <c r="AL2312" s="17">
        <v>4.87250123769047E-2</v>
      </c>
      <c r="AM2312" s="17"/>
      <c r="AN2312" s="17">
        <v>6.4797382462811901E-2</v>
      </c>
      <c r="AO2312" s="17">
        <v>8.3086739540926394E-2</v>
      </c>
      <c r="AP2312" s="17">
        <v>4.27627781482873E-2</v>
      </c>
      <c r="AQ2312" s="17">
        <v>6.5195016041676102E-2</v>
      </c>
      <c r="AR2312" s="17">
        <v>0</v>
      </c>
      <c r="AS2312" s="17"/>
      <c r="AT2312" s="17">
        <v>6.9962066761246E-2</v>
      </c>
      <c r="AU2312" s="17">
        <v>5.6735839709342303E-2</v>
      </c>
      <c r="AV2312" s="17"/>
      <c r="AW2312" s="17">
        <v>5.9538933966790698E-2</v>
      </c>
      <c r="AX2312" s="17">
        <v>8.3553712009233394E-2</v>
      </c>
      <c r="AY2312" s="17">
        <v>7.2729226478065997E-2</v>
      </c>
    </row>
    <row r="2313" spans="2:51">
      <c r="B2313" t="s">
        <v>137</v>
      </c>
      <c r="C2313" s="17">
        <v>3.8941401749308602E-2</v>
      </c>
      <c r="D2313" s="17">
        <v>4.1907656216448E-2</v>
      </c>
      <c r="E2313" s="17">
        <v>3.6496692435504803E-2</v>
      </c>
      <c r="F2313" s="17"/>
      <c r="G2313" s="17">
        <v>1.0518096824311599E-2</v>
      </c>
      <c r="H2313" s="17">
        <v>3.8586612875967603E-2</v>
      </c>
      <c r="I2313" s="17">
        <v>5.3690458978634198E-2</v>
      </c>
      <c r="J2313" s="17">
        <v>4.3615279941120001E-2</v>
      </c>
      <c r="K2313" s="17">
        <v>4.1474658157960899E-2</v>
      </c>
      <c r="L2313" s="17">
        <v>3.75959821080704E-2</v>
      </c>
      <c r="M2313" s="17"/>
      <c r="N2313" s="17">
        <v>2.5485404747451999E-2</v>
      </c>
      <c r="O2313" s="17">
        <v>3.3357757693568101E-2</v>
      </c>
      <c r="P2313" s="17">
        <v>4.8653760425121803E-2</v>
      </c>
      <c r="Q2313" s="17">
        <v>5.1175520547838201E-2</v>
      </c>
      <c r="R2313" s="17"/>
      <c r="S2313" s="17">
        <v>4.0326572232659202E-2</v>
      </c>
      <c r="T2313" s="17">
        <v>2.9021506714189502E-2</v>
      </c>
      <c r="U2313" s="17">
        <v>3.04285094224164E-2</v>
      </c>
      <c r="V2313" s="17">
        <v>4.5571773205494E-2</v>
      </c>
      <c r="W2313" s="17">
        <v>3.3493520996804402E-2</v>
      </c>
      <c r="X2313" s="17">
        <v>3.4543203793538001E-2</v>
      </c>
      <c r="Y2313" s="17">
        <v>3.6957072280736698E-2</v>
      </c>
      <c r="Z2313" s="17">
        <v>2.3774336182422601E-2</v>
      </c>
      <c r="AA2313" s="17">
        <v>5.4402687614063298E-2</v>
      </c>
      <c r="AB2313" s="17">
        <v>6.0055850460915897E-2</v>
      </c>
      <c r="AC2313" s="17">
        <v>0</v>
      </c>
      <c r="AD2313" s="17">
        <v>6.6237958050654799E-2</v>
      </c>
      <c r="AE2313" s="17"/>
      <c r="AF2313" s="17">
        <v>6.12740242607153E-2</v>
      </c>
      <c r="AG2313" s="17">
        <v>1.15861255662109E-2</v>
      </c>
      <c r="AH2313" s="17">
        <v>8.0213474435213095E-2</v>
      </c>
      <c r="AI2313" s="17"/>
      <c r="AJ2313" s="17">
        <v>4.2361656788352998E-2</v>
      </c>
      <c r="AK2313" s="17">
        <v>6.7397780003146598E-3</v>
      </c>
      <c r="AL2313" s="17">
        <v>1.69667221226572E-2</v>
      </c>
      <c r="AM2313" s="17"/>
      <c r="AN2313" s="17">
        <v>6.1682482490482797E-2</v>
      </c>
      <c r="AO2313" s="17">
        <v>1.95465740110214E-2</v>
      </c>
      <c r="AP2313" s="17">
        <v>3.7330033335828801E-2</v>
      </c>
      <c r="AQ2313" s="17">
        <v>1.7967790599014499E-2</v>
      </c>
      <c r="AR2313" s="17">
        <v>0</v>
      </c>
      <c r="AS2313" s="17"/>
      <c r="AT2313" s="17">
        <v>3.6587217312926697E-2</v>
      </c>
      <c r="AU2313" s="17">
        <v>4.1173145375640499E-2</v>
      </c>
      <c r="AV2313" s="17"/>
      <c r="AW2313" s="17">
        <v>3.0194849639394498E-2</v>
      </c>
      <c r="AX2313" s="17">
        <v>3.5511656502612898E-2</v>
      </c>
      <c r="AY2313" s="17">
        <v>4.87259752816687E-2</v>
      </c>
    </row>
    <row r="2314" spans="2:51">
      <c r="B2314" t="s">
        <v>119</v>
      </c>
      <c r="C2314" s="17">
        <v>8.2440518058978798E-2</v>
      </c>
      <c r="D2314" s="17">
        <v>4.6337298173761601E-2</v>
      </c>
      <c r="E2314" s="17">
        <v>0.110615407934174</v>
      </c>
      <c r="F2314" s="17"/>
      <c r="G2314" s="17">
        <v>9.5471157890145597E-2</v>
      </c>
      <c r="H2314" s="17">
        <v>8.3791555314038396E-2</v>
      </c>
      <c r="I2314" s="17">
        <v>7.8834625057165902E-2</v>
      </c>
      <c r="J2314" s="17">
        <v>7.7769181761587106E-2</v>
      </c>
      <c r="K2314" s="17">
        <v>8.8356186844333703E-2</v>
      </c>
      <c r="L2314" s="17">
        <v>7.6185936321691905E-2</v>
      </c>
      <c r="M2314" s="17"/>
      <c r="N2314" s="17">
        <v>3.2109900005934597E-2</v>
      </c>
      <c r="O2314" s="17">
        <v>6.2304243012301599E-2</v>
      </c>
      <c r="P2314" s="17">
        <v>0.12426631877281701</v>
      </c>
      <c r="Q2314" s="17">
        <v>0.122619323545819</v>
      </c>
      <c r="R2314" s="17"/>
      <c r="S2314" s="17">
        <v>4.6122250849137701E-2</v>
      </c>
      <c r="T2314" s="17">
        <v>9.2812874228468803E-2</v>
      </c>
      <c r="U2314" s="17">
        <v>0.13560427426034999</v>
      </c>
      <c r="V2314" s="17">
        <v>8.4935226020045204E-2</v>
      </c>
      <c r="W2314" s="17">
        <v>7.2013057866589805E-2</v>
      </c>
      <c r="X2314" s="17">
        <v>8.5278950759557007E-2</v>
      </c>
      <c r="Y2314" s="17">
        <v>9.0208014250958896E-2</v>
      </c>
      <c r="Z2314" s="17">
        <v>0.107973990849783</v>
      </c>
      <c r="AA2314" s="17">
        <v>7.3177732108565194E-2</v>
      </c>
      <c r="AB2314" s="17">
        <v>4.4493456523523003E-2</v>
      </c>
      <c r="AC2314" s="17">
        <v>0.160828069451766</v>
      </c>
      <c r="AD2314" s="17">
        <v>3.6739467140657303E-2</v>
      </c>
      <c r="AE2314" s="17"/>
      <c r="AF2314" s="17">
        <v>7.7489440357691605E-2</v>
      </c>
      <c r="AG2314" s="17">
        <v>5.98258440851267E-2</v>
      </c>
      <c r="AH2314" s="17">
        <v>0.119364593863216</v>
      </c>
      <c r="AI2314" s="17"/>
      <c r="AJ2314" s="17">
        <v>7.6589441216355594E-2</v>
      </c>
      <c r="AK2314" s="17">
        <v>4.6587172356218003E-2</v>
      </c>
      <c r="AL2314" s="17">
        <v>9.2597239686980998E-2</v>
      </c>
      <c r="AM2314" s="17"/>
      <c r="AN2314" s="17">
        <v>0.10460641649284499</v>
      </c>
      <c r="AO2314" s="17">
        <v>8.8221796789224899E-2</v>
      </c>
      <c r="AP2314" s="17">
        <v>6.5372832934861805E-2</v>
      </c>
      <c r="AQ2314" s="17">
        <v>7.1561458485247201E-3</v>
      </c>
      <c r="AR2314" s="17">
        <v>6.3195887242065305E-2</v>
      </c>
      <c r="AS2314" s="17"/>
      <c r="AT2314" s="17">
        <v>8.5502276802310095E-2</v>
      </c>
      <c r="AU2314" s="17">
        <v>4.8026491215430601E-2</v>
      </c>
      <c r="AV2314" s="17"/>
      <c r="AW2314" s="17">
        <v>3.8349004787866903E-2</v>
      </c>
      <c r="AX2314" s="17">
        <v>3.6697210996797097E-2</v>
      </c>
      <c r="AY2314" s="17">
        <v>0.13941970059830799</v>
      </c>
    </row>
    <row r="2315" spans="2:51">
      <c r="B2315" t="s">
        <v>138</v>
      </c>
      <c r="C2315" s="17">
        <v>0.54219793580414399</v>
      </c>
      <c r="D2315" s="17">
        <v>0.57572123787125395</v>
      </c>
      <c r="E2315" s="17">
        <v>0.51493266976597296</v>
      </c>
      <c r="F2315" s="17"/>
      <c r="G2315" s="17">
        <v>0.529541079991102</v>
      </c>
      <c r="H2315" s="17">
        <v>0.59688320468096001</v>
      </c>
      <c r="I2315" s="17">
        <v>0.58945729223962995</v>
      </c>
      <c r="J2315" s="17">
        <v>0.54038292987084102</v>
      </c>
      <c r="K2315" s="17">
        <v>0.48018397863475798</v>
      </c>
      <c r="L2315" s="17">
        <v>0.52183601644775601</v>
      </c>
      <c r="M2315" s="17"/>
      <c r="N2315" s="17">
        <v>0.63190168967822302</v>
      </c>
      <c r="O2315" s="17">
        <v>0.58890057275602903</v>
      </c>
      <c r="P2315" s="17">
        <v>0.453978259105004</v>
      </c>
      <c r="Q2315" s="17">
        <v>0.47126457135322802</v>
      </c>
      <c r="R2315" s="17"/>
      <c r="S2315" s="17">
        <v>0.65104465477800399</v>
      </c>
      <c r="T2315" s="17">
        <v>0.52363249741315399</v>
      </c>
      <c r="U2315" s="17">
        <v>0.41964445616448798</v>
      </c>
      <c r="V2315" s="17">
        <v>0.587769017671813</v>
      </c>
      <c r="W2315" s="17">
        <v>0.50134918144173801</v>
      </c>
      <c r="X2315" s="17">
        <v>0.54022079240768905</v>
      </c>
      <c r="Y2315" s="17">
        <v>0.50956416820148398</v>
      </c>
      <c r="Z2315" s="17">
        <v>0.67098389243418999</v>
      </c>
      <c r="AA2315" s="17">
        <v>0.50536675235485096</v>
      </c>
      <c r="AB2315" s="17">
        <v>0.57378260440582396</v>
      </c>
      <c r="AC2315" s="17">
        <v>0.500607334911086</v>
      </c>
      <c r="AD2315" s="17">
        <v>0.52008641295653801</v>
      </c>
      <c r="AE2315" s="17"/>
      <c r="AF2315" s="17">
        <v>0.48966614107997702</v>
      </c>
      <c r="AG2315" s="17">
        <v>0.65186046559169297</v>
      </c>
      <c r="AH2315" s="17">
        <v>0.39558014807719699</v>
      </c>
      <c r="AI2315" s="17"/>
      <c r="AJ2315" s="17">
        <v>0.56296176682629795</v>
      </c>
      <c r="AK2315" s="17">
        <v>0.66101783860281105</v>
      </c>
      <c r="AL2315" s="17">
        <v>0.626622175885578</v>
      </c>
      <c r="AM2315" s="17"/>
      <c r="AN2315" s="17">
        <v>0.48282019045012098</v>
      </c>
      <c r="AO2315" s="17">
        <v>0.50223489885999995</v>
      </c>
      <c r="AP2315" s="17">
        <v>0.60714374106777702</v>
      </c>
      <c r="AQ2315" s="17">
        <v>0.71004491692988403</v>
      </c>
      <c r="AR2315" s="17">
        <v>0.56357203164205705</v>
      </c>
      <c r="AS2315" s="17"/>
      <c r="AT2315" s="17">
        <v>0.53630352992007402</v>
      </c>
      <c r="AU2315" s="17">
        <v>0.59470506776289001</v>
      </c>
      <c r="AV2315" s="17"/>
      <c r="AW2315" s="17">
        <v>0.62957488546975404</v>
      </c>
      <c r="AX2315" s="17">
        <v>0.62689238610123799</v>
      </c>
      <c r="AY2315" s="17">
        <v>0.43088357830929302</v>
      </c>
    </row>
    <row r="2316" spans="2:51">
      <c r="B2316" t="s">
        <v>139</v>
      </c>
      <c r="C2316" s="17">
        <v>0.107090837189333</v>
      </c>
      <c r="D2316" s="17">
        <v>0.122364717948087</v>
      </c>
      <c r="E2316" s="17">
        <v>9.4169640850916406E-2</v>
      </c>
      <c r="F2316" s="17"/>
      <c r="G2316" s="17">
        <v>0.102224811732197</v>
      </c>
      <c r="H2316" s="17">
        <v>8.4246165686854099E-2</v>
      </c>
      <c r="I2316" s="17">
        <v>0.12602592578098201</v>
      </c>
      <c r="J2316" s="17">
        <v>9.39051021183855E-2</v>
      </c>
      <c r="K2316" s="17">
        <v>0.101695225769699</v>
      </c>
      <c r="L2316" s="17">
        <v>0.123930292437019</v>
      </c>
      <c r="M2316" s="17"/>
      <c r="N2316" s="17">
        <v>8.2007660581168096E-2</v>
      </c>
      <c r="O2316" s="17">
        <v>0.101722508992246</v>
      </c>
      <c r="P2316" s="17">
        <v>0.11061694777018199</v>
      </c>
      <c r="Q2316" s="17">
        <v>0.135967390827401</v>
      </c>
      <c r="R2316" s="17"/>
      <c r="S2316" s="17">
        <v>9.2618169394769204E-2</v>
      </c>
      <c r="T2316" s="17">
        <v>9.6724138553049094E-2</v>
      </c>
      <c r="U2316" s="17">
        <v>0.119926654331195</v>
      </c>
      <c r="V2316" s="17">
        <v>8.1129469284694694E-2</v>
      </c>
      <c r="W2316" s="17">
        <v>0.151045766569674</v>
      </c>
      <c r="X2316" s="17">
        <v>6.2687590878483801E-2</v>
      </c>
      <c r="Y2316" s="17">
        <v>0.12656900260248599</v>
      </c>
      <c r="Z2316" s="17">
        <v>6.9372293127047804E-2</v>
      </c>
      <c r="AA2316" s="17">
        <v>0.117673899886284</v>
      </c>
      <c r="AB2316" s="17">
        <v>0.15589960020107901</v>
      </c>
      <c r="AC2316" s="17">
        <v>8.5513386922418305E-2</v>
      </c>
      <c r="AD2316" s="17">
        <v>0.12188445162846499</v>
      </c>
      <c r="AE2316" s="17"/>
      <c r="AF2316" s="17">
        <v>0.13550887398310299</v>
      </c>
      <c r="AG2316" s="17">
        <v>5.3599153941558002E-2</v>
      </c>
      <c r="AH2316" s="17">
        <v>0.193621528429895</v>
      </c>
      <c r="AI2316" s="17"/>
      <c r="AJ2316" s="17">
        <v>0.10226166696726401</v>
      </c>
      <c r="AK2316" s="17">
        <v>4.43066086823325E-2</v>
      </c>
      <c r="AL2316" s="17">
        <v>6.5691734499561893E-2</v>
      </c>
      <c r="AM2316" s="17"/>
      <c r="AN2316" s="17">
        <v>0.126479864953295</v>
      </c>
      <c r="AO2316" s="17">
        <v>0.102633313551948</v>
      </c>
      <c r="AP2316" s="17">
        <v>8.0092811484116094E-2</v>
      </c>
      <c r="AQ2316" s="17">
        <v>8.3162806640690604E-2</v>
      </c>
      <c r="AR2316" s="17">
        <v>0</v>
      </c>
      <c r="AS2316" s="17"/>
      <c r="AT2316" s="17">
        <v>0.106549284074173</v>
      </c>
      <c r="AU2316" s="17">
        <v>9.7908985084982803E-2</v>
      </c>
      <c r="AV2316" s="17"/>
      <c r="AW2316" s="17">
        <v>8.9733783606185197E-2</v>
      </c>
      <c r="AX2316" s="17">
        <v>0.119065368511846</v>
      </c>
      <c r="AY2316" s="17">
        <v>0.121455201759735</v>
      </c>
    </row>
    <row r="2317" spans="2:51">
      <c r="B2317" t="s">
        <v>140</v>
      </c>
      <c r="C2317" s="17">
        <v>0.43510709861481101</v>
      </c>
      <c r="D2317" s="17">
        <v>0.453356519923167</v>
      </c>
      <c r="E2317" s="17">
        <v>0.42076302891505701</v>
      </c>
      <c r="F2317" s="17"/>
      <c r="G2317" s="17">
        <v>0.42731626825890501</v>
      </c>
      <c r="H2317" s="17">
        <v>0.51263703899410495</v>
      </c>
      <c r="I2317" s="17">
        <v>0.46343136645864702</v>
      </c>
      <c r="J2317" s="17">
        <v>0.44647782775245498</v>
      </c>
      <c r="K2317" s="17">
        <v>0.37848875286505901</v>
      </c>
      <c r="L2317" s="17">
        <v>0.39790572401073798</v>
      </c>
      <c r="M2317" s="17"/>
      <c r="N2317" s="17">
        <v>0.54989402909705498</v>
      </c>
      <c r="O2317" s="17">
        <v>0.48717806376378298</v>
      </c>
      <c r="P2317" s="17">
        <v>0.34336131133482301</v>
      </c>
      <c r="Q2317" s="17">
        <v>0.33529718052582702</v>
      </c>
      <c r="R2317" s="17"/>
      <c r="S2317" s="17">
        <v>0.55842648538323503</v>
      </c>
      <c r="T2317" s="17">
        <v>0.42690835886010498</v>
      </c>
      <c r="U2317" s="17">
        <v>0.299717801833293</v>
      </c>
      <c r="V2317" s="17">
        <v>0.506639548387118</v>
      </c>
      <c r="W2317" s="17">
        <v>0.35030341487206401</v>
      </c>
      <c r="X2317" s="17">
        <v>0.47753320152920498</v>
      </c>
      <c r="Y2317" s="17">
        <v>0.38299516559899799</v>
      </c>
      <c r="Z2317" s="17">
        <v>0.60161159930714203</v>
      </c>
      <c r="AA2317" s="17">
        <v>0.387692852468566</v>
      </c>
      <c r="AB2317" s="17">
        <v>0.417883004204745</v>
      </c>
      <c r="AC2317" s="17">
        <v>0.415093947988668</v>
      </c>
      <c r="AD2317" s="17">
        <v>0.39820196132807401</v>
      </c>
      <c r="AE2317" s="17"/>
      <c r="AF2317" s="17">
        <v>0.35415726709687401</v>
      </c>
      <c r="AG2317" s="17">
        <v>0.59826131165013496</v>
      </c>
      <c r="AH2317" s="17">
        <v>0.201958619647302</v>
      </c>
      <c r="AI2317" s="17"/>
      <c r="AJ2317" s="17">
        <v>0.46070009985903398</v>
      </c>
      <c r="AK2317" s="17">
        <v>0.616711229920478</v>
      </c>
      <c r="AL2317" s="17">
        <v>0.560930441386016</v>
      </c>
      <c r="AM2317" s="17"/>
      <c r="AN2317" s="17">
        <v>0.35634032549682598</v>
      </c>
      <c r="AO2317" s="17">
        <v>0.39960158530805201</v>
      </c>
      <c r="AP2317" s="17">
        <v>0.52705092958366095</v>
      </c>
      <c r="AQ2317" s="17">
        <v>0.62688211028919305</v>
      </c>
      <c r="AR2317" s="17">
        <v>0.56357203164205705</v>
      </c>
      <c r="AS2317" s="17"/>
      <c r="AT2317" s="17">
        <v>0.42975424584590199</v>
      </c>
      <c r="AU2317" s="17">
        <v>0.49679608267790698</v>
      </c>
      <c r="AV2317" s="17"/>
      <c r="AW2317" s="17">
        <v>0.53984110186356904</v>
      </c>
      <c r="AX2317" s="17">
        <v>0.50782701758939197</v>
      </c>
      <c r="AY2317" s="17">
        <v>0.30942837654955901</v>
      </c>
    </row>
    <row r="2318" spans="2:51">
      <c r="C2318" s="17"/>
      <c r="D2318" s="17"/>
      <c r="E2318" s="17"/>
      <c r="F2318" s="17"/>
      <c r="G2318" s="17"/>
      <c r="H2318" s="17"/>
      <c r="I2318" s="17"/>
      <c r="J2318" s="17"/>
      <c r="K2318" s="17"/>
      <c r="L2318" s="17"/>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7"/>
      <c r="AI2318" s="17"/>
      <c r="AJ2318" s="17"/>
      <c r="AK2318" s="17"/>
      <c r="AL2318" s="17"/>
      <c r="AM2318" s="17"/>
      <c r="AN2318" s="17"/>
      <c r="AO2318" s="17"/>
      <c r="AP2318" s="17"/>
      <c r="AQ2318" s="17"/>
      <c r="AR2318" s="17"/>
      <c r="AS2318" s="17"/>
      <c r="AT2318" s="17"/>
      <c r="AU2318" s="17"/>
      <c r="AV2318" s="17"/>
      <c r="AW2318" s="17"/>
      <c r="AX2318" s="17"/>
      <c r="AY2318" s="17"/>
    </row>
    <row r="2319" spans="2:51">
      <c r="B2319" s="6" t="s">
        <v>537</v>
      </c>
      <c r="C2319" s="17"/>
      <c r="D2319" s="17"/>
      <c r="E2319" s="17"/>
      <c r="F2319" s="17"/>
      <c r="G2319" s="17"/>
      <c r="H2319" s="17"/>
      <c r="I2319" s="17"/>
      <c r="J2319" s="17"/>
      <c r="K2319" s="17"/>
      <c r="L2319" s="17"/>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7"/>
      <c r="AI2319" s="17"/>
      <c r="AJ2319" s="17"/>
      <c r="AK2319" s="17"/>
      <c r="AL2319" s="17"/>
      <c r="AM2319" s="17"/>
      <c r="AN2319" s="17"/>
      <c r="AO2319" s="17"/>
      <c r="AP2319" s="17"/>
      <c r="AQ2319" s="17"/>
      <c r="AR2319" s="17"/>
      <c r="AS2319" s="17"/>
      <c r="AT2319" s="17"/>
      <c r="AU2319" s="17"/>
      <c r="AV2319" s="17"/>
      <c r="AW2319" s="17"/>
      <c r="AX2319" s="17"/>
      <c r="AY2319" s="17"/>
    </row>
    <row r="2320" spans="2:51">
      <c r="B2320" s="24" t="s">
        <v>16</v>
      </c>
      <c r="C2320" s="17"/>
      <c r="D2320" s="17"/>
      <c r="E2320" s="17"/>
      <c r="F2320" s="17"/>
      <c r="G2320" s="17"/>
      <c r="H2320" s="17"/>
      <c r="I2320" s="17"/>
      <c r="J2320" s="17"/>
      <c r="K2320" s="17"/>
      <c r="L2320" s="17"/>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7"/>
      <c r="AI2320" s="17"/>
      <c r="AJ2320" s="17"/>
      <c r="AK2320" s="17"/>
      <c r="AL2320" s="17"/>
      <c r="AM2320" s="17"/>
      <c r="AN2320" s="17"/>
      <c r="AO2320" s="17"/>
      <c r="AP2320" s="17"/>
      <c r="AQ2320" s="17"/>
      <c r="AR2320" s="17"/>
      <c r="AS2320" s="17"/>
      <c r="AT2320" s="17"/>
      <c r="AU2320" s="17"/>
      <c r="AV2320" s="17"/>
      <c r="AW2320" s="17"/>
      <c r="AX2320" s="17"/>
      <c r="AY2320" s="17"/>
    </row>
    <row r="2321" spans="2:51">
      <c r="B2321" t="s">
        <v>133</v>
      </c>
      <c r="C2321" s="17">
        <v>6.3467977151858104E-2</v>
      </c>
      <c r="D2321" s="17">
        <v>9.1489816414700706E-2</v>
      </c>
      <c r="E2321" s="17">
        <v>3.9288562394300203E-2</v>
      </c>
      <c r="F2321" s="17"/>
      <c r="G2321" s="17">
        <v>0.12603606986385199</v>
      </c>
      <c r="H2321" s="17">
        <v>6.4509994290708306E-2</v>
      </c>
      <c r="I2321" s="17">
        <v>6.3647123039430195E-2</v>
      </c>
      <c r="J2321" s="17">
        <v>5.1455350978043497E-2</v>
      </c>
      <c r="K2321" s="17">
        <v>4.8833032664755902E-2</v>
      </c>
      <c r="L2321" s="17">
        <v>4.8182645749880397E-2</v>
      </c>
      <c r="M2321" s="17"/>
      <c r="N2321" s="17">
        <v>5.8842051350441398E-2</v>
      </c>
      <c r="O2321" s="17">
        <v>6.8505795811312498E-2</v>
      </c>
      <c r="P2321" s="17">
        <v>4.5464605945507698E-2</v>
      </c>
      <c r="Q2321" s="17">
        <v>7.69692555634197E-2</v>
      </c>
      <c r="R2321" s="17"/>
      <c r="S2321" s="17">
        <v>8.5819353008936505E-2</v>
      </c>
      <c r="T2321" s="17">
        <v>6.9722070602797795E-2</v>
      </c>
      <c r="U2321" s="17">
        <v>3.9880668197216099E-2</v>
      </c>
      <c r="V2321" s="17">
        <v>4.8498008930685801E-2</v>
      </c>
      <c r="W2321" s="17">
        <v>5.2348310976975801E-2</v>
      </c>
      <c r="X2321" s="17">
        <v>6.8116284230091001E-2</v>
      </c>
      <c r="Y2321" s="17">
        <v>0.112012685492929</v>
      </c>
      <c r="Z2321" s="17">
        <v>4.8350230101623801E-2</v>
      </c>
      <c r="AA2321" s="17">
        <v>6.9122534821288106E-2</v>
      </c>
      <c r="AB2321" s="17">
        <v>2.5786962954545401E-2</v>
      </c>
      <c r="AC2321" s="17">
        <v>3.1811412949669E-2</v>
      </c>
      <c r="AD2321" s="17">
        <v>9.2630700204325997E-2</v>
      </c>
      <c r="AE2321" s="17"/>
      <c r="AF2321" s="17">
        <v>6.6597825034908797E-2</v>
      </c>
      <c r="AG2321" s="17">
        <v>5.2465792397199E-2</v>
      </c>
      <c r="AH2321" s="17">
        <v>6.1425858745659499E-2</v>
      </c>
      <c r="AI2321" s="17"/>
      <c r="AJ2321" s="17">
        <v>5.3878206776004703E-2</v>
      </c>
      <c r="AK2321" s="17">
        <v>6.1163512118903599E-2</v>
      </c>
      <c r="AL2321" s="17">
        <v>6.9435829484379499E-2</v>
      </c>
      <c r="AM2321" s="17"/>
      <c r="AN2321" s="17">
        <v>5.5326774951437098E-2</v>
      </c>
      <c r="AO2321" s="17">
        <v>4.0980853478423798E-2</v>
      </c>
      <c r="AP2321" s="17">
        <v>9.5661390095973395E-2</v>
      </c>
      <c r="AQ2321" s="17">
        <v>3.02878016514651E-2</v>
      </c>
      <c r="AR2321" s="17">
        <v>0.27795657950398001</v>
      </c>
      <c r="AS2321" s="17"/>
      <c r="AT2321" s="17">
        <v>5.8883654406679697E-2</v>
      </c>
      <c r="AU2321" s="17">
        <v>0.112904712579926</v>
      </c>
      <c r="AV2321" s="17"/>
      <c r="AW2321" s="17">
        <v>5.5424891164355602E-2</v>
      </c>
      <c r="AX2321" s="17">
        <v>7.7129980464238801E-2</v>
      </c>
      <c r="AY2321" s="17">
        <v>6.7941597731313294E-2</v>
      </c>
    </row>
    <row r="2322" spans="2:51">
      <c r="B2322" t="s">
        <v>134</v>
      </c>
      <c r="C2322" s="17">
        <v>0.16556315336840499</v>
      </c>
      <c r="D2322" s="17">
        <v>0.166688705223724</v>
      </c>
      <c r="E2322" s="17">
        <v>0.16517273005277899</v>
      </c>
      <c r="F2322" s="17"/>
      <c r="G2322" s="17">
        <v>0.16740271212268401</v>
      </c>
      <c r="H2322" s="17">
        <v>0.25132365403559398</v>
      </c>
      <c r="I2322" s="17">
        <v>0.197182972315186</v>
      </c>
      <c r="J2322" s="17">
        <v>0.13302232170210501</v>
      </c>
      <c r="K2322" s="17">
        <v>0.10756479296681799</v>
      </c>
      <c r="L2322" s="17">
        <v>0.14764807664994001</v>
      </c>
      <c r="M2322" s="17"/>
      <c r="N2322" s="17">
        <v>0.141237674792557</v>
      </c>
      <c r="O2322" s="17">
        <v>0.20259683045735399</v>
      </c>
      <c r="P2322" s="17">
        <v>0.147571207124787</v>
      </c>
      <c r="Q2322" s="17">
        <v>0.16841879672339599</v>
      </c>
      <c r="R2322" s="17"/>
      <c r="S2322" s="17">
        <v>0.219479540966771</v>
      </c>
      <c r="T2322" s="17">
        <v>0.15291702284487399</v>
      </c>
      <c r="U2322" s="17">
        <v>0.15177361738199299</v>
      </c>
      <c r="V2322" s="17">
        <v>0.19208290483926499</v>
      </c>
      <c r="W2322" s="17">
        <v>0.16417054859671801</v>
      </c>
      <c r="X2322" s="17">
        <v>6.73719155005464E-2</v>
      </c>
      <c r="Y2322" s="17">
        <v>0.18441240522209501</v>
      </c>
      <c r="Z2322" s="17">
        <v>0.164820202353198</v>
      </c>
      <c r="AA2322" s="17">
        <v>0.139655314415603</v>
      </c>
      <c r="AB2322" s="17">
        <v>0.21255921207161799</v>
      </c>
      <c r="AC2322" s="17">
        <v>0.140684885013908</v>
      </c>
      <c r="AD2322" s="17">
        <v>0.187117036835518</v>
      </c>
      <c r="AE2322" s="17"/>
      <c r="AF2322" s="17">
        <v>0.14222534318629801</v>
      </c>
      <c r="AG2322" s="17">
        <v>0.18432008312517401</v>
      </c>
      <c r="AH2322" s="17">
        <v>0.15825217492343999</v>
      </c>
      <c r="AI2322" s="17"/>
      <c r="AJ2322" s="17">
        <v>0.190379102240399</v>
      </c>
      <c r="AK2322" s="17">
        <v>0.18759353656116501</v>
      </c>
      <c r="AL2322" s="17">
        <v>0.117542209704072</v>
      </c>
      <c r="AM2322" s="17"/>
      <c r="AN2322" s="17">
        <v>0.15005726804102501</v>
      </c>
      <c r="AO2322" s="17">
        <v>0.21242345969137899</v>
      </c>
      <c r="AP2322" s="17">
        <v>0.16609954633975901</v>
      </c>
      <c r="AQ2322" s="17">
        <v>0.24320315112334201</v>
      </c>
      <c r="AR2322" s="17">
        <v>0</v>
      </c>
      <c r="AS2322" s="17"/>
      <c r="AT2322" s="17">
        <v>0.15528407910782599</v>
      </c>
      <c r="AU2322" s="17">
        <v>0.26473344752727002</v>
      </c>
      <c r="AV2322" s="17"/>
      <c r="AW2322" s="17">
        <v>0.141065567523843</v>
      </c>
      <c r="AX2322" s="17">
        <v>0.25254513376946702</v>
      </c>
      <c r="AY2322" s="17">
        <v>0.166982851018628</v>
      </c>
    </row>
    <row r="2323" spans="2:51">
      <c r="B2323" t="s">
        <v>135</v>
      </c>
      <c r="C2323" s="17">
        <v>0.29443245832027198</v>
      </c>
      <c r="D2323" s="17">
        <v>0.26265454518391002</v>
      </c>
      <c r="E2323" s="17">
        <v>0.323158352036087</v>
      </c>
      <c r="F2323" s="17"/>
      <c r="G2323" s="17">
        <v>0.27825632206110601</v>
      </c>
      <c r="H2323" s="17">
        <v>0.205251170115265</v>
      </c>
      <c r="I2323" s="17">
        <v>0.28955320178365801</v>
      </c>
      <c r="J2323" s="17">
        <v>0.316613439007153</v>
      </c>
      <c r="K2323" s="17">
        <v>0.33709703965972598</v>
      </c>
      <c r="L2323" s="17">
        <v>0.32021115066817302</v>
      </c>
      <c r="M2323" s="17"/>
      <c r="N2323" s="17">
        <v>0.240822112101021</v>
      </c>
      <c r="O2323" s="17">
        <v>0.279857808451139</v>
      </c>
      <c r="P2323" s="17">
        <v>0.34856352054213902</v>
      </c>
      <c r="Q2323" s="17">
        <v>0.31264638371445402</v>
      </c>
      <c r="R2323" s="17"/>
      <c r="S2323" s="17">
        <v>0.24941888582638599</v>
      </c>
      <c r="T2323" s="17">
        <v>0.30160979812816502</v>
      </c>
      <c r="U2323" s="17">
        <v>0.32646362798110601</v>
      </c>
      <c r="V2323" s="17">
        <v>0.28247227601466302</v>
      </c>
      <c r="W2323" s="17">
        <v>0.348793103511364</v>
      </c>
      <c r="X2323" s="17">
        <v>0.33151110341689899</v>
      </c>
      <c r="Y2323" s="17">
        <v>0.24128253051022899</v>
      </c>
      <c r="Z2323" s="17">
        <v>0.227575450025361</v>
      </c>
      <c r="AA2323" s="17">
        <v>0.29611101642082099</v>
      </c>
      <c r="AB2323" s="17">
        <v>0.26720417729059798</v>
      </c>
      <c r="AC2323" s="17">
        <v>0.37004124768420699</v>
      </c>
      <c r="AD2323" s="17">
        <v>0.30771088915241201</v>
      </c>
      <c r="AE2323" s="17"/>
      <c r="AF2323" s="17">
        <v>0.331789803852098</v>
      </c>
      <c r="AG2323" s="17">
        <v>0.26194569636458298</v>
      </c>
      <c r="AH2323" s="17">
        <v>0.33344865112025002</v>
      </c>
      <c r="AI2323" s="17"/>
      <c r="AJ2323" s="17">
        <v>0.277436472042011</v>
      </c>
      <c r="AK2323" s="17">
        <v>0.27091659294244602</v>
      </c>
      <c r="AL2323" s="17">
        <v>0.26458679863976198</v>
      </c>
      <c r="AM2323" s="17"/>
      <c r="AN2323" s="17">
        <v>0.34964621253081801</v>
      </c>
      <c r="AO2323" s="17">
        <v>0.298761086127104</v>
      </c>
      <c r="AP2323" s="17">
        <v>0.23740220689595301</v>
      </c>
      <c r="AQ2323" s="17">
        <v>0.187112281391353</v>
      </c>
      <c r="AR2323" s="17">
        <v>0.27556623902350602</v>
      </c>
      <c r="AS2323" s="17"/>
      <c r="AT2323" s="17">
        <v>0.30170881379639702</v>
      </c>
      <c r="AU2323" s="17">
        <v>0.243721021365294</v>
      </c>
      <c r="AV2323" s="17"/>
      <c r="AW2323" s="17">
        <v>0.24579299371629301</v>
      </c>
      <c r="AX2323" s="17">
        <v>0.22011339186946199</v>
      </c>
      <c r="AY2323" s="17">
        <v>0.36370732053694399</v>
      </c>
    </row>
    <row r="2324" spans="2:51">
      <c r="B2324" t="s">
        <v>136</v>
      </c>
      <c r="C2324" s="17">
        <v>0.26337870587859202</v>
      </c>
      <c r="D2324" s="17">
        <v>0.26878619596987902</v>
      </c>
      <c r="E2324" s="17">
        <v>0.25771503641875898</v>
      </c>
      <c r="F2324" s="17"/>
      <c r="G2324" s="17">
        <v>0.19854669641126799</v>
      </c>
      <c r="H2324" s="17">
        <v>0.250928863013201</v>
      </c>
      <c r="I2324" s="17">
        <v>0.24655827445033701</v>
      </c>
      <c r="J2324" s="17">
        <v>0.28181121941151699</v>
      </c>
      <c r="K2324" s="17">
        <v>0.26184694677633003</v>
      </c>
      <c r="L2324" s="17">
        <v>0.30867688335528698</v>
      </c>
      <c r="M2324" s="17"/>
      <c r="N2324" s="17">
        <v>0.36468266086389001</v>
      </c>
      <c r="O2324" s="17">
        <v>0.25989571755755397</v>
      </c>
      <c r="P2324" s="17">
        <v>0.20822503281628199</v>
      </c>
      <c r="Q2324" s="17">
        <v>0.21063120395555401</v>
      </c>
      <c r="R2324" s="17"/>
      <c r="S2324" s="17">
        <v>0.23145363549359599</v>
      </c>
      <c r="T2324" s="17">
        <v>0.26615535898022902</v>
      </c>
      <c r="U2324" s="17">
        <v>0.24286140291209601</v>
      </c>
      <c r="V2324" s="17">
        <v>0.26721830419241199</v>
      </c>
      <c r="W2324" s="17">
        <v>0.28363703571899901</v>
      </c>
      <c r="X2324" s="17">
        <v>0.31786829544404799</v>
      </c>
      <c r="Y2324" s="17">
        <v>0.24135009977761299</v>
      </c>
      <c r="Z2324" s="17">
        <v>0.33365075448749099</v>
      </c>
      <c r="AA2324" s="17">
        <v>0.28152746570086801</v>
      </c>
      <c r="AB2324" s="17">
        <v>0.258023655530008</v>
      </c>
      <c r="AC2324" s="17">
        <v>0.17607320459813999</v>
      </c>
      <c r="AD2324" s="17">
        <v>0.28955453223633498</v>
      </c>
      <c r="AE2324" s="17"/>
      <c r="AF2324" s="17">
        <v>0.26453060492279301</v>
      </c>
      <c r="AG2324" s="17">
        <v>0.30263473703955801</v>
      </c>
      <c r="AH2324" s="17">
        <v>0.203735948903361</v>
      </c>
      <c r="AI2324" s="17"/>
      <c r="AJ2324" s="17">
        <v>0.25515002867784498</v>
      </c>
      <c r="AK2324" s="17">
        <v>0.27347980184284998</v>
      </c>
      <c r="AL2324" s="17">
        <v>0.32010086821280898</v>
      </c>
      <c r="AM2324" s="17"/>
      <c r="AN2324" s="17">
        <v>0.20940736212210001</v>
      </c>
      <c r="AO2324" s="17">
        <v>0.22154743740775601</v>
      </c>
      <c r="AP2324" s="17">
        <v>0.28549592167542398</v>
      </c>
      <c r="AQ2324" s="17">
        <v>0.34909471415501497</v>
      </c>
      <c r="AR2324" s="17">
        <v>0.236267321957152</v>
      </c>
      <c r="AS2324" s="17"/>
      <c r="AT2324" s="17">
        <v>0.27064958296913699</v>
      </c>
      <c r="AU2324" s="17">
        <v>0.17220541207402501</v>
      </c>
      <c r="AV2324" s="17"/>
      <c r="AW2324" s="17">
        <v>0.33103999962255898</v>
      </c>
      <c r="AX2324" s="17">
        <v>0.247162787502299</v>
      </c>
      <c r="AY2324" s="17">
        <v>0.19918796303810399</v>
      </c>
    </row>
    <row r="2325" spans="2:51">
      <c r="B2325" t="s">
        <v>137</v>
      </c>
      <c r="C2325" s="17">
        <v>0.121915454815504</v>
      </c>
      <c r="D2325" s="17">
        <v>0.14275625209808099</v>
      </c>
      <c r="E2325" s="17">
        <v>0.10419858611529299</v>
      </c>
      <c r="F2325" s="17"/>
      <c r="G2325" s="17">
        <v>0.130661649373077</v>
      </c>
      <c r="H2325" s="17">
        <v>0.14220345759950201</v>
      </c>
      <c r="I2325" s="17">
        <v>0.11950548773579001</v>
      </c>
      <c r="J2325" s="17">
        <v>0.13149526029484901</v>
      </c>
      <c r="K2325" s="17">
        <v>0.13199229285731301</v>
      </c>
      <c r="L2325" s="17">
        <v>9.0536926748938096E-2</v>
      </c>
      <c r="M2325" s="17"/>
      <c r="N2325" s="17">
        <v>0.15439429242312699</v>
      </c>
      <c r="O2325" s="17">
        <v>0.104556969059585</v>
      </c>
      <c r="P2325" s="17">
        <v>0.13897826346199699</v>
      </c>
      <c r="Q2325" s="17">
        <v>9.6333862224759606E-2</v>
      </c>
      <c r="R2325" s="17"/>
      <c r="S2325" s="17">
        <v>0.138662821877551</v>
      </c>
      <c r="T2325" s="17">
        <v>9.7892685182712894E-2</v>
      </c>
      <c r="U2325" s="17">
        <v>0.12819948926644401</v>
      </c>
      <c r="V2325" s="17">
        <v>0.114549454037859</v>
      </c>
      <c r="W2325" s="17">
        <v>7.5443021257804305E-2</v>
      </c>
      <c r="X2325" s="17">
        <v>0.117917143512116</v>
      </c>
      <c r="Y2325" s="17">
        <v>0.10171663130103201</v>
      </c>
      <c r="Z2325" s="17">
        <v>9.2563285107702606E-2</v>
      </c>
      <c r="AA2325" s="17">
        <v>0.15467364038477899</v>
      </c>
      <c r="AB2325" s="17">
        <v>0.15837684806089</v>
      </c>
      <c r="AC2325" s="17">
        <v>0.13178455882569701</v>
      </c>
      <c r="AD2325" s="17">
        <v>0.122986841571408</v>
      </c>
      <c r="AE2325" s="17"/>
      <c r="AF2325" s="17">
        <v>0.10046001942192601</v>
      </c>
      <c r="AG2325" s="17">
        <v>0.13808302091246799</v>
      </c>
      <c r="AH2325" s="17">
        <v>0.12322116836354299</v>
      </c>
      <c r="AI2325" s="17"/>
      <c r="AJ2325" s="17">
        <v>0.128939754031659</v>
      </c>
      <c r="AK2325" s="17">
        <v>0.15664547789435801</v>
      </c>
      <c r="AL2325" s="17">
        <v>0.150601032040797</v>
      </c>
      <c r="AM2325" s="17"/>
      <c r="AN2325" s="17">
        <v>0.10561390425115801</v>
      </c>
      <c r="AO2325" s="17">
        <v>0.130965530908422</v>
      </c>
      <c r="AP2325" s="17">
        <v>0.14036617895088099</v>
      </c>
      <c r="AQ2325" s="17">
        <v>0.17605695749161801</v>
      </c>
      <c r="AR2325" s="17">
        <v>0.14701397227329699</v>
      </c>
      <c r="AS2325" s="17"/>
      <c r="AT2325" s="17">
        <v>0.118232554634164</v>
      </c>
      <c r="AU2325" s="17">
        <v>0.157815275126683</v>
      </c>
      <c r="AV2325" s="17"/>
      <c r="AW2325" s="17">
        <v>0.17045113801039999</v>
      </c>
      <c r="AX2325" s="17">
        <v>0.135492630574476</v>
      </c>
      <c r="AY2325" s="17">
        <v>6.90872017875203E-2</v>
      </c>
    </row>
    <row r="2326" spans="2:51">
      <c r="B2326" t="s">
        <v>119</v>
      </c>
      <c r="C2326" s="17">
        <v>9.1242250465368394E-2</v>
      </c>
      <c r="D2326" s="17">
        <v>6.7624485109706506E-2</v>
      </c>
      <c r="E2326" s="17">
        <v>0.11046673298278201</v>
      </c>
      <c r="F2326" s="17"/>
      <c r="G2326" s="17">
        <v>9.90965501680134E-2</v>
      </c>
      <c r="H2326" s="17">
        <v>8.57828609457294E-2</v>
      </c>
      <c r="I2326" s="17">
        <v>8.3552940675599499E-2</v>
      </c>
      <c r="J2326" s="17">
        <v>8.5602408606332003E-2</v>
      </c>
      <c r="K2326" s="17">
        <v>0.112665895075057</v>
      </c>
      <c r="L2326" s="17">
        <v>8.4744316827780997E-2</v>
      </c>
      <c r="M2326" s="17"/>
      <c r="N2326" s="17">
        <v>4.0021208468962302E-2</v>
      </c>
      <c r="O2326" s="17">
        <v>8.4586878663055795E-2</v>
      </c>
      <c r="P2326" s="17">
        <v>0.111197370109288</v>
      </c>
      <c r="Q2326" s="17">
        <v>0.135000497818418</v>
      </c>
      <c r="R2326" s="17"/>
      <c r="S2326" s="17">
        <v>7.5165762826759394E-2</v>
      </c>
      <c r="T2326" s="17">
        <v>0.11170306426122099</v>
      </c>
      <c r="U2326" s="17">
        <v>0.11082119426114601</v>
      </c>
      <c r="V2326" s="17">
        <v>9.5179051985115601E-2</v>
      </c>
      <c r="W2326" s="17">
        <v>7.5607979938138198E-2</v>
      </c>
      <c r="X2326" s="17">
        <v>9.7215257896299798E-2</v>
      </c>
      <c r="Y2326" s="17">
        <v>0.119225647696103</v>
      </c>
      <c r="Z2326" s="17">
        <v>0.133040077924623</v>
      </c>
      <c r="AA2326" s="17">
        <v>5.8910028256640198E-2</v>
      </c>
      <c r="AB2326" s="17">
        <v>7.8049144092340095E-2</v>
      </c>
      <c r="AC2326" s="17">
        <v>0.149604690928378</v>
      </c>
      <c r="AD2326" s="17">
        <v>0</v>
      </c>
      <c r="AE2326" s="17"/>
      <c r="AF2326" s="17">
        <v>9.4396403581976804E-2</v>
      </c>
      <c r="AG2326" s="17">
        <v>6.0550670161018602E-2</v>
      </c>
      <c r="AH2326" s="17">
        <v>0.119916197943746</v>
      </c>
      <c r="AI2326" s="17"/>
      <c r="AJ2326" s="17">
        <v>9.4216436232081202E-2</v>
      </c>
      <c r="AK2326" s="17">
        <v>5.0201078640277098E-2</v>
      </c>
      <c r="AL2326" s="17">
        <v>7.7733261918180599E-2</v>
      </c>
      <c r="AM2326" s="17"/>
      <c r="AN2326" s="17">
        <v>0.129948478103461</v>
      </c>
      <c r="AO2326" s="17">
        <v>9.5321632386915503E-2</v>
      </c>
      <c r="AP2326" s="17">
        <v>7.4974756042009399E-2</v>
      </c>
      <c r="AQ2326" s="17">
        <v>1.4245094187205499E-2</v>
      </c>
      <c r="AR2326" s="17">
        <v>6.3195887242065305E-2</v>
      </c>
      <c r="AS2326" s="17"/>
      <c r="AT2326" s="17">
        <v>9.5241315085797307E-2</v>
      </c>
      <c r="AU2326" s="17">
        <v>4.8620131326802402E-2</v>
      </c>
      <c r="AV2326" s="17"/>
      <c r="AW2326" s="17">
        <v>5.6225409962548899E-2</v>
      </c>
      <c r="AX2326" s="17">
        <v>6.7556075820057307E-2</v>
      </c>
      <c r="AY2326" s="17">
        <v>0.13309306588749101</v>
      </c>
    </row>
    <row r="2327" spans="2:51">
      <c r="B2327" t="s">
        <v>138</v>
      </c>
      <c r="C2327" s="17">
        <v>0.229031130520263</v>
      </c>
      <c r="D2327" s="17">
        <v>0.25817852163842397</v>
      </c>
      <c r="E2327" s="17">
        <v>0.204461292447079</v>
      </c>
      <c r="F2327" s="17"/>
      <c r="G2327" s="17">
        <v>0.293438781986536</v>
      </c>
      <c r="H2327" s="17">
        <v>0.31583364832630301</v>
      </c>
      <c r="I2327" s="17">
        <v>0.26083009535461599</v>
      </c>
      <c r="J2327" s="17">
        <v>0.184477672680148</v>
      </c>
      <c r="K2327" s="17">
        <v>0.15639782563157401</v>
      </c>
      <c r="L2327" s="17">
        <v>0.19583072239982</v>
      </c>
      <c r="M2327" s="17"/>
      <c r="N2327" s="17">
        <v>0.20007972614299899</v>
      </c>
      <c r="O2327" s="17">
        <v>0.27110262626866699</v>
      </c>
      <c r="P2327" s="17">
        <v>0.19303581307029499</v>
      </c>
      <c r="Q2327" s="17">
        <v>0.24538805228681501</v>
      </c>
      <c r="R2327" s="17"/>
      <c r="S2327" s="17">
        <v>0.30529889397570797</v>
      </c>
      <c r="T2327" s="17">
        <v>0.22263909344767199</v>
      </c>
      <c r="U2327" s="17">
        <v>0.19165428557920899</v>
      </c>
      <c r="V2327" s="17">
        <v>0.24058091376995</v>
      </c>
      <c r="W2327" s="17">
        <v>0.21651885957369399</v>
      </c>
      <c r="X2327" s="17">
        <v>0.135488199730637</v>
      </c>
      <c r="Y2327" s="17">
        <v>0.29642509071502299</v>
      </c>
      <c r="Z2327" s="17">
        <v>0.21317043245482201</v>
      </c>
      <c r="AA2327" s="17">
        <v>0.20877784923689099</v>
      </c>
      <c r="AB2327" s="17">
        <v>0.23834617502616301</v>
      </c>
      <c r="AC2327" s="17">
        <v>0.17249629796357699</v>
      </c>
      <c r="AD2327" s="17">
        <v>0.27974773703984401</v>
      </c>
      <c r="AE2327" s="17"/>
      <c r="AF2327" s="17">
        <v>0.208823168221207</v>
      </c>
      <c r="AG2327" s="17">
        <v>0.23678587552237301</v>
      </c>
      <c r="AH2327" s="17">
        <v>0.21967803366909999</v>
      </c>
      <c r="AI2327" s="17"/>
      <c r="AJ2327" s="17">
        <v>0.244257309016403</v>
      </c>
      <c r="AK2327" s="17">
        <v>0.24875704868006901</v>
      </c>
      <c r="AL2327" s="17">
        <v>0.18697803918845099</v>
      </c>
      <c r="AM2327" s="17"/>
      <c r="AN2327" s="17">
        <v>0.20538404299246199</v>
      </c>
      <c r="AO2327" s="17">
        <v>0.253404313169802</v>
      </c>
      <c r="AP2327" s="17">
        <v>0.26176093643573201</v>
      </c>
      <c r="AQ2327" s="17">
        <v>0.273490952774808</v>
      </c>
      <c r="AR2327" s="17">
        <v>0.27795657950398001</v>
      </c>
      <c r="AS2327" s="17"/>
      <c r="AT2327" s="17">
        <v>0.21416773351450499</v>
      </c>
      <c r="AU2327" s="17">
        <v>0.37763816010719498</v>
      </c>
      <c r="AV2327" s="17"/>
      <c r="AW2327" s="17">
        <v>0.19649045868819801</v>
      </c>
      <c r="AX2327" s="17">
        <v>0.32967511423370599</v>
      </c>
      <c r="AY2327" s="17">
        <v>0.23492444874994101</v>
      </c>
    </row>
    <row r="2328" spans="2:51">
      <c r="B2328" t="s">
        <v>139</v>
      </c>
      <c r="C2328" s="17">
        <v>0.385294160694097</v>
      </c>
      <c r="D2328" s="17">
        <v>0.41154244806795898</v>
      </c>
      <c r="E2328" s="17">
        <v>0.36191362253405202</v>
      </c>
      <c r="F2328" s="17"/>
      <c r="G2328" s="17">
        <v>0.32920834578434499</v>
      </c>
      <c r="H2328" s="17">
        <v>0.39313232061270298</v>
      </c>
      <c r="I2328" s="17">
        <v>0.36606376218612702</v>
      </c>
      <c r="J2328" s="17">
        <v>0.41330647970636603</v>
      </c>
      <c r="K2328" s="17">
        <v>0.39383923963364298</v>
      </c>
      <c r="L2328" s="17">
        <v>0.39921381010422602</v>
      </c>
      <c r="M2328" s="17"/>
      <c r="N2328" s="17">
        <v>0.51907695328701797</v>
      </c>
      <c r="O2328" s="17">
        <v>0.36445268661713798</v>
      </c>
      <c r="P2328" s="17">
        <v>0.34720329627827801</v>
      </c>
      <c r="Q2328" s="17">
        <v>0.30696506618031399</v>
      </c>
      <c r="R2328" s="17"/>
      <c r="S2328" s="17">
        <v>0.37011645737114701</v>
      </c>
      <c r="T2328" s="17">
        <v>0.36404804416294201</v>
      </c>
      <c r="U2328" s="17">
        <v>0.37106089217853999</v>
      </c>
      <c r="V2328" s="17">
        <v>0.38176775823027098</v>
      </c>
      <c r="W2328" s="17">
        <v>0.35908005697680301</v>
      </c>
      <c r="X2328" s="17">
        <v>0.43578543895616401</v>
      </c>
      <c r="Y2328" s="17">
        <v>0.34306673107864499</v>
      </c>
      <c r="Z2328" s="17">
        <v>0.42621403959519399</v>
      </c>
      <c r="AA2328" s="17">
        <v>0.43620110608564699</v>
      </c>
      <c r="AB2328" s="17">
        <v>0.41640050359089897</v>
      </c>
      <c r="AC2328" s="17">
        <v>0.30785776342383703</v>
      </c>
      <c r="AD2328" s="17">
        <v>0.41254137380774297</v>
      </c>
      <c r="AE2328" s="17"/>
      <c r="AF2328" s="17">
        <v>0.36499062434471802</v>
      </c>
      <c r="AG2328" s="17">
        <v>0.440717757952026</v>
      </c>
      <c r="AH2328" s="17">
        <v>0.32695711726690402</v>
      </c>
      <c r="AI2328" s="17"/>
      <c r="AJ2328" s="17">
        <v>0.384089782709504</v>
      </c>
      <c r="AK2328" s="17">
        <v>0.43012527973720799</v>
      </c>
      <c r="AL2328" s="17">
        <v>0.47070190025360698</v>
      </c>
      <c r="AM2328" s="17"/>
      <c r="AN2328" s="17">
        <v>0.315021266373259</v>
      </c>
      <c r="AO2328" s="17">
        <v>0.35251296831617801</v>
      </c>
      <c r="AP2328" s="17">
        <v>0.42586210062630497</v>
      </c>
      <c r="AQ2328" s="17">
        <v>0.52515167164663401</v>
      </c>
      <c r="AR2328" s="17">
        <v>0.38328129423044899</v>
      </c>
      <c r="AS2328" s="17"/>
      <c r="AT2328" s="17">
        <v>0.38888213760330098</v>
      </c>
      <c r="AU2328" s="17">
        <v>0.33002068720070799</v>
      </c>
      <c r="AV2328" s="17"/>
      <c r="AW2328" s="17">
        <v>0.50149113763296005</v>
      </c>
      <c r="AX2328" s="17">
        <v>0.382655418076775</v>
      </c>
      <c r="AY2328" s="17">
        <v>0.26827516482562402</v>
      </c>
    </row>
    <row r="2329" spans="2:51">
      <c r="B2329" t="s">
        <v>140</v>
      </c>
      <c r="C2329" s="17">
        <v>-0.156263030173834</v>
      </c>
      <c r="D2329" s="17">
        <v>-0.153363926429535</v>
      </c>
      <c r="E2329" s="17">
        <v>-0.15745233008697301</v>
      </c>
      <c r="F2329" s="17"/>
      <c r="G2329" s="17">
        <v>-3.5769563797808497E-2</v>
      </c>
      <c r="H2329" s="17">
        <v>-7.7298672286400305E-2</v>
      </c>
      <c r="I2329" s="17">
        <v>-0.105233666831511</v>
      </c>
      <c r="J2329" s="17">
        <v>-0.228828807026218</v>
      </c>
      <c r="K2329" s="17">
        <v>-0.237441414002069</v>
      </c>
      <c r="L2329" s="17">
        <v>-0.203383087704405</v>
      </c>
      <c r="M2329" s="17"/>
      <c r="N2329" s="17">
        <v>-0.31899722714401901</v>
      </c>
      <c r="O2329" s="17">
        <v>-9.33500603484715E-2</v>
      </c>
      <c r="P2329" s="17">
        <v>-0.15416748320798301</v>
      </c>
      <c r="Q2329" s="17">
        <v>-6.1577013893498303E-2</v>
      </c>
      <c r="R2329" s="17"/>
      <c r="S2329" s="17">
        <v>-6.4817563395438996E-2</v>
      </c>
      <c r="T2329" s="17">
        <v>-0.14140895071526999</v>
      </c>
      <c r="U2329" s="17">
        <v>-0.179406606599331</v>
      </c>
      <c r="V2329" s="17">
        <v>-0.14118684446032101</v>
      </c>
      <c r="W2329" s="17">
        <v>-0.14256119740310899</v>
      </c>
      <c r="X2329" s="17">
        <v>-0.30029723922552698</v>
      </c>
      <c r="Y2329" s="17">
        <v>-4.6641640363621499E-2</v>
      </c>
      <c r="Z2329" s="17">
        <v>-0.21304360714037199</v>
      </c>
      <c r="AA2329" s="17">
        <v>-0.227423256848756</v>
      </c>
      <c r="AB2329" s="17">
        <v>-0.17805432856473599</v>
      </c>
      <c r="AC2329" s="17">
        <v>-0.13536146546026001</v>
      </c>
      <c r="AD2329" s="17">
        <v>-0.13279363676789899</v>
      </c>
      <c r="AE2329" s="17"/>
      <c r="AF2329" s="17">
        <v>-0.15616745612351199</v>
      </c>
      <c r="AG2329" s="17">
        <v>-0.20393188242965299</v>
      </c>
      <c r="AH2329" s="17">
        <v>-0.107279083597804</v>
      </c>
      <c r="AI2329" s="17"/>
      <c r="AJ2329" s="17">
        <v>-0.13983247369310101</v>
      </c>
      <c r="AK2329" s="17">
        <v>-0.18136823105713901</v>
      </c>
      <c r="AL2329" s="17">
        <v>-0.28372386106515501</v>
      </c>
      <c r="AM2329" s="17"/>
      <c r="AN2329" s="17">
        <v>-0.109637223380797</v>
      </c>
      <c r="AO2329" s="17">
        <v>-9.9108655146375596E-2</v>
      </c>
      <c r="AP2329" s="17">
        <v>-0.164101164190573</v>
      </c>
      <c r="AQ2329" s="17">
        <v>-0.25166071887182601</v>
      </c>
      <c r="AR2329" s="17">
        <v>-0.105324714726469</v>
      </c>
      <c r="AS2329" s="17"/>
      <c r="AT2329" s="17">
        <v>-0.17471440408879499</v>
      </c>
      <c r="AU2329" s="17">
        <v>4.7617472906486803E-2</v>
      </c>
      <c r="AV2329" s="17"/>
      <c r="AW2329" s="17">
        <v>-0.30500067894476102</v>
      </c>
      <c r="AX2329" s="17">
        <v>-5.2980303843068698E-2</v>
      </c>
      <c r="AY2329" s="17">
        <v>-3.3350716075682997E-2</v>
      </c>
    </row>
    <row r="2330" spans="2:51">
      <c r="C2330" s="17"/>
      <c r="D2330" s="17"/>
      <c r="E2330" s="17"/>
      <c r="F2330" s="17"/>
      <c r="G2330" s="17"/>
      <c r="H2330" s="17"/>
      <c r="I2330" s="17"/>
      <c r="J2330" s="17"/>
      <c r="K2330" s="17"/>
      <c r="L2330" s="17"/>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7"/>
      <c r="AI2330" s="17"/>
      <c r="AJ2330" s="17"/>
      <c r="AK2330" s="17"/>
      <c r="AL2330" s="17"/>
      <c r="AM2330" s="17"/>
      <c r="AN2330" s="17"/>
      <c r="AO2330" s="17"/>
      <c r="AP2330" s="17"/>
      <c r="AQ2330" s="17"/>
      <c r="AR2330" s="17"/>
      <c r="AS2330" s="17"/>
      <c r="AT2330" s="17"/>
      <c r="AU2330" s="17"/>
      <c r="AV2330" s="17"/>
      <c r="AW2330" s="17"/>
      <c r="AX2330" s="17"/>
      <c r="AY2330" s="17"/>
    </row>
    <row r="2331" spans="2:51">
      <c r="B2331" s="6" t="s">
        <v>538</v>
      </c>
      <c r="C2331" s="17"/>
      <c r="D2331" s="17"/>
      <c r="E2331" s="17"/>
      <c r="F2331" s="17"/>
      <c r="G2331" s="17"/>
      <c r="H2331" s="17"/>
      <c r="I2331" s="17"/>
      <c r="J2331" s="17"/>
      <c r="K2331" s="17"/>
      <c r="L2331" s="17"/>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7"/>
      <c r="AI2331" s="17"/>
      <c r="AJ2331" s="17"/>
      <c r="AK2331" s="17"/>
      <c r="AL2331" s="17"/>
      <c r="AM2331" s="17"/>
      <c r="AN2331" s="17"/>
      <c r="AO2331" s="17"/>
      <c r="AP2331" s="17"/>
      <c r="AQ2331" s="17"/>
      <c r="AR2331" s="17"/>
      <c r="AS2331" s="17"/>
      <c r="AT2331" s="17"/>
      <c r="AU2331" s="17"/>
      <c r="AV2331" s="17"/>
      <c r="AW2331" s="17"/>
      <c r="AX2331" s="17"/>
      <c r="AY2331" s="17"/>
    </row>
    <row r="2332" spans="2:51">
      <c r="B2332" s="24" t="s">
        <v>16</v>
      </c>
      <c r="C2332" s="17"/>
      <c r="D2332" s="17"/>
      <c r="E2332" s="17"/>
      <c r="F2332" s="17"/>
      <c r="G2332" s="17"/>
      <c r="H2332" s="17"/>
      <c r="I2332" s="17"/>
      <c r="J2332" s="17"/>
      <c r="K2332" s="17"/>
      <c r="L2332" s="17"/>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7"/>
      <c r="AI2332" s="17"/>
      <c r="AJ2332" s="17"/>
      <c r="AK2332" s="17"/>
      <c r="AL2332" s="17"/>
      <c r="AM2332" s="17"/>
      <c r="AN2332" s="17"/>
      <c r="AO2332" s="17"/>
      <c r="AP2332" s="17"/>
      <c r="AQ2332" s="17"/>
      <c r="AR2332" s="17"/>
      <c r="AS2332" s="17"/>
      <c r="AT2332" s="17"/>
      <c r="AU2332" s="17"/>
      <c r="AV2332" s="17"/>
      <c r="AW2332" s="17"/>
      <c r="AX2332" s="17"/>
      <c r="AY2332" s="17"/>
    </row>
    <row r="2333" spans="2:51">
      <c r="B2333" t="s">
        <v>133</v>
      </c>
      <c r="C2333" s="17">
        <v>0.112730338029435</v>
      </c>
      <c r="D2333" s="17">
        <v>0.16598508048676999</v>
      </c>
      <c r="E2333" s="17">
        <v>6.1047542673935203E-2</v>
      </c>
      <c r="F2333" s="17"/>
      <c r="G2333" s="17">
        <v>0.152079256278292</v>
      </c>
      <c r="H2333" s="17">
        <v>9.9314536292603395E-2</v>
      </c>
      <c r="I2333" s="17">
        <v>0.106651268012053</v>
      </c>
      <c r="J2333" s="17">
        <v>0.10283044460147001</v>
      </c>
      <c r="K2333" s="17">
        <v>0.124833820984227</v>
      </c>
      <c r="L2333" s="17">
        <v>0.11020283262354801</v>
      </c>
      <c r="M2333" s="17"/>
      <c r="N2333" s="17">
        <v>0.14244824309816301</v>
      </c>
      <c r="O2333" s="17">
        <v>0.102681498660378</v>
      </c>
      <c r="P2333" s="17">
        <v>8.8615568709331599E-2</v>
      </c>
      <c r="Q2333" s="17">
        <v>0.112572245146279</v>
      </c>
      <c r="R2333" s="17"/>
      <c r="S2333" s="17">
        <v>0.13007387645398799</v>
      </c>
      <c r="T2333" s="17">
        <v>6.3701388656229402E-2</v>
      </c>
      <c r="U2333" s="17">
        <v>0.12225982918405</v>
      </c>
      <c r="V2333" s="17">
        <v>0.13624809331783899</v>
      </c>
      <c r="W2333" s="17">
        <v>0.134781715402501</v>
      </c>
      <c r="X2333" s="17">
        <v>0.13162904715021101</v>
      </c>
      <c r="Y2333" s="17">
        <v>0.13008135995254499</v>
      </c>
      <c r="Z2333" s="17">
        <v>0.103995238598626</v>
      </c>
      <c r="AA2333" s="17">
        <v>9.3315734116007201E-2</v>
      </c>
      <c r="AB2333" s="17">
        <v>0.126339290188342</v>
      </c>
      <c r="AC2333" s="17">
        <v>5.0965371766022602E-2</v>
      </c>
      <c r="AD2333" s="17">
        <v>0.122228430673146</v>
      </c>
      <c r="AE2333" s="17"/>
      <c r="AF2333" s="17">
        <v>0.10434660031208801</v>
      </c>
      <c r="AG2333" s="17">
        <v>0.133130656252513</v>
      </c>
      <c r="AH2333" s="17">
        <v>7.8782961648766497E-2</v>
      </c>
      <c r="AI2333" s="17"/>
      <c r="AJ2333" s="17">
        <v>0.111025313957551</v>
      </c>
      <c r="AK2333" s="17">
        <v>0.104504793755025</v>
      </c>
      <c r="AL2333" s="17">
        <v>0.15866690499556199</v>
      </c>
      <c r="AM2333" s="17"/>
      <c r="AN2333" s="17">
        <v>9.3918302024509195E-2</v>
      </c>
      <c r="AO2333" s="17">
        <v>0.122994603495301</v>
      </c>
      <c r="AP2333" s="17">
        <v>0.110378662255753</v>
      </c>
      <c r="AQ2333" s="17">
        <v>0.13795042436046701</v>
      </c>
      <c r="AR2333" s="17">
        <v>0.30560599777657099</v>
      </c>
      <c r="AS2333" s="17"/>
      <c r="AT2333" s="17">
        <v>0.111857446975344</v>
      </c>
      <c r="AU2333" s="17">
        <v>0.128485993972345</v>
      </c>
      <c r="AV2333" s="17"/>
      <c r="AW2333" s="17">
        <v>0.160545317163207</v>
      </c>
      <c r="AX2333" s="17">
        <v>2.12419873153946E-2</v>
      </c>
      <c r="AY2333" s="17">
        <v>7.8111332252333299E-2</v>
      </c>
    </row>
    <row r="2334" spans="2:51">
      <c r="B2334" t="s">
        <v>134</v>
      </c>
      <c r="C2334" s="17">
        <v>0.32727253610996299</v>
      </c>
      <c r="D2334" s="17">
        <v>0.36023168093171398</v>
      </c>
      <c r="E2334" s="17">
        <v>0.29455118980263101</v>
      </c>
      <c r="F2334" s="17"/>
      <c r="G2334" s="17">
        <v>0.35844890142158298</v>
      </c>
      <c r="H2334" s="17">
        <v>0.35367400643776797</v>
      </c>
      <c r="I2334" s="17">
        <v>0.31874475919398398</v>
      </c>
      <c r="J2334" s="17">
        <v>0.35385884215170299</v>
      </c>
      <c r="K2334" s="17">
        <v>0.298918458046182</v>
      </c>
      <c r="L2334" s="17">
        <v>0.30482989864656801</v>
      </c>
      <c r="M2334" s="17"/>
      <c r="N2334" s="17">
        <v>0.41791372707867003</v>
      </c>
      <c r="O2334" s="17">
        <v>0.31000079292437399</v>
      </c>
      <c r="P2334" s="17">
        <v>0.30077733488876501</v>
      </c>
      <c r="Q2334" s="17">
        <v>0.28501931005061298</v>
      </c>
      <c r="R2334" s="17"/>
      <c r="S2334" s="17">
        <v>0.31588093823730101</v>
      </c>
      <c r="T2334" s="17">
        <v>0.31997586105295101</v>
      </c>
      <c r="U2334" s="17">
        <v>0.355087069849717</v>
      </c>
      <c r="V2334" s="17">
        <v>0.30058369735415902</v>
      </c>
      <c r="W2334" s="17">
        <v>0.387715434612252</v>
      </c>
      <c r="X2334" s="17">
        <v>0.36486938564229399</v>
      </c>
      <c r="Y2334" s="17">
        <v>0.31234842263303803</v>
      </c>
      <c r="Z2334" s="17">
        <v>0.42244591446927998</v>
      </c>
      <c r="AA2334" s="17">
        <v>0.34781093709407901</v>
      </c>
      <c r="AB2334" s="17">
        <v>0.25607649820815598</v>
      </c>
      <c r="AC2334" s="17">
        <v>0.27171276134747901</v>
      </c>
      <c r="AD2334" s="17">
        <v>0.26188509354130302</v>
      </c>
      <c r="AE2334" s="17"/>
      <c r="AF2334" s="17">
        <v>0.30433794570608202</v>
      </c>
      <c r="AG2334" s="17">
        <v>0.36752016385643899</v>
      </c>
      <c r="AH2334" s="17">
        <v>0.23680007306411499</v>
      </c>
      <c r="AI2334" s="17"/>
      <c r="AJ2334" s="17">
        <v>0.28539187816790801</v>
      </c>
      <c r="AK2334" s="17">
        <v>0.35445114181448201</v>
      </c>
      <c r="AL2334" s="17">
        <v>0.37701140960268398</v>
      </c>
      <c r="AM2334" s="17"/>
      <c r="AN2334" s="17">
        <v>0.26240071490399602</v>
      </c>
      <c r="AO2334" s="17">
        <v>0.28814908938681699</v>
      </c>
      <c r="AP2334" s="17">
        <v>0.40221179785996097</v>
      </c>
      <c r="AQ2334" s="17">
        <v>0.41109310541803101</v>
      </c>
      <c r="AR2334" s="17">
        <v>0.33929834821308502</v>
      </c>
      <c r="AS2334" s="17"/>
      <c r="AT2334" s="17">
        <v>0.32377871448137702</v>
      </c>
      <c r="AU2334" s="17">
        <v>0.34978180141916998</v>
      </c>
      <c r="AV2334" s="17"/>
      <c r="AW2334" s="17">
        <v>0.40503034648285202</v>
      </c>
      <c r="AX2334" s="17">
        <v>0.35598053411429698</v>
      </c>
      <c r="AY2334" s="17">
        <v>0.23251475874684199</v>
      </c>
    </row>
    <row r="2335" spans="2:51">
      <c r="B2335" t="s">
        <v>135</v>
      </c>
      <c r="C2335" s="17">
        <v>0.34195696427244598</v>
      </c>
      <c r="D2335" s="17">
        <v>0.30286622318825501</v>
      </c>
      <c r="E2335" s="17">
        <v>0.38111785082586602</v>
      </c>
      <c r="F2335" s="17"/>
      <c r="G2335" s="17">
        <v>0.23395149183951</v>
      </c>
      <c r="H2335" s="17">
        <v>0.30706206756587101</v>
      </c>
      <c r="I2335" s="17">
        <v>0.386889021324896</v>
      </c>
      <c r="J2335" s="17">
        <v>0.32625844132979698</v>
      </c>
      <c r="K2335" s="17">
        <v>0.37320857928385298</v>
      </c>
      <c r="L2335" s="17">
        <v>0.36862475049653598</v>
      </c>
      <c r="M2335" s="17"/>
      <c r="N2335" s="17">
        <v>0.29097045284435402</v>
      </c>
      <c r="O2335" s="17">
        <v>0.34758068320940899</v>
      </c>
      <c r="P2335" s="17">
        <v>0.39147670046051503</v>
      </c>
      <c r="Q2335" s="17">
        <v>0.33841851856982902</v>
      </c>
      <c r="R2335" s="17"/>
      <c r="S2335" s="17">
        <v>0.28663562240496698</v>
      </c>
      <c r="T2335" s="17">
        <v>0.33812823670250403</v>
      </c>
      <c r="U2335" s="17">
        <v>0.32100588572712602</v>
      </c>
      <c r="V2335" s="17">
        <v>0.31846104082916499</v>
      </c>
      <c r="W2335" s="17">
        <v>0.35256693531899502</v>
      </c>
      <c r="X2335" s="17">
        <v>0.30448749848499901</v>
      </c>
      <c r="Y2335" s="17">
        <v>0.37218423290244501</v>
      </c>
      <c r="Z2335" s="17">
        <v>0.36753128171939697</v>
      </c>
      <c r="AA2335" s="17">
        <v>0.36773134839958699</v>
      </c>
      <c r="AB2335" s="17">
        <v>0.43626010710086099</v>
      </c>
      <c r="AC2335" s="17">
        <v>0.47345706260686299</v>
      </c>
      <c r="AD2335" s="17">
        <v>0.27345557589388297</v>
      </c>
      <c r="AE2335" s="17"/>
      <c r="AF2335" s="17">
        <v>0.36238194464456402</v>
      </c>
      <c r="AG2335" s="17">
        <v>0.31388625008090598</v>
      </c>
      <c r="AH2335" s="17">
        <v>0.37920145312919801</v>
      </c>
      <c r="AI2335" s="17"/>
      <c r="AJ2335" s="17">
        <v>0.38943032456270998</v>
      </c>
      <c r="AK2335" s="17">
        <v>0.3257136980691</v>
      </c>
      <c r="AL2335" s="17">
        <v>0.28815645282182301</v>
      </c>
      <c r="AM2335" s="17"/>
      <c r="AN2335" s="17">
        <v>0.38693468993651797</v>
      </c>
      <c r="AO2335" s="17">
        <v>0.34281283173149102</v>
      </c>
      <c r="AP2335" s="17">
        <v>0.292881745840192</v>
      </c>
      <c r="AQ2335" s="17">
        <v>0.29153857181412801</v>
      </c>
      <c r="AR2335" s="17">
        <v>0.230581122706534</v>
      </c>
      <c r="AS2335" s="17"/>
      <c r="AT2335" s="17">
        <v>0.34895962481404103</v>
      </c>
      <c r="AU2335" s="17">
        <v>0.278170701838095</v>
      </c>
      <c r="AV2335" s="17"/>
      <c r="AW2335" s="17">
        <v>0.28334115101540402</v>
      </c>
      <c r="AX2335" s="17">
        <v>0.39605000441695798</v>
      </c>
      <c r="AY2335" s="17">
        <v>0.39697718995368397</v>
      </c>
    </row>
    <row r="2336" spans="2:51">
      <c r="B2336" t="s">
        <v>136</v>
      </c>
      <c r="C2336" s="17">
        <v>0.11544945298347301</v>
      </c>
      <c r="D2336" s="17">
        <v>8.8349063613104198E-2</v>
      </c>
      <c r="E2336" s="17">
        <v>0.14187931237097101</v>
      </c>
      <c r="F2336" s="17"/>
      <c r="G2336" s="17">
        <v>0.15567105449465601</v>
      </c>
      <c r="H2336" s="17">
        <v>0.16604404076067</v>
      </c>
      <c r="I2336" s="17">
        <v>8.3981748369634096E-2</v>
      </c>
      <c r="J2336" s="17">
        <v>0.101302211594967</v>
      </c>
      <c r="K2336" s="17">
        <v>8.0457872164510405E-2</v>
      </c>
      <c r="L2336" s="17">
        <v>0.113971548422261</v>
      </c>
      <c r="M2336" s="17"/>
      <c r="N2336" s="17">
        <v>9.2177396818989996E-2</v>
      </c>
      <c r="O2336" s="17">
        <v>0.13995104377832401</v>
      </c>
      <c r="P2336" s="17">
        <v>9.7710235315791399E-2</v>
      </c>
      <c r="Q2336" s="17">
        <v>0.13110451828109701</v>
      </c>
      <c r="R2336" s="17"/>
      <c r="S2336" s="17">
        <v>0.15947286979003</v>
      </c>
      <c r="T2336" s="17">
        <v>0.18084121456066701</v>
      </c>
      <c r="U2336" s="17">
        <v>9.4015276349880203E-2</v>
      </c>
      <c r="V2336" s="17">
        <v>0.117448480107275</v>
      </c>
      <c r="W2336" s="17">
        <v>7.3608278563441903E-2</v>
      </c>
      <c r="X2336" s="17">
        <v>9.5281596464553003E-2</v>
      </c>
      <c r="Y2336" s="17">
        <v>6.1254536903919903E-2</v>
      </c>
      <c r="Z2336" s="17">
        <v>5.8090205901344401E-2</v>
      </c>
      <c r="AA2336" s="17">
        <v>0.1028100143572</v>
      </c>
      <c r="AB2336" s="17">
        <v>9.7141458907335401E-2</v>
      </c>
      <c r="AC2336" s="17">
        <v>0.10756869788658301</v>
      </c>
      <c r="AD2336" s="17">
        <v>0.11994359857131499</v>
      </c>
      <c r="AE2336" s="17"/>
      <c r="AF2336" s="17">
        <v>0.116857707340316</v>
      </c>
      <c r="AG2336" s="17">
        <v>0.104393870560237</v>
      </c>
      <c r="AH2336" s="17">
        <v>0.16357995262605299</v>
      </c>
      <c r="AI2336" s="17"/>
      <c r="AJ2336" s="17">
        <v>0.139154394663173</v>
      </c>
      <c r="AK2336" s="17">
        <v>0.12848944239474</v>
      </c>
      <c r="AL2336" s="17">
        <v>6.0120127461316501E-2</v>
      </c>
      <c r="AM2336" s="17"/>
      <c r="AN2336" s="17">
        <v>0.12654775070386201</v>
      </c>
      <c r="AO2336" s="17">
        <v>0.134342712167179</v>
      </c>
      <c r="AP2336" s="17">
        <v>0.120215905557038</v>
      </c>
      <c r="AQ2336" s="17">
        <v>8.5783333966775302E-2</v>
      </c>
      <c r="AR2336" s="17">
        <v>7.0270673023055397E-2</v>
      </c>
      <c r="AS2336" s="17"/>
      <c r="AT2336" s="17">
        <v>0.111089775450532</v>
      </c>
      <c r="AU2336" s="17">
        <v>0.148840914511362</v>
      </c>
      <c r="AV2336" s="17"/>
      <c r="AW2336" s="17">
        <v>8.2123465235256696E-2</v>
      </c>
      <c r="AX2336" s="17">
        <v>0.19037870848213001</v>
      </c>
      <c r="AY2336" s="17">
        <v>0.137159060476989</v>
      </c>
    </row>
    <row r="2337" spans="2:51">
      <c r="B2337" t="s">
        <v>137</v>
      </c>
      <c r="C2337" s="17">
        <v>4.60096662714631E-2</v>
      </c>
      <c r="D2337" s="17">
        <v>4.2027833870412E-2</v>
      </c>
      <c r="E2337" s="17">
        <v>4.8319929986465601E-2</v>
      </c>
      <c r="F2337" s="17"/>
      <c r="G2337" s="17">
        <v>4.4711295735131898E-2</v>
      </c>
      <c r="H2337" s="17">
        <v>6.22588879239271E-2</v>
      </c>
      <c r="I2337" s="17">
        <v>5.6431025184167198E-2</v>
      </c>
      <c r="J2337" s="17">
        <v>3.5774921867992401E-2</v>
      </c>
      <c r="K2337" s="17">
        <v>4.5903148833897497E-2</v>
      </c>
      <c r="L2337" s="17">
        <v>3.6120596486021103E-2</v>
      </c>
      <c r="M2337" s="17"/>
      <c r="N2337" s="17">
        <v>2.02148630648031E-2</v>
      </c>
      <c r="O2337" s="17">
        <v>3.9848499116990899E-2</v>
      </c>
      <c r="P2337" s="17">
        <v>5.5210634568285698E-2</v>
      </c>
      <c r="Q2337" s="17">
        <v>6.6486061126125595E-2</v>
      </c>
      <c r="R2337" s="17"/>
      <c r="S2337" s="17">
        <v>4.5309764939125002E-2</v>
      </c>
      <c r="T2337" s="17">
        <v>1.6519683620737899E-2</v>
      </c>
      <c r="U2337" s="17">
        <v>7.3637287447292699E-2</v>
      </c>
      <c r="V2337" s="17">
        <v>6.1623482326817601E-2</v>
      </c>
      <c r="W2337" s="17">
        <v>3.7243830728706399E-2</v>
      </c>
      <c r="X2337" s="17">
        <v>3.6241388827299999E-2</v>
      </c>
      <c r="Y2337" s="17">
        <v>6.3861049006466594E-2</v>
      </c>
      <c r="Z2337" s="17">
        <v>2.9399063461622799E-2</v>
      </c>
      <c r="AA2337" s="17">
        <v>3.2350690788863899E-2</v>
      </c>
      <c r="AB2337" s="17">
        <v>4.40952075472828E-2</v>
      </c>
      <c r="AC2337" s="17">
        <v>4.8370939307870599E-2</v>
      </c>
      <c r="AD2337" s="17">
        <v>0.12906016183790001</v>
      </c>
      <c r="AE2337" s="17"/>
      <c r="AF2337" s="17">
        <v>5.15909953767325E-2</v>
      </c>
      <c r="AG2337" s="17">
        <v>3.6117221545826798E-2</v>
      </c>
      <c r="AH2337" s="17">
        <v>5.9698344680111801E-2</v>
      </c>
      <c r="AI2337" s="17"/>
      <c r="AJ2337" s="17">
        <v>3.1987157229900698E-2</v>
      </c>
      <c r="AK2337" s="17">
        <v>4.5265847955669097E-2</v>
      </c>
      <c r="AL2337" s="17">
        <v>5.8745076897566001E-2</v>
      </c>
      <c r="AM2337" s="17"/>
      <c r="AN2337" s="17">
        <v>7.9708146066181901E-2</v>
      </c>
      <c r="AO2337" s="17">
        <v>3.4822295552590803E-2</v>
      </c>
      <c r="AP2337" s="17">
        <v>3.2917697243947303E-2</v>
      </c>
      <c r="AQ2337" s="17">
        <v>6.0646850696378297E-2</v>
      </c>
      <c r="AR2337" s="17">
        <v>0</v>
      </c>
      <c r="AS2337" s="17"/>
      <c r="AT2337" s="17">
        <v>4.8154089168712902E-2</v>
      </c>
      <c r="AU2337" s="17">
        <v>3.03852174155224E-2</v>
      </c>
      <c r="AV2337" s="17"/>
      <c r="AW2337" s="17">
        <v>2.6058507873765901E-2</v>
      </c>
      <c r="AX2337" s="17">
        <v>2.9142666331500099E-2</v>
      </c>
      <c r="AY2337" s="17">
        <v>7.2381456214999904E-2</v>
      </c>
    </row>
    <row r="2338" spans="2:51">
      <c r="B2338" t="s">
        <v>119</v>
      </c>
      <c r="C2338" s="17">
        <v>5.6581042333219603E-2</v>
      </c>
      <c r="D2338" s="17">
        <v>4.0540117909744398E-2</v>
      </c>
      <c r="E2338" s="17">
        <v>7.30841743401313E-2</v>
      </c>
      <c r="F2338" s="17"/>
      <c r="G2338" s="17">
        <v>5.5138000230826802E-2</v>
      </c>
      <c r="H2338" s="17">
        <v>1.16464610191605E-2</v>
      </c>
      <c r="I2338" s="17">
        <v>4.7302177915265697E-2</v>
      </c>
      <c r="J2338" s="17">
        <v>7.9975138454070296E-2</v>
      </c>
      <c r="K2338" s="17">
        <v>7.6678120687330098E-2</v>
      </c>
      <c r="L2338" s="17">
        <v>6.62503733250661E-2</v>
      </c>
      <c r="M2338" s="17"/>
      <c r="N2338" s="17">
        <v>3.6275317095020201E-2</v>
      </c>
      <c r="O2338" s="17">
        <v>5.99374823105241E-2</v>
      </c>
      <c r="P2338" s="17">
        <v>6.6209526057311896E-2</v>
      </c>
      <c r="Q2338" s="17">
        <v>6.6399346826056901E-2</v>
      </c>
      <c r="R2338" s="17"/>
      <c r="S2338" s="17">
        <v>6.2626928174589896E-2</v>
      </c>
      <c r="T2338" s="17">
        <v>8.0833615406910697E-2</v>
      </c>
      <c r="U2338" s="17">
        <v>3.3994651441935302E-2</v>
      </c>
      <c r="V2338" s="17">
        <v>6.5635206064744905E-2</v>
      </c>
      <c r="W2338" s="17">
        <v>1.40838053741036E-2</v>
      </c>
      <c r="X2338" s="17">
        <v>6.7491083430642695E-2</v>
      </c>
      <c r="Y2338" s="17">
        <v>6.0270398601585701E-2</v>
      </c>
      <c r="Z2338" s="17">
        <v>1.8538295849730001E-2</v>
      </c>
      <c r="AA2338" s="17">
        <v>5.59812752442626E-2</v>
      </c>
      <c r="AB2338" s="17">
        <v>4.0087438048022603E-2</v>
      </c>
      <c r="AC2338" s="17">
        <v>4.7925167085182303E-2</v>
      </c>
      <c r="AD2338" s="17">
        <v>9.3427139482452501E-2</v>
      </c>
      <c r="AE2338" s="17"/>
      <c r="AF2338" s="17">
        <v>6.0484806620217102E-2</v>
      </c>
      <c r="AG2338" s="17">
        <v>4.4951837704078998E-2</v>
      </c>
      <c r="AH2338" s="17">
        <v>8.1937214851756299E-2</v>
      </c>
      <c r="AI2338" s="17"/>
      <c r="AJ2338" s="17">
        <v>4.3010931418757198E-2</v>
      </c>
      <c r="AK2338" s="17">
        <v>4.1575076010983397E-2</v>
      </c>
      <c r="AL2338" s="17">
        <v>5.7300028221048301E-2</v>
      </c>
      <c r="AM2338" s="17"/>
      <c r="AN2338" s="17">
        <v>5.0490396364933202E-2</v>
      </c>
      <c r="AO2338" s="17">
        <v>7.6878467666620903E-2</v>
      </c>
      <c r="AP2338" s="17">
        <v>4.1394191243109502E-2</v>
      </c>
      <c r="AQ2338" s="17">
        <v>1.29877137442212E-2</v>
      </c>
      <c r="AR2338" s="17">
        <v>5.4243858280755002E-2</v>
      </c>
      <c r="AS2338" s="17"/>
      <c r="AT2338" s="17">
        <v>5.6160349109992999E-2</v>
      </c>
      <c r="AU2338" s="17">
        <v>6.4335370843505393E-2</v>
      </c>
      <c r="AV2338" s="17"/>
      <c r="AW2338" s="17">
        <v>4.2901212229514603E-2</v>
      </c>
      <c r="AX2338" s="17">
        <v>7.2060993397209403E-3</v>
      </c>
      <c r="AY2338" s="17">
        <v>8.2856202355151398E-2</v>
      </c>
    </row>
    <row r="2339" spans="2:51">
      <c r="B2339" t="s">
        <v>138</v>
      </c>
      <c r="C2339" s="17">
        <v>0.44000287413939798</v>
      </c>
      <c r="D2339" s="17">
        <v>0.52621676141848395</v>
      </c>
      <c r="E2339" s="17">
        <v>0.35559873247656698</v>
      </c>
      <c r="F2339" s="17"/>
      <c r="G2339" s="17">
        <v>0.51052815769987503</v>
      </c>
      <c r="H2339" s="17">
        <v>0.45298854273037198</v>
      </c>
      <c r="I2339" s="17">
        <v>0.42539602720603698</v>
      </c>
      <c r="J2339" s="17">
        <v>0.456689286753173</v>
      </c>
      <c r="K2339" s="17">
        <v>0.42375227903040902</v>
      </c>
      <c r="L2339" s="17">
        <v>0.41503273127011597</v>
      </c>
      <c r="M2339" s="17"/>
      <c r="N2339" s="17">
        <v>0.56036197017683298</v>
      </c>
      <c r="O2339" s="17">
        <v>0.412682291584752</v>
      </c>
      <c r="P2339" s="17">
        <v>0.38939290359809597</v>
      </c>
      <c r="Q2339" s="17">
        <v>0.39759155519689199</v>
      </c>
      <c r="R2339" s="17"/>
      <c r="S2339" s="17">
        <v>0.445954814691289</v>
      </c>
      <c r="T2339" s="17">
        <v>0.38367724970917999</v>
      </c>
      <c r="U2339" s="17">
        <v>0.47734689903376598</v>
      </c>
      <c r="V2339" s="17">
        <v>0.43683179067199701</v>
      </c>
      <c r="W2339" s="17">
        <v>0.52249715001475305</v>
      </c>
      <c r="X2339" s="17">
        <v>0.496498432792505</v>
      </c>
      <c r="Y2339" s="17">
        <v>0.44242978258558302</v>
      </c>
      <c r="Z2339" s="17">
        <v>0.52644115306790595</v>
      </c>
      <c r="AA2339" s="17">
        <v>0.44112667121008597</v>
      </c>
      <c r="AB2339" s="17">
        <v>0.38241578839649798</v>
      </c>
      <c r="AC2339" s="17">
        <v>0.32267813311350202</v>
      </c>
      <c r="AD2339" s="17">
        <v>0.384113524214449</v>
      </c>
      <c r="AE2339" s="17"/>
      <c r="AF2339" s="17">
        <v>0.40868454601817</v>
      </c>
      <c r="AG2339" s="17">
        <v>0.50065082010895201</v>
      </c>
      <c r="AH2339" s="17">
        <v>0.31558303471288102</v>
      </c>
      <c r="AI2339" s="17"/>
      <c r="AJ2339" s="17">
        <v>0.39641719212546001</v>
      </c>
      <c r="AK2339" s="17">
        <v>0.45895593556950698</v>
      </c>
      <c r="AL2339" s="17">
        <v>0.535678314598246</v>
      </c>
      <c r="AM2339" s="17"/>
      <c r="AN2339" s="17">
        <v>0.35631901692850498</v>
      </c>
      <c r="AO2339" s="17">
        <v>0.41114369288211899</v>
      </c>
      <c r="AP2339" s="17">
        <v>0.51259046011571396</v>
      </c>
      <c r="AQ2339" s="17">
        <v>0.54904352977849702</v>
      </c>
      <c r="AR2339" s="17">
        <v>0.64490434598965496</v>
      </c>
      <c r="AS2339" s="17"/>
      <c r="AT2339" s="17">
        <v>0.43563616145672102</v>
      </c>
      <c r="AU2339" s="17">
        <v>0.47826779539151498</v>
      </c>
      <c r="AV2339" s="17"/>
      <c r="AW2339" s="17">
        <v>0.56557566364605905</v>
      </c>
      <c r="AX2339" s="17">
        <v>0.37722252142969198</v>
      </c>
      <c r="AY2339" s="17">
        <v>0.31062609099917499</v>
      </c>
    </row>
    <row r="2340" spans="2:51">
      <c r="B2340" t="s">
        <v>139</v>
      </c>
      <c r="C2340" s="17">
        <v>0.161459119254936</v>
      </c>
      <c r="D2340" s="17">
        <v>0.130376897483516</v>
      </c>
      <c r="E2340" s="17">
        <v>0.19019924235743599</v>
      </c>
      <c r="F2340" s="17"/>
      <c r="G2340" s="17">
        <v>0.20038235022978801</v>
      </c>
      <c r="H2340" s="17">
        <v>0.22830292868459701</v>
      </c>
      <c r="I2340" s="17">
        <v>0.140412773553801</v>
      </c>
      <c r="J2340" s="17">
        <v>0.13707713346295999</v>
      </c>
      <c r="K2340" s="17">
        <v>0.12636102099840801</v>
      </c>
      <c r="L2340" s="17">
        <v>0.15009214490828199</v>
      </c>
      <c r="M2340" s="17"/>
      <c r="N2340" s="17">
        <v>0.11239225988379301</v>
      </c>
      <c r="O2340" s="17">
        <v>0.179799542895315</v>
      </c>
      <c r="P2340" s="17">
        <v>0.15292086988407699</v>
      </c>
      <c r="Q2340" s="17">
        <v>0.19759057940722199</v>
      </c>
      <c r="R2340" s="17"/>
      <c r="S2340" s="17">
        <v>0.20478263472915501</v>
      </c>
      <c r="T2340" s="17">
        <v>0.19736089818140501</v>
      </c>
      <c r="U2340" s="17">
        <v>0.167652563797173</v>
      </c>
      <c r="V2340" s="17">
        <v>0.17907196243409301</v>
      </c>
      <c r="W2340" s="17">
        <v>0.110852109292148</v>
      </c>
      <c r="X2340" s="17">
        <v>0.131522985291853</v>
      </c>
      <c r="Y2340" s="17">
        <v>0.12511558591038599</v>
      </c>
      <c r="Z2340" s="17">
        <v>8.7489269362967095E-2</v>
      </c>
      <c r="AA2340" s="17">
        <v>0.13516070514606399</v>
      </c>
      <c r="AB2340" s="17">
        <v>0.14123666645461799</v>
      </c>
      <c r="AC2340" s="17">
        <v>0.155939637194453</v>
      </c>
      <c r="AD2340" s="17">
        <v>0.24900376040921501</v>
      </c>
      <c r="AE2340" s="17"/>
      <c r="AF2340" s="17">
        <v>0.16844870271704801</v>
      </c>
      <c r="AG2340" s="17">
        <v>0.140511092106063</v>
      </c>
      <c r="AH2340" s="17">
        <v>0.223278297306165</v>
      </c>
      <c r="AI2340" s="17"/>
      <c r="AJ2340" s="17">
        <v>0.17114155189307401</v>
      </c>
      <c r="AK2340" s="17">
        <v>0.17375529035040899</v>
      </c>
      <c r="AL2340" s="17">
        <v>0.118865204358882</v>
      </c>
      <c r="AM2340" s="17"/>
      <c r="AN2340" s="17">
        <v>0.20625589677004399</v>
      </c>
      <c r="AO2340" s="17">
        <v>0.16916500771977</v>
      </c>
      <c r="AP2340" s="17">
        <v>0.15313360280098501</v>
      </c>
      <c r="AQ2340" s="17">
        <v>0.14643018466315399</v>
      </c>
      <c r="AR2340" s="17">
        <v>7.0270673023055397E-2</v>
      </c>
      <c r="AS2340" s="17"/>
      <c r="AT2340" s="17">
        <v>0.159243864619245</v>
      </c>
      <c r="AU2340" s="17">
        <v>0.179226131926884</v>
      </c>
      <c r="AV2340" s="17"/>
      <c r="AW2340" s="17">
        <v>0.108181973109023</v>
      </c>
      <c r="AX2340" s="17">
        <v>0.21952137481362999</v>
      </c>
      <c r="AY2340" s="17">
        <v>0.209540516691989</v>
      </c>
    </row>
    <row r="2341" spans="2:51">
      <c r="B2341" t="s">
        <v>140</v>
      </c>
      <c r="C2341" s="17">
        <v>0.27854375488446198</v>
      </c>
      <c r="D2341" s="17">
        <v>0.39583986393496801</v>
      </c>
      <c r="E2341" s="17">
        <v>0.16539949011912999</v>
      </c>
      <c r="F2341" s="17"/>
      <c r="G2341" s="17">
        <v>0.31014580747008802</v>
      </c>
      <c r="H2341" s="17">
        <v>0.224685614045775</v>
      </c>
      <c r="I2341" s="17">
        <v>0.28498325365223498</v>
      </c>
      <c r="J2341" s="17">
        <v>0.31961215329021297</v>
      </c>
      <c r="K2341" s="17">
        <v>0.297391258032001</v>
      </c>
      <c r="L2341" s="17">
        <v>0.26494058636183299</v>
      </c>
      <c r="M2341" s="17"/>
      <c r="N2341" s="17">
        <v>0.447969710293039</v>
      </c>
      <c r="O2341" s="17">
        <v>0.23288274868943701</v>
      </c>
      <c r="P2341" s="17">
        <v>0.23647203371401901</v>
      </c>
      <c r="Q2341" s="17">
        <v>0.20000097578966999</v>
      </c>
      <c r="R2341" s="17"/>
      <c r="S2341" s="17">
        <v>0.241172179962134</v>
      </c>
      <c r="T2341" s="17">
        <v>0.18631635152777501</v>
      </c>
      <c r="U2341" s="17">
        <v>0.30969433523659301</v>
      </c>
      <c r="V2341" s="17">
        <v>0.257759828237904</v>
      </c>
      <c r="W2341" s="17">
        <v>0.41164504072260499</v>
      </c>
      <c r="X2341" s="17">
        <v>0.36497544750065197</v>
      </c>
      <c r="Y2341" s="17">
        <v>0.317314196675196</v>
      </c>
      <c r="Z2341" s="17">
        <v>0.43895188370493898</v>
      </c>
      <c r="AA2341" s="17">
        <v>0.30596596606402299</v>
      </c>
      <c r="AB2341" s="17">
        <v>0.24117912194187999</v>
      </c>
      <c r="AC2341" s="17">
        <v>0.16673849591904799</v>
      </c>
      <c r="AD2341" s="17">
        <v>0.13510976380523401</v>
      </c>
      <c r="AE2341" s="17"/>
      <c r="AF2341" s="17">
        <v>0.24023584330112199</v>
      </c>
      <c r="AG2341" s="17">
        <v>0.36013972800288802</v>
      </c>
      <c r="AH2341" s="17">
        <v>9.23047374067167E-2</v>
      </c>
      <c r="AI2341" s="17"/>
      <c r="AJ2341" s="17">
        <v>0.225275640232386</v>
      </c>
      <c r="AK2341" s="17">
        <v>0.28520064521909799</v>
      </c>
      <c r="AL2341" s="17">
        <v>0.41681311023936402</v>
      </c>
      <c r="AM2341" s="17"/>
      <c r="AN2341" s="17">
        <v>0.15006312015846199</v>
      </c>
      <c r="AO2341" s="17">
        <v>0.24197868516234899</v>
      </c>
      <c r="AP2341" s="17">
        <v>0.35945685731472898</v>
      </c>
      <c r="AQ2341" s="17">
        <v>0.40261334511534302</v>
      </c>
      <c r="AR2341" s="17">
        <v>0.57463367296659995</v>
      </c>
      <c r="AS2341" s="17"/>
      <c r="AT2341" s="17">
        <v>0.27639229683747601</v>
      </c>
      <c r="AU2341" s="17">
        <v>0.29904166346463101</v>
      </c>
      <c r="AV2341" s="17"/>
      <c r="AW2341" s="17">
        <v>0.45739369053703599</v>
      </c>
      <c r="AX2341" s="17">
        <v>0.15770114661606199</v>
      </c>
      <c r="AY2341" s="17">
        <v>0.101085574307186</v>
      </c>
    </row>
    <row r="2342" spans="2:51">
      <c r="C2342" s="17"/>
      <c r="D2342" s="17"/>
      <c r="E2342" s="17"/>
      <c r="F2342" s="17"/>
      <c r="G2342" s="17"/>
      <c r="H2342" s="17"/>
      <c r="I2342" s="17"/>
      <c r="J2342" s="17"/>
      <c r="K2342" s="17"/>
      <c r="L2342" s="17"/>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7"/>
      <c r="AI2342" s="17"/>
      <c r="AJ2342" s="17"/>
      <c r="AK2342" s="17"/>
      <c r="AL2342" s="17"/>
      <c r="AM2342" s="17"/>
      <c r="AN2342" s="17"/>
      <c r="AO2342" s="17"/>
      <c r="AP2342" s="17"/>
      <c r="AQ2342" s="17"/>
      <c r="AR2342" s="17"/>
      <c r="AS2342" s="17"/>
      <c r="AT2342" s="17"/>
      <c r="AU2342" s="17"/>
      <c r="AV2342" s="17"/>
      <c r="AW2342" s="17"/>
      <c r="AX2342" s="17"/>
      <c r="AY2342" s="17"/>
    </row>
    <row r="2343" spans="2:51">
      <c r="B2343" s="6" t="s">
        <v>539</v>
      </c>
      <c r="C2343" s="17"/>
      <c r="D2343" s="17"/>
      <c r="E2343" s="17"/>
      <c r="F2343" s="17"/>
      <c r="G2343" s="17"/>
      <c r="H2343" s="17"/>
      <c r="I2343" s="17"/>
      <c r="J2343" s="17"/>
      <c r="K2343" s="17"/>
      <c r="L2343" s="17"/>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7"/>
      <c r="AI2343" s="17"/>
      <c r="AJ2343" s="17"/>
      <c r="AK2343" s="17"/>
      <c r="AL2343" s="17"/>
      <c r="AM2343" s="17"/>
      <c r="AN2343" s="17"/>
      <c r="AO2343" s="17"/>
      <c r="AP2343" s="17"/>
      <c r="AQ2343" s="17"/>
      <c r="AR2343" s="17"/>
      <c r="AS2343" s="17"/>
      <c r="AT2343" s="17"/>
      <c r="AU2343" s="17"/>
      <c r="AV2343" s="17"/>
      <c r="AW2343" s="17"/>
      <c r="AX2343" s="17"/>
      <c r="AY2343" s="17"/>
    </row>
    <row r="2344" spans="2:51">
      <c r="B2344" s="24" t="s">
        <v>16</v>
      </c>
      <c r="C2344" s="17"/>
      <c r="D2344" s="17"/>
      <c r="E2344" s="17"/>
      <c r="F2344" s="17"/>
      <c r="G2344" s="17"/>
      <c r="H2344" s="17"/>
      <c r="I2344" s="17"/>
      <c r="J2344" s="17"/>
      <c r="K2344" s="17"/>
      <c r="L2344" s="17"/>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7"/>
      <c r="AI2344" s="17"/>
      <c r="AJ2344" s="17"/>
      <c r="AK2344" s="17"/>
      <c r="AL2344" s="17"/>
      <c r="AM2344" s="17"/>
      <c r="AN2344" s="17"/>
      <c r="AO2344" s="17"/>
      <c r="AP2344" s="17"/>
      <c r="AQ2344" s="17"/>
      <c r="AR2344" s="17"/>
      <c r="AS2344" s="17"/>
      <c r="AT2344" s="17"/>
      <c r="AU2344" s="17"/>
      <c r="AV2344" s="17"/>
      <c r="AW2344" s="17"/>
      <c r="AX2344" s="17"/>
      <c r="AY2344" s="17"/>
    </row>
    <row r="2345" spans="2:51">
      <c r="B2345" t="s">
        <v>133</v>
      </c>
      <c r="C2345" s="17">
        <v>8.3523226854084601E-2</v>
      </c>
      <c r="D2345" s="17">
        <v>9.7584177651722503E-2</v>
      </c>
      <c r="E2345" s="17">
        <v>6.8934186409958104E-2</v>
      </c>
      <c r="F2345" s="17"/>
      <c r="G2345" s="17">
        <v>0.118789221650155</v>
      </c>
      <c r="H2345" s="17">
        <v>0.16304904657150299</v>
      </c>
      <c r="I2345" s="17">
        <v>7.00184635577107E-2</v>
      </c>
      <c r="J2345" s="17">
        <v>7.7505505943755701E-2</v>
      </c>
      <c r="K2345" s="17">
        <v>6.3399701397296795E-2</v>
      </c>
      <c r="L2345" s="17">
        <v>4.1016127491030202E-2</v>
      </c>
      <c r="M2345" s="17"/>
      <c r="N2345" s="17">
        <v>0.102068173354915</v>
      </c>
      <c r="O2345" s="17">
        <v>7.3343012678395297E-2</v>
      </c>
      <c r="P2345" s="17">
        <v>7.0605203189291602E-2</v>
      </c>
      <c r="Q2345" s="17">
        <v>7.9309606037895206E-2</v>
      </c>
      <c r="R2345" s="17"/>
      <c r="S2345" s="17">
        <v>0.15103297959952</v>
      </c>
      <c r="T2345" s="17">
        <v>5.3028732792703197E-2</v>
      </c>
      <c r="U2345" s="17">
        <v>9.1472951959887805E-2</v>
      </c>
      <c r="V2345" s="17">
        <v>7.9306679016825796E-2</v>
      </c>
      <c r="W2345" s="17">
        <v>0</v>
      </c>
      <c r="X2345" s="17">
        <v>7.8070338678362106E-2</v>
      </c>
      <c r="Y2345" s="17">
        <v>0.104151938417529</v>
      </c>
      <c r="Z2345" s="17">
        <v>9.7671139091941001E-2</v>
      </c>
      <c r="AA2345" s="17">
        <v>5.7203518640968801E-2</v>
      </c>
      <c r="AB2345" s="17">
        <v>8.2565827515142604E-2</v>
      </c>
      <c r="AC2345" s="17">
        <v>7.5717263107030794E-2</v>
      </c>
      <c r="AD2345" s="17">
        <v>7.5285124657529096E-2</v>
      </c>
      <c r="AE2345" s="17"/>
      <c r="AF2345" s="17">
        <v>5.3983729847392102E-2</v>
      </c>
      <c r="AG2345" s="17">
        <v>0.109227846752977</v>
      </c>
      <c r="AH2345" s="17">
        <v>0.123991522108823</v>
      </c>
      <c r="AI2345" s="17"/>
      <c r="AJ2345" s="17">
        <v>7.2072843118014096E-2</v>
      </c>
      <c r="AK2345" s="17">
        <v>9.7175228772458599E-2</v>
      </c>
      <c r="AL2345" s="17">
        <v>9.04826227461656E-2</v>
      </c>
      <c r="AM2345" s="17"/>
      <c r="AN2345" s="17">
        <v>7.7525763333745806E-2</v>
      </c>
      <c r="AO2345" s="17">
        <v>8.4098263422403494E-2</v>
      </c>
      <c r="AP2345" s="17">
        <v>0.113789119966896</v>
      </c>
      <c r="AQ2345" s="17">
        <v>6.95910931956224E-2</v>
      </c>
      <c r="AR2345" s="17">
        <v>0.21010840686097301</v>
      </c>
      <c r="AS2345" s="17"/>
      <c r="AT2345" s="17">
        <v>7.6641716598813706E-2</v>
      </c>
      <c r="AU2345" s="17">
        <v>0.12947228013230699</v>
      </c>
      <c r="AV2345" s="17"/>
      <c r="AW2345" s="17">
        <v>8.8659663075147402E-2</v>
      </c>
      <c r="AX2345" s="17">
        <v>0.105766058599168</v>
      </c>
      <c r="AY2345" s="17">
        <v>7.2854996408216299E-2</v>
      </c>
    </row>
    <row r="2346" spans="2:51">
      <c r="B2346" t="s">
        <v>134</v>
      </c>
      <c r="C2346" s="17">
        <v>0.21763207551914801</v>
      </c>
      <c r="D2346" s="17">
        <v>0.222430592991571</v>
      </c>
      <c r="E2346" s="17">
        <v>0.211723068957994</v>
      </c>
      <c r="F2346" s="17"/>
      <c r="G2346" s="17">
        <v>0.28011656125780998</v>
      </c>
      <c r="H2346" s="17">
        <v>0.298193114435784</v>
      </c>
      <c r="I2346" s="17">
        <v>0.26742902845111399</v>
      </c>
      <c r="J2346" s="17">
        <v>0.194236929996075</v>
      </c>
      <c r="K2346" s="17">
        <v>0.19881681198078799</v>
      </c>
      <c r="L2346" s="17">
        <v>0.141043261368937</v>
      </c>
      <c r="M2346" s="17"/>
      <c r="N2346" s="17">
        <v>0.236769146660229</v>
      </c>
      <c r="O2346" s="17">
        <v>0.228887066071402</v>
      </c>
      <c r="P2346" s="17">
        <v>0.20088177197074</v>
      </c>
      <c r="Q2346" s="17">
        <v>0.20693673998966899</v>
      </c>
      <c r="R2346" s="17"/>
      <c r="S2346" s="17">
        <v>0.225469620801663</v>
      </c>
      <c r="T2346" s="17">
        <v>0.22065908064428499</v>
      </c>
      <c r="U2346" s="17">
        <v>0.16830821856481601</v>
      </c>
      <c r="V2346" s="17">
        <v>0.18885927933059399</v>
      </c>
      <c r="W2346" s="17">
        <v>0.24779317405746801</v>
      </c>
      <c r="X2346" s="17">
        <v>0.272257351712825</v>
      </c>
      <c r="Y2346" s="17">
        <v>0.278509158533356</v>
      </c>
      <c r="Z2346" s="17">
        <v>0.140434418031404</v>
      </c>
      <c r="AA2346" s="17">
        <v>0.21669515166275299</v>
      </c>
      <c r="AB2346" s="17">
        <v>0.17039377472997999</v>
      </c>
      <c r="AC2346" s="17">
        <v>0.16461512603561301</v>
      </c>
      <c r="AD2346" s="17">
        <v>0.26967452950879101</v>
      </c>
      <c r="AE2346" s="17"/>
      <c r="AF2346" s="17">
        <v>0.20861071463061601</v>
      </c>
      <c r="AG2346" s="17">
        <v>0.226644253287519</v>
      </c>
      <c r="AH2346" s="17">
        <v>0.18493650980304699</v>
      </c>
      <c r="AI2346" s="17"/>
      <c r="AJ2346" s="17">
        <v>0.203199113039291</v>
      </c>
      <c r="AK2346" s="17">
        <v>0.27226491706330003</v>
      </c>
      <c r="AL2346" s="17">
        <v>0.15477630225456199</v>
      </c>
      <c r="AM2346" s="17"/>
      <c r="AN2346" s="17">
        <v>0.201665917858426</v>
      </c>
      <c r="AO2346" s="17">
        <v>0.19229368754141199</v>
      </c>
      <c r="AP2346" s="17">
        <v>0.24208690401192101</v>
      </c>
      <c r="AQ2346" s="17">
        <v>0.29677267962683801</v>
      </c>
      <c r="AR2346" s="17">
        <v>0.43622372806287502</v>
      </c>
      <c r="AS2346" s="17"/>
      <c r="AT2346" s="17">
        <v>0.217287285294436</v>
      </c>
      <c r="AU2346" s="17">
        <v>0.23622771502461301</v>
      </c>
      <c r="AV2346" s="17"/>
      <c r="AW2346" s="17">
        <v>0.20617262099369099</v>
      </c>
      <c r="AX2346" s="17">
        <v>0.27850774122211602</v>
      </c>
      <c r="AY2346" s="17">
        <v>0.217489107515379</v>
      </c>
    </row>
    <row r="2347" spans="2:51">
      <c r="B2347" t="s">
        <v>135</v>
      </c>
      <c r="C2347" s="17">
        <v>0.32275009670579902</v>
      </c>
      <c r="D2347" s="17">
        <v>0.28366214196894901</v>
      </c>
      <c r="E2347" s="17">
        <v>0.36155180136371201</v>
      </c>
      <c r="F2347" s="17"/>
      <c r="G2347" s="17">
        <v>0.24425010267098499</v>
      </c>
      <c r="H2347" s="17">
        <v>0.257137237972765</v>
      </c>
      <c r="I2347" s="17">
        <v>0.30703843683579701</v>
      </c>
      <c r="J2347" s="17">
        <v>0.337120689654205</v>
      </c>
      <c r="K2347" s="17">
        <v>0.32769043709618501</v>
      </c>
      <c r="L2347" s="17">
        <v>0.39029482242549202</v>
      </c>
      <c r="M2347" s="17"/>
      <c r="N2347" s="17">
        <v>0.30127816794821299</v>
      </c>
      <c r="O2347" s="17">
        <v>0.30670323753022499</v>
      </c>
      <c r="P2347" s="17">
        <v>0.31992585161211801</v>
      </c>
      <c r="Q2347" s="17">
        <v>0.36182118133017099</v>
      </c>
      <c r="R2347" s="17"/>
      <c r="S2347" s="17">
        <v>0.274698465472346</v>
      </c>
      <c r="T2347" s="17">
        <v>0.34348264773076198</v>
      </c>
      <c r="U2347" s="17">
        <v>0.33596951132539399</v>
      </c>
      <c r="V2347" s="17">
        <v>0.37200289096981298</v>
      </c>
      <c r="W2347" s="17">
        <v>0.29370789497041999</v>
      </c>
      <c r="X2347" s="17">
        <v>0.302601495922454</v>
      </c>
      <c r="Y2347" s="17">
        <v>0.26635383683006097</v>
      </c>
      <c r="Z2347" s="17">
        <v>0.33162895114725399</v>
      </c>
      <c r="AA2347" s="17">
        <v>0.37210320849697398</v>
      </c>
      <c r="AB2347" s="17">
        <v>0.348472287222933</v>
      </c>
      <c r="AC2347" s="17">
        <v>0.41138385988424098</v>
      </c>
      <c r="AD2347" s="17">
        <v>0.21995091034932801</v>
      </c>
      <c r="AE2347" s="17"/>
      <c r="AF2347" s="17">
        <v>0.34664624668393201</v>
      </c>
      <c r="AG2347" s="17">
        <v>0.30800228463613899</v>
      </c>
      <c r="AH2347" s="17">
        <v>0.29385330399173998</v>
      </c>
      <c r="AI2347" s="17"/>
      <c r="AJ2347" s="17">
        <v>0.32462951180024702</v>
      </c>
      <c r="AK2347" s="17">
        <v>0.304922424619329</v>
      </c>
      <c r="AL2347" s="17">
        <v>0.34532313164033501</v>
      </c>
      <c r="AM2347" s="17"/>
      <c r="AN2347" s="17">
        <v>0.36323711119624802</v>
      </c>
      <c r="AO2347" s="17">
        <v>0.28635018138925999</v>
      </c>
      <c r="AP2347" s="17">
        <v>0.311371359987831</v>
      </c>
      <c r="AQ2347" s="17">
        <v>0.28224933754909198</v>
      </c>
      <c r="AR2347" s="17">
        <v>0.170154994746959</v>
      </c>
      <c r="AS2347" s="17"/>
      <c r="AT2347" s="17">
        <v>0.32813702357714603</v>
      </c>
      <c r="AU2347" s="17">
        <v>0.27195930565447701</v>
      </c>
      <c r="AV2347" s="17"/>
      <c r="AW2347" s="17">
        <v>0.29415399967797601</v>
      </c>
      <c r="AX2347" s="17">
        <v>0.37460121045162598</v>
      </c>
      <c r="AY2347" s="17">
        <v>0.34407487419375898</v>
      </c>
    </row>
    <row r="2348" spans="2:51">
      <c r="B2348" t="s">
        <v>136</v>
      </c>
      <c r="C2348" s="17">
        <v>0.215014255732004</v>
      </c>
      <c r="D2348" s="17">
        <v>0.23547608772027701</v>
      </c>
      <c r="E2348" s="17">
        <v>0.19693092757453601</v>
      </c>
      <c r="F2348" s="17"/>
      <c r="G2348" s="17">
        <v>0.173756677556198</v>
      </c>
      <c r="H2348" s="17">
        <v>0.19751890440629399</v>
      </c>
      <c r="I2348" s="17">
        <v>0.188012870284334</v>
      </c>
      <c r="J2348" s="17">
        <v>0.218191989289272</v>
      </c>
      <c r="K2348" s="17">
        <v>0.22267641052105799</v>
      </c>
      <c r="L2348" s="17">
        <v>0.24861657021030101</v>
      </c>
      <c r="M2348" s="17"/>
      <c r="N2348" s="17">
        <v>0.22126596744989099</v>
      </c>
      <c r="O2348" s="17">
        <v>0.231022142464307</v>
      </c>
      <c r="P2348" s="17">
        <v>0.223429833065383</v>
      </c>
      <c r="Q2348" s="17">
        <v>0.19191580278131001</v>
      </c>
      <c r="R2348" s="17"/>
      <c r="S2348" s="17">
        <v>0.16444406559939401</v>
      </c>
      <c r="T2348" s="17">
        <v>0.25304553486652798</v>
      </c>
      <c r="U2348" s="17">
        <v>0.20544966866016101</v>
      </c>
      <c r="V2348" s="17">
        <v>0.219879259911618</v>
      </c>
      <c r="W2348" s="17">
        <v>0.29456742474891201</v>
      </c>
      <c r="X2348" s="17">
        <v>0.20976696088409699</v>
      </c>
      <c r="Y2348" s="17">
        <v>0.191093890217264</v>
      </c>
      <c r="Z2348" s="17">
        <v>0.21005623416632299</v>
      </c>
      <c r="AA2348" s="17">
        <v>0.22652538225905999</v>
      </c>
      <c r="AB2348" s="17">
        <v>0.24178867550541899</v>
      </c>
      <c r="AC2348" s="17">
        <v>0.16606245053184401</v>
      </c>
      <c r="AD2348" s="17">
        <v>0.19692588506497699</v>
      </c>
      <c r="AE2348" s="17"/>
      <c r="AF2348" s="17">
        <v>0.22092069064535899</v>
      </c>
      <c r="AG2348" s="17">
        <v>0.21349307322887001</v>
      </c>
      <c r="AH2348" s="17">
        <v>0.21290263130391299</v>
      </c>
      <c r="AI2348" s="17"/>
      <c r="AJ2348" s="17">
        <v>0.22716373390340799</v>
      </c>
      <c r="AK2348" s="17">
        <v>0.19779463940139</v>
      </c>
      <c r="AL2348" s="17">
        <v>0.23638341140239699</v>
      </c>
      <c r="AM2348" s="17"/>
      <c r="AN2348" s="17">
        <v>0.17809824839510699</v>
      </c>
      <c r="AO2348" s="17">
        <v>0.27209689451619901</v>
      </c>
      <c r="AP2348" s="17">
        <v>0.20744578163940799</v>
      </c>
      <c r="AQ2348" s="17">
        <v>0.23738088448372099</v>
      </c>
      <c r="AR2348" s="17">
        <v>4.6338450299133901E-2</v>
      </c>
      <c r="AS2348" s="17"/>
      <c r="AT2348" s="17">
        <v>0.21884788264035299</v>
      </c>
      <c r="AU2348" s="17">
        <v>0.185353287897707</v>
      </c>
      <c r="AV2348" s="17"/>
      <c r="AW2348" s="17">
        <v>0.27303061899300601</v>
      </c>
      <c r="AX2348" s="17">
        <v>0.14284907449329001</v>
      </c>
      <c r="AY2348" s="17">
        <v>0.16459259019403399</v>
      </c>
    </row>
    <row r="2349" spans="2:51">
      <c r="B2349" t="s">
        <v>137</v>
      </c>
      <c r="C2349" s="17">
        <v>7.6458891440920398E-2</v>
      </c>
      <c r="D2349" s="17">
        <v>9.3271439694171704E-2</v>
      </c>
      <c r="E2349" s="17">
        <v>5.8448341464434297E-2</v>
      </c>
      <c r="F2349" s="17"/>
      <c r="G2349" s="17">
        <v>6.1908662667713603E-2</v>
      </c>
      <c r="H2349" s="17">
        <v>4.8844177645888498E-2</v>
      </c>
      <c r="I2349" s="17">
        <v>6.9036409851336605E-2</v>
      </c>
      <c r="J2349" s="17">
        <v>8.0971800698834195E-2</v>
      </c>
      <c r="K2349" s="17">
        <v>0.10854355971134499</v>
      </c>
      <c r="L2349" s="17">
        <v>8.1922542088935998E-2</v>
      </c>
      <c r="M2349" s="17"/>
      <c r="N2349" s="17">
        <v>7.8811453261995901E-2</v>
      </c>
      <c r="O2349" s="17">
        <v>7.1955574971452094E-2</v>
      </c>
      <c r="P2349" s="17">
        <v>7.8158739030356195E-2</v>
      </c>
      <c r="Q2349" s="17">
        <v>7.2207464656539294E-2</v>
      </c>
      <c r="R2349" s="17"/>
      <c r="S2349" s="17">
        <v>6.5005952270712805E-2</v>
      </c>
      <c r="T2349" s="17">
        <v>4.9019426193582703E-2</v>
      </c>
      <c r="U2349" s="17">
        <v>0.13173705081978601</v>
      </c>
      <c r="V2349" s="17">
        <v>5.0362257219881898E-2</v>
      </c>
      <c r="W2349" s="17">
        <v>7.7693448865321202E-2</v>
      </c>
      <c r="X2349" s="17">
        <v>7.75665465964131E-2</v>
      </c>
      <c r="Y2349" s="17">
        <v>6.4013249394331007E-2</v>
      </c>
      <c r="Z2349" s="17">
        <v>0.13848105504076499</v>
      </c>
      <c r="AA2349" s="17">
        <v>8.1714782229510896E-2</v>
      </c>
      <c r="AB2349" s="17">
        <v>7.8448649312495303E-2</v>
      </c>
      <c r="AC2349" s="17">
        <v>4.8063054309687901E-2</v>
      </c>
      <c r="AD2349" s="17">
        <v>0.13747889341498401</v>
      </c>
      <c r="AE2349" s="17"/>
      <c r="AF2349" s="17">
        <v>9.7661951829015797E-2</v>
      </c>
      <c r="AG2349" s="17">
        <v>6.6379899939095197E-2</v>
      </c>
      <c r="AH2349" s="17">
        <v>2.61449832973689E-2</v>
      </c>
      <c r="AI2349" s="17"/>
      <c r="AJ2349" s="17">
        <v>0.10636630415336699</v>
      </c>
      <c r="AK2349" s="17">
        <v>5.8041037385809097E-2</v>
      </c>
      <c r="AL2349" s="17">
        <v>0.111460001762754</v>
      </c>
      <c r="AM2349" s="17"/>
      <c r="AN2349" s="17">
        <v>9.8058770818090502E-2</v>
      </c>
      <c r="AO2349" s="17">
        <v>5.7304875523888202E-2</v>
      </c>
      <c r="AP2349" s="17">
        <v>6.0440218515718E-2</v>
      </c>
      <c r="AQ2349" s="17">
        <v>9.2171174876690701E-2</v>
      </c>
      <c r="AR2349" s="17">
        <v>8.2930561749304604E-2</v>
      </c>
      <c r="AS2349" s="17"/>
      <c r="AT2349" s="17">
        <v>7.7889839335878702E-2</v>
      </c>
      <c r="AU2349" s="17">
        <v>6.9303269611134893E-2</v>
      </c>
      <c r="AV2349" s="17"/>
      <c r="AW2349" s="17">
        <v>8.5882273901517606E-2</v>
      </c>
      <c r="AX2349" s="17">
        <v>3.3372408439278502E-2</v>
      </c>
      <c r="AY2349" s="17">
        <v>7.5065488303203004E-2</v>
      </c>
    </row>
    <row r="2350" spans="2:51">
      <c r="B2350" t="s">
        <v>119</v>
      </c>
      <c r="C2350" s="17">
        <v>8.4621453748043404E-2</v>
      </c>
      <c r="D2350" s="17">
        <v>6.7575559973309995E-2</v>
      </c>
      <c r="E2350" s="17">
        <v>0.10241167422936601</v>
      </c>
      <c r="F2350" s="17"/>
      <c r="G2350" s="17">
        <v>0.121178774197139</v>
      </c>
      <c r="H2350" s="17">
        <v>3.5257518967765099E-2</v>
      </c>
      <c r="I2350" s="17">
        <v>9.8464791019707801E-2</v>
      </c>
      <c r="J2350" s="17">
        <v>9.1973084417858897E-2</v>
      </c>
      <c r="K2350" s="17">
        <v>7.8873079293327902E-2</v>
      </c>
      <c r="L2350" s="17">
        <v>9.7106676415304002E-2</v>
      </c>
      <c r="M2350" s="17"/>
      <c r="N2350" s="17">
        <v>5.9807091324756603E-2</v>
      </c>
      <c r="O2350" s="17">
        <v>8.8088966284217696E-2</v>
      </c>
      <c r="P2350" s="17">
        <v>0.106998601132111</v>
      </c>
      <c r="Q2350" s="17">
        <v>8.78092052044155E-2</v>
      </c>
      <c r="R2350" s="17"/>
      <c r="S2350" s="17">
        <v>0.119348916256363</v>
      </c>
      <c r="T2350" s="17">
        <v>8.0764577772138996E-2</v>
      </c>
      <c r="U2350" s="17">
        <v>6.7062598669955106E-2</v>
      </c>
      <c r="V2350" s="17">
        <v>8.9589633551267298E-2</v>
      </c>
      <c r="W2350" s="17">
        <v>8.62380573578789E-2</v>
      </c>
      <c r="X2350" s="17">
        <v>5.97373062058493E-2</v>
      </c>
      <c r="Y2350" s="17">
        <v>9.5877926607458905E-2</v>
      </c>
      <c r="Z2350" s="17">
        <v>8.1728202522313803E-2</v>
      </c>
      <c r="AA2350" s="17">
        <v>4.5757956710732302E-2</v>
      </c>
      <c r="AB2350" s="17">
        <v>7.8330785714029599E-2</v>
      </c>
      <c r="AC2350" s="17">
        <v>0.134158246131583</v>
      </c>
      <c r="AD2350" s="17">
        <v>0.10068465700439</v>
      </c>
      <c r="AE2350" s="17"/>
      <c r="AF2350" s="17">
        <v>7.2176666363685305E-2</v>
      </c>
      <c r="AG2350" s="17">
        <v>7.6252642155399106E-2</v>
      </c>
      <c r="AH2350" s="17">
        <v>0.15817104949510899</v>
      </c>
      <c r="AI2350" s="17"/>
      <c r="AJ2350" s="17">
        <v>6.65684939856728E-2</v>
      </c>
      <c r="AK2350" s="17">
        <v>6.9801752757713498E-2</v>
      </c>
      <c r="AL2350" s="17">
        <v>6.1574530193786399E-2</v>
      </c>
      <c r="AM2350" s="17"/>
      <c r="AN2350" s="17">
        <v>8.1414188398381798E-2</v>
      </c>
      <c r="AO2350" s="17">
        <v>0.107856097606837</v>
      </c>
      <c r="AP2350" s="17">
        <v>6.4866615878226203E-2</v>
      </c>
      <c r="AQ2350" s="17">
        <v>2.1834830268035999E-2</v>
      </c>
      <c r="AR2350" s="17">
        <v>5.4243858280755002E-2</v>
      </c>
      <c r="AS2350" s="17"/>
      <c r="AT2350" s="17">
        <v>8.1196252553371498E-2</v>
      </c>
      <c r="AU2350" s="17">
        <v>0.10768414167976099</v>
      </c>
      <c r="AV2350" s="17"/>
      <c r="AW2350" s="17">
        <v>5.2100823358661903E-2</v>
      </c>
      <c r="AX2350" s="17">
        <v>6.4903506794522003E-2</v>
      </c>
      <c r="AY2350" s="17">
        <v>0.12592294338540799</v>
      </c>
    </row>
    <row r="2351" spans="2:51">
      <c r="B2351" t="s">
        <v>138</v>
      </c>
      <c r="C2351" s="17">
        <v>0.30115530237323301</v>
      </c>
      <c r="D2351" s="17">
        <v>0.32001477064329298</v>
      </c>
      <c r="E2351" s="17">
        <v>0.280657255367952</v>
      </c>
      <c r="F2351" s="17"/>
      <c r="G2351" s="17">
        <v>0.39890578290796502</v>
      </c>
      <c r="H2351" s="17">
        <v>0.46124216100728699</v>
      </c>
      <c r="I2351" s="17">
        <v>0.33744749200882501</v>
      </c>
      <c r="J2351" s="17">
        <v>0.27174243593983</v>
      </c>
      <c r="K2351" s="17">
        <v>0.26221651337808499</v>
      </c>
      <c r="L2351" s="17">
        <v>0.182059388859968</v>
      </c>
      <c r="M2351" s="17"/>
      <c r="N2351" s="17">
        <v>0.33883732001514399</v>
      </c>
      <c r="O2351" s="17">
        <v>0.30223007874979702</v>
      </c>
      <c r="P2351" s="17">
        <v>0.27148697516003201</v>
      </c>
      <c r="Q2351" s="17">
        <v>0.28624634602756399</v>
      </c>
      <c r="R2351" s="17"/>
      <c r="S2351" s="17">
        <v>0.376502600401183</v>
      </c>
      <c r="T2351" s="17">
        <v>0.273687813436988</v>
      </c>
      <c r="U2351" s="17">
        <v>0.25978117052470401</v>
      </c>
      <c r="V2351" s="17">
        <v>0.26816595834742002</v>
      </c>
      <c r="W2351" s="17">
        <v>0.24779317405746801</v>
      </c>
      <c r="X2351" s="17">
        <v>0.350327690391187</v>
      </c>
      <c r="Y2351" s="17">
        <v>0.38266109695088502</v>
      </c>
      <c r="Z2351" s="17">
        <v>0.238105557123345</v>
      </c>
      <c r="AA2351" s="17">
        <v>0.273898670303722</v>
      </c>
      <c r="AB2351" s="17">
        <v>0.25295960224512298</v>
      </c>
      <c r="AC2351" s="17">
        <v>0.24033238914264299</v>
      </c>
      <c r="AD2351" s="17">
        <v>0.34495965416632002</v>
      </c>
      <c r="AE2351" s="17"/>
      <c r="AF2351" s="17">
        <v>0.262594444478008</v>
      </c>
      <c r="AG2351" s="17">
        <v>0.335872100040496</v>
      </c>
      <c r="AH2351" s="17">
        <v>0.30892803191186902</v>
      </c>
      <c r="AI2351" s="17"/>
      <c r="AJ2351" s="17">
        <v>0.27527195615730499</v>
      </c>
      <c r="AK2351" s="17">
        <v>0.36944014583575902</v>
      </c>
      <c r="AL2351" s="17">
        <v>0.24525892500072799</v>
      </c>
      <c r="AM2351" s="17"/>
      <c r="AN2351" s="17">
        <v>0.27919168119217203</v>
      </c>
      <c r="AO2351" s="17">
        <v>0.27639195096381503</v>
      </c>
      <c r="AP2351" s="17">
        <v>0.35587602397881701</v>
      </c>
      <c r="AQ2351" s="17">
        <v>0.36636377282246102</v>
      </c>
      <c r="AR2351" s="17">
        <v>0.646332134923848</v>
      </c>
      <c r="AS2351" s="17"/>
      <c r="AT2351" s="17">
        <v>0.29392900189325</v>
      </c>
      <c r="AU2351" s="17">
        <v>0.36569999515691998</v>
      </c>
      <c r="AV2351" s="17"/>
      <c r="AW2351" s="17">
        <v>0.29483228406883799</v>
      </c>
      <c r="AX2351" s="17">
        <v>0.38427379982128301</v>
      </c>
      <c r="AY2351" s="17">
        <v>0.290344103923596</v>
      </c>
    </row>
    <row r="2352" spans="2:51">
      <c r="B2352" t="s">
        <v>139</v>
      </c>
      <c r="C2352" s="17">
        <v>0.291473147172925</v>
      </c>
      <c r="D2352" s="17">
        <v>0.32874752741444802</v>
      </c>
      <c r="E2352" s="17">
        <v>0.25537926903897101</v>
      </c>
      <c r="F2352" s="17"/>
      <c r="G2352" s="17">
        <v>0.235665340223911</v>
      </c>
      <c r="H2352" s="17">
        <v>0.24636308205218199</v>
      </c>
      <c r="I2352" s="17">
        <v>0.25704928013567002</v>
      </c>
      <c r="J2352" s="17">
        <v>0.299163789988106</v>
      </c>
      <c r="K2352" s="17">
        <v>0.33121997023240202</v>
      </c>
      <c r="L2352" s="17">
        <v>0.33053911229923699</v>
      </c>
      <c r="M2352" s="17"/>
      <c r="N2352" s="17">
        <v>0.30007742071188698</v>
      </c>
      <c r="O2352" s="17">
        <v>0.30297771743576002</v>
      </c>
      <c r="P2352" s="17">
        <v>0.30158857209574003</v>
      </c>
      <c r="Q2352" s="17">
        <v>0.26412326743784897</v>
      </c>
      <c r="R2352" s="17"/>
      <c r="S2352" s="17">
        <v>0.22945001787010699</v>
      </c>
      <c r="T2352" s="17">
        <v>0.30206496106010999</v>
      </c>
      <c r="U2352" s="17">
        <v>0.33718671947994699</v>
      </c>
      <c r="V2352" s="17">
        <v>0.27024151713150002</v>
      </c>
      <c r="W2352" s="17">
        <v>0.37226087361423299</v>
      </c>
      <c r="X2352" s="17">
        <v>0.28733350748051001</v>
      </c>
      <c r="Y2352" s="17">
        <v>0.25510713961159498</v>
      </c>
      <c r="Z2352" s="17">
        <v>0.34853728920708699</v>
      </c>
      <c r="AA2352" s="17">
        <v>0.308240164488571</v>
      </c>
      <c r="AB2352" s="17">
        <v>0.320237324817914</v>
      </c>
      <c r="AC2352" s="17">
        <v>0.21412550484153201</v>
      </c>
      <c r="AD2352" s="17">
        <v>0.33440477847996097</v>
      </c>
      <c r="AE2352" s="17"/>
      <c r="AF2352" s="17">
        <v>0.31858264247437401</v>
      </c>
      <c r="AG2352" s="17">
        <v>0.279872973167965</v>
      </c>
      <c r="AH2352" s="17">
        <v>0.23904761460128199</v>
      </c>
      <c r="AI2352" s="17"/>
      <c r="AJ2352" s="17">
        <v>0.333530038056775</v>
      </c>
      <c r="AK2352" s="17">
        <v>0.25583567678719898</v>
      </c>
      <c r="AL2352" s="17">
        <v>0.34784341316515099</v>
      </c>
      <c r="AM2352" s="17"/>
      <c r="AN2352" s="17">
        <v>0.27615701921319802</v>
      </c>
      <c r="AO2352" s="17">
        <v>0.32940177004008703</v>
      </c>
      <c r="AP2352" s="17">
        <v>0.26788600015512598</v>
      </c>
      <c r="AQ2352" s="17">
        <v>0.32955205936041099</v>
      </c>
      <c r="AR2352" s="17">
        <v>0.12926901204843799</v>
      </c>
      <c r="AS2352" s="17"/>
      <c r="AT2352" s="17">
        <v>0.29673772197623199</v>
      </c>
      <c r="AU2352" s="17">
        <v>0.25465655750884197</v>
      </c>
      <c r="AV2352" s="17"/>
      <c r="AW2352" s="17">
        <v>0.35891289289452399</v>
      </c>
      <c r="AX2352" s="17">
        <v>0.17622148293256901</v>
      </c>
      <c r="AY2352" s="17">
        <v>0.239658078497237</v>
      </c>
    </row>
    <row r="2353" spans="2:51">
      <c r="B2353" t="s">
        <v>140</v>
      </c>
      <c r="C2353" s="17">
        <v>9.6821552003079105E-3</v>
      </c>
      <c r="D2353" s="17">
        <v>-8.7327567711552607E-3</v>
      </c>
      <c r="E2353" s="17">
        <v>2.5277986328981001E-2</v>
      </c>
      <c r="F2353" s="17"/>
      <c r="G2353" s="17">
        <v>0.16324044268405399</v>
      </c>
      <c r="H2353" s="17">
        <v>0.214879078955105</v>
      </c>
      <c r="I2353" s="17">
        <v>8.0398211873154393E-2</v>
      </c>
      <c r="J2353" s="17">
        <v>-2.7421354048275601E-2</v>
      </c>
      <c r="K2353" s="17">
        <v>-6.9003456854317496E-2</v>
      </c>
      <c r="L2353" s="17">
        <v>-0.14847972343926899</v>
      </c>
      <c r="M2353" s="17"/>
      <c r="N2353" s="17">
        <v>3.8759899303257198E-2</v>
      </c>
      <c r="O2353" s="17">
        <v>-7.4763868596211503E-4</v>
      </c>
      <c r="P2353" s="17">
        <v>-3.0101596935707998E-2</v>
      </c>
      <c r="Q2353" s="17">
        <v>2.21230785897156E-2</v>
      </c>
      <c r="R2353" s="17"/>
      <c r="S2353" s="17">
        <v>0.147052582531076</v>
      </c>
      <c r="T2353" s="17">
        <v>-2.8377147623122E-2</v>
      </c>
      <c r="U2353" s="17">
        <v>-7.7405548955242695E-2</v>
      </c>
      <c r="V2353" s="17">
        <v>-2.0755587840806098E-3</v>
      </c>
      <c r="W2353" s="17">
        <v>-0.124467699556766</v>
      </c>
      <c r="X2353" s="17">
        <v>6.2994182910677196E-2</v>
      </c>
      <c r="Y2353" s="17">
        <v>0.12755395733929001</v>
      </c>
      <c r="Z2353" s="17">
        <v>-0.110431732083742</v>
      </c>
      <c r="AA2353" s="17">
        <v>-3.4341494184849303E-2</v>
      </c>
      <c r="AB2353" s="17">
        <v>-6.7277722572791604E-2</v>
      </c>
      <c r="AC2353" s="17">
        <v>2.6206884301111101E-2</v>
      </c>
      <c r="AD2353" s="17">
        <v>1.05548756863594E-2</v>
      </c>
      <c r="AE2353" s="17"/>
      <c r="AF2353" s="17">
        <v>-5.5988197996366298E-2</v>
      </c>
      <c r="AG2353" s="17">
        <v>5.5999126872530697E-2</v>
      </c>
      <c r="AH2353" s="17">
        <v>6.9880417310587403E-2</v>
      </c>
      <c r="AI2353" s="17"/>
      <c r="AJ2353" s="17">
        <v>-5.8258081899469703E-2</v>
      </c>
      <c r="AK2353" s="17">
        <v>0.113604469048559</v>
      </c>
      <c r="AL2353" s="17">
        <v>-0.102584488164423</v>
      </c>
      <c r="AM2353" s="17"/>
      <c r="AN2353" s="17">
        <v>3.0346619789741202E-3</v>
      </c>
      <c r="AO2353" s="17">
        <v>-5.3009819076272002E-2</v>
      </c>
      <c r="AP2353" s="17">
        <v>8.7990023823691102E-2</v>
      </c>
      <c r="AQ2353" s="17">
        <v>3.6811713462049402E-2</v>
      </c>
      <c r="AR2353" s="17">
        <v>0.51706312287540901</v>
      </c>
      <c r="AS2353" s="17"/>
      <c r="AT2353" s="17">
        <v>-2.8087200829819401E-3</v>
      </c>
      <c r="AU2353" s="17">
        <v>0.111043437648078</v>
      </c>
      <c r="AV2353" s="17"/>
      <c r="AW2353" s="17">
        <v>-6.40806088256856E-2</v>
      </c>
      <c r="AX2353" s="17">
        <v>0.20805231688871501</v>
      </c>
      <c r="AY2353" s="17">
        <v>5.0686025426358201E-2</v>
      </c>
    </row>
    <row r="2354" spans="2:51">
      <c r="C2354" s="17"/>
      <c r="D2354" s="17"/>
      <c r="E2354" s="17"/>
      <c r="F2354" s="17"/>
      <c r="G2354" s="17"/>
      <c r="H2354" s="17"/>
      <c r="I2354" s="17"/>
      <c r="J2354" s="17"/>
      <c r="K2354" s="17"/>
      <c r="L2354" s="17"/>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7"/>
      <c r="AI2354" s="17"/>
      <c r="AJ2354" s="17"/>
      <c r="AK2354" s="17"/>
      <c r="AL2354" s="17"/>
      <c r="AM2354" s="17"/>
      <c r="AN2354" s="17"/>
      <c r="AO2354" s="17"/>
      <c r="AP2354" s="17"/>
      <c r="AQ2354" s="17"/>
      <c r="AR2354" s="17"/>
      <c r="AS2354" s="17"/>
      <c r="AT2354" s="17"/>
      <c r="AU2354" s="17"/>
      <c r="AV2354" s="17"/>
      <c r="AW2354" s="17"/>
      <c r="AX2354" s="17"/>
      <c r="AY2354" s="17"/>
    </row>
    <row r="2355" spans="2:51">
      <c r="B2355" s="6" t="s">
        <v>540</v>
      </c>
      <c r="C2355" s="17"/>
      <c r="D2355" s="17"/>
      <c r="E2355" s="17"/>
      <c r="F2355" s="17"/>
      <c r="G2355" s="17"/>
      <c r="H2355" s="17"/>
      <c r="I2355" s="17"/>
      <c r="J2355" s="17"/>
      <c r="K2355" s="17"/>
      <c r="L2355" s="17"/>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7"/>
      <c r="AI2355" s="17"/>
      <c r="AJ2355" s="17"/>
      <c r="AK2355" s="17"/>
      <c r="AL2355" s="17"/>
      <c r="AM2355" s="17"/>
      <c r="AN2355" s="17"/>
      <c r="AO2355" s="17"/>
      <c r="AP2355" s="17"/>
      <c r="AQ2355" s="17"/>
      <c r="AR2355" s="17"/>
      <c r="AS2355" s="17"/>
      <c r="AT2355" s="17"/>
      <c r="AU2355" s="17"/>
      <c r="AV2355" s="17"/>
      <c r="AW2355" s="17"/>
      <c r="AX2355" s="17"/>
      <c r="AY2355" s="17"/>
    </row>
    <row r="2356" spans="2:51">
      <c r="B2356" s="24" t="s">
        <v>16</v>
      </c>
      <c r="C2356" s="17"/>
      <c r="D2356" s="17"/>
      <c r="E2356" s="17"/>
      <c r="F2356" s="17"/>
      <c r="G2356" s="17"/>
      <c r="H2356" s="17"/>
      <c r="I2356" s="17"/>
      <c r="J2356" s="17"/>
      <c r="K2356" s="17"/>
      <c r="L2356" s="17"/>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7"/>
      <c r="AI2356" s="17"/>
      <c r="AJ2356" s="17"/>
      <c r="AK2356" s="17"/>
      <c r="AL2356" s="17"/>
      <c r="AM2356" s="17"/>
      <c r="AN2356" s="17"/>
      <c r="AO2356" s="17"/>
      <c r="AP2356" s="17"/>
      <c r="AQ2356" s="17"/>
      <c r="AR2356" s="17"/>
      <c r="AS2356" s="17"/>
      <c r="AT2356" s="17"/>
      <c r="AU2356" s="17"/>
      <c r="AV2356" s="17"/>
      <c r="AW2356" s="17"/>
      <c r="AX2356" s="17"/>
      <c r="AY2356" s="17"/>
    </row>
    <row r="2357" spans="2:51">
      <c r="B2357" t="s">
        <v>133</v>
      </c>
      <c r="C2357" s="17">
        <v>0.104457896002378</v>
      </c>
      <c r="D2357" s="17">
        <v>0.14073827321162599</v>
      </c>
      <c r="E2357" s="17">
        <v>6.8035550999083594E-2</v>
      </c>
      <c r="F2357" s="17"/>
      <c r="G2357" s="17">
        <v>8.3253381535223103E-2</v>
      </c>
      <c r="H2357" s="17">
        <v>0.104997787500149</v>
      </c>
      <c r="I2357" s="17">
        <v>0.10462730676420499</v>
      </c>
      <c r="J2357" s="17">
        <v>9.6891157213451901E-2</v>
      </c>
      <c r="K2357" s="17">
        <v>0.124713285477477</v>
      </c>
      <c r="L2357" s="17">
        <v>0.103497919606681</v>
      </c>
      <c r="M2357" s="17"/>
      <c r="N2357" s="17">
        <v>0.133941445109208</v>
      </c>
      <c r="O2357" s="17">
        <v>0.111164079189683</v>
      </c>
      <c r="P2357" s="17">
        <v>8.8335748569685194E-2</v>
      </c>
      <c r="Q2357" s="17">
        <v>8.3789920765021494E-2</v>
      </c>
      <c r="R2357" s="17"/>
      <c r="S2357" s="17">
        <v>0.11236902203610701</v>
      </c>
      <c r="T2357" s="17">
        <v>7.5313569059086094E-2</v>
      </c>
      <c r="U2357" s="17">
        <v>9.2955085010031996E-2</v>
      </c>
      <c r="V2357" s="17">
        <v>0.12484383521068899</v>
      </c>
      <c r="W2357" s="17">
        <v>0.112189987943164</v>
      </c>
      <c r="X2357" s="17">
        <v>0.101325247788506</v>
      </c>
      <c r="Y2357" s="17">
        <v>0.149307972001613</v>
      </c>
      <c r="Z2357" s="17">
        <v>0.190229004023484</v>
      </c>
      <c r="AA2357" s="17">
        <v>6.5192583737008397E-2</v>
      </c>
      <c r="AB2357" s="17">
        <v>6.0911063037097701E-2</v>
      </c>
      <c r="AC2357" s="17">
        <v>0.16147707714380799</v>
      </c>
      <c r="AD2357" s="17">
        <v>9.5646759758383104E-2</v>
      </c>
      <c r="AE2357" s="17"/>
      <c r="AF2357" s="17">
        <v>9.9031710489003902E-2</v>
      </c>
      <c r="AG2357" s="17">
        <v>0.13576801238509301</v>
      </c>
      <c r="AH2357" s="17">
        <v>1.9537245407111901E-2</v>
      </c>
      <c r="AI2357" s="17"/>
      <c r="AJ2357" s="17">
        <v>0.13006456540929301</v>
      </c>
      <c r="AK2357" s="17">
        <v>0.119498940652825</v>
      </c>
      <c r="AL2357" s="17">
        <v>0.11369223297843099</v>
      </c>
      <c r="AM2357" s="17"/>
      <c r="AN2357" s="17">
        <v>9.2399404701592899E-2</v>
      </c>
      <c r="AO2357" s="17">
        <v>7.4636762224243494E-2</v>
      </c>
      <c r="AP2357" s="17">
        <v>0.102841007537813</v>
      </c>
      <c r="AQ2357" s="17">
        <v>0.131410722620556</v>
      </c>
      <c r="AR2357" s="17">
        <v>0.39702994868629599</v>
      </c>
      <c r="AS2357" s="17"/>
      <c r="AT2357" s="17">
        <v>0.10074787107138899</v>
      </c>
      <c r="AU2357" s="17">
        <v>0.13724256172240601</v>
      </c>
      <c r="AV2357" s="17"/>
      <c r="AW2357" s="17">
        <v>0.13723952251586</v>
      </c>
      <c r="AX2357" s="17">
        <v>8.4766681592397003E-2</v>
      </c>
      <c r="AY2357" s="17">
        <v>7.1398709285778406E-2</v>
      </c>
    </row>
    <row r="2358" spans="2:51">
      <c r="B2358" t="s">
        <v>134</v>
      </c>
      <c r="C2358" s="17">
        <v>0.34858404088699002</v>
      </c>
      <c r="D2358" s="17">
        <v>0.37769801701345401</v>
      </c>
      <c r="E2358" s="17">
        <v>0.31990867649643601</v>
      </c>
      <c r="F2358" s="17"/>
      <c r="G2358" s="17">
        <v>0.39564072170911602</v>
      </c>
      <c r="H2358" s="17">
        <v>0.38558829374603998</v>
      </c>
      <c r="I2358" s="17">
        <v>0.36582567206119998</v>
      </c>
      <c r="J2358" s="17">
        <v>0.386550967774203</v>
      </c>
      <c r="K2358" s="17">
        <v>0.28327739726796403</v>
      </c>
      <c r="L2358" s="17">
        <v>0.31541992432713301</v>
      </c>
      <c r="M2358" s="17"/>
      <c r="N2358" s="17">
        <v>0.438249661065722</v>
      </c>
      <c r="O2358" s="17">
        <v>0.30468627294944201</v>
      </c>
      <c r="P2358" s="17">
        <v>0.33469809083403401</v>
      </c>
      <c r="Q2358" s="17">
        <v>0.31785443520275902</v>
      </c>
      <c r="R2358" s="17"/>
      <c r="S2358" s="17">
        <v>0.38070569816223399</v>
      </c>
      <c r="T2358" s="17">
        <v>0.342550267283598</v>
      </c>
      <c r="U2358" s="17">
        <v>0.31220097098745098</v>
      </c>
      <c r="V2358" s="17">
        <v>0.331730306255415</v>
      </c>
      <c r="W2358" s="17">
        <v>0.329477078325142</v>
      </c>
      <c r="X2358" s="17">
        <v>0.34423548981313501</v>
      </c>
      <c r="Y2358" s="17">
        <v>0.34211851408628802</v>
      </c>
      <c r="Z2358" s="17">
        <v>0.38430478984001298</v>
      </c>
      <c r="AA2358" s="17">
        <v>0.38669500440857801</v>
      </c>
      <c r="AB2358" s="17">
        <v>0.29910641248344999</v>
      </c>
      <c r="AC2358" s="17">
        <v>0.36812845098425401</v>
      </c>
      <c r="AD2358" s="17">
        <v>0.37016397052841499</v>
      </c>
      <c r="AE2358" s="17"/>
      <c r="AF2358" s="17">
        <v>0.32228009208564801</v>
      </c>
      <c r="AG2358" s="17">
        <v>0.39548843944958401</v>
      </c>
      <c r="AH2358" s="17">
        <v>0.26034182968109199</v>
      </c>
      <c r="AI2358" s="17"/>
      <c r="AJ2358" s="17">
        <v>0.35398549718538402</v>
      </c>
      <c r="AK2358" s="17">
        <v>0.403528223238239</v>
      </c>
      <c r="AL2358" s="17">
        <v>0.35357643474113998</v>
      </c>
      <c r="AM2358" s="17"/>
      <c r="AN2358" s="17">
        <v>0.28573394184956902</v>
      </c>
      <c r="AO2358" s="17">
        <v>0.35306983077739301</v>
      </c>
      <c r="AP2358" s="17">
        <v>0.42053944791322201</v>
      </c>
      <c r="AQ2358" s="17">
        <v>0.49383978207110901</v>
      </c>
      <c r="AR2358" s="17">
        <v>0.148629416578893</v>
      </c>
      <c r="AS2358" s="17"/>
      <c r="AT2358" s="17">
        <v>0.34154509167305702</v>
      </c>
      <c r="AU2358" s="17">
        <v>0.422618303289575</v>
      </c>
      <c r="AV2358" s="17"/>
      <c r="AW2358" s="17">
        <v>0.41505704644813401</v>
      </c>
      <c r="AX2358" s="17">
        <v>0.35871156303305801</v>
      </c>
      <c r="AY2358" s="17">
        <v>0.27070160228287299</v>
      </c>
    </row>
    <row r="2359" spans="2:51">
      <c r="B2359" t="s">
        <v>135</v>
      </c>
      <c r="C2359" s="17">
        <v>0.278181726072804</v>
      </c>
      <c r="D2359" s="17">
        <v>0.26079581639888499</v>
      </c>
      <c r="E2359" s="17">
        <v>0.29830980799759199</v>
      </c>
      <c r="F2359" s="17"/>
      <c r="G2359" s="17">
        <v>0.153765641667993</v>
      </c>
      <c r="H2359" s="17">
        <v>0.22514974325169301</v>
      </c>
      <c r="I2359" s="17">
        <v>0.23763907177795801</v>
      </c>
      <c r="J2359" s="17">
        <v>0.28314718496461</v>
      </c>
      <c r="K2359" s="17">
        <v>0.319590877318712</v>
      </c>
      <c r="L2359" s="17">
        <v>0.34969627373971301</v>
      </c>
      <c r="M2359" s="17"/>
      <c r="N2359" s="17">
        <v>0.25169629909650798</v>
      </c>
      <c r="O2359" s="17">
        <v>0.28509869390287501</v>
      </c>
      <c r="P2359" s="17">
        <v>0.28080999582063798</v>
      </c>
      <c r="Q2359" s="17">
        <v>0.29448370416155001</v>
      </c>
      <c r="R2359" s="17"/>
      <c r="S2359" s="17">
        <v>0.26597810232826102</v>
      </c>
      <c r="T2359" s="17">
        <v>0.31655376018356501</v>
      </c>
      <c r="U2359" s="17">
        <v>0.25372891104571499</v>
      </c>
      <c r="V2359" s="17">
        <v>0.22545094882982</v>
      </c>
      <c r="W2359" s="17">
        <v>0.347783270460373</v>
      </c>
      <c r="X2359" s="17">
        <v>0.32059606106481803</v>
      </c>
      <c r="Y2359" s="17">
        <v>0.24774353193644</v>
      </c>
      <c r="Z2359" s="17">
        <v>0.24459759916816001</v>
      </c>
      <c r="AA2359" s="17">
        <v>0.27447702687692599</v>
      </c>
      <c r="AB2359" s="17">
        <v>0.32167723126922698</v>
      </c>
      <c r="AC2359" s="17">
        <v>0.22841254123352001</v>
      </c>
      <c r="AD2359" s="17">
        <v>0.212086484081808</v>
      </c>
      <c r="AE2359" s="17"/>
      <c r="AF2359" s="17">
        <v>0.319511630292382</v>
      </c>
      <c r="AG2359" s="17">
        <v>0.242437131667604</v>
      </c>
      <c r="AH2359" s="17">
        <v>0.26993936043024402</v>
      </c>
      <c r="AI2359" s="17"/>
      <c r="AJ2359" s="17">
        <v>0.30137482695022799</v>
      </c>
      <c r="AK2359" s="17">
        <v>0.23882866636428399</v>
      </c>
      <c r="AL2359" s="17">
        <v>0.31651446140151301</v>
      </c>
      <c r="AM2359" s="17"/>
      <c r="AN2359" s="17">
        <v>0.316083674023934</v>
      </c>
      <c r="AO2359" s="17">
        <v>0.24737583082376999</v>
      </c>
      <c r="AP2359" s="17">
        <v>0.24482497105066101</v>
      </c>
      <c r="AQ2359" s="17">
        <v>0.21690520195197599</v>
      </c>
      <c r="AR2359" s="17">
        <v>0.19058526995128</v>
      </c>
      <c r="AS2359" s="17"/>
      <c r="AT2359" s="17">
        <v>0.2904145173155</v>
      </c>
      <c r="AU2359" s="17">
        <v>0.152376502663819</v>
      </c>
      <c r="AV2359" s="17"/>
      <c r="AW2359" s="17">
        <v>0.24768444605864001</v>
      </c>
      <c r="AX2359" s="17">
        <v>0.29304823763570897</v>
      </c>
      <c r="AY2359" s="17">
        <v>0.309685348909225</v>
      </c>
    </row>
    <row r="2360" spans="2:51">
      <c r="B2360" t="s">
        <v>136</v>
      </c>
      <c r="C2360" s="17">
        <v>0.14527171341869599</v>
      </c>
      <c r="D2360" s="17">
        <v>0.110953936013705</v>
      </c>
      <c r="E2360" s="17">
        <v>0.17916209369195099</v>
      </c>
      <c r="F2360" s="17"/>
      <c r="G2360" s="17">
        <v>0.21123174161956701</v>
      </c>
      <c r="H2360" s="17">
        <v>0.160774216533043</v>
      </c>
      <c r="I2360" s="17">
        <v>0.178109683639574</v>
      </c>
      <c r="J2360" s="17">
        <v>8.5359419768820805E-2</v>
      </c>
      <c r="K2360" s="17">
        <v>0.14554421446538801</v>
      </c>
      <c r="L2360" s="17">
        <v>0.13031001065103001</v>
      </c>
      <c r="M2360" s="17"/>
      <c r="N2360" s="17">
        <v>0.122906820244022</v>
      </c>
      <c r="O2360" s="17">
        <v>0.197020016760759</v>
      </c>
      <c r="P2360" s="17">
        <v>0.140676500112942</v>
      </c>
      <c r="Q2360" s="17">
        <v>0.126121249748855</v>
      </c>
      <c r="R2360" s="17"/>
      <c r="S2360" s="17">
        <v>0.112651395989255</v>
      </c>
      <c r="T2360" s="17">
        <v>0.173748714241583</v>
      </c>
      <c r="U2360" s="17">
        <v>0.184110912612198</v>
      </c>
      <c r="V2360" s="17">
        <v>0.20202033914398701</v>
      </c>
      <c r="W2360" s="17">
        <v>9.8814834644503205E-2</v>
      </c>
      <c r="X2360" s="17">
        <v>0.103554100650339</v>
      </c>
      <c r="Y2360" s="17">
        <v>0.12511547402391601</v>
      </c>
      <c r="Z2360" s="17">
        <v>0.11524849561341401</v>
      </c>
      <c r="AA2360" s="17">
        <v>0.12547459184165699</v>
      </c>
      <c r="AB2360" s="17">
        <v>0.21976536612931299</v>
      </c>
      <c r="AC2360" s="17">
        <v>9.1835731389033295E-2</v>
      </c>
      <c r="AD2360" s="17">
        <v>0.16066164307308201</v>
      </c>
      <c r="AE2360" s="17"/>
      <c r="AF2360" s="17">
        <v>0.131540069802557</v>
      </c>
      <c r="AG2360" s="17">
        <v>0.12023939229363</v>
      </c>
      <c r="AH2360" s="17">
        <v>0.26159544743985702</v>
      </c>
      <c r="AI2360" s="17"/>
      <c r="AJ2360" s="17">
        <v>0.129037550817691</v>
      </c>
      <c r="AK2360" s="17">
        <v>0.13054394810824499</v>
      </c>
      <c r="AL2360" s="17">
        <v>0.12563209547083401</v>
      </c>
      <c r="AM2360" s="17"/>
      <c r="AN2360" s="17">
        <v>0.161829454341647</v>
      </c>
      <c r="AO2360" s="17">
        <v>0.15989091358077401</v>
      </c>
      <c r="AP2360" s="17">
        <v>0.133463716224509</v>
      </c>
      <c r="AQ2360" s="17">
        <v>0.108701100499507</v>
      </c>
      <c r="AR2360" s="17">
        <v>0.163173056203642</v>
      </c>
      <c r="AS2360" s="17"/>
      <c r="AT2360" s="17">
        <v>0.143853057557363</v>
      </c>
      <c r="AU2360" s="17">
        <v>0.154856113280014</v>
      </c>
      <c r="AV2360" s="17"/>
      <c r="AW2360" s="17">
        <v>0.124160989762981</v>
      </c>
      <c r="AX2360" s="17">
        <v>0.191035323124323</v>
      </c>
      <c r="AY2360" s="17">
        <v>0.159392533191615</v>
      </c>
    </row>
    <row r="2361" spans="2:51">
      <c r="B2361" t="s">
        <v>137</v>
      </c>
      <c r="C2361" s="17">
        <v>7.9849818882665E-2</v>
      </c>
      <c r="D2361" s="17">
        <v>7.8174101398710602E-2</v>
      </c>
      <c r="E2361" s="17">
        <v>7.8554742735979802E-2</v>
      </c>
      <c r="F2361" s="17"/>
      <c r="G2361" s="17">
        <v>8.1091065444131305E-2</v>
      </c>
      <c r="H2361" s="17">
        <v>0.109052834053075</v>
      </c>
      <c r="I2361" s="17">
        <v>7.7192758419162302E-2</v>
      </c>
      <c r="J2361" s="17">
        <v>8.5542101703766693E-2</v>
      </c>
      <c r="K2361" s="17">
        <v>7.6056913166411999E-2</v>
      </c>
      <c r="L2361" s="17">
        <v>6.0153098627326103E-2</v>
      </c>
      <c r="M2361" s="17"/>
      <c r="N2361" s="17">
        <v>3.8788210867055799E-2</v>
      </c>
      <c r="O2361" s="17">
        <v>5.7494043104814901E-2</v>
      </c>
      <c r="P2361" s="17">
        <v>0.10928679600353999</v>
      </c>
      <c r="Q2361" s="17">
        <v>0.113500154475823</v>
      </c>
      <c r="R2361" s="17"/>
      <c r="S2361" s="17">
        <v>7.9136306384617799E-2</v>
      </c>
      <c r="T2361" s="17">
        <v>4.7519729701890299E-2</v>
      </c>
      <c r="U2361" s="17">
        <v>0.13060213547528501</v>
      </c>
      <c r="V2361" s="17">
        <v>7.1554482885458195E-2</v>
      </c>
      <c r="W2361" s="17">
        <v>7.7510285219687405E-2</v>
      </c>
      <c r="X2361" s="17">
        <v>5.30687382878786E-2</v>
      </c>
      <c r="Y2361" s="17">
        <v>7.8112081753984805E-2</v>
      </c>
      <c r="Z2361" s="17">
        <v>6.5620111354929997E-2</v>
      </c>
      <c r="AA2361" s="17">
        <v>0.101490379771404</v>
      </c>
      <c r="AB2361" s="17">
        <v>7.7617212123271204E-2</v>
      </c>
      <c r="AC2361" s="17">
        <v>0.12671863526979199</v>
      </c>
      <c r="AD2361" s="17">
        <v>0.10154186181053899</v>
      </c>
      <c r="AE2361" s="17"/>
      <c r="AF2361" s="17">
        <v>8.0945431076247104E-2</v>
      </c>
      <c r="AG2361" s="17">
        <v>7.5708058459347E-2</v>
      </c>
      <c r="AH2361" s="17">
        <v>0.113525528264541</v>
      </c>
      <c r="AI2361" s="17"/>
      <c r="AJ2361" s="17">
        <v>5.4076180093046503E-2</v>
      </c>
      <c r="AK2361" s="17">
        <v>6.3725916260423995E-2</v>
      </c>
      <c r="AL2361" s="17">
        <v>5.9547714977103303E-2</v>
      </c>
      <c r="AM2361" s="17"/>
      <c r="AN2361" s="17">
        <v>0.11912300867124501</v>
      </c>
      <c r="AO2361" s="17">
        <v>9.6732017679732898E-2</v>
      </c>
      <c r="AP2361" s="17">
        <v>5.9872169650430199E-2</v>
      </c>
      <c r="AQ2361" s="17">
        <v>4.1861473570871097E-2</v>
      </c>
      <c r="AR2361" s="17">
        <v>4.6338450299133901E-2</v>
      </c>
      <c r="AS2361" s="17"/>
      <c r="AT2361" s="17">
        <v>8.5708128997354402E-2</v>
      </c>
      <c r="AU2361" s="17">
        <v>3.3889138343406899E-2</v>
      </c>
      <c r="AV2361" s="17"/>
      <c r="AW2361" s="17">
        <v>5.4802120009046003E-2</v>
      </c>
      <c r="AX2361" s="17">
        <v>6.5232095274792595E-2</v>
      </c>
      <c r="AY2361" s="17">
        <v>0.111537274658528</v>
      </c>
    </row>
    <row r="2362" spans="2:51">
      <c r="B2362" t="s">
        <v>119</v>
      </c>
      <c r="C2362" s="17">
        <v>4.3654804736466803E-2</v>
      </c>
      <c r="D2362" s="17">
        <v>3.1639855963619401E-2</v>
      </c>
      <c r="E2362" s="17">
        <v>5.6029128078957498E-2</v>
      </c>
      <c r="F2362" s="17"/>
      <c r="G2362" s="17">
        <v>7.5017448023970201E-2</v>
      </c>
      <c r="H2362" s="17">
        <v>1.44371249159996E-2</v>
      </c>
      <c r="I2362" s="17">
        <v>3.6605507337900599E-2</v>
      </c>
      <c r="J2362" s="17">
        <v>6.25091685751471E-2</v>
      </c>
      <c r="K2362" s="17">
        <v>5.0817312304046902E-2</v>
      </c>
      <c r="L2362" s="17">
        <v>4.0922773048117402E-2</v>
      </c>
      <c r="M2362" s="17"/>
      <c r="N2362" s="17">
        <v>1.4417563617484599E-2</v>
      </c>
      <c r="O2362" s="17">
        <v>4.4536894092426497E-2</v>
      </c>
      <c r="P2362" s="17">
        <v>4.6192868659161397E-2</v>
      </c>
      <c r="Q2362" s="17">
        <v>6.4250535645991605E-2</v>
      </c>
      <c r="R2362" s="17"/>
      <c r="S2362" s="17">
        <v>4.9159475099525202E-2</v>
      </c>
      <c r="T2362" s="17">
        <v>4.4313959530276698E-2</v>
      </c>
      <c r="U2362" s="17">
        <v>2.6401984869318398E-2</v>
      </c>
      <c r="V2362" s="17">
        <v>4.4400087674631702E-2</v>
      </c>
      <c r="W2362" s="17">
        <v>3.4224543407130298E-2</v>
      </c>
      <c r="X2362" s="17">
        <v>7.7220362395324094E-2</v>
      </c>
      <c r="Y2362" s="17">
        <v>5.7602426197758599E-2</v>
      </c>
      <c r="Z2362" s="17">
        <v>0</v>
      </c>
      <c r="AA2362" s="17">
        <v>4.6670413364427003E-2</v>
      </c>
      <c r="AB2362" s="17">
        <v>2.09227149576411E-2</v>
      </c>
      <c r="AC2362" s="17">
        <v>2.3427563979593301E-2</v>
      </c>
      <c r="AD2362" s="17">
        <v>5.98992807477731E-2</v>
      </c>
      <c r="AE2362" s="17"/>
      <c r="AF2362" s="17">
        <v>4.6691066254161501E-2</v>
      </c>
      <c r="AG2362" s="17">
        <v>3.0358965744741701E-2</v>
      </c>
      <c r="AH2362" s="17">
        <v>7.5060588777154894E-2</v>
      </c>
      <c r="AI2362" s="17"/>
      <c r="AJ2362" s="17">
        <v>3.1461379544358403E-2</v>
      </c>
      <c r="AK2362" s="17">
        <v>4.38743053759841E-2</v>
      </c>
      <c r="AL2362" s="17">
        <v>3.1037060430979101E-2</v>
      </c>
      <c r="AM2362" s="17"/>
      <c r="AN2362" s="17">
        <v>2.48305164120123E-2</v>
      </c>
      <c r="AO2362" s="17">
        <v>6.8294644914086294E-2</v>
      </c>
      <c r="AP2362" s="17">
        <v>3.84586876233649E-2</v>
      </c>
      <c r="AQ2362" s="17">
        <v>7.2817192859799098E-3</v>
      </c>
      <c r="AR2362" s="17">
        <v>5.4243858280755002E-2</v>
      </c>
      <c r="AS2362" s="17"/>
      <c r="AT2362" s="17">
        <v>3.7731333385337497E-2</v>
      </c>
      <c r="AU2362" s="17">
        <v>9.9017380700778604E-2</v>
      </c>
      <c r="AV2362" s="17"/>
      <c r="AW2362" s="17">
        <v>2.1055875205338699E-2</v>
      </c>
      <c r="AX2362" s="17">
        <v>7.2060993397209403E-3</v>
      </c>
      <c r="AY2362" s="17">
        <v>7.7284531671979906E-2</v>
      </c>
    </row>
    <row r="2363" spans="2:51">
      <c r="B2363" t="s">
        <v>138</v>
      </c>
      <c r="C2363" s="17">
        <v>0.453041936889368</v>
      </c>
      <c r="D2363" s="17">
        <v>0.51843629022507998</v>
      </c>
      <c r="E2363" s="17">
        <v>0.38794422749551999</v>
      </c>
      <c r="F2363" s="17"/>
      <c r="G2363" s="17">
        <v>0.47889410324433901</v>
      </c>
      <c r="H2363" s="17">
        <v>0.49058608124618902</v>
      </c>
      <c r="I2363" s="17">
        <v>0.47045297882540499</v>
      </c>
      <c r="J2363" s="17">
        <v>0.48344212498765499</v>
      </c>
      <c r="K2363" s="17">
        <v>0.40799068274544098</v>
      </c>
      <c r="L2363" s="17">
        <v>0.41891784393381298</v>
      </c>
      <c r="M2363" s="17"/>
      <c r="N2363" s="17">
        <v>0.57219110617492996</v>
      </c>
      <c r="O2363" s="17">
        <v>0.41585035213912502</v>
      </c>
      <c r="P2363" s="17">
        <v>0.42303383940371903</v>
      </c>
      <c r="Q2363" s="17">
        <v>0.40164435596778097</v>
      </c>
      <c r="R2363" s="17"/>
      <c r="S2363" s="17">
        <v>0.49307472019833998</v>
      </c>
      <c r="T2363" s="17">
        <v>0.41786383634268398</v>
      </c>
      <c r="U2363" s="17">
        <v>0.405156055997483</v>
      </c>
      <c r="V2363" s="17">
        <v>0.45657414146610398</v>
      </c>
      <c r="W2363" s="17">
        <v>0.44166706626830499</v>
      </c>
      <c r="X2363" s="17">
        <v>0.44556073760164</v>
      </c>
      <c r="Y2363" s="17">
        <v>0.49142648608790102</v>
      </c>
      <c r="Z2363" s="17">
        <v>0.57453379386349601</v>
      </c>
      <c r="AA2363" s="17">
        <v>0.45188758814558599</v>
      </c>
      <c r="AB2363" s="17">
        <v>0.36001747552054802</v>
      </c>
      <c r="AC2363" s="17">
        <v>0.52960552812806105</v>
      </c>
      <c r="AD2363" s="17">
        <v>0.46581073028679798</v>
      </c>
      <c r="AE2363" s="17"/>
      <c r="AF2363" s="17">
        <v>0.42131180257465201</v>
      </c>
      <c r="AG2363" s="17">
        <v>0.53125645183467796</v>
      </c>
      <c r="AH2363" s="17">
        <v>0.27987907508820398</v>
      </c>
      <c r="AI2363" s="17"/>
      <c r="AJ2363" s="17">
        <v>0.48405006259467598</v>
      </c>
      <c r="AK2363" s="17">
        <v>0.52302716389106396</v>
      </c>
      <c r="AL2363" s="17">
        <v>0.46726866771957098</v>
      </c>
      <c r="AM2363" s="17"/>
      <c r="AN2363" s="17">
        <v>0.37813334655116199</v>
      </c>
      <c r="AO2363" s="17">
        <v>0.42770659300163699</v>
      </c>
      <c r="AP2363" s="17">
        <v>0.52338045545103495</v>
      </c>
      <c r="AQ2363" s="17">
        <v>0.62525050469166599</v>
      </c>
      <c r="AR2363" s="17">
        <v>0.54565936526518899</v>
      </c>
      <c r="AS2363" s="17"/>
      <c r="AT2363" s="17">
        <v>0.44229296274444502</v>
      </c>
      <c r="AU2363" s="17">
        <v>0.55986086501198096</v>
      </c>
      <c r="AV2363" s="17"/>
      <c r="AW2363" s="17">
        <v>0.55229656896399404</v>
      </c>
      <c r="AX2363" s="17">
        <v>0.44347824462545499</v>
      </c>
      <c r="AY2363" s="17">
        <v>0.342100311568652</v>
      </c>
    </row>
    <row r="2364" spans="2:51">
      <c r="B2364" t="s">
        <v>139</v>
      </c>
      <c r="C2364" s="17">
        <v>0.225121532301361</v>
      </c>
      <c r="D2364" s="17">
        <v>0.18912803741241599</v>
      </c>
      <c r="E2364" s="17">
        <v>0.25771683642793097</v>
      </c>
      <c r="F2364" s="17"/>
      <c r="G2364" s="17">
        <v>0.29232280706369801</v>
      </c>
      <c r="H2364" s="17">
        <v>0.269827050586118</v>
      </c>
      <c r="I2364" s="17">
        <v>0.25530244205873598</v>
      </c>
      <c r="J2364" s="17">
        <v>0.170901521472588</v>
      </c>
      <c r="K2364" s="17">
        <v>0.22160112763180001</v>
      </c>
      <c r="L2364" s="17">
        <v>0.190463109278356</v>
      </c>
      <c r="M2364" s="17"/>
      <c r="N2364" s="17">
        <v>0.161695031111077</v>
      </c>
      <c r="O2364" s="17">
        <v>0.25451405986557402</v>
      </c>
      <c r="P2364" s="17">
        <v>0.24996329611648199</v>
      </c>
      <c r="Q2364" s="17">
        <v>0.23962140422467801</v>
      </c>
      <c r="R2364" s="17"/>
      <c r="S2364" s="17">
        <v>0.19178770237387299</v>
      </c>
      <c r="T2364" s="17">
        <v>0.221268443943473</v>
      </c>
      <c r="U2364" s="17">
        <v>0.31471304808748302</v>
      </c>
      <c r="V2364" s="17">
        <v>0.273574822029445</v>
      </c>
      <c r="W2364" s="17">
        <v>0.176325119864191</v>
      </c>
      <c r="X2364" s="17">
        <v>0.15662283893821699</v>
      </c>
      <c r="Y2364" s="17">
        <v>0.203227555777901</v>
      </c>
      <c r="Z2364" s="17">
        <v>0.180868606968344</v>
      </c>
      <c r="AA2364" s="17">
        <v>0.22696497161306001</v>
      </c>
      <c r="AB2364" s="17">
        <v>0.29738257825258402</v>
      </c>
      <c r="AC2364" s="17">
        <v>0.21855436665882499</v>
      </c>
      <c r="AD2364" s="17">
        <v>0.26220350488362099</v>
      </c>
      <c r="AE2364" s="17"/>
      <c r="AF2364" s="17">
        <v>0.212485500878804</v>
      </c>
      <c r="AG2364" s="17">
        <v>0.19594745075297701</v>
      </c>
      <c r="AH2364" s="17">
        <v>0.37512097570439801</v>
      </c>
      <c r="AI2364" s="17"/>
      <c r="AJ2364" s="17">
        <v>0.18311373091073699</v>
      </c>
      <c r="AK2364" s="17">
        <v>0.194269864368669</v>
      </c>
      <c r="AL2364" s="17">
        <v>0.18517981044793799</v>
      </c>
      <c r="AM2364" s="17"/>
      <c r="AN2364" s="17">
        <v>0.28095246301289201</v>
      </c>
      <c r="AO2364" s="17">
        <v>0.256622931260507</v>
      </c>
      <c r="AP2364" s="17">
        <v>0.193335885874939</v>
      </c>
      <c r="AQ2364" s="17">
        <v>0.15056257407037901</v>
      </c>
      <c r="AR2364" s="17">
        <v>0.209511506502776</v>
      </c>
      <c r="AS2364" s="17"/>
      <c r="AT2364" s="17">
        <v>0.22956118655471799</v>
      </c>
      <c r="AU2364" s="17">
        <v>0.18874525162342101</v>
      </c>
      <c r="AV2364" s="17"/>
      <c r="AW2364" s="17">
        <v>0.17896310977202701</v>
      </c>
      <c r="AX2364" s="17">
        <v>0.25626741839911499</v>
      </c>
      <c r="AY2364" s="17">
        <v>0.27092980785014298</v>
      </c>
    </row>
    <row r="2365" spans="2:51">
      <c r="B2365" t="s">
        <v>140</v>
      </c>
      <c r="C2365" s="17">
        <v>0.227920404588007</v>
      </c>
      <c r="D2365" s="17">
        <v>0.32930825281266402</v>
      </c>
      <c r="E2365" s="17">
        <v>0.13022739106758899</v>
      </c>
      <c r="F2365" s="17"/>
      <c r="G2365" s="17">
        <v>0.186571296180641</v>
      </c>
      <c r="H2365" s="17">
        <v>0.22075903066007099</v>
      </c>
      <c r="I2365" s="17">
        <v>0.21515053676666901</v>
      </c>
      <c r="J2365" s="17">
        <v>0.31254060351506802</v>
      </c>
      <c r="K2365" s="17">
        <v>0.186389555113641</v>
      </c>
      <c r="L2365" s="17">
        <v>0.22845473465545699</v>
      </c>
      <c r="M2365" s="17"/>
      <c r="N2365" s="17">
        <v>0.410496075063852</v>
      </c>
      <c r="O2365" s="17">
        <v>0.16133629227355201</v>
      </c>
      <c r="P2365" s="17">
        <v>0.17307054328723701</v>
      </c>
      <c r="Q2365" s="17">
        <v>0.16202295174310299</v>
      </c>
      <c r="R2365" s="17"/>
      <c r="S2365" s="17">
        <v>0.30128701782446698</v>
      </c>
      <c r="T2365" s="17">
        <v>0.19659539239921101</v>
      </c>
      <c r="U2365" s="17">
        <v>9.0443007909999998E-2</v>
      </c>
      <c r="V2365" s="17">
        <v>0.18299931943665901</v>
      </c>
      <c r="W2365" s="17">
        <v>0.26534194640411501</v>
      </c>
      <c r="X2365" s="17">
        <v>0.28893789866342301</v>
      </c>
      <c r="Y2365" s="17">
        <v>0.28819893030999999</v>
      </c>
      <c r="Z2365" s="17">
        <v>0.39366518689515201</v>
      </c>
      <c r="AA2365" s="17">
        <v>0.22492261653252599</v>
      </c>
      <c r="AB2365" s="17">
        <v>6.2634897267963702E-2</v>
      </c>
      <c r="AC2365" s="17">
        <v>0.311051161469236</v>
      </c>
      <c r="AD2365" s="17">
        <v>0.20360722540317699</v>
      </c>
      <c r="AE2365" s="17"/>
      <c r="AF2365" s="17">
        <v>0.20882630169584801</v>
      </c>
      <c r="AG2365" s="17">
        <v>0.33530900108170097</v>
      </c>
      <c r="AH2365" s="17">
        <v>-9.5241900616194294E-2</v>
      </c>
      <c r="AI2365" s="17"/>
      <c r="AJ2365" s="17">
        <v>0.30093633168393902</v>
      </c>
      <c r="AK2365" s="17">
        <v>0.32875729952239502</v>
      </c>
      <c r="AL2365" s="17">
        <v>0.28208885727163302</v>
      </c>
      <c r="AM2365" s="17"/>
      <c r="AN2365" s="17">
        <v>9.7180883538269494E-2</v>
      </c>
      <c r="AO2365" s="17">
        <v>0.17108366174112999</v>
      </c>
      <c r="AP2365" s="17">
        <v>0.33004456957609701</v>
      </c>
      <c r="AQ2365" s="17">
        <v>0.474687930621287</v>
      </c>
      <c r="AR2365" s="17">
        <v>0.33614785876241299</v>
      </c>
      <c r="AS2365" s="17"/>
      <c r="AT2365" s="17">
        <v>0.21273177618972799</v>
      </c>
      <c r="AU2365" s="17">
        <v>0.37111561338855997</v>
      </c>
      <c r="AV2365" s="17"/>
      <c r="AW2365" s="17">
        <v>0.37333345919196698</v>
      </c>
      <c r="AX2365" s="17">
        <v>0.18721082622634</v>
      </c>
      <c r="AY2365" s="17">
        <v>7.1170503718508096E-2</v>
      </c>
    </row>
    <row r="2366" spans="2:51">
      <c r="C2366" s="17"/>
      <c r="D2366" s="17"/>
      <c r="E2366" s="17"/>
      <c r="F2366" s="17"/>
      <c r="G2366" s="17"/>
      <c r="H2366" s="17"/>
      <c r="I2366" s="17"/>
      <c r="J2366" s="17"/>
      <c r="K2366" s="17"/>
      <c r="L2366" s="17"/>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7"/>
      <c r="AI2366" s="17"/>
      <c r="AJ2366" s="17"/>
      <c r="AK2366" s="17"/>
      <c r="AL2366" s="17"/>
      <c r="AM2366" s="17"/>
      <c r="AN2366" s="17"/>
      <c r="AO2366" s="17"/>
      <c r="AP2366" s="17"/>
      <c r="AQ2366" s="17"/>
      <c r="AR2366" s="17"/>
      <c r="AS2366" s="17"/>
      <c r="AT2366" s="17"/>
      <c r="AU2366" s="17"/>
      <c r="AV2366" s="17"/>
      <c r="AW2366" s="17"/>
      <c r="AX2366" s="17"/>
      <c r="AY2366" s="17"/>
    </row>
    <row r="2367" spans="2:51">
      <c r="B2367" s="6" t="s">
        <v>541</v>
      </c>
      <c r="C2367" s="17"/>
      <c r="D2367" s="17"/>
      <c r="E2367" s="17"/>
      <c r="F2367" s="17"/>
      <c r="G2367" s="17"/>
      <c r="H2367" s="17"/>
      <c r="I2367" s="17"/>
      <c r="J2367" s="17"/>
      <c r="K2367" s="17"/>
      <c r="L2367" s="17"/>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7"/>
      <c r="AI2367" s="17"/>
      <c r="AJ2367" s="17"/>
      <c r="AK2367" s="17"/>
      <c r="AL2367" s="17"/>
      <c r="AM2367" s="17"/>
      <c r="AN2367" s="17"/>
      <c r="AO2367" s="17"/>
      <c r="AP2367" s="17"/>
      <c r="AQ2367" s="17"/>
      <c r="AR2367" s="17"/>
      <c r="AS2367" s="17"/>
      <c r="AT2367" s="17"/>
      <c r="AU2367" s="17"/>
      <c r="AV2367" s="17"/>
      <c r="AW2367" s="17"/>
      <c r="AX2367" s="17"/>
      <c r="AY2367" s="17"/>
    </row>
    <row r="2368" spans="2:51">
      <c r="B2368" s="24" t="s">
        <v>16</v>
      </c>
      <c r="C2368" s="17"/>
      <c r="D2368" s="17"/>
      <c r="E2368" s="17"/>
      <c r="F2368" s="17"/>
      <c r="G2368" s="17"/>
      <c r="H2368" s="17"/>
      <c r="I2368" s="17"/>
      <c r="J2368" s="17"/>
      <c r="K2368" s="17"/>
      <c r="L2368" s="17"/>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7"/>
      <c r="AI2368" s="17"/>
      <c r="AJ2368" s="17"/>
      <c r="AK2368" s="17"/>
      <c r="AL2368" s="17"/>
      <c r="AM2368" s="17"/>
      <c r="AN2368" s="17"/>
      <c r="AO2368" s="17"/>
      <c r="AP2368" s="17"/>
      <c r="AQ2368" s="17"/>
      <c r="AR2368" s="17"/>
      <c r="AS2368" s="17"/>
      <c r="AT2368" s="17"/>
      <c r="AU2368" s="17"/>
      <c r="AV2368" s="17"/>
      <c r="AW2368" s="17"/>
      <c r="AX2368" s="17"/>
      <c r="AY2368" s="17"/>
    </row>
    <row r="2369" spans="2:51">
      <c r="B2369" t="s">
        <v>133</v>
      </c>
      <c r="C2369" s="17">
        <v>8.1566203843293494E-2</v>
      </c>
      <c r="D2369" s="17">
        <v>0.120365186884763</v>
      </c>
      <c r="E2369" s="17">
        <v>4.2176846775309598E-2</v>
      </c>
      <c r="F2369" s="17"/>
      <c r="G2369" s="17">
        <v>9.6134872598160198E-2</v>
      </c>
      <c r="H2369" s="17">
        <v>9.1946456165937204E-2</v>
      </c>
      <c r="I2369" s="17">
        <v>6.2569098661755099E-2</v>
      </c>
      <c r="J2369" s="17">
        <v>9.7580728461177699E-2</v>
      </c>
      <c r="K2369" s="17">
        <v>7.0103790456270298E-2</v>
      </c>
      <c r="L2369" s="17">
        <v>7.7174121052605196E-2</v>
      </c>
      <c r="M2369" s="17"/>
      <c r="N2369" s="17">
        <v>0.10620404646736301</v>
      </c>
      <c r="O2369" s="17">
        <v>7.2284512240926302E-2</v>
      </c>
      <c r="P2369" s="17">
        <v>6.8566001422140199E-2</v>
      </c>
      <c r="Q2369" s="17">
        <v>8.0527880453407003E-2</v>
      </c>
      <c r="R2369" s="17"/>
      <c r="S2369" s="17">
        <v>0.110737520419179</v>
      </c>
      <c r="T2369" s="17">
        <v>5.5616182267432902E-2</v>
      </c>
      <c r="U2369" s="17">
        <v>5.24959418932067E-2</v>
      </c>
      <c r="V2369" s="17">
        <v>7.7357893732526398E-2</v>
      </c>
      <c r="W2369" s="17">
        <v>0.156480970567793</v>
      </c>
      <c r="X2369" s="17">
        <v>8.9522281631052303E-2</v>
      </c>
      <c r="Y2369" s="17">
        <v>0.11821331093682701</v>
      </c>
      <c r="Z2369" s="17">
        <v>0.11018946223029499</v>
      </c>
      <c r="AA2369" s="17">
        <v>5.27805782444523E-2</v>
      </c>
      <c r="AB2369" s="17">
        <v>3.6995138186922003E-2</v>
      </c>
      <c r="AC2369" s="17">
        <v>6.7386722980229005E-2</v>
      </c>
      <c r="AD2369" s="17">
        <v>6.17091291810693E-2</v>
      </c>
      <c r="AE2369" s="17"/>
      <c r="AF2369" s="17">
        <v>8.3487613113982104E-2</v>
      </c>
      <c r="AG2369" s="17">
        <v>9.1816987768811406E-2</v>
      </c>
      <c r="AH2369" s="17">
        <v>4.7506587743885803E-2</v>
      </c>
      <c r="AI2369" s="17"/>
      <c r="AJ2369" s="17">
        <v>0.116814574201385</v>
      </c>
      <c r="AK2369" s="17">
        <v>8.7042139747118302E-2</v>
      </c>
      <c r="AL2369" s="17">
        <v>7.7468496738548207E-2</v>
      </c>
      <c r="AM2369" s="17"/>
      <c r="AN2369" s="17">
        <v>0.106687288194994</v>
      </c>
      <c r="AO2369" s="17">
        <v>5.7054916438215503E-2</v>
      </c>
      <c r="AP2369" s="17">
        <v>8.1225494618708205E-2</v>
      </c>
      <c r="AQ2369" s="17">
        <v>0.10929944940532101</v>
      </c>
      <c r="AR2369" s="17">
        <v>0.172857319850411</v>
      </c>
      <c r="AS2369" s="17"/>
      <c r="AT2369" s="17">
        <v>7.3491941016114795E-2</v>
      </c>
      <c r="AU2369" s="17">
        <v>0.158607456891182</v>
      </c>
      <c r="AV2369" s="17"/>
      <c r="AW2369" s="17">
        <v>0.111476276022861</v>
      </c>
      <c r="AX2369" s="17">
        <v>5.3914142330275902E-2</v>
      </c>
      <c r="AY2369" s="17">
        <v>5.35016626908143E-2</v>
      </c>
    </row>
    <row r="2370" spans="2:51">
      <c r="B2370" t="s">
        <v>134</v>
      </c>
      <c r="C2370" s="17">
        <v>0.280762013157283</v>
      </c>
      <c r="D2370" s="17">
        <v>0.33069870324107797</v>
      </c>
      <c r="E2370" s="17">
        <v>0.234108524956196</v>
      </c>
      <c r="F2370" s="17"/>
      <c r="G2370" s="17">
        <v>0.116376170851046</v>
      </c>
      <c r="H2370" s="17">
        <v>0.294757433954625</v>
      </c>
      <c r="I2370" s="17">
        <v>0.26002671992012499</v>
      </c>
      <c r="J2370" s="17">
        <v>0.32975918975421098</v>
      </c>
      <c r="K2370" s="17">
        <v>0.29763848859332798</v>
      </c>
      <c r="L2370" s="17">
        <v>0.29901827706307799</v>
      </c>
      <c r="M2370" s="17"/>
      <c r="N2370" s="17">
        <v>0.31608660473525302</v>
      </c>
      <c r="O2370" s="17">
        <v>0.23607808489735099</v>
      </c>
      <c r="P2370" s="17">
        <v>0.33551910715181299</v>
      </c>
      <c r="Q2370" s="17">
        <v>0.23624664416888899</v>
      </c>
      <c r="R2370" s="17"/>
      <c r="S2370" s="17">
        <v>0.24485986979847199</v>
      </c>
      <c r="T2370" s="17">
        <v>0.25818892972412599</v>
      </c>
      <c r="U2370" s="17">
        <v>0.25026968874195099</v>
      </c>
      <c r="V2370" s="17">
        <v>0.33636827775964401</v>
      </c>
      <c r="W2370" s="17">
        <v>0.27347486979962599</v>
      </c>
      <c r="X2370" s="17">
        <v>0.28501373269254399</v>
      </c>
      <c r="Y2370" s="17">
        <v>0.29075432821696201</v>
      </c>
      <c r="Z2370" s="17">
        <v>0.34039302047675102</v>
      </c>
      <c r="AA2370" s="17">
        <v>0.22843493127379899</v>
      </c>
      <c r="AB2370" s="17">
        <v>0.32171685351004597</v>
      </c>
      <c r="AC2370" s="17">
        <v>0.38571820487470698</v>
      </c>
      <c r="AD2370" s="17">
        <v>0.34255151674519002</v>
      </c>
      <c r="AE2370" s="17"/>
      <c r="AF2370" s="17">
        <v>0.30629926122645701</v>
      </c>
      <c r="AG2370" s="17">
        <v>0.28489476163687399</v>
      </c>
      <c r="AH2370" s="17">
        <v>0.25056034381772901</v>
      </c>
      <c r="AI2370" s="17"/>
      <c r="AJ2370" s="17">
        <v>0.33354804936613103</v>
      </c>
      <c r="AK2370" s="17">
        <v>0.276519243574253</v>
      </c>
      <c r="AL2370" s="17">
        <v>0.31229926902857202</v>
      </c>
      <c r="AM2370" s="17"/>
      <c r="AN2370" s="17">
        <v>0.24873038668886799</v>
      </c>
      <c r="AO2370" s="17">
        <v>0.256241676621209</v>
      </c>
      <c r="AP2370" s="17">
        <v>0.26688713275409198</v>
      </c>
      <c r="AQ2370" s="17">
        <v>0.27643889315763198</v>
      </c>
      <c r="AR2370" s="17">
        <v>0.272402181804201</v>
      </c>
      <c r="AS2370" s="17"/>
      <c r="AT2370" s="17">
        <v>0.28948941636192299</v>
      </c>
      <c r="AU2370" s="17">
        <v>0.223856899192137</v>
      </c>
      <c r="AV2370" s="17"/>
      <c r="AW2370" s="17">
        <v>0.305898711939458</v>
      </c>
      <c r="AX2370" s="17">
        <v>0.36459696396988001</v>
      </c>
      <c r="AY2370" s="17">
        <v>0.233974698831173</v>
      </c>
    </row>
    <row r="2371" spans="2:51">
      <c r="B2371" t="s">
        <v>135</v>
      </c>
      <c r="C2371" s="17">
        <v>0.34674570875216898</v>
      </c>
      <c r="D2371" s="17">
        <v>0.32133497015644102</v>
      </c>
      <c r="E2371" s="17">
        <v>0.37554591582395702</v>
      </c>
      <c r="F2371" s="17"/>
      <c r="G2371" s="17">
        <v>0.38392420516798298</v>
      </c>
      <c r="H2371" s="17">
        <v>0.27781858101081702</v>
      </c>
      <c r="I2371" s="17">
        <v>0.34089867555571002</v>
      </c>
      <c r="J2371" s="17">
        <v>0.31946219483486998</v>
      </c>
      <c r="K2371" s="17">
        <v>0.37808423017399101</v>
      </c>
      <c r="L2371" s="17">
        <v>0.38081079670616802</v>
      </c>
      <c r="M2371" s="17"/>
      <c r="N2371" s="17">
        <v>0.30942672694178602</v>
      </c>
      <c r="O2371" s="17">
        <v>0.36477413254960001</v>
      </c>
      <c r="P2371" s="17">
        <v>0.31851581449659</v>
      </c>
      <c r="Q2371" s="17">
        <v>0.39408600800945398</v>
      </c>
      <c r="R2371" s="17"/>
      <c r="S2371" s="17">
        <v>0.32700666901958197</v>
      </c>
      <c r="T2371" s="17">
        <v>0.33034502936429899</v>
      </c>
      <c r="U2371" s="17">
        <v>0.38314157569555501</v>
      </c>
      <c r="V2371" s="17">
        <v>0.37252551066727602</v>
      </c>
      <c r="W2371" s="17">
        <v>0.32254372228143302</v>
      </c>
      <c r="X2371" s="17">
        <v>0.37870034947964398</v>
      </c>
      <c r="Y2371" s="17">
        <v>0.27253808099956001</v>
      </c>
      <c r="Z2371" s="17">
        <v>0.40941914158885501</v>
      </c>
      <c r="AA2371" s="17">
        <v>0.36278330314191398</v>
      </c>
      <c r="AB2371" s="17">
        <v>0.431128676337733</v>
      </c>
      <c r="AC2371" s="17">
        <v>0.25495614396731497</v>
      </c>
      <c r="AD2371" s="17">
        <v>0.264558937447474</v>
      </c>
      <c r="AE2371" s="17"/>
      <c r="AF2371" s="17">
        <v>0.36476577128017301</v>
      </c>
      <c r="AG2371" s="17">
        <v>0.328493623252128</v>
      </c>
      <c r="AH2371" s="17">
        <v>0.30185454021191999</v>
      </c>
      <c r="AI2371" s="17"/>
      <c r="AJ2371" s="17">
        <v>0.32538321125596698</v>
      </c>
      <c r="AK2371" s="17">
        <v>0.31468398689447702</v>
      </c>
      <c r="AL2371" s="17">
        <v>0.38703667291355798</v>
      </c>
      <c r="AM2371" s="17"/>
      <c r="AN2371" s="17">
        <v>0.33731890924897701</v>
      </c>
      <c r="AO2371" s="17">
        <v>0.37427874363922298</v>
      </c>
      <c r="AP2371" s="17">
        <v>0.35120878917613002</v>
      </c>
      <c r="AQ2371" s="17">
        <v>0.31919998019871398</v>
      </c>
      <c r="AR2371" s="17">
        <v>0.15768142330437601</v>
      </c>
      <c r="AS2371" s="17"/>
      <c r="AT2371" s="17">
        <v>0.34750636703484</v>
      </c>
      <c r="AU2371" s="17">
        <v>0.32725395727777901</v>
      </c>
      <c r="AV2371" s="17"/>
      <c r="AW2371" s="17">
        <v>0.33447735103929499</v>
      </c>
      <c r="AX2371" s="17">
        <v>0.283763916301844</v>
      </c>
      <c r="AY2371" s="17">
        <v>0.374362165571334</v>
      </c>
    </row>
    <row r="2372" spans="2:51">
      <c r="B2372" t="s">
        <v>136</v>
      </c>
      <c r="C2372" s="17">
        <v>0.15742030054292599</v>
      </c>
      <c r="D2372" s="17">
        <v>0.114751238026629</v>
      </c>
      <c r="E2372" s="17">
        <v>0.199733652576363</v>
      </c>
      <c r="F2372" s="17"/>
      <c r="G2372" s="17">
        <v>0.19977713541509101</v>
      </c>
      <c r="H2372" s="17">
        <v>0.18590739251087501</v>
      </c>
      <c r="I2372" s="17">
        <v>0.18287943384303801</v>
      </c>
      <c r="J2372" s="17">
        <v>0.120535747905619</v>
      </c>
      <c r="K2372" s="17">
        <v>0.14522759027198101</v>
      </c>
      <c r="L2372" s="17">
        <v>0.13954312503938199</v>
      </c>
      <c r="M2372" s="17"/>
      <c r="N2372" s="17">
        <v>0.159822641835491</v>
      </c>
      <c r="O2372" s="17">
        <v>0.18448128924410401</v>
      </c>
      <c r="P2372" s="17">
        <v>0.15499659187206599</v>
      </c>
      <c r="Q2372" s="17">
        <v>0.132823856220294</v>
      </c>
      <c r="R2372" s="17"/>
      <c r="S2372" s="17">
        <v>0.13660921653702099</v>
      </c>
      <c r="T2372" s="17">
        <v>0.21679240243541101</v>
      </c>
      <c r="U2372" s="17">
        <v>0.166338831130108</v>
      </c>
      <c r="V2372" s="17">
        <v>0.102194269455276</v>
      </c>
      <c r="W2372" s="17">
        <v>0.14261114649265</v>
      </c>
      <c r="X2372" s="17">
        <v>0.13772734800198499</v>
      </c>
      <c r="Y2372" s="17">
        <v>0.18114350863726</v>
      </c>
      <c r="Z2372" s="17">
        <v>4.8949938397409798E-2</v>
      </c>
      <c r="AA2372" s="17">
        <v>0.238748638634532</v>
      </c>
      <c r="AB2372" s="17">
        <v>0.114977473492148</v>
      </c>
      <c r="AC2372" s="17">
        <v>0.11633333449462201</v>
      </c>
      <c r="AD2372" s="17">
        <v>0.16246815248628599</v>
      </c>
      <c r="AE2372" s="17"/>
      <c r="AF2372" s="17">
        <v>0.13777633864194799</v>
      </c>
      <c r="AG2372" s="17">
        <v>0.16443371916734101</v>
      </c>
      <c r="AH2372" s="17">
        <v>0.212454145001581</v>
      </c>
      <c r="AI2372" s="17"/>
      <c r="AJ2372" s="17">
        <v>0.13364607224590999</v>
      </c>
      <c r="AK2372" s="17">
        <v>0.17615702572318501</v>
      </c>
      <c r="AL2372" s="17">
        <v>0.10250698517844301</v>
      </c>
      <c r="AM2372" s="17"/>
      <c r="AN2372" s="17">
        <v>0.16837979383255799</v>
      </c>
      <c r="AO2372" s="17">
        <v>0.13620347737449401</v>
      </c>
      <c r="AP2372" s="17">
        <v>0.16371933287170201</v>
      </c>
      <c r="AQ2372" s="17">
        <v>0.22014367560348</v>
      </c>
      <c r="AR2372" s="17">
        <v>0.27254454373720099</v>
      </c>
      <c r="AS2372" s="17"/>
      <c r="AT2372" s="17">
        <v>0.16090695663433299</v>
      </c>
      <c r="AU2372" s="17">
        <v>0.13792074843894001</v>
      </c>
      <c r="AV2372" s="17"/>
      <c r="AW2372" s="17">
        <v>0.14299399550594699</v>
      </c>
      <c r="AX2372" s="17">
        <v>0.242046951017762</v>
      </c>
      <c r="AY2372" s="17">
        <v>0.155508921349473</v>
      </c>
    </row>
    <row r="2373" spans="2:51">
      <c r="B2373" t="s">
        <v>137</v>
      </c>
      <c r="C2373" s="17">
        <v>7.3638335925153703E-2</v>
      </c>
      <c r="D2373" s="17">
        <v>6.7054220171956502E-2</v>
      </c>
      <c r="E2373" s="17">
        <v>7.5651230307306999E-2</v>
      </c>
      <c r="F2373" s="17"/>
      <c r="G2373" s="17">
        <v>0.119573234378412</v>
      </c>
      <c r="H2373" s="17">
        <v>0.12241873181211201</v>
      </c>
      <c r="I2373" s="17">
        <v>9.2616411216858305E-2</v>
      </c>
      <c r="J2373" s="17">
        <v>5.1803332434747898E-2</v>
      </c>
      <c r="K2373" s="17">
        <v>4.35433681503824E-2</v>
      </c>
      <c r="L2373" s="17">
        <v>4.62307261259573E-2</v>
      </c>
      <c r="M2373" s="17"/>
      <c r="N2373" s="17">
        <v>5.7303693708547501E-2</v>
      </c>
      <c r="O2373" s="17">
        <v>8.5547747897761303E-2</v>
      </c>
      <c r="P2373" s="17">
        <v>7.1968139396132294E-2</v>
      </c>
      <c r="Q2373" s="17">
        <v>7.4150527845572203E-2</v>
      </c>
      <c r="R2373" s="17"/>
      <c r="S2373" s="17">
        <v>0.101246083033197</v>
      </c>
      <c r="T2373" s="17">
        <v>6.04865289531916E-2</v>
      </c>
      <c r="U2373" s="17">
        <v>0.10790789582690399</v>
      </c>
      <c r="V2373" s="17">
        <v>4.8792346236496698E-2</v>
      </c>
      <c r="W2373" s="17">
        <v>4.8305981930817497E-2</v>
      </c>
      <c r="X2373" s="17">
        <v>6.7994577655683494E-2</v>
      </c>
      <c r="Y2373" s="17">
        <v>8.0640738745711496E-2</v>
      </c>
      <c r="Z2373" s="17">
        <v>4.8137022008723301E-2</v>
      </c>
      <c r="AA2373" s="17">
        <v>6.4957801114890301E-2</v>
      </c>
      <c r="AB2373" s="17">
        <v>7.4259143515509496E-2</v>
      </c>
      <c r="AC2373" s="17">
        <v>7.27890776295681E-2</v>
      </c>
      <c r="AD2373" s="17">
        <v>7.5285124657529096E-2</v>
      </c>
      <c r="AE2373" s="17"/>
      <c r="AF2373" s="17">
        <v>5.8341489320460897E-2</v>
      </c>
      <c r="AG2373" s="17">
        <v>7.7801377781669595E-2</v>
      </c>
      <c r="AH2373" s="17">
        <v>7.81422539641769E-2</v>
      </c>
      <c r="AI2373" s="17"/>
      <c r="AJ2373" s="17">
        <v>5.0706206852758499E-2</v>
      </c>
      <c r="AK2373" s="17">
        <v>8.6744571389930997E-2</v>
      </c>
      <c r="AL2373" s="17">
        <v>9.4190509268058095E-2</v>
      </c>
      <c r="AM2373" s="17"/>
      <c r="AN2373" s="17">
        <v>7.7818357454375001E-2</v>
      </c>
      <c r="AO2373" s="17">
        <v>9.3518563311564398E-2</v>
      </c>
      <c r="AP2373" s="17">
        <v>9.2640359505071004E-2</v>
      </c>
      <c r="AQ2373" s="17">
        <v>5.7843239582680901E-2</v>
      </c>
      <c r="AR2373" s="17">
        <v>7.0270673023055397E-2</v>
      </c>
      <c r="AS2373" s="17"/>
      <c r="AT2373" s="17">
        <v>7.4479810098169105E-2</v>
      </c>
      <c r="AU2373" s="17">
        <v>5.0767512187298698E-2</v>
      </c>
      <c r="AV2373" s="17"/>
      <c r="AW2373" s="17">
        <v>7.19610063053015E-2</v>
      </c>
      <c r="AX2373" s="17">
        <v>3.9754469383963403E-2</v>
      </c>
      <c r="AY2373" s="17">
        <v>8.2890404650905206E-2</v>
      </c>
    </row>
    <row r="2374" spans="2:51">
      <c r="B2374" t="s">
        <v>119</v>
      </c>
      <c r="C2374" s="17">
        <v>5.9867437779175102E-2</v>
      </c>
      <c r="D2374" s="17">
        <v>4.57956815191332E-2</v>
      </c>
      <c r="E2374" s="17">
        <v>7.27838295608675E-2</v>
      </c>
      <c r="F2374" s="17"/>
      <c r="G2374" s="17">
        <v>8.4214381589307302E-2</v>
      </c>
      <c r="H2374" s="17">
        <v>2.7151404545633601E-2</v>
      </c>
      <c r="I2374" s="17">
        <v>6.1009660802512501E-2</v>
      </c>
      <c r="J2374" s="17">
        <v>8.0858806609374403E-2</v>
      </c>
      <c r="K2374" s="17">
        <v>6.5402532354046403E-2</v>
      </c>
      <c r="L2374" s="17">
        <v>5.7222954012809801E-2</v>
      </c>
      <c r="M2374" s="17"/>
      <c r="N2374" s="17">
        <v>5.1156286311560002E-2</v>
      </c>
      <c r="O2374" s="17">
        <v>5.6834233170258097E-2</v>
      </c>
      <c r="P2374" s="17">
        <v>5.0434345661258602E-2</v>
      </c>
      <c r="Q2374" s="17">
        <v>8.2165083302383701E-2</v>
      </c>
      <c r="R2374" s="17"/>
      <c r="S2374" s="17">
        <v>7.9540641192548306E-2</v>
      </c>
      <c r="T2374" s="17">
        <v>7.8570927255539602E-2</v>
      </c>
      <c r="U2374" s="17">
        <v>3.9846066712274801E-2</v>
      </c>
      <c r="V2374" s="17">
        <v>6.2761702148780199E-2</v>
      </c>
      <c r="W2374" s="17">
        <v>5.6583308927680202E-2</v>
      </c>
      <c r="X2374" s="17">
        <v>4.1041710539090899E-2</v>
      </c>
      <c r="Y2374" s="17">
        <v>5.6710032463678499E-2</v>
      </c>
      <c r="Z2374" s="17">
        <v>4.2911415297966202E-2</v>
      </c>
      <c r="AA2374" s="17">
        <v>5.2294747590412902E-2</v>
      </c>
      <c r="AB2374" s="17">
        <v>2.09227149576411E-2</v>
      </c>
      <c r="AC2374" s="17">
        <v>0.102816516053559</v>
      </c>
      <c r="AD2374" s="17">
        <v>9.3427139482452501E-2</v>
      </c>
      <c r="AE2374" s="17"/>
      <c r="AF2374" s="17">
        <v>4.9329526416979401E-2</v>
      </c>
      <c r="AG2374" s="17">
        <v>5.2559530393175499E-2</v>
      </c>
      <c r="AH2374" s="17">
        <v>0.109482129260707</v>
      </c>
      <c r="AI2374" s="17"/>
      <c r="AJ2374" s="17">
        <v>3.9901886077847802E-2</v>
      </c>
      <c r="AK2374" s="17">
        <v>5.8853032671035602E-2</v>
      </c>
      <c r="AL2374" s="17">
        <v>2.6498066872821101E-2</v>
      </c>
      <c r="AM2374" s="17"/>
      <c r="AN2374" s="17">
        <v>6.1065264580227603E-2</v>
      </c>
      <c r="AO2374" s="17">
        <v>8.2702622615294097E-2</v>
      </c>
      <c r="AP2374" s="17">
        <v>4.4318891074297803E-2</v>
      </c>
      <c r="AQ2374" s="17">
        <v>1.70747620521715E-2</v>
      </c>
      <c r="AR2374" s="17">
        <v>5.4243858280755002E-2</v>
      </c>
      <c r="AS2374" s="17"/>
      <c r="AT2374" s="17">
        <v>5.4125508854620398E-2</v>
      </c>
      <c r="AU2374" s="17">
        <v>0.101593426012663</v>
      </c>
      <c r="AV2374" s="17"/>
      <c r="AW2374" s="17">
        <v>3.3192659187137603E-2</v>
      </c>
      <c r="AX2374" s="17">
        <v>1.59235569962759E-2</v>
      </c>
      <c r="AY2374" s="17">
        <v>9.9762146906300794E-2</v>
      </c>
    </row>
    <row r="2375" spans="2:51">
      <c r="B2375" t="s">
        <v>138</v>
      </c>
      <c r="C2375" s="17">
        <v>0.36232821700057699</v>
      </c>
      <c r="D2375" s="17">
        <v>0.45106389012584103</v>
      </c>
      <c r="E2375" s="17">
        <v>0.27628537173150602</v>
      </c>
      <c r="F2375" s="17"/>
      <c r="G2375" s="17">
        <v>0.21251104344920599</v>
      </c>
      <c r="H2375" s="17">
        <v>0.386703890120562</v>
      </c>
      <c r="I2375" s="17">
        <v>0.32259581858188102</v>
      </c>
      <c r="J2375" s="17">
        <v>0.42733991821538903</v>
      </c>
      <c r="K2375" s="17">
        <v>0.367742279049599</v>
      </c>
      <c r="L2375" s="17">
        <v>0.376192398115683</v>
      </c>
      <c r="M2375" s="17"/>
      <c r="N2375" s="17">
        <v>0.422290651202616</v>
      </c>
      <c r="O2375" s="17">
        <v>0.30836259713827702</v>
      </c>
      <c r="P2375" s="17">
        <v>0.40408510857395302</v>
      </c>
      <c r="Q2375" s="17">
        <v>0.31677452462229599</v>
      </c>
      <c r="R2375" s="17"/>
      <c r="S2375" s="17">
        <v>0.35559739021765202</v>
      </c>
      <c r="T2375" s="17">
        <v>0.31380511199155903</v>
      </c>
      <c r="U2375" s="17">
        <v>0.30276563063515799</v>
      </c>
      <c r="V2375" s="17">
        <v>0.413726171492171</v>
      </c>
      <c r="W2375" s="17">
        <v>0.42995584036742002</v>
      </c>
      <c r="X2375" s="17">
        <v>0.37453601432359601</v>
      </c>
      <c r="Y2375" s="17">
        <v>0.40896763915378898</v>
      </c>
      <c r="Z2375" s="17">
        <v>0.45058248270704598</v>
      </c>
      <c r="AA2375" s="17">
        <v>0.28121550951825097</v>
      </c>
      <c r="AB2375" s="17">
        <v>0.35871199169696799</v>
      </c>
      <c r="AC2375" s="17">
        <v>0.453104927854936</v>
      </c>
      <c r="AD2375" s="17">
        <v>0.40426064592625899</v>
      </c>
      <c r="AE2375" s="17"/>
      <c r="AF2375" s="17">
        <v>0.38978687434043902</v>
      </c>
      <c r="AG2375" s="17">
        <v>0.37671174940568503</v>
      </c>
      <c r="AH2375" s="17">
        <v>0.29806693156161401</v>
      </c>
      <c r="AI2375" s="17"/>
      <c r="AJ2375" s="17">
        <v>0.450362623567516</v>
      </c>
      <c r="AK2375" s="17">
        <v>0.363561383321372</v>
      </c>
      <c r="AL2375" s="17">
        <v>0.38976776576712002</v>
      </c>
      <c r="AM2375" s="17"/>
      <c r="AN2375" s="17">
        <v>0.355417674883862</v>
      </c>
      <c r="AO2375" s="17">
        <v>0.31329659305942398</v>
      </c>
      <c r="AP2375" s="17">
        <v>0.34811262737280002</v>
      </c>
      <c r="AQ2375" s="17">
        <v>0.38573834256295297</v>
      </c>
      <c r="AR2375" s="17">
        <v>0.44525950165461198</v>
      </c>
      <c r="AS2375" s="17"/>
      <c r="AT2375" s="17">
        <v>0.36298135737803799</v>
      </c>
      <c r="AU2375" s="17">
        <v>0.38246435608331902</v>
      </c>
      <c r="AV2375" s="17"/>
      <c r="AW2375" s="17">
        <v>0.41737498796231898</v>
      </c>
      <c r="AX2375" s="17">
        <v>0.41851110630015598</v>
      </c>
      <c r="AY2375" s="17">
        <v>0.28747636152198802</v>
      </c>
    </row>
    <row r="2376" spans="2:51">
      <c r="B2376" t="s">
        <v>139</v>
      </c>
      <c r="C2376" s="17">
        <v>0.231058636468079</v>
      </c>
      <c r="D2376" s="17">
        <v>0.18180545819858501</v>
      </c>
      <c r="E2376" s="17">
        <v>0.27538488288367002</v>
      </c>
      <c r="F2376" s="17"/>
      <c r="G2376" s="17">
        <v>0.31935036979350401</v>
      </c>
      <c r="H2376" s="17">
        <v>0.30832612432298701</v>
      </c>
      <c r="I2376" s="17">
        <v>0.27549584505989699</v>
      </c>
      <c r="J2376" s="17">
        <v>0.17233908034036699</v>
      </c>
      <c r="K2376" s="17">
        <v>0.18877095842236399</v>
      </c>
      <c r="L2376" s="17">
        <v>0.18577385116534001</v>
      </c>
      <c r="M2376" s="17"/>
      <c r="N2376" s="17">
        <v>0.21712633554403901</v>
      </c>
      <c r="O2376" s="17">
        <v>0.27002903714186499</v>
      </c>
      <c r="P2376" s="17">
        <v>0.22696473126819799</v>
      </c>
      <c r="Q2376" s="17">
        <v>0.20697438406586699</v>
      </c>
      <c r="R2376" s="17"/>
      <c r="S2376" s="17">
        <v>0.237855299570218</v>
      </c>
      <c r="T2376" s="17">
        <v>0.27727893138860299</v>
      </c>
      <c r="U2376" s="17">
        <v>0.27424672695701202</v>
      </c>
      <c r="V2376" s="17">
        <v>0.15098661569177299</v>
      </c>
      <c r="W2376" s="17">
        <v>0.190917128423468</v>
      </c>
      <c r="X2376" s="17">
        <v>0.205721925657668</v>
      </c>
      <c r="Y2376" s="17">
        <v>0.26178424738297201</v>
      </c>
      <c r="Z2376" s="17">
        <v>9.7086960406133099E-2</v>
      </c>
      <c r="AA2376" s="17">
        <v>0.30370643974942202</v>
      </c>
      <c r="AB2376" s="17">
        <v>0.18923661700765801</v>
      </c>
      <c r="AC2376" s="17">
        <v>0.18912241212419001</v>
      </c>
      <c r="AD2376" s="17">
        <v>0.237753277143815</v>
      </c>
      <c r="AE2376" s="17"/>
      <c r="AF2376" s="17">
        <v>0.19611782796240901</v>
      </c>
      <c r="AG2376" s="17">
        <v>0.24223509694901099</v>
      </c>
      <c r="AH2376" s="17">
        <v>0.29059639896575801</v>
      </c>
      <c r="AI2376" s="17"/>
      <c r="AJ2376" s="17">
        <v>0.184352279098669</v>
      </c>
      <c r="AK2376" s="17">
        <v>0.262901597113116</v>
      </c>
      <c r="AL2376" s="17">
        <v>0.196697494446501</v>
      </c>
      <c r="AM2376" s="17"/>
      <c r="AN2376" s="17">
        <v>0.24619815128693301</v>
      </c>
      <c r="AO2376" s="17">
        <v>0.229722040686059</v>
      </c>
      <c r="AP2376" s="17">
        <v>0.25635969237677297</v>
      </c>
      <c r="AQ2376" s="17">
        <v>0.27798691518616098</v>
      </c>
      <c r="AR2376" s="17">
        <v>0.342815216760257</v>
      </c>
      <c r="AS2376" s="17"/>
      <c r="AT2376" s="17">
        <v>0.235386766732502</v>
      </c>
      <c r="AU2376" s="17">
        <v>0.188688260626239</v>
      </c>
      <c r="AV2376" s="17"/>
      <c r="AW2376" s="17">
        <v>0.21495500181124799</v>
      </c>
      <c r="AX2376" s="17">
        <v>0.28180142040172501</v>
      </c>
      <c r="AY2376" s="17">
        <v>0.238399326000378</v>
      </c>
    </row>
    <row r="2377" spans="2:51">
      <c r="B2377" t="s">
        <v>140</v>
      </c>
      <c r="C2377" s="17">
        <v>0.13126958053249699</v>
      </c>
      <c r="D2377" s="17">
        <v>0.26925843192725502</v>
      </c>
      <c r="E2377" s="17">
        <v>9.0048884783555704E-4</v>
      </c>
      <c r="F2377" s="17"/>
      <c r="G2377" s="17">
        <v>-0.10683932634429701</v>
      </c>
      <c r="H2377" s="17">
        <v>7.8377765797575299E-2</v>
      </c>
      <c r="I2377" s="17">
        <v>4.7099973521984001E-2</v>
      </c>
      <c r="J2377" s="17">
        <v>0.25500083787502198</v>
      </c>
      <c r="K2377" s="17">
        <v>0.178971320627235</v>
      </c>
      <c r="L2377" s="17">
        <v>0.19041854695034299</v>
      </c>
      <c r="M2377" s="17"/>
      <c r="N2377" s="17">
        <v>0.20516431565857701</v>
      </c>
      <c r="O2377" s="17">
        <v>3.8333559996411998E-2</v>
      </c>
      <c r="P2377" s="17">
        <v>0.177120377305755</v>
      </c>
      <c r="Q2377" s="17">
        <v>0.109800140556429</v>
      </c>
      <c r="R2377" s="17"/>
      <c r="S2377" s="17">
        <v>0.117742090647434</v>
      </c>
      <c r="T2377" s="17">
        <v>3.65261806029556E-2</v>
      </c>
      <c r="U2377" s="17">
        <v>2.85189036781455E-2</v>
      </c>
      <c r="V2377" s="17">
        <v>0.26273955580039798</v>
      </c>
      <c r="W2377" s="17">
        <v>0.23903871194395199</v>
      </c>
      <c r="X2377" s="17">
        <v>0.16881408866592801</v>
      </c>
      <c r="Y2377" s="17">
        <v>0.14718339177081699</v>
      </c>
      <c r="Z2377" s="17">
        <v>0.35349552230091302</v>
      </c>
      <c r="AA2377" s="17">
        <v>-2.2490930231171099E-2</v>
      </c>
      <c r="AB2377" s="17">
        <v>0.16947537468931001</v>
      </c>
      <c r="AC2377" s="17">
        <v>0.26398251573074499</v>
      </c>
      <c r="AD2377" s="17">
        <v>0.16650736878244399</v>
      </c>
      <c r="AE2377" s="17"/>
      <c r="AF2377" s="17">
        <v>0.19366904637803001</v>
      </c>
      <c r="AG2377" s="17">
        <v>0.13447665245667501</v>
      </c>
      <c r="AH2377" s="17">
        <v>7.4705325958563896E-3</v>
      </c>
      <c r="AI2377" s="17"/>
      <c r="AJ2377" s="17">
        <v>0.26601034446884803</v>
      </c>
      <c r="AK2377" s="17">
        <v>0.100659786208256</v>
      </c>
      <c r="AL2377" s="17">
        <v>0.19307027132061799</v>
      </c>
      <c r="AM2377" s="17"/>
      <c r="AN2377" s="17">
        <v>0.10921952359692901</v>
      </c>
      <c r="AO2377" s="17">
        <v>8.3574552373365502E-2</v>
      </c>
      <c r="AP2377" s="17">
        <v>9.1752934996027102E-2</v>
      </c>
      <c r="AQ2377" s="17">
        <v>0.107751427376791</v>
      </c>
      <c r="AR2377" s="17">
        <v>0.102444284894356</v>
      </c>
      <c r="AS2377" s="17"/>
      <c r="AT2377" s="17">
        <v>0.12759459064553599</v>
      </c>
      <c r="AU2377" s="17">
        <v>0.19377609545707999</v>
      </c>
      <c r="AV2377" s="17"/>
      <c r="AW2377" s="17">
        <v>0.20241998615107101</v>
      </c>
      <c r="AX2377" s="17">
        <v>0.13670968589843099</v>
      </c>
      <c r="AY2377" s="17">
        <v>4.9077035521609899E-2</v>
      </c>
    </row>
    <row r="2378" spans="2:51">
      <c r="C2378" s="17"/>
      <c r="D2378" s="17"/>
      <c r="E2378" s="17"/>
      <c r="F2378" s="17"/>
      <c r="G2378" s="17"/>
      <c r="H2378" s="17"/>
      <c r="I2378" s="17"/>
      <c r="J2378" s="17"/>
      <c r="K2378" s="17"/>
      <c r="L2378" s="17"/>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7"/>
      <c r="AI2378" s="17"/>
      <c r="AJ2378" s="17"/>
      <c r="AK2378" s="17"/>
      <c r="AL2378" s="17"/>
      <c r="AM2378" s="17"/>
      <c r="AN2378" s="17"/>
      <c r="AO2378" s="17"/>
      <c r="AP2378" s="17"/>
      <c r="AQ2378" s="17"/>
      <c r="AR2378" s="17"/>
      <c r="AS2378" s="17"/>
      <c r="AT2378" s="17"/>
      <c r="AU2378" s="17"/>
      <c r="AV2378" s="17"/>
      <c r="AW2378" s="17"/>
      <c r="AX2378" s="17"/>
      <c r="AY2378" s="17"/>
    </row>
    <row r="2379" spans="2:51">
      <c r="B2379" s="6" t="s">
        <v>542</v>
      </c>
      <c r="C2379" s="17"/>
      <c r="D2379" s="17"/>
      <c r="E2379" s="17"/>
      <c r="F2379" s="17"/>
      <c r="G2379" s="17"/>
      <c r="H2379" s="17"/>
      <c r="I2379" s="17"/>
      <c r="J2379" s="17"/>
      <c r="K2379" s="17"/>
      <c r="L2379" s="17"/>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7"/>
      <c r="AI2379" s="17"/>
      <c r="AJ2379" s="17"/>
      <c r="AK2379" s="17"/>
      <c r="AL2379" s="17"/>
      <c r="AM2379" s="17"/>
      <c r="AN2379" s="17"/>
      <c r="AO2379" s="17"/>
      <c r="AP2379" s="17"/>
      <c r="AQ2379" s="17"/>
      <c r="AR2379" s="17"/>
      <c r="AS2379" s="17"/>
      <c r="AT2379" s="17"/>
      <c r="AU2379" s="17"/>
      <c r="AV2379" s="17"/>
      <c r="AW2379" s="17"/>
      <c r="AX2379" s="17"/>
      <c r="AY2379" s="17"/>
    </row>
    <row r="2380" spans="2:51">
      <c r="B2380" s="24" t="s">
        <v>16</v>
      </c>
      <c r="C2380" s="17"/>
      <c r="D2380" s="17"/>
      <c r="E2380" s="17"/>
      <c r="F2380" s="17"/>
      <c r="G2380" s="17"/>
      <c r="H2380" s="17"/>
      <c r="I2380" s="17"/>
      <c r="J2380" s="17"/>
      <c r="K2380" s="17"/>
      <c r="L2380" s="17"/>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7"/>
      <c r="AI2380" s="17"/>
      <c r="AJ2380" s="17"/>
      <c r="AK2380" s="17"/>
      <c r="AL2380" s="17"/>
      <c r="AM2380" s="17"/>
      <c r="AN2380" s="17"/>
      <c r="AO2380" s="17"/>
      <c r="AP2380" s="17"/>
      <c r="AQ2380" s="17"/>
      <c r="AR2380" s="17"/>
      <c r="AS2380" s="17"/>
      <c r="AT2380" s="17"/>
      <c r="AU2380" s="17"/>
      <c r="AV2380" s="17"/>
      <c r="AW2380" s="17"/>
      <c r="AX2380" s="17"/>
      <c r="AY2380" s="17"/>
    </row>
    <row r="2381" spans="2:51">
      <c r="B2381" t="s">
        <v>133</v>
      </c>
      <c r="C2381" s="17">
        <v>5.9430751142902298E-2</v>
      </c>
      <c r="D2381" s="17">
        <v>6.7852571061902706E-2</v>
      </c>
      <c r="E2381" s="17">
        <v>5.1464317921869202E-2</v>
      </c>
      <c r="F2381" s="17"/>
      <c r="G2381" s="17">
        <v>3.8471182475258298E-2</v>
      </c>
      <c r="H2381" s="17">
        <v>9.5065659733669802E-2</v>
      </c>
      <c r="I2381" s="17">
        <v>7.3502612728013506E-2</v>
      </c>
      <c r="J2381" s="17">
        <v>5.4785640836942102E-2</v>
      </c>
      <c r="K2381" s="17">
        <v>8.7788891273409303E-2</v>
      </c>
      <c r="L2381" s="17">
        <v>1.51873224502006E-2</v>
      </c>
      <c r="M2381" s="17"/>
      <c r="N2381" s="17">
        <v>6.6096760931978693E-2</v>
      </c>
      <c r="O2381" s="17">
        <v>6.0967041941642798E-2</v>
      </c>
      <c r="P2381" s="17">
        <v>4.5249201480488097E-2</v>
      </c>
      <c r="Q2381" s="17">
        <v>6.3313437235810399E-2</v>
      </c>
      <c r="R2381" s="17"/>
      <c r="S2381" s="17">
        <v>8.3851256090024404E-2</v>
      </c>
      <c r="T2381" s="17">
        <v>6.9024300755609294E-2</v>
      </c>
      <c r="U2381" s="17">
        <v>5.6630352316584802E-2</v>
      </c>
      <c r="V2381" s="17">
        <v>3.7770069277456797E-2</v>
      </c>
      <c r="W2381" s="17">
        <v>5.7288424956773699E-2</v>
      </c>
      <c r="X2381" s="17">
        <v>3.63244778081677E-2</v>
      </c>
      <c r="Y2381" s="17">
        <v>5.0633759995868603E-2</v>
      </c>
      <c r="Z2381" s="17">
        <v>7.7465351297446097E-2</v>
      </c>
      <c r="AA2381" s="17">
        <v>8.8775221464280601E-2</v>
      </c>
      <c r="AB2381" s="17">
        <v>5.0970178686405299E-2</v>
      </c>
      <c r="AC2381" s="17">
        <v>5.1222550440075801E-2</v>
      </c>
      <c r="AD2381" s="17">
        <v>0</v>
      </c>
      <c r="AE2381" s="17"/>
      <c r="AF2381" s="17">
        <v>7.5674510537173806E-2</v>
      </c>
      <c r="AG2381" s="17">
        <v>5.2570029380362197E-2</v>
      </c>
      <c r="AH2381" s="17">
        <v>2.89127384668743E-2</v>
      </c>
      <c r="AI2381" s="17"/>
      <c r="AJ2381" s="17">
        <v>7.6211087419880502E-2</v>
      </c>
      <c r="AK2381" s="17">
        <v>6.5485730530756195E-2</v>
      </c>
      <c r="AL2381" s="17">
        <v>8.62399349205034E-2</v>
      </c>
      <c r="AM2381" s="17"/>
      <c r="AN2381" s="17">
        <v>2.87401985461616E-2</v>
      </c>
      <c r="AO2381" s="17">
        <v>7.1370933650846902E-2</v>
      </c>
      <c r="AP2381" s="17">
        <v>7.3544234480170098E-2</v>
      </c>
      <c r="AQ2381" s="17">
        <v>7.3251797664400903E-2</v>
      </c>
      <c r="AR2381" s="17">
        <v>0.22350841374106101</v>
      </c>
      <c r="AS2381" s="17"/>
      <c r="AT2381" s="17">
        <v>5.8346946387805597E-2</v>
      </c>
      <c r="AU2381" s="17">
        <v>6.9328110034813303E-2</v>
      </c>
      <c r="AV2381" s="17"/>
      <c r="AW2381" s="17">
        <v>6.4050778185176904E-2</v>
      </c>
      <c r="AX2381" s="17">
        <v>9.2618318227286306E-2</v>
      </c>
      <c r="AY2381" s="17">
        <v>4.7583278638301398E-2</v>
      </c>
    </row>
    <row r="2382" spans="2:51">
      <c r="B2382" t="s">
        <v>134</v>
      </c>
      <c r="C2382" s="17">
        <v>0.18146472215496401</v>
      </c>
      <c r="D2382" s="17">
        <v>0.206672032717855</v>
      </c>
      <c r="E2382" s="17">
        <v>0.15766120330997399</v>
      </c>
      <c r="F2382" s="17"/>
      <c r="G2382" s="17">
        <v>0.22745761825157701</v>
      </c>
      <c r="H2382" s="17">
        <v>0.216548358695272</v>
      </c>
      <c r="I2382" s="17">
        <v>0.247159303944717</v>
      </c>
      <c r="J2382" s="17">
        <v>0.18415417660792399</v>
      </c>
      <c r="K2382" s="17">
        <v>0.107115145581031</v>
      </c>
      <c r="L2382" s="17">
        <v>0.140063669095536</v>
      </c>
      <c r="M2382" s="17"/>
      <c r="N2382" s="17">
        <v>0.21106365977039801</v>
      </c>
      <c r="O2382" s="17">
        <v>0.182796661991703</v>
      </c>
      <c r="P2382" s="17">
        <v>0.172403305095782</v>
      </c>
      <c r="Q2382" s="17">
        <v>0.16244523001950401</v>
      </c>
      <c r="R2382" s="17"/>
      <c r="S2382" s="17">
        <v>0.17677891392650899</v>
      </c>
      <c r="T2382" s="17">
        <v>0.17111850374998</v>
      </c>
      <c r="U2382" s="17">
        <v>8.5144452094140496E-2</v>
      </c>
      <c r="V2382" s="17">
        <v>0.20985808810627701</v>
      </c>
      <c r="W2382" s="17">
        <v>0.25330576657224202</v>
      </c>
      <c r="X2382" s="17">
        <v>0.20516263599286499</v>
      </c>
      <c r="Y2382" s="17">
        <v>0.212746128379422</v>
      </c>
      <c r="Z2382" s="17">
        <v>0.24741519076264901</v>
      </c>
      <c r="AA2382" s="17">
        <v>0.13746787698802901</v>
      </c>
      <c r="AB2382" s="17">
        <v>0.213719401022339</v>
      </c>
      <c r="AC2382" s="17">
        <v>0.149622541327676</v>
      </c>
      <c r="AD2382" s="17">
        <v>3.1415491546521103E-2</v>
      </c>
      <c r="AE2382" s="17"/>
      <c r="AF2382" s="17">
        <v>0.174386237081781</v>
      </c>
      <c r="AG2382" s="17">
        <v>0.18946156651566501</v>
      </c>
      <c r="AH2382" s="17">
        <v>0.185524197185818</v>
      </c>
      <c r="AI2382" s="17"/>
      <c r="AJ2382" s="17">
        <v>0.16637772773720499</v>
      </c>
      <c r="AK2382" s="17">
        <v>0.208755856233411</v>
      </c>
      <c r="AL2382" s="17">
        <v>0.15747773275360399</v>
      </c>
      <c r="AM2382" s="17"/>
      <c r="AN2382" s="17">
        <v>0.16558407570247599</v>
      </c>
      <c r="AO2382" s="17">
        <v>0.14000718384772301</v>
      </c>
      <c r="AP2382" s="17">
        <v>0.19298893154171301</v>
      </c>
      <c r="AQ2382" s="17">
        <v>0.229888753707822</v>
      </c>
      <c r="AR2382" s="17">
        <v>0.108827665178461</v>
      </c>
      <c r="AS2382" s="17"/>
      <c r="AT2382" s="17">
        <v>0.173536132973234</v>
      </c>
      <c r="AU2382" s="17">
        <v>0.26638904902013699</v>
      </c>
      <c r="AV2382" s="17"/>
      <c r="AW2382" s="17">
        <v>0.170992130822892</v>
      </c>
      <c r="AX2382" s="17">
        <v>0.195716270943359</v>
      </c>
      <c r="AY2382" s="17">
        <v>0.188602531582823</v>
      </c>
    </row>
    <row r="2383" spans="2:51">
      <c r="B2383" t="s">
        <v>135</v>
      </c>
      <c r="C2383" s="17">
        <v>0.33421323085724203</v>
      </c>
      <c r="D2383" s="17">
        <v>0.306624020451566</v>
      </c>
      <c r="E2383" s="17">
        <v>0.36633006531889001</v>
      </c>
      <c r="F2383" s="17"/>
      <c r="G2383" s="17">
        <v>0.36602907680044899</v>
      </c>
      <c r="H2383" s="17">
        <v>0.30450269008014103</v>
      </c>
      <c r="I2383" s="17">
        <v>0.23404163638165901</v>
      </c>
      <c r="J2383" s="17">
        <v>0.39684323116680398</v>
      </c>
      <c r="K2383" s="17">
        <v>0.34882919098325699</v>
      </c>
      <c r="L2383" s="17">
        <v>0.35349665440213801</v>
      </c>
      <c r="M2383" s="17"/>
      <c r="N2383" s="17">
        <v>0.31216726508129899</v>
      </c>
      <c r="O2383" s="17">
        <v>0.316692052174184</v>
      </c>
      <c r="P2383" s="17">
        <v>0.36688340191061902</v>
      </c>
      <c r="Q2383" s="17">
        <v>0.34941162280818</v>
      </c>
      <c r="R2383" s="17"/>
      <c r="S2383" s="17">
        <v>0.28905853293990202</v>
      </c>
      <c r="T2383" s="17">
        <v>0.29556274321690901</v>
      </c>
      <c r="U2383" s="17">
        <v>0.30944936755035701</v>
      </c>
      <c r="V2383" s="17">
        <v>0.33012960423166898</v>
      </c>
      <c r="W2383" s="17">
        <v>0.343086328636797</v>
      </c>
      <c r="X2383" s="17">
        <v>0.36292556491818601</v>
      </c>
      <c r="Y2383" s="17">
        <v>0.38594518673702699</v>
      </c>
      <c r="Z2383" s="17">
        <v>0.38104454193038301</v>
      </c>
      <c r="AA2383" s="17">
        <v>0.37884573908276498</v>
      </c>
      <c r="AB2383" s="17">
        <v>0.28991696373466203</v>
      </c>
      <c r="AC2383" s="17">
        <v>0.38401953722937399</v>
      </c>
      <c r="AD2383" s="17">
        <v>0.35493403487819097</v>
      </c>
      <c r="AE2383" s="17"/>
      <c r="AF2383" s="17">
        <v>0.332171819628169</v>
      </c>
      <c r="AG2383" s="17">
        <v>0.306344501494761</v>
      </c>
      <c r="AH2383" s="17">
        <v>0.38236261352510997</v>
      </c>
      <c r="AI2383" s="17"/>
      <c r="AJ2383" s="17">
        <v>0.36533122611263102</v>
      </c>
      <c r="AK2383" s="17">
        <v>0.29310194604658402</v>
      </c>
      <c r="AL2383" s="17">
        <v>0.37804422246532099</v>
      </c>
      <c r="AM2383" s="17"/>
      <c r="AN2383" s="17">
        <v>0.36370556338324</v>
      </c>
      <c r="AO2383" s="17">
        <v>0.38525916412622302</v>
      </c>
      <c r="AP2383" s="17">
        <v>0.30818805348056999</v>
      </c>
      <c r="AQ2383" s="17">
        <v>0.32021573400376802</v>
      </c>
      <c r="AR2383" s="17">
        <v>0.33051002646863598</v>
      </c>
      <c r="AS2383" s="17"/>
      <c r="AT2383" s="17">
        <v>0.33970996040069701</v>
      </c>
      <c r="AU2383" s="17">
        <v>0.29096773889690603</v>
      </c>
      <c r="AV2383" s="17"/>
      <c r="AW2383" s="17">
        <v>0.30676215736677898</v>
      </c>
      <c r="AX2383" s="17">
        <v>0.32094542779792001</v>
      </c>
      <c r="AY2383" s="17">
        <v>0.364078605717293</v>
      </c>
    </row>
    <row r="2384" spans="2:51">
      <c r="B2384" t="s">
        <v>136</v>
      </c>
      <c r="C2384" s="17">
        <v>0.22422327045215101</v>
      </c>
      <c r="D2384" s="17">
        <v>0.24745987395132901</v>
      </c>
      <c r="E2384" s="17">
        <v>0.197536895354264</v>
      </c>
      <c r="F2384" s="17"/>
      <c r="G2384" s="17">
        <v>0.159655958823198</v>
      </c>
      <c r="H2384" s="17">
        <v>0.20991872837945899</v>
      </c>
      <c r="I2384" s="17">
        <v>0.24746626802543301</v>
      </c>
      <c r="J2384" s="17">
        <v>0.20972897386661901</v>
      </c>
      <c r="K2384" s="17">
        <v>0.17464781830117199</v>
      </c>
      <c r="L2384" s="17">
        <v>0.29610733148732299</v>
      </c>
      <c r="M2384" s="17"/>
      <c r="N2384" s="17">
        <v>0.234097850177928</v>
      </c>
      <c r="O2384" s="17">
        <v>0.253892557809688</v>
      </c>
      <c r="P2384" s="17">
        <v>0.240820449501573</v>
      </c>
      <c r="Q2384" s="17">
        <v>0.16812619352199701</v>
      </c>
      <c r="R2384" s="17"/>
      <c r="S2384" s="17">
        <v>0.20892156030053899</v>
      </c>
      <c r="T2384" s="17">
        <v>0.27126198840589399</v>
      </c>
      <c r="U2384" s="17">
        <v>0.29524664622957703</v>
      </c>
      <c r="V2384" s="17">
        <v>0.219196655685548</v>
      </c>
      <c r="W2384" s="17">
        <v>0.16968242313877099</v>
      </c>
      <c r="X2384" s="17">
        <v>0.18593383614439499</v>
      </c>
      <c r="Y2384" s="17">
        <v>0.20821157825355299</v>
      </c>
      <c r="Z2384" s="17">
        <v>0.20532641177022901</v>
      </c>
      <c r="AA2384" s="17">
        <v>0.215704206356166</v>
      </c>
      <c r="AB2384" s="17">
        <v>0.21683570614769099</v>
      </c>
      <c r="AC2384" s="17">
        <v>0.16391487181761999</v>
      </c>
      <c r="AD2384" s="17">
        <v>0.40586705703978698</v>
      </c>
      <c r="AE2384" s="17"/>
      <c r="AF2384" s="17">
        <v>0.20996044808283301</v>
      </c>
      <c r="AG2384" s="17">
        <v>0.25959214119919299</v>
      </c>
      <c r="AH2384" s="17">
        <v>0.203227823323678</v>
      </c>
      <c r="AI2384" s="17"/>
      <c r="AJ2384" s="17">
        <v>0.230349885506476</v>
      </c>
      <c r="AK2384" s="17">
        <v>0.245540268647021</v>
      </c>
      <c r="AL2384" s="17">
        <v>0.23482546552639599</v>
      </c>
      <c r="AM2384" s="17"/>
      <c r="AN2384" s="17">
        <v>0.203457763199094</v>
      </c>
      <c r="AO2384" s="17">
        <v>0.226666935569491</v>
      </c>
      <c r="AP2384" s="17">
        <v>0.24601692820289001</v>
      </c>
      <c r="AQ2384" s="17">
        <v>0.22555081920878201</v>
      </c>
      <c r="AR2384" s="17">
        <v>0.14140904531292001</v>
      </c>
      <c r="AS2384" s="17"/>
      <c r="AT2384" s="17">
        <v>0.233752557987155</v>
      </c>
      <c r="AU2384" s="17">
        <v>0.136915138122779</v>
      </c>
      <c r="AV2384" s="17"/>
      <c r="AW2384" s="17">
        <v>0.26196876114859902</v>
      </c>
      <c r="AX2384" s="17">
        <v>0.24110038468502601</v>
      </c>
      <c r="AY2384" s="17">
        <v>0.18345915579077399</v>
      </c>
    </row>
    <row r="2385" spans="2:51">
      <c r="B2385" t="s">
        <v>137</v>
      </c>
      <c r="C2385" s="17">
        <v>6.4215567176648697E-2</v>
      </c>
      <c r="D2385" s="17">
        <v>9.0158596842101896E-2</v>
      </c>
      <c r="E2385" s="17">
        <v>3.42169319870608E-2</v>
      </c>
      <c r="F2385" s="17"/>
      <c r="G2385" s="17">
        <v>9.4508535203242493E-3</v>
      </c>
      <c r="H2385" s="17">
        <v>4.0970841083491402E-2</v>
      </c>
      <c r="I2385" s="17">
        <v>8.12418679235518E-2</v>
      </c>
      <c r="J2385" s="17">
        <v>5.6382196510927199E-2</v>
      </c>
      <c r="K2385" s="17">
        <v>0.106475281684422</v>
      </c>
      <c r="L2385" s="17">
        <v>6.9429475571998703E-2</v>
      </c>
      <c r="M2385" s="17"/>
      <c r="N2385" s="17">
        <v>8.9500720256544403E-2</v>
      </c>
      <c r="O2385" s="17">
        <v>3.4307906307461097E-2</v>
      </c>
      <c r="P2385" s="17">
        <v>7.3624207481462797E-2</v>
      </c>
      <c r="Q2385" s="17">
        <v>5.5816046197871498E-2</v>
      </c>
      <c r="R2385" s="17"/>
      <c r="S2385" s="17">
        <v>5.5182404075482701E-2</v>
      </c>
      <c r="T2385" s="17">
        <v>7.8426818002666501E-2</v>
      </c>
      <c r="U2385" s="17">
        <v>0.13536521958721201</v>
      </c>
      <c r="V2385" s="17">
        <v>6.2855763654209598E-2</v>
      </c>
      <c r="W2385" s="17">
        <v>5.1310218380009799E-2</v>
      </c>
      <c r="X2385" s="17">
        <v>4.3111093300392402E-2</v>
      </c>
      <c r="Y2385" s="17">
        <v>2.5304854845175698E-2</v>
      </c>
      <c r="Z2385" s="17">
        <v>5.6784191208033699E-2</v>
      </c>
      <c r="AA2385" s="17">
        <v>8.1782083879282E-2</v>
      </c>
      <c r="AB2385" s="17">
        <v>4.7390821062801403E-2</v>
      </c>
      <c r="AC2385" s="17">
        <v>7.6544265670308795E-2</v>
      </c>
      <c r="AD2385" s="17">
        <v>3.4250185012680803E-2</v>
      </c>
      <c r="AE2385" s="17"/>
      <c r="AF2385" s="17">
        <v>7.1767139389927598E-2</v>
      </c>
      <c r="AG2385" s="17">
        <v>7.3447811627498305E-2</v>
      </c>
      <c r="AH2385" s="17">
        <v>4.05824716611866E-2</v>
      </c>
      <c r="AI2385" s="17"/>
      <c r="AJ2385" s="17">
        <v>7.6973815274144194E-2</v>
      </c>
      <c r="AK2385" s="17">
        <v>5.6426413577461899E-2</v>
      </c>
      <c r="AL2385" s="17">
        <v>6.9758159131946204E-2</v>
      </c>
      <c r="AM2385" s="17"/>
      <c r="AN2385" s="17">
        <v>5.68660442649273E-2</v>
      </c>
      <c r="AO2385" s="17">
        <v>6.66672264741376E-2</v>
      </c>
      <c r="AP2385" s="17">
        <v>7.5659106905411305E-2</v>
      </c>
      <c r="AQ2385" s="17">
        <v>7.9224658742042806E-2</v>
      </c>
      <c r="AR2385" s="17">
        <v>0.195744849298922</v>
      </c>
      <c r="AS2385" s="17"/>
      <c r="AT2385" s="17">
        <v>6.4061738433079204E-2</v>
      </c>
      <c r="AU2385" s="17">
        <v>6.3851451178999694E-2</v>
      </c>
      <c r="AV2385" s="17"/>
      <c r="AW2385" s="17">
        <v>0.101492151117865</v>
      </c>
      <c r="AX2385" s="17">
        <v>6.0246741945458898E-2</v>
      </c>
      <c r="AY2385" s="17">
        <v>2.8505245323653401E-2</v>
      </c>
    </row>
    <row r="2386" spans="2:51">
      <c r="B2386" t="s">
        <v>119</v>
      </c>
      <c r="C2386" s="17">
        <v>0.136452458216093</v>
      </c>
      <c r="D2386" s="17">
        <v>8.1232904975245407E-2</v>
      </c>
      <c r="E2386" s="17">
        <v>0.192790586107942</v>
      </c>
      <c r="F2386" s="17"/>
      <c r="G2386" s="17">
        <v>0.19893531012919199</v>
      </c>
      <c r="H2386" s="17">
        <v>0.132993722027968</v>
      </c>
      <c r="I2386" s="17">
        <v>0.116588310996626</v>
      </c>
      <c r="J2386" s="17">
        <v>9.8105781010784002E-2</v>
      </c>
      <c r="K2386" s="17">
        <v>0.17514367217671001</v>
      </c>
      <c r="L2386" s="17">
        <v>0.12571554699280399</v>
      </c>
      <c r="M2386" s="17"/>
      <c r="N2386" s="17">
        <v>8.7073743781851606E-2</v>
      </c>
      <c r="O2386" s="17">
        <v>0.15134377977531999</v>
      </c>
      <c r="P2386" s="17">
        <v>0.101019434530075</v>
      </c>
      <c r="Q2386" s="17">
        <v>0.200887470216638</v>
      </c>
      <c r="R2386" s="17"/>
      <c r="S2386" s="17">
        <v>0.186207332667544</v>
      </c>
      <c r="T2386" s="17">
        <v>0.11460564586894099</v>
      </c>
      <c r="U2386" s="17">
        <v>0.11816396222213001</v>
      </c>
      <c r="V2386" s="17">
        <v>0.14018981904483899</v>
      </c>
      <c r="W2386" s="17">
        <v>0.125326838315406</v>
      </c>
      <c r="X2386" s="17">
        <v>0.16654239183599301</v>
      </c>
      <c r="Y2386" s="17">
        <v>0.117158491788954</v>
      </c>
      <c r="Z2386" s="17">
        <v>3.1964313031259198E-2</v>
      </c>
      <c r="AA2386" s="17">
        <v>9.7424872229476697E-2</v>
      </c>
      <c r="AB2386" s="17">
        <v>0.18116692934610101</v>
      </c>
      <c r="AC2386" s="17">
        <v>0.17467623351494499</v>
      </c>
      <c r="AD2386" s="17">
        <v>0.17353323152282099</v>
      </c>
      <c r="AE2386" s="17"/>
      <c r="AF2386" s="17">
        <v>0.13603984528011501</v>
      </c>
      <c r="AG2386" s="17">
        <v>0.11858394978252</v>
      </c>
      <c r="AH2386" s="17">
        <v>0.15939015583733299</v>
      </c>
      <c r="AI2386" s="17"/>
      <c r="AJ2386" s="17">
        <v>8.4756257949662697E-2</v>
      </c>
      <c r="AK2386" s="17">
        <v>0.13068978496476599</v>
      </c>
      <c r="AL2386" s="17">
        <v>7.3654485202230099E-2</v>
      </c>
      <c r="AM2386" s="17"/>
      <c r="AN2386" s="17">
        <v>0.181646354904101</v>
      </c>
      <c r="AO2386" s="17">
        <v>0.110028556331578</v>
      </c>
      <c r="AP2386" s="17">
        <v>0.10360274538924499</v>
      </c>
      <c r="AQ2386" s="17">
        <v>7.1868236673184302E-2</v>
      </c>
      <c r="AR2386" s="17">
        <v>0</v>
      </c>
      <c r="AS2386" s="17"/>
      <c r="AT2386" s="17">
        <v>0.130592663818029</v>
      </c>
      <c r="AU2386" s="17">
        <v>0.17254851274636401</v>
      </c>
      <c r="AV2386" s="17"/>
      <c r="AW2386" s="17">
        <v>9.4734021358687998E-2</v>
      </c>
      <c r="AX2386" s="17">
        <v>8.9372856400949899E-2</v>
      </c>
      <c r="AY2386" s="17">
        <v>0.187771182947155</v>
      </c>
    </row>
    <row r="2387" spans="2:51">
      <c r="B2387" t="s">
        <v>138</v>
      </c>
      <c r="C2387" s="17">
        <v>0.24089547329786601</v>
      </c>
      <c r="D2387" s="17">
        <v>0.27452460377975801</v>
      </c>
      <c r="E2387" s="17">
        <v>0.209125521231844</v>
      </c>
      <c r="F2387" s="17"/>
      <c r="G2387" s="17">
        <v>0.265928800726836</v>
      </c>
      <c r="H2387" s="17">
        <v>0.31161401842894099</v>
      </c>
      <c r="I2387" s="17">
        <v>0.32066191667272997</v>
      </c>
      <c r="J2387" s="17">
        <v>0.238939817444866</v>
      </c>
      <c r="K2387" s="17">
        <v>0.19490403685443999</v>
      </c>
      <c r="L2387" s="17">
        <v>0.15525099154573699</v>
      </c>
      <c r="M2387" s="17"/>
      <c r="N2387" s="17">
        <v>0.27716042070237701</v>
      </c>
      <c r="O2387" s="17">
        <v>0.24376370393334601</v>
      </c>
      <c r="P2387" s="17">
        <v>0.21765250657627</v>
      </c>
      <c r="Q2387" s="17">
        <v>0.22575866725531399</v>
      </c>
      <c r="R2387" s="17"/>
      <c r="S2387" s="17">
        <v>0.26063017001653299</v>
      </c>
      <c r="T2387" s="17">
        <v>0.240142804505589</v>
      </c>
      <c r="U2387" s="17">
        <v>0.14177480441072501</v>
      </c>
      <c r="V2387" s="17">
        <v>0.247628157383734</v>
      </c>
      <c r="W2387" s="17">
        <v>0.31059419152901602</v>
      </c>
      <c r="X2387" s="17">
        <v>0.24148711380103199</v>
      </c>
      <c r="Y2387" s="17">
        <v>0.26337988837529003</v>
      </c>
      <c r="Z2387" s="17">
        <v>0.32488054206009498</v>
      </c>
      <c r="AA2387" s="17">
        <v>0.226243098452309</v>
      </c>
      <c r="AB2387" s="17">
        <v>0.26468957970874502</v>
      </c>
      <c r="AC2387" s="17">
        <v>0.200845091767752</v>
      </c>
      <c r="AD2387" s="17">
        <v>3.1415491546521103E-2</v>
      </c>
      <c r="AE2387" s="17"/>
      <c r="AF2387" s="17">
        <v>0.25006074761895503</v>
      </c>
      <c r="AG2387" s="17">
        <v>0.24203159589602799</v>
      </c>
      <c r="AH2387" s="17">
        <v>0.21443693565269301</v>
      </c>
      <c r="AI2387" s="17"/>
      <c r="AJ2387" s="17">
        <v>0.242588815157086</v>
      </c>
      <c r="AK2387" s="17">
        <v>0.27424158676416699</v>
      </c>
      <c r="AL2387" s="17">
        <v>0.24371766767410699</v>
      </c>
      <c r="AM2387" s="17"/>
      <c r="AN2387" s="17">
        <v>0.19432427424863799</v>
      </c>
      <c r="AO2387" s="17">
        <v>0.21137811749857</v>
      </c>
      <c r="AP2387" s="17">
        <v>0.26653316602188298</v>
      </c>
      <c r="AQ2387" s="17">
        <v>0.30314055137222301</v>
      </c>
      <c r="AR2387" s="17">
        <v>0.33233607891952199</v>
      </c>
      <c r="AS2387" s="17"/>
      <c r="AT2387" s="17">
        <v>0.23188307936104</v>
      </c>
      <c r="AU2387" s="17">
        <v>0.33571715905494998</v>
      </c>
      <c r="AV2387" s="17"/>
      <c r="AW2387" s="17">
        <v>0.23504290900806901</v>
      </c>
      <c r="AX2387" s="17">
        <v>0.28833458917064497</v>
      </c>
      <c r="AY2387" s="17">
        <v>0.236185810221124</v>
      </c>
    </row>
    <row r="2388" spans="2:51">
      <c r="B2388" t="s">
        <v>139</v>
      </c>
      <c r="C2388" s="17">
        <v>0.28843883762880002</v>
      </c>
      <c r="D2388" s="17">
        <v>0.33761847079343099</v>
      </c>
      <c r="E2388" s="17">
        <v>0.23175382734132499</v>
      </c>
      <c r="F2388" s="17"/>
      <c r="G2388" s="17">
        <v>0.16910681234352301</v>
      </c>
      <c r="H2388" s="17">
        <v>0.25088956946294999</v>
      </c>
      <c r="I2388" s="17">
        <v>0.32870813594898501</v>
      </c>
      <c r="J2388" s="17">
        <v>0.266111170377546</v>
      </c>
      <c r="K2388" s="17">
        <v>0.28112309998559298</v>
      </c>
      <c r="L2388" s="17">
        <v>0.36553680705932101</v>
      </c>
      <c r="M2388" s="17"/>
      <c r="N2388" s="17">
        <v>0.32359857043447199</v>
      </c>
      <c r="O2388" s="17">
        <v>0.28820046411715</v>
      </c>
      <c r="P2388" s="17">
        <v>0.31444465698303598</v>
      </c>
      <c r="Q2388" s="17">
        <v>0.22394223971986801</v>
      </c>
      <c r="R2388" s="17"/>
      <c r="S2388" s="17">
        <v>0.26410396437602102</v>
      </c>
      <c r="T2388" s="17">
        <v>0.34968880640856098</v>
      </c>
      <c r="U2388" s="17">
        <v>0.43061186581678801</v>
      </c>
      <c r="V2388" s="17">
        <v>0.282052419339757</v>
      </c>
      <c r="W2388" s="17">
        <v>0.22099264151878001</v>
      </c>
      <c r="X2388" s="17">
        <v>0.22904492944478799</v>
      </c>
      <c r="Y2388" s="17">
        <v>0.23351643309872799</v>
      </c>
      <c r="Z2388" s="17">
        <v>0.262110602978262</v>
      </c>
      <c r="AA2388" s="17">
        <v>0.29748629023544798</v>
      </c>
      <c r="AB2388" s="17">
        <v>0.264226527210492</v>
      </c>
      <c r="AC2388" s="17">
        <v>0.24045913748792899</v>
      </c>
      <c r="AD2388" s="17">
        <v>0.44011724205246799</v>
      </c>
      <c r="AE2388" s="17"/>
      <c r="AF2388" s="17">
        <v>0.281727587472761</v>
      </c>
      <c r="AG2388" s="17">
        <v>0.33303995282669202</v>
      </c>
      <c r="AH2388" s="17">
        <v>0.24381029498486401</v>
      </c>
      <c r="AI2388" s="17"/>
      <c r="AJ2388" s="17">
        <v>0.30732370078062099</v>
      </c>
      <c r="AK2388" s="17">
        <v>0.30196668222448297</v>
      </c>
      <c r="AL2388" s="17">
        <v>0.30458362465834199</v>
      </c>
      <c r="AM2388" s="17"/>
      <c r="AN2388" s="17">
        <v>0.26032380746402101</v>
      </c>
      <c r="AO2388" s="17">
        <v>0.293334162043629</v>
      </c>
      <c r="AP2388" s="17">
        <v>0.32167603510830201</v>
      </c>
      <c r="AQ2388" s="17">
        <v>0.30477547795082499</v>
      </c>
      <c r="AR2388" s="17">
        <v>0.33715389461184198</v>
      </c>
      <c r="AS2388" s="17"/>
      <c r="AT2388" s="17">
        <v>0.29781429642023399</v>
      </c>
      <c r="AU2388" s="17">
        <v>0.20076658930177901</v>
      </c>
      <c r="AV2388" s="17"/>
      <c r="AW2388" s="17">
        <v>0.36346091226646399</v>
      </c>
      <c r="AX2388" s="17">
        <v>0.30134712663048502</v>
      </c>
      <c r="AY2388" s="17">
        <v>0.21196440111442699</v>
      </c>
    </row>
    <row r="2389" spans="2:51">
      <c r="B2389" t="s">
        <v>140</v>
      </c>
      <c r="C2389" s="17">
        <v>-4.7543364330933598E-2</v>
      </c>
      <c r="D2389" s="17">
        <v>-6.3093867013673699E-2</v>
      </c>
      <c r="E2389" s="17">
        <v>-2.2628306109480901E-2</v>
      </c>
      <c r="F2389" s="17"/>
      <c r="G2389" s="17">
        <v>9.6821988383313101E-2</v>
      </c>
      <c r="H2389" s="17">
        <v>6.0724448965991398E-2</v>
      </c>
      <c r="I2389" s="17">
        <v>-8.0462192762546497E-3</v>
      </c>
      <c r="J2389" s="17">
        <v>-2.7171352932679499E-2</v>
      </c>
      <c r="K2389" s="17">
        <v>-8.6219063131153406E-2</v>
      </c>
      <c r="L2389" s="17">
        <v>-0.21028581551358499</v>
      </c>
      <c r="M2389" s="17"/>
      <c r="N2389" s="17">
        <v>-4.6438149732095299E-2</v>
      </c>
      <c r="O2389" s="17">
        <v>-4.44367601838037E-2</v>
      </c>
      <c r="P2389" s="17">
        <v>-9.6792150406766406E-2</v>
      </c>
      <c r="Q2389" s="17">
        <v>1.8164275354461701E-3</v>
      </c>
      <c r="R2389" s="17"/>
      <c r="S2389" s="17">
        <v>-3.4737943594883602E-3</v>
      </c>
      <c r="T2389" s="17">
        <v>-0.10954600190297201</v>
      </c>
      <c r="U2389" s="17">
        <v>-0.28883706140606302</v>
      </c>
      <c r="V2389" s="17">
        <v>-3.4424261956023501E-2</v>
      </c>
      <c r="W2389" s="17">
        <v>8.9601550010235703E-2</v>
      </c>
      <c r="X2389" s="17">
        <v>1.2442184356244701E-2</v>
      </c>
      <c r="Y2389" s="17">
        <v>2.9863455276561798E-2</v>
      </c>
      <c r="Z2389" s="17">
        <v>6.2769939081832496E-2</v>
      </c>
      <c r="AA2389" s="17">
        <v>-7.1243191783138898E-2</v>
      </c>
      <c r="AB2389" s="17">
        <v>4.6305249825256999E-4</v>
      </c>
      <c r="AC2389" s="17">
        <v>-3.9614045720177501E-2</v>
      </c>
      <c r="AD2389" s="17">
        <v>-0.40870175050594598</v>
      </c>
      <c r="AE2389" s="17"/>
      <c r="AF2389" s="17">
        <v>-3.1666839853805799E-2</v>
      </c>
      <c r="AG2389" s="17">
        <v>-9.10083569306641E-2</v>
      </c>
      <c r="AH2389" s="17">
        <v>-2.9373359332171702E-2</v>
      </c>
      <c r="AI2389" s="17"/>
      <c r="AJ2389" s="17">
        <v>-6.4734885623534799E-2</v>
      </c>
      <c r="AK2389" s="17">
        <v>-2.77250954603162E-2</v>
      </c>
      <c r="AL2389" s="17">
        <v>-6.0865956984234998E-2</v>
      </c>
      <c r="AM2389" s="17"/>
      <c r="AN2389" s="17">
        <v>-6.5999533215382697E-2</v>
      </c>
      <c r="AO2389" s="17">
        <v>-8.1956044545059295E-2</v>
      </c>
      <c r="AP2389" s="17">
        <v>-5.51428690864188E-2</v>
      </c>
      <c r="AQ2389" s="17">
        <v>-1.63492657860181E-3</v>
      </c>
      <c r="AR2389" s="17">
        <v>-4.8178156923197003E-3</v>
      </c>
      <c r="AS2389" s="17"/>
      <c r="AT2389" s="17">
        <v>-6.5931217059194594E-2</v>
      </c>
      <c r="AU2389" s="17">
        <v>0.13495056975317099</v>
      </c>
      <c r="AV2389" s="17"/>
      <c r="AW2389" s="17">
        <v>-0.128418003258394</v>
      </c>
      <c r="AX2389" s="17">
        <v>-1.3012537459839499E-2</v>
      </c>
      <c r="AY2389" s="17">
        <v>2.42214091066968E-2</v>
      </c>
    </row>
    <row r="2390" spans="2:51">
      <c r="C2390" s="17"/>
      <c r="D2390" s="17"/>
      <c r="E2390" s="17"/>
      <c r="F2390" s="17"/>
      <c r="G2390" s="17"/>
      <c r="H2390" s="17"/>
      <c r="I2390" s="17"/>
      <c r="J2390" s="17"/>
      <c r="K2390" s="17"/>
      <c r="L2390" s="17"/>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7"/>
      <c r="AI2390" s="17"/>
      <c r="AJ2390" s="17"/>
      <c r="AK2390" s="17"/>
      <c r="AL2390" s="17"/>
      <c r="AM2390" s="17"/>
      <c r="AN2390" s="17"/>
      <c r="AO2390" s="17"/>
      <c r="AP2390" s="17"/>
      <c r="AQ2390" s="17"/>
      <c r="AR2390" s="17"/>
      <c r="AS2390" s="17"/>
      <c r="AT2390" s="17"/>
      <c r="AU2390" s="17"/>
      <c r="AV2390" s="17"/>
      <c r="AW2390" s="17"/>
      <c r="AX2390" s="17"/>
      <c r="AY2390" s="17"/>
    </row>
    <row r="2391" spans="2:51">
      <c r="B2391" s="6" t="s">
        <v>543</v>
      </c>
      <c r="C2391" s="17"/>
      <c r="D2391" s="17"/>
      <c r="E2391" s="17"/>
      <c r="F2391" s="17"/>
      <c r="G2391" s="17"/>
      <c r="H2391" s="17"/>
      <c r="I2391" s="17"/>
      <c r="J2391" s="17"/>
      <c r="K2391" s="17"/>
      <c r="L2391" s="17"/>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7"/>
      <c r="AI2391" s="17"/>
      <c r="AJ2391" s="17"/>
      <c r="AK2391" s="17"/>
      <c r="AL2391" s="17"/>
      <c r="AM2391" s="17"/>
      <c r="AN2391" s="17"/>
      <c r="AO2391" s="17"/>
      <c r="AP2391" s="17"/>
      <c r="AQ2391" s="17"/>
      <c r="AR2391" s="17"/>
      <c r="AS2391" s="17"/>
      <c r="AT2391" s="17"/>
      <c r="AU2391" s="17"/>
      <c r="AV2391" s="17"/>
      <c r="AW2391" s="17"/>
      <c r="AX2391" s="17"/>
      <c r="AY2391" s="17"/>
    </row>
    <row r="2392" spans="2:51">
      <c r="B2392" s="24" t="s">
        <v>16</v>
      </c>
      <c r="C2392" s="17"/>
      <c r="D2392" s="17"/>
      <c r="E2392" s="17"/>
      <c r="F2392" s="17"/>
      <c r="G2392" s="17"/>
      <c r="H2392" s="17"/>
      <c r="I2392" s="17"/>
      <c r="J2392" s="17"/>
      <c r="K2392" s="17"/>
      <c r="L2392" s="17"/>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7"/>
      <c r="AI2392" s="17"/>
      <c r="AJ2392" s="17"/>
      <c r="AK2392" s="17"/>
      <c r="AL2392" s="17"/>
      <c r="AM2392" s="17"/>
      <c r="AN2392" s="17"/>
      <c r="AO2392" s="17"/>
      <c r="AP2392" s="17"/>
      <c r="AQ2392" s="17"/>
      <c r="AR2392" s="17"/>
      <c r="AS2392" s="17"/>
      <c r="AT2392" s="17"/>
      <c r="AU2392" s="17"/>
      <c r="AV2392" s="17"/>
      <c r="AW2392" s="17"/>
      <c r="AX2392" s="17"/>
      <c r="AY2392" s="17"/>
    </row>
    <row r="2393" spans="2:51">
      <c r="B2393" t="s">
        <v>133</v>
      </c>
      <c r="C2393" s="17">
        <v>0.113392772336543</v>
      </c>
      <c r="D2393" s="17">
        <v>0.13435164810911801</v>
      </c>
      <c r="E2393" s="17">
        <v>9.3174444713133894E-2</v>
      </c>
      <c r="F2393" s="17"/>
      <c r="G2393" s="17">
        <v>7.5922426117651307E-2</v>
      </c>
      <c r="H2393" s="17">
        <v>0.153396869392559</v>
      </c>
      <c r="I2393" s="17">
        <v>0.150513117457719</v>
      </c>
      <c r="J2393" s="17">
        <v>8.9538511208443805E-2</v>
      </c>
      <c r="K2393" s="17">
        <v>9.7143133286932498E-2</v>
      </c>
      <c r="L2393" s="17">
        <v>0.105097753536808</v>
      </c>
      <c r="M2393" s="17"/>
      <c r="N2393" s="17">
        <v>0.17286944823804401</v>
      </c>
      <c r="O2393" s="17">
        <v>0.10909622373887599</v>
      </c>
      <c r="P2393" s="17">
        <v>8.8043232276347097E-2</v>
      </c>
      <c r="Q2393" s="17">
        <v>8.09088989287291E-2</v>
      </c>
      <c r="R2393" s="17"/>
      <c r="S2393" s="17">
        <v>0.14051479874572101</v>
      </c>
      <c r="T2393" s="17">
        <v>7.1731519890398596E-2</v>
      </c>
      <c r="U2393" s="17">
        <v>0.12559309064848101</v>
      </c>
      <c r="V2393" s="17">
        <v>0.11245568109543801</v>
      </c>
      <c r="W2393" s="17">
        <v>0.11307087593243299</v>
      </c>
      <c r="X2393" s="17">
        <v>0.127299433612996</v>
      </c>
      <c r="Y2393" s="17">
        <v>0.132993133202366</v>
      </c>
      <c r="Z2393" s="17">
        <v>9.4914138219244298E-2</v>
      </c>
      <c r="AA2393" s="17">
        <v>0.12338394375660799</v>
      </c>
      <c r="AB2393" s="17">
        <v>0.12712391587500299</v>
      </c>
      <c r="AC2393" s="17">
        <v>4.0919058789777099E-2</v>
      </c>
      <c r="AD2393" s="17">
        <v>9.0079290004821302E-2</v>
      </c>
      <c r="AE2393" s="17"/>
      <c r="AF2393" s="17">
        <v>0.10554352917619</v>
      </c>
      <c r="AG2393" s="17">
        <v>0.13825159276280899</v>
      </c>
      <c r="AH2393" s="17">
        <v>9.5675131666713903E-2</v>
      </c>
      <c r="AI2393" s="17"/>
      <c r="AJ2393" s="17">
        <v>0.13524810678224</v>
      </c>
      <c r="AK2393" s="17">
        <v>0.128338747115744</v>
      </c>
      <c r="AL2393" s="17">
        <v>0.15233240932834</v>
      </c>
      <c r="AM2393" s="17"/>
      <c r="AN2393" s="17">
        <v>7.8935276600761398E-2</v>
      </c>
      <c r="AO2393" s="17">
        <v>0.102023897962875</v>
      </c>
      <c r="AP2393" s="17">
        <v>0.173548989400196</v>
      </c>
      <c r="AQ2393" s="17">
        <v>0.15358306098129201</v>
      </c>
      <c r="AR2393" s="17">
        <v>0.303972437733945</v>
      </c>
      <c r="AS2393" s="17"/>
      <c r="AT2393" s="17">
        <v>0.100986130938599</v>
      </c>
      <c r="AU2393" s="17">
        <v>0.23086375459342201</v>
      </c>
      <c r="AV2393" s="17"/>
      <c r="AW2393" s="17">
        <v>0.13408697391267499</v>
      </c>
      <c r="AX2393" s="17">
        <v>0.15386561847208999</v>
      </c>
      <c r="AY2393" s="17">
        <v>8.4164018643814301E-2</v>
      </c>
    </row>
    <row r="2394" spans="2:51">
      <c r="B2394" t="s">
        <v>134</v>
      </c>
      <c r="C2394" s="17">
        <v>0.343777213878526</v>
      </c>
      <c r="D2394" s="17">
        <v>0.35675595901308599</v>
      </c>
      <c r="E2394" s="17">
        <v>0.32854880197460101</v>
      </c>
      <c r="F2394" s="17"/>
      <c r="G2394" s="17">
        <v>0.39432119559976297</v>
      </c>
      <c r="H2394" s="17">
        <v>0.34556104756294997</v>
      </c>
      <c r="I2394" s="17">
        <v>0.37183877098594698</v>
      </c>
      <c r="J2394" s="17">
        <v>0.32495351363901198</v>
      </c>
      <c r="K2394" s="17">
        <v>0.30588908343045901</v>
      </c>
      <c r="L2394" s="17">
        <v>0.34179135048602399</v>
      </c>
      <c r="M2394" s="17"/>
      <c r="N2394" s="17">
        <v>0.40373276504575201</v>
      </c>
      <c r="O2394" s="17">
        <v>0.35419305287228797</v>
      </c>
      <c r="P2394" s="17">
        <v>0.36910696814504901</v>
      </c>
      <c r="Q2394" s="17">
        <v>0.25064674513951901</v>
      </c>
      <c r="R2394" s="17"/>
      <c r="S2394" s="17">
        <v>0.31895233455038002</v>
      </c>
      <c r="T2394" s="17">
        <v>0.41170694152118598</v>
      </c>
      <c r="U2394" s="17">
        <v>0.36018553062437603</v>
      </c>
      <c r="V2394" s="17">
        <v>0.28457029222181102</v>
      </c>
      <c r="W2394" s="17">
        <v>0.37979404262086802</v>
      </c>
      <c r="X2394" s="17">
        <v>0.34879106792805498</v>
      </c>
      <c r="Y2394" s="17">
        <v>0.29738963811967001</v>
      </c>
      <c r="Z2394" s="17">
        <v>0.20577577796313401</v>
      </c>
      <c r="AA2394" s="17">
        <v>0.36436216633643698</v>
      </c>
      <c r="AB2394" s="17">
        <v>0.386387543416567</v>
      </c>
      <c r="AC2394" s="17">
        <v>0.31025003853095601</v>
      </c>
      <c r="AD2394" s="17">
        <v>0.35775563517167902</v>
      </c>
      <c r="AE2394" s="17"/>
      <c r="AF2394" s="17">
        <v>0.31094509167755702</v>
      </c>
      <c r="AG2394" s="17">
        <v>0.40246059511274301</v>
      </c>
      <c r="AH2394" s="17">
        <v>0.288428334055508</v>
      </c>
      <c r="AI2394" s="17"/>
      <c r="AJ2394" s="17">
        <v>0.324711660331087</v>
      </c>
      <c r="AK2394" s="17">
        <v>0.37946577348862798</v>
      </c>
      <c r="AL2394" s="17">
        <v>0.37554224051246399</v>
      </c>
      <c r="AM2394" s="17"/>
      <c r="AN2394" s="17">
        <v>0.29475835783193999</v>
      </c>
      <c r="AO2394" s="17">
        <v>0.29512647478071602</v>
      </c>
      <c r="AP2394" s="17">
        <v>0.35334037578642302</v>
      </c>
      <c r="AQ2394" s="17">
        <v>0.51897856609673898</v>
      </c>
      <c r="AR2394" s="17">
        <v>0.35600692784312599</v>
      </c>
      <c r="AS2394" s="17"/>
      <c r="AT2394" s="17">
        <v>0.34927843669194197</v>
      </c>
      <c r="AU2394" s="17">
        <v>0.28797500249427499</v>
      </c>
      <c r="AV2394" s="17"/>
      <c r="AW2394" s="17">
        <v>0.43605005087208398</v>
      </c>
      <c r="AX2394" s="17">
        <v>0.35246544917247102</v>
      </c>
      <c r="AY2394" s="17">
        <v>0.25130204261972999</v>
      </c>
    </row>
    <row r="2395" spans="2:51">
      <c r="B2395" t="s">
        <v>135</v>
      </c>
      <c r="C2395" s="17">
        <v>0.27626346837948301</v>
      </c>
      <c r="D2395" s="17">
        <v>0.28492429225231702</v>
      </c>
      <c r="E2395" s="17">
        <v>0.268511400005709</v>
      </c>
      <c r="F2395" s="17"/>
      <c r="G2395" s="17">
        <v>0.220873828731494</v>
      </c>
      <c r="H2395" s="17">
        <v>0.267519842298376</v>
      </c>
      <c r="I2395" s="17">
        <v>0.20402243141781001</v>
      </c>
      <c r="J2395" s="17">
        <v>0.296341938604536</v>
      </c>
      <c r="K2395" s="17">
        <v>0.28042166768453902</v>
      </c>
      <c r="L2395" s="17">
        <v>0.34130060533285</v>
      </c>
      <c r="M2395" s="17"/>
      <c r="N2395" s="17">
        <v>0.21115964278737701</v>
      </c>
      <c r="O2395" s="17">
        <v>0.26301370140623898</v>
      </c>
      <c r="P2395" s="17">
        <v>0.30609026617867502</v>
      </c>
      <c r="Q2395" s="17">
        <v>0.32602613906372302</v>
      </c>
      <c r="R2395" s="17"/>
      <c r="S2395" s="17">
        <v>0.201590377289567</v>
      </c>
      <c r="T2395" s="17">
        <v>0.28255804444844501</v>
      </c>
      <c r="U2395" s="17">
        <v>0.26723410315023899</v>
      </c>
      <c r="V2395" s="17">
        <v>0.34979454616740102</v>
      </c>
      <c r="W2395" s="17">
        <v>0.24411865785689199</v>
      </c>
      <c r="X2395" s="17">
        <v>0.27984736670263499</v>
      </c>
      <c r="Y2395" s="17">
        <v>0.27324094393364301</v>
      </c>
      <c r="Z2395" s="17">
        <v>0.37434451421300302</v>
      </c>
      <c r="AA2395" s="17">
        <v>0.30788081994691102</v>
      </c>
      <c r="AB2395" s="17">
        <v>0.23863012417458901</v>
      </c>
      <c r="AC2395" s="17">
        <v>0.23643077410517199</v>
      </c>
      <c r="AD2395" s="17">
        <v>0.26813775980604798</v>
      </c>
      <c r="AE2395" s="17"/>
      <c r="AF2395" s="17">
        <v>0.29783212466217301</v>
      </c>
      <c r="AG2395" s="17">
        <v>0.24078536873308301</v>
      </c>
      <c r="AH2395" s="17">
        <v>0.30270907521809898</v>
      </c>
      <c r="AI2395" s="17"/>
      <c r="AJ2395" s="17">
        <v>0.31177620397166</v>
      </c>
      <c r="AK2395" s="17">
        <v>0.24232982718682899</v>
      </c>
      <c r="AL2395" s="17">
        <v>0.24841865713609301</v>
      </c>
      <c r="AM2395" s="17"/>
      <c r="AN2395" s="17">
        <v>0.338880947321686</v>
      </c>
      <c r="AO2395" s="17">
        <v>0.30282162095187898</v>
      </c>
      <c r="AP2395" s="17">
        <v>0.222318854714595</v>
      </c>
      <c r="AQ2395" s="17">
        <v>0.217615695428439</v>
      </c>
      <c r="AR2395" s="17">
        <v>0.28705357554266198</v>
      </c>
      <c r="AS2395" s="17"/>
      <c r="AT2395" s="17">
        <v>0.28504251316511198</v>
      </c>
      <c r="AU2395" s="17">
        <v>0.199176875887285</v>
      </c>
      <c r="AV2395" s="17"/>
      <c r="AW2395" s="17">
        <v>0.23318626526219799</v>
      </c>
      <c r="AX2395" s="17">
        <v>0.24936045549761701</v>
      </c>
      <c r="AY2395" s="17">
        <v>0.32446965670986699</v>
      </c>
    </row>
    <row r="2396" spans="2:51">
      <c r="B2396" t="s">
        <v>136</v>
      </c>
      <c r="C2396" s="17">
        <v>0.147439457770733</v>
      </c>
      <c r="D2396" s="17">
        <v>0.12738276441360899</v>
      </c>
      <c r="E2396" s="17">
        <v>0.168032600645658</v>
      </c>
      <c r="F2396" s="17"/>
      <c r="G2396" s="17">
        <v>0.18614861659856699</v>
      </c>
      <c r="H2396" s="17">
        <v>0.129949409020127</v>
      </c>
      <c r="I2396" s="17">
        <v>0.14537470599876001</v>
      </c>
      <c r="J2396" s="17">
        <v>0.152714162748358</v>
      </c>
      <c r="K2396" s="17">
        <v>0.17460385467768599</v>
      </c>
      <c r="L2396" s="17">
        <v>0.119779209193736</v>
      </c>
      <c r="M2396" s="17"/>
      <c r="N2396" s="17">
        <v>0.13699141230450401</v>
      </c>
      <c r="O2396" s="17">
        <v>0.14997075848663</v>
      </c>
      <c r="P2396" s="17">
        <v>0.124850381498505</v>
      </c>
      <c r="Q2396" s="17">
        <v>0.18107155461979299</v>
      </c>
      <c r="R2396" s="17"/>
      <c r="S2396" s="17">
        <v>0.17675101370412999</v>
      </c>
      <c r="T2396" s="17">
        <v>0.120138344807261</v>
      </c>
      <c r="U2396" s="17">
        <v>0.174042825527008</v>
      </c>
      <c r="V2396" s="17">
        <v>0.13652028093466101</v>
      </c>
      <c r="W2396" s="17">
        <v>0.110287804566122</v>
      </c>
      <c r="X2396" s="17">
        <v>0.167544695913762</v>
      </c>
      <c r="Y2396" s="17">
        <v>0.118881885860961</v>
      </c>
      <c r="Z2396" s="17">
        <v>0.23296992088215099</v>
      </c>
      <c r="AA2396" s="17">
        <v>0.1023559440638</v>
      </c>
      <c r="AB2396" s="17">
        <v>0.14947432112525599</v>
      </c>
      <c r="AC2396" s="17">
        <v>0.26304046342416898</v>
      </c>
      <c r="AD2396" s="17">
        <v>0.12563779636413699</v>
      </c>
      <c r="AE2396" s="17"/>
      <c r="AF2396" s="17">
        <v>0.15808858139700199</v>
      </c>
      <c r="AG2396" s="17">
        <v>0.13900565143550001</v>
      </c>
      <c r="AH2396" s="17">
        <v>0.11470534071270801</v>
      </c>
      <c r="AI2396" s="17"/>
      <c r="AJ2396" s="17">
        <v>0.13746383847051299</v>
      </c>
      <c r="AK2396" s="17">
        <v>0.13937526662674801</v>
      </c>
      <c r="AL2396" s="17">
        <v>0.12275289099666301</v>
      </c>
      <c r="AM2396" s="17"/>
      <c r="AN2396" s="17">
        <v>0.14832956641287601</v>
      </c>
      <c r="AO2396" s="17">
        <v>0.166047343747875</v>
      </c>
      <c r="AP2396" s="17">
        <v>0.15360819207096099</v>
      </c>
      <c r="AQ2396" s="17">
        <v>4.3006548994054102E-2</v>
      </c>
      <c r="AR2396" s="17">
        <v>0</v>
      </c>
      <c r="AS2396" s="17"/>
      <c r="AT2396" s="17">
        <v>0.14669443509239299</v>
      </c>
      <c r="AU2396" s="17">
        <v>0.16083290513574</v>
      </c>
      <c r="AV2396" s="17"/>
      <c r="AW2396" s="17">
        <v>0.124792289307851</v>
      </c>
      <c r="AX2396" s="17">
        <v>0.16223585094297599</v>
      </c>
      <c r="AY2396" s="17">
        <v>0.16640587418702599</v>
      </c>
    </row>
    <row r="2397" spans="2:51">
      <c r="B2397" t="s">
        <v>137</v>
      </c>
      <c r="C2397" s="17">
        <v>5.6407294951536298E-2</v>
      </c>
      <c r="D2397" s="17">
        <v>6.5310312752873204E-2</v>
      </c>
      <c r="E2397" s="17">
        <v>4.6029252686273801E-2</v>
      </c>
      <c r="F2397" s="17"/>
      <c r="G2397" s="17">
        <v>5.9297279429641497E-2</v>
      </c>
      <c r="H2397" s="17">
        <v>4.9806253616907402E-2</v>
      </c>
      <c r="I2397" s="17">
        <v>4.58848631644821E-2</v>
      </c>
      <c r="J2397" s="17">
        <v>6.0219728915696498E-2</v>
      </c>
      <c r="K2397" s="17">
        <v>8.9071057725899794E-2</v>
      </c>
      <c r="L2397" s="17">
        <v>4.0334813606886802E-2</v>
      </c>
      <c r="M2397" s="17"/>
      <c r="N2397" s="17">
        <v>4.0857520519757003E-2</v>
      </c>
      <c r="O2397" s="17">
        <v>5.2895550683095802E-2</v>
      </c>
      <c r="P2397" s="17">
        <v>5.6974325509812601E-2</v>
      </c>
      <c r="Q2397" s="17">
        <v>7.1709059810241199E-2</v>
      </c>
      <c r="R2397" s="17"/>
      <c r="S2397" s="17">
        <v>6.3179186997250003E-2</v>
      </c>
      <c r="T2397" s="17">
        <v>5.8145626136175702E-2</v>
      </c>
      <c r="U2397" s="17">
        <v>2.9444072447301801E-2</v>
      </c>
      <c r="V2397" s="17">
        <v>7.4021458387487499E-2</v>
      </c>
      <c r="W2397" s="17">
        <v>9.5103502910428003E-2</v>
      </c>
      <c r="X2397" s="17">
        <v>2.7439485222067801E-2</v>
      </c>
      <c r="Y2397" s="17">
        <v>8.3821083205859806E-2</v>
      </c>
      <c r="Z2397" s="17">
        <v>7.5074913404906296E-2</v>
      </c>
      <c r="AA2397" s="17">
        <v>4.0929073528391403E-2</v>
      </c>
      <c r="AB2397" s="17">
        <v>2.73999770875691E-2</v>
      </c>
      <c r="AC2397" s="17">
        <v>6.4978203590112998E-2</v>
      </c>
      <c r="AD2397" s="17">
        <v>7.6851629191235907E-2</v>
      </c>
      <c r="AE2397" s="17"/>
      <c r="AF2397" s="17">
        <v>7.6294891842900101E-2</v>
      </c>
      <c r="AG2397" s="17">
        <v>2.0355167716469301E-2</v>
      </c>
      <c r="AH2397" s="17">
        <v>7.17056736205961E-2</v>
      </c>
      <c r="AI2397" s="17"/>
      <c r="AJ2397" s="17">
        <v>5.39088889713467E-2</v>
      </c>
      <c r="AK2397" s="17">
        <v>4.9510852170402297E-2</v>
      </c>
      <c r="AL2397" s="17">
        <v>3.9704729062473597E-2</v>
      </c>
      <c r="AM2397" s="17"/>
      <c r="AN2397" s="17">
        <v>6.4527471498056599E-2</v>
      </c>
      <c r="AO2397" s="17">
        <v>8.9969330155865501E-2</v>
      </c>
      <c r="AP2397" s="17">
        <v>3.7939998145659702E-2</v>
      </c>
      <c r="AQ2397" s="17">
        <v>2.6312980757058499E-2</v>
      </c>
      <c r="AR2397" s="17">
        <v>5.2967058880267502E-2</v>
      </c>
      <c r="AS2397" s="17"/>
      <c r="AT2397" s="17">
        <v>5.4258980274620901E-2</v>
      </c>
      <c r="AU2397" s="17">
        <v>7.6748069887740494E-2</v>
      </c>
      <c r="AV2397" s="17"/>
      <c r="AW2397" s="17">
        <v>3.5422018398825098E-2</v>
      </c>
      <c r="AX2397" s="17">
        <v>5.2316481514605197E-2</v>
      </c>
      <c r="AY2397" s="17">
        <v>7.7904620063340702E-2</v>
      </c>
    </row>
    <row r="2398" spans="2:51">
      <c r="B2398" t="s">
        <v>119</v>
      </c>
      <c r="C2398" s="17">
        <v>6.2719792683178704E-2</v>
      </c>
      <c r="D2398" s="17">
        <v>3.1275023458996201E-2</v>
      </c>
      <c r="E2398" s="17">
        <v>9.5703499974624406E-2</v>
      </c>
      <c r="F2398" s="17"/>
      <c r="G2398" s="17">
        <v>6.3436653522883496E-2</v>
      </c>
      <c r="H2398" s="17">
        <v>5.3766578109081503E-2</v>
      </c>
      <c r="I2398" s="17">
        <v>8.2366110975281903E-2</v>
      </c>
      <c r="J2398" s="17">
        <v>7.6232144883953204E-2</v>
      </c>
      <c r="K2398" s="17">
        <v>5.2871203194483699E-2</v>
      </c>
      <c r="L2398" s="17">
        <v>5.1696267843695097E-2</v>
      </c>
      <c r="M2398" s="17"/>
      <c r="N2398" s="17">
        <v>3.4389211104565297E-2</v>
      </c>
      <c r="O2398" s="17">
        <v>7.0830712812871205E-2</v>
      </c>
      <c r="P2398" s="17">
        <v>5.4934826391611701E-2</v>
      </c>
      <c r="Q2398" s="17">
        <v>8.9637602437994304E-2</v>
      </c>
      <c r="R2398" s="17"/>
      <c r="S2398" s="17">
        <v>9.9012288712952007E-2</v>
      </c>
      <c r="T2398" s="17">
        <v>5.5719523196533699E-2</v>
      </c>
      <c r="U2398" s="17">
        <v>4.3500377602594398E-2</v>
      </c>
      <c r="V2398" s="17">
        <v>4.2637741193201399E-2</v>
      </c>
      <c r="W2398" s="17">
        <v>5.7625116113257102E-2</v>
      </c>
      <c r="X2398" s="17">
        <v>4.9077950620484097E-2</v>
      </c>
      <c r="Y2398" s="17">
        <v>9.3673315677500493E-2</v>
      </c>
      <c r="Z2398" s="17">
        <v>1.6920735317561299E-2</v>
      </c>
      <c r="AA2398" s="17">
        <v>6.1088052367851399E-2</v>
      </c>
      <c r="AB2398" s="17">
        <v>7.0984118321015602E-2</v>
      </c>
      <c r="AC2398" s="17">
        <v>8.4381461559813797E-2</v>
      </c>
      <c r="AD2398" s="17">
        <v>8.1537889462078406E-2</v>
      </c>
      <c r="AE2398" s="17"/>
      <c r="AF2398" s="17">
        <v>5.1295781244177399E-2</v>
      </c>
      <c r="AG2398" s="17">
        <v>5.9141624239396E-2</v>
      </c>
      <c r="AH2398" s="17">
        <v>0.126776444726375</v>
      </c>
      <c r="AI2398" s="17"/>
      <c r="AJ2398" s="17">
        <v>3.6891301473153899E-2</v>
      </c>
      <c r="AK2398" s="17">
        <v>6.0979533411648801E-2</v>
      </c>
      <c r="AL2398" s="17">
        <v>6.1249072963965402E-2</v>
      </c>
      <c r="AM2398" s="17"/>
      <c r="AN2398" s="17">
        <v>7.4568380334679496E-2</v>
      </c>
      <c r="AO2398" s="17">
        <v>4.4011332400788403E-2</v>
      </c>
      <c r="AP2398" s="17">
        <v>5.9243589882166603E-2</v>
      </c>
      <c r="AQ2398" s="17">
        <v>4.0503147742417797E-2</v>
      </c>
      <c r="AR2398" s="17">
        <v>0</v>
      </c>
      <c r="AS2398" s="17"/>
      <c r="AT2398" s="17">
        <v>6.3739503837332498E-2</v>
      </c>
      <c r="AU2398" s="17">
        <v>4.4403392001538103E-2</v>
      </c>
      <c r="AV2398" s="17"/>
      <c r="AW2398" s="17">
        <v>3.6462402246366203E-2</v>
      </c>
      <c r="AX2398" s="17">
        <v>2.9756144400241501E-2</v>
      </c>
      <c r="AY2398" s="17">
        <v>9.5753787776222093E-2</v>
      </c>
    </row>
    <row r="2399" spans="2:51">
      <c r="B2399" t="s">
        <v>138</v>
      </c>
      <c r="C2399" s="17">
        <v>0.45716998621506899</v>
      </c>
      <c r="D2399" s="17">
        <v>0.49110760712220403</v>
      </c>
      <c r="E2399" s="17">
        <v>0.42172324668773498</v>
      </c>
      <c r="F2399" s="17"/>
      <c r="G2399" s="17">
        <v>0.47024362171741402</v>
      </c>
      <c r="H2399" s="17">
        <v>0.49895791695550801</v>
      </c>
      <c r="I2399" s="17">
        <v>0.52235188844366598</v>
      </c>
      <c r="J2399" s="17">
        <v>0.41449202484745601</v>
      </c>
      <c r="K2399" s="17">
        <v>0.40303221671739198</v>
      </c>
      <c r="L2399" s="17">
        <v>0.446889104022832</v>
      </c>
      <c r="M2399" s="17"/>
      <c r="N2399" s="17">
        <v>0.57660221328379602</v>
      </c>
      <c r="O2399" s="17">
        <v>0.46328927661116398</v>
      </c>
      <c r="P2399" s="17">
        <v>0.45715020042139598</v>
      </c>
      <c r="Q2399" s="17">
        <v>0.331555644068249</v>
      </c>
      <c r="R2399" s="17"/>
      <c r="S2399" s="17">
        <v>0.459467133296101</v>
      </c>
      <c r="T2399" s="17">
        <v>0.48343846141158497</v>
      </c>
      <c r="U2399" s="17">
        <v>0.48577862127285598</v>
      </c>
      <c r="V2399" s="17">
        <v>0.39702597331724898</v>
      </c>
      <c r="W2399" s="17">
        <v>0.492864918553301</v>
      </c>
      <c r="X2399" s="17">
        <v>0.47609050154105098</v>
      </c>
      <c r="Y2399" s="17">
        <v>0.43038277132203601</v>
      </c>
      <c r="Z2399" s="17">
        <v>0.300689916182378</v>
      </c>
      <c r="AA2399" s="17">
        <v>0.48774611009304603</v>
      </c>
      <c r="AB2399" s="17">
        <v>0.51351145929157105</v>
      </c>
      <c r="AC2399" s="17">
        <v>0.35116909732073298</v>
      </c>
      <c r="AD2399" s="17">
        <v>0.44783492517649998</v>
      </c>
      <c r="AE2399" s="17"/>
      <c r="AF2399" s="17">
        <v>0.41648862085374699</v>
      </c>
      <c r="AG2399" s="17">
        <v>0.54071218787555198</v>
      </c>
      <c r="AH2399" s="17">
        <v>0.38410346572222198</v>
      </c>
      <c r="AI2399" s="17"/>
      <c r="AJ2399" s="17">
        <v>0.45995976711332698</v>
      </c>
      <c r="AK2399" s="17">
        <v>0.50780452060437098</v>
      </c>
      <c r="AL2399" s="17">
        <v>0.52787464984080401</v>
      </c>
      <c r="AM2399" s="17"/>
      <c r="AN2399" s="17">
        <v>0.37369363443270198</v>
      </c>
      <c r="AO2399" s="17">
        <v>0.397150372743591</v>
      </c>
      <c r="AP2399" s="17">
        <v>0.526889365186618</v>
      </c>
      <c r="AQ2399" s="17">
        <v>0.67256162707803002</v>
      </c>
      <c r="AR2399" s="17">
        <v>0.65997936557707004</v>
      </c>
      <c r="AS2399" s="17"/>
      <c r="AT2399" s="17">
        <v>0.45026456763054101</v>
      </c>
      <c r="AU2399" s="17">
        <v>0.518838757087697</v>
      </c>
      <c r="AV2399" s="17"/>
      <c r="AW2399" s="17">
        <v>0.57013702478475903</v>
      </c>
      <c r="AX2399" s="17">
        <v>0.50633106764456004</v>
      </c>
      <c r="AY2399" s="17">
        <v>0.335466061263545</v>
      </c>
    </row>
    <row r="2400" spans="2:51">
      <c r="B2400" t="s">
        <v>139</v>
      </c>
      <c r="C2400" s="17">
        <v>0.20384675272227001</v>
      </c>
      <c r="D2400" s="17">
        <v>0.19269307716648301</v>
      </c>
      <c r="E2400" s="17">
        <v>0.21406185333193201</v>
      </c>
      <c r="F2400" s="17"/>
      <c r="G2400" s="17">
        <v>0.24544589602820799</v>
      </c>
      <c r="H2400" s="17">
        <v>0.17975566263703399</v>
      </c>
      <c r="I2400" s="17">
        <v>0.19125956916324199</v>
      </c>
      <c r="J2400" s="17">
        <v>0.21293389166405399</v>
      </c>
      <c r="K2400" s="17">
        <v>0.26367491240358598</v>
      </c>
      <c r="L2400" s="17">
        <v>0.16011402280062301</v>
      </c>
      <c r="M2400" s="17"/>
      <c r="N2400" s="17">
        <v>0.17784893282426101</v>
      </c>
      <c r="O2400" s="17">
        <v>0.20286630916972501</v>
      </c>
      <c r="P2400" s="17">
        <v>0.18182470700831799</v>
      </c>
      <c r="Q2400" s="17">
        <v>0.25278061443003402</v>
      </c>
      <c r="R2400" s="17"/>
      <c r="S2400" s="17">
        <v>0.23993020070137999</v>
      </c>
      <c r="T2400" s="17">
        <v>0.17828397094343701</v>
      </c>
      <c r="U2400" s="17">
        <v>0.20348689797430999</v>
      </c>
      <c r="V2400" s="17">
        <v>0.21054173932214901</v>
      </c>
      <c r="W2400" s="17">
        <v>0.20539130747654999</v>
      </c>
      <c r="X2400" s="17">
        <v>0.19498418113582999</v>
      </c>
      <c r="Y2400" s="17">
        <v>0.20270296906682</v>
      </c>
      <c r="Z2400" s="17">
        <v>0.30804483428705698</v>
      </c>
      <c r="AA2400" s="17">
        <v>0.143285017592192</v>
      </c>
      <c r="AB2400" s="17">
        <v>0.17687429821282499</v>
      </c>
      <c r="AC2400" s="17">
        <v>0.32801866701428201</v>
      </c>
      <c r="AD2400" s="17">
        <v>0.202489425555373</v>
      </c>
      <c r="AE2400" s="17"/>
      <c r="AF2400" s="17">
        <v>0.234383473239902</v>
      </c>
      <c r="AG2400" s="17">
        <v>0.15936081915196901</v>
      </c>
      <c r="AH2400" s="17">
        <v>0.18641101433330401</v>
      </c>
      <c r="AI2400" s="17"/>
      <c r="AJ2400" s="17">
        <v>0.19137272744186001</v>
      </c>
      <c r="AK2400" s="17">
        <v>0.188886118797151</v>
      </c>
      <c r="AL2400" s="17">
        <v>0.162457620059137</v>
      </c>
      <c r="AM2400" s="17"/>
      <c r="AN2400" s="17">
        <v>0.21285703791093299</v>
      </c>
      <c r="AO2400" s="17">
        <v>0.256016673903741</v>
      </c>
      <c r="AP2400" s="17">
        <v>0.19154819021662001</v>
      </c>
      <c r="AQ2400" s="17">
        <v>6.9319529751112594E-2</v>
      </c>
      <c r="AR2400" s="17">
        <v>5.2967058880267502E-2</v>
      </c>
      <c r="AS2400" s="17"/>
      <c r="AT2400" s="17">
        <v>0.200953415367014</v>
      </c>
      <c r="AU2400" s="17">
        <v>0.23758097502348</v>
      </c>
      <c r="AV2400" s="17"/>
      <c r="AW2400" s="17">
        <v>0.160214307706676</v>
      </c>
      <c r="AX2400" s="17">
        <v>0.21455233245758101</v>
      </c>
      <c r="AY2400" s="17">
        <v>0.24431049425036599</v>
      </c>
    </row>
    <row r="2401" spans="2:51">
      <c r="B2401" t="s">
        <v>140</v>
      </c>
      <c r="C2401" s="17">
        <v>0.2533232334928</v>
      </c>
      <c r="D2401" s="17">
        <v>0.29841452995572099</v>
      </c>
      <c r="E2401" s="17">
        <v>0.207661393355802</v>
      </c>
      <c r="F2401" s="17"/>
      <c r="G2401" s="17">
        <v>0.224797725689206</v>
      </c>
      <c r="H2401" s="17">
        <v>0.31920225431847399</v>
      </c>
      <c r="I2401" s="17">
        <v>0.33109231928042399</v>
      </c>
      <c r="J2401" s="17">
        <v>0.20155813318340199</v>
      </c>
      <c r="K2401" s="17">
        <v>0.139357304313806</v>
      </c>
      <c r="L2401" s="17">
        <v>0.28677508122220902</v>
      </c>
      <c r="M2401" s="17"/>
      <c r="N2401" s="17">
        <v>0.39875328045953401</v>
      </c>
      <c r="O2401" s="17">
        <v>0.260422967441439</v>
      </c>
      <c r="P2401" s="17">
        <v>0.27532549341307799</v>
      </c>
      <c r="Q2401" s="17">
        <v>7.8775029638214505E-2</v>
      </c>
      <c r="R2401" s="17"/>
      <c r="S2401" s="17">
        <v>0.21953693259472001</v>
      </c>
      <c r="T2401" s="17">
        <v>0.30515449046814802</v>
      </c>
      <c r="U2401" s="17">
        <v>0.28229172329854701</v>
      </c>
      <c r="V2401" s="17">
        <v>0.186484233995101</v>
      </c>
      <c r="W2401" s="17">
        <v>0.28747361107675101</v>
      </c>
      <c r="X2401" s="17">
        <v>0.28110632040522199</v>
      </c>
      <c r="Y2401" s="17">
        <v>0.227679802255216</v>
      </c>
      <c r="Z2401" s="17">
        <v>-7.3549181046789203E-3</v>
      </c>
      <c r="AA2401" s="17">
        <v>0.34446109250085399</v>
      </c>
      <c r="AB2401" s="17">
        <v>0.33663716107874597</v>
      </c>
      <c r="AC2401" s="17">
        <v>2.3150430306450798E-2</v>
      </c>
      <c r="AD2401" s="17">
        <v>0.24534549962112701</v>
      </c>
      <c r="AE2401" s="17"/>
      <c r="AF2401" s="17">
        <v>0.182105147613845</v>
      </c>
      <c r="AG2401" s="17">
        <v>0.381351368723583</v>
      </c>
      <c r="AH2401" s="17">
        <v>0.197692451388919</v>
      </c>
      <c r="AI2401" s="17"/>
      <c r="AJ2401" s="17">
        <v>0.26858703967146702</v>
      </c>
      <c r="AK2401" s="17">
        <v>0.31891840180722097</v>
      </c>
      <c r="AL2401" s="17">
        <v>0.36541702978166701</v>
      </c>
      <c r="AM2401" s="17"/>
      <c r="AN2401" s="17">
        <v>0.16083659652176899</v>
      </c>
      <c r="AO2401" s="17">
        <v>0.141133698839851</v>
      </c>
      <c r="AP2401" s="17">
        <v>0.33534117496999799</v>
      </c>
      <c r="AQ2401" s="17">
        <v>0.60324209732691803</v>
      </c>
      <c r="AR2401" s="17">
        <v>0.60701230669680295</v>
      </c>
      <c r="AS2401" s="17"/>
      <c r="AT2401" s="17">
        <v>0.24931115226352701</v>
      </c>
      <c r="AU2401" s="17">
        <v>0.28125778206421698</v>
      </c>
      <c r="AV2401" s="17"/>
      <c r="AW2401" s="17">
        <v>0.40992271707808298</v>
      </c>
      <c r="AX2401" s="17">
        <v>0.291778735186979</v>
      </c>
      <c r="AY2401" s="17">
        <v>9.1155567013178507E-2</v>
      </c>
    </row>
    <row r="2402" spans="2:51">
      <c r="C2402" s="17"/>
      <c r="D2402" s="17"/>
      <c r="E2402" s="17"/>
      <c r="F2402" s="17"/>
      <c r="G2402" s="17"/>
      <c r="H2402" s="17"/>
      <c r="I2402" s="17"/>
      <c r="J2402" s="17"/>
      <c r="K2402" s="17"/>
      <c r="L2402" s="17"/>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7"/>
      <c r="AI2402" s="17"/>
      <c r="AJ2402" s="17"/>
      <c r="AK2402" s="17"/>
      <c r="AL2402" s="17"/>
      <c r="AM2402" s="17"/>
      <c r="AN2402" s="17"/>
      <c r="AO2402" s="17"/>
      <c r="AP2402" s="17"/>
      <c r="AQ2402" s="17"/>
      <c r="AR2402" s="17"/>
      <c r="AS2402" s="17"/>
      <c r="AT2402" s="17"/>
      <c r="AU2402" s="17"/>
      <c r="AV2402" s="17"/>
      <c r="AW2402" s="17"/>
      <c r="AX2402" s="17"/>
      <c r="AY2402" s="17"/>
    </row>
    <row r="2403" spans="2:51">
      <c r="B2403" s="6" t="s">
        <v>544</v>
      </c>
      <c r="C2403" s="17"/>
      <c r="D2403" s="17"/>
      <c r="E2403" s="17"/>
      <c r="F2403" s="17"/>
      <c r="G2403" s="17"/>
      <c r="H2403" s="17"/>
      <c r="I2403" s="17"/>
      <c r="J2403" s="17"/>
      <c r="K2403" s="17"/>
      <c r="L2403" s="17"/>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7"/>
      <c r="AI2403" s="17"/>
      <c r="AJ2403" s="17"/>
      <c r="AK2403" s="17"/>
      <c r="AL2403" s="17"/>
      <c r="AM2403" s="17"/>
      <c r="AN2403" s="17"/>
      <c r="AO2403" s="17"/>
      <c r="AP2403" s="17"/>
      <c r="AQ2403" s="17"/>
      <c r="AR2403" s="17"/>
      <c r="AS2403" s="17"/>
      <c r="AT2403" s="17"/>
      <c r="AU2403" s="17"/>
      <c r="AV2403" s="17"/>
      <c r="AW2403" s="17"/>
      <c r="AX2403" s="17"/>
      <c r="AY2403" s="17"/>
    </row>
    <row r="2404" spans="2:51">
      <c r="B2404" s="24" t="s">
        <v>16</v>
      </c>
      <c r="C2404" s="17"/>
      <c r="D2404" s="17"/>
      <c r="E2404" s="17"/>
      <c r="F2404" s="17"/>
      <c r="G2404" s="17"/>
      <c r="H2404" s="17"/>
      <c r="I2404" s="17"/>
      <c r="J2404" s="17"/>
      <c r="K2404" s="17"/>
      <c r="L2404" s="17"/>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7"/>
      <c r="AI2404" s="17"/>
      <c r="AJ2404" s="17"/>
      <c r="AK2404" s="17"/>
      <c r="AL2404" s="17"/>
      <c r="AM2404" s="17"/>
      <c r="AN2404" s="17"/>
      <c r="AO2404" s="17"/>
      <c r="AP2404" s="17"/>
      <c r="AQ2404" s="17"/>
      <c r="AR2404" s="17"/>
      <c r="AS2404" s="17"/>
      <c r="AT2404" s="17"/>
      <c r="AU2404" s="17"/>
      <c r="AV2404" s="17"/>
      <c r="AW2404" s="17"/>
      <c r="AX2404" s="17"/>
      <c r="AY2404" s="17"/>
    </row>
    <row r="2405" spans="2:51">
      <c r="B2405" t="s">
        <v>133</v>
      </c>
      <c r="C2405" s="17">
        <v>0.101440971139484</v>
      </c>
      <c r="D2405" s="17">
        <v>0.14204318293399901</v>
      </c>
      <c r="E2405" s="17">
        <v>6.09278336502658E-2</v>
      </c>
      <c r="F2405" s="17"/>
      <c r="G2405" s="17">
        <v>7.0353149811109697E-2</v>
      </c>
      <c r="H2405" s="17">
        <v>0.123591518819565</v>
      </c>
      <c r="I2405" s="17">
        <v>0.109923403010364</v>
      </c>
      <c r="J2405" s="17">
        <v>7.0610721494418494E-2</v>
      </c>
      <c r="K2405" s="17">
        <v>0.11393182191354401</v>
      </c>
      <c r="L2405" s="17">
        <v>0.10814067191828</v>
      </c>
      <c r="M2405" s="17"/>
      <c r="N2405" s="17">
        <v>0.14413524031722</v>
      </c>
      <c r="O2405" s="17">
        <v>0.104027527489176</v>
      </c>
      <c r="P2405" s="17">
        <v>8.2332329697337794E-2</v>
      </c>
      <c r="Q2405" s="17">
        <v>7.2954876476990796E-2</v>
      </c>
      <c r="R2405" s="17"/>
      <c r="S2405" s="17">
        <v>0.102907050800831</v>
      </c>
      <c r="T2405" s="17">
        <v>9.1679789199391501E-2</v>
      </c>
      <c r="U2405" s="17">
        <v>0.107025735170188</v>
      </c>
      <c r="V2405" s="17">
        <v>0.115873363982419</v>
      </c>
      <c r="W2405" s="17">
        <v>0.11555394274799299</v>
      </c>
      <c r="X2405" s="17">
        <v>9.3801871630227698E-2</v>
      </c>
      <c r="Y2405" s="17">
        <v>0.12313945914110901</v>
      </c>
      <c r="Z2405" s="17">
        <v>8.0983736157124495E-2</v>
      </c>
      <c r="AA2405" s="17">
        <v>8.2641043302748296E-2</v>
      </c>
      <c r="AB2405" s="17">
        <v>0.12786540397958401</v>
      </c>
      <c r="AC2405" s="17">
        <v>0.105985014723585</v>
      </c>
      <c r="AD2405" s="17">
        <v>0</v>
      </c>
      <c r="AE2405" s="17"/>
      <c r="AF2405" s="17">
        <v>9.0968477587730801E-2</v>
      </c>
      <c r="AG2405" s="17">
        <v>0.135658145942572</v>
      </c>
      <c r="AH2405" s="17">
        <v>8.7482789312946702E-2</v>
      </c>
      <c r="AI2405" s="17"/>
      <c r="AJ2405" s="17">
        <v>0.117563344742103</v>
      </c>
      <c r="AK2405" s="17">
        <v>0.109163122119388</v>
      </c>
      <c r="AL2405" s="17">
        <v>0.13744540966006799</v>
      </c>
      <c r="AM2405" s="17"/>
      <c r="AN2405" s="17">
        <v>7.0742286524015999E-2</v>
      </c>
      <c r="AO2405" s="17">
        <v>9.9710141533314006E-2</v>
      </c>
      <c r="AP2405" s="17">
        <v>0.13154213447968499</v>
      </c>
      <c r="AQ2405" s="17">
        <v>0.149058559983648</v>
      </c>
      <c r="AR2405" s="17">
        <v>0.29150498049398399</v>
      </c>
      <c r="AS2405" s="17"/>
      <c r="AT2405" s="17">
        <v>9.6884420194495099E-2</v>
      </c>
      <c r="AU2405" s="17">
        <v>0.12686068293598499</v>
      </c>
      <c r="AV2405" s="17"/>
      <c r="AW2405" s="17">
        <v>0.139412568643037</v>
      </c>
      <c r="AX2405" s="17">
        <v>0.14471798068241401</v>
      </c>
      <c r="AY2405" s="17">
        <v>5.4637495019727603E-2</v>
      </c>
    </row>
    <row r="2406" spans="2:51">
      <c r="B2406" t="s">
        <v>134</v>
      </c>
      <c r="C2406" s="17">
        <v>0.33775708135133298</v>
      </c>
      <c r="D2406" s="17">
        <v>0.384325435186046</v>
      </c>
      <c r="E2406" s="17">
        <v>0.28598101244853902</v>
      </c>
      <c r="F2406" s="17"/>
      <c r="G2406" s="17">
        <v>0.35413317768212399</v>
      </c>
      <c r="H2406" s="17">
        <v>0.39449552585230802</v>
      </c>
      <c r="I2406" s="17">
        <v>0.32665870323160501</v>
      </c>
      <c r="J2406" s="17">
        <v>0.32728226635058399</v>
      </c>
      <c r="K2406" s="17">
        <v>0.24547386210380501</v>
      </c>
      <c r="L2406" s="17">
        <v>0.37252558532796898</v>
      </c>
      <c r="M2406" s="17"/>
      <c r="N2406" s="17">
        <v>0.40563612282216599</v>
      </c>
      <c r="O2406" s="17">
        <v>0.30974595016960899</v>
      </c>
      <c r="P2406" s="17">
        <v>0.34160654541597002</v>
      </c>
      <c r="Q2406" s="17">
        <v>0.29975622632203103</v>
      </c>
      <c r="R2406" s="17"/>
      <c r="S2406" s="17">
        <v>0.312643610553968</v>
      </c>
      <c r="T2406" s="17">
        <v>0.32927903378975998</v>
      </c>
      <c r="U2406" s="17">
        <v>0.49094882593339101</v>
      </c>
      <c r="V2406" s="17">
        <v>0.31209201176539397</v>
      </c>
      <c r="W2406" s="17">
        <v>0.31772291013925302</v>
      </c>
      <c r="X2406" s="17">
        <v>0.38357590594908603</v>
      </c>
      <c r="Y2406" s="17">
        <v>0.29514844668213602</v>
      </c>
      <c r="Z2406" s="17">
        <v>0.48534254257249099</v>
      </c>
      <c r="AA2406" s="17">
        <v>0.30321929472341003</v>
      </c>
      <c r="AB2406" s="17">
        <v>0.27124649125234002</v>
      </c>
      <c r="AC2406" s="17">
        <v>0.313707577810381</v>
      </c>
      <c r="AD2406" s="17">
        <v>0.29763114018151998</v>
      </c>
      <c r="AE2406" s="17"/>
      <c r="AF2406" s="17">
        <v>0.31912946973837097</v>
      </c>
      <c r="AG2406" s="17">
        <v>0.36604951139503</v>
      </c>
      <c r="AH2406" s="17">
        <v>0.30251160417671202</v>
      </c>
      <c r="AI2406" s="17"/>
      <c r="AJ2406" s="17">
        <v>0.40884309186662798</v>
      </c>
      <c r="AK2406" s="17">
        <v>0.38573317911400601</v>
      </c>
      <c r="AL2406" s="17">
        <v>0.37023836145090699</v>
      </c>
      <c r="AM2406" s="17"/>
      <c r="AN2406" s="17">
        <v>0.31241984546124701</v>
      </c>
      <c r="AO2406" s="17">
        <v>0.30762209019379499</v>
      </c>
      <c r="AP2406" s="17">
        <v>0.36604711118280697</v>
      </c>
      <c r="AQ2406" s="17">
        <v>0.43436342245638099</v>
      </c>
      <c r="AR2406" s="17">
        <v>0.30006130216358401</v>
      </c>
      <c r="AS2406" s="17"/>
      <c r="AT2406" s="17">
        <v>0.33993825229161401</v>
      </c>
      <c r="AU2406" s="17">
        <v>0.33829866451852503</v>
      </c>
      <c r="AV2406" s="17"/>
      <c r="AW2406" s="17">
        <v>0.42167841679649298</v>
      </c>
      <c r="AX2406" s="17">
        <v>0.35448115413508902</v>
      </c>
      <c r="AY2406" s="17">
        <v>0.25170767514433701</v>
      </c>
    </row>
    <row r="2407" spans="2:51">
      <c r="B2407" t="s">
        <v>135</v>
      </c>
      <c r="C2407" s="17">
        <v>0.34459039945366898</v>
      </c>
      <c r="D2407" s="17">
        <v>0.32085639452461001</v>
      </c>
      <c r="E2407" s="17">
        <v>0.372868968160812</v>
      </c>
      <c r="F2407" s="17"/>
      <c r="G2407" s="17">
        <v>0.32104047119754198</v>
      </c>
      <c r="H2407" s="17">
        <v>0.29415241530833097</v>
      </c>
      <c r="I2407" s="17">
        <v>0.32611387477319598</v>
      </c>
      <c r="J2407" s="17">
        <v>0.36197484880422398</v>
      </c>
      <c r="K2407" s="17">
        <v>0.377141073861958</v>
      </c>
      <c r="L2407" s="17">
        <v>0.36847323291884398</v>
      </c>
      <c r="M2407" s="17"/>
      <c r="N2407" s="17">
        <v>0.30128830025447401</v>
      </c>
      <c r="O2407" s="17">
        <v>0.35499443753538101</v>
      </c>
      <c r="P2407" s="17">
        <v>0.37092176414500899</v>
      </c>
      <c r="Q2407" s="17">
        <v>0.352724113864883</v>
      </c>
      <c r="R2407" s="17"/>
      <c r="S2407" s="17">
        <v>0.344465953800703</v>
      </c>
      <c r="T2407" s="17">
        <v>0.32522942558357099</v>
      </c>
      <c r="U2407" s="17">
        <v>0.25852637122223399</v>
      </c>
      <c r="V2407" s="17">
        <v>0.35831592638424897</v>
      </c>
      <c r="W2407" s="17">
        <v>0.35178855127443998</v>
      </c>
      <c r="X2407" s="17">
        <v>0.32160994699495399</v>
      </c>
      <c r="Y2407" s="17">
        <v>0.34631277787148002</v>
      </c>
      <c r="Z2407" s="17">
        <v>0.31530969646020002</v>
      </c>
      <c r="AA2407" s="17">
        <v>0.42393411313707502</v>
      </c>
      <c r="AB2407" s="17">
        <v>0.36349206980357601</v>
      </c>
      <c r="AC2407" s="17">
        <v>0.29354467835625903</v>
      </c>
      <c r="AD2407" s="17">
        <v>0.43538016723057599</v>
      </c>
      <c r="AE2407" s="17"/>
      <c r="AF2407" s="17">
        <v>0.37596919002594997</v>
      </c>
      <c r="AG2407" s="17">
        <v>0.29848436407922302</v>
      </c>
      <c r="AH2407" s="17">
        <v>0.37422479823211402</v>
      </c>
      <c r="AI2407" s="17"/>
      <c r="AJ2407" s="17">
        <v>0.33140068552693203</v>
      </c>
      <c r="AK2407" s="17">
        <v>0.31469487206337698</v>
      </c>
      <c r="AL2407" s="17">
        <v>0.27974723261971102</v>
      </c>
      <c r="AM2407" s="17"/>
      <c r="AN2407" s="17">
        <v>0.37072095175410402</v>
      </c>
      <c r="AO2407" s="17">
        <v>0.37870665974433998</v>
      </c>
      <c r="AP2407" s="17">
        <v>0.313827621870855</v>
      </c>
      <c r="AQ2407" s="17">
        <v>0.27594839151234601</v>
      </c>
      <c r="AR2407" s="17">
        <v>0.35546665846216502</v>
      </c>
      <c r="AS2407" s="17"/>
      <c r="AT2407" s="17">
        <v>0.34792367488885201</v>
      </c>
      <c r="AU2407" s="17">
        <v>0.32861260076270499</v>
      </c>
      <c r="AV2407" s="17"/>
      <c r="AW2407" s="17">
        <v>0.29449354520918902</v>
      </c>
      <c r="AX2407" s="17">
        <v>0.38854029255862299</v>
      </c>
      <c r="AY2407" s="17">
        <v>0.38407291975779301</v>
      </c>
    </row>
    <row r="2408" spans="2:51">
      <c r="B2408" t="s">
        <v>136</v>
      </c>
      <c r="C2408" s="17">
        <v>8.8784102888672695E-2</v>
      </c>
      <c r="D2408" s="17">
        <v>7.3968991259388106E-2</v>
      </c>
      <c r="E2408" s="17">
        <v>0.10333056772061699</v>
      </c>
      <c r="F2408" s="17"/>
      <c r="G2408" s="17">
        <v>0.119659820409609</v>
      </c>
      <c r="H2408" s="17">
        <v>5.6326199935087799E-2</v>
      </c>
      <c r="I2408" s="17">
        <v>8.5193944326473203E-2</v>
      </c>
      <c r="J2408" s="17">
        <v>0.12269187057801299</v>
      </c>
      <c r="K2408" s="17">
        <v>0.111114812311364</v>
      </c>
      <c r="L2408" s="17">
        <v>5.8137669802151598E-2</v>
      </c>
      <c r="M2408" s="17"/>
      <c r="N2408" s="17">
        <v>7.4471750126151995E-2</v>
      </c>
      <c r="O2408" s="17">
        <v>9.9728650395593699E-2</v>
      </c>
      <c r="P2408" s="17">
        <v>9.1142861194782404E-2</v>
      </c>
      <c r="Q2408" s="17">
        <v>9.1884467084428906E-2</v>
      </c>
      <c r="R2408" s="17"/>
      <c r="S2408" s="17">
        <v>6.9027434462930096E-2</v>
      </c>
      <c r="T2408" s="17">
        <v>0.142241269817658</v>
      </c>
      <c r="U2408" s="17">
        <v>4.8905889249979899E-2</v>
      </c>
      <c r="V2408" s="17">
        <v>8.3467673238833404E-2</v>
      </c>
      <c r="W2408" s="17">
        <v>8.7516209591354602E-2</v>
      </c>
      <c r="X2408" s="17">
        <v>0.10737106857977199</v>
      </c>
      <c r="Y2408" s="17">
        <v>6.3284202800032399E-2</v>
      </c>
      <c r="Z2408" s="17">
        <v>5.20403496042934E-2</v>
      </c>
      <c r="AA2408" s="17">
        <v>9.9274651464300395E-2</v>
      </c>
      <c r="AB2408" s="17">
        <v>8.4636607525756899E-2</v>
      </c>
      <c r="AC2408" s="17">
        <v>7.7968475842066995E-2</v>
      </c>
      <c r="AD2408" s="17">
        <v>9.2642579855430507E-2</v>
      </c>
      <c r="AE2408" s="17"/>
      <c r="AF2408" s="17">
        <v>8.6615550675358505E-2</v>
      </c>
      <c r="AG2408" s="17">
        <v>8.7789573063631401E-2</v>
      </c>
      <c r="AH2408" s="17">
        <v>8.6954350023524196E-2</v>
      </c>
      <c r="AI2408" s="17"/>
      <c r="AJ2408" s="17">
        <v>8.2642399400133196E-2</v>
      </c>
      <c r="AK2408" s="17">
        <v>6.6425789725141501E-2</v>
      </c>
      <c r="AL2408" s="17">
        <v>0.13281224911395201</v>
      </c>
      <c r="AM2408" s="17"/>
      <c r="AN2408" s="17">
        <v>0.100541226869359</v>
      </c>
      <c r="AO2408" s="17">
        <v>9.4743288132514897E-2</v>
      </c>
      <c r="AP2408" s="17">
        <v>8.0613322150685895E-2</v>
      </c>
      <c r="AQ2408" s="17">
        <v>7.0338755761318497E-2</v>
      </c>
      <c r="AR2408" s="17">
        <v>0</v>
      </c>
      <c r="AS2408" s="17"/>
      <c r="AT2408" s="17">
        <v>9.0113953457072196E-2</v>
      </c>
      <c r="AU2408" s="17">
        <v>5.7874895265987401E-2</v>
      </c>
      <c r="AV2408" s="17"/>
      <c r="AW2408" s="17">
        <v>6.1564960188772E-2</v>
      </c>
      <c r="AX2408" s="17">
        <v>6.0236779725438797E-2</v>
      </c>
      <c r="AY2408" s="17">
        <v>0.12178882790460301</v>
      </c>
    </row>
    <row r="2409" spans="2:51">
      <c r="B2409" t="s">
        <v>137</v>
      </c>
      <c r="C2409" s="17">
        <v>3.3372255346531203E-2</v>
      </c>
      <c r="D2409" s="17">
        <v>3.5275407046668102E-2</v>
      </c>
      <c r="E2409" s="17">
        <v>2.9915598094087701E-2</v>
      </c>
      <c r="F2409" s="17"/>
      <c r="G2409" s="17">
        <v>3.2113119491126899E-2</v>
      </c>
      <c r="H2409" s="17">
        <v>4.6519125191074297E-2</v>
      </c>
      <c r="I2409" s="17">
        <v>3.2022356416903097E-2</v>
      </c>
      <c r="J2409" s="17">
        <v>1.8226576733967801E-2</v>
      </c>
      <c r="K2409" s="17">
        <v>5.7740889380215703E-2</v>
      </c>
      <c r="L2409" s="17">
        <v>1.8950327287976802E-2</v>
      </c>
      <c r="M2409" s="17"/>
      <c r="N2409" s="17">
        <v>1.7912942233255898E-2</v>
      </c>
      <c r="O2409" s="17">
        <v>2.41749169146157E-2</v>
      </c>
      <c r="P2409" s="17">
        <v>3.5420338541847E-2</v>
      </c>
      <c r="Q2409" s="17">
        <v>4.9258920597954399E-2</v>
      </c>
      <c r="R2409" s="17"/>
      <c r="S2409" s="17">
        <v>3.1218957589430201E-2</v>
      </c>
      <c r="T2409" s="17">
        <v>2.6942784761008601E-2</v>
      </c>
      <c r="U2409" s="17">
        <v>2.8506026144708999E-2</v>
      </c>
      <c r="V2409" s="17">
        <v>2.6234411646515E-2</v>
      </c>
      <c r="W2409" s="17">
        <v>4.2437431719311303E-2</v>
      </c>
      <c r="X2409" s="17">
        <v>3.0679077699807801E-2</v>
      </c>
      <c r="Y2409" s="17">
        <v>5.6518711893776899E-2</v>
      </c>
      <c r="Z2409" s="17">
        <v>3.43438062243408E-2</v>
      </c>
      <c r="AA2409" s="17">
        <v>2.9209948696408201E-2</v>
      </c>
      <c r="AB2409" s="17">
        <v>2.73999770875691E-2</v>
      </c>
      <c r="AC2409" s="17">
        <v>2.4798461520619101E-2</v>
      </c>
      <c r="AD2409" s="17">
        <v>9.2200492561109598E-2</v>
      </c>
      <c r="AE2409" s="17"/>
      <c r="AF2409" s="17">
        <v>4.1557383294034203E-2</v>
      </c>
      <c r="AG2409" s="17">
        <v>1.5917591222867102E-2</v>
      </c>
      <c r="AH2409" s="17">
        <v>5.2275007090395301E-2</v>
      </c>
      <c r="AI2409" s="17"/>
      <c r="AJ2409" s="17">
        <v>2.1327212028614099E-2</v>
      </c>
      <c r="AK2409" s="17">
        <v>1.78092998195023E-2</v>
      </c>
      <c r="AL2409" s="17">
        <v>2.1983303009867099E-2</v>
      </c>
      <c r="AM2409" s="17"/>
      <c r="AN2409" s="17">
        <v>2.6647128767382299E-2</v>
      </c>
      <c r="AO2409" s="17">
        <v>4.4930386976389597E-2</v>
      </c>
      <c r="AP2409" s="17">
        <v>2.626288277776E-2</v>
      </c>
      <c r="AQ2409" s="17">
        <v>1.30126671434216E-2</v>
      </c>
      <c r="AR2409" s="17">
        <v>5.2967058880267502E-2</v>
      </c>
      <c r="AS2409" s="17"/>
      <c r="AT2409" s="17">
        <v>3.18746592962015E-2</v>
      </c>
      <c r="AU2409" s="17">
        <v>5.1514285156014403E-2</v>
      </c>
      <c r="AV2409" s="17"/>
      <c r="AW2409" s="17">
        <v>2.8166827826740602E-2</v>
      </c>
      <c r="AX2409" s="17">
        <v>9.2355159508446093E-3</v>
      </c>
      <c r="AY2409" s="17">
        <v>4.37998358936574E-2</v>
      </c>
    </row>
    <row r="2410" spans="2:51">
      <c r="B2410" t="s">
        <v>119</v>
      </c>
      <c r="C2410" s="17">
        <v>9.4055189820309804E-2</v>
      </c>
      <c r="D2410" s="17">
        <v>4.3530589049288797E-2</v>
      </c>
      <c r="E2410" s="17">
        <v>0.14697601992567899</v>
      </c>
      <c r="F2410" s="17"/>
      <c r="G2410" s="17">
        <v>0.10270026140848899</v>
      </c>
      <c r="H2410" s="17">
        <v>8.49152148936346E-2</v>
      </c>
      <c r="I2410" s="17">
        <v>0.120087718241459</v>
      </c>
      <c r="J2410" s="17">
        <v>9.9213716038793101E-2</v>
      </c>
      <c r="K2410" s="17">
        <v>9.4597540429113697E-2</v>
      </c>
      <c r="L2410" s="17">
        <v>7.3772512744778806E-2</v>
      </c>
      <c r="M2410" s="17"/>
      <c r="N2410" s="17">
        <v>5.6555644246731297E-2</v>
      </c>
      <c r="O2410" s="17">
        <v>0.107328517495624</v>
      </c>
      <c r="P2410" s="17">
        <v>7.8576161005053199E-2</v>
      </c>
      <c r="Q2410" s="17">
        <v>0.133421395653712</v>
      </c>
      <c r="R2410" s="17"/>
      <c r="S2410" s="17">
        <v>0.139736992792137</v>
      </c>
      <c r="T2410" s="17">
        <v>8.46276968486116E-2</v>
      </c>
      <c r="U2410" s="17">
        <v>6.6087152279498407E-2</v>
      </c>
      <c r="V2410" s="17">
        <v>0.104016612982589</v>
      </c>
      <c r="W2410" s="17">
        <v>8.4980954527647895E-2</v>
      </c>
      <c r="X2410" s="17">
        <v>6.2962129146152804E-2</v>
      </c>
      <c r="Y2410" s="17">
        <v>0.11559640161146501</v>
      </c>
      <c r="Z2410" s="17">
        <v>3.1979868981550003E-2</v>
      </c>
      <c r="AA2410" s="17">
        <v>6.1720948676058401E-2</v>
      </c>
      <c r="AB2410" s="17">
        <v>0.12535945035117399</v>
      </c>
      <c r="AC2410" s="17">
        <v>0.18399579174708899</v>
      </c>
      <c r="AD2410" s="17">
        <v>8.2145620171364203E-2</v>
      </c>
      <c r="AE2410" s="17"/>
      <c r="AF2410" s="17">
        <v>8.5759928678555794E-2</v>
      </c>
      <c r="AG2410" s="17">
        <v>9.6100814296676398E-2</v>
      </c>
      <c r="AH2410" s="17">
        <v>9.6551451164307606E-2</v>
      </c>
      <c r="AI2410" s="17"/>
      <c r="AJ2410" s="17">
        <v>3.8223266435589397E-2</v>
      </c>
      <c r="AK2410" s="17">
        <v>0.106173737158585</v>
      </c>
      <c r="AL2410" s="17">
        <v>5.7773444145495401E-2</v>
      </c>
      <c r="AM2410" s="17"/>
      <c r="AN2410" s="17">
        <v>0.118928560623893</v>
      </c>
      <c r="AO2410" s="17">
        <v>7.4287433419645901E-2</v>
      </c>
      <c r="AP2410" s="17">
        <v>8.1706927538207796E-2</v>
      </c>
      <c r="AQ2410" s="17">
        <v>5.7278203142884801E-2</v>
      </c>
      <c r="AR2410" s="17">
        <v>0</v>
      </c>
      <c r="AS2410" s="17"/>
      <c r="AT2410" s="17">
        <v>9.3265039871764793E-2</v>
      </c>
      <c r="AU2410" s="17">
        <v>9.6838871360782897E-2</v>
      </c>
      <c r="AV2410" s="17"/>
      <c r="AW2410" s="17">
        <v>5.4683681335768702E-2</v>
      </c>
      <c r="AX2410" s="17">
        <v>4.2788276947590097E-2</v>
      </c>
      <c r="AY2410" s="17">
        <v>0.143993246279881</v>
      </c>
    </row>
    <row r="2411" spans="2:51">
      <c r="B2411" t="s">
        <v>138</v>
      </c>
      <c r="C2411" s="17">
        <v>0.439198052490817</v>
      </c>
      <c r="D2411" s="17">
        <v>0.52636861812004498</v>
      </c>
      <c r="E2411" s="17">
        <v>0.34690884609880401</v>
      </c>
      <c r="F2411" s="17"/>
      <c r="G2411" s="17">
        <v>0.42448632749323301</v>
      </c>
      <c r="H2411" s="17">
        <v>0.51808704467187205</v>
      </c>
      <c r="I2411" s="17">
        <v>0.43658210624196903</v>
      </c>
      <c r="J2411" s="17">
        <v>0.39789298784500199</v>
      </c>
      <c r="K2411" s="17">
        <v>0.35940568401734901</v>
      </c>
      <c r="L2411" s="17">
        <v>0.48066625724624901</v>
      </c>
      <c r="M2411" s="17"/>
      <c r="N2411" s="17">
        <v>0.54977136313938602</v>
      </c>
      <c r="O2411" s="17">
        <v>0.41377347765878503</v>
      </c>
      <c r="P2411" s="17">
        <v>0.42393887511330802</v>
      </c>
      <c r="Q2411" s="17">
        <v>0.37271110279902198</v>
      </c>
      <c r="R2411" s="17"/>
      <c r="S2411" s="17">
        <v>0.41555066135479901</v>
      </c>
      <c r="T2411" s="17">
        <v>0.42095882298915099</v>
      </c>
      <c r="U2411" s="17">
        <v>0.59797456110357905</v>
      </c>
      <c r="V2411" s="17">
        <v>0.42796537574781301</v>
      </c>
      <c r="W2411" s="17">
        <v>0.43327685288724599</v>
      </c>
      <c r="X2411" s="17">
        <v>0.47737777757931299</v>
      </c>
      <c r="Y2411" s="17">
        <v>0.41828790582324599</v>
      </c>
      <c r="Z2411" s="17">
        <v>0.56632627872961605</v>
      </c>
      <c r="AA2411" s="17">
        <v>0.38586033802615899</v>
      </c>
      <c r="AB2411" s="17">
        <v>0.39911189523192397</v>
      </c>
      <c r="AC2411" s="17">
        <v>0.41969259253396601</v>
      </c>
      <c r="AD2411" s="17">
        <v>0.29763114018151998</v>
      </c>
      <c r="AE2411" s="17"/>
      <c r="AF2411" s="17">
        <v>0.410097947326101</v>
      </c>
      <c r="AG2411" s="17">
        <v>0.50170765733760203</v>
      </c>
      <c r="AH2411" s="17">
        <v>0.38999439348965897</v>
      </c>
      <c r="AI2411" s="17"/>
      <c r="AJ2411" s="17">
        <v>0.52640643660873199</v>
      </c>
      <c r="AK2411" s="17">
        <v>0.49489630123339401</v>
      </c>
      <c r="AL2411" s="17">
        <v>0.50768377111097496</v>
      </c>
      <c r="AM2411" s="17"/>
      <c r="AN2411" s="17">
        <v>0.383162131985263</v>
      </c>
      <c r="AO2411" s="17">
        <v>0.40733223172710997</v>
      </c>
      <c r="AP2411" s="17">
        <v>0.49758924566249102</v>
      </c>
      <c r="AQ2411" s="17">
        <v>0.58342198244002896</v>
      </c>
      <c r="AR2411" s="17">
        <v>0.59156628265756805</v>
      </c>
      <c r="AS2411" s="17"/>
      <c r="AT2411" s="17">
        <v>0.43682267248610901</v>
      </c>
      <c r="AU2411" s="17">
        <v>0.46515934745450999</v>
      </c>
      <c r="AV2411" s="17"/>
      <c r="AW2411" s="17">
        <v>0.56109098543952995</v>
      </c>
      <c r="AX2411" s="17">
        <v>0.499199134817503</v>
      </c>
      <c r="AY2411" s="17">
        <v>0.30634517016406498</v>
      </c>
    </row>
    <row r="2412" spans="2:51">
      <c r="B2412" t="s">
        <v>139</v>
      </c>
      <c r="C2412" s="17">
        <v>0.122156358235204</v>
      </c>
      <c r="D2412" s="17">
        <v>0.10924439830605601</v>
      </c>
      <c r="E2412" s="17">
        <v>0.133246165814705</v>
      </c>
      <c r="F2412" s="17"/>
      <c r="G2412" s="17">
        <v>0.15177293990073601</v>
      </c>
      <c r="H2412" s="17">
        <v>0.102845325126162</v>
      </c>
      <c r="I2412" s="17">
        <v>0.117216300743376</v>
      </c>
      <c r="J2412" s="17">
        <v>0.140918447311981</v>
      </c>
      <c r="K2412" s="17">
        <v>0.16885570169158001</v>
      </c>
      <c r="L2412" s="17">
        <v>7.7087997090128396E-2</v>
      </c>
      <c r="M2412" s="17"/>
      <c r="N2412" s="17">
        <v>9.2384692359407897E-2</v>
      </c>
      <c r="O2412" s="17">
        <v>0.123903567310209</v>
      </c>
      <c r="P2412" s="17">
        <v>0.126563199736629</v>
      </c>
      <c r="Q2412" s="17">
        <v>0.14114338768238299</v>
      </c>
      <c r="R2412" s="17"/>
      <c r="S2412" s="17">
        <v>0.10024639205235999</v>
      </c>
      <c r="T2412" s="17">
        <v>0.169184054578666</v>
      </c>
      <c r="U2412" s="17">
        <v>7.7411915394688904E-2</v>
      </c>
      <c r="V2412" s="17">
        <v>0.10970208488534799</v>
      </c>
      <c r="W2412" s="17">
        <v>0.129953641310666</v>
      </c>
      <c r="X2412" s="17">
        <v>0.13805014627958001</v>
      </c>
      <c r="Y2412" s="17">
        <v>0.11980291469380901</v>
      </c>
      <c r="Z2412" s="17">
        <v>8.6384155828634193E-2</v>
      </c>
      <c r="AA2412" s="17">
        <v>0.12848460016070901</v>
      </c>
      <c r="AB2412" s="17">
        <v>0.112036584613326</v>
      </c>
      <c r="AC2412" s="17">
        <v>0.10276693736268599</v>
      </c>
      <c r="AD2412" s="17">
        <v>0.18484307241653999</v>
      </c>
      <c r="AE2412" s="17"/>
      <c r="AF2412" s="17">
        <v>0.128172933969393</v>
      </c>
      <c r="AG2412" s="17">
        <v>0.103707164286499</v>
      </c>
      <c r="AH2412" s="17">
        <v>0.13922935711391901</v>
      </c>
      <c r="AI2412" s="17"/>
      <c r="AJ2412" s="17">
        <v>0.103969611428747</v>
      </c>
      <c r="AK2412" s="17">
        <v>8.4235089544643899E-2</v>
      </c>
      <c r="AL2412" s="17">
        <v>0.15479555212381901</v>
      </c>
      <c r="AM2412" s="17"/>
      <c r="AN2412" s="17">
        <v>0.127188355636741</v>
      </c>
      <c r="AO2412" s="17">
        <v>0.13967367510890399</v>
      </c>
      <c r="AP2412" s="17">
        <v>0.106876204928446</v>
      </c>
      <c r="AQ2412" s="17">
        <v>8.3351422904740097E-2</v>
      </c>
      <c r="AR2412" s="17">
        <v>5.2967058880267502E-2</v>
      </c>
      <c r="AS2412" s="17"/>
      <c r="AT2412" s="17">
        <v>0.121988612753274</v>
      </c>
      <c r="AU2412" s="17">
        <v>0.10938918042200201</v>
      </c>
      <c r="AV2412" s="17"/>
      <c r="AW2412" s="17">
        <v>8.9731788015512598E-2</v>
      </c>
      <c r="AX2412" s="17">
        <v>6.9472295676283394E-2</v>
      </c>
      <c r="AY2412" s="17">
        <v>0.16558866379826101</v>
      </c>
    </row>
    <row r="2413" spans="2:51">
      <c r="B2413" t="s">
        <v>140</v>
      </c>
      <c r="C2413" s="17">
        <v>0.31704169425561302</v>
      </c>
      <c r="D2413" s="17">
        <v>0.41712421981398901</v>
      </c>
      <c r="E2413" s="17">
        <v>0.21366268028409999</v>
      </c>
      <c r="F2413" s="17"/>
      <c r="G2413" s="17">
        <v>0.27271338759249802</v>
      </c>
      <c r="H2413" s="17">
        <v>0.41524171954570999</v>
      </c>
      <c r="I2413" s="17">
        <v>0.319365805498593</v>
      </c>
      <c r="J2413" s="17">
        <v>0.25697454053302199</v>
      </c>
      <c r="K2413" s="17">
        <v>0.19054998232577</v>
      </c>
      <c r="L2413" s="17">
        <v>0.40357826015611997</v>
      </c>
      <c r="M2413" s="17"/>
      <c r="N2413" s="17">
        <v>0.45738667077997802</v>
      </c>
      <c r="O2413" s="17">
        <v>0.28986991034857601</v>
      </c>
      <c r="P2413" s="17">
        <v>0.29737567537667903</v>
      </c>
      <c r="Q2413" s="17">
        <v>0.23156771511663801</v>
      </c>
      <c r="R2413" s="17"/>
      <c r="S2413" s="17">
        <v>0.31530426930243899</v>
      </c>
      <c r="T2413" s="17">
        <v>0.25177476841048502</v>
      </c>
      <c r="U2413" s="17">
        <v>0.52056264570888999</v>
      </c>
      <c r="V2413" s="17">
        <v>0.31826329086246402</v>
      </c>
      <c r="W2413" s="17">
        <v>0.30332321157657999</v>
      </c>
      <c r="X2413" s="17">
        <v>0.33932763129973298</v>
      </c>
      <c r="Y2413" s="17">
        <v>0.29848499112943599</v>
      </c>
      <c r="Z2413" s="17">
        <v>0.47994212290098198</v>
      </c>
      <c r="AA2413" s="17">
        <v>0.25737573786544998</v>
      </c>
      <c r="AB2413" s="17">
        <v>0.28707531061859798</v>
      </c>
      <c r="AC2413" s="17">
        <v>0.31692565517128002</v>
      </c>
      <c r="AD2413" s="17">
        <v>0.11278806776498</v>
      </c>
      <c r="AE2413" s="17"/>
      <c r="AF2413" s="17">
        <v>0.281925013356709</v>
      </c>
      <c r="AG2413" s="17">
        <v>0.39800049305110402</v>
      </c>
      <c r="AH2413" s="17">
        <v>0.25076503637573899</v>
      </c>
      <c r="AI2413" s="17"/>
      <c r="AJ2413" s="17">
        <v>0.42243682517998399</v>
      </c>
      <c r="AK2413" s="17">
        <v>0.41066121168875003</v>
      </c>
      <c r="AL2413" s="17">
        <v>0.352888218987156</v>
      </c>
      <c r="AM2413" s="17"/>
      <c r="AN2413" s="17">
        <v>0.25597377634852198</v>
      </c>
      <c r="AO2413" s="17">
        <v>0.26765855661820498</v>
      </c>
      <c r="AP2413" s="17">
        <v>0.390713040734046</v>
      </c>
      <c r="AQ2413" s="17">
        <v>0.50007055953528901</v>
      </c>
      <c r="AR2413" s="17">
        <v>0.53859922377730096</v>
      </c>
      <c r="AS2413" s="17"/>
      <c r="AT2413" s="17">
        <v>0.31483405973283601</v>
      </c>
      <c r="AU2413" s="17">
        <v>0.35577016703250802</v>
      </c>
      <c r="AV2413" s="17"/>
      <c r="AW2413" s="17">
        <v>0.471359197424017</v>
      </c>
      <c r="AX2413" s="17">
        <v>0.42972683914122001</v>
      </c>
      <c r="AY2413" s="17">
        <v>0.140756506365804</v>
      </c>
    </row>
    <row r="2414" spans="2:51">
      <c r="C2414" s="17"/>
      <c r="D2414" s="17"/>
      <c r="E2414" s="17"/>
      <c r="F2414" s="17"/>
      <c r="G2414" s="17"/>
      <c r="H2414" s="17"/>
      <c r="I2414" s="17"/>
      <c r="J2414" s="17"/>
      <c r="K2414" s="17"/>
      <c r="L2414" s="17"/>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7"/>
      <c r="AI2414" s="17"/>
      <c r="AJ2414" s="17"/>
      <c r="AK2414" s="17"/>
      <c r="AL2414" s="17"/>
      <c r="AM2414" s="17"/>
      <c r="AN2414" s="17"/>
      <c r="AO2414" s="17"/>
      <c r="AP2414" s="17"/>
      <c r="AQ2414" s="17"/>
      <c r="AR2414" s="17"/>
      <c r="AS2414" s="17"/>
      <c r="AT2414" s="17"/>
      <c r="AU2414" s="17"/>
      <c r="AV2414" s="17"/>
      <c r="AW2414" s="17"/>
      <c r="AX2414" s="17"/>
      <c r="AY2414" s="17"/>
    </row>
    <row r="2415" spans="2:51">
      <c r="B2415" s="6" t="s">
        <v>545</v>
      </c>
      <c r="C2415" s="17"/>
      <c r="D2415" s="17"/>
      <c r="E2415" s="17"/>
      <c r="F2415" s="17"/>
      <c r="G2415" s="17"/>
      <c r="H2415" s="17"/>
      <c r="I2415" s="17"/>
      <c r="J2415" s="17"/>
      <c r="K2415" s="17"/>
      <c r="L2415" s="17"/>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7"/>
      <c r="AI2415" s="17"/>
      <c r="AJ2415" s="17"/>
      <c r="AK2415" s="17"/>
      <c r="AL2415" s="17"/>
      <c r="AM2415" s="17"/>
      <c r="AN2415" s="17"/>
      <c r="AO2415" s="17"/>
      <c r="AP2415" s="17"/>
      <c r="AQ2415" s="17"/>
      <c r="AR2415" s="17"/>
      <c r="AS2415" s="17"/>
      <c r="AT2415" s="17"/>
      <c r="AU2415" s="17"/>
      <c r="AV2415" s="17"/>
      <c r="AW2415" s="17"/>
      <c r="AX2415" s="17"/>
      <c r="AY2415" s="17"/>
    </row>
    <row r="2416" spans="2:51">
      <c r="B2416" s="24" t="s">
        <v>16</v>
      </c>
      <c r="C2416" s="17"/>
      <c r="D2416" s="17"/>
      <c r="E2416" s="17"/>
      <c r="F2416" s="17"/>
      <c r="G2416" s="17"/>
      <c r="H2416" s="17"/>
      <c r="I2416" s="17"/>
      <c r="J2416" s="17"/>
      <c r="K2416" s="17"/>
      <c r="L2416" s="17"/>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7"/>
      <c r="AI2416" s="17"/>
      <c r="AJ2416" s="17"/>
      <c r="AK2416" s="17"/>
      <c r="AL2416" s="17"/>
      <c r="AM2416" s="17"/>
      <c r="AN2416" s="17"/>
      <c r="AO2416" s="17"/>
      <c r="AP2416" s="17"/>
      <c r="AQ2416" s="17"/>
      <c r="AR2416" s="17"/>
      <c r="AS2416" s="17"/>
      <c r="AT2416" s="17"/>
      <c r="AU2416" s="17"/>
      <c r="AV2416" s="17"/>
      <c r="AW2416" s="17"/>
      <c r="AX2416" s="17"/>
      <c r="AY2416" s="17"/>
    </row>
    <row r="2417" spans="2:51">
      <c r="B2417" t="s">
        <v>133</v>
      </c>
      <c r="C2417" s="17">
        <v>7.0633443094972798E-2</v>
      </c>
      <c r="D2417" s="17">
        <v>9.2752189586692901E-2</v>
      </c>
      <c r="E2417" s="17">
        <v>4.87381666773277E-2</v>
      </c>
      <c r="F2417" s="17"/>
      <c r="G2417" s="17">
        <v>3.2300921856290403E-2</v>
      </c>
      <c r="H2417" s="17">
        <v>0.13451407199117099</v>
      </c>
      <c r="I2417" s="17">
        <v>7.4623800893846598E-2</v>
      </c>
      <c r="J2417" s="17">
        <v>6.3417147692170897E-2</v>
      </c>
      <c r="K2417" s="17">
        <v>5.7008772053263698E-2</v>
      </c>
      <c r="L2417" s="17">
        <v>5.3757156245817603E-2</v>
      </c>
      <c r="M2417" s="17"/>
      <c r="N2417" s="17">
        <v>0.115488146454701</v>
      </c>
      <c r="O2417" s="17">
        <v>7.7772195994927504E-2</v>
      </c>
      <c r="P2417" s="17">
        <v>3.83914996318463E-2</v>
      </c>
      <c r="Q2417" s="17">
        <v>5.0630436392849199E-2</v>
      </c>
      <c r="R2417" s="17"/>
      <c r="S2417" s="17">
        <v>8.0853464426181507E-2</v>
      </c>
      <c r="T2417" s="17">
        <v>6.0227403269480902E-2</v>
      </c>
      <c r="U2417" s="17">
        <v>8.2005165308189396E-2</v>
      </c>
      <c r="V2417" s="17">
        <v>8.2444778738927804E-2</v>
      </c>
      <c r="W2417" s="17">
        <v>4.9267671554947101E-2</v>
      </c>
      <c r="X2417" s="17">
        <v>7.2216770374996797E-2</v>
      </c>
      <c r="Y2417" s="17">
        <v>7.3117611510517697E-2</v>
      </c>
      <c r="Z2417" s="17">
        <v>6.8319319845021903E-2</v>
      </c>
      <c r="AA2417" s="17">
        <v>8.0094528496077497E-2</v>
      </c>
      <c r="AB2417" s="17">
        <v>6.2564541246740102E-2</v>
      </c>
      <c r="AC2417" s="17">
        <v>8.7587074040890694E-2</v>
      </c>
      <c r="AD2417" s="17">
        <v>0</v>
      </c>
      <c r="AE2417" s="17"/>
      <c r="AF2417" s="17">
        <v>6.6303805179541098E-2</v>
      </c>
      <c r="AG2417" s="17">
        <v>8.7922294883283902E-2</v>
      </c>
      <c r="AH2417" s="17">
        <v>7.0750316606987093E-2</v>
      </c>
      <c r="AI2417" s="17"/>
      <c r="AJ2417" s="17">
        <v>9.5609605740555104E-2</v>
      </c>
      <c r="AK2417" s="17">
        <v>6.9655800137647494E-2</v>
      </c>
      <c r="AL2417" s="17">
        <v>9.92199484673012E-2</v>
      </c>
      <c r="AM2417" s="17"/>
      <c r="AN2417" s="17">
        <v>4.7171265966275903E-2</v>
      </c>
      <c r="AO2417" s="17">
        <v>5.2686780504059803E-2</v>
      </c>
      <c r="AP2417" s="17">
        <v>9.6399720279684104E-2</v>
      </c>
      <c r="AQ2417" s="17">
        <v>0.11769332314606901</v>
      </c>
      <c r="AR2417" s="17">
        <v>0.23085186530167101</v>
      </c>
      <c r="AS2417" s="17"/>
      <c r="AT2417" s="17">
        <v>6.5903918593841301E-2</v>
      </c>
      <c r="AU2417" s="17">
        <v>0.106868061123658</v>
      </c>
      <c r="AV2417" s="17"/>
      <c r="AW2417" s="17">
        <v>9.9502431632406296E-2</v>
      </c>
      <c r="AX2417" s="17">
        <v>7.4314318891653297E-2</v>
      </c>
      <c r="AY2417" s="17">
        <v>4.1489027865372202E-2</v>
      </c>
    </row>
    <row r="2418" spans="2:51">
      <c r="B2418" t="s">
        <v>134</v>
      </c>
      <c r="C2418" s="17">
        <v>0.264000155852885</v>
      </c>
      <c r="D2418" s="17">
        <v>0.30568780028626602</v>
      </c>
      <c r="E2418" s="17">
        <v>0.21639344346106101</v>
      </c>
      <c r="F2418" s="17"/>
      <c r="G2418" s="17">
        <v>0.24282222229355199</v>
      </c>
      <c r="H2418" s="17">
        <v>0.231503439052996</v>
      </c>
      <c r="I2418" s="17">
        <v>0.26333812767986903</v>
      </c>
      <c r="J2418" s="17">
        <v>0.25798407713256</v>
      </c>
      <c r="K2418" s="17">
        <v>0.215212725945362</v>
      </c>
      <c r="L2418" s="17">
        <v>0.33925420904871101</v>
      </c>
      <c r="M2418" s="17"/>
      <c r="N2418" s="17">
        <v>0.29071526577422702</v>
      </c>
      <c r="O2418" s="17">
        <v>0.27594960696021398</v>
      </c>
      <c r="P2418" s="17">
        <v>0.242539997127419</v>
      </c>
      <c r="Q2418" s="17">
        <v>0.24715342677621299</v>
      </c>
      <c r="R2418" s="17"/>
      <c r="S2418" s="17">
        <v>0.29864105902520499</v>
      </c>
      <c r="T2418" s="17">
        <v>0.29477892776065701</v>
      </c>
      <c r="U2418" s="17">
        <v>0.43310812466394799</v>
      </c>
      <c r="V2418" s="17">
        <v>0.21962670113486399</v>
      </c>
      <c r="W2418" s="17">
        <v>0.200051634738869</v>
      </c>
      <c r="X2418" s="17">
        <v>0.242657815797586</v>
      </c>
      <c r="Y2418" s="17">
        <v>0.253111082738459</v>
      </c>
      <c r="Z2418" s="17">
        <v>0.225920684510279</v>
      </c>
      <c r="AA2418" s="17">
        <v>0.25651886416620001</v>
      </c>
      <c r="AB2418" s="17">
        <v>0.21816149584198199</v>
      </c>
      <c r="AC2418" s="17">
        <v>0.14983953592041199</v>
      </c>
      <c r="AD2418" s="17">
        <v>0.32535559843207901</v>
      </c>
      <c r="AE2418" s="17"/>
      <c r="AF2418" s="17">
        <v>0.25480483963435002</v>
      </c>
      <c r="AG2418" s="17">
        <v>0.301627608192435</v>
      </c>
      <c r="AH2418" s="17">
        <v>0.204644884657391</v>
      </c>
      <c r="AI2418" s="17"/>
      <c r="AJ2418" s="17">
        <v>0.33029399124065301</v>
      </c>
      <c r="AK2418" s="17">
        <v>0.295528089420938</v>
      </c>
      <c r="AL2418" s="17">
        <v>0.27589388098046502</v>
      </c>
      <c r="AM2418" s="17"/>
      <c r="AN2418" s="17">
        <v>0.25037469099919202</v>
      </c>
      <c r="AO2418" s="17">
        <v>0.246703913828307</v>
      </c>
      <c r="AP2418" s="17">
        <v>0.29756828048788397</v>
      </c>
      <c r="AQ2418" s="17">
        <v>0.31994376818999898</v>
      </c>
      <c r="AR2418" s="17">
        <v>0.35158226506895501</v>
      </c>
      <c r="AS2418" s="17"/>
      <c r="AT2418" s="17">
        <v>0.26291663088485201</v>
      </c>
      <c r="AU2418" s="17">
        <v>0.278760206542019</v>
      </c>
      <c r="AV2418" s="17"/>
      <c r="AW2418" s="17">
        <v>0.31576659071494301</v>
      </c>
      <c r="AX2418" s="17">
        <v>0.40354628118963098</v>
      </c>
      <c r="AY2418" s="17">
        <v>0.182444066001229</v>
      </c>
    </row>
    <row r="2419" spans="2:51">
      <c r="B2419" t="s">
        <v>135</v>
      </c>
      <c r="C2419" s="17">
        <v>0.35366719313635703</v>
      </c>
      <c r="D2419" s="17">
        <v>0.34035871163310399</v>
      </c>
      <c r="E2419" s="17">
        <v>0.37134997024342498</v>
      </c>
      <c r="F2419" s="17"/>
      <c r="G2419" s="17">
        <v>0.366459831658692</v>
      </c>
      <c r="H2419" s="17">
        <v>0.311827602932082</v>
      </c>
      <c r="I2419" s="17">
        <v>0.32065397037211302</v>
      </c>
      <c r="J2419" s="17">
        <v>0.37573849560160499</v>
      </c>
      <c r="K2419" s="17">
        <v>0.384025867198449</v>
      </c>
      <c r="L2419" s="17">
        <v>0.36273289190139402</v>
      </c>
      <c r="M2419" s="17"/>
      <c r="N2419" s="17">
        <v>0.31101446725548298</v>
      </c>
      <c r="O2419" s="17">
        <v>0.32707417656944199</v>
      </c>
      <c r="P2419" s="17">
        <v>0.44214483255778297</v>
      </c>
      <c r="Q2419" s="17">
        <v>0.344453980912867</v>
      </c>
      <c r="R2419" s="17"/>
      <c r="S2419" s="17">
        <v>0.32063727424536598</v>
      </c>
      <c r="T2419" s="17">
        <v>0.33489393641055498</v>
      </c>
      <c r="U2419" s="17">
        <v>0.25950292853749501</v>
      </c>
      <c r="V2419" s="17">
        <v>0.38795038391409098</v>
      </c>
      <c r="W2419" s="17">
        <v>0.39109428871947</v>
      </c>
      <c r="X2419" s="17">
        <v>0.34333679648135901</v>
      </c>
      <c r="Y2419" s="17">
        <v>0.342913878058896</v>
      </c>
      <c r="Z2419" s="17">
        <v>0.38976220853967097</v>
      </c>
      <c r="AA2419" s="17">
        <v>0.38358785027460102</v>
      </c>
      <c r="AB2419" s="17">
        <v>0.39766822602037599</v>
      </c>
      <c r="AC2419" s="17">
        <v>0.34428018940585797</v>
      </c>
      <c r="AD2419" s="17">
        <v>0.39064920525642399</v>
      </c>
      <c r="AE2419" s="17"/>
      <c r="AF2419" s="17">
        <v>0.34552630289507102</v>
      </c>
      <c r="AG2419" s="17">
        <v>0.33933506350228698</v>
      </c>
      <c r="AH2419" s="17">
        <v>0.37050648075216402</v>
      </c>
      <c r="AI2419" s="17"/>
      <c r="AJ2419" s="17">
        <v>0.34248523830511801</v>
      </c>
      <c r="AK2419" s="17">
        <v>0.33107186501554697</v>
      </c>
      <c r="AL2419" s="17">
        <v>0.32700534136679399</v>
      </c>
      <c r="AM2419" s="17"/>
      <c r="AN2419" s="17">
        <v>0.382779815667533</v>
      </c>
      <c r="AO2419" s="17">
        <v>0.40917473312775798</v>
      </c>
      <c r="AP2419" s="17">
        <v>0.32063125529087999</v>
      </c>
      <c r="AQ2419" s="17">
        <v>0.28473495691898398</v>
      </c>
      <c r="AR2419" s="17">
        <v>0.189803683344832</v>
      </c>
      <c r="AS2419" s="17"/>
      <c r="AT2419" s="17">
        <v>0.35940536504998699</v>
      </c>
      <c r="AU2419" s="17">
        <v>0.32830512366489001</v>
      </c>
      <c r="AV2419" s="17"/>
      <c r="AW2419" s="17">
        <v>0.31623352741354299</v>
      </c>
      <c r="AX2419" s="17">
        <v>0.33974469295360399</v>
      </c>
      <c r="AY2419" s="17">
        <v>0.39347419366467401</v>
      </c>
    </row>
    <row r="2420" spans="2:51">
      <c r="B2420" t="s">
        <v>136</v>
      </c>
      <c r="C2420" s="17">
        <v>0.135406898883251</v>
      </c>
      <c r="D2420" s="17">
        <v>0.12494567231338401</v>
      </c>
      <c r="E2420" s="17">
        <v>0.147683694572386</v>
      </c>
      <c r="F2420" s="17"/>
      <c r="G2420" s="17">
        <v>0.14541056508302799</v>
      </c>
      <c r="H2420" s="17">
        <v>0.18336933435564001</v>
      </c>
      <c r="I2420" s="17">
        <v>0.12630102679404201</v>
      </c>
      <c r="J2420" s="17">
        <v>0.16128034010003001</v>
      </c>
      <c r="K2420" s="17">
        <v>0.11456511537851199</v>
      </c>
      <c r="L2420" s="17">
        <v>9.6858795555268107E-2</v>
      </c>
      <c r="M2420" s="17"/>
      <c r="N2420" s="17">
        <v>0.156216700485794</v>
      </c>
      <c r="O2420" s="17">
        <v>0.13223837332796201</v>
      </c>
      <c r="P2420" s="17">
        <v>0.13094899593499801</v>
      </c>
      <c r="Q2420" s="17">
        <v>0.121501937655423</v>
      </c>
      <c r="R2420" s="17"/>
      <c r="S2420" s="17">
        <v>0.101414761378947</v>
      </c>
      <c r="T2420" s="17">
        <v>0.16274910530673301</v>
      </c>
      <c r="U2420" s="17">
        <v>0.10962215314651499</v>
      </c>
      <c r="V2420" s="17">
        <v>0.10344330039038201</v>
      </c>
      <c r="W2420" s="17">
        <v>0.17122673266035701</v>
      </c>
      <c r="X2420" s="17">
        <v>0.16634804282597701</v>
      </c>
      <c r="Y2420" s="17">
        <v>0.13806119737861</v>
      </c>
      <c r="Z2420" s="17">
        <v>0.17912914734139401</v>
      </c>
      <c r="AA2420" s="17">
        <v>0.15246912200662299</v>
      </c>
      <c r="AB2420" s="17">
        <v>9.6899953450117607E-2</v>
      </c>
      <c r="AC2420" s="17">
        <v>0.16189471959134399</v>
      </c>
      <c r="AD2420" s="17">
        <v>6.9247804389725401E-2</v>
      </c>
      <c r="AE2420" s="17"/>
      <c r="AF2420" s="17">
        <v>0.14549514805095501</v>
      </c>
      <c r="AG2420" s="17">
        <v>0.12862905622083501</v>
      </c>
      <c r="AH2420" s="17">
        <v>0.13286029394478499</v>
      </c>
      <c r="AI2420" s="17"/>
      <c r="AJ2420" s="17">
        <v>0.13487357366045899</v>
      </c>
      <c r="AK2420" s="17">
        <v>0.144359875875543</v>
      </c>
      <c r="AL2420" s="17">
        <v>0.123674988432887</v>
      </c>
      <c r="AM2420" s="17"/>
      <c r="AN2420" s="17">
        <v>0.12013879234417101</v>
      </c>
      <c r="AO2420" s="17">
        <v>0.100871312013431</v>
      </c>
      <c r="AP2420" s="17">
        <v>0.142337488469857</v>
      </c>
      <c r="AQ2420" s="17">
        <v>0.154732915494844</v>
      </c>
      <c r="AR2420" s="17">
        <v>0.174795127404275</v>
      </c>
      <c r="AS2420" s="17"/>
      <c r="AT2420" s="17">
        <v>0.138248058728066</v>
      </c>
      <c r="AU2420" s="17">
        <v>0.107646681193046</v>
      </c>
      <c r="AV2420" s="17"/>
      <c r="AW2420" s="17">
        <v>0.12011857703531501</v>
      </c>
      <c r="AX2420" s="17">
        <v>0.100002329781587</v>
      </c>
      <c r="AY2420" s="17">
        <v>0.15821324356838201</v>
      </c>
    </row>
    <row r="2421" spans="2:51">
      <c r="B2421" t="s">
        <v>137</v>
      </c>
      <c r="C2421" s="17">
        <v>5.6833243915394099E-2</v>
      </c>
      <c r="D2421" s="17">
        <v>6.4077794928177903E-2</v>
      </c>
      <c r="E2421" s="17">
        <v>4.8377558054778301E-2</v>
      </c>
      <c r="F2421" s="17"/>
      <c r="G2421" s="17">
        <v>3.0634206883065701E-2</v>
      </c>
      <c r="H2421" s="17">
        <v>5.35258358280679E-2</v>
      </c>
      <c r="I2421" s="17">
        <v>8.6173724049964401E-2</v>
      </c>
      <c r="J2421" s="17">
        <v>4.26424341855361E-2</v>
      </c>
      <c r="K2421" s="17">
        <v>9.9247152706356104E-2</v>
      </c>
      <c r="L2421" s="17">
        <v>3.0072389964889201E-2</v>
      </c>
      <c r="M2421" s="17"/>
      <c r="N2421" s="17">
        <v>4.1610897471192503E-2</v>
      </c>
      <c r="O2421" s="17">
        <v>5.7923300037011898E-2</v>
      </c>
      <c r="P2421" s="17">
        <v>5.3650842305584298E-2</v>
      </c>
      <c r="Q2421" s="17">
        <v>6.7666784685112696E-2</v>
      </c>
      <c r="R2421" s="17"/>
      <c r="S2421" s="17">
        <v>4.0524742960538603E-2</v>
      </c>
      <c r="T2421" s="17">
        <v>4.4909260784455403E-2</v>
      </c>
      <c r="U2421" s="17">
        <v>2.5814976626202201E-2</v>
      </c>
      <c r="V2421" s="17">
        <v>8.4494367484344399E-2</v>
      </c>
      <c r="W2421" s="17">
        <v>8.3505502079665894E-2</v>
      </c>
      <c r="X2421" s="17">
        <v>4.87958837728465E-2</v>
      </c>
      <c r="Y2421" s="17">
        <v>5.8442462249812102E-2</v>
      </c>
      <c r="Z2421" s="17">
        <v>7.0263076025798094E-2</v>
      </c>
      <c r="AA2421" s="17">
        <v>5.2620118204041097E-2</v>
      </c>
      <c r="AB2421" s="17">
        <v>6.5463603204560294E-2</v>
      </c>
      <c r="AC2421" s="17">
        <v>5.8794381923739397E-2</v>
      </c>
      <c r="AD2421" s="17">
        <v>9.2200492561109598E-2</v>
      </c>
      <c r="AE2421" s="17"/>
      <c r="AF2421" s="17">
        <v>8.3884066326114698E-2</v>
      </c>
      <c r="AG2421" s="17">
        <v>2.9678873169870099E-2</v>
      </c>
      <c r="AH2421" s="17">
        <v>4.4327205439470198E-2</v>
      </c>
      <c r="AI2421" s="17"/>
      <c r="AJ2421" s="17">
        <v>3.0573411164931199E-2</v>
      </c>
      <c r="AK2421" s="17">
        <v>4.5293557177946801E-2</v>
      </c>
      <c r="AL2421" s="17">
        <v>7.4864450851401698E-2</v>
      </c>
      <c r="AM2421" s="17"/>
      <c r="AN2421" s="17">
        <v>3.7518410513004002E-2</v>
      </c>
      <c r="AO2421" s="17">
        <v>8.3197384684179004E-2</v>
      </c>
      <c r="AP2421" s="17">
        <v>5.4221827905488698E-2</v>
      </c>
      <c r="AQ2421" s="17">
        <v>4.9855335504990203E-2</v>
      </c>
      <c r="AR2421" s="17">
        <v>5.2967058880267502E-2</v>
      </c>
      <c r="AS2421" s="17"/>
      <c r="AT2421" s="17">
        <v>5.5772535513056901E-2</v>
      </c>
      <c r="AU2421" s="17">
        <v>6.6259842150809697E-2</v>
      </c>
      <c r="AV2421" s="17"/>
      <c r="AW2421" s="17">
        <v>6.2318732280889098E-2</v>
      </c>
      <c r="AX2421" s="17">
        <v>1.7602728500770201E-2</v>
      </c>
      <c r="AY2421" s="17">
        <v>6.0094333878933197E-2</v>
      </c>
    </row>
    <row r="2422" spans="2:51">
      <c r="B2422" t="s">
        <v>119</v>
      </c>
      <c r="C2422" s="17">
        <v>0.11945906511714</v>
      </c>
      <c r="D2422" s="17">
        <v>7.2177831252374494E-2</v>
      </c>
      <c r="E2422" s="17">
        <v>0.16745716699102201</v>
      </c>
      <c r="F2422" s="17"/>
      <c r="G2422" s="17">
        <v>0.18237225222537201</v>
      </c>
      <c r="H2422" s="17">
        <v>8.5259715840043507E-2</v>
      </c>
      <c r="I2422" s="17">
        <v>0.128909350210165</v>
      </c>
      <c r="J2422" s="17">
        <v>9.8937505288097805E-2</v>
      </c>
      <c r="K2422" s="17">
        <v>0.129940366718057</v>
      </c>
      <c r="L2422" s="17">
        <v>0.11732455728391999</v>
      </c>
      <c r="M2422" s="17"/>
      <c r="N2422" s="17">
        <v>8.4954522558603404E-2</v>
      </c>
      <c r="O2422" s="17">
        <v>0.12904234711044299</v>
      </c>
      <c r="P2422" s="17">
        <v>9.2323832442369205E-2</v>
      </c>
      <c r="Q2422" s="17">
        <v>0.16859343357753501</v>
      </c>
      <c r="R2422" s="17"/>
      <c r="S2422" s="17">
        <v>0.15792869796376199</v>
      </c>
      <c r="T2422" s="17">
        <v>0.10244136646811899</v>
      </c>
      <c r="U2422" s="17">
        <v>8.99466517176504E-2</v>
      </c>
      <c r="V2422" s="17">
        <v>0.122040468337392</v>
      </c>
      <c r="W2422" s="17">
        <v>0.10485417024669</v>
      </c>
      <c r="X2422" s="17">
        <v>0.126644690747236</v>
      </c>
      <c r="Y2422" s="17">
        <v>0.134353768063705</v>
      </c>
      <c r="Z2422" s="17">
        <v>6.6605563737835494E-2</v>
      </c>
      <c r="AA2422" s="17">
        <v>7.4709516852456997E-2</v>
      </c>
      <c r="AB2422" s="17">
        <v>0.159242180236224</v>
      </c>
      <c r="AC2422" s="17">
        <v>0.197604099117756</v>
      </c>
      <c r="AD2422" s="17">
        <v>0.122546899360662</v>
      </c>
      <c r="AE2422" s="17"/>
      <c r="AF2422" s="17">
        <v>0.103985837913967</v>
      </c>
      <c r="AG2422" s="17">
        <v>0.11280710403128801</v>
      </c>
      <c r="AH2422" s="17">
        <v>0.17691081859920199</v>
      </c>
      <c r="AI2422" s="17"/>
      <c r="AJ2422" s="17">
        <v>6.6164179888284894E-2</v>
      </c>
      <c r="AK2422" s="17">
        <v>0.114090812372378</v>
      </c>
      <c r="AL2422" s="17">
        <v>9.9341389901150795E-2</v>
      </c>
      <c r="AM2422" s="17"/>
      <c r="AN2422" s="17">
        <v>0.162017024509824</v>
      </c>
      <c r="AO2422" s="17">
        <v>0.10736587584226601</v>
      </c>
      <c r="AP2422" s="17">
        <v>8.8841427566207207E-2</v>
      </c>
      <c r="AQ2422" s="17">
        <v>7.3039700745113595E-2</v>
      </c>
      <c r="AR2422" s="17">
        <v>0</v>
      </c>
      <c r="AS2422" s="17"/>
      <c r="AT2422" s="17">
        <v>0.117753491230197</v>
      </c>
      <c r="AU2422" s="17">
        <v>0.112160085325578</v>
      </c>
      <c r="AV2422" s="17"/>
      <c r="AW2422" s="17">
        <v>8.60601409229029E-2</v>
      </c>
      <c r="AX2422" s="17">
        <v>6.47896486827544E-2</v>
      </c>
      <c r="AY2422" s="17">
        <v>0.16428513502140901</v>
      </c>
    </row>
    <row r="2423" spans="2:51">
      <c r="B2423" t="s">
        <v>138</v>
      </c>
      <c r="C2423" s="17">
        <v>0.33463359894785799</v>
      </c>
      <c r="D2423" s="17">
        <v>0.39843998987295898</v>
      </c>
      <c r="E2423" s="17">
        <v>0.26513161013838898</v>
      </c>
      <c r="F2423" s="17"/>
      <c r="G2423" s="17">
        <v>0.27512314414984201</v>
      </c>
      <c r="H2423" s="17">
        <v>0.36601751104416602</v>
      </c>
      <c r="I2423" s="17">
        <v>0.33796192857371599</v>
      </c>
      <c r="J2423" s="17">
        <v>0.32140122482473099</v>
      </c>
      <c r="K2423" s="17">
        <v>0.27222149799862599</v>
      </c>
      <c r="L2423" s="17">
        <v>0.39301136529452801</v>
      </c>
      <c r="M2423" s="17"/>
      <c r="N2423" s="17">
        <v>0.40620341222892797</v>
      </c>
      <c r="O2423" s="17">
        <v>0.353721802955141</v>
      </c>
      <c r="P2423" s="17">
        <v>0.28093149675926599</v>
      </c>
      <c r="Q2423" s="17">
        <v>0.29778386316906202</v>
      </c>
      <c r="R2423" s="17"/>
      <c r="S2423" s="17">
        <v>0.37949452345138601</v>
      </c>
      <c r="T2423" s="17">
        <v>0.35500633103013801</v>
      </c>
      <c r="U2423" s="17">
        <v>0.51511328997213701</v>
      </c>
      <c r="V2423" s="17">
        <v>0.30207147987379201</v>
      </c>
      <c r="W2423" s="17">
        <v>0.24931930629381699</v>
      </c>
      <c r="X2423" s="17">
        <v>0.31487458617258202</v>
      </c>
      <c r="Y2423" s="17">
        <v>0.32622869424897699</v>
      </c>
      <c r="Z2423" s="17">
        <v>0.29424000435530101</v>
      </c>
      <c r="AA2423" s="17">
        <v>0.33661339266227802</v>
      </c>
      <c r="AB2423" s="17">
        <v>0.28072603708872201</v>
      </c>
      <c r="AC2423" s="17">
        <v>0.23742660996130199</v>
      </c>
      <c r="AD2423" s="17">
        <v>0.32535559843207901</v>
      </c>
      <c r="AE2423" s="17"/>
      <c r="AF2423" s="17">
        <v>0.32110864481389101</v>
      </c>
      <c r="AG2423" s="17">
        <v>0.38954990307571902</v>
      </c>
      <c r="AH2423" s="17">
        <v>0.275395201264378</v>
      </c>
      <c r="AI2423" s="17"/>
      <c r="AJ2423" s="17">
        <v>0.425903596981208</v>
      </c>
      <c r="AK2423" s="17">
        <v>0.36518388955858599</v>
      </c>
      <c r="AL2423" s="17">
        <v>0.375113829447766</v>
      </c>
      <c r="AM2423" s="17"/>
      <c r="AN2423" s="17">
        <v>0.29754595696546798</v>
      </c>
      <c r="AO2423" s="17">
        <v>0.29939069433236598</v>
      </c>
      <c r="AP2423" s="17">
        <v>0.39396800076756799</v>
      </c>
      <c r="AQ2423" s="17">
        <v>0.43763709133606798</v>
      </c>
      <c r="AR2423" s="17">
        <v>0.58243413037062597</v>
      </c>
      <c r="AS2423" s="17"/>
      <c r="AT2423" s="17">
        <v>0.32882054947869299</v>
      </c>
      <c r="AU2423" s="17">
        <v>0.38562826766567698</v>
      </c>
      <c r="AV2423" s="17"/>
      <c r="AW2423" s="17">
        <v>0.41526902234735003</v>
      </c>
      <c r="AX2423" s="17">
        <v>0.477860600081284</v>
      </c>
      <c r="AY2423" s="17">
        <v>0.22393309386660101</v>
      </c>
    </row>
    <row r="2424" spans="2:51">
      <c r="B2424" t="s">
        <v>139</v>
      </c>
      <c r="C2424" s="17">
        <v>0.19224014279864499</v>
      </c>
      <c r="D2424" s="17">
        <v>0.18902346724156199</v>
      </c>
      <c r="E2424" s="17">
        <v>0.19606125262716401</v>
      </c>
      <c r="F2424" s="17"/>
      <c r="G2424" s="17">
        <v>0.176044771966094</v>
      </c>
      <c r="H2424" s="17">
        <v>0.23689517018370801</v>
      </c>
      <c r="I2424" s="17">
        <v>0.21247475084400599</v>
      </c>
      <c r="J2424" s="17">
        <v>0.20392277428556599</v>
      </c>
      <c r="K2424" s="17">
        <v>0.213812268084868</v>
      </c>
      <c r="L2424" s="17">
        <v>0.126931185520157</v>
      </c>
      <c r="M2424" s="17"/>
      <c r="N2424" s="17">
        <v>0.19782759795698601</v>
      </c>
      <c r="O2424" s="17">
        <v>0.190161673364974</v>
      </c>
      <c r="P2424" s="17">
        <v>0.18459983824058199</v>
      </c>
      <c r="Q2424" s="17">
        <v>0.189168722340536</v>
      </c>
      <c r="R2424" s="17"/>
      <c r="S2424" s="17">
        <v>0.14193950433948599</v>
      </c>
      <c r="T2424" s="17">
        <v>0.20765836609118801</v>
      </c>
      <c r="U2424" s="17">
        <v>0.13543712977271699</v>
      </c>
      <c r="V2424" s="17">
        <v>0.18793766787472599</v>
      </c>
      <c r="W2424" s="17">
        <v>0.25473223474002299</v>
      </c>
      <c r="X2424" s="17">
        <v>0.215143926598823</v>
      </c>
      <c r="Y2424" s="17">
        <v>0.19650365962842201</v>
      </c>
      <c r="Z2424" s="17">
        <v>0.249392223367192</v>
      </c>
      <c r="AA2424" s="17">
        <v>0.20508924021066399</v>
      </c>
      <c r="AB2424" s="17">
        <v>0.162363556654678</v>
      </c>
      <c r="AC2424" s="17">
        <v>0.220689101515083</v>
      </c>
      <c r="AD2424" s="17">
        <v>0.16144829695083501</v>
      </c>
      <c r="AE2424" s="17"/>
      <c r="AF2424" s="17">
        <v>0.22937921437707001</v>
      </c>
      <c r="AG2424" s="17">
        <v>0.15830792939070501</v>
      </c>
      <c r="AH2424" s="17">
        <v>0.17718749938425499</v>
      </c>
      <c r="AI2424" s="17"/>
      <c r="AJ2424" s="17">
        <v>0.16544698482539</v>
      </c>
      <c r="AK2424" s="17">
        <v>0.18965343305349</v>
      </c>
      <c r="AL2424" s="17">
        <v>0.19853943928428899</v>
      </c>
      <c r="AM2424" s="17"/>
      <c r="AN2424" s="17">
        <v>0.15765720285717499</v>
      </c>
      <c r="AO2424" s="17">
        <v>0.18406869669761</v>
      </c>
      <c r="AP2424" s="17">
        <v>0.19655931637534499</v>
      </c>
      <c r="AQ2424" s="17">
        <v>0.20458825099983399</v>
      </c>
      <c r="AR2424" s="17">
        <v>0.22776218628454201</v>
      </c>
      <c r="AS2424" s="17"/>
      <c r="AT2424" s="17">
        <v>0.194020594241123</v>
      </c>
      <c r="AU2424" s="17">
        <v>0.17390652334385601</v>
      </c>
      <c r="AV2424" s="17"/>
      <c r="AW2424" s="17">
        <v>0.182437309316205</v>
      </c>
      <c r="AX2424" s="17">
        <v>0.117605058282357</v>
      </c>
      <c r="AY2424" s="17">
        <v>0.21830757744731599</v>
      </c>
    </row>
    <row r="2425" spans="2:51">
      <c r="B2425" t="s">
        <v>140</v>
      </c>
      <c r="C2425" s="17">
        <v>0.142393456149213</v>
      </c>
      <c r="D2425" s="17">
        <v>0.20941652263139701</v>
      </c>
      <c r="E2425" s="17">
        <v>6.9070357511224506E-2</v>
      </c>
      <c r="F2425" s="17"/>
      <c r="G2425" s="17">
        <v>9.9078372183748306E-2</v>
      </c>
      <c r="H2425" s="17">
        <v>0.12912234086045801</v>
      </c>
      <c r="I2425" s="17">
        <v>0.12548717772970999</v>
      </c>
      <c r="J2425" s="17">
        <v>0.117478450539165</v>
      </c>
      <c r="K2425" s="17">
        <v>5.8409229913757903E-2</v>
      </c>
      <c r="L2425" s="17">
        <v>0.26608017977437098</v>
      </c>
      <c r="M2425" s="17"/>
      <c r="N2425" s="17">
        <v>0.20837581427194199</v>
      </c>
      <c r="O2425" s="17">
        <v>0.163560129590168</v>
      </c>
      <c r="P2425" s="17">
        <v>9.6331658518683597E-2</v>
      </c>
      <c r="Q2425" s="17">
        <v>0.108615140828526</v>
      </c>
      <c r="R2425" s="17"/>
      <c r="S2425" s="17">
        <v>0.2375550191119</v>
      </c>
      <c r="T2425" s="17">
        <v>0.147347964938949</v>
      </c>
      <c r="U2425" s="17">
        <v>0.37967616019942002</v>
      </c>
      <c r="V2425" s="17">
        <v>0.114133811999065</v>
      </c>
      <c r="W2425" s="17">
        <v>-5.41292844620672E-3</v>
      </c>
      <c r="X2425" s="17">
        <v>9.9730659573759303E-2</v>
      </c>
      <c r="Y2425" s="17">
        <v>0.12972503462055399</v>
      </c>
      <c r="Z2425" s="17">
        <v>4.48477809881088E-2</v>
      </c>
      <c r="AA2425" s="17">
        <v>0.131524152451613</v>
      </c>
      <c r="AB2425" s="17">
        <v>0.118362480434044</v>
      </c>
      <c r="AC2425" s="17">
        <v>1.6737508446219001E-2</v>
      </c>
      <c r="AD2425" s="17">
        <v>0.16390730148124399</v>
      </c>
      <c r="AE2425" s="17"/>
      <c r="AF2425" s="17">
        <v>9.1729430436821399E-2</v>
      </c>
      <c r="AG2425" s="17">
        <v>0.23124197368501401</v>
      </c>
      <c r="AH2425" s="17">
        <v>9.82077018801229E-2</v>
      </c>
      <c r="AI2425" s="17"/>
      <c r="AJ2425" s="17">
        <v>0.260456612155818</v>
      </c>
      <c r="AK2425" s="17">
        <v>0.17553045650509599</v>
      </c>
      <c r="AL2425" s="17">
        <v>0.17657439016347701</v>
      </c>
      <c r="AM2425" s="17"/>
      <c r="AN2425" s="17">
        <v>0.13988875410829299</v>
      </c>
      <c r="AO2425" s="17">
        <v>0.11532199763475701</v>
      </c>
      <c r="AP2425" s="17">
        <v>0.19740868439222201</v>
      </c>
      <c r="AQ2425" s="17">
        <v>0.23304884033623399</v>
      </c>
      <c r="AR2425" s="17">
        <v>0.35467194408608399</v>
      </c>
      <c r="AS2425" s="17"/>
      <c r="AT2425" s="17">
        <v>0.13479995523757099</v>
      </c>
      <c r="AU2425" s="17">
        <v>0.211721744321821</v>
      </c>
      <c r="AV2425" s="17"/>
      <c r="AW2425" s="17">
        <v>0.232831713031145</v>
      </c>
      <c r="AX2425" s="17">
        <v>0.36025554179892699</v>
      </c>
      <c r="AY2425" s="17">
        <v>5.62551641928569E-3</v>
      </c>
    </row>
    <row r="2426" spans="2:51">
      <c r="C2426" s="17"/>
      <c r="D2426" s="17"/>
      <c r="E2426" s="17"/>
      <c r="F2426" s="17"/>
      <c r="G2426" s="17"/>
      <c r="H2426" s="17"/>
      <c r="I2426" s="17"/>
      <c r="J2426" s="17"/>
      <c r="K2426" s="17"/>
      <c r="L2426" s="17"/>
      <c r="M2426" s="17"/>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7"/>
      <c r="AI2426" s="17"/>
      <c r="AJ2426" s="17"/>
      <c r="AK2426" s="17"/>
      <c r="AL2426" s="17"/>
      <c r="AM2426" s="17"/>
      <c r="AN2426" s="17"/>
      <c r="AO2426" s="17"/>
      <c r="AP2426" s="17"/>
      <c r="AQ2426" s="17"/>
      <c r="AR2426" s="17"/>
      <c r="AS2426" s="17"/>
      <c r="AT2426" s="17"/>
      <c r="AU2426" s="17"/>
      <c r="AV2426" s="17"/>
      <c r="AW2426" s="17"/>
      <c r="AX2426" s="17"/>
      <c r="AY2426" s="17"/>
    </row>
    <row r="2427" spans="2:51">
      <c r="B2427" s="6" t="s">
        <v>546</v>
      </c>
      <c r="C2427" s="17"/>
      <c r="D2427" s="17"/>
      <c r="E2427" s="17"/>
      <c r="F2427" s="17"/>
      <c r="G2427" s="17"/>
      <c r="H2427" s="17"/>
      <c r="I2427" s="17"/>
      <c r="J2427" s="17"/>
      <c r="K2427" s="17"/>
      <c r="L2427" s="17"/>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7"/>
      <c r="AI2427" s="17"/>
      <c r="AJ2427" s="17"/>
      <c r="AK2427" s="17"/>
      <c r="AL2427" s="17"/>
      <c r="AM2427" s="17"/>
      <c r="AN2427" s="17"/>
      <c r="AO2427" s="17"/>
      <c r="AP2427" s="17"/>
      <c r="AQ2427" s="17"/>
      <c r="AR2427" s="17"/>
      <c r="AS2427" s="17"/>
      <c r="AT2427" s="17"/>
      <c r="AU2427" s="17"/>
      <c r="AV2427" s="17"/>
      <c r="AW2427" s="17"/>
      <c r="AX2427" s="17"/>
      <c r="AY2427" s="17"/>
    </row>
    <row r="2428" spans="2:51">
      <c r="B2428" s="24" t="s">
        <v>16</v>
      </c>
      <c r="C2428" s="17"/>
      <c r="D2428" s="17"/>
      <c r="E2428" s="17"/>
      <c r="F2428" s="17"/>
      <c r="G2428" s="17"/>
      <c r="H2428" s="17"/>
      <c r="I2428" s="17"/>
      <c r="J2428" s="17"/>
      <c r="K2428" s="17"/>
      <c r="L2428" s="17"/>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7"/>
      <c r="AI2428" s="17"/>
      <c r="AJ2428" s="17"/>
      <c r="AK2428" s="17"/>
      <c r="AL2428" s="17"/>
      <c r="AM2428" s="17"/>
      <c r="AN2428" s="17"/>
      <c r="AO2428" s="17"/>
      <c r="AP2428" s="17"/>
      <c r="AQ2428" s="17"/>
      <c r="AR2428" s="17"/>
      <c r="AS2428" s="17"/>
      <c r="AT2428" s="17"/>
      <c r="AU2428" s="17"/>
      <c r="AV2428" s="17"/>
      <c r="AW2428" s="17"/>
      <c r="AX2428" s="17"/>
      <c r="AY2428" s="17"/>
    </row>
    <row r="2429" spans="2:51">
      <c r="B2429" t="s">
        <v>133</v>
      </c>
      <c r="C2429" s="17">
        <v>9.5237293131054904E-2</v>
      </c>
      <c r="D2429" s="17">
        <v>0.122455093866097</v>
      </c>
      <c r="E2429" s="17">
        <v>6.9111297568912503E-2</v>
      </c>
      <c r="F2429" s="17"/>
      <c r="G2429" s="17">
        <v>0.10089838404806201</v>
      </c>
      <c r="H2429" s="17">
        <v>8.7164864270495607E-2</v>
      </c>
      <c r="I2429" s="17">
        <v>7.4798281405235603E-2</v>
      </c>
      <c r="J2429" s="17">
        <v>0.119380844018618</v>
      </c>
      <c r="K2429" s="17">
        <v>8.4281376246508902E-2</v>
      </c>
      <c r="L2429" s="17">
        <v>0.10148701642227299</v>
      </c>
      <c r="M2429" s="17"/>
      <c r="N2429" s="17">
        <v>0.124531868274647</v>
      </c>
      <c r="O2429" s="17">
        <v>6.9120366847890094E-2</v>
      </c>
      <c r="P2429" s="17">
        <v>0.117220908507562</v>
      </c>
      <c r="Q2429" s="17">
        <v>6.9146404660737196E-2</v>
      </c>
      <c r="R2429" s="17"/>
      <c r="S2429" s="17">
        <v>8.02634768880751E-2</v>
      </c>
      <c r="T2429" s="17">
        <v>7.5974577794240494E-2</v>
      </c>
      <c r="U2429" s="17">
        <v>8.2988408301391703E-2</v>
      </c>
      <c r="V2429" s="17">
        <v>6.5776806391374107E-2</v>
      </c>
      <c r="W2429" s="17">
        <v>0.106760079336289</v>
      </c>
      <c r="X2429" s="17">
        <v>9.9505184061556298E-2</v>
      </c>
      <c r="Y2429" s="17">
        <v>0.103038054134274</v>
      </c>
      <c r="Z2429" s="17">
        <v>0.110414152435988</v>
      </c>
      <c r="AA2429" s="17">
        <v>0.10236019376812799</v>
      </c>
      <c r="AB2429" s="17">
        <v>0.13626235878944901</v>
      </c>
      <c r="AC2429" s="17">
        <v>8.7139399270801304E-2</v>
      </c>
      <c r="AD2429" s="17">
        <v>0.225187404770405</v>
      </c>
      <c r="AE2429" s="17"/>
      <c r="AF2429" s="17">
        <v>0.108293962816852</v>
      </c>
      <c r="AG2429" s="17">
        <v>0.103713801206019</v>
      </c>
      <c r="AH2429" s="17">
        <v>3.1355197288655601E-2</v>
      </c>
      <c r="AI2429" s="17"/>
      <c r="AJ2429" s="17">
        <v>0.10950615445669901</v>
      </c>
      <c r="AK2429" s="17">
        <v>0.102780522231809</v>
      </c>
      <c r="AL2429" s="17">
        <v>0.15753456166612101</v>
      </c>
      <c r="AM2429" s="17"/>
      <c r="AN2429" s="17">
        <v>8.1159694192248805E-2</v>
      </c>
      <c r="AO2429" s="17">
        <v>9.1658285312310198E-2</v>
      </c>
      <c r="AP2429" s="17">
        <v>0.104845434947949</v>
      </c>
      <c r="AQ2429" s="17">
        <v>0.109111856536447</v>
      </c>
      <c r="AR2429" s="17">
        <v>0.169856971429347</v>
      </c>
      <c r="AS2429" s="17"/>
      <c r="AT2429" s="17">
        <v>9.8238209331957899E-2</v>
      </c>
      <c r="AU2429" s="17">
        <v>6.7301167953895902E-2</v>
      </c>
      <c r="AV2429" s="17"/>
      <c r="AW2429" s="17">
        <v>0.11732882467205399</v>
      </c>
      <c r="AX2429" s="17">
        <v>0.12640409657616899</v>
      </c>
      <c r="AY2429" s="17">
        <v>6.2654162330155194E-2</v>
      </c>
    </row>
    <row r="2430" spans="2:51">
      <c r="B2430" t="s">
        <v>134</v>
      </c>
      <c r="C2430" s="17">
        <v>0.38892705005156297</v>
      </c>
      <c r="D2430" s="17">
        <v>0.39192033325075498</v>
      </c>
      <c r="E2430" s="17">
        <v>0.38549163980524598</v>
      </c>
      <c r="F2430" s="17"/>
      <c r="G2430" s="17">
        <v>0.408896373738668</v>
      </c>
      <c r="H2430" s="17">
        <v>0.37937644401874399</v>
      </c>
      <c r="I2430" s="17">
        <v>0.39279328137748998</v>
      </c>
      <c r="J2430" s="17">
        <v>0.33160236064022103</v>
      </c>
      <c r="K2430" s="17">
        <v>0.37933704500237098</v>
      </c>
      <c r="L2430" s="17">
        <v>0.43434089501478901</v>
      </c>
      <c r="M2430" s="17"/>
      <c r="N2430" s="17">
        <v>0.43469516673500003</v>
      </c>
      <c r="O2430" s="17">
        <v>0.39632695980973698</v>
      </c>
      <c r="P2430" s="17">
        <v>0.36701624004626998</v>
      </c>
      <c r="Q2430" s="17">
        <v>0.350179546816272</v>
      </c>
      <c r="R2430" s="17"/>
      <c r="S2430" s="17">
        <v>0.38811054075325402</v>
      </c>
      <c r="T2430" s="17">
        <v>0.426255948832368</v>
      </c>
      <c r="U2430" s="17">
        <v>0.32749479462228798</v>
      </c>
      <c r="V2430" s="17">
        <v>0.34603228876893599</v>
      </c>
      <c r="W2430" s="17">
        <v>0.41290112235737197</v>
      </c>
      <c r="X2430" s="17">
        <v>0.400164594427936</v>
      </c>
      <c r="Y2430" s="17">
        <v>0.43754553415472403</v>
      </c>
      <c r="Z2430" s="17">
        <v>0.41196512755291198</v>
      </c>
      <c r="AA2430" s="17">
        <v>0.39645166981003299</v>
      </c>
      <c r="AB2430" s="17">
        <v>0.38888289622308703</v>
      </c>
      <c r="AC2430" s="17">
        <v>0.30905763393748198</v>
      </c>
      <c r="AD2430" s="17">
        <v>0.41107405547933701</v>
      </c>
      <c r="AE2430" s="17"/>
      <c r="AF2430" s="17">
        <v>0.31608694412337202</v>
      </c>
      <c r="AG2430" s="17">
        <v>0.46380031200969901</v>
      </c>
      <c r="AH2430" s="17">
        <v>0.42297647693395002</v>
      </c>
      <c r="AI2430" s="17"/>
      <c r="AJ2430" s="17">
        <v>0.39580602986708102</v>
      </c>
      <c r="AK2430" s="17">
        <v>0.43543484498476798</v>
      </c>
      <c r="AL2430" s="17">
        <v>0.47127361582793997</v>
      </c>
      <c r="AM2430" s="17"/>
      <c r="AN2430" s="17">
        <v>0.36557890782685698</v>
      </c>
      <c r="AO2430" s="17">
        <v>0.350798969663214</v>
      </c>
      <c r="AP2430" s="17">
        <v>0.43813506368360799</v>
      </c>
      <c r="AQ2430" s="17">
        <v>0.44048875923958303</v>
      </c>
      <c r="AR2430" s="17">
        <v>0.43656101731846397</v>
      </c>
      <c r="AS2430" s="17"/>
      <c r="AT2430" s="17">
        <v>0.39002721913717497</v>
      </c>
      <c r="AU2430" s="17">
        <v>0.40037988883853198</v>
      </c>
      <c r="AV2430" s="17"/>
      <c r="AW2430" s="17">
        <v>0.446826502801348</v>
      </c>
      <c r="AX2430" s="17">
        <v>0.38339931535376098</v>
      </c>
      <c r="AY2430" s="17">
        <v>0.32865030928461902</v>
      </c>
    </row>
    <row r="2431" spans="2:51">
      <c r="B2431" t="s">
        <v>135</v>
      </c>
      <c r="C2431" s="17">
        <v>0.28620837053923798</v>
      </c>
      <c r="D2431" s="17">
        <v>0.288152522792049</v>
      </c>
      <c r="E2431" s="17">
        <v>0.28521293368671002</v>
      </c>
      <c r="F2431" s="17"/>
      <c r="G2431" s="17">
        <v>0.26450075955927099</v>
      </c>
      <c r="H2431" s="17">
        <v>0.25039337643661902</v>
      </c>
      <c r="I2431" s="17">
        <v>0.29629834862454302</v>
      </c>
      <c r="J2431" s="17">
        <v>0.29901011691236301</v>
      </c>
      <c r="K2431" s="17">
        <v>0.30101431847739601</v>
      </c>
      <c r="L2431" s="17">
        <v>0.29808065468933198</v>
      </c>
      <c r="M2431" s="17"/>
      <c r="N2431" s="17">
        <v>0.26704936480111302</v>
      </c>
      <c r="O2431" s="17">
        <v>0.28159122256239399</v>
      </c>
      <c r="P2431" s="17">
        <v>0.29922794148023202</v>
      </c>
      <c r="Q2431" s="17">
        <v>0.30653811438857098</v>
      </c>
      <c r="R2431" s="17"/>
      <c r="S2431" s="17">
        <v>0.34129729742687098</v>
      </c>
      <c r="T2431" s="17">
        <v>0.25695909727968902</v>
      </c>
      <c r="U2431" s="17">
        <v>0.35429819953797198</v>
      </c>
      <c r="V2431" s="17">
        <v>0.31888385924550899</v>
      </c>
      <c r="W2431" s="17">
        <v>0.213727566623653</v>
      </c>
      <c r="X2431" s="17">
        <v>0.28204490272819099</v>
      </c>
      <c r="Y2431" s="17">
        <v>0.233052428094113</v>
      </c>
      <c r="Z2431" s="17">
        <v>0.266387081601626</v>
      </c>
      <c r="AA2431" s="17">
        <v>0.28117501366244901</v>
      </c>
      <c r="AB2431" s="17">
        <v>0.28657324895252401</v>
      </c>
      <c r="AC2431" s="17">
        <v>0.35682544604093902</v>
      </c>
      <c r="AD2431" s="17">
        <v>8.2773597228120402E-2</v>
      </c>
      <c r="AE2431" s="17"/>
      <c r="AF2431" s="17">
        <v>0.33518608331284699</v>
      </c>
      <c r="AG2431" s="17">
        <v>0.24098762639369101</v>
      </c>
      <c r="AH2431" s="17">
        <v>0.27165905279235197</v>
      </c>
      <c r="AI2431" s="17"/>
      <c r="AJ2431" s="17">
        <v>0.27725911457076502</v>
      </c>
      <c r="AK2431" s="17">
        <v>0.26315357985413002</v>
      </c>
      <c r="AL2431" s="17">
        <v>0.170549684677822</v>
      </c>
      <c r="AM2431" s="17"/>
      <c r="AN2431" s="17">
        <v>0.28423622311095698</v>
      </c>
      <c r="AO2431" s="17">
        <v>0.29590605039412698</v>
      </c>
      <c r="AP2431" s="17">
        <v>0.25787598701860298</v>
      </c>
      <c r="AQ2431" s="17">
        <v>0.26998385575921202</v>
      </c>
      <c r="AR2431" s="17">
        <v>0.306615809629529</v>
      </c>
      <c r="AS2431" s="17"/>
      <c r="AT2431" s="17">
        <v>0.28444741170927101</v>
      </c>
      <c r="AU2431" s="17">
        <v>0.29624762348976402</v>
      </c>
      <c r="AV2431" s="17"/>
      <c r="AW2431" s="17">
        <v>0.26088360302313901</v>
      </c>
      <c r="AX2431" s="17">
        <v>0.294553235296583</v>
      </c>
      <c r="AY2431" s="17">
        <v>0.31086575417694201</v>
      </c>
    </row>
    <row r="2432" spans="2:51">
      <c r="B2432" t="s">
        <v>136</v>
      </c>
      <c r="C2432" s="17">
        <v>0.13174264754586601</v>
      </c>
      <c r="D2432" s="17">
        <v>0.11579409882705401</v>
      </c>
      <c r="E2432" s="17">
        <v>0.14702726920086701</v>
      </c>
      <c r="F2432" s="17"/>
      <c r="G2432" s="17">
        <v>0.149913475694232</v>
      </c>
      <c r="H2432" s="17">
        <v>0.132184392611678</v>
      </c>
      <c r="I2432" s="17">
        <v>0.120714632645536</v>
      </c>
      <c r="J2432" s="17">
        <v>0.13627322345281401</v>
      </c>
      <c r="K2432" s="17">
        <v>0.18311544377858999</v>
      </c>
      <c r="L2432" s="17">
        <v>9.2134494752501794E-2</v>
      </c>
      <c r="M2432" s="17"/>
      <c r="N2432" s="17">
        <v>0.108984731032545</v>
      </c>
      <c r="O2432" s="17">
        <v>0.15367592544836201</v>
      </c>
      <c r="P2432" s="17">
        <v>0.109310724696089</v>
      </c>
      <c r="Q2432" s="17">
        <v>0.15220621036564699</v>
      </c>
      <c r="R2432" s="17"/>
      <c r="S2432" s="17">
        <v>0.10074021300661801</v>
      </c>
      <c r="T2432" s="17">
        <v>0.13881087933406799</v>
      </c>
      <c r="U2432" s="17">
        <v>9.2118987965094296E-2</v>
      </c>
      <c r="V2432" s="17">
        <v>0.194846752266399</v>
      </c>
      <c r="W2432" s="17">
        <v>0.145514004897043</v>
      </c>
      <c r="X2432" s="17">
        <v>0.104722410043532</v>
      </c>
      <c r="Y2432" s="17">
        <v>0.154728317293608</v>
      </c>
      <c r="Z2432" s="17">
        <v>9.4821673984461299E-2</v>
      </c>
      <c r="AA2432" s="17">
        <v>0.124111123277171</v>
      </c>
      <c r="AB2432" s="17">
        <v>0.13400443315469801</v>
      </c>
      <c r="AC2432" s="17">
        <v>0.162882200038409</v>
      </c>
      <c r="AD2432" s="17">
        <v>0.12987383625094701</v>
      </c>
      <c r="AE2432" s="17"/>
      <c r="AF2432" s="17">
        <v>0.14143190215078899</v>
      </c>
      <c r="AG2432" s="17">
        <v>0.111797426721503</v>
      </c>
      <c r="AH2432" s="17">
        <v>0.124192899780997</v>
      </c>
      <c r="AI2432" s="17"/>
      <c r="AJ2432" s="17">
        <v>0.135101400979102</v>
      </c>
      <c r="AK2432" s="17">
        <v>0.11796558707490901</v>
      </c>
      <c r="AL2432" s="17">
        <v>9.2537587236182897E-2</v>
      </c>
      <c r="AM2432" s="17"/>
      <c r="AN2432" s="17">
        <v>0.15458391287342699</v>
      </c>
      <c r="AO2432" s="17">
        <v>0.15933257629247499</v>
      </c>
      <c r="AP2432" s="17">
        <v>0.129181188255857</v>
      </c>
      <c r="AQ2432" s="17">
        <v>9.8037251437110007E-2</v>
      </c>
      <c r="AR2432" s="17">
        <v>8.6966201622659903E-2</v>
      </c>
      <c r="AS2432" s="17"/>
      <c r="AT2432" s="17">
        <v>0.13504505387989901</v>
      </c>
      <c r="AU2432" s="17">
        <v>0.10666800072899101</v>
      </c>
      <c r="AV2432" s="17"/>
      <c r="AW2432" s="17">
        <v>0.11195225593704999</v>
      </c>
      <c r="AX2432" s="17">
        <v>0.101376969579113</v>
      </c>
      <c r="AY2432" s="17">
        <v>0.161636127252205</v>
      </c>
    </row>
    <row r="2433" spans="2:51">
      <c r="B2433" t="s">
        <v>137</v>
      </c>
      <c r="C2433" s="17">
        <v>5.73236230090882E-2</v>
      </c>
      <c r="D2433" s="17">
        <v>6.3334033550365806E-2</v>
      </c>
      <c r="E2433" s="17">
        <v>5.0198746651320403E-2</v>
      </c>
      <c r="F2433" s="17"/>
      <c r="G2433" s="17">
        <v>5.4596634716341998E-2</v>
      </c>
      <c r="H2433" s="17">
        <v>0.106609924848207</v>
      </c>
      <c r="I2433" s="17">
        <v>5.27268440767798E-2</v>
      </c>
      <c r="J2433" s="17">
        <v>6.6102703174323194E-2</v>
      </c>
      <c r="K2433" s="17">
        <v>2.9347334274682901E-2</v>
      </c>
      <c r="L2433" s="17">
        <v>3.60625842533428E-2</v>
      </c>
      <c r="M2433" s="17"/>
      <c r="N2433" s="17">
        <v>2.25913787755464E-2</v>
      </c>
      <c r="O2433" s="17">
        <v>6.8644118078632702E-2</v>
      </c>
      <c r="P2433" s="17">
        <v>6.0518608670473803E-2</v>
      </c>
      <c r="Q2433" s="17">
        <v>8.2309383687962298E-2</v>
      </c>
      <c r="R2433" s="17"/>
      <c r="S2433" s="17">
        <v>4.1107387906349699E-2</v>
      </c>
      <c r="T2433" s="17">
        <v>6.0571624481566097E-2</v>
      </c>
      <c r="U2433" s="17">
        <v>8.3020936500041498E-2</v>
      </c>
      <c r="V2433" s="17">
        <v>5.2030369636393299E-2</v>
      </c>
      <c r="W2433" s="17">
        <v>8.4460648403321098E-2</v>
      </c>
      <c r="X2433" s="17">
        <v>9.9445336915967797E-2</v>
      </c>
      <c r="Y2433" s="17">
        <v>4.5105683832866603E-2</v>
      </c>
      <c r="Z2433" s="17">
        <v>4.56719968785394E-2</v>
      </c>
      <c r="AA2433" s="17">
        <v>2.7972140548833201E-2</v>
      </c>
      <c r="AB2433" s="17">
        <v>2.4579562063301301E-2</v>
      </c>
      <c r="AC2433" s="17">
        <v>6.9186888888061807E-2</v>
      </c>
      <c r="AD2433" s="17">
        <v>5.3923115664542803E-2</v>
      </c>
      <c r="AE2433" s="17"/>
      <c r="AF2433" s="17">
        <v>6.2897085501735894E-2</v>
      </c>
      <c r="AG2433" s="17">
        <v>3.9191606802244802E-2</v>
      </c>
      <c r="AH2433" s="17">
        <v>0.107025041084041</v>
      </c>
      <c r="AI2433" s="17"/>
      <c r="AJ2433" s="17">
        <v>4.4962535627480302E-2</v>
      </c>
      <c r="AK2433" s="17">
        <v>5.0112459540520203E-2</v>
      </c>
      <c r="AL2433" s="17">
        <v>6.7039929248888006E-2</v>
      </c>
      <c r="AM2433" s="17"/>
      <c r="AN2433" s="17">
        <v>6.9014910168629998E-2</v>
      </c>
      <c r="AO2433" s="17">
        <v>5.6967529056479997E-2</v>
      </c>
      <c r="AP2433" s="17">
        <v>3.1361135270609797E-2</v>
      </c>
      <c r="AQ2433" s="17">
        <v>3.8407911017872901E-2</v>
      </c>
      <c r="AR2433" s="17">
        <v>0</v>
      </c>
      <c r="AS2433" s="17"/>
      <c r="AT2433" s="17">
        <v>5.6246380737271E-2</v>
      </c>
      <c r="AU2433" s="17">
        <v>6.3182884358561203E-2</v>
      </c>
      <c r="AV2433" s="17"/>
      <c r="AW2433" s="17">
        <v>3.6468933611224302E-2</v>
      </c>
      <c r="AX2433" s="17">
        <v>4.6130971785097098E-2</v>
      </c>
      <c r="AY2433" s="17">
        <v>8.2831910600392203E-2</v>
      </c>
    </row>
    <row r="2434" spans="2:51">
      <c r="B2434" t="s">
        <v>119</v>
      </c>
      <c r="C2434" s="17">
        <v>4.056101572319E-2</v>
      </c>
      <c r="D2434" s="17">
        <v>1.8343917713679599E-2</v>
      </c>
      <c r="E2434" s="17">
        <v>6.2958113086943601E-2</v>
      </c>
      <c r="F2434" s="17"/>
      <c r="G2434" s="17">
        <v>2.11943722434242E-2</v>
      </c>
      <c r="H2434" s="17">
        <v>4.4270997814256703E-2</v>
      </c>
      <c r="I2434" s="17">
        <v>6.2668611870415905E-2</v>
      </c>
      <c r="J2434" s="17">
        <v>4.7630751801661098E-2</v>
      </c>
      <c r="K2434" s="17">
        <v>2.29044822204513E-2</v>
      </c>
      <c r="L2434" s="17">
        <v>3.7894354867761701E-2</v>
      </c>
      <c r="M2434" s="17"/>
      <c r="N2434" s="17">
        <v>4.2147490381149601E-2</v>
      </c>
      <c r="O2434" s="17">
        <v>3.0641407252984899E-2</v>
      </c>
      <c r="P2434" s="17">
        <v>4.6705576599373799E-2</v>
      </c>
      <c r="Q2434" s="17">
        <v>3.9620340080810501E-2</v>
      </c>
      <c r="R2434" s="17"/>
      <c r="S2434" s="17">
        <v>4.8481084018832797E-2</v>
      </c>
      <c r="T2434" s="17">
        <v>4.1427872278068399E-2</v>
      </c>
      <c r="U2434" s="17">
        <v>6.0078673073211797E-2</v>
      </c>
      <c r="V2434" s="17">
        <v>2.2429923691388801E-2</v>
      </c>
      <c r="W2434" s="17">
        <v>3.6636578382321497E-2</v>
      </c>
      <c r="X2434" s="17">
        <v>1.41175718228168E-2</v>
      </c>
      <c r="Y2434" s="17">
        <v>2.6529982490413901E-2</v>
      </c>
      <c r="Z2434" s="17">
        <v>7.0739967546473395E-2</v>
      </c>
      <c r="AA2434" s="17">
        <v>6.7929858933385795E-2</v>
      </c>
      <c r="AB2434" s="17">
        <v>2.96975008169411E-2</v>
      </c>
      <c r="AC2434" s="17">
        <v>1.49084318243066E-2</v>
      </c>
      <c r="AD2434" s="17">
        <v>9.7167990606648005E-2</v>
      </c>
      <c r="AE2434" s="17"/>
      <c r="AF2434" s="17">
        <v>3.6104022094405601E-2</v>
      </c>
      <c r="AG2434" s="17">
        <v>4.0509226866843898E-2</v>
      </c>
      <c r="AH2434" s="17">
        <v>4.2791332120004903E-2</v>
      </c>
      <c r="AI2434" s="17"/>
      <c r="AJ2434" s="17">
        <v>3.7364764498871002E-2</v>
      </c>
      <c r="AK2434" s="17">
        <v>3.0553006313863901E-2</v>
      </c>
      <c r="AL2434" s="17">
        <v>4.1064621343046198E-2</v>
      </c>
      <c r="AM2434" s="17"/>
      <c r="AN2434" s="17">
        <v>4.5426351827880102E-2</v>
      </c>
      <c r="AO2434" s="17">
        <v>4.5336589281393003E-2</v>
      </c>
      <c r="AP2434" s="17">
        <v>3.8601190823372801E-2</v>
      </c>
      <c r="AQ2434" s="17">
        <v>4.39703660097754E-2</v>
      </c>
      <c r="AR2434" s="17">
        <v>0</v>
      </c>
      <c r="AS2434" s="17"/>
      <c r="AT2434" s="17">
        <v>3.5995725204425601E-2</v>
      </c>
      <c r="AU2434" s="17">
        <v>6.6220434630255606E-2</v>
      </c>
      <c r="AV2434" s="17"/>
      <c r="AW2434" s="17">
        <v>2.65398799551846E-2</v>
      </c>
      <c r="AX2434" s="17">
        <v>4.8135411409277302E-2</v>
      </c>
      <c r="AY2434" s="17">
        <v>5.3361736355687098E-2</v>
      </c>
    </row>
    <row r="2435" spans="2:51">
      <c r="B2435" t="s">
        <v>138</v>
      </c>
      <c r="C2435" s="17">
        <v>0.48416434318261797</v>
      </c>
      <c r="D2435" s="17">
        <v>0.51437542711685202</v>
      </c>
      <c r="E2435" s="17">
        <v>0.45460293737415902</v>
      </c>
      <c r="F2435" s="17"/>
      <c r="G2435" s="17">
        <v>0.509794757786731</v>
      </c>
      <c r="H2435" s="17">
        <v>0.46654130828924001</v>
      </c>
      <c r="I2435" s="17">
        <v>0.46759156278272601</v>
      </c>
      <c r="J2435" s="17">
        <v>0.45098320465883901</v>
      </c>
      <c r="K2435" s="17">
        <v>0.46361842124887898</v>
      </c>
      <c r="L2435" s="17">
        <v>0.53582791143706199</v>
      </c>
      <c r="M2435" s="17"/>
      <c r="N2435" s="17">
        <v>0.55922703500964699</v>
      </c>
      <c r="O2435" s="17">
        <v>0.465447326657627</v>
      </c>
      <c r="P2435" s="17">
        <v>0.48423714855383099</v>
      </c>
      <c r="Q2435" s="17">
        <v>0.41932595147701002</v>
      </c>
      <c r="R2435" s="17"/>
      <c r="S2435" s="17">
        <v>0.46837401764132902</v>
      </c>
      <c r="T2435" s="17">
        <v>0.50223052662660805</v>
      </c>
      <c r="U2435" s="17">
        <v>0.41048320292368001</v>
      </c>
      <c r="V2435" s="17">
        <v>0.411809095160311</v>
      </c>
      <c r="W2435" s="17">
        <v>0.51966120169366103</v>
      </c>
      <c r="X2435" s="17">
        <v>0.49966977848949201</v>
      </c>
      <c r="Y2435" s="17">
        <v>0.540583588288998</v>
      </c>
      <c r="Z2435" s="17">
        <v>0.52237927998889999</v>
      </c>
      <c r="AA2435" s="17">
        <v>0.49881186357816099</v>
      </c>
      <c r="AB2435" s="17">
        <v>0.52514525501253595</v>
      </c>
      <c r="AC2435" s="17">
        <v>0.39619703320828298</v>
      </c>
      <c r="AD2435" s="17">
        <v>0.63626146024974195</v>
      </c>
      <c r="AE2435" s="17"/>
      <c r="AF2435" s="17">
        <v>0.42438090694022301</v>
      </c>
      <c r="AG2435" s="17">
        <v>0.56751411321571799</v>
      </c>
      <c r="AH2435" s="17">
        <v>0.45433167422260501</v>
      </c>
      <c r="AI2435" s="17"/>
      <c r="AJ2435" s="17">
        <v>0.505312184323781</v>
      </c>
      <c r="AK2435" s="17">
        <v>0.53821536721657703</v>
      </c>
      <c r="AL2435" s="17">
        <v>0.62880817749406104</v>
      </c>
      <c r="AM2435" s="17"/>
      <c r="AN2435" s="17">
        <v>0.44673860201910598</v>
      </c>
      <c r="AO2435" s="17">
        <v>0.44245725497552502</v>
      </c>
      <c r="AP2435" s="17">
        <v>0.54298049863155695</v>
      </c>
      <c r="AQ2435" s="17">
        <v>0.54960061577603003</v>
      </c>
      <c r="AR2435" s="17">
        <v>0.60641798874781105</v>
      </c>
      <c r="AS2435" s="17"/>
      <c r="AT2435" s="17">
        <v>0.48826542846913301</v>
      </c>
      <c r="AU2435" s="17">
        <v>0.467681056792428</v>
      </c>
      <c r="AV2435" s="17"/>
      <c r="AW2435" s="17">
        <v>0.56415532747340202</v>
      </c>
      <c r="AX2435" s="17">
        <v>0.50980341192992995</v>
      </c>
      <c r="AY2435" s="17">
        <v>0.391304471614774</v>
      </c>
    </row>
    <row r="2436" spans="2:51">
      <c r="B2436" t="s">
        <v>139</v>
      </c>
      <c r="C2436" s="17">
        <v>0.18906627055495401</v>
      </c>
      <c r="D2436" s="17">
        <v>0.17912813237742001</v>
      </c>
      <c r="E2436" s="17">
        <v>0.19722601585218699</v>
      </c>
      <c r="F2436" s="17"/>
      <c r="G2436" s="17">
        <v>0.20451011041057399</v>
      </c>
      <c r="H2436" s="17">
        <v>0.238794317459885</v>
      </c>
      <c r="I2436" s="17">
        <v>0.173441476722315</v>
      </c>
      <c r="J2436" s="17">
        <v>0.20237592662713799</v>
      </c>
      <c r="K2436" s="17">
        <v>0.21246277805327299</v>
      </c>
      <c r="L2436" s="17">
        <v>0.12819707900584501</v>
      </c>
      <c r="M2436" s="17"/>
      <c r="N2436" s="17">
        <v>0.13157610980809101</v>
      </c>
      <c r="O2436" s="17">
        <v>0.222320043526995</v>
      </c>
      <c r="P2436" s="17">
        <v>0.169829333366563</v>
      </c>
      <c r="Q2436" s="17">
        <v>0.234515594053609</v>
      </c>
      <c r="R2436" s="17"/>
      <c r="S2436" s="17">
        <v>0.141847600912968</v>
      </c>
      <c r="T2436" s="17">
        <v>0.19938250381563399</v>
      </c>
      <c r="U2436" s="17">
        <v>0.17513992446513599</v>
      </c>
      <c r="V2436" s="17">
        <v>0.24687712190279201</v>
      </c>
      <c r="W2436" s="17">
        <v>0.22997465330036401</v>
      </c>
      <c r="X2436" s="17">
        <v>0.20416774695949999</v>
      </c>
      <c r="Y2436" s="17">
        <v>0.19983400112647501</v>
      </c>
      <c r="Z2436" s="17">
        <v>0.14049367086300099</v>
      </c>
      <c r="AA2436" s="17">
        <v>0.15208326382600501</v>
      </c>
      <c r="AB2436" s="17">
        <v>0.15858399521799901</v>
      </c>
      <c r="AC2436" s="17">
        <v>0.23206908892647099</v>
      </c>
      <c r="AD2436" s="17">
        <v>0.18379695191549</v>
      </c>
      <c r="AE2436" s="17"/>
      <c r="AF2436" s="17">
        <v>0.204328987652524</v>
      </c>
      <c r="AG2436" s="17">
        <v>0.15098903352374801</v>
      </c>
      <c r="AH2436" s="17">
        <v>0.231217940865038</v>
      </c>
      <c r="AI2436" s="17"/>
      <c r="AJ2436" s="17">
        <v>0.18006393660658301</v>
      </c>
      <c r="AK2436" s="17">
        <v>0.16807804661542899</v>
      </c>
      <c r="AL2436" s="17">
        <v>0.15957751648507101</v>
      </c>
      <c r="AM2436" s="17"/>
      <c r="AN2436" s="17">
        <v>0.223598823042057</v>
      </c>
      <c r="AO2436" s="17">
        <v>0.216300105348955</v>
      </c>
      <c r="AP2436" s="17">
        <v>0.160542323526467</v>
      </c>
      <c r="AQ2436" s="17">
        <v>0.136445162454983</v>
      </c>
      <c r="AR2436" s="17">
        <v>8.6966201622659903E-2</v>
      </c>
      <c r="AS2436" s="17"/>
      <c r="AT2436" s="17">
        <v>0.19129143461716999</v>
      </c>
      <c r="AU2436" s="17">
        <v>0.169850885087552</v>
      </c>
      <c r="AV2436" s="17"/>
      <c r="AW2436" s="17">
        <v>0.14842118954827399</v>
      </c>
      <c r="AX2436" s="17">
        <v>0.14750794136421</v>
      </c>
      <c r="AY2436" s="17">
        <v>0.24446803785259699</v>
      </c>
    </row>
    <row r="2437" spans="2:51">
      <c r="B2437" t="s">
        <v>140</v>
      </c>
      <c r="C2437" s="17">
        <v>0.29509807262766402</v>
      </c>
      <c r="D2437" s="17">
        <v>0.33524729473943199</v>
      </c>
      <c r="E2437" s="17">
        <v>0.257376921521971</v>
      </c>
      <c r="F2437" s="17"/>
      <c r="G2437" s="17">
        <v>0.30528464737615701</v>
      </c>
      <c r="H2437" s="17">
        <v>0.22774699082935501</v>
      </c>
      <c r="I2437" s="17">
        <v>0.29415008606040999</v>
      </c>
      <c r="J2437" s="17">
        <v>0.24860727803170099</v>
      </c>
      <c r="K2437" s="17">
        <v>0.25115564319560602</v>
      </c>
      <c r="L2437" s="17">
        <v>0.40763083243121701</v>
      </c>
      <c r="M2437" s="17"/>
      <c r="N2437" s="17">
        <v>0.42765092520155501</v>
      </c>
      <c r="O2437" s="17">
        <v>0.243127283130632</v>
      </c>
      <c r="P2437" s="17">
        <v>0.31440781518726801</v>
      </c>
      <c r="Q2437" s="17">
        <v>0.18481035742339999</v>
      </c>
      <c r="R2437" s="17"/>
      <c r="S2437" s="17">
        <v>0.32652641672836102</v>
      </c>
      <c r="T2437" s="17">
        <v>0.302848022810975</v>
      </c>
      <c r="U2437" s="17">
        <v>0.235343278458544</v>
      </c>
      <c r="V2437" s="17">
        <v>0.16493197325751799</v>
      </c>
      <c r="W2437" s="17">
        <v>0.28968654839329799</v>
      </c>
      <c r="X2437" s="17">
        <v>0.29550203152999199</v>
      </c>
      <c r="Y2437" s="17">
        <v>0.34074958716252302</v>
      </c>
      <c r="Z2437" s="17">
        <v>0.38188560912589897</v>
      </c>
      <c r="AA2437" s="17">
        <v>0.34672859975215597</v>
      </c>
      <c r="AB2437" s="17">
        <v>0.36656125979453702</v>
      </c>
      <c r="AC2437" s="17">
        <v>0.16412794428181299</v>
      </c>
      <c r="AD2437" s="17">
        <v>0.452464508334252</v>
      </c>
      <c r="AE2437" s="17"/>
      <c r="AF2437" s="17">
        <v>0.22005191928769899</v>
      </c>
      <c r="AG2437" s="17">
        <v>0.41652507969197</v>
      </c>
      <c r="AH2437" s="17">
        <v>0.22311373335756801</v>
      </c>
      <c r="AI2437" s="17"/>
      <c r="AJ2437" s="17">
        <v>0.32524824771719801</v>
      </c>
      <c r="AK2437" s="17">
        <v>0.37013732060114701</v>
      </c>
      <c r="AL2437" s="17">
        <v>0.46923066100899002</v>
      </c>
      <c r="AM2437" s="17"/>
      <c r="AN2437" s="17">
        <v>0.22313977897705001</v>
      </c>
      <c r="AO2437" s="17">
        <v>0.22615714962656899</v>
      </c>
      <c r="AP2437" s="17">
        <v>0.38243817510508998</v>
      </c>
      <c r="AQ2437" s="17">
        <v>0.41315545332104697</v>
      </c>
      <c r="AR2437" s="17">
        <v>0.51945178712515105</v>
      </c>
      <c r="AS2437" s="17"/>
      <c r="AT2437" s="17">
        <v>0.29697399385196299</v>
      </c>
      <c r="AU2437" s="17">
        <v>0.29783017170487502</v>
      </c>
      <c r="AV2437" s="17"/>
      <c r="AW2437" s="17">
        <v>0.41573413792512798</v>
      </c>
      <c r="AX2437" s="17">
        <v>0.36229547056571998</v>
      </c>
      <c r="AY2437" s="17">
        <v>0.146836433762177</v>
      </c>
    </row>
    <row r="2438" spans="2:51">
      <c r="C2438" s="17"/>
      <c r="D2438" s="17"/>
      <c r="E2438" s="17"/>
      <c r="F2438" s="17"/>
      <c r="G2438" s="17"/>
      <c r="H2438" s="17"/>
      <c r="I2438" s="17"/>
      <c r="J2438" s="17"/>
      <c r="K2438" s="17"/>
      <c r="L2438" s="17"/>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7"/>
      <c r="AI2438" s="17"/>
      <c r="AJ2438" s="17"/>
      <c r="AK2438" s="17"/>
      <c r="AL2438" s="17"/>
      <c r="AM2438" s="17"/>
      <c r="AN2438" s="17"/>
      <c r="AO2438" s="17"/>
      <c r="AP2438" s="17"/>
      <c r="AQ2438" s="17"/>
      <c r="AR2438" s="17"/>
      <c r="AS2438" s="17"/>
      <c r="AT2438" s="17"/>
      <c r="AU2438" s="17"/>
      <c r="AV2438" s="17"/>
      <c r="AW2438" s="17"/>
      <c r="AX2438" s="17"/>
      <c r="AY2438" s="17"/>
    </row>
    <row r="2439" spans="2:51">
      <c r="B2439" s="6" t="s">
        <v>547</v>
      </c>
      <c r="C2439" s="17"/>
      <c r="D2439" s="17"/>
      <c r="E2439" s="17"/>
      <c r="F2439" s="17"/>
      <c r="G2439" s="17"/>
      <c r="H2439" s="17"/>
      <c r="I2439" s="17"/>
      <c r="J2439" s="17"/>
      <c r="K2439" s="17"/>
      <c r="L2439" s="17"/>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7"/>
      <c r="AI2439" s="17"/>
      <c r="AJ2439" s="17"/>
      <c r="AK2439" s="17"/>
      <c r="AL2439" s="17"/>
      <c r="AM2439" s="17"/>
      <c r="AN2439" s="17"/>
      <c r="AO2439" s="17"/>
      <c r="AP2439" s="17"/>
      <c r="AQ2439" s="17"/>
      <c r="AR2439" s="17"/>
      <c r="AS2439" s="17"/>
      <c r="AT2439" s="17"/>
      <c r="AU2439" s="17"/>
      <c r="AV2439" s="17"/>
      <c r="AW2439" s="17"/>
      <c r="AX2439" s="17"/>
      <c r="AY2439" s="17"/>
    </row>
    <row r="2440" spans="2:51">
      <c r="B2440" s="24" t="s">
        <v>16</v>
      </c>
      <c r="C2440" s="17"/>
      <c r="D2440" s="17"/>
      <c r="E2440" s="17"/>
      <c r="F2440" s="17"/>
      <c r="G2440" s="17"/>
      <c r="H2440" s="17"/>
      <c r="I2440" s="17"/>
      <c r="J2440" s="17"/>
      <c r="K2440" s="17"/>
      <c r="L2440" s="17"/>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7"/>
      <c r="AI2440" s="17"/>
      <c r="AJ2440" s="17"/>
      <c r="AK2440" s="17"/>
      <c r="AL2440" s="17"/>
      <c r="AM2440" s="17"/>
      <c r="AN2440" s="17"/>
      <c r="AO2440" s="17"/>
      <c r="AP2440" s="17"/>
      <c r="AQ2440" s="17"/>
      <c r="AR2440" s="17"/>
      <c r="AS2440" s="17"/>
      <c r="AT2440" s="17"/>
      <c r="AU2440" s="17"/>
      <c r="AV2440" s="17"/>
      <c r="AW2440" s="17"/>
      <c r="AX2440" s="17"/>
      <c r="AY2440" s="17"/>
    </row>
    <row r="2441" spans="2:51">
      <c r="B2441" t="s">
        <v>133</v>
      </c>
      <c r="C2441" s="17">
        <v>9.2715808404111394E-2</v>
      </c>
      <c r="D2441" s="17">
        <v>0.11062888851811301</v>
      </c>
      <c r="E2441" s="17">
        <v>7.5793266996429506E-2</v>
      </c>
      <c r="F2441" s="17"/>
      <c r="G2441" s="17">
        <v>8.7743166283391696E-2</v>
      </c>
      <c r="H2441" s="17">
        <v>0.168161637512004</v>
      </c>
      <c r="I2441" s="17">
        <v>7.7334244689900397E-2</v>
      </c>
      <c r="J2441" s="17">
        <v>8.7760159078373201E-2</v>
      </c>
      <c r="K2441" s="17">
        <v>7.0089708705313697E-2</v>
      </c>
      <c r="L2441" s="17">
        <v>6.82847897035289E-2</v>
      </c>
      <c r="M2441" s="17"/>
      <c r="N2441" s="17">
        <v>9.3133549336059898E-2</v>
      </c>
      <c r="O2441" s="17">
        <v>6.2089021007920103E-2</v>
      </c>
      <c r="P2441" s="17">
        <v>0.12328050776737499</v>
      </c>
      <c r="Q2441" s="17">
        <v>9.3114459312651707E-2</v>
      </c>
      <c r="R2441" s="17"/>
      <c r="S2441" s="17">
        <v>0.115950593040967</v>
      </c>
      <c r="T2441" s="17">
        <v>6.7308102671977094E-2</v>
      </c>
      <c r="U2441" s="17">
        <v>9.8527024268242697E-2</v>
      </c>
      <c r="V2441" s="17">
        <v>7.1878973841246294E-2</v>
      </c>
      <c r="W2441" s="17">
        <v>0.12755608688534301</v>
      </c>
      <c r="X2441" s="17">
        <v>6.8587050845422201E-2</v>
      </c>
      <c r="Y2441" s="17">
        <v>0.100059087180176</v>
      </c>
      <c r="Z2441" s="17">
        <v>9.6421739229689093E-2</v>
      </c>
      <c r="AA2441" s="17">
        <v>8.3568624670339001E-2</v>
      </c>
      <c r="AB2441" s="17">
        <v>7.3071642648704693E-2</v>
      </c>
      <c r="AC2441" s="17">
        <v>0.14922271292756201</v>
      </c>
      <c r="AD2441" s="17">
        <v>9.5765632936125597E-2</v>
      </c>
      <c r="AE2441" s="17"/>
      <c r="AF2441" s="17">
        <v>0.10431353508631901</v>
      </c>
      <c r="AG2441" s="17">
        <v>9.6596225343714301E-2</v>
      </c>
      <c r="AH2441" s="17">
        <v>7.6312122370420704E-2</v>
      </c>
      <c r="AI2441" s="17"/>
      <c r="AJ2441" s="17">
        <v>8.9616605838514204E-2</v>
      </c>
      <c r="AK2441" s="17">
        <v>0.103643078022959</v>
      </c>
      <c r="AL2441" s="17">
        <v>0.113911442164706</v>
      </c>
      <c r="AM2441" s="17"/>
      <c r="AN2441" s="17">
        <v>8.5441618021677004E-2</v>
      </c>
      <c r="AO2441" s="17">
        <v>6.4620197178797606E-2</v>
      </c>
      <c r="AP2441" s="17">
        <v>0.102771284071352</v>
      </c>
      <c r="AQ2441" s="17">
        <v>0.108708524926299</v>
      </c>
      <c r="AR2441" s="17">
        <v>8.0420500401891998E-2</v>
      </c>
      <c r="AS2441" s="17"/>
      <c r="AT2441" s="17">
        <v>9.2817557937892495E-2</v>
      </c>
      <c r="AU2441" s="17">
        <v>9.0543706430086093E-2</v>
      </c>
      <c r="AV2441" s="17"/>
      <c r="AW2441" s="17">
        <v>9.8032056023117806E-2</v>
      </c>
      <c r="AX2441" s="17">
        <v>0.120162040656039</v>
      </c>
      <c r="AY2441" s="17">
        <v>7.9129682652462605E-2</v>
      </c>
    </row>
    <row r="2442" spans="2:51">
      <c r="B2442" t="s">
        <v>134</v>
      </c>
      <c r="C2442" s="17">
        <v>0.29090045472187698</v>
      </c>
      <c r="D2442" s="17">
        <v>0.29670653548244902</v>
      </c>
      <c r="E2442" s="17">
        <v>0.28210413363689202</v>
      </c>
      <c r="F2442" s="17"/>
      <c r="G2442" s="17">
        <v>0.329276071353793</v>
      </c>
      <c r="H2442" s="17">
        <v>0.277784370795086</v>
      </c>
      <c r="I2442" s="17">
        <v>0.24201846787824999</v>
      </c>
      <c r="J2442" s="17">
        <v>0.27663148642598701</v>
      </c>
      <c r="K2442" s="17">
        <v>0.31091897677194702</v>
      </c>
      <c r="L2442" s="17">
        <v>0.31444933991256602</v>
      </c>
      <c r="M2442" s="17"/>
      <c r="N2442" s="17">
        <v>0.30728747516294802</v>
      </c>
      <c r="O2442" s="17">
        <v>0.29713022870787997</v>
      </c>
      <c r="P2442" s="17">
        <v>0.26500823998102202</v>
      </c>
      <c r="Q2442" s="17">
        <v>0.28674900569168499</v>
      </c>
      <c r="R2442" s="17"/>
      <c r="S2442" s="17">
        <v>0.19140831933406799</v>
      </c>
      <c r="T2442" s="17">
        <v>0.32521243268181799</v>
      </c>
      <c r="U2442" s="17">
        <v>0.33588808340271298</v>
      </c>
      <c r="V2442" s="17">
        <v>0.32539487809020301</v>
      </c>
      <c r="W2442" s="17">
        <v>0.27089407697540002</v>
      </c>
      <c r="X2442" s="17">
        <v>0.39049573384993802</v>
      </c>
      <c r="Y2442" s="17">
        <v>0.252440250413345</v>
      </c>
      <c r="Z2442" s="17">
        <v>0.28419908602044602</v>
      </c>
      <c r="AA2442" s="17">
        <v>0.23590825076695901</v>
      </c>
      <c r="AB2442" s="17">
        <v>0.322601182115556</v>
      </c>
      <c r="AC2442" s="17">
        <v>0.212111641606789</v>
      </c>
      <c r="AD2442" s="17">
        <v>0.45945835732670098</v>
      </c>
      <c r="AE2442" s="17"/>
      <c r="AF2442" s="17">
        <v>0.27681279459508701</v>
      </c>
      <c r="AG2442" s="17">
        <v>0.304638750030505</v>
      </c>
      <c r="AH2442" s="17">
        <v>0.25680032249983498</v>
      </c>
      <c r="AI2442" s="17"/>
      <c r="AJ2442" s="17">
        <v>0.30599228867797201</v>
      </c>
      <c r="AK2442" s="17">
        <v>0.29681226729316301</v>
      </c>
      <c r="AL2442" s="17">
        <v>0.28889831298531798</v>
      </c>
      <c r="AM2442" s="17"/>
      <c r="AN2442" s="17">
        <v>0.27479342944940299</v>
      </c>
      <c r="AO2442" s="17">
        <v>0.26896939258893698</v>
      </c>
      <c r="AP2442" s="17">
        <v>0.304277557513842</v>
      </c>
      <c r="AQ2442" s="17">
        <v>0.32578840079524801</v>
      </c>
      <c r="AR2442" s="17">
        <v>0.18185325077101999</v>
      </c>
      <c r="AS2442" s="17"/>
      <c r="AT2442" s="17">
        <v>0.29963726650123601</v>
      </c>
      <c r="AU2442" s="17">
        <v>0.23951340027655699</v>
      </c>
      <c r="AV2442" s="17"/>
      <c r="AW2442" s="17">
        <v>0.31362425298708602</v>
      </c>
      <c r="AX2442" s="17">
        <v>0.32444724505133798</v>
      </c>
      <c r="AY2442" s="17">
        <v>0.25695619673268599</v>
      </c>
    </row>
    <row r="2443" spans="2:51">
      <c r="B2443" t="s">
        <v>135</v>
      </c>
      <c r="C2443" s="17">
        <v>0.35687624662092798</v>
      </c>
      <c r="D2443" s="17">
        <v>0.35852210715831501</v>
      </c>
      <c r="E2443" s="17">
        <v>0.35681648320424703</v>
      </c>
      <c r="F2443" s="17"/>
      <c r="G2443" s="17">
        <v>0.32417687193484201</v>
      </c>
      <c r="H2443" s="17">
        <v>0.346135902416633</v>
      </c>
      <c r="I2443" s="17">
        <v>0.400687821371704</v>
      </c>
      <c r="J2443" s="17">
        <v>0.339942655677623</v>
      </c>
      <c r="K2443" s="17">
        <v>0.36136885674604002</v>
      </c>
      <c r="L2443" s="17">
        <v>0.36099329791863</v>
      </c>
      <c r="M2443" s="17"/>
      <c r="N2443" s="17">
        <v>0.33647662496125902</v>
      </c>
      <c r="O2443" s="17">
        <v>0.35698469335162503</v>
      </c>
      <c r="P2443" s="17">
        <v>0.36199424110877998</v>
      </c>
      <c r="Q2443" s="17">
        <v>0.37802045129311701</v>
      </c>
      <c r="R2443" s="17"/>
      <c r="S2443" s="17">
        <v>0.42308111454310798</v>
      </c>
      <c r="T2443" s="17">
        <v>0.35084743733795898</v>
      </c>
      <c r="U2443" s="17">
        <v>0.30270286294619903</v>
      </c>
      <c r="V2443" s="17">
        <v>0.40769091435322302</v>
      </c>
      <c r="W2443" s="17">
        <v>0.29688174271624901</v>
      </c>
      <c r="X2443" s="17">
        <v>0.31603524375936998</v>
      </c>
      <c r="Y2443" s="17">
        <v>0.379272264998613</v>
      </c>
      <c r="Z2443" s="17">
        <v>0.40420433818698498</v>
      </c>
      <c r="AA2443" s="17">
        <v>0.39863467011984699</v>
      </c>
      <c r="AB2443" s="17">
        <v>0.34967227097849701</v>
      </c>
      <c r="AC2443" s="17">
        <v>0.36123900454993502</v>
      </c>
      <c r="AD2443" s="17">
        <v>4.5221401641488801E-2</v>
      </c>
      <c r="AE2443" s="17"/>
      <c r="AF2443" s="17">
        <v>0.37438603341221099</v>
      </c>
      <c r="AG2443" s="17">
        <v>0.32045470038951801</v>
      </c>
      <c r="AH2443" s="17">
        <v>0.42583364250636502</v>
      </c>
      <c r="AI2443" s="17"/>
      <c r="AJ2443" s="17">
        <v>0.35791319854092402</v>
      </c>
      <c r="AK2443" s="17">
        <v>0.36700786131487001</v>
      </c>
      <c r="AL2443" s="17">
        <v>0.293706823632708</v>
      </c>
      <c r="AM2443" s="17"/>
      <c r="AN2443" s="17">
        <v>0.36491239101731099</v>
      </c>
      <c r="AO2443" s="17">
        <v>0.36684261571347898</v>
      </c>
      <c r="AP2443" s="17">
        <v>0.34803972488232399</v>
      </c>
      <c r="AQ2443" s="17">
        <v>0.28713035502935302</v>
      </c>
      <c r="AR2443" s="17">
        <v>0.38905868345939998</v>
      </c>
      <c r="AS2443" s="17"/>
      <c r="AT2443" s="17">
        <v>0.34626631536776498</v>
      </c>
      <c r="AU2443" s="17">
        <v>0.439310578649318</v>
      </c>
      <c r="AV2443" s="17"/>
      <c r="AW2443" s="17">
        <v>0.32309360147435801</v>
      </c>
      <c r="AX2443" s="17">
        <v>0.38697604990517898</v>
      </c>
      <c r="AY2443" s="17">
        <v>0.38430523046591097</v>
      </c>
    </row>
    <row r="2444" spans="2:51">
      <c r="B2444" t="s">
        <v>136</v>
      </c>
      <c r="C2444" s="17">
        <v>0.14364954851216999</v>
      </c>
      <c r="D2444" s="17">
        <v>0.14288381292737401</v>
      </c>
      <c r="E2444" s="17">
        <v>0.14570957304259999</v>
      </c>
      <c r="F2444" s="17"/>
      <c r="G2444" s="17">
        <v>0.18620057768138601</v>
      </c>
      <c r="H2444" s="17">
        <v>0.10090393326191401</v>
      </c>
      <c r="I2444" s="17">
        <v>0.1285518021539</v>
      </c>
      <c r="J2444" s="17">
        <v>0.16260859370210301</v>
      </c>
      <c r="K2444" s="17">
        <v>0.17054288646074001</v>
      </c>
      <c r="L2444" s="17">
        <v>0.13106534927580399</v>
      </c>
      <c r="M2444" s="17"/>
      <c r="N2444" s="17">
        <v>0.15853504597103901</v>
      </c>
      <c r="O2444" s="17">
        <v>0.18007094613365701</v>
      </c>
      <c r="P2444" s="17">
        <v>0.12404685778859301</v>
      </c>
      <c r="Q2444" s="17">
        <v>0.109619188421782</v>
      </c>
      <c r="R2444" s="17"/>
      <c r="S2444" s="17">
        <v>0.18718354295839701</v>
      </c>
      <c r="T2444" s="17">
        <v>0.12474947646996599</v>
      </c>
      <c r="U2444" s="17">
        <v>0.127983419290188</v>
      </c>
      <c r="V2444" s="17">
        <v>0.109080207986842</v>
      </c>
      <c r="W2444" s="17">
        <v>0.14969331449785001</v>
      </c>
      <c r="X2444" s="17">
        <v>0.13924051723884601</v>
      </c>
      <c r="Y2444" s="17">
        <v>0.15894732797105901</v>
      </c>
      <c r="Z2444" s="17">
        <v>0.125402417952543</v>
      </c>
      <c r="AA2444" s="17">
        <v>0.100483261072023</v>
      </c>
      <c r="AB2444" s="17">
        <v>0.131268199544125</v>
      </c>
      <c r="AC2444" s="17">
        <v>0.217610215419347</v>
      </c>
      <c r="AD2444" s="17">
        <v>0.245674522029287</v>
      </c>
      <c r="AE2444" s="17"/>
      <c r="AF2444" s="17">
        <v>0.11901638186624899</v>
      </c>
      <c r="AG2444" s="17">
        <v>0.177125958923112</v>
      </c>
      <c r="AH2444" s="17">
        <v>0.11901742631084</v>
      </c>
      <c r="AI2444" s="17"/>
      <c r="AJ2444" s="17">
        <v>0.14180775609080701</v>
      </c>
      <c r="AK2444" s="17">
        <v>0.12765905752300499</v>
      </c>
      <c r="AL2444" s="17">
        <v>0.21675286702278501</v>
      </c>
      <c r="AM2444" s="17"/>
      <c r="AN2444" s="17">
        <v>0.13067907511461699</v>
      </c>
      <c r="AO2444" s="17">
        <v>0.17190394610075699</v>
      </c>
      <c r="AP2444" s="17">
        <v>0.14380713660144101</v>
      </c>
      <c r="AQ2444" s="17">
        <v>0.16487923146189301</v>
      </c>
      <c r="AR2444" s="17">
        <v>0.28387780021231002</v>
      </c>
      <c r="AS2444" s="17"/>
      <c r="AT2444" s="17">
        <v>0.150150996735128</v>
      </c>
      <c r="AU2444" s="17">
        <v>8.9624014580322195E-2</v>
      </c>
      <c r="AV2444" s="17"/>
      <c r="AW2444" s="17">
        <v>0.167413032854863</v>
      </c>
      <c r="AX2444" s="17">
        <v>0.102346188420929</v>
      </c>
      <c r="AY2444" s="17">
        <v>0.13015360549372601</v>
      </c>
    </row>
    <row r="2445" spans="2:51">
      <c r="B2445" t="s">
        <v>137</v>
      </c>
      <c r="C2445" s="17">
        <v>2.52805243009054E-2</v>
      </c>
      <c r="D2445" s="17">
        <v>3.6087188823246998E-2</v>
      </c>
      <c r="E2445" s="17">
        <v>1.4793869575307501E-2</v>
      </c>
      <c r="F2445" s="17"/>
      <c r="G2445" s="17">
        <v>1.23629467788678E-2</v>
      </c>
      <c r="H2445" s="17">
        <v>3.7074896477527902E-2</v>
      </c>
      <c r="I2445" s="17">
        <v>1.39093034276489E-2</v>
      </c>
      <c r="J2445" s="17">
        <v>3.2792445709952697E-2</v>
      </c>
      <c r="K2445" s="17">
        <v>1.9081343496171799E-2</v>
      </c>
      <c r="L2445" s="17">
        <v>3.0069789954355101E-2</v>
      </c>
      <c r="M2445" s="17"/>
      <c r="N2445" s="17">
        <v>2.28536816695541E-2</v>
      </c>
      <c r="O2445" s="17">
        <v>2.2021366849469402E-2</v>
      </c>
      <c r="P2445" s="17">
        <v>2.3238112117590099E-2</v>
      </c>
      <c r="Q2445" s="17">
        <v>3.0811755862708599E-2</v>
      </c>
      <c r="R2445" s="17"/>
      <c r="S2445" s="17">
        <v>2.1654933636773E-2</v>
      </c>
      <c r="T2445" s="17">
        <v>1.2627963271307399E-2</v>
      </c>
      <c r="U2445" s="17">
        <v>2.29316820976882E-2</v>
      </c>
      <c r="V2445" s="17">
        <v>2.5329895131118298E-2</v>
      </c>
      <c r="W2445" s="17">
        <v>3.5540201478388801E-2</v>
      </c>
      <c r="X2445" s="17">
        <v>2.5984672636117902E-2</v>
      </c>
      <c r="Y2445" s="17">
        <v>1.66027799309512E-2</v>
      </c>
      <c r="Z2445" s="17">
        <v>1.9032451063863299E-2</v>
      </c>
      <c r="AA2445" s="17">
        <v>4.8718236595390998E-2</v>
      </c>
      <c r="AB2445" s="17">
        <v>5.6978408835412601E-2</v>
      </c>
      <c r="AC2445" s="17">
        <v>0</v>
      </c>
      <c r="AD2445" s="17">
        <v>0</v>
      </c>
      <c r="AE2445" s="17"/>
      <c r="AF2445" s="17">
        <v>3.2708290345048303E-2</v>
      </c>
      <c r="AG2445" s="17">
        <v>1.4273204016917101E-2</v>
      </c>
      <c r="AH2445" s="17">
        <v>4.8467432304725798E-2</v>
      </c>
      <c r="AI2445" s="17"/>
      <c r="AJ2445" s="17">
        <v>3.20729532201596E-2</v>
      </c>
      <c r="AK2445" s="17">
        <v>2.25612268590334E-2</v>
      </c>
      <c r="AL2445" s="17">
        <v>3.3299224826828698E-2</v>
      </c>
      <c r="AM2445" s="17"/>
      <c r="AN2445" s="17">
        <v>4.57422564687174E-2</v>
      </c>
      <c r="AO2445" s="17">
        <v>3.6344503693770201E-2</v>
      </c>
      <c r="AP2445" s="17">
        <v>8.5642016976379305E-3</v>
      </c>
      <c r="AQ2445" s="17">
        <v>2.9589035959915098E-2</v>
      </c>
      <c r="AR2445" s="17">
        <v>0</v>
      </c>
      <c r="AS2445" s="17"/>
      <c r="AT2445" s="17">
        <v>2.1623948634527199E-2</v>
      </c>
      <c r="AU2445" s="17">
        <v>5.86556782113749E-2</v>
      </c>
      <c r="AV2445" s="17"/>
      <c r="AW2445" s="17">
        <v>2.3471392319811601E-2</v>
      </c>
      <c r="AX2445" s="17">
        <v>0</v>
      </c>
      <c r="AY2445" s="17">
        <v>3.4495300118329103E-2</v>
      </c>
    </row>
    <row r="2446" spans="2:51">
      <c r="B2446" t="s">
        <v>119</v>
      </c>
      <c r="C2446" s="17">
        <v>9.0577417440008107E-2</v>
      </c>
      <c r="D2446" s="17">
        <v>5.5171467090502101E-2</v>
      </c>
      <c r="E2446" s="17">
        <v>0.12478267354452401</v>
      </c>
      <c r="F2446" s="17"/>
      <c r="G2446" s="17">
        <v>6.0240365967718999E-2</v>
      </c>
      <c r="H2446" s="17">
        <v>6.9939259536835205E-2</v>
      </c>
      <c r="I2446" s="17">
        <v>0.13749836047859701</v>
      </c>
      <c r="J2446" s="17">
        <v>0.10026465940596201</v>
      </c>
      <c r="K2446" s="17">
        <v>6.7998227819787899E-2</v>
      </c>
      <c r="L2446" s="17">
        <v>9.5137433235114893E-2</v>
      </c>
      <c r="M2446" s="17"/>
      <c r="N2446" s="17">
        <v>8.1713622899139804E-2</v>
      </c>
      <c r="O2446" s="17">
        <v>8.1703743949448404E-2</v>
      </c>
      <c r="P2446" s="17">
        <v>0.10243204123664</v>
      </c>
      <c r="Q2446" s="17">
        <v>0.101685139418055</v>
      </c>
      <c r="R2446" s="17"/>
      <c r="S2446" s="17">
        <v>6.0721496486688002E-2</v>
      </c>
      <c r="T2446" s="17">
        <v>0.11925458756697201</v>
      </c>
      <c r="U2446" s="17">
        <v>0.111966927994969</v>
      </c>
      <c r="V2446" s="17">
        <v>6.0625130597367898E-2</v>
      </c>
      <c r="W2446" s="17">
        <v>0.119434577446769</v>
      </c>
      <c r="X2446" s="17">
        <v>5.9656781670306198E-2</v>
      </c>
      <c r="Y2446" s="17">
        <v>9.2678289505855702E-2</v>
      </c>
      <c r="Z2446" s="17">
        <v>7.0739967546473395E-2</v>
      </c>
      <c r="AA2446" s="17">
        <v>0.13268695677544101</v>
      </c>
      <c r="AB2446" s="17">
        <v>6.6408295877703694E-2</v>
      </c>
      <c r="AC2446" s="17">
        <v>5.98164254963661E-2</v>
      </c>
      <c r="AD2446" s="17">
        <v>0.153880086066397</v>
      </c>
      <c r="AE2446" s="17"/>
      <c r="AF2446" s="17">
        <v>9.2762964695085603E-2</v>
      </c>
      <c r="AG2446" s="17">
        <v>8.6911161296233996E-2</v>
      </c>
      <c r="AH2446" s="17">
        <v>7.3569054007814202E-2</v>
      </c>
      <c r="AI2446" s="17"/>
      <c r="AJ2446" s="17">
        <v>7.2597197631623103E-2</v>
      </c>
      <c r="AK2446" s="17">
        <v>8.2316508986968795E-2</v>
      </c>
      <c r="AL2446" s="17">
        <v>5.3431329367654698E-2</v>
      </c>
      <c r="AM2446" s="17"/>
      <c r="AN2446" s="17">
        <v>9.8431229928274105E-2</v>
      </c>
      <c r="AO2446" s="17">
        <v>9.13193447242579E-2</v>
      </c>
      <c r="AP2446" s="17">
        <v>9.2540095233403299E-2</v>
      </c>
      <c r="AQ2446" s="17">
        <v>8.3904451827292406E-2</v>
      </c>
      <c r="AR2446" s="17">
        <v>6.4789765155377294E-2</v>
      </c>
      <c r="AS2446" s="17"/>
      <c r="AT2446" s="17">
        <v>8.9503914823452102E-2</v>
      </c>
      <c r="AU2446" s="17">
        <v>8.2352621852342003E-2</v>
      </c>
      <c r="AV2446" s="17"/>
      <c r="AW2446" s="17">
        <v>7.4365664340763901E-2</v>
      </c>
      <c r="AX2446" s="17">
        <v>6.6068475966514606E-2</v>
      </c>
      <c r="AY2446" s="17">
        <v>0.114959984536886</v>
      </c>
    </row>
    <row r="2447" spans="2:51">
      <c r="B2447" t="s">
        <v>138</v>
      </c>
      <c r="C2447" s="17">
        <v>0.38361626312598801</v>
      </c>
      <c r="D2447" s="17">
        <v>0.407335424000562</v>
      </c>
      <c r="E2447" s="17">
        <v>0.35789740063332198</v>
      </c>
      <c r="F2447" s="17"/>
      <c r="G2447" s="17">
        <v>0.41701923763718501</v>
      </c>
      <c r="H2447" s="17">
        <v>0.44594600830709002</v>
      </c>
      <c r="I2447" s="17">
        <v>0.31935271256815101</v>
      </c>
      <c r="J2447" s="17">
        <v>0.36439164550435998</v>
      </c>
      <c r="K2447" s="17">
        <v>0.38100868547726002</v>
      </c>
      <c r="L2447" s="17">
        <v>0.38273412961609499</v>
      </c>
      <c r="M2447" s="17"/>
      <c r="N2447" s="17">
        <v>0.40042102449900802</v>
      </c>
      <c r="O2447" s="17">
        <v>0.35921924971579999</v>
      </c>
      <c r="P2447" s="17">
        <v>0.388288747748397</v>
      </c>
      <c r="Q2447" s="17">
        <v>0.37986346500433699</v>
      </c>
      <c r="R2447" s="17"/>
      <c r="S2447" s="17">
        <v>0.30735891237503499</v>
      </c>
      <c r="T2447" s="17">
        <v>0.392520535353795</v>
      </c>
      <c r="U2447" s="17">
        <v>0.43441510767095598</v>
      </c>
      <c r="V2447" s="17">
        <v>0.39727385193144898</v>
      </c>
      <c r="W2447" s="17">
        <v>0.398450163860743</v>
      </c>
      <c r="X2447" s="17">
        <v>0.45908278469536001</v>
      </c>
      <c r="Y2447" s="17">
        <v>0.35249933759352098</v>
      </c>
      <c r="Z2447" s="17">
        <v>0.38062082525013502</v>
      </c>
      <c r="AA2447" s="17">
        <v>0.31947687543729802</v>
      </c>
      <c r="AB2447" s="17">
        <v>0.39567282476426102</v>
      </c>
      <c r="AC2447" s="17">
        <v>0.36133435453435198</v>
      </c>
      <c r="AD2447" s="17">
        <v>0.55522399026282598</v>
      </c>
      <c r="AE2447" s="17"/>
      <c r="AF2447" s="17">
        <v>0.38112632968140597</v>
      </c>
      <c r="AG2447" s="17">
        <v>0.40123497537421898</v>
      </c>
      <c r="AH2447" s="17">
        <v>0.33311244487025499</v>
      </c>
      <c r="AI2447" s="17"/>
      <c r="AJ2447" s="17">
        <v>0.39560889451648601</v>
      </c>
      <c r="AK2447" s="17">
        <v>0.40045534531612298</v>
      </c>
      <c r="AL2447" s="17">
        <v>0.40280975515002398</v>
      </c>
      <c r="AM2447" s="17"/>
      <c r="AN2447" s="17">
        <v>0.36023504747107998</v>
      </c>
      <c r="AO2447" s="17">
        <v>0.33358958976773501</v>
      </c>
      <c r="AP2447" s="17">
        <v>0.407048841585193</v>
      </c>
      <c r="AQ2447" s="17">
        <v>0.43449692572154602</v>
      </c>
      <c r="AR2447" s="17">
        <v>0.26227375117291202</v>
      </c>
      <c r="AS2447" s="17"/>
      <c r="AT2447" s="17">
        <v>0.39245482443912799</v>
      </c>
      <c r="AU2447" s="17">
        <v>0.33005710670664301</v>
      </c>
      <c r="AV2447" s="17"/>
      <c r="AW2447" s="17">
        <v>0.411656309010203</v>
      </c>
      <c r="AX2447" s="17">
        <v>0.44460928570737701</v>
      </c>
      <c r="AY2447" s="17">
        <v>0.336085879385148</v>
      </c>
    </row>
    <row r="2448" spans="2:51">
      <c r="B2448" t="s">
        <v>139</v>
      </c>
      <c r="C2448" s="17">
        <v>0.16893007281307501</v>
      </c>
      <c r="D2448" s="17">
        <v>0.178971001750621</v>
      </c>
      <c r="E2448" s="17">
        <v>0.160503442617908</v>
      </c>
      <c r="F2448" s="17"/>
      <c r="G2448" s="17">
        <v>0.19856352446025399</v>
      </c>
      <c r="H2448" s="17">
        <v>0.137978829739442</v>
      </c>
      <c r="I2448" s="17">
        <v>0.14246110558154901</v>
      </c>
      <c r="J2448" s="17">
        <v>0.195401039412055</v>
      </c>
      <c r="K2448" s="17">
        <v>0.189624229956911</v>
      </c>
      <c r="L2448" s="17">
        <v>0.16113513923015901</v>
      </c>
      <c r="M2448" s="17"/>
      <c r="N2448" s="17">
        <v>0.18138872764059299</v>
      </c>
      <c r="O2448" s="17">
        <v>0.20209231298312599</v>
      </c>
      <c r="P2448" s="17">
        <v>0.14728496990618301</v>
      </c>
      <c r="Q2448" s="17">
        <v>0.14043094428448999</v>
      </c>
      <c r="R2448" s="17"/>
      <c r="S2448" s="17">
        <v>0.20883847659516999</v>
      </c>
      <c r="T2448" s="17">
        <v>0.13737743974127301</v>
      </c>
      <c r="U2448" s="17">
        <v>0.15091510138787601</v>
      </c>
      <c r="V2448" s="17">
        <v>0.13441010311796001</v>
      </c>
      <c r="W2448" s="17">
        <v>0.18523351597623799</v>
      </c>
      <c r="X2448" s="17">
        <v>0.16522518987496401</v>
      </c>
      <c r="Y2448" s="17">
        <v>0.17555010790201001</v>
      </c>
      <c r="Z2448" s="17">
        <v>0.14443486901640601</v>
      </c>
      <c r="AA2448" s="17">
        <v>0.149201497667414</v>
      </c>
      <c r="AB2448" s="17">
        <v>0.18824660837953799</v>
      </c>
      <c r="AC2448" s="17">
        <v>0.217610215419347</v>
      </c>
      <c r="AD2448" s="17">
        <v>0.245674522029287</v>
      </c>
      <c r="AE2448" s="17"/>
      <c r="AF2448" s="17">
        <v>0.15172467221129701</v>
      </c>
      <c r="AG2448" s="17">
        <v>0.19139916294002901</v>
      </c>
      <c r="AH2448" s="17">
        <v>0.167484858615566</v>
      </c>
      <c r="AI2448" s="17"/>
      <c r="AJ2448" s="17">
        <v>0.173880709310967</v>
      </c>
      <c r="AK2448" s="17">
        <v>0.15022028438203899</v>
      </c>
      <c r="AL2448" s="17">
        <v>0.25005209184961302</v>
      </c>
      <c r="AM2448" s="17"/>
      <c r="AN2448" s="17">
        <v>0.17642133158333401</v>
      </c>
      <c r="AO2448" s="17">
        <v>0.208248449794528</v>
      </c>
      <c r="AP2448" s="17">
        <v>0.15237133829907901</v>
      </c>
      <c r="AQ2448" s="17">
        <v>0.19446826742180801</v>
      </c>
      <c r="AR2448" s="17">
        <v>0.28387780021231002</v>
      </c>
      <c r="AS2448" s="17"/>
      <c r="AT2448" s="17">
        <v>0.17177494536965501</v>
      </c>
      <c r="AU2448" s="17">
        <v>0.148279692791697</v>
      </c>
      <c r="AV2448" s="17"/>
      <c r="AW2448" s="17">
        <v>0.19088442517467499</v>
      </c>
      <c r="AX2448" s="17">
        <v>0.102346188420929</v>
      </c>
      <c r="AY2448" s="17">
        <v>0.164648905612055</v>
      </c>
    </row>
    <row r="2449" spans="2:51">
      <c r="B2449" t="s">
        <v>140</v>
      </c>
      <c r="C2449" s="17">
        <v>0.214686190312913</v>
      </c>
      <c r="D2449" s="17">
        <v>0.228364422249941</v>
      </c>
      <c r="E2449" s="17">
        <v>0.19739395801541401</v>
      </c>
      <c r="F2449" s="17"/>
      <c r="G2449" s="17">
        <v>0.21845571317693099</v>
      </c>
      <c r="H2449" s="17">
        <v>0.30796717856764899</v>
      </c>
      <c r="I2449" s="17">
        <v>0.176891606986602</v>
      </c>
      <c r="J2449" s="17">
        <v>0.16899060609230401</v>
      </c>
      <c r="K2449" s="17">
        <v>0.19138445552034899</v>
      </c>
      <c r="L2449" s="17">
        <v>0.221598990385936</v>
      </c>
      <c r="M2449" s="17"/>
      <c r="N2449" s="17">
        <v>0.21903229685841499</v>
      </c>
      <c r="O2449" s="17">
        <v>0.157126936732674</v>
      </c>
      <c r="P2449" s="17">
        <v>0.241003777842214</v>
      </c>
      <c r="Q2449" s="17">
        <v>0.239432520719846</v>
      </c>
      <c r="R2449" s="17"/>
      <c r="S2449" s="17">
        <v>9.8520435779864995E-2</v>
      </c>
      <c r="T2449" s="17">
        <v>0.25514309561252202</v>
      </c>
      <c r="U2449" s="17">
        <v>0.28350000628307997</v>
      </c>
      <c r="V2449" s="17">
        <v>0.26286374881348901</v>
      </c>
      <c r="W2449" s="17">
        <v>0.21321664788450401</v>
      </c>
      <c r="X2449" s="17">
        <v>0.29385759482039597</v>
      </c>
      <c r="Y2449" s="17">
        <v>0.176949229691511</v>
      </c>
      <c r="Z2449" s="17">
        <v>0.23618595623372901</v>
      </c>
      <c r="AA2449" s="17">
        <v>0.170275377769884</v>
      </c>
      <c r="AB2449" s="17">
        <v>0.207426216384723</v>
      </c>
      <c r="AC2449" s="17">
        <v>0.14372413911500401</v>
      </c>
      <c r="AD2449" s="17">
        <v>0.30954946823353902</v>
      </c>
      <c r="AE2449" s="17"/>
      <c r="AF2449" s="17">
        <v>0.22940165747010899</v>
      </c>
      <c r="AG2449" s="17">
        <v>0.20983581243419</v>
      </c>
      <c r="AH2449" s="17">
        <v>0.16562758625469001</v>
      </c>
      <c r="AI2449" s="17"/>
      <c r="AJ2449" s="17">
        <v>0.22172818520552001</v>
      </c>
      <c r="AK2449" s="17">
        <v>0.25023506093408399</v>
      </c>
      <c r="AL2449" s="17">
        <v>0.15275766330040999</v>
      </c>
      <c r="AM2449" s="17"/>
      <c r="AN2449" s="17">
        <v>0.183813715887746</v>
      </c>
      <c r="AO2449" s="17">
        <v>0.12534113997320701</v>
      </c>
      <c r="AP2449" s="17">
        <v>0.25467750328611399</v>
      </c>
      <c r="AQ2449" s="17">
        <v>0.24002865829973899</v>
      </c>
      <c r="AR2449" s="17">
        <v>-2.1604049039397801E-2</v>
      </c>
      <c r="AS2449" s="17"/>
      <c r="AT2449" s="17">
        <v>0.22067987906947301</v>
      </c>
      <c r="AU2449" s="17">
        <v>0.18177741391494601</v>
      </c>
      <c r="AV2449" s="17"/>
      <c r="AW2449" s="17">
        <v>0.22077188383552801</v>
      </c>
      <c r="AX2449" s="17">
        <v>0.34226309728644799</v>
      </c>
      <c r="AY2449" s="17">
        <v>0.171436973773093</v>
      </c>
    </row>
    <row r="2450" spans="2:51">
      <c r="C2450" s="17"/>
      <c r="D2450" s="17"/>
      <c r="E2450" s="17"/>
      <c r="F2450" s="17"/>
      <c r="G2450" s="17"/>
      <c r="H2450" s="17"/>
      <c r="I2450" s="17"/>
      <c r="J2450" s="17"/>
      <c r="K2450" s="17"/>
      <c r="L2450" s="17"/>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7"/>
      <c r="AI2450" s="17"/>
      <c r="AJ2450" s="17"/>
      <c r="AK2450" s="17"/>
      <c r="AL2450" s="17"/>
      <c r="AM2450" s="17"/>
      <c r="AN2450" s="17"/>
      <c r="AO2450" s="17"/>
      <c r="AP2450" s="17"/>
      <c r="AQ2450" s="17"/>
      <c r="AR2450" s="17"/>
      <c r="AS2450" s="17"/>
      <c r="AT2450" s="17"/>
      <c r="AU2450" s="17"/>
      <c r="AV2450" s="17"/>
      <c r="AW2450" s="17"/>
      <c r="AX2450" s="17"/>
      <c r="AY2450" s="17"/>
    </row>
    <row r="2451" spans="2:51">
      <c r="B2451" s="6" t="s">
        <v>548</v>
      </c>
      <c r="C2451" s="17"/>
      <c r="D2451" s="17"/>
      <c r="E2451" s="17"/>
      <c r="F2451" s="17"/>
      <c r="G2451" s="17"/>
      <c r="H2451" s="17"/>
      <c r="I2451" s="17"/>
      <c r="J2451" s="17"/>
      <c r="K2451" s="17"/>
      <c r="L2451" s="17"/>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7"/>
      <c r="AI2451" s="17"/>
      <c r="AJ2451" s="17"/>
      <c r="AK2451" s="17"/>
      <c r="AL2451" s="17"/>
      <c r="AM2451" s="17"/>
      <c r="AN2451" s="17"/>
      <c r="AO2451" s="17"/>
      <c r="AP2451" s="17"/>
      <c r="AQ2451" s="17"/>
      <c r="AR2451" s="17"/>
      <c r="AS2451" s="17"/>
      <c r="AT2451" s="17"/>
      <c r="AU2451" s="17"/>
      <c r="AV2451" s="17"/>
      <c r="AW2451" s="17"/>
      <c r="AX2451" s="17"/>
      <c r="AY2451" s="17"/>
    </row>
    <row r="2452" spans="2:51">
      <c r="B2452" s="24" t="s">
        <v>16</v>
      </c>
      <c r="C2452" s="17"/>
      <c r="D2452" s="17"/>
      <c r="E2452" s="17"/>
      <c r="F2452" s="17"/>
      <c r="G2452" s="17"/>
      <c r="H2452" s="17"/>
      <c r="I2452" s="17"/>
      <c r="J2452" s="17"/>
      <c r="K2452" s="17"/>
      <c r="L2452" s="17"/>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7"/>
      <c r="AI2452" s="17"/>
      <c r="AJ2452" s="17"/>
      <c r="AK2452" s="17"/>
      <c r="AL2452" s="17"/>
      <c r="AM2452" s="17"/>
      <c r="AN2452" s="17"/>
      <c r="AO2452" s="17"/>
      <c r="AP2452" s="17"/>
      <c r="AQ2452" s="17"/>
      <c r="AR2452" s="17"/>
      <c r="AS2452" s="17"/>
      <c r="AT2452" s="17"/>
      <c r="AU2452" s="17"/>
      <c r="AV2452" s="17"/>
      <c r="AW2452" s="17"/>
      <c r="AX2452" s="17"/>
      <c r="AY2452" s="17"/>
    </row>
    <row r="2453" spans="2:51">
      <c r="B2453" t="s">
        <v>133</v>
      </c>
      <c r="C2453" s="17">
        <v>4.8833743866147798E-2</v>
      </c>
      <c r="D2453" s="17">
        <v>6.7786784874376699E-2</v>
      </c>
      <c r="E2453" s="17">
        <v>3.0482656749457999E-2</v>
      </c>
      <c r="F2453" s="17"/>
      <c r="G2453" s="17">
        <v>5.5079143722801802E-2</v>
      </c>
      <c r="H2453" s="17">
        <v>8.5941143751167404E-2</v>
      </c>
      <c r="I2453" s="17">
        <v>3.7845317710997597E-2</v>
      </c>
      <c r="J2453" s="17">
        <v>5.0462669836159102E-2</v>
      </c>
      <c r="K2453" s="17">
        <v>3.1093231631598699E-2</v>
      </c>
      <c r="L2453" s="17">
        <v>3.5648895171690301E-2</v>
      </c>
      <c r="M2453" s="17"/>
      <c r="N2453" s="17">
        <v>4.9232117695550498E-2</v>
      </c>
      <c r="O2453" s="17">
        <v>3.0551020016406499E-2</v>
      </c>
      <c r="P2453" s="17">
        <v>8.0790655885607104E-2</v>
      </c>
      <c r="Q2453" s="17">
        <v>3.9053612733512599E-2</v>
      </c>
      <c r="R2453" s="17"/>
      <c r="S2453" s="17">
        <v>4.6266182150519301E-2</v>
      </c>
      <c r="T2453" s="17">
        <v>2.6837744181364798E-2</v>
      </c>
      <c r="U2453" s="17">
        <v>4.3109214911371999E-2</v>
      </c>
      <c r="V2453" s="17">
        <v>3.3249452980933999E-2</v>
      </c>
      <c r="W2453" s="17">
        <v>6.3771028968081095E-2</v>
      </c>
      <c r="X2453" s="17">
        <v>5.8116504715087502E-2</v>
      </c>
      <c r="Y2453" s="17">
        <v>8.9500132850908104E-2</v>
      </c>
      <c r="Z2453" s="17">
        <v>4.4744842618149198E-2</v>
      </c>
      <c r="AA2453" s="17">
        <v>3.6119428963368699E-2</v>
      </c>
      <c r="AB2453" s="17">
        <v>5.8333368068028697E-2</v>
      </c>
      <c r="AC2453" s="17">
        <v>4.6865006431478097E-2</v>
      </c>
      <c r="AD2453" s="17">
        <v>9.5765632936125597E-2</v>
      </c>
      <c r="AE2453" s="17"/>
      <c r="AF2453" s="17">
        <v>5.86572731701865E-2</v>
      </c>
      <c r="AG2453" s="17">
        <v>5.0991098652450099E-2</v>
      </c>
      <c r="AH2453" s="17">
        <v>1.96707374679807E-2</v>
      </c>
      <c r="AI2453" s="17"/>
      <c r="AJ2453" s="17">
        <v>4.7770736883485702E-2</v>
      </c>
      <c r="AK2453" s="17">
        <v>5.1827864271904903E-2</v>
      </c>
      <c r="AL2453" s="17">
        <v>7.8777843960434205E-2</v>
      </c>
      <c r="AM2453" s="17"/>
      <c r="AN2453" s="17">
        <v>5.1568714036324403E-2</v>
      </c>
      <c r="AO2453" s="17">
        <v>3.7187485180138397E-2</v>
      </c>
      <c r="AP2453" s="17">
        <v>3.7060451191721702E-2</v>
      </c>
      <c r="AQ2453" s="17">
        <v>9.0342160616313602E-2</v>
      </c>
      <c r="AR2453" s="17">
        <v>3.8958961503220202E-2</v>
      </c>
      <c r="AS2453" s="17"/>
      <c r="AT2453" s="17">
        <v>5.0618176651230397E-2</v>
      </c>
      <c r="AU2453" s="17">
        <v>3.7484217263529303E-2</v>
      </c>
      <c r="AV2453" s="17"/>
      <c r="AW2453" s="17">
        <v>4.8388496679593697E-2</v>
      </c>
      <c r="AX2453" s="17">
        <v>6.6634522242574198E-2</v>
      </c>
      <c r="AY2453" s="17">
        <v>4.4182312633423301E-2</v>
      </c>
    </row>
    <row r="2454" spans="2:51">
      <c r="B2454" t="s">
        <v>134</v>
      </c>
      <c r="C2454" s="17">
        <v>0.25788414566220902</v>
      </c>
      <c r="D2454" s="17">
        <v>0.28671597849753799</v>
      </c>
      <c r="E2454" s="17">
        <v>0.22997120360725801</v>
      </c>
      <c r="F2454" s="17"/>
      <c r="G2454" s="17">
        <v>0.26415821806315198</v>
      </c>
      <c r="H2454" s="17">
        <v>0.227481402073478</v>
      </c>
      <c r="I2454" s="17">
        <v>0.242793896253089</v>
      </c>
      <c r="J2454" s="17">
        <v>0.312573721705944</v>
      </c>
      <c r="K2454" s="17">
        <v>0.240765546027493</v>
      </c>
      <c r="L2454" s="17">
        <v>0.25646232815874698</v>
      </c>
      <c r="M2454" s="17"/>
      <c r="N2454" s="17">
        <v>0.27976521998485498</v>
      </c>
      <c r="O2454" s="17">
        <v>0.26277590183949101</v>
      </c>
      <c r="P2454" s="17">
        <v>0.26218726473188397</v>
      </c>
      <c r="Q2454" s="17">
        <v>0.222175359990545</v>
      </c>
      <c r="R2454" s="17"/>
      <c r="S2454" s="17">
        <v>0.28226422136035301</v>
      </c>
      <c r="T2454" s="17">
        <v>0.28055596844994402</v>
      </c>
      <c r="U2454" s="17">
        <v>0.218040963706774</v>
      </c>
      <c r="V2454" s="17">
        <v>0.236795850851059</v>
      </c>
      <c r="W2454" s="17">
        <v>0.23098347328126401</v>
      </c>
      <c r="X2454" s="17">
        <v>0.23040601258271301</v>
      </c>
      <c r="Y2454" s="17">
        <v>0.25551505266069102</v>
      </c>
      <c r="Z2454" s="17">
        <v>0.29980549535925899</v>
      </c>
      <c r="AA2454" s="17">
        <v>0.30346989730799301</v>
      </c>
      <c r="AB2454" s="17">
        <v>0.270656518517917</v>
      </c>
      <c r="AC2454" s="17">
        <v>0.18141562263116801</v>
      </c>
      <c r="AD2454" s="17">
        <v>0.32394527749414798</v>
      </c>
      <c r="AE2454" s="17"/>
      <c r="AF2454" s="17">
        <v>0.24116942036208899</v>
      </c>
      <c r="AG2454" s="17">
        <v>0.27607526410578798</v>
      </c>
      <c r="AH2454" s="17">
        <v>0.25049089518231699</v>
      </c>
      <c r="AI2454" s="17"/>
      <c r="AJ2454" s="17">
        <v>0.24668808921169</v>
      </c>
      <c r="AK2454" s="17">
        <v>0.25467482524180501</v>
      </c>
      <c r="AL2454" s="17">
        <v>0.35092690424996897</v>
      </c>
      <c r="AM2454" s="17"/>
      <c r="AN2454" s="17">
        <v>0.26663726337020699</v>
      </c>
      <c r="AO2454" s="17">
        <v>0.26005017757878701</v>
      </c>
      <c r="AP2454" s="17">
        <v>0.25173078588158898</v>
      </c>
      <c r="AQ2454" s="17">
        <v>0.33640002579933898</v>
      </c>
      <c r="AR2454" s="17">
        <v>0.172723190024764</v>
      </c>
      <c r="AS2454" s="17"/>
      <c r="AT2454" s="17">
        <v>0.25822479843479401</v>
      </c>
      <c r="AU2454" s="17">
        <v>0.25535977529785697</v>
      </c>
      <c r="AV2454" s="17"/>
      <c r="AW2454" s="17">
        <v>0.27279155063093102</v>
      </c>
      <c r="AX2454" s="17">
        <v>0.370016811990584</v>
      </c>
      <c r="AY2454" s="17">
        <v>0.209656865082859</v>
      </c>
    </row>
    <row r="2455" spans="2:51">
      <c r="B2455" t="s">
        <v>135</v>
      </c>
      <c r="C2455" s="17">
        <v>0.36332231497150402</v>
      </c>
      <c r="D2455" s="17">
        <v>0.35642824450395699</v>
      </c>
      <c r="E2455" s="17">
        <v>0.37152561703551701</v>
      </c>
      <c r="F2455" s="17"/>
      <c r="G2455" s="17">
        <v>0.323440058229088</v>
      </c>
      <c r="H2455" s="17">
        <v>0.32215603546966198</v>
      </c>
      <c r="I2455" s="17">
        <v>0.37679835836612102</v>
      </c>
      <c r="J2455" s="17">
        <v>0.32442962992543201</v>
      </c>
      <c r="K2455" s="17">
        <v>0.40116301855897601</v>
      </c>
      <c r="L2455" s="17">
        <v>0.41301976646743199</v>
      </c>
      <c r="M2455" s="17"/>
      <c r="N2455" s="17">
        <v>0.377692149215342</v>
      </c>
      <c r="O2455" s="17">
        <v>0.34353549114543402</v>
      </c>
      <c r="P2455" s="17">
        <v>0.34605715553234601</v>
      </c>
      <c r="Q2455" s="17">
        <v>0.39184535242940499</v>
      </c>
      <c r="R2455" s="17"/>
      <c r="S2455" s="17">
        <v>0.329560061460826</v>
      </c>
      <c r="T2455" s="17">
        <v>0.303977403514817</v>
      </c>
      <c r="U2455" s="17">
        <v>0.41342039140155601</v>
      </c>
      <c r="V2455" s="17">
        <v>0.41990005171849198</v>
      </c>
      <c r="W2455" s="17">
        <v>0.30720375468090499</v>
      </c>
      <c r="X2455" s="17">
        <v>0.34223946125903199</v>
      </c>
      <c r="Y2455" s="17">
        <v>0.38145348933434697</v>
      </c>
      <c r="Z2455" s="17">
        <v>0.34276367432281801</v>
      </c>
      <c r="AA2455" s="17">
        <v>0.42017506905233798</v>
      </c>
      <c r="AB2455" s="17">
        <v>0.35967186768944798</v>
      </c>
      <c r="AC2455" s="17">
        <v>0.44864181055067798</v>
      </c>
      <c r="AD2455" s="17">
        <v>0.282890575758588</v>
      </c>
      <c r="AE2455" s="17"/>
      <c r="AF2455" s="17">
        <v>0.37105254715152097</v>
      </c>
      <c r="AG2455" s="17">
        <v>0.35521610609100601</v>
      </c>
      <c r="AH2455" s="17">
        <v>0.40801578118635701</v>
      </c>
      <c r="AI2455" s="17"/>
      <c r="AJ2455" s="17">
        <v>0.39294063987611699</v>
      </c>
      <c r="AK2455" s="17">
        <v>0.34538188559669702</v>
      </c>
      <c r="AL2455" s="17">
        <v>0.28509717770646598</v>
      </c>
      <c r="AM2455" s="17"/>
      <c r="AN2455" s="17">
        <v>0.32864622044973002</v>
      </c>
      <c r="AO2455" s="17">
        <v>0.35453246428697399</v>
      </c>
      <c r="AP2455" s="17">
        <v>0.38839249849385099</v>
      </c>
      <c r="AQ2455" s="17">
        <v>0.25103596821702401</v>
      </c>
      <c r="AR2455" s="17">
        <v>0.48719736912786499</v>
      </c>
      <c r="AS2455" s="17"/>
      <c r="AT2455" s="17">
        <v>0.35989625875981401</v>
      </c>
      <c r="AU2455" s="17">
        <v>0.39433060339475801</v>
      </c>
      <c r="AV2455" s="17"/>
      <c r="AW2455" s="17">
        <v>0.34284726096844798</v>
      </c>
      <c r="AX2455" s="17">
        <v>0.27034894014759397</v>
      </c>
      <c r="AY2455" s="17">
        <v>0.41198045045292198</v>
      </c>
    </row>
    <row r="2456" spans="2:51">
      <c r="B2456" t="s">
        <v>136</v>
      </c>
      <c r="C2456" s="17">
        <v>0.196890147378738</v>
      </c>
      <c r="D2456" s="17">
        <v>0.178563209582625</v>
      </c>
      <c r="E2456" s="17">
        <v>0.21309468405598</v>
      </c>
      <c r="F2456" s="17"/>
      <c r="G2456" s="17">
        <v>0.25334144629016497</v>
      </c>
      <c r="H2456" s="17">
        <v>0.20172429043899301</v>
      </c>
      <c r="I2456" s="17">
        <v>0.17939262698229499</v>
      </c>
      <c r="J2456" s="17">
        <v>0.16443538626759399</v>
      </c>
      <c r="K2456" s="17">
        <v>0.26264563162197802</v>
      </c>
      <c r="L2456" s="17">
        <v>0.15757932863074101</v>
      </c>
      <c r="M2456" s="17"/>
      <c r="N2456" s="17">
        <v>0.16373482533775</v>
      </c>
      <c r="O2456" s="17">
        <v>0.260104519894643</v>
      </c>
      <c r="P2456" s="17">
        <v>0.16531620545734499</v>
      </c>
      <c r="Q2456" s="17">
        <v>0.18874689639193601</v>
      </c>
      <c r="R2456" s="17"/>
      <c r="S2456" s="17">
        <v>0.26270942657875901</v>
      </c>
      <c r="T2456" s="17">
        <v>0.24700546439541701</v>
      </c>
      <c r="U2456" s="17">
        <v>0.15028086762543499</v>
      </c>
      <c r="V2456" s="17">
        <v>0.19735547806870599</v>
      </c>
      <c r="W2456" s="17">
        <v>0.203573231385722</v>
      </c>
      <c r="X2456" s="17">
        <v>0.23736683254448901</v>
      </c>
      <c r="Y2456" s="17">
        <v>0.18852495065932501</v>
      </c>
      <c r="Z2456" s="17">
        <v>0.17565686281490001</v>
      </c>
      <c r="AA2456" s="17">
        <v>8.6636124277839496E-2</v>
      </c>
      <c r="AB2456" s="17">
        <v>0.196750201268661</v>
      </c>
      <c r="AC2456" s="17">
        <v>0.160395182091639</v>
      </c>
      <c r="AD2456" s="17">
        <v>0.138682576316566</v>
      </c>
      <c r="AE2456" s="17"/>
      <c r="AF2456" s="17">
        <v>0.186306965333361</v>
      </c>
      <c r="AG2456" s="17">
        <v>0.19925744651931701</v>
      </c>
      <c r="AH2456" s="17">
        <v>0.168827998280761</v>
      </c>
      <c r="AI2456" s="17"/>
      <c r="AJ2456" s="17">
        <v>0.20070014103515499</v>
      </c>
      <c r="AK2456" s="17">
        <v>0.20927027338167201</v>
      </c>
      <c r="AL2456" s="17">
        <v>0.16246849044439601</v>
      </c>
      <c r="AM2456" s="17"/>
      <c r="AN2456" s="17">
        <v>0.20902310469176999</v>
      </c>
      <c r="AO2456" s="17">
        <v>0.20455198720797699</v>
      </c>
      <c r="AP2456" s="17">
        <v>0.214336583939327</v>
      </c>
      <c r="AQ2456" s="17">
        <v>0.190755199949314</v>
      </c>
      <c r="AR2456" s="17">
        <v>0.11604977203908</v>
      </c>
      <c r="AS2456" s="17"/>
      <c r="AT2456" s="17">
        <v>0.20246879738063001</v>
      </c>
      <c r="AU2456" s="17">
        <v>0.15756833526556899</v>
      </c>
      <c r="AV2456" s="17"/>
      <c r="AW2456" s="17">
        <v>0.230594596832915</v>
      </c>
      <c r="AX2456" s="17">
        <v>0.17764289090518501</v>
      </c>
      <c r="AY2456" s="17">
        <v>0.166418833431383</v>
      </c>
    </row>
    <row r="2457" spans="2:51">
      <c r="B2457" t="s">
        <v>137</v>
      </c>
      <c r="C2457" s="17">
        <v>5.2914930940611699E-2</v>
      </c>
      <c r="D2457" s="17">
        <v>6.4274627302407905E-2</v>
      </c>
      <c r="E2457" s="17">
        <v>4.2130135167374801E-2</v>
      </c>
      <c r="F2457" s="17"/>
      <c r="G2457" s="17">
        <v>4.8366987419206399E-2</v>
      </c>
      <c r="H2457" s="17">
        <v>8.8292124335091607E-2</v>
      </c>
      <c r="I2457" s="17">
        <v>5.2483730135936303E-2</v>
      </c>
      <c r="J2457" s="17">
        <v>5.1961272966289399E-2</v>
      </c>
      <c r="K2457" s="17">
        <v>3.8457498436654899E-2</v>
      </c>
      <c r="L2457" s="17">
        <v>3.9043370073260697E-2</v>
      </c>
      <c r="M2457" s="17"/>
      <c r="N2457" s="17">
        <v>5.2273214533214901E-2</v>
      </c>
      <c r="O2457" s="17">
        <v>3.8860464729913502E-2</v>
      </c>
      <c r="P2457" s="17">
        <v>4.3797242794316703E-2</v>
      </c>
      <c r="Q2457" s="17">
        <v>7.5753848890163802E-2</v>
      </c>
      <c r="R2457" s="17"/>
      <c r="S2457" s="17">
        <v>1.9204925076865501E-2</v>
      </c>
      <c r="T2457" s="17">
        <v>3.2780867167384202E-2</v>
      </c>
      <c r="U2457" s="17">
        <v>5.4290722421352799E-2</v>
      </c>
      <c r="V2457" s="17">
        <v>5.9933577901778702E-2</v>
      </c>
      <c r="W2457" s="17">
        <v>0.100388799291786</v>
      </c>
      <c r="X2457" s="17">
        <v>9.2460924437641895E-2</v>
      </c>
      <c r="Y2457" s="17">
        <v>2.7008840151020602E-2</v>
      </c>
      <c r="Z2457" s="17">
        <v>4.56719968785394E-2</v>
      </c>
      <c r="AA2457" s="17">
        <v>3.9415735079702502E-2</v>
      </c>
      <c r="AB2457" s="17">
        <v>3.6861730187680498E-2</v>
      </c>
      <c r="AC2457" s="17">
        <v>0.11994452639287</v>
      </c>
      <c r="AD2457" s="17">
        <v>5.3923115664542803E-2</v>
      </c>
      <c r="AE2457" s="17"/>
      <c r="AF2457" s="17">
        <v>5.9421776477823297E-2</v>
      </c>
      <c r="AG2457" s="17">
        <v>3.8979516023230701E-2</v>
      </c>
      <c r="AH2457" s="17">
        <v>8.4553865550952706E-2</v>
      </c>
      <c r="AI2457" s="17"/>
      <c r="AJ2457" s="17">
        <v>4.4575001575133E-2</v>
      </c>
      <c r="AK2457" s="17">
        <v>6.2534991106705601E-2</v>
      </c>
      <c r="AL2457" s="17">
        <v>7.0745387524850697E-2</v>
      </c>
      <c r="AM2457" s="17"/>
      <c r="AN2457" s="17">
        <v>6.8326491260024103E-2</v>
      </c>
      <c r="AO2457" s="17">
        <v>5.54296938087913E-2</v>
      </c>
      <c r="AP2457" s="17">
        <v>4.2410106937363301E-2</v>
      </c>
      <c r="AQ2457" s="17">
        <v>2.54850038196015E-2</v>
      </c>
      <c r="AR2457" s="17">
        <v>0.120280942149693</v>
      </c>
      <c r="AS2457" s="17"/>
      <c r="AT2457" s="17">
        <v>4.98581858576186E-2</v>
      </c>
      <c r="AU2457" s="17">
        <v>7.4596317366979206E-2</v>
      </c>
      <c r="AV2457" s="17"/>
      <c r="AW2457" s="17">
        <v>5.0478017286627999E-2</v>
      </c>
      <c r="AX2457" s="17">
        <v>3.3638998036552202E-2</v>
      </c>
      <c r="AY2457" s="17">
        <v>6.1071009960392102E-2</v>
      </c>
    </row>
    <row r="2458" spans="2:51">
      <c r="B2458" t="s">
        <v>119</v>
      </c>
      <c r="C2458" s="17">
        <v>8.01547171807898E-2</v>
      </c>
      <c r="D2458" s="17">
        <v>4.6231155239095302E-2</v>
      </c>
      <c r="E2458" s="17">
        <v>0.112795703384413</v>
      </c>
      <c r="F2458" s="17"/>
      <c r="G2458" s="17">
        <v>5.5614146275585703E-2</v>
      </c>
      <c r="H2458" s="17">
        <v>7.4405003931608399E-2</v>
      </c>
      <c r="I2458" s="17">
        <v>0.110686070551561</v>
      </c>
      <c r="J2458" s="17">
        <v>9.6137319298581297E-2</v>
      </c>
      <c r="K2458" s="17">
        <v>2.5875073723299401E-2</v>
      </c>
      <c r="L2458" s="17">
        <v>9.8246311498128902E-2</v>
      </c>
      <c r="M2458" s="17"/>
      <c r="N2458" s="17">
        <v>7.7302473233286997E-2</v>
      </c>
      <c r="O2458" s="17">
        <v>6.4172602374112403E-2</v>
      </c>
      <c r="P2458" s="17">
        <v>0.101851475598501</v>
      </c>
      <c r="Q2458" s="17">
        <v>8.2424929564437602E-2</v>
      </c>
      <c r="R2458" s="17"/>
      <c r="S2458" s="17">
        <v>5.9995183372677001E-2</v>
      </c>
      <c r="T2458" s="17">
        <v>0.10884255229107299</v>
      </c>
      <c r="U2458" s="17">
        <v>0.12085783993351</v>
      </c>
      <c r="V2458" s="17">
        <v>5.2765588479030803E-2</v>
      </c>
      <c r="W2458" s="17">
        <v>9.4079712392241902E-2</v>
      </c>
      <c r="X2458" s="17">
        <v>3.9410264461036702E-2</v>
      </c>
      <c r="Y2458" s="17">
        <v>5.7997534343708301E-2</v>
      </c>
      <c r="Z2458" s="17">
        <v>9.1357128006334998E-2</v>
      </c>
      <c r="AA2458" s="17">
        <v>0.114183745318758</v>
      </c>
      <c r="AB2458" s="17">
        <v>7.7726314268263597E-2</v>
      </c>
      <c r="AC2458" s="17">
        <v>4.2737851902166599E-2</v>
      </c>
      <c r="AD2458" s="17">
        <v>0.104792821830029</v>
      </c>
      <c r="AE2458" s="17"/>
      <c r="AF2458" s="17">
        <v>8.3392017505018998E-2</v>
      </c>
      <c r="AG2458" s="17">
        <v>7.9480568608208499E-2</v>
      </c>
      <c r="AH2458" s="17">
        <v>6.8440722331631398E-2</v>
      </c>
      <c r="AI2458" s="17"/>
      <c r="AJ2458" s="17">
        <v>6.7325391418418895E-2</v>
      </c>
      <c r="AK2458" s="17">
        <v>7.6310160401216201E-2</v>
      </c>
      <c r="AL2458" s="17">
        <v>5.19841961138841E-2</v>
      </c>
      <c r="AM2458" s="17"/>
      <c r="AN2458" s="17">
        <v>7.5798206191944606E-2</v>
      </c>
      <c r="AO2458" s="17">
        <v>8.8248191937332396E-2</v>
      </c>
      <c r="AP2458" s="17">
        <v>6.6069573556147204E-2</v>
      </c>
      <c r="AQ2458" s="17">
        <v>0.10598164159840801</v>
      </c>
      <c r="AR2458" s="17">
        <v>6.4789765155377294E-2</v>
      </c>
      <c r="AS2458" s="17"/>
      <c r="AT2458" s="17">
        <v>7.89337829159132E-2</v>
      </c>
      <c r="AU2458" s="17">
        <v>8.0660751411307394E-2</v>
      </c>
      <c r="AV2458" s="17"/>
      <c r="AW2458" s="17">
        <v>5.4900077601484402E-2</v>
      </c>
      <c r="AX2458" s="17">
        <v>8.17178366775103E-2</v>
      </c>
      <c r="AY2458" s="17">
        <v>0.10669052843901999</v>
      </c>
    </row>
    <row r="2459" spans="2:51">
      <c r="B2459" t="s">
        <v>138</v>
      </c>
      <c r="C2459" s="17">
        <v>0.30671788952835599</v>
      </c>
      <c r="D2459" s="17">
        <v>0.354502763371915</v>
      </c>
      <c r="E2459" s="17">
        <v>0.26045386035671603</v>
      </c>
      <c r="F2459" s="17"/>
      <c r="G2459" s="17">
        <v>0.31923736178595402</v>
      </c>
      <c r="H2459" s="17">
        <v>0.31342254582464502</v>
      </c>
      <c r="I2459" s="17">
        <v>0.28063921396408598</v>
      </c>
      <c r="J2459" s="17">
        <v>0.36303639154210299</v>
      </c>
      <c r="K2459" s="17">
        <v>0.271858777659091</v>
      </c>
      <c r="L2459" s="17">
        <v>0.29211122333043699</v>
      </c>
      <c r="M2459" s="17"/>
      <c r="N2459" s="17">
        <v>0.32899733768040601</v>
      </c>
      <c r="O2459" s="17">
        <v>0.29332692185589798</v>
      </c>
      <c r="P2459" s="17">
        <v>0.34297792061749099</v>
      </c>
      <c r="Q2459" s="17">
        <v>0.26122897272405698</v>
      </c>
      <c r="R2459" s="17"/>
      <c r="S2459" s="17">
        <v>0.32853040351087298</v>
      </c>
      <c r="T2459" s="17">
        <v>0.30739371263130899</v>
      </c>
      <c r="U2459" s="17">
        <v>0.26115017861814599</v>
      </c>
      <c r="V2459" s="17">
        <v>0.27004530383199299</v>
      </c>
      <c r="W2459" s="17">
        <v>0.29475450224934502</v>
      </c>
      <c r="X2459" s="17">
        <v>0.28852251729779999</v>
      </c>
      <c r="Y2459" s="17">
        <v>0.34501518551159899</v>
      </c>
      <c r="Z2459" s="17">
        <v>0.34455033797740803</v>
      </c>
      <c r="AA2459" s="17">
        <v>0.33958932627136201</v>
      </c>
      <c r="AB2459" s="17">
        <v>0.32898988658594602</v>
      </c>
      <c r="AC2459" s="17">
        <v>0.22828062906264601</v>
      </c>
      <c r="AD2459" s="17">
        <v>0.41971091043027398</v>
      </c>
      <c r="AE2459" s="17"/>
      <c r="AF2459" s="17">
        <v>0.29982669353227598</v>
      </c>
      <c r="AG2459" s="17">
        <v>0.32706636275823803</v>
      </c>
      <c r="AH2459" s="17">
        <v>0.27016163265029802</v>
      </c>
      <c r="AI2459" s="17"/>
      <c r="AJ2459" s="17">
        <v>0.29445882609517599</v>
      </c>
      <c r="AK2459" s="17">
        <v>0.30650268951371001</v>
      </c>
      <c r="AL2459" s="17">
        <v>0.429704748210403</v>
      </c>
      <c r="AM2459" s="17"/>
      <c r="AN2459" s="17">
        <v>0.318205977406531</v>
      </c>
      <c r="AO2459" s="17">
        <v>0.29723766275892599</v>
      </c>
      <c r="AP2459" s="17">
        <v>0.288791237073311</v>
      </c>
      <c r="AQ2459" s="17">
        <v>0.42674218641565298</v>
      </c>
      <c r="AR2459" s="17">
        <v>0.211682151527985</v>
      </c>
      <c r="AS2459" s="17"/>
      <c r="AT2459" s="17">
        <v>0.30884297508602399</v>
      </c>
      <c r="AU2459" s="17">
        <v>0.29284399256138599</v>
      </c>
      <c r="AV2459" s="17"/>
      <c r="AW2459" s="17">
        <v>0.32118004731052502</v>
      </c>
      <c r="AX2459" s="17">
        <v>0.43665133423315799</v>
      </c>
      <c r="AY2459" s="17">
        <v>0.253839177716283</v>
      </c>
    </row>
    <row r="2460" spans="2:51">
      <c r="B2460" t="s">
        <v>139</v>
      </c>
      <c r="C2460" s="17">
        <v>0.24980507831934901</v>
      </c>
      <c r="D2460" s="17">
        <v>0.24283783688503299</v>
      </c>
      <c r="E2460" s="17">
        <v>0.25522481922335399</v>
      </c>
      <c r="F2460" s="17"/>
      <c r="G2460" s="17">
        <v>0.301708433709372</v>
      </c>
      <c r="H2460" s="17">
        <v>0.29001641477408502</v>
      </c>
      <c r="I2460" s="17">
        <v>0.23187635711823101</v>
      </c>
      <c r="J2460" s="17">
        <v>0.21639665923388299</v>
      </c>
      <c r="K2460" s="17">
        <v>0.30110313005863298</v>
      </c>
      <c r="L2460" s="17">
        <v>0.19662269870400201</v>
      </c>
      <c r="M2460" s="17"/>
      <c r="N2460" s="17">
        <v>0.21600803987096501</v>
      </c>
      <c r="O2460" s="17">
        <v>0.29896498462455601</v>
      </c>
      <c r="P2460" s="17">
        <v>0.209113448251662</v>
      </c>
      <c r="Q2460" s="17">
        <v>0.26450074528209999</v>
      </c>
      <c r="R2460" s="17"/>
      <c r="S2460" s="17">
        <v>0.28191435165562401</v>
      </c>
      <c r="T2460" s="17">
        <v>0.27978633156280103</v>
      </c>
      <c r="U2460" s="17">
        <v>0.20457159004678799</v>
      </c>
      <c r="V2460" s="17">
        <v>0.25728905597048402</v>
      </c>
      <c r="W2460" s="17">
        <v>0.30396203067750799</v>
      </c>
      <c r="X2460" s="17">
        <v>0.32982775698213102</v>
      </c>
      <c r="Y2460" s="17">
        <v>0.21553379081034599</v>
      </c>
      <c r="Z2460" s="17">
        <v>0.22132885969343899</v>
      </c>
      <c r="AA2460" s="17">
        <v>0.12605185935754201</v>
      </c>
      <c r="AB2460" s="17">
        <v>0.23361193145634199</v>
      </c>
      <c r="AC2460" s="17">
        <v>0.28033970848450901</v>
      </c>
      <c r="AD2460" s="17">
        <v>0.192605691981109</v>
      </c>
      <c r="AE2460" s="17"/>
      <c r="AF2460" s="17">
        <v>0.24572874181118401</v>
      </c>
      <c r="AG2460" s="17">
        <v>0.238236962542548</v>
      </c>
      <c r="AH2460" s="17">
        <v>0.25338186383171402</v>
      </c>
      <c r="AI2460" s="17"/>
      <c r="AJ2460" s="17">
        <v>0.24527514261028799</v>
      </c>
      <c r="AK2460" s="17">
        <v>0.271805264488377</v>
      </c>
      <c r="AL2460" s="17">
        <v>0.233213877969247</v>
      </c>
      <c r="AM2460" s="17"/>
      <c r="AN2460" s="17">
        <v>0.27734959595179398</v>
      </c>
      <c r="AO2460" s="17">
        <v>0.259981681016768</v>
      </c>
      <c r="AP2460" s="17">
        <v>0.256746690876691</v>
      </c>
      <c r="AQ2460" s="17">
        <v>0.21624020376891501</v>
      </c>
      <c r="AR2460" s="17">
        <v>0.23633071418877299</v>
      </c>
      <c r="AS2460" s="17"/>
      <c r="AT2460" s="17">
        <v>0.25232698323824898</v>
      </c>
      <c r="AU2460" s="17">
        <v>0.23216465263254801</v>
      </c>
      <c r="AV2460" s="17"/>
      <c r="AW2460" s="17">
        <v>0.28107261411954299</v>
      </c>
      <c r="AX2460" s="17">
        <v>0.21128188894173699</v>
      </c>
      <c r="AY2460" s="17">
        <v>0.227489843391775</v>
      </c>
    </row>
    <row r="2461" spans="2:51">
      <c r="B2461" t="s">
        <v>140</v>
      </c>
      <c r="C2461" s="17">
        <v>5.6912811209007097E-2</v>
      </c>
      <c r="D2461" s="17">
        <v>0.111664926486882</v>
      </c>
      <c r="E2461" s="17">
        <v>5.2290411333619198E-3</v>
      </c>
      <c r="F2461" s="17"/>
      <c r="G2461" s="17">
        <v>1.7528928076582202E-2</v>
      </c>
      <c r="H2461" s="17">
        <v>2.34061310505604E-2</v>
      </c>
      <c r="I2461" s="17">
        <v>4.8762856845855101E-2</v>
      </c>
      <c r="J2461" s="17">
        <v>0.14663973230822</v>
      </c>
      <c r="K2461" s="17">
        <v>-2.9244352399541901E-2</v>
      </c>
      <c r="L2461" s="17">
        <v>9.5488524626434798E-2</v>
      </c>
      <c r="M2461" s="17"/>
      <c r="N2461" s="17">
        <v>0.112989297809441</v>
      </c>
      <c r="O2461" s="17">
        <v>-5.6380627686587999E-3</v>
      </c>
      <c r="P2461" s="17">
        <v>0.13386447236582899</v>
      </c>
      <c r="Q2461" s="17">
        <v>-3.2717725580422301E-3</v>
      </c>
      <c r="R2461" s="17"/>
      <c r="S2461" s="17">
        <v>4.6616051855248503E-2</v>
      </c>
      <c r="T2461" s="17">
        <v>2.7607381068508099E-2</v>
      </c>
      <c r="U2461" s="17">
        <v>5.6578588571357898E-2</v>
      </c>
      <c r="V2461" s="17">
        <v>1.2756247861508601E-2</v>
      </c>
      <c r="W2461" s="17">
        <v>-9.2075284281634695E-3</v>
      </c>
      <c r="X2461" s="17">
        <v>-4.1305239684330801E-2</v>
      </c>
      <c r="Y2461" s="17">
        <v>0.129481394701253</v>
      </c>
      <c r="Z2461" s="17">
        <v>0.123221478283969</v>
      </c>
      <c r="AA2461" s="17">
        <v>0.21353746691382</v>
      </c>
      <c r="AB2461" s="17">
        <v>9.5377955129604106E-2</v>
      </c>
      <c r="AC2461" s="17">
        <v>-5.2059079421862997E-2</v>
      </c>
      <c r="AD2461" s="17">
        <v>0.22710521844916501</v>
      </c>
      <c r="AE2461" s="17"/>
      <c r="AF2461" s="17">
        <v>5.40979517210914E-2</v>
      </c>
      <c r="AG2461" s="17">
        <v>8.8829400215689594E-2</v>
      </c>
      <c r="AH2461" s="17">
        <v>1.6779768818584201E-2</v>
      </c>
      <c r="AI2461" s="17"/>
      <c r="AJ2461" s="17">
        <v>4.9183683484887802E-2</v>
      </c>
      <c r="AK2461" s="17">
        <v>3.4697425025332199E-2</v>
      </c>
      <c r="AL2461" s="17">
        <v>0.196490870241156</v>
      </c>
      <c r="AM2461" s="17"/>
      <c r="AN2461" s="17">
        <v>4.0856381454737502E-2</v>
      </c>
      <c r="AO2461" s="17">
        <v>3.7255981742157801E-2</v>
      </c>
      <c r="AP2461" s="17">
        <v>3.2044546196619901E-2</v>
      </c>
      <c r="AQ2461" s="17">
        <v>0.210501982646738</v>
      </c>
      <c r="AR2461" s="17">
        <v>-2.4648562660788399E-2</v>
      </c>
      <c r="AS2461" s="17"/>
      <c r="AT2461" s="17">
        <v>5.6515991847775199E-2</v>
      </c>
      <c r="AU2461" s="17">
        <v>6.0679339928838699E-2</v>
      </c>
      <c r="AV2461" s="17"/>
      <c r="AW2461" s="17">
        <v>4.0107433190981798E-2</v>
      </c>
      <c r="AX2461" s="17">
        <v>0.225369445291421</v>
      </c>
      <c r="AY2461" s="17">
        <v>2.6349334324507999E-2</v>
      </c>
    </row>
    <row r="2462" spans="2:51">
      <c r="C2462" s="17"/>
      <c r="D2462" s="17"/>
      <c r="E2462" s="17"/>
      <c r="F2462" s="17"/>
      <c r="G2462" s="17"/>
      <c r="H2462" s="17"/>
      <c r="I2462" s="17"/>
      <c r="J2462" s="17"/>
      <c r="K2462" s="17"/>
      <c r="L2462" s="17"/>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7"/>
      <c r="AI2462" s="17"/>
      <c r="AJ2462" s="17"/>
      <c r="AK2462" s="17"/>
      <c r="AL2462" s="17"/>
      <c r="AM2462" s="17"/>
      <c r="AN2462" s="17"/>
      <c r="AO2462" s="17"/>
      <c r="AP2462" s="17"/>
      <c r="AQ2462" s="17"/>
      <c r="AR2462" s="17"/>
      <c r="AS2462" s="17"/>
      <c r="AT2462" s="17"/>
      <c r="AU2462" s="17"/>
      <c r="AV2462" s="17"/>
      <c r="AW2462" s="17"/>
      <c r="AX2462" s="17"/>
      <c r="AY2462" s="17"/>
    </row>
    <row r="2463" spans="2:51">
      <c r="B2463" s="6" t="s">
        <v>549</v>
      </c>
      <c r="C2463" s="17"/>
      <c r="D2463" s="17"/>
      <c r="E2463" s="17"/>
      <c r="F2463" s="17"/>
      <c r="G2463" s="17"/>
      <c r="H2463" s="17"/>
      <c r="I2463" s="17"/>
      <c r="J2463" s="17"/>
      <c r="K2463" s="17"/>
      <c r="L2463" s="17"/>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7"/>
      <c r="AI2463" s="17"/>
      <c r="AJ2463" s="17"/>
      <c r="AK2463" s="17"/>
      <c r="AL2463" s="17"/>
      <c r="AM2463" s="17"/>
      <c r="AN2463" s="17"/>
      <c r="AO2463" s="17"/>
      <c r="AP2463" s="17"/>
      <c r="AQ2463" s="17"/>
      <c r="AR2463" s="17"/>
      <c r="AS2463" s="17"/>
      <c r="AT2463" s="17"/>
      <c r="AU2463" s="17"/>
      <c r="AV2463" s="17"/>
      <c r="AW2463" s="17"/>
      <c r="AX2463" s="17"/>
      <c r="AY2463" s="17"/>
    </row>
    <row r="2464" spans="2:51">
      <c r="B2464" s="24" t="s">
        <v>16</v>
      </c>
      <c r="C2464" s="17"/>
      <c r="D2464" s="17"/>
      <c r="E2464" s="17"/>
      <c r="F2464" s="17"/>
      <c r="G2464" s="17"/>
      <c r="H2464" s="17"/>
      <c r="I2464" s="17"/>
      <c r="J2464" s="17"/>
      <c r="K2464" s="17"/>
      <c r="L2464" s="17"/>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7"/>
      <c r="AI2464" s="17"/>
      <c r="AJ2464" s="17"/>
      <c r="AK2464" s="17"/>
      <c r="AL2464" s="17"/>
      <c r="AM2464" s="17"/>
      <c r="AN2464" s="17"/>
      <c r="AO2464" s="17"/>
      <c r="AP2464" s="17"/>
      <c r="AQ2464" s="17"/>
      <c r="AR2464" s="17"/>
      <c r="AS2464" s="17"/>
      <c r="AT2464" s="17"/>
      <c r="AU2464" s="17"/>
      <c r="AV2464" s="17"/>
      <c r="AW2464" s="17"/>
      <c r="AX2464" s="17"/>
      <c r="AY2464" s="17"/>
    </row>
    <row r="2465" spans="2:51">
      <c r="B2465" t="s">
        <v>133</v>
      </c>
      <c r="C2465" s="17">
        <v>9.3982616224866103E-2</v>
      </c>
      <c r="D2465" s="17">
        <v>0.12602907067865199</v>
      </c>
      <c r="E2465" s="17">
        <v>6.3057309178487994E-2</v>
      </c>
      <c r="F2465" s="17"/>
      <c r="G2465" s="17">
        <v>0.121098245270319</v>
      </c>
      <c r="H2465" s="17">
        <v>9.6058301106081795E-2</v>
      </c>
      <c r="I2465" s="17">
        <v>8.5543880794258703E-2</v>
      </c>
      <c r="J2465" s="17">
        <v>0.12700619693617901</v>
      </c>
      <c r="K2465" s="17">
        <v>7.5030336362587102E-2</v>
      </c>
      <c r="L2465" s="17">
        <v>6.9710354691130405E-2</v>
      </c>
      <c r="M2465" s="17"/>
      <c r="N2465" s="17">
        <v>0.111448058240655</v>
      </c>
      <c r="O2465" s="17">
        <v>7.5153002324683402E-2</v>
      </c>
      <c r="P2465" s="17">
        <v>0.114045487294845</v>
      </c>
      <c r="Q2465" s="17">
        <v>7.1495052879738105E-2</v>
      </c>
      <c r="R2465" s="17"/>
      <c r="S2465" s="17">
        <v>6.9362041645879502E-2</v>
      </c>
      <c r="T2465" s="17">
        <v>5.5127631672249898E-2</v>
      </c>
      <c r="U2465" s="17">
        <v>9.6366193999690195E-2</v>
      </c>
      <c r="V2465" s="17">
        <v>5.4434796585457398E-2</v>
      </c>
      <c r="W2465" s="17">
        <v>0.10056536422491399</v>
      </c>
      <c r="X2465" s="17">
        <v>7.2855658220769601E-2</v>
      </c>
      <c r="Y2465" s="17">
        <v>0.16857462455800001</v>
      </c>
      <c r="Z2465" s="17">
        <v>8.30461222407331E-2</v>
      </c>
      <c r="AA2465" s="17">
        <v>9.9503932183664795E-2</v>
      </c>
      <c r="AB2465" s="17">
        <v>0.18394647343134399</v>
      </c>
      <c r="AC2465" s="17">
        <v>5.56003947644369E-2</v>
      </c>
      <c r="AD2465" s="17">
        <v>0.24005691710510099</v>
      </c>
      <c r="AE2465" s="17"/>
      <c r="AF2465" s="17">
        <v>9.2599464634000095E-2</v>
      </c>
      <c r="AG2465" s="17">
        <v>0.113688338881962</v>
      </c>
      <c r="AH2465" s="17">
        <v>4.3622406223341501E-2</v>
      </c>
      <c r="AI2465" s="17"/>
      <c r="AJ2465" s="17">
        <v>9.6484739253411306E-2</v>
      </c>
      <c r="AK2465" s="17">
        <v>0.11475190902228199</v>
      </c>
      <c r="AL2465" s="17">
        <v>0.104064136248766</v>
      </c>
      <c r="AM2465" s="17"/>
      <c r="AN2465" s="17">
        <v>6.7387535933825404E-2</v>
      </c>
      <c r="AO2465" s="17">
        <v>6.1609962614427798E-2</v>
      </c>
      <c r="AP2465" s="17">
        <v>0.11020305722995501</v>
      </c>
      <c r="AQ2465" s="17">
        <v>0.14636310981692299</v>
      </c>
      <c r="AR2465" s="17">
        <v>0.27065774710156298</v>
      </c>
      <c r="AS2465" s="17"/>
      <c r="AT2465" s="17">
        <v>9.8610543499013603E-2</v>
      </c>
      <c r="AU2465" s="17">
        <v>6.1910643637141001E-2</v>
      </c>
      <c r="AV2465" s="17"/>
      <c r="AW2465" s="17">
        <v>0.138739651828369</v>
      </c>
      <c r="AX2465" s="17">
        <v>6.9785043406775604E-2</v>
      </c>
      <c r="AY2465" s="17">
        <v>5.3126828051602903E-2</v>
      </c>
    </row>
    <row r="2466" spans="2:51">
      <c r="B2466" t="s">
        <v>134</v>
      </c>
      <c r="C2466" s="17">
        <v>0.33688377206673698</v>
      </c>
      <c r="D2466" s="17">
        <v>0.37597606358139601</v>
      </c>
      <c r="E2466" s="17">
        <v>0.29586725627938998</v>
      </c>
      <c r="F2466" s="17"/>
      <c r="G2466" s="17">
        <v>0.29847425936002497</v>
      </c>
      <c r="H2466" s="17">
        <v>0.36252029068404301</v>
      </c>
      <c r="I2466" s="17">
        <v>0.33532151625086398</v>
      </c>
      <c r="J2466" s="17">
        <v>0.29534594069484199</v>
      </c>
      <c r="K2466" s="17">
        <v>0.34177469244793601</v>
      </c>
      <c r="L2466" s="17">
        <v>0.36984977703067401</v>
      </c>
      <c r="M2466" s="17"/>
      <c r="N2466" s="17">
        <v>0.42850752013877702</v>
      </c>
      <c r="O2466" s="17">
        <v>0.36918822983213101</v>
      </c>
      <c r="P2466" s="17">
        <v>0.29358082764890803</v>
      </c>
      <c r="Q2466" s="17">
        <v>0.25180850036240698</v>
      </c>
      <c r="R2466" s="17"/>
      <c r="S2466" s="17">
        <v>0.40776155785449503</v>
      </c>
      <c r="T2466" s="17">
        <v>0.30884316033397802</v>
      </c>
      <c r="U2466" s="17">
        <v>0.33340631331294002</v>
      </c>
      <c r="V2466" s="17">
        <v>0.26295259211667998</v>
      </c>
      <c r="W2466" s="17">
        <v>0.40011558502040101</v>
      </c>
      <c r="X2466" s="17">
        <v>0.30297948101049399</v>
      </c>
      <c r="Y2466" s="17">
        <v>0.30251644980852599</v>
      </c>
      <c r="Z2466" s="17">
        <v>0.427155622292199</v>
      </c>
      <c r="AA2466" s="17">
        <v>0.40378003461968598</v>
      </c>
      <c r="AB2466" s="17">
        <v>0.31723573181741599</v>
      </c>
      <c r="AC2466" s="17">
        <v>0.28189739593462598</v>
      </c>
      <c r="AD2466" s="17">
        <v>0.25583600500528503</v>
      </c>
      <c r="AE2466" s="17"/>
      <c r="AF2466" s="17">
        <v>0.2988815370929</v>
      </c>
      <c r="AG2466" s="17">
        <v>0.397079072474048</v>
      </c>
      <c r="AH2466" s="17">
        <v>0.30173760435659602</v>
      </c>
      <c r="AI2466" s="17"/>
      <c r="AJ2466" s="17">
        <v>0.35313042784138898</v>
      </c>
      <c r="AK2466" s="17">
        <v>0.34757589813492401</v>
      </c>
      <c r="AL2466" s="17">
        <v>0.43124446480863199</v>
      </c>
      <c r="AM2466" s="17"/>
      <c r="AN2466" s="17">
        <v>0.299744081745561</v>
      </c>
      <c r="AO2466" s="17">
        <v>0.34296351221784599</v>
      </c>
      <c r="AP2466" s="17">
        <v>0.40250365483863698</v>
      </c>
      <c r="AQ2466" s="17">
        <v>0.37833221763731201</v>
      </c>
      <c r="AR2466" s="17">
        <v>0.35011842960283202</v>
      </c>
      <c r="AS2466" s="17"/>
      <c r="AT2466" s="17">
        <v>0.33398700553008898</v>
      </c>
      <c r="AU2466" s="17">
        <v>0.37899290546610498</v>
      </c>
      <c r="AV2466" s="17"/>
      <c r="AW2466" s="17">
        <v>0.41659591426015502</v>
      </c>
      <c r="AX2466" s="17">
        <v>0.38590285677067998</v>
      </c>
      <c r="AY2466" s="17">
        <v>0.237587653802035</v>
      </c>
    </row>
    <row r="2467" spans="2:51">
      <c r="B2467" t="s">
        <v>135</v>
      </c>
      <c r="C2467" s="17">
        <v>0.34725608864846702</v>
      </c>
      <c r="D2467" s="17">
        <v>0.32432217361716498</v>
      </c>
      <c r="E2467" s="17">
        <v>0.37107452345005598</v>
      </c>
      <c r="F2467" s="17"/>
      <c r="G2467" s="17">
        <v>0.306362408983745</v>
      </c>
      <c r="H2467" s="17">
        <v>0.312212559505397</v>
      </c>
      <c r="I2467" s="17">
        <v>0.35806426011032999</v>
      </c>
      <c r="J2467" s="17">
        <v>0.338555323776151</v>
      </c>
      <c r="K2467" s="17">
        <v>0.36403207397068199</v>
      </c>
      <c r="L2467" s="17">
        <v>0.38457084155051502</v>
      </c>
      <c r="M2467" s="17"/>
      <c r="N2467" s="17">
        <v>0.29291513467593</v>
      </c>
      <c r="O2467" s="17">
        <v>0.35310665426121202</v>
      </c>
      <c r="P2467" s="17">
        <v>0.35156305847490399</v>
      </c>
      <c r="Q2467" s="17">
        <v>0.39383596199391002</v>
      </c>
      <c r="R2467" s="17"/>
      <c r="S2467" s="17">
        <v>0.32266202557286</v>
      </c>
      <c r="T2467" s="17">
        <v>0.40133906544966003</v>
      </c>
      <c r="U2467" s="17">
        <v>0.35102159805128702</v>
      </c>
      <c r="V2467" s="17">
        <v>0.413083734348548</v>
      </c>
      <c r="W2467" s="17">
        <v>0.28390756736025402</v>
      </c>
      <c r="X2467" s="17">
        <v>0.35844692442896198</v>
      </c>
      <c r="Y2467" s="17">
        <v>0.33307268427960002</v>
      </c>
      <c r="Z2467" s="17">
        <v>0.31897470533684802</v>
      </c>
      <c r="AA2467" s="17">
        <v>0.31512272826960103</v>
      </c>
      <c r="AB2467" s="17">
        <v>0.32943524334563201</v>
      </c>
      <c r="AC2467" s="17">
        <v>0.39881536977218202</v>
      </c>
      <c r="AD2467" s="17">
        <v>0.167261410289816</v>
      </c>
      <c r="AE2467" s="17"/>
      <c r="AF2467" s="17">
        <v>0.379608636555684</v>
      </c>
      <c r="AG2467" s="17">
        <v>0.30623194363100098</v>
      </c>
      <c r="AH2467" s="17">
        <v>0.37551418736451297</v>
      </c>
      <c r="AI2467" s="17"/>
      <c r="AJ2467" s="17">
        <v>0.35943061728106501</v>
      </c>
      <c r="AK2467" s="17">
        <v>0.311409654880765</v>
      </c>
      <c r="AL2467" s="17">
        <v>0.263617654651151</v>
      </c>
      <c r="AM2467" s="17"/>
      <c r="AN2467" s="17">
        <v>0.34458250746152203</v>
      </c>
      <c r="AO2467" s="17">
        <v>0.35579907055309501</v>
      </c>
      <c r="AP2467" s="17">
        <v>0.32512083170879602</v>
      </c>
      <c r="AQ2467" s="17">
        <v>0.29310776637496799</v>
      </c>
      <c r="AR2467" s="17">
        <v>0.30165639133650901</v>
      </c>
      <c r="AS2467" s="17"/>
      <c r="AT2467" s="17">
        <v>0.35157334286031999</v>
      </c>
      <c r="AU2467" s="17">
        <v>0.29268879249928098</v>
      </c>
      <c r="AV2467" s="17"/>
      <c r="AW2467" s="17">
        <v>0.27500413926809503</v>
      </c>
      <c r="AX2467" s="17">
        <v>0.33428598535141701</v>
      </c>
      <c r="AY2467" s="17">
        <v>0.42819728017154501</v>
      </c>
    </row>
    <row r="2468" spans="2:51">
      <c r="B2468" t="s">
        <v>136</v>
      </c>
      <c r="C2468" s="17">
        <v>0.1131555852306</v>
      </c>
      <c r="D2468" s="17">
        <v>8.9932359159162104E-2</v>
      </c>
      <c r="E2468" s="17">
        <v>0.13552347678794699</v>
      </c>
      <c r="F2468" s="17"/>
      <c r="G2468" s="17">
        <v>0.18288367590169999</v>
      </c>
      <c r="H2468" s="17">
        <v>0.10626888855601101</v>
      </c>
      <c r="I2468" s="17">
        <v>8.7727466655488404E-2</v>
      </c>
      <c r="J2468" s="17">
        <v>0.13284121470468199</v>
      </c>
      <c r="K2468" s="17">
        <v>0.13031368696766699</v>
      </c>
      <c r="L2468" s="17">
        <v>7.1650462073799104E-2</v>
      </c>
      <c r="M2468" s="17"/>
      <c r="N2468" s="17">
        <v>7.6940289624443797E-2</v>
      </c>
      <c r="O2468" s="17">
        <v>0.102910570863871</v>
      </c>
      <c r="P2468" s="17">
        <v>0.130208271741383</v>
      </c>
      <c r="Q2468" s="17">
        <v>0.14225796062860199</v>
      </c>
      <c r="R2468" s="17"/>
      <c r="S2468" s="17">
        <v>0.10257380470920301</v>
      </c>
      <c r="T2468" s="17">
        <v>0.120925456383197</v>
      </c>
      <c r="U2468" s="17">
        <v>8.8446357104561904E-2</v>
      </c>
      <c r="V2468" s="17">
        <v>0.171848542387461</v>
      </c>
      <c r="W2468" s="17">
        <v>0.13450361684833001</v>
      </c>
      <c r="X2468" s="17">
        <v>0.15808754969358099</v>
      </c>
      <c r="Y2468" s="17">
        <v>7.4753968720999098E-2</v>
      </c>
      <c r="Z2468" s="17">
        <v>6.5290139355583601E-2</v>
      </c>
      <c r="AA2468" s="17">
        <v>5.1488268440392802E-2</v>
      </c>
      <c r="AB2468" s="17">
        <v>9.0635055931616901E-2</v>
      </c>
      <c r="AC2468" s="17">
        <v>0.13350589569542201</v>
      </c>
      <c r="AD2468" s="17">
        <v>0.22535154608685201</v>
      </c>
      <c r="AE2468" s="17"/>
      <c r="AF2468" s="17">
        <v>0.110781755435981</v>
      </c>
      <c r="AG2468" s="17">
        <v>0.10109431692807801</v>
      </c>
      <c r="AH2468" s="17">
        <v>0.113821821940677</v>
      </c>
      <c r="AI2468" s="17"/>
      <c r="AJ2468" s="17">
        <v>9.52928448955183E-2</v>
      </c>
      <c r="AK2468" s="17">
        <v>0.117728220192327</v>
      </c>
      <c r="AL2468" s="17">
        <v>0.101205280899258</v>
      </c>
      <c r="AM2468" s="17"/>
      <c r="AN2468" s="17">
        <v>0.147024045104136</v>
      </c>
      <c r="AO2468" s="17">
        <v>0.124346988257899</v>
      </c>
      <c r="AP2468" s="17">
        <v>7.5895842661705099E-2</v>
      </c>
      <c r="AQ2468" s="17">
        <v>8.2852737673108801E-2</v>
      </c>
      <c r="AR2468" s="17">
        <v>3.9860441747800603E-2</v>
      </c>
      <c r="AS2468" s="17"/>
      <c r="AT2468" s="17">
        <v>0.117586915145707</v>
      </c>
      <c r="AU2468" s="17">
        <v>8.4315985231728105E-2</v>
      </c>
      <c r="AV2468" s="17"/>
      <c r="AW2468" s="17">
        <v>8.8581309603766006E-2</v>
      </c>
      <c r="AX2468" s="17">
        <v>0.118446107024718</v>
      </c>
      <c r="AY2468" s="17">
        <v>0.137890775139906</v>
      </c>
    </row>
    <row r="2469" spans="2:51">
      <c r="B2469" t="s">
        <v>137</v>
      </c>
      <c r="C2469" s="17">
        <v>3.4254321733259298E-2</v>
      </c>
      <c r="D2469" s="17">
        <v>4.4562726946725903E-2</v>
      </c>
      <c r="E2469" s="17">
        <v>2.4342983775247101E-2</v>
      </c>
      <c r="F2469" s="17"/>
      <c r="G2469" s="17">
        <v>4.1644654677370503E-2</v>
      </c>
      <c r="H2469" s="17">
        <v>6.4851837186007802E-2</v>
      </c>
      <c r="I2469" s="17">
        <v>2.5583222280009699E-2</v>
      </c>
      <c r="J2469" s="17">
        <v>2.0722399737571201E-2</v>
      </c>
      <c r="K2469" s="17">
        <v>2.3145270601502101E-2</v>
      </c>
      <c r="L2469" s="17">
        <v>3.1418737792117103E-2</v>
      </c>
      <c r="M2469" s="17"/>
      <c r="N2469" s="17">
        <v>2.3931998478214901E-2</v>
      </c>
      <c r="O2469" s="17">
        <v>3.5420063335736197E-2</v>
      </c>
      <c r="P2469" s="17">
        <v>3.2625237271452598E-2</v>
      </c>
      <c r="Q2469" s="17">
        <v>4.7067222245121297E-2</v>
      </c>
      <c r="R2469" s="17"/>
      <c r="S2469" s="17">
        <v>4.1019187700528301E-2</v>
      </c>
      <c r="T2469" s="17">
        <v>2.2848101229897701E-2</v>
      </c>
      <c r="U2469" s="17">
        <v>3.2013184278159697E-2</v>
      </c>
      <c r="V2469" s="17">
        <v>2.6961796778601801E-2</v>
      </c>
      <c r="W2469" s="17">
        <v>3.6083200992136501E-2</v>
      </c>
      <c r="X2469" s="17">
        <v>7.9216791952805607E-2</v>
      </c>
      <c r="Y2469" s="17">
        <v>1.64816711187275E-2</v>
      </c>
      <c r="Z2469" s="17">
        <v>0</v>
      </c>
      <c r="AA2469" s="17">
        <v>3.1820473153264403E-2</v>
      </c>
      <c r="AB2469" s="17">
        <v>1.28090586583555E-2</v>
      </c>
      <c r="AC2469" s="17">
        <v>6.3410545056402395E-2</v>
      </c>
      <c r="AD2469" s="17">
        <v>5.3923115664542803E-2</v>
      </c>
      <c r="AE2469" s="17"/>
      <c r="AF2469" s="17">
        <v>4.6423444689621098E-2</v>
      </c>
      <c r="AG2469" s="17">
        <v>1.1459323475687899E-2</v>
      </c>
      <c r="AH2469" s="17">
        <v>6.8944994749944297E-2</v>
      </c>
      <c r="AI2469" s="17"/>
      <c r="AJ2469" s="17">
        <v>2.7950014734773401E-2</v>
      </c>
      <c r="AK2469" s="17">
        <v>3.3652841411151102E-2</v>
      </c>
      <c r="AL2469" s="17">
        <v>4.77106596936374E-2</v>
      </c>
      <c r="AM2469" s="17"/>
      <c r="AN2469" s="17">
        <v>5.7095268346909797E-2</v>
      </c>
      <c r="AO2469" s="17">
        <v>3.8021778631726101E-2</v>
      </c>
      <c r="AP2469" s="17">
        <v>2.2190957157504899E-2</v>
      </c>
      <c r="AQ2469" s="17">
        <v>3.5401477773379798E-2</v>
      </c>
      <c r="AR2469" s="17">
        <v>0</v>
      </c>
      <c r="AS2469" s="17"/>
      <c r="AT2469" s="17">
        <v>2.904869690251E-2</v>
      </c>
      <c r="AU2469" s="17">
        <v>7.2843913731618207E-2</v>
      </c>
      <c r="AV2469" s="17"/>
      <c r="AW2469" s="17">
        <v>2.5887168041736301E-2</v>
      </c>
      <c r="AX2469" s="17">
        <v>2.8800947151485401E-2</v>
      </c>
      <c r="AY2469" s="17">
        <v>4.4765857936045497E-2</v>
      </c>
    </row>
    <row r="2470" spans="2:51">
      <c r="B2470" t="s">
        <v>119</v>
      </c>
      <c r="C2470" s="17">
        <v>7.4467616096070902E-2</v>
      </c>
      <c r="D2470" s="17">
        <v>3.9177606016899701E-2</v>
      </c>
      <c r="E2470" s="17">
        <v>0.110134450528871</v>
      </c>
      <c r="F2470" s="17"/>
      <c r="G2470" s="17">
        <v>4.9536755806839597E-2</v>
      </c>
      <c r="H2470" s="17">
        <v>5.8088122962458702E-2</v>
      </c>
      <c r="I2470" s="17">
        <v>0.107759653909049</v>
      </c>
      <c r="J2470" s="17">
        <v>8.5528924150574906E-2</v>
      </c>
      <c r="K2470" s="17">
        <v>6.5703939649625898E-2</v>
      </c>
      <c r="L2470" s="17">
        <v>7.2799826861764297E-2</v>
      </c>
      <c r="M2470" s="17"/>
      <c r="N2470" s="17">
        <v>6.6256998841979206E-2</v>
      </c>
      <c r="O2470" s="17">
        <v>6.42214793823669E-2</v>
      </c>
      <c r="P2470" s="17">
        <v>7.7977117568506296E-2</v>
      </c>
      <c r="Q2470" s="17">
        <v>9.3535301890221495E-2</v>
      </c>
      <c r="R2470" s="17"/>
      <c r="S2470" s="17">
        <v>5.66213825170339E-2</v>
      </c>
      <c r="T2470" s="17">
        <v>9.0916584931017799E-2</v>
      </c>
      <c r="U2470" s="17">
        <v>9.8746353253361702E-2</v>
      </c>
      <c r="V2470" s="17">
        <v>7.0718537783251198E-2</v>
      </c>
      <c r="W2470" s="17">
        <v>4.4824665553964402E-2</v>
      </c>
      <c r="X2470" s="17">
        <v>2.8413594693387102E-2</v>
      </c>
      <c r="Y2470" s="17">
        <v>0.104600601514148</v>
      </c>
      <c r="Z2470" s="17">
        <v>0.105533410774637</v>
      </c>
      <c r="AA2470" s="17">
        <v>9.8284563333391403E-2</v>
      </c>
      <c r="AB2470" s="17">
        <v>6.5938436815635298E-2</v>
      </c>
      <c r="AC2470" s="17">
        <v>6.6770398776931E-2</v>
      </c>
      <c r="AD2470" s="17">
        <v>5.7571005848403502E-2</v>
      </c>
      <c r="AE2470" s="17"/>
      <c r="AF2470" s="17">
        <v>7.1705161591813199E-2</v>
      </c>
      <c r="AG2470" s="17">
        <v>7.0447004609223193E-2</v>
      </c>
      <c r="AH2470" s="17">
        <v>9.6358985364928498E-2</v>
      </c>
      <c r="AI2470" s="17"/>
      <c r="AJ2470" s="17">
        <v>6.7711355993842898E-2</v>
      </c>
      <c r="AK2470" s="17">
        <v>7.4881476358551302E-2</v>
      </c>
      <c r="AL2470" s="17">
        <v>5.2157803698555702E-2</v>
      </c>
      <c r="AM2470" s="17"/>
      <c r="AN2470" s="17">
        <v>8.4166561408045001E-2</v>
      </c>
      <c r="AO2470" s="17">
        <v>7.7258687725005507E-2</v>
      </c>
      <c r="AP2470" s="17">
        <v>6.4085656403401595E-2</v>
      </c>
      <c r="AQ2470" s="17">
        <v>6.3942690724308096E-2</v>
      </c>
      <c r="AR2470" s="17">
        <v>3.7706990211295803E-2</v>
      </c>
      <c r="AS2470" s="17"/>
      <c r="AT2470" s="17">
        <v>6.9193496062360194E-2</v>
      </c>
      <c r="AU2470" s="17">
        <v>0.109247759434127</v>
      </c>
      <c r="AV2470" s="17"/>
      <c r="AW2470" s="17">
        <v>5.5191816997878097E-2</v>
      </c>
      <c r="AX2470" s="17">
        <v>6.2779060294924499E-2</v>
      </c>
      <c r="AY2470" s="17">
        <v>9.8431604898865599E-2</v>
      </c>
    </row>
    <row r="2471" spans="2:51">
      <c r="B2471" t="s">
        <v>138</v>
      </c>
      <c r="C2471" s="17">
        <v>0.43086638829160301</v>
      </c>
      <c r="D2471" s="17">
        <v>0.502005134260047</v>
      </c>
      <c r="E2471" s="17">
        <v>0.35892456545787799</v>
      </c>
      <c r="F2471" s="17"/>
      <c r="G2471" s="17">
        <v>0.41957250463034501</v>
      </c>
      <c r="H2471" s="17">
        <v>0.458578591790125</v>
      </c>
      <c r="I2471" s="17">
        <v>0.42086539704512299</v>
      </c>
      <c r="J2471" s="17">
        <v>0.42235213763102097</v>
      </c>
      <c r="K2471" s="17">
        <v>0.416805028810524</v>
      </c>
      <c r="L2471" s="17">
        <v>0.43956013172180503</v>
      </c>
      <c r="M2471" s="17"/>
      <c r="N2471" s="17">
        <v>0.53995557837943198</v>
      </c>
      <c r="O2471" s="17">
        <v>0.44434123215681398</v>
      </c>
      <c r="P2471" s="17">
        <v>0.40762631494375401</v>
      </c>
      <c r="Q2471" s="17">
        <v>0.32330355324214499</v>
      </c>
      <c r="R2471" s="17"/>
      <c r="S2471" s="17">
        <v>0.47712359950037397</v>
      </c>
      <c r="T2471" s="17">
        <v>0.36397079200622801</v>
      </c>
      <c r="U2471" s="17">
        <v>0.42977250731263</v>
      </c>
      <c r="V2471" s="17">
        <v>0.31738738870213701</v>
      </c>
      <c r="W2471" s="17">
        <v>0.50068094924531403</v>
      </c>
      <c r="X2471" s="17">
        <v>0.37583513923126399</v>
      </c>
      <c r="Y2471" s="17">
        <v>0.47109107436652597</v>
      </c>
      <c r="Z2471" s="17">
        <v>0.51020174453293199</v>
      </c>
      <c r="AA2471" s="17">
        <v>0.50328396680335097</v>
      </c>
      <c r="AB2471" s="17">
        <v>0.50118220524876</v>
      </c>
      <c r="AC2471" s="17">
        <v>0.33749779069906299</v>
      </c>
      <c r="AD2471" s="17">
        <v>0.49589292211038599</v>
      </c>
      <c r="AE2471" s="17"/>
      <c r="AF2471" s="17">
        <v>0.39148100172689998</v>
      </c>
      <c r="AG2471" s="17">
        <v>0.51076741135601</v>
      </c>
      <c r="AH2471" s="17">
        <v>0.34536001057993698</v>
      </c>
      <c r="AI2471" s="17"/>
      <c r="AJ2471" s="17">
        <v>0.44961516709479998</v>
      </c>
      <c r="AK2471" s="17">
        <v>0.46232780715720601</v>
      </c>
      <c r="AL2471" s="17">
        <v>0.53530860105739697</v>
      </c>
      <c r="AM2471" s="17"/>
      <c r="AN2471" s="17">
        <v>0.36713161767938701</v>
      </c>
      <c r="AO2471" s="17">
        <v>0.40457347483227402</v>
      </c>
      <c r="AP2471" s="17">
        <v>0.51270671206859197</v>
      </c>
      <c r="AQ2471" s="17">
        <v>0.52469532745423497</v>
      </c>
      <c r="AR2471" s="17">
        <v>0.620776176704395</v>
      </c>
      <c r="AS2471" s="17"/>
      <c r="AT2471" s="17">
        <v>0.43259754902910302</v>
      </c>
      <c r="AU2471" s="17">
        <v>0.44090354910324597</v>
      </c>
      <c r="AV2471" s="17"/>
      <c r="AW2471" s="17">
        <v>0.55533556608852497</v>
      </c>
      <c r="AX2471" s="17">
        <v>0.45568790017745497</v>
      </c>
      <c r="AY2471" s="17">
        <v>0.29071448185363802</v>
      </c>
    </row>
    <row r="2472" spans="2:51">
      <c r="B2472" t="s">
        <v>139</v>
      </c>
      <c r="C2472" s="17">
        <v>0.147409906963859</v>
      </c>
      <c r="D2472" s="17">
        <v>0.13449508610588801</v>
      </c>
      <c r="E2472" s="17">
        <v>0.15986646056319501</v>
      </c>
      <c r="F2472" s="17"/>
      <c r="G2472" s="17">
        <v>0.22452833057907101</v>
      </c>
      <c r="H2472" s="17">
        <v>0.171120725742019</v>
      </c>
      <c r="I2472" s="17">
        <v>0.11331068893549801</v>
      </c>
      <c r="J2472" s="17">
        <v>0.153563614442253</v>
      </c>
      <c r="K2472" s="17">
        <v>0.153458957569169</v>
      </c>
      <c r="L2472" s="17">
        <v>0.10306919986591601</v>
      </c>
      <c r="M2472" s="17"/>
      <c r="N2472" s="17">
        <v>0.100872288102659</v>
      </c>
      <c r="O2472" s="17">
        <v>0.13833063419960701</v>
      </c>
      <c r="P2472" s="17">
        <v>0.162833509012836</v>
      </c>
      <c r="Q2472" s="17">
        <v>0.18932518287372399</v>
      </c>
      <c r="R2472" s="17"/>
      <c r="S2472" s="17">
        <v>0.143592992409732</v>
      </c>
      <c r="T2472" s="17">
        <v>0.14377355761309399</v>
      </c>
      <c r="U2472" s="17">
        <v>0.120459541382722</v>
      </c>
      <c r="V2472" s="17">
        <v>0.198810339166063</v>
      </c>
      <c r="W2472" s="17">
        <v>0.170586817840467</v>
      </c>
      <c r="X2472" s="17">
        <v>0.237304341646386</v>
      </c>
      <c r="Y2472" s="17">
        <v>9.1235639839726601E-2</v>
      </c>
      <c r="Z2472" s="17">
        <v>6.5290139355583601E-2</v>
      </c>
      <c r="AA2472" s="17">
        <v>8.3308741593657296E-2</v>
      </c>
      <c r="AB2472" s="17">
        <v>0.10344411458997201</v>
      </c>
      <c r="AC2472" s="17">
        <v>0.19691644075182399</v>
      </c>
      <c r="AD2472" s="17">
        <v>0.27927466175139498</v>
      </c>
      <c r="AE2472" s="17"/>
      <c r="AF2472" s="17">
        <v>0.15720520012560199</v>
      </c>
      <c r="AG2472" s="17">
        <v>0.112553640403766</v>
      </c>
      <c r="AH2472" s="17">
        <v>0.182766816690621</v>
      </c>
      <c r="AI2472" s="17"/>
      <c r="AJ2472" s="17">
        <v>0.123242859630292</v>
      </c>
      <c r="AK2472" s="17">
        <v>0.151381061603478</v>
      </c>
      <c r="AL2472" s="17">
        <v>0.14891594059289601</v>
      </c>
      <c r="AM2472" s="17"/>
      <c r="AN2472" s="17">
        <v>0.204119313451046</v>
      </c>
      <c r="AO2472" s="17">
        <v>0.16236876688962601</v>
      </c>
      <c r="AP2472" s="17">
        <v>9.8086799819209994E-2</v>
      </c>
      <c r="AQ2472" s="17">
        <v>0.11825421544648899</v>
      </c>
      <c r="AR2472" s="17">
        <v>3.9860441747800603E-2</v>
      </c>
      <c r="AS2472" s="17"/>
      <c r="AT2472" s="17">
        <v>0.14663561204821601</v>
      </c>
      <c r="AU2472" s="17">
        <v>0.15715989896334601</v>
      </c>
      <c r="AV2472" s="17"/>
      <c r="AW2472" s="17">
        <v>0.114468477645502</v>
      </c>
      <c r="AX2472" s="17">
        <v>0.14724705417620301</v>
      </c>
      <c r="AY2472" s="17">
        <v>0.18265663307595101</v>
      </c>
    </row>
    <row r="2473" spans="2:51">
      <c r="B2473" t="s">
        <v>140</v>
      </c>
      <c r="C2473" s="17">
        <v>0.28345648132774398</v>
      </c>
      <c r="D2473" s="17">
        <v>0.367510048154159</v>
      </c>
      <c r="E2473" s="17">
        <v>0.19905810489468401</v>
      </c>
      <c r="F2473" s="17"/>
      <c r="G2473" s="17">
        <v>0.195044174051274</v>
      </c>
      <c r="H2473" s="17">
        <v>0.28745786604810603</v>
      </c>
      <c r="I2473" s="17">
        <v>0.30755470810962399</v>
      </c>
      <c r="J2473" s="17">
        <v>0.268788523188767</v>
      </c>
      <c r="K2473" s="17">
        <v>0.26334607124135501</v>
      </c>
      <c r="L2473" s="17">
        <v>0.33649093185588802</v>
      </c>
      <c r="M2473" s="17"/>
      <c r="N2473" s="17">
        <v>0.43908329027677301</v>
      </c>
      <c r="O2473" s="17">
        <v>0.30601059795720698</v>
      </c>
      <c r="P2473" s="17">
        <v>0.24479280593091801</v>
      </c>
      <c r="Q2473" s="17">
        <v>0.133978370368421</v>
      </c>
      <c r="R2473" s="17"/>
      <c r="S2473" s="17">
        <v>0.33353060709064303</v>
      </c>
      <c r="T2473" s="17">
        <v>0.22019723439313299</v>
      </c>
      <c r="U2473" s="17">
        <v>0.30931296592990798</v>
      </c>
      <c r="V2473" s="17">
        <v>0.11857704953607399</v>
      </c>
      <c r="W2473" s="17">
        <v>0.330094131404848</v>
      </c>
      <c r="X2473" s="17">
        <v>0.13853079758487799</v>
      </c>
      <c r="Y2473" s="17">
        <v>0.37985543452679899</v>
      </c>
      <c r="Z2473" s="17">
        <v>0.44491160517734901</v>
      </c>
      <c r="AA2473" s="17">
        <v>0.41997522520969299</v>
      </c>
      <c r="AB2473" s="17">
        <v>0.39773809065878801</v>
      </c>
      <c r="AC2473" s="17">
        <v>0.140581349947239</v>
      </c>
      <c r="AD2473" s="17">
        <v>0.21661826035899101</v>
      </c>
      <c r="AE2473" s="17"/>
      <c r="AF2473" s="17">
        <v>0.23427580160129799</v>
      </c>
      <c r="AG2473" s="17">
        <v>0.39821377095224397</v>
      </c>
      <c r="AH2473" s="17">
        <v>0.16259319388931601</v>
      </c>
      <c r="AI2473" s="17"/>
      <c r="AJ2473" s="17">
        <v>0.32637230746450901</v>
      </c>
      <c r="AK2473" s="17">
        <v>0.31094674555372798</v>
      </c>
      <c r="AL2473" s="17">
        <v>0.38639266046450199</v>
      </c>
      <c r="AM2473" s="17"/>
      <c r="AN2473" s="17">
        <v>0.16301230422834101</v>
      </c>
      <c r="AO2473" s="17">
        <v>0.24220470794264801</v>
      </c>
      <c r="AP2473" s="17">
        <v>0.41461991224938199</v>
      </c>
      <c r="AQ2473" s="17">
        <v>0.40644111200774602</v>
      </c>
      <c r="AR2473" s="17">
        <v>0.58091573495659399</v>
      </c>
      <c r="AS2473" s="17"/>
      <c r="AT2473" s="17">
        <v>0.28596193698088601</v>
      </c>
      <c r="AU2473" s="17">
        <v>0.28374365013989999</v>
      </c>
      <c r="AV2473" s="17"/>
      <c r="AW2473" s="17">
        <v>0.44086708844302203</v>
      </c>
      <c r="AX2473" s="17">
        <v>0.30844084600125199</v>
      </c>
      <c r="AY2473" s="17">
        <v>0.108057848777687</v>
      </c>
    </row>
    <row r="2474" spans="2:51">
      <c r="C2474" s="17"/>
      <c r="D2474" s="17"/>
      <c r="E2474" s="17"/>
      <c r="F2474" s="17"/>
      <c r="G2474" s="17"/>
      <c r="H2474" s="17"/>
      <c r="I2474" s="17"/>
      <c r="J2474" s="17"/>
      <c r="K2474" s="17"/>
      <c r="L2474" s="17"/>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7"/>
      <c r="AI2474" s="17"/>
      <c r="AJ2474" s="17"/>
      <c r="AK2474" s="17"/>
      <c r="AL2474" s="17"/>
      <c r="AM2474" s="17"/>
      <c r="AN2474" s="17"/>
      <c r="AO2474" s="17"/>
      <c r="AP2474" s="17"/>
      <c r="AQ2474" s="17"/>
      <c r="AR2474" s="17"/>
      <c r="AS2474" s="17"/>
      <c r="AT2474" s="17"/>
      <c r="AU2474" s="17"/>
      <c r="AV2474" s="17"/>
      <c r="AW2474" s="17"/>
      <c r="AX2474" s="17"/>
      <c r="AY2474" s="17"/>
    </row>
    <row r="2475" spans="2:51">
      <c r="B2475" s="6" t="s">
        <v>550</v>
      </c>
      <c r="C2475" s="17"/>
      <c r="D2475" s="17"/>
      <c r="E2475" s="17"/>
      <c r="F2475" s="17"/>
      <c r="G2475" s="17"/>
      <c r="H2475" s="17"/>
      <c r="I2475" s="17"/>
      <c r="J2475" s="17"/>
      <c r="K2475" s="17"/>
      <c r="L2475" s="17"/>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7"/>
      <c r="AI2475" s="17"/>
      <c r="AJ2475" s="17"/>
      <c r="AK2475" s="17"/>
      <c r="AL2475" s="17"/>
      <c r="AM2475" s="17"/>
      <c r="AN2475" s="17"/>
      <c r="AO2475" s="17"/>
      <c r="AP2475" s="17"/>
      <c r="AQ2475" s="17"/>
      <c r="AR2475" s="17"/>
      <c r="AS2475" s="17"/>
      <c r="AT2475" s="17"/>
      <c r="AU2475" s="17"/>
      <c r="AV2475" s="17"/>
      <c r="AW2475" s="17"/>
      <c r="AX2475" s="17"/>
      <c r="AY2475" s="17"/>
    </row>
    <row r="2476" spans="2:51">
      <c r="B2476" s="24" t="s">
        <v>16</v>
      </c>
      <c r="C2476" s="17"/>
      <c r="D2476" s="17"/>
      <c r="E2476" s="17"/>
      <c r="F2476" s="17"/>
      <c r="G2476" s="17"/>
      <c r="H2476" s="17"/>
      <c r="I2476" s="17"/>
      <c r="J2476" s="17"/>
      <c r="K2476" s="17"/>
      <c r="L2476" s="17"/>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7"/>
      <c r="AI2476" s="17"/>
      <c r="AJ2476" s="17"/>
      <c r="AK2476" s="17"/>
      <c r="AL2476" s="17"/>
      <c r="AM2476" s="17"/>
      <c r="AN2476" s="17"/>
      <c r="AO2476" s="17"/>
      <c r="AP2476" s="17"/>
      <c r="AQ2476" s="17"/>
      <c r="AR2476" s="17"/>
      <c r="AS2476" s="17"/>
      <c r="AT2476" s="17"/>
      <c r="AU2476" s="17"/>
      <c r="AV2476" s="17"/>
      <c r="AW2476" s="17"/>
      <c r="AX2476" s="17"/>
      <c r="AY2476" s="17"/>
    </row>
    <row r="2477" spans="2:51">
      <c r="B2477" t="s">
        <v>133</v>
      </c>
      <c r="C2477" s="17">
        <v>5.96853610406404E-2</v>
      </c>
      <c r="D2477" s="17">
        <v>8.3947570782584094E-2</v>
      </c>
      <c r="E2477" s="17">
        <v>3.46038120182455E-2</v>
      </c>
      <c r="F2477" s="17"/>
      <c r="G2477" s="17">
        <v>4.7657145914744202E-2</v>
      </c>
      <c r="H2477" s="17">
        <v>8.8354197934189305E-2</v>
      </c>
      <c r="I2477" s="17">
        <v>7.9229176284376299E-2</v>
      </c>
      <c r="J2477" s="17">
        <v>6.9476949994571699E-2</v>
      </c>
      <c r="K2477" s="17">
        <v>3.8510129812273503E-2</v>
      </c>
      <c r="L2477" s="17">
        <v>3.9057371475752098E-2</v>
      </c>
      <c r="M2477" s="17"/>
      <c r="N2477" s="17">
        <v>6.8067189101770204E-2</v>
      </c>
      <c r="O2477" s="17">
        <v>4.6242187869489998E-2</v>
      </c>
      <c r="P2477" s="17">
        <v>6.03657982648413E-2</v>
      </c>
      <c r="Q2477" s="17">
        <v>6.5705564884062304E-2</v>
      </c>
      <c r="R2477" s="17"/>
      <c r="S2477" s="17">
        <v>9.72438076836485E-2</v>
      </c>
      <c r="T2477" s="17">
        <v>5.2496606683513899E-2</v>
      </c>
      <c r="U2477" s="17">
        <v>8.2068575805881297E-2</v>
      </c>
      <c r="V2477" s="17">
        <v>1.49166449715296E-2</v>
      </c>
      <c r="W2477" s="17">
        <v>2.6277604496353701E-2</v>
      </c>
      <c r="X2477" s="17">
        <v>3.3079682411094401E-2</v>
      </c>
      <c r="Y2477" s="17">
        <v>4.8384299412194201E-2</v>
      </c>
      <c r="Z2477" s="17">
        <v>6.0101305162962797E-2</v>
      </c>
      <c r="AA2477" s="17">
        <v>6.8040156125334303E-2</v>
      </c>
      <c r="AB2477" s="17">
        <v>7.8902694773921797E-2</v>
      </c>
      <c r="AC2477" s="17">
        <v>4.96552942922888E-2</v>
      </c>
      <c r="AD2477" s="17">
        <v>9.6237034547304104E-2</v>
      </c>
      <c r="AE2477" s="17"/>
      <c r="AF2477" s="17">
        <v>6.4494149253516597E-2</v>
      </c>
      <c r="AG2477" s="17">
        <v>7.1087656903489699E-2</v>
      </c>
      <c r="AH2477" s="17">
        <v>1.7089574265206901E-2</v>
      </c>
      <c r="AI2477" s="17"/>
      <c r="AJ2477" s="17">
        <v>8.9224234661926E-2</v>
      </c>
      <c r="AK2477" s="17">
        <v>5.3889528392661597E-2</v>
      </c>
      <c r="AL2477" s="17">
        <v>9.3804450515360002E-2</v>
      </c>
      <c r="AM2477" s="17"/>
      <c r="AN2477" s="17">
        <v>6.7035170302903097E-2</v>
      </c>
      <c r="AO2477" s="17">
        <v>4.6686554504808797E-2</v>
      </c>
      <c r="AP2477" s="17">
        <v>4.2217357424863801E-2</v>
      </c>
      <c r="AQ2477" s="17">
        <v>7.17301806293896E-2</v>
      </c>
      <c r="AR2477" s="17">
        <v>0.33008661490027402</v>
      </c>
      <c r="AS2477" s="17"/>
      <c r="AT2477" s="17">
        <v>6.3174996337035202E-2</v>
      </c>
      <c r="AU2477" s="17">
        <v>2.3816161749831699E-2</v>
      </c>
      <c r="AV2477" s="17"/>
      <c r="AW2477" s="17">
        <v>8.2587142586871706E-2</v>
      </c>
      <c r="AX2477" s="17">
        <v>3.27174889275662E-2</v>
      </c>
      <c r="AY2477" s="17">
        <v>3.79131570588035E-2</v>
      </c>
    </row>
    <row r="2478" spans="2:51">
      <c r="B2478" t="s">
        <v>134</v>
      </c>
      <c r="C2478" s="17">
        <v>0.184402572315395</v>
      </c>
      <c r="D2478" s="17">
        <v>0.21916191506205299</v>
      </c>
      <c r="E2478" s="17">
        <v>0.151919010846223</v>
      </c>
      <c r="F2478" s="17"/>
      <c r="G2478" s="17">
        <v>0.24555577812510601</v>
      </c>
      <c r="H2478" s="17">
        <v>0.19550021171964899</v>
      </c>
      <c r="I2478" s="17">
        <v>0.237645577877861</v>
      </c>
      <c r="J2478" s="17">
        <v>0.13908812338193399</v>
      </c>
      <c r="K2478" s="17">
        <v>0.178714768914047</v>
      </c>
      <c r="L2478" s="17">
        <v>0.151054343981398</v>
      </c>
      <c r="M2478" s="17"/>
      <c r="N2478" s="17">
        <v>0.198095395006924</v>
      </c>
      <c r="O2478" s="17">
        <v>0.17391833438796001</v>
      </c>
      <c r="P2478" s="17">
        <v>0.240158987707591</v>
      </c>
      <c r="Q2478" s="17">
        <v>0.14087698548441099</v>
      </c>
      <c r="R2478" s="17"/>
      <c r="S2478" s="17">
        <v>0.217821949971647</v>
      </c>
      <c r="T2478" s="17">
        <v>0.124757026485599</v>
      </c>
      <c r="U2478" s="17">
        <v>0.167312662536899</v>
      </c>
      <c r="V2478" s="17">
        <v>0.154296087252834</v>
      </c>
      <c r="W2478" s="17">
        <v>0.22688843194040001</v>
      </c>
      <c r="X2478" s="17">
        <v>0.23206755952834199</v>
      </c>
      <c r="Y2478" s="17">
        <v>0.19169012339741701</v>
      </c>
      <c r="Z2478" s="17">
        <v>0.15132337696343001</v>
      </c>
      <c r="AA2478" s="17">
        <v>0.189363674870972</v>
      </c>
      <c r="AB2478" s="17">
        <v>0.18440296039791301</v>
      </c>
      <c r="AC2478" s="17">
        <v>0.24002605675803701</v>
      </c>
      <c r="AD2478" s="17">
        <v>0.13204421280173001</v>
      </c>
      <c r="AE2478" s="17"/>
      <c r="AF2478" s="17">
        <v>0.19001422003421201</v>
      </c>
      <c r="AG2478" s="17">
        <v>0.199813620012425</v>
      </c>
      <c r="AH2478" s="17">
        <v>0.13469398471591201</v>
      </c>
      <c r="AI2478" s="17"/>
      <c r="AJ2478" s="17">
        <v>0.19937057494320401</v>
      </c>
      <c r="AK2478" s="17">
        <v>0.20575336479464201</v>
      </c>
      <c r="AL2478" s="17">
        <v>0.21073467254220701</v>
      </c>
      <c r="AM2478" s="17"/>
      <c r="AN2478" s="17">
        <v>0.14197439090797301</v>
      </c>
      <c r="AO2478" s="17">
        <v>0.23393089451601301</v>
      </c>
      <c r="AP2478" s="17">
        <v>0.20535126077874599</v>
      </c>
      <c r="AQ2478" s="17">
        <v>0.22980296802601899</v>
      </c>
      <c r="AR2478" s="17">
        <v>0.28173839319621902</v>
      </c>
      <c r="AS2478" s="17"/>
      <c r="AT2478" s="17">
        <v>0.17287431040319101</v>
      </c>
      <c r="AU2478" s="17">
        <v>0.31625772267830299</v>
      </c>
      <c r="AV2478" s="17"/>
      <c r="AW2478" s="17">
        <v>0.190826909890802</v>
      </c>
      <c r="AX2478" s="17">
        <v>0.27288829738328702</v>
      </c>
      <c r="AY2478" s="17">
        <v>0.15453910813872501</v>
      </c>
    </row>
    <row r="2479" spans="2:51">
      <c r="B2479" t="s">
        <v>135</v>
      </c>
      <c r="C2479" s="17">
        <v>0.37208936416101102</v>
      </c>
      <c r="D2479" s="17">
        <v>0.36971622886454902</v>
      </c>
      <c r="E2479" s="17">
        <v>0.37636644777785699</v>
      </c>
      <c r="F2479" s="17"/>
      <c r="G2479" s="17">
        <v>0.331802795192295</v>
      </c>
      <c r="H2479" s="17">
        <v>0.39437152891299598</v>
      </c>
      <c r="I2479" s="17">
        <v>0.28695428475335</v>
      </c>
      <c r="J2479" s="17">
        <v>0.41704657321613098</v>
      </c>
      <c r="K2479" s="17">
        <v>0.335124882887683</v>
      </c>
      <c r="L2479" s="17">
        <v>0.428939189358163</v>
      </c>
      <c r="M2479" s="17"/>
      <c r="N2479" s="17">
        <v>0.36347904950410598</v>
      </c>
      <c r="O2479" s="17">
        <v>0.36461095345674599</v>
      </c>
      <c r="P2479" s="17">
        <v>0.38372245905185798</v>
      </c>
      <c r="Q2479" s="17">
        <v>0.37422697946689998</v>
      </c>
      <c r="R2479" s="17"/>
      <c r="S2479" s="17">
        <v>0.33188115397418899</v>
      </c>
      <c r="T2479" s="17">
        <v>0.42427720162280003</v>
      </c>
      <c r="U2479" s="17">
        <v>0.36660993616860799</v>
      </c>
      <c r="V2479" s="17">
        <v>0.39516755425091399</v>
      </c>
      <c r="W2479" s="17">
        <v>0.370905668413336</v>
      </c>
      <c r="X2479" s="17">
        <v>0.39799965222401001</v>
      </c>
      <c r="Y2479" s="17">
        <v>0.380410934568232</v>
      </c>
      <c r="Z2479" s="17">
        <v>0.44133793522494402</v>
      </c>
      <c r="AA2479" s="17">
        <v>0.37760820230328301</v>
      </c>
      <c r="AB2479" s="17">
        <v>0.31772690901227801</v>
      </c>
      <c r="AC2479" s="17">
        <v>0.24876075729234801</v>
      </c>
      <c r="AD2479" s="17">
        <v>0.34118839539995499</v>
      </c>
      <c r="AE2479" s="17"/>
      <c r="AF2479" s="17">
        <v>0.34885908563075102</v>
      </c>
      <c r="AG2479" s="17">
        <v>0.37140353857165698</v>
      </c>
      <c r="AH2479" s="17">
        <v>0.47258196821935</v>
      </c>
      <c r="AI2479" s="17"/>
      <c r="AJ2479" s="17">
        <v>0.36785384123593901</v>
      </c>
      <c r="AK2479" s="17">
        <v>0.40038846319667898</v>
      </c>
      <c r="AL2479" s="17">
        <v>0.33528687877292801</v>
      </c>
      <c r="AM2479" s="17"/>
      <c r="AN2479" s="17">
        <v>0.37688344260536</v>
      </c>
      <c r="AO2479" s="17">
        <v>0.37332118497537597</v>
      </c>
      <c r="AP2479" s="17">
        <v>0.36627340672063902</v>
      </c>
      <c r="AQ2479" s="17">
        <v>0.35281035685187201</v>
      </c>
      <c r="AR2479" s="17">
        <v>0.32828545402805098</v>
      </c>
      <c r="AS2479" s="17"/>
      <c r="AT2479" s="17">
        <v>0.37466654013149298</v>
      </c>
      <c r="AU2479" s="17">
        <v>0.324193971256374</v>
      </c>
      <c r="AV2479" s="17"/>
      <c r="AW2479" s="17">
        <v>0.369137669552418</v>
      </c>
      <c r="AX2479" s="17">
        <v>0.34807815265005698</v>
      </c>
      <c r="AY2479" s="17">
        <v>0.38169376108595698</v>
      </c>
    </row>
    <row r="2480" spans="2:51">
      <c r="B2480" t="s">
        <v>136</v>
      </c>
      <c r="C2480" s="17">
        <v>0.10268207481378699</v>
      </c>
      <c r="D2480" s="17">
        <v>9.5571479930257094E-2</v>
      </c>
      <c r="E2480" s="17">
        <v>0.11007875697571699</v>
      </c>
      <c r="F2480" s="17"/>
      <c r="G2480" s="17">
        <v>0.12671161487773699</v>
      </c>
      <c r="H2480" s="17">
        <v>7.8598968014304202E-2</v>
      </c>
      <c r="I2480" s="17">
        <v>0.16047948427414499</v>
      </c>
      <c r="J2480" s="17">
        <v>0.10298252805174</v>
      </c>
      <c r="K2480" s="17">
        <v>8.2762127252246603E-2</v>
      </c>
      <c r="L2480" s="17">
        <v>7.9165779131759803E-2</v>
      </c>
      <c r="M2480" s="17"/>
      <c r="N2480" s="17">
        <v>8.1391682837926194E-2</v>
      </c>
      <c r="O2480" s="17">
        <v>9.2651018140678401E-2</v>
      </c>
      <c r="P2480" s="17">
        <v>9.8529559088658E-2</v>
      </c>
      <c r="Q2480" s="17">
        <v>0.143798614465979</v>
      </c>
      <c r="R2480" s="17"/>
      <c r="S2480" s="17">
        <v>7.91489947030731E-2</v>
      </c>
      <c r="T2480" s="17">
        <v>0.108451531530995</v>
      </c>
      <c r="U2480" s="17">
        <v>0.114954717066945</v>
      </c>
      <c r="V2480" s="17">
        <v>0.14690010762785999</v>
      </c>
      <c r="W2480" s="17">
        <v>0.12816795600754</v>
      </c>
      <c r="X2480" s="17">
        <v>9.9205683484428195E-2</v>
      </c>
      <c r="Y2480" s="17">
        <v>0.11066264974044999</v>
      </c>
      <c r="Z2480" s="17">
        <v>5.2294892432469299E-2</v>
      </c>
      <c r="AA2480" s="17">
        <v>9.5795338150431897E-2</v>
      </c>
      <c r="AB2480" s="17">
        <v>9.2799013996993293E-2</v>
      </c>
      <c r="AC2480" s="17">
        <v>0.16812387153324301</v>
      </c>
      <c r="AD2480" s="17">
        <v>0</v>
      </c>
      <c r="AE2480" s="17"/>
      <c r="AF2480" s="17">
        <v>0.11791542235821</v>
      </c>
      <c r="AG2480" s="17">
        <v>7.8268471317193999E-2</v>
      </c>
      <c r="AH2480" s="17">
        <v>0.111815632703524</v>
      </c>
      <c r="AI2480" s="17"/>
      <c r="AJ2480" s="17">
        <v>9.6010706259258505E-2</v>
      </c>
      <c r="AK2480" s="17">
        <v>0.100091851709284</v>
      </c>
      <c r="AL2480" s="17">
        <v>9.9928245129796506E-2</v>
      </c>
      <c r="AM2480" s="17"/>
      <c r="AN2480" s="17">
        <v>0.115113644973381</v>
      </c>
      <c r="AO2480" s="17">
        <v>9.2205491304297296E-2</v>
      </c>
      <c r="AP2480" s="17">
        <v>0.11814427327370899</v>
      </c>
      <c r="AQ2480" s="17">
        <v>7.6358046798797097E-2</v>
      </c>
      <c r="AR2480" s="17">
        <v>5.9889537875454701E-2</v>
      </c>
      <c r="AS2480" s="17"/>
      <c r="AT2480" s="17">
        <v>0.10393483306126799</v>
      </c>
      <c r="AU2480" s="17">
        <v>9.5690242384371696E-2</v>
      </c>
      <c r="AV2480" s="17"/>
      <c r="AW2480" s="17">
        <v>9.5124154049713402E-2</v>
      </c>
      <c r="AX2480" s="17">
        <v>7.3725448087161596E-2</v>
      </c>
      <c r="AY2480" s="17">
        <v>0.11923015936193</v>
      </c>
    </row>
    <row r="2481" spans="2:51">
      <c r="B2481" t="s">
        <v>137</v>
      </c>
      <c r="C2481" s="17">
        <v>4.06551718039663E-2</v>
      </c>
      <c r="D2481" s="17">
        <v>3.7918495969556598E-2</v>
      </c>
      <c r="E2481" s="17">
        <v>4.17343733681921E-2</v>
      </c>
      <c r="F2481" s="17"/>
      <c r="G2481" s="17">
        <v>3.1020433223108001E-2</v>
      </c>
      <c r="H2481" s="17">
        <v>4.1062961811188799E-2</v>
      </c>
      <c r="I2481" s="17">
        <v>5.6011854190132201E-2</v>
      </c>
      <c r="J2481" s="17">
        <v>5.2773228206523297E-2</v>
      </c>
      <c r="K2481" s="17">
        <v>5.3497928481324702E-2</v>
      </c>
      <c r="L2481" s="17">
        <v>1.5631116485094201E-2</v>
      </c>
      <c r="M2481" s="17"/>
      <c r="N2481" s="17">
        <v>3.6483730397049101E-2</v>
      </c>
      <c r="O2481" s="17">
        <v>4.7137628053278202E-2</v>
      </c>
      <c r="P2481" s="17">
        <v>2.3059179365855002E-2</v>
      </c>
      <c r="Q2481" s="17">
        <v>5.0134330038613797E-2</v>
      </c>
      <c r="R2481" s="17"/>
      <c r="S2481" s="17">
        <v>3.2102345391552801E-2</v>
      </c>
      <c r="T2481" s="17">
        <v>3.5920478033011703E-2</v>
      </c>
      <c r="U2481" s="17">
        <v>1.9208927320255999E-2</v>
      </c>
      <c r="V2481" s="17">
        <v>3.0782036811466199E-2</v>
      </c>
      <c r="W2481" s="17">
        <v>4.1961141684973599E-2</v>
      </c>
      <c r="X2481" s="17">
        <v>3.4656839636222403E-2</v>
      </c>
      <c r="Y2481" s="17">
        <v>7.5878788782489104E-2</v>
      </c>
      <c r="Z2481" s="17">
        <v>2.0801630419901899E-2</v>
      </c>
      <c r="AA2481" s="17">
        <v>5.4583828833854403E-2</v>
      </c>
      <c r="AB2481" s="17">
        <v>4.6860268067212399E-2</v>
      </c>
      <c r="AC2481" s="17">
        <v>4.0686657513645398E-2</v>
      </c>
      <c r="AD2481" s="17">
        <v>6.9191837012347698E-2</v>
      </c>
      <c r="AE2481" s="17"/>
      <c r="AF2481" s="17">
        <v>4.4695503486098E-2</v>
      </c>
      <c r="AG2481" s="17">
        <v>3.9885925693083302E-2</v>
      </c>
      <c r="AH2481" s="17">
        <v>2.5570321768217E-2</v>
      </c>
      <c r="AI2481" s="17"/>
      <c r="AJ2481" s="17">
        <v>3.0770111217330899E-2</v>
      </c>
      <c r="AK2481" s="17">
        <v>4.2959379762944103E-2</v>
      </c>
      <c r="AL2481" s="17">
        <v>3.6925955223483298E-2</v>
      </c>
      <c r="AM2481" s="17"/>
      <c r="AN2481" s="17">
        <v>5.1540909254728901E-2</v>
      </c>
      <c r="AO2481" s="17">
        <v>2.6451211404481E-2</v>
      </c>
      <c r="AP2481" s="17">
        <v>4.6817755181723202E-2</v>
      </c>
      <c r="AQ2481" s="17">
        <v>4.6192024843514499E-2</v>
      </c>
      <c r="AR2481" s="17">
        <v>0</v>
      </c>
      <c r="AS2481" s="17"/>
      <c r="AT2481" s="17">
        <v>3.9954480447406397E-2</v>
      </c>
      <c r="AU2481" s="17">
        <v>5.16698911597816E-2</v>
      </c>
      <c r="AV2481" s="17"/>
      <c r="AW2481" s="17">
        <v>2.8667938235178599E-2</v>
      </c>
      <c r="AX2481" s="17">
        <v>6.9580505423795999E-2</v>
      </c>
      <c r="AY2481" s="17">
        <v>4.8388281395497702E-2</v>
      </c>
    </row>
    <row r="2482" spans="2:51">
      <c r="B2482" t="s">
        <v>119</v>
      </c>
      <c r="C2482" s="17">
        <v>0.24048545586520001</v>
      </c>
      <c r="D2482" s="17">
        <v>0.19368430939100001</v>
      </c>
      <c r="E2482" s="17">
        <v>0.285297599013766</v>
      </c>
      <c r="F2482" s="17"/>
      <c r="G2482" s="17">
        <v>0.21725223266700999</v>
      </c>
      <c r="H2482" s="17">
        <v>0.202112131607673</v>
      </c>
      <c r="I2482" s="17">
        <v>0.17967962262013501</v>
      </c>
      <c r="J2482" s="17">
        <v>0.218632597149099</v>
      </c>
      <c r="K2482" s="17">
        <v>0.31139016265242497</v>
      </c>
      <c r="L2482" s="17">
        <v>0.286152199567832</v>
      </c>
      <c r="M2482" s="17"/>
      <c r="N2482" s="17">
        <v>0.25248295315222502</v>
      </c>
      <c r="O2482" s="17">
        <v>0.275439878091848</v>
      </c>
      <c r="P2482" s="17">
        <v>0.194164016521197</v>
      </c>
      <c r="Q2482" s="17">
        <v>0.22525752566003401</v>
      </c>
      <c r="R2482" s="17"/>
      <c r="S2482" s="17">
        <v>0.24180174827588899</v>
      </c>
      <c r="T2482" s="17">
        <v>0.25409715564408097</v>
      </c>
      <c r="U2482" s="17">
        <v>0.24984518110140999</v>
      </c>
      <c r="V2482" s="17">
        <v>0.257937569085395</v>
      </c>
      <c r="W2482" s="17">
        <v>0.205799197457397</v>
      </c>
      <c r="X2482" s="17">
        <v>0.20299058271590301</v>
      </c>
      <c r="Y2482" s="17">
        <v>0.19297320409921701</v>
      </c>
      <c r="Z2482" s="17">
        <v>0.27414085979629199</v>
      </c>
      <c r="AA2482" s="17">
        <v>0.21460879971612401</v>
      </c>
      <c r="AB2482" s="17">
        <v>0.279308153751681</v>
      </c>
      <c r="AC2482" s="17">
        <v>0.25274736261043801</v>
      </c>
      <c r="AD2482" s="17">
        <v>0.36133852023866297</v>
      </c>
      <c r="AE2482" s="17"/>
      <c r="AF2482" s="17">
        <v>0.23402161923721199</v>
      </c>
      <c r="AG2482" s="17">
        <v>0.23954078750215099</v>
      </c>
      <c r="AH2482" s="17">
        <v>0.23824851832779101</v>
      </c>
      <c r="AI2482" s="17"/>
      <c r="AJ2482" s="17">
        <v>0.216770531682342</v>
      </c>
      <c r="AK2482" s="17">
        <v>0.19691741214378899</v>
      </c>
      <c r="AL2482" s="17">
        <v>0.22331979781622599</v>
      </c>
      <c r="AM2482" s="17"/>
      <c r="AN2482" s="17">
        <v>0.247452441955654</v>
      </c>
      <c r="AO2482" s="17">
        <v>0.22740466329502401</v>
      </c>
      <c r="AP2482" s="17">
        <v>0.22119594662031999</v>
      </c>
      <c r="AQ2482" s="17">
        <v>0.22310642285040699</v>
      </c>
      <c r="AR2482" s="17">
        <v>0</v>
      </c>
      <c r="AS2482" s="17"/>
      <c r="AT2482" s="17">
        <v>0.24539483961960601</v>
      </c>
      <c r="AU2482" s="17">
        <v>0.188372010771339</v>
      </c>
      <c r="AV2482" s="17"/>
      <c r="AW2482" s="17">
        <v>0.233656185685016</v>
      </c>
      <c r="AX2482" s="17">
        <v>0.20301010752813201</v>
      </c>
      <c r="AY2482" s="17">
        <v>0.25823553295908702</v>
      </c>
    </row>
    <row r="2483" spans="2:51">
      <c r="B2483" t="s">
        <v>138</v>
      </c>
      <c r="C2483" s="17">
        <v>0.24408793335603601</v>
      </c>
      <c r="D2483" s="17">
        <v>0.30310948584463698</v>
      </c>
      <c r="E2483" s="17">
        <v>0.186522822864469</v>
      </c>
      <c r="F2483" s="17"/>
      <c r="G2483" s="17">
        <v>0.29321292403985</v>
      </c>
      <c r="H2483" s="17">
        <v>0.28385440965383801</v>
      </c>
      <c r="I2483" s="17">
        <v>0.31687475416223798</v>
      </c>
      <c r="J2483" s="17">
        <v>0.20856507337650601</v>
      </c>
      <c r="K2483" s="17">
        <v>0.21722489872632</v>
      </c>
      <c r="L2483" s="17">
        <v>0.19011171545715</v>
      </c>
      <c r="M2483" s="17"/>
      <c r="N2483" s="17">
        <v>0.26616258410869398</v>
      </c>
      <c r="O2483" s="17">
        <v>0.22016052225745</v>
      </c>
      <c r="P2483" s="17">
        <v>0.30052478597243198</v>
      </c>
      <c r="Q2483" s="17">
        <v>0.20658255036847301</v>
      </c>
      <c r="R2483" s="17"/>
      <c r="S2483" s="17">
        <v>0.31506575765529599</v>
      </c>
      <c r="T2483" s="17">
        <v>0.177253633169113</v>
      </c>
      <c r="U2483" s="17">
        <v>0.249381238342781</v>
      </c>
      <c r="V2483" s="17">
        <v>0.169212732224364</v>
      </c>
      <c r="W2483" s="17">
        <v>0.25316603643675401</v>
      </c>
      <c r="X2483" s="17">
        <v>0.26514724193943601</v>
      </c>
      <c r="Y2483" s="17">
        <v>0.240074422809611</v>
      </c>
      <c r="Z2483" s="17">
        <v>0.21142468212639301</v>
      </c>
      <c r="AA2483" s="17">
        <v>0.25740383099630698</v>
      </c>
      <c r="AB2483" s="17">
        <v>0.26330565517183502</v>
      </c>
      <c r="AC2483" s="17">
        <v>0.289681351050325</v>
      </c>
      <c r="AD2483" s="17">
        <v>0.22828124734903399</v>
      </c>
      <c r="AE2483" s="17"/>
      <c r="AF2483" s="17">
        <v>0.25450836928772902</v>
      </c>
      <c r="AG2483" s="17">
        <v>0.27090127691591498</v>
      </c>
      <c r="AH2483" s="17">
        <v>0.15178355898111801</v>
      </c>
      <c r="AI2483" s="17"/>
      <c r="AJ2483" s="17">
        <v>0.28859480960513001</v>
      </c>
      <c r="AK2483" s="17">
        <v>0.25964289318730399</v>
      </c>
      <c r="AL2483" s="17">
        <v>0.30453912305756697</v>
      </c>
      <c r="AM2483" s="17"/>
      <c r="AN2483" s="17">
        <v>0.20900956121087599</v>
      </c>
      <c r="AO2483" s="17">
        <v>0.28061744902082197</v>
      </c>
      <c r="AP2483" s="17">
        <v>0.24756861820360901</v>
      </c>
      <c r="AQ2483" s="17">
        <v>0.30153314865540898</v>
      </c>
      <c r="AR2483" s="17">
        <v>0.61182500809649398</v>
      </c>
      <c r="AS2483" s="17"/>
      <c r="AT2483" s="17">
        <v>0.23604930674022601</v>
      </c>
      <c r="AU2483" s="17">
        <v>0.34007388442813402</v>
      </c>
      <c r="AV2483" s="17"/>
      <c r="AW2483" s="17">
        <v>0.27341405247767397</v>
      </c>
      <c r="AX2483" s="17">
        <v>0.305605786310853</v>
      </c>
      <c r="AY2483" s="17">
        <v>0.19245226519752801</v>
      </c>
    </row>
    <row r="2484" spans="2:51">
      <c r="B2484" t="s">
        <v>139</v>
      </c>
      <c r="C2484" s="17">
        <v>0.14333724661775299</v>
      </c>
      <c r="D2484" s="17">
        <v>0.13348997589981401</v>
      </c>
      <c r="E2484" s="17">
        <v>0.151813130343909</v>
      </c>
      <c r="F2484" s="17"/>
      <c r="G2484" s="17">
        <v>0.15773204810084501</v>
      </c>
      <c r="H2484" s="17">
        <v>0.11966192982549299</v>
      </c>
      <c r="I2484" s="17">
        <v>0.21649133846427701</v>
      </c>
      <c r="J2484" s="17">
        <v>0.15575575625826299</v>
      </c>
      <c r="K2484" s="17">
        <v>0.136260055733571</v>
      </c>
      <c r="L2484" s="17">
        <v>9.4796895616854004E-2</v>
      </c>
      <c r="M2484" s="17"/>
      <c r="N2484" s="17">
        <v>0.117875413234975</v>
      </c>
      <c r="O2484" s="17">
        <v>0.13978864619395701</v>
      </c>
      <c r="P2484" s="17">
        <v>0.121588738454513</v>
      </c>
      <c r="Q2484" s="17">
        <v>0.193932944504593</v>
      </c>
      <c r="R2484" s="17"/>
      <c r="S2484" s="17">
        <v>0.11125134009462601</v>
      </c>
      <c r="T2484" s="17">
        <v>0.144372009564007</v>
      </c>
      <c r="U2484" s="17">
        <v>0.13416364438720099</v>
      </c>
      <c r="V2484" s="17">
        <v>0.17768214443932601</v>
      </c>
      <c r="W2484" s="17">
        <v>0.170129097692513</v>
      </c>
      <c r="X2484" s="17">
        <v>0.133862523120651</v>
      </c>
      <c r="Y2484" s="17">
        <v>0.186541438522939</v>
      </c>
      <c r="Z2484" s="17">
        <v>7.3096522852371199E-2</v>
      </c>
      <c r="AA2484" s="17">
        <v>0.15037916698428599</v>
      </c>
      <c r="AB2484" s="17">
        <v>0.139659282064206</v>
      </c>
      <c r="AC2484" s="17">
        <v>0.20881052904688799</v>
      </c>
      <c r="AD2484" s="17">
        <v>6.9191837012347698E-2</v>
      </c>
      <c r="AE2484" s="17"/>
      <c r="AF2484" s="17">
        <v>0.162610925844308</v>
      </c>
      <c r="AG2484" s="17">
        <v>0.118154397010277</v>
      </c>
      <c r="AH2484" s="17">
        <v>0.13738595447174101</v>
      </c>
      <c r="AI2484" s="17"/>
      <c r="AJ2484" s="17">
        <v>0.12678081747658901</v>
      </c>
      <c r="AK2484" s="17">
        <v>0.14305123147222801</v>
      </c>
      <c r="AL2484" s="17">
        <v>0.13685420035328</v>
      </c>
      <c r="AM2484" s="17"/>
      <c r="AN2484" s="17">
        <v>0.16665455422811001</v>
      </c>
      <c r="AO2484" s="17">
        <v>0.118656702708778</v>
      </c>
      <c r="AP2484" s="17">
        <v>0.16496202845543201</v>
      </c>
      <c r="AQ2484" s="17">
        <v>0.12255007164231201</v>
      </c>
      <c r="AR2484" s="17">
        <v>5.9889537875454701E-2</v>
      </c>
      <c r="AS2484" s="17"/>
      <c r="AT2484" s="17">
        <v>0.14388931350867401</v>
      </c>
      <c r="AU2484" s="17">
        <v>0.147360133544153</v>
      </c>
      <c r="AV2484" s="17"/>
      <c r="AW2484" s="17">
        <v>0.12379209228489201</v>
      </c>
      <c r="AX2484" s="17">
        <v>0.14330595351095801</v>
      </c>
      <c r="AY2484" s="17">
        <v>0.16761844075742799</v>
      </c>
    </row>
    <row r="2485" spans="2:51">
      <c r="B2485" t="s">
        <v>140</v>
      </c>
      <c r="C2485" s="17">
        <v>0.100750686738283</v>
      </c>
      <c r="D2485" s="17">
        <v>0.169619509944823</v>
      </c>
      <c r="E2485" s="17">
        <v>3.47096925205597E-2</v>
      </c>
      <c r="F2485" s="17"/>
      <c r="G2485" s="17">
        <v>0.13548087593900501</v>
      </c>
      <c r="H2485" s="17">
        <v>0.16419247982834501</v>
      </c>
      <c r="I2485" s="17">
        <v>0.100383415697961</v>
      </c>
      <c r="J2485" s="17">
        <v>5.2809317118242501E-2</v>
      </c>
      <c r="K2485" s="17">
        <v>8.09648429927491E-2</v>
      </c>
      <c r="L2485" s="17">
        <v>9.53148198402963E-2</v>
      </c>
      <c r="M2485" s="17"/>
      <c r="N2485" s="17">
        <v>0.14828717087371801</v>
      </c>
      <c r="O2485" s="17">
        <v>8.0371876063493497E-2</v>
      </c>
      <c r="P2485" s="17">
        <v>0.178936047517919</v>
      </c>
      <c r="Q2485" s="17">
        <v>1.26496058638808E-2</v>
      </c>
      <c r="R2485" s="17"/>
      <c r="S2485" s="17">
        <v>0.20381441756067001</v>
      </c>
      <c r="T2485" s="17">
        <v>3.2881623605106103E-2</v>
      </c>
      <c r="U2485" s="17">
        <v>0.11521759395558</v>
      </c>
      <c r="V2485" s="17">
        <v>-8.4694122149619501E-3</v>
      </c>
      <c r="W2485" s="17">
        <v>8.3036938744240799E-2</v>
      </c>
      <c r="X2485" s="17">
        <v>0.13128471881878601</v>
      </c>
      <c r="Y2485" s="17">
        <v>5.3532984286672303E-2</v>
      </c>
      <c r="Z2485" s="17">
        <v>0.13832815927402101</v>
      </c>
      <c r="AA2485" s="17">
        <v>0.10702466401202</v>
      </c>
      <c r="AB2485" s="17">
        <v>0.12364637310762901</v>
      </c>
      <c r="AC2485" s="17">
        <v>8.0870822003437398E-2</v>
      </c>
      <c r="AD2485" s="17">
        <v>0.159089410336687</v>
      </c>
      <c r="AE2485" s="17"/>
      <c r="AF2485" s="17">
        <v>9.1897443443420407E-2</v>
      </c>
      <c r="AG2485" s="17">
        <v>0.15274687990563801</v>
      </c>
      <c r="AH2485" s="17">
        <v>1.43976045093778E-2</v>
      </c>
      <c r="AI2485" s="17"/>
      <c r="AJ2485" s="17">
        <v>0.16181399212854</v>
      </c>
      <c r="AK2485" s="17">
        <v>0.116591661715076</v>
      </c>
      <c r="AL2485" s="17">
        <v>0.167684922704287</v>
      </c>
      <c r="AM2485" s="17"/>
      <c r="AN2485" s="17">
        <v>4.2355006982766903E-2</v>
      </c>
      <c r="AO2485" s="17">
        <v>0.16196074631204399</v>
      </c>
      <c r="AP2485" s="17">
        <v>8.2606589748177001E-2</v>
      </c>
      <c r="AQ2485" s="17">
        <v>0.17898307701309699</v>
      </c>
      <c r="AR2485" s="17">
        <v>0.55193547022103895</v>
      </c>
      <c r="AS2485" s="17"/>
      <c r="AT2485" s="17">
        <v>9.2159993231552106E-2</v>
      </c>
      <c r="AU2485" s="17">
        <v>0.19271375088398099</v>
      </c>
      <c r="AV2485" s="17"/>
      <c r="AW2485" s="17">
        <v>0.14962196019278201</v>
      </c>
      <c r="AX2485" s="17">
        <v>0.16229983279989499</v>
      </c>
      <c r="AY2485" s="17">
        <v>2.4833824440100301E-2</v>
      </c>
    </row>
    <row r="2486" spans="2:51">
      <c r="C2486" s="17"/>
      <c r="D2486" s="17"/>
      <c r="E2486" s="17"/>
      <c r="F2486" s="17"/>
      <c r="G2486" s="17"/>
      <c r="H2486" s="17"/>
      <c r="I2486" s="17"/>
      <c r="J2486" s="17"/>
      <c r="K2486" s="17"/>
      <c r="L2486" s="17"/>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7"/>
      <c r="AI2486" s="17"/>
      <c r="AJ2486" s="17"/>
      <c r="AK2486" s="17"/>
      <c r="AL2486" s="17"/>
      <c r="AM2486" s="17"/>
      <c r="AN2486" s="17"/>
      <c r="AO2486" s="17"/>
      <c r="AP2486" s="17"/>
      <c r="AQ2486" s="17"/>
      <c r="AR2486" s="17"/>
      <c r="AS2486" s="17"/>
      <c r="AT2486" s="17"/>
      <c r="AU2486" s="17"/>
      <c r="AV2486" s="17"/>
      <c r="AW2486" s="17"/>
      <c r="AX2486" s="17"/>
      <c r="AY2486" s="17"/>
    </row>
    <row r="2487" spans="2:51">
      <c r="B2487" s="6" t="s">
        <v>551</v>
      </c>
      <c r="C2487" s="17"/>
      <c r="D2487" s="17"/>
      <c r="E2487" s="17"/>
      <c r="F2487" s="17"/>
      <c r="G2487" s="17"/>
      <c r="H2487" s="17"/>
      <c r="I2487" s="17"/>
      <c r="J2487" s="17"/>
      <c r="K2487" s="17"/>
      <c r="L2487" s="17"/>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7"/>
      <c r="AI2487" s="17"/>
      <c r="AJ2487" s="17"/>
      <c r="AK2487" s="17"/>
      <c r="AL2487" s="17"/>
      <c r="AM2487" s="17"/>
      <c r="AN2487" s="17"/>
      <c r="AO2487" s="17"/>
      <c r="AP2487" s="17"/>
      <c r="AQ2487" s="17"/>
      <c r="AR2487" s="17"/>
      <c r="AS2487" s="17"/>
      <c r="AT2487" s="17"/>
      <c r="AU2487" s="17"/>
      <c r="AV2487" s="17"/>
      <c r="AW2487" s="17"/>
      <c r="AX2487" s="17"/>
      <c r="AY2487" s="17"/>
    </row>
    <row r="2488" spans="2:51">
      <c r="B2488" s="24" t="s">
        <v>16</v>
      </c>
      <c r="C2488" s="17"/>
      <c r="D2488" s="17"/>
      <c r="E2488" s="17"/>
      <c r="F2488" s="17"/>
      <c r="G2488" s="17"/>
      <c r="H2488" s="17"/>
      <c r="I2488" s="17"/>
      <c r="J2488" s="17"/>
      <c r="K2488" s="17"/>
      <c r="L2488" s="17"/>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7"/>
      <c r="AI2488" s="17"/>
      <c r="AJ2488" s="17"/>
      <c r="AK2488" s="17"/>
      <c r="AL2488" s="17"/>
      <c r="AM2488" s="17"/>
      <c r="AN2488" s="17"/>
      <c r="AO2488" s="17"/>
      <c r="AP2488" s="17"/>
      <c r="AQ2488" s="17"/>
      <c r="AR2488" s="17"/>
      <c r="AS2488" s="17"/>
      <c r="AT2488" s="17"/>
      <c r="AU2488" s="17"/>
      <c r="AV2488" s="17"/>
      <c r="AW2488" s="17"/>
      <c r="AX2488" s="17"/>
      <c r="AY2488" s="17"/>
    </row>
    <row r="2489" spans="2:51">
      <c r="B2489" t="s">
        <v>133</v>
      </c>
      <c r="C2489" s="17">
        <v>0.10552888871094</v>
      </c>
      <c r="D2489" s="17">
        <v>0.12484019510665401</v>
      </c>
      <c r="E2489" s="17">
        <v>8.7498430493866797E-2</v>
      </c>
      <c r="F2489" s="17"/>
      <c r="G2489" s="17">
        <v>7.3138150119485906E-2</v>
      </c>
      <c r="H2489" s="17">
        <v>0.11408178413388199</v>
      </c>
      <c r="I2489" s="17">
        <v>9.1448882918758898E-2</v>
      </c>
      <c r="J2489" s="17">
        <v>0.101274862709492</v>
      </c>
      <c r="K2489" s="17">
        <v>0.12518018192310701</v>
      </c>
      <c r="L2489" s="17">
        <v>0.112563092997676</v>
      </c>
      <c r="M2489" s="17"/>
      <c r="N2489" s="17">
        <v>0.14297191599891201</v>
      </c>
      <c r="O2489" s="17">
        <v>7.34087717465048E-2</v>
      </c>
      <c r="P2489" s="17">
        <v>8.4437433777456494E-2</v>
      </c>
      <c r="Q2489" s="17">
        <v>0.11710541628417</v>
      </c>
      <c r="R2489" s="17"/>
      <c r="S2489" s="17">
        <v>0.16330553756725399</v>
      </c>
      <c r="T2489" s="17">
        <v>7.7164474355930698E-2</v>
      </c>
      <c r="U2489" s="17">
        <v>0.14657278227116499</v>
      </c>
      <c r="V2489" s="17">
        <v>4.6842595939828501E-2</v>
      </c>
      <c r="W2489" s="17">
        <v>7.6907818494202307E-2</v>
      </c>
      <c r="X2489" s="17">
        <v>0.12495733729125701</v>
      </c>
      <c r="Y2489" s="17">
        <v>8.0129578877047594E-2</v>
      </c>
      <c r="Z2489" s="17">
        <v>8.0324271806363895E-2</v>
      </c>
      <c r="AA2489" s="17">
        <v>0.104906305711418</v>
      </c>
      <c r="AB2489" s="17">
        <v>0.12467045776104201</v>
      </c>
      <c r="AC2489" s="17">
        <v>0.110009460714534</v>
      </c>
      <c r="AD2489" s="17">
        <v>6.4198633457214299E-2</v>
      </c>
      <c r="AE2489" s="17"/>
      <c r="AF2489" s="17">
        <v>0.110806405487807</v>
      </c>
      <c r="AG2489" s="17">
        <v>0.113955181734761</v>
      </c>
      <c r="AH2489" s="17">
        <v>8.7888250627946099E-2</v>
      </c>
      <c r="AI2489" s="17"/>
      <c r="AJ2489" s="17">
        <v>9.4572744147153803E-2</v>
      </c>
      <c r="AK2489" s="17">
        <v>0.114003949163058</v>
      </c>
      <c r="AL2489" s="17">
        <v>0.19233952519759701</v>
      </c>
      <c r="AM2489" s="17"/>
      <c r="AN2489" s="17">
        <v>0.10529774425258499</v>
      </c>
      <c r="AO2489" s="17">
        <v>8.3636541030988804E-2</v>
      </c>
      <c r="AP2489" s="17">
        <v>8.8096537396543495E-2</v>
      </c>
      <c r="AQ2489" s="17">
        <v>0.156752092945947</v>
      </c>
      <c r="AR2489" s="17">
        <v>0.19900300199360099</v>
      </c>
      <c r="AS2489" s="17"/>
      <c r="AT2489" s="17">
        <v>0.105524762025635</v>
      </c>
      <c r="AU2489" s="17">
        <v>0.11321944471586801</v>
      </c>
      <c r="AV2489" s="17"/>
      <c r="AW2489" s="17">
        <v>0.146936388764484</v>
      </c>
      <c r="AX2489" s="17">
        <v>2.8896830669841899E-2</v>
      </c>
      <c r="AY2489" s="17">
        <v>7.3057452378450904E-2</v>
      </c>
    </row>
    <row r="2490" spans="2:51">
      <c r="B2490" t="s">
        <v>134</v>
      </c>
      <c r="C2490" s="17">
        <v>0.315639335638153</v>
      </c>
      <c r="D2490" s="17">
        <v>0.33485605395998103</v>
      </c>
      <c r="E2490" s="17">
        <v>0.29524506172318299</v>
      </c>
      <c r="F2490" s="17"/>
      <c r="G2490" s="17">
        <v>0.28008614132313198</v>
      </c>
      <c r="H2490" s="17">
        <v>0.30104660184512799</v>
      </c>
      <c r="I2490" s="17">
        <v>0.35601328879440303</v>
      </c>
      <c r="J2490" s="17">
        <v>0.28372783609420399</v>
      </c>
      <c r="K2490" s="17">
        <v>0.27971368333462199</v>
      </c>
      <c r="L2490" s="17">
        <v>0.354449996283006</v>
      </c>
      <c r="M2490" s="17"/>
      <c r="N2490" s="17">
        <v>0.334091397130382</v>
      </c>
      <c r="O2490" s="17">
        <v>0.333512736665173</v>
      </c>
      <c r="P2490" s="17">
        <v>0.31570790533390902</v>
      </c>
      <c r="Q2490" s="17">
        <v>0.273746271790344</v>
      </c>
      <c r="R2490" s="17"/>
      <c r="S2490" s="17">
        <v>0.256889312971123</v>
      </c>
      <c r="T2490" s="17">
        <v>0.34230903435557702</v>
      </c>
      <c r="U2490" s="17">
        <v>0.30313229009553899</v>
      </c>
      <c r="V2490" s="17">
        <v>0.26892387046983202</v>
      </c>
      <c r="W2490" s="17">
        <v>0.34968786593524698</v>
      </c>
      <c r="X2490" s="17">
        <v>0.28973213656423602</v>
      </c>
      <c r="Y2490" s="17">
        <v>0.29923461549163699</v>
      </c>
      <c r="Z2490" s="17">
        <v>0.28083570574005401</v>
      </c>
      <c r="AA2490" s="17">
        <v>0.35398831886211801</v>
      </c>
      <c r="AB2490" s="17">
        <v>0.34702521865948299</v>
      </c>
      <c r="AC2490" s="17">
        <v>0.36868735456165702</v>
      </c>
      <c r="AD2490" s="17">
        <v>0.46129789239070101</v>
      </c>
      <c r="AE2490" s="17"/>
      <c r="AF2490" s="17">
        <v>0.27734759636290501</v>
      </c>
      <c r="AG2490" s="17">
        <v>0.37596867884158802</v>
      </c>
      <c r="AH2490" s="17">
        <v>0.26601625168732701</v>
      </c>
      <c r="AI2490" s="17"/>
      <c r="AJ2490" s="17">
        <v>0.33066640033281403</v>
      </c>
      <c r="AK2490" s="17">
        <v>0.32428284539049701</v>
      </c>
      <c r="AL2490" s="17">
        <v>0.26004278411175802</v>
      </c>
      <c r="AM2490" s="17"/>
      <c r="AN2490" s="17">
        <v>0.23738955521057101</v>
      </c>
      <c r="AO2490" s="17">
        <v>0.34921731012422003</v>
      </c>
      <c r="AP2490" s="17">
        <v>0.351680585009642</v>
      </c>
      <c r="AQ2490" s="17">
        <v>0.43450031650736798</v>
      </c>
      <c r="AR2490" s="17">
        <v>0.26565434475805</v>
      </c>
      <c r="AS2490" s="17"/>
      <c r="AT2490" s="17">
        <v>0.31258770739400799</v>
      </c>
      <c r="AU2490" s="17">
        <v>0.32394205349521599</v>
      </c>
      <c r="AV2490" s="17"/>
      <c r="AW2490" s="17">
        <v>0.38480146053168501</v>
      </c>
      <c r="AX2490" s="17">
        <v>0.31583954274603598</v>
      </c>
      <c r="AY2490" s="17">
        <v>0.22969621771436799</v>
      </c>
    </row>
    <row r="2491" spans="2:51">
      <c r="B2491" t="s">
        <v>135</v>
      </c>
      <c r="C2491" s="17">
        <v>0.30184875078852202</v>
      </c>
      <c r="D2491" s="17">
        <v>0.28212146784008801</v>
      </c>
      <c r="E2491" s="17">
        <v>0.32246060088796502</v>
      </c>
      <c r="F2491" s="17"/>
      <c r="G2491" s="17">
        <v>0.37870602624057897</v>
      </c>
      <c r="H2491" s="17">
        <v>0.304406250490527</v>
      </c>
      <c r="I2491" s="17">
        <v>0.253680226397141</v>
      </c>
      <c r="J2491" s="17">
        <v>0.28159773040591701</v>
      </c>
      <c r="K2491" s="17">
        <v>0.28592920859673698</v>
      </c>
      <c r="L2491" s="17">
        <v>0.33195744770095098</v>
      </c>
      <c r="M2491" s="17"/>
      <c r="N2491" s="17">
        <v>0.27836816227046102</v>
      </c>
      <c r="O2491" s="17">
        <v>0.29020485427574899</v>
      </c>
      <c r="P2491" s="17">
        <v>0.31085702489334199</v>
      </c>
      <c r="Q2491" s="17">
        <v>0.33570423960947199</v>
      </c>
      <c r="R2491" s="17"/>
      <c r="S2491" s="17">
        <v>0.26788156970162802</v>
      </c>
      <c r="T2491" s="17">
        <v>0.319027389754583</v>
      </c>
      <c r="U2491" s="17">
        <v>0.33679348295949002</v>
      </c>
      <c r="V2491" s="17">
        <v>0.34409029208318798</v>
      </c>
      <c r="W2491" s="17">
        <v>0.330220275550555</v>
      </c>
      <c r="X2491" s="17">
        <v>0.29318606877495001</v>
      </c>
      <c r="Y2491" s="17">
        <v>0.29810937224157102</v>
      </c>
      <c r="Z2491" s="17">
        <v>0.42512531366124001</v>
      </c>
      <c r="AA2491" s="17">
        <v>0.30570616168644299</v>
      </c>
      <c r="AB2491" s="17">
        <v>0.248827651653836</v>
      </c>
      <c r="AC2491" s="17">
        <v>0.25552846116496603</v>
      </c>
      <c r="AD2491" s="17">
        <v>0.13343235893510799</v>
      </c>
      <c r="AE2491" s="17"/>
      <c r="AF2491" s="17">
        <v>0.310913696419714</v>
      </c>
      <c r="AG2491" s="17">
        <v>0.27621038835516298</v>
      </c>
      <c r="AH2491" s="17">
        <v>0.314458475648075</v>
      </c>
      <c r="AI2491" s="17"/>
      <c r="AJ2491" s="17">
        <v>0.33580558791843801</v>
      </c>
      <c r="AK2491" s="17">
        <v>0.29399163927620098</v>
      </c>
      <c r="AL2491" s="17">
        <v>0.26074918177658002</v>
      </c>
      <c r="AM2491" s="17"/>
      <c r="AN2491" s="17">
        <v>0.332854864664337</v>
      </c>
      <c r="AO2491" s="17">
        <v>0.27774033736186199</v>
      </c>
      <c r="AP2491" s="17">
        <v>0.29158962102243302</v>
      </c>
      <c r="AQ2491" s="17">
        <v>0.26247892082484098</v>
      </c>
      <c r="AR2491" s="17">
        <v>0.34786832525473099</v>
      </c>
      <c r="AS2491" s="17"/>
      <c r="AT2491" s="17">
        <v>0.30731997749862899</v>
      </c>
      <c r="AU2491" s="17">
        <v>0.25096133546174498</v>
      </c>
      <c r="AV2491" s="17"/>
      <c r="AW2491" s="17">
        <v>0.25285610359976302</v>
      </c>
      <c r="AX2491" s="17">
        <v>0.36612001720614801</v>
      </c>
      <c r="AY2491" s="17">
        <v>0.34679747466286898</v>
      </c>
    </row>
    <row r="2492" spans="2:51">
      <c r="B2492" t="s">
        <v>136</v>
      </c>
      <c r="C2492" s="17">
        <v>0.13963081950877201</v>
      </c>
      <c r="D2492" s="17">
        <v>0.137692764527272</v>
      </c>
      <c r="E2492" s="17">
        <v>0.14224451946260599</v>
      </c>
      <c r="F2492" s="17"/>
      <c r="G2492" s="17">
        <v>0.18083661894907799</v>
      </c>
      <c r="H2492" s="17">
        <v>0.143253327186221</v>
      </c>
      <c r="I2492" s="17">
        <v>0.167544324664019</v>
      </c>
      <c r="J2492" s="17">
        <v>0.16749102753832101</v>
      </c>
      <c r="K2492" s="17">
        <v>0.129454208258724</v>
      </c>
      <c r="L2492" s="17">
        <v>8.8665955736751206E-2</v>
      </c>
      <c r="M2492" s="17"/>
      <c r="N2492" s="17">
        <v>0.140561647185734</v>
      </c>
      <c r="O2492" s="17">
        <v>0.14991450572443599</v>
      </c>
      <c r="P2492" s="17">
        <v>0.14793076588510701</v>
      </c>
      <c r="Q2492" s="17">
        <v>0.121060610189364</v>
      </c>
      <c r="R2492" s="17"/>
      <c r="S2492" s="17">
        <v>0.16594379234791401</v>
      </c>
      <c r="T2492" s="17">
        <v>0.13723577671031401</v>
      </c>
      <c r="U2492" s="17">
        <v>9.88378320369315E-2</v>
      </c>
      <c r="V2492" s="17">
        <v>0.17889568256770899</v>
      </c>
      <c r="W2492" s="17">
        <v>9.1125879151589206E-2</v>
      </c>
      <c r="X2492" s="17">
        <v>0.19056657184867601</v>
      </c>
      <c r="Y2492" s="17">
        <v>0.14709482309845101</v>
      </c>
      <c r="Z2492" s="17">
        <v>7.0411552465149199E-2</v>
      </c>
      <c r="AA2492" s="17">
        <v>0.151137857114785</v>
      </c>
      <c r="AB2492" s="17">
        <v>0.11054147197577199</v>
      </c>
      <c r="AC2492" s="17">
        <v>0.13138445011979</v>
      </c>
      <c r="AD2492" s="17">
        <v>8.3277712231686202E-2</v>
      </c>
      <c r="AE2492" s="17"/>
      <c r="AF2492" s="17">
        <v>0.16124690435431399</v>
      </c>
      <c r="AG2492" s="17">
        <v>9.9936061369263501E-2</v>
      </c>
      <c r="AH2492" s="17">
        <v>0.15592752293269499</v>
      </c>
      <c r="AI2492" s="17"/>
      <c r="AJ2492" s="17">
        <v>0.13230266515531899</v>
      </c>
      <c r="AK2492" s="17">
        <v>0.15154117055484301</v>
      </c>
      <c r="AL2492" s="17">
        <v>0.14508287330752301</v>
      </c>
      <c r="AM2492" s="17"/>
      <c r="AN2492" s="17">
        <v>0.15188816984669601</v>
      </c>
      <c r="AO2492" s="17">
        <v>0.166681415233632</v>
      </c>
      <c r="AP2492" s="17">
        <v>0.15408247844047901</v>
      </c>
      <c r="AQ2492" s="17">
        <v>3.7162888953361901E-2</v>
      </c>
      <c r="AR2492" s="17">
        <v>0.18747432799361799</v>
      </c>
      <c r="AS2492" s="17"/>
      <c r="AT2492" s="17">
        <v>0.141421511116604</v>
      </c>
      <c r="AU2492" s="17">
        <v>0.11613250358716801</v>
      </c>
      <c r="AV2492" s="17"/>
      <c r="AW2492" s="17">
        <v>0.119635247146305</v>
      </c>
      <c r="AX2492" s="17">
        <v>0.121171873277993</v>
      </c>
      <c r="AY2492" s="17">
        <v>0.16902906459143199</v>
      </c>
    </row>
    <row r="2493" spans="2:51">
      <c r="B2493" t="s">
        <v>137</v>
      </c>
      <c r="C2493" s="17">
        <v>5.59525451363811E-2</v>
      </c>
      <c r="D2493" s="17">
        <v>6.2026953064285802E-2</v>
      </c>
      <c r="E2493" s="17">
        <v>5.04028632958472E-2</v>
      </c>
      <c r="F2493" s="17"/>
      <c r="G2493" s="17">
        <v>3.5924757691317498E-2</v>
      </c>
      <c r="H2493" s="17">
        <v>5.1478178468827199E-2</v>
      </c>
      <c r="I2493" s="17">
        <v>5.2085501532503999E-2</v>
      </c>
      <c r="J2493" s="17">
        <v>8.8840872981803695E-2</v>
      </c>
      <c r="K2493" s="17">
        <v>7.4359315752960606E-2</v>
      </c>
      <c r="L2493" s="17">
        <v>3.3742062956383601E-2</v>
      </c>
      <c r="M2493" s="17"/>
      <c r="N2493" s="17">
        <v>3.24604917317061E-2</v>
      </c>
      <c r="O2493" s="17">
        <v>6.4196424138659294E-2</v>
      </c>
      <c r="P2493" s="17">
        <v>6.6672807533147596E-2</v>
      </c>
      <c r="Q2493" s="17">
        <v>6.3478196388265198E-2</v>
      </c>
      <c r="R2493" s="17"/>
      <c r="S2493" s="17">
        <v>2.8823112600014002E-2</v>
      </c>
      <c r="T2493" s="17">
        <v>7.6217917891317696E-2</v>
      </c>
      <c r="U2493" s="17">
        <v>3.7590552318524102E-2</v>
      </c>
      <c r="V2493" s="17">
        <v>7.4646736903633507E-2</v>
      </c>
      <c r="W2493" s="17">
        <v>7.4599628026763898E-2</v>
      </c>
      <c r="X2493" s="17">
        <v>4.0923066082514302E-2</v>
      </c>
      <c r="Y2493" s="17">
        <v>7.1400470555603196E-2</v>
      </c>
      <c r="Z2493" s="17">
        <v>7.9084229516190305E-2</v>
      </c>
      <c r="AA2493" s="17">
        <v>2.5095192657700601E-2</v>
      </c>
      <c r="AB2493" s="17">
        <v>7.8548536537569102E-2</v>
      </c>
      <c r="AC2493" s="17">
        <v>4.9116235370803299E-2</v>
      </c>
      <c r="AD2493" s="17">
        <v>8.3270014164667006E-2</v>
      </c>
      <c r="AE2493" s="17"/>
      <c r="AF2493" s="17">
        <v>7.5595928766343801E-2</v>
      </c>
      <c r="AG2493" s="17">
        <v>4.18959564574541E-2</v>
      </c>
      <c r="AH2493" s="17">
        <v>5.7847378269454602E-2</v>
      </c>
      <c r="AI2493" s="17"/>
      <c r="AJ2493" s="17">
        <v>5.9052502997384203E-2</v>
      </c>
      <c r="AK2493" s="17">
        <v>3.9548045927832801E-2</v>
      </c>
      <c r="AL2493" s="17">
        <v>6.2534368705468898E-2</v>
      </c>
      <c r="AM2493" s="17"/>
      <c r="AN2493" s="17">
        <v>7.5878106736521206E-2</v>
      </c>
      <c r="AO2493" s="17">
        <v>3.8003451437933697E-2</v>
      </c>
      <c r="AP2493" s="17">
        <v>5.5712567642921998E-2</v>
      </c>
      <c r="AQ2493" s="17">
        <v>2.62883211095606E-2</v>
      </c>
      <c r="AR2493" s="17">
        <v>0</v>
      </c>
      <c r="AS2493" s="17"/>
      <c r="AT2493" s="17">
        <v>5.5543403731132E-2</v>
      </c>
      <c r="AU2493" s="17">
        <v>6.4717256577899798E-2</v>
      </c>
      <c r="AV2493" s="17"/>
      <c r="AW2493" s="17">
        <v>4.3192489662139399E-2</v>
      </c>
      <c r="AX2493" s="17">
        <v>6.4116284199548901E-2</v>
      </c>
      <c r="AY2493" s="17">
        <v>6.9780352833540005E-2</v>
      </c>
    </row>
    <row r="2494" spans="2:51">
      <c r="B2494" t="s">
        <v>119</v>
      </c>
      <c r="C2494" s="17">
        <v>8.1399660217231995E-2</v>
      </c>
      <c r="D2494" s="17">
        <v>5.84625655017195E-2</v>
      </c>
      <c r="E2494" s="17">
        <v>0.102148524136532</v>
      </c>
      <c r="F2494" s="17"/>
      <c r="G2494" s="17">
        <v>5.1308305676407602E-2</v>
      </c>
      <c r="H2494" s="17">
        <v>8.5733857875415306E-2</v>
      </c>
      <c r="I2494" s="17">
        <v>7.9227775693174005E-2</v>
      </c>
      <c r="J2494" s="17">
        <v>7.70676702702634E-2</v>
      </c>
      <c r="K2494" s="17">
        <v>0.105363402133849</v>
      </c>
      <c r="L2494" s="17">
        <v>7.8621444325232701E-2</v>
      </c>
      <c r="M2494" s="17"/>
      <c r="N2494" s="17">
        <v>7.1546385682804498E-2</v>
      </c>
      <c r="O2494" s="17">
        <v>8.8762707449477896E-2</v>
      </c>
      <c r="P2494" s="17">
        <v>7.4394062577037498E-2</v>
      </c>
      <c r="Q2494" s="17">
        <v>8.89052657383856E-2</v>
      </c>
      <c r="R2494" s="17"/>
      <c r="S2494" s="17">
        <v>0.117156674812067</v>
      </c>
      <c r="T2494" s="17">
        <v>4.8045406932277199E-2</v>
      </c>
      <c r="U2494" s="17">
        <v>7.70730603183504E-2</v>
      </c>
      <c r="V2494" s="17">
        <v>8.6600822035808794E-2</v>
      </c>
      <c r="W2494" s="17">
        <v>7.7458532841642599E-2</v>
      </c>
      <c r="X2494" s="17">
        <v>6.06348194383678E-2</v>
      </c>
      <c r="Y2494" s="17">
        <v>0.10403113973569</v>
      </c>
      <c r="Z2494" s="17">
        <v>6.4218926811002996E-2</v>
      </c>
      <c r="AA2494" s="17">
        <v>5.9166163967534803E-2</v>
      </c>
      <c r="AB2494" s="17">
        <v>9.0386663412298299E-2</v>
      </c>
      <c r="AC2494" s="17">
        <v>8.5274038068249805E-2</v>
      </c>
      <c r="AD2494" s="17">
        <v>0.17452338882062299</v>
      </c>
      <c r="AE2494" s="17"/>
      <c r="AF2494" s="17">
        <v>6.4089468608916303E-2</v>
      </c>
      <c r="AG2494" s="17">
        <v>9.2033733241769694E-2</v>
      </c>
      <c r="AH2494" s="17">
        <v>0.117862120834502</v>
      </c>
      <c r="AI2494" s="17"/>
      <c r="AJ2494" s="17">
        <v>4.7600099448890001E-2</v>
      </c>
      <c r="AK2494" s="17">
        <v>7.6632349687568005E-2</v>
      </c>
      <c r="AL2494" s="17">
        <v>7.9251266901074494E-2</v>
      </c>
      <c r="AM2494" s="17"/>
      <c r="AN2494" s="17">
        <v>9.6691559289289797E-2</v>
      </c>
      <c r="AO2494" s="17">
        <v>8.4720944811363899E-2</v>
      </c>
      <c r="AP2494" s="17">
        <v>5.8838210487981199E-2</v>
      </c>
      <c r="AQ2494" s="17">
        <v>8.2817459658920997E-2</v>
      </c>
      <c r="AR2494" s="17">
        <v>0</v>
      </c>
      <c r="AS2494" s="17"/>
      <c r="AT2494" s="17">
        <v>7.7602638233992799E-2</v>
      </c>
      <c r="AU2494" s="17">
        <v>0.13102740616210301</v>
      </c>
      <c r="AV2494" s="17"/>
      <c r="AW2494" s="17">
        <v>5.2578310295624299E-2</v>
      </c>
      <c r="AX2494" s="17">
        <v>0.10385545190043199</v>
      </c>
      <c r="AY2494" s="17">
        <v>0.11163943781934001</v>
      </c>
    </row>
    <row r="2495" spans="2:51">
      <c r="B2495" t="s">
        <v>138</v>
      </c>
      <c r="C2495" s="17">
        <v>0.42116822434909301</v>
      </c>
      <c r="D2495" s="17">
        <v>0.45969624906663498</v>
      </c>
      <c r="E2495" s="17">
        <v>0.38274349221705001</v>
      </c>
      <c r="F2495" s="17"/>
      <c r="G2495" s="17">
        <v>0.35322429144261802</v>
      </c>
      <c r="H2495" s="17">
        <v>0.41512838597900997</v>
      </c>
      <c r="I2495" s="17">
        <v>0.44746217171316099</v>
      </c>
      <c r="J2495" s="17">
        <v>0.38500269880369498</v>
      </c>
      <c r="K2495" s="17">
        <v>0.40489386525772902</v>
      </c>
      <c r="L2495" s="17">
        <v>0.46701308928068203</v>
      </c>
      <c r="M2495" s="17"/>
      <c r="N2495" s="17">
        <v>0.47706331312929401</v>
      </c>
      <c r="O2495" s="17">
        <v>0.40692150841167801</v>
      </c>
      <c r="P2495" s="17">
        <v>0.40014533911136602</v>
      </c>
      <c r="Q2495" s="17">
        <v>0.39085168807451398</v>
      </c>
      <c r="R2495" s="17"/>
      <c r="S2495" s="17">
        <v>0.42019485053837702</v>
      </c>
      <c r="T2495" s="17">
        <v>0.41947350871150701</v>
      </c>
      <c r="U2495" s="17">
        <v>0.44970507236670398</v>
      </c>
      <c r="V2495" s="17">
        <v>0.31576646640966</v>
      </c>
      <c r="W2495" s="17">
        <v>0.42659568442944901</v>
      </c>
      <c r="X2495" s="17">
        <v>0.41468947385549298</v>
      </c>
      <c r="Y2495" s="17">
        <v>0.37936419436868402</v>
      </c>
      <c r="Z2495" s="17">
        <v>0.36115997754641799</v>
      </c>
      <c r="AA2495" s="17">
        <v>0.45889462457353603</v>
      </c>
      <c r="AB2495" s="17">
        <v>0.47169567642052401</v>
      </c>
      <c r="AC2495" s="17">
        <v>0.47869681527619101</v>
      </c>
      <c r="AD2495" s="17">
        <v>0.52549652584791495</v>
      </c>
      <c r="AE2495" s="17"/>
      <c r="AF2495" s="17">
        <v>0.38815400185071203</v>
      </c>
      <c r="AG2495" s="17">
        <v>0.48992386057634901</v>
      </c>
      <c r="AH2495" s="17">
        <v>0.35390450231527298</v>
      </c>
      <c r="AI2495" s="17"/>
      <c r="AJ2495" s="17">
        <v>0.42523914447996802</v>
      </c>
      <c r="AK2495" s="17">
        <v>0.43828679455355501</v>
      </c>
      <c r="AL2495" s="17">
        <v>0.45238230930935402</v>
      </c>
      <c r="AM2495" s="17"/>
      <c r="AN2495" s="17">
        <v>0.34268729946315601</v>
      </c>
      <c r="AO2495" s="17">
        <v>0.43285385115520802</v>
      </c>
      <c r="AP2495" s="17">
        <v>0.43977712240618499</v>
      </c>
      <c r="AQ2495" s="17">
        <v>0.59125240945331503</v>
      </c>
      <c r="AR2495" s="17">
        <v>0.46465734675165099</v>
      </c>
      <c r="AS2495" s="17"/>
      <c r="AT2495" s="17">
        <v>0.41811246941964297</v>
      </c>
      <c r="AU2495" s="17">
        <v>0.43716149821108402</v>
      </c>
      <c r="AV2495" s="17"/>
      <c r="AW2495" s="17">
        <v>0.53173784929616896</v>
      </c>
      <c r="AX2495" s="17">
        <v>0.34473637341587798</v>
      </c>
      <c r="AY2495" s="17">
        <v>0.302753670092819</v>
      </c>
    </row>
    <row r="2496" spans="2:51">
      <c r="B2496" t="s">
        <v>139</v>
      </c>
      <c r="C2496" s="17">
        <v>0.195583364645153</v>
      </c>
      <c r="D2496" s="17">
        <v>0.19971971759155799</v>
      </c>
      <c r="E2496" s="17">
        <v>0.192647382758453</v>
      </c>
      <c r="F2496" s="17"/>
      <c r="G2496" s="17">
        <v>0.21676137664039499</v>
      </c>
      <c r="H2496" s="17">
        <v>0.19473150565504799</v>
      </c>
      <c r="I2496" s="17">
        <v>0.21962982619652299</v>
      </c>
      <c r="J2496" s="17">
        <v>0.256331900520124</v>
      </c>
      <c r="K2496" s="17">
        <v>0.20381352401168501</v>
      </c>
      <c r="L2496" s="17">
        <v>0.122408018693135</v>
      </c>
      <c r="M2496" s="17"/>
      <c r="N2496" s="17">
        <v>0.17302213891744</v>
      </c>
      <c r="O2496" s="17">
        <v>0.21411092986309499</v>
      </c>
      <c r="P2496" s="17">
        <v>0.21460357341825501</v>
      </c>
      <c r="Q2496" s="17">
        <v>0.184538806577629</v>
      </c>
      <c r="R2496" s="17"/>
      <c r="S2496" s="17">
        <v>0.194766904947928</v>
      </c>
      <c r="T2496" s="17">
        <v>0.21345369460163199</v>
      </c>
      <c r="U2496" s="17">
        <v>0.13642838435545601</v>
      </c>
      <c r="V2496" s="17">
        <v>0.25354241947134298</v>
      </c>
      <c r="W2496" s="17">
        <v>0.16572550717835299</v>
      </c>
      <c r="X2496" s="17">
        <v>0.23148963793119001</v>
      </c>
      <c r="Y2496" s="17">
        <v>0.21849529365405401</v>
      </c>
      <c r="Z2496" s="17">
        <v>0.14949578198134</v>
      </c>
      <c r="AA2496" s="17">
        <v>0.176233049772485</v>
      </c>
      <c r="AB2496" s="17">
        <v>0.18909000851334101</v>
      </c>
      <c r="AC2496" s="17">
        <v>0.180500685490593</v>
      </c>
      <c r="AD2496" s="17">
        <v>0.16654772639635301</v>
      </c>
      <c r="AE2496" s="17"/>
      <c r="AF2496" s="17">
        <v>0.23684283312065799</v>
      </c>
      <c r="AG2496" s="17">
        <v>0.141832017826718</v>
      </c>
      <c r="AH2496" s="17">
        <v>0.21377490120215001</v>
      </c>
      <c r="AI2496" s="17"/>
      <c r="AJ2496" s="17">
        <v>0.19135516815270401</v>
      </c>
      <c r="AK2496" s="17">
        <v>0.19108921648267599</v>
      </c>
      <c r="AL2496" s="17">
        <v>0.207617242012992</v>
      </c>
      <c r="AM2496" s="17"/>
      <c r="AN2496" s="17">
        <v>0.22776627658321699</v>
      </c>
      <c r="AO2496" s="17">
        <v>0.20468486667156599</v>
      </c>
      <c r="AP2496" s="17">
        <v>0.20979504608340099</v>
      </c>
      <c r="AQ2496" s="17">
        <v>6.3451210062922495E-2</v>
      </c>
      <c r="AR2496" s="17">
        <v>0.18747432799361799</v>
      </c>
      <c r="AS2496" s="17"/>
      <c r="AT2496" s="17">
        <v>0.19696491484773601</v>
      </c>
      <c r="AU2496" s="17">
        <v>0.18084976016506801</v>
      </c>
      <c r="AV2496" s="17"/>
      <c r="AW2496" s="17">
        <v>0.16282773680844401</v>
      </c>
      <c r="AX2496" s="17">
        <v>0.18528815747754199</v>
      </c>
      <c r="AY2496" s="17">
        <v>0.238809417424972</v>
      </c>
    </row>
    <row r="2497" spans="2:51">
      <c r="B2497" t="s">
        <v>140</v>
      </c>
      <c r="C2497" s="17">
        <v>0.22558485970393999</v>
      </c>
      <c r="D2497" s="17">
        <v>0.25997653147507699</v>
      </c>
      <c r="E2497" s="17">
        <v>0.19009610945859701</v>
      </c>
      <c r="F2497" s="17"/>
      <c r="G2497" s="17">
        <v>0.136462914802223</v>
      </c>
      <c r="H2497" s="17">
        <v>0.22039688032396099</v>
      </c>
      <c r="I2497" s="17">
        <v>0.227832345516638</v>
      </c>
      <c r="J2497" s="17">
        <v>0.128670798283571</v>
      </c>
      <c r="K2497" s="17">
        <v>0.20108034124604501</v>
      </c>
      <c r="L2497" s="17">
        <v>0.34460507058754702</v>
      </c>
      <c r="M2497" s="17"/>
      <c r="N2497" s="17">
        <v>0.304041174211854</v>
      </c>
      <c r="O2497" s="17">
        <v>0.19281057854858299</v>
      </c>
      <c r="P2497" s="17">
        <v>0.18554176569311101</v>
      </c>
      <c r="Q2497" s="17">
        <v>0.20631288149688501</v>
      </c>
      <c r="R2497" s="17"/>
      <c r="S2497" s="17">
        <v>0.22542794559044799</v>
      </c>
      <c r="T2497" s="17">
        <v>0.20601981410987499</v>
      </c>
      <c r="U2497" s="17">
        <v>0.31327668801124797</v>
      </c>
      <c r="V2497" s="17">
        <v>6.2224046938317602E-2</v>
      </c>
      <c r="W2497" s="17">
        <v>0.26087017725109601</v>
      </c>
      <c r="X2497" s="17">
        <v>0.183199835924303</v>
      </c>
      <c r="Y2497" s="17">
        <v>0.16086890071463</v>
      </c>
      <c r="Z2497" s="17">
        <v>0.21166419556507801</v>
      </c>
      <c r="AA2497" s="17">
        <v>0.28266157480105097</v>
      </c>
      <c r="AB2497" s="17">
        <v>0.282605667907183</v>
      </c>
      <c r="AC2497" s="17">
        <v>0.29819612978559801</v>
      </c>
      <c r="AD2497" s="17">
        <v>0.358948799451562</v>
      </c>
      <c r="AE2497" s="17"/>
      <c r="AF2497" s="17">
        <v>0.15131116873005401</v>
      </c>
      <c r="AG2497" s="17">
        <v>0.34809184274963201</v>
      </c>
      <c r="AH2497" s="17">
        <v>0.140129601113124</v>
      </c>
      <c r="AI2497" s="17"/>
      <c r="AJ2497" s="17">
        <v>0.23388397632726399</v>
      </c>
      <c r="AK2497" s="17">
        <v>0.247197578070879</v>
      </c>
      <c r="AL2497" s="17">
        <v>0.24476506729636299</v>
      </c>
      <c r="AM2497" s="17"/>
      <c r="AN2497" s="17">
        <v>0.114921022879938</v>
      </c>
      <c r="AO2497" s="17">
        <v>0.22816898448364301</v>
      </c>
      <c r="AP2497" s="17">
        <v>0.229982076322785</v>
      </c>
      <c r="AQ2497" s="17">
        <v>0.52780119939039305</v>
      </c>
      <c r="AR2497" s="17">
        <v>0.27718301875803297</v>
      </c>
      <c r="AS2497" s="17"/>
      <c r="AT2497" s="17">
        <v>0.22114755457190699</v>
      </c>
      <c r="AU2497" s="17">
        <v>0.25631173804601598</v>
      </c>
      <c r="AV2497" s="17"/>
      <c r="AW2497" s="17">
        <v>0.36891011248772498</v>
      </c>
      <c r="AX2497" s="17">
        <v>0.159448215938336</v>
      </c>
      <c r="AY2497" s="17">
        <v>6.3944252667847395E-2</v>
      </c>
    </row>
    <row r="2498" spans="2:51">
      <c r="C2498" s="17"/>
      <c r="D2498" s="17"/>
      <c r="E2498" s="17"/>
      <c r="F2498" s="17"/>
      <c r="G2498" s="17"/>
      <c r="H2498" s="17"/>
      <c r="I2498" s="17"/>
      <c r="J2498" s="17"/>
      <c r="K2498" s="17"/>
      <c r="L2498" s="17"/>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7"/>
      <c r="AI2498" s="17"/>
      <c r="AJ2498" s="17"/>
      <c r="AK2498" s="17"/>
      <c r="AL2498" s="17"/>
      <c r="AM2498" s="17"/>
      <c r="AN2498" s="17"/>
      <c r="AO2498" s="17"/>
      <c r="AP2498" s="17"/>
      <c r="AQ2498" s="17"/>
      <c r="AR2498" s="17"/>
      <c r="AS2498" s="17"/>
      <c r="AT2498" s="17"/>
      <c r="AU2498" s="17"/>
      <c r="AV2498" s="17"/>
      <c r="AW2498" s="17"/>
      <c r="AX2498" s="17"/>
      <c r="AY2498" s="17"/>
    </row>
    <row r="2499" spans="2:51">
      <c r="B2499" s="6" t="s">
        <v>552</v>
      </c>
      <c r="C2499" s="17"/>
      <c r="D2499" s="17"/>
      <c r="E2499" s="17"/>
      <c r="F2499" s="17"/>
      <c r="G2499" s="17"/>
      <c r="H2499" s="17"/>
      <c r="I2499" s="17"/>
      <c r="J2499" s="17"/>
      <c r="K2499" s="17"/>
      <c r="L2499" s="17"/>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7"/>
      <c r="AI2499" s="17"/>
      <c r="AJ2499" s="17"/>
      <c r="AK2499" s="17"/>
      <c r="AL2499" s="17"/>
      <c r="AM2499" s="17"/>
      <c r="AN2499" s="17"/>
      <c r="AO2499" s="17"/>
      <c r="AP2499" s="17"/>
      <c r="AQ2499" s="17"/>
      <c r="AR2499" s="17"/>
      <c r="AS2499" s="17"/>
      <c r="AT2499" s="17"/>
      <c r="AU2499" s="17"/>
      <c r="AV2499" s="17"/>
      <c r="AW2499" s="17"/>
      <c r="AX2499" s="17"/>
      <c r="AY2499" s="17"/>
    </row>
    <row r="2500" spans="2:51">
      <c r="B2500" s="24" t="s">
        <v>16</v>
      </c>
      <c r="C2500" s="17"/>
      <c r="D2500" s="17"/>
      <c r="E2500" s="17"/>
      <c r="F2500" s="17"/>
      <c r="G2500" s="17"/>
      <c r="H2500" s="17"/>
      <c r="I2500" s="17"/>
      <c r="J2500" s="17"/>
      <c r="K2500" s="17"/>
      <c r="L2500" s="17"/>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7"/>
      <c r="AI2500" s="17"/>
      <c r="AJ2500" s="17"/>
      <c r="AK2500" s="17"/>
      <c r="AL2500" s="17"/>
      <c r="AM2500" s="17"/>
      <c r="AN2500" s="17"/>
      <c r="AO2500" s="17"/>
      <c r="AP2500" s="17"/>
      <c r="AQ2500" s="17"/>
      <c r="AR2500" s="17"/>
      <c r="AS2500" s="17"/>
      <c r="AT2500" s="17"/>
      <c r="AU2500" s="17"/>
      <c r="AV2500" s="17"/>
      <c r="AW2500" s="17"/>
      <c r="AX2500" s="17"/>
      <c r="AY2500" s="17"/>
    </row>
    <row r="2501" spans="2:51">
      <c r="B2501" t="s">
        <v>133</v>
      </c>
      <c r="C2501" s="17">
        <v>9.4371489100192205E-2</v>
      </c>
      <c r="D2501" s="17">
        <v>0.13105002186011899</v>
      </c>
      <c r="E2501" s="17">
        <v>5.8016537785247901E-2</v>
      </c>
      <c r="F2501" s="17"/>
      <c r="G2501" s="17">
        <v>0.124836164046353</v>
      </c>
      <c r="H2501" s="17">
        <v>0.129384649679924</v>
      </c>
      <c r="I2501" s="17">
        <v>9.5954530753440501E-2</v>
      </c>
      <c r="J2501" s="17">
        <v>7.8974085721329995E-2</v>
      </c>
      <c r="K2501" s="17">
        <v>9.0032168065953405E-2</v>
      </c>
      <c r="L2501" s="17">
        <v>7.3719979421704496E-2</v>
      </c>
      <c r="M2501" s="17"/>
      <c r="N2501" s="17">
        <v>0.11936723698745801</v>
      </c>
      <c r="O2501" s="17">
        <v>0.104225203926021</v>
      </c>
      <c r="P2501" s="17">
        <v>4.91550067434669E-2</v>
      </c>
      <c r="Q2501" s="17">
        <v>8.38189960268476E-2</v>
      </c>
      <c r="R2501" s="17"/>
      <c r="S2501" s="17">
        <v>0.18286212623096201</v>
      </c>
      <c r="T2501" s="17">
        <v>7.0365713289022594E-2</v>
      </c>
      <c r="U2501" s="17">
        <v>8.0139289909910996E-2</v>
      </c>
      <c r="V2501" s="17">
        <v>2.0864292854286499E-2</v>
      </c>
      <c r="W2501" s="17">
        <v>7.6404383739767504E-2</v>
      </c>
      <c r="X2501" s="17">
        <v>7.2921923589248205E-2</v>
      </c>
      <c r="Y2501" s="17">
        <v>6.4426459714902004E-2</v>
      </c>
      <c r="Z2501" s="17">
        <v>9.2037595257542903E-2</v>
      </c>
      <c r="AA2501" s="17">
        <v>0.112956730885075</v>
      </c>
      <c r="AB2501" s="17">
        <v>0.116963268863811</v>
      </c>
      <c r="AC2501" s="17">
        <v>6.2883021243811593E-2</v>
      </c>
      <c r="AD2501" s="17">
        <v>0.13258230064871299</v>
      </c>
      <c r="AE2501" s="17"/>
      <c r="AF2501" s="17">
        <v>8.6697982581329505E-2</v>
      </c>
      <c r="AG2501" s="17">
        <v>0.104770610966207</v>
      </c>
      <c r="AH2501" s="17">
        <v>9.1216360048486503E-2</v>
      </c>
      <c r="AI2501" s="17"/>
      <c r="AJ2501" s="17">
        <v>0.112162826040546</v>
      </c>
      <c r="AK2501" s="17">
        <v>9.2633200188875803E-2</v>
      </c>
      <c r="AL2501" s="17">
        <v>0.17648711888903401</v>
      </c>
      <c r="AM2501" s="17"/>
      <c r="AN2501" s="17">
        <v>6.7504229813773506E-2</v>
      </c>
      <c r="AO2501" s="17">
        <v>6.4300211490035702E-2</v>
      </c>
      <c r="AP2501" s="17">
        <v>0.112955763114185</v>
      </c>
      <c r="AQ2501" s="17">
        <v>0.17855927738133301</v>
      </c>
      <c r="AR2501" s="17">
        <v>0.316485069590907</v>
      </c>
      <c r="AS2501" s="17"/>
      <c r="AT2501" s="17">
        <v>9.0187264903354894E-2</v>
      </c>
      <c r="AU2501" s="17">
        <v>0.14939834337362601</v>
      </c>
      <c r="AV2501" s="17"/>
      <c r="AW2501" s="17">
        <v>0.13556086702432399</v>
      </c>
      <c r="AX2501" s="17">
        <v>4.5003270591721899E-2</v>
      </c>
      <c r="AY2501" s="17">
        <v>5.5427839294100799E-2</v>
      </c>
    </row>
    <row r="2502" spans="2:51">
      <c r="B2502" t="s">
        <v>134</v>
      </c>
      <c r="C2502" s="17">
        <v>0.340181455941033</v>
      </c>
      <c r="D2502" s="17">
        <v>0.37660986148604902</v>
      </c>
      <c r="E2502" s="17">
        <v>0.304886334861731</v>
      </c>
      <c r="F2502" s="17"/>
      <c r="G2502" s="17">
        <v>0.34774268691903398</v>
      </c>
      <c r="H2502" s="17">
        <v>0.315177719013086</v>
      </c>
      <c r="I2502" s="17">
        <v>0.38234360252114302</v>
      </c>
      <c r="J2502" s="17">
        <v>0.33437149947121603</v>
      </c>
      <c r="K2502" s="17">
        <v>0.323719970960474</v>
      </c>
      <c r="L2502" s="17">
        <v>0.33688564000479998</v>
      </c>
      <c r="M2502" s="17"/>
      <c r="N2502" s="17">
        <v>0.37582759119245901</v>
      </c>
      <c r="O2502" s="17">
        <v>0.32494924517146301</v>
      </c>
      <c r="P2502" s="17">
        <v>0.36572937416732298</v>
      </c>
      <c r="Q2502" s="17">
        <v>0.304963481536488</v>
      </c>
      <c r="R2502" s="17"/>
      <c r="S2502" s="17">
        <v>0.27600344683990702</v>
      </c>
      <c r="T2502" s="17">
        <v>0.360338374473685</v>
      </c>
      <c r="U2502" s="17">
        <v>0.35725186598627301</v>
      </c>
      <c r="V2502" s="17">
        <v>0.34265563227873203</v>
      </c>
      <c r="W2502" s="17">
        <v>0.28918118471336302</v>
      </c>
      <c r="X2502" s="17">
        <v>0.38975680350434</v>
      </c>
      <c r="Y2502" s="17">
        <v>0.30947257005856399</v>
      </c>
      <c r="Z2502" s="17">
        <v>0.32300910810796002</v>
      </c>
      <c r="AA2502" s="17">
        <v>0.39875431315131998</v>
      </c>
      <c r="AB2502" s="17">
        <v>0.33129906464861397</v>
      </c>
      <c r="AC2502" s="17">
        <v>0.34125975467541803</v>
      </c>
      <c r="AD2502" s="17">
        <v>0.36282217408165701</v>
      </c>
      <c r="AE2502" s="17"/>
      <c r="AF2502" s="17">
        <v>0.31241247167389902</v>
      </c>
      <c r="AG2502" s="17">
        <v>0.39395485727278501</v>
      </c>
      <c r="AH2502" s="17">
        <v>0.240297938366721</v>
      </c>
      <c r="AI2502" s="17"/>
      <c r="AJ2502" s="17">
        <v>0.34567670157645902</v>
      </c>
      <c r="AK2502" s="17">
        <v>0.363077691605939</v>
      </c>
      <c r="AL2502" s="17">
        <v>0.307244809179258</v>
      </c>
      <c r="AM2502" s="17"/>
      <c r="AN2502" s="17">
        <v>0.260060130896419</v>
      </c>
      <c r="AO2502" s="17">
        <v>0.38218945293245199</v>
      </c>
      <c r="AP2502" s="17">
        <v>0.38827507955239199</v>
      </c>
      <c r="AQ2502" s="17">
        <v>0.44808795371049998</v>
      </c>
      <c r="AR2502" s="17">
        <v>0.20958471220191899</v>
      </c>
      <c r="AS2502" s="17"/>
      <c r="AT2502" s="17">
        <v>0.34032450257836899</v>
      </c>
      <c r="AU2502" s="17">
        <v>0.335807888984058</v>
      </c>
      <c r="AV2502" s="17"/>
      <c r="AW2502" s="17">
        <v>0.39914018358910602</v>
      </c>
      <c r="AX2502" s="17">
        <v>0.39128484415770198</v>
      </c>
      <c r="AY2502" s="17">
        <v>0.25432034071361498</v>
      </c>
    </row>
    <row r="2503" spans="2:51">
      <c r="B2503" t="s">
        <v>135</v>
      </c>
      <c r="C2503" s="17">
        <v>0.32675529558774202</v>
      </c>
      <c r="D2503" s="17">
        <v>0.30126957438531698</v>
      </c>
      <c r="E2503" s="17">
        <v>0.35304543887716</v>
      </c>
      <c r="F2503" s="17"/>
      <c r="G2503" s="17">
        <v>0.350192137670014</v>
      </c>
      <c r="H2503" s="17">
        <v>0.31746193540566298</v>
      </c>
      <c r="I2503" s="17">
        <v>0.27398211543395401</v>
      </c>
      <c r="J2503" s="17">
        <v>0.31055725676551998</v>
      </c>
      <c r="K2503" s="17">
        <v>0.34606482462765598</v>
      </c>
      <c r="L2503" s="17">
        <v>0.36128865717105602</v>
      </c>
      <c r="M2503" s="17"/>
      <c r="N2503" s="17">
        <v>0.30621018574391801</v>
      </c>
      <c r="O2503" s="17">
        <v>0.32628170549405999</v>
      </c>
      <c r="P2503" s="17">
        <v>0.33681265536711202</v>
      </c>
      <c r="Q2503" s="17">
        <v>0.33769497609017302</v>
      </c>
      <c r="R2503" s="17"/>
      <c r="S2503" s="17">
        <v>0.29233799849116399</v>
      </c>
      <c r="T2503" s="17">
        <v>0.36387312551835399</v>
      </c>
      <c r="U2503" s="17">
        <v>0.28593499103499498</v>
      </c>
      <c r="V2503" s="17">
        <v>0.35917431934999999</v>
      </c>
      <c r="W2503" s="17">
        <v>0.45776562045910801</v>
      </c>
      <c r="X2503" s="17">
        <v>0.32610351552205402</v>
      </c>
      <c r="Y2503" s="17">
        <v>0.32712567123081798</v>
      </c>
      <c r="Z2503" s="17">
        <v>0.352462674135475</v>
      </c>
      <c r="AA2503" s="17">
        <v>0.27506315812793197</v>
      </c>
      <c r="AB2503" s="17">
        <v>0.29372353768703102</v>
      </c>
      <c r="AC2503" s="17">
        <v>0.35791896289384101</v>
      </c>
      <c r="AD2503" s="17">
        <v>0.25836198655749198</v>
      </c>
      <c r="AE2503" s="17"/>
      <c r="AF2503" s="17">
        <v>0.33853423785082298</v>
      </c>
      <c r="AG2503" s="17">
        <v>0.291989519478287</v>
      </c>
      <c r="AH2503" s="17">
        <v>0.37590292222034999</v>
      </c>
      <c r="AI2503" s="17"/>
      <c r="AJ2503" s="17">
        <v>0.35620018093453698</v>
      </c>
      <c r="AK2503" s="17">
        <v>0.32087903346475699</v>
      </c>
      <c r="AL2503" s="17">
        <v>0.29650203042275503</v>
      </c>
      <c r="AM2503" s="17"/>
      <c r="AN2503" s="17">
        <v>0.376881867913127</v>
      </c>
      <c r="AO2503" s="17">
        <v>0.29335786184522999</v>
      </c>
      <c r="AP2503" s="17">
        <v>0.34907285498320401</v>
      </c>
      <c r="AQ2503" s="17">
        <v>0.168724741663411</v>
      </c>
      <c r="AR2503" s="17">
        <v>0.34634542808901098</v>
      </c>
      <c r="AS2503" s="17"/>
      <c r="AT2503" s="17">
        <v>0.33214308868898501</v>
      </c>
      <c r="AU2503" s="17">
        <v>0.25629172680415702</v>
      </c>
      <c r="AV2503" s="17"/>
      <c r="AW2503" s="17">
        <v>0.28052191833666401</v>
      </c>
      <c r="AX2503" s="17">
        <v>0.352046326546892</v>
      </c>
      <c r="AY2503" s="17">
        <v>0.37791812829066301</v>
      </c>
    </row>
    <row r="2504" spans="2:51">
      <c r="B2504" t="s">
        <v>136</v>
      </c>
      <c r="C2504" s="17">
        <v>8.1981765685582603E-2</v>
      </c>
      <c r="D2504" s="17">
        <v>6.37791969593344E-2</v>
      </c>
      <c r="E2504" s="17">
        <v>9.9948400530397094E-2</v>
      </c>
      <c r="F2504" s="17"/>
      <c r="G2504" s="17">
        <v>0.101850195023866</v>
      </c>
      <c r="H2504" s="17">
        <v>8.5046697440928604E-2</v>
      </c>
      <c r="I2504" s="17">
        <v>6.8297187253190006E-2</v>
      </c>
      <c r="J2504" s="17">
        <v>0.115055293438014</v>
      </c>
      <c r="K2504" s="17">
        <v>5.5992940905351903E-2</v>
      </c>
      <c r="L2504" s="17">
        <v>7.6812161486285294E-2</v>
      </c>
      <c r="M2504" s="17"/>
      <c r="N2504" s="17">
        <v>7.0487248516851495E-2</v>
      </c>
      <c r="O2504" s="17">
        <v>6.5999006362049098E-2</v>
      </c>
      <c r="P2504" s="17">
        <v>0.106070845820207</v>
      </c>
      <c r="Q2504" s="17">
        <v>9.20546770099442E-2</v>
      </c>
      <c r="R2504" s="17"/>
      <c r="S2504" s="17">
        <v>7.8705320593804695E-2</v>
      </c>
      <c r="T2504" s="17">
        <v>7.4859620196803103E-2</v>
      </c>
      <c r="U2504" s="17">
        <v>0.120121173067242</v>
      </c>
      <c r="V2504" s="17">
        <v>8.5679514083438005E-2</v>
      </c>
      <c r="W2504" s="17">
        <v>1.5851429919311998E-2</v>
      </c>
      <c r="X2504" s="17">
        <v>0.10698941577134401</v>
      </c>
      <c r="Y2504" s="17">
        <v>8.80767327222228E-2</v>
      </c>
      <c r="Z2504" s="17">
        <v>5.4394299680538598E-2</v>
      </c>
      <c r="AA2504" s="17">
        <v>0.103119002339649</v>
      </c>
      <c r="AB2504" s="17">
        <v>7.04393265253309E-2</v>
      </c>
      <c r="AC2504" s="17">
        <v>0.111977565605034</v>
      </c>
      <c r="AD2504" s="17">
        <v>0</v>
      </c>
      <c r="AE2504" s="17"/>
      <c r="AF2504" s="17">
        <v>9.8715642684837596E-2</v>
      </c>
      <c r="AG2504" s="17">
        <v>6.6557141586907898E-2</v>
      </c>
      <c r="AH2504" s="17">
        <v>6.9664891345531096E-2</v>
      </c>
      <c r="AI2504" s="17"/>
      <c r="AJ2504" s="17">
        <v>6.8636869555612004E-2</v>
      </c>
      <c r="AK2504" s="17">
        <v>0.102920308481319</v>
      </c>
      <c r="AL2504" s="17">
        <v>9.2544257477166103E-2</v>
      </c>
      <c r="AM2504" s="17"/>
      <c r="AN2504" s="17">
        <v>9.2465508148060802E-2</v>
      </c>
      <c r="AO2504" s="17">
        <v>0.113151803530189</v>
      </c>
      <c r="AP2504" s="17">
        <v>4.5453801599200497E-2</v>
      </c>
      <c r="AQ2504" s="17">
        <v>5.6304336146810699E-2</v>
      </c>
      <c r="AR2504" s="17">
        <v>0.12758479011816301</v>
      </c>
      <c r="AS2504" s="17"/>
      <c r="AT2504" s="17">
        <v>8.2428670740049198E-2</v>
      </c>
      <c r="AU2504" s="17">
        <v>8.2772129710751499E-2</v>
      </c>
      <c r="AV2504" s="17"/>
      <c r="AW2504" s="17">
        <v>6.8248760743021705E-2</v>
      </c>
      <c r="AX2504" s="17">
        <v>6.5972402561585403E-2</v>
      </c>
      <c r="AY2504" s="17">
        <v>0.10299657363031001</v>
      </c>
    </row>
    <row r="2505" spans="2:51">
      <c r="B2505" t="s">
        <v>137</v>
      </c>
      <c r="C2505" s="17">
        <v>2.8306922068436598E-2</v>
      </c>
      <c r="D2505" s="17">
        <v>3.3163996825843201E-2</v>
      </c>
      <c r="E2505" s="17">
        <v>2.3781447251503201E-2</v>
      </c>
      <c r="F2505" s="17"/>
      <c r="G2505" s="17">
        <v>1.1210691102648E-2</v>
      </c>
      <c r="H2505" s="17">
        <v>3.3335417239532802E-2</v>
      </c>
      <c r="I2505" s="17">
        <v>4.0575917780920102E-2</v>
      </c>
      <c r="J2505" s="17">
        <v>3.87037648962201E-2</v>
      </c>
      <c r="K2505" s="17">
        <v>3.07511138810268E-2</v>
      </c>
      <c r="L2505" s="17">
        <v>1.3565474898729901E-2</v>
      </c>
      <c r="M2505" s="17"/>
      <c r="N2505" s="17">
        <v>2.4644288542795101E-2</v>
      </c>
      <c r="O2505" s="17">
        <v>3.4308654310516003E-2</v>
      </c>
      <c r="P2505" s="17">
        <v>6.0893705640362302E-3</v>
      </c>
      <c r="Q2505" s="17">
        <v>4.43996796164896E-2</v>
      </c>
      <c r="R2505" s="17"/>
      <c r="S2505" s="17">
        <v>5.8683785128301304E-3</v>
      </c>
      <c r="T2505" s="17">
        <v>3.04931258665695E-2</v>
      </c>
      <c r="U2505" s="17">
        <v>9.1494456728903797E-3</v>
      </c>
      <c r="V2505" s="17">
        <v>9.60301123024895E-3</v>
      </c>
      <c r="W2505" s="17">
        <v>7.3054911731200295E-2</v>
      </c>
      <c r="X2505" s="17">
        <v>2.2712739223035301E-2</v>
      </c>
      <c r="Y2505" s="17">
        <v>8.8014295155705705E-2</v>
      </c>
      <c r="Z2505" s="17">
        <v>0</v>
      </c>
      <c r="AA2505" s="17">
        <v>1.4639902194843599E-2</v>
      </c>
      <c r="AB2505" s="17">
        <v>4.8995652243981697E-2</v>
      </c>
      <c r="AC2505" s="17">
        <v>0</v>
      </c>
      <c r="AD2505" s="17">
        <v>6.9191837012347698E-2</v>
      </c>
      <c r="AE2505" s="17"/>
      <c r="AF2505" s="17">
        <v>3.5902005316579298E-2</v>
      </c>
      <c r="AG2505" s="17">
        <v>2.1122734090656702E-2</v>
      </c>
      <c r="AH2505" s="17">
        <v>3.4367514886135903E-2</v>
      </c>
      <c r="AI2505" s="17"/>
      <c r="AJ2505" s="17">
        <v>1.5102669467176401E-2</v>
      </c>
      <c r="AK2505" s="17">
        <v>2.5696749116488098E-2</v>
      </c>
      <c r="AL2505" s="17">
        <v>3.0988358219275501E-2</v>
      </c>
      <c r="AM2505" s="17"/>
      <c r="AN2505" s="17">
        <v>4.1579839773968202E-2</v>
      </c>
      <c r="AO2505" s="17">
        <v>2.0600374569706901E-2</v>
      </c>
      <c r="AP2505" s="17">
        <v>2.6888561031459399E-2</v>
      </c>
      <c r="AQ2505" s="17">
        <v>2.9072350322629802E-2</v>
      </c>
      <c r="AR2505" s="17">
        <v>0</v>
      </c>
      <c r="AS2505" s="17"/>
      <c r="AT2505" s="17">
        <v>2.8288119074242699E-2</v>
      </c>
      <c r="AU2505" s="17">
        <v>3.0573640908237401E-2</v>
      </c>
      <c r="AV2505" s="17"/>
      <c r="AW2505" s="17">
        <v>1.9553376823992101E-2</v>
      </c>
      <c r="AX2505" s="17">
        <v>3.5902620244587298E-2</v>
      </c>
      <c r="AY2505" s="17">
        <v>3.7299469866286003E-2</v>
      </c>
    </row>
    <row r="2506" spans="2:51">
      <c r="B2506" t="s">
        <v>119</v>
      </c>
      <c r="C2506" s="17">
        <v>0.128403071617014</v>
      </c>
      <c r="D2506" s="17">
        <v>9.4127348483337897E-2</v>
      </c>
      <c r="E2506" s="17">
        <v>0.16032184069395999</v>
      </c>
      <c r="F2506" s="17"/>
      <c r="G2506" s="17">
        <v>6.4168125238085599E-2</v>
      </c>
      <c r="H2506" s="17">
        <v>0.119593581220866</v>
      </c>
      <c r="I2506" s="17">
        <v>0.13884664625735299</v>
      </c>
      <c r="J2506" s="17">
        <v>0.1223380997077</v>
      </c>
      <c r="K2506" s="17">
        <v>0.153438981559538</v>
      </c>
      <c r="L2506" s="17">
        <v>0.13772808701742401</v>
      </c>
      <c r="M2506" s="17"/>
      <c r="N2506" s="17">
        <v>0.10346344901651899</v>
      </c>
      <c r="O2506" s="17">
        <v>0.144236184735891</v>
      </c>
      <c r="P2506" s="17">
        <v>0.136142747337856</v>
      </c>
      <c r="Q2506" s="17">
        <v>0.13706818972005699</v>
      </c>
      <c r="R2506" s="17"/>
      <c r="S2506" s="17">
        <v>0.164222729331333</v>
      </c>
      <c r="T2506" s="17">
        <v>0.100070040655567</v>
      </c>
      <c r="U2506" s="17">
        <v>0.14740323432868899</v>
      </c>
      <c r="V2506" s="17">
        <v>0.182023230203295</v>
      </c>
      <c r="W2506" s="17">
        <v>8.7742469437249698E-2</v>
      </c>
      <c r="X2506" s="17">
        <v>8.1515602389978195E-2</v>
      </c>
      <c r="Y2506" s="17">
        <v>0.122884271117788</v>
      </c>
      <c r="Z2506" s="17">
        <v>0.178096322818484</v>
      </c>
      <c r="AA2506" s="17">
        <v>9.5466893301180203E-2</v>
      </c>
      <c r="AB2506" s="17">
        <v>0.138579150031232</v>
      </c>
      <c r="AC2506" s="17">
        <v>0.12596069558189499</v>
      </c>
      <c r="AD2506" s="17">
        <v>0.177041701699791</v>
      </c>
      <c r="AE2506" s="17"/>
      <c r="AF2506" s="17">
        <v>0.127737659892531</v>
      </c>
      <c r="AG2506" s="17">
        <v>0.121605136605157</v>
      </c>
      <c r="AH2506" s="17">
        <v>0.18855037313277501</v>
      </c>
      <c r="AI2506" s="17"/>
      <c r="AJ2506" s="17">
        <v>0.102220752425669</v>
      </c>
      <c r="AK2506" s="17">
        <v>9.4793017142621699E-2</v>
      </c>
      <c r="AL2506" s="17">
        <v>9.6233425812510806E-2</v>
      </c>
      <c r="AM2506" s="17"/>
      <c r="AN2506" s="17">
        <v>0.16150842345465199</v>
      </c>
      <c r="AO2506" s="17">
        <v>0.126400295632386</v>
      </c>
      <c r="AP2506" s="17">
        <v>7.7353939719558895E-2</v>
      </c>
      <c r="AQ2506" s="17">
        <v>0.119251340775316</v>
      </c>
      <c r="AR2506" s="17">
        <v>0</v>
      </c>
      <c r="AS2506" s="17"/>
      <c r="AT2506" s="17">
        <v>0.126628354014999</v>
      </c>
      <c r="AU2506" s="17">
        <v>0.14515627021916999</v>
      </c>
      <c r="AV2506" s="17"/>
      <c r="AW2506" s="17">
        <v>9.6974893482893093E-2</v>
      </c>
      <c r="AX2506" s="17">
        <v>0.109790535897512</v>
      </c>
      <c r="AY2506" s="17">
        <v>0.17203764820502501</v>
      </c>
    </row>
    <row r="2507" spans="2:51">
      <c r="B2507" t="s">
        <v>138</v>
      </c>
      <c r="C2507" s="17">
        <v>0.43455294504122499</v>
      </c>
      <c r="D2507" s="17">
        <v>0.50765988334616696</v>
      </c>
      <c r="E2507" s="17">
        <v>0.36290287264697901</v>
      </c>
      <c r="F2507" s="17"/>
      <c r="G2507" s="17">
        <v>0.47257885096538699</v>
      </c>
      <c r="H2507" s="17">
        <v>0.44456236869301002</v>
      </c>
      <c r="I2507" s="17">
        <v>0.47829813327458398</v>
      </c>
      <c r="J2507" s="17">
        <v>0.413345585192545</v>
      </c>
      <c r="K2507" s="17">
        <v>0.41375213902642699</v>
      </c>
      <c r="L2507" s="17">
        <v>0.41060561942650498</v>
      </c>
      <c r="M2507" s="17"/>
      <c r="N2507" s="17">
        <v>0.495194828179916</v>
      </c>
      <c r="O2507" s="17">
        <v>0.42917444909748398</v>
      </c>
      <c r="P2507" s="17">
        <v>0.414884380910789</v>
      </c>
      <c r="Q2507" s="17">
        <v>0.388782477563336</v>
      </c>
      <c r="R2507" s="17"/>
      <c r="S2507" s="17">
        <v>0.458865573070869</v>
      </c>
      <c r="T2507" s="17">
        <v>0.43070408776270702</v>
      </c>
      <c r="U2507" s="17">
        <v>0.43739115589618399</v>
      </c>
      <c r="V2507" s="17">
        <v>0.36351992513301801</v>
      </c>
      <c r="W2507" s="17">
        <v>0.36558556845313001</v>
      </c>
      <c r="X2507" s="17">
        <v>0.46267872709358898</v>
      </c>
      <c r="Y2507" s="17">
        <v>0.37389902977346601</v>
      </c>
      <c r="Z2507" s="17">
        <v>0.41504670336550298</v>
      </c>
      <c r="AA2507" s="17">
        <v>0.511711044036395</v>
      </c>
      <c r="AB2507" s="17">
        <v>0.448262333512425</v>
      </c>
      <c r="AC2507" s="17">
        <v>0.40414277591922898</v>
      </c>
      <c r="AD2507" s="17">
        <v>0.49540447473037003</v>
      </c>
      <c r="AE2507" s="17"/>
      <c r="AF2507" s="17">
        <v>0.39911045425522901</v>
      </c>
      <c r="AG2507" s="17">
        <v>0.498725468238992</v>
      </c>
      <c r="AH2507" s="17">
        <v>0.33151429841520802</v>
      </c>
      <c r="AI2507" s="17"/>
      <c r="AJ2507" s="17">
        <v>0.45783952761700503</v>
      </c>
      <c r="AK2507" s="17">
        <v>0.455710891794814</v>
      </c>
      <c r="AL2507" s="17">
        <v>0.48373192806829202</v>
      </c>
      <c r="AM2507" s="17"/>
      <c r="AN2507" s="17">
        <v>0.32756436071019202</v>
      </c>
      <c r="AO2507" s="17">
        <v>0.446489664422487</v>
      </c>
      <c r="AP2507" s="17">
        <v>0.50123084266657703</v>
      </c>
      <c r="AQ2507" s="17">
        <v>0.62664723109183296</v>
      </c>
      <c r="AR2507" s="17">
        <v>0.52606978179282604</v>
      </c>
      <c r="AS2507" s="17"/>
      <c r="AT2507" s="17">
        <v>0.43051176748172398</v>
      </c>
      <c r="AU2507" s="17">
        <v>0.48520623235768401</v>
      </c>
      <c r="AV2507" s="17"/>
      <c r="AW2507" s="17">
        <v>0.53470105061342899</v>
      </c>
      <c r="AX2507" s="17">
        <v>0.43628811474942403</v>
      </c>
      <c r="AY2507" s="17">
        <v>0.30974818000771598</v>
      </c>
    </row>
    <row r="2508" spans="2:51">
      <c r="B2508" t="s">
        <v>139</v>
      </c>
      <c r="C2508" s="17">
        <v>0.110288687754019</v>
      </c>
      <c r="D2508" s="17">
        <v>9.6943193785177698E-2</v>
      </c>
      <c r="E2508" s="17">
        <v>0.12372984778189999</v>
      </c>
      <c r="F2508" s="17"/>
      <c r="G2508" s="17">
        <v>0.11306088612651401</v>
      </c>
      <c r="H2508" s="17">
        <v>0.118382114680461</v>
      </c>
      <c r="I2508" s="17">
        <v>0.10887310503411</v>
      </c>
      <c r="J2508" s="17">
        <v>0.15375905833423401</v>
      </c>
      <c r="K2508" s="17">
        <v>8.6744054786378699E-2</v>
      </c>
      <c r="L2508" s="17">
        <v>9.0377636385015198E-2</v>
      </c>
      <c r="M2508" s="17"/>
      <c r="N2508" s="17">
        <v>9.5131537059646595E-2</v>
      </c>
      <c r="O2508" s="17">
        <v>0.100307660672565</v>
      </c>
      <c r="P2508" s="17">
        <v>0.11216021638424301</v>
      </c>
      <c r="Q2508" s="17">
        <v>0.13645435662643399</v>
      </c>
      <c r="R2508" s="17"/>
      <c r="S2508" s="17">
        <v>8.45736991066348E-2</v>
      </c>
      <c r="T2508" s="17">
        <v>0.105352746063373</v>
      </c>
      <c r="U2508" s="17">
        <v>0.12927061874013299</v>
      </c>
      <c r="V2508" s="17">
        <v>9.5282525313686903E-2</v>
      </c>
      <c r="W2508" s="17">
        <v>8.8906341650512297E-2</v>
      </c>
      <c r="X2508" s="17">
        <v>0.12970215499437901</v>
      </c>
      <c r="Y2508" s="17">
        <v>0.17609102787792899</v>
      </c>
      <c r="Z2508" s="17">
        <v>5.4394299680538598E-2</v>
      </c>
      <c r="AA2508" s="17">
        <v>0.117758904534492</v>
      </c>
      <c r="AB2508" s="17">
        <v>0.119434978769313</v>
      </c>
      <c r="AC2508" s="17">
        <v>0.111977565605034</v>
      </c>
      <c r="AD2508" s="17">
        <v>6.9191837012347698E-2</v>
      </c>
      <c r="AE2508" s="17"/>
      <c r="AF2508" s="17">
        <v>0.13461764800141701</v>
      </c>
      <c r="AG2508" s="17">
        <v>8.7679875677564703E-2</v>
      </c>
      <c r="AH2508" s="17">
        <v>0.104032406231667</v>
      </c>
      <c r="AI2508" s="17"/>
      <c r="AJ2508" s="17">
        <v>8.3739539022788398E-2</v>
      </c>
      <c r="AK2508" s="17">
        <v>0.12861705759780701</v>
      </c>
      <c r="AL2508" s="17">
        <v>0.123532615696442</v>
      </c>
      <c r="AM2508" s="17"/>
      <c r="AN2508" s="17">
        <v>0.13404534792202899</v>
      </c>
      <c r="AO2508" s="17">
        <v>0.13375217809989601</v>
      </c>
      <c r="AP2508" s="17">
        <v>7.2342362630659907E-2</v>
      </c>
      <c r="AQ2508" s="17">
        <v>8.5376686469440494E-2</v>
      </c>
      <c r="AR2508" s="17">
        <v>0.12758479011816301</v>
      </c>
      <c r="AS2508" s="17"/>
      <c r="AT2508" s="17">
        <v>0.110716789814292</v>
      </c>
      <c r="AU2508" s="17">
        <v>0.113345770618989</v>
      </c>
      <c r="AV2508" s="17"/>
      <c r="AW2508" s="17">
        <v>8.7802137567013896E-2</v>
      </c>
      <c r="AX2508" s="17">
        <v>0.101875022806173</v>
      </c>
      <c r="AY2508" s="17">
        <v>0.140296043496596</v>
      </c>
    </row>
    <row r="2509" spans="2:51">
      <c r="B2509" t="s">
        <v>140</v>
      </c>
      <c r="C2509" s="17">
        <v>0.32426425728720598</v>
      </c>
      <c r="D2509" s="17">
        <v>0.41071668956099</v>
      </c>
      <c r="E2509" s="17">
        <v>0.23917302486507899</v>
      </c>
      <c r="F2509" s="17"/>
      <c r="G2509" s="17">
        <v>0.35951796483887399</v>
      </c>
      <c r="H2509" s="17">
        <v>0.32618025401254802</v>
      </c>
      <c r="I2509" s="17">
        <v>0.36942502824047402</v>
      </c>
      <c r="J2509" s="17">
        <v>0.25958652685831102</v>
      </c>
      <c r="K2509" s="17">
        <v>0.32700808424004901</v>
      </c>
      <c r="L2509" s="17">
        <v>0.32022798304149003</v>
      </c>
      <c r="M2509" s="17"/>
      <c r="N2509" s="17">
        <v>0.40006329112027</v>
      </c>
      <c r="O2509" s="17">
        <v>0.32886678842491901</v>
      </c>
      <c r="P2509" s="17">
        <v>0.30272416452654699</v>
      </c>
      <c r="Q2509" s="17">
        <v>0.25232812093690199</v>
      </c>
      <c r="R2509" s="17"/>
      <c r="S2509" s="17">
        <v>0.37429187396423402</v>
      </c>
      <c r="T2509" s="17">
        <v>0.32535134169933499</v>
      </c>
      <c r="U2509" s="17">
        <v>0.30812053715605198</v>
      </c>
      <c r="V2509" s="17">
        <v>0.26823739981933098</v>
      </c>
      <c r="W2509" s="17">
        <v>0.27667922680261797</v>
      </c>
      <c r="X2509" s="17">
        <v>0.33297657209921</v>
      </c>
      <c r="Y2509" s="17">
        <v>0.19780800189553799</v>
      </c>
      <c r="Z2509" s="17">
        <v>0.36065240368496398</v>
      </c>
      <c r="AA2509" s="17">
        <v>0.393952139501903</v>
      </c>
      <c r="AB2509" s="17">
        <v>0.32882735474311198</v>
      </c>
      <c r="AC2509" s="17">
        <v>0.29216521031419501</v>
      </c>
      <c r="AD2509" s="17">
        <v>0.42621263771802198</v>
      </c>
      <c r="AE2509" s="17"/>
      <c r="AF2509" s="17">
        <v>0.264492806253812</v>
      </c>
      <c r="AG2509" s="17">
        <v>0.41104559256142698</v>
      </c>
      <c r="AH2509" s="17">
        <v>0.22748189218354101</v>
      </c>
      <c r="AI2509" s="17"/>
      <c r="AJ2509" s="17">
        <v>0.374099988594217</v>
      </c>
      <c r="AK2509" s="17">
        <v>0.32709383419700699</v>
      </c>
      <c r="AL2509" s="17">
        <v>0.36019931237184999</v>
      </c>
      <c r="AM2509" s="17"/>
      <c r="AN2509" s="17">
        <v>0.193519012788163</v>
      </c>
      <c r="AO2509" s="17">
        <v>0.31273748632259102</v>
      </c>
      <c r="AP2509" s="17">
        <v>0.42888848003591701</v>
      </c>
      <c r="AQ2509" s="17">
        <v>0.54127054462239299</v>
      </c>
      <c r="AR2509" s="17">
        <v>0.398484991674663</v>
      </c>
      <c r="AS2509" s="17"/>
      <c r="AT2509" s="17">
        <v>0.31979497766743198</v>
      </c>
      <c r="AU2509" s="17">
        <v>0.37186046173869503</v>
      </c>
      <c r="AV2509" s="17"/>
      <c r="AW2509" s="17">
        <v>0.44689891304641499</v>
      </c>
      <c r="AX2509" s="17">
        <v>0.33441309194325097</v>
      </c>
      <c r="AY2509" s="17">
        <v>0.16945213651111901</v>
      </c>
    </row>
    <row r="2510" spans="2:51">
      <c r="C2510" s="17"/>
      <c r="D2510" s="17"/>
      <c r="E2510" s="17"/>
      <c r="F2510" s="17"/>
      <c r="G2510" s="17"/>
      <c r="H2510" s="17"/>
      <c r="I2510" s="17"/>
      <c r="J2510" s="17"/>
      <c r="K2510" s="17"/>
      <c r="L2510" s="17"/>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7"/>
      <c r="AI2510" s="17"/>
      <c r="AJ2510" s="17"/>
      <c r="AK2510" s="17"/>
      <c r="AL2510" s="17"/>
      <c r="AM2510" s="17"/>
      <c r="AN2510" s="17"/>
      <c r="AO2510" s="17"/>
      <c r="AP2510" s="17"/>
      <c r="AQ2510" s="17"/>
      <c r="AR2510" s="17"/>
      <c r="AS2510" s="17"/>
      <c r="AT2510" s="17"/>
      <c r="AU2510" s="17"/>
      <c r="AV2510" s="17"/>
      <c r="AW2510" s="17"/>
      <c r="AX2510" s="17"/>
      <c r="AY2510" s="17"/>
    </row>
    <row r="2511" spans="2:51">
      <c r="B2511" s="6" t="s">
        <v>553</v>
      </c>
      <c r="C2511" s="17"/>
      <c r="D2511" s="17"/>
      <c r="E2511" s="17"/>
      <c r="F2511" s="17"/>
      <c r="G2511" s="17"/>
      <c r="H2511" s="17"/>
      <c r="I2511" s="17"/>
      <c r="J2511" s="17"/>
      <c r="K2511" s="17"/>
      <c r="L2511" s="17"/>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7"/>
      <c r="AI2511" s="17"/>
      <c r="AJ2511" s="17"/>
      <c r="AK2511" s="17"/>
      <c r="AL2511" s="17"/>
      <c r="AM2511" s="17"/>
      <c r="AN2511" s="17"/>
      <c r="AO2511" s="17"/>
      <c r="AP2511" s="17"/>
      <c r="AQ2511" s="17"/>
      <c r="AR2511" s="17"/>
      <c r="AS2511" s="17"/>
      <c r="AT2511" s="17"/>
      <c r="AU2511" s="17"/>
      <c r="AV2511" s="17"/>
      <c r="AW2511" s="17"/>
      <c r="AX2511" s="17"/>
      <c r="AY2511" s="17"/>
    </row>
    <row r="2512" spans="2:51">
      <c r="B2512" s="24" t="s">
        <v>16</v>
      </c>
      <c r="C2512" s="17"/>
      <c r="D2512" s="17"/>
      <c r="E2512" s="17"/>
      <c r="F2512" s="17"/>
      <c r="G2512" s="17"/>
      <c r="H2512" s="17"/>
      <c r="I2512" s="17"/>
      <c r="J2512" s="17"/>
      <c r="K2512" s="17"/>
      <c r="L2512" s="17"/>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7"/>
      <c r="AI2512" s="17"/>
      <c r="AJ2512" s="17"/>
      <c r="AK2512" s="17"/>
      <c r="AL2512" s="17"/>
      <c r="AM2512" s="17"/>
      <c r="AN2512" s="17"/>
      <c r="AO2512" s="17"/>
      <c r="AP2512" s="17"/>
      <c r="AQ2512" s="17"/>
      <c r="AR2512" s="17"/>
      <c r="AS2512" s="17"/>
      <c r="AT2512" s="17"/>
      <c r="AU2512" s="17"/>
      <c r="AV2512" s="17"/>
      <c r="AW2512" s="17"/>
      <c r="AX2512" s="17"/>
      <c r="AY2512" s="17"/>
    </row>
    <row r="2513" spans="2:51">
      <c r="B2513" t="s">
        <v>133</v>
      </c>
      <c r="C2513" s="17">
        <v>4.60525465090591E-2</v>
      </c>
      <c r="D2513" s="17">
        <v>5.9996837102387297E-2</v>
      </c>
      <c r="E2513" s="17">
        <v>3.2871738535134802E-2</v>
      </c>
      <c r="F2513" s="17"/>
      <c r="G2513" s="17">
        <v>1.4490290204707899E-2</v>
      </c>
      <c r="H2513" s="17">
        <v>5.8889829183369199E-2</v>
      </c>
      <c r="I2513" s="17">
        <v>6.9936256755011195E-2</v>
      </c>
      <c r="J2513" s="17">
        <v>5.9697274489142402E-2</v>
      </c>
      <c r="K2513" s="17">
        <v>2.2984484151657499E-2</v>
      </c>
      <c r="L2513" s="17">
        <v>3.7918834676926499E-2</v>
      </c>
      <c r="M2513" s="17"/>
      <c r="N2513" s="17">
        <v>4.9279818638705203E-2</v>
      </c>
      <c r="O2513" s="17">
        <v>6.0266261103558497E-2</v>
      </c>
      <c r="P2513" s="17">
        <v>2.7074640165632002E-2</v>
      </c>
      <c r="Q2513" s="17">
        <v>4.33650983898227E-2</v>
      </c>
      <c r="R2513" s="17"/>
      <c r="S2513" s="17">
        <v>5.3471205728137301E-2</v>
      </c>
      <c r="T2513" s="17">
        <v>4.7516489295157997E-2</v>
      </c>
      <c r="U2513" s="17">
        <v>6.0762757230103097E-2</v>
      </c>
      <c r="V2513" s="17">
        <v>2.4519656201778602E-2</v>
      </c>
      <c r="W2513" s="17">
        <v>1.35087594905618E-2</v>
      </c>
      <c r="X2513" s="17">
        <v>1.0216016291891601E-2</v>
      </c>
      <c r="Y2513" s="17">
        <v>4.5658475983501597E-2</v>
      </c>
      <c r="Z2513" s="17">
        <v>2.0801630419901899E-2</v>
      </c>
      <c r="AA2513" s="17">
        <v>6.5096245009322706E-2</v>
      </c>
      <c r="AB2513" s="17">
        <v>4.3961644490493598E-2</v>
      </c>
      <c r="AC2513" s="17">
        <v>6.6552831058641695E-2</v>
      </c>
      <c r="AD2513" s="17">
        <v>0.16691992415191401</v>
      </c>
      <c r="AE2513" s="17"/>
      <c r="AF2513" s="17">
        <v>5.5245930838421199E-2</v>
      </c>
      <c r="AG2513" s="17">
        <v>5.09846540426388E-2</v>
      </c>
      <c r="AH2513" s="17">
        <v>1.6068058431215001E-2</v>
      </c>
      <c r="AI2513" s="17"/>
      <c r="AJ2513" s="17">
        <v>6.2820649395225206E-2</v>
      </c>
      <c r="AK2513" s="17">
        <v>4.0752858716848903E-2</v>
      </c>
      <c r="AL2513" s="17">
        <v>8.4058688420574595E-2</v>
      </c>
      <c r="AM2513" s="17"/>
      <c r="AN2513" s="17">
        <v>4.2905160922046798E-2</v>
      </c>
      <c r="AO2513" s="17">
        <v>4.15998114838678E-2</v>
      </c>
      <c r="AP2513" s="17">
        <v>2.5300406290885698E-2</v>
      </c>
      <c r="AQ2513" s="17">
        <v>3.89708142507839E-2</v>
      </c>
      <c r="AR2513" s="17">
        <v>0.30518053243514298</v>
      </c>
      <c r="AS2513" s="17"/>
      <c r="AT2513" s="17">
        <v>4.78729153634532E-2</v>
      </c>
      <c r="AU2513" s="17">
        <v>2.8421798305368499E-2</v>
      </c>
      <c r="AV2513" s="17"/>
      <c r="AW2513" s="17">
        <v>5.6280471638776898E-2</v>
      </c>
      <c r="AX2513" s="17">
        <v>4.7114460496112197E-2</v>
      </c>
      <c r="AY2513" s="17">
        <v>3.30876742494624E-2</v>
      </c>
    </row>
    <row r="2514" spans="2:51">
      <c r="B2514" t="s">
        <v>134</v>
      </c>
      <c r="C2514" s="17">
        <v>0.145443141792648</v>
      </c>
      <c r="D2514" s="17">
        <v>0.16008014097742701</v>
      </c>
      <c r="E2514" s="17">
        <v>0.13212737853266501</v>
      </c>
      <c r="F2514" s="17"/>
      <c r="G2514" s="17">
        <v>0.27754669304812402</v>
      </c>
      <c r="H2514" s="17">
        <v>0.16204957987806101</v>
      </c>
      <c r="I2514" s="17">
        <v>0.17839007518351499</v>
      </c>
      <c r="J2514" s="17">
        <v>0.13809341266771499</v>
      </c>
      <c r="K2514" s="17">
        <v>0.116389221817922</v>
      </c>
      <c r="L2514" s="17">
        <v>8.6097900023477406E-2</v>
      </c>
      <c r="M2514" s="17"/>
      <c r="N2514" s="17">
        <v>0.14205454570780601</v>
      </c>
      <c r="O2514" s="17">
        <v>0.13134805301121399</v>
      </c>
      <c r="P2514" s="17">
        <v>0.173169904874373</v>
      </c>
      <c r="Q2514" s="17">
        <v>0.14267704358462899</v>
      </c>
      <c r="R2514" s="17"/>
      <c r="S2514" s="17">
        <v>0.12881234851537801</v>
      </c>
      <c r="T2514" s="17">
        <v>0.12981010384406899</v>
      </c>
      <c r="U2514" s="17">
        <v>9.3893210563605597E-2</v>
      </c>
      <c r="V2514" s="17">
        <v>0.114100518107782</v>
      </c>
      <c r="W2514" s="17">
        <v>0.247043766416671</v>
      </c>
      <c r="X2514" s="17">
        <v>0.216191912390542</v>
      </c>
      <c r="Y2514" s="17">
        <v>0.14012814044747399</v>
      </c>
      <c r="Z2514" s="17">
        <v>9.16008563064524E-2</v>
      </c>
      <c r="AA2514" s="17">
        <v>0.166087747173882</v>
      </c>
      <c r="AB2514" s="17">
        <v>0.12586547541354301</v>
      </c>
      <c r="AC2514" s="17">
        <v>0.202521706142678</v>
      </c>
      <c r="AD2514" s="17">
        <v>7.6683466600463601E-2</v>
      </c>
      <c r="AE2514" s="17"/>
      <c r="AF2514" s="17">
        <v>0.13244424841289501</v>
      </c>
      <c r="AG2514" s="17">
        <v>0.14776352111018701</v>
      </c>
      <c r="AH2514" s="17">
        <v>0.14618199753348399</v>
      </c>
      <c r="AI2514" s="17"/>
      <c r="AJ2514" s="17">
        <v>0.17003696858262499</v>
      </c>
      <c r="AK2514" s="17">
        <v>0.16463944840026301</v>
      </c>
      <c r="AL2514" s="17">
        <v>0.13872632352802799</v>
      </c>
      <c r="AM2514" s="17"/>
      <c r="AN2514" s="17">
        <v>0.14381798214070701</v>
      </c>
      <c r="AO2514" s="17">
        <v>0.156188048838419</v>
      </c>
      <c r="AP2514" s="17">
        <v>0.195156265535879</v>
      </c>
      <c r="AQ2514" s="17">
        <v>0.129236063228517</v>
      </c>
      <c r="AR2514" s="17">
        <v>0.19670962450160001</v>
      </c>
      <c r="AS2514" s="17"/>
      <c r="AT2514" s="17">
        <v>0.13590640902393</v>
      </c>
      <c r="AU2514" s="17">
        <v>0.25593880374551697</v>
      </c>
      <c r="AV2514" s="17"/>
      <c r="AW2514" s="17">
        <v>0.13926176401335499</v>
      </c>
      <c r="AX2514" s="17">
        <v>0.25293203123090702</v>
      </c>
      <c r="AY2514" s="17">
        <v>0.12653491749438001</v>
      </c>
    </row>
    <row r="2515" spans="2:51">
      <c r="B2515" t="s">
        <v>135</v>
      </c>
      <c r="C2515" s="17">
        <v>0.37331583187946799</v>
      </c>
      <c r="D2515" s="17">
        <v>0.38227768845525201</v>
      </c>
      <c r="E2515" s="17">
        <v>0.36668470366502998</v>
      </c>
      <c r="F2515" s="17"/>
      <c r="G2515" s="17">
        <v>0.32658520009229902</v>
      </c>
      <c r="H2515" s="17">
        <v>0.407140108546999</v>
      </c>
      <c r="I2515" s="17">
        <v>0.32723693459136299</v>
      </c>
      <c r="J2515" s="17">
        <v>0.37898959787771602</v>
      </c>
      <c r="K2515" s="17">
        <v>0.39168722440012899</v>
      </c>
      <c r="L2515" s="17">
        <v>0.38739723494268702</v>
      </c>
      <c r="M2515" s="17"/>
      <c r="N2515" s="17">
        <v>0.36426626004928903</v>
      </c>
      <c r="O2515" s="17">
        <v>0.35203336838112598</v>
      </c>
      <c r="P2515" s="17">
        <v>0.371475971722738</v>
      </c>
      <c r="Q2515" s="17">
        <v>0.40530170469589299</v>
      </c>
      <c r="R2515" s="17"/>
      <c r="S2515" s="17">
        <v>0.31944935041785499</v>
      </c>
      <c r="T2515" s="17">
        <v>0.39961466520105698</v>
      </c>
      <c r="U2515" s="17">
        <v>0.36575156978284601</v>
      </c>
      <c r="V2515" s="17">
        <v>0.47737028012013499</v>
      </c>
      <c r="W2515" s="17">
        <v>0.35023678405264802</v>
      </c>
      <c r="X2515" s="17">
        <v>0.38950949585288103</v>
      </c>
      <c r="Y2515" s="17">
        <v>0.39549156480363901</v>
      </c>
      <c r="Z2515" s="17">
        <v>0.41823183398053398</v>
      </c>
      <c r="AA2515" s="17">
        <v>0.38707768609566401</v>
      </c>
      <c r="AB2515" s="17">
        <v>0.32487018517572303</v>
      </c>
      <c r="AC2515" s="17">
        <v>0.31048171777885403</v>
      </c>
      <c r="AD2515" s="17">
        <v>0.25088230722918797</v>
      </c>
      <c r="AE2515" s="17"/>
      <c r="AF2515" s="17">
        <v>0.36218056182422098</v>
      </c>
      <c r="AG2515" s="17">
        <v>0.358188662337938</v>
      </c>
      <c r="AH2515" s="17">
        <v>0.50135118400890699</v>
      </c>
      <c r="AI2515" s="17"/>
      <c r="AJ2515" s="17">
        <v>0.38133770742383299</v>
      </c>
      <c r="AK2515" s="17">
        <v>0.38021064460807202</v>
      </c>
      <c r="AL2515" s="17">
        <v>0.37914633482195098</v>
      </c>
      <c r="AM2515" s="17"/>
      <c r="AN2515" s="17">
        <v>0.36164950634639298</v>
      </c>
      <c r="AO2515" s="17">
        <v>0.39625652545650297</v>
      </c>
      <c r="AP2515" s="17">
        <v>0.36730801098106802</v>
      </c>
      <c r="AQ2515" s="17">
        <v>0.385319303754729</v>
      </c>
      <c r="AR2515" s="17">
        <v>0.21612925966771701</v>
      </c>
      <c r="AS2515" s="17"/>
      <c r="AT2515" s="17">
        <v>0.37940044083919899</v>
      </c>
      <c r="AU2515" s="17">
        <v>0.28071264164986598</v>
      </c>
      <c r="AV2515" s="17"/>
      <c r="AW2515" s="17">
        <v>0.369081375418085</v>
      </c>
      <c r="AX2515" s="17">
        <v>0.35057213243677299</v>
      </c>
      <c r="AY2515" s="17">
        <v>0.38419982137439801</v>
      </c>
    </row>
    <row r="2516" spans="2:51">
      <c r="B2516" t="s">
        <v>136</v>
      </c>
      <c r="C2516" s="17">
        <v>0.123947744332763</v>
      </c>
      <c r="D2516" s="17">
        <v>0.12793138765818901</v>
      </c>
      <c r="E2516" s="17">
        <v>0.12077531996492399</v>
      </c>
      <c r="F2516" s="17"/>
      <c r="G2516" s="17">
        <v>0.16421561218822001</v>
      </c>
      <c r="H2516" s="17">
        <v>9.7949592067642297E-2</v>
      </c>
      <c r="I2516" s="17">
        <v>0.16527938637303699</v>
      </c>
      <c r="J2516" s="17">
        <v>0.15084124106650201</v>
      </c>
      <c r="K2516" s="17">
        <v>7.6269681257902497E-2</v>
      </c>
      <c r="L2516" s="17">
        <v>0.107491789118453</v>
      </c>
      <c r="M2516" s="17"/>
      <c r="N2516" s="17">
        <v>0.12891859050850599</v>
      </c>
      <c r="O2516" s="17">
        <v>0.117889142104386</v>
      </c>
      <c r="P2516" s="17">
        <v>0.157899623671794</v>
      </c>
      <c r="Q2516" s="17">
        <v>0.10124119072641</v>
      </c>
      <c r="R2516" s="17"/>
      <c r="S2516" s="17">
        <v>0.218040569816811</v>
      </c>
      <c r="T2516" s="17">
        <v>0.103857083444028</v>
      </c>
      <c r="U2516" s="17">
        <v>0.124206136413069</v>
      </c>
      <c r="V2516" s="17">
        <v>9.3381618263608496E-2</v>
      </c>
      <c r="W2516" s="17">
        <v>0.11774947697136499</v>
      </c>
      <c r="X2516" s="17">
        <v>0.116173427717969</v>
      </c>
      <c r="Y2516" s="17">
        <v>0.11634998421751799</v>
      </c>
      <c r="Z2516" s="17">
        <v>7.2571731258868205E-2</v>
      </c>
      <c r="AA2516" s="17">
        <v>0.100692579576918</v>
      </c>
      <c r="AB2516" s="17">
        <v>0.136338025387721</v>
      </c>
      <c r="AC2516" s="17">
        <v>9.3819955228569493E-2</v>
      </c>
      <c r="AD2516" s="17">
        <v>7.9767863201795297E-2</v>
      </c>
      <c r="AE2516" s="17"/>
      <c r="AF2516" s="17">
        <v>0.11899197228849601</v>
      </c>
      <c r="AG2516" s="17">
        <v>0.13299013560210701</v>
      </c>
      <c r="AH2516" s="17">
        <v>9.0145416556326199E-2</v>
      </c>
      <c r="AI2516" s="17"/>
      <c r="AJ2516" s="17">
        <v>0.11464407023055601</v>
      </c>
      <c r="AK2516" s="17">
        <v>0.148147465912672</v>
      </c>
      <c r="AL2516" s="17">
        <v>0.11463227052264</v>
      </c>
      <c r="AM2516" s="17"/>
      <c r="AN2516" s="17">
        <v>0.114444574168381</v>
      </c>
      <c r="AO2516" s="17">
        <v>0.114972329498329</v>
      </c>
      <c r="AP2516" s="17">
        <v>0.12836273141586499</v>
      </c>
      <c r="AQ2516" s="17">
        <v>0.152214793668285</v>
      </c>
      <c r="AR2516" s="17">
        <v>0.22209104552008499</v>
      </c>
      <c r="AS2516" s="17"/>
      <c r="AT2516" s="17">
        <v>0.117915360308206</v>
      </c>
      <c r="AU2516" s="17">
        <v>0.20240291558367399</v>
      </c>
      <c r="AV2516" s="17"/>
      <c r="AW2516" s="17">
        <v>0.13256686505769999</v>
      </c>
      <c r="AX2516" s="17">
        <v>8.7679590659223899E-2</v>
      </c>
      <c r="AY2516" s="17">
        <v>0.122213633356799</v>
      </c>
    </row>
    <row r="2517" spans="2:51">
      <c r="B2517" t="s">
        <v>137</v>
      </c>
      <c r="C2517" s="17">
        <v>3.8548661912867599E-2</v>
      </c>
      <c r="D2517" s="17">
        <v>5.3289712703005199E-2</v>
      </c>
      <c r="E2517" s="17">
        <v>2.2522148268112701E-2</v>
      </c>
      <c r="F2517" s="17"/>
      <c r="G2517" s="17">
        <v>3.4394216224097302E-2</v>
      </c>
      <c r="H2517" s="17">
        <v>4.82262902229635E-2</v>
      </c>
      <c r="I2517" s="17">
        <v>5.0394971256956397E-2</v>
      </c>
      <c r="J2517" s="17">
        <v>3.83618788231306E-2</v>
      </c>
      <c r="K2517" s="17">
        <v>4.3294718701967098E-2</v>
      </c>
      <c r="L2517" s="17">
        <v>2.2303921971354401E-2</v>
      </c>
      <c r="M2517" s="17"/>
      <c r="N2517" s="17">
        <v>3.8968981938406998E-2</v>
      </c>
      <c r="O2517" s="17">
        <v>4.5011873532549297E-2</v>
      </c>
      <c r="P2517" s="17">
        <v>2.8607267034590499E-2</v>
      </c>
      <c r="Q2517" s="17">
        <v>4.0035932890715303E-2</v>
      </c>
      <c r="R2517" s="17"/>
      <c r="S2517" s="17">
        <v>3.02577986850593E-2</v>
      </c>
      <c r="T2517" s="17">
        <v>5.09535707093745E-2</v>
      </c>
      <c r="U2517" s="17">
        <v>7.47869213259824E-2</v>
      </c>
      <c r="V2517" s="17">
        <v>0</v>
      </c>
      <c r="W2517" s="17">
        <v>4.00756596302222E-2</v>
      </c>
      <c r="X2517" s="17">
        <v>1.9742623488914202E-2</v>
      </c>
      <c r="Y2517" s="17">
        <v>4.3718725475622798E-2</v>
      </c>
      <c r="Z2517" s="17">
        <v>3.49351379680162E-2</v>
      </c>
      <c r="AA2517" s="17">
        <v>2.0551903803044599E-2</v>
      </c>
      <c r="AB2517" s="17">
        <v>6.1204797768784097E-2</v>
      </c>
      <c r="AC2517" s="17">
        <v>7.4867027863821406E-2</v>
      </c>
      <c r="AD2517" s="17">
        <v>3.1353790432476297E-2</v>
      </c>
      <c r="AE2517" s="17"/>
      <c r="AF2517" s="17">
        <v>5.3903743315903203E-2</v>
      </c>
      <c r="AG2517" s="17">
        <v>3.4744672868465699E-2</v>
      </c>
      <c r="AH2517" s="17">
        <v>6.6961383804952099E-3</v>
      </c>
      <c r="AI2517" s="17"/>
      <c r="AJ2517" s="17">
        <v>3.3999013126997497E-2</v>
      </c>
      <c r="AK2517" s="17">
        <v>4.5760824780574201E-2</v>
      </c>
      <c r="AL2517" s="17">
        <v>3.1369539390238399E-2</v>
      </c>
      <c r="AM2517" s="17"/>
      <c r="AN2517" s="17">
        <v>5.7589545317619902E-2</v>
      </c>
      <c r="AO2517" s="17">
        <v>1.9707949048790498E-2</v>
      </c>
      <c r="AP2517" s="17">
        <v>2.7582751607279601E-2</v>
      </c>
      <c r="AQ2517" s="17">
        <v>6.2820904674408706E-2</v>
      </c>
      <c r="AR2517" s="17">
        <v>0</v>
      </c>
      <c r="AS2517" s="17"/>
      <c r="AT2517" s="17">
        <v>3.7953891954205302E-2</v>
      </c>
      <c r="AU2517" s="17">
        <v>4.8190862862597397E-2</v>
      </c>
      <c r="AV2517" s="17"/>
      <c r="AW2517" s="17">
        <v>3.7443740174083799E-2</v>
      </c>
      <c r="AX2517" s="17">
        <v>3.83711105932764E-2</v>
      </c>
      <c r="AY2517" s="17">
        <v>3.9964796085597901E-2</v>
      </c>
    </row>
    <row r="2518" spans="2:51">
      <c r="B2518" t="s">
        <v>119</v>
      </c>
      <c r="C2518" s="17">
        <v>0.27269207357319403</v>
      </c>
      <c r="D2518" s="17">
        <v>0.21642423310374001</v>
      </c>
      <c r="E2518" s="17">
        <v>0.32501871103413299</v>
      </c>
      <c r="F2518" s="17"/>
      <c r="G2518" s="17">
        <v>0.182767988242552</v>
      </c>
      <c r="H2518" s="17">
        <v>0.225744600100966</v>
      </c>
      <c r="I2518" s="17">
        <v>0.208762375840118</v>
      </c>
      <c r="J2518" s="17">
        <v>0.234016595075793</v>
      </c>
      <c r="K2518" s="17">
        <v>0.34937466967042202</v>
      </c>
      <c r="L2518" s="17">
        <v>0.35879031926710098</v>
      </c>
      <c r="M2518" s="17"/>
      <c r="N2518" s="17">
        <v>0.27651180315728702</v>
      </c>
      <c r="O2518" s="17">
        <v>0.293451301867167</v>
      </c>
      <c r="P2518" s="17">
        <v>0.24177259253087199</v>
      </c>
      <c r="Q2518" s="17">
        <v>0.26737902971252903</v>
      </c>
      <c r="R2518" s="17"/>
      <c r="S2518" s="17">
        <v>0.249968726836759</v>
      </c>
      <c r="T2518" s="17">
        <v>0.26824808750631401</v>
      </c>
      <c r="U2518" s="17">
        <v>0.28059940468439398</v>
      </c>
      <c r="V2518" s="17">
        <v>0.29062792730669601</v>
      </c>
      <c r="W2518" s="17">
        <v>0.23138555343853101</v>
      </c>
      <c r="X2518" s="17">
        <v>0.248166524257802</v>
      </c>
      <c r="Y2518" s="17">
        <v>0.25865310907224498</v>
      </c>
      <c r="Z2518" s="17">
        <v>0.361858810066227</v>
      </c>
      <c r="AA2518" s="17">
        <v>0.26049383834116902</v>
      </c>
      <c r="AB2518" s="17">
        <v>0.30775987176373498</v>
      </c>
      <c r="AC2518" s="17">
        <v>0.25175676192743501</v>
      </c>
      <c r="AD2518" s="17">
        <v>0.39439264838416299</v>
      </c>
      <c r="AE2518" s="17"/>
      <c r="AF2518" s="17">
        <v>0.277233543320063</v>
      </c>
      <c r="AG2518" s="17">
        <v>0.27532835403866301</v>
      </c>
      <c r="AH2518" s="17">
        <v>0.23955720508957301</v>
      </c>
      <c r="AI2518" s="17"/>
      <c r="AJ2518" s="17">
        <v>0.237161591240764</v>
      </c>
      <c r="AK2518" s="17">
        <v>0.22048875758156999</v>
      </c>
      <c r="AL2518" s="17">
        <v>0.25206684331656698</v>
      </c>
      <c r="AM2518" s="17"/>
      <c r="AN2518" s="17">
        <v>0.27959323110485201</v>
      </c>
      <c r="AO2518" s="17">
        <v>0.27127533567409001</v>
      </c>
      <c r="AP2518" s="17">
        <v>0.25628983416902301</v>
      </c>
      <c r="AQ2518" s="17">
        <v>0.23143812042327599</v>
      </c>
      <c r="AR2518" s="17">
        <v>5.9889537875454701E-2</v>
      </c>
      <c r="AS2518" s="17"/>
      <c r="AT2518" s="17">
        <v>0.28095098251100598</v>
      </c>
      <c r="AU2518" s="17">
        <v>0.184332977852978</v>
      </c>
      <c r="AV2518" s="17"/>
      <c r="AW2518" s="17">
        <v>0.26536578369800001</v>
      </c>
      <c r="AX2518" s="17">
        <v>0.22333067458370701</v>
      </c>
      <c r="AY2518" s="17">
        <v>0.293999157439364</v>
      </c>
    </row>
    <row r="2519" spans="2:51">
      <c r="B2519" t="s">
        <v>138</v>
      </c>
      <c r="C2519" s="17">
        <v>0.19149568830170699</v>
      </c>
      <c r="D2519" s="17">
        <v>0.220076978079814</v>
      </c>
      <c r="E2519" s="17">
        <v>0.16499911706779999</v>
      </c>
      <c r="F2519" s="17"/>
      <c r="G2519" s="17">
        <v>0.29203698325283201</v>
      </c>
      <c r="H2519" s="17">
        <v>0.22093940906143</v>
      </c>
      <c r="I2519" s="17">
        <v>0.24832633193852599</v>
      </c>
      <c r="J2519" s="17">
        <v>0.19779068715685799</v>
      </c>
      <c r="K2519" s="17">
        <v>0.13937370596957899</v>
      </c>
      <c r="L2519" s="17">
        <v>0.124016734700404</v>
      </c>
      <c r="M2519" s="17"/>
      <c r="N2519" s="17">
        <v>0.19133436434651099</v>
      </c>
      <c r="O2519" s="17">
        <v>0.19161431411477201</v>
      </c>
      <c r="P2519" s="17">
        <v>0.200244545040005</v>
      </c>
      <c r="Q2519" s="17">
        <v>0.18604214197445201</v>
      </c>
      <c r="R2519" s="17"/>
      <c r="S2519" s="17">
        <v>0.182283554243515</v>
      </c>
      <c r="T2519" s="17">
        <v>0.177326593139227</v>
      </c>
      <c r="U2519" s="17">
        <v>0.15465596779370899</v>
      </c>
      <c r="V2519" s="17">
        <v>0.138620174309561</v>
      </c>
      <c r="W2519" s="17">
        <v>0.26055252590723299</v>
      </c>
      <c r="X2519" s="17">
        <v>0.22640792868243301</v>
      </c>
      <c r="Y2519" s="17">
        <v>0.18578661643097499</v>
      </c>
      <c r="Z2519" s="17">
        <v>0.112402486726354</v>
      </c>
      <c r="AA2519" s="17">
        <v>0.23118399218320501</v>
      </c>
      <c r="AB2519" s="17">
        <v>0.16982711990403601</v>
      </c>
      <c r="AC2519" s="17">
        <v>0.26907453720132002</v>
      </c>
      <c r="AD2519" s="17">
        <v>0.243603390752377</v>
      </c>
      <c r="AE2519" s="17"/>
      <c r="AF2519" s="17">
        <v>0.18769017925131701</v>
      </c>
      <c r="AG2519" s="17">
        <v>0.198748175152826</v>
      </c>
      <c r="AH2519" s="17">
        <v>0.16225005596469899</v>
      </c>
      <c r="AI2519" s="17"/>
      <c r="AJ2519" s="17">
        <v>0.23285761797785001</v>
      </c>
      <c r="AK2519" s="17">
        <v>0.20539230711711201</v>
      </c>
      <c r="AL2519" s="17">
        <v>0.22278501194860301</v>
      </c>
      <c r="AM2519" s="17"/>
      <c r="AN2519" s="17">
        <v>0.186723143062754</v>
      </c>
      <c r="AO2519" s="17">
        <v>0.19778786032228701</v>
      </c>
      <c r="AP2519" s="17">
        <v>0.22045667182676501</v>
      </c>
      <c r="AQ2519" s="17">
        <v>0.16820687747930099</v>
      </c>
      <c r="AR2519" s="17">
        <v>0.50189015693674299</v>
      </c>
      <c r="AS2519" s="17"/>
      <c r="AT2519" s="17">
        <v>0.18377932438738301</v>
      </c>
      <c r="AU2519" s="17">
        <v>0.28436060205088498</v>
      </c>
      <c r="AV2519" s="17"/>
      <c r="AW2519" s="17">
        <v>0.195542235652131</v>
      </c>
      <c r="AX2519" s="17">
        <v>0.30004649172701903</v>
      </c>
      <c r="AY2519" s="17">
        <v>0.159622591743842</v>
      </c>
    </row>
    <row r="2520" spans="2:51">
      <c r="B2520" t="s">
        <v>139</v>
      </c>
      <c r="C2520" s="17">
        <v>0.162496406245631</v>
      </c>
      <c r="D2520" s="17">
        <v>0.18122110036119399</v>
      </c>
      <c r="E2520" s="17">
        <v>0.14329746823303699</v>
      </c>
      <c r="F2520" s="17"/>
      <c r="G2520" s="17">
        <v>0.198609828412317</v>
      </c>
      <c r="H2520" s="17">
        <v>0.14617588229060599</v>
      </c>
      <c r="I2520" s="17">
        <v>0.21567435762999301</v>
      </c>
      <c r="J2520" s="17">
        <v>0.18920311988963301</v>
      </c>
      <c r="K2520" s="17">
        <v>0.11956439995987</v>
      </c>
      <c r="L2520" s="17">
        <v>0.129795711089808</v>
      </c>
      <c r="M2520" s="17"/>
      <c r="N2520" s="17">
        <v>0.16788757244691299</v>
      </c>
      <c r="O2520" s="17">
        <v>0.16290101563693599</v>
      </c>
      <c r="P2520" s="17">
        <v>0.18650689070638499</v>
      </c>
      <c r="Q2520" s="17">
        <v>0.14127712361712499</v>
      </c>
      <c r="R2520" s="17"/>
      <c r="S2520" s="17">
        <v>0.24829836850187001</v>
      </c>
      <c r="T2520" s="17">
        <v>0.15481065415340201</v>
      </c>
      <c r="U2520" s="17">
        <v>0.19899305773905099</v>
      </c>
      <c r="V2520" s="17">
        <v>9.3381618263608496E-2</v>
      </c>
      <c r="W2520" s="17">
        <v>0.15782513660158701</v>
      </c>
      <c r="X2520" s="17">
        <v>0.13591605120688299</v>
      </c>
      <c r="Y2520" s="17">
        <v>0.16006870969314099</v>
      </c>
      <c r="Z2520" s="17">
        <v>0.107506869226884</v>
      </c>
      <c r="AA2520" s="17">
        <v>0.12124448337996201</v>
      </c>
      <c r="AB2520" s="17">
        <v>0.19754282315650501</v>
      </c>
      <c r="AC2520" s="17">
        <v>0.168686983092391</v>
      </c>
      <c r="AD2520" s="17">
        <v>0.111121653634272</v>
      </c>
      <c r="AE2520" s="17"/>
      <c r="AF2520" s="17">
        <v>0.17289571560439901</v>
      </c>
      <c r="AG2520" s="17">
        <v>0.16773480847057301</v>
      </c>
      <c r="AH2520" s="17">
        <v>9.6841554936821395E-2</v>
      </c>
      <c r="AI2520" s="17"/>
      <c r="AJ2520" s="17">
        <v>0.148643083357553</v>
      </c>
      <c r="AK2520" s="17">
        <v>0.193908290693246</v>
      </c>
      <c r="AL2520" s="17">
        <v>0.146001809912879</v>
      </c>
      <c r="AM2520" s="17"/>
      <c r="AN2520" s="17">
        <v>0.172034119486001</v>
      </c>
      <c r="AO2520" s="17">
        <v>0.13468027854712</v>
      </c>
      <c r="AP2520" s="17">
        <v>0.15594548302314401</v>
      </c>
      <c r="AQ2520" s="17">
        <v>0.21503569834269401</v>
      </c>
      <c r="AR2520" s="17">
        <v>0.22209104552008499</v>
      </c>
      <c r="AS2520" s="17"/>
      <c r="AT2520" s="17">
        <v>0.155869252262411</v>
      </c>
      <c r="AU2520" s="17">
        <v>0.25059377844627101</v>
      </c>
      <c r="AV2520" s="17"/>
      <c r="AW2520" s="17">
        <v>0.17001060523178399</v>
      </c>
      <c r="AX2520" s="17">
        <v>0.12605070125250001</v>
      </c>
      <c r="AY2520" s="17">
        <v>0.16217842944239699</v>
      </c>
    </row>
    <row r="2521" spans="2:51">
      <c r="B2521" t="s">
        <v>140</v>
      </c>
      <c r="C2521" s="17">
        <v>2.8999282056075999E-2</v>
      </c>
      <c r="D2521" s="17">
        <v>3.88558777186198E-2</v>
      </c>
      <c r="E2521" s="17">
        <v>2.1701648834763599E-2</v>
      </c>
      <c r="F2521" s="17"/>
      <c r="G2521" s="17">
        <v>9.3427154840514601E-2</v>
      </c>
      <c r="H2521" s="17">
        <v>7.4763526770824207E-2</v>
      </c>
      <c r="I2521" s="17">
        <v>3.2651974308532401E-2</v>
      </c>
      <c r="J2521" s="17">
        <v>8.5875672672250398E-3</v>
      </c>
      <c r="K2521" s="17">
        <v>1.9809306009709399E-2</v>
      </c>
      <c r="L2521" s="17">
        <v>-5.7789763894040003E-3</v>
      </c>
      <c r="M2521" s="17"/>
      <c r="N2521" s="17">
        <v>2.34467918995977E-2</v>
      </c>
      <c r="O2521" s="17">
        <v>2.8713298477836401E-2</v>
      </c>
      <c r="P2521" s="17">
        <v>1.37376543336203E-2</v>
      </c>
      <c r="Q2521" s="17">
        <v>4.47650183573267E-2</v>
      </c>
      <c r="R2521" s="17"/>
      <c r="S2521" s="17">
        <v>-6.60148142583553E-2</v>
      </c>
      <c r="T2521" s="17">
        <v>2.2515938985825001E-2</v>
      </c>
      <c r="U2521" s="17">
        <v>-4.4337089945342599E-2</v>
      </c>
      <c r="V2521" s="17">
        <v>4.5238556045952498E-2</v>
      </c>
      <c r="W2521" s="17">
        <v>0.102727389305646</v>
      </c>
      <c r="X2521" s="17">
        <v>9.049187747555E-2</v>
      </c>
      <c r="Y2521" s="17">
        <v>2.57179067378344E-2</v>
      </c>
      <c r="Z2521" s="17">
        <v>4.8956174994698003E-3</v>
      </c>
      <c r="AA2521" s="17">
        <v>0.10993950880324301</v>
      </c>
      <c r="AB2521" s="17">
        <v>-2.7715703252468402E-2</v>
      </c>
      <c r="AC2521" s="17">
        <v>0.10038755410892899</v>
      </c>
      <c r="AD2521" s="17">
        <v>0.13248173711810601</v>
      </c>
      <c r="AE2521" s="17"/>
      <c r="AF2521" s="17">
        <v>1.47944636469173E-2</v>
      </c>
      <c r="AG2521" s="17">
        <v>3.1013366682252901E-2</v>
      </c>
      <c r="AH2521" s="17">
        <v>6.54085010278775E-2</v>
      </c>
      <c r="AI2521" s="17"/>
      <c r="AJ2521" s="17">
        <v>8.4214534620296599E-2</v>
      </c>
      <c r="AK2521" s="17">
        <v>1.14840164238656E-2</v>
      </c>
      <c r="AL2521" s="17">
        <v>7.6783202035723794E-2</v>
      </c>
      <c r="AM2521" s="17"/>
      <c r="AN2521" s="17">
        <v>1.46890235767527E-2</v>
      </c>
      <c r="AO2521" s="17">
        <v>6.3107581775167398E-2</v>
      </c>
      <c r="AP2521" s="17">
        <v>6.4511188803620695E-2</v>
      </c>
      <c r="AQ2521" s="17">
        <v>-4.68288208633931E-2</v>
      </c>
      <c r="AR2521" s="17">
        <v>0.27979911141665798</v>
      </c>
      <c r="AS2521" s="17"/>
      <c r="AT2521" s="17">
        <v>2.79100721249721E-2</v>
      </c>
      <c r="AU2521" s="17">
        <v>3.3766823604614103E-2</v>
      </c>
      <c r="AV2521" s="17"/>
      <c r="AW2521" s="17">
        <v>2.5531630420347701E-2</v>
      </c>
      <c r="AX2521" s="17">
        <v>0.17399579047451899</v>
      </c>
      <c r="AY2521" s="17">
        <v>-2.55583769855444E-3</v>
      </c>
    </row>
    <row r="2522" spans="2:51">
      <c r="C2522" s="17"/>
      <c r="D2522" s="17"/>
      <c r="E2522" s="17"/>
      <c r="F2522" s="17"/>
      <c r="G2522" s="17"/>
      <c r="H2522" s="17"/>
      <c r="I2522" s="17"/>
      <c r="J2522" s="17"/>
      <c r="K2522" s="17"/>
      <c r="L2522" s="17"/>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7"/>
      <c r="AI2522" s="17"/>
      <c r="AJ2522" s="17"/>
      <c r="AK2522" s="17"/>
      <c r="AL2522" s="17"/>
      <c r="AM2522" s="17"/>
      <c r="AN2522" s="17"/>
      <c r="AO2522" s="17"/>
      <c r="AP2522" s="17"/>
      <c r="AQ2522" s="17"/>
      <c r="AR2522" s="17"/>
      <c r="AS2522" s="17"/>
      <c r="AT2522" s="17"/>
      <c r="AU2522" s="17"/>
      <c r="AV2522" s="17"/>
      <c r="AW2522" s="17"/>
      <c r="AX2522" s="17"/>
      <c r="AY2522" s="17"/>
    </row>
    <row r="2523" spans="2:51">
      <c r="B2523" s="6" t="s">
        <v>554</v>
      </c>
      <c r="C2523" s="17"/>
      <c r="D2523" s="17"/>
      <c r="E2523" s="17"/>
      <c r="F2523" s="17"/>
      <c r="G2523" s="17"/>
      <c r="H2523" s="17"/>
      <c r="I2523" s="17"/>
      <c r="J2523" s="17"/>
      <c r="K2523" s="17"/>
      <c r="L2523" s="17"/>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7"/>
      <c r="AI2523" s="17"/>
      <c r="AJ2523" s="17"/>
      <c r="AK2523" s="17"/>
      <c r="AL2523" s="17"/>
      <c r="AM2523" s="17"/>
      <c r="AN2523" s="17"/>
      <c r="AO2523" s="17"/>
      <c r="AP2523" s="17"/>
      <c r="AQ2523" s="17"/>
      <c r="AR2523" s="17"/>
      <c r="AS2523" s="17"/>
      <c r="AT2523" s="17"/>
      <c r="AU2523" s="17"/>
      <c r="AV2523" s="17"/>
      <c r="AW2523" s="17"/>
      <c r="AX2523" s="17"/>
      <c r="AY2523" s="17"/>
    </row>
    <row r="2524" spans="2:51">
      <c r="B2524" s="24" t="s">
        <v>16</v>
      </c>
      <c r="C2524" s="17"/>
      <c r="D2524" s="17"/>
      <c r="E2524" s="17"/>
      <c r="F2524" s="17"/>
      <c r="G2524" s="17"/>
      <c r="H2524" s="17"/>
      <c r="I2524" s="17"/>
      <c r="J2524" s="17"/>
      <c r="K2524" s="17"/>
      <c r="L2524" s="17"/>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7"/>
      <c r="AI2524" s="17"/>
      <c r="AJ2524" s="17"/>
      <c r="AK2524" s="17"/>
      <c r="AL2524" s="17"/>
      <c r="AM2524" s="17"/>
      <c r="AN2524" s="17"/>
      <c r="AO2524" s="17"/>
      <c r="AP2524" s="17"/>
      <c r="AQ2524" s="17"/>
      <c r="AR2524" s="17"/>
      <c r="AS2524" s="17"/>
      <c r="AT2524" s="17"/>
      <c r="AU2524" s="17"/>
      <c r="AV2524" s="17"/>
      <c r="AW2524" s="17"/>
      <c r="AX2524" s="17"/>
      <c r="AY2524" s="17"/>
    </row>
    <row r="2525" spans="2:51">
      <c r="B2525" t="s">
        <v>133</v>
      </c>
      <c r="C2525" s="17">
        <v>5.19618237165657E-2</v>
      </c>
      <c r="D2525" s="17">
        <v>7.3163088656133399E-2</v>
      </c>
      <c r="E2525" s="17">
        <v>3.2460573641215899E-2</v>
      </c>
      <c r="F2525" s="17"/>
      <c r="G2525" s="17">
        <v>5.44336384107744E-2</v>
      </c>
      <c r="H2525" s="17">
        <v>7.6685452927953701E-2</v>
      </c>
      <c r="I2525" s="17">
        <v>5.2517751541751097E-2</v>
      </c>
      <c r="J2525" s="17">
        <v>5.7600363912206298E-2</v>
      </c>
      <c r="K2525" s="17">
        <v>2.0394941488748899E-2</v>
      </c>
      <c r="L2525" s="17">
        <v>4.8243154587373799E-2</v>
      </c>
      <c r="M2525" s="17"/>
      <c r="N2525" s="17">
        <v>7.6306361204488596E-2</v>
      </c>
      <c r="O2525" s="17">
        <v>4.5271173868200898E-2</v>
      </c>
      <c r="P2525" s="17">
        <v>5.1947527988554197E-2</v>
      </c>
      <c r="Q2525" s="17">
        <v>3.53337502883758E-2</v>
      </c>
      <c r="R2525" s="17"/>
      <c r="S2525" s="17">
        <v>9.8599546870493202E-2</v>
      </c>
      <c r="T2525" s="17">
        <v>6.9330828937007399E-2</v>
      </c>
      <c r="U2525" s="17">
        <v>2.85338621457423E-2</v>
      </c>
      <c r="V2525" s="17">
        <v>4.4985540673191E-2</v>
      </c>
      <c r="W2525" s="17">
        <v>4.0313232834283799E-2</v>
      </c>
      <c r="X2525" s="17">
        <v>2.1115330051330899E-2</v>
      </c>
      <c r="Y2525" s="17">
        <v>2.1961113122367301E-2</v>
      </c>
      <c r="Z2525" s="17">
        <v>4.93680078490858E-2</v>
      </c>
      <c r="AA2525" s="17">
        <v>4.8341819530774897E-2</v>
      </c>
      <c r="AB2525" s="17">
        <v>9.4829112055355505E-2</v>
      </c>
      <c r="AC2525" s="17">
        <v>0</v>
      </c>
      <c r="AD2525" s="17">
        <v>5.9968628110872099E-2</v>
      </c>
      <c r="AE2525" s="17"/>
      <c r="AF2525" s="17">
        <v>3.7544381779199998E-2</v>
      </c>
      <c r="AG2525" s="17">
        <v>6.3372914244046299E-2</v>
      </c>
      <c r="AH2525" s="17">
        <v>5.3588537127240397E-2</v>
      </c>
      <c r="AI2525" s="17"/>
      <c r="AJ2525" s="17">
        <v>3.5381613961311099E-2</v>
      </c>
      <c r="AK2525" s="17">
        <v>7.74759602752529E-2</v>
      </c>
      <c r="AL2525" s="17">
        <v>5.88555600691371E-2</v>
      </c>
      <c r="AM2525" s="17"/>
      <c r="AN2525" s="17">
        <v>2.8279186284462E-2</v>
      </c>
      <c r="AO2525" s="17">
        <v>5.34541605194815E-2</v>
      </c>
      <c r="AP2525" s="17">
        <v>6.1614730200187498E-2</v>
      </c>
      <c r="AQ2525" s="17">
        <v>7.0750178781422104E-2</v>
      </c>
      <c r="AR2525" s="17">
        <v>6.8644986538688196E-2</v>
      </c>
      <c r="AS2525" s="17"/>
      <c r="AT2525" s="17">
        <v>5.0329967407284099E-2</v>
      </c>
      <c r="AU2525" s="17">
        <v>5.6761029269699899E-2</v>
      </c>
      <c r="AV2525" s="17"/>
      <c r="AW2525" s="17">
        <v>5.4661708482056003E-2</v>
      </c>
      <c r="AX2525" s="17">
        <v>6.9343965841242902E-2</v>
      </c>
      <c r="AY2525" s="17">
        <v>4.4018635399253297E-2</v>
      </c>
    </row>
    <row r="2526" spans="2:51">
      <c r="B2526" t="s">
        <v>134</v>
      </c>
      <c r="C2526" s="17">
        <v>0.22412348533780099</v>
      </c>
      <c r="D2526" s="17">
        <v>0.23858930247648599</v>
      </c>
      <c r="E2526" s="17">
        <v>0.21336375019708301</v>
      </c>
      <c r="F2526" s="17"/>
      <c r="G2526" s="17">
        <v>0.33742227758691001</v>
      </c>
      <c r="H2526" s="17">
        <v>0.29703763173473102</v>
      </c>
      <c r="I2526" s="17">
        <v>0.22986845557364599</v>
      </c>
      <c r="J2526" s="17">
        <v>0.18629154281709001</v>
      </c>
      <c r="K2526" s="17">
        <v>0.18892553893762601</v>
      </c>
      <c r="L2526" s="17">
        <v>0.16090950635746201</v>
      </c>
      <c r="M2526" s="17"/>
      <c r="N2526" s="17">
        <v>0.258630957888423</v>
      </c>
      <c r="O2526" s="17">
        <v>0.25659462792249899</v>
      </c>
      <c r="P2526" s="17">
        <v>0.198545700192619</v>
      </c>
      <c r="Q2526" s="17">
        <v>0.174235298866076</v>
      </c>
      <c r="R2526" s="17"/>
      <c r="S2526" s="17">
        <v>0.25435511230011099</v>
      </c>
      <c r="T2526" s="17">
        <v>0.175786944914855</v>
      </c>
      <c r="U2526" s="17">
        <v>0.27602413139798698</v>
      </c>
      <c r="V2526" s="17">
        <v>0.18877350309073099</v>
      </c>
      <c r="W2526" s="17">
        <v>0.18940292490209901</v>
      </c>
      <c r="X2526" s="17">
        <v>0.24311593321997199</v>
      </c>
      <c r="Y2526" s="17">
        <v>0.164357382875506</v>
      </c>
      <c r="Z2526" s="17">
        <v>0.27821919419068902</v>
      </c>
      <c r="AA2526" s="17">
        <v>0.21963071537304699</v>
      </c>
      <c r="AB2526" s="17">
        <v>0.29378682885931601</v>
      </c>
      <c r="AC2526" s="17">
        <v>0.20549996080633301</v>
      </c>
      <c r="AD2526" s="17">
        <v>0.26975040245177101</v>
      </c>
      <c r="AE2526" s="17"/>
      <c r="AF2526" s="17">
        <v>0.183370078732979</v>
      </c>
      <c r="AG2526" s="17">
        <v>0.26190952368638598</v>
      </c>
      <c r="AH2526" s="17">
        <v>0.21292526268623599</v>
      </c>
      <c r="AI2526" s="17"/>
      <c r="AJ2526" s="17">
        <v>0.16457790739446901</v>
      </c>
      <c r="AK2526" s="17">
        <v>0.27804516677207602</v>
      </c>
      <c r="AL2526" s="17">
        <v>0.25082106453334302</v>
      </c>
      <c r="AM2526" s="17"/>
      <c r="AN2526" s="17">
        <v>0.152440327343112</v>
      </c>
      <c r="AO2526" s="17">
        <v>0.193226508755902</v>
      </c>
      <c r="AP2526" s="17">
        <v>0.26428587242969898</v>
      </c>
      <c r="AQ2526" s="17">
        <v>0.37284764579958202</v>
      </c>
      <c r="AR2526" s="17">
        <v>0.263188215677642</v>
      </c>
      <c r="AS2526" s="17"/>
      <c r="AT2526" s="17">
        <v>0.22260240344791599</v>
      </c>
      <c r="AU2526" s="17">
        <v>0.24909895146528299</v>
      </c>
      <c r="AV2526" s="17"/>
      <c r="AW2526" s="17">
        <v>0.25612083221521498</v>
      </c>
      <c r="AX2526" s="17">
        <v>0.28396695853238302</v>
      </c>
      <c r="AY2526" s="17">
        <v>0.17294811477300301</v>
      </c>
    </row>
    <row r="2527" spans="2:51">
      <c r="B2527" t="s">
        <v>135</v>
      </c>
      <c r="C2527" s="17">
        <v>0.34450413272004099</v>
      </c>
      <c r="D2527" s="17">
        <v>0.33412940155031301</v>
      </c>
      <c r="E2527" s="17">
        <v>0.35176435743777401</v>
      </c>
      <c r="F2527" s="17"/>
      <c r="G2527" s="17">
        <v>0.37574730720034499</v>
      </c>
      <c r="H2527" s="17">
        <v>0.28790740793770497</v>
      </c>
      <c r="I2527" s="17">
        <v>0.42598855069847102</v>
      </c>
      <c r="J2527" s="17">
        <v>0.39401732866192102</v>
      </c>
      <c r="K2527" s="17">
        <v>0.32894780795263501</v>
      </c>
      <c r="L2527" s="17">
        <v>0.28746052559368102</v>
      </c>
      <c r="M2527" s="17"/>
      <c r="N2527" s="17">
        <v>0.29999782989998902</v>
      </c>
      <c r="O2527" s="17">
        <v>0.30563088310555703</v>
      </c>
      <c r="P2527" s="17">
        <v>0.41215433876711699</v>
      </c>
      <c r="Q2527" s="17">
        <v>0.37817886338463302</v>
      </c>
      <c r="R2527" s="17"/>
      <c r="S2527" s="17">
        <v>0.38605163931069397</v>
      </c>
      <c r="T2527" s="17">
        <v>0.35853015634619101</v>
      </c>
      <c r="U2527" s="17">
        <v>0.332490343289298</v>
      </c>
      <c r="V2527" s="17">
        <v>0.31808848563090603</v>
      </c>
      <c r="W2527" s="17">
        <v>0.38114869790879802</v>
      </c>
      <c r="X2527" s="17">
        <v>0.34981066900468599</v>
      </c>
      <c r="Y2527" s="17">
        <v>0.39100531205724998</v>
      </c>
      <c r="Z2527" s="17">
        <v>0.19498403941369299</v>
      </c>
      <c r="AA2527" s="17">
        <v>0.35152710234565798</v>
      </c>
      <c r="AB2527" s="17">
        <v>0.25167350091520102</v>
      </c>
      <c r="AC2527" s="17">
        <v>0.41743181504438798</v>
      </c>
      <c r="AD2527" s="17">
        <v>0.291505026236416</v>
      </c>
      <c r="AE2527" s="17"/>
      <c r="AF2527" s="17">
        <v>0.320632267586899</v>
      </c>
      <c r="AG2527" s="17">
        <v>0.337473859026103</v>
      </c>
      <c r="AH2527" s="17">
        <v>0.40738564215886502</v>
      </c>
      <c r="AI2527" s="17"/>
      <c r="AJ2527" s="17">
        <v>0.25736719758522603</v>
      </c>
      <c r="AK2527" s="17">
        <v>0.36844294449547998</v>
      </c>
      <c r="AL2527" s="17">
        <v>0.387180122778295</v>
      </c>
      <c r="AM2527" s="17"/>
      <c r="AN2527" s="17">
        <v>0.37484947746013503</v>
      </c>
      <c r="AO2527" s="17">
        <v>0.37812662251960899</v>
      </c>
      <c r="AP2527" s="17">
        <v>0.32524513274209199</v>
      </c>
      <c r="AQ2527" s="17">
        <v>0.28118565789270999</v>
      </c>
      <c r="AR2527" s="17">
        <v>0.36235773777332703</v>
      </c>
      <c r="AS2527" s="17"/>
      <c r="AT2527" s="17">
        <v>0.33427505604087399</v>
      </c>
      <c r="AU2527" s="17">
        <v>0.454850241431973</v>
      </c>
      <c r="AV2527" s="17"/>
      <c r="AW2527" s="17">
        <v>0.27657515145315298</v>
      </c>
      <c r="AX2527" s="17">
        <v>0.37159687262459701</v>
      </c>
      <c r="AY2527" s="17">
        <v>0.40783951607233498</v>
      </c>
    </row>
    <row r="2528" spans="2:51">
      <c r="B2528" t="s">
        <v>136</v>
      </c>
      <c r="C2528" s="17">
        <v>0.20505802258498701</v>
      </c>
      <c r="D2528" s="17">
        <v>0.18458064177589001</v>
      </c>
      <c r="E2528" s="17">
        <v>0.22423008743608999</v>
      </c>
      <c r="F2528" s="17"/>
      <c r="G2528" s="17">
        <v>0.11267477548587899</v>
      </c>
      <c r="H2528" s="17">
        <v>0.17500957838957701</v>
      </c>
      <c r="I2528" s="17">
        <v>0.16007359531715201</v>
      </c>
      <c r="J2528" s="17">
        <v>0.204742644265129</v>
      </c>
      <c r="K2528" s="17">
        <v>0.24494832013513601</v>
      </c>
      <c r="L2528" s="17">
        <v>0.27908174913184702</v>
      </c>
      <c r="M2528" s="17"/>
      <c r="N2528" s="17">
        <v>0.18737382746359099</v>
      </c>
      <c r="O2528" s="17">
        <v>0.231210830625868</v>
      </c>
      <c r="P2528" s="17">
        <v>0.190074731576205</v>
      </c>
      <c r="Q2528" s="17">
        <v>0.20576513201274499</v>
      </c>
      <c r="R2528" s="17"/>
      <c r="S2528" s="17">
        <v>0.130392392380697</v>
      </c>
      <c r="T2528" s="17">
        <v>0.25215582588645102</v>
      </c>
      <c r="U2528" s="17">
        <v>0.18193625394938601</v>
      </c>
      <c r="V2528" s="17">
        <v>0.29076380857102802</v>
      </c>
      <c r="W2528" s="17">
        <v>0.19161447360835299</v>
      </c>
      <c r="X2528" s="17">
        <v>0.21669505509038101</v>
      </c>
      <c r="Y2528" s="17">
        <v>0.237442680312306</v>
      </c>
      <c r="Z2528" s="17">
        <v>0.208470365777471</v>
      </c>
      <c r="AA2528" s="17">
        <v>0.181158884438235</v>
      </c>
      <c r="AB2528" s="17">
        <v>0.19597260745905301</v>
      </c>
      <c r="AC2528" s="17">
        <v>0.189973054236108</v>
      </c>
      <c r="AD2528" s="17">
        <v>0.118857007006769</v>
      </c>
      <c r="AE2528" s="17"/>
      <c r="AF2528" s="17">
        <v>0.25083032762594298</v>
      </c>
      <c r="AG2528" s="17">
        <v>0.176685153690956</v>
      </c>
      <c r="AH2528" s="17">
        <v>0.23238515661251299</v>
      </c>
      <c r="AI2528" s="17"/>
      <c r="AJ2528" s="17">
        <v>0.32414137277892702</v>
      </c>
      <c r="AK2528" s="17">
        <v>0.142355936643588</v>
      </c>
      <c r="AL2528" s="17">
        <v>0.18409321198808401</v>
      </c>
      <c r="AM2528" s="17"/>
      <c r="AN2528" s="17">
        <v>0.21382479444793001</v>
      </c>
      <c r="AO2528" s="17">
        <v>0.20429684053251701</v>
      </c>
      <c r="AP2528" s="17">
        <v>0.18619408503943999</v>
      </c>
      <c r="AQ2528" s="17">
        <v>0.13877182733430199</v>
      </c>
      <c r="AR2528" s="17">
        <v>0.168379683545307</v>
      </c>
      <c r="AS2528" s="17"/>
      <c r="AT2528" s="17">
        <v>0.21286784872012399</v>
      </c>
      <c r="AU2528" s="17">
        <v>0.12933776599633801</v>
      </c>
      <c r="AV2528" s="17"/>
      <c r="AW2528" s="17">
        <v>0.23631806845471101</v>
      </c>
      <c r="AX2528" s="17">
        <v>0.14195146547943899</v>
      </c>
      <c r="AY2528" s="17">
        <v>0.190796810699109</v>
      </c>
    </row>
    <row r="2529" spans="2:51">
      <c r="B2529" t="s">
        <v>137</v>
      </c>
      <c r="C2529" s="17">
        <v>0.11215388356320199</v>
      </c>
      <c r="D2529" s="17">
        <v>0.124520256696085</v>
      </c>
      <c r="E2529" s="17">
        <v>0.10072529006251101</v>
      </c>
      <c r="F2529" s="17"/>
      <c r="G2529" s="17">
        <v>4.6203931588905602E-2</v>
      </c>
      <c r="H2529" s="17">
        <v>7.6219366469542402E-2</v>
      </c>
      <c r="I2529" s="17">
        <v>6.2818919573884704E-2</v>
      </c>
      <c r="J2529" s="17">
        <v>0.105706255153456</v>
      </c>
      <c r="K2529" s="17">
        <v>0.15863398635408399</v>
      </c>
      <c r="L2529" s="17">
        <v>0.18256332716026399</v>
      </c>
      <c r="M2529" s="17"/>
      <c r="N2529" s="17">
        <v>0.134488501359041</v>
      </c>
      <c r="O2529" s="17">
        <v>9.6082311519227998E-2</v>
      </c>
      <c r="P2529" s="17">
        <v>9.1949634719464102E-2</v>
      </c>
      <c r="Q2529" s="17">
        <v>0.125549332303587</v>
      </c>
      <c r="R2529" s="17"/>
      <c r="S2529" s="17">
        <v>7.4498493347700506E-2</v>
      </c>
      <c r="T2529" s="17">
        <v>8.2430716250788294E-2</v>
      </c>
      <c r="U2529" s="17">
        <v>0.119127447463054</v>
      </c>
      <c r="V2529" s="17">
        <v>9.0503171857156894E-2</v>
      </c>
      <c r="W2529" s="17">
        <v>0.14515047915576301</v>
      </c>
      <c r="X2529" s="17">
        <v>0.111815546432578</v>
      </c>
      <c r="Y2529" s="17">
        <v>0.100570560317517</v>
      </c>
      <c r="Z2529" s="17">
        <v>0.18395500663916101</v>
      </c>
      <c r="AA2529" s="17">
        <v>0.139559555723099</v>
      </c>
      <c r="AB2529" s="17">
        <v>0.117903512052147</v>
      </c>
      <c r="AC2529" s="17">
        <v>0.10179835055160399</v>
      </c>
      <c r="AD2529" s="17">
        <v>0.22479924108284399</v>
      </c>
      <c r="AE2529" s="17"/>
      <c r="AF2529" s="17">
        <v>0.15765831423179499</v>
      </c>
      <c r="AG2529" s="17">
        <v>9.3370555734209701E-2</v>
      </c>
      <c r="AH2529" s="17">
        <v>4.2164296500451899E-2</v>
      </c>
      <c r="AI2529" s="17"/>
      <c r="AJ2529" s="17">
        <v>0.19683062370645699</v>
      </c>
      <c r="AK2529" s="17">
        <v>5.7665947383636597E-2</v>
      </c>
      <c r="AL2529" s="17">
        <v>9.9369619670147694E-2</v>
      </c>
      <c r="AM2529" s="17"/>
      <c r="AN2529" s="17">
        <v>0.160542521717528</v>
      </c>
      <c r="AO2529" s="17">
        <v>0.11346110426981</v>
      </c>
      <c r="AP2529" s="17">
        <v>0.115645723611124</v>
      </c>
      <c r="AQ2529" s="17">
        <v>7.2095331238435201E-2</v>
      </c>
      <c r="AR2529" s="17">
        <v>5.1584159321850398E-2</v>
      </c>
      <c r="AS2529" s="17"/>
      <c r="AT2529" s="17">
        <v>0.11430283116862699</v>
      </c>
      <c r="AU2529" s="17">
        <v>7.8574739418830697E-2</v>
      </c>
      <c r="AV2529" s="17"/>
      <c r="AW2529" s="17">
        <v>0.13524757962756301</v>
      </c>
      <c r="AX2529" s="17">
        <v>7.8898370441826696E-2</v>
      </c>
      <c r="AY2529" s="17">
        <v>9.7689673532349294E-2</v>
      </c>
    </row>
    <row r="2530" spans="2:51">
      <c r="B2530" t="s">
        <v>119</v>
      </c>
      <c r="C2530" s="17">
        <v>6.2198652077403702E-2</v>
      </c>
      <c r="D2530" s="17">
        <v>4.5017308845092703E-2</v>
      </c>
      <c r="E2530" s="17">
        <v>7.7455941225327105E-2</v>
      </c>
      <c r="F2530" s="17"/>
      <c r="G2530" s="17">
        <v>7.3518069727185595E-2</v>
      </c>
      <c r="H2530" s="17">
        <v>8.7140562540491198E-2</v>
      </c>
      <c r="I2530" s="17">
        <v>6.87327272950949E-2</v>
      </c>
      <c r="J2530" s="17">
        <v>5.1641865190197998E-2</v>
      </c>
      <c r="K2530" s="17">
        <v>5.8149405131769798E-2</v>
      </c>
      <c r="L2530" s="17">
        <v>4.17417371693714E-2</v>
      </c>
      <c r="M2530" s="17"/>
      <c r="N2530" s="17">
        <v>4.3202522184467497E-2</v>
      </c>
      <c r="O2530" s="17">
        <v>6.5210172958647103E-2</v>
      </c>
      <c r="P2530" s="17">
        <v>5.5328066756040697E-2</v>
      </c>
      <c r="Q2530" s="17">
        <v>8.0937623144582901E-2</v>
      </c>
      <c r="R2530" s="17"/>
      <c r="S2530" s="17">
        <v>5.6102815790304503E-2</v>
      </c>
      <c r="T2530" s="17">
        <v>6.1765527664707602E-2</v>
      </c>
      <c r="U2530" s="17">
        <v>6.1887961754532698E-2</v>
      </c>
      <c r="V2530" s="17">
        <v>6.6885490176986806E-2</v>
      </c>
      <c r="W2530" s="17">
        <v>5.2370191590702699E-2</v>
      </c>
      <c r="X2530" s="17">
        <v>5.7447466201051303E-2</v>
      </c>
      <c r="Y2530" s="17">
        <v>8.4662951315053997E-2</v>
      </c>
      <c r="Z2530" s="17">
        <v>8.5003386129900702E-2</v>
      </c>
      <c r="AA2530" s="17">
        <v>5.9781922589186902E-2</v>
      </c>
      <c r="AB2530" s="17">
        <v>4.5834438658927001E-2</v>
      </c>
      <c r="AC2530" s="17">
        <v>8.5296819361567397E-2</v>
      </c>
      <c r="AD2530" s="17">
        <v>3.5119695111327599E-2</v>
      </c>
      <c r="AE2530" s="17"/>
      <c r="AF2530" s="17">
        <v>4.9964630043183599E-2</v>
      </c>
      <c r="AG2530" s="17">
        <v>6.7187993618298705E-2</v>
      </c>
      <c r="AH2530" s="17">
        <v>5.1551104914694397E-2</v>
      </c>
      <c r="AI2530" s="17"/>
      <c r="AJ2530" s="17">
        <v>2.1701284573609699E-2</v>
      </c>
      <c r="AK2530" s="17">
        <v>7.6014044429966704E-2</v>
      </c>
      <c r="AL2530" s="17">
        <v>1.9680420960993299E-2</v>
      </c>
      <c r="AM2530" s="17"/>
      <c r="AN2530" s="17">
        <v>7.0063692746832704E-2</v>
      </c>
      <c r="AO2530" s="17">
        <v>5.7434763402679397E-2</v>
      </c>
      <c r="AP2530" s="17">
        <v>4.7014455977457403E-2</v>
      </c>
      <c r="AQ2530" s="17">
        <v>6.4349358953548305E-2</v>
      </c>
      <c r="AR2530" s="17">
        <v>8.5845217143185201E-2</v>
      </c>
      <c r="AS2530" s="17"/>
      <c r="AT2530" s="17">
        <v>6.5621893215175406E-2</v>
      </c>
      <c r="AU2530" s="17">
        <v>3.1377272417875399E-2</v>
      </c>
      <c r="AV2530" s="17"/>
      <c r="AW2530" s="17">
        <v>4.1076659767302397E-2</v>
      </c>
      <c r="AX2530" s="17">
        <v>5.42423670805115E-2</v>
      </c>
      <c r="AY2530" s="17">
        <v>8.6707249523950605E-2</v>
      </c>
    </row>
    <row r="2531" spans="2:51">
      <c r="B2531" t="s">
        <v>138</v>
      </c>
      <c r="C2531" s="17">
        <v>0.27608530905436601</v>
      </c>
      <c r="D2531" s="17">
        <v>0.31175239113261899</v>
      </c>
      <c r="E2531" s="17">
        <v>0.245824323838299</v>
      </c>
      <c r="F2531" s="17"/>
      <c r="G2531" s="17">
        <v>0.39185591599768399</v>
      </c>
      <c r="H2531" s="17">
        <v>0.373723084662684</v>
      </c>
      <c r="I2531" s="17">
        <v>0.28238620711539703</v>
      </c>
      <c r="J2531" s="17">
        <v>0.243891906729296</v>
      </c>
      <c r="K2531" s="17">
        <v>0.20932048042637499</v>
      </c>
      <c r="L2531" s="17">
        <v>0.20915266094483601</v>
      </c>
      <c r="M2531" s="17"/>
      <c r="N2531" s="17">
        <v>0.33493731909291102</v>
      </c>
      <c r="O2531" s="17">
        <v>0.30186580179069999</v>
      </c>
      <c r="P2531" s="17">
        <v>0.25049322818117398</v>
      </c>
      <c r="Q2531" s="17">
        <v>0.20956904915445199</v>
      </c>
      <c r="R2531" s="17"/>
      <c r="S2531" s="17">
        <v>0.35295465917060398</v>
      </c>
      <c r="T2531" s="17">
        <v>0.24511777385186301</v>
      </c>
      <c r="U2531" s="17">
        <v>0.30455799354372898</v>
      </c>
      <c r="V2531" s="17">
        <v>0.23375904376392201</v>
      </c>
      <c r="W2531" s="17">
        <v>0.22971615773638299</v>
      </c>
      <c r="X2531" s="17">
        <v>0.26423126327130297</v>
      </c>
      <c r="Y2531" s="17">
        <v>0.18631849599787401</v>
      </c>
      <c r="Z2531" s="17">
        <v>0.32758720203977498</v>
      </c>
      <c r="AA2531" s="17">
        <v>0.267972534903821</v>
      </c>
      <c r="AB2531" s="17">
        <v>0.388615940914672</v>
      </c>
      <c r="AC2531" s="17">
        <v>0.20549996080633301</v>
      </c>
      <c r="AD2531" s="17">
        <v>0.32971903056264301</v>
      </c>
      <c r="AE2531" s="17"/>
      <c r="AF2531" s="17">
        <v>0.220914460512179</v>
      </c>
      <c r="AG2531" s="17">
        <v>0.32528243793043199</v>
      </c>
      <c r="AH2531" s="17">
        <v>0.266513799813476</v>
      </c>
      <c r="AI2531" s="17"/>
      <c r="AJ2531" s="17">
        <v>0.19995952135577999</v>
      </c>
      <c r="AK2531" s="17">
        <v>0.35552112704732902</v>
      </c>
      <c r="AL2531" s="17">
        <v>0.30967662460248002</v>
      </c>
      <c r="AM2531" s="17"/>
      <c r="AN2531" s="17">
        <v>0.18071951362757399</v>
      </c>
      <c r="AO2531" s="17">
        <v>0.24668066927538401</v>
      </c>
      <c r="AP2531" s="17">
        <v>0.32590060262988702</v>
      </c>
      <c r="AQ2531" s="17">
        <v>0.443597824581004</v>
      </c>
      <c r="AR2531" s="17">
        <v>0.33183320221633</v>
      </c>
      <c r="AS2531" s="17"/>
      <c r="AT2531" s="17">
        <v>0.2729323708552</v>
      </c>
      <c r="AU2531" s="17">
        <v>0.30585998073498299</v>
      </c>
      <c r="AV2531" s="17"/>
      <c r="AW2531" s="17">
        <v>0.31078254069727101</v>
      </c>
      <c r="AX2531" s="17">
        <v>0.35331092437362599</v>
      </c>
      <c r="AY2531" s="17">
        <v>0.216966750172256</v>
      </c>
    </row>
    <row r="2532" spans="2:51">
      <c r="B2532" t="s">
        <v>139</v>
      </c>
      <c r="C2532" s="17">
        <v>0.317211906148189</v>
      </c>
      <c r="D2532" s="17">
        <v>0.30910089847197503</v>
      </c>
      <c r="E2532" s="17">
        <v>0.32495537749859998</v>
      </c>
      <c r="F2532" s="17"/>
      <c r="G2532" s="17">
        <v>0.15887870707478499</v>
      </c>
      <c r="H2532" s="17">
        <v>0.25122894485911901</v>
      </c>
      <c r="I2532" s="17">
        <v>0.22289251489103701</v>
      </c>
      <c r="J2532" s="17">
        <v>0.310448899418585</v>
      </c>
      <c r="K2532" s="17">
        <v>0.403582306489221</v>
      </c>
      <c r="L2532" s="17">
        <v>0.46164507629211099</v>
      </c>
      <c r="M2532" s="17"/>
      <c r="N2532" s="17">
        <v>0.32186232882263199</v>
      </c>
      <c r="O2532" s="17">
        <v>0.32729314214509603</v>
      </c>
      <c r="P2532" s="17">
        <v>0.28202436629566902</v>
      </c>
      <c r="Q2532" s="17">
        <v>0.33131446431633199</v>
      </c>
      <c r="R2532" s="17"/>
      <c r="S2532" s="17">
        <v>0.204890885728397</v>
      </c>
      <c r="T2532" s="17">
        <v>0.33458654213723898</v>
      </c>
      <c r="U2532" s="17">
        <v>0.30106370141243999</v>
      </c>
      <c r="V2532" s="17">
        <v>0.38126698042818502</v>
      </c>
      <c r="W2532" s="17">
        <v>0.336764952764116</v>
      </c>
      <c r="X2532" s="17">
        <v>0.32851060152295902</v>
      </c>
      <c r="Y2532" s="17">
        <v>0.33801324062982302</v>
      </c>
      <c r="Z2532" s="17">
        <v>0.392425372416632</v>
      </c>
      <c r="AA2532" s="17">
        <v>0.320718440161334</v>
      </c>
      <c r="AB2532" s="17">
        <v>0.31387611951119998</v>
      </c>
      <c r="AC2532" s="17">
        <v>0.29177140478771102</v>
      </c>
      <c r="AD2532" s="17">
        <v>0.34365624808961298</v>
      </c>
      <c r="AE2532" s="17"/>
      <c r="AF2532" s="17">
        <v>0.40848864185773798</v>
      </c>
      <c r="AG2532" s="17">
        <v>0.27005570942516599</v>
      </c>
      <c r="AH2532" s="17">
        <v>0.27454945311296503</v>
      </c>
      <c r="AI2532" s="17"/>
      <c r="AJ2532" s="17">
        <v>0.52097199648538395</v>
      </c>
      <c r="AK2532" s="17">
        <v>0.20002188402722501</v>
      </c>
      <c r="AL2532" s="17">
        <v>0.283462831658232</v>
      </c>
      <c r="AM2532" s="17"/>
      <c r="AN2532" s="17">
        <v>0.37436731616545799</v>
      </c>
      <c r="AO2532" s="17">
        <v>0.317757944802328</v>
      </c>
      <c r="AP2532" s="17">
        <v>0.30183980865056398</v>
      </c>
      <c r="AQ2532" s="17">
        <v>0.210867158572737</v>
      </c>
      <c r="AR2532" s="17">
        <v>0.21996384286715701</v>
      </c>
      <c r="AS2532" s="17"/>
      <c r="AT2532" s="17">
        <v>0.32717067988875098</v>
      </c>
      <c r="AU2532" s="17">
        <v>0.20791250541516901</v>
      </c>
      <c r="AV2532" s="17"/>
      <c r="AW2532" s="17">
        <v>0.37156564808227399</v>
      </c>
      <c r="AX2532" s="17">
        <v>0.220849835921265</v>
      </c>
      <c r="AY2532" s="17">
        <v>0.28848648423145901</v>
      </c>
    </row>
    <row r="2533" spans="2:51">
      <c r="B2533" t="s">
        <v>140</v>
      </c>
      <c r="C2533" s="17">
        <v>-4.1126597093822603E-2</v>
      </c>
      <c r="D2533" s="17">
        <v>2.65149266064474E-3</v>
      </c>
      <c r="E2533" s="17">
        <v>-7.9131053660301903E-2</v>
      </c>
      <c r="F2533" s="17"/>
      <c r="G2533" s="17">
        <v>0.232977208922899</v>
      </c>
      <c r="H2533" s="17">
        <v>0.12249413980356499</v>
      </c>
      <c r="I2533" s="17">
        <v>5.94936922243599E-2</v>
      </c>
      <c r="J2533" s="17">
        <v>-6.6556992689289204E-2</v>
      </c>
      <c r="K2533" s="17">
        <v>-0.194261826062846</v>
      </c>
      <c r="L2533" s="17">
        <v>-0.25249241534727501</v>
      </c>
      <c r="M2533" s="17"/>
      <c r="N2533" s="17">
        <v>1.30749902702797E-2</v>
      </c>
      <c r="O2533" s="17">
        <v>-2.5427340354395998E-2</v>
      </c>
      <c r="P2533" s="17">
        <v>-3.1531138114495399E-2</v>
      </c>
      <c r="Q2533" s="17">
        <v>-0.12174541516188001</v>
      </c>
      <c r="R2533" s="17"/>
      <c r="S2533" s="17">
        <v>0.148063773442206</v>
      </c>
      <c r="T2533" s="17">
        <v>-8.9468768285376296E-2</v>
      </c>
      <c r="U2533" s="17">
        <v>3.49429213128971E-3</v>
      </c>
      <c r="V2533" s="17">
        <v>-0.14750793666426401</v>
      </c>
      <c r="W2533" s="17">
        <v>-0.107048795027733</v>
      </c>
      <c r="X2533" s="17">
        <v>-6.4279338251655799E-2</v>
      </c>
      <c r="Y2533" s="17">
        <v>-0.15169474463194901</v>
      </c>
      <c r="Z2533" s="17">
        <v>-6.4838170376857004E-2</v>
      </c>
      <c r="AA2533" s="17">
        <v>-5.2745905257512403E-2</v>
      </c>
      <c r="AB2533" s="17">
        <v>7.4739821403471698E-2</v>
      </c>
      <c r="AC2533" s="17">
        <v>-8.6271443981377996E-2</v>
      </c>
      <c r="AD2533" s="17">
        <v>-1.3937217526969799E-2</v>
      </c>
      <c r="AE2533" s="17"/>
      <c r="AF2533" s="17">
        <v>-0.187574181345559</v>
      </c>
      <c r="AG2533" s="17">
        <v>5.5226728505266401E-2</v>
      </c>
      <c r="AH2533" s="17">
        <v>-8.0356532994889096E-3</v>
      </c>
      <c r="AI2533" s="17"/>
      <c r="AJ2533" s="17">
        <v>-0.32101247512960401</v>
      </c>
      <c r="AK2533" s="17">
        <v>0.15549924302010501</v>
      </c>
      <c r="AL2533" s="17">
        <v>2.6213792944248498E-2</v>
      </c>
      <c r="AM2533" s="17"/>
      <c r="AN2533" s="17">
        <v>-0.193647802537884</v>
      </c>
      <c r="AO2533" s="17">
        <v>-7.1077275526943706E-2</v>
      </c>
      <c r="AP2533" s="17">
        <v>2.4060793979322499E-2</v>
      </c>
      <c r="AQ2533" s="17">
        <v>0.232730666008267</v>
      </c>
      <c r="AR2533" s="17">
        <v>0.111869359349173</v>
      </c>
      <c r="AS2533" s="17"/>
      <c r="AT2533" s="17">
        <v>-5.4238309033550702E-2</v>
      </c>
      <c r="AU2533" s="17">
        <v>9.7947475319813904E-2</v>
      </c>
      <c r="AV2533" s="17"/>
      <c r="AW2533" s="17">
        <v>-6.0783107385002602E-2</v>
      </c>
      <c r="AX2533" s="17">
        <v>0.13246108845236099</v>
      </c>
      <c r="AY2533" s="17">
        <v>-7.15197340592022E-2</v>
      </c>
    </row>
    <row r="2534" spans="2:51">
      <c r="C2534" s="17"/>
      <c r="D2534" s="17"/>
      <c r="E2534" s="17"/>
      <c r="F2534" s="17"/>
      <c r="G2534" s="17"/>
      <c r="H2534" s="17"/>
      <c r="I2534" s="17"/>
      <c r="J2534" s="17"/>
      <c r="K2534" s="17"/>
      <c r="L2534" s="17"/>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7"/>
      <c r="AI2534" s="17"/>
      <c r="AJ2534" s="17"/>
      <c r="AK2534" s="17"/>
      <c r="AL2534" s="17"/>
      <c r="AM2534" s="17"/>
      <c r="AN2534" s="17"/>
      <c r="AO2534" s="17"/>
      <c r="AP2534" s="17"/>
      <c r="AQ2534" s="17"/>
      <c r="AR2534" s="17"/>
      <c r="AS2534" s="17"/>
      <c r="AT2534" s="17"/>
      <c r="AU2534" s="17"/>
      <c r="AV2534" s="17"/>
      <c r="AW2534" s="17"/>
      <c r="AX2534" s="17"/>
      <c r="AY2534" s="17"/>
    </row>
    <row r="2535" spans="2:51">
      <c r="B2535" s="6" t="s">
        <v>555</v>
      </c>
      <c r="C2535" s="17"/>
      <c r="D2535" s="17"/>
      <c r="E2535" s="17"/>
      <c r="F2535" s="17"/>
      <c r="G2535" s="17"/>
      <c r="H2535" s="17"/>
      <c r="I2535" s="17"/>
      <c r="J2535" s="17"/>
      <c r="K2535" s="17"/>
      <c r="L2535" s="17"/>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7"/>
      <c r="AI2535" s="17"/>
      <c r="AJ2535" s="17"/>
      <c r="AK2535" s="17"/>
      <c r="AL2535" s="17"/>
      <c r="AM2535" s="17"/>
      <c r="AN2535" s="17"/>
      <c r="AO2535" s="17"/>
      <c r="AP2535" s="17"/>
      <c r="AQ2535" s="17"/>
      <c r="AR2535" s="17"/>
      <c r="AS2535" s="17"/>
      <c r="AT2535" s="17"/>
      <c r="AU2535" s="17"/>
      <c r="AV2535" s="17"/>
      <c r="AW2535" s="17"/>
      <c r="AX2535" s="17"/>
      <c r="AY2535" s="17"/>
    </row>
    <row r="2536" spans="2:51">
      <c r="B2536" s="24" t="s">
        <v>16</v>
      </c>
      <c r="C2536" s="17"/>
      <c r="D2536" s="17"/>
      <c r="E2536" s="17"/>
      <c r="F2536" s="17"/>
      <c r="G2536" s="17"/>
      <c r="H2536" s="17"/>
      <c r="I2536" s="17"/>
      <c r="J2536" s="17"/>
      <c r="K2536" s="17"/>
      <c r="L2536" s="17"/>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7"/>
      <c r="AI2536" s="17"/>
      <c r="AJ2536" s="17"/>
      <c r="AK2536" s="17"/>
      <c r="AL2536" s="17"/>
      <c r="AM2536" s="17"/>
      <c r="AN2536" s="17"/>
      <c r="AO2536" s="17"/>
      <c r="AP2536" s="17"/>
      <c r="AQ2536" s="17"/>
      <c r="AR2536" s="17"/>
      <c r="AS2536" s="17"/>
      <c r="AT2536" s="17"/>
      <c r="AU2536" s="17"/>
      <c r="AV2536" s="17"/>
      <c r="AW2536" s="17"/>
      <c r="AX2536" s="17"/>
      <c r="AY2536" s="17"/>
    </row>
    <row r="2537" spans="2:51">
      <c r="B2537" t="s">
        <v>133</v>
      </c>
      <c r="C2537" s="17">
        <v>9.9099519659925001E-2</v>
      </c>
      <c r="D2537" s="17">
        <v>0.12775886426446401</v>
      </c>
      <c r="E2537" s="17">
        <v>7.35347457082689E-2</v>
      </c>
      <c r="F2537" s="17"/>
      <c r="G2537" s="17">
        <v>7.1884825124620702E-2</v>
      </c>
      <c r="H2537" s="17">
        <v>0.12105168858477799</v>
      </c>
      <c r="I2537" s="17">
        <v>9.3212989447163497E-2</v>
      </c>
      <c r="J2537" s="17">
        <v>9.7487432763558202E-2</v>
      </c>
      <c r="K2537" s="17">
        <v>6.6162832234622396E-2</v>
      </c>
      <c r="L2537" s="17">
        <v>0.12189713736102099</v>
      </c>
      <c r="M2537" s="17"/>
      <c r="N2537" s="17">
        <v>0.112815403920177</v>
      </c>
      <c r="O2537" s="17">
        <v>9.4051792338772297E-2</v>
      </c>
      <c r="P2537" s="17">
        <v>0.10849546131663999</v>
      </c>
      <c r="Q2537" s="17">
        <v>7.8085071158799396E-2</v>
      </c>
      <c r="R2537" s="17"/>
      <c r="S2537" s="17">
        <v>0.116323883207017</v>
      </c>
      <c r="T2537" s="17">
        <v>0.100966400138571</v>
      </c>
      <c r="U2537" s="17">
        <v>6.0016138716738998E-2</v>
      </c>
      <c r="V2537" s="17">
        <v>0.11762225421078901</v>
      </c>
      <c r="W2537" s="17">
        <v>8.0837857481867698E-2</v>
      </c>
      <c r="X2537" s="17">
        <v>8.0451806471530607E-2</v>
      </c>
      <c r="Y2537" s="17">
        <v>0.11951391953434</v>
      </c>
      <c r="Z2537" s="17">
        <v>5.9341284358767003E-2</v>
      </c>
      <c r="AA2537" s="17">
        <v>8.3440651565019203E-2</v>
      </c>
      <c r="AB2537" s="17">
        <v>0.15090517156435801</v>
      </c>
      <c r="AC2537" s="17">
        <v>5.7435121453128297E-2</v>
      </c>
      <c r="AD2537" s="17">
        <v>0.147149596268184</v>
      </c>
      <c r="AE2537" s="17"/>
      <c r="AF2537" s="17">
        <v>8.8691254052722795E-2</v>
      </c>
      <c r="AG2537" s="17">
        <v>0.12133986883365901</v>
      </c>
      <c r="AH2537" s="17">
        <v>7.3561923976332599E-2</v>
      </c>
      <c r="AI2537" s="17"/>
      <c r="AJ2537" s="17">
        <v>8.6446156226315005E-2</v>
      </c>
      <c r="AK2537" s="17">
        <v>0.12871364751602901</v>
      </c>
      <c r="AL2537" s="17">
        <v>9.1411384221393902E-2</v>
      </c>
      <c r="AM2537" s="17"/>
      <c r="AN2537" s="17">
        <v>6.90491362221647E-2</v>
      </c>
      <c r="AO2537" s="17">
        <v>8.3277828281537195E-2</v>
      </c>
      <c r="AP2537" s="17">
        <v>0.122494737109009</v>
      </c>
      <c r="AQ2537" s="17">
        <v>0.139626623091124</v>
      </c>
      <c r="AR2537" s="17">
        <v>0.14322346526842999</v>
      </c>
      <c r="AS2537" s="17"/>
      <c r="AT2537" s="17">
        <v>9.6880858002510103E-2</v>
      </c>
      <c r="AU2537" s="17">
        <v>0.113760878744832</v>
      </c>
      <c r="AV2537" s="17"/>
      <c r="AW2537" s="17">
        <v>0.107649544972305</v>
      </c>
      <c r="AX2537" s="17">
        <v>0.18168081770769801</v>
      </c>
      <c r="AY2537" s="17">
        <v>6.5851127760561207E-2</v>
      </c>
    </row>
    <row r="2538" spans="2:51">
      <c r="B2538" t="s">
        <v>134</v>
      </c>
      <c r="C2538" s="17">
        <v>0.37656616760404699</v>
      </c>
      <c r="D2538" s="17">
        <v>0.39939814655772199</v>
      </c>
      <c r="E2538" s="17">
        <v>0.35548724831072898</v>
      </c>
      <c r="F2538" s="17"/>
      <c r="G2538" s="17">
        <v>0.44818252015063698</v>
      </c>
      <c r="H2538" s="17">
        <v>0.39867915720583902</v>
      </c>
      <c r="I2538" s="17">
        <v>0.37640316176334798</v>
      </c>
      <c r="J2538" s="17">
        <v>0.35345606660136802</v>
      </c>
      <c r="K2538" s="17">
        <v>0.40963359242408098</v>
      </c>
      <c r="L2538" s="17">
        <v>0.32027929596649501</v>
      </c>
      <c r="M2538" s="17"/>
      <c r="N2538" s="17">
        <v>0.45916024608693901</v>
      </c>
      <c r="O2538" s="17">
        <v>0.38387437213884801</v>
      </c>
      <c r="P2538" s="17">
        <v>0.36024848970159001</v>
      </c>
      <c r="Q2538" s="17">
        <v>0.29982487843716199</v>
      </c>
      <c r="R2538" s="17"/>
      <c r="S2538" s="17">
        <v>0.40167423156870002</v>
      </c>
      <c r="T2538" s="17">
        <v>0.33587098025497902</v>
      </c>
      <c r="U2538" s="17">
        <v>0.48623405370041001</v>
      </c>
      <c r="V2538" s="17">
        <v>0.36710669553005898</v>
      </c>
      <c r="W2538" s="17">
        <v>0.36810383499107002</v>
      </c>
      <c r="X2538" s="17">
        <v>0.30047973275944001</v>
      </c>
      <c r="Y2538" s="17">
        <v>0.23602242479094501</v>
      </c>
      <c r="Z2538" s="17">
        <v>0.39486664390022003</v>
      </c>
      <c r="AA2538" s="17">
        <v>0.48146043595725901</v>
      </c>
      <c r="AB2538" s="17">
        <v>0.34539887576919498</v>
      </c>
      <c r="AC2538" s="17">
        <v>0.37834669337558202</v>
      </c>
      <c r="AD2538" s="17">
        <v>0.43118248757755301</v>
      </c>
      <c r="AE2538" s="17"/>
      <c r="AF2538" s="17">
        <v>0.31206986513958301</v>
      </c>
      <c r="AG2538" s="17">
        <v>0.40665784343742301</v>
      </c>
      <c r="AH2538" s="17">
        <v>0.43930103103779899</v>
      </c>
      <c r="AI2538" s="17"/>
      <c r="AJ2538" s="17">
        <v>0.36996490563436801</v>
      </c>
      <c r="AK2538" s="17">
        <v>0.399053546856801</v>
      </c>
      <c r="AL2538" s="17">
        <v>0.42490423528500598</v>
      </c>
      <c r="AM2538" s="17"/>
      <c r="AN2538" s="17">
        <v>0.283827836421084</v>
      </c>
      <c r="AO2538" s="17">
        <v>0.42147236349887301</v>
      </c>
      <c r="AP2538" s="17">
        <v>0.43615395327804601</v>
      </c>
      <c r="AQ2538" s="17">
        <v>0.41541096464794902</v>
      </c>
      <c r="AR2538" s="17">
        <v>0.66888365451857501</v>
      </c>
      <c r="AS2538" s="17"/>
      <c r="AT2538" s="17">
        <v>0.370076003248621</v>
      </c>
      <c r="AU2538" s="17">
        <v>0.43991893776267399</v>
      </c>
      <c r="AV2538" s="17"/>
      <c r="AW2538" s="17">
        <v>0.44554657898056699</v>
      </c>
      <c r="AX2538" s="17">
        <v>0.372366193823508</v>
      </c>
      <c r="AY2538" s="17">
        <v>0.30539802599968802</v>
      </c>
    </row>
    <row r="2539" spans="2:51">
      <c r="B2539" t="s">
        <v>135</v>
      </c>
      <c r="C2539" s="17">
        <v>0.26604517326620503</v>
      </c>
      <c r="D2539" s="17">
        <v>0.24946842114367801</v>
      </c>
      <c r="E2539" s="17">
        <v>0.28232011019255299</v>
      </c>
      <c r="F2539" s="17"/>
      <c r="G2539" s="17">
        <v>0.225013307119071</v>
      </c>
      <c r="H2539" s="17">
        <v>0.19230325459821199</v>
      </c>
      <c r="I2539" s="17">
        <v>0.29398571375281601</v>
      </c>
      <c r="J2539" s="17">
        <v>0.337392552734191</v>
      </c>
      <c r="K2539" s="17">
        <v>0.26234294838375</v>
      </c>
      <c r="L2539" s="17">
        <v>0.27462763325484801</v>
      </c>
      <c r="M2539" s="17"/>
      <c r="N2539" s="17">
        <v>0.21945583701441301</v>
      </c>
      <c r="O2539" s="17">
        <v>0.26590109183753602</v>
      </c>
      <c r="P2539" s="17">
        <v>0.26845928694786497</v>
      </c>
      <c r="Q2539" s="17">
        <v>0.31392247436305598</v>
      </c>
      <c r="R2539" s="17"/>
      <c r="S2539" s="17">
        <v>0.27037065693826001</v>
      </c>
      <c r="T2539" s="17">
        <v>0.33674407864331501</v>
      </c>
      <c r="U2539" s="17">
        <v>0.17717737639639</v>
      </c>
      <c r="V2539" s="17">
        <v>0.267037270280368</v>
      </c>
      <c r="W2539" s="17">
        <v>0.28177506880623399</v>
      </c>
      <c r="X2539" s="17">
        <v>0.33140444442704797</v>
      </c>
      <c r="Y2539" s="17">
        <v>0.29177197445660402</v>
      </c>
      <c r="Z2539" s="17">
        <v>0.19882183266013001</v>
      </c>
      <c r="AA2539" s="17">
        <v>0.20088963592828399</v>
      </c>
      <c r="AB2539" s="17">
        <v>0.27982486255797601</v>
      </c>
      <c r="AC2539" s="17">
        <v>0.27773557996877801</v>
      </c>
      <c r="AD2539" s="17">
        <v>0.20796686956546501</v>
      </c>
      <c r="AE2539" s="17"/>
      <c r="AF2539" s="17">
        <v>0.30049556238595698</v>
      </c>
      <c r="AG2539" s="17">
        <v>0.24122625568147199</v>
      </c>
      <c r="AH2539" s="17">
        <v>0.27694915823347799</v>
      </c>
      <c r="AI2539" s="17"/>
      <c r="AJ2539" s="17">
        <v>0.24279565141607301</v>
      </c>
      <c r="AK2539" s="17">
        <v>0.23553987847961599</v>
      </c>
      <c r="AL2539" s="17">
        <v>0.27259126872795902</v>
      </c>
      <c r="AM2539" s="17"/>
      <c r="AN2539" s="17">
        <v>0.33094246072608202</v>
      </c>
      <c r="AO2539" s="17">
        <v>0.222893675127701</v>
      </c>
      <c r="AP2539" s="17">
        <v>0.23629924742260799</v>
      </c>
      <c r="AQ2539" s="17">
        <v>0.23698943705407099</v>
      </c>
      <c r="AR2539" s="17">
        <v>5.0463503747960298E-2</v>
      </c>
      <c r="AS2539" s="17"/>
      <c r="AT2539" s="17">
        <v>0.26345222530669199</v>
      </c>
      <c r="AU2539" s="17">
        <v>0.28559337842489302</v>
      </c>
      <c r="AV2539" s="17"/>
      <c r="AW2539" s="17">
        <v>0.21812342209136401</v>
      </c>
      <c r="AX2539" s="17">
        <v>0.24476276627374199</v>
      </c>
      <c r="AY2539" s="17">
        <v>0.32260024724488701</v>
      </c>
    </row>
    <row r="2540" spans="2:51">
      <c r="B2540" t="s">
        <v>136</v>
      </c>
      <c r="C2540" s="17">
        <v>0.13556148759650899</v>
      </c>
      <c r="D2540" s="17">
        <v>0.118454822715984</v>
      </c>
      <c r="E2540" s="17">
        <v>0.15130802288168099</v>
      </c>
      <c r="F2540" s="17"/>
      <c r="G2540" s="17">
        <v>0.146976779592528</v>
      </c>
      <c r="H2540" s="17">
        <v>0.15658748430038899</v>
      </c>
      <c r="I2540" s="17">
        <v>9.3270202604294097E-2</v>
      </c>
      <c r="J2540" s="17">
        <v>0.106516074538147</v>
      </c>
      <c r="K2540" s="17">
        <v>0.16383736250612699</v>
      </c>
      <c r="L2540" s="17">
        <v>0.14813355096649899</v>
      </c>
      <c r="M2540" s="17"/>
      <c r="N2540" s="17">
        <v>0.135759556831336</v>
      </c>
      <c r="O2540" s="17">
        <v>0.13769826200740601</v>
      </c>
      <c r="P2540" s="17">
        <v>0.134007537733173</v>
      </c>
      <c r="Q2540" s="17">
        <v>0.13722947675715899</v>
      </c>
      <c r="R2540" s="17"/>
      <c r="S2540" s="17">
        <v>0.113150084989315</v>
      </c>
      <c r="T2540" s="17">
        <v>0.13440884603726699</v>
      </c>
      <c r="U2540" s="17">
        <v>0.13737290402233199</v>
      </c>
      <c r="V2540" s="17">
        <v>0.134571684825709</v>
      </c>
      <c r="W2540" s="17">
        <v>0.143929844003888</v>
      </c>
      <c r="X2540" s="17">
        <v>0.171154117524463</v>
      </c>
      <c r="Y2540" s="17">
        <v>0.21091674083418499</v>
      </c>
      <c r="Z2540" s="17">
        <v>0.170065027799638</v>
      </c>
      <c r="AA2540" s="17">
        <v>0.114335393987732</v>
      </c>
      <c r="AB2540" s="17">
        <v>9.5751882708159902E-2</v>
      </c>
      <c r="AC2540" s="17">
        <v>0.106409843505684</v>
      </c>
      <c r="AD2540" s="17">
        <v>9.08379817485441E-2</v>
      </c>
      <c r="AE2540" s="17"/>
      <c r="AF2540" s="17">
        <v>0.154940859831179</v>
      </c>
      <c r="AG2540" s="17">
        <v>0.11550602268254299</v>
      </c>
      <c r="AH2540" s="17">
        <v>0.13322382535410199</v>
      </c>
      <c r="AI2540" s="17"/>
      <c r="AJ2540" s="17">
        <v>0.171710847045103</v>
      </c>
      <c r="AK2540" s="17">
        <v>0.128814669872269</v>
      </c>
      <c r="AL2540" s="17">
        <v>9.7178806421677505E-2</v>
      </c>
      <c r="AM2540" s="17"/>
      <c r="AN2540" s="17">
        <v>0.12790745376814699</v>
      </c>
      <c r="AO2540" s="17">
        <v>0.14046676041997799</v>
      </c>
      <c r="AP2540" s="17">
        <v>0.10907901108323299</v>
      </c>
      <c r="AQ2540" s="17">
        <v>0.14043024616314601</v>
      </c>
      <c r="AR2540" s="17">
        <v>0</v>
      </c>
      <c r="AS2540" s="17"/>
      <c r="AT2540" s="17">
        <v>0.13696022625696999</v>
      </c>
      <c r="AU2540" s="17">
        <v>0.13169355507382499</v>
      </c>
      <c r="AV2540" s="17"/>
      <c r="AW2540" s="17">
        <v>0.14794227231968701</v>
      </c>
      <c r="AX2540" s="17">
        <v>0.116529036958164</v>
      </c>
      <c r="AY2540" s="17">
        <v>0.12816091486064801</v>
      </c>
    </row>
    <row r="2541" spans="2:51">
      <c r="B2541" t="s">
        <v>137</v>
      </c>
      <c r="C2541" s="17">
        <v>7.4250924243394203E-2</v>
      </c>
      <c r="D2541" s="17">
        <v>7.6682287490126497E-2</v>
      </c>
      <c r="E2541" s="17">
        <v>7.1087427169069503E-2</v>
      </c>
      <c r="F2541" s="17"/>
      <c r="G2541" s="17">
        <v>8.6344494547814302E-2</v>
      </c>
      <c r="H2541" s="17">
        <v>6.3424241173128601E-2</v>
      </c>
      <c r="I2541" s="17">
        <v>5.7440822436811902E-2</v>
      </c>
      <c r="J2541" s="17">
        <v>4.7138578268476797E-2</v>
      </c>
      <c r="K2541" s="17">
        <v>7.2319873797619699E-2</v>
      </c>
      <c r="L2541" s="17">
        <v>0.111551025230039</v>
      </c>
      <c r="M2541" s="17"/>
      <c r="N2541" s="17">
        <v>5.0891671888600699E-2</v>
      </c>
      <c r="O2541" s="17">
        <v>6.2625475958311097E-2</v>
      </c>
      <c r="P2541" s="17">
        <v>8.5874939611023396E-2</v>
      </c>
      <c r="Q2541" s="17">
        <v>0.101990759759712</v>
      </c>
      <c r="R2541" s="17"/>
      <c r="S2541" s="17">
        <v>6.4922969830807503E-2</v>
      </c>
      <c r="T2541" s="17">
        <v>3.99127693002439E-2</v>
      </c>
      <c r="U2541" s="17">
        <v>8.5949762648244193E-2</v>
      </c>
      <c r="V2541" s="17">
        <v>5.3383352949934897E-2</v>
      </c>
      <c r="W2541" s="17">
        <v>8.1882067663697003E-2</v>
      </c>
      <c r="X2541" s="17">
        <v>6.69602689294687E-2</v>
      </c>
      <c r="Y2541" s="17">
        <v>0.107304082078659</v>
      </c>
      <c r="Z2541" s="17">
        <v>0.122973084204099</v>
      </c>
      <c r="AA2541" s="17">
        <v>8.0835851714355603E-2</v>
      </c>
      <c r="AB2541" s="17">
        <v>7.1321625617211004E-2</v>
      </c>
      <c r="AC2541" s="17">
        <v>9.5162202608915294E-2</v>
      </c>
      <c r="AD2541" s="17">
        <v>8.7743369728926296E-2</v>
      </c>
      <c r="AE2541" s="17"/>
      <c r="AF2541" s="17">
        <v>0.102797788474993</v>
      </c>
      <c r="AG2541" s="17">
        <v>6.0371625917512897E-2</v>
      </c>
      <c r="AH2541" s="17">
        <v>2.4595533386236101E-2</v>
      </c>
      <c r="AI2541" s="17"/>
      <c r="AJ2541" s="17">
        <v>0.107616215458032</v>
      </c>
      <c r="AK2541" s="17">
        <v>5.0724135162714297E-2</v>
      </c>
      <c r="AL2541" s="17">
        <v>0.10175018509566899</v>
      </c>
      <c r="AM2541" s="17"/>
      <c r="AN2541" s="17">
        <v>0.137146034842382</v>
      </c>
      <c r="AO2541" s="17">
        <v>9.34693694884111E-2</v>
      </c>
      <c r="AP2541" s="17">
        <v>4.8603605073769603E-2</v>
      </c>
      <c r="AQ2541" s="17">
        <v>3.10137937554914E-2</v>
      </c>
      <c r="AR2541" s="17">
        <v>5.1584159321850398E-2</v>
      </c>
      <c r="AS2541" s="17"/>
      <c r="AT2541" s="17">
        <v>8.1924342465792693E-2</v>
      </c>
      <c r="AU2541" s="17">
        <v>0</v>
      </c>
      <c r="AV2541" s="17"/>
      <c r="AW2541" s="17">
        <v>5.9865357168592599E-2</v>
      </c>
      <c r="AX2541" s="17">
        <v>5.2715585589640998E-2</v>
      </c>
      <c r="AY2541" s="17">
        <v>9.5680351669826497E-2</v>
      </c>
    </row>
    <row r="2542" spans="2:51">
      <c r="B2542" t="s">
        <v>119</v>
      </c>
      <c r="C2542" s="17">
        <v>4.8476727629920197E-2</v>
      </c>
      <c r="D2542" s="17">
        <v>2.82374578280262E-2</v>
      </c>
      <c r="E2542" s="17">
        <v>6.6262445737698794E-2</v>
      </c>
      <c r="F2542" s="17"/>
      <c r="G2542" s="17">
        <v>2.15980734653284E-2</v>
      </c>
      <c r="H2542" s="17">
        <v>6.79541741376537E-2</v>
      </c>
      <c r="I2542" s="17">
        <v>8.5687109995566502E-2</v>
      </c>
      <c r="J2542" s="17">
        <v>5.80092950942587E-2</v>
      </c>
      <c r="K2542" s="17">
        <v>2.57033906538006E-2</v>
      </c>
      <c r="L2542" s="17">
        <v>2.3511357221097502E-2</v>
      </c>
      <c r="M2542" s="17"/>
      <c r="N2542" s="17">
        <v>2.19172842585337E-2</v>
      </c>
      <c r="O2542" s="17">
        <v>5.5849005719126099E-2</v>
      </c>
      <c r="P2542" s="17">
        <v>4.2914284689708398E-2</v>
      </c>
      <c r="Q2542" s="17">
        <v>6.8947339524110904E-2</v>
      </c>
      <c r="R2542" s="17"/>
      <c r="S2542" s="17">
        <v>3.35581734659013E-2</v>
      </c>
      <c r="T2542" s="17">
        <v>5.2096925625623701E-2</v>
      </c>
      <c r="U2542" s="17">
        <v>5.3249764515884798E-2</v>
      </c>
      <c r="V2542" s="17">
        <v>6.0278742203139703E-2</v>
      </c>
      <c r="W2542" s="17">
        <v>4.3471327053243802E-2</v>
      </c>
      <c r="X2542" s="17">
        <v>4.9549629888049403E-2</v>
      </c>
      <c r="Y2542" s="17">
        <v>3.4470858305266798E-2</v>
      </c>
      <c r="Z2542" s="17">
        <v>5.39321270771453E-2</v>
      </c>
      <c r="AA2542" s="17">
        <v>3.9038030847349699E-2</v>
      </c>
      <c r="AB2542" s="17">
        <v>5.6797581783101E-2</v>
      </c>
      <c r="AC2542" s="17">
        <v>8.4910559087912299E-2</v>
      </c>
      <c r="AD2542" s="17">
        <v>3.5119695111327599E-2</v>
      </c>
      <c r="AE2542" s="17"/>
      <c r="AF2542" s="17">
        <v>4.1004670115565502E-2</v>
      </c>
      <c r="AG2542" s="17">
        <v>5.4898383447390203E-2</v>
      </c>
      <c r="AH2542" s="17">
        <v>5.2368528012052697E-2</v>
      </c>
      <c r="AI2542" s="17"/>
      <c r="AJ2542" s="17">
        <v>2.14662242201091E-2</v>
      </c>
      <c r="AK2542" s="17">
        <v>5.71541221125706E-2</v>
      </c>
      <c r="AL2542" s="17">
        <v>1.21641202482956E-2</v>
      </c>
      <c r="AM2542" s="17"/>
      <c r="AN2542" s="17">
        <v>5.112707802014E-2</v>
      </c>
      <c r="AO2542" s="17">
        <v>3.84200031834998E-2</v>
      </c>
      <c r="AP2542" s="17">
        <v>4.7369446033334303E-2</v>
      </c>
      <c r="AQ2542" s="17">
        <v>3.6528935288217899E-2</v>
      </c>
      <c r="AR2542" s="17">
        <v>8.5845217143185201E-2</v>
      </c>
      <c r="AS2542" s="17"/>
      <c r="AT2542" s="17">
        <v>5.0706344719414403E-2</v>
      </c>
      <c r="AU2542" s="17">
        <v>2.9033249993775701E-2</v>
      </c>
      <c r="AV2542" s="17"/>
      <c r="AW2542" s="17">
        <v>2.0872824467484299E-2</v>
      </c>
      <c r="AX2542" s="17">
        <v>3.1945599647246498E-2</v>
      </c>
      <c r="AY2542" s="17">
        <v>8.2309332464388499E-2</v>
      </c>
    </row>
    <row r="2543" spans="2:51">
      <c r="B2543" t="s">
        <v>138</v>
      </c>
      <c r="C2543" s="17">
        <v>0.47566568726397201</v>
      </c>
      <c r="D2543" s="17">
        <v>0.52715701082218602</v>
      </c>
      <c r="E2543" s="17">
        <v>0.42902199401899799</v>
      </c>
      <c r="F2543" s="17"/>
      <c r="G2543" s="17">
        <v>0.520067345275258</v>
      </c>
      <c r="H2543" s="17">
        <v>0.51973084579061701</v>
      </c>
      <c r="I2543" s="17">
        <v>0.46961615121051098</v>
      </c>
      <c r="J2543" s="17">
        <v>0.450943499364926</v>
      </c>
      <c r="K2543" s="17">
        <v>0.47579642465870298</v>
      </c>
      <c r="L2543" s="17">
        <v>0.44217643332751599</v>
      </c>
      <c r="M2543" s="17"/>
      <c r="N2543" s="17">
        <v>0.57197565000711703</v>
      </c>
      <c r="O2543" s="17">
        <v>0.47792616447761999</v>
      </c>
      <c r="P2543" s="17">
        <v>0.46874395101823002</v>
      </c>
      <c r="Q2543" s="17">
        <v>0.37790994959596103</v>
      </c>
      <c r="R2543" s="17"/>
      <c r="S2543" s="17">
        <v>0.517998114775716</v>
      </c>
      <c r="T2543" s="17">
        <v>0.43683738039355002</v>
      </c>
      <c r="U2543" s="17">
        <v>0.54625019241714901</v>
      </c>
      <c r="V2543" s="17">
        <v>0.48472894974084801</v>
      </c>
      <c r="W2543" s="17">
        <v>0.44894169247293803</v>
      </c>
      <c r="X2543" s="17">
        <v>0.38093153923097101</v>
      </c>
      <c r="Y2543" s="17">
        <v>0.35553634432528503</v>
      </c>
      <c r="Z2543" s="17">
        <v>0.45420792825898698</v>
      </c>
      <c r="AA2543" s="17">
        <v>0.56490108752227797</v>
      </c>
      <c r="AB2543" s="17">
        <v>0.49630404733355199</v>
      </c>
      <c r="AC2543" s="17">
        <v>0.43578181482870998</v>
      </c>
      <c r="AD2543" s="17">
        <v>0.57833208384573698</v>
      </c>
      <c r="AE2543" s="17"/>
      <c r="AF2543" s="17">
        <v>0.400761119192306</v>
      </c>
      <c r="AG2543" s="17">
        <v>0.52799771227108205</v>
      </c>
      <c r="AH2543" s="17">
        <v>0.51286295501413204</v>
      </c>
      <c r="AI2543" s="17"/>
      <c r="AJ2543" s="17">
        <v>0.45641106186068298</v>
      </c>
      <c r="AK2543" s="17">
        <v>0.52776719437283004</v>
      </c>
      <c r="AL2543" s="17">
        <v>0.51631561950639904</v>
      </c>
      <c r="AM2543" s="17"/>
      <c r="AN2543" s="17">
        <v>0.35287697264324902</v>
      </c>
      <c r="AO2543" s="17">
        <v>0.50475019178041003</v>
      </c>
      <c r="AP2543" s="17">
        <v>0.558648690387055</v>
      </c>
      <c r="AQ2543" s="17">
        <v>0.55503758773907297</v>
      </c>
      <c r="AR2543" s="17">
        <v>0.81210711978700401</v>
      </c>
      <c r="AS2543" s="17"/>
      <c r="AT2543" s="17">
        <v>0.46695686125113101</v>
      </c>
      <c r="AU2543" s="17">
        <v>0.55367981650750597</v>
      </c>
      <c r="AV2543" s="17"/>
      <c r="AW2543" s="17">
        <v>0.55319612395287199</v>
      </c>
      <c r="AX2543" s="17">
        <v>0.55404701153120595</v>
      </c>
      <c r="AY2543" s="17">
        <v>0.37124915376024897</v>
      </c>
    </row>
    <row r="2544" spans="2:51">
      <c r="B2544" t="s">
        <v>139</v>
      </c>
      <c r="C2544" s="17">
        <v>0.20981241183990301</v>
      </c>
      <c r="D2544" s="17">
        <v>0.19513711020610999</v>
      </c>
      <c r="E2544" s="17">
        <v>0.22239545005075101</v>
      </c>
      <c r="F2544" s="17"/>
      <c r="G2544" s="17">
        <v>0.23332127414034201</v>
      </c>
      <c r="H2544" s="17">
        <v>0.22001172547351799</v>
      </c>
      <c r="I2544" s="17">
        <v>0.15071102504110601</v>
      </c>
      <c r="J2544" s="17">
        <v>0.15365465280662399</v>
      </c>
      <c r="K2544" s="17">
        <v>0.23615723630374599</v>
      </c>
      <c r="L2544" s="17">
        <v>0.25968457619653801</v>
      </c>
      <c r="M2544" s="17"/>
      <c r="N2544" s="17">
        <v>0.186651228719937</v>
      </c>
      <c r="O2544" s="17">
        <v>0.20032373796571701</v>
      </c>
      <c r="P2544" s="17">
        <v>0.219882477344196</v>
      </c>
      <c r="Q2544" s="17">
        <v>0.23922023651687199</v>
      </c>
      <c r="R2544" s="17"/>
      <c r="S2544" s="17">
        <v>0.17807305482012201</v>
      </c>
      <c r="T2544" s="17">
        <v>0.174321615337511</v>
      </c>
      <c r="U2544" s="17">
        <v>0.22332266667057701</v>
      </c>
      <c r="V2544" s="17">
        <v>0.18795503777564401</v>
      </c>
      <c r="W2544" s="17">
        <v>0.22581191166758499</v>
      </c>
      <c r="X2544" s="17">
        <v>0.23811438645393199</v>
      </c>
      <c r="Y2544" s="17">
        <v>0.31822082291284398</v>
      </c>
      <c r="Z2544" s="17">
        <v>0.29303811200373697</v>
      </c>
      <c r="AA2544" s="17">
        <v>0.19517124570208799</v>
      </c>
      <c r="AB2544" s="17">
        <v>0.16707350832537099</v>
      </c>
      <c r="AC2544" s="17">
        <v>0.201572046114599</v>
      </c>
      <c r="AD2544" s="17">
        <v>0.17858135147747001</v>
      </c>
      <c r="AE2544" s="17"/>
      <c r="AF2544" s="17">
        <v>0.25773864830617199</v>
      </c>
      <c r="AG2544" s="17">
        <v>0.175877648600056</v>
      </c>
      <c r="AH2544" s="17">
        <v>0.15781935874033801</v>
      </c>
      <c r="AI2544" s="17"/>
      <c r="AJ2544" s="17">
        <v>0.27932706250313499</v>
      </c>
      <c r="AK2544" s="17">
        <v>0.17953880503498301</v>
      </c>
      <c r="AL2544" s="17">
        <v>0.198928991517346</v>
      </c>
      <c r="AM2544" s="17"/>
      <c r="AN2544" s="17">
        <v>0.26505348861052902</v>
      </c>
      <c r="AO2544" s="17">
        <v>0.233936129908389</v>
      </c>
      <c r="AP2544" s="17">
        <v>0.15768261615700199</v>
      </c>
      <c r="AQ2544" s="17">
        <v>0.17144403991863799</v>
      </c>
      <c r="AR2544" s="17">
        <v>5.1584159321850398E-2</v>
      </c>
      <c r="AS2544" s="17"/>
      <c r="AT2544" s="17">
        <v>0.21888456872276299</v>
      </c>
      <c r="AU2544" s="17">
        <v>0.13169355507382499</v>
      </c>
      <c r="AV2544" s="17"/>
      <c r="AW2544" s="17">
        <v>0.20780762948827999</v>
      </c>
      <c r="AX2544" s="17">
        <v>0.16924462254780501</v>
      </c>
      <c r="AY2544" s="17">
        <v>0.22384126653047501</v>
      </c>
    </row>
    <row r="2545" spans="2:51">
      <c r="B2545" t="s">
        <v>140</v>
      </c>
      <c r="C2545" s="17">
        <v>0.26585327542407</v>
      </c>
      <c r="D2545" s="17">
        <v>0.332019900616076</v>
      </c>
      <c r="E2545" s="17">
        <v>0.20662654396824701</v>
      </c>
      <c r="F2545" s="17"/>
      <c r="G2545" s="17">
        <v>0.28674607113491601</v>
      </c>
      <c r="H2545" s="17">
        <v>0.29971912031709902</v>
      </c>
      <c r="I2545" s="17">
        <v>0.31890512616940497</v>
      </c>
      <c r="J2545" s="17">
        <v>0.29728884655830201</v>
      </c>
      <c r="K2545" s="17">
        <v>0.23963918835495701</v>
      </c>
      <c r="L2545" s="17">
        <v>0.18249185713097801</v>
      </c>
      <c r="M2545" s="17"/>
      <c r="N2545" s="17">
        <v>0.38532442128717997</v>
      </c>
      <c r="O2545" s="17">
        <v>0.27760242651190298</v>
      </c>
      <c r="P2545" s="17">
        <v>0.24886147367403399</v>
      </c>
      <c r="Q2545" s="17">
        <v>0.13868971307909</v>
      </c>
      <c r="R2545" s="17"/>
      <c r="S2545" s="17">
        <v>0.33992505995559402</v>
      </c>
      <c r="T2545" s="17">
        <v>0.26251576505603902</v>
      </c>
      <c r="U2545" s="17">
        <v>0.32292752574657202</v>
      </c>
      <c r="V2545" s="17">
        <v>0.29677391196520497</v>
      </c>
      <c r="W2545" s="17">
        <v>0.22312978080535401</v>
      </c>
      <c r="X2545" s="17">
        <v>0.14281715277703899</v>
      </c>
      <c r="Y2545" s="17">
        <v>3.7315521412440697E-2</v>
      </c>
      <c r="Z2545" s="17">
        <v>0.16116981625524901</v>
      </c>
      <c r="AA2545" s="17">
        <v>0.36972984182019097</v>
      </c>
      <c r="AB2545" s="17">
        <v>0.329230539008181</v>
      </c>
      <c r="AC2545" s="17">
        <v>0.23420976871411101</v>
      </c>
      <c r="AD2545" s="17">
        <v>0.39975073236826603</v>
      </c>
      <c r="AE2545" s="17"/>
      <c r="AF2545" s="17">
        <v>0.14302247088613401</v>
      </c>
      <c r="AG2545" s="17">
        <v>0.35212006367102699</v>
      </c>
      <c r="AH2545" s="17">
        <v>0.355043596273794</v>
      </c>
      <c r="AI2545" s="17"/>
      <c r="AJ2545" s="17">
        <v>0.17708399935754801</v>
      </c>
      <c r="AK2545" s="17">
        <v>0.348228389337847</v>
      </c>
      <c r="AL2545" s="17">
        <v>0.31738662798905298</v>
      </c>
      <c r="AM2545" s="17"/>
      <c r="AN2545" s="17">
        <v>8.7823484032720403E-2</v>
      </c>
      <c r="AO2545" s="17">
        <v>0.27081406187202101</v>
      </c>
      <c r="AP2545" s="17">
        <v>0.40096607423005298</v>
      </c>
      <c r="AQ2545" s="17">
        <v>0.38359354782043498</v>
      </c>
      <c r="AR2545" s="17">
        <v>0.760522960465154</v>
      </c>
      <c r="AS2545" s="17"/>
      <c r="AT2545" s="17">
        <v>0.24807229252836799</v>
      </c>
      <c r="AU2545" s="17">
        <v>0.42198626143368201</v>
      </c>
      <c r="AV2545" s="17"/>
      <c r="AW2545" s="17">
        <v>0.34538849446459202</v>
      </c>
      <c r="AX2545" s="17">
        <v>0.38480238898340102</v>
      </c>
      <c r="AY2545" s="17">
        <v>0.14740788722977499</v>
      </c>
    </row>
    <row r="2546" spans="2:51">
      <c r="C2546" s="17"/>
      <c r="D2546" s="17"/>
      <c r="E2546" s="17"/>
      <c r="F2546" s="17"/>
      <c r="G2546" s="17"/>
      <c r="H2546" s="17"/>
      <c r="I2546" s="17"/>
      <c r="J2546" s="17"/>
      <c r="K2546" s="17"/>
      <c r="L2546" s="17"/>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7"/>
      <c r="AI2546" s="17"/>
      <c r="AJ2546" s="17"/>
      <c r="AK2546" s="17"/>
      <c r="AL2546" s="17"/>
      <c r="AM2546" s="17"/>
      <c r="AN2546" s="17"/>
      <c r="AO2546" s="17"/>
      <c r="AP2546" s="17"/>
      <c r="AQ2546" s="17"/>
      <c r="AR2546" s="17"/>
      <c r="AS2546" s="17"/>
      <c r="AT2546" s="17"/>
      <c r="AU2546" s="17"/>
      <c r="AV2546" s="17"/>
      <c r="AW2546" s="17"/>
      <c r="AX2546" s="17"/>
      <c r="AY2546" s="17"/>
    </row>
    <row r="2547" spans="2:51">
      <c r="B2547" s="6" t="s">
        <v>556</v>
      </c>
      <c r="C2547" s="17"/>
      <c r="D2547" s="17"/>
      <c r="E2547" s="17"/>
      <c r="F2547" s="17"/>
      <c r="G2547" s="17"/>
      <c r="H2547" s="17"/>
      <c r="I2547" s="17"/>
      <c r="J2547" s="17"/>
      <c r="K2547" s="17"/>
      <c r="L2547" s="17"/>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7"/>
      <c r="AI2547" s="17"/>
      <c r="AJ2547" s="17"/>
      <c r="AK2547" s="17"/>
      <c r="AL2547" s="17"/>
      <c r="AM2547" s="17"/>
      <c r="AN2547" s="17"/>
      <c r="AO2547" s="17"/>
      <c r="AP2547" s="17"/>
      <c r="AQ2547" s="17"/>
      <c r="AR2547" s="17"/>
      <c r="AS2547" s="17"/>
      <c r="AT2547" s="17"/>
      <c r="AU2547" s="17"/>
      <c r="AV2547" s="17"/>
      <c r="AW2547" s="17"/>
      <c r="AX2547" s="17"/>
      <c r="AY2547" s="17"/>
    </row>
    <row r="2548" spans="2:51">
      <c r="B2548" s="24" t="s">
        <v>16</v>
      </c>
      <c r="C2548" s="17"/>
      <c r="D2548" s="17"/>
      <c r="E2548" s="17"/>
      <c r="F2548" s="17"/>
      <c r="G2548" s="17"/>
      <c r="H2548" s="17"/>
      <c r="I2548" s="17"/>
      <c r="J2548" s="17"/>
      <c r="K2548" s="17"/>
      <c r="L2548" s="17"/>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7"/>
      <c r="AI2548" s="17"/>
      <c r="AJ2548" s="17"/>
      <c r="AK2548" s="17"/>
      <c r="AL2548" s="17"/>
      <c r="AM2548" s="17"/>
      <c r="AN2548" s="17"/>
      <c r="AO2548" s="17"/>
      <c r="AP2548" s="17"/>
      <c r="AQ2548" s="17"/>
      <c r="AR2548" s="17"/>
      <c r="AS2548" s="17"/>
      <c r="AT2548" s="17"/>
      <c r="AU2548" s="17"/>
      <c r="AV2548" s="17"/>
      <c r="AW2548" s="17"/>
      <c r="AX2548" s="17"/>
      <c r="AY2548" s="17"/>
    </row>
    <row r="2549" spans="2:51">
      <c r="B2549" t="s">
        <v>133</v>
      </c>
      <c r="C2549" s="17">
        <v>0.116971660583919</v>
      </c>
      <c r="D2549" s="17">
        <v>0.14364723238608701</v>
      </c>
      <c r="E2549" s="17">
        <v>9.1618124619462102E-2</v>
      </c>
      <c r="F2549" s="17"/>
      <c r="G2549" s="17">
        <v>5.6962757956301201E-2</v>
      </c>
      <c r="H2549" s="17">
        <v>0.122906836736908</v>
      </c>
      <c r="I2549" s="17">
        <v>8.0413091838783105E-2</v>
      </c>
      <c r="J2549" s="17">
        <v>0.10731934111052301</v>
      </c>
      <c r="K2549" s="17">
        <v>0.15848143220482799</v>
      </c>
      <c r="L2549" s="17">
        <v>0.14595700538852799</v>
      </c>
      <c r="M2549" s="17"/>
      <c r="N2549" s="17">
        <v>0.174136780127709</v>
      </c>
      <c r="O2549" s="17">
        <v>0.104047512491986</v>
      </c>
      <c r="P2549" s="17">
        <v>8.7515537789386894E-2</v>
      </c>
      <c r="Q2549" s="17">
        <v>9.6285212068757398E-2</v>
      </c>
      <c r="R2549" s="17"/>
      <c r="S2549" s="17">
        <v>0.125941135898643</v>
      </c>
      <c r="T2549" s="17">
        <v>0.11015151342464199</v>
      </c>
      <c r="U2549" s="17">
        <v>0.12054330201904701</v>
      </c>
      <c r="V2549" s="17">
        <v>7.9170191085895694E-2</v>
      </c>
      <c r="W2549" s="17">
        <v>0.18114258014124901</v>
      </c>
      <c r="X2549" s="17">
        <v>7.8771273949706996E-2</v>
      </c>
      <c r="Y2549" s="17">
        <v>0.10669463148613</v>
      </c>
      <c r="Z2549" s="17">
        <v>5.5572833960085499E-2</v>
      </c>
      <c r="AA2549" s="17">
        <v>0.135196570860529</v>
      </c>
      <c r="AB2549" s="17">
        <v>0.153351433372726</v>
      </c>
      <c r="AC2549" s="17">
        <v>8.6490422932696306E-2</v>
      </c>
      <c r="AD2549" s="17">
        <v>0.12847295089000199</v>
      </c>
      <c r="AE2549" s="17"/>
      <c r="AF2549" s="17">
        <v>0.15632559242011401</v>
      </c>
      <c r="AG2549" s="17">
        <v>0.100670144871447</v>
      </c>
      <c r="AH2549" s="17">
        <v>9.3459032106801301E-2</v>
      </c>
      <c r="AI2549" s="17"/>
      <c r="AJ2549" s="17">
        <v>0.19958043234291001</v>
      </c>
      <c r="AK2549" s="17">
        <v>7.7319400601280994E-2</v>
      </c>
      <c r="AL2549" s="17">
        <v>0.12177022109878</v>
      </c>
      <c r="AM2549" s="17"/>
      <c r="AN2549" s="17">
        <v>0.12473888707002199</v>
      </c>
      <c r="AO2549" s="17">
        <v>0.128535416302578</v>
      </c>
      <c r="AP2549" s="17">
        <v>0.14350527674107599</v>
      </c>
      <c r="AQ2549" s="17">
        <v>0.10508021225061399</v>
      </c>
      <c r="AR2549" s="17">
        <v>5.1584159321850398E-2</v>
      </c>
      <c r="AS2549" s="17"/>
      <c r="AT2549" s="17">
        <v>0.120983288628234</v>
      </c>
      <c r="AU2549" s="17">
        <v>6.4322329488011198E-2</v>
      </c>
      <c r="AV2549" s="17"/>
      <c r="AW2549" s="17">
        <v>0.14726288220341899</v>
      </c>
      <c r="AX2549" s="17">
        <v>0.110660769812835</v>
      </c>
      <c r="AY2549" s="17">
        <v>8.7032660396481706E-2</v>
      </c>
    </row>
    <row r="2550" spans="2:51">
      <c r="B2550" t="s">
        <v>134</v>
      </c>
      <c r="C2550" s="17">
        <v>0.28551665161085199</v>
      </c>
      <c r="D2550" s="17">
        <v>0.285089686424714</v>
      </c>
      <c r="E2550" s="17">
        <v>0.28803836135745498</v>
      </c>
      <c r="F2550" s="17"/>
      <c r="G2550" s="17">
        <v>0.227699587671264</v>
      </c>
      <c r="H2550" s="17">
        <v>0.29021322644522202</v>
      </c>
      <c r="I2550" s="17">
        <v>0.29020898009227097</v>
      </c>
      <c r="J2550" s="17">
        <v>0.27769620877829498</v>
      </c>
      <c r="K2550" s="17">
        <v>0.30386064594738299</v>
      </c>
      <c r="L2550" s="17">
        <v>0.29602140643081098</v>
      </c>
      <c r="M2550" s="17"/>
      <c r="N2550" s="17">
        <v>0.28540849800970802</v>
      </c>
      <c r="O2550" s="17">
        <v>0.30946677026506503</v>
      </c>
      <c r="P2550" s="17">
        <v>0.25215183906877903</v>
      </c>
      <c r="Q2550" s="17">
        <v>0.29149149438569999</v>
      </c>
      <c r="R2550" s="17"/>
      <c r="S2550" s="17">
        <v>0.27583444981188598</v>
      </c>
      <c r="T2550" s="17">
        <v>0.27615559253430799</v>
      </c>
      <c r="U2550" s="17">
        <v>0.268135127503209</v>
      </c>
      <c r="V2550" s="17">
        <v>0.30315501146427398</v>
      </c>
      <c r="W2550" s="17">
        <v>0.312455448340964</v>
      </c>
      <c r="X2550" s="17">
        <v>0.32002388956411898</v>
      </c>
      <c r="Y2550" s="17">
        <v>0.21788451852361601</v>
      </c>
      <c r="Z2550" s="17">
        <v>0.257763948685724</v>
      </c>
      <c r="AA2550" s="17">
        <v>0.30409504586309799</v>
      </c>
      <c r="AB2550" s="17">
        <v>0.26226783176847002</v>
      </c>
      <c r="AC2550" s="17">
        <v>0.30394905936105698</v>
      </c>
      <c r="AD2550" s="17">
        <v>0.417619145820251</v>
      </c>
      <c r="AE2550" s="17"/>
      <c r="AF2550" s="17">
        <v>0.31351507036292497</v>
      </c>
      <c r="AG2550" s="17">
        <v>0.26356324953307803</v>
      </c>
      <c r="AH2550" s="17">
        <v>0.32749949392620797</v>
      </c>
      <c r="AI2550" s="17"/>
      <c r="AJ2550" s="17">
        <v>0.395033284330229</v>
      </c>
      <c r="AK2550" s="17">
        <v>0.258545432819483</v>
      </c>
      <c r="AL2550" s="17">
        <v>0.26418753358482899</v>
      </c>
      <c r="AM2550" s="17"/>
      <c r="AN2550" s="17">
        <v>0.25954772428655598</v>
      </c>
      <c r="AO2550" s="17">
        <v>0.32640012642051303</v>
      </c>
      <c r="AP2550" s="17">
        <v>0.25710688560588002</v>
      </c>
      <c r="AQ2550" s="17">
        <v>0.267120182437872</v>
      </c>
      <c r="AR2550" s="17">
        <v>0.40398467598317001</v>
      </c>
      <c r="AS2550" s="17"/>
      <c r="AT2550" s="17">
        <v>0.28405993213214698</v>
      </c>
      <c r="AU2550" s="17">
        <v>0.31294012409262001</v>
      </c>
      <c r="AV2550" s="17"/>
      <c r="AW2550" s="17">
        <v>0.27910178056534002</v>
      </c>
      <c r="AX2550" s="17">
        <v>0.34498951386891802</v>
      </c>
      <c r="AY2550" s="17">
        <v>0.274768158930913</v>
      </c>
    </row>
    <row r="2551" spans="2:51">
      <c r="B2551" t="s">
        <v>135</v>
      </c>
      <c r="C2551" s="17">
        <v>0.32252012659212498</v>
      </c>
      <c r="D2551" s="17">
        <v>0.29050623316952601</v>
      </c>
      <c r="E2551" s="17">
        <v>0.348239332835516</v>
      </c>
      <c r="F2551" s="17"/>
      <c r="G2551" s="17">
        <v>0.36875699201401801</v>
      </c>
      <c r="H2551" s="17">
        <v>0.31618663372852202</v>
      </c>
      <c r="I2551" s="17">
        <v>0.331220450699237</v>
      </c>
      <c r="J2551" s="17">
        <v>0.39436036409157099</v>
      </c>
      <c r="K2551" s="17">
        <v>0.27811149330582002</v>
      </c>
      <c r="L2551" s="17">
        <v>0.281185521098543</v>
      </c>
      <c r="M2551" s="17"/>
      <c r="N2551" s="17">
        <v>0.26175125412858102</v>
      </c>
      <c r="O2551" s="17">
        <v>0.30906984804592502</v>
      </c>
      <c r="P2551" s="17">
        <v>0.40405720402704098</v>
      </c>
      <c r="Q2551" s="17">
        <v>0.33344412488775999</v>
      </c>
      <c r="R2551" s="17"/>
      <c r="S2551" s="17">
        <v>0.32661892863847503</v>
      </c>
      <c r="T2551" s="17">
        <v>0.36680446199629002</v>
      </c>
      <c r="U2551" s="17">
        <v>0.305252844150529</v>
      </c>
      <c r="V2551" s="17">
        <v>0.31783967739222801</v>
      </c>
      <c r="W2551" s="17">
        <v>0.26954021180287702</v>
      </c>
      <c r="X2551" s="17">
        <v>0.33657244048746798</v>
      </c>
      <c r="Y2551" s="17">
        <v>0.46579280198758699</v>
      </c>
      <c r="Z2551" s="17">
        <v>0.26490466877025998</v>
      </c>
      <c r="AA2551" s="17">
        <v>0.32378314111127399</v>
      </c>
      <c r="AB2551" s="17">
        <v>0.26173696876025199</v>
      </c>
      <c r="AC2551" s="17">
        <v>0.28178599802687798</v>
      </c>
      <c r="AD2551" s="17">
        <v>0.163145192806669</v>
      </c>
      <c r="AE2551" s="17"/>
      <c r="AF2551" s="17">
        <v>0.30047925610354198</v>
      </c>
      <c r="AG2551" s="17">
        <v>0.31543627870670399</v>
      </c>
      <c r="AH2551" s="17">
        <v>0.38195122137977</v>
      </c>
      <c r="AI2551" s="17"/>
      <c r="AJ2551" s="17">
        <v>0.22531632453934899</v>
      </c>
      <c r="AK2551" s="17">
        <v>0.32658036760860198</v>
      </c>
      <c r="AL2551" s="17">
        <v>0.35459184522356202</v>
      </c>
      <c r="AM2551" s="17"/>
      <c r="AN2551" s="17">
        <v>0.332649621610486</v>
      </c>
      <c r="AO2551" s="17">
        <v>0.31916182843763302</v>
      </c>
      <c r="AP2551" s="17">
        <v>0.34320145312390099</v>
      </c>
      <c r="AQ2551" s="17">
        <v>0.27046291799768102</v>
      </c>
      <c r="AR2551" s="17">
        <v>0.19725262930468801</v>
      </c>
      <c r="AS2551" s="17"/>
      <c r="AT2551" s="17">
        <v>0.31868290503068503</v>
      </c>
      <c r="AU2551" s="17">
        <v>0.33935262830526403</v>
      </c>
      <c r="AV2551" s="17"/>
      <c r="AW2551" s="17">
        <v>0.253588039981261</v>
      </c>
      <c r="AX2551" s="17">
        <v>0.34292757491882297</v>
      </c>
      <c r="AY2551" s="17">
        <v>0.38887347517894999</v>
      </c>
    </row>
    <row r="2552" spans="2:51">
      <c r="B2552" t="s">
        <v>136</v>
      </c>
      <c r="C2552" s="17">
        <v>0.166233299643962</v>
      </c>
      <c r="D2552" s="17">
        <v>0.18387345263468799</v>
      </c>
      <c r="E2552" s="17">
        <v>0.152304629276036</v>
      </c>
      <c r="F2552" s="17"/>
      <c r="G2552" s="17">
        <v>0.22965728697272</v>
      </c>
      <c r="H2552" s="17">
        <v>0.161071080720045</v>
      </c>
      <c r="I2552" s="17">
        <v>0.16286851972622099</v>
      </c>
      <c r="J2552" s="17">
        <v>0.15147987189704201</v>
      </c>
      <c r="K2552" s="17">
        <v>0.153166547719635</v>
      </c>
      <c r="L2552" s="17">
        <v>0.16460806130331701</v>
      </c>
      <c r="M2552" s="17"/>
      <c r="N2552" s="17">
        <v>0.18282813109052301</v>
      </c>
      <c r="O2552" s="17">
        <v>0.16819171938890701</v>
      </c>
      <c r="P2552" s="17">
        <v>0.14947022260582199</v>
      </c>
      <c r="Q2552" s="17">
        <v>0.15797276702597399</v>
      </c>
      <c r="R2552" s="17"/>
      <c r="S2552" s="17">
        <v>0.17110691079867801</v>
      </c>
      <c r="T2552" s="17">
        <v>0.15382541824787099</v>
      </c>
      <c r="U2552" s="17">
        <v>0.21496973411707099</v>
      </c>
      <c r="V2552" s="17">
        <v>0.17848054630600699</v>
      </c>
      <c r="W2552" s="17">
        <v>0.15053683399170301</v>
      </c>
      <c r="X2552" s="17">
        <v>0.18354505319046199</v>
      </c>
      <c r="Y2552" s="17">
        <v>9.3514727168309705E-2</v>
      </c>
      <c r="Z2552" s="17">
        <v>0.20023202972679099</v>
      </c>
      <c r="AA2552" s="17">
        <v>0.15436109475382001</v>
      </c>
      <c r="AB2552" s="17">
        <v>0.16573187120059801</v>
      </c>
      <c r="AC2552" s="17">
        <v>0.17788766374609799</v>
      </c>
      <c r="AD2552" s="17">
        <v>0.20896020717661901</v>
      </c>
      <c r="AE2552" s="17"/>
      <c r="AF2552" s="17">
        <v>0.14110503309347</v>
      </c>
      <c r="AG2552" s="17">
        <v>0.19505449535160099</v>
      </c>
      <c r="AH2552" s="17">
        <v>9.9585245321044402E-2</v>
      </c>
      <c r="AI2552" s="17"/>
      <c r="AJ2552" s="17">
        <v>0.11071038025338401</v>
      </c>
      <c r="AK2552" s="17">
        <v>0.208217378786128</v>
      </c>
      <c r="AL2552" s="17">
        <v>0.19380757422145201</v>
      </c>
      <c r="AM2552" s="17"/>
      <c r="AN2552" s="17">
        <v>0.16145628686291</v>
      </c>
      <c r="AO2552" s="17">
        <v>0.14630757562022501</v>
      </c>
      <c r="AP2552" s="17">
        <v>0.17971403857951501</v>
      </c>
      <c r="AQ2552" s="17">
        <v>0.225025832245943</v>
      </c>
      <c r="AR2552" s="17">
        <v>0.26133331824710598</v>
      </c>
      <c r="AS2552" s="17"/>
      <c r="AT2552" s="17">
        <v>0.16230009151887001</v>
      </c>
      <c r="AU2552" s="17">
        <v>0.220476303797915</v>
      </c>
      <c r="AV2552" s="17"/>
      <c r="AW2552" s="17">
        <v>0.21991489521131599</v>
      </c>
      <c r="AX2552" s="17">
        <v>0.118370796604978</v>
      </c>
      <c r="AY2552" s="17">
        <v>0.123957271410228</v>
      </c>
    </row>
    <row r="2553" spans="2:51">
      <c r="B2553" t="s">
        <v>137</v>
      </c>
      <c r="C2553" s="17">
        <v>4.3952531213280001E-2</v>
      </c>
      <c r="D2553" s="17">
        <v>5.06840332814096E-2</v>
      </c>
      <c r="E2553" s="17">
        <v>3.8490341433140902E-2</v>
      </c>
      <c r="F2553" s="17"/>
      <c r="G2553" s="17">
        <v>5.3919478040860197E-2</v>
      </c>
      <c r="H2553" s="17">
        <v>9.3332458371249895E-3</v>
      </c>
      <c r="I2553" s="17">
        <v>5.0349132250030702E-2</v>
      </c>
      <c r="J2553" s="17">
        <v>1.6748035480471501E-2</v>
      </c>
      <c r="K2553" s="17">
        <v>4.9032386397206001E-2</v>
      </c>
      <c r="L2553" s="17">
        <v>7.8046256381416407E-2</v>
      </c>
      <c r="M2553" s="17"/>
      <c r="N2553" s="17">
        <v>4.4976055482638902E-2</v>
      </c>
      <c r="O2553" s="17">
        <v>3.3882574361346098E-2</v>
      </c>
      <c r="P2553" s="17">
        <v>6.3239410638502594E-2</v>
      </c>
      <c r="Q2553" s="17">
        <v>3.8247125266633E-2</v>
      </c>
      <c r="R2553" s="17"/>
      <c r="S2553" s="17">
        <v>2.54839738557632E-2</v>
      </c>
      <c r="T2553" s="17">
        <v>2.4370036588715199E-2</v>
      </c>
      <c r="U2553" s="17">
        <v>4.5355539089204901E-2</v>
      </c>
      <c r="V2553" s="17">
        <v>3.8972957276496002E-2</v>
      </c>
      <c r="W2553" s="17">
        <v>3.3954734132505202E-2</v>
      </c>
      <c r="X2553" s="17">
        <v>1.06888875612341E-2</v>
      </c>
      <c r="Y2553" s="17">
        <v>4.7160712116842397E-2</v>
      </c>
      <c r="Z2553" s="17">
        <v>0.13652313272723901</v>
      </c>
      <c r="AA2553" s="17">
        <v>3.7024265499986601E-2</v>
      </c>
      <c r="AB2553" s="17">
        <v>0.105093499561974</v>
      </c>
      <c r="AC2553" s="17">
        <v>4.9889733608403902E-2</v>
      </c>
      <c r="AD2553" s="17">
        <v>4.6682808195131702E-2</v>
      </c>
      <c r="AE2553" s="17"/>
      <c r="AF2553" s="17">
        <v>3.9386331714700198E-2</v>
      </c>
      <c r="AG2553" s="17">
        <v>5.3342289637600099E-2</v>
      </c>
      <c r="AH2553" s="17">
        <v>2.94774273473562E-2</v>
      </c>
      <c r="AI2553" s="17"/>
      <c r="AJ2553" s="17">
        <v>2.95838687965446E-2</v>
      </c>
      <c r="AK2553" s="17">
        <v>5.1615776154563003E-2</v>
      </c>
      <c r="AL2553" s="17">
        <v>2.5220680145789501E-2</v>
      </c>
      <c r="AM2553" s="17"/>
      <c r="AN2553" s="17">
        <v>4.6984230912105997E-2</v>
      </c>
      <c r="AO2553" s="17">
        <v>3.6134500450457699E-2</v>
      </c>
      <c r="AP2553" s="17">
        <v>3.1463230717547898E-2</v>
      </c>
      <c r="AQ2553" s="17">
        <v>6.2499163764426699E-2</v>
      </c>
      <c r="AR2553" s="17">
        <v>0</v>
      </c>
      <c r="AS2553" s="17"/>
      <c r="AT2553" s="17">
        <v>4.68909051142277E-2</v>
      </c>
      <c r="AU2553" s="17">
        <v>1.67491537284515E-2</v>
      </c>
      <c r="AV2553" s="17"/>
      <c r="AW2553" s="17">
        <v>5.1871320963321199E-2</v>
      </c>
      <c r="AX2553" s="17">
        <v>3.51581305127808E-2</v>
      </c>
      <c r="AY2553" s="17">
        <v>3.8225922386762201E-2</v>
      </c>
    </row>
    <row r="2554" spans="2:51">
      <c r="B2554" t="s">
        <v>119</v>
      </c>
      <c r="C2554" s="17">
        <v>6.4805730355861194E-2</v>
      </c>
      <c r="D2554" s="17">
        <v>4.6199362103575801E-2</v>
      </c>
      <c r="E2554" s="17">
        <v>8.1309210478390306E-2</v>
      </c>
      <c r="F2554" s="17"/>
      <c r="G2554" s="17">
        <v>6.3003897344836607E-2</v>
      </c>
      <c r="H2554" s="17">
        <v>0.100288976532179</v>
      </c>
      <c r="I2554" s="17">
        <v>8.4939825393457694E-2</v>
      </c>
      <c r="J2554" s="17">
        <v>5.2396178642098001E-2</v>
      </c>
      <c r="K2554" s="17">
        <v>5.7347494425127397E-2</v>
      </c>
      <c r="L2554" s="17">
        <v>3.41817493973849E-2</v>
      </c>
      <c r="M2554" s="17"/>
      <c r="N2554" s="17">
        <v>5.0899281160839298E-2</v>
      </c>
      <c r="O2554" s="17">
        <v>7.5341575446772099E-2</v>
      </c>
      <c r="P2554" s="17">
        <v>4.3565785870468998E-2</v>
      </c>
      <c r="Q2554" s="17">
        <v>8.2559276365175405E-2</v>
      </c>
      <c r="R2554" s="17"/>
      <c r="S2554" s="17">
        <v>7.5014600996554701E-2</v>
      </c>
      <c r="T2554" s="17">
        <v>6.86929772081743E-2</v>
      </c>
      <c r="U2554" s="17">
        <v>4.5743453120938901E-2</v>
      </c>
      <c r="V2554" s="17">
        <v>8.23816164750997E-2</v>
      </c>
      <c r="W2554" s="17">
        <v>5.2370191590702699E-2</v>
      </c>
      <c r="X2554" s="17">
        <v>7.0398455247009703E-2</v>
      </c>
      <c r="Y2554" s="17">
        <v>6.8952608717514102E-2</v>
      </c>
      <c r="Z2554" s="17">
        <v>8.5003386129900702E-2</v>
      </c>
      <c r="AA2554" s="17">
        <v>4.5539881911291699E-2</v>
      </c>
      <c r="AB2554" s="17">
        <v>5.1818395335980497E-2</v>
      </c>
      <c r="AC2554" s="17">
        <v>9.9997122324866503E-2</v>
      </c>
      <c r="AD2554" s="17">
        <v>3.5119695111327599E-2</v>
      </c>
      <c r="AE2554" s="17"/>
      <c r="AF2554" s="17">
        <v>4.9188716305248598E-2</v>
      </c>
      <c r="AG2554" s="17">
        <v>7.1933541899570796E-2</v>
      </c>
      <c r="AH2554" s="17">
        <v>6.8027579918820497E-2</v>
      </c>
      <c r="AI2554" s="17"/>
      <c r="AJ2554" s="17">
        <v>3.9775709737583598E-2</v>
      </c>
      <c r="AK2554" s="17">
        <v>7.7721644029942694E-2</v>
      </c>
      <c r="AL2554" s="17">
        <v>4.0422145725587298E-2</v>
      </c>
      <c r="AM2554" s="17"/>
      <c r="AN2554" s="17">
        <v>7.4623249257920798E-2</v>
      </c>
      <c r="AO2554" s="17">
        <v>4.3460552768594E-2</v>
      </c>
      <c r="AP2554" s="17">
        <v>4.5009115232080302E-2</v>
      </c>
      <c r="AQ2554" s="17">
        <v>6.9811691303463402E-2</v>
      </c>
      <c r="AR2554" s="17">
        <v>8.5845217143185201E-2</v>
      </c>
      <c r="AS2554" s="17"/>
      <c r="AT2554" s="17">
        <v>6.70828775758366E-2</v>
      </c>
      <c r="AU2554" s="17">
        <v>4.61594605877391E-2</v>
      </c>
      <c r="AV2554" s="17"/>
      <c r="AW2554" s="17">
        <v>4.8261081075341501E-2</v>
      </c>
      <c r="AX2554" s="17">
        <v>4.7893214281665299E-2</v>
      </c>
      <c r="AY2554" s="17">
        <v>8.7142511696664302E-2</v>
      </c>
    </row>
    <row r="2555" spans="2:51">
      <c r="B2555" t="s">
        <v>138</v>
      </c>
      <c r="C2555" s="17">
        <v>0.40248831219477099</v>
      </c>
      <c r="D2555" s="17">
        <v>0.428736918810801</v>
      </c>
      <c r="E2555" s="17">
        <v>0.37965648597691698</v>
      </c>
      <c r="F2555" s="17"/>
      <c r="G2555" s="17">
        <v>0.28466234562756498</v>
      </c>
      <c r="H2555" s="17">
        <v>0.41312006318212902</v>
      </c>
      <c r="I2555" s="17">
        <v>0.37062207193105501</v>
      </c>
      <c r="J2555" s="17">
        <v>0.38501554988881798</v>
      </c>
      <c r="K2555" s="17">
        <v>0.46234207815221101</v>
      </c>
      <c r="L2555" s="17">
        <v>0.441978411819339</v>
      </c>
      <c r="M2555" s="17"/>
      <c r="N2555" s="17">
        <v>0.45954527813741702</v>
      </c>
      <c r="O2555" s="17">
        <v>0.41351428275704999</v>
      </c>
      <c r="P2555" s="17">
        <v>0.339667376858166</v>
      </c>
      <c r="Q2555" s="17">
        <v>0.387776706454458</v>
      </c>
      <c r="R2555" s="17"/>
      <c r="S2555" s="17">
        <v>0.40177558571052902</v>
      </c>
      <c r="T2555" s="17">
        <v>0.38630710595895001</v>
      </c>
      <c r="U2555" s="17">
        <v>0.38867842952225601</v>
      </c>
      <c r="V2555" s="17">
        <v>0.382325202550169</v>
      </c>
      <c r="W2555" s="17">
        <v>0.49359802848221201</v>
      </c>
      <c r="X2555" s="17">
        <v>0.39879516351382599</v>
      </c>
      <c r="Y2555" s="17">
        <v>0.32457915000974602</v>
      </c>
      <c r="Z2555" s="17">
        <v>0.313336782645809</v>
      </c>
      <c r="AA2555" s="17">
        <v>0.43929161672362799</v>
      </c>
      <c r="AB2555" s="17">
        <v>0.41561926514119601</v>
      </c>
      <c r="AC2555" s="17">
        <v>0.39043948229375303</v>
      </c>
      <c r="AD2555" s="17">
        <v>0.54609209671025305</v>
      </c>
      <c r="AE2555" s="17"/>
      <c r="AF2555" s="17">
        <v>0.46984066278303899</v>
      </c>
      <c r="AG2555" s="17">
        <v>0.36423339440452501</v>
      </c>
      <c r="AH2555" s="17">
        <v>0.42095852603300898</v>
      </c>
      <c r="AI2555" s="17"/>
      <c r="AJ2555" s="17">
        <v>0.594613716673139</v>
      </c>
      <c r="AK2555" s="17">
        <v>0.33586483342076401</v>
      </c>
      <c r="AL2555" s="17">
        <v>0.38595775468360899</v>
      </c>
      <c r="AM2555" s="17"/>
      <c r="AN2555" s="17">
        <v>0.38428661135657799</v>
      </c>
      <c r="AO2555" s="17">
        <v>0.454935542723091</v>
      </c>
      <c r="AP2555" s="17">
        <v>0.40061216234695601</v>
      </c>
      <c r="AQ2555" s="17">
        <v>0.37220039468848598</v>
      </c>
      <c r="AR2555" s="17">
        <v>0.45556883530502101</v>
      </c>
      <c r="AS2555" s="17"/>
      <c r="AT2555" s="17">
        <v>0.40504322076038102</v>
      </c>
      <c r="AU2555" s="17">
        <v>0.37726245358063099</v>
      </c>
      <c r="AV2555" s="17"/>
      <c r="AW2555" s="17">
        <v>0.42636466276875901</v>
      </c>
      <c r="AX2555" s="17">
        <v>0.45565028368175298</v>
      </c>
      <c r="AY2555" s="17">
        <v>0.361800819327395</v>
      </c>
    </row>
    <row r="2556" spans="2:51">
      <c r="B2556" t="s">
        <v>139</v>
      </c>
      <c r="C2556" s="17">
        <v>0.21018583085724199</v>
      </c>
      <c r="D2556" s="17">
        <v>0.23455748591609701</v>
      </c>
      <c r="E2556" s="17">
        <v>0.190794970709177</v>
      </c>
      <c r="F2556" s="17"/>
      <c r="G2556" s="17">
        <v>0.28357676501357998</v>
      </c>
      <c r="H2556" s="17">
        <v>0.17040432655717</v>
      </c>
      <c r="I2556" s="17">
        <v>0.213217651976251</v>
      </c>
      <c r="J2556" s="17">
        <v>0.168227907377513</v>
      </c>
      <c r="K2556" s="17">
        <v>0.20219893411684101</v>
      </c>
      <c r="L2556" s="17">
        <v>0.242654317684733</v>
      </c>
      <c r="M2556" s="17"/>
      <c r="N2556" s="17">
        <v>0.22780418657316201</v>
      </c>
      <c r="O2556" s="17">
        <v>0.20207429375025299</v>
      </c>
      <c r="P2556" s="17">
        <v>0.21270963324432501</v>
      </c>
      <c r="Q2556" s="17">
        <v>0.196219892292607</v>
      </c>
      <c r="R2556" s="17"/>
      <c r="S2556" s="17">
        <v>0.19659088465444099</v>
      </c>
      <c r="T2556" s="17">
        <v>0.178195454836586</v>
      </c>
      <c r="U2556" s="17">
        <v>0.26032527320627602</v>
      </c>
      <c r="V2556" s="17">
        <v>0.21745350358250301</v>
      </c>
      <c r="W2556" s="17">
        <v>0.184491568124208</v>
      </c>
      <c r="X2556" s="17">
        <v>0.194233940751696</v>
      </c>
      <c r="Y2556" s="17">
        <v>0.140675439285152</v>
      </c>
      <c r="Z2556" s="17">
        <v>0.33675516245402998</v>
      </c>
      <c r="AA2556" s="17">
        <v>0.19138536025380701</v>
      </c>
      <c r="AB2556" s="17">
        <v>0.27082537076257102</v>
      </c>
      <c r="AC2556" s="17">
        <v>0.227777397354502</v>
      </c>
      <c r="AD2556" s="17">
        <v>0.25564301537174999</v>
      </c>
      <c r="AE2556" s="17"/>
      <c r="AF2556" s="17">
        <v>0.18049136480817099</v>
      </c>
      <c r="AG2556" s="17">
        <v>0.24839678498920101</v>
      </c>
      <c r="AH2556" s="17">
        <v>0.12906267266840099</v>
      </c>
      <c r="AI2556" s="17"/>
      <c r="AJ2556" s="17">
        <v>0.14029424904992799</v>
      </c>
      <c r="AK2556" s="17">
        <v>0.25983315494069098</v>
      </c>
      <c r="AL2556" s="17">
        <v>0.21902825436724199</v>
      </c>
      <c r="AM2556" s="17"/>
      <c r="AN2556" s="17">
        <v>0.20844051777501599</v>
      </c>
      <c r="AO2556" s="17">
        <v>0.182442076070683</v>
      </c>
      <c r="AP2556" s="17">
        <v>0.21117726929706301</v>
      </c>
      <c r="AQ2556" s="17">
        <v>0.28752499601037002</v>
      </c>
      <c r="AR2556" s="17">
        <v>0.26133331824710598</v>
      </c>
      <c r="AS2556" s="17"/>
      <c r="AT2556" s="17">
        <v>0.20919099663309801</v>
      </c>
      <c r="AU2556" s="17">
        <v>0.23722545752636601</v>
      </c>
      <c r="AV2556" s="17"/>
      <c r="AW2556" s="17">
        <v>0.271786216174638</v>
      </c>
      <c r="AX2556" s="17">
        <v>0.15352892711775901</v>
      </c>
      <c r="AY2556" s="17">
        <v>0.162183193796991</v>
      </c>
    </row>
    <row r="2557" spans="2:51">
      <c r="B2557" t="s">
        <v>140</v>
      </c>
      <c r="C2557" s="17">
        <v>0.192302481337529</v>
      </c>
      <c r="D2557" s="17">
        <v>0.19417943289470299</v>
      </c>
      <c r="E2557" s="17">
        <v>0.18886151526774</v>
      </c>
      <c r="F2557" s="17"/>
      <c r="G2557" s="17">
        <v>1.085580613985E-3</v>
      </c>
      <c r="H2557" s="17">
        <v>0.24271573662495899</v>
      </c>
      <c r="I2557" s="17">
        <v>0.157404419954803</v>
      </c>
      <c r="J2557" s="17">
        <v>0.216787642511304</v>
      </c>
      <c r="K2557" s="17">
        <v>0.26014314403536998</v>
      </c>
      <c r="L2557" s="17">
        <v>0.199324094134606</v>
      </c>
      <c r="M2557" s="17"/>
      <c r="N2557" s="17">
        <v>0.23174109156425499</v>
      </c>
      <c r="O2557" s="17">
        <v>0.211439989006798</v>
      </c>
      <c r="P2557" s="17">
        <v>0.12695774361384099</v>
      </c>
      <c r="Q2557" s="17">
        <v>0.191556814161851</v>
      </c>
      <c r="R2557" s="17"/>
      <c r="S2557" s="17">
        <v>0.20518470105608799</v>
      </c>
      <c r="T2557" s="17">
        <v>0.20811165112236499</v>
      </c>
      <c r="U2557" s="17">
        <v>0.12835315631597999</v>
      </c>
      <c r="V2557" s="17">
        <v>0.16487169896766601</v>
      </c>
      <c r="W2557" s="17">
        <v>0.30910646035800499</v>
      </c>
      <c r="X2557" s="17">
        <v>0.20456122276213001</v>
      </c>
      <c r="Y2557" s="17">
        <v>0.18390371072459399</v>
      </c>
      <c r="Z2557" s="17">
        <v>-2.3418379808220501E-2</v>
      </c>
      <c r="AA2557" s="17">
        <v>0.24790625646982101</v>
      </c>
      <c r="AB2557" s="17">
        <v>0.144793894378624</v>
      </c>
      <c r="AC2557" s="17">
        <v>0.16266208493925099</v>
      </c>
      <c r="AD2557" s="17">
        <v>0.290449081338503</v>
      </c>
      <c r="AE2557" s="17"/>
      <c r="AF2557" s="17">
        <v>0.28934929797486802</v>
      </c>
      <c r="AG2557" s="17">
        <v>0.115836609415324</v>
      </c>
      <c r="AH2557" s="17">
        <v>0.29189585336460899</v>
      </c>
      <c r="AI2557" s="17"/>
      <c r="AJ2557" s="17">
        <v>0.45431946762321102</v>
      </c>
      <c r="AK2557" s="17">
        <v>7.6031678480073195E-2</v>
      </c>
      <c r="AL2557" s="17">
        <v>0.166929500316367</v>
      </c>
      <c r="AM2557" s="17"/>
      <c r="AN2557" s="17">
        <v>0.175846093581562</v>
      </c>
      <c r="AO2557" s="17">
        <v>0.27249346665240798</v>
      </c>
      <c r="AP2557" s="17">
        <v>0.189434893049893</v>
      </c>
      <c r="AQ2557" s="17">
        <v>8.4675398678116201E-2</v>
      </c>
      <c r="AR2557" s="17">
        <v>0.194235517057914</v>
      </c>
      <c r="AS2557" s="17"/>
      <c r="AT2557" s="17">
        <v>0.19585222412728301</v>
      </c>
      <c r="AU2557" s="17">
        <v>0.14003699605426501</v>
      </c>
      <c r="AV2557" s="17"/>
      <c r="AW2557" s="17">
        <v>0.15457844659412201</v>
      </c>
      <c r="AX2557" s="17">
        <v>0.30212135656399403</v>
      </c>
      <c r="AY2557" s="17">
        <v>0.19961762553040399</v>
      </c>
    </row>
    <row r="2558" spans="2:51">
      <c r="C2558" s="17"/>
      <c r="D2558" s="17"/>
      <c r="E2558" s="17"/>
      <c r="F2558" s="17"/>
      <c r="G2558" s="17"/>
      <c r="H2558" s="17"/>
      <c r="I2558" s="17"/>
      <c r="J2558" s="17"/>
      <c r="K2558" s="17"/>
      <c r="L2558" s="17"/>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7"/>
      <c r="AI2558" s="17"/>
      <c r="AJ2558" s="17"/>
      <c r="AK2558" s="17"/>
      <c r="AL2558" s="17"/>
      <c r="AM2558" s="17"/>
      <c r="AN2558" s="17"/>
      <c r="AO2558" s="17"/>
      <c r="AP2558" s="17"/>
      <c r="AQ2558" s="17"/>
      <c r="AR2558" s="17"/>
      <c r="AS2558" s="17"/>
      <c r="AT2558" s="17"/>
      <c r="AU2558" s="17"/>
      <c r="AV2558" s="17"/>
      <c r="AW2558" s="17"/>
      <c r="AX2558" s="17"/>
      <c r="AY2558" s="17"/>
    </row>
    <row r="2559" spans="2:51">
      <c r="B2559" s="6" t="s">
        <v>557</v>
      </c>
      <c r="C2559" s="17"/>
      <c r="D2559" s="17"/>
      <c r="E2559" s="17"/>
      <c r="F2559" s="17"/>
      <c r="G2559" s="17"/>
      <c r="H2559" s="17"/>
      <c r="I2559" s="17"/>
      <c r="J2559" s="17"/>
      <c r="K2559" s="17"/>
      <c r="L2559" s="17"/>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7"/>
      <c r="AI2559" s="17"/>
      <c r="AJ2559" s="17"/>
      <c r="AK2559" s="17"/>
      <c r="AL2559" s="17"/>
      <c r="AM2559" s="17"/>
      <c r="AN2559" s="17"/>
      <c r="AO2559" s="17"/>
      <c r="AP2559" s="17"/>
      <c r="AQ2559" s="17"/>
      <c r="AR2559" s="17"/>
      <c r="AS2559" s="17"/>
      <c r="AT2559" s="17"/>
      <c r="AU2559" s="17"/>
      <c r="AV2559" s="17"/>
      <c r="AW2559" s="17"/>
      <c r="AX2559" s="17"/>
      <c r="AY2559" s="17"/>
    </row>
    <row r="2560" spans="2:51">
      <c r="B2560" s="24" t="s">
        <v>16</v>
      </c>
      <c r="C2560" s="17"/>
      <c r="D2560" s="17"/>
      <c r="E2560" s="17"/>
      <c r="F2560" s="17"/>
      <c r="G2560" s="17"/>
      <c r="H2560" s="17"/>
      <c r="I2560" s="17"/>
      <c r="J2560" s="17"/>
      <c r="K2560" s="17"/>
      <c r="L2560" s="17"/>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7"/>
      <c r="AI2560" s="17"/>
      <c r="AJ2560" s="17"/>
      <c r="AK2560" s="17"/>
      <c r="AL2560" s="17"/>
      <c r="AM2560" s="17"/>
      <c r="AN2560" s="17"/>
      <c r="AO2560" s="17"/>
      <c r="AP2560" s="17"/>
      <c r="AQ2560" s="17"/>
      <c r="AR2560" s="17"/>
      <c r="AS2560" s="17"/>
      <c r="AT2560" s="17"/>
      <c r="AU2560" s="17"/>
      <c r="AV2560" s="17"/>
      <c r="AW2560" s="17"/>
      <c r="AX2560" s="17"/>
      <c r="AY2560" s="17"/>
    </row>
    <row r="2561" spans="2:51">
      <c r="B2561" t="s">
        <v>133</v>
      </c>
      <c r="C2561" s="17">
        <v>0.10018396483169099</v>
      </c>
      <c r="D2561" s="17">
        <v>0.15834141523053</v>
      </c>
      <c r="E2561" s="17">
        <v>4.9238321063043801E-2</v>
      </c>
      <c r="F2561" s="17"/>
      <c r="G2561" s="17">
        <v>0.13325076309535699</v>
      </c>
      <c r="H2561" s="17">
        <v>0.110015292332859</v>
      </c>
      <c r="I2561" s="17">
        <v>7.8026723151417995E-2</v>
      </c>
      <c r="J2561" s="17">
        <v>8.9518419021480694E-2</v>
      </c>
      <c r="K2561" s="17">
        <v>0.117736185656825</v>
      </c>
      <c r="L2561" s="17">
        <v>9.0759725271233396E-2</v>
      </c>
      <c r="M2561" s="17"/>
      <c r="N2561" s="17">
        <v>0.15199933720026601</v>
      </c>
      <c r="O2561" s="17">
        <v>0.10381814224720599</v>
      </c>
      <c r="P2561" s="17">
        <v>8.1512678782023798E-2</v>
      </c>
      <c r="Q2561" s="17">
        <v>6.1426519243979898E-2</v>
      </c>
      <c r="R2561" s="17"/>
      <c r="S2561" s="17">
        <v>0.14145078112516701</v>
      </c>
      <c r="T2561" s="17">
        <v>9.2366571683573706E-2</v>
      </c>
      <c r="U2561" s="17">
        <v>6.5249875305853799E-2</v>
      </c>
      <c r="V2561" s="17">
        <v>8.5504217754140702E-2</v>
      </c>
      <c r="W2561" s="17">
        <v>0.123962664735684</v>
      </c>
      <c r="X2561" s="17">
        <v>0.10309512787943299</v>
      </c>
      <c r="Y2561" s="17">
        <v>7.8949779628622804E-2</v>
      </c>
      <c r="Z2561" s="17">
        <v>3.9321923855641802E-2</v>
      </c>
      <c r="AA2561" s="17">
        <v>0.117265659998426</v>
      </c>
      <c r="AB2561" s="17">
        <v>0.137496782021549</v>
      </c>
      <c r="AC2561" s="17">
        <v>4.6434486498183103E-2</v>
      </c>
      <c r="AD2561" s="17">
        <v>8.4223420714444205E-2</v>
      </c>
      <c r="AE2561" s="17"/>
      <c r="AF2561" s="17">
        <v>7.3523273039941106E-2</v>
      </c>
      <c r="AG2561" s="17">
        <v>0.120992914359661</v>
      </c>
      <c r="AH2561" s="17">
        <v>8.0725439117570102E-2</v>
      </c>
      <c r="AI2561" s="17"/>
      <c r="AJ2561" s="17">
        <v>6.7243077098751297E-2</v>
      </c>
      <c r="AK2561" s="17">
        <v>0.13908278841465499</v>
      </c>
      <c r="AL2561" s="17">
        <v>0.173752057352625</v>
      </c>
      <c r="AM2561" s="17"/>
      <c r="AN2561" s="17">
        <v>6.2918848349097306E-2</v>
      </c>
      <c r="AO2561" s="17">
        <v>0.11220838557275201</v>
      </c>
      <c r="AP2561" s="17">
        <v>0.12857466316956501</v>
      </c>
      <c r="AQ2561" s="17">
        <v>0.11664226874719399</v>
      </c>
      <c r="AR2561" s="17">
        <v>0.110455464823533</v>
      </c>
      <c r="AS2561" s="17"/>
      <c r="AT2561" s="17">
        <v>0.104975091498933</v>
      </c>
      <c r="AU2561" s="17">
        <v>5.8086995587913103E-2</v>
      </c>
      <c r="AV2561" s="17"/>
      <c r="AW2561" s="17">
        <v>0.14479318203673799</v>
      </c>
      <c r="AX2561" s="17">
        <v>0.118510547760124</v>
      </c>
      <c r="AY2561" s="17">
        <v>4.7974610771425001E-2</v>
      </c>
    </row>
    <row r="2562" spans="2:51">
      <c r="B2562" t="s">
        <v>134</v>
      </c>
      <c r="C2562" s="17">
        <v>0.37456364218458099</v>
      </c>
      <c r="D2562" s="17">
        <v>0.42628279450228101</v>
      </c>
      <c r="E2562" s="17">
        <v>0.33076311327485802</v>
      </c>
      <c r="F2562" s="17"/>
      <c r="G2562" s="17">
        <v>0.44634305971183902</v>
      </c>
      <c r="H2562" s="17">
        <v>0.42489571339111998</v>
      </c>
      <c r="I2562" s="17">
        <v>0.37659598839073399</v>
      </c>
      <c r="J2562" s="17">
        <v>0.37172231619809898</v>
      </c>
      <c r="K2562" s="17">
        <v>0.31997380753304699</v>
      </c>
      <c r="L2562" s="17">
        <v>0.340159025620759</v>
      </c>
      <c r="M2562" s="17"/>
      <c r="N2562" s="17">
        <v>0.45330516249424402</v>
      </c>
      <c r="O2562" s="17">
        <v>0.38740021470335601</v>
      </c>
      <c r="P2562" s="17">
        <v>0.36003986092656998</v>
      </c>
      <c r="Q2562" s="17">
        <v>0.29129063154054102</v>
      </c>
      <c r="R2562" s="17"/>
      <c r="S2562" s="17">
        <v>0.38193322610399699</v>
      </c>
      <c r="T2562" s="17">
        <v>0.350118184551865</v>
      </c>
      <c r="U2562" s="17">
        <v>0.50601000797388695</v>
      </c>
      <c r="V2562" s="17">
        <v>0.34513057832572802</v>
      </c>
      <c r="W2562" s="17">
        <v>0.31275670363622299</v>
      </c>
      <c r="X2562" s="17">
        <v>0.36338813885164201</v>
      </c>
      <c r="Y2562" s="17">
        <v>0.40798610097290899</v>
      </c>
      <c r="Z2562" s="17">
        <v>0.45585048087417701</v>
      </c>
      <c r="AA2562" s="17">
        <v>0.32174066311384503</v>
      </c>
      <c r="AB2562" s="17">
        <v>0.37236374150623802</v>
      </c>
      <c r="AC2562" s="17">
        <v>0.28891942979421897</v>
      </c>
      <c r="AD2562" s="17">
        <v>0.541322071330813</v>
      </c>
      <c r="AE2562" s="17"/>
      <c r="AF2562" s="17">
        <v>0.31644911010603199</v>
      </c>
      <c r="AG2562" s="17">
        <v>0.42099768209254101</v>
      </c>
      <c r="AH2562" s="17">
        <v>0.37689834234665698</v>
      </c>
      <c r="AI2562" s="17"/>
      <c r="AJ2562" s="17">
        <v>0.36925717267363301</v>
      </c>
      <c r="AK2562" s="17">
        <v>0.39357907993659402</v>
      </c>
      <c r="AL2562" s="17">
        <v>0.39507661246168202</v>
      </c>
      <c r="AM2562" s="17"/>
      <c r="AN2562" s="17">
        <v>0.26434886610237901</v>
      </c>
      <c r="AO2562" s="17">
        <v>0.341825560545021</v>
      </c>
      <c r="AP2562" s="17">
        <v>0.47765692117431902</v>
      </c>
      <c r="AQ2562" s="17">
        <v>0.43577988700457598</v>
      </c>
      <c r="AR2562" s="17">
        <v>0.452652455360741</v>
      </c>
      <c r="AS2562" s="17"/>
      <c r="AT2562" s="17">
        <v>0.36962175434297401</v>
      </c>
      <c r="AU2562" s="17">
        <v>0.40994899965939802</v>
      </c>
      <c r="AV2562" s="17"/>
      <c r="AW2562" s="17">
        <v>0.45621402337086697</v>
      </c>
      <c r="AX2562" s="17">
        <v>0.40341609971207198</v>
      </c>
      <c r="AY2562" s="17">
        <v>0.28038141860850202</v>
      </c>
    </row>
    <row r="2563" spans="2:51">
      <c r="B2563" t="s">
        <v>135</v>
      </c>
      <c r="C2563" s="17">
        <v>0.32951450392040499</v>
      </c>
      <c r="D2563" s="17">
        <v>0.25214226813269902</v>
      </c>
      <c r="E2563" s="17">
        <v>0.396964013098213</v>
      </c>
      <c r="F2563" s="17"/>
      <c r="G2563" s="17">
        <v>0.26307605113060401</v>
      </c>
      <c r="H2563" s="17">
        <v>0.29855506361203299</v>
      </c>
      <c r="I2563" s="17">
        <v>0.342150913332889</v>
      </c>
      <c r="J2563" s="17">
        <v>0.38787698891344202</v>
      </c>
      <c r="K2563" s="17">
        <v>0.35251793138080101</v>
      </c>
      <c r="L2563" s="17">
        <v>0.31721765572502503</v>
      </c>
      <c r="M2563" s="17"/>
      <c r="N2563" s="17">
        <v>0.25734122222018502</v>
      </c>
      <c r="O2563" s="17">
        <v>0.32029458032262897</v>
      </c>
      <c r="P2563" s="17">
        <v>0.35967770124627901</v>
      </c>
      <c r="Q2563" s="17">
        <v>0.394106300999709</v>
      </c>
      <c r="R2563" s="17"/>
      <c r="S2563" s="17">
        <v>0.35363168801858103</v>
      </c>
      <c r="T2563" s="17">
        <v>0.38137765329251</v>
      </c>
      <c r="U2563" s="17">
        <v>0.264199076734425</v>
      </c>
      <c r="V2563" s="17">
        <v>0.32976321086870802</v>
      </c>
      <c r="W2563" s="17">
        <v>0.36423399069756801</v>
      </c>
      <c r="X2563" s="17">
        <v>0.27951968082282602</v>
      </c>
      <c r="Y2563" s="17">
        <v>0.26797547685995898</v>
      </c>
      <c r="Z2563" s="17">
        <v>0.22974201511016201</v>
      </c>
      <c r="AA2563" s="17">
        <v>0.37644195267779901</v>
      </c>
      <c r="AB2563" s="17">
        <v>0.32371470013603498</v>
      </c>
      <c r="AC2563" s="17">
        <v>0.37914829871887901</v>
      </c>
      <c r="AD2563" s="17">
        <v>0.30123492511219901</v>
      </c>
      <c r="AE2563" s="17"/>
      <c r="AF2563" s="17">
        <v>0.37341618782968899</v>
      </c>
      <c r="AG2563" s="17">
        <v>0.28920676277315899</v>
      </c>
      <c r="AH2563" s="17">
        <v>0.36447066159483499</v>
      </c>
      <c r="AI2563" s="17"/>
      <c r="AJ2563" s="17">
        <v>0.357908090709045</v>
      </c>
      <c r="AK2563" s="17">
        <v>0.27402078980348599</v>
      </c>
      <c r="AL2563" s="17">
        <v>0.29980247794104697</v>
      </c>
      <c r="AM2563" s="17"/>
      <c r="AN2563" s="17">
        <v>0.37974475357706799</v>
      </c>
      <c r="AO2563" s="17">
        <v>0.341715685515808</v>
      </c>
      <c r="AP2563" s="17">
        <v>0.26002774116131999</v>
      </c>
      <c r="AQ2563" s="17">
        <v>0.28622672643606001</v>
      </c>
      <c r="AR2563" s="17">
        <v>0.24899919960273101</v>
      </c>
      <c r="AS2563" s="17"/>
      <c r="AT2563" s="17">
        <v>0.32855553300571</v>
      </c>
      <c r="AU2563" s="17">
        <v>0.36563267054578802</v>
      </c>
      <c r="AV2563" s="17"/>
      <c r="AW2563" s="17">
        <v>0.25546956407336902</v>
      </c>
      <c r="AX2563" s="17">
        <v>0.29194819760170099</v>
      </c>
      <c r="AY2563" s="17">
        <v>0.418275335385842</v>
      </c>
    </row>
    <row r="2564" spans="2:51">
      <c r="B2564" t="s">
        <v>136</v>
      </c>
      <c r="C2564" s="17">
        <v>9.1886686204162196E-2</v>
      </c>
      <c r="D2564" s="17">
        <v>8.3288399247922001E-2</v>
      </c>
      <c r="E2564" s="17">
        <v>9.9980525347510604E-2</v>
      </c>
      <c r="F2564" s="17"/>
      <c r="G2564" s="17">
        <v>4.3558202442727303E-2</v>
      </c>
      <c r="H2564" s="17">
        <v>6.1510304175357897E-2</v>
      </c>
      <c r="I2564" s="17">
        <v>8.5161907905529299E-2</v>
      </c>
      <c r="J2564" s="17">
        <v>6.1629959281203503E-2</v>
      </c>
      <c r="K2564" s="17">
        <v>0.12772415145850999</v>
      </c>
      <c r="L2564" s="17">
        <v>0.13952687420402099</v>
      </c>
      <c r="M2564" s="17"/>
      <c r="N2564" s="17">
        <v>8.9003371578308704E-2</v>
      </c>
      <c r="O2564" s="17">
        <v>7.6283906919777295E-2</v>
      </c>
      <c r="P2564" s="17">
        <v>0.10758102552019699</v>
      </c>
      <c r="Q2564" s="17">
        <v>9.9953711826177294E-2</v>
      </c>
      <c r="R2564" s="17"/>
      <c r="S2564" s="17">
        <v>5.2828844002945997E-2</v>
      </c>
      <c r="T2564" s="17">
        <v>0.122901510982787</v>
      </c>
      <c r="U2564" s="17">
        <v>8.8031356710425404E-2</v>
      </c>
      <c r="V2564" s="17">
        <v>0.119493796086582</v>
      </c>
      <c r="W2564" s="17">
        <v>7.9973742846412302E-2</v>
      </c>
      <c r="X2564" s="17">
        <v>0.17281530301946499</v>
      </c>
      <c r="Y2564" s="17">
        <v>0.14532620132937801</v>
      </c>
      <c r="Z2564" s="17">
        <v>6.4683528633444703E-2</v>
      </c>
      <c r="AA2564" s="17">
        <v>6.7044603744508893E-2</v>
      </c>
      <c r="AB2564" s="17">
        <v>4.1390072783277797E-2</v>
      </c>
      <c r="AC2564" s="17">
        <v>6.9939457391290302E-2</v>
      </c>
      <c r="AD2564" s="17">
        <v>0</v>
      </c>
      <c r="AE2564" s="17"/>
      <c r="AF2564" s="17">
        <v>0.14002194309874599</v>
      </c>
      <c r="AG2564" s="17">
        <v>6.8269535816232907E-2</v>
      </c>
      <c r="AH2564" s="17">
        <v>5.06697262672045E-2</v>
      </c>
      <c r="AI2564" s="17"/>
      <c r="AJ2564" s="17">
        <v>0.123829130532659</v>
      </c>
      <c r="AK2564" s="17">
        <v>7.2095794611907002E-2</v>
      </c>
      <c r="AL2564" s="17">
        <v>8.4442554073391796E-2</v>
      </c>
      <c r="AM2564" s="17"/>
      <c r="AN2564" s="17">
        <v>0.15102468688752699</v>
      </c>
      <c r="AO2564" s="17">
        <v>8.0866386657611297E-2</v>
      </c>
      <c r="AP2564" s="17">
        <v>6.8488484563845306E-2</v>
      </c>
      <c r="AQ2564" s="17">
        <v>8.2322202372417094E-2</v>
      </c>
      <c r="AR2564" s="17">
        <v>5.0463503747960298E-2</v>
      </c>
      <c r="AS2564" s="17"/>
      <c r="AT2564" s="17">
        <v>9.3322208653927305E-2</v>
      </c>
      <c r="AU2564" s="17">
        <v>7.4640295689891403E-2</v>
      </c>
      <c r="AV2564" s="17"/>
      <c r="AW2564" s="17">
        <v>7.7181062776203097E-2</v>
      </c>
      <c r="AX2564" s="17">
        <v>9.3958132824497206E-2</v>
      </c>
      <c r="AY2564" s="17">
        <v>0.10671300374711799</v>
      </c>
    </row>
    <row r="2565" spans="2:51">
      <c r="B2565" t="s">
        <v>137</v>
      </c>
      <c r="C2565" s="17">
        <v>4.0907323880006299E-2</v>
      </c>
      <c r="D2565" s="17">
        <v>4.1252917247697501E-2</v>
      </c>
      <c r="E2565" s="17">
        <v>3.8761795496634402E-2</v>
      </c>
      <c r="F2565" s="17"/>
      <c r="G2565" s="17">
        <v>6.3143729811409199E-2</v>
      </c>
      <c r="H2565" s="17">
        <v>3.10440054051201E-2</v>
      </c>
      <c r="I2565" s="17">
        <v>2.5138405572923302E-2</v>
      </c>
      <c r="J2565" s="17">
        <v>3.08692592739679E-2</v>
      </c>
      <c r="K2565" s="17">
        <v>3.4545287982025802E-2</v>
      </c>
      <c r="L2565" s="17">
        <v>6.3319596294564406E-2</v>
      </c>
      <c r="M2565" s="17"/>
      <c r="N2565" s="17">
        <v>2.29610097542804E-2</v>
      </c>
      <c r="O2565" s="17">
        <v>2.7678775622146001E-2</v>
      </c>
      <c r="P2565" s="17">
        <v>4.3378356216423303E-2</v>
      </c>
      <c r="Q2565" s="17">
        <v>6.8944820180836003E-2</v>
      </c>
      <c r="R2565" s="17"/>
      <c r="S2565" s="17">
        <v>2.7270251560226499E-2</v>
      </c>
      <c r="T2565" s="17">
        <v>9.7319202955279006E-3</v>
      </c>
      <c r="U2565" s="17">
        <v>3.1233705897555301E-2</v>
      </c>
      <c r="V2565" s="17">
        <v>2.61436480356265E-2</v>
      </c>
      <c r="W2565" s="17">
        <v>4.0590682508949802E-2</v>
      </c>
      <c r="X2565" s="17">
        <v>4.2646323229331401E-2</v>
      </c>
      <c r="Y2565" s="17">
        <v>4.9337913958656499E-2</v>
      </c>
      <c r="Z2565" s="17">
        <v>0.12539866539667299</v>
      </c>
      <c r="AA2565" s="17">
        <v>7.1068371829908897E-2</v>
      </c>
      <c r="AB2565" s="17">
        <v>2.8260363302982299E-2</v>
      </c>
      <c r="AC2565" s="17">
        <v>7.84631800747594E-2</v>
      </c>
      <c r="AD2565" s="17">
        <v>3.8099887731216101E-2</v>
      </c>
      <c r="AE2565" s="17"/>
      <c r="AF2565" s="17">
        <v>5.0663935861158201E-2</v>
      </c>
      <c r="AG2565" s="17">
        <v>3.1738534408025799E-2</v>
      </c>
      <c r="AH2565" s="17">
        <v>3.6292332599931899E-2</v>
      </c>
      <c r="AI2565" s="17"/>
      <c r="AJ2565" s="17">
        <v>4.6053734397984603E-2</v>
      </c>
      <c r="AK2565" s="17">
        <v>3.9041820950311702E-2</v>
      </c>
      <c r="AL2565" s="17">
        <v>1.8444604015471999E-2</v>
      </c>
      <c r="AM2565" s="17"/>
      <c r="AN2565" s="17">
        <v>7.7933552448662499E-2</v>
      </c>
      <c r="AO2565" s="17">
        <v>5.50580763970634E-2</v>
      </c>
      <c r="AP2565" s="17">
        <v>2.3559266514244899E-2</v>
      </c>
      <c r="AQ2565" s="17">
        <v>4.03468351526306E-2</v>
      </c>
      <c r="AR2565" s="17">
        <v>5.1584159321850398E-2</v>
      </c>
      <c r="AS2565" s="17"/>
      <c r="AT2565" s="17">
        <v>3.9732973901074199E-2</v>
      </c>
      <c r="AU2565" s="17">
        <v>3.2622279772398101E-2</v>
      </c>
      <c r="AV2565" s="17"/>
      <c r="AW2565" s="17">
        <v>3.1241313762952801E-2</v>
      </c>
      <c r="AX2565" s="17">
        <v>3.7886299816819999E-2</v>
      </c>
      <c r="AY2565" s="17">
        <v>5.1940896087899001E-2</v>
      </c>
    </row>
    <row r="2566" spans="2:51">
      <c r="B2566" t="s">
        <v>119</v>
      </c>
      <c r="C2566" s="17">
        <v>6.2943878979154794E-2</v>
      </c>
      <c r="D2566" s="17">
        <v>3.8692205638870499E-2</v>
      </c>
      <c r="E2566" s="17">
        <v>8.4292231719739805E-2</v>
      </c>
      <c r="F2566" s="17"/>
      <c r="G2566" s="17">
        <v>5.0628193808063798E-2</v>
      </c>
      <c r="H2566" s="17">
        <v>7.3979621083509806E-2</v>
      </c>
      <c r="I2566" s="17">
        <v>9.2926061646507102E-2</v>
      </c>
      <c r="J2566" s="17">
        <v>5.8383057311806798E-2</v>
      </c>
      <c r="K2566" s="17">
        <v>4.7502635988790197E-2</v>
      </c>
      <c r="L2566" s="17">
        <v>4.9017122884397801E-2</v>
      </c>
      <c r="M2566" s="17"/>
      <c r="N2566" s="17">
        <v>2.5389896752715701E-2</v>
      </c>
      <c r="O2566" s="17">
        <v>8.4524380184885006E-2</v>
      </c>
      <c r="P2566" s="17">
        <v>4.7810377308507297E-2</v>
      </c>
      <c r="Q2566" s="17">
        <v>8.4278016208756301E-2</v>
      </c>
      <c r="R2566" s="17"/>
      <c r="S2566" s="17">
        <v>4.2885209189082799E-2</v>
      </c>
      <c r="T2566" s="17">
        <v>4.3504159193735598E-2</v>
      </c>
      <c r="U2566" s="17">
        <v>4.5275977377854298E-2</v>
      </c>
      <c r="V2566" s="17">
        <v>9.3964548929214103E-2</v>
      </c>
      <c r="W2566" s="17">
        <v>7.8482215575162606E-2</v>
      </c>
      <c r="X2566" s="17">
        <v>3.8535426197302498E-2</v>
      </c>
      <c r="Y2566" s="17">
        <v>5.04245272504747E-2</v>
      </c>
      <c r="Z2566" s="17">
        <v>8.5003386129900702E-2</v>
      </c>
      <c r="AA2566" s="17">
        <v>4.6438748635512998E-2</v>
      </c>
      <c r="AB2566" s="17">
        <v>9.67743402499191E-2</v>
      </c>
      <c r="AC2566" s="17">
        <v>0.13709514752266899</v>
      </c>
      <c r="AD2566" s="17">
        <v>3.5119695111327599E-2</v>
      </c>
      <c r="AE2566" s="17"/>
      <c r="AF2566" s="17">
        <v>4.5925550064434002E-2</v>
      </c>
      <c r="AG2566" s="17">
        <v>6.8794570550379797E-2</v>
      </c>
      <c r="AH2566" s="17">
        <v>9.0943498073800894E-2</v>
      </c>
      <c r="AI2566" s="17"/>
      <c r="AJ2566" s="17">
        <v>3.5708794587927098E-2</v>
      </c>
      <c r="AK2566" s="17">
        <v>8.2179726283045498E-2</v>
      </c>
      <c r="AL2566" s="17">
        <v>2.8481694155782701E-2</v>
      </c>
      <c r="AM2566" s="17"/>
      <c r="AN2566" s="17">
        <v>6.4029292635265897E-2</v>
      </c>
      <c r="AO2566" s="17">
        <v>6.8325905311744206E-2</v>
      </c>
      <c r="AP2566" s="17">
        <v>4.1692923416705899E-2</v>
      </c>
      <c r="AQ2566" s="17">
        <v>3.8682080287121598E-2</v>
      </c>
      <c r="AR2566" s="17">
        <v>8.5845217143185201E-2</v>
      </c>
      <c r="AS2566" s="17"/>
      <c r="AT2566" s="17">
        <v>6.3792438597381207E-2</v>
      </c>
      <c r="AU2566" s="17">
        <v>5.9068758744610997E-2</v>
      </c>
      <c r="AV2566" s="17"/>
      <c r="AW2566" s="17">
        <v>3.5100853979869902E-2</v>
      </c>
      <c r="AX2566" s="17">
        <v>5.4280722284784699E-2</v>
      </c>
      <c r="AY2566" s="17">
        <v>9.4714735399214003E-2</v>
      </c>
    </row>
    <row r="2567" spans="2:51">
      <c r="B2567" t="s">
        <v>138</v>
      </c>
      <c r="C2567" s="17">
        <v>0.474747607016272</v>
      </c>
      <c r="D2567" s="17">
        <v>0.58462420973281104</v>
      </c>
      <c r="E2567" s="17">
        <v>0.38000143433790201</v>
      </c>
      <c r="F2567" s="17"/>
      <c r="G2567" s="17">
        <v>0.57959382280719596</v>
      </c>
      <c r="H2567" s="17">
        <v>0.53491100572397898</v>
      </c>
      <c r="I2567" s="17">
        <v>0.454622711542152</v>
      </c>
      <c r="J2567" s="17">
        <v>0.46124073521957998</v>
      </c>
      <c r="K2567" s="17">
        <v>0.43770999318987203</v>
      </c>
      <c r="L2567" s="17">
        <v>0.430918750891992</v>
      </c>
      <c r="M2567" s="17"/>
      <c r="N2567" s="17">
        <v>0.60530449969450995</v>
      </c>
      <c r="O2567" s="17">
        <v>0.49121835695056298</v>
      </c>
      <c r="P2567" s="17">
        <v>0.44155253970859398</v>
      </c>
      <c r="Q2567" s="17">
        <v>0.35271715078452098</v>
      </c>
      <c r="R2567" s="17"/>
      <c r="S2567" s="17">
        <v>0.52338400722916401</v>
      </c>
      <c r="T2567" s="17">
        <v>0.44248475623543898</v>
      </c>
      <c r="U2567" s="17">
        <v>0.57125988327973998</v>
      </c>
      <c r="V2567" s="17">
        <v>0.43063479607986899</v>
      </c>
      <c r="W2567" s="17">
        <v>0.436719368371907</v>
      </c>
      <c r="X2567" s="17">
        <v>0.46648326673107399</v>
      </c>
      <c r="Y2567" s="17">
        <v>0.48693588060153198</v>
      </c>
      <c r="Z2567" s="17">
        <v>0.49517240472981899</v>
      </c>
      <c r="AA2567" s="17">
        <v>0.439006323112271</v>
      </c>
      <c r="AB2567" s="17">
        <v>0.50986052352778599</v>
      </c>
      <c r="AC2567" s="17">
        <v>0.33535391629240302</v>
      </c>
      <c r="AD2567" s="17">
        <v>0.625545492045257</v>
      </c>
      <c r="AE2567" s="17"/>
      <c r="AF2567" s="17">
        <v>0.38997238314597299</v>
      </c>
      <c r="AG2567" s="17">
        <v>0.54199059645220204</v>
      </c>
      <c r="AH2567" s="17">
        <v>0.457623781464228</v>
      </c>
      <c r="AI2567" s="17"/>
      <c r="AJ2567" s="17">
        <v>0.436500249772384</v>
      </c>
      <c r="AK2567" s="17">
        <v>0.53266186835124996</v>
      </c>
      <c r="AL2567" s="17">
        <v>0.56882866981430602</v>
      </c>
      <c r="AM2567" s="17"/>
      <c r="AN2567" s="17">
        <v>0.32726771445147601</v>
      </c>
      <c r="AO2567" s="17">
        <v>0.45403394611777298</v>
      </c>
      <c r="AP2567" s="17">
        <v>0.60623158434388402</v>
      </c>
      <c r="AQ2567" s="17">
        <v>0.55242215575177001</v>
      </c>
      <c r="AR2567" s="17">
        <v>0.56310792018427303</v>
      </c>
      <c r="AS2567" s="17"/>
      <c r="AT2567" s="17">
        <v>0.47459684584190698</v>
      </c>
      <c r="AU2567" s="17">
        <v>0.46803599524731099</v>
      </c>
      <c r="AV2567" s="17"/>
      <c r="AW2567" s="17">
        <v>0.60100720540760499</v>
      </c>
      <c r="AX2567" s="17">
        <v>0.52192664747219697</v>
      </c>
      <c r="AY2567" s="17">
        <v>0.32835602937992697</v>
      </c>
    </row>
    <row r="2568" spans="2:51">
      <c r="B2568" t="s">
        <v>139</v>
      </c>
      <c r="C2568" s="17">
        <v>0.132794010084168</v>
      </c>
      <c r="D2568" s="17">
        <v>0.12454131649562</v>
      </c>
      <c r="E2568" s="17">
        <v>0.13874232084414501</v>
      </c>
      <c r="F2568" s="17"/>
      <c r="G2568" s="17">
        <v>0.106701932254136</v>
      </c>
      <c r="H2568" s="17">
        <v>9.2554309580478E-2</v>
      </c>
      <c r="I2568" s="17">
        <v>0.110300313478453</v>
      </c>
      <c r="J2568" s="17">
        <v>9.2499218555171403E-2</v>
      </c>
      <c r="K2568" s="17">
        <v>0.16226943944053601</v>
      </c>
      <c r="L2568" s="17">
        <v>0.20284647049858601</v>
      </c>
      <c r="M2568" s="17"/>
      <c r="N2568" s="17">
        <v>0.111964381332589</v>
      </c>
      <c r="O2568" s="17">
        <v>0.10396268254192299</v>
      </c>
      <c r="P2568" s="17">
        <v>0.15095938173661999</v>
      </c>
      <c r="Q2568" s="17">
        <v>0.16889853200701299</v>
      </c>
      <c r="R2568" s="17"/>
      <c r="S2568" s="17">
        <v>8.0099095563172504E-2</v>
      </c>
      <c r="T2568" s="17">
        <v>0.13263343127831501</v>
      </c>
      <c r="U2568" s="17">
        <v>0.119265062607981</v>
      </c>
      <c r="V2568" s="17">
        <v>0.145637444122209</v>
      </c>
      <c r="W2568" s="17">
        <v>0.12056442535536201</v>
      </c>
      <c r="X2568" s="17">
        <v>0.215461626248797</v>
      </c>
      <c r="Y2568" s="17">
        <v>0.19466411528803401</v>
      </c>
      <c r="Z2568" s="17">
        <v>0.190082194030118</v>
      </c>
      <c r="AA2568" s="17">
        <v>0.13811297557441801</v>
      </c>
      <c r="AB2568" s="17">
        <v>6.9650436086259995E-2</v>
      </c>
      <c r="AC2568" s="17">
        <v>0.14840263746605001</v>
      </c>
      <c r="AD2568" s="17">
        <v>3.8099887731216101E-2</v>
      </c>
      <c r="AE2568" s="17"/>
      <c r="AF2568" s="17">
        <v>0.19068587895990399</v>
      </c>
      <c r="AG2568" s="17">
        <v>0.100008070224259</v>
      </c>
      <c r="AH2568" s="17">
        <v>8.6962058867136496E-2</v>
      </c>
      <c r="AI2568" s="17"/>
      <c r="AJ2568" s="17">
        <v>0.169882864930644</v>
      </c>
      <c r="AK2568" s="17">
        <v>0.111137615562219</v>
      </c>
      <c r="AL2568" s="17">
        <v>0.10288715808886401</v>
      </c>
      <c r="AM2568" s="17"/>
      <c r="AN2568" s="17">
        <v>0.22895823933619</v>
      </c>
      <c r="AO2568" s="17">
        <v>0.13592446305467501</v>
      </c>
      <c r="AP2568" s="17">
        <v>9.2047751078090198E-2</v>
      </c>
      <c r="AQ2568" s="17">
        <v>0.122669037525048</v>
      </c>
      <c r="AR2568" s="17">
        <v>0.102047663069811</v>
      </c>
      <c r="AS2568" s="17"/>
      <c r="AT2568" s="17">
        <v>0.13305518255500201</v>
      </c>
      <c r="AU2568" s="17">
        <v>0.10726257546229</v>
      </c>
      <c r="AV2568" s="17"/>
      <c r="AW2568" s="17">
        <v>0.108422376539156</v>
      </c>
      <c r="AX2568" s="17">
        <v>0.13184443264131701</v>
      </c>
      <c r="AY2568" s="17">
        <v>0.15865389983501699</v>
      </c>
    </row>
    <row r="2569" spans="2:51">
      <c r="B2569" t="s">
        <v>140</v>
      </c>
      <c r="C2569" s="17">
        <v>0.34195359693210298</v>
      </c>
      <c r="D2569" s="17">
        <v>0.46008289323719098</v>
      </c>
      <c r="E2569" s="17">
        <v>0.241259113493757</v>
      </c>
      <c r="F2569" s="17"/>
      <c r="G2569" s="17">
        <v>0.47289189055305902</v>
      </c>
      <c r="H2569" s="17">
        <v>0.44235669614350098</v>
      </c>
      <c r="I2569" s="17">
        <v>0.34432239806369902</v>
      </c>
      <c r="J2569" s="17">
        <v>0.36874151666440802</v>
      </c>
      <c r="K2569" s="17">
        <v>0.27544055374933601</v>
      </c>
      <c r="L2569" s="17">
        <v>0.22807228039340599</v>
      </c>
      <c r="M2569" s="17"/>
      <c r="N2569" s="17">
        <v>0.49334011836192099</v>
      </c>
      <c r="O2569" s="17">
        <v>0.38725567440863901</v>
      </c>
      <c r="P2569" s="17">
        <v>0.29059315797197299</v>
      </c>
      <c r="Q2569" s="17">
        <v>0.18381861877750799</v>
      </c>
      <c r="R2569" s="17"/>
      <c r="S2569" s="17">
        <v>0.44328491166599199</v>
      </c>
      <c r="T2569" s="17">
        <v>0.30985132495712397</v>
      </c>
      <c r="U2569" s="17">
        <v>0.45199482067176</v>
      </c>
      <c r="V2569" s="17">
        <v>0.28499735195766002</v>
      </c>
      <c r="W2569" s="17">
        <v>0.31615494301654501</v>
      </c>
      <c r="X2569" s="17">
        <v>0.25102164048227699</v>
      </c>
      <c r="Y2569" s="17">
        <v>0.29227176531349802</v>
      </c>
      <c r="Z2569" s="17">
        <v>0.30509021069970199</v>
      </c>
      <c r="AA2569" s="17">
        <v>0.30089334753785302</v>
      </c>
      <c r="AB2569" s="17">
        <v>0.44021008744152601</v>
      </c>
      <c r="AC2569" s="17">
        <v>0.18695127882635301</v>
      </c>
      <c r="AD2569" s="17">
        <v>0.58744560431404103</v>
      </c>
      <c r="AE2569" s="17"/>
      <c r="AF2569" s="17">
        <v>0.199286504186069</v>
      </c>
      <c r="AG2569" s="17">
        <v>0.44198252622794298</v>
      </c>
      <c r="AH2569" s="17">
        <v>0.37066172259709101</v>
      </c>
      <c r="AI2569" s="17"/>
      <c r="AJ2569" s="17">
        <v>0.26661738484174102</v>
      </c>
      <c r="AK2569" s="17">
        <v>0.421524252789031</v>
      </c>
      <c r="AL2569" s="17">
        <v>0.46594151172544201</v>
      </c>
      <c r="AM2569" s="17"/>
      <c r="AN2569" s="17">
        <v>9.8309475115286399E-2</v>
      </c>
      <c r="AO2569" s="17">
        <v>0.318109483063098</v>
      </c>
      <c r="AP2569" s="17">
        <v>0.51418383326579398</v>
      </c>
      <c r="AQ2569" s="17">
        <v>0.42975311822672302</v>
      </c>
      <c r="AR2569" s="17">
        <v>0.46106025711446302</v>
      </c>
      <c r="AS2569" s="17"/>
      <c r="AT2569" s="17">
        <v>0.34154166328690599</v>
      </c>
      <c r="AU2569" s="17">
        <v>0.36077341978502098</v>
      </c>
      <c r="AV2569" s="17"/>
      <c r="AW2569" s="17">
        <v>0.49258482886844901</v>
      </c>
      <c r="AX2569" s="17">
        <v>0.39008221483087901</v>
      </c>
      <c r="AY2569" s="17">
        <v>0.16970212954491001</v>
      </c>
    </row>
    <row r="2570" spans="2:51">
      <c r="C2570" s="17"/>
      <c r="D2570" s="17"/>
      <c r="E2570" s="17"/>
      <c r="F2570" s="17"/>
      <c r="G2570" s="17"/>
      <c r="H2570" s="17"/>
      <c r="I2570" s="17"/>
      <c r="J2570" s="17"/>
      <c r="K2570" s="17"/>
      <c r="L2570" s="17"/>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7"/>
      <c r="AI2570" s="17"/>
      <c r="AJ2570" s="17"/>
      <c r="AK2570" s="17"/>
      <c r="AL2570" s="17"/>
      <c r="AM2570" s="17"/>
      <c r="AN2570" s="17"/>
      <c r="AO2570" s="17"/>
      <c r="AP2570" s="17"/>
      <c r="AQ2570" s="17"/>
      <c r="AR2570" s="17"/>
      <c r="AS2570" s="17"/>
      <c r="AT2570" s="17"/>
      <c r="AU2570" s="17"/>
      <c r="AV2570" s="17"/>
      <c r="AW2570" s="17"/>
      <c r="AX2570" s="17"/>
      <c r="AY2570" s="17"/>
    </row>
    <row r="2571" spans="2:51">
      <c r="B2571" s="6" t="s">
        <v>558</v>
      </c>
      <c r="C2571" s="17"/>
      <c r="D2571" s="17"/>
      <c r="E2571" s="17"/>
      <c r="F2571" s="17"/>
      <c r="G2571" s="17"/>
      <c r="H2571" s="17"/>
      <c r="I2571" s="17"/>
      <c r="J2571" s="17"/>
      <c r="K2571" s="17"/>
      <c r="L2571" s="17"/>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7"/>
      <c r="AI2571" s="17"/>
      <c r="AJ2571" s="17"/>
      <c r="AK2571" s="17"/>
      <c r="AL2571" s="17"/>
      <c r="AM2571" s="17"/>
      <c r="AN2571" s="17"/>
      <c r="AO2571" s="17"/>
      <c r="AP2571" s="17"/>
      <c r="AQ2571" s="17"/>
      <c r="AR2571" s="17"/>
      <c r="AS2571" s="17"/>
      <c r="AT2571" s="17"/>
      <c r="AU2571" s="17"/>
      <c r="AV2571" s="17"/>
      <c r="AW2571" s="17"/>
      <c r="AX2571" s="17"/>
      <c r="AY2571" s="17"/>
    </row>
    <row r="2572" spans="2:51">
      <c r="B2572" s="24" t="s">
        <v>16</v>
      </c>
      <c r="C2572" s="17"/>
      <c r="D2572" s="17"/>
      <c r="E2572" s="17"/>
      <c r="F2572" s="17"/>
      <c r="G2572" s="17"/>
      <c r="H2572" s="17"/>
      <c r="I2572" s="17"/>
      <c r="J2572" s="17"/>
      <c r="K2572" s="17"/>
      <c r="L2572" s="17"/>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7"/>
      <c r="AI2572" s="17"/>
      <c r="AJ2572" s="17"/>
      <c r="AK2572" s="17"/>
      <c r="AL2572" s="17"/>
      <c r="AM2572" s="17"/>
      <c r="AN2572" s="17"/>
      <c r="AO2572" s="17"/>
      <c r="AP2572" s="17"/>
      <c r="AQ2572" s="17"/>
      <c r="AR2572" s="17"/>
      <c r="AS2572" s="17"/>
      <c r="AT2572" s="17"/>
      <c r="AU2572" s="17"/>
      <c r="AV2572" s="17"/>
      <c r="AW2572" s="17"/>
      <c r="AX2572" s="17"/>
      <c r="AY2572" s="17"/>
    </row>
    <row r="2573" spans="2:51">
      <c r="B2573" t="s">
        <v>133</v>
      </c>
      <c r="C2573" s="17">
        <v>0.18777776087607201</v>
      </c>
      <c r="D2573" s="17">
        <v>0.180144035461797</v>
      </c>
      <c r="E2573" s="17">
        <v>0.19597908695560601</v>
      </c>
      <c r="F2573" s="17"/>
      <c r="G2573" s="17">
        <v>0.12271111944907601</v>
      </c>
      <c r="H2573" s="17">
        <v>0.105219894324347</v>
      </c>
      <c r="I2573" s="17">
        <v>0.20955232525784201</v>
      </c>
      <c r="J2573" s="17">
        <v>0.24064968770120801</v>
      </c>
      <c r="K2573" s="17">
        <v>0.229835135434522</v>
      </c>
      <c r="L2573" s="17">
        <v>0.19017229806424099</v>
      </c>
      <c r="M2573" s="17"/>
      <c r="N2573" s="17">
        <v>0.19230292866166701</v>
      </c>
      <c r="O2573" s="17">
        <v>0.17367910453601901</v>
      </c>
      <c r="P2573" s="17">
        <v>0.23544959532318299</v>
      </c>
      <c r="Q2573" s="17">
        <v>0.16172635708573599</v>
      </c>
      <c r="R2573" s="17"/>
      <c r="S2573" s="17">
        <v>0.18486390830638899</v>
      </c>
      <c r="T2573" s="17">
        <v>0.21717870114482199</v>
      </c>
      <c r="U2573" s="17">
        <v>0.17513622032970699</v>
      </c>
      <c r="V2573" s="17">
        <v>0.162162125031757</v>
      </c>
      <c r="W2573" s="17">
        <v>0.22823394632858601</v>
      </c>
      <c r="X2573" s="17">
        <v>0.21108689589122501</v>
      </c>
      <c r="Y2573" s="17">
        <v>0.214690932534812</v>
      </c>
      <c r="Z2573" s="17">
        <v>0.204788883353167</v>
      </c>
      <c r="AA2573" s="17">
        <v>0.18188603534418299</v>
      </c>
      <c r="AB2573" s="17">
        <v>0.12681392844831699</v>
      </c>
      <c r="AC2573" s="17">
        <v>0.220687520571301</v>
      </c>
      <c r="AD2573" s="17">
        <v>4.1829518354971597E-2</v>
      </c>
      <c r="AE2573" s="17"/>
      <c r="AF2573" s="17">
        <v>0.21800445759709899</v>
      </c>
      <c r="AG2573" s="17">
        <v>0.18970023850481799</v>
      </c>
      <c r="AH2573" s="17">
        <v>0.127848047907033</v>
      </c>
      <c r="AI2573" s="17"/>
      <c r="AJ2573" s="17">
        <v>0.20183516663121401</v>
      </c>
      <c r="AK2573" s="17">
        <v>0.211531640077982</v>
      </c>
      <c r="AL2573" s="17">
        <v>0.24233496113648501</v>
      </c>
      <c r="AM2573" s="17"/>
      <c r="AN2573" s="17">
        <v>0.14358839419757499</v>
      </c>
      <c r="AO2573" s="17">
        <v>0.20167451582809801</v>
      </c>
      <c r="AP2573" s="17">
        <v>0.207246007342578</v>
      </c>
      <c r="AQ2573" s="17">
        <v>0.14433191363158199</v>
      </c>
      <c r="AR2573" s="17">
        <v>0.20839684352679499</v>
      </c>
      <c r="AS2573" s="17"/>
      <c r="AT2573" s="17">
        <v>0.19247205460275199</v>
      </c>
      <c r="AU2573" s="17">
        <v>0.15636996451941601</v>
      </c>
      <c r="AV2573" s="17"/>
      <c r="AW2573" s="17">
        <v>0.19744111299191799</v>
      </c>
      <c r="AX2573" s="17">
        <v>0.19821381506549299</v>
      </c>
      <c r="AY2573" s="17">
        <v>0.17551198848188801</v>
      </c>
    </row>
    <row r="2574" spans="2:51">
      <c r="B2574" t="s">
        <v>134</v>
      </c>
      <c r="C2574" s="17">
        <v>0.39731922750200399</v>
      </c>
      <c r="D2574" s="17">
        <v>0.39975596027385901</v>
      </c>
      <c r="E2574" s="17">
        <v>0.39821765767806699</v>
      </c>
      <c r="F2574" s="17"/>
      <c r="G2574" s="17">
        <v>0.36785821186460199</v>
      </c>
      <c r="H2574" s="17">
        <v>0.35321045255347999</v>
      </c>
      <c r="I2574" s="17">
        <v>0.36861013047240099</v>
      </c>
      <c r="J2574" s="17">
        <v>0.37783820433110699</v>
      </c>
      <c r="K2574" s="17">
        <v>0.413421946953964</v>
      </c>
      <c r="L2574" s="17">
        <v>0.464053907501906</v>
      </c>
      <c r="M2574" s="17"/>
      <c r="N2574" s="17">
        <v>0.42315701892259</v>
      </c>
      <c r="O2574" s="17">
        <v>0.42467323550090502</v>
      </c>
      <c r="P2574" s="17">
        <v>0.34884515885201101</v>
      </c>
      <c r="Q2574" s="17">
        <v>0.36743328520139101</v>
      </c>
      <c r="R2574" s="17"/>
      <c r="S2574" s="17">
        <v>0.42040258567088101</v>
      </c>
      <c r="T2574" s="17">
        <v>0.37588549097236801</v>
      </c>
      <c r="U2574" s="17">
        <v>0.37934670800994003</v>
      </c>
      <c r="V2574" s="17">
        <v>0.385968634470571</v>
      </c>
      <c r="W2574" s="17">
        <v>0.42902249431267098</v>
      </c>
      <c r="X2574" s="17">
        <v>0.39104002159718798</v>
      </c>
      <c r="Y2574" s="17">
        <v>0.34200609835329099</v>
      </c>
      <c r="Z2574" s="17">
        <v>0.29155204517949801</v>
      </c>
      <c r="AA2574" s="17">
        <v>0.41474707373568898</v>
      </c>
      <c r="AB2574" s="17">
        <v>0.49507065891194502</v>
      </c>
      <c r="AC2574" s="17">
        <v>0.341870660704087</v>
      </c>
      <c r="AD2574" s="17">
        <v>0.491205632029524</v>
      </c>
      <c r="AE2574" s="17"/>
      <c r="AF2574" s="17">
        <v>0.42339398163649999</v>
      </c>
      <c r="AG2574" s="17">
        <v>0.417339270937994</v>
      </c>
      <c r="AH2574" s="17">
        <v>0.29606342729458901</v>
      </c>
      <c r="AI2574" s="17"/>
      <c r="AJ2574" s="17">
        <v>0.42589793309141699</v>
      </c>
      <c r="AK2574" s="17">
        <v>0.37866813088670398</v>
      </c>
      <c r="AL2574" s="17">
        <v>0.45528681128690601</v>
      </c>
      <c r="AM2574" s="17"/>
      <c r="AN2574" s="17">
        <v>0.43153654615795001</v>
      </c>
      <c r="AO2574" s="17">
        <v>0.34975626948696398</v>
      </c>
      <c r="AP2574" s="17">
        <v>0.38256797786506302</v>
      </c>
      <c r="AQ2574" s="17">
        <v>0.44973502175831698</v>
      </c>
      <c r="AR2574" s="17">
        <v>0.36842903812823502</v>
      </c>
      <c r="AS2574" s="17"/>
      <c r="AT2574" s="17">
        <v>0.40721277596299199</v>
      </c>
      <c r="AU2574" s="17">
        <v>0.33116198015778198</v>
      </c>
      <c r="AV2574" s="17"/>
      <c r="AW2574" s="17">
        <v>0.43142820413973498</v>
      </c>
      <c r="AX2574" s="17">
        <v>0.43545207094945299</v>
      </c>
      <c r="AY2574" s="17">
        <v>0.35367362931406499</v>
      </c>
    </row>
    <row r="2575" spans="2:51">
      <c r="B2575" t="s">
        <v>135</v>
      </c>
      <c r="C2575" s="17">
        <v>0.25359040268690902</v>
      </c>
      <c r="D2575" s="17">
        <v>0.24994921616094701</v>
      </c>
      <c r="E2575" s="17">
        <v>0.251073622185504</v>
      </c>
      <c r="F2575" s="17"/>
      <c r="G2575" s="17">
        <v>0.27382324950584103</v>
      </c>
      <c r="H2575" s="17">
        <v>0.330302040671835</v>
      </c>
      <c r="I2575" s="17">
        <v>0.230438794575476</v>
      </c>
      <c r="J2575" s="17">
        <v>0.22815912894023099</v>
      </c>
      <c r="K2575" s="17">
        <v>0.238539098619029</v>
      </c>
      <c r="L2575" s="17">
        <v>0.23724200298356199</v>
      </c>
      <c r="M2575" s="17"/>
      <c r="N2575" s="17">
        <v>0.274116446249768</v>
      </c>
      <c r="O2575" s="17">
        <v>0.24675469193126201</v>
      </c>
      <c r="P2575" s="17">
        <v>0.22763442316900401</v>
      </c>
      <c r="Q2575" s="17">
        <v>0.26275875129628701</v>
      </c>
      <c r="R2575" s="17"/>
      <c r="S2575" s="17">
        <v>0.22002239442011601</v>
      </c>
      <c r="T2575" s="17">
        <v>0.23437085608118299</v>
      </c>
      <c r="U2575" s="17">
        <v>0.32278019811165398</v>
      </c>
      <c r="V2575" s="17">
        <v>0.35675469528423498</v>
      </c>
      <c r="W2575" s="17">
        <v>0.165266095058583</v>
      </c>
      <c r="X2575" s="17">
        <v>0.25598917356393802</v>
      </c>
      <c r="Y2575" s="17">
        <v>0.26698138340816902</v>
      </c>
      <c r="Z2575" s="17">
        <v>0.37864298582512801</v>
      </c>
      <c r="AA2575" s="17">
        <v>0.25622321658043701</v>
      </c>
      <c r="AB2575" s="17">
        <v>0.16169465717945</v>
      </c>
      <c r="AC2575" s="17">
        <v>0.27939398596113202</v>
      </c>
      <c r="AD2575" s="17">
        <v>0.16328703039386699</v>
      </c>
      <c r="AE2575" s="17"/>
      <c r="AF2575" s="17">
        <v>0.213372588166101</v>
      </c>
      <c r="AG2575" s="17">
        <v>0.26192449880324098</v>
      </c>
      <c r="AH2575" s="17">
        <v>0.337905550805013</v>
      </c>
      <c r="AI2575" s="17"/>
      <c r="AJ2575" s="17">
        <v>0.234301638164882</v>
      </c>
      <c r="AK2575" s="17">
        <v>0.25677314564799403</v>
      </c>
      <c r="AL2575" s="17">
        <v>0.21441329635950801</v>
      </c>
      <c r="AM2575" s="17"/>
      <c r="AN2575" s="17">
        <v>0.26490070358694301</v>
      </c>
      <c r="AO2575" s="17">
        <v>0.233262819407585</v>
      </c>
      <c r="AP2575" s="17">
        <v>0.23597312326241701</v>
      </c>
      <c r="AQ2575" s="17">
        <v>0.27135367659290399</v>
      </c>
      <c r="AR2575" s="17">
        <v>0.244281088655663</v>
      </c>
      <c r="AS2575" s="17"/>
      <c r="AT2575" s="17">
        <v>0.24463523359981601</v>
      </c>
      <c r="AU2575" s="17">
        <v>0.31836420942937699</v>
      </c>
      <c r="AV2575" s="17"/>
      <c r="AW2575" s="17">
        <v>0.25424929503905003</v>
      </c>
      <c r="AX2575" s="17">
        <v>0.249758778358114</v>
      </c>
      <c r="AY2575" s="17">
        <v>0.25398337337378402</v>
      </c>
    </row>
    <row r="2576" spans="2:51">
      <c r="B2576" t="s">
        <v>136</v>
      </c>
      <c r="C2576" s="17">
        <v>7.1073943547955501E-2</v>
      </c>
      <c r="D2576" s="17">
        <v>7.1016459590350606E-2</v>
      </c>
      <c r="E2576" s="17">
        <v>7.1671389951407094E-2</v>
      </c>
      <c r="F2576" s="17"/>
      <c r="G2576" s="17">
        <v>7.4007704597344598E-2</v>
      </c>
      <c r="H2576" s="17">
        <v>0.127055933726611</v>
      </c>
      <c r="I2576" s="17">
        <v>6.5970358006844504E-2</v>
      </c>
      <c r="J2576" s="17">
        <v>4.7318492392996098E-2</v>
      </c>
      <c r="K2576" s="17">
        <v>5.8359744321637097E-2</v>
      </c>
      <c r="L2576" s="17">
        <v>6.0445258050094701E-2</v>
      </c>
      <c r="M2576" s="17"/>
      <c r="N2576" s="17">
        <v>6.2073573635668601E-2</v>
      </c>
      <c r="O2576" s="17">
        <v>7.5644347939278003E-2</v>
      </c>
      <c r="P2576" s="17">
        <v>7.2069181293105203E-2</v>
      </c>
      <c r="Q2576" s="17">
        <v>7.3970342303359304E-2</v>
      </c>
      <c r="R2576" s="17"/>
      <c r="S2576" s="17">
        <v>9.4389531235301805E-2</v>
      </c>
      <c r="T2576" s="17">
        <v>7.5470851079006807E-2</v>
      </c>
      <c r="U2576" s="17">
        <v>8.0714091674396596E-2</v>
      </c>
      <c r="V2576" s="17">
        <v>7.4446748288388098E-2</v>
      </c>
      <c r="W2576" s="17">
        <v>3.5909741362673601E-2</v>
      </c>
      <c r="X2576" s="17">
        <v>2.8168071948154998E-2</v>
      </c>
      <c r="Y2576" s="17">
        <v>7.9648932436589007E-2</v>
      </c>
      <c r="Z2576" s="17">
        <v>9.89536315643606E-2</v>
      </c>
      <c r="AA2576" s="17">
        <v>4.4275179114252099E-2</v>
      </c>
      <c r="AB2576" s="17">
        <v>9.2448589948729495E-2</v>
      </c>
      <c r="AC2576" s="17">
        <v>4.3707931052483197E-2</v>
      </c>
      <c r="AD2576" s="17">
        <v>0.122735775045041</v>
      </c>
      <c r="AE2576" s="17"/>
      <c r="AF2576" s="17">
        <v>6.5278762197184398E-2</v>
      </c>
      <c r="AG2576" s="17">
        <v>7.0956073378093495E-2</v>
      </c>
      <c r="AH2576" s="17">
        <v>9.6020523677678798E-2</v>
      </c>
      <c r="AI2576" s="17"/>
      <c r="AJ2576" s="17">
        <v>6.4908801361139704E-2</v>
      </c>
      <c r="AK2576" s="17">
        <v>7.3496179886551702E-2</v>
      </c>
      <c r="AL2576" s="17">
        <v>4.93324184549623E-2</v>
      </c>
      <c r="AM2576" s="17"/>
      <c r="AN2576" s="17">
        <v>2.8465829949038301E-2</v>
      </c>
      <c r="AO2576" s="17">
        <v>0.104236866394764</v>
      </c>
      <c r="AP2576" s="17">
        <v>7.9436880480184796E-2</v>
      </c>
      <c r="AQ2576" s="17">
        <v>8.4961605027527906E-2</v>
      </c>
      <c r="AR2576" s="17">
        <v>0.17889302968930701</v>
      </c>
      <c r="AS2576" s="17"/>
      <c r="AT2576" s="17">
        <v>7.2179562697927704E-2</v>
      </c>
      <c r="AU2576" s="17">
        <v>6.4309042714335504E-2</v>
      </c>
      <c r="AV2576" s="17"/>
      <c r="AW2576" s="17">
        <v>5.5017810505932303E-2</v>
      </c>
      <c r="AX2576" s="17">
        <v>6.0541187268788398E-2</v>
      </c>
      <c r="AY2576" s="17">
        <v>8.9612204825648106E-2</v>
      </c>
    </row>
    <row r="2577" spans="2:51">
      <c r="B2577" t="s">
        <v>137</v>
      </c>
      <c r="C2577" s="17">
        <v>2.8772434293484101E-2</v>
      </c>
      <c r="D2577" s="17">
        <v>4.2917009414890198E-2</v>
      </c>
      <c r="E2577" s="17">
        <v>1.6473043560930101E-2</v>
      </c>
      <c r="F2577" s="17"/>
      <c r="G2577" s="17">
        <v>4.4366249190264301E-2</v>
      </c>
      <c r="H2577" s="17">
        <v>2.0939420289040198E-2</v>
      </c>
      <c r="I2577" s="17">
        <v>4.2802665387103603E-2</v>
      </c>
      <c r="J2577" s="17">
        <v>2.9781923564464598E-2</v>
      </c>
      <c r="K2577" s="17">
        <v>2.5198170525780699E-2</v>
      </c>
      <c r="L2577" s="17">
        <v>1.9336301210436901E-2</v>
      </c>
      <c r="M2577" s="17"/>
      <c r="N2577" s="17">
        <v>2.1684510706682401E-2</v>
      </c>
      <c r="O2577" s="17">
        <v>3.2148563944453701E-2</v>
      </c>
      <c r="P2577" s="17">
        <v>2.61342645800525E-2</v>
      </c>
      <c r="Q2577" s="17">
        <v>3.6393414343376999E-2</v>
      </c>
      <c r="R2577" s="17"/>
      <c r="S2577" s="17">
        <v>2.8054991080166399E-2</v>
      </c>
      <c r="T2577" s="17">
        <v>1.89547954449273E-2</v>
      </c>
      <c r="U2577" s="17">
        <v>1.1571586311019901E-2</v>
      </c>
      <c r="V2577" s="17">
        <v>0</v>
      </c>
      <c r="W2577" s="17">
        <v>4.70691757479468E-2</v>
      </c>
      <c r="X2577" s="17">
        <v>4.3037470548250398E-2</v>
      </c>
      <c r="Y2577" s="17">
        <v>4.4517297716170301E-2</v>
      </c>
      <c r="Z2577" s="17">
        <v>0</v>
      </c>
      <c r="AA2577" s="17">
        <v>5.7435775169008101E-2</v>
      </c>
      <c r="AB2577" s="17">
        <v>2.1749351399074801E-2</v>
      </c>
      <c r="AC2577" s="17">
        <v>3.4507408874482497E-2</v>
      </c>
      <c r="AD2577" s="17">
        <v>4.3027280055426997E-2</v>
      </c>
      <c r="AE2577" s="17"/>
      <c r="AF2577" s="17">
        <v>3.1840890947621603E-2</v>
      </c>
      <c r="AG2577" s="17">
        <v>1.6007592612919001E-2</v>
      </c>
      <c r="AH2577" s="17">
        <v>4.5017234435480398E-2</v>
      </c>
      <c r="AI2577" s="17"/>
      <c r="AJ2577" s="17">
        <v>3.3632366473625698E-2</v>
      </c>
      <c r="AK2577" s="17">
        <v>2.0119053240304201E-2</v>
      </c>
      <c r="AL2577" s="17">
        <v>0</v>
      </c>
      <c r="AM2577" s="17"/>
      <c r="AN2577" s="17">
        <v>5.5660892844380402E-2</v>
      </c>
      <c r="AO2577" s="17">
        <v>3.6381803246448199E-2</v>
      </c>
      <c r="AP2577" s="17">
        <v>2.72662516084052E-2</v>
      </c>
      <c r="AQ2577" s="17">
        <v>8.8832448701451697E-3</v>
      </c>
      <c r="AR2577" s="17">
        <v>0</v>
      </c>
      <c r="AS2577" s="17"/>
      <c r="AT2577" s="17">
        <v>2.97256435110539E-2</v>
      </c>
      <c r="AU2577" s="17">
        <v>2.21744562527025E-2</v>
      </c>
      <c r="AV2577" s="17"/>
      <c r="AW2577" s="17">
        <v>2.85408373989216E-2</v>
      </c>
      <c r="AX2577" s="17">
        <v>2.5499870560339401E-2</v>
      </c>
      <c r="AY2577" s="17">
        <v>2.9884221587100399E-2</v>
      </c>
    </row>
    <row r="2578" spans="2:51">
      <c r="B2578" t="s">
        <v>119</v>
      </c>
      <c r="C2578" s="17">
        <v>6.1466231093576199E-2</v>
      </c>
      <c r="D2578" s="17">
        <v>5.62173190981562E-2</v>
      </c>
      <c r="E2578" s="17">
        <v>6.6585199668485903E-2</v>
      </c>
      <c r="F2578" s="17"/>
      <c r="G2578" s="17">
        <v>0.11723346539287301</v>
      </c>
      <c r="H2578" s="17">
        <v>6.3272258434685896E-2</v>
      </c>
      <c r="I2578" s="17">
        <v>8.2625726300333394E-2</v>
      </c>
      <c r="J2578" s="17">
        <v>7.6252563069993201E-2</v>
      </c>
      <c r="K2578" s="17">
        <v>3.4645904145067102E-2</v>
      </c>
      <c r="L2578" s="17">
        <v>2.8750232189758401E-2</v>
      </c>
      <c r="M2578" s="17"/>
      <c r="N2578" s="17">
        <v>2.6665521823624201E-2</v>
      </c>
      <c r="O2578" s="17">
        <v>4.7100056148082298E-2</v>
      </c>
      <c r="P2578" s="17">
        <v>8.9867376782644406E-2</v>
      </c>
      <c r="Q2578" s="17">
        <v>9.7717849769849499E-2</v>
      </c>
      <c r="R2578" s="17"/>
      <c r="S2578" s="17">
        <v>5.2266589287145601E-2</v>
      </c>
      <c r="T2578" s="17">
        <v>7.8139305277692597E-2</v>
      </c>
      <c r="U2578" s="17">
        <v>3.0451195563282699E-2</v>
      </c>
      <c r="V2578" s="17">
        <v>2.06677969250488E-2</v>
      </c>
      <c r="W2578" s="17">
        <v>9.4498547189539997E-2</v>
      </c>
      <c r="X2578" s="17">
        <v>7.0678366451243396E-2</v>
      </c>
      <c r="Y2578" s="17">
        <v>5.2155355550968001E-2</v>
      </c>
      <c r="Z2578" s="17">
        <v>2.60624540778462E-2</v>
      </c>
      <c r="AA2578" s="17">
        <v>4.54327200564308E-2</v>
      </c>
      <c r="AB2578" s="17">
        <v>0.102222814112484</v>
      </c>
      <c r="AC2578" s="17">
        <v>7.9832492836514904E-2</v>
      </c>
      <c r="AD2578" s="17">
        <v>0.13791476412116899</v>
      </c>
      <c r="AE2578" s="17"/>
      <c r="AF2578" s="17">
        <v>4.8109319455494397E-2</v>
      </c>
      <c r="AG2578" s="17">
        <v>4.4072325762934503E-2</v>
      </c>
      <c r="AH2578" s="17">
        <v>9.7145215880206595E-2</v>
      </c>
      <c r="AI2578" s="17"/>
      <c r="AJ2578" s="17">
        <v>3.9424094277722602E-2</v>
      </c>
      <c r="AK2578" s="17">
        <v>5.9411850260464298E-2</v>
      </c>
      <c r="AL2578" s="17">
        <v>3.8632512762138797E-2</v>
      </c>
      <c r="AM2578" s="17"/>
      <c r="AN2578" s="17">
        <v>7.5847633264112396E-2</v>
      </c>
      <c r="AO2578" s="17">
        <v>7.4687725636139707E-2</v>
      </c>
      <c r="AP2578" s="17">
        <v>6.7509759441351597E-2</v>
      </c>
      <c r="AQ2578" s="17">
        <v>4.0734538119524002E-2</v>
      </c>
      <c r="AR2578" s="17">
        <v>0</v>
      </c>
      <c r="AS2578" s="17"/>
      <c r="AT2578" s="17">
        <v>5.3774729625457998E-2</v>
      </c>
      <c r="AU2578" s="17">
        <v>0.107620346926386</v>
      </c>
      <c r="AV2578" s="17"/>
      <c r="AW2578" s="17">
        <v>3.3322739924442603E-2</v>
      </c>
      <c r="AX2578" s="17">
        <v>3.05342777978122E-2</v>
      </c>
      <c r="AY2578" s="17">
        <v>9.7334582417513901E-2</v>
      </c>
    </row>
    <row r="2579" spans="2:51">
      <c r="B2579" t="s">
        <v>138</v>
      </c>
      <c r="C2579" s="17">
        <v>0.585096988378075</v>
      </c>
      <c r="D2579" s="17">
        <v>0.57989999573565598</v>
      </c>
      <c r="E2579" s="17">
        <v>0.594196744633673</v>
      </c>
      <c r="F2579" s="17"/>
      <c r="G2579" s="17">
        <v>0.49056933131367803</v>
      </c>
      <c r="H2579" s="17">
        <v>0.45843034687782702</v>
      </c>
      <c r="I2579" s="17">
        <v>0.57816245573024305</v>
      </c>
      <c r="J2579" s="17">
        <v>0.61848789203231502</v>
      </c>
      <c r="K2579" s="17">
        <v>0.643257082388486</v>
      </c>
      <c r="L2579" s="17">
        <v>0.65422620556614697</v>
      </c>
      <c r="M2579" s="17"/>
      <c r="N2579" s="17">
        <v>0.61545994758425704</v>
      </c>
      <c r="O2579" s="17">
        <v>0.59835234003692395</v>
      </c>
      <c r="P2579" s="17">
        <v>0.58429475417519405</v>
      </c>
      <c r="Q2579" s="17">
        <v>0.52915964228712697</v>
      </c>
      <c r="R2579" s="17"/>
      <c r="S2579" s="17">
        <v>0.60526649397726995</v>
      </c>
      <c r="T2579" s="17">
        <v>0.59306419211719097</v>
      </c>
      <c r="U2579" s="17">
        <v>0.55448292833964696</v>
      </c>
      <c r="V2579" s="17">
        <v>0.54813075950232804</v>
      </c>
      <c r="W2579" s="17">
        <v>0.65725644064125699</v>
      </c>
      <c r="X2579" s="17">
        <v>0.60212691748841296</v>
      </c>
      <c r="Y2579" s="17">
        <v>0.55669703088810396</v>
      </c>
      <c r="Z2579" s="17">
        <v>0.49634092853266498</v>
      </c>
      <c r="AA2579" s="17">
        <v>0.59663310907987199</v>
      </c>
      <c r="AB2579" s="17">
        <v>0.62188458736026198</v>
      </c>
      <c r="AC2579" s="17">
        <v>0.56255818127538804</v>
      </c>
      <c r="AD2579" s="17">
        <v>0.533035150384496</v>
      </c>
      <c r="AE2579" s="17"/>
      <c r="AF2579" s="17">
        <v>0.64139843923359896</v>
      </c>
      <c r="AG2579" s="17">
        <v>0.60703950944281204</v>
      </c>
      <c r="AH2579" s="17">
        <v>0.42391147520162198</v>
      </c>
      <c r="AI2579" s="17"/>
      <c r="AJ2579" s="17">
        <v>0.62773309972263103</v>
      </c>
      <c r="AK2579" s="17">
        <v>0.59019977096468601</v>
      </c>
      <c r="AL2579" s="17">
        <v>0.69762177242339096</v>
      </c>
      <c r="AM2579" s="17"/>
      <c r="AN2579" s="17">
        <v>0.57512494035552597</v>
      </c>
      <c r="AO2579" s="17">
        <v>0.55143078531506196</v>
      </c>
      <c r="AP2579" s="17">
        <v>0.58981398520764095</v>
      </c>
      <c r="AQ2579" s="17">
        <v>0.59406693538989896</v>
      </c>
      <c r="AR2579" s="17">
        <v>0.57682588165503001</v>
      </c>
      <c r="AS2579" s="17"/>
      <c r="AT2579" s="17">
        <v>0.59968483056574395</v>
      </c>
      <c r="AU2579" s="17">
        <v>0.48753194467719901</v>
      </c>
      <c r="AV2579" s="17"/>
      <c r="AW2579" s="17">
        <v>0.62886931713165295</v>
      </c>
      <c r="AX2579" s="17">
        <v>0.633665886014946</v>
      </c>
      <c r="AY2579" s="17">
        <v>0.52918561779595297</v>
      </c>
    </row>
    <row r="2580" spans="2:51">
      <c r="B2580" t="s">
        <v>139</v>
      </c>
      <c r="C2580" s="17">
        <v>9.9846377841439599E-2</v>
      </c>
      <c r="D2580" s="17">
        <v>0.113933469005241</v>
      </c>
      <c r="E2580" s="17">
        <v>8.8144433512337306E-2</v>
      </c>
      <c r="F2580" s="17"/>
      <c r="G2580" s="17">
        <v>0.118373953787609</v>
      </c>
      <c r="H2580" s="17">
        <v>0.147995354015652</v>
      </c>
      <c r="I2580" s="17">
        <v>0.108773023393948</v>
      </c>
      <c r="J2580" s="17">
        <v>7.7100415957460602E-2</v>
      </c>
      <c r="K2580" s="17">
        <v>8.35579148474178E-2</v>
      </c>
      <c r="L2580" s="17">
        <v>7.9781559260531598E-2</v>
      </c>
      <c r="M2580" s="17"/>
      <c r="N2580" s="17">
        <v>8.3758084342350894E-2</v>
      </c>
      <c r="O2580" s="17">
        <v>0.107792911883732</v>
      </c>
      <c r="P2580" s="17">
        <v>9.8203445873157699E-2</v>
      </c>
      <c r="Q2580" s="17">
        <v>0.11036375664673601</v>
      </c>
      <c r="R2580" s="17"/>
      <c r="S2580" s="17">
        <v>0.122444522315468</v>
      </c>
      <c r="T2580" s="17">
        <v>9.4425646523934106E-2</v>
      </c>
      <c r="U2580" s="17">
        <v>9.2285677985416495E-2</v>
      </c>
      <c r="V2580" s="17">
        <v>7.4446748288388098E-2</v>
      </c>
      <c r="W2580" s="17">
        <v>8.2978917110620401E-2</v>
      </c>
      <c r="X2580" s="17">
        <v>7.12055424964054E-2</v>
      </c>
      <c r="Y2580" s="17">
        <v>0.124166230152759</v>
      </c>
      <c r="Z2580" s="17">
        <v>9.89536315643606E-2</v>
      </c>
      <c r="AA2580" s="17">
        <v>0.10171095428326</v>
      </c>
      <c r="AB2580" s="17">
        <v>0.11419794134780401</v>
      </c>
      <c r="AC2580" s="17">
        <v>7.8215339926965693E-2</v>
      </c>
      <c r="AD2580" s="17">
        <v>0.16576305510046799</v>
      </c>
      <c r="AE2580" s="17"/>
      <c r="AF2580" s="17">
        <v>9.7119653144805904E-2</v>
      </c>
      <c r="AG2580" s="17">
        <v>8.6963665991012504E-2</v>
      </c>
      <c r="AH2580" s="17">
        <v>0.141037758113159</v>
      </c>
      <c r="AI2580" s="17"/>
      <c r="AJ2580" s="17">
        <v>9.8541167834765395E-2</v>
      </c>
      <c r="AK2580" s="17">
        <v>9.3615233126855907E-2</v>
      </c>
      <c r="AL2580" s="17">
        <v>4.93324184549623E-2</v>
      </c>
      <c r="AM2580" s="17"/>
      <c r="AN2580" s="17">
        <v>8.4126722793418707E-2</v>
      </c>
      <c r="AO2580" s="17">
        <v>0.140618669641213</v>
      </c>
      <c r="AP2580" s="17">
        <v>0.10670313208859</v>
      </c>
      <c r="AQ2580" s="17">
        <v>9.3844849897673097E-2</v>
      </c>
      <c r="AR2580" s="17">
        <v>0.17889302968930701</v>
      </c>
      <c r="AS2580" s="17"/>
      <c r="AT2580" s="17">
        <v>0.101905206208982</v>
      </c>
      <c r="AU2580" s="17">
        <v>8.64834989670379E-2</v>
      </c>
      <c r="AV2580" s="17"/>
      <c r="AW2580" s="17">
        <v>8.35586479048539E-2</v>
      </c>
      <c r="AX2580" s="17">
        <v>8.6041057829127798E-2</v>
      </c>
      <c r="AY2580" s="17">
        <v>0.119496426412749</v>
      </c>
    </row>
    <row r="2581" spans="2:51">
      <c r="B2581" t="s">
        <v>140</v>
      </c>
      <c r="C2581" s="17">
        <v>0.48525061053663598</v>
      </c>
      <c r="D2581" s="17">
        <v>0.465966526730415</v>
      </c>
      <c r="E2581" s="17">
        <v>0.50605231112133497</v>
      </c>
      <c r="F2581" s="17"/>
      <c r="G2581" s="17">
        <v>0.37219537752606902</v>
      </c>
      <c r="H2581" s="17">
        <v>0.31043499286217602</v>
      </c>
      <c r="I2581" s="17">
        <v>0.46938943233629499</v>
      </c>
      <c r="J2581" s="17">
        <v>0.54138747607485405</v>
      </c>
      <c r="K2581" s="17">
        <v>0.55969916754106797</v>
      </c>
      <c r="L2581" s="17">
        <v>0.57444464630561598</v>
      </c>
      <c r="M2581" s="17"/>
      <c r="N2581" s="17">
        <v>0.53170186324190605</v>
      </c>
      <c r="O2581" s="17">
        <v>0.49055942815319198</v>
      </c>
      <c r="P2581" s="17">
        <v>0.48609130830203601</v>
      </c>
      <c r="Q2581" s="17">
        <v>0.418795885640391</v>
      </c>
      <c r="R2581" s="17"/>
      <c r="S2581" s="17">
        <v>0.48282197166180202</v>
      </c>
      <c r="T2581" s="17">
        <v>0.49863854559325599</v>
      </c>
      <c r="U2581" s="17">
        <v>0.46219725035422998</v>
      </c>
      <c r="V2581" s="17">
        <v>0.47368401121393999</v>
      </c>
      <c r="W2581" s="17">
        <v>0.57427752353063699</v>
      </c>
      <c r="X2581" s="17">
        <v>0.53092137499200798</v>
      </c>
      <c r="Y2581" s="17">
        <v>0.432530800735344</v>
      </c>
      <c r="Z2581" s="17">
        <v>0.39738729696830499</v>
      </c>
      <c r="AA2581" s="17">
        <v>0.494922154796612</v>
      </c>
      <c r="AB2581" s="17">
        <v>0.50768664601245805</v>
      </c>
      <c r="AC2581" s="17">
        <v>0.48434284134842198</v>
      </c>
      <c r="AD2581" s="17">
        <v>0.36727209528402699</v>
      </c>
      <c r="AE2581" s="17"/>
      <c r="AF2581" s="17">
        <v>0.54427878608879299</v>
      </c>
      <c r="AG2581" s="17">
        <v>0.52007584345180002</v>
      </c>
      <c r="AH2581" s="17">
        <v>0.28287371708846198</v>
      </c>
      <c r="AI2581" s="17"/>
      <c r="AJ2581" s="17">
        <v>0.52919193188786495</v>
      </c>
      <c r="AK2581" s="17">
        <v>0.49658453783783002</v>
      </c>
      <c r="AL2581" s="17">
        <v>0.64828935396842902</v>
      </c>
      <c r="AM2581" s="17"/>
      <c r="AN2581" s="17">
        <v>0.49099821756210699</v>
      </c>
      <c r="AO2581" s="17">
        <v>0.41081211567385001</v>
      </c>
      <c r="AP2581" s="17">
        <v>0.483110853119051</v>
      </c>
      <c r="AQ2581" s="17">
        <v>0.50022208549222602</v>
      </c>
      <c r="AR2581" s="17">
        <v>0.39793285196572398</v>
      </c>
      <c r="AS2581" s="17"/>
      <c r="AT2581" s="17">
        <v>0.49777962435676198</v>
      </c>
      <c r="AU2581" s="17">
        <v>0.40104844571016102</v>
      </c>
      <c r="AV2581" s="17"/>
      <c r="AW2581" s="17">
        <v>0.54531066922679905</v>
      </c>
      <c r="AX2581" s="17">
        <v>0.54762482818581804</v>
      </c>
      <c r="AY2581" s="17">
        <v>0.40968919138320498</v>
      </c>
    </row>
    <row r="2582" spans="2:51">
      <c r="C2582" s="17"/>
      <c r="D2582" s="17"/>
      <c r="E2582" s="17"/>
      <c r="F2582" s="17"/>
      <c r="G2582" s="17"/>
      <c r="H2582" s="17"/>
      <c r="I2582" s="17"/>
      <c r="J2582" s="17"/>
      <c r="K2582" s="17"/>
      <c r="L2582" s="17"/>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7"/>
      <c r="AI2582" s="17"/>
      <c r="AJ2582" s="17"/>
      <c r="AK2582" s="17"/>
      <c r="AL2582" s="17"/>
      <c r="AM2582" s="17"/>
      <c r="AN2582" s="17"/>
      <c r="AO2582" s="17"/>
      <c r="AP2582" s="17"/>
      <c r="AQ2582" s="17"/>
      <c r="AR2582" s="17"/>
      <c r="AS2582" s="17"/>
      <c r="AT2582" s="17"/>
      <c r="AU2582" s="17"/>
      <c r="AV2582" s="17"/>
      <c r="AW2582" s="17"/>
      <c r="AX2582" s="17"/>
      <c r="AY2582" s="17"/>
    </row>
    <row r="2583" spans="2:51">
      <c r="B2583" s="6" t="s">
        <v>559</v>
      </c>
      <c r="C2583" s="17"/>
      <c r="D2583" s="17"/>
      <c r="E2583" s="17"/>
      <c r="F2583" s="17"/>
      <c r="G2583" s="17"/>
      <c r="H2583" s="17"/>
      <c r="I2583" s="17"/>
      <c r="J2583" s="17"/>
      <c r="K2583" s="17"/>
      <c r="L2583" s="17"/>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7"/>
      <c r="AI2583" s="17"/>
      <c r="AJ2583" s="17"/>
      <c r="AK2583" s="17"/>
      <c r="AL2583" s="17"/>
      <c r="AM2583" s="17"/>
      <c r="AN2583" s="17"/>
      <c r="AO2583" s="17"/>
      <c r="AP2583" s="17"/>
      <c r="AQ2583" s="17"/>
      <c r="AR2583" s="17"/>
      <c r="AS2583" s="17"/>
      <c r="AT2583" s="17"/>
      <c r="AU2583" s="17"/>
      <c r="AV2583" s="17"/>
      <c r="AW2583" s="17"/>
      <c r="AX2583" s="17"/>
      <c r="AY2583" s="17"/>
    </row>
    <row r="2584" spans="2:51">
      <c r="B2584" s="24" t="s">
        <v>16</v>
      </c>
      <c r="C2584" s="17"/>
      <c r="D2584" s="17"/>
      <c r="E2584" s="17"/>
      <c r="F2584" s="17"/>
      <c r="G2584" s="17"/>
      <c r="H2584" s="17"/>
      <c r="I2584" s="17"/>
      <c r="J2584" s="17"/>
      <c r="K2584" s="17"/>
      <c r="L2584" s="17"/>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7"/>
      <c r="AI2584" s="17"/>
      <c r="AJ2584" s="17"/>
      <c r="AK2584" s="17"/>
      <c r="AL2584" s="17"/>
      <c r="AM2584" s="17"/>
      <c r="AN2584" s="17"/>
      <c r="AO2584" s="17"/>
      <c r="AP2584" s="17"/>
      <c r="AQ2584" s="17"/>
      <c r="AR2584" s="17"/>
      <c r="AS2584" s="17"/>
      <c r="AT2584" s="17"/>
      <c r="AU2584" s="17"/>
      <c r="AV2584" s="17"/>
      <c r="AW2584" s="17"/>
      <c r="AX2584" s="17"/>
      <c r="AY2584" s="17"/>
    </row>
    <row r="2585" spans="2:51">
      <c r="B2585" t="s">
        <v>133</v>
      </c>
      <c r="C2585" s="17">
        <v>8.3987373486341693E-2</v>
      </c>
      <c r="D2585" s="17">
        <v>0.106098372009488</v>
      </c>
      <c r="E2585" s="17">
        <v>6.5060781166058901E-2</v>
      </c>
      <c r="F2585" s="17"/>
      <c r="G2585" s="17">
        <v>9.60479526133588E-2</v>
      </c>
      <c r="H2585" s="17">
        <v>7.4163936805512504E-2</v>
      </c>
      <c r="I2585" s="17">
        <v>9.6573754230014894E-2</v>
      </c>
      <c r="J2585" s="17">
        <v>8.7642182488352496E-2</v>
      </c>
      <c r="K2585" s="17">
        <v>9.1875145259636595E-2</v>
      </c>
      <c r="L2585" s="17">
        <v>6.9139689203510504E-2</v>
      </c>
      <c r="M2585" s="17"/>
      <c r="N2585" s="17">
        <v>9.5730719692980595E-2</v>
      </c>
      <c r="O2585" s="17">
        <v>8.0223227005536205E-2</v>
      </c>
      <c r="P2585" s="17">
        <v>8.6692554213431194E-2</v>
      </c>
      <c r="Q2585" s="17">
        <v>7.3172794418636097E-2</v>
      </c>
      <c r="R2585" s="17"/>
      <c r="S2585" s="17">
        <v>0.13791140286568501</v>
      </c>
      <c r="T2585" s="17">
        <v>8.2081828823429806E-2</v>
      </c>
      <c r="U2585" s="17">
        <v>7.0199068466628295E-2</v>
      </c>
      <c r="V2585" s="17">
        <v>9.4924500760170893E-2</v>
      </c>
      <c r="W2585" s="17">
        <v>7.4321600404467406E-2</v>
      </c>
      <c r="X2585" s="17">
        <v>4.1761829931874397E-2</v>
      </c>
      <c r="Y2585" s="17">
        <v>9.5302618855411803E-2</v>
      </c>
      <c r="Z2585" s="17">
        <v>3.6978066796435401E-2</v>
      </c>
      <c r="AA2585" s="17">
        <v>9.2884738016078494E-2</v>
      </c>
      <c r="AB2585" s="17">
        <v>7.9925563204877897E-2</v>
      </c>
      <c r="AC2585" s="17">
        <v>7.8356542099811105E-2</v>
      </c>
      <c r="AD2585" s="17">
        <v>0</v>
      </c>
      <c r="AE2585" s="17"/>
      <c r="AF2585" s="17">
        <v>8.7531338666270095E-2</v>
      </c>
      <c r="AG2585" s="17">
        <v>8.7342494205773905E-2</v>
      </c>
      <c r="AH2585" s="17">
        <v>6.3317463086927206E-2</v>
      </c>
      <c r="AI2585" s="17"/>
      <c r="AJ2585" s="17">
        <v>0.104157590402413</v>
      </c>
      <c r="AK2585" s="17">
        <v>9.2089821138991806E-2</v>
      </c>
      <c r="AL2585" s="17">
        <v>3.4953301404589403E-2</v>
      </c>
      <c r="AM2585" s="17"/>
      <c r="AN2585" s="17">
        <v>6.5193796252999606E-2</v>
      </c>
      <c r="AO2585" s="17">
        <v>9.7727793525765799E-2</v>
      </c>
      <c r="AP2585" s="17">
        <v>0.101815675077956</v>
      </c>
      <c r="AQ2585" s="17">
        <v>8.9054764539436601E-2</v>
      </c>
      <c r="AR2585" s="17">
        <v>0.174129978422915</v>
      </c>
      <c r="AS2585" s="17"/>
      <c r="AT2585" s="17">
        <v>7.8931222090814004E-2</v>
      </c>
      <c r="AU2585" s="17">
        <v>0.124558523130384</v>
      </c>
      <c r="AV2585" s="17"/>
      <c r="AW2585" s="17">
        <v>0.107685972917548</v>
      </c>
      <c r="AX2585" s="17">
        <v>8.4443570509784696E-2</v>
      </c>
      <c r="AY2585" s="17">
        <v>6.0708267600424998E-2</v>
      </c>
    </row>
    <row r="2586" spans="2:51">
      <c r="B2586" t="s">
        <v>134</v>
      </c>
      <c r="C2586" s="17">
        <v>0.20690056382536101</v>
      </c>
      <c r="D2586" s="17">
        <v>0.215966204387979</v>
      </c>
      <c r="E2586" s="17">
        <v>0.200466814878103</v>
      </c>
      <c r="F2586" s="17"/>
      <c r="G2586" s="17">
        <v>0.236655894300664</v>
      </c>
      <c r="H2586" s="17">
        <v>0.241849756064523</v>
      </c>
      <c r="I2586" s="17">
        <v>0.240087386922404</v>
      </c>
      <c r="J2586" s="17">
        <v>0.20268427942998499</v>
      </c>
      <c r="K2586" s="17">
        <v>0.16623392022768299</v>
      </c>
      <c r="L2586" s="17">
        <v>0.17610726017593101</v>
      </c>
      <c r="M2586" s="17"/>
      <c r="N2586" s="17">
        <v>0.211778369950399</v>
      </c>
      <c r="O2586" s="17">
        <v>0.20994771009204299</v>
      </c>
      <c r="P2586" s="17">
        <v>0.193055774405516</v>
      </c>
      <c r="Q2586" s="17">
        <v>0.21300046856242399</v>
      </c>
      <c r="R2586" s="17"/>
      <c r="S2586" s="17">
        <v>0.26188940709381098</v>
      </c>
      <c r="T2586" s="17">
        <v>0.20523125238155401</v>
      </c>
      <c r="U2586" s="17">
        <v>0.16430845700907501</v>
      </c>
      <c r="V2586" s="17">
        <v>0.131164979569835</v>
      </c>
      <c r="W2586" s="17">
        <v>0.187279685461988</v>
      </c>
      <c r="X2586" s="17">
        <v>0.23428459772333199</v>
      </c>
      <c r="Y2586" s="17">
        <v>0.19490404360276001</v>
      </c>
      <c r="Z2586" s="17">
        <v>0.170981281518782</v>
      </c>
      <c r="AA2586" s="17">
        <v>0.23344368397116999</v>
      </c>
      <c r="AB2586" s="17">
        <v>0.20773997798067401</v>
      </c>
      <c r="AC2586" s="17">
        <v>0.18329301509708701</v>
      </c>
      <c r="AD2586" s="17">
        <v>0.30821730030188499</v>
      </c>
      <c r="AE2586" s="17"/>
      <c r="AF2586" s="17">
        <v>0.19199687236010601</v>
      </c>
      <c r="AG2586" s="17">
        <v>0.226778028850983</v>
      </c>
      <c r="AH2586" s="17">
        <v>0.23248977337784299</v>
      </c>
      <c r="AI2586" s="17"/>
      <c r="AJ2586" s="17">
        <v>0.21387194218525599</v>
      </c>
      <c r="AK2586" s="17">
        <v>0.211374906222114</v>
      </c>
      <c r="AL2586" s="17">
        <v>0.219598479855967</v>
      </c>
      <c r="AM2586" s="17"/>
      <c r="AN2586" s="17">
        <v>0.20026307703683299</v>
      </c>
      <c r="AO2586" s="17">
        <v>0.21086641028417299</v>
      </c>
      <c r="AP2586" s="17">
        <v>0.20596786021524499</v>
      </c>
      <c r="AQ2586" s="17">
        <v>0.23644583522614601</v>
      </c>
      <c r="AR2586" s="17">
        <v>0.19877578688511599</v>
      </c>
      <c r="AS2586" s="17"/>
      <c r="AT2586" s="17">
        <v>0.206711814861893</v>
      </c>
      <c r="AU2586" s="17">
        <v>0.21321473829436299</v>
      </c>
      <c r="AV2586" s="17"/>
      <c r="AW2586" s="17">
        <v>0.17156484067098099</v>
      </c>
      <c r="AX2586" s="17">
        <v>0.255106360976325</v>
      </c>
      <c r="AY2586" s="17">
        <v>0.228383137239203</v>
      </c>
    </row>
    <row r="2587" spans="2:51">
      <c r="B2587" t="s">
        <v>135</v>
      </c>
      <c r="C2587" s="17">
        <v>0.27594506544358399</v>
      </c>
      <c r="D2587" s="17">
        <v>0.27714599432840098</v>
      </c>
      <c r="E2587" s="17">
        <v>0.26931399587671501</v>
      </c>
      <c r="F2587" s="17"/>
      <c r="G2587" s="17">
        <v>0.29430073122434403</v>
      </c>
      <c r="H2587" s="17">
        <v>0.31890471232212803</v>
      </c>
      <c r="I2587" s="17">
        <v>0.207741724338701</v>
      </c>
      <c r="J2587" s="17">
        <v>0.27370364307106398</v>
      </c>
      <c r="K2587" s="17">
        <v>0.28299522998256699</v>
      </c>
      <c r="L2587" s="17">
        <v>0.284708429926743</v>
      </c>
      <c r="M2587" s="17"/>
      <c r="N2587" s="17">
        <v>0.270674889794219</v>
      </c>
      <c r="O2587" s="17">
        <v>0.29283422575494</v>
      </c>
      <c r="P2587" s="17">
        <v>0.280425053343904</v>
      </c>
      <c r="Q2587" s="17">
        <v>0.26110966117866702</v>
      </c>
      <c r="R2587" s="17"/>
      <c r="S2587" s="17">
        <v>0.24439488453127201</v>
      </c>
      <c r="T2587" s="17">
        <v>0.26581063522707299</v>
      </c>
      <c r="U2587" s="17">
        <v>0.296202319685541</v>
      </c>
      <c r="V2587" s="17">
        <v>0.41313613583643599</v>
      </c>
      <c r="W2587" s="17">
        <v>0.19988559306630499</v>
      </c>
      <c r="X2587" s="17">
        <v>0.30783766645739602</v>
      </c>
      <c r="Y2587" s="17">
        <v>0.25199786944806901</v>
      </c>
      <c r="Z2587" s="17">
        <v>0.37055271171620902</v>
      </c>
      <c r="AA2587" s="17">
        <v>0.24525018110001201</v>
      </c>
      <c r="AB2587" s="17">
        <v>0.23740116055131</v>
      </c>
      <c r="AC2587" s="17">
        <v>0.25455915473554602</v>
      </c>
      <c r="AD2587" s="17">
        <v>0.245546394890271</v>
      </c>
      <c r="AE2587" s="17"/>
      <c r="AF2587" s="17">
        <v>0.27122776407638599</v>
      </c>
      <c r="AG2587" s="17">
        <v>0.25094304922921001</v>
      </c>
      <c r="AH2587" s="17">
        <v>0.335851222030351</v>
      </c>
      <c r="AI2587" s="17"/>
      <c r="AJ2587" s="17">
        <v>0.30709367201398502</v>
      </c>
      <c r="AK2587" s="17">
        <v>0.247139993191791</v>
      </c>
      <c r="AL2587" s="17">
        <v>0.28603407398801101</v>
      </c>
      <c r="AM2587" s="17"/>
      <c r="AN2587" s="17">
        <v>0.25608751186342399</v>
      </c>
      <c r="AO2587" s="17">
        <v>0.24539812682700499</v>
      </c>
      <c r="AP2587" s="17">
        <v>0.27298229791515999</v>
      </c>
      <c r="AQ2587" s="17">
        <v>0.296768893639898</v>
      </c>
      <c r="AR2587" s="17">
        <v>0.22595204490815499</v>
      </c>
      <c r="AS2587" s="17"/>
      <c r="AT2587" s="17">
        <v>0.27299199831856102</v>
      </c>
      <c r="AU2587" s="17">
        <v>0.30498519229411503</v>
      </c>
      <c r="AV2587" s="17"/>
      <c r="AW2587" s="17">
        <v>0.28029910187059698</v>
      </c>
      <c r="AX2587" s="17">
        <v>0.27887353327343101</v>
      </c>
      <c r="AY2587" s="17">
        <v>0.27089838932594901</v>
      </c>
    </row>
    <row r="2588" spans="2:51">
      <c r="B2588" t="s">
        <v>136</v>
      </c>
      <c r="C2588" s="17">
        <v>0.221227843778979</v>
      </c>
      <c r="D2588" s="17">
        <v>0.22125267620146899</v>
      </c>
      <c r="E2588" s="17">
        <v>0.22290711531886501</v>
      </c>
      <c r="F2588" s="17"/>
      <c r="G2588" s="17">
        <v>0.210428730157567</v>
      </c>
      <c r="H2588" s="17">
        <v>0.160988421856752</v>
      </c>
      <c r="I2588" s="17">
        <v>0.246584945197624</v>
      </c>
      <c r="J2588" s="17">
        <v>0.22505698740497199</v>
      </c>
      <c r="K2588" s="17">
        <v>0.25501708005504897</v>
      </c>
      <c r="L2588" s="17">
        <v>0.224583592828941</v>
      </c>
      <c r="M2588" s="17"/>
      <c r="N2588" s="17">
        <v>0.23767182563966999</v>
      </c>
      <c r="O2588" s="17">
        <v>0.22372812187197</v>
      </c>
      <c r="P2588" s="17">
        <v>0.21041256734605299</v>
      </c>
      <c r="Q2588" s="17">
        <v>0.208164191789251</v>
      </c>
      <c r="R2588" s="17"/>
      <c r="S2588" s="17">
        <v>0.17371299187865299</v>
      </c>
      <c r="T2588" s="17">
        <v>0.23654390613279699</v>
      </c>
      <c r="U2588" s="17">
        <v>0.26001927650569501</v>
      </c>
      <c r="V2588" s="17">
        <v>0.20840147938718701</v>
      </c>
      <c r="W2588" s="17">
        <v>0.28109953717346797</v>
      </c>
      <c r="X2588" s="17">
        <v>0.176775961882326</v>
      </c>
      <c r="Y2588" s="17">
        <v>0.22683686205056799</v>
      </c>
      <c r="Z2588" s="17">
        <v>0.174176484569947</v>
      </c>
      <c r="AA2588" s="17">
        <v>0.21024342416924499</v>
      </c>
      <c r="AB2588" s="17">
        <v>0.27322023433618098</v>
      </c>
      <c r="AC2588" s="17">
        <v>0.24169806740073399</v>
      </c>
      <c r="AD2588" s="17">
        <v>0.209622303559304</v>
      </c>
      <c r="AE2588" s="17"/>
      <c r="AF2588" s="17">
        <v>0.21355146829958899</v>
      </c>
      <c r="AG2588" s="17">
        <v>0.24955015085954699</v>
      </c>
      <c r="AH2588" s="17">
        <v>0.16618114348749999</v>
      </c>
      <c r="AI2588" s="17"/>
      <c r="AJ2588" s="17">
        <v>0.21105072505281799</v>
      </c>
      <c r="AK2588" s="17">
        <v>0.222937947751434</v>
      </c>
      <c r="AL2588" s="17">
        <v>0.221077722388241</v>
      </c>
      <c r="AM2588" s="17"/>
      <c r="AN2588" s="17">
        <v>0.25981364623571002</v>
      </c>
      <c r="AO2588" s="17">
        <v>0.20792902332815699</v>
      </c>
      <c r="AP2588" s="17">
        <v>0.18016593780613699</v>
      </c>
      <c r="AQ2588" s="17">
        <v>0.23145161296908701</v>
      </c>
      <c r="AR2588" s="17">
        <v>0.19080746410631799</v>
      </c>
      <c r="AS2588" s="17"/>
      <c r="AT2588" s="17">
        <v>0.23178854367583801</v>
      </c>
      <c r="AU2588" s="17">
        <v>0.13627763364607501</v>
      </c>
      <c r="AV2588" s="17"/>
      <c r="AW2588" s="17">
        <v>0.24832414456108201</v>
      </c>
      <c r="AX2588" s="17">
        <v>0.22144695925192401</v>
      </c>
      <c r="AY2588" s="17">
        <v>0.19469302744428901</v>
      </c>
    </row>
    <row r="2589" spans="2:51">
      <c r="B2589" t="s">
        <v>137</v>
      </c>
      <c r="C2589" s="17">
        <v>0.13701531310998799</v>
      </c>
      <c r="D2589" s="17">
        <v>0.10833770797889</v>
      </c>
      <c r="E2589" s="17">
        <v>0.163454128738102</v>
      </c>
      <c r="F2589" s="17"/>
      <c r="G2589" s="17">
        <v>2.63698664959734E-2</v>
      </c>
      <c r="H2589" s="17">
        <v>0.10966508174996401</v>
      </c>
      <c r="I2589" s="17">
        <v>0.103917564259378</v>
      </c>
      <c r="J2589" s="17">
        <v>0.14447320731686</v>
      </c>
      <c r="K2589" s="17">
        <v>0.15247780343124701</v>
      </c>
      <c r="L2589" s="17">
        <v>0.20926022225275501</v>
      </c>
      <c r="M2589" s="17"/>
      <c r="N2589" s="17">
        <v>0.14181242264409299</v>
      </c>
      <c r="O2589" s="17">
        <v>0.13305822598178599</v>
      </c>
      <c r="P2589" s="17">
        <v>0.145003334253997</v>
      </c>
      <c r="Q2589" s="17">
        <v>0.119553789550019</v>
      </c>
      <c r="R2589" s="17"/>
      <c r="S2589" s="17">
        <v>0.11414252972074</v>
      </c>
      <c r="T2589" s="17">
        <v>0.12958382273216701</v>
      </c>
      <c r="U2589" s="17">
        <v>0.15938763897441599</v>
      </c>
      <c r="V2589" s="17">
        <v>8.8084779175397296E-2</v>
      </c>
      <c r="W2589" s="17">
        <v>0.15125273898778199</v>
      </c>
      <c r="X2589" s="17">
        <v>0.16940323093183901</v>
      </c>
      <c r="Y2589" s="17">
        <v>0.169342247539254</v>
      </c>
      <c r="Z2589" s="17">
        <v>0.198635806058583</v>
      </c>
      <c r="AA2589" s="17">
        <v>0.14433396872405799</v>
      </c>
      <c r="AB2589" s="17">
        <v>8.7412874352561801E-2</v>
      </c>
      <c r="AC2589" s="17">
        <v>0.16226072783030701</v>
      </c>
      <c r="AD2589" s="17">
        <v>0.14172216261758799</v>
      </c>
      <c r="AE2589" s="17"/>
      <c r="AF2589" s="17">
        <v>0.17526830747310901</v>
      </c>
      <c r="AG2589" s="17">
        <v>0.12651435137063199</v>
      </c>
      <c r="AH2589" s="17">
        <v>0.107065008826918</v>
      </c>
      <c r="AI2589" s="17"/>
      <c r="AJ2589" s="17">
        <v>0.132584680778004</v>
      </c>
      <c r="AK2589" s="17">
        <v>0.153551872308439</v>
      </c>
      <c r="AL2589" s="17">
        <v>0.17271971514210399</v>
      </c>
      <c r="AM2589" s="17"/>
      <c r="AN2589" s="17">
        <v>0.14158841165571801</v>
      </c>
      <c r="AO2589" s="17">
        <v>0.13041340692533199</v>
      </c>
      <c r="AP2589" s="17">
        <v>0.14914129796118999</v>
      </c>
      <c r="AQ2589" s="17">
        <v>9.2124480576932205E-2</v>
      </c>
      <c r="AR2589" s="17">
        <v>0.210334725677496</v>
      </c>
      <c r="AS2589" s="17"/>
      <c r="AT2589" s="17">
        <v>0.14340826667210199</v>
      </c>
      <c r="AU2589" s="17">
        <v>9.1446204314851801E-2</v>
      </c>
      <c r="AV2589" s="17"/>
      <c r="AW2589" s="17">
        <v>0.13611649743134599</v>
      </c>
      <c r="AX2589" s="17">
        <v>0.11539554020975799</v>
      </c>
      <c r="AY2589" s="17">
        <v>0.14374345456516099</v>
      </c>
    </row>
    <row r="2590" spans="2:51">
      <c r="B2590" t="s">
        <v>119</v>
      </c>
      <c r="C2590" s="17">
        <v>7.4923840355745397E-2</v>
      </c>
      <c r="D2590" s="17">
        <v>7.1199045093771895E-2</v>
      </c>
      <c r="E2590" s="17">
        <v>7.8797164022155294E-2</v>
      </c>
      <c r="F2590" s="17"/>
      <c r="G2590" s="17">
        <v>0.13619682520809201</v>
      </c>
      <c r="H2590" s="17">
        <v>9.4428091201121001E-2</v>
      </c>
      <c r="I2590" s="17">
        <v>0.105094625051879</v>
      </c>
      <c r="J2590" s="17">
        <v>6.6439700288766598E-2</v>
      </c>
      <c r="K2590" s="17">
        <v>5.1400821043817997E-2</v>
      </c>
      <c r="L2590" s="17">
        <v>3.6200805612119497E-2</v>
      </c>
      <c r="M2590" s="17"/>
      <c r="N2590" s="17">
        <v>4.2331772278639199E-2</v>
      </c>
      <c r="O2590" s="17">
        <v>6.02084892937257E-2</v>
      </c>
      <c r="P2590" s="17">
        <v>8.4410716437098396E-2</v>
      </c>
      <c r="Q2590" s="17">
        <v>0.12499909450100199</v>
      </c>
      <c r="R2590" s="17"/>
      <c r="S2590" s="17">
        <v>6.7948783909839799E-2</v>
      </c>
      <c r="T2590" s="17">
        <v>8.0748554702980105E-2</v>
      </c>
      <c r="U2590" s="17">
        <v>4.9883239358646102E-2</v>
      </c>
      <c r="V2590" s="17">
        <v>6.4288125270974494E-2</v>
      </c>
      <c r="W2590" s="17">
        <v>0.10616084490599</v>
      </c>
      <c r="X2590" s="17">
        <v>6.9936713073232196E-2</v>
      </c>
      <c r="Y2590" s="17">
        <v>6.1616358503936701E-2</v>
      </c>
      <c r="Z2590" s="17">
        <v>4.86756493400433E-2</v>
      </c>
      <c r="AA2590" s="17">
        <v>7.3844004019435694E-2</v>
      </c>
      <c r="AB2590" s="17">
        <v>0.114300189574395</v>
      </c>
      <c r="AC2590" s="17">
        <v>7.9832492836514904E-2</v>
      </c>
      <c r="AD2590" s="17">
        <v>9.4891838630951394E-2</v>
      </c>
      <c r="AE2590" s="17"/>
      <c r="AF2590" s="17">
        <v>6.0424249124539003E-2</v>
      </c>
      <c r="AG2590" s="17">
        <v>5.88719254838539E-2</v>
      </c>
      <c r="AH2590" s="17">
        <v>9.5095389190461094E-2</v>
      </c>
      <c r="AI2590" s="17"/>
      <c r="AJ2590" s="17">
        <v>3.1241389567524602E-2</v>
      </c>
      <c r="AK2590" s="17">
        <v>7.2905459387230406E-2</v>
      </c>
      <c r="AL2590" s="17">
        <v>6.5616707221088102E-2</v>
      </c>
      <c r="AM2590" s="17"/>
      <c r="AN2590" s="17">
        <v>7.70535569553151E-2</v>
      </c>
      <c r="AO2590" s="17">
        <v>0.107665239109567</v>
      </c>
      <c r="AP2590" s="17">
        <v>8.9926931024312498E-2</v>
      </c>
      <c r="AQ2590" s="17">
        <v>5.41544130484998E-2</v>
      </c>
      <c r="AR2590" s="17">
        <v>0</v>
      </c>
      <c r="AS2590" s="17"/>
      <c r="AT2590" s="17">
        <v>6.6168154380792002E-2</v>
      </c>
      <c r="AU2590" s="17">
        <v>0.12951770832021101</v>
      </c>
      <c r="AV2590" s="17"/>
      <c r="AW2590" s="17">
        <v>5.6009442548446302E-2</v>
      </c>
      <c r="AX2590" s="17">
        <v>4.4734035778776798E-2</v>
      </c>
      <c r="AY2590" s="17">
        <v>0.101573723824972</v>
      </c>
    </row>
    <row r="2591" spans="2:51">
      <c r="B2591" t="s">
        <v>138</v>
      </c>
      <c r="C2591" s="17">
        <v>0.29088793731170298</v>
      </c>
      <c r="D2591" s="17">
        <v>0.322064576397467</v>
      </c>
      <c r="E2591" s="17">
        <v>0.26552759604416198</v>
      </c>
      <c r="F2591" s="17"/>
      <c r="G2591" s="17">
        <v>0.33270384691402299</v>
      </c>
      <c r="H2591" s="17">
        <v>0.316013692870035</v>
      </c>
      <c r="I2591" s="17">
        <v>0.33666114115241802</v>
      </c>
      <c r="J2591" s="17">
        <v>0.290326461918337</v>
      </c>
      <c r="K2591" s="17">
        <v>0.25810906548731899</v>
      </c>
      <c r="L2591" s="17">
        <v>0.245246949379442</v>
      </c>
      <c r="M2591" s="17"/>
      <c r="N2591" s="17">
        <v>0.30750908964337897</v>
      </c>
      <c r="O2591" s="17">
        <v>0.29017093709757902</v>
      </c>
      <c r="P2591" s="17">
        <v>0.279748328618947</v>
      </c>
      <c r="Q2591" s="17">
        <v>0.28617326298106099</v>
      </c>
      <c r="R2591" s="17"/>
      <c r="S2591" s="17">
        <v>0.39980080995949602</v>
      </c>
      <c r="T2591" s="17">
        <v>0.287313081204984</v>
      </c>
      <c r="U2591" s="17">
        <v>0.234507525475703</v>
      </c>
      <c r="V2591" s="17">
        <v>0.226089480330006</v>
      </c>
      <c r="W2591" s="17">
        <v>0.26160128586645498</v>
      </c>
      <c r="X2591" s="17">
        <v>0.27604642765520698</v>
      </c>
      <c r="Y2591" s="17">
        <v>0.290206662458172</v>
      </c>
      <c r="Z2591" s="17">
        <v>0.20795934831521801</v>
      </c>
      <c r="AA2591" s="17">
        <v>0.32632842198724799</v>
      </c>
      <c r="AB2591" s="17">
        <v>0.28766554118555199</v>
      </c>
      <c r="AC2591" s="17">
        <v>0.26164955719689797</v>
      </c>
      <c r="AD2591" s="17">
        <v>0.30821730030188499</v>
      </c>
      <c r="AE2591" s="17"/>
      <c r="AF2591" s="17">
        <v>0.27952821102637698</v>
      </c>
      <c r="AG2591" s="17">
        <v>0.31412052305675697</v>
      </c>
      <c r="AH2591" s="17">
        <v>0.29580723646476997</v>
      </c>
      <c r="AI2591" s="17"/>
      <c r="AJ2591" s="17">
        <v>0.31802953258766797</v>
      </c>
      <c r="AK2591" s="17">
        <v>0.30346472736110602</v>
      </c>
      <c r="AL2591" s="17">
        <v>0.254551781260556</v>
      </c>
      <c r="AM2591" s="17"/>
      <c r="AN2591" s="17">
        <v>0.26545687328983297</v>
      </c>
      <c r="AO2591" s="17">
        <v>0.30859420380993902</v>
      </c>
      <c r="AP2591" s="17">
        <v>0.30778353529320002</v>
      </c>
      <c r="AQ2591" s="17">
        <v>0.32550059976558299</v>
      </c>
      <c r="AR2591" s="17">
        <v>0.37290576530803099</v>
      </c>
      <c r="AS2591" s="17"/>
      <c r="AT2591" s="17">
        <v>0.28564303695270699</v>
      </c>
      <c r="AU2591" s="17">
        <v>0.33777326142474601</v>
      </c>
      <c r="AV2591" s="17"/>
      <c r="AW2591" s="17">
        <v>0.27925081358852899</v>
      </c>
      <c r="AX2591" s="17">
        <v>0.33954993148610901</v>
      </c>
      <c r="AY2591" s="17">
        <v>0.28909140483962797</v>
      </c>
    </row>
    <row r="2592" spans="2:51">
      <c r="B2592" t="s">
        <v>139</v>
      </c>
      <c r="C2592" s="17">
        <v>0.35824315688896802</v>
      </c>
      <c r="D2592" s="17">
        <v>0.32959038418036002</v>
      </c>
      <c r="E2592" s="17">
        <v>0.38636124405696698</v>
      </c>
      <c r="F2592" s="17"/>
      <c r="G2592" s="17">
        <v>0.236798596653541</v>
      </c>
      <c r="H2592" s="17">
        <v>0.27065350360671597</v>
      </c>
      <c r="I2592" s="17">
        <v>0.35050250945700201</v>
      </c>
      <c r="J2592" s="17">
        <v>0.36953019472183302</v>
      </c>
      <c r="K2592" s="17">
        <v>0.40749488348629598</v>
      </c>
      <c r="L2592" s="17">
        <v>0.433843815081696</v>
      </c>
      <c r="M2592" s="17"/>
      <c r="N2592" s="17">
        <v>0.37948424828376298</v>
      </c>
      <c r="O2592" s="17">
        <v>0.35678634785375501</v>
      </c>
      <c r="P2592" s="17">
        <v>0.35541590160004999</v>
      </c>
      <c r="Q2592" s="17">
        <v>0.32771798133926999</v>
      </c>
      <c r="R2592" s="17"/>
      <c r="S2592" s="17">
        <v>0.28785552159939198</v>
      </c>
      <c r="T2592" s="17">
        <v>0.36612772886496298</v>
      </c>
      <c r="U2592" s="17">
        <v>0.41940691548011</v>
      </c>
      <c r="V2592" s="17">
        <v>0.29648625856258398</v>
      </c>
      <c r="W2592" s="17">
        <v>0.43235227616124999</v>
      </c>
      <c r="X2592" s="17">
        <v>0.34617919281416498</v>
      </c>
      <c r="Y2592" s="17">
        <v>0.396179109589822</v>
      </c>
      <c r="Z2592" s="17">
        <v>0.37281229062853</v>
      </c>
      <c r="AA2592" s="17">
        <v>0.35457739289330398</v>
      </c>
      <c r="AB2592" s="17">
        <v>0.36063310868874299</v>
      </c>
      <c r="AC2592" s="17">
        <v>0.403958795231041</v>
      </c>
      <c r="AD2592" s="17">
        <v>0.35134446617689202</v>
      </c>
      <c r="AE2592" s="17"/>
      <c r="AF2592" s="17">
        <v>0.388819775772698</v>
      </c>
      <c r="AG2592" s="17">
        <v>0.37606450223017901</v>
      </c>
      <c r="AH2592" s="17">
        <v>0.27324615231441801</v>
      </c>
      <c r="AI2592" s="17"/>
      <c r="AJ2592" s="17">
        <v>0.34363540583082203</v>
      </c>
      <c r="AK2592" s="17">
        <v>0.37648982005987303</v>
      </c>
      <c r="AL2592" s="17">
        <v>0.39379743753034502</v>
      </c>
      <c r="AM2592" s="17"/>
      <c r="AN2592" s="17">
        <v>0.40140205789142802</v>
      </c>
      <c r="AO2592" s="17">
        <v>0.33834243025348898</v>
      </c>
      <c r="AP2592" s="17">
        <v>0.32930723576732701</v>
      </c>
      <c r="AQ2592" s="17">
        <v>0.32357609354601902</v>
      </c>
      <c r="AR2592" s="17">
        <v>0.401142189783814</v>
      </c>
      <c r="AS2592" s="17"/>
      <c r="AT2592" s="17">
        <v>0.37519681034794</v>
      </c>
      <c r="AU2592" s="17">
        <v>0.22772383796092699</v>
      </c>
      <c r="AV2592" s="17"/>
      <c r="AW2592" s="17">
        <v>0.384440641992428</v>
      </c>
      <c r="AX2592" s="17">
        <v>0.33684249946168299</v>
      </c>
      <c r="AY2592" s="17">
        <v>0.33843648200944998</v>
      </c>
    </row>
    <row r="2593" spans="2:51">
      <c r="B2593" t="s">
        <v>140</v>
      </c>
      <c r="C2593" s="17">
        <v>-6.7355219577265105E-2</v>
      </c>
      <c r="D2593" s="17">
        <v>-7.5258077828929699E-3</v>
      </c>
      <c r="E2593" s="17">
        <v>-0.120833648012805</v>
      </c>
      <c r="F2593" s="17"/>
      <c r="G2593" s="17">
        <v>9.5905250260482702E-2</v>
      </c>
      <c r="H2593" s="17">
        <v>4.5360189263319702E-2</v>
      </c>
      <c r="I2593" s="17">
        <v>-1.3841368304583801E-2</v>
      </c>
      <c r="J2593" s="17">
        <v>-7.9203732803495699E-2</v>
      </c>
      <c r="K2593" s="17">
        <v>-0.14938581799897699</v>
      </c>
      <c r="L2593" s="17">
        <v>-0.18859686570225501</v>
      </c>
      <c r="M2593" s="17"/>
      <c r="N2593" s="17">
        <v>-7.1975158640383299E-2</v>
      </c>
      <c r="O2593" s="17">
        <v>-6.6615410756176205E-2</v>
      </c>
      <c r="P2593" s="17">
        <v>-7.5667572981102701E-2</v>
      </c>
      <c r="Q2593" s="17">
        <v>-4.15447183582092E-2</v>
      </c>
      <c r="R2593" s="17"/>
      <c r="S2593" s="17">
        <v>0.11194528836010401</v>
      </c>
      <c r="T2593" s="17">
        <v>-7.88146476599796E-2</v>
      </c>
      <c r="U2593" s="17">
        <v>-0.184899390004408</v>
      </c>
      <c r="V2593" s="17">
        <v>-7.0396778232578602E-2</v>
      </c>
      <c r="W2593" s="17">
        <v>-0.17075099029479501</v>
      </c>
      <c r="X2593" s="17">
        <v>-7.0132765158958693E-2</v>
      </c>
      <c r="Y2593" s="17">
        <v>-0.10597244713165101</v>
      </c>
      <c r="Z2593" s="17">
        <v>-0.16485294231331199</v>
      </c>
      <c r="AA2593" s="17">
        <v>-2.8248970906055298E-2</v>
      </c>
      <c r="AB2593" s="17">
        <v>-7.2967567503190903E-2</v>
      </c>
      <c r="AC2593" s="17">
        <v>-0.142309238034142</v>
      </c>
      <c r="AD2593" s="17">
        <v>-4.3127165875007097E-2</v>
      </c>
      <c r="AE2593" s="17"/>
      <c r="AF2593" s="17">
        <v>-0.109291564746322</v>
      </c>
      <c r="AG2593" s="17">
        <v>-6.1943979173421197E-2</v>
      </c>
      <c r="AH2593" s="17">
        <v>2.2561084150352701E-2</v>
      </c>
      <c r="AI2593" s="17"/>
      <c r="AJ2593" s="17">
        <v>-2.56058732431538E-2</v>
      </c>
      <c r="AK2593" s="17">
        <v>-7.3025092698766697E-2</v>
      </c>
      <c r="AL2593" s="17">
        <v>-0.13924565626978899</v>
      </c>
      <c r="AM2593" s="17"/>
      <c r="AN2593" s="17">
        <v>-0.13594518460159599</v>
      </c>
      <c r="AO2593" s="17">
        <v>-2.97482264435509E-2</v>
      </c>
      <c r="AP2593" s="17">
        <v>-2.1523700474127001E-2</v>
      </c>
      <c r="AQ2593" s="17">
        <v>1.9245062195636399E-3</v>
      </c>
      <c r="AR2593" s="17">
        <v>-2.8236424475783201E-2</v>
      </c>
      <c r="AS2593" s="17"/>
      <c r="AT2593" s="17">
        <v>-8.95537733952326E-2</v>
      </c>
      <c r="AU2593" s="17">
        <v>0.110049423463819</v>
      </c>
      <c r="AV2593" s="17"/>
      <c r="AW2593" s="17">
        <v>-0.105189828403899</v>
      </c>
      <c r="AX2593" s="17">
        <v>2.7074320244265299E-3</v>
      </c>
      <c r="AY2593" s="17">
        <v>-4.9345077169822602E-2</v>
      </c>
    </row>
    <row r="2594" spans="2:51">
      <c r="C2594" s="17"/>
      <c r="D2594" s="17"/>
      <c r="E2594" s="17"/>
      <c r="F2594" s="17"/>
      <c r="G2594" s="17"/>
      <c r="H2594" s="17"/>
      <c r="I2594" s="17"/>
      <c r="J2594" s="17"/>
      <c r="K2594" s="17"/>
      <c r="L2594" s="17"/>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7"/>
      <c r="AI2594" s="17"/>
      <c r="AJ2594" s="17"/>
      <c r="AK2594" s="17"/>
      <c r="AL2594" s="17"/>
      <c r="AM2594" s="17"/>
      <c r="AN2594" s="17"/>
      <c r="AO2594" s="17"/>
      <c r="AP2594" s="17"/>
      <c r="AQ2594" s="17"/>
      <c r="AR2594" s="17"/>
      <c r="AS2594" s="17"/>
      <c r="AT2594" s="17"/>
      <c r="AU2594" s="17"/>
      <c r="AV2594" s="17"/>
      <c r="AW2594" s="17"/>
      <c r="AX2594" s="17"/>
      <c r="AY2594" s="17"/>
    </row>
    <row r="2595" spans="2:51">
      <c r="B2595" s="6" t="s">
        <v>560</v>
      </c>
      <c r="C2595" s="17"/>
      <c r="D2595" s="17"/>
      <c r="E2595" s="17"/>
      <c r="F2595" s="17"/>
      <c r="G2595" s="17"/>
      <c r="H2595" s="17"/>
      <c r="I2595" s="17"/>
      <c r="J2595" s="17"/>
      <c r="K2595" s="17"/>
      <c r="L2595" s="17"/>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7"/>
      <c r="AI2595" s="17"/>
      <c r="AJ2595" s="17"/>
      <c r="AK2595" s="17"/>
      <c r="AL2595" s="17"/>
      <c r="AM2595" s="17"/>
      <c r="AN2595" s="17"/>
      <c r="AO2595" s="17"/>
      <c r="AP2595" s="17"/>
      <c r="AQ2595" s="17"/>
      <c r="AR2595" s="17"/>
      <c r="AS2595" s="17"/>
      <c r="AT2595" s="17"/>
      <c r="AU2595" s="17"/>
      <c r="AV2595" s="17"/>
      <c r="AW2595" s="17"/>
      <c r="AX2595" s="17"/>
      <c r="AY2595" s="17"/>
    </row>
    <row r="2596" spans="2:51">
      <c r="B2596" s="24" t="s">
        <v>16</v>
      </c>
      <c r="C2596" s="17"/>
      <c r="D2596" s="17"/>
      <c r="E2596" s="17"/>
      <c r="F2596" s="17"/>
      <c r="G2596" s="17"/>
      <c r="H2596" s="17"/>
      <c r="I2596" s="17"/>
      <c r="J2596" s="17"/>
      <c r="K2596" s="17"/>
      <c r="L2596" s="17"/>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7"/>
      <c r="AI2596" s="17"/>
      <c r="AJ2596" s="17"/>
      <c r="AK2596" s="17"/>
      <c r="AL2596" s="17"/>
      <c r="AM2596" s="17"/>
      <c r="AN2596" s="17"/>
      <c r="AO2596" s="17"/>
      <c r="AP2596" s="17"/>
      <c r="AQ2596" s="17"/>
      <c r="AR2596" s="17"/>
      <c r="AS2596" s="17"/>
      <c r="AT2596" s="17"/>
      <c r="AU2596" s="17"/>
      <c r="AV2596" s="17"/>
      <c r="AW2596" s="17"/>
      <c r="AX2596" s="17"/>
      <c r="AY2596" s="17"/>
    </row>
    <row r="2597" spans="2:51">
      <c r="B2597" t="s">
        <v>133</v>
      </c>
      <c r="C2597" s="17">
        <v>0.15727290853850301</v>
      </c>
      <c r="D2597" s="17">
        <v>0.17855967439124601</v>
      </c>
      <c r="E2597" s="17">
        <v>0.137786364050101</v>
      </c>
      <c r="F2597" s="17"/>
      <c r="G2597" s="17">
        <v>0.139359715012075</v>
      </c>
      <c r="H2597" s="17">
        <v>0.105237709880244</v>
      </c>
      <c r="I2597" s="17">
        <v>0.187141142012544</v>
      </c>
      <c r="J2597" s="17">
        <v>0.176647940420464</v>
      </c>
      <c r="K2597" s="17">
        <v>0.179493853522536</v>
      </c>
      <c r="L2597" s="17">
        <v>0.15074029540825001</v>
      </c>
      <c r="M2597" s="17"/>
      <c r="N2597" s="17">
        <v>0.20127024838322299</v>
      </c>
      <c r="O2597" s="17">
        <v>0.13860787441818301</v>
      </c>
      <c r="P2597" s="17">
        <v>0.144470791439024</v>
      </c>
      <c r="Q2597" s="17">
        <v>0.13474818405219999</v>
      </c>
      <c r="R2597" s="17"/>
      <c r="S2597" s="17">
        <v>0.12980849953888801</v>
      </c>
      <c r="T2597" s="17">
        <v>0.17926029771566801</v>
      </c>
      <c r="U2597" s="17">
        <v>0.17832435013450701</v>
      </c>
      <c r="V2597" s="17">
        <v>0.16353195012996299</v>
      </c>
      <c r="W2597" s="17">
        <v>0.150283141983936</v>
      </c>
      <c r="X2597" s="17">
        <v>7.70703111607903E-2</v>
      </c>
      <c r="Y2597" s="17">
        <v>0.23192685222735701</v>
      </c>
      <c r="Z2597" s="17">
        <v>0.168984200845262</v>
      </c>
      <c r="AA2597" s="17">
        <v>0.14500509647844101</v>
      </c>
      <c r="AB2597" s="17">
        <v>0.15786833648378501</v>
      </c>
      <c r="AC2597" s="17">
        <v>0.194915591283676</v>
      </c>
      <c r="AD2597" s="17">
        <v>0.10892542272177499</v>
      </c>
      <c r="AE2597" s="17"/>
      <c r="AF2597" s="17">
        <v>0.158459841911366</v>
      </c>
      <c r="AG2597" s="17">
        <v>0.17159980066461</v>
      </c>
      <c r="AH2597" s="17">
        <v>0.110389490847843</v>
      </c>
      <c r="AI2597" s="17"/>
      <c r="AJ2597" s="17">
        <v>0.17518424967691101</v>
      </c>
      <c r="AK2597" s="17">
        <v>0.14721909210426601</v>
      </c>
      <c r="AL2597" s="17">
        <v>0.23314917722133999</v>
      </c>
      <c r="AM2597" s="17"/>
      <c r="AN2597" s="17">
        <v>8.6665997356746696E-2</v>
      </c>
      <c r="AO2597" s="17">
        <v>0.168197793846286</v>
      </c>
      <c r="AP2597" s="17">
        <v>0.209436109370611</v>
      </c>
      <c r="AQ2597" s="17">
        <v>0.13114520269419999</v>
      </c>
      <c r="AR2597" s="17">
        <v>0.33057291383861298</v>
      </c>
      <c r="AS2597" s="17"/>
      <c r="AT2597" s="17">
        <v>0.163811324312748</v>
      </c>
      <c r="AU2597" s="17">
        <v>0.111070669984634</v>
      </c>
      <c r="AV2597" s="17"/>
      <c r="AW2597" s="17">
        <v>0.19976568693761301</v>
      </c>
      <c r="AX2597" s="17">
        <v>0.15769924008678399</v>
      </c>
      <c r="AY2597" s="17">
        <v>0.115638277201841</v>
      </c>
    </row>
    <row r="2598" spans="2:51">
      <c r="B2598" t="s">
        <v>134</v>
      </c>
      <c r="C2598" s="17">
        <v>0.41024492167076498</v>
      </c>
      <c r="D2598" s="17">
        <v>0.44497118503155197</v>
      </c>
      <c r="E2598" s="17">
        <v>0.380182232613751</v>
      </c>
      <c r="F2598" s="17"/>
      <c r="G2598" s="17">
        <v>0.37967244343961798</v>
      </c>
      <c r="H2598" s="17">
        <v>0.41048892039518298</v>
      </c>
      <c r="I2598" s="17">
        <v>0.38382207431387599</v>
      </c>
      <c r="J2598" s="17">
        <v>0.42081467685746499</v>
      </c>
      <c r="K2598" s="17">
        <v>0.40300878728065898</v>
      </c>
      <c r="L2598" s="17">
        <v>0.43832868886276399</v>
      </c>
      <c r="M2598" s="17"/>
      <c r="N2598" s="17">
        <v>0.43962703461615199</v>
      </c>
      <c r="O2598" s="17">
        <v>0.41978973319524299</v>
      </c>
      <c r="P2598" s="17">
        <v>0.43563210549117398</v>
      </c>
      <c r="Q2598" s="17">
        <v>0.34290512792723299</v>
      </c>
      <c r="R2598" s="17"/>
      <c r="S2598" s="17">
        <v>0.50718774697266999</v>
      </c>
      <c r="T2598" s="17">
        <v>0.401442091202318</v>
      </c>
      <c r="U2598" s="17">
        <v>0.40386892608969399</v>
      </c>
      <c r="V2598" s="17">
        <v>0.32619773150896197</v>
      </c>
      <c r="W2598" s="17">
        <v>0.44151316005163499</v>
      </c>
      <c r="X2598" s="17">
        <v>0.55051773987955999</v>
      </c>
      <c r="Y2598" s="17">
        <v>0.26758580219698003</v>
      </c>
      <c r="Z2598" s="17">
        <v>0.33524799572904601</v>
      </c>
      <c r="AA2598" s="17">
        <v>0.423214337998774</v>
      </c>
      <c r="AB2598" s="17">
        <v>0.37292792082979798</v>
      </c>
      <c r="AC2598" s="17">
        <v>0.30102240862332003</v>
      </c>
      <c r="AD2598" s="17">
        <v>0.49880516501656103</v>
      </c>
      <c r="AE2598" s="17"/>
      <c r="AF2598" s="17">
        <v>0.40260840904159101</v>
      </c>
      <c r="AG2598" s="17">
        <v>0.44803247999763801</v>
      </c>
      <c r="AH2598" s="17">
        <v>0.31580390892468202</v>
      </c>
      <c r="AI2598" s="17"/>
      <c r="AJ2598" s="17">
        <v>0.441888213333546</v>
      </c>
      <c r="AK2598" s="17">
        <v>0.42573267035145101</v>
      </c>
      <c r="AL2598" s="17">
        <v>0.46932631608627701</v>
      </c>
      <c r="AM2598" s="17"/>
      <c r="AN2598" s="17">
        <v>0.400040112002154</v>
      </c>
      <c r="AO2598" s="17">
        <v>0.413273849701082</v>
      </c>
      <c r="AP2598" s="17">
        <v>0.37558761109040101</v>
      </c>
      <c r="AQ2598" s="17">
        <v>0.44367091535238201</v>
      </c>
      <c r="AR2598" s="17">
        <v>0.49062245389748399</v>
      </c>
      <c r="AS2598" s="17"/>
      <c r="AT2598" s="17">
        <v>0.41149432321127599</v>
      </c>
      <c r="AU2598" s="17">
        <v>0.39636983324312502</v>
      </c>
      <c r="AV2598" s="17"/>
      <c r="AW2598" s="17">
        <v>0.46327734406015197</v>
      </c>
      <c r="AX2598" s="17">
        <v>0.45261001240549997</v>
      </c>
      <c r="AY2598" s="17">
        <v>0.346964242499126</v>
      </c>
    </row>
    <row r="2599" spans="2:51">
      <c r="B2599" t="s">
        <v>135</v>
      </c>
      <c r="C2599" s="17">
        <v>0.28347728383471699</v>
      </c>
      <c r="D2599" s="17">
        <v>0.25692108647638601</v>
      </c>
      <c r="E2599" s="17">
        <v>0.305805736778679</v>
      </c>
      <c r="F2599" s="17"/>
      <c r="G2599" s="17">
        <v>0.22699653487072699</v>
      </c>
      <c r="H2599" s="17">
        <v>0.333771111533259</v>
      </c>
      <c r="I2599" s="17">
        <v>0.20731699819432001</v>
      </c>
      <c r="J2599" s="17">
        <v>0.30737400290114297</v>
      </c>
      <c r="K2599" s="17">
        <v>0.29634488512333301</v>
      </c>
      <c r="L2599" s="17">
        <v>0.30064539350427599</v>
      </c>
      <c r="M2599" s="17"/>
      <c r="N2599" s="17">
        <v>0.237157694584571</v>
      </c>
      <c r="O2599" s="17">
        <v>0.27940680340858298</v>
      </c>
      <c r="P2599" s="17">
        <v>0.28455174844874498</v>
      </c>
      <c r="Q2599" s="17">
        <v>0.34083664963529697</v>
      </c>
      <c r="R2599" s="17"/>
      <c r="S2599" s="17">
        <v>0.22690194346938999</v>
      </c>
      <c r="T2599" s="17">
        <v>0.21993472880245399</v>
      </c>
      <c r="U2599" s="17">
        <v>0.31288105240375402</v>
      </c>
      <c r="V2599" s="17">
        <v>0.37770755246522802</v>
      </c>
      <c r="W2599" s="17">
        <v>0.304833457538215</v>
      </c>
      <c r="X2599" s="17">
        <v>0.17333266815957901</v>
      </c>
      <c r="Y2599" s="17">
        <v>0.36683246468190001</v>
      </c>
      <c r="Z2599" s="17">
        <v>0.381647298496952</v>
      </c>
      <c r="AA2599" s="17">
        <v>0.28998710788007498</v>
      </c>
      <c r="AB2599" s="17">
        <v>0.28467725157060603</v>
      </c>
      <c r="AC2599" s="17">
        <v>0.33664012314547298</v>
      </c>
      <c r="AD2599" s="17">
        <v>0.268936468699841</v>
      </c>
      <c r="AE2599" s="17"/>
      <c r="AF2599" s="17">
        <v>0.29931634627430298</v>
      </c>
      <c r="AG2599" s="17">
        <v>0.25458589575079299</v>
      </c>
      <c r="AH2599" s="17">
        <v>0.37466315848508902</v>
      </c>
      <c r="AI2599" s="17"/>
      <c r="AJ2599" s="17">
        <v>0.26945929290825299</v>
      </c>
      <c r="AK2599" s="17">
        <v>0.28428101374924603</v>
      </c>
      <c r="AL2599" s="17">
        <v>0.21248498229332999</v>
      </c>
      <c r="AM2599" s="17"/>
      <c r="AN2599" s="17">
        <v>0.32486598941679001</v>
      </c>
      <c r="AO2599" s="17">
        <v>0.23411045684975401</v>
      </c>
      <c r="AP2599" s="17">
        <v>0.27998392445688702</v>
      </c>
      <c r="AQ2599" s="17">
        <v>0.238003074868265</v>
      </c>
      <c r="AR2599" s="17">
        <v>0.136693990368391</v>
      </c>
      <c r="AS2599" s="17"/>
      <c r="AT2599" s="17">
        <v>0.28315348354504399</v>
      </c>
      <c r="AU2599" s="17">
        <v>0.28307311251084699</v>
      </c>
      <c r="AV2599" s="17"/>
      <c r="AW2599" s="17">
        <v>0.23728079626330101</v>
      </c>
      <c r="AX2599" s="17">
        <v>0.28161909294670801</v>
      </c>
      <c r="AY2599" s="17">
        <v>0.32911820790448798</v>
      </c>
    </row>
    <row r="2600" spans="2:51">
      <c r="B2600" t="s">
        <v>136</v>
      </c>
      <c r="C2600" s="17">
        <v>7.0976223144383302E-2</v>
      </c>
      <c r="D2600" s="17">
        <v>6.3774225419728395E-2</v>
      </c>
      <c r="E2600" s="17">
        <v>7.7897178151372606E-2</v>
      </c>
      <c r="F2600" s="17"/>
      <c r="G2600" s="17">
        <v>0.148916946142166</v>
      </c>
      <c r="H2600" s="17">
        <v>6.9557250322448999E-2</v>
      </c>
      <c r="I2600" s="17">
        <v>9.7630813418631904E-2</v>
      </c>
      <c r="J2600" s="17">
        <v>3.9331911600448299E-2</v>
      </c>
      <c r="K2600" s="17">
        <v>6.2970160852595006E-2</v>
      </c>
      <c r="L2600" s="17">
        <v>4.9303861742005101E-2</v>
      </c>
      <c r="M2600" s="17"/>
      <c r="N2600" s="17">
        <v>6.3818487288818407E-2</v>
      </c>
      <c r="O2600" s="17">
        <v>7.8065110984830793E-2</v>
      </c>
      <c r="P2600" s="17">
        <v>5.4649941900233097E-2</v>
      </c>
      <c r="Q2600" s="17">
        <v>8.6765647308646596E-2</v>
      </c>
      <c r="R2600" s="17"/>
      <c r="S2600" s="17">
        <v>5.7876732606796301E-2</v>
      </c>
      <c r="T2600" s="17">
        <v>0.103221939975902</v>
      </c>
      <c r="U2600" s="17">
        <v>7.8168432405042496E-2</v>
      </c>
      <c r="V2600" s="17">
        <v>7.7816225247278104E-2</v>
      </c>
      <c r="W2600" s="17">
        <v>9.70597160165706E-3</v>
      </c>
      <c r="X2600" s="17">
        <v>0.13214813419150301</v>
      </c>
      <c r="Y2600" s="17">
        <v>4.50337469954439E-2</v>
      </c>
      <c r="Z2600" s="17">
        <v>6.5444855588696602E-2</v>
      </c>
      <c r="AA2600" s="17">
        <v>6.8520777851492298E-2</v>
      </c>
      <c r="AB2600" s="17">
        <v>5.6427779732099503E-2</v>
      </c>
      <c r="AC2600" s="17">
        <v>4.2310553850485301E-2</v>
      </c>
      <c r="AD2600" s="17">
        <v>7.9658431538710897E-2</v>
      </c>
      <c r="AE2600" s="17"/>
      <c r="AF2600" s="17">
        <v>5.0504073608123298E-2</v>
      </c>
      <c r="AG2600" s="17">
        <v>6.96219695768171E-2</v>
      </c>
      <c r="AH2600" s="17">
        <v>0.119116995437144</v>
      </c>
      <c r="AI2600" s="17"/>
      <c r="AJ2600" s="17">
        <v>5.6206488422237397E-2</v>
      </c>
      <c r="AK2600" s="17">
        <v>6.7532899002009594E-2</v>
      </c>
      <c r="AL2600" s="17">
        <v>5.1099441556280899E-2</v>
      </c>
      <c r="AM2600" s="17"/>
      <c r="AN2600" s="17">
        <v>7.8749338670242197E-2</v>
      </c>
      <c r="AO2600" s="17">
        <v>0.101115460508673</v>
      </c>
      <c r="AP2600" s="17">
        <v>4.4973504130919599E-2</v>
      </c>
      <c r="AQ2600" s="17">
        <v>0.120237222485911</v>
      </c>
      <c r="AR2600" s="17">
        <v>4.21106418955123E-2</v>
      </c>
      <c r="AS2600" s="17"/>
      <c r="AT2600" s="17">
        <v>7.12097296923319E-2</v>
      </c>
      <c r="AU2600" s="17">
        <v>7.0865726361955803E-2</v>
      </c>
      <c r="AV2600" s="17"/>
      <c r="AW2600" s="17">
        <v>4.6607226694288302E-2</v>
      </c>
      <c r="AX2600" s="17">
        <v>5.2235498808379098E-2</v>
      </c>
      <c r="AY2600" s="17">
        <v>9.9857828043279903E-2</v>
      </c>
    </row>
    <row r="2601" spans="2:51">
      <c r="B2601" t="s">
        <v>137</v>
      </c>
      <c r="C2601" s="17">
        <v>2.06653731326479E-2</v>
      </c>
      <c r="D2601" s="17">
        <v>1.94626282548373E-2</v>
      </c>
      <c r="E2601" s="17">
        <v>2.1888949941084802E-2</v>
      </c>
      <c r="F2601" s="17"/>
      <c r="G2601" s="17">
        <v>3.1204488400768698E-2</v>
      </c>
      <c r="H2601" s="17">
        <v>1.33397718846509E-2</v>
      </c>
      <c r="I2601" s="17">
        <v>2.54114606115417E-2</v>
      </c>
      <c r="J2601" s="17">
        <v>1.7589279639204199E-2</v>
      </c>
      <c r="K2601" s="17">
        <v>1.43362716682986E-2</v>
      </c>
      <c r="L2601" s="17">
        <v>2.4303102411361001E-2</v>
      </c>
      <c r="M2601" s="17"/>
      <c r="N2601" s="17">
        <v>1.5834809775227301E-2</v>
      </c>
      <c r="O2601" s="17">
        <v>2.86064911045972E-2</v>
      </c>
      <c r="P2601" s="17">
        <v>2.4002579095820702E-2</v>
      </c>
      <c r="Q2601" s="17">
        <v>1.51761410676447E-2</v>
      </c>
      <c r="R2601" s="17"/>
      <c r="S2601" s="17">
        <v>2.50929561487814E-2</v>
      </c>
      <c r="T2601" s="17">
        <v>2.5820117943837501E-2</v>
      </c>
      <c r="U2601" s="17">
        <v>0</v>
      </c>
      <c r="V2601" s="17">
        <v>1.06380619986624E-2</v>
      </c>
      <c r="W2601" s="17">
        <v>2.5002691906088399E-2</v>
      </c>
      <c r="X2601" s="17">
        <v>1.90967235135494E-2</v>
      </c>
      <c r="Y2601" s="17">
        <v>4.0652410975047203E-2</v>
      </c>
      <c r="Z2601" s="17">
        <v>0</v>
      </c>
      <c r="AA2601" s="17">
        <v>2.89085389167201E-2</v>
      </c>
      <c r="AB2601" s="17">
        <v>0</v>
      </c>
      <c r="AC2601" s="17">
        <v>5.7778983643158498E-2</v>
      </c>
      <c r="AD2601" s="17">
        <v>0</v>
      </c>
      <c r="AE2601" s="17"/>
      <c r="AF2601" s="17">
        <v>3.0838561845641502E-2</v>
      </c>
      <c r="AG2601" s="17">
        <v>9.5611239312505796E-3</v>
      </c>
      <c r="AH2601" s="17">
        <v>1.46583013862397E-2</v>
      </c>
      <c r="AI2601" s="17"/>
      <c r="AJ2601" s="17">
        <v>2.6178042195486199E-2</v>
      </c>
      <c r="AK2601" s="17">
        <v>1.4891094642396199E-2</v>
      </c>
      <c r="AL2601" s="17">
        <v>9.3589852062378603E-3</v>
      </c>
      <c r="AM2601" s="17"/>
      <c r="AN2601" s="17">
        <v>3.5673909129675503E-2</v>
      </c>
      <c r="AO2601" s="17">
        <v>3.3489519945399698E-2</v>
      </c>
      <c r="AP2601" s="17">
        <v>1.39429726201171E-2</v>
      </c>
      <c r="AQ2601" s="17">
        <v>8.3824646335384501E-3</v>
      </c>
      <c r="AR2601" s="17">
        <v>0</v>
      </c>
      <c r="AS2601" s="17"/>
      <c r="AT2601" s="17">
        <v>2.0088583399664999E-2</v>
      </c>
      <c r="AU2601" s="17">
        <v>2.5554690170727701E-2</v>
      </c>
      <c r="AV2601" s="17"/>
      <c r="AW2601" s="17">
        <v>2.5175838231850101E-2</v>
      </c>
      <c r="AX2601" s="17">
        <v>1.7676876520742801E-2</v>
      </c>
      <c r="AY2601" s="17">
        <v>1.7066875124119502E-2</v>
      </c>
    </row>
    <row r="2602" spans="2:51">
      <c r="B2602" t="s">
        <v>119</v>
      </c>
      <c r="C2602" s="17">
        <v>5.73632896789837E-2</v>
      </c>
      <c r="D2602" s="17">
        <v>3.6311200426250599E-2</v>
      </c>
      <c r="E2602" s="17">
        <v>7.64395384650121E-2</v>
      </c>
      <c r="F2602" s="17"/>
      <c r="G2602" s="17">
        <v>7.3849872134646194E-2</v>
      </c>
      <c r="H2602" s="17">
        <v>6.7605235984213599E-2</v>
      </c>
      <c r="I2602" s="17">
        <v>9.8677511449086402E-2</v>
      </c>
      <c r="J2602" s="17">
        <v>3.8242188581276697E-2</v>
      </c>
      <c r="K2602" s="17">
        <v>4.3846041552578603E-2</v>
      </c>
      <c r="L2602" s="17">
        <v>3.6678658071343899E-2</v>
      </c>
      <c r="M2602" s="17"/>
      <c r="N2602" s="17">
        <v>4.22917253520083E-2</v>
      </c>
      <c r="O2602" s="17">
        <v>5.5523986888562402E-2</v>
      </c>
      <c r="P2602" s="17">
        <v>5.6692833625003401E-2</v>
      </c>
      <c r="Q2602" s="17">
        <v>7.9568250008978506E-2</v>
      </c>
      <c r="R2602" s="17"/>
      <c r="S2602" s="17">
        <v>5.31321212634739E-2</v>
      </c>
      <c r="T2602" s="17">
        <v>7.0320824359820205E-2</v>
      </c>
      <c r="U2602" s="17">
        <v>2.67572389670022E-2</v>
      </c>
      <c r="V2602" s="17">
        <v>4.41084786499066E-2</v>
      </c>
      <c r="W2602" s="17">
        <v>6.8661576918468595E-2</v>
      </c>
      <c r="X2602" s="17">
        <v>4.7834423095018598E-2</v>
      </c>
      <c r="Y2602" s="17">
        <v>4.7968722923272498E-2</v>
      </c>
      <c r="Z2602" s="17">
        <v>4.86756493400433E-2</v>
      </c>
      <c r="AA2602" s="17">
        <v>4.4364140874498401E-2</v>
      </c>
      <c r="AB2602" s="17">
        <v>0.12809871138371201</v>
      </c>
      <c r="AC2602" s="17">
        <v>6.73323394538866E-2</v>
      </c>
      <c r="AD2602" s="17">
        <v>4.3674512023113198E-2</v>
      </c>
      <c r="AE2602" s="17"/>
      <c r="AF2602" s="17">
        <v>5.8272767318974801E-2</v>
      </c>
      <c r="AG2602" s="17">
        <v>4.6598730078890802E-2</v>
      </c>
      <c r="AH2602" s="17">
        <v>6.53681449190021E-2</v>
      </c>
      <c r="AI2602" s="17"/>
      <c r="AJ2602" s="17">
        <v>3.1083713463566601E-2</v>
      </c>
      <c r="AK2602" s="17">
        <v>6.0343230150631699E-2</v>
      </c>
      <c r="AL2602" s="17">
        <v>2.45810976365348E-2</v>
      </c>
      <c r="AM2602" s="17"/>
      <c r="AN2602" s="17">
        <v>7.4004653424391706E-2</v>
      </c>
      <c r="AO2602" s="17">
        <v>4.9812919148805299E-2</v>
      </c>
      <c r="AP2602" s="17">
        <v>7.6075878331063898E-2</v>
      </c>
      <c r="AQ2602" s="17">
        <v>5.8561119965704199E-2</v>
      </c>
      <c r="AR2602" s="17">
        <v>0</v>
      </c>
      <c r="AS2602" s="17"/>
      <c r="AT2602" s="17">
        <v>5.02425558389345E-2</v>
      </c>
      <c r="AU2602" s="17">
        <v>0.113065967728711</v>
      </c>
      <c r="AV2602" s="17"/>
      <c r="AW2602" s="17">
        <v>2.78931078127959E-2</v>
      </c>
      <c r="AX2602" s="17">
        <v>3.8159279231885702E-2</v>
      </c>
      <c r="AY2602" s="17">
        <v>9.1354569227145896E-2</v>
      </c>
    </row>
    <row r="2603" spans="2:51">
      <c r="B2603" t="s">
        <v>138</v>
      </c>
      <c r="C2603" s="17">
        <v>0.56751783020926805</v>
      </c>
      <c r="D2603" s="17">
        <v>0.62353085942279796</v>
      </c>
      <c r="E2603" s="17">
        <v>0.51796859666385198</v>
      </c>
      <c r="F2603" s="17"/>
      <c r="G2603" s="17">
        <v>0.51903215845169204</v>
      </c>
      <c r="H2603" s="17">
        <v>0.51572663027542698</v>
      </c>
      <c r="I2603" s="17">
        <v>0.57096321632642</v>
      </c>
      <c r="J2603" s="17">
        <v>0.59746261727792804</v>
      </c>
      <c r="K2603" s="17">
        <v>0.58250264080319503</v>
      </c>
      <c r="L2603" s="17">
        <v>0.58906898427101395</v>
      </c>
      <c r="M2603" s="17"/>
      <c r="N2603" s="17">
        <v>0.64089728299937498</v>
      </c>
      <c r="O2603" s="17">
        <v>0.55839760761342605</v>
      </c>
      <c r="P2603" s="17">
        <v>0.58010289693019801</v>
      </c>
      <c r="Q2603" s="17">
        <v>0.477653311979433</v>
      </c>
      <c r="R2603" s="17"/>
      <c r="S2603" s="17">
        <v>0.63699624651155795</v>
      </c>
      <c r="T2603" s="17">
        <v>0.58070238891798698</v>
      </c>
      <c r="U2603" s="17">
        <v>0.58219327622420203</v>
      </c>
      <c r="V2603" s="17">
        <v>0.489729681638925</v>
      </c>
      <c r="W2603" s="17">
        <v>0.59179630203557099</v>
      </c>
      <c r="X2603" s="17">
        <v>0.62758805104034998</v>
      </c>
      <c r="Y2603" s="17">
        <v>0.49951265442433601</v>
      </c>
      <c r="Z2603" s="17">
        <v>0.50423219657430796</v>
      </c>
      <c r="AA2603" s="17">
        <v>0.56821943447721401</v>
      </c>
      <c r="AB2603" s="17">
        <v>0.53079625731358204</v>
      </c>
      <c r="AC2603" s="17">
        <v>0.495937999906996</v>
      </c>
      <c r="AD2603" s="17">
        <v>0.60773058773833499</v>
      </c>
      <c r="AE2603" s="17"/>
      <c r="AF2603" s="17">
        <v>0.56106825095295698</v>
      </c>
      <c r="AG2603" s="17">
        <v>0.61963228066224896</v>
      </c>
      <c r="AH2603" s="17">
        <v>0.42619339977252502</v>
      </c>
      <c r="AI2603" s="17"/>
      <c r="AJ2603" s="17">
        <v>0.61707246301045704</v>
      </c>
      <c r="AK2603" s="17">
        <v>0.572951762455717</v>
      </c>
      <c r="AL2603" s="17">
        <v>0.70247549330761705</v>
      </c>
      <c r="AM2603" s="17"/>
      <c r="AN2603" s="17">
        <v>0.48670610935890102</v>
      </c>
      <c r="AO2603" s="17">
        <v>0.58147164354736802</v>
      </c>
      <c r="AP2603" s="17">
        <v>0.58502372046101203</v>
      </c>
      <c r="AQ2603" s="17">
        <v>0.57481611804658095</v>
      </c>
      <c r="AR2603" s="17">
        <v>0.82119536773609703</v>
      </c>
      <c r="AS2603" s="17"/>
      <c r="AT2603" s="17">
        <v>0.57530564752402402</v>
      </c>
      <c r="AU2603" s="17">
        <v>0.50744050322775902</v>
      </c>
      <c r="AV2603" s="17"/>
      <c r="AW2603" s="17">
        <v>0.66304303099776496</v>
      </c>
      <c r="AX2603" s="17">
        <v>0.61030925249228396</v>
      </c>
      <c r="AY2603" s="17">
        <v>0.462602519700967</v>
      </c>
    </row>
    <row r="2604" spans="2:51">
      <c r="B2604" t="s">
        <v>139</v>
      </c>
      <c r="C2604" s="17">
        <v>9.1641596277031195E-2</v>
      </c>
      <c r="D2604" s="17">
        <v>8.3236853674565695E-2</v>
      </c>
      <c r="E2604" s="17">
        <v>9.9786128092457405E-2</v>
      </c>
      <c r="F2604" s="17"/>
      <c r="G2604" s="17">
        <v>0.180121434542934</v>
      </c>
      <c r="H2604" s="17">
        <v>8.2897022207099894E-2</v>
      </c>
      <c r="I2604" s="17">
        <v>0.123042274030174</v>
      </c>
      <c r="J2604" s="17">
        <v>5.6921191239652502E-2</v>
      </c>
      <c r="K2604" s="17">
        <v>7.73064325208936E-2</v>
      </c>
      <c r="L2604" s="17">
        <v>7.3606964153366095E-2</v>
      </c>
      <c r="M2604" s="17"/>
      <c r="N2604" s="17">
        <v>7.9653297064045697E-2</v>
      </c>
      <c r="O2604" s="17">
        <v>0.106671602089428</v>
      </c>
      <c r="P2604" s="17">
        <v>7.8652520996053799E-2</v>
      </c>
      <c r="Q2604" s="17">
        <v>0.101941788376291</v>
      </c>
      <c r="R2604" s="17"/>
      <c r="S2604" s="17">
        <v>8.2969688755577697E-2</v>
      </c>
      <c r="T2604" s="17">
        <v>0.12904205791973899</v>
      </c>
      <c r="U2604" s="17">
        <v>7.8168432405042496E-2</v>
      </c>
      <c r="V2604" s="17">
        <v>8.8454287245940497E-2</v>
      </c>
      <c r="W2604" s="17">
        <v>3.4708663507745402E-2</v>
      </c>
      <c r="X2604" s="17">
        <v>0.151244857705052</v>
      </c>
      <c r="Y2604" s="17">
        <v>8.5686157970491103E-2</v>
      </c>
      <c r="Z2604" s="17">
        <v>6.5444855588696602E-2</v>
      </c>
      <c r="AA2604" s="17">
        <v>9.7429316768212398E-2</v>
      </c>
      <c r="AB2604" s="17">
        <v>5.6427779732099503E-2</v>
      </c>
      <c r="AC2604" s="17">
        <v>0.10008953749364401</v>
      </c>
      <c r="AD2604" s="17">
        <v>7.9658431538710897E-2</v>
      </c>
      <c r="AE2604" s="17"/>
      <c r="AF2604" s="17">
        <v>8.13426354537648E-2</v>
      </c>
      <c r="AG2604" s="17">
        <v>7.9183093508067695E-2</v>
      </c>
      <c r="AH2604" s="17">
        <v>0.13377529682338399</v>
      </c>
      <c r="AI2604" s="17"/>
      <c r="AJ2604" s="17">
        <v>8.2384530617723606E-2</v>
      </c>
      <c r="AK2604" s="17">
        <v>8.2423993644405905E-2</v>
      </c>
      <c r="AL2604" s="17">
        <v>6.0458426762518801E-2</v>
      </c>
      <c r="AM2604" s="17"/>
      <c r="AN2604" s="17">
        <v>0.114423247799918</v>
      </c>
      <c r="AO2604" s="17">
        <v>0.13460498045407199</v>
      </c>
      <c r="AP2604" s="17">
        <v>5.8916476751036603E-2</v>
      </c>
      <c r="AQ2604" s="17">
        <v>0.12861968711944999</v>
      </c>
      <c r="AR2604" s="17">
        <v>4.21106418955123E-2</v>
      </c>
      <c r="AS2604" s="17"/>
      <c r="AT2604" s="17">
        <v>9.1298313091996902E-2</v>
      </c>
      <c r="AU2604" s="17">
        <v>9.64204165326836E-2</v>
      </c>
      <c r="AV2604" s="17"/>
      <c r="AW2604" s="17">
        <v>7.1783064926138507E-2</v>
      </c>
      <c r="AX2604" s="17">
        <v>6.9912375329121895E-2</v>
      </c>
      <c r="AY2604" s="17">
        <v>0.116924703167399</v>
      </c>
    </row>
    <row r="2605" spans="2:51">
      <c r="B2605" t="s">
        <v>140</v>
      </c>
      <c r="C2605" s="17">
        <v>0.47587623393223699</v>
      </c>
      <c r="D2605" s="17">
        <v>0.54029400574823205</v>
      </c>
      <c r="E2605" s="17">
        <v>0.41818246857139502</v>
      </c>
      <c r="F2605" s="17"/>
      <c r="G2605" s="17">
        <v>0.33891072390875798</v>
      </c>
      <c r="H2605" s="17">
        <v>0.43282960806832699</v>
      </c>
      <c r="I2605" s="17">
        <v>0.44792094229624602</v>
      </c>
      <c r="J2605" s="17">
        <v>0.54054142603827604</v>
      </c>
      <c r="K2605" s="17">
        <v>0.50519620828230105</v>
      </c>
      <c r="L2605" s="17">
        <v>0.51546202011764797</v>
      </c>
      <c r="M2605" s="17"/>
      <c r="N2605" s="17">
        <v>0.56124398593532898</v>
      </c>
      <c r="O2605" s="17">
        <v>0.451726005523998</v>
      </c>
      <c r="P2605" s="17">
        <v>0.50145037593414399</v>
      </c>
      <c r="Q2605" s="17">
        <v>0.37571152360314197</v>
      </c>
      <c r="R2605" s="17"/>
      <c r="S2605" s="17">
        <v>0.55402655775597998</v>
      </c>
      <c r="T2605" s="17">
        <v>0.45166033099824698</v>
      </c>
      <c r="U2605" s="17">
        <v>0.50402484381915902</v>
      </c>
      <c r="V2605" s="17">
        <v>0.40127539439298399</v>
      </c>
      <c r="W2605" s="17">
        <v>0.55708763852782595</v>
      </c>
      <c r="X2605" s="17">
        <v>0.47634319333529801</v>
      </c>
      <c r="Y2605" s="17">
        <v>0.41382649645384501</v>
      </c>
      <c r="Z2605" s="17">
        <v>0.43878734098561101</v>
      </c>
      <c r="AA2605" s="17">
        <v>0.47079011770900198</v>
      </c>
      <c r="AB2605" s="17">
        <v>0.47436847758148298</v>
      </c>
      <c r="AC2605" s="17">
        <v>0.39584846241335298</v>
      </c>
      <c r="AD2605" s="17">
        <v>0.528072156199625</v>
      </c>
      <c r="AE2605" s="17"/>
      <c r="AF2605" s="17">
        <v>0.47972561549919202</v>
      </c>
      <c r="AG2605" s="17">
        <v>0.540449187154181</v>
      </c>
      <c r="AH2605" s="17">
        <v>0.292418102949142</v>
      </c>
      <c r="AI2605" s="17"/>
      <c r="AJ2605" s="17">
        <v>0.53468793239273305</v>
      </c>
      <c r="AK2605" s="17">
        <v>0.49052776881131099</v>
      </c>
      <c r="AL2605" s="17">
        <v>0.64201706654509805</v>
      </c>
      <c r="AM2605" s="17"/>
      <c r="AN2605" s="17">
        <v>0.37228286155898299</v>
      </c>
      <c r="AO2605" s="17">
        <v>0.44686666309329598</v>
      </c>
      <c r="AP2605" s="17">
        <v>0.52610724370997597</v>
      </c>
      <c r="AQ2605" s="17">
        <v>0.44619643092713102</v>
      </c>
      <c r="AR2605" s="17">
        <v>0.77908472584058497</v>
      </c>
      <c r="AS2605" s="17"/>
      <c r="AT2605" s="17">
        <v>0.48400733443202698</v>
      </c>
      <c r="AU2605" s="17">
        <v>0.411020086695075</v>
      </c>
      <c r="AV2605" s="17"/>
      <c r="AW2605" s="17">
        <v>0.59125996607162601</v>
      </c>
      <c r="AX2605" s="17">
        <v>0.54039687716316198</v>
      </c>
      <c r="AY2605" s="17">
        <v>0.34567781653356799</v>
      </c>
    </row>
    <row r="2606" spans="2:51">
      <c r="C2606" s="17"/>
      <c r="D2606" s="17"/>
      <c r="E2606" s="17"/>
      <c r="F2606" s="17"/>
      <c r="G2606" s="17"/>
      <c r="H2606" s="17"/>
      <c r="I2606" s="17"/>
      <c r="J2606" s="17"/>
      <c r="K2606" s="17"/>
      <c r="L2606" s="17"/>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7"/>
      <c r="AI2606" s="17"/>
      <c r="AJ2606" s="17"/>
      <c r="AK2606" s="17"/>
      <c r="AL2606" s="17"/>
      <c r="AM2606" s="17"/>
      <c r="AN2606" s="17"/>
      <c r="AO2606" s="17"/>
      <c r="AP2606" s="17"/>
      <c r="AQ2606" s="17"/>
      <c r="AR2606" s="17"/>
      <c r="AS2606" s="17"/>
      <c r="AT2606" s="17"/>
      <c r="AU2606" s="17"/>
      <c r="AV2606" s="17"/>
      <c r="AW2606" s="17"/>
      <c r="AX2606" s="17"/>
      <c r="AY2606" s="17"/>
    </row>
    <row r="2607" spans="2:51">
      <c r="B2607" s="6" t="s">
        <v>561</v>
      </c>
      <c r="C2607" s="17"/>
      <c r="D2607" s="17"/>
      <c r="E2607" s="17"/>
      <c r="F2607" s="17"/>
      <c r="G2607" s="17"/>
      <c r="H2607" s="17"/>
      <c r="I2607" s="17"/>
      <c r="J2607" s="17"/>
      <c r="K2607" s="17"/>
      <c r="L2607" s="17"/>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7"/>
      <c r="AI2607" s="17"/>
      <c r="AJ2607" s="17"/>
      <c r="AK2607" s="17"/>
      <c r="AL2607" s="17"/>
      <c r="AM2607" s="17"/>
      <c r="AN2607" s="17"/>
      <c r="AO2607" s="17"/>
      <c r="AP2607" s="17"/>
      <c r="AQ2607" s="17"/>
      <c r="AR2607" s="17"/>
      <c r="AS2607" s="17"/>
      <c r="AT2607" s="17"/>
      <c r="AU2607" s="17"/>
      <c r="AV2607" s="17"/>
      <c r="AW2607" s="17"/>
      <c r="AX2607" s="17"/>
      <c r="AY2607" s="17"/>
    </row>
    <row r="2608" spans="2:51">
      <c r="B2608" s="24" t="s">
        <v>16</v>
      </c>
      <c r="C2608" s="17"/>
      <c r="D2608" s="17"/>
      <c r="E2608" s="17"/>
      <c r="F2608" s="17"/>
      <c r="G2608" s="17"/>
      <c r="H2608" s="17"/>
      <c r="I2608" s="17"/>
      <c r="J2608" s="17"/>
      <c r="K2608" s="17"/>
      <c r="L2608" s="17"/>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7"/>
      <c r="AI2608" s="17"/>
      <c r="AJ2608" s="17"/>
      <c r="AK2608" s="17"/>
      <c r="AL2608" s="17"/>
      <c r="AM2608" s="17"/>
      <c r="AN2608" s="17"/>
      <c r="AO2608" s="17"/>
      <c r="AP2608" s="17"/>
      <c r="AQ2608" s="17"/>
      <c r="AR2608" s="17"/>
      <c r="AS2608" s="17"/>
      <c r="AT2608" s="17"/>
      <c r="AU2608" s="17"/>
      <c r="AV2608" s="17"/>
      <c r="AW2608" s="17"/>
      <c r="AX2608" s="17"/>
      <c r="AY2608" s="17"/>
    </row>
    <row r="2609" spans="2:51">
      <c r="B2609" t="s">
        <v>133</v>
      </c>
      <c r="C2609" s="17">
        <v>0.177284717583608</v>
      </c>
      <c r="D2609" s="17">
        <v>0.182157397694481</v>
      </c>
      <c r="E2609" s="17">
        <v>0.17248166768133899</v>
      </c>
      <c r="F2609" s="17"/>
      <c r="G2609" s="17">
        <v>0.112089008453486</v>
      </c>
      <c r="H2609" s="17">
        <v>0.18121749579440299</v>
      </c>
      <c r="I2609" s="17">
        <v>0.19122748930449901</v>
      </c>
      <c r="J2609" s="17">
        <v>0.215555478991693</v>
      </c>
      <c r="K2609" s="17">
        <v>0.192089283621031</v>
      </c>
      <c r="L2609" s="17">
        <v>0.15388946731140599</v>
      </c>
      <c r="M2609" s="17"/>
      <c r="N2609" s="17">
        <v>0.21562439015663801</v>
      </c>
      <c r="O2609" s="17">
        <v>0.164794533402257</v>
      </c>
      <c r="P2609" s="17">
        <v>0.20525169541421401</v>
      </c>
      <c r="Q2609" s="17">
        <v>0.124308199467101</v>
      </c>
      <c r="R2609" s="17"/>
      <c r="S2609" s="17">
        <v>0.15673526007424499</v>
      </c>
      <c r="T2609" s="17">
        <v>0.17785280990486901</v>
      </c>
      <c r="U2609" s="17">
        <v>0.236965306904382</v>
      </c>
      <c r="V2609" s="17">
        <v>0.18066604457632199</v>
      </c>
      <c r="W2609" s="17">
        <v>0.16278556579501499</v>
      </c>
      <c r="X2609" s="17">
        <v>0.123640745553245</v>
      </c>
      <c r="Y2609" s="17">
        <v>0.25089173411499499</v>
      </c>
      <c r="Z2609" s="17">
        <v>0.12217245852749101</v>
      </c>
      <c r="AA2609" s="17">
        <v>0.16535887792901399</v>
      </c>
      <c r="AB2609" s="17">
        <v>0.188824234072069</v>
      </c>
      <c r="AC2609" s="17">
        <v>0.23385400658744701</v>
      </c>
      <c r="AD2609" s="17">
        <v>8.4608347549732996E-2</v>
      </c>
      <c r="AE2609" s="17"/>
      <c r="AF2609" s="17">
        <v>0.17215328696252299</v>
      </c>
      <c r="AG2609" s="17">
        <v>0.19987405436848901</v>
      </c>
      <c r="AH2609" s="17">
        <v>0.153760884803847</v>
      </c>
      <c r="AI2609" s="17"/>
      <c r="AJ2609" s="17">
        <v>0.18793299998604801</v>
      </c>
      <c r="AK2609" s="17">
        <v>0.16861136733057799</v>
      </c>
      <c r="AL2609" s="17">
        <v>0.261104324962185</v>
      </c>
      <c r="AM2609" s="17"/>
      <c r="AN2609" s="17">
        <v>0.123358532926512</v>
      </c>
      <c r="AO2609" s="17">
        <v>0.18075246253229499</v>
      </c>
      <c r="AP2609" s="17">
        <v>0.23968532433447201</v>
      </c>
      <c r="AQ2609" s="17">
        <v>0.16557331704964001</v>
      </c>
      <c r="AR2609" s="17">
        <v>0.270811124534375</v>
      </c>
      <c r="AS2609" s="17"/>
      <c r="AT2609" s="17">
        <v>0.181988515958657</v>
      </c>
      <c r="AU2609" s="17">
        <v>0.145557213122391</v>
      </c>
      <c r="AV2609" s="17"/>
      <c r="AW2609" s="17">
        <v>0.20846947822897999</v>
      </c>
      <c r="AX2609" s="17">
        <v>0.20740632638871401</v>
      </c>
      <c r="AY2609" s="17">
        <v>0.138664036403359</v>
      </c>
    </row>
    <row r="2610" spans="2:51">
      <c r="B2610" t="s">
        <v>134</v>
      </c>
      <c r="C2610" s="17">
        <v>0.42306440594626499</v>
      </c>
      <c r="D2610" s="17">
        <v>0.42352477634258101</v>
      </c>
      <c r="E2610" s="17">
        <v>0.42412616747758802</v>
      </c>
      <c r="F2610" s="17"/>
      <c r="G2610" s="17">
        <v>0.34211133941143801</v>
      </c>
      <c r="H2610" s="17">
        <v>0.440617201767806</v>
      </c>
      <c r="I2610" s="17">
        <v>0.44790298424318298</v>
      </c>
      <c r="J2610" s="17">
        <v>0.38096557817515903</v>
      </c>
      <c r="K2610" s="17">
        <v>0.43469420032110301</v>
      </c>
      <c r="L2610" s="17">
        <v>0.449516443777913</v>
      </c>
      <c r="M2610" s="17"/>
      <c r="N2610" s="17">
        <v>0.46729301063348599</v>
      </c>
      <c r="O2610" s="17">
        <v>0.44098621638817698</v>
      </c>
      <c r="P2610" s="17">
        <v>0.37109310052988798</v>
      </c>
      <c r="Q2610" s="17">
        <v>0.38542502876694601</v>
      </c>
      <c r="R2610" s="17"/>
      <c r="S2610" s="17">
        <v>0.51285109179297395</v>
      </c>
      <c r="T2610" s="17">
        <v>0.39829675284480998</v>
      </c>
      <c r="U2610" s="17">
        <v>0.34007296161124601</v>
      </c>
      <c r="V2610" s="17">
        <v>0.36104715775131502</v>
      </c>
      <c r="W2610" s="17">
        <v>0.458663565185708</v>
      </c>
      <c r="X2610" s="17">
        <v>0.52206955999056603</v>
      </c>
      <c r="Y2610" s="17">
        <v>0.33087566335292301</v>
      </c>
      <c r="Z2610" s="17">
        <v>0.33741162009669701</v>
      </c>
      <c r="AA2610" s="17">
        <v>0.467921247473569</v>
      </c>
      <c r="AB2610" s="17">
        <v>0.38309464653762498</v>
      </c>
      <c r="AC2610" s="17">
        <v>0.38328923794467101</v>
      </c>
      <c r="AD2610" s="17">
        <v>0.54547811737979102</v>
      </c>
      <c r="AE2610" s="17"/>
      <c r="AF2610" s="17">
        <v>0.412783149392283</v>
      </c>
      <c r="AG2610" s="17">
        <v>0.47129981551636002</v>
      </c>
      <c r="AH2610" s="17">
        <v>0.35516551733914797</v>
      </c>
      <c r="AI2610" s="17"/>
      <c r="AJ2610" s="17">
        <v>0.43586612165384298</v>
      </c>
      <c r="AK2610" s="17">
        <v>0.45569604745716502</v>
      </c>
      <c r="AL2610" s="17">
        <v>0.42250039763330799</v>
      </c>
      <c r="AM2610" s="17"/>
      <c r="AN2610" s="17">
        <v>0.38247938672978998</v>
      </c>
      <c r="AO2610" s="17">
        <v>0.39972988013965499</v>
      </c>
      <c r="AP2610" s="17">
        <v>0.40401476911821399</v>
      </c>
      <c r="AQ2610" s="17">
        <v>0.51101795862475996</v>
      </c>
      <c r="AR2610" s="17">
        <v>0.49762885536326101</v>
      </c>
      <c r="AS2610" s="17"/>
      <c r="AT2610" s="17">
        <v>0.43157949619678199</v>
      </c>
      <c r="AU2610" s="17">
        <v>0.35403335501740502</v>
      </c>
      <c r="AV2610" s="17"/>
      <c r="AW2610" s="17">
        <v>0.48255843876566201</v>
      </c>
      <c r="AX2610" s="17">
        <v>0.46641992205764299</v>
      </c>
      <c r="AY2610" s="17">
        <v>0.35320215998803101</v>
      </c>
    </row>
    <row r="2611" spans="2:51">
      <c r="B2611" t="s">
        <v>135</v>
      </c>
      <c r="C2611" s="17">
        <v>0.222473808574394</v>
      </c>
      <c r="D2611" s="17">
        <v>0.22394782606555</v>
      </c>
      <c r="E2611" s="17">
        <v>0.22130515351519101</v>
      </c>
      <c r="F2611" s="17"/>
      <c r="G2611" s="17">
        <v>0.33996273786664999</v>
      </c>
      <c r="H2611" s="17">
        <v>0.19203418451875501</v>
      </c>
      <c r="I2611" s="17">
        <v>0.14063964913020299</v>
      </c>
      <c r="J2611" s="17">
        <v>0.25744989207198798</v>
      </c>
      <c r="K2611" s="17">
        <v>0.20994992570979501</v>
      </c>
      <c r="L2611" s="17">
        <v>0.23641141684150099</v>
      </c>
      <c r="M2611" s="17"/>
      <c r="N2611" s="17">
        <v>0.18986845720966899</v>
      </c>
      <c r="O2611" s="17">
        <v>0.20083644978352</v>
      </c>
      <c r="P2611" s="17">
        <v>0.21824812382257</v>
      </c>
      <c r="Q2611" s="17">
        <v>0.29056692303484699</v>
      </c>
      <c r="R2611" s="17"/>
      <c r="S2611" s="17">
        <v>0.21154923183663599</v>
      </c>
      <c r="T2611" s="17">
        <v>0.160197682371123</v>
      </c>
      <c r="U2611" s="17">
        <v>0.31948606875066798</v>
      </c>
      <c r="V2611" s="17">
        <v>0.26312307470640101</v>
      </c>
      <c r="W2611" s="17">
        <v>0.206930788625933</v>
      </c>
      <c r="X2611" s="17">
        <v>0.20143853383562299</v>
      </c>
      <c r="Y2611" s="17">
        <v>0.257712339363804</v>
      </c>
      <c r="Z2611" s="17">
        <v>0.44278837380819602</v>
      </c>
      <c r="AA2611" s="17">
        <v>0.17733167922016699</v>
      </c>
      <c r="AB2611" s="17">
        <v>0.19248768502128699</v>
      </c>
      <c r="AC2611" s="17">
        <v>0.19166324874111201</v>
      </c>
      <c r="AD2611" s="17">
        <v>0.15796914834520101</v>
      </c>
      <c r="AE2611" s="17"/>
      <c r="AF2611" s="17">
        <v>0.239849765224564</v>
      </c>
      <c r="AG2611" s="17">
        <v>0.17189901882045899</v>
      </c>
      <c r="AH2611" s="17">
        <v>0.26311385927492398</v>
      </c>
      <c r="AI2611" s="17"/>
      <c r="AJ2611" s="17">
        <v>0.21908000044578599</v>
      </c>
      <c r="AK2611" s="17">
        <v>0.21872804343806301</v>
      </c>
      <c r="AL2611" s="17">
        <v>0.17113872498197499</v>
      </c>
      <c r="AM2611" s="17"/>
      <c r="AN2611" s="17">
        <v>0.29642342218439899</v>
      </c>
      <c r="AO2611" s="17">
        <v>0.23925629676472401</v>
      </c>
      <c r="AP2611" s="17">
        <v>0.177478849664154</v>
      </c>
      <c r="AQ2611" s="17">
        <v>0.177300653257879</v>
      </c>
      <c r="AR2611" s="17">
        <v>0.16168994822222599</v>
      </c>
      <c r="AS2611" s="17"/>
      <c r="AT2611" s="17">
        <v>0.209133696321426</v>
      </c>
      <c r="AU2611" s="17">
        <v>0.31998429236598702</v>
      </c>
      <c r="AV2611" s="17"/>
      <c r="AW2611" s="17">
        <v>0.180473789963734</v>
      </c>
      <c r="AX2611" s="17">
        <v>0.22178390774557399</v>
      </c>
      <c r="AY2611" s="17">
        <v>0.26369828624837799</v>
      </c>
    </row>
    <row r="2612" spans="2:51">
      <c r="B2612" t="s">
        <v>136</v>
      </c>
      <c r="C2612" s="17">
        <v>9.2982244031047406E-2</v>
      </c>
      <c r="D2612" s="17">
        <v>0.104449408700881</v>
      </c>
      <c r="E2612" s="17">
        <v>8.1068536816003595E-2</v>
      </c>
      <c r="F2612" s="17"/>
      <c r="G2612" s="17">
        <v>8.5131246162817004E-2</v>
      </c>
      <c r="H2612" s="17">
        <v>0.104547753131066</v>
      </c>
      <c r="I2612" s="17">
        <v>8.8843347148795895E-2</v>
      </c>
      <c r="J2612" s="17">
        <v>8.4825265151227597E-2</v>
      </c>
      <c r="K2612" s="17">
        <v>8.4480273850934096E-2</v>
      </c>
      <c r="L2612" s="17">
        <v>0.10255832895091101</v>
      </c>
      <c r="M2612" s="17"/>
      <c r="N2612" s="17">
        <v>6.8565247465108697E-2</v>
      </c>
      <c r="O2612" s="17">
        <v>0.12738272067656101</v>
      </c>
      <c r="P2612" s="17">
        <v>0.100665403264086</v>
      </c>
      <c r="Q2612" s="17">
        <v>7.9235313674605998E-2</v>
      </c>
      <c r="R2612" s="17"/>
      <c r="S2612" s="17">
        <v>6.92092767570269E-2</v>
      </c>
      <c r="T2612" s="17">
        <v>0.12228172046150999</v>
      </c>
      <c r="U2612" s="17">
        <v>7.5568327245113601E-2</v>
      </c>
      <c r="V2612" s="17">
        <v>0.15661522957678201</v>
      </c>
      <c r="W2612" s="17">
        <v>8.4474638814935304E-2</v>
      </c>
      <c r="X2612" s="17">
        <v>6.9652798520309298E-2</v>
      </c>
      <c r="Y2612" s="17">
        <v>5.6323621329388403E-2</v>
      </c>
      <c r="Z2612" s="17">
        <v>3.3410086031646198E-2</v>
      </c>
      <c r="AA2612" s="17">
        <v>0.115611045928367</v>
      </c>
      <c r="AB2612" s="17">
        <v>9.8691513361641406E-2</v>
      </c>
      <c r="AC2612" s="17">
        <v>8.4307658579042294E-2</v>
      </c>
      <c r="AD2612" s="17">
        <v>8.8611443163450904E-2</v>
      </c>
      <c r="AE2612" s="17"/>
      <c r="AF2612" s="17">
        <v>0.100002212659349</v>
      </c>
      <c r="AG2612" s="17">
        <v>8.7364769403089002E-2</v>
      </c>
      <c r="AH2612" s="17">
        <v>0.103995959093985</v>
      </c>
      <c r="AI2612" s="17"/>
      <c r="AJ2612" s="17">
        <v>8.7224498911818604E-2</v>
      </c>
      <c r="AK2612" s="17">
        <v>7.2318114451648499E-2</v>
      </c>
      <c r="AL2612" s="17">
        <v>0.109314257156108</v>
      </c>
      <c r="AM2612" s="17"/>
      <c r="AN2612" s="17">
        <v>8.2507801070343903E-2</v>
      </c>
      <c r="AO2612" s="17">
        <v>9.7415760066621906E-2</v>
      </c>
      <c r="AP2612" s="17">
        <v>9.03807718890247E-2</v>
      </c>
      <c r="AQ2612" s="17">
        <v>7.7267140303405396E-2</v>
      </c>
      <c r="AR2612" s="17">
        <v>6.9870071880138898E-2</v>
      </c>
      <c r="AS2612" s="17"/>
      <c r="AT2612" s="17">
        <v>9.7766415510892102E-2</v>
      </c>
      <c r="AU2612" s="17">
        <v>5.8655543736353503E-2</v>
      </c>
      <c r="AV2612" s="17"/>
      <c r="AW2612" s="17">
        <v>7.4341596542037106E-2</v>
      </c>
      <c r="AX2612" s="17">
        <v>5.5442256078865701E-2</v>
      </c>
      <c r="AY2612" s="17">
        <v>0.121353474778742</v>
      </c>
    </row>
    <row r="2613" spans="2:51">
      <c r="B2613" t="s">
        <v>137</v>
      </c>
      <c r="C2613" s="17">
        <v>4.3704796248373499E-2</v>
      </c>
      <c r="D2613" s="17">
        <v>3.7728148129408397E-2</v>
      </c>
      <c r="E2613" s="17">
        <v>4.93313640649879E-2</v>
      </c>
      <c r="F2613" s="17"/>
      <c r="G2613" s="17">
        <v>6.4962999411386196E-2</v>
      </c>
      <c r="H2613" s="17">
        <v>4.1575082301246298E-2</v>
      </c>
      <c r="I2613" s="17">
        <v>5.0096387768952401E-2</v>
      </c>
      <c r="J2613" s="17">
        <v>3.3248098256642003E-2</v>
      </c>
      <c r="K2613" s="17">
        <v>3.4569181010211301E-2</v>
      </c>
      <c r="L2613" s="17">
        <v>4.5391663222547597E-2</v>
      </c>
      <c r="M2613" s="17"/>
      <c r="N2613" s="17">
        <v>4.0195510598732602E-2</v>
      </c>
      <c r="O2613" s="17">
        <v>3.88036273486696E-2</v>
      </c>
      <c r="P2613" s="17">
        <v>4.7964841105933298E-2</v>
      </c>
      <c r="Q2613" s="17">
        <v>5.0808785300744799E-2</v>
      </c>
      <c r="R2613" s="17"/>
      <c r="S2613" s="17">
        <v>1.7055695963852702E-2</v>
      </c>
      <c r="T2613" s="17">
        <v>8.4174298417916404E-2</v>
      </c>
      <c r="U2613" s="17">
        <v>9.2305466389677009E-3</v>
      </c>
      <c r="V2613" s="17">
        <v>1.2809791115168201E-2</v>
      </c>
      <c r="W2613" s="17">
        <v>2.67021831415045E-2</v>
      </c>
      <c r="X2613" s="17">
        <v>5.9071655662466201E-2</v>
      </c>
      <c r="Y2613" s="17">
        <v>6.8111366374935006E-2</v>
      </c>
      <c r="Z2613" s="17">
        <v>4.8400890058518997E-2</v>
      </c>
      <c r="AA2613" s="17">
        <v>3.8783095349588702E-2</v>
      </c>
      <c r="AB2613" s="17">
        <v>5.0411881685993899E-2</v>
      </c>
      <c r="AC2613" s="17">
        <v>5.7778983643158498E-2</v>
      </c>
      <c r="AD2613" s="17">
        <v>7.9658431538710897E-2</v>
      </c>
      <c r="AE2613" s="17"/>
      <c r="AF2613" s="17">
        <v>4.4576100696267003E-2</v>
      </c>
      <c r="AG2613" s="17">
        <v>2.76088908441347E-2</v>
      </c>
      <c r="AH2613" s="17">
        <v>7.8121302830175696E-2</v>
      </c>
      <c r="AI2613" s="17"/>
      <c r="AJ2613" s="17">
        <v>4.7853814456856103E-2</v>
      </c>
      <c r="AK2613" s="17">
        <v>3.1402327471744901E-2</v>
      </c>
      <c r="AL2613" s="17">
        <v>1.13611976298887E-2</v>
      </c>
      <c r="AM2613" s="17"/>
      <c r="AN2613" s="17">
        <v>7.1867974460904205E-2</v>
      </c>
      <c r="AO2613" s="17">
        <v>5.2764877522548603E-2</v>
      </c>
      <c r="AP2613" s="17">
        <v>3.7690383515188802E-2</v>
      </c>
      <c r="AQ2613" s="17">
        <v>2.81063926447917E-2</v>
      </c>
      <c r="AR2613" s="17">
        <v>0</v>
      </c>
      <c r="AS2613" s="17"/>
      <c r="AT2613" s="17">
        <v>4.5027233321697301E-2</v>
      </c>
      <c r="AU2613" s="17">
        <v>3.46402842581294E-2</v>
      </c>
      <c r="AV2613" s="17"/>
      <c r="AW2613" s="17">
        <v>3.6419034116209302E-2</v>
      </c>
      <c r="AX2613" s="17">
        <v>2.7806001338467699E-2</v>
      </c>
      <c r="AY2613" s="17">
        <v>5.5125567306418398E-2</v>
      </c>
    </row>
    <row r="2614" spans="2:51">
      <c r="B2614" t="s">
        <v>119</v>
      </c>
      <c r="C2614" s="17">
        <v>4.0490027616312201E-2</v>
      </c>
      <c r="D2614" s="17">
        <v>2.81924430670989E-2</v>
      </c>
      <c r="E2614" s="17">
        <v>5.1687110444890799E-2</v>
      </c>
      <c r="F2614" s="17"/>
      <c r="G2614" s="17">
        <v>5.5742668694223403E-2</v>
      </c>
      <c r="H2614" s="17">
        <v>4.0008282486723598E-2</v>
      </c>
      <c r="I2614" s="17">
        <v>8.1290142404366703E-2</v>
      </c>
      <c r="J2614" s="17">
        <v>2.7955687353289901E-2</v>
      </c>
      <c r="K2614" s="17">
        <v>4.4217135486926497E-2</v>
      </c>
      <c r="L2614" s="17">
        <v>1.2232679895721099E-2</v>
      </c>
      <c r="M2614" s="17"/>
      <c r="N2614" s="17">
        <v>1.84533839363662E-2</v>
      </c>
      <c r="O2614" s="17">
        <v>2.7196452400815498E-2</v>
      </c>
      <c r="P2614" s="17">
        <v>5.6776835863308901E-2</v>
      </c>
      <c r="Q2614" s="17">
        <v>6.9655749755754906E-2</v>
      </c>
      <c r="R2614" s="17"/>
      <c r="S2614" s="17">
        <v>3.2599443575264897E-2</v>
      </c>
      <c r="T2614" s="17">
        <v>5.7196735999772798E-2</v>
      </c>
      <c r="U2614" s="17">
        <v>1.8676788849622601E-2</v>
      </c>
      <c r="V2614" s="17">
        <v>2.5738702274012301E-2</v>
      </c>
      <c r="W2614" s="17">
        <v>6.0443258436904498E-2</v>
      </c>
      <c r="X2614" s="17">
        <v>2.41267064377905E-2</v>
      </c>
      <c r="Y2614" s="17">
        <v>3.6085275463955402E-2</v>
      </c>
      <c r="Z2614" s="17">
        <v>1.5816571477451399E-2</v>
      </c>
      <c r="AA2614" s="17">
        <v>3.4994054099293702E-2</v>
      </c>
      <c r="AB2614" s="17">
        <v>8.6490039321383494E-2</v>
      </c>
      <c r="AC2614" s="17">
        <v>4.9106864504569497E-2</v>
      </c>
      <c r="AD2614" s="17">
        <v>4.3674512023113198E-2</v>
      </c>
      <c r="AE2614" s="17"/>
      <c r="AF2614" s="17">
        <v>3.0635485065013901E-2</v>
      </c>
      <c r="AG2614" s="17">
        <v>4.1953451047467998E-2</v>
      </c>
      <c r="AH2614" s="17">
        <v>4.5842476657920503E-2</v>
      </c>
      <c r="AI2614" s="17"/>
      <c r="AJ2614" s="17">
        <v>2.2042564545647899E-2</v>
      </c>
      <c r="AK2614" s="17">
        <v>5.3244099850801203E-2</v>
      </c>
      <c r="AL2614" s="17">
        <v>2.45810976365348E-2</v>
      </c>
      <c r="AM2614" s="17"/>
      <c r="AN2614" s="17">
        <v>4.3362882628051103E-2</v>
      </c>
      <c r="AO2614" s="17">
        <v>3.0080722974154601E-2</v>
      </c>
      <c r="AP2614" s="17">
        <v>5.0749901478946799E-2</v>
      </c>
      <c r="AQ2614" s="17">
        <v>4.0734538119524002E-2</v>
      </c>
      <c r="AR2614" s="17">
        <v>0</v>
      </c>
      <c r="AS2614" s="17"/>
      <c r="AT2614" s="17">
        <v>3.45046426905464E-2</v>
      </c>
      <c r="AU2614" s="17">
        <v>8.7129311499733603E-2</v>
      </c>
      <c r="AV2614" s="17"/>
      <c r="AW2614" s="17">
        <v>1.7737662383377699E-2</v>
      </c>
      <c r="AX2614" s="17">
        <v>2.1141586390735399E-2</v>
      </c>
      <c r="AY2614" s="17">
        <v>6.7956475275071704E-2</v>
      </c>
    </row>
    <row r="2615" spans="2:51">
      <c r="B2615" t="s">
        <v>138</v>
      </c>
      <c r="C2615" s="17">
        <v>0.60034912352987202</v>
      </c>
      <c r="D2615" s="17">
        <v>0.60568217403706204</v>
      </c>
      <c r="E2615" s="17">
        <v>0.59660783515892701</v>
      </c>
      <c r="F2615" s="17"/>
      <c r="G2615" s="17">
        <v>0.45420034786492403</v>
      </c>
      <c r="H2615" s="17">
        <v>0.62183469756220899</v>
      </c>
      <c r="I2615" s="17">
        <v>0.63913047354768204</v>
      </c>
      <c r="J2615" s="17">
        <v>0.596521057166853</v>
      </c>
      <c r="K2615" s="17">
        <v>0.62678348394213401</v>
      </c>
      <c r="L2615" s="17">
        <v>0.60340591108931896</v>
      </c>
      <c r="M2615" s="17"/>
      <c r="N2615" s="17">
        <v>0.68291740079012397</v>
      </c>
      <c r="O2615" s="17">
        <v>0.60578074979043395</v>
      </c>
      <c r="P2615" s="17">
        <v>0.57634479594410204</v>
      </c>
      <c r="Q2615" s="17">
        <v>0.50973322823404699</v>
      </c>
      <c r="R2615" s="17"/>
      <c r="S2615" s="17">
        <v>0.66958635186721904</v>
      </c>
      <c r="T2615" s="17">
        <v>0.57614956274967799</v>
      </c>
      <c r="U2615" s="17">
        <v>0.57703826851562801</v>
      </c>
      <c r="V2615" s="17">
        <v>0.54171320232763698</v>
      </c>
      <c r="W2615" s="17">
        <v>0.62144913098072296</v>
      </c>
      <c r="X2615" s="17">
        <v>0.64571030554381104</v>
      </c>
      <c r="Y2615" s="17">
        <v>0.58176739746791795</v>
      </c>
      <c r="Z2615" s="17">
        <v>0.45958407862418799</v>
      </c>
      <c r="AA2615" s="17">
        <v>0.63328012540258305</v>
      </c>
      <c r="AB2615" s="17">
        <v>0.57191888060969398</v>
      </c>
      <c r="AC2615" s="17">
        <v>0.617143244532117</v>
      </c>
      <c r="AD2615" s="17">
        <v>0.63008646492952403</v>
      </c>
      <c r="AE2615" s="17"/>
      <c r="AF2615" s="17">
        <v>0.58493643635480597</v>
      </c>
      <c r="AG2615" s="17">
        <v>0.67117386988484895</v>
      </c>
      <c r="AH2615" s="17">
        <v>0.508926402142995</v>
      </c>
      <c r="AI2615" s="17"/>
      <c r="AJ2615" s="17">
        <v>0.62379912163989104</v>
      </c>
      <c r="AK2615" s="17">
        <v>0.62430741478774299</v>
      </c>
      <c r="AL2615" s="17">
        <v>0.68360472259549399</v>
      </c>
      <c r="AM2615" s="17"/>
      <c r="AN2615" s="17">
        <v>0.50583791965630198</v>
      </c>
      <c r="AO2615" s="17">
        <v>0.58048234267195098</v>
      </c>
      <c r="AP2615" s="17">
        <v>0.64370009345268597</v>
      </c>
      <c r="AQ2615" s="17">
        <v>0.67659127567440003</v>
      </c>
      <c r="AR2615" s="17">
        <v>0.76843997989763502</v>
      </c>
      <c r="AS2615" s="17"/>
      <c r="AT2615" s="17">
        <v>0.61356801215543899</v>
      </c>
      <c r="AU2615" s="17">
        <v>0.49959056813979602</v>
      </c>
      <c r="AV2615" s="17"/>
      <c r="AW2615" s="17">
        <v>0.69102791699464206</v>
      </c>
      <c r="AX2615" s="17">
        <v>0.67382624844635697</v>
      </c>
      <c r="AY2615" s="17">
        <v>0.49186619639139001</v>
      </c>
    </row>
    <row r="2616" spans="2:51">
      <c r="B2616" t="s">
        <v>139</v>
      </c>
      <c r="C2616" s="17">
        <v>0.136687040279421</v>
      </c>
      <c r="D2616" s="17">
        <v>0.14217755683028899</v>
      </c>
      <c r="E2616" s="17">
        <v>0.13039990088099099</v>
      </c>
      <c r="F2616" s="17"/>
      <c r="G2616" s="17">
        <v>0.15009424557420301</v>
      </c>
      <c r="H2616" s="17">
        <v>0.146122835432312</v>
      </c>
      <c r="I2616" s="17">
        <v>0.138939734917748</v>
      </c>
      <c r="J2616" s="17">
        <v>0.11807336340787</v>
      </c>
      <c r="K2616" s="17">
        <v>0.119049454861145</v>
      </c>
      <c r="L2616" s="17">
        <v>0.147949992173459</v>
      </c>
      <c r="M2616" s="17"/>
      <c r="N2616" s="17">
        <v>0.108760758063841</v>
      </c>
      <c r="O2616" s="17">
        <v>0.166186348025231</v>
      </c>
      <c r="P2616" s="17">
        <v>0.14863024437002001</v>
      </c>
      <c r="Q2616" s="17">
        <v>0.13004409897535099</v>
      </c>
      <c r="R2616" s="17"/>
      <c r="S2616" s="17">
        <v>8.6264972720879601E-2</v>
      </c>
      <c r="T2616" s="17">
        <v>0.206456018879426</v>
      </c>
      <c r="U2616" s="17">
        <v>8.4798873884081305E-2</v>
      </c>
      <c r="V2616" s="17">
        <v>0.16942502069195001</v>
      </c>
      <c r="W2616" s="17">
        <v>0.11117682195644001</v>
      </c>
      <c r="X2616" s="17">
        <v>0.128724454182776</v>
      </c>
      <c r="Y2616" s="17">
        <v>0.124434987704323</v>
      </c>
      <c r="Z2616" s="17">
        <v>8.1810976090165202E-2</v>
      </c>
      <c r="AA2616" s="17">
        <v>0.154394141277956</v>
      </c>
      <c r="AB2616" s="17">
        <v>0.14910339504763501</v>
      </c>
      <c r="AC2616" s="17">
        <v>0.14208664222220099</v>
      </c>
      <c r="AD2616" s="17">
        <v>0.16826987470216201</v>
      </c>
      <c r="AE2616" s="17"/>
      <c r="AF2616" s="17">
        <v>0.14457831335561599</v>
      </c>
      <c r="AG2616" s="17">
        <v>0.114973660247224</v>
      </c>
      <c r="AH2616" s="17">
        <v>0.182117261924161</v>
      </c>
      <c r="AI2616" s="17"/>
      <c r="AJ2616" s="17">
        <v>0.13507831336867501</v>
      </c>
      <c r="AK2616" s="17">
        <v>0.103720441923393</v>
      </c>
      <c r="AL2616" s="17">
        <v>0.12067545478599701</v>
      </c>
      <c r="AM2616" s="17"/>
      <c r="AN2616" s="17">
        <v>0.15437577553124801</v>
      </c>
      <c r="AO2616" s="17">
        <v>0.15018063758917</v>
      </c>
      <c r="AP2616" s="17">
        <v>0.12807115540421299</v>
      </c>
      <c r="AQ2616" s="17">
        <v>0.105373532948197</v>
      </c>
      <c r="AR2616" s="17">
        <v>6.9870071880138898E-2</v>
      </c>
      <c r="AS2616" s="17"/>
      <c r="AT2616" s="17">
        <v>0.14279364883258899</v>
      </c>
      <c r="AU2616" s="17">
        <v>9.3295827994482897E-2</v>
      </c>
      <c r="AV2616" s="17"/>
      <c r="AW2616" s="17">
        <v>0.110760630658246</v>
      </c>
      <c r="AX2616" s="17">
        <v>8.3248257417333493E-2</v>
      </c>
      <c r="AY2616" s="17">
        <v>0.17647904208515999</v>
      </c>
    </row>
    <row r="2617" spans="2:51">
      <c r="B2617" t="s">
        <v>140</v>
      </c>
      <c r="C2617" s="17">
        <v>0.463662083250452</v>
      </c>
      <c r="D2617" s="17">
        <v>0.463504617206773</v>
      </c>
      <c r="E2617" s="17">
        <v>0.466207934277936</v>
      </c>
      <c r="F2617" s="17"/>
      <c r="G2617" s="17">
        <v>0.30410610229072099</v>
      </c>
      <c r="H2617" s="17">
        <v>0.47571186212989702</v>
      </c>
      <c r="I2617" s="17">
        <v>0.50019073862993402</v>
      </c>
      <c r="J2617" s="17">
        <v>0.47844769375898299</v>
      </c>
      <c r="K2617" s="17">
        <v>0.50773402908098797</v>
      </c>
      <c r="L2617" s="17">
        <v>0.45545591891586101</v>
      </c>
      <c r="M2617" s="17"/>
      <c r="N2617" s="17">
        <v>0.57415664272628297</v>
      </c>
      <c r="O2617" s="17">
        <v>0.43959440176520298</v>
      </c>
      <c r="P2617" s="17">
        <v>0.427714551574082</v>
      </c>
      <c r="Q2617" s="17">
        <v>0.37968912925869602</v>
      </c>
      <c r="R2617" s="17"/>
      <c r="S2617" s="17">
        <v>0.58332137914633997</v>
      </c>
      <c r="T2617" s="17">
        <v>0.36969354387025199</v>
      </c>
      <c r="U2617" s="17">
        <v>0.49223939463154698</v>
      </c>
      <c r="V2617" s="17">
        <v>0.372288181635686</v>
      </c>
      <c r="W2617" s="17">
        <v>0.510272309024283</v>
      </c>
      <c r="X2617" s="17">
        <v>0.51698585136103503</v>
      </c>
      <c r="Y2617" s="17">
        <v>0.45733240976359402</v>
      </c>
      <c r="Z2617" s="17">
        <v>0.37777310253402302</v>
      </c>
      <c r="AA2617" s="17">
        <v>0.47888598412462702</v>
      </c>
      <c r="AB2617" s="17">
        <v>0.422815485562058</v>
      </c>
      <c r="AC2617" s="17">
        <v>0.47505660230991698</v>
      </c>
      <c r="AD2617" s="17">
        <v>0.46181659022736199</v>
      </c>
      <c r="AE2617" s="17"/>
      <c r="AF2617" s="17">
        <v>0.44035812299919003</v>
      </c>
      <c r="AG2617" s="17">
        <v>0.55620020963762595</v>
      </c>
      <c r="AH2617" s="17">
        <v>0.326809140218834</v>
      </c>
      <c r="AI2617" s="17"/>
      <c r="AJ2617" s="17">
        <v>0.488720808271217</v>
      </c>
      <c r="AK2617" s="17">
        <v>0.52058697286434996</v>
      </c>
      <c r="AL2617" s="17">
        <v>0.56292926780949704</v>
      </c>
      <c r="AM2617" s="17"/>
      <c r="AN2617" s="17">
        <v>0.351462144125054</v>
      </c>
      <c r="AO2617" s="17">
        <v>0.43030170508277998</v>
      </c>
      <c r="AP2617" s="17">
        <v>0.51562893804847298</v>
      </c>
      <c r="AQ2617" s="17">
        <v>0.57121774272620296</v>
      </c>
      <c r="AR2617" s="17">
        <v>0.69856990801749697</v>
      </c>
      <c r="AS2617" s="17"/>
      <c r="AT2617" s="17">
        <v>0.470774363322849</v>
      </c>
      <c r="AU2617" s="17">
        <v>0.40629474014531403</v>
      </c>
      <c r="AV2617" s="17"/>
      <c r="AW2617" s="17">
        <v>0.58026728633639502</v>
      </c>
      <c r="AX2617" s="17">
        <v>0.59057799102902397</v>
      </c>
      <c r="AY2617" s="17">
        <v>0.31538715430622999</v>
      </c>
    </row>
    <row r="2618" spans="2:51">
      <c r="C2618" s="17"/>
      <c r="D2618" s="17"/>
      <c r="E2618" s="17"/>
      <c r="F2618" s="17"/>
      <c r="G2618" s="17"/>
      <c r="H2618" s="17"/>
      <c r="I2618" s="17"/>
      <c r="J2618" s="17"/>
      <c r="K2618" s="17"/>
      <c r="L2618" s="17"/>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7"/>
      <c r="AI2618" s="17"/>
      <c r="AJ2618" s="17"/>
      <c r="AK2618" s="17"/>
      <c r="AL2618" s="17"/>
      <c r="AM2618" s="17"/>
      <c r="AN2618" s="17"/>
      <c r="AO2618" s="17"/>
      <c r="AP2618" s="17"/>
      <c r="AQ2618" s="17"/>
      <c r="AR2618" s="17"/>
      <c r="AS2618" s="17"/>
      <c r="AT2618" s="17"/>
      <c r="AU2618" s="17"/>
      <c r="AV2618" s="17"/>
      <c r="AW2618" s="17"/>
      <c r="AX2618" s="17"/>
      <c r="AY2618" s="17"/>
    </row>
    <row r="2619" spans="2:51">
      <c r="B2619" s="6" t="s">
        <v>562</v>
      </c>
      <c r="C2619" s="17"/>
      <c r="D2619" s="17"/>
      <c r="E2619" s="17"/>
      <c r="F2619" s="17"/>
      <c r="G2619" s="17"/>
      <c r="H2619" s="17"/>
      <c r="I2619" s="17"/>
      <c r="J2619" s="17"/>
      <c r="K2619" s="17"/>
      <c r="L2619" s="17"/>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7"/>
      <c r="AI2619" s="17"/>
      <c r="AJ2619" s="17"/>
      <c r="AK2619" s="17"/>
      <c r="AL2619" s="17"/>
      <c r="AM2619" s="17"/>
      <c r="AN2619" s="17"/>
      <c r="AO2619" s="17"/>
      <c r="AP2619" s="17"/>
      <c r="AQ2619" s="17"/>
      <c r="AR2619" s="17"/>
      <c r="AS2619" s="17"/>
      <c r="AT2619" s="17"/>
      <c r="AU2619" s="17"/>
      <c r="AV2619" s="17"/>
      <c r="AW2619" s="17"/>
      <c r="AX2619" s="17"/>
      <c r="AY2619" s="17"/>
    </row>
    <row r="2620" spans="2:51">
      <c r="B2620" s="24" t="s">
        <v>16</v>
      </c>
      <c r="C2620" s="17"/>
      <c r="D2620" s="17"/>
      <c r="E2620" s="17"/>
      <c r="F2620" s="17"/>
      <c r="G2620" s="17"/>
      <c r="H2620" s="17"/>
      <c r="I2620" s="17"/>
      <c r="J2620" s="17"/>
      <c r="K2620" s="17"/>
      <c r="L2620" s="17"/>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7"/>
      <c r="AI2620" s="17"/>
      <c r="AJ2620" s="17"/>
      <c r="AK2620" s="17"/>
      <c r="AL2620" s="17"/>
      <c r="AM2620" s="17"/>
      <c r="AN2620" s="17"/>
      <c r="AO2620" s="17"/>
      <c r="AP2620" s="17"/>
      <c r="AQ2620" s="17"/>
      <c r="AR2620" s="17"/>
      <c r="AS2620" s="17"/>
      <c r="AT2620" s="17"/>
      <c r="AU2620" s="17"/>
      <c r="AV2620" s="17"/>
      <c r="AW2620" s="17"/>
      <c r="AX2620" s="17"/>
      <c r="AY2620" s="17"/>
    </row>
    <row r="2621" spans="2:51">
      <c r="B2621" t="s">
        <v>133</v>
      </c>
      <c r="C2621" s="17">
        <v>0.112308950007623</v>
      </c>
      <c r="D2621" s="17">
        <v>0.151443390185273</v>
      </c>
      <c r="E2621" s="17">
        <v>7.5829508009590596E-2</v>
      </c>
      <c r="F2621" s="17"/>
      <c r="G2621" s="17">
        <v>9.1548573002368794E-2</v>
      </c>
      <c r="H2621" s="17">
        <v>0.13516065675762501</v>
      </c>
      <c r="I2621" s="17">
        <v>0.120710059029766</v>
      </c>
      <c r="J2621" s="17">
        <v>9.1913225908352297E-2</v>
      </c>
      <c r="K2621" s="17">
        <v>0.11040098228011699</v>
      </c>
      <c r="L2621" s="17">
        <v>0.113718595732369</v>
      </c>
      <c r="M2621" s="17"/>
      <c r="N2621" s="17">
        <v>0.165961169028747</v>
      </c>
      <c r="O2621" s="17">
        <v>7.8596263567575098E-2</v>
      </c>
      <c r="P2621" s="17">
        <v>0.117238880843855</v>
      </c>
      <c r="Q2621" s="17">
        <v>8.4511140575608601E-2</v>
      </c>
      <c r="R2621" s="17"/>
      <c r="S2621" s="17">
        <v>0.16621789831120801</v>
      </c>
      <c r="T2621" s="17">
        <v>8.2379327180344894E-2</v>
      </c>
      <c r="U2621" s="17">
        <v>9.39418042567218E-2</v>
      </c>
      <c r="V2621" s="17">
        <v>0.137440390001728</v>
      </c>
      <c r="W2621" s="17">
        <v>0.10688062044036099</v>
      </c>
      <c r="X2621" s="17">
        <v>0.101593977765104</v>
      </c>
      <c r="Y2621" s="17">
        <v>9.9717171434670904E-2</v>
      </c>
      <c r="Z2621" s="17">
        <v>6.5169482120534306E-2</v>
      </c>
      <c r="AA2621" s="17">
        <v>9.1991134492971097E-2</v>
      </c>
      <c r="AB2621" s="17">
        <v>0.14664926235185199</v>
      </c>
      <c r="AC2621" s="17">
        <v>0.114954510847891</v>
      </c>
      <c r="AD2621" s="17">
        <v>0.113358946644429</v>
      </c>
      <c r="AE2621" s="17"/>
      <c r="AF2621" s="17">
        <v>0.115870205177901</v>
      </c>
      <c r="AG2621" s="17">
        <v>0.124637760352348</v>
      </c>
      <c r="AH2621" s="17">
        <v>8.2404522226469601E-2</v>
      </c>
      <c r="AI2621" s="17"/>
      <c r="AJ2621" s="17">
        <v>0.162987099083482</v>
      </c>
      <c r="AK2621" s="17">
        <v>0.11181944829259</v>
      </c>
      <c r="AL2621" s="17">
        <v>9.5285985648337498E-2</v>
      </c>
      <c r="AM2621" s="17"/>
      <c r="AN2621" s="17">
        <v>9.7288958873565201E-2</v>
      </c>
      <c r="AO2621" s="17">
        <v>0.114911759243685</v>
      </c>
      <c r="AP2621" s="17">
        <v>0.11705399262513</v>
      </c>
      <c r="AQ2621" s="17">
        <v>0.17190268904875999</v>
      </c>
      <c r="AR2621" s="17">
        <v>0.34868017618939601</v>
      </c>
      <c r="AS2621" s="17"/>
      <c r="AT2621" s="17">
        <v>0.109581394457079</v>
      </c>
      <c r="AU2621" s="17">
        <v>0.13691983356579401</v>
      </c>
      <c r="AV2621" s="17"/>
      <c r="AW2621" s="17">
        <v>0.15692225783730199</v>
      </c>
      <c r="AX2621" s="17">
        <v>9.3395403038130098E-2</v>
      </c>
      <c r="AY2621" s="17">
        <v>6.7411026696826706E-2</v>
      </c>
    </row>
    <row r="2622" spans="2:51">
      <c r="B2622" t="s">
        <v>134</v>
      </c>
      <c r="C2622" s="17">
        <v>0.37454279548613301</v>
      </c>
      <c r="D2622" s="17">
        <v>0.41741607699625399</v>
      </c>
      <c r="E2622" s="17">
        <v>0.33285189979020802</v>
      </c>
      <c r="F2622" s="17"/>
      <c r="G2622" s="17">
        <v>0.33847681936427598</v>
      </c>
      <c r="H2622" s="17">
        <v>0.406880791824763</v>
      </c>
      <c r="I2622" s="17">
        <v>0.29384100463984397</v>
      </c>
      <c r="J2622" s="17">
        <v>0.43200546293597702</v>
      </c>
      <c r="K2622" s="17">
        <v>0.30856072125897099</v>
      </c>
      <c r="L2622" s="17">
        <v>0.42438923109992799</v>
      </c>
      <c r="M2622" s="17"/>
      <c r="N2622" s="17">
        <v>0.44526415577211598</v>
      </c>
      <c r="O2622" s="17">
        <v>0.39668089630606501</v>
      </c>
      <c r="P2622" s="17">
        <v>0.32989021931634199</v>
      </c>
      <c r="Q2622" s="17">
        <v>0.31161374363572902</v>
      </c>
      <c r="R2622" s="17"/>
      <c r="S2622" s="17">
        <v>0.45973311153212598</v>
      </c>
      <c r="T2622" s="17">
        <v>0.44891534351387002</v>
      </c>
      <c r="U2622" s="17">
        <v>0.34969677926414</v>
      </c>
      <c r="V2622" s="17">
        <v>0.43826847899627303</v>
      </c>
      <c r="W2622" s="17">
        <v>0.35055276079029801</v>
      </c>
      <c r="X2622" s="17">
        <v>0.394188268072102</v>
      </c>
      <c r="Y2622" s="17">
        <v>0.33371304307108102</v>
      </c>
      <c r="Z2622" s="17">
        <v>0.446583239064265</v>
      </c>
      <c r="AA2622" s="17">
        <v>0.29001319208612403</v>
      </c>
      <c r="AB2622" s="17">
        <v>0.33284790161803202</v>
      </c>
      <c r="AC2622" s="17">
        <v>0.31382891348210901</v>
      </c>
      <c r="AD2622" s="17">
        <v>0.23508775335766399</v>
      </c>
      <c r="AE2622" s="17"/>
      <c r="AF2622" s="17">
        <v>0.343209052539375</v>
      </c>
      <c r="AG2622" s="17">
        <v>0.40489518599291802</v>
      </c>
      <c r="AH2622" s="17">
        <v>0.36831442657221403</v>
      </c>
      <c r="AI2622" s="17"/>
      <c r="AJ2622" s="17">
        <v>0.41619554103855999</v>
      </c>
      <c r="AK2622" s="17">
        <v>0.38422252564015003</v>
      </c>
      <c r="AL2622" s="17">
        <v>0.53075187969683901</v>
      </c>
      <c r="AM2622" s="17"/>
      <c r="AN2622" s="17">
        <v>0.28733251386956399</v>
      </c>
      <c r="AO2622" s="17">
        <v>0.36067238311730099</v>
      </c>
      <c r="AP2622" s="17">
        <v>0.46181240163634901</v>
      </c>
      <c r="AQ2622" s="17">
        <v>0.477068593795622</v>
      </c>
      <c r="AR2622" s="17">
        <v>0.134975751087624</v>
      </c>
      <c r="AS2622" s="17"/>
      <c r="AT2622" s="17">
        <v>0.36650664320429299</v>
      </c>
      <c r="AU2622" s="17">
        <v>0.46678783676318297</v>
      </c>
      <c r="AV2622" s="17"/>
      <c r="AW2622" s="17">
        <v>0.43693829483340701</v>
      </c>
      <c r="AX2622" s="17">
        <v>0.44478474492137299</v>
      </c>
      <c r="AY2622" s="17">
        <v>0.28434992629157801</v>
      </c>
    </row>
    <row r="2623" spans="2:51">
      <c r="B2623" t="s">
        <v>135</v>
      </c>
      <c r="C2623" s="17">
        <v>0.31098630252235798</v>
      </c>
      <c r="D2623" s="17">
        <v>0.26749983868930099</v>
      </c>
      <c r="E2623" s="17">
        <v>0.35085861711445898</v>
      </c>
      <c r="F2623" s="17"/>
      <c r="G2623" s="17">
        <v>0.35099143559191398</v>
      </c>
      <c r="H2623" s="17">
        <v>0.237563695315477</v>
      </c>
      <c r="I2623" s="17">
        <v>0.32531379653509901</v>
      </c>
      <c r="J2623" s="17">
        <v>0.29499162109119598</v>
      </c>
      <c r="K2623" s="17">
        <v>0.37362583324180998</v>
      </c>
      <c r="L2623" s="17">
        <v>0.311448639689205</v>
      </c>
      <c r="M2623" s="17"/>
      <c r="N2623" s="17">
        <v>0.245439678334987</v>
      </c>
      <c r="O2623" s="17">
        <v>0.301558493902221</v>
      </c>
      <c r="P2623" s="17">
        <v>0.324116375576951</v>
      </c>
      <c r="Q2623" s="17">
        <v>0.382154721768797</v>
      </c>
      <c r="R2623" s="17"/>
      <c r="S2623" s="17">
        <v>0.23473416417165299</v>
      </c>
      <c r="T2623" s="17">
        <v>0.25776331555305798</v>
      </c>
      <c r="U2623" s="17">
        <v>0.39718395014157498</v>
      </c>
      <c r="V2623" s="17">
        <v>0.27592273569845199</v>
      </c>
      <c r="W2623" s="17">
        <v>0.360431334232654</v>
      </c>
      <c r="X2623" s="17">
        <v>0.29167740231995398</v>
      </c>
      <c r="Y2623" s="17">
        <v>0.38498269803219998</v>
      </c>
      <c r="Z2623" s="17">
        <v>0.21423636558037101</v>
      </c>
      <c r="AA2623" s="17">
        <v>0.40867055790627499</v>
      </c>
      <c r="AB2623" s="17">
        <v>0.24385715807111599</v>
      </c>
      <c r="AC2623" s="17">
        <v>0.349332962092882</v>
      </c>
      <c r="AD2623" s="17">
        <v>0.29723317428620699</v>
      </c>
      <c r="AE2623" s="17"/>
      <c r="AF2623" s="17">
        <v>0.34428210037831503</v>
      </c>
      <c r="AG2623" s="17">
        <v>0.28434918430149803</v>
      </c>
      <c r="AH2623" s="17">
        <v>0.327498281517481</v>
      </c>
      <c r="AI2623" s="17"/>
      <c r="AJ2623" s="17">
        <v>0.28878050287328699</v>
      </c>
      <c r="AK2623" s="17">
        <v>0.30759083154529099</v>
      </c>
      <c r="AL2623" s="17">
        <v>0.20641673714683101</v>
      </c>
      <c r="AM2623" s="17"/>
      <c r="AN2623" s="17">
        <v>0.38321478930288999</v>
      </c>
      <c r="AO2623" s="17">
        <v>0.30375764019172602</v>
      </c>
      <c r="AP2623" s="17">
        <v>0.24949510376470499</v>
      </c>
      <c r="AQ2623" s="17">
        <v>0.22279251151769899</v>
      </c>
      <c r="AR2623" s="17">
        <v>0.28742242973869098</v>
      </c>
      <c r="AS2623" s="17"/>
      <c r="AT2623" s="17">
        <v>0.31702401971271699</v>
      </c>
      <c r="AU2623" s="17">
        <v>0.24081590602533401</v>
      </c>
      <c r="AV2623" s="17"/>
      <c r="AW2623" s="17">
        <v>0.25277687153258299</v>
      </c>
      <c r="AX2623" s="17">
        <v>0.323450006390056</v>
      </c>
      <c r="AY2623" s="17">
        <v>0.37302800742355302</v>
      </c>
    </row>
    <row r="2624" spans="2:51">
      <c r="B2624" t="s">
        <v>136</v>
      </c>
      <c r="C2624" s="17">
        <v>9.8849187693920801E-2</v>
      </c>
      <c r="D2624" s="17">
        <v>8.9082865438153594E-2</v>
      </c>
      <c r="E2624" s="17">
        <v>0.108922698084956</v>
      </c>
      <c r="F2624" s="17"/>
      <c r="G2624" s="17">
        <v>0.112160933968371</v>
      </c>
      <c r="H2624" s="17">
        <v>0.11708358158790599</v>
      </c>
      <c r="I2624" s="17">
        <v>0.116004039872572</v>
      </c>
      <c r="J2624" s="17">
        <v>7.4607655871138601E-2</v>
      </c>
      <c r="K2624" s="17">
        <v>7.8007645993691796E-2</v>
      </c>
      <c r="L2624" s="17">
        <v>9.6622035634375297E-2</v>
      </c>
      <c r="M2624" s="17"/>
      <c r="N2624" s="17">
        <v>6.2979104745777698E-2</v>
      </c>
      <c r="O2624" s="17">
        <v>0.10887114261260999</v>
      </c>
      <c r="P2624" s="17">
        <v>0.108578665279829</v>
      </c>
      <c r="Q2624" s="17">
        <v>0.122543784007214</v>
      </c>
      <c r="R2624" s="17"/>
      <c r="S2624" s="17">
        <v>6.5190480982608004E-2</v>
      </c>
      <c r="T2624" s="17">
        <v>4.9185722149813899E-2</v>
      </c>
      <c r="U2624" s="17">
        <v>4.3522564881472797E-2</v>
      </c>
      <c r="V2624" s="17">
        <v>8.1895761208030701E-2</v>
      </c>
      <c r="W2624" s="17">
        <v>8.0164815564170905E-2</v>
      </c>
      <c r="X2624" s="17">
        <v>8.9059108486462799E-2</v>
      </c>
      <c r="Y2624" s="17">
        <v>0.116831647665515</v>
      </c>
      <c r="Z2624" s="17">
        <v>0.15659667204000199</v>
      </c>
      <c r="AA2624" s="17">
        <v>0.12638747240699699</v>
      </c>
      <c r="AB2624" s="17">
        <v>0.16793832126029201</v>
      </c>
      <c r="AC2624" s="17">
        <v>0.143862154719062</v>
      </c>
      <c r="AD2624" s="17">
        <v>0.18508545791192799</v>
      </c>
      <c r="AE2624" s="17"/>
      <c r="AF2624" s="17">
        <v>9.6414893266362794E-2</v>
      </c>
      <c r="AG2624" s="17">
        <v>9.0597242538026701E-2</v>
      </c>
      <c r="AH2624" s="17">
        <v>0.105181626684364</v>
      </c>
      <c r="AI2624" s="17"/>
      <c r="AJ2624" s="17">
        <v>7.6770658289670099E-2</v>
      </c>
      <c r="AK2624" s="17">
        <v>0.117085697382511</v>
      </c>
      <c r="AL2624" s="17">
        <v>4.4772886342169603E-2</v>
      </c>
      <c r="AM2624" s="17"/>
      <c r="AN2624" s="17">
        <v>9.4956452383853501E-2</v>
      </c>
      <c r="AO2624" s="17">
        <v>0.100312553515778</v>
      </c>
      <c r="AP2624" s="17">
        <v>8.5027692104529706E-2</v>
      </c>
      <c r="AQ2624" s="17">
        <v>6.5834127434028097E-2</v>
      </c>
      <c r="AR2624" s="17">
        <v>0.16017292844234499</v>
      </c>
      <c r="AS2624" s="17"/>
      <c r="AT2624" s="17">
        <v>0.10433251908791601</v>
      </c>
      <c r="AU2624" s="17">
        <v>4.5482839882570701E-2</v>
      </c>
      <c r="AV2624" s="17"/>
      <c r="AW2624" s="17">
        <v>6.7801454280117093E-2</v>
      </c>
      <c r="AX2624" s="17">
        <v>0.100052170651175</v>
      </c>
      <c r="AY2624" s="17">
        <v>0.13348384987204501</v>
      </c>
    </row>
    <row r="2625" spans="2:51">
      <c r="B2625" t="s">
        <v>137</v>
      </c>
      <c r="C2625" s="17">
        <v>3.8976702313915403E-2</v>
      </c>
      <c r="D2625" s="17">
        <v>2.5965200634423698E-2</v>
      </c>
      <c r="E2625" s="17">
        <v>5.1688785887243002E-2</v>
      </c>
      <c r="F2625" s="17"/>
      <c r="G2625" s="17">
        <v>3.7474562606962802E-2</v>
      </c>
      <c r="H2625" s="17">
        <v>4.7015081790414803E-2</v>
      </c>
      <c r="I2625" s="17">
        <v>4.6390609819471497E-2</v>
      </c>
      <c r="J2625" s="17">
        <v>2.99687531751055E-2</v>
      </c>
      <c r="K2625" s="17">
        <v>5.6519328462315097E-2</v>
      </c>
      <c r="L2625" s="17">
        <v>2.2083643413450399E-2</v>
      </c>
      <c r="M2625" s="17"/>
      <c r="N2625" s="17">
        <v>3.8061999362795002E-2</v>
      </c>
      <c r="O2625" s="17">
        <v>3.3427143614976701E-2</v>
      </c>
      <c r="P2625" s="17">
        <v>5.83798829850075E-2</v>
      </c>
      <c r="Q2625" s="17">
        <v>2.1389809404323099E-2</v>
      </c>
      <c r="R2625" s="17"/>
      <c r="S2625" s="17">
        <v>3.9966012933686797E-2</v>
      </c>
      <c r="T2625" s="17">
        <v>8.2355634711068604E-2</v>
      </c>
      <c r="U2625" s="17">
        <v>6.0898176214109603E-2</v>
      </c>
      <c r="V2625" s="17">
        <v>2.3239690510303501E-2</v>
      </c>
      <c r="W2625" s="17">
        <v>1.25119962214299E-2</v>
      </c>
      <c r="X2625" s="17">
        <v>3.4258017235079499E-2</v>
      </c>
      <c r="Y2625" s="17">
        <v>2.9943345744576601E-2</v>
      </c>
      <c r="Z2625" s="17">
        <v>8.9839001910530902E-2</v>
      </c>
      <c r="AA2625" s="17">
        <v>2.2132941382787898E-2</v>
      </c>
      <c r="AB2625" s="17">
        <v>1.04069464238683E-2</v>
      </c>
      <c r="AC2625" s="17">
        <v>2.2138653076153501E-2</v>
      </c>
      <c r="AD2625" s="17">
        <v>5.21420311356093E-2</v>
      </c>
      <c r="AE2625" s="17"/>
      <c r="AF2625" s="17">
        <v>5.0606532468848803E-2</v>
      </c>
      <c r="AG2625" s="17">
        <v>3.62845495995903E-2</v>
      </c>
      <c r="AH2625" s="17">
        <v>1.5524210063515899E-2</v>
      </c>
      <c r="AI2625" s="17"/>
      <c r="AJ2625" s="17">
        <v>2.0671267492423401E-2</v>
      </c>
      <c r="AK2625" s="17">
        <v>2.8490197177642999E-2</v>
      </c>
      <c r="AL2625" s="17">
        <v>5.9807499546371802E-2</v>
      </c>
      <c r="AM2625" s="17"/>
      <c r="AN2625" s="17">
        <v>2.4386980450767901E-2</v>
      </c>
      <c r="AO2625" s="17">
        <v>4.9734633093153E-2</v>
      </c>
      <c r="AP2625" s="17">
        <v>2.9740844202284799E-2</v>
      </c>
      <c r="AQ2625" s="17">
        <v>4.3515197780784803E-2</v>
      </c>
      <c r="AR2625" s="17">
        <v>0</v>
      </c>
      <c r="AS2625" s="17"/>
      <c r="AT2625" s="17">
        <v>4.0375889905723501E-2</v>
      </c>
      <c r="AU2625" s="17">
        <v>2.63960465748596E-2</v>
      </c>
      <c r="AV2625" s="17"/>
      <c r="AW2625" s="17">
        <v>3.2955746217954503E-2</v>
      </c>
      <c r="AX2625" s="17">
        <v>9.0336687993336998E-3</v>
      </c>
      <c r="AY2625" s="17">
        <v>5.4244036831724303E-2</v>
      </c>
    </row>
    <row r="2626" spans="2:51">
      <c r="B2626" t="s">
        <v>119</v>
      </c>
      <c r="C2626" s="17">
        <v>6.4336061976049602E-2</v>
      </c>
      <c r="D2626" s="17">
        <v>4.85926280565942E-2</v>
      </c>
      <c r="E2626" s="17">
        <v>7.9848491113543502E-2</v>
      </c>
      <c r="F2626" s="17"/>
      <c r="G2626" s="17">
        <v>6.9347675466107803E-2</v>
      </c>
      <c r="H2626" s="17">
        <v>5.6296192723814198E-2</v>
      </c>
      <c r="I2626" s="17">
        <v>9.7740490103247202E-2</v>
      </c>
      <c r="J2626" s="17">
        <v>7.6513281018230503E-2</v>
      </c>
      <c r="K2626" s="17">
        <v>7.2885488763095502E-2</v>
      </c>
      <c r="L2626" s="17">
        <v>3.1737854430672501E-2</v>
      </c>
      <c r="M2626" s="17"/>
      <c r="N2626" s="17">
        <v>4.2293892755577697E-2</v>
      </c>
      <c r="O2626" s="17">
        <v>8.0866059996552803E-2</v>
      </c>
      <c r="P2626" s="17">
        <v>6.1795975998015402E-2</v>
      </c>
      <c r="Q2626" s="17">
        <v>7.7786800608328793E-2</v>
      </c>
      <c r="R2626" s="17"/>
      <c r="S2626" s="17">
        <v>3.4158332068717601E-2</v>
      </c>
      <c r="T2626" s="17">
        <v>7.9400656891845098E-2</v>
      </c>
      <c r="U2626" s="17">
        <v>5.4756725241980699E-2</v>
      </c>
      <c r="V2626" s="17">
        <v>4.3232943585212499E-2</v>
      </c>
      <c r="W2626" s="17">
        <v>8.9458472751086496E-2</v>
      </c>
      <c r="X2626" s="17">
        <v>8.92232261212976E-2</v>
      </c>
      <c r="Y2626" s="17">
        <v>3.4812094051956198E-2</v>
      </c>
      <c r="Z2626" s="17">
        <v>2.7575239284296602E-2</v>
      </c>
      <c r="AA2626" s="17">
        <v>6.0804701724845103E-2</v>
      </c>
      <c r="AB2626" s="17">
        <v>9.83004102748396E-2</v>
      </c>
      <c r="AC2626" s="17">
        <v>5.5882805781901898E-2</v>
      </c>
      <c r="AD2626" s="17">
        <v>0.117092636664163</v>
      </c>
      <c r="AE2626" s="17"/>
      <c r="AF2626" s="17">
        <v>4.9617216169196898E-2</v>
      </c>
      <c r="AG2626" s="17">
        <v>5.9236077215619902E-2</v>
      </c>
      <c r="AH2626" s="17">
        <v>0.101076932935956</v>
      </c>
      <c r="AI2626" s="17"/>
      <c r="AJ2626" s="17">
        <v>3.4594931222577098E-2</v>
      </c>
      <c r="AK2626" s="17">
        <v>5.0791299961814702E-2</v>
      </c>
      <c r="AL2626" s="17">
        <v>6.29650116194507E-2</v>
      </c>
      <c r="AM2626" s="17"/>
      <c r="AN2626" s="17">
        <v>0.112820305119359</v>
      </c>
      <c r="AO2626" s="17">
        <v>7.0611030838357902E-2</v>
      </c>
      <c r="AP2626" s="17">
        <v>5.6869965667001997E-2</v>
      </c>
      <c r="AQ2626" s="17">
        <v>1.88868804231054E-2</v>
      </c>
      <c r="AR2626" s="17">
        <v>6.8748714541944297E-2</v>
      </c>
      <c r="AS2626" s="17"/>
      <c r="AT2626" s="17">
        <v>6.2179533632271897E-2</v>
      </c>
      <c r="AU2626" s="17">
        <v>8.3597537188259394E-2</v>
      </c>
      <c r="AV2626" s="17"/>
      <c r="AW2626" s="17">
        <v>5.2605375298636597E-2</v>
      </c>
      <c r="AX2626" s="17">
        <v>2.92840061999315E-2</v>
      </c>
      <c r="AY2626" s="17">
        <v>8.7483152884272899E-2</v>
      </c>
    </row>
    <row r="2627" spans="2:51">
      <c r="B2627" t="s">
        <v>138</v>
      </c>
      <c r="C2627" s="17">
        <v>0.48685174549375598</v>
      </c>
      <c r="D2627" s="17">
        <v>0.56885946718152702</v>
      </c>
      <c r="E2627" s="17">
        <v>0.408681407799799</v>
      </c>
      <c r="F2627" s="17"/>
      <c r="G2627" s="17">
        <v>0.430025392366644</v>
      </c>
      <c r="H2627" s="17">
        <v>0.54204144858238801</v>
      </c>
      <c r="I2627" s="17">
        <v>0.41455106366960998</v>
      </c>
      <c r="J2627" s="17">
        <v>0.52391868884433002</v>
      </c>
      <c r="K2627" s="17">
        <v>0.41896170353908802</v>
      </c>
      <c r="L2627" s="17">
        <v>0.53810782683229696</v>
      </c>
      <c r="M2627" s="17"/>
      <c r="N2627" s="17">
        <v>0.611225324800863</v>
      </c>
      <c r="O2627" s="17">
        <v>0.47527715987364</v>
      </c>
      <c r="P2627" s="17">
        <v>0.44712910016019702</v>
      </c>
      <c r="Q2627" s="17">
        <v>0.39612488421133701</v>
      </c>
      <c r="R2627" s="17"/>
      <c r="S2627" s="17">
        <v>0.62595100984333396</v>
      </c>
      <c r="T2627" s="17">
        <v>0.53129467069421499</v>
      </c>
      <c r="U2627" s="17">
        <v>0.443638583520862</v>
      </c>
      <c r="V2627" s="17">
        <v>0.575708868998001</v>
      </c>
      <c r="W2627" s="17">
        <v>0.45743338123065902</v>
      </c>
      <c r="X2627" s="17">
        <v>0.49578224583720598</v>
      </c>
      <c r="Y2627" s="17">
        <v>0.43343021450575198</v>
      </c>
      <c r="Z2627" s="17">
        <v>0.51175272118479997</v>
      </c>
      <c r="AA2627" s="17">
        <v>0.382004326579095</v>
      </c>
      <c r="AB2627" s="17">
        <v>0.47949716396988401</v>
      </c>
      <c r="AC2627" s="17">
        <v>0.428783424330001</v>
      </c>
      <c r="AD2627" s="17">
        <v>0.34844670000209299</v>
      </c>
      <c r="AE2627" s="17"/>
      <c r="AF2627" s="17">
        <v>0.45907925771727598</v>
      </c>
      <c r="AG2627" s="17">
        <v>0.52953294634526604</v>
      </c>
      <c r="AH2627" s="17">
        <v>0.45071894879868402</v>
      </c>
      <c r="AI2627" s="17"/>
      <c r="AJ2627" s="17">
        <v>0.57918264012204201</v>
      </c>
      <c r="AK2627" s="17">
        <v>0.49604197393274002</v>
      </c>
      <c r="AL2627" s="17">
        <v>0.62603786534517702</v>
      </c>
      <c r="AM2627" s="17"/>
      <c r="AN2627" s="17">
        <v>0.38462147274313002</v>
      </c>
      <c r="AO2627" s="17">
        <v>0.47558414236098501</v>
      </c>
      <c r="AP2627" s="17">
        <v>0.57886639426147801</v>
      </c>
      <c r="AQ2627" s="17">
        <v>0.64897128284438199</v>
      </c>
      <c r="AR2627" s="17">
        <v>0.48365592727702</v>
      </c>
      <c r="AS2627" s="17"/>
      <c r="AT2627" s="17">
        <v>0.47608803766137198</v>
      </c>
      <c r="AU2627" s="17">
        <v>0.60370767032897599</v>
      </c>
      <c r="AV2627" s="17"/>
      <c r="AW2627" s="17">
        <v>0.59386055267070903</v>
      </c>
      <c r="AX2627" s="17">
        <v>0.53818014795950297</v>
      </c>
      <c r="AY2627" s="17">
        <v>0.35176095298840498</v>
      </c>
    </row>
    <row r="2628" spans="2:51">
      <c r="B2628" t="s">
        <v>139</v>
      </c>
      <c r="C2628" s="17">
        <v>0.13782589000783599</v>
      </c>
      <c r="D2628" s="17">
        <v>0.115048066072577</v>
      </c>
      <c r="E2628" s="17">
        <v>0.16061148397219899</v>
      </c>
      <c r="F2628" s="17"/>
      <c r="G2628" s="17">
        <v>0.14963549657533301</v>
      </c>
      <c r="H2628" s="17">
        <v>0.16409866337832099</v>
      </c>
      <c r="I2628" s="17">
        <v>0.16239464969204301</v>
      </c>
      <c r="J2628" s="17">
        <v>0.104576409046244</v>
      </c>
      <c r="K2628" s="17">
        <v>0.134526974456007</v>
      </c>
      <c r="L2628" s="17">
        <v>0.118705679047826</v>
      </c>
      <c r="M2628" s="17"/>
      <c r="N2628" s="17">
        <v>0.101041104108573</v>
      </c>
      <c r="O2628" s="17">
        <v>0.142298286227587</v>
      </c>
      <c r="P2628" s="17">
        <v>0.166958548264836</v>
      </c>
      <c r="Q2628" s="17">
        <v>0.143933593411537</v>
      </c>
      <c r="R2628" s="17"/>
      <c r="S2628" s="17">
        <v>0.105156493916295</v>
      </c>
      <c r="T2628" s="17">
        <v>0.131541356860883</v>
      </c>
      <c r="U2628" s="17">
        <v>0.104420741095582</v>
      </c>
      <c r="V2628" s="17">
        <v>0.10513545171833399</v>
      </c>
      <c r="W2628" s="17">
        <v>9.2676811785600804E-2</v>
      </c>
      <c r="X2628" s="17">
        <v>0.12331712572154201</v>
      </c>
      <c r="Y2628" s="17">
        <v>0.14677499341009201</v>
      </c>
      <c r="Z2628" s="17">
        <v>0.24643567395053301</v>
      </c>
      <c r="AA2628" s="17">
        <v>0.14852041378978501</v>
      </c>
      <c r="AB2628" s="17">
        <v>0.17834526768416101</v>
      </c>
      <c r="AC2628" s="17">
        <v>0.166000807795216</v>
      </c>
      <c r="AD2628" s="17">
        <v>0.23722748904753699</v>
      </c>
      <c r="AE2628" s="17"/>
      <c r="AF2628" s="17">
        <v>0.14702142573521201</v>
      </c>
      <c r="AG2628" s="17">
        <v>0.12688179213761699</v>
      </c>
      <c r="AH2628" s="17">
        <v>0.12070583674788</v>
      </c>
      <c r="AI2628" s="17"/>
      <c r="AJ2628" s="17">
        <v>9.7441925782093403E-2</v>
      </c>
      <c r="AK2628" s="17">
        <v>0.14557589456015399</v>
      </c>
      <c r="AL2628" s="17">
        <v>0.104580385888541</v>
      </c>
      <c r="AM2628" s="17"/>
      <c r="AN2628" s="17">
        <v>0.119343432834621</v>
      </c>
      <c r="AO2628" s="17">
        <v>0.15004718660893099</v>
      </c>
      <c r="AP2628" s="17">
        <v>0.11476853630681499</v>
      </c>
      <c r="AQ2628" s="17">
        <v>0.109349325214813</v>
      </c>
      <c r="AR2628" s="17">
        <v>0.16017292844234499</v>
      </c>
      <c r="AS2628" s="17"/>
      <c r="AT2628" s="17">
        <v>0.14470840899363899</v>
      </c>
      <c r="AU2628" s="17">
        <v>7.1878886457430305E-2</v>
      </c>
      <c r="AV2628" s="17"/>
      <c r="AW2628" s="17">
        <v>0.10075720049807201</v>
      </c>
      <c r="AX2628" s="17">
        <v>0.109085839450509</v>
      </c>
      <c r="AY2628" s="17">
        <v>0.187727886703769</v>
      </c>
    </row>
    <row r="2629" spans="2:51">
      <c r="B2629" t="s">
        <v>140</v>
      </c>
      <c r="C2629" s="17">
        <v>0.34902585548592002</v>
      </c>
      <c r="D2629" s="17">
        <v>0.45381140110895002</v>
      </c>
      <c r="E2629" s="17">
        <v>0.24806992382759999</v>
      </c>
      <c r="F2629" s="17"/>
      <c r="G2629" s="17">
        <v>0.28038989579131102</v>
      </c>
      <c r="H2629" s="17">
        <v>0.37794278520406699</v>
      </c>
      <c r="I2629" s="17">
        <v>0.252156413977567</v>
      </c>
      <c r="J2629" s="17">
        <v>0.41934227979808603</v>
      </c>
      <c r="K2629" s="17">
        <v>0.28443472908308098</v>
      </c>
      <c r="L2629" s="17">
        <v>0.41940214778447199</v>
      </c>
      <c r="M2629" s="17"/>
      <c r="N2629" s="17">
        <v>0.51018422069228997</v>
      </c>
      <c r="O2629" s="17">
        <v>0.332978873646053</v>
      </c>
      <c r="P2629" s="17">
        <v>0.280170551895361</v>
      </c>
      <c r="Q2629" s="17">
        <v>0.25219129079980002</v>
      </c>
      <c r="R2629" s="17"/>
      <c r="S2629" s="17">
        <v>0.52079451592703996</v>
      </c>
      <c r="T2629" s="17">
        <v>0.39975331383333201</v>
      </c>
      <c r="U2629" s="17">
        <v>0.33921784242528003</v>
      </c>
      <c r="V2629" s="17">
        <v>0.47057341727966701</v>
      </c>
      <c r="W2629" s="17">
        <v>0.36475656944505802</v>
      </c>
      <c r="X2629" s="17">
        <v>0.37246512011566302</v>
      </c>
      <c r="Y2629" s="17">
        <v>0.28665522109566</v>
      </c>
      <c r="Z2629" s="17">
        <v>0.26531704723426602</v>
      </c>
      <c r="AA2629" s="17">
        <v>0.23348391278930999</v>
      </c>
      <c r="AB2629" s="17">
        <v>0.30115189628572298</v>
      </c>
      <c r="AC2629" s="17">
        <v>0.26278261653478502</v>
      </c>
      <c r="AD2629" s="17">
        <v>0.111219210954556</v>
      </c>
      <c r="AE2629" s="17"/>
      <c r="AF2629" s="17">
        <v>0.31205783198206399</v>
      </c>
      <c r="AG2629" s="17">
        <v>0.40265115420764902</v>
      </c>
      <c r="AH2629" s="17">
        <v>0.33001311205080402</v>
      </c>
      <c r="AI2629" s="17"/>
      <c r="AJ2629" s="17">
        <v>0.48174071433994903</v>
      </c>
      <c r="AK2629" s="17">
        <v>0.350466079372586</v>
      </c>
      <c r="AL2629" s="17">
        <v>0.52145747945663501</v>
      </c>
      <c r="AM2629" s="17"/>
      <c r="AN2629" s="17">
        <v>0.26527803990850801</v>
      </c>
      <c r="AO2629" s="17">
        <v>0.32553695575205499</v>
      </c>
      <c r="AP2629" s="17">
        <v>0.46409785795466402</v>
      </c>
      <c r="AQ2629" s="17">
        <v>0.53962195762956899</v>
      </c>
      <c r="AR2629" s="17">
        <v>0.32348299883467502</v>
      </c>
      <c r="AS2629" s="17"/>
      <c r="AT2629" s="17">
        <v>0.33137962866773302</v>
      </c>
      <c r="AU2629" s="17">
        <v>0.53182878387154597</v>
      </c>
      <c r="AV2629" s="17"/>
      <c r="AW2629" s="17">
        <v>0.49310335217263701</v>
      </c>
      <c r="AX2629" s="17">
        <v>0.42909430850899399</v>
      </c>
      <c r="AY2629" s="17">
        <v>0.16403306628463599</v>
      </c>
    </row>
    <row r="2630" spans="2:51">
      <c r="C2630" s="17"/>
      <c r="D2630" s="17"/>
      <c r="E2630" s="17"/>
      <c r="F2630" s="17"/>
      <c r="G2630" s="17"/>
      <c r="H2630" s="17"/>
      <c r="I2630" s="17"/>
      <c r="J2630" s="17"/>
      <c r="K2630" s="17"/>
      <c r="L2630" s="17"/>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7"/>
      <c r="AI2630" s="17"/>
      <c r="AJ2630" s="17"/>
      <c r="AK2630" s="17"/>
      <c r="AL2630" s="17"/>
      <c r="AM2630" s="17"/>
      <c r="AN2630" s="17"/>
      <c r="AO2630" s="17"/>
      <c r="AP2630" s="17"/>
      <c r="AQ2630" s="17"/>
      <c r="AR2630" s="17"/>
      <c r="AS2630" s="17"/>
      <c r="AT2630" s="17"/>
      <c r="AU2630" s="17"/>
      <c r="AV2630" s="17"/>
      <c r="AW2630" s="17"/>
      <c r="AX2630" s="17"/>
      <c r="AY2630" s="17"/>
    </row>
    <row r="2631" spans="2:51">
      <c r="B2631" s="6" t="s">
        <v>563</v>
      </c>
      <c r="C2631" s="17"/>
      <c r="D2631" s="17"/>
      <c r="E2631" s="17"/>
      <c r="F2631" s="17"/>
      <c r="G2631" s="17"/>
      <c r="H2631" s="17"/>
      <c r="I2631" s="17"/>
      <c r="J2631" s="17"/>
      <c r="K2631" s="17"/>
      <c r="L2631" s="17"/>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7"/>
      <c r="AI2631" s="17"/>
      <c r="AJ2631" s="17"/>
      <c r="AK2631" s="17"/>
      <c r="AL2631" s="17"/>
      <c r="AM2631" s="17"/>
      <c r="AN2631" s="17"/>
      <c r="AO2631" s="17"/>
      <c r="AP2631" s="17"/>
      <c r="AQ2631" s="17"/>
      <c r="AR2631" s="17"/>
      <c r="AS2631" s="17"/>
      <c r="AT2631" s="17"/>
      <c r="AU2631" s="17"/>
      <c r="AV2631" s="17"/>
      <c r="AW2631" s="17"/>
      <c r="AX2631" s="17"/>
      <c r="AY2631" s="17"/>
    </row>
    <row r="2632" spans="2:51">
      <c r="B2632" s="24" t="s">
        <v>16</v>
      </c>
      <c r="C2632" s="17"/>
      <c r="D2632" s="17"/>
      <c r="E2632" s="17"/>
      <c r="F2632" s="17"/>
      <c r="G2632" s="17"/>
      <c r="H2632" s="17"/>
      <c r="I2632" s="17"/>
      <c r="J2632" s="17"/>
      <c r="K2632" s="17"/>
      <c r="L2632" s="17"/>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7"/>
      <c r="AI2632" s="17"/>
      <c r="AJ2632" s="17"/>
      <c r="AK2632" s="17"/>
      <c r="AL2632" s="17"/>
      <c r="AM2632" s="17"/>
      <c r="AN2632" s="17"/>
      <c r="AO2632" s="17"/>
      <c r="AP2632" s="17"/>
      <c r="AQ2632" s="17"/>
      <c r="AR2632" s="17"/>
      <c r="AS2632" s="17"/>
      <c r="AT2632" s="17"/>
      <c r="AU2632" s="17"/>
      <c r="AV2632" s="17"/>
      <c r="AW2632" s="17"/>
      <c r="AX2632" s="17"/>
      <c r="AY2632" s="17"/>
    </row>
    <row r="2633" spans="2:51">
      <c r="B2633" t="s">
        <v>133</v>
      </c>
      <c r="C2633" s="17">
        <v>0.124740838354577</v>
      </c>
      <c r="D2633" s="17">
        <v>0.14751586245707701</v>
      </c>
      <c r="E2633" s="17">
        <v>0.10396480703984</v>
      </c>
      <c r="F2633" s="17"/>
      <c r="G2633" s="17">
        <v>0.12555439611115499</v>
      </c>
      <c r="H2633" s="17">
        <v>0.15892914122421001</v>
      </c>
      <c r="I2633" s="17">
        <v>0.119971685687194</v>
      </c>
      <c r="J2633" s="17">
        <v>0.108460891851156</v>
      </c>
      <c r="K2633" s="17">
        <v>0.135096221663359</v>
      </c>
      <c r="L2633" s="17">
        <v>0.102476344258129</v>
      </c>
      <c r="M2633" s="17"/>
      <c r="N2633" s="17">
        <v>0.14402817662519701</v>
      </c>
      <c r="O2633" s="17">
        <v>0.114861104685602</v>
      </c>
      <c r="P2633" s="17">
        <v>0.119560675187717</v>
      </c>
      <c r="Q2633" s="17">
        <v>0.121158703982138</v>
      </c>
      <c r="R2633" s="17"/>
      <c r="S2633" s="17">
        <v>0.19463090089822799</v>
      </c>
      <c r="T2633" s="17">
        <v>0.1040779207936</v>
      </c>
      <c r="U2633" s="17">
        <v>5.9184168555768801E-2</v>
      </c>
      <c r="V2633" s="17">
        <v>9.1639346270529401E-2</v>
      </c>
      <c r="W2633" s="17">
        <v>0.175899888348031</v>
      </c>
      <c r="X2633" s="17">
        <v>0.153234929199037</v>
      </c>
      <c r="Y2633" s="17">
        <v>0.128117214347271</v>
      </c>
      <c r="Z2633" s="17">
        <v>9.5792311051999396E-2</v>
      </c>
      <c r="AA2633" s="17">
        <v>0.14556957816364499</v>
      </c>
      <c r="AB2633" s="17">
        <v>7.4366710032483005E-2</v>
      </c>
      <c r="AC2633" s="17">
        <v>0.144296825415656</v>
      </c>
      <c r="AD2633" s="17">
        <v>9.5888344788953098E-2</v>
      </c>
      <c r="AE2633" s="17"/>
      <c r="AF2633" s="17">
        <v>0.13246091231273499</v>
      </c>
      <c r="AG2633" s="17">
        <v>0.12797086418251999</v>
      </c>
      <c r="AH2633" s="17">
        <v>0.11986471362256</v>
      </c>
      <c r="AI2633" s="17"/>
      <c r="AJ2633" s="17">
        <v>0.17045872630471101</v>
      </c>
      <c r="AK2633" s="17">
        <v>0.142846965025827</v>
      </c>
      <c r="AL2633" s="17">
        <v>0.15956396438593701</v>
      </c>
      <c r="AM2633" s="17"/>
      <c r="AN2633" s="17">
        <v>0.111731410456129</v>
      </c>
      <c r="AO2633" s="17">
        <v>0.14591453501548901</v>
      </c>
      <c r="AP2633" s="17">
        <v>0.115258713610397</v>
      </c>
      <c r="AQ2633" s="17">
        <v>0.20691102100220099</v>
      </c>
      <c r="AR2633" s="17">
        <v>0.147681675312688</v>
      </c>
      <c r="AS2633" s="17"/>
      <c r="AT2633" s="17">
        <v>0.118084034287096</v>
      </c>
      <c r="AU2633" s="17">
        <v>0.207979887935095</v>
      </c>
      <c r="AV2633" s="17"/>
      <c r="AW2633" s="17">
        <v>0.15044250230067899</v>
      </c>
      <c r="AX2633" s="17">
        <v>0.131415670281815</v>
      </c>
      <c r="AY2633" s="17">
        <v>9.3896307439496798E-2</v>
      </c>
    </row>
    <row r="2634" spans="2:51">
      <c r="B2634" t="s">
        <v>134</v>
      </c>
      <c r="C2634" s="17">
        <v>0.36379811472705897</v>
      </c>
      <c r="D2634" s="17">
        <v>0.37895942527600901</v>
      </c>
      <c r="E2634" s="17">
        <v>0.34617036483471803</v>
      </c>
      <c r="F2634" s="17"/>
      <c r="G2634" s="17">
        <v>0.30093645327733798</v>
      </c>
      <c r="H2634" s="17">
        <v>0.40297869074562498</v>
      </c>
      <c r="I2634" s="17">
        <v>0.30214413128074902</v>
      </c>
      <c r="J2634" s="17">
        <v>0.39746295163051498</v>
      </c>
      <c r="K2634" s="17">
        <v>0.32760352219935301</v>
      </c>
      <c r="L2634" s="17">
        <v>0.40517158175704698</v>
      </c>
      <c r="M2634" s="17"/>
      <c r="N2634" s="17">
        <v>0.46022850056271303</v>
      </c>
      <c r="O2634" s="17">
        <v>0.31673125170294802</v>
      </c>
      <c r="P2634" s="17">
        <v>0.34441869418177601</v>
      </c>
      <c r="Q2634" s="17">
        <v>0.30846456895324398</v>
      </c>
      <c r="R2634" s="17"/>
      <c r="S2634" s="17">
        <v>0.40042500758541499</v>
      </c>
      <c r="T2634" s="17">
        <v>0.38696308685019198</v>
      </c>
      <c r="U2634" s="17">
        <v>0.39336605331420199</v>
      </c>
      <c r="V2634" s="17">
        <v>0.42860407623150698</v>
      </c>
      <c r="W2634" s="17">
        <v>0.301271321207431</v>
      </c>
      <c r="X2634" s="17">
        <v>0.37061472684451802</v>
      </c>
      <c r="Y2634" s="17">
        <v>0.38958666580934098</v>
      </c>
      <c r="Z2634" s="17">
        <v>0.18680157661239699</v>
      </c>
      <c r="AA2634" s="17">
        <v>0.308462982349818</v>
      </c>
      <c r="AB2634" s="17">
        <v>0.40477344840992702</v>
      </c>
      <c r="AC2634" s="17">
        <v>0.37735902871217603</v>
      </c>
      <c r="AD2634" s="17">
        <v>0.23889127431747401</v>
      </c>
      <c r="AE2634" s="17"/>
      <c r="AF2634" s="17">
        <v>0.32303031695160001</v>
      </c>
      <c r="AG2634" s="17">
        <v>0.41260810563379802</v>
      </c>
      <c r="AH2634" s="17">
        <v>0.32354010325189902</v>
      </c>
      <c r="AI2634" s="17"/>
      <c r="AJ2634" s="17">
        <v>0.35374615376806101</v>
      </c>
      <c r="AK2634" s="17">
        <v>0.37960235264734499</v>
      </c>
      <c r="AL2634" s="17">
        <v>0.49255549679434801</v>
      </c>
      <c r="AM2634" s="17"/>
      <c r="AN2634" s="17">
        <v>0.29143806379060899</v>
      </c>
      <c r="AO2634" s="17">
        <v>0.29977485087917899</v>
      </c>
      <c r="AP2634" s="17">
        <v>0.42215584721309402</v>
      </c>
      <c r="AQ2634" s="17">
        <v>0.40270749280539397</v>
      </c>
      <c r="AR2634" s="17">
        <v>0.52421805969395097</v>
      </c>
      <c r="AS2634" s="17"/>
      <c r="AT2634" s="17">
        <v>0.36493329768673899</v>
      </c>
      <c r="AU2634" s="17">
        <v>0.35497514868372099</v>
      </c>
      <c r="AV2634" s="17"/>
      <c r="AW2634" s="17">
        <v>0.423688644005842</v>
      </c>
      <c r="AX2634" s="17">
        <v>0.40478679158803199</v>
      </c>
      <c r="AY2634" s="17">
        <v>0.284716340329288</v>
      </c>
    </row>
    <row r="2635" spans="2:51">
      <c r="B2635" t="s">
        <v>135</v>
      </c>
      <c r="C2635" s="17">
        <v>0.27120093247530302</v>
      </c>
      <c r="D2635" s="17">
        <v>0.29129353676738601</v>
      </c>
      <c r="E2635" s="17">
        <v>0.25410362350505999</v>
      </c>
      <c r="F2635" s="17"/>
      <c r="G2635" s="17">
        <v>0.269497856563854</v>
      </c>
      <c r="H2635" s="17">
        <v>0.22128151541781099</v>
      </c>
      <c r="I2635" s="17">
        <v>0.30846339225978098</v>
      </c>
      <c r="J2635" s="17">
        <v>0.26110388490226999</v>
      </c>
      <c r="K2635" s="17">
        <v>0.28458212818585599</v>
      </c>
      <c r="L2635" s="17">
        <v>0.28802311885891901</v>
      </c>
      <c r="M2635" s="17"/>
      <c r="N2635" s="17">
        <v>0.220612408264209</v>
      </c>
      <c r="O2635" s="17">
        <v>0.28638393376210902</v>
      </c>
      <c r="P2635" s="17">
        <v>0.29077955112922799</v>
      </c>
      <c r="Q2635" s="17">
        <v>0.30987878975639199</v>
      </c>
      <c r="R2635" s="17"/>
      <c r="S2635" s="17">
        <v>0.19093395194347601</v>
      </c>
      <c r="T2635" s="17">
        <v>0.268965774300231</v>
      </c>
      <c r="U2635" s="17">
        <v>0.32745598365564599</v>
      </c>
      <c r="V2635" s="17">
        <v>0.33097240248156801</v>
      </c>
      <c r="W2635" s="17">
        <v>0.220453634028523</v>
      </c>
      <c r="X2635" s="17">
        <v>0.19624247774537501</v>
      </c>
      <c r="Y2635" s="17">
        <v>0.24067371305207499</v>
      </c>
      <c r="Z2635" s="17">
        <v>0.37066484291930701</v>
      </c>
      <c r="AA2635" s="17">
        <v>0.31934685264038098</v>
      </c>
      <c r="AB2635" s="17">
        <v>0.29898689020406299</v>
      </c>
      <c r="AC2635" s="17">
        <v>0.26600841828777799</v>
      </c>
      <c r="AD2635" s="17">
        <v>0.249831739662706</v>
      </c>
      <c r="AE2635" s="17"/>
      <c r="AF2635" s="17">
        <v>0.29106036427703602</v>
      </c>
      <c r="AG2635" s="17">
        <v>0.252339402127225</v>
      </c>
      <c r="AH2635" s="17">
        <v>0.304389985030875</v>
      </c>
      <c r="AI2635" s="17"/>
      <c r="AJ2635" s="17">
        <v>0.29936102142623999</v>
      </c>
      <c r="AK2635" s="17">
        <v>0.26051034283663099</v>
      </c>
      <c r="AL2635" s="17">
        <v>0.19539731953812201</v>
      </c>
      <c r="AM2635" s="17"/>
      <c r="AN2635" s="17">
        <v>0.30331628525869903</v>
      </c>
      <c r="AO2635" s="17">
        <v>0.28075566854582501</v>
      </c>
      <c r="AP2635" s="17">
        <v>0.26960315558103898</v>
      </c>
      <c r="AQ2635" s="17">
        <v>0.249105989414244</v>
      </c>
      <c r="AR2635" s="17">
        <v>0.18277587338964399</v>
      </c>
      <c r="AS2635" s="17"/>
      <c r="AT2635" s="17">
        <v>0.27164565095925902</v>
      </c>
      <c r="AU2635" s="17">
        <v>0.24595694647337801</v>
      </c>
      <c r="AV2635" s="17"/>
      <c r="AW2635" s="17">
        <v>0.23592571944983801</v>
      </c>
      <c r="AX2635" s="17">
        <v>0.26967065032429099</v>
      </c>
      <c r="AY2635" s="17">
        <v>0.311372386579991</v>
      </c>
    </row>
    <row r="2636" spans="2:51">
      <c r="B2636" t="s">
        <v>136</v>
      </c>
      <c r="C2636" s="17">
        <v>0.12343875064454</v>
      </c>
      <c r="D2636" s="17">
        <v>9.4154502040956101E-2</v>
      </c>
      <c r="E2636" s="17">
        <v>0.15062185197722999</v>
      </c>
      <c r="F2636" s="17"/>
      <c r="G2636" s="17">
        <v>0.148507922646197</v>
      </c>
      <c r="H2636" s="17">
        <v>9.9234158151906601E-2</v>
      </c>
      <c r="I2636" s="17">
        <v>0.120421065346092</v>
      </c>
      <c r="J2636" s="17">
        <v>0.112551841085228</v>
      </c>
      <c r="K2636" s="17">
        <v>0.118238125171509</v>
      </c>
      <c r="L2636" s="17">
        <v>0.14460484262828499</v>
      </c>
      <c r="M2636" s="17"/>
      <c r="N2636" s="17">
        <v>9.4830317054256194E-2</v>
      </c>
      <c r="O2636" s="17">
        <v>0.13642523578933699</v>
      </c>
      <c r="P2636" s="17">
        <v>0.105500542112465</v>
      </c>
      <c r="Q2636" s="17">
        <v>0.16665989169071199</v>
      </c>
      <c r="R2636" s="17"/>
      <c r="S2636" s="17">
        <v>0.105542327429216</v>
      </c>
      <c r="T2636" s="17">
        <v>0.11316148431069301</v>
      </c>
      <c r="U2636" s="17">
        <v>7.8340365521388303E-2</v>
      </c>
      <c r="V2636" s="17">
        <v>4.2012595328831899E-2</v>
      </c>
      <c r="W2636" s="17">
        <v>0.15246777069147999</v>
      </c>
      <c r="X2636" s="17">
        <v>0.165681394091971</v>
      </c>
      <c r="Y2636" s="17">
        <v>0.14049047982316401</v>
      </c>
      <c r="Z2636" s="17">
        <v>0.198701095994298</v>
      </c>
      <c r="AA2636" s="17">
        <v>0.121627619513451</v>
      </c>
      <c r="AB2636" s="17">
        <v>0.123098000819592</v>
      </c>
      <c r="AC2636" s="17">
        <v>0.15423793356552501</v>
      </c>
      <c r="AD2636" s="17">
        <v>0.22908551132351601</v>
      </c>
      <c r="AE2636" s="17"/>
      <c r="AF2636" s="17">
        <v>0.145512663049055</v>
      </c>
      <c r="AG2636" s="17">
        <v>0.110283802130884</v>
      </c>
      <c r="AH2636" s="17">
        <v>7.5456666429550401E-2</v>
      </c>
      <c r="AI2636" s="17"/>
      <c r="AJ2636" s="17">
        <v>9.7629759074548503E-2</v>
      </c>
      <c r="AK2636" s="17">
        <v>0.132198003123182</v>
      </c>
      <c r="AL2636" s="17">
        <v>5.7945195520707697E-2</v>
      </c>
      <c r="AM2636" s="17"/>
      <c r="AN2636" s="17">
        <v>0.16494653219536201</v>
      </c>
      <c r="AO2636" s="17">
        <v>0.152081717350073</v>
      </c>
      <c r="AP2636" s="17">
        <v>9.9351267049773401E-2</v>
      </c>
      <c r="AQ2636" s="17">
        <v>6.9288921265687906E-2</v>
      </c>
      <c r="AR2636" s="17">
        <v>7.6575677061773595E-2</v>
      </c>
      <c r="AS2636" s="17"/>
      <c r="AT2636" s="17">
        <v>0.12660004885998999</v>
      </c>
      <c r="AU2636" s="17">
        <v>8.6706280790799506E-2</v>
      </c>
      <c r="AV2636" s="17"/>
      <c r="AW2636" s="17">
        <v>9.8981514566019196E-2</v>
      </c>
      <c r="AX2636" s="17">
        <v>0.14183154284826899</v>
      </c>
      <c r="AY2636" s="17">
        <v>0.14577824623184801</v>
      </c>
    </row>
    <row r="2637" spans="2:51">
      <c r="B2637" t="s">
        <v>137</v>
      </c>
      <c r="C2637" s="17">
        <v>7.8879781621432804E-2</v>
      </c>
      <c r="D2637" s="17">
        <v>5.8720722784398403E-2</v>
      </c>
      <c r="E2637" s="17">
        <v>9.8716286370262502E-2</v>
      </c>
      <c r="F2637" s="17"/>
      <c r="G2637" s="17">
        <v>0.110893863804448</v>
      </c>
      <c r="H2637" s="17">
        <v>8.8613065847898201E-2</v>
      </c>
      <c r="I2637" s="17">
        <v>8.8977043490539906E-2</v>
      </c>
      <c r="J2637" s="17">
        <v>7.7174013678814601E-2</v>
      </c>
      <c r="K2637" s="17">
        <v>9.6945070432138195E-2</v>
      </c>
      <c r="L2637" s="17">
        <v>3.5744692320815098E-2</v>
      </c>
      <c r="M2637" s="17"/>
      <c r="N2637" s="17">
        <v>6.7936420313856494E-2</v>
      </c>
      <c r="O2637" s="17">
        <v>8.1516220117001603E-2</v>
      </c>
      <c r="P2637" s="17">
        <v>9.7744085805817602E-2</v>
      </c>
      <c r="Q2637" s="17">
        <v>5.6835259878817102E-2</v>
      </c>
      <c r="R2637" s="17"/>
      <c r="S2637" s="17">
        <v>9.3218409808168007E-2</v>
      </c>
      <c r="T2637" s="17">
        <v>6.8561401183942702E-2</v>
      </c>
      <c r="U2637" s="17">
        <v>9.6755867214823904E-2</v>
      </c>
      <c r="V2637" s="17">
        <v>7.4519091957646194E-2</v>
      </c>
      <c r="W2637" s="17">
        <v>8.4012326104951698E-2</v>
      </c>
      <c r="X2637" s="17">
        <v>6.7435439700139696E-2</v>
      </c>
      <c r="Y2637" s="17">
        <v>6.7756884550923699E-2</v>
      </c>
      <c r="Z2637" s="17">
        <v>0.120464934137702</v>
      </c>
      <c r="AA2637" s="17">
        <v>7.7631779618691901E-2</v>
      </c>
      <c r="AB2637" s="17">
        <v>7.4776588256801502E-2</v>
      </c>
      <c r="AC2637" s="17">
        <v>2.2138653076153501E-2</v>
      </c>
      <c r="AD2637" s="17">
        <v>0.13651144156369099</v>
      </c>
      <c r="AE2637" s="17"/>
      <c r="AF2637" s="17">
        <v>7.0279658028728501E-2</v>
      </c>
      <c r="AG2637" s="17">
        <v>6.9768063665010899E-2</v>
      </c>
      <c r="AH2637" s="17">
        <v>0.12012918308746499</v>
      </c>
      <c r="AI2637" s="17"/>
      <c r="AJ2637" s="17">
        <v>5.1443121381148101E-2</v>
      </c>
      <c r="AK2637" s="17">
        <v>7.0730135990095006E-2</v>
      </c>
      <c r="AL2637" s="17">
        <v>6.2034246842755297E-2</v>
      </c>
      <c r="AM2637" s="17"/>
      <c r="AN2637" s="17">
        <v>5.9374411264620702E-2</v>
      </c>
      <c r="AO2637" s="17">
        <v>7.2876290823580395E-2</v>
      </c>
      <c r="AP2637" s="17">
        <v>7.2753777212893306E-2</v>
      </c>
      <c r="AQ2637" s="17">
        <v>5.3099695089367398E-2</v>
      </c>
      <c r="AR2637" s="17">
        <v>0</v>
      </c>
      <c r="AS2637" s="17"/>
      <c r="AT2637" s="17">
        <v>7.9165647149342197E-2</v>
      </c>
      <c r="AU2637" s="17">
        <v>8.1656029549269801E-2</v>
      </c>
      <c r="AV2637" s="17"/>
      <c r="AW2637" s="17">
        <v>6.4642519108892696E-2</v>
      </c>
      <c r="AX2637" s="17">
        <v>2.1499269210301299E-2</v>
      </c>
      <c r="AY2637" s="17">
        <v>0.111177556358197</v>
      </c>
    </row>
    <row r="2638" spans="2:51">
      <c r="B2638" t="s">
        <v>119</v>
      </c>
      <c r="C2638" s="17">
        <v>3.7941582177087797E-2</v>
      </c>
      <c r="D2638" s="17">
        <v>2.9355950674173299E-2</v>
      </c>
      <c r="E2638" s="17">
        <v>4.64230662728893E-2</v>
      </c>
      <c r="F2638" s="17"/>
      <c r="G2638" s="17">
        <v>4.4609507597007103E-2</v>
      </c>
      <c r="H2638" s="17">
        <v>2.8963428612549798E-2</v>
      </c>
      <c r="I2638" s="17">
        <v>6.0022681935644397E-2</v>
      </c>
      <c r="J2638" s="17">
        <v>4.32464168520168E-2</v>
      </c>
      <c r="K2638" s="17">
        <v>3.7534932347785703E-2</v>
      </c>
      <c r="L2638" s="17">
        <v>2.39794201768063E-2</v>
      </c>
      <c r="M2638" s="17"/>
      <c r="N2638" s="17">
        <v>1.23641771797681E-2</v>
      </c>
      <c r="O2638" s="17">
        <v>6.4082253943002598E-2</v>
      </c>
      <c r="P2638" s="17">
        <v>4.1996451582996003E-2</v>
      </c>
      <c r="Q2638" s="17">
        <v>3.7002785738695802E-2</v>
      </c>
      <c r="R2638" s="17"/>
      <c r="S2638" s="17">
        <v>1.5249402335497399E-2</v>
      </c>
      <c r="T2638" s="17">
        <v>5.8270332561340898E-2</v>
      </c>
      <c r="U2638" s="17">
        <v>4.4897561738170597E-2</v>
      </c>
      <c r="V2638" s="17">
        <v>3.2252487729917602E-2</v>
      </c>
      <c r="W2638" s="17">
        <v>6.5895059619582905E-2</v>
      </c>
      <c r="X2638" s="17">
        <v>4.6791032418959502E-2</v>
      </c>
      <c r="Y2638" s="17">
        <v>3.3375042417226101E-2</v>
      </c>
      <c r="Z2638" s="17">
        <v>2.7575239284296602E-2</v>
      </c>
      <c r="AA2638" s="17">
        <v>2.7361187714012698E-2</v>
      </c>
      <c r="AB2638" s="17">
        <v>2.3998362277133999E-2</v>
      </c>
      <c r="AC2638" s="17">
        <v>3.5959140942711201E-2</v>
      </c>
      <c r="AD2638" s="17">
        <v>4.9791688343658998E-2</v>
      </c>
      <c r="AE2638" s="17"/>
      <c r="AF2638" s="17">
        <v>3.7656085380845201E-2</v>
      </c>
      <c r="AG2638" s="17">
        <v>2.7029762260562199E-2</v>
      </c>
      <c r="AH2638" s="17">
        <v>5.6619348577649803E-2</v>
      </c>
      <c r="AI2638" s="17"/>
      <c r="AJ2638" s="17">
        <v>2.7361218045290799E-2</v>
      </c>
      <c r="AK2638" s="17">
        <v>1.4112200376920099E-2</v>
      </c>
      <c r="AL2638" s="17">
        <v>3.2503776918130001E-2</v>
      </c>
      <c r="AM2638" s="17"/>
      <c r="AN2638" s="17">
        <v>6.9193297034580006E-2</v>
      </c>
      <c r="AO2638" s="17">
        <v>4.8596937385853203E-2</v>
      </c>
      <c r="AP2638" s="17">
        <v>2.0877239332804099E-2</v>
      </c>
      <c r="AQ2638" s="17">
        <v>1.88868804231054E-2</v>
      </c>
      <c r="AR2638" s="17">
        <v>6.8748714541944297E-2</v>
      </c>
      <c r="AS2638" s="17"/>
      <c r="AT2638" s="17">
        <v>3.9571321057573897E-2</v>
      </c>
      <c r="AU2638" s="17">
        <v>2.27257065677356E-2</v>
      </c>
      <c r="AV2638" s="17"/>
      <c r="AW2638" s="17">
        <v>2.6319100568728E-2</v>
      </c>
      <c r="AX2638" s="17">
        <v>3.0796075747292199E-2</v>
      </c>
      <c r="AY2638" s="17">
        <v>5.3059163061178798E-2</v>
      </c>
    </row>
    <row r="2639" spans="2:51">
      <c r="B2639" t="s">
        <v>138</v>
      </c>
      <c r="C2639" s="17">
        <v>0.48853895308163597</v>
      </c>
      <c r="D2639" s="17">
        <v>0.52647528773308605</v>
      </c>
      <c r="E2639" s="17">
        <v>0.45013517187455798</v>
      </c>
      <c r="F2639" s="17"/>
      <c r="G2639" s="17">
        <v>0.42649084938849302</v>
      </c>
      <c r="H2639" s="17">
        <v>0.56190783196983496</v>
      </c>
      <c r="I2639" s="17">
        <v>0.42211581696794298</v>
      </c>
      <c r="J2639" s="17">
        <v>0.50592384348167097</v>
      </c>
      <c r="K2639" s="17">
        <v>0.46269974386271101</v>
      </c>
      <c r="L2639" s="17">
        <v>0.50764792601517505</v>
      </c>
      <c r="M2639" s="17"/>
      <c r="N2639" s="17">
        <v>0.60425667718790999</v>
      </c>
      <c r="O2639" s="17">
        <v>0.43159235638854998</v>
      </c>
      <c r="P2639" s="17">
        <v>0.46397936936949302</v>
      </c>
      <c r="Q2639" s="17">
        <v>0.42962327293538299</v>
      </c>
      <c r="R2639" s="17"/>
      <c r="S2639" s="17">
        <v>0.59505590848364298</v>
      </c>
      <c r="T2639" s="17">
        <v>0.49104100764379199</v>
      </c>
      <c r="U2639" s="17">
        <v>0.45255022186997101</v>
      </c>
      <c r="V2639" s="17">
        <v>0.52024342250203703</v>
      </c>
      <c r="W2639" s="17">
        <v>0.47717120955546199</v>
      </c>
      <c r="X2639" s="17">
        <v>0.52384965604355505</v>
      </c>
      <c r="Y2639" s="17">
        <v>0.51770388015661195</v>
      </c>
      <c r="Z2639" s="17">
        <v>0.28259388766439603</v>
      </c>
      <c r="AA2639" s="17">
        <v>0.45403256051346302</v>
      </c>
      <c r="AB2639" s="17">
        <v>0.47914015844240998</v>
      </c>
      <c r="AC2639" s="17">
        <v>0.521655854127832</v>
      </c>
      <c r="AD2639" s="17">
        <v>0.33477961910642701</v>
      </c>
      <c r="AE2639" s="17"/>
      <c r="AF2639" s="17">
        <v>0.455491229264335</v>
      </c>
      <c r="AG2639" s="17">
        <v>0.54057896981631803</v>
      </c>
      <c r="AH2639" s="17">
        <v>0.44340481687445898</v>
      </c>
      <c r="AI2639" s="17"/>
      <c r="AJ2639" s="17">
        <v>0.52420488007277199</v>
      </c>
      <c r="AK2639" s="17">
        <v>0.52244931767317204</v>
      </c>
      <c r="AL2639" s="17">
        <v>0.65211946118028496</v>
      </c>
      <c r="AM2639" s="17"/>
      <c r="AN2639" s="17">
        <v>0.40316947424673799</v>
      </c>
      <c r="AO2639" s="17">
        <v>0.445689385894668</v>
      </c>
      <c r="AP2639" s="17">
        <v>0.53741456082349104</v>
      </c>
      <c r="AQ2639" s="17">
        <v>0.60961851380759502</v>
      </c>
      <c r="AR2639" s="17">
        <v>0.67189973500663802</v>
      </c>
      <c r="AS2639" s="17"/>
      <c r="AT2639" s="17">
        <v>0.48301733197383501</v>
      </c>
      <c r="AU2639" s="17">
        <v>0.56295503661881696</v>
      </c>
      <c r="AV2639" s="17"/>
      <c r="AW2639" s="17">
        <v>0.57413114630652196</v>
      </c>
      <c r="AX2639" s="17">
        <v>0.53620246186984699</v>
      </c>
      <c r="AY2639" s="17">
        <v>0.37861264776878401</v>
      </c>
    </row>
    <row r="2640" spans="2:51">
      <c r="B2640" t="s">
        <v>139</v>
      </c>
      <c r="C2640" s="17">
        <v>0.20231853226597299</v>
      </c>
      <c r="D2640" s="17">
        <v>0.15287522482535401</v>
      </c>
      <c r="E2640" s="17">
        <v>0.24933813834749199</v>
      </c>
      <c r="F2640" s="17"/>
      <c r="G2640" s="17">
        <v>0.25940178645064499</v>
      </c>
      <c r="H2640" s="17">
        <v>0.187847223999805</v>
      </c>
      <c r="I2640" s="17">
        <v>0.20939810883663201</v>
      </c>
      <c r="J2640" s="17">
        <v>0.189725854764042</v>
      </c>
      <c r="K2640" s="17">
        <v>0.21518319560364699</v>
      </c>
      <c r="L2640" s="17">
        <v>0.1803495349491</v>
      </c>
      <c r="M2640" s="17"/>
      <c r="N2640" s="17">
        <v>0.16276673736811301</v>
      </c>
      <c r="O2640" s="17">
        <v>0.21794145590633801</v>
      </c>
      <c r="P2640" s="17">
        <v>0.20324462791828299</v>
      </c>
      <c r="Q2640" s="17">
        <v>0.22349515156952901</v>
      </c>
      <c r="R2640" s="17"/>
      <c r="S2640" s="17">
        <v>0.19876073723738399</v>
      </c>
      <c r="T2640" s="17">
        <v>0.181722885494636</v>
      </c>
      <c r="U2640" s="17">
        <v>0.175096232736212</v>
      </c>
      <c r="V2640" s="17">
        <v>0.116531687286478</v>
      </c>
      <c r="W2640" s="17">
        <v>0.236480096796432</v>
      </c>
      <c r="X2640" s="17">
        <v>0.23311683379211101</v>
      </c>
      <c r="Y2640" s="17">
        <v>0.208247364374087</v>
      </c>
      <c r="Z2640" s="17">
        <v>0.31916603013200001</v>
      </c>
      <c r="AA2640" s="17">
        <v>0.19925939913214299</v>
      </c>
      <c r="AB2640" s="17">
        <v>0.19787458907639299</v>
      </c>
      <c r="AC2640" s="17">
        <v>0.17637658664167899</v>
      </c>
      <c r="AD2640" s="17">
        <v>0.365596952887208</v>
      </c>
      <c r="AE2640" s="17"/>
      <c r="AF2640" s="17">
        <v>0.21579232107778401</v>
      </c>
      <c r="AG2640" s="17">
        <v>0.18005186579589499</v>
      </c>
      <c r="AH2640" s="17">
        <v>0.19558584951701599</v>
      </c>
      <c r="AI2640" s="17"/>
      <c r="AJ2640" s="17">
        <v>0.149072880455697</v>
      </c>
      <c r="AK2640" s="17">
        <v>0.20292813911327701</v>
      </c>
      <c r="AL2640" s="17">
        <v>0.119979442363463</v>
      </c>
      <c r="AM2640" s="17"/>
      <c r="AN2640" s="17">
        <v>0.22432094345998299</v>
      </c>
      <c r="AO2640" s="17">
        <v>0.22495800817365399</v>
      </c>
      <c r="AP2640" s="17">
        <v>0.17210504426266701</v>
      </c>
      <c r="AQ2640" s="17">
        <v>0.122388616355055</v>
      </c>
      <c r="AR2640" s="17">
        <v>7.6575677061773595E-2</v>
      </c>
      <c r="AS2640" s="17"/>
      <c r="AT2640" s="17">
        <v>0.20576569600933201</v>
      </c>
      <c r="AU2640" s="17">
        <v>0.16836231034006899</v>
      </c>
      <c r="AV2640" s="17"/>
      <c r="AW2640" s="17">
        <v>0.16362403367491199</v>
      </c>
      <c r="AX2640" s="17">
        <v>0.16333081205857</v>
      </c>
      <c r="AY2640" s="17">
        <v>0.25695580259004602</v>
      </c>
    </row>
    <row r="2641" spans="2:51">
      <c r="B2641" t="s">
        <v>140</v>
      </c>
      <c r="C2641" s="17">
        <v>0.28622042081566301</v>
      </c>
      <c r="D2641" s="17">
        <v>0.37360006290773201</v>
      </c>
      <c r="E2641" s="17">
        <v>0.20079703352706599</v>
      </c>
      <c r="F2641" s="17"/>
      <c r="G2641" s="17">
        <v>0.167089062937848</v>
      </c>
      <c r="H2641" s="17">
        <v>0.37406060797002999</v>
      </c>
      <c r="I2641" s="17">
        <v>0.212717708131311</v>
      </c>
      <c r="J2641" s="17">
        <v>0.316197988717629</v>
      </c>
      <c r="K2641" s="17">
        <v>0.247516548259064</v>
      </c>
      <c r="L2641" s="17">
        <v>0.327298391066076</v>
      </c>
      <c r="M2641" s="17"/>
      <c r="N2641" s="17">
        <v>0.44148993981979801</v>
      </c>
      <c r="O2641" s="17">
        <v>0.213650900482212</v>
      </c>
      <c r="P2641" s="17">
        <v>0.26073474145121101</v>
      </c>
      <c r="Q2641" s="17">
        <v>0.20612812136585401</v>
      </c>
      <c r="R2641" s="17"/>
      <c r="S2641" s="17">
        <v>0.39629517124625901</v>
      </c>
      <c r="T2641" s="17">
        <v>0.30931812214915599</v>
      </c>
      <c r="U2641" s="17">
        <v>0.27745398913375902</v>
      </c>
      <c r="V2641" s="17">
        <v>0.40371173521555898</v>
      </c>
      <c r="W2641" s="17">
        <v>0.24069111275903099</v>
      </c>
      <c r="X2641" s="17">
        <v>0.29073282225144398</v>
      </c>
      <c r="Y2641" s="17">
        <v>0.30945651578252498</v>
      </c>
      <c r="Z2641" s="17">
        <v>-3.6572142467603798E-2</v>
      </c>
      <c r="AA2641" s="17">
        <v>0.254773161381321</v>
      </c>
      <c r="AB2641" s="17">
        <v>0.28126556936601599</v>
      </c>
      <c r="AC2641" s="17">
        <v>0.34527926748615401</v>
      </c>
      <c r="AD2641" s="17">
        <v>-3.0817333780780401E-2</v>
      </c>
      <c r="AE2641" s="17"/>
      <c r="AF2641" s="17">
        <v>0.23969890818655101</v>
      </c>
      <c r="AG2641" s="17">
        <v>0.36052710402042198</v>
      </c>
      <c r="AH2641" s="17">
        <v>0.24781896735744399</v>
      </c>
      <c r="AI2641" s="17"/>
      <c r="AJ2641" s="17">
        <v>0.375131999617076</v>
      </c>
      <c r="AK2641" s="17">
        <v>0.31952117855989498</v>
      </c>
      <c r="AL2641" s="17">
        <v>0.53214001881682205</v>
      </c>
      <c r="AM2641" s="17"/>
      <c r="AN2641" s="17">
        <v>0.178848530786755</v>
      </c>
      <c r="AO2641" s="17">
        <v>0.220731377721014</v>
      </c>
      <c r="AP2641" s="17">
        <v>0.365309516560824</v>
      </c>
      <c r="AQ2641" s="17">
        <v>0.48722989745253997</v>
      </c>
      <c r="AR2641" s="17">
        <v>0.59532405794486498</v>
      </c>
      <c r="AS2641" s="17"/>
      <c r="AT2641" s="17">
        <v>0.27725163596450297</v>
      </c>
      <c r="AU2641" s="17">
        <v>0.39459272627874697</v>
      </c>
      <c r="AV2641" s="17"/>
      <c r="AW2641" s="17">
        <v>0.41050711263160999</v>
      </c>
      <c r="AX2641" s="17">
        <v>0.37287164981127702</v>
      </c>
      <c r="AY2641" s="17">
        <v>0.121656845178738</v>
      </c>
    </row>
    <row r="2642" spans="2:51">
      <c r="C2642" s="17"/>
      <c r="D2642" s="17"/>
      <c r="E2642" s="17"/>
      <c r="F2642" s="17"/>
      <c r="G2642" s="17"/>
      <c r="H2642" s="17"/>
      <c r="I2642" s="17"/>
      <c r="J2642" s="17"/>
      <c r="K2642" s="17"/>
      <c r="L2642" s="17"/>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7"/>
      <c r="AI2642" s="17"/>
      <c r="AJ2642" s="17"/>
      <c r="AK2642" s="17"/>
      <c r="AL2642" s="17"/>
      <c r="AM2642" s="17"/>
      <c r="AN2642" s="17"/>
      <c r="AO2642" s="17"/>
      <c r="AP2642" s="17"/>
      <c r="AQ2642" s="17"/>
      <c r="AR2642" s="17"/>
      <c r="AS2642" s="17"/>
      <c r="AT2642" s="17"/>
      <c r="AU2642" s="17"/>
      <c r="AV2642" s="17"/>
      <c r="AW2642" s="17"/>
      <c r="AX2642" s="17"/>
      <c r="AY2642" s="17"/>
    </row>
    <row r="2643" spans="2:51">
      <c r="B2643" s="6" t="s">
        <v>564</v>
      </c>
      <c r="C2643" s="17"/>
      <c r="D2643" s="17"/>
      <c r="E2643" s="17"/>
      <c r="F2643" s="17"/>
      <c r="G2643" s="17"/>
      <c r="H2643" s="17"/>
      <c r="I2643" s="17"/>
      <c r="J2643" s="17"/>
      <c r="K2643" s="17"/>
      <c r="L2643" s="17"/>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7"/>
      <c r="AI2643" s="17"/>
      <c r="AJ2643" s="17"/>
      <c r="AK2643" s="17"/>
      <c r="AL2643" s="17"/>
      <c r="AM2643" s="17"/>
      <c r="AN2643" s="17"/>
      <c r="AO2643" s="17"/>
      <c r="AP2643" s="17"/>
      <c r="AQ2643" s="17"/>
      <c r="AR2643" s="17"/>
      <c r="AS2643" s="17"/>
      <c r="AT2643" s="17"/>
      <c r="AU2643" s="17"/>
      <c r="AV2643" s="17"/>
      <c r="AW2643" s="17"/>
      <c r="AX2643" s="17"/>
      <c r="AY2643" s="17"/>
    </row>
    <row r="2644" spans="2:51">
      <c r="B2644" s="24" t="s">
        <v>16</v>
      </c>
      <c r="C2644" s="17"/>
      <c r="D2644" s="17"/>
      <c r="E2644" s="17"/>
      <c r="F2644" s="17"/>
      <c r="G2644" s="17"/>
      <c r="H2644" s="17"/>
      <c r="I2644" s="17"/>
      <c r="J2644" s="17"/>
      <c r="K2644" s="17"/>
      <c r="L2644" s="17"/>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7"/>
      <c r="AI2644" s="17"/>
      <c r="AJ2644" s="17"/>
      <c r="AK2644" s="17"/>
      <c r="AL2644" s="17"/>
      <c r="AM2644" s="17"/>
      <c r="AN2644" s="17"/>
      <c r="AO2644" s="17"/>
      <c r="AP2644" s="17"/>
      <c r="AQ2644" s="17"/>
      <c r="AR2644" s="17"/>
      <c r="AS2644" s="17"/>
      <c r="AT2644" s="17"/>
      <c r="AU2644" s="17"/>
      <c r="AV2644" s="17"/>
      <c r="AW2644" s="17"/>
      <c r="AX2644" s="17"/>
      <c r="AY2644" s="17"/>
    </row>
    <row r="2645" spans="2:51">
      <c r="B2645" t="s">
        <v>133</v>
      </c>
      <c r="C2645" s="17">
        <v>7.1996454587647293E-2</v>
      </c>
      <c r="D2645" s="17">
        <v>7.0493659278313997E-2</v>
      </c>
      <c r="E2645" s="17">
        <v>7.3980554326099193E-2</v>
      </c>
      <c r="F2645" s="17"/>
      <c r="G2645" s="17">
        <v>2.0281215997402499E-2</v>
      </c>
      <c r="H2645" s="17">
        <v>0.118467912632162</v>
      </c>
      <c r="I2645" s="17">
        <v>0.114592372369865</v>
      </c>
      <c r="J2645" s="17">
        <v>5.4299507247411498E-2</v>
      </c>
      <c r="K2645" s="17">
        <v>6.8003476354752498E-2</v>
      </c>
      <c r="L2645" s="17">
        <v>4.5937541515100398E-2</v>
      </c>
      <c r="M2645" s="17"/>
      <c r="N2645" s="17">
        <v>9.5010074845963396E-2</v>
      </c>
      <c r="O2645" s="17">
        <v>6.5330403752204294E-2</v>
      </c>
      <c r="P2645" s="17">
        <v>9.22948999136457E-2</v>
      </c>
      <c r="Q2645" s="17">
        <v>3.2861217833755202E-2</v>
      </c>
      <c r="R2645" s="17"/>
      <c r="S2645" s="17">
        <v>9.7443067235326405E-2</v>
      </c>
      <c r="T2645" s="17">
        <v>8.9527462651824902E-2</v>
      </c>
      <c r="U2645" s="17">
        <v>9.3398837274366694E-2</v>
      </c>
      <c r="V2645" s="17">
        <v>3.3903006840295902E-2</v>
      </c>
      <c r="W2645" s="17">
        <v>6.3718043520902004E-2</v>
      </c>
      <c r="X2645" s="17">
        <v>0.11408474309613199</v>
      </c>
      <c r="Y2645" s="17">
        <v>8.5448221274852201E-2</v>
      </c>
      <c r="Z2645" s="17">
        <v>7.5074590559484206E-2</v>
      </c>
      <c r="AA2645" s="17">
        <v>6.1085953145949203E-2</v>
      </c>
      <c r="AB2645" s="17">
        <v>6.7976124170176594E-2</v>
      </c>
      <c r="AC2645" s="17">
        <v>0</v>
      </c>
      <c r="AD2645" s="17">
        <v>4.2120462814594598E-2</v>
      </c>
      <c r="AE2645" s="17"/>
      <c r="AF2645" s="17">
        <v>9.3189999672653401E-2</v>
      </c>
      <c r="AG2645" s="17">
        <v>6.8782322353330899E-2</v>
      </c>
      <c r="AH2645" s="17">
        <v>4.6356214241286699E-2</v>
      </c>
      <c r="AI2645" s="17"/>
      <c r="AJ2645" s="17">
        <v>7.3793890828766306E-2</v>
      </c>
      <c r="AK2645" s="17">
        <v>8.5331255885534599E-2</v>
      </c>
      <c r="AL2645" s="17">
        <v>6.1371507681676499E-2</v>
      </c>
      <c r="AM2645" s="17"/>
      <c r="AN2645" s="17">
        <v>2.57577343209183E-2</v>
      </c>
      <c r="AO2645" s="17">
        <v>6.6895833084499604E-2</v>
      </c>
      <c r="AP2645" s="17">
        <v>9.2795509170190596E-2</v>
      </c>
      <c r="AQ2645" s="17">
        <v>0.124609272553034</v>
      </c>
      <c r="AR2645" s="17">
        <v>6.2529328133651502E-2</v>
      </c>
      <c r="AS2645" s="17"/>
      <c r="AT2645" s="17">
        <v>7.3989496739947203E-2</v>
      </c>
      <c r="AU2645" s="17">
        <v>5.5318454036670898E-2</v>
      </c>
      <c r="AV2645" s="17"/>
      <c r="AW2645" s="17">
        <v>8.0633614163964806E-2</v>
      </c>
      <c r="AX2645" s="17">
        <v>9.1701690716879794E-2</v>
      </c>
      <c r="AY2645" s="17">
        <v>5.6682932460114202E-2</v>
      </c>
    </row>
    <row r="2646" spans="2:51">
      <c r="B2646" t="s">
        <v>134</v>
      </c>
      <c r="C2646" s="17">
        <v>0.20733260322953601</v>
      </c>
      <c r="D2646" s="17">
        <v>0.21275682046482899</v>
      </c>
      <c r="E2646" s="17">
        <v>0.20374211771419201</v>
      </c>
      <c r="F2646" s="17"/>
      <c r="G2646" s="17">
        <v>0.28369883189843897</v>
      </c>
      <c r="H2646" s="17">
        <v>0.20667122628446</v>
      </c>
      <c r="I2646" s="17">
        <v>0.22886491681337801</v>
      </c>
      <c r="J2646" s="17">
        <v>0.181952622426443</v>
      </c>
      <c r="K2646" s="17">
        <v>0.18209679379436999</v>
      </c>
      <c r="L2646" s="17">
        <v>0.189517319477955</v>
      </c>
      <c r="M2646" s="17"/>
      <c r="N2646" s="17">
        <v>0.214207574509958</v>
      </c>
      <c r="O2646" s="17">
        <v>0.22006643397381401</v>
      </c>
      <c r="P2646" s="17">
        <v>0.17875922926152699</v>
      </c>
      <c r="Q2646" s="17">
        <v>0.201945514236816</v>
      </c>
      <c r="R2646" s="17"/>
      <c r="S2646" s="17">
        <v>0.232073149311988</v>
      </c>
      <c r="T2646" s="17">
        <v>0.272031486183617</v>
      </c>
      <c r="U2646" s="17">
        <v>0.21716506688348</v>
      </c>
      <c r="V2646" s="17">
        <v>0.19847704669646801</v>
      </c>
      <c r="W2646" s="17">
        <v>0.16181256198195401</v>
      </c>
      <c r="X2646" s="17">
        <v>0.161743280831808</v>
      </c>
      <c r="Y2646" s="17">
        <v>0.237381955700843</v>
      </c>
      <c r="Z2646" s="17">
        <v>0.126006563664743</v>
      </c>
      <c r="AA2646" s="17">
        <v>0.186942481938665</v>
      </c>
      <c r="AB2646" s="17">
        <v>0.20793495383044899</v>
      </c>
      <c r="AC2646" s="17">
        <v>0.18012677635763699</v>
      </c>
      <c r="AD2646" s="17">
        <v>0.205853357866496</v>
      </c>
      <c r="AE2646" s="17"/>
      <c r="AF2646" s="17">
        <v>0.19715254628184301</v>
      </c>
      <c r="AG2646" s="17">
        <v>0.21531125009610599</v>
      </c>
      <c r="AH2646" s="17">
        <v>0.18844670421680601</v>
      </c>
      <c r="AI2646" s="17"/>
      <c r="AJ2646" s="17">
        <v>0.18361320416403601</v>
      </c>
      <c r="AK2646" s="17">
        <v>0.220663008461953</v>
      </c>
      <c r="AL2646" s="17">
        <v>0.25073361131865801</v>
      </c>
      <c r="AM2646" s="17"/>
      <c r="AN2646" s="17">
        <v>0.14331529906245699</v>
      </c>
      <c r="AO2646" s="17">
        <v>0.21823680457448699</v>
      </c>
      <c r="AP2646" s="17">
        <v>0.20885803803316499</v>
      </c>
      <c r="AQ2646" s="17">
        <v>0.24535912123166301</v>
      </c>
      <c r="AR2646" s="17">
        <v>0.30953547309867802</v>
      </c>
      <c r="AS2646" s="17"/>
      <c r="AT2646" s="17">
        <v>0.20639092586350199</v>
      </c>
      <c r="AU2646" s="17">
        <v>0.22243361457742999</v>
      </c>
      <c r="AV2646" s="17"/>
      <c r="AW2646" s="17">
        <v>0.20702965641000601</v>
      </c>
      <c r="AX2646" s="17">
        <v>0.25434284677935598</v>
      </c>
      <c r="AY2646" s="17">
        <v>0.194353025445335</v>
      </c>
    </row>
    <row r="2647" spans="2:51">
      <c r="B2647" t="s">
        <v>135</v>
      </c>
      <c r="C2647" s="17">
        <v>0.36450679759131799</v>
      </c>
      <c r="D2647" s="17">
        <v>0.38539332699652701</v>
      </c>
      <c r="E2647" s="17">
        <v>0.345416834064458</v>
      </c>
      <c r="F2647" s="17"/>
      <c r="G2647" s="17">
        <v>0.33433942223233198</v>
      </c>
      <c r="H2647" s="17">
        <v>0.359421428014009</v>
      </c>
      <c r="I2647" s="17">
        <v>0.35640377270016499</v>
      </c>
      <c r="J2647" s="17">
        <v>0.39844990570824601</v>
      </c>
      <c r="K2647" s="17">
        <v>0.44834587405401</v>
      </c>
      <c r="L2647" s="17">
        <v>0.30730292517686603</v>
      </c>
      <c r="M2647" s="17"/>
      <c r="N2647" s="17">
        <v>0.30150167035666398</v>
      </c>
      <c r="O2647" s="17">
        <v>0.352866602649275</v>
      </c>
      <c r="P2647" s="17">
        <v>0.37352666561417203</v>
      </c>
      <c r="Q2647" s="17">
        <v>0.45106562361087799</v>
      </c>
      <c r="R2647" s="17"/>
      <c r="S2647" s="17">
        <v>0.31668019076509302</v>
      </c>
      <c r="T2647" s="17">
        <v>0.314698123836336</v>
      </c>
      <c r="U2647" s="17">
        <v>0.28989042198577702</v>
      </c>
      <c r="V2647" s="17">
        <v>0.41441075382326698</v>
      </c>
      <c r="W2647" s="17">
        <v>0.359452502669246</v>
      </c>
      <c r="X2647" s="17">
        <v>0.345818906812768</v>
      </c>
      <c r="Y2647" s="17">
        <v>0.369498357897796</v>
      </c>
      <c r="Z2647" s="17">
        <v>0.53064088595210002</v>
      </c>
      <c r="AA2647" s="17">
        <v>0.42190070128095303</v>
      </c>
      <c r="AB2647" s="17">
        <v>0.37011649540520802</v>
      </c>
      <c r="AC2647" s="17">
        <v>0.39804127267994899</v>
      </c>
      <c r="AD2647" s="17">
        <v>0.35391798285704101</v>
      </c>
      <c r="AE2647" s="17"/>
      <c r="AF2647" s="17">
        <v>0.33103642999495198</v>
      </c>
      <c r="AG2647" s="17">
        <v>0.37592164953016799</v>
      </c>
      <c r="AH2647" s="17">
        <v>0.440350890245641</v>
      </c>
      <c r="AI2647" s="17"/>
      <c r="AJ2647" s="17">
        <v>0.31865833225383799</v>
      </c>
      <c r="AK2647" s="17">
        <v>0.35536477286816198</v>
      </c>
      <c r="AL2647" s="17">
        <v>0.37062532028237199</v>
      </c>
      <c r="AM2647" s="17"/>
      <c r="AN2647" s="17">
        <v>0.41969711701290602</v>
      </c>
      <c r="AO2647" s="17">
        <v>0.38349899310985403</v>
      </c>
      <c r="AP2647" s="17">
        <v>0.34631907500084302</v>
      </c>
      <c r="AQ2647" s="17">
        <v>0.28951983781165502</v>
      </c>
      <c r="AR2647" s="17">
        <v>0.41844231500118501</v>
      </c>
      <c r="AS2647" s="17"/>
      <c r="AT2647" s="17">
        <v>0.36042331098853703</v>
      </c>
      <c r="AU2647" s="17">
        <v>0.41385751402674797</v>
      </c>
      <c r="AV2647" s="17"/>
      <c r="AW2647" s="17">
        <v>0.33980780006705202</v>
      </c>
      <c r="AX2647" s="17">
        <v>0.34032608768744499</v>
      </c>
      <c r="AY2647" s="17">
        <v>0.39918229189374599</v>
      </c>
    </row>
    <row r="2648" spans="2:51">
      <c r="B2648" t="s">
        <v>136</v>
      </c>
      <c r="C2648" s="17">
        <v>0.194182325668352</v>
      </c>
      <c r="D2648" s="17">
        <v>0.18789098771318699</v>
      </c>
      <c r="E2648" s="17">
        <v>0.197674290687777</v>
      </c>
      <c r="F2648" s="17"/>
      <c r="G2648" s="17">
        <v>0.16490435261314501</v>
      </c>
      <c r="H2648" s="17">
        <v>0.15247447847677001</v>
      </c>
      <c r="I2648" s="17">
        <v>0.13786735972354799</v>
      </c>
      <c r="J2648" s="17">
        <v>0.23317768758673901</v>
      </c>
      <c r="K2648" s="17">
        <v>0.13224285035712199</v>
      </c>
      <c r="L2648" s="17">
        <v>0.298236339934845</v>
      </c>
      <c r="M2648" s="17"/>
      <c r="N2648" s="17">
        <v>0.237506339639591</v>
      </c>
      <c r="O2648" s="17">
        <v>0.19176123146392501</v>
      </c>
      <c r="P2648" s="17">
        <v>0.19376309782831699</v>
      </c>
      <c r="Q2648" s="17">
        <v>0.148032260475498</v>
      </c>
      <c r="R2648" s="17"/>
      <c r="S2648" s="17">
        <v>0.198343648697723</v>
      </c>
      <c r="T2648" s="17">
        <v>0.15316078531597699</v>
      </c>
      <c r="U2648" s="17">
        <v>0.28502941276891702</v>
      </c>
      <c r="V2648" s="17">
        <v>0.20113121081903501</v>
      </c>
      <c r="W2648" s="17">
        <v>0.192134616041508</v>
      </c>
      <c r="X2648" s="17">
        <v>0.19985796900377101</v>
      </c>
      <c r="Y2648" s="17">
        <v>0.123052360213142</v>
      </c>
      <c r="Z2648" s="17">
        <v>0.16252450061094001</v>
      </c>
      <c r="AA2648" s="17">
        <v>0.18760151070685299</v>
      </c>
      <c r="AB2648" s="17">
        <v>0.19843132537309299</v>
      </c>
      <c r="AC2648" s="17">
        <v>0.26244194447443903</v>
      </c>
      <c r="AD2648" s="17">
        <v>0.181635807442695</v>
      </c>
      <c r="AE2648" s="17"/>
      <c r="AF2648" s="17">
        <v>0.22351884687762399</v>
      </c>
      <c r="AG2648" s="17">
        <v>0.18760051369931299</v>
      </c>
      <c r="AH2648" s="17">
        <v>0.12661297165275501</v>
      </c>
      <c r="AI2648" s="17"/>
      <c r="AJ2648" s="17">
        <v>0.26849891723443498</v>
      </c>
      <c r="AK2648" s="17">
        <v>0.197279908351042</v>
      </c>
      <c r="AL2648" s="17">
        <v>0.19347017370870601</v>
      </c>
      <c r="AM2648" s="17"/>
      <c r="AN2648" s="17">
        <v>0.19834966278747199</v>
      </c>
      <c r="AO2648" s="17">
        <v>0.17044619311754999</v>
      </c>
      <c r="AP2648" s="17">
        <v>0.19176549099374801</v>
      </c>
      <c r="AQ2648" s="17">
        <v>0.22916481315364401</v>
      </c>
      <c r="AR2648" s="17">
        <v>0.140744169224541</v>
      </c>
      <c r="AS2648" s="17"/>
      <c r="AT2648" s="17">
        <v>0.20033289557419701</v>
      </c>
      <c r="AU2648" s="17">
        <v>9.9607835711802706E-2</v>
      </c>
      <c r="AV2648" s="17"/>
      <c r="AW2648" s="17">
        <v>0.211757254134186</v>
      </c>
      <c r="AX2648" s="17">
        <v>0.20583086938363901</v>
      </c>
      <c r="AY2648" s="17">
        <v>0.17108327866617901</v>
      </c>
    </row>
    <row r="2649" spans="2:51">
      <c r="B2649" t="s">
        <v>137</v>
      </c>
      <c r="C2649" s="17">
        <v>6.7711784938487604E-2</v>
      </c>
      <c r="D2649" s="17">
        <v>7.1532256864993995E-2</v>
      </c>
      <c r="E2649" s="17">
        <v>6.4584248303822298E-2</v>
      </c>
      <c r="F2649" s="17"/>
      <c r="G2649" s="17">
        <v>8.3335576397104996E-2</v>
      </c>
      <c r="H2649" s="17">
        <v>7.8179134195853706E-2</v>
      </c>
      <c r="I2649" s="17">
        <v>3.5363055265295602E-2</v>
      </c>
      <c r="J2649" s="17">
        <v>5.3065817309727703E-2</v>
      </c>
      <c r="K2649" s="17">
        <v>8.1973223193543707E-2</v>
      </c>
      <c r="L2649" s="17">
        <v>7.2632936090361894E-2</v>
      </c>
      <c r="M2649" s="17"/>
      <c r="N2649" s="17">
        <v>8.8390328757183403E-2</v>
      </c>
      <c r="O2649" s="17">
        <v>5.6684723599913299E-2</v>
      </c>
      <c r="P2649" s="17">
        <v>7.2480004377325796E-2</v>
      </c>
      <c r="Q2649" s="17">
        <v>4.6640921952757999E-2</v>
      </c>
      <c r="R2649" s="17"/>
      <c r="S2649" s="17">
        <v>6.4494545546359194E-2</v>
      </c>
      <c r="T2649" s="17">
        <v>7.56769042142348E-2</v>
      </c>
      <c r="U2649" s="17">
        <v>2.10936995052423E-2</v>
      </c>
      <c r="V2649" s="17">
        <v>6.70396187203946E-2</v>
      </c>
      <c r="W2649" s="17">
        <v>9.6211527677226794E-2</v>
      </c>
      <c r="X2649" s="17">
        <v>6.6923995806429507E-2</v>
      </c>
      <c r="Y2649" s="17">
        <v>0.120574179363387</v>
      </c>
      <c r="Z2649" s="17">
        <v>3.7467254638290801E-2</v>
      </c>
      <c r="AA2649" s="17">
        <v>4.9053516554501797E-2</v>
      </c>
      <c r="AB2649" s="17">
        <v>6.5093869002464E-2</v>
      </c>
      <c r="AC2649" s="17">
        <v>6.7310703934816196E-2</v>
      </c>
      <c r="AD2649" s="17">
        <v>8.7696030488415094E-2</v>
      </c>
      <c r="AE2649" s="17"/>
      <c r="AF2649" s="17">
        <v>6.5967661844044401E-2</v>
      </c>
      <c r="AG2649" s="17">
        <v>7.4737043836623801E-2</v>
      </c>
      <c r="AH2649" s="17">
        <v>5.8806249993548602E-2</v>
      </c>
      <c r="AI2649" s="17"/>
      <c r="AJ2649" s="17">
        <v>0.107236147832104</v>
      </c>
      <c r="AK2649" s="17">
        <v>4.9807991893186403E-2</v>
      </c>
      <c r="AL2649" s="17">
        <v>4.3315805403201103E-2</v>
      </c>
      <c r="AM2649" s="17"/>
      <c r="AN2649" s="17">
        <v>7.3655210163942803E-2</v>
      </c>
      <c r="AO2649" s="17">
        <v>8.4434236742874702E-2</v>
      </c>
      <c r="AP2649" s="17">
        <v>7.8924728152715201E-2</v>
      </c>
      <c r="AQ2649" s="17">
        <v>6.9503040872010605E-2</v>
      </c>
      <c r="AR2649" s="17">
        <v>0</v>
      </c>
      <c r="AS2649" s="17"/>
      <c r="AT2649" s="17">
        <v>6.8712765241439794E-2</v>
      </c>
      <c r="AU2649" s="17">
        <v>6.1714291627776703E-2</v>
      </c>
      <c r="AV2649" s="17"/>
      <c r="AW2649" s="17">
        <v>7.6658994749770296E-2</v>
      </c>
      <c r="AX2649" s="17">
        <v>4.3466982439375898E-2</v>
      </c>
      <c r="AY2649" s="17">
        <v>6.4502697087136102E-2</v>
      </c>
    </row>
    <row r="2650" spans="2:51">
      <c r="B2650" t="s">
        <v>119</v>
      </c>
      <c r="C2650" s="17">
        <v>9.4270033984659607E-2</v>
      </c>
      <c r="D2650" s="17">
        <v>7.1932948682148598E-2</v>
      </c>
      <c r="E2650" s="17">
        <v>0.11460195490365201</v>
      </c>
      <c r="F2650" s="17"/>
      <c r="G2650" s="17">
        <v>0.11344060086157599</v>
      </c>
      <c r="H2650" s="17">
        <v>8.4785820396745107E-2</v>
      </c>
      <c r="I2650" s="17">
        <v>0.126908523127747</v>
      </c>
      <c r="J2650" s="17">
        <v>7.9054459721433101E-2</v>
      </c>
      <c r="K2650" s="17">
        <v>8.7337782246201895E-2</v>
      </c>
      <c r="L2650" s="17">
        <v>8.6372937804871805E-2</v>
      </c>
      <c r="M2650" s="17"/>
      <c r="N2650" s="17">
        <v>6.3384011890640302E-2</v>
      </c>
      <c r="O2650" s="17">
        <v>0.11329060456086899</v>
      </c>
      <c r="P2650" s="17">
        <v>8.9176103005013399E-2</v>
      </c>
      <c r="Q2650" s="17">
        <v>0.119454461890296</v>
      </c>
      <c r="R2650" s="17"/>
      <c r="S2650" s="17">
        <v>9.0965398443510703E-2</v>
      </c>
      <c r="T2650" s="17">
        <v>9.4905237798009606E-2</v>
      </c>
      <c r="U2650" s="17">
        <v>9.3422561582215999E-2</v>
      </c>
      <c r="V2650" s="17">
        <v>8.5038363100539902E-2</v>
      </c>
      <c r="W2650" s="17">
        <v>0.12667074810916301</v>
      </c>
      <c r="X2650" s="17">
        <v>0.111571104449091</v>
      </c>
      <c r="Y2650" s="17">
        <v>6.4044925549979995E-2</v>
      </c>
      <c r="Z2650" s="17">
        <v>6.8286204574441595E-2</v>
      </c>
      <c r="AA2650" s="17">
        <v>9.3415836373078098E-2</v>
      </c>
      <c r="AB2650" s="17">
        <v>9.0447232218610105E-2</v>
      </c>
      <c r="AC2650" s="17">
        <v>9.2079302553158798E-2</v>
      </c>
      <c r="AD2650" s="17">
        <v>0.128776358530759</v>
      </c>
      <c r="AE2650" s="17"/>
      <c r="AF2650" s="17">
        <v>8.9134515328882599E-2</v>
      </c>
      <c r="AG2650" s="17">
        <v>7.7647220484457297E-2</v>
      </c>
      <c r="AH2650" s="17">
        <v>0.13942696964996301</v>
      </c>
      <c r="AI2650" s="17"/>
      <c r="AJ2650" s="17">
        <v>4.8199507686820998E-2</v>
      </c>
      <c r="AK2650" s="17">
        <v>9.1553062540121702E-2</v>
      </c>
      <c r="AL2650" s="17">
        <v>8.0483581605386295E-2</v>
      </c>
      <c r="AM2650" s="17"/>
      <c r="AN2650" s="17">
        <v>0.13922497665230399</v>
      </c>
      <c r="AO2650" s="17">
        <v>7.6487939370734198E-2</v>
      </c>
      <c r="AP2650" s="17">
        <v>8.1337158649337604E-2</v>
      </c>
      <c r="AQ2650" s="17">
        <v>4.18439143779928E-2</v>
      </c>
      <c r="AR2650" s="17">
        <v>6.8748714541944297E-2</v>
      </c>
      <c r="AS2650" s="17"/>
      <c r="AT2650" s="17">
        <v>9.0150605592376795E-2</v>
      </c>
      <c r="AU2650" s="17">
        <v>0.147068290019572</v>
      </c>
      <c r="AV2650" s="17"/>
      <c r="AW2650" s="17">
        <v>8.4112680475020907E-2</v>
      </c>
      <c r="AX2650" s="17">
        <v>6.4331522993303497E-2</v>
      </c>
      <c r="AY2650" s="17">
        <v>0.11419577444749</v>
      </c>
    </row>
    <row r="2651" spans="2:51">
      <c r="B2651" t="s">
        <v>138</v>
      </c>
      <c r="C2651" s="17">
        <v>0.27932905781718298</v>
      </c>
      <c r="D2651" s="17">
        <v>0.28325047974314299</v>
      </c>
      <c r="E2651" s="17">
        <v>0.277722672040291</v>
      </c>
      <c r="F2651" s="17"/>
      <c r="G2651" s="17">
        <v>0.30398004789584199</v>
      </c>
      <c r="H2651" s="17">
        <v>0.32513913891662199</v>
      </c>
      <c r="I2651" s="17">
        <v>0.34345728918324298</v>
      </c>
      <c r="J2651" s="17">
        <v>0.23625212967385401</v>
      </c>
      <c r="K2651" s="17">
        <v>0.25010027014912201</v>
      </c>
      <c r="L2651" s="17">
        <v>0.23545486099305499</v>
      </c>
      <c r="M2651" s="17"/>
      <c r="N2651" s="17">
        <v>0.309217649355921</v>
      </c>
      <c r="O2651" s="17">
        <v>0.28539683772601798</v>
      </c>
      <c r="P2651" s="17">
        <v>0.27105412917517302</v>
      </c>
      <c r="Q2651" s="17">
        <v>0.23480673207057101</v>
      </c>
      <c r="R2651" s="17"/>
      <c r="S2651" s="17">
        <v>0.329516216547314</v>
      </c>
      <c r="T2651" s="17">
        <v>0.36155894883544198</v>
      </c>
      <c r="U2651" s="17">
        <v>0.31056390415784701</v>
      </c>
      <c r="V2651" s="17">
        <v>0.232380053536764</v>
      </c>
      <c r="W2651" s="17">
        <v>0.225530605502856</v>
      </c>
      <c r="X2651" s="17">
        <v>0.27582802392793998</v>
      </c>
      <c r="Y2651" s="17">
        <v>0.32283017697569499</v>
      </c>
      <c r="Z2651" s="17">
        <v>0.20108115422422701</v>
      </c>
      <c r="AA2651" s="17">
        <v>0.248028435084614</v>
      </c>
      <c r="AB2651" s="17">
        <v>0.27591107800062498</v>
      </c>
      <c r="AC2651" s="17">
        <v>0.18012677635763699</v>
      </c>
      <c r="AD2651" s="17">
        <v>0.247973820681091</v>
      </c>
      <c r="AE2651" s="17"/>
      <c r="AF2651" s="17">
        <v>0.29034254595449599</v>
      </c>
      <c r="AG2651" s="17">
        <v>0.284093572449437</v>
      </c>
      <c r="AH2651" s="17">
        <v>0.23480291845809301</v>
      </c>
      <c r="AI2651" s="17"/>
      <c r="AJ2651" s="17">
        <v>0.25740709499280201</v>
      </c>
      <c r="AK2651" s="17">
        <v>0.305994264347487</v>
      </c>
      <c r="AL2651" s="17">
        <v>0.312105119000334</v>
      </c>
      <c r="AM2651" s="17"/>
      <c r="AN2651" s="17">
        <v>0.16907303338337601</v>
      </c>
      <c r="AO2651" s="17">
        <v>0.285132637658986</v>
      </c>
      <c r="AP2651" s="17">
        <v>0.30165354720335602</v>
      </c>
      <c r="AQ2651" s="17">
        <v>0.36996839378469698</v>
      </c>
      <c r="AR2651" s="17">
        <v>0.37206480123232899</v>
      </c>
      <c r="AS2651" s="17"/>
      <c r="AT2651" s="17">
        <v>0.28038042260344898</v>
      </c>
      <c r="AU2651" s="17">
        <v>0.27775206861410101</v>
      </c>
      <c r="AV2651" s="17"/>
      <c r="AW2651" s="17">
        <v>0.28766327057397101</v>
      </c>
      <c r="AX2651" s="17">
        <v>0.34604453749623598</v>
      </c>
      <c r="AY2651" s="17">
        <v>0.25103595790544903</v>
      </c>
    </row>
    <row r="2652" spans="2:51">
      <c r="B2652" t="s">
        <v>139</v>
      </c>
      <c r="C2652" s="17">
        <v>0.26189411060683998</v>
      </c>
      <c r="D2652" s="17">
        <v>0.259423244578181</v>
      </c>
      <c r="E2652" s="17">
        <v>0.26225853899159901</v>
      </c>
      <c r="F2652" s="17"/>
      <c r="G2652" s="17">
        <v>0.24823992901024999</v>
      </c>
      <c r="H2652" s="17">
        <v>0.23065361267262399</v>
      </c>
      <c r="I2652" s="17">
        <v>0.17323041498884401</v>
      </c>
      <c r="J2652" s="17">
        <v>0.28624350489646699</v>
      </c>
      <c r="K2652" s="17">
        <v>0.21421607355066599</v>
      </c>
      <c r="L2652" s="17">
        <v>0.37086927602520697</v>
      </c>
      <c r="M2652" s="17"/>
      <c r="N2652" s="17">
        <v>0.325896668396774</v>
      </c>
      <c r="O2652" s="17">
        <v>0.24844595506383799</v>
      </c>
      <c r="P2652" s="17">
        <v>0.26624310220564201</v>
      </c>
      <c r="Q2652" s="17">
        <v>0.19467318242825599</v>
      </c>
      <c r="R2652" s="17"/>
      <c r="S2652" s="17">
        <v>0.262838194244082</v>
      </c>
      <c r="T2652" s="17">
        <v>0.228837689530212</v>
      </c>
      <c r="U2652" s="17">
        <v>0.30612311227416</v>
      </c>
      <c r="V2652" s="17">
        <v>0.268170829539429</v>
      </c>
      <c r="W2652" s="17">
        <v>0.28834614371873402</v>
      </c>
      <c r="X2652" s="17">
        <v>0.266781964810201</v>
      </c>
      <c r="Y2652" s="17">
        <v>0.24362653957652899</v>
      </c>
      <c r="Z2652" s="17">
        <v>0.19999175524923099</v>
      </c>
      <c r="AA2652" s="17">
        <v>0.23665502726135501</v>
      </c>
      <c r="AB2652" s="17">
        <v>0.26352519437555699</v>
      </c>
      <c r="AC2652" s="17">
        <v>0.329752648409255</v>
      </c>
      <c r="AD2652" s="17">
        <v>0.26933183793110999</v>
      </c>
      <c r="AE2652" s="17"/>
      <c r="AF2652" s="17">
        <v>0.28948650872166898</v>
      </c>
      <c r="AG2652" s="17">
        <v>0.26233755753593702</v>
      </c>
      <c r="AH2652" s="17">
        <v>0.18541922164630301</v>
      </c>
      <c r="AI2652" s="17"/>
      <c r="AJ2652" s="17">
        <v>0.37573506506653898</v>
      </c>
      <c r="AK2652" s="17">
        <v>0.247087900244229</v>
      </c>
      <c r="AL2652" s="17">
        <v>0.23678597911190699</v>
      </c>
      <c r="AM2652" s="17"/>
      <c r="AN2652" s="17">
        <v>0.27200487295141501</v>
      </c>
      <c r="AO2652" s="17">
        <v>0.25488042986042497</v>
      </c>
      <c r="AP2652" s="17">
        <v>0.27069021914646402</v>
      </c>
      <c r="AQ2652" s="17">
        <v>0.29866785402565499</v>
      </c>
      <c r="AR2652" s="17">
        <v>0.140744169224541</v>
      </c>
      <c r="AS2652" s="17"/>
      <c r="AT2652" s="17">
        <v>0.26904566081563702</v>
      </c>
      <c r="AU2652" s="17">
        <v>0.16132212733957901</v>
      </c>
      <c r="AV2652" s="17"/>
      <c r="AW2652" s="17">
        <v>0.28841624888395601</v>
      </c>
      <c r="AX2652" s="17">
        <v>0.249297851823015</v>
      </c>
      <c r="AY2652" s="17">
        <v>0.235585975753315</v>
      </c>
    </row>
    <row r="2653" spans="2:51">
      <c r="B2653" t="s">
        <v>140</v>
      </c>
      <c r="C2653" s="17">
        <v>1.7434947210343301E-2</v>
      </c>
      <c r="D2653" s="17">
        <v>2.3827235164962501E-2</v>
      </c>
      <c r="E2653" s="17">
        <v>1.5464133048692E-2</v>
      </c>
      <c r="F2653" s="17"/>
      <c r="G2653" s="17">
        <v>5.5740118885591501E-2</v>
      </c>
      <c r="H2653" s="17">
        <v>9.4485526243998405E-2</v>
      </c>
      <c r="I2653" s="17">
        <v>0.170226874194399</v>
      </c>
      <c r="J2653" s="17">
        <v>-4.9991375222613203E-2</v>
      </c>
      <c r="K2653" s="17">
        <v>3.5884196598456299E-2</v>
      </c>
      <c r="L2653" s="17">
        <v>-0.13541441503215201</v>
      </c>
      <c r="M2653" s="17"/>
      <c r="N2653" s="17">
        <v>-1.66790190408534E-2</v>
      </c>
      <c r="O2653" s="17">
        <v>3.69508826621801E-2</v>
      </c>
      <c r="P2653" s="17">
        <v>4.8110269695302897E-3</v>
      </c>
      <c r="Q2653" s="17">
        <v>4.01335496423149E-2</v>
      </c>
      <c r="R2653" s="17"/>
      <c r="S2653" s="17">
        <v>6.6678022303232207E-2</v>
      </c>
      <c r="T2653" s="17">
        <v>0.13272125930522999</v>
      </c>
      <c r="U2653" s="17">
        <v>4.4407918836873502E-3</v>
      </c>
      <c r="V2653" s="17">
        <v>-3.5790776002665302E-2</v>
      </c>
      <c r="W2653" s="17">
        <v>-6.2815538215878E-2</v>
      </c>
      <c r="X2653" s="17">
        <v>9.0460591177388694E-3</v>
      </c>
      <c r="Y2653" s="17">
        <v>7.9203637399166402E-2</v>
      </c>
      <c r="Z2653" s="17">
        <v>1.0893989749962999E-3</v>
      </c>
      <c r="AA2653" s="17">
        <v>1.1373407823259201E-2</v>
      </c>
      <c r="AB2653" s="17">
        <v>1.23858836250684E-2</v>
      </c>
      <c r="AC2653" s="17">
        <v>-0.14962587205161701</v>
      </c>
      <c r="AD2653" s="17">
        <v>-2.1358017250018901E-2</v>
      </c>
      <c r="AE2653" s="17"/>
      <c r="AF2653" s="17">
        <v>8.5603723282756704E-4</v>
      </c>
      <c r="AG2653" s="17">
        <v>2.17560149135002E-2</v>
      </c>
      <c r="AH2653" s="17">
        <v>4.93836968117898E-2</v>
      </c>
      <c r="AI2653" s="17"/>
      <c r="AJ2653" s="17">
        <v>-0.11832797007373699</v>
      </c>
      <c r="AK2653" s="17">
        <v>5.8906364103258703E-2</v>
      </c>
      <c r="AL2653" s="17">
        <v>7.5319139888426895E-2</v>
      </c>
      <c r="AM2653" s="17"/>
      <c r="AN2653" s="17">
        <v>-0.102931839568039</v>
      </c>
      <c r="AO2653" s="17">
        <v>3.0252207798561501E-2</v>
      </c>
      <c r="AP2653" s="17">
        <v>3.0963328056892201E-2</v>
      </c>
      <c r="AQ2653" s="17">
        <v>7.1300539759042297E-2</v>
      </c>
      <c r="AR2653" s="17">
        <v>0.23132063200778799</v>
      </c>
      <c r="AS2653" s="17"/>
      <c r="AT2653" s="17">
        <v>1.1334761787812699E-2</v>
      </c>
      <c r="AU2653" s="17">
        <v>0.116429941274522</v>
      </c>
      <c r="AV2653" s="17"/>
      <c r="AW2653" s="17">
        <v>-7.5297830998483095E-4</v>
      </c>
      <c r="AX2653" s="17">
        <v>9.6746685673220797E-2</v>
      </c>
      <c r="AY2653" s="17">
        <v>1.54499821521344E-2</v>
      </c>
    </row>
    <row r="2654" spans="2:51">
      <c r="C2654" s="17"/>
      <c r="D2654" s="17"/>
      <c r="E2654" s="17"/>
      <c r="F2654" s="17"/>
      <c r="G2654" s="17"/>
      <c r="H2654" s="17"/>
      <c r="I2654" s="17"/>
      <c r="J2654" s="17"/>
      <c r="K2654" s="17"/>
      <c r="L2654" s="17"/>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7"/>
      <c r="AI2654" s="17"/>
      <c r="AJ2654" s="17"/>
      <c r="AK2654" s="17"/>
      <c r="AL2654" s="17"/>
      <c r="AM2654" s="17"/>
      <c r="AN2654" s="17"/>
      <c r="AO2654" s="17"/>
      <c r="AP2654" s="17"/>
      <c r="AQ2654" s="17"/>
      <c r="AR2654" s="17"/>
      <c r="AS2654" s="17"/>
      <c r="AT2654" s="17"/>
      <c r="AU2654" s="17"/>
      <c r="AV2654" s="17"/>
      <c r="AW2654" s="17"/>
      <c r="AX2654" s="17"/>
      <c r="AY2654" s="17"/>
    </row>
    <row r="2655" spans="2:51">
      <c r="B2655" s="6" t="s">
        <v>565</v>
      </c>
      <c r="C2655" s="17"/>
      <c r="D2655" s="17"/>
      <c r="E2655" s="17"/>
      <c r="F2655" s="17"/>
      <c r="G2655" s="17"/>
      <c r="H2655" s="17"/>
      <c r="I2655" s="17"/>
      <c r="J2655" s="17"/>
      <c r="K2655" s="17"/>
      <c r="L2655" s="17"/>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7"/>
      <c r="AI2655" s="17"/>
      <c r="AJ2655" s="17"/>
      <c r="AK2655" s="17"/>
      <c r="AL2655" s="17"/>
      <c r="AM2655" s="17"/>
      <c r="AN2655" s="17"/>
      <c r="AO2655" s="17"/>
      <c r="AP2655" s="17"/>
      <c r="AQ2655" s="17"/>
      <c r="AR2655" s="17"/>
      <c r="AS2655" s="17"/>
      <c r="AT2655" s="17"/>
      <c r="AU2655" s="17"/>
      <c r="AV2655" s="17"/>
      <c r="AW2655" s="17"/>
      <c r="AX2655" s="17"/>
      <c r="AY2655" s="17"/>
    </row>
    <row r="2656" spans="2:51">
      <c r="B2656" s="24" t="s">
        <v>16</v>
      </c>
      <c r="C2656" s="17"/>
      <c r="D2656" s="17"/>
      <c r="E2656" s="17"/>
      <c r="F2656" s="17"/>
      <c r="G2656" s="17"/>
      <c r="H2656" s="17"/>
      <c r="I2656" s="17"/>
      <c r="J2656" s="17"/>
      <c r="K2656" s="17"/>
      <c r="L2656" s="17"/>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7"/>
      <c r="AI2656" s="17"/>
      <c r="AJ2656" s="17"/>
      <c r="AK2656" s="17"/>
      <c r="AL2656" s="17"/>
      <c r="AM2656" s="17"/>
      <c r="AN2656" s="17"/>
      <c r="AO2656" s="17"/>
      <c r="AP2656" s="17"/>
      <c r="AQ2656" s="17"/>
      <c r="AR2656" s="17"/>
      <c r="AS2656" s="17"/>
      <c r="AT2656" s="17"/>
      <c r="AU2656" s="17"/>
      <c r="AV2656" s="17"/>
      <c r="AW2656" s="17"/>
      <c r="AX2656" s="17"/>
      <c r="AY2656" s="17"/>
    </row>
    <row r="2657" spans="2:51">
      <c r="B2657" t="s">
        <v>133</v>
      </c>
      <c r="C2657" s="17">
        <v>8.8557633266880695E-2</v>
      </c>
      <c r="D2657" s="17">
        <v>0.102133924128246</v>
      </c>
      <c r="E2657" s="17">
        <v>7.6281479318144996E-2</v>
      </c>
      <c r="F2657" s="17"/>
      <c r="G2657" s="17">
        <v>0.10547077787548299</v>
      </c>
      <c r="H2657" s="17">
        <v>0.102663312453698</v>
      </c>
      <c r="I2657" s="17">
        <v>7.5469262845301796E-2</v>
      </c>
      <c r="J2657" s="17">
        <v>7.0502259720185798E-2</v>
      </c>
      <c r="K2657" s="17">
        <v>9.1111757897478898E-2</v>
      </c>
      <c r="L2657" s="17">
        <v>8.7438059270164195E-2</v>
      </c>
      <c r="M2657" s="17"/>
      <c r="N2657" s="17">
        <v>9.85594388695199E-2</v>
      </c>
      <c r="O2657" s="17">
        <v>5.3147094637062603E-2</v>
      </c>
      <c r="P2657" s="17">
        <v>0.119410636249701</v>
      </c>
      <c r="Q2657" s="17">
        <v>8.7794712958917401E-2</v>
      </c>
      <c r="R2657" s="17"/>
      <c r="S2657" s="17">
        <v>0.14801099700294501</v>
      </c>
      <c r="T2657" s="17">
        <v>5.9765042216585497E-2</v>
      </c>
      <c r="U2657" s="17">
        <v>4.7924760184271803E-2</v>
      </c>
      <c r="V2657" s="17">
        <v>7.9023938071311695E-2</v>
      </c>
      <c r="W2657" s="17">
        <v>0.13669854841312301</v>
      </c>
      <c r="X2657" s="17">
        <v>9.1203105985083299E-2</v>
      </c>
      <c r="Y2657" s="17">
        <v>9.3591040424274893E-2</v>
      </c>
      <c r="Z2657" s="17">
        <v>0.115099093352536</v>
      </c>
      <c r="AA2657" s="17">
        <v>8.8306351468774899E-2</v>
      </c>
      <c r="AB2657" s="17">
        <v>4.2087697916694797E-2</v>
      </c>
      <c r="AC2657" s="17">
        <v>5.7462984296874998E-2</v>
      </c>
      <c r="AD2657" s="17">
        <v>0.14096224629542201</v>
      </c>
      <c r="AE2657" s="17"/>
      <c r="AF2657" s="17">
        <v>9.9883261358545097E-2</v>
      </c>
      <c r="AG2657" s="17">
        <v>9.4269968012502994E-2</v>
      </c>
      <c r="AH2657" s="17">
        <v>4.5710707570618202E-2</v>
      </c>
      <c r="AI2657" s="17"/>
      <c r="AJ2657" s="17">
        <v>0.140324427671426</v>
      </c>
      <c r="AK2657" s="17">
        <v>9.7174859928429003E-2</v>
      </c>
      <c r="AL2657" s="17">
        <v>9.6174682011693102E-2</v>
      </c>
      <c r="AM2657" s="17"/>
      <c r="AN2657" s="17">
        <v>8.0215606796487995E-2</v>
      </c>
      <c r="AO2657" s="17">
        <v>9.8458499935507399E-2</v>
      </c>
      <c r="AP2657" s="17">
        <v>9.3894781311242598E-2</v>
      </c>
      <c r="AQ2657" s="17">
        <v>0.11193318606719301</v>
      </c>
      <c r="AR2657" s="17">
        <v>0.24252851982576801</v>
      </c>
      <c r="AS2657" s="17"/>
      <c r="AT2657" s="17">
        <v>8.0408407783704006E-2</v>
      </c>
      <c r="AU2657" s="17">
        <v>0.18562205853910399</v>
      </c>
      <c r="AV2657" s="17"/>
      <c r="AW2657" s="17">
        <v>0.10166548156208299</v>
      </c>
      <c r="AX2657" s="17">
        <v>0.149603898155446</v>
      </c>
      <c r="AY2657" s="17">
        <v>5.64934236535704E-2</v>
      </c>
    </row>
    <row r="2658" spans="2:51">
      <c r="B2658" t="s">
        <v>134</v>
      </c>
      <c r="C2658" s="17">
        <v>0.27625140647435498</v>
      </c>
      <c r="D2658" s="17">
        <v>0.28473851390532801</v>
      </c>
      <c r="E2658" s="17">
        <v>0.26627065710794801</v>
      </c>
      <c r="F2658" s="17"/>
      <c r="G2658" s="17">
        <v>0.20224947407117</v>
      </c>
      <c r="H2658" s="17">
        <v>0.23932645965937899</v>
      </c>
      <c r="I2658" s="17">
        <v>0.290248811672564</v>
      </c>
      <c r="J2658" s="17">
        <v>0.33278486010687103</v>
      </c>
      <c r="K2658" s="17">
        <v>0.240320773758292</v>
      </c>
      <c r="L2658" s="17">
        <v>0.32194878642305802</v>
      </c>
      <c r="M2658" s="17"/>
      <c r="N2658" s="17">
        <v>0.35469523637044997</v>
      </c>
      <c r="O2658" s="17">
        <v>0.313503933062733</v>
      </c>
      <c r="P2658" s="17">
        <v>0.207560729847071</v>
      </c>
      <c r="Q2658" s="17">
        <v>0.212716680802434</v>
      </c>
      <c r="R2658" s="17"/>
      <c r="S2658" s="17">
        <v>0.32667990683772102</v>
      </c>
      <c r="T2658" s="17">
        <v>0.32835410755427702</v>
      </c>
      <c r="U2658" s="17">
        <v>0.30432838330551198</v>
      </c>
      <c r="V2658" s="17">
        <v>0.28483164002066702</v>
      </c>
      <c r="W2658" s="17">
        <v>0.26954809011630299</v>
      </c>
      <c r="X2658" s="17">
        <v>0.25562831904602401</v>
      </c>
      <c r="Y2658" s="17">
        <v>0.24100243648122499</v>
      </c>
      <c r="Z2658" s="17">
        <v>0.16908477195244301</v>
      </c>
      <c r="AA2658" s="17">
        <v>0.25513544789127701</v>
      </c>
      <c r="AB2658" s="17">
        <v>0.22532706787895601</v>
      </c>
      <c r="AC2658" s="17">
        <v>0.34487310828297502</v>
      </c>
      <c r="AD2658" s="17">
        <v>0.16408290386496999</v>
      </c>
      <c r="AE2658" s="17"/>
      <c r="AF2658" s="17">
        <v>0.24429060365477401</v>
      </c>
      <c r="AG2658" s="17">
        <v>0.33069352690904702</v>
      </c>
      <c r="AH2658" s="17">
        <v>0.23293667840568499</v>
      </c>
      <c r="AI2658" s="17"/>
      <c r="AJ2658" s="17">
        <v>0.33680790589584902</v>
      </c>
      <c r="AK2658" s="17">
        <v>0.300366887156857</v>
      </c>
      <c r="AL2658" s="17">
        <v>0.324117913421542</v>
      </c>
      <c r="AM2658" s="17"/>
      <c r="AN2658" s="17">
        <v>0.2208010390746</v>
      </c>
      <c r="AO2658" s="17">
        <v>0.29925926392913199</v>
      </c>
      <c r="AP2658" s="17">
        <v>0.270934717219737</v>
      </c>
      <c r="AQ2658" s="17">
        <v>0.40547839213118497</v>
      </c>
      <c r="AR2658" s="17">
        <v>0.17575981175146799</v>
      </c>
      <c r="AS2658" s="17"/>
      <c r="AT2658" s="17">
        <v>0.27603041205094297</v>
      </c>
      <c r="AU2658" s="17">
        <v>0.25853507114799801</v>
      </c>
      <c r="AV2658" s="17"/>
      <c r="AW2658" s="17">
        <v>0.29788717741938098</v>
      </c>
      <c r="AX2658" s="17">
        <v>0.32039311347479099</v>
      </c>
      <c r="AY2658" s="17">
        <v>0.239370503633588</v>
      </c>
    </row>
    <row r="2659" spans="2:51">
      <c r="B2659" t="s">
        <v>135</v>
      </c>
      <c r="C2659" s="17">
        <v>0.34019343797753698</v>
      </c>
      <c r="D2659" s="17">
        <v>0.36864389490272398</v>
      </c>
      <c r="E2659" s="17">
        <v>0.31394904754869302</v>
      </c>
      <c r="F2659" s="17"/>
      <c r="G2659" s="17">
        <v>0.29072447937089302</v>
      </c>
      <c r="H2659" s="17">
        <v>0.30882274859981501</v>
      </c>
      <c r="I2659" s="17">
        <v>0.31761376470144798</v>
      </c>
      <c r="J2659" s="17">
        <v>0.37678237327362302</v>
      </c>
      <c r="K2659" s="17">
        <v>0.42294399963623402</v>
      </c>
      <c r="L2659" s="17">
        <v>0.32414969034698499</v>
      </c>
      <c r="M2659" s="17"/>
      <c r="N2659" s="17">
        <v>0.291587450671633</v>
      </c>
      <c r="O2659" s="17">
        <v>0.31138997140226699</v>
      </c>
      <c r="P2659" s="17">
        <v>0.35134919080965099</v>
      </c>
      <c r="Q2659" s="17">
        <v>0.42096541266271198</v>
      </c>
      <c r="R2659" s="17"/>
      <c r="S2659" s="17">
        <v>0.28089024637857402</v>
      </c>
      <c r="T2659" s="17">
        <v>0.319541651904725</v>
      </c>
      <c r="U2659" s="17">
        <v>0.38398852516000798</v>
      </c>
      <c r="V2659" s="17">
        <v>0.41846012089745599</v>
      </c>
      <c r="W2659" s="17">
        <v>0.327015280352147</v>
      </c>
      <c r="X2659" s="17">
        <v>0.27178830577721802</v>
      </c>
      <c r="Y2659" s="17">
        <v>0.36939209655794097</v>
      </c>
      <c r="Z2659" s="17">
        <v>0.25502884923812602</v>
      </c>
      <c r="AA2659" s="17">
        <v>0.35749775867362499</v>
      </c>
      <c r="AB2659" s="17">
        <v>0.39054056193494302</v>
      </c>
      <c r="AC2659" s="17">
        <v>0.33837253479097901</v>
      </c>
      <c r="AD2659" s="17">
        <v>0.31263411286981702</v>
      </c>
      <c r="AE2659" s="17"/>
      <c r="AF2659" s="17">
        <v>0.35427978576522601</v>
      </c>
      <c r="AG2659" s="17">
        <v>0.31379974735777799</v>
      </c>
      <c r="AH2659" s="17">
        <v>0.410472232439625</v>
      </c>
      <c r="AI2659" s="17"/>
      <c r="AJ2659" s="17">
        <v>0.319656095861936</v>
      </c>
      <c r="AK2659" s="17">
        <v>0.30340288299472201</v>
      </c>
      <c r="AL2659" s="17">
        <v>0.38203478638143801</v>
      </c>
      <c r="AM2659" s="17"/>
      <c r="AN2659" s="17">
        <v>0.399186258041477</v>
      </c>
      <c r="AO2659" s="17">
        <v>0.34383819352626399</v>
      </c>
      <c r="AP2659" s="17">
        <v>0.34409747653292899</v>
      </c>
      <c r="AQ2659" s="17">
        <v>0.23290057284929799</v>
      </c>
      <c r="AR2659" s="17">
        <v>0.43638727681904599</v>
      </c>
      <c r="AS2659" s="17"/>
      <c r="AT2659" s="17">
        <v>0.34644086130810597</v>
      </c>
      <c r="AU2659" s="17">
        <v>0.28703935735973402</v>
      </c>
      <c r="AV2659" s="17"/>
      <c r="AW2659" s="17">
        <v>0.31477189956679702</v>
      </c>
      <c r="AX2659" s="17">
        <v>0.309251547251852</v>
      </c>
      <c r="AY2659" s="17">
        <v>0.37759873297172297</v>
      </c>
    </row>
    <row r="2660" spans="2:51">
      <c r="B2660" t="s">
        <v>136</v>
      </c>
      <c r="C2660" s="17">
        <v>0.14345112043234501</v>
      </c>
      <c r="D2660" s="17">
        <v>0.13709074363226501</v>
      </c>
      <c r="E2660" s="17">
        <v>0.14866760678118299</v>
      </c>
      <c r="F2660" s="17"/>
      <c r="G2660" s="17">
        <v>0.22709794665201899</v>
      </c>
      <c r="H2660" s="17">
        <v>0.17914896411047701</v>
      </c>
      <c r="I2660" s="17">
        <v>0.118385271389731</v>
      </c>
      <c r="J2660" s="17">
        <v>7.7310354254137001E-2</v>
      </c>
      <c r="K2660" s="17">
        <v>9.4464762901822902E-2</v>
      </c>
      <c r="L2660" s="17">
        <v>0.16725375253746599</v>
      </c>
      <c r="M2660" s="17"/>
      <c r="N2660" s="17">
        <v>0.122425334184544</v>
      </c>
      <c r="O2660" s="17">
        <v>0.15726847988471601</v>
      </c>
      <c r="P2660" s="17">
        <v>0.149881159110866</v>
      </c>
      <c r="Q2660" s="17">
        <v>0.139014929864507</v>
      </c>
      <c r="R2660" s="17"/>
      <c r="S2660" s="17">
        <v>0.124946505572581</v>
      </c>
      <c r="T2660" s="17">
        <v>0.12773501264159701</v>
      </c>
      <c r="U2660" s="17">
        <v>0.101518014546237</v>
      </c>
      <c r="V2660" s="17">
        <v>0.14340920164097101</v>
      </c>
      <c r="W2660" s="17">
        <v>0.12522636400245801</v>
      </c>
      <c r="X2660" s="17">
        <v>0.12939424461972801</v>
      </c>
      <c r="Y2660" s="17">
        <v>0.164704516801566</v>
      </c>
      <c r="Z2660" s="17">
        <v>0.221286005416788</v>
      </c>
      <c r="AA2660" s="17">
        <v>0.13213156154552599</v>
      </c>
      <c r="AB2660" s="17">
        <v>0.18096592605353701</v>
      </c>
      <c r="AC2660" s="17">
        <v>0.19050645851209999</v>
      </c>
      <c r="AD2660" s="17">
        <v>0.16954124937284001</v>
      </c>
      <c r="AE2660" s="17"/>
      <c r="AF2660" s="17">
        <v>0.162193541639018</v>
      </c>
      <c r="AG2660" s="17">
        <v>0.11359218236433399</v>
      </c>
      <c r="AH2660" s="17">
        <v>0.13718280325132801</v>
      </c>
      <c r="AI2660" s="17"/>
      <c r="AJ2660" s="17">
        <v>0.125436957139099</v>
      </c>
      <c r="AK2660" s="17">
        <v>0.169804478824294</v>
      </c>
      <c r="AL2660" s="17">
        <v>6.4674879552539602E-2</v>
      </c>
      <c r="AM2660" s="17"/>
      <c r="AN2660" s="17">
        <v>0.113582163823298</v>
      </c>
      <c r="AO2660" s="17">
        <v>0.114540726691387</v>
      </c>
      <c r="AP2660" s="17">
        <v>0.14285868091721801</v>
      </c>
      <c r="AQ2660" s="17">
        <v>0.15470819369921401</v>
      </c>
      <c r="AR2660" s="17">
        <v>0</v>
      </c>
      <c r="AS2660" s="17"/>
      <c r="AT2660" s="17">
        <v>0.14610845431085201</v>
      </c>
      <c r="AU2660" s="17">
        <v>0.12479222238649799</v>
      </c>
      <c r="AV2660" s="17"/>
      <c r="AW2660" s="17">
        <v>0.14948891953691101</v>
      </c>
      <c r="AX2660" s="17">
        <v>0.136960944352224</v>
      </c>
      <c r="AY2660" s="17">
        <v>0.13848854761276799</v>
      </c>
    </row>
    <row r="2661" spans="2:51">
      <c r="B2661" t="s">
        <v>137</v>
      </c>
      <c r="C2661" s="17">
        <v>7.0157014957806005E-2</v>
      </c>
      <c r="D2661" s="17">
        <v>5.0559129347468403E-2</v>
      </c>
      <c r="E2661" s="17">
        <v>8.9391437552014494E-2</v>
      </c>
      <c r="F2661" s="17"/>
      <c r="G2661" s="17">
        <v>9.4800396569824003E-2</v>
      </c>
      <c r="H2661" s="17">
        <v>9.7925864105743304E-2</v>
      </c>
      <c r="I2661" s="17">
        <v>9.2018292549783096E-2</v>
      </c>
      <c r="J2661" s="17">
        <v>5.7007514498902997E-2</v>
      </c>
      <c r="K2661" s="17">
        <v>5.8662025736851003E-2</v>
      </c>
      <c r="L2661" s="17">
        <v>3.6281500592143398E-2</v>
      </c>
      <c r="M2661" s="17"/>
      <c r="N2661" s="17">
        <v>6.9637642320056203E-2</v>
      </c>
      <c r="O2661" s="17">
        <v>7.2627555562068E-2</v>
      </c>
      <c r="P2661" s="17">
        <v>9.2195253416166301E-2</v>
      </c>
      <c r="Q2661" s="17">
        <v>4.2315342344365299E-2</v>
      </c>
      <c r="R2661" s="17"/>
      <c r="S2661" s="17">
        <v>6.72012623801167E-2</v>
      </c>
      <c r="T2661" s="17">
        <v>8.7764813305595005E-2</v>
      </c>
      <c r="U2661" s="17">
        <v>5.7811969286485201E-2</v>
      </c>
      <c r="V2661" s="17">
        <v>2.0956826520505002E-2</v>
      </c>
      <c r="W2661" s="17">
        <v>2.7208699537392599E-2</v>
      </c>
      <c r="X2661" s="17">
        <v>0.14531173057934699</v>
      </c>
      <c r="Y2661" s="17">
        <v>6.6529794695778702E-2</v>
      </c>
      <c r="Z2661" s="17">
        <v>0.14421967962573101</v>
      </c>
      <c r="AA2661" s="17">
        <v>7.3651917755342106E-2</v>
      </c>
      <c r="AB2661" s="17">
        <v>7.0158913073899196E-2</v>
      </c>
      <c r="AC2661" s="17">
        <v>3.6323748800989902E-2</v>
      </c>
      <c r="AD2661" s="17">
        <v>8.8103346703066299E-2</v>
      </c>
      <c r="AE2661" s="17"/>
      <c r="AF2661" s="17">
        <v>7.0428377103054302E-2</v>
      </c>
      <c r="AG2661" s="17">
        <v>6.9424512629847002E-2</v>
      </c>
      <c r="AH2661" s="17">
        <v>6.0674874652856203E-2</v>
      </c>
      <c r="AI2661" s="17"/>
      <c r="AJ2661" s="17">
        <v>3.2158080355951899E-2</v>
      </c>
      <c r="AK2661" s="17">
        <v>7.1458783916399302E-2</v>
      </c>
      <c r="AL2661" s="17">
        <v>4.9296691338368899E-2</v>
      </c>
      <c r="AM2661" s="17"/>
      <c r="AN2661" s="17">
        <v>5.7198817480438403E-2</v>
      </c>
      <c r="AO2661" s="17">
        <v>8.2158606543402901E-2</v>
      </c>
      <c r="AP2661" s="17">
        <v>7.8874510896073502E-2</v>
      </c>
      <c r="AQ2661" s="17">
        <v>5.3039475997314997E-2</v>
      </c>
      <c r="AR2661" s="17">
        <v>7.6575677061773595E-2</v>
      </c>
      <c r="AS2661" s="17"/>
      <c r="AT2661" s="17">
        <v>6.7619294412359601E-2</v>
      </c>
      <c r="AU2661" s="17">
        <v>7.87042276280744E-2</v>
      </c>
      <c r="AV2661" s="17"/>
      <c r="AW2661" s="17">
        <v>6.0943131250288697E-2</v>
      </c>
      <c r="AX2661" s="17">
        <v>4.3645844794360698E-2</v>
      </c>
      <c r="AY2661" s="17">
        <v>8.8048755237879597E-2</v>
      </c>
    </row>
    <row r="2662" spans="2:51">
      <c r="B2662" t="s">
        <v>119</v>
      </c>
      <c r="C2662" s="17">
        <v>8.1389386891075999E-2</v>
      </c>
      <c r="D2662" s="17">
        <v>5.68337940839699E-2</v>
      </c>
      <c r="E2662" s="17">
        <v>0.105439771692016</v>
      </c>
      <c r="F2662" s="17"/>
      <c r="G2662" s="17">
        <v>7.9656925460611899E-2</v>
      </c>
      <c r="H2662" s="17">
        <v>7.2112651070888004E-2</v>
      </c>
      <c r="I2662" s="17">
        <v>0.106264596841172</v>
      </c>
      <c r="J2662" s="17">
        <v>8.5612638146280395E-2</v>
      </c>
      <c r="K2662" s="17">
        <v>9.2496680069321505E-2</v>
      </c>
      <c r="L2662" s="17">
        <v>6.2928210830183795E-2</v>
      </c>
      <c r="M2662" s="17"/>
      <c r="N2662" s="17">
        <v>6.3094897583796605E-2</v>
      </c>
      <c r="O2662" s="17">
        <v>9.2062965451153694E-2</v>
      </c>
      <c r="P2662" s="17">
        <v>7.96030305665444E-2</v>
      </c>
      <c r="Q2662" s="17">
        <v>9.71929213670642E-2</v>
      </c>
      <c r="R2662" s="17"/>
      <c r="S2662" s="17">
        <v>5.2271081828062997E-2</v>
      </c>
      <c r="T2662" s="17">
        <v>7.6839372377219897E-2</v>
      </c>
      <c r="U2662" s="17">
        <v>0.104428347517487</v>
      </c>
      <c r="V2662" s="17">
        <v>5.3318272849089098E-2</v>
      </c>
      <c r="W2662" s="17">
        <v>0.114303017578577</v>
      </c>
      <c r="X2662" s="17">
        <v>0.10667429399260001</v>
      </c>
      <c r="Y2662" s="17">
        <v>6.4780115039215394E-2</v>
      </c>
      <c r="Z2662" s="17">
        <v>9.5281600414374806E-2</v>
      </c>
      <c r="AA2662" s="17">
        <v>9.3276962665454793E-2</v>
      </c>
      <c r="AB2662" s="17">
        <v>9.0919833141969594E-2</v>
      </c>
      <c r="AC2662" s="17">
        <v>3.2461165316081599E-2</v>
      </c>
      <c r="AD2662" s="17">
        <v>0.124676140893885</v>
      </c>
      <c r="AE2662" s="17"/>
      <c r="AF2662" s="17">
        <v>6.8924430479382306E-2</v>
      </c>
      <c r="AG2662" s="17">
        <v>7.8220062726491901E-2</v>
      </c>
      <c r="AH2662" s="17">
        <v>0.113022703679887</v>
      </c>
      <c r="AI2662" s="17"/>
      <c r="AJ2662" s="17">
        <v>4.56165330757385E-2</v>
      </c>
      <c r="AK2662" s="17">
        <v>5.77921071792988E-2</v>
      </c>
      <c r="AL2662" s="17">
        <v>8.3701047294418907E-2</v>
      </c>
      <c r="AM2662" s="17"/>
      <c r="AN2662" s="17">
        <v>0.12901611478369901</v>
      </c>
      <c r="AO2662" s="17">
        <v>6.1744709374307101E-2</v>
      </c>
      <c r="AP2662" s="17">
        <v>6.9339833122799704E-2</v>
      </c>
      <c r="AQ2662" s="17">
        <v>4.1940179255794803E-2</v>
      </c>
      <c r="AR2662" s="17">
        <v>6.8748714541944297E-2</v>
      </c>
      <c r="AS2662" s="17"/>
      <c r="AT2662" s="17">
        <v>8.3392570134035102E-2</v>
      </c>
      <c r="AU2662" s="17">
        <v>6.5307062938591898E-2</v>
      </c>
      <c r="AV2662" s="17"/>
      <c r="AW2662" s="17">
        <v>7.5243390664539694E-2</v>
      </c>
      <c r="AX2662" s="17">
        <v>4.01446519713251E-2</v>
      </c>
      <c r="AY2662" s="17">
        <v>0.100000036890471</v>
      </c>
    </row>
    <row r="2663" spans="2:51">
      <c r="B2663" t="s">
        <v>138</v>
      </c>
      <c r="C2663" s="17">
        <v>0.36480903974123602</v>
      </c>
      <c r="D2663" s="17">
        <v>0.38687243803357302</v>
      </c>
      <c r="E2663" s="17">
        <v>0.342552136426093</v>
      </c>
      <c r="F2663" s="17"/>
      <c r="G2663" s="17">
        <v>0.30772025194665298</v>
      </c>
      <c r="H2663" s="17">
        <v>0.34198977211307702</v>
      </c>
      <c r="I2663" s="17">
        <v>0.36571807451786598</v>
      </c>
      <c r="J2663" s="17">
        <v>0.40328711982705701</v>
      </c>
      <c r="K2663" s="17">
        <v>0.33143253165577002</v>
      </c>
      <c r="L2663" s="17">
        <v>0.40938684569322198</v>
      </c>
      <c r="M2663" s="17"/>
      <c r="N2663" s="17">
        <v>0.45325467523996998</v>
      </c>
      <c r="O2663" s="17">
        <v>0.36665102769979602</v>
      </c>
      <c r="P2663" s="17">
        <v>0.32697136609677202</v>
      </c>
      <c r="Q2663" s="17">
        <v>0.300511393761351</v>
      </c>
      <c r="R2663" s="17"/>
      <c r="S2663" s="17">
        <v>0.47469090384066498</v>
      </c>
      <c r="T2663" s="17">
        <v>0.38811914977086198</v>
      </c>
      <c r="U2663" s="17">
        <v>0.35225314348978398</v>
      </c>
      <c r="V2663" s="17">
        <v>0.36385557809197899</v>
      </c>
      <c r="W2663" s="17">
        <v>0.406246638529425</v>
      </c>
      <c r="X2663" s="17">
        <v>0.34683142503110698</v>
      </c>
      <c r="Y2663" s="17">
        <v>0.33459347690550001</v>
      </c>
      <c r="Z2663" s="17">
        <v>0.28418386530498002</v>
      </c>
      <c r="AA2663" s="17">
        <v>0.34344179936005198</v>
      </c>
      <c r="AB2663" s="17">
        <v>0.26741476579565099</v>
      </c>
      <c r="AC2663" s="17">
        <v>0.40233609257984998</v>
      </c>
      <c r="AD2663" s="17">
        <v>0.30504515016039202</v>
      </c>
      <c r="AE2663" s="17"/>
      <c r="AF2663" s="17">
        <v>0.34417386501331898</v>
      </c>
      <c r="AG2663" s="17">
        <v>0.42496349492155</v>
      </c>
      <c r="AH2663" s="17">
        <v>0.27864738597630301</v>
      </c>
      <c r="AI2663" s="17"/>
      <c r="AJ2663" s="17">
        <v>0.47713233356727502</v>
      </c>
      <c r="AK2663" s="17">
        <v>0.397541747085286</v>
      </c>
      <c r="AL2663" s="17">
        <v>0.42029259543323499</v>
      </c>
      <c r="AM2663" s="17"/>
      <c r="AN2663" s="17">
        <v>0.30101664587108801</v>
      </c>
      <c r="AO2663" s="17">
        <v>0.39771776386463897</v>
      </c>
      <c r="AP2663" s="17">
        <v>0.36482949853097901</v>
      </c>
      <c r="AQ2663" s="17">
        <v>0.51741157819837802</v>
      </c>
      <c r="AR2663" s="17">
        <v>0.41828833157723599</v>
      </c>
      <c r="AS2663" s="17"/>
      <c r="AT2663" s="17">
        <v>0.35643881983464698</v>
      </c>
      <c r="AU2663" s="17">
        <v>0.44415712968710203</v>
      </c>
      <c r="AV2663" s="17"/>
      <c r="AW2663" s="17">
        <v>0.39955265898146503</v>
      </c>
      <c r="AX2663" s="17">
        <v>0.46999701163023799</v>
      </c>
      <c r="AY2663" s="17">
        <v>0.29586392728715799</v>
      </c>
    </row>
    <row r="2664" spans="2:51">
      <c r="B2664" t="s">
        <v>139</v>
      </c>
      <c r="C2664" s="17">
        <v>0.21360813539015</v>
      </c>
      <c r="D2664" s="17">
        <v>0.18764987297973301</v>
      </c>
      <c r="E2664" s="17">
        <v>0.23805904433319799</v>
      </c>
      <c r="F2664" s="17"/>
      <c r="G2664" s="17">
        <v>0.32189834322184302</v>
      </c>
      <c r="H2664" s="17">
        <v>0.27707482821621998</v>
      </c>
      <c r="I2664" s="17">
        <v>0.21040356393951401</v>
      </c>
      <c r="J2664" s="17">
        <v>0.13431786875304</v>
      </c>
      <c r="K2664" s="17">
        <v>0.15312678863867399</v>
      </c>
      <c r="L2664" s="17">
        <v>0.20353525312960999</v>
      </c>
      <c r="M2664" s="17"/>
      <c r="N2664" s="17">
        <v>0.1920629765046</v>
      </c>
      <c r="O2664" s="17">
        <v>0.229896035446783</v>
      </c>
      <c r="P2664" s="17">
        <v>0.24207641252703199</v>
      </c>
      <c r="Q2664" s="17">
        <v>0.18133027220887199</v>
      </c>
      <c r="R2664" s="17"/>
      <c r="S2664" s="17">
        <v>0.192147767952697</v>
      </c>
      <c r="T2664" s="17">
        <v>0.215499825947192</v>
      </c>
      <c r="U2664" s="17">
        <v>0.15932998383272201</v>
      </c>
      <c r="V2664" s="17">
        <v>0.164366028161476</v>
      </c>
      <c r="W2664" s="17">
        <v>0.15243506353985101</v>
      </c>
      <c r="X2664" s="17">
        <v>0.27470597519907503</v>
      </c>
      <c r="Y2664" s="17">
        <v>0.231234311497344</v>
      </c>
      <c r="Z2664" s="17">
        <v>0.36550568504252001</v>
      </c>
      <c r="AA2664" s="17">
        <v>0.20578347930086799</v>
      </c>
      <c r="AB2664" s="17">
        <v>0.25112483912743599</v>
      </c>
      <c r="AC2664" s="17">
        <v>0.22683020731309</v>
      </c>
      <c r="AD2664" s="17">
        <v>0.25764459607590601</v>
      </c>
      <c r="AE2664" s="17"/>
      <c r="AF2664" s="17">
        <v>0.232621918742072</v>
      </c>
      <c r="AG2664" s="17">
        <v>0.183016694994181</v>
      </c>
      <c r="AH2664" s="17">
        <v>0.19785767790418499</v>
      </c>
      <c r="AI2664" s="17"/>
      <c r="AJ2664" s="17">
        <v>0.15759503749505099</v>
      </c>
      <c r="AK2664" s="17">
        <v>0.24126326274069301</v>
      </c>
      <c r="AL2664" s="17">
        <v>0.11397157089090899</v>
      </c>
      <c r="AM2664" s="17"/>
      <c r="AN2664" s="17">
        <v>0.17078098130373601</v>
      </c>
      <c r="AO2664" s="17">
        <v>0.19669933323479</v>
      </c>
      <c r="AP2664" s="17">
        <v>0.22173319181329201</v>
      </c>
      <c r="AQ2664" s="17">
        <v>0.207747669696529</v>
      </c>
      <c r="AR2664" s="17">
        <v>7.6575677061773595E-2</v>
      </c>
      <c r="AS2664" s="17"/>
      <c r="AT2664" s="17">
        <v>0.21372774872321099</v>
      </c>
      <c r="AU2664" s="17">
        <v>0.203496450014573</v>
      </c>
      <c r="AV2664" s="17"/>
      <c r="AW2664" s="17">
        <v>0.21043205078719901</v>
      </c>
      <c r="AX2664" s="17">
        <v>0.18060678914658501</v>
      </c>
      <c r="AY2664" s="17">
        <v>0.22653730285064799</v>
      </c>
    </row>
    <row r="2665" spans="2:51">
      <c r="B2665" t="s">
        <v>140</v>
      </c>
      <c r="C2665" s="17">
        <v>0.15120090435108599</v>
      </c>
      <c r="D2665" s="17">
        <v>0.19922256505384101</v>
      </c>
      <c r="E2665" s="17">
        <v>0.10449309209289601</v>
      </c>
      <c r="F2665" s="17"/>
      <c r="G2665" s="17">
        <v>-1.417809127519E-2</v>
      </c>
      <c r="H2665" s="17">
        <v>6.4914943896856397E-2</v>
      </c>
      <c r="I2665" s="17">
        <v>0.15531451057835299</v>
      </c>
      <c r="J2665" s="17">
        <v>0.26896925107401698</v>
      </c>
      <c r="K2665" s="17">
        <v>0.17830574301709601</v>
      </c>
      <c r="L2665" s="17">
        <v>0.20585159256361299</v>
      </c>
      <c r="M2665" s="17"/>
      <c r="N2665" s="17">
        <v>0.26119169873537001</v>
      </c>
      <c r="O2665" s="17">
        <v>0.13675499225301199</v>
      </c>
      <c r="P2665" s="17">
        <v>8.4894953569739903E-2</v>
      </c>
      <c r="Q2665" s="17">
        <v>0.11918112155247899</v>
      </c>
      <c r="R2665" s="17"/>
      <c r="S2665" s="17">
        <v>0.28254313588796798</v>
      </c>
      <c r="T2665" s="17">
        <v>0.17261932382367001</v>
      </c>
      <c r="U2665" s="17">
        <v>0.192923159657062</v>
      </c>
      <c r="V2665" s="17">
        <v>0.199489549930503</v>
      </c>
      <c r="W2665" s="17">
        <v>0.25381157498957502</v>
      </c>
      <c r="X2665" s="17">
        <v>7.2125449832032104E-2</v>
      </c>
      <c r="Y2665" s="17">
        <v>0.103359165408155</v>
      </c>
      <c r="Z2665" s="17">
        <v>-8.1321819737539797E-2</v>
      </c>
      <c r="AA2665" s="17">
        <v>0.13765832005918499</v>
      </c>
      <c r="AB2665" s="17">
        <v>1.6289926668215601E-2</v>
      </c>
      <c r="AC2665" s="17">
        <v>0.17550588526676</v>
      </c>
      <c r="AD2665" s="17">
        <v>4.7400554084485798E-2</v>
      </c>
      <c r="AE2665" s="17"/>
      <c r="AF2665" s="17">
        <v>0.111551946271247</v>
      </c>
      <c r="AG2665" s="17">
        <v>0.24194679992736901</v>
      </c>
      <c r="AH2665" s="17">
        <v>8.0789708072118896E-2</v>
      </c>
      <c r="AI2665" s="17"/>
      <c r="AJ2665" s="17">
        <v>0.31953729607222398</v>
      </c>
      <c r="AK2665" s="17">
        <v>0.15627848434459299</v>
      </c>
      <c r="AL2665" s="17">
        <v>0.30632102454232601</v>
      </c>
      <c r="AM2665" s="17"/>
      <c r="AN2665" s="17">
        <v>0.130235664567352</v>
      </c>
      <c r="AO2665" s="17">
        <v>0.201018430629849</v>
      </c>
      <c r="AP2665" s="17">
        <v>0.143096306717687</v>
      </c>
      <c r="AQ2665" s="17">
        <v>0.30966390850184899</v>
      </c>
      <c r="AR2665" s="17">
        <v>0.34171265451546201</v>
      </c>
      <c r="AS2665" s="17"/>
      <c r="AT2665" s="17">
        <v>0.14271107111143599</v>
      </c>
      <c r="AU2665" s="17">
        <v>0.24066067967252899</v>
      </c>
      <c r="AV2665" s="17"/>
      <c r="AW2665" s="17">
        <v>0.18912060819426499</v>
      </c>
      <c r="AX2665" s="17">
        <v>0.28939022248365298</v>
      </c>
      <c r="AY2665" s="17">
        <v>6.9326624436510303E-2</v>
      </c>
    </row>
    <row r="2666" spans="2:51">
      <c r="C2666" s="17"/>
      <c r="D2666" s="17"/>
      <c r="E2666" s="17"/>
      <c r="F2666" s="17"/>
      <c r="G2666" s="17"/>
      <c r="H2666" s="17"/>
      <c r="I2666" s="17"/>
      <c r="J2666" s="17"/>
      <c r="K2666" s="17"/>
      <c r="L2666" s="17"/>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7"/>
      <c r="AI2666" s="17"/>
      <c r="AJ2666" s="17"/>
      <c r="AK2666" s="17"/>
      <c r="AL2666" s="17"/>
      <c r="AM2666" s="17"/>
      <c r="AN2666" s="17"/>
      <c r="AO2666" s="17"/>
      <c r="AP2666" s="17"/>
      <c r="AQ2666" s="17"/>
      <c r="AR2666" s="17"/>
      <c r="AS2666" s="17"/>
      <c r="AT2666" s="17"/>
      <c r="AU2666" s="17"/>
      <c r="AV2666" s="17"/>
      <c r="AW2666" s="17"/>
      <c r="AX2666" s="17"/>
      <c r="AY2666" s="17"/>
    </row>
    <row r="2667" spans="2:51">
      <c r="B2667" s="6" t="s">
        <v>566</v>
      </c>
      <c r="C2667" s="17"/>
      <c r="D2667" s="17"/>
      <c r="E2667" s="17"/>
      <c r="F2667" s="17"/>
      <c r="G2667" s="17"/>
      <c r="H2667" s="17"/>
      <c r="I2667" s="17"/>
      <c r="J2667" s="17"/>
      <c r="K2667" s="17"/>
      <c r="L2667" s="17"/>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7"/>
      <c r="AI2667" s="17"/>
      <c r="AJ2667" s="17"/>
      <c r="AK2667" s="17"/>
      <c r="AL2667" s="17"/>
      <c r="AM2667" s="17"/>
      <c r="AN2667" s="17"/>
      <c r="AO2667" s="17"/>
      <c r="AP2667" s="17"/>
      <c r="AQ2667" s="17"/>
      <c r="AR2667" s="17"/>
      <c r="AS2667" s="17"/>
      <c r="AT2667" s="17"/>
      <c r="AU2667" s="17"/>
      <c r="AV2667" s="17"/>
      <c r="AW2667" s="17"/>
      <c r="AX2667" s="17"/>
      <c r="AY2667" s="17"/>
    </row>
    <row r="2668" spans="2:51">
      <c r="B2668" s="24" t="s">
        <v>16</v>
      </c>
      <c r="C2668" s="17"/>
      <c r="D2668" s="17"/>
      <c r="E2668" s="17"/>
      <c r="F2668" s="17"/>
      <c r="G2668" s="17"/>
      <c r="H2668" s="17"/>
      <c r="I2668" s="17"/>
      <c r="J2668" s="17"/>
      <c r="K2668" s="17"/>
      <c r="L2668" s="17"/>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7"/>
      <c r="AI2668" s="17"/>
      <c r="AJ2668" s="17"/>
      <c r="AK2668" s="17"/>
      <c r="AL2668" s="17"/>
      <c r="AM2668" s="17"/>
      <c r="AN2668" s="17"/>
      <c r="AO2668" s="17"/>
      <c r="AP2668" s="17"/>
      <c r="AQ2668" s="17"/>
      <c r="AR2668" s="17"/>
      <c r="AS2668" s="17"/>
      <c r="AT2668" s="17"/>
      <c r="AU2668" s="17"/>
      <c r="AV2668" s="17"/>
      <c r="AW2668" s="17"/>
      <c r="AX2668" s="17"/>
      <c r="AY2668" s="17"/>
    </row>
    <row r="2669" spans="2:51">
      <c r="B2669" t="s">
        <v>133</v>
      </c>
      <c r="C2669" s="17">
        <v>0.16042292412404599</v>
      </c>
      <c r="D2669" s="17">
        <v>0.18646333070833099</v>
      </c>
      <c r="E2669" s="17">
        <v>0.13702648741583101</v>
      </c>
      <c r="F2669" s="17"/>
      <c r="G2669" s="17">
        <v>0.20195574439459699</v>
      </c>
      <c r="H2669" s="17">
        <v>0.18228075208143199</v>
      </c>
      <c r="I2669" s="17">
        <v>0.16400489454827999</v>
      </c>
      <c r="J2669" s="17">
        <v>0.18201012050519899</v>
      </c>
      <c r="K2669" s="17">
        <v>0.128577402743035</v>
      </c>
      <c r="L2669" s="17">
        <v>0.13096791379143699</v>
      </c>
      <c r="M2669" s="17"/>
      <c r="N2669" s="17">
        <v>0.20800756347504901</v>
      </c>
      <c r="O2669" s="17">
        <v>0.18621028718671701</v>
      </c>
      <c r="P2669" s="17">
        <v>0.14433287109801601</v>
      </c>
      <c r="Q2669" s="17">
        <v>8.6329722564566794E-2</v>
      </c>
      <c r="R2669" s="17"/>
      <c r="S2669" s="17">
        <v>0.19584088423668899</v>
      </c>
      <c r="T2669" s="17">
        <v>0.21278192787858799</v>
      </c>
      <c r="U2669" s="17">
        <v>0.18463446689128099</v>
      </c>
      <c r="V2669" s="17">
        <v>0.141244348021873</v>
      </c>
      <c r="W2669" s="17">
        <v>0.139946044074783</v>
      </c>
      <c r="X2669" s="17">
        <v>0.112407388201046</v>
      </c>
      <c r="Y2669" s="17">
        <v>0.16355410938510001</v>
      </c>
      <c r="Z2669" s="17">
        <v>9.7469746590322703E-2</v>
      </c>
      <c r="AA2669" s="17">
        <v>0.111615454464794</v>
      </c>
      <c r="AB2669" s="17">
        <v>0.18806202486938001</v>
      </c>
      <c r="AC2669" s="17">
        <v>0.17447689269602501</v>
      </c>
      <c r="AD2669" s="17">
        <v>8.7344658027715696E-2</v>
      </c>
      <c r="AE2669" s="17"/>
      <c r="AF2669" s="17">
        <v>0.123399763612969</v>
      </c>
      <c r="AG2669" s="17">
        <v>0.202177460067929</v>
      </c>
      <c r="AH2669" s="17">
        <v>0.104623013984163</v>
      </c>
      <c r="AI2669" s="17"/>
      <c r="AJ2669" s="17">
        <v>0.120452018106397</v>
      </c>
      <c r="AK2669" s="17">
        <v>0.205438307870277</v>
      </c>
      <c r="AL2669" s="17">
        <v>0.24473498483942199</v>
      </c>
      <c r="AM2669" s="17"/>
      <c r="AN2669" s="17">
        <v>0.12921055745371399</v>
      </c>
      <c r="AO2669" s="17">
        <v>0.18783174994687099</v>
      </c>
      <c r="AP2669" s="17">
        <v>0.175520278170575</v>
      </c>
      <c r="AQ2669" s="17">
        <v>0.19156000429867101</v>
      </c>
      <c r="AR2669" s="17">
        <v>0.47796032991712101</v>
      </c>
      <c r="AS2669" s="17"/>
      <c r="AT2669" s="17">
        <v>0.16253682901156599</v>
      </c>
      <c r="AU2669" s="17">
        <v>0.15792369283503899</v>
      </c>
      <c r="AV2669" s="17"/>
      <c r="AW2669" s="17">
        <v>0.213215622626938</v>
      </c>
      <c r="AX2669" s="17">
        <v>0.13153981585338501</v>
      </c>
      <c r="AY2669" s="17">
        <v>0.107141631664115</v>
      </c>
    </row>
    <row r="2670" spans="2:51">
      <c r="B2670" t="s">
        <v>134</v>
      </c>
      <c r="C2670" s="17">
        <v>0.38434376569612499</v>
      </c>
      <c r="D2670" s="17">
        <v>0.37624292872299397</v>
      </c>
      <c r="E2670" s="17">
        <v>0.38928851080802401</v>
      </c>
      <c r="F2670" s="17"/>
      <c r="G2670" s="17">
        <v>0.285125952418328</v>
      </c>
      <c r="H2670" s="17">
        <v>0.40109087651160902</v>
      </c>
      <c r="I2670" s="17">
        <v>0.41319983831641199</v>
      </c>
      <c r="J2670" s="17">
        <v>0.38558140752201497</v>
      </c>
      <c r="K2670" s="17">
        <v>0.40902036785815099</v>
      </c>
      <c r="L2670" s="17">
        <v>0.37952126483013998</v>
      </c>
      <c r="M2670" s="17"/>
      <c r="N2670" s="17">
        <v>0.41276931593795901</v>
      </c>
      <c r="O2670" s="17">
        <v>0.37481310927523598</v>
      </c>
      <c r="P2670" s="17">
        <v>0.39687643738640199</v>
      </c>
      <c r="Q2670" s="17">
        <v>0.35418152536904701</v>
      </c>
      <c r="R2670" s="17"/>
      <c r="S2670" s="17">
        <v>0.365849935285462</v>
      </c>
      <c r="T2670" s="17">
        <v>0.36052215906959201</v>
      </c>
      <c r="U2670" s="17">
        <v>0.40187882239350298</v>
      </c>
      <c r="V2670" s="17">
        <v>0.415991450834507</v>
      </c>
      <c r="W2670" s="17">
        <v>0.39192270045572702</v>
      </c>
      <c r="X2670" s="17">
        <v>0.427309639131976</v>
      </c>
      <c r="Y2670" s="17">
        <v>0.39378015884714201</v>
      </c>
      <c r="Z2670" s="17">
        <v>0.42607877540614197</v>
      </c>
      <c r="AA2670" s="17">
        <v>0.39469210400282101</v>
      </c>
      <c r="AB2670" s="17">
        <v>0.33993424879302198</v>
      </c>
      <c r="AC2670" s="17">
        <v>0.302545965221448</v>
      </c>
      <c r="AD2670" s="17">
        <v>0.466787336401843</v>
      </c>
      <c r="AE2670" s="17"/>
      <c r="AF2670" s="17">
        <v>0.38434996058605803</v>
      </c>
      <c r="AG2670" s="17">
        <v>0.40627706427204702</v>
      </c>
      <c r="AH2670" s="17">
        <v>0.39064861459601702</v>
      </c>
      <c r="AI2670" s="17"/>
      <c r="AJ2670" s="17">
        <v>0.41853934998014403</v>
      </c>
      <c r="AK2670" s="17">
        <v>0.38141342138678702</v>
      </c>
      <c r="AL2670" s="17">
        <v>0.396517001387513</v>
      </c>
      <c r="AM2670" s="17"/>
      <c r="AN2670" s="17">
        <v>0.32721724961551601</v>
      </c>
      <c r="AO2670" s="17">
        <v>0.33183229085024002</v>
      </c>
      <c r="AP2670" s="17">
        <v>0.43816403320517699</v>
      </c>
      <c r="AQ2670" s="17">
        <v>0.49082838037148302</v>
      </c>
      <c r="AR2670" s="17">
        <v>0.29958212220494201</v>
      </c>
      <c r="AS2670" s="17"/>
      <c r="AT2670" s="17">
        <v>0.384630950922698</v>
      </c>
      <c r="AU2670" s="17">
        <v>0.39090875659617802</v>
      </c>
      <c r="AV2670" s="17"/>
      <c r="AW2670" s="17">
        <v>0.396542609216396</v>
      </c>
      <c r="AX2670" s="17">
        <v>0.44224390583996898</v>
      </c>
      <c r="AY2670" s="17">
        <v>0.35414655991833599</v>
      </c>
    </row>
    <row r="2671" spans="2:51">
      <c r="B2671" t="s">
        <v>135</v>
      </c>
      <c r="C2671" s="17">
        <v>0.27296771370452</v>
      </c>
      <c r="D2671" s="17">
        <v>0.27178051606783299</v>
      </c>
      <c r="E2671" s="17">
        <v>0.27436960458313697</v>
      </c>
      <c r="F2671" s="17"/>
      <c r="G2671" s="17">
        <v>0.27547308211850302</v>
      </c>
      <c r="H2671" s="17">
        <v>0.25223051436069399</v>
      </c>
      <c r="I2671" s="17">
        <v>0.23252422140290099</v>
      </c>
      <c r="J2671" s="17">
        <v>0.28269862569371101</v>
      </c>
      <c r="K2671" s="17">
        <v>0.28822548702280698</v>
      </c>
      <c r="L2671" s="17">
        <v>0.29692108839603198</v>
      </c>
      <c r="M2671" s="17"/>
      <c r="N2671" s="17">
        <v>0.25205437105523598</v>
      </c>
      <c r="O2671" s="17">
        <v>0.26060882102289401</v>
      </c>
      <c r="P2671" s="17">
        <v>0.25917003435668501</v>
      </c>
      <c r="Q2671" s="17">
        <v>0.32597971324946301</v>
      </c>
      <c r="R2671" s="17"/>
      <c r="S2671" s="17">
        <v>0.25062684075734198</v>
      </c>
      <c r="T2671" s="17">
        <v>0.26559506486408901</v>
      </c>
      <c r="U2671" s="17">
        <v>0.25317401083373497</v>
      </c>
      <c r="V2671" s="17">
        <v>0.30061156026313202</v>
      </c>
      <c r="W2671" s="17">
        <v>0.236006491592375</v>
      </c>
      <c r="X2671" s="17">
        <v>0.32585156868023002</v>
      </c>
      <c r="Y2671" s="17">
        <v>0.27398347686235303</v>
      </c>
      <c r="Z2671" s="17">
        <v>0.29113764503390299</v>
      </c>
      <c r="AA2671" s="17">
        <v>0.28159843476532698</v>
      </c>
      <c r="AB2671" s="17">
        <v>0.22655086928860699</v>
      </c>
      <c r="AC2671" s="17">
        <v>0.34084584019520903</v>
      </c>
      <c r="AD2671" s="17">
        <v>0.28804932095798802</v>
      </c>
      <c r="AE2671" s="17"/>
      <c r="AF2671" s="17">
        <v>0.28464923720753099</v>
      </c>
      <c r="AG2671" s="17">
        <v>0.25069418741372201</v>
      </c>
      <c r="AH2671" s="17">
        <v>0.274479344891432</v>
      </c>
      <c r="AI2671" s="17"/>
      <c r="AJ2671" s="17">
        <v>0.30717296503891001</v>
      </c>
      <c r="AK2671" s="17">
        <v>0.26149727118414801</v>
      </c>
      <c r="AL2671" s="17">
        <v>0.217116826689145</v>
      </c>
      <c r="AM2671" s="17"/>
      <c r="AN2671" s="17">
        <v>0.31445586082094001</v>
      </c>
      <c r="AO2671" s="17">
        <v>0.27714263508865999</v>
      </c>
      <c r="AP2671" s="17">
        <v>0.249146289584537</v>
      </c>
      <c r="AQ2671" s="17">
        <v>0.18930522474209199</v>
      </c>
      <c r="AR2671" s="17">
        <v>0.14449698107577599</v>
      </c>
      <c r="AS2671" s="17"/>
      <c r="AT2671" s="17">
        <v>0.264525875320268</v>
      </c>
      <c r="AU2671" s="17">
        <v>0.33055807856293101</v>
      </c>
      <c r="AV2671" s="17"/>
      <c r="AW2671" s="17">
        <v>0.25170284007685001</v>
      </c>
      <c r="AX2671" s="17">
        <v>0.27685808684059299</v>
      </c>
      <c r="AY2671" s="17">
        <v>0.29657421560411101</v>
      </c>
    </row>
    <row r="2672" spans="2:51">
      <c r="B2672" t="s">
        <v>136</v>
      </c>
      <c r="C2672" s="17">
        <v>7.75321208829053E-2</v>
      </c>
      <c r="D2672" s="17">
        <v>7.5912272041571E-2</v>
      </c>
      <c r="E2672" s="17">
        <v>7.9600100929373696E-2</v>
      </c>
      <c r="F2672" s="17"/>
      <c r="G2672" s="17">
        <v>9.0052481318670705E-2</v>
      </c>
      <c r="H2672" s="17">
        <v>4.34191724081196E-2</v>
      </c>
      <c r="I2672" s="17">
        <v>0.102811874887349</v>
      </c>
      <c r="J2672" s="17">
        <v>6.4496742310457697E-2</v>
      </c>
      <c r="K2672" s="17">
        <v>7.4074197460412397E-2</v>
      </c>
      <c r="L2672" s="17">
        <v>8.9253857770730596E-2</v>
      </c>
      <c r="M2672" s="17"/>
      <c r="N2672" s="17">
        <v>3.98774367612399E-2</v>
      </c>
      <c r="O2672" s="17">
        <v>7.8139323569381205E-2</v>
      </c>
      <c r="P2672" s="17">
        <v>0.109803073218187</v>
      </c>
      <c r="Q2672" s="17">
        <v>8.75105003488134E-2</v>
      </c>
      <c r="R2672" s="17"/>
      <c r="S2672" s="17">
        <v>8.1341443239039996E-2</v>
      </c>
      <c r="T2672" s="17">
        <v>5.6253857212974601E-2</v>
      </c>
      <c r="U2672" s="17">
        <v>6.8587767410953807E-2</v>
      </c>
      <c r="V2672" s="17">
        <v>6.5279088351157602E-2</v>
      </c>
      <c r="W2672" s="17">
        <v>0.11238721136365901</v>
      </c>
      <c r="X2672" s="17">
        <v>4.6585002355148002E-2</v>
      </c>
      <c r="Y2672" s="17">
        <v>6.1445678275804397E-2</v>
      </c>
      <c r="Z2672" s="17">
        <v>3.5518703015897199E-2</v>
      </c>
      <c r="AA2672" s="17">
        <v>0.123049359768739</v>
      </c>
      <c r="AB2672" s="17">
        <v>9.4081182353892595E-2</v>
      </c>
      <c r="AC2672" s="17">
        <v>6.9690984558641894E-2</v>
      </c>
      <c r="AD2672" s="17">
        <v>0.120355816550946</v>
      </c>
      <c r="AE2672" s="17"/>
      <c r="AF2672" s="17">
        <v>0.109675724866375</v>
      </c>
      <c r="AG2672" s="17">
        <v>4.2684610348718899E-2</v>
      </c>
      <c r="AH2672" s="17">
        <v>8.6276129779833594E-2</v>
      </c>
      <c r="AI2672" s="17"/>
      <c r="AJ2672" s="17">
        <v>9.7316404139083698E-2</v>
      </c>
      <c r="AK2672" s="17">
        <v>5.3023529931080997E-2</v>
      </c>
      <c r="AL2672" s="17">
        <v>3.8651081096138198E-2</v>
      </c>
      <c r="AM2672" s="17"/>
      <c r="AN2672" s="17">
        <v>0.116152668471926</v>
      </c>
      <c r="AO2672" s="17">
        <v>8.2973186889846201E-2</v>
      </c>
      <c r="AP2672" s="17">
        <v>5.1401806939935103E-2</v>
      </c>
      <c r="AQ2672" s="17">
        <v>4.9351869549579E-2</v>
      </c>
      <c r="AR2672" s="17">
        <v>0</v>
      </c>
      <c r="AS2672" s="17"/>
      <c r="AT2672" s="17">
        <v>8.0383272228042896E-2</v>
      </c>
      <c r="AU2672" s="17">
        <v>3.4390135556746602E-2</v>
      </c>
      <c r="AV2672" s="17"/>
      <c r="AW2672" s="17">
        <v>6.2992037649761606E-2</v>
      </c>
      <c r="AX2672" s="17">
        <v>8.5710406511225495E-2</v>
      </c>
      <c r="AY2672" s="17">
        <v>9.2144910908374497E-2</v>
      </c>
    </row>
    <row r="2673" spans="2:51">
      <c r="B2673" t="s">
        <v>137</v>
      </c>
      <c r="C2673" s="17">
        <v>3.32941095161765E-2</v>
      </c>
      <c r="D2673" s="17">
        <v>4.9844026829726301E-2</v>
      </c>
      <c r="E2673" s="17">
        <v>1.7943908287696899E-2</v>
      </c>
      <c r="F2673" s="17"/>
      <c r="G2673" s="17">
        <v>5.05977172464354E-2</v>
      </c>
      <c r="H2673" s="17">
        <v>5.5054835814374002E-2</v>
      </c>
      <c r="I2673" s="17">
        <v>1.77319322564179E-2</v>
      </c>
      <c r="J2673" s="17">
        <v>2.3473167929983201E-2</v>
      </c>
      <c r="K2673" s="17">
        <v>3.5364524746103E-2</v>
      </c>
      <c r="L2673" s="17">
        <v>2.7098772733807799E-2</v>
      </c>
      <c r="M2673" s="17"/>
      <c r="N2673" s="17">
        <v>3.6932709646247702E-2</v>
      </c>
      <c r="O2673" s="17">
        <v>2.3805798541469299E-2</v>
      </c>
      <c r="P2673" s="17">
        <v>3.5233678999615201E-2</v>
      </c>
      <c r="Q2673" s="17">
        <v>3.8077292520127502E-2</v>
      </c>
      <c r="R2673" s="17"/>
      <c r="S2673" s="17">
        <v>3.4440323878273497E-2</v>
      </c>
      <c r="T2673" s="17">
        <v>5.0989014186149401E-2</v>
      </c>
      <c r="U2673" s="17">
        <v>2.80159653495381E-2</v>
      </c>
      <c r="V2673" s="17">
        <v>2.0865320687436802E-2</v>
      </c>
      <c r="W2673" s="17">
        <v>7.3176033739025995E-2</v>
      </c>
      <c r="X2673" s="17">
        <v>0</v>
      </c>
      <c r="Y2673" s="17">
        <v>1.12359811122243E-2</v>
      </c>
      <c r="Z2673" s="17">
        <v>6.7896982855396207E-2</v>
      </c>
      <c r="AA2673" s="17">
        <v>1.4276301838253199E-2</v>
      </c>
      <c r="AB2673" s="17">
        <v>3.7654898205853798E-2</v>
      </c>
      <c r="AC2673" s="17">
        <v>5.1186866959920897E-2</v>
      </c>
      <c r="AD2673" s="17">
        <v>3.7462868061507303E-2</v>
      </c>
      <c r="AE2673" s="17"/>
      <c r="AF2673" s="17">
        <v>2.7567135076461399E-2</v>
      </c>
      <c r="AG2673" s="17">
        <v>3.3553629791200398E-2</v>
      </c>
      <c r="AH2673" s="17">
        <v>5.9271253797531398E-2</v>
      </c>
      <c r="AI2673" s="17"/>
      <c r="AJ2673" s="17">
        <v>1.7002064155507202E-2</v>
      </c>
      <c r="AK2673" s="17">
        <v>3.0284262971207801E-2</v>
      </c>
      <c r="AL2673" s="17">
        <v>2.0079134275816701E-2</v>
      </c>
      <c r="AM2673" s="17"/>
      <c r="AN2673" s="17">
        <v>2.53925567749737E-2</v>
      </c>
      <c r="AO2673" s="17">
        <v>4.8226887900083303E-2</v>
      </c>
      <c r="AP2673" s="17">
        <v>2.4474824684618798E-2</v>
      </c>
      <c r="AQ2673" s="17">
        <v>3.6151653725518998E-2</v>
      </c>
      <c r="AR2673" s="17">
        <v>0</v>
      </c>
      <c r="AS2673" s="17"/>
      <c r="AT2673" s="17">
        <v>3.3537568955616097E-2</v>
      </c>
      <c r="AU2673" s="17">
        <v>3.4597160195619703E-2</v>
      </c>
      <c r="AV2673" s="17"/>
      <c r="AW2673" s="17">
        <v>3.5925571340351799E-2</v>
      </c>
      <c r="AX2673" s="17">
        <v>3.2124785785793301E-2</v>
      </c>
      <c r="AY2673" s="17">
        <v>3.05634105118795E-2</v>
      </c>
    </row>
    <row r="2674" spans="2:51">
      <c r="B2674" t="s">
        <v>119</v>
      </c>
      <c r="C2674" s="17">
        <v>7.1439366076227501E-2</v>
      </c>
      <c r="D2674" s="17">
        <v>3.9756925629544901E-2</v>
      </c>
      <c r="E2674" s="17">
        <v>0.101771387975937</v>
      </c>
      <c r="F2674" s="17"/>
      <c r="G2674" s="17">
        <v>9.67950225034655E-2</v>
      </c>
      <c r="H2674" s="17">
        <v>6.5923848823772099E-2</v>
      </c>
      <c r="I2674" s="17">
        <v>6.9727238588640897E-2</v>
      </c>
      <c r="J2674" s="17">
        <v>6.1739936038634501E-2</v>
      </c>
      <c r="K2674" s="17">
        <v>6.47380201694919E-2</v>
      </c>
      <c r="L2674" s="17">
        <v>7.6237102477853202E-2</v>
      </c>
      <c r="M2674" s="17"/>
      <c r="N2674" s="17">
        <v>5.0358603124268903E-2</v>
      </c>
      <c r="O2674" s="17">
        <v>7.64226604043029E-2</v>
      </c>
      <c r="P2674" s="17">
        <v>5.4583904941093803E-2</v>
      </c>
      <c r="Q2674" s="17">
        <v>0.107921245947982</v>
      </c>
      <c r="R2674" s="17"/>
      <c r="S2674" s="17">
        <v>7.1900572603193796E-2</v>
      </c>
      <c r="T2674" s="17">
        <v>5.3857976788606703E-2</v>
      </c>
      <c r="U2674" s="17">
        <v>6.3708967120989599E-2</v>
      </c>
      <c r="V2674" s="17">
        <v>5.6008231841892998E-2</v>
      </c>
      <c r="W2674" s="17">
        <v>4.6561518774430301E-2</v>
      </c>
      <c r="X2674" s="17">
        <v>8.7846401631600804E-2</v>
      </c>
      <c r="Y2674" s="17">
        <v>9.6000595517375595E-2</v>
      </c>
      <c r="Z2674" s="17">
        <v>8.1898147098338203E-2</v>
      </c>
      <c r="AA2674" s="17">
        <v>7.4768345160065502E-2</v>
      </c>
      <c r="AB2674" s="17">
        <v>0.113716776489245</v>
      </c>
      <c r="AC2674" s="17">
        <v>6.1253450368755701E-2</v>
      </c>
      <c r="AD2674" s="17">
        <v>0</v>
      </c>
      <c r="AE2674" s="17"/>
      <c r="AF2674" s="17">
        <v>7.0358178650605202E-2</v>
      </c>
      <c r="AG2674" s="17">
        <v>6.4613048106383006E-2</v>
      </c>
      <c r="AH2674" s="17">
        <v>8.4701642951022393E-2</v>
      </c>
      <c r="AI2674" s="17"/>
      <c r="AJ2674" s="17">
        <v>3.95171985799588E-2</v>
      </c>
      <c r="AK2674" s="17">
        <v>6.8343206656499803E-2</v>
      </c>
      <c r="AL2674" s="17">
        <v>8.2900971711965393E-2</v>
      </c>
      <c r="AM2674" s="17"/>
      <c r="AN2674" s="17">
        <v>8.75711068629315E-2</v>
      </c>
      <c r="AO2674" s="17">
        <v>7.1993249324299999E-2</v>
      </c>
      <c r="AP2674" s="17">
        <v>6.1292767415155901E-2</v>
      </c>
      <c r="AQ2674" s="17">
        <v>4.2802867312655299E-2</v>
      </c>
      <c r="AR2674" s="17">
        <v>7.7960566802160805E-2</v>
      </c>
      <c r="AS2674" s="17"/>
      <c r="AT2674" s="17">
        <v>7.4385503561809105E-2</v>
      </c>
      <c r="AU2674" s="17">
        <v>5.1622176253486501E-2</v>
      </c>
      <c r="AV2674" s="17"/>
      <c r="AW2674" s="17">
        <v>3.9621319089702602E-2</v>
      </c>
      <c r="AX2674" s="17">
        <v>3.1522999169034401E-2</v>
      </c>
      <c r="AY2674" s="17">
        <v>0.119429271393183</v>
      </c>
    </row>
    <row r="2675" spans="2:51">
      <c r="B2675" t="s">
        <v>138</v>
      </c>
      <c r="C2675" s="17">
        <v>0.54476668982016996</v>
      </c>
      <c r="D2675" s="17">
        <v>0.56270625943132502</v>
      </c>
      <c r="E2675" s="17">
        <v>0.52631499822385497</v>
      </c>
      <c r="F2675" s="17"/>
      <c r="G2675" s="17">
        <v>0.48708169681292501</v>
      </c>
      <c r="H2675" s="17">
        <v>0.58337162859304104</v>
      </c>
      <c r="I2675" s="17">
        <v>0.57720473286469198</v>
      </c>
      <c r="J2675" s="17">
        <v>0.56759152802721302</v>
      </c>
      <c r="K2675" s="17">
        <v>0.53759777060118497</v>
      </c>
      <c r="L2675" s="17">
        <v>0.51048917862157706</v>
      </c>
      <c r="M2675" s="17"/>
      <c r="N2675" s="17">
        <v>0.62077687941300697</v>
      </c>
      <c r="O2675" s="17">
        <v>0.56102339646195298</v>
      </c>
      <c r="P2675" s="17">
        <v>0.54120930848441895</v>
      </c>
      <c r="Q2675" s="17">
        <v>0.44051124793361401</v>
      </c>
      <c r="R2675" s="17"/>
      <c r="S2675" s="17">
        <v>0.56169081952215105</v>
      </c>
      <c r="T2675" s="17">
        <v>0.57330408694818003</v>
      </c>
      <c r="U2675" s="17">
        <v>0.58651328928478397</v>
      </c>
      <c r="V2675" s="17">
        <v>0.55723579885638097</v>
      </c>
      <c r="W2675" s="17">
        <v>0.53186874453051003</v>
      </c>
      <c r="X2675" s="17">
        <v>0.53971702733302196</v>
      </c>
      <c r="Y2675" s="17">
        <v>0.55733426823224297</v>
      </c>
      <c r="Z2675" s="17">
        <v>0.52354852199646496</v>
      </c>
      <c r="AA2675" s="17">
        <v>0.50630755846761499</v>
      </c>
      <c r="AB2675" s="17">
        <v>0.52799627366240198</v>
      </c>
      <c r="AC2675" s="17">
        <v>0.47702285791747301</v>
      </c>
      <c r="AD2675" s="17">
        <v>0.55413199442955896</v>
      </c>
      <c r="AE2675" s="17"/>
      <c r="AF2675" s="17">
        <v>0.50774972419902697</v>
      </c>
      <c r="AG2675" s="17">
        <v>0.60845452433997604</v>
      </c>
      <c r="AH2675" s="17">
        <v>0.49527162858017998</v>
      </c>
      <c r="AI2675" s="17"/>
      <c r="AJ2675" s="17">
        <v>0.53899136808654102</v>
      </c>
      <c r="AK2675" s="17">
        <v>0.58685172925706397</v>
      </c>
      <c r="AL2675" s="17">
        <v>0.64125198622693502</v>
      </c>
      <c r="AM2675" s="17"/>
      <c r="AN2675" s="17">
        <v>0.45642780706922897</v>
      </c>
      <c r="AO2675" s="17">
        <v>0.51966404079711004</v>
      </c>
      <c r="AP2675" s="17">
        <v>0.61368431137575297</v>
      </c>
      <c r="AQ2675" s="17">
        <v>0.68238838467015495</v>
      </c>
      <c r="AR2675" s="17">
        <v>0.77754245212206297</v>
      </c>
      <c r="AS2675" s="17"/>
      <c r="AT2675" s="17">
        <v>0.54716777993426402</v>
      </c>
      <c r="AU2675" s="17">
        <v>0.54883244943121701</v>
      </c>
      <c r="AV2675" s="17"/>
      <c r="AW2675" s="17">
        <v>0.609758231843334</v>
      </c>
      <c r="AX2675" s="17">
        <v>0.57378372169335401</v>
      </c>
      <c r="AY2675" s="17">
        <v>0.46128819158245099</v>
      </c>
    </row>
    <row r="2676" spans="2:51">
      <c r="B2676" t="s">
        <v>139</v>
      </c>
      <c r="C2676" s="17">
        <v>0.110826230399082</v>
      </c>
      <c r="D2676" s="17">
        <v>0.125756298871297</v>
      </c>
      <c r="E2676" s="17">
        <v>9.7544009217070599E-2</v>
      </c>
      <c r="F2676" s="17"/>
      <c r="G2676" s="17">
        <v>0.14065019856510599</v>
      </c>
      <c r="H2676" s="17">
        <v>9.8474008222493595E-2</v>
      </c>
      <c r="I2676" s="17">
        <v>0.120543807143766</v>
      </c>
      <c r="J2676" s="17">
        <v>8.7969910240440999E-2</v>
      </c>
      <c r="K2676" s="17">
        <v>0.109438722206515</v>
      </c>
      <c r="L2676" s="17">
        <v>0.11635263050453799</v>
      </c>
      <c r="M2676" s="17"/>
      <c r="N2676" s="17">
        <v>7.6810146407487595E-2</v>
      </c>
      <c r="O2676" s="17">
        <v>0.10194512211084999</v>
      </c>
      <c r="P2676" s="17">
        <v>0.14503675221780299</v>
      </c>
      <c r="Q2676" s="17">
        <v>0.12558779286894101</v>
      </c>
      <c r="R2676" s="17"/>
      <c r="S2676" s="17">
        <v>0.115781767117314</v>
      </c>
      <c r="T2676" s="17">
        <v>0.107242871399124</v>
      </c>
      <c r="U2676" s="17">
        <v>9.6603732760492E-2</v>
      </c>
      <c r="V2676" s="17">
        <v>8.6144409038594397E-2</v>
      </c>
      <c r="W2676" s="17">
        <v>0.18556324510268499</v>
      </c>
      <c r="X2676" s="17">
        <v>4.6585002355148002E-2</v>
      </c>
      <c r="Y2676" s="17">
        <v>7.2681659388028702E-2</v>
      </c>
      <c r="Z2676" s="17">
        <v>0.103415685871293</v>
      </c>
      <c r="AA2676" s="17">
        <v>0.137325661606992</v>
      </c>
      <c r="AB2676" s="17">
        <v>0.131736080559746</v>
      </c>
      <c r="AC2676" s="17">
        <v>0.12087785151856301</v>
      </c>
      <c r="AD2676" s="17">
        <v>0.15781868461245299</v>
      </c>
      <c r="AE2676" s="17"/>
      <c r="AF2676" s="17">
        <v>0.137242859942836</v>
      </c>
      <c r="AG2676" s="17">
        <v>7.6238240139919297E-2</v>
      </c>
      <c r="AH2676" s="17">
        <v>0.14554738357736499</v>
      </c>
      <c r="AI2676" s="17"/>
      <c r="AJ2676" s="17">
        <v>0.114318468294591</v>
      </c>
      <c r="AK2676" s="17">
        <v>8.3307792902288805E-2</v>
      </c>
      <c r="AL2676" s="17">
        <v>5.87302153719549E-2</v>
      </c>
      <c r="AM2676" s="17"/>
      <c r="AN2676" s="17">
        <v>0.1415452252469</v>
      </c>
      <c r="AO2676" s="17">
        <v>0.13120007478992901</v>
      </c>
      <c r="AP2676" s="17">
        <v>7.5876631624553895E-2</v>
      </c>
      <c r="AQ2676" s="17">
        <v>8.5503523275097998E-2</v>
      </c>
      <c r="AR2676" s="17">
        <v>0</v>
      </c>
      <c r="AS2676" s="17"/>
      <c r="AT2676" s="17">
        <v>0.113920841183659</v>
      </c>
      <c r="AU2676" s="17">
        <v>6.8987295752366298E-2</v>
      </c>
      <c r="AV2676" s="17"/>
      <c r="AW2676" s="17">
        <v>9.8917608990113398E-2</v>
      </c>
      <c r="AX2676" s="17">
        <v>0.117835192297019</v>
      </c>
      <c r="AY2676" s="17">
        <v>0.12270832142025399</v>
      </c>
    </row>
    <row r="2677" spans="2:51">
      <c r="B2677" t="s">
        <v>140</v>
      </c>
      <c r="C2677" s="17">
        <v>0.433940459421089</v>
      </c>
      <c r="D2677" s="17">
        <v>0.43694996056002799</v>
      </c>
      <c r="E2677" s="17">
        <v>0.42877098900678401</v>
      </c>
      <c r="F2677" s="17"/>
      <c r="G2677" s="17">
        <v>0.34643149824781899</v>
      </c>
      <c r="H2677" s="17">
        <v>0.48489762037054701</v>
      </c>
      <c r="I2677" s="17">
        <v>0.45666092572092598</v>
      </c>
      <c r="J2677" s="17">
        <v>0.47962161778677198</v>
      </c>
      <c r="K2677" s="17">
        <v>0.42815904839467001</v>
      </c>
      <c r="L2677" s="17">
        <v>0.39413654811703802</v>
      </c>
      <c r="M2677" s="17"/>
      <c r="N2677" s="17">
        <v>0.54396673300552001</v>
      </c>
      <c r="O2677" s="17">
        <v>0.45907827435110299</v>
      </c>
      <c r="P2677" s="17">
        <v>0.39617255626661602</v>
      </c>
      <c r="Q2677" s="17">
        <v>0.31492345506467301</v>
      </c>
      <c r="R2677" s="17"/>
      <c r="S2677" s="17">
        <v>0.44590905240483703</v>
      </c>
      <c r="T2677" s="17">
        <v>0.466061215549056</v>
      </c>
      <c r="U2677" s="17">
        <v>0.48990955652429202</v>
      </c>
      <c r="V2677" s="17">
        <v>0.47109138981778598</v>
      </c>
      <c r="W2677" s="17">
        <v>0.34630549942782501</v>
      </c>
      <c r="X2677" s="17">
        <v>0.49313202497787301</v>
      </c>
      <c r="Y2677" s="17">
        <v>0.48465260884421402</v>
      </c>
      <c r="Z2677" s="17">
        <v>0.42013283612517099</v>
      </c>
      <c r="AA2677" s="17">
        <v>0.36898189686062299</v>
      </c>
      <c r="AB2677" s="17">
        <v>0.39626019310265498</v>
      </c>
      <c r="AC2677" s="17">
        <v>0.35614500639891</v>
      </c>
      <c r="AD2677" s="17">
        <v>0.396313309817106</v>
      </c>
      <c r="AE2677" s="17"/>
      <c r="AF2677" s="17">
        <v>0.370506864256191</v>
      </c>
      <c r="AG2677" s="17">
        <v>0.53221628420005695</v>
      </c>
      <c r="AH2677" s="17">
        <v>0.34972424500281502</v>
      </c>
      <c r="AI2677" s="17"/>
      <c r="AJ2677" s="17">
        <v>0.42467289979195</v>
      </c>
      <c r="AK2677" s="17">
        <v>0.50354393635477501</v>
      </c>
      <c r="AL2677" s="17">
        <v>0.58252177085498003</v>
      </c>
      <c r="AM2677" s="17"/>
      <c r="AN2677" s="17">
        <v>0.31488258182232898</v>
      </c>
      <c r="AO2677" s="17">
        <v>0.38846396600718103</v>
      </c>
      <c r="AP2677" s="17">
        <v>0.53780767975119903</v>
      </c>
      <c r="AQ2677" s="17">
        <v>0.59688486139505703</v>
      </c>
      <c r="AR2677" s="17">
        <v>0.77754245212206297</v>
      </c>
      <c r="AS2677" s="17"/>
      <c r="AT2677" s="17">
        <v>0.43324693875060499</v>
      </c>
      <c r="AU2677" s="17">
        <v>0.47984515367885</v>
      </c>
      <c r="AV2677" s="17"/>
      <c r="AW2677" s="17">
        <v>0.51084062285322096</v>
      </c>
      <c r="AX2677" s="17">
        <v>0.45594852939633501</v>
      </c>
      <c r="AY2677" s="17">
        <v>0.33857987016219698</v>
      </c>
    </row>
    <row r="2678" spans="2:51">
      <c r="C2678" s="17"/>
      <c r="D2678" s="17"/>
      <c r="E2678" s="17"/>
      <c r="F2678" s="17"/>
      <c r="G2678" s="17"/>
      <c r="H2678" s="17"/>
      <c r="I2678" s="17"/>
      <c r="J2678" s="17"/>
      <c r="K2678" s="17"/>
      <c r="L2678" s="17"/>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7"/>
      <c r="AI2678" s="17"/>
      <c r="AJ2678" s="17"/>
      <c r="AK2678" s="17"/>
      <c r="AL2678" s="17"/>
      <c r="AM2678" s="17"/>
      <c r="AN2678" s="17"/>
      <c r="AO2678" s="17"/>
      <c r="AP2678" s="17"/>
      <c r="AQ2678" s="17"/>
      <c r="AR2678" s="17"/>
      <c r="AS2678" s="17"/>
      <c r="AT2678" s="17"/>
      <c r="AU2678" s="17"/>
      <c r="AV2678" s="17"/>
      <c r="AW2678" s="17"/>
      <c r="AX2678" s="17"/>
      <c r="AY2678" s="17"/>
    </row>
    <row r="2679" spans="2:51">
      <c r="B2679" s="6" t="s">
        <v>567</v>
      </c>
      <c r="C2679" s="17"/>
      <c r="D2679" s="17"/>
      <c r="E2679" s="17"/>
      <c r="F2679" s="17"/>
      <c r="G2679" s="17"/>
      <c r="H2679" s="17"/>
      <c r="I2679" s="17"/>
      <c r="J2679" s="17"/>
      <c r="K2679" s="17"/>
      <c r="L2679" s="17"/>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7"/>
      <c r="AI2679" s="17"/>
      <c r="AJ2679" s="17"/>
      <c r="AK2679" s="17"/>
      <c r="AL2679" s="17"/>
      <c r="AM2679" s="17"/>
      <c r="AN2679" s="17"/>
      <c r="AO2679" s="17"/>
      <c r="AP2679" s="17"/>
      <c r="AQ2679" s="17"/>
      <c r="AR2679" s="17"/>
      <c r="AS2679" s="17"/>
      <c r="AT2679" s="17"/>
      <c r="AU2679" s="17"/>
      <c r="AV2679" s="17"/>
      <c r="AW2679" s="17"/>
      <c r="AX2679" s="17"/>
      <c r="AY2679" s="17"/>
    </row>
    <row r="2680" spans="2:51">
      <c r="B2680" s="24" t="s">
        <v>16</v>
      </c>
      <c r="C2680" s="17"/>
      <c r="D2680" s="17"/>
      <c r="E2680" s="17"/>
      <c r="F2680" s="17"/>
      <c r="G2680" s="17"/>
      <c r="H2680" s="17"/>
      <c r="I2680" s="17"/>
      <c r="J2680" s="17"/>
      <c r="K2680" s="17"/>
      <c r="L2680" s="17"/>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7"/>
      <c r="AI2680" s="17"/>
      <c r="AJ2680" s="17"/>
      <c r="AK2680" s="17"/>
      <c r="AL2680" s="17"/>
      <c r="AM2680" s="17"/>
      <c r="AN2680" s="17"/>
      <c r="AO2680" s="17"/>
      <c r="AP2680" s="17"/>
      <c r="AQ2680" s="17"/>
      <c r="AR2680" s="17"/>
      <c r="AS2680" s="17"/>
      <c r="AT2680" s="17"/>
      <c r="AU2680" s="17"/>
      <c r="AV2680" s="17"/>
      <c r="AW2680" s="17"/>
      <c r="AX2680" s="17"/>
      <c r="AY2680" s="17"/>
    </row>
    <row r="2681" spans="2:51">
      <c r="B2681" t="s">
        <v>133</v>
      </c>
      <c r="C2681" s="17">
        <v>0.15367356242942701</v>
      </c>
      <c r="D2681" s="17">
        <v>0.180681658575022</v>
      </c>
      <c r="E2681" s="17">
        <v>0.125663491467048</v>
      </c>
      <c r="F2681" s="17"/>
      <c r="G2681" s="17">
        <v>0.18209192869747301</v>
      </c>
      <c r="H2681" s="17">
        <v>0.17251413356237499</v>
      </c>
      <c r="I2681" s="17">
        <v>0.18244980926475199</v>
      </c>
      <c r="J2681" s="17">
        <v>0.13607172260839701</v>
      </c>
      <c r="K2681" s="17">
        <v>0.14458359661561301</v>
      </c>
      <c r="L2681" s="17">
        <v>0.127400901764161</v>
      </c>
      <c r="M2681" s="17"/>
      <c r="N2681" s="17">
        <v>0.20104982984012801</v>
      </c>
      <c r="O2681" s="17">
        <v>0.16679756440579699</v>
      </c>
      <c r="P2681" s="17">
        <v>0.15859398097908001</v>
      </c>
      <c r="Q2681" s="17">
        <v>7.6614740406109105E-2</v>
      </c>
      <c r="R2681" s="17"/>
      <c r="S2681" s="17">
        <v>0.21367848520857</v>
      </c>
      <c r="T2681" s="17">
        <v>0.18893953799619001</v>
      </c>
      <c r="U2681" s="17">
        <v>0.126568206159001</v>
      </c>
      <c r="V2681" s="17">
        <v>7.0938558182739905E-2</v>
      </c>
      <c r="W2681" s="17">
        <v>0.124966602292787</v>
      </c>
      <c r="X2681" s="17">
        <v>0.13493016796514901</v>
      </c>
      <c r="Y2681" s="17">
        <v>0.163630167258981</v>
      </c>
      <c r="Z2681" s="17">
        <v>0.15895422227410799</v>
      </c>
      <c r="AA2681" s="17">
        <v>0.148451690326807</v>
      </c>
      <c r="AB2681" s="17">
        <v>0.11083494103154699</v>
      </c>
      <c r="AC2681" s="17">
        <v>0.21416184834343699</v>
      </c>
      <c r="AD2681" s="17">
        <v>0.181248655940311</v>
      </c>
      <c r="AE2681" s="17"/>
      <c r="AF2681" s="17">
        <v>0.14499293508984701</v>
      </c>
      <c r="AG2681" s="17">
        <v>0.179128436227422</v>
      </c>
      <c r="AH2681" s="17">
        <v>8.2612605374518797E-2</v>
      </c>
      <c r="AI2681" s="17"/>
      <c r="AJ2681" s="17">
        <v>0.16049386964908599</v>
      </c>
      <c r="AK2681" s="17">
        <v>0.181362875272151</v>
      </c>
      <c r="AL2681" s="17">
        <v>0.16681663397728</v>
      </c>
      <c r="AM2681" s="17"/>
      <c r="AN2681" s="17">
        <v>0.14084424415428701</v>
      </c>
      <c r="AO2681" s="17">
        <v>0.14571212751214499</v>
      </c>
      <c r="AP2681" s="17">
        <v>0.15842919245281201</v>
      </c>
      <c r="AQ2681" s="17">
        <v>0.27093915911502198</v>
      </c>
      <c r="AR2681" s="17">
        <v>0.39378410367849698</v>
      </c>
      <c r="AS2681" s="17"/>
      <c r="AT2681" s="17">
        <v>0.15556536629722301</v>
      </c>
      <c r="AU2681" s="17">
        <v>0.15252187994456801</v>
      </c>
      <c r="AV2681" s="17"/>
      <c r="AW2681" s="17">
        <v>0.20625738393547399</v>
      </c>
      <c r="AX2681" s="17">
        <v>0.144472197834313</v>
      </c>
      <c r="AY2681" s="17">
        <v>9.5183372281599399E-2</v>
      </c>
    </row>
    <row r="2682" spans="2:51">
      <c r="B2682" t="s">
        <v>134</v>
      </c>
      <c r="C2682" s="17">
        <v>0.38470037312719202</v>
      </c>
      <c r="D2682" s="17">
        <v>0.363581519617587</v>
      </c>
      <c r="E2682" s="17">
        <v>0.40727870962593199</v>
      </c>
      <c r="F2682" s="17"/>
      <c r="G2682" s="17">
        <v>0.34144185690092299</v>
      </c>
      <c r="H2682" s="17">
        <v>0.40055950030326098</v>
      </c>
      <c r="I2682" s="17">
        <v>0.36504677894607002</v>
      </c>
      <c r="J2682" s="17">
        <v>0.47249759210944903</v>
      </c>
      <c r="K2682" s="17">
        <v>0.35363814969540802</v>
      </c>
      <c r="L2682" s="17">
        <v>0.36529075877060702</v>
      </c>
      <c r="M2682" s="17"/>
      <c r="N2682" s="17">
        <v>0.38264655887652799</v>
      </c>
      <c r="O2682" s="17">
        <v>0.41355295345912602</v>
      </c>
      <c r="P2682" s="17">
        <v>0.35907244784194298</v>
      </c>
      <c r="Q2682" s="17">
        <v>0.38476986047767597</v>
      </c>
      <c r="R2682" s="17"/>
      <c r="S2682" s="17">
        <v>0.38629324136755799</v>
      </c>
      <c r="T2682" s="17">
        <v>0.39136789150461299</v>
      </c>
      <c r="U2682" s="17">
        <v>0.42462795219573701</v>
      </c>
      <c r="V2682" s="17">
        <v>0.35269078074043198</v>
      </c>
      <c r="W2682" s="17">
        <v>0.48216683634157098</v>
      </c>
      <c r="X2682" s="17">
        <v>0.376459312760554</v>
      </c>
      <c r="Y2682" s="17">
        <v>0.32522019947506398</v>
      </c>
      <c r="Z2682" s="17">
        <v>0.24964341638381199</v>
      </c>
      <c r="AA2682" s="17">
        <v>0.404532350651368</v>
      </c>
      <c r="AB2682" s="17">
        <v>0.35850270335928802</v>
      </c>
      <c r="AC2682" s="17">
        <v>0.39473121232840302</v>
      </c>
      <c r="AD2682" s="17">
        <v>0.46598966613068299</v>
      </c>
      <c r="AE2682" s="17"/>
      <c r="AF2682" s="17">
        <v>0.35352404586143299</v>
      </c>
      <c r="AG2682" s="17">
        <v>0.42839780274407901</v>
      </c>
      <c r="AH2682" s="17">
        <v>0.36074429152780801</v>
      </c>
      <c r="AI2682" s="17"/>
      <c r="AJ2682" s="17">
        <v>0.34186871079129599</v>
      </c>
      <c r="AK2682" s="17">
        <v>0.409356053534709</v>
      </c>
      <c r="AL2682" s="17">
        <v>0.45016753107107399</v>
      </c>
      <c r="AM2682" s="17"/>
      <c r="AN2682" s="17">
        <v>0.32275051517340397</v>
      </c>
      <c r="AO2682" s="17">
        <v>0.36215893991105202</v>
      </c>
      <c r="AP2682" s="17">
        <v>0.46237498181324699</v>
      </c>
      <c r="AQ2682" s="17">
        <v>0.44228774231895901</v>
      </c>
      <c r="AR2682" s="17">
        <v>0.24559008105562299</v>
      </c>
      <c r="AS2682" s="17"/>
      <c r="AT2682" s="17">
        <v>0.38723659526466597</v>
      </c>
      <c r="AU2682" s="17">
        <v>0.37032049617586998</v>
      </c>
      <c r="AV2682" s="17"/>
      <c r="AW2682" s="17">
        <v>0.411661903249262</v>
      </c>
      <c r="AX2682" s="17">
        <v>0.401289610198587</v>
      </c>
      <c r="AY2682" s="17">
        <v>0.34880890345403098</v>
      </c>
    </row>
    <row r="2683" spans="2:51">
      <c r="B2683" t="s">
        <v>135</v>
      </c>
      <c r="C2683" s="17">
        <v>0.25750732956578098</v>
      </c>
      <c r="D2683" s="17">
        <v>0.26475598568285102</v>
      </c>
      <c r="E2683" s="17">
        <v>0.25076644925997499</v>
      </c>
      <c r="F2683" s="17"/>
      <c r="G2683" s="17">
        <v>0.26351188291934302</v>
      </c>
      <c r="H2683" s="17">
        <v>0.21768469523117001</v>
      </c>
      <c r="I2683" s="17">
        <v>0.22678695692272099</v>
      </c>
      <c r="J2683" s="17">
        <v>0.21172318161107601</v>
      </c>
      <c r="K2683" s="17">
        <v>0.28370189310372101</v>
      </c>
      <c r="L2683" s="17">
        <v>0.31673229181057999</v>
      </c>
      <c r="M2683" s="17"/>
      <c r="N2683" s="17">
        <v>0.26107115624206401</v>
      </c>
      <c r="O2683" s="17">
        <v>0.24286149237225901</v>
      </c>
      <c r="P2683" s="17">
        <v>0.247255884555838</v>
      </c>
      <c r="Q2683" s="17">
        <v>0.27818447717837103</v>
      </c>
      <c r="R2683" s="17"/>
      <c r="S2683" s="17">
        <v>0.215239839881676</v>
      </c>
      <c r="T2683" s="17">
        <v>0.209390085715322</v>
      </c>
      <c r="U2683" s="17">
        <v>0.28598478988154002</v>
      </c>
      <c r="V2683" s="17">
        <v>0.37264954217591201</v>
      </c>
      <c r="W2683" s="17">
        <v>0.19130280399569399</v>
      </c>
      <c r="X2683" s="17">
        <v>0.29873552257439101</v>
      </c>
      <c r="Y2683" s="17">
        <v>0.29443491512959402</v>
      </c>
      <c r="Z2683" s="17">
        <v>0.356693462261434</v>
      </c>
      <c r="AA2683" s="17">
        <v>0.249602842488759</v>
      </c>
      <c r="AB2683" s="17">
        <v>0.228763919842119</v>
      </c>
      <c r="AC2683" s="17">
        <v>0.29002125395674699</v>
      </c>
      <c r="AD2683" s="17">
        <v>0.114088183261502</v>
      </c>
      <c r="AE2683" s="17"/>
      <c r="AF2683" s="17">
        <v>0.27131838018698401</v>
      </c>
      <c r="AG2683" s="17">
        <v>0.23909986716361001</v>
      </c>
      <c r="AH2683" s="17">
        <v>0.26048441395078797</v>
      </c>
      <c r="AI2683" s="17"/>
      <c r="AJ2683" s="17">
        <v>0.29651872802851098</v>
      </c>
      <c r="AK2683" s="17">
        <v>0.243792996566638</v>
      </c>
      <c r="AL2683" s="17">
        <v>0.205717754254852</v>
      </c>
      <c r="AM2683" s="17"/>
      <c r="AN2683" s="17">
        <v>0.31348518257853197</v>
      </c>
      <c r="AO2683" s="17">
        <v>0.22466332500738301</v>
      </c>
      <c r="AP2683" s="17">
        <v>0.212608026141581</v>
      </c>
      <c r="AQ2683" s="17">
        <v>0.163588808482349</v>
      </c>
      <c r="AR2683" s="17">
        <v>0.166027568571252</v>
      </c>
      <c r="AS2683" s="17"/>
      <c r="AT2683" s="17">
        <v>0.25292199498708601</v>
      </c>
      <c r="AU2683" s="17">
        <v>0.29142510276925998</v>
      </c>
      <c r="AV2683" s="17"/>
      <c r="AW2683" s="17">
        <v>0.217930021210024</v>
      </c>
      <c r="AX2683" s="17">
        <v>0.29276991705493399</v>
      </c>
      <c r="AY2683" s="17">
        <v>0.29368137815642997</v>
      </c>
    </row>
    <row r="2684" spans="2:51">
      <c r="B2684" t="s">
        <v>136</v>
      </c>
      <c r="C2684" s="17">
        <v>0.105094505663011</v>
      </c>
      <c r="D2684" s="17">
        <v>0.111148885237436</v>
      </c>
      <c r="E2684" s="17">
        <v>0.10012943775854199</v>
      </c>
      <c r="F2684" s="17"/>
      <c r="G2684" s="17">
        <v>0.105845360962913</v>
      </c>
      <c r="H2684" s="17">
        <v>0.112487193438025</v>
      </c>
      <c r="I2684" s="17">
        <v>0.12145569888393</v>
      </c>
      <c r="J2684" s="17">
        <v>0.10046154900595899</v>
      </c>
      <c r="K2684" s="17">
        <v>0.11266154789263599</v>
      </c>
      <c r="L2684" s="17">
        <v>8.753408178713E-2</v>
      </c>
      <c r="M2684" s="17"/>
      <c r="N2684" s="17">
        <v>7.7082407800768499E-2</v>
      </c>
      <c r="O2684" s="17">
        <v>9.4203810276490205E-2</v>
      </c>
      <c r="P2684" s="17">
        <v>0.126186015183267</v>
      </c>
      <c r="Q2684" s="17">
        <v>0.13168415698563199</v>
      </c>
      <c r="R2684" s="17"/>
      <c r="S2684" s="17">
        <v>8.85022610439717E-2</v>
      </c>
      <c r="T2684" s="17">
        <v>0.112669632323579</v>
      </c>
      <c r="U2684" s="17">
        <v>6.7923535435395296E-2</v>
      </c>
      <c r="V2684" s="17">
        <v>0.11324150585284</v>
      </c>
      <c r="W2684" s="17">
        <v>0.118064921816652</v>
      </c>
      <c r="X2684" s="17">
        <v>8.7973607604135598E-2</v>
      </c>
      <c r="Y2684" s="17">
        <v>0.102452729289991</v>
      </c>
      <c r="Z2684" s="17">
        <v>0.12821912510573599</v>
      </c>
      <c r="AA2684" s="17">
        <v>0.138158220736878</v>
      </c>
      <c r="AB2684" s="17">
        <v>0.122964165957203</v>
      </c>
      <c r="AC2684" s="17">
        <v>5.62881216299259E-2</v>
      </c>
      <c r="AD2684" s="17">
        <v>0.120481450930174</v>
      </c>
      <c r="AE2684" s="17"/>
      <c r="AF2684" s="17">
        <v>0.124067741289241</v>
      </c>
      <c r="AG2684" s="17">
        <v>6.7292533497748705E-2</v>
      </c>
      <c r="AH2684" s="17">
        <v>0.18472288744786999</v>
      </c>
      <c r="AI2684" s="17"/>
      <c r="AJ2684" s="17">
        <v>0.111632932102257</v>
      </c>
      <c r="AK2684" s="17">
        <v>8.5894856837479897E-2</v>
      </c>
      <c r="AL2684" s="17">
        <v>0.123871787632688</v>
      </c>
      <c r="AM2684" s="17"/>
      <c r="AN2684" s="17">
        <v>0.11445567711400099</v>
      </c>
      <c r="AO2684" s="17">
        <v>0.171546351173652</v>
      </c>
      <c r="AP2684" s="17">
        <v>8.0618694699364599E-2</v>
      </c>
      <c r="AQ2684" s="17">
        <v>2.4813476185224899E-2</v>
      </c>
      <c r="AR2684" s="17">
        <v>0</v>
      </c>
      <c r="AS2684" s="17"/>
      <c r="AT2684" s="17">
        <v>0.106633219531795</v>
      </c>
      <c r="AU2684" s="17">
        <v>8.8746904998638604E-2</v>
      </c>
      <c r="AV2684" s="17"/>
      <c r="AW2684" s="17">
        <v>8.8776174313776199E-2</v>
      </c>
      <c r="AX2684" s="17">
        <v>9.3008842896471003E-2</v>
      </c>
      <c r="AY2684" s="17">
        <v>0.127384083547885</v>
      </c>
    </row>
    <row r="2685" spans="2:51">
      <c r="B2685" t="s">
        <v>137</v>
      </c>
      <c r="C2685" s="17">
        <v>3.9900737876205003E-2</v>
      </c>
      <c r="D2685" s="17">
        <v>4.5231150189669403E-2</v>
      </c>
      <c r="E2685" s="17">
        <v>3.3534175126164002E-2</v>
      </c>
      <c r="F2685" s="17"/>
      <c r="G2685" s="17">
        <v>4.52097575224467E-2</v>
      </c>
      <c r="H2685" s="17">
        <v>3.53021080566377E-2</v>
      </c>
      <c r="I2685" s="17">
        <v>3.9836858350750903E-2</v>
      </c>
      <c r="J2685" s="17">
        <v>4.7163701162147999E-2</v>
      </c>
      <c r="K2685" s="17">
        <v>5.4059883318877698E-2</v>
      </c>
      <c r="L2685" s="17">
        <v>2.74698103967023E-2</v>
      </c>
      <c r="M2685" s="17"/>
      <c r="N2685" s="17">
        <v>3.7665325061788699E-2</v>
      </c>
      <c r="O2685" s="17">
        <v>2.7843879612735101E-2</v>
      </c>
      <c r="P2685" s="17">
        <v>3.1987555455404403E-2</v>
      </c>
      <c r="Q2685" s="17">
        <v>5.8644083077614401E-2</v>
      </c>
      <c r="R2685" s="17"/>
      <c r="S2685" s="17">
        <v>3.1533239363116902E-2</v>
      </c>
      <c r="T2685" s="17">
        <v>4.3972215485020102E-2</v>
      </c>
      <c r="U2685" s="17">
        <v>3.7332988834763603E-2</v>
      </c>
      <c r="V2685" s="17">
        <v>2.0560344027316001E-2</v>
      </c>
      <c r="W2685" s="17">
        <v>4.8740350488769901E-2</v>
      </c>
      <c r="X2685" s="17">
        <v>1.32823875145295E-2</v>
      </c>
      <c r="Y2685" s="17">
        <v>4.8185046583506898E-2</v>
      </c>
      <c r="Z2685" s="17">
        <v>3.5159694743240398E-2</v>
      </c>
      <c r="AA2685" s="17">
        <v>2.1726299008864101E-2</v>
      </c>
      <c r="AB2685" s="17">
        <v>7.5945572100528297E-2</v>
      </c>
      <c r="AC2685" s="17">
        <v>4.4797563741487301E-2</v>
      </c>
      <c r="AD2685" s="17">
        <v>0.118192043737329</v>
      </c>
      <c r="AE2685" s="17"/>
      <c r="AF2685" s="17">
        <v>4.4369671610853097E-2</v>
      </c>
      <c r="AG2685" s="17">
        <v>3.03691390580683E-2</v>
      </c>
      <c r="AH2685" s="17">
        <v>5.1205840271458497E-2</v>
      </c>
      <c r="AI2685" s="17"/>
      <c r="AJ2685" s="17">
        <v>3.93452283352764E-2</v>
      </c>
      <c r="AK2685" s="17">
        <v>2.5092094930246799E-2</v>
      </c>
      <c r="AL2685" s="17">
        <v>1.60345334005873E-2</v>
      </c>
      <c r="AM2685" s="17"/>
      <c r="AN2685" s="17">
        <v>5.4023291223565299E-2</v>
      </c>
      <c r="AO2685" s="17">
        <v>3.4155684729445003E-2</v>
      </c>
      <c r="AP2685" s="17">
        <v>4.1298369549614598E-2</v>
      </c>
      <c r="AQ2685" s="17">
        <v>4.5360434109041198E-2</v>
      </c>
      <c r="AR2685" s="17">
        <v>0</v>
      </c>
      <c r="AS2685" s="17"/>
      <c r="AT2685" s="17">
        <v>3.9469215599171097E-2</v>
      </c>
      <c r="AU2685" s="17">
        <v>3.6620124830589899E-2</v>
      </c>
      <c r="AV2685" s="17"/>
      <c r="AW2685" s="17">
        <v>4.34829763849085E-2</v>
      </c>
      <c r="AX2685" s="17">
        <v>1.8196318944767399E-2</v>
      </c>
      <c r="AY2685" s="17">
        <v>4.1754104697375102E-2</v>
      </c>
    </row>
    <row r="2686" spans="2:51">
      <c r="B2686" t="s">
        <v>119</v>
      </c>
      <c r="C2686" s="17">
        <v>5.9123491338383002E-2</v>
      </c>
      <c r="D2686" s="17">
        <v>3.4600800697434299E-2</v>
      </c>
      <c r="E2686" s="17">
        <v>8.2627736762340406E-2</v>
      </c>
      <c r="F2686" s="17"/>
      <c r="G2686" s="17">
        <v>6.1899212996901001E-2</v>
      </c>
      <c r="H2686" s="17">
        <v>6.1452369408531098E-2</v>
      </c>
      <c r="I2686" s="17">
        <v>6.4423897631775098E-2</v>
      </c>
      <c r="J2686" s="17">
        <v>3.2082253502971898E-2</v>
      </c>
      <c r="K2686" s="17">
        <v>5.1354929373744897E-2</v>
      </c>
      <c r="L2686" s="17">
        <v>7.5572155470819094E-2</v>
      </c>
      <c r="M2686" s="17"/>
      <c r="N2686" s="17">
        <v>4.0484722178721698E-2</v>
      </c>
      <c r="O2686" s="17">
        <v>5.4740299873593301E-2</v>
      </c>
      <c r="P2686" s="17">
        <v>7.6904115984467905E-2</v>
      </c>
      <c r="Q2686" s="17">
        <v>7.01026818745977E-2</v>
      </c>
      <c r="R2686" s="17"/>
      <c r="S2686" s="17">
        <v>6.4752933135107299E-2</v>
      </c>
      <c r="T2686" s="17">
        <v>5.3660636975275303E-2</v>
      </c>
      <c r="U2686" s="17">
        <v>5.7562527493562901E-2</v>
      </c>
      <c r="V2686" s="17">
        <v>6.9919269020760594E-2</v>
      </c>
      <c r="W2686" s="17">
        <v>3.4758485064526001E-2</v>
      </c>
      <c r="X2686" s="17">
        <v>8.8619001581240503E-2</v>
      </c>
      <c r="Y2686" s="17">
        <v>6.60769422628633E-2</v>
      </c>
      <c r="Z2686" s="17">
        <v>7.1330079231669993E-2</v>
      </c>
      <c r="AA2686" s="17">
        <v>3.7528596787323003E-2</v>
      </c>
      <c r="AB2686" s="17">
        <v>0.102988697709315</v>
      </c>
      <c r="AC2686" s="17">
        <v>0</v>
      </c>
      <c r="AD2686" s="17">
        <v>0</v>
      </c>
      <c r="AE2686" s="17"/>
      <c r="AF2686" s="17">
        <v>6.1727225961641201E-2</v>
      </c>
      <c r="AG2686" s="17">
        <v>5.5712221309072302E-2</v>
      </c>
      <c r="AH2686" s="17">
        <v>6.0229961427556898E-2</v>
      </c>
      <c r="AI2686" s="17"/>
      <c r="AJ2686" s="17">
        <v>5.0140531093573103E-2</v>
      </c>
      <c r="AK2686" s="17">
        <v>5.4501122858775203E-2</v>
      </c>
      <c r="AL2686" s="17">
        <v>3.7391759663518299E-2</v>
      </c>
      <c r="AM2686" s="17"/>
      <c r="AN2686" s="17">
        <v>5.4441089756211598E-2</v>
      </c>
      <c r="AO2686" s="17">
        <v>6.1763571666322799E-2</v>
      </c>
      <c r="AP2686" s="17">
        <v>4.4670735343381798E-2</v>
      </c>
      <c r="AQ2686" s="17">
        <v>5.3010379789404101E-2</v>
      </c>
      <c r="AR2686" s="17">
        <v>0.194598246694628</v>
      </c>
      <c r="AS2686" s="17"/>
      <c r="AT2686" s="17">
        <v>5.8173608320058801E-2</v>
      </c>
      <c r="AU2686" s="17">
        <v>6.0365491281073401E-2</v>
      </c>
      <c r="AV2686" s="17"/>
      <c r="AW2686" s="17">
        <v>3.1891540906555299E-2</v>
      </c>
      <c r="AX2686" s="17">
        <v>5.0263113070927602E-2</v>
      </c>
      <c r="AY2686" s="17">
        <v>9.3188157862679796E-2</v>
      </c>
    </row>
    <row r="2687" spans="2:51">
      <c r="B2687" t="s">
        <v>138</v>
      </c>
      <c r="C2687" s="17">
        <v>0.53837393555662005</v>
      </c>
      <c r="D2687" s="17">
        <v>0.54426317819260905</v>
      </c>
      <c r="E2687" s="17">
        <v>0.53294220109297896</v>
      </c>
      <c r="F2687" s="17"/>
      <c r="G2687" s="17">
        <v>0.52353378559839503</v>
      </c>
      <c r="H2687" s="17">
        <v>0.57307363386563603</v>
      </c>
      <c r="I2687" s="17">
        <v>0.54749658821082203</v>
      </c>
      <c r="J2687" s="17">
        <v>0.60856931471784603</v>
      </c>
      <c r="K2687" s="17">
        <v>0.49822174631102101</v>
      </c>
      <c r="L2687" s="17">
        <v>0.49269166053476798</v>
      </c>
      <c r="M2687" s="17"/>
      <c r="N2687" s="17">
        <v>0.58369638871665697</v>
      </c>
      <c r="O2687" s="17">
        <v>0.58035051786492298</v>
      </c>
      <c r="P2687" s="17">
        <v>0.51766642882102298</v>
      </c>
      <c r="Q2687" s="17">
        <v>0.46138460088378502</v>
      </c>
      <c r="R2687" s="17"/>
      <c r="S2687" s="17">
        <v>0.59997172657612796</v>
      </c>
      <c r="T2687" s="17">
        <v>0.58030742950080305</v>
      </c>
      <c r="U2687" s="17">
        <v>0.55119615835473801</v>
      </c>
      <c r="V2687" s="17">
        <v>0.42362933892317201</v>
      </c>
      <c r="W2687" s="17">
        <v>0.60713343863435798</v>
      </c>
      <c r="X2687" s="17">
        <v>0.51138948072570301</v>
      </c>
      <c r="Y2687" s="17">
        <v>0.48885036673404397</v>
      </c>
      <c r="Z2687" s="17">
        <v>0.40859763865791998</v>
      </c>
      <c r="AA2687" s="17">
        <v>0.552984040978175</v>
      </c>
      <c r="AB2687" s="17">
        <v>0.46933764439083497</v>
      </c>
      <c r="AC2687" s="17">
        <v>0.60889306067184001</v>
      </c>
      <c r="AD2687" s="17">
        <v>0.64723832207099397</v>
      </c>
      <c r="AE2687" s="17"/>
      <c r="AF2687" s="17">
        <v>0.49851698095128</v>
      </c>
      <c r="AG2687" s="17">
        <v>0.60752623897150004</v>
      </c>
      <c r="AH2687" s="17">
        <v>0.44335689690232699</v>
      </c>
      <c r="AI2687" s="17"/>
      <c r="AJ2687" s="17">
        <v>0.50236258044038196</v>
      </c>
      <c r="AK2687" s="17">
        <v>0.59071892880686105</v>
      </c>
      <c r="AL2687" s="17">
        <v>0.61698416504835396</v>
      </c>
      <c r="AM2687" s="17"/>
      <c r="AN2687" s="17">
        <v>0.46359475932769001</v>
      </c>
      <c r="AO2687" s="17">
        <v>0.50787106742319699</v>
      </c>
      <c r="AP2687" s="17">
        <v>0.62080417426605805</v>
      </c>
      <c r="AQ2687" s="17">
        <v>0.71322690143398104</v>
      </c>
      <c r="AR2687" s="17">
        <v>0.63937418473412</v>
      </c>
      <c r="AS2687" s="17"/>
      <c r="AT2687" s="17">
        <v>0.54280196156188898</v>
      </c>
      <c r="AU2687" s="17">
        <v>0.52284237612043805</v>
      </c>
      <c r="AV2687" s="17"/>
      <c r="AW2687" s="17">
        <v>0.61791928718473599</v>
      </c>
      <c r="AX2687" s="17">
        <v>0.54576180803289898</v>
      </c>
      <c r="AY2687" s="17">
        <v>0.44399227573562999</v>
      </c>
    </row>
    <row r="2688" spans="2:51">
      <c r="B2688" t="s">
        <v>139</v>
      </c>
      <c r="C2688" s="17">
        <v>0.144995243539216</v>
      </c>
      <c r="D2688" s="17">
        <v>0.15638003542710499</v>
      </c>
      <c r="E2688" s="17">
        <v>0.13366361288470599</v>
      </c>
      <c r="F2688" s="17"/>
      <c r="G2688" s="17">
        <v>0.15105511848535999</v>
      </c>
      <c r="H2688" s="17">
        <v>0.14778930149466299</v>
      </c>
      <c r="I2688" s="17">
        <v>0.161292557234681</v>
      </c>
      <c r="J2688" s="17">
        <v>0.14762525016810699</v>
      </c>
      <c r="K2688" s="17">
        <v>0.166721431211514</v>
      </c>
      <c r="L2688" s="17">
        <v>0.115003892183832</v>
      </c>
      <c r="M2688" s="17"/>
      <c r="N2688" s="17">
        <v>0.114747732862557</v>
      </c>
      <c r="O2688" s="17">
        <v>0.122047689889225</v>
      </c>
      <c r="P2688" s="17">
        <v>0.15817357063867099</v>
      </c>
      <c r="Q2688" s="17">
        <v>0.190328240063246</v>
      </c>
      <c r="R2688" s="17"/>
      <c r="S2688" s="17">
        <v>0.120035500407089</v>
      </c>
      <c r="T2688" s="17">
        <v>0.15664184780859899</v>
      </c>
      <c r="U2688" s="17">
        <v>0.105256524270159</v>
      </c>
      <c r="V2688" s="17">
        <v>0.133801849880156</v>
      </c>
      <c r="W2688" s="17">
        <v>0.166805272305422</v>
      </c>
      <c r="X2688" s="17">
        <v>0.101255995118665</v>
      </c>
      <c r="Y2688" s="17">
        <v>0.150637775873498</v>
      </c>
      <c r="Z2688" s="17">
        <v>0.16337881984897601</v>
      </c>
      <c r="AA2688" s="17">
        <v>0.159884519745742</v>
      </c>
      <c r="AB2688" s="17">
        <v>0.19890973805773099</v>
      </c>
      <c r="AC2688" s="17">
        <v>0.10108568537141301</v>
      </c>
      <c r="AD2688" s="17">
        <v>0.23867349466750401</v>
      </c>
      <c r="AE2688" s="17"/>
      <c r="AF2688" s="17">
        <v>0.16843741290009401</v>
      </c>
      <c r="AG2688" s="17">
        <v>9.7661672555816995E-2</v>
      </c>
      <c r="AH2688" s="17">
        <v>0.23592872771932799</v>
      </c>
      <c r="AI2688" s="17"/>
      <c r="AJ2688" s="17">
        <v>0.15097816043753401</v>
      </c>
      <c r="AK2688" s="17">
        <v>0.11098695176772699</v>
      </c>
      <c r="AL2688" s="17">
        <v>0.13990632103327599</v>
      </c>
      <c r="AM2688" s="17"/>
      <c r="AN2688" s="17">
        <v>0.16847896833756601</v>
      </c>
      <c r="AO2688" s="17">
        <v>0.20570203590309699</v>
      </c>
      <c r="AP2688" s="17">
        <v>0.121917064248979</v>
      </c>
      <c r="AQ2688" s="17">
        <v>7.0173910294266104E-2</v>
      </c>
      <c r="AR2688" s="17">
        <v>0</v>
      </c>
      <c r="AS2688" s="17"/>
      <c r="AT2688" s="17">
        <v>0.14610243513096599</v>
      </c>
      <c r="AU2688" s="17">
        <v>0.12536702982922901</v>
      </c>
      <c r="AV2688" s="17"/>
      <c r="AW2688" s="17">
        <v>0.13225915069868499</v>
      </c>
      <c r="AX2688" s="17">
        <v>0.11120516184123801</v>
      </c>
      <c r="AY2688" s="17">
        <v>0.16913818824526</v>
      </c>
    </row>
    <row r="2689" spans="2:51">
      <c r="B2689" t="s">
        <v>140</v>
      </c>
      <c r="C2689" s="17">
        <v>0.393378692017403</v>
      </c>
      <c r="D2689" s="17">
        <v>0.38788314276550401</v>
      </c>
      <c r="E2689" s="17">
        <v>0.399278588208274</v>
      </c>
      <c r="F2689" s="17"/>
      <c r="G2689" s="17">
        <v>0.37247866711303501</v>
      </c>
      <c r="H2689" s="17">
        <v>0.42528433237097302</v>
      </c>
      <c r="I2689" s="17">
        <v>0.38620403097614098</v>
      </c>
      <c r="J2689" s="17">
        <v>0.46094406454973902</v>
      </c>
      <c r="K2689" s="17">
        <v>0.331500315099507</v>
      </c>
      <c r="L2689" s="17">
        <v>0.37768776835093598</v>
      </c>
      <c r="M2689" s="17"/>
      <c r="N2689" s="17">
        <v>0.46894865585409901</v>
      </c>
      <c r="O2689" s="17">
        <v>0.45830282797569799</v>
      </c>
      <c r="P2689" s="17">
        <v>0.35949285818235099</v>
      </c>
      <c r="Q2689" s="17">
        <v>0.27105636082053902</v>
      </c>
      <c r="R2689" s="17"/>
      <c r="S2689" s="17">
        <v>0.47993622616903903</v>
      </c>
      <c r="T2689" s="17">
        <v>0.42366558169220497</v>
      </c>
      <c r="U2689" s="17">
        <v>0.44593963408457898</v>
      </c>
      <c r="V2689" s="17">
        <v>0.28982748904301597</v>
      </c>
      <c r="W2689" s="17">
        <v>0.44032816632893601</v>
      </c>
      <c r="X2689" s="17">
        <v>0.410133485607038</v>
      </c>
      <c r="Y2689" s="17">
        <v>0.338212590860546</v>
      </c>
      <c r="Z2689" s="17">
        <v>0.245218818808944</v>
      </c>
      <c r="AA2689" s="17">
        <v>0.39309952123243302</v>
      </c>
      <c r="AB2689" s="17">
        <v>0.27042790633310398</v>
      </c>
      <c r="AC2689" s="17">
        <v>0.50780737530042697</v>
      </c>
      <c r="AD2689" s="17">
        <v>0.40856482740349098</v>
      </c>
      <c r="AE2689" s="17"/>
      <c r="AF2689" s="17">
        <v>0.33007956805118599</v>
      </c>
      <c r="AG2689" s="17">
        <v>0.50986456641568301</v>
      </c>
      <c r="AH2689" s="17">
        <v>0.207428169182998</v>
      </c>
      <c r="AI2689" s="17"/>
      <c r="AJ2689" s="17">
        <v>0.35138442000284897</v>
      </c>
      <c r="AK2689" s="17">
        <v>0.47973197703913401</v>
      </c>
      <c r="AL2689" s="17">
        <v>0.47707784401507902</v>
      </c>
      <c r="AM2689" s="17"/>
      <c r="AN2689" s="17">
        <v>0.29511579099012403</v>
      </c>
      <c r="AO2689" s="17">
        <v>0.3021690315201</v>
      </c>
      <c r="AP2689" s="17">
        <v>0.49888711001707903</v>
      </c>
      <c r="AQ2689" s="17">
        <v>0.64305299113971504</v>
      </c>
      <c r="AR2689" s="17">
        <v>0.63937418473412</v>
      </c>
      <c r="AS2689" s="17"/>
      <c r="AT2689" s="17">
        <v>0.39669952643092299</v>
      </c>
      <c r="AU2689" s="17">
        <v>0.39747534629120901</v>
      </c>
      <c r="AV2689" s="17"/>
      <c r="AW2689" s="17">
        <v>0.485660136486051</v>
      </c>
      <c r="AX2689" s="17">
        <v>0.43455664619166101</v>
      </c>
      <c r="AY2689" s="17">
        <v>0.27485408749036899</v>
      </c>
    </row>
    <row r="2690" spans="2:51">
      <c r="C2690" s="17"/>
      <c r="D2690" s="17"/>
      <c r="E2690" s="17"/>
      <c r="F2690" s="17"/>
      <c r="G2690" s="17"/>
      <c r="H2690" s="17"/>
      <c r="I2690" s="17"/>
      <c r="J2690" s="17"/>
      <c r="K2690" s="17"/>
      <c r="L2690" s="17"/>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7"/>
      <c r="AI2690" s="17"/>
      <c r="AJ2690" s="17"/>
      <c r="AK2690" s="17"/>
      <c r="AL2690" s="17"/>
      <c r="AM2690" s="17"/>
      <c r="AN2690" s="17"/>
      <c r="AO2690" s="17"/>
      <c r="AP2690" s="17"/>
      <c r="AQ2690" s="17"/>
      <c r="AR2690" s="17"/>
      <c r="AS2690" s="17"/>
      <c r="AT2690" s="17"/>
      <c r="AU2690" s="17"/>
      <c r="AV2690" s="17"/>
      <c r="AW2690" s="17"/>
      <c r="AX2690" s="17"/>
      <c r="AY2690" s="17"/>
    </row>
    <row r="2691" spans="2:51">
      <c r="B2691" s="6" t="s">
        <v>568</v>
      </c>
      <c r="C2691" s="17"/>
      <c r="D2691" s="17"/>
      <c r="E2691" s="17"/>
      <c r="F2691" s="17"/>
      <c r="G2691" s="17"/>
      <c r="H2691" s="17"/>
      <c r="I2691" s="17"/>
      <c r="J2691" s="17"/>
      <c r="K2691" s="17"/>
      <c r="L2691" s="17"/>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7"/>
      <c r="AI2691" s="17"/>
      <c r="AJ2691" s="17"/>
      <c r="AK2691" s="17"/>
      <c r="AL2691" s="17"/>
      <c r="AM2691" s="17"/>
      <c r="AN2691" s="17"/>
      <c r="AO2691" s="17"/>
      <c r="AP2691" s="17"/>
      <c r="AQ2691" s="17"/>
      <c r="AR2691" s="17"/>
      <c r="AS2691" s="17"/>
      <c r="AT2691" s="17"/>
      <c r="AU2691" s="17"/>
      <c r="AV2691" s="17"/>
      <c r="AW2691" s="17"/>
      <c r="AX2691" s="17"/>
      <c r="AY2691" s="17"/>
    </row>
    <row r="2692" spans="2:51">
      <c r="B2692" s="24" t="s">
        <v>16</v>
      </c>
      <c r="C2692" s="17"/>
      <c r="D2692" s="17"/>
      <c r="E2692" s="17"/>
      <c r="F2692" s="17"/>
      <c r="G2692" s="17"/>
      <c r="H2692" s="17"/>
      <c r="I2692" s="17"/>
      <c r="J2692" s="17"/>
      <c r="K2692" s="17"/>
      <c r="L2692" s="17"/>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7"/>
      <c r="AI2692" s="17"/>
      <c r="AJ2692" s="17"/>
      <c r="AK2692" s="17"/>
      <c r="AL2692" s="17"/>
      <c r="AM2692" s="17"/>
      <c r="AN2692" s="17"/>
      <c r="AO2692" s="17"/>
      <c r="AP2692" s="17"/>
      <c r="AQ2692" s="17"/>
      <c r="AR2692" s="17"/>
      <c r="AS2692" s="17"/>
      <c r="AT2692" s="17"/>
      <c r="AU2692" s="17"/>
      <c r="AV2692" s="17"/>
      <c r="AW2692" s="17"/>
      <c r="AX2692" s="17"/>
      <c r="AY2692" s="17"/>
    </row>
    <row r="2693" spans="2:51">
      <c r="B2693" t="s">
        <v>133</v>
      </c>
      <c r="C2693" s="17">
        <v>0.14699886205021301</v>
      </c>
      <c r="D2693" s="17">
        <v>0.18160398322306201</v>
      </c>
      <c r="E2693" s="17">
        <v>0.115443987835679</v>
      </c>
      <c r="F2693" s="17"/>
      <c r="G2693" s="17">
        <v>0.11948578167603199</v>
      </c>
      <c r="H2693" s="17">
        <v>0.143862245719835</v>
      </c>
      <c r="I2693" s="17">
        <v>0.14624110808717</v>
      </c>
      <c r="J2693" s="17">
        <v>0.147953669555037</v>
      </c>
      <c r="K2693" s="17">
        <v>0.16279019950333301</v>
      </c>
      <c r="L2693" s="17">
        <v>0.150878944865383</v>
      </c>
      <c r="M2693" s="17"/>
      <c r="N2693" s="17">
        <v>0.18259851682981601</v>
      </c>
      <c r="O2693" s="17">
        <v>0.15908734158010401</v>
      </c>
      <c r="P2693" s="17">
        <v>0.14284864414886</v>
      </c>
      <c r="Q2693" s="17">
        <v>9.5865351007758906E-2</v>
      </c>
      <c r="R2693" s="17"/>
      <c r="S2693" s="17">
        <v>0.18623972469200201</v>
      </c>
      <c r="T2693" s="17">
        <v>0.17890257834825299</v>
      </c>
      <c r="U2693" s="17">
        <v>0.171647704706126</v>
      </c>
      <c r="V2693" s="17">
        <v>0.14432690285057501</v>
      </c>
      <c r="W2693" s="17">
        <v>0.172935698998223</v>
      </c>
      <c r="X2693" s="17">
        <v>0.10805521408922</v>
      </c>
      <c r="Y2693" s="17">
        <v>0.15962004438941499</v>
      </c>
      <c r="Z2693" s="17">
        <v>0.120644176598454</v>
      </c>
      <c r="AA2693" s="17">
        <v>0.10038932937912901</v>
      </c>
      <c r="AB2693" s="17">
        <v>0.12010200899941501</v>
      </c>
      <c r="AC2693" s="17">
        <v>0.170170267582548</v>
      </c>
      <c r="AD2693" s="17">
        <v>3.0367437866538199E-2</v>
      </c>
      <c r="AE2693" s="17"/>
      <c r="AF2693" s="17">
        <v>0.14567386544153901</v>
      </c>
      <c r="AG2693" s="17">
        <v>0.17980379592899101</v>
      </c>
      <c r="AH2693" s="17">
        <v>6.3737153805226598E-2</v>
      </c>
      <c r="AI2693" s="17"/>
      <c r="AJ2693" s="17">
        <v>0.154993442786899</v>
      </c>
      <c r="AK2693" s="17">
        <v>0.18734046111809299</v>
      </c>
      <c r="AL2693" s="17">
        <v>0.17716029999421801</v>
      </c>
      <c r="AM2693" s="17"/>
      <c r="AN2693" s="17">
        <v>0.14572854997342699</v>
      </c>
      <c r="AO2693" s="17">
        <v>0.131723095717481</v>
      </c>
      <c r="AP2693" s="17">
        <v>0.143515439953116</v>
      </c>
      <c r="AQ2693" s="17">
        <v>0.18445030687787201</v>
      </c>
      <c r="AR2693" s="17">
        <v>0.283580411259587</v>
      </c>
      <c r="AS2693" s="17"/>
      <c r="AT2693" s="17">
        <v>0.148112334788678</v>
      </c>
      <c r="AU2693" s="17">
        <v>0.15239228177016301</v>
      </c>
      <c r="AV2693" s="17"/>
      <c r="AW2693" s="17">
        <v>0.181840406275071</v>
      </c>
      <c r="AX2693" s="17">
        <v>0.18131152402239001</v>
      </c>
      <c r="AY2693" s="17">
        <v>9.7051401925700997E-2</v>
      </c>
    </row>
    <row r="2694" spans="2:51">
      <c r="B2694" t="s">
        <v>134</v>
      </c>
      <c r="C2694" s="17">
        <v>0.35816779947166899</v>
      </c>
      <c r="D2694" s="17">
        <v>0.36548076150340503</v>
      </c>
      <c r="E2694" s="17">
        <v>0.34850721155468001</v>
      </c>
      <c r="F2694" s="17"/>
      <c r="G2694" s="17">
        <v>0.314481119968678</v>
      </c>
      <c r="H2694" s="17">
        <v>0.321477472808812</v>
      </c>
      <c r="I2694" s="17">
        <v>0.39002803190681001</v>
      </c>
      <c r="J2694" s="17">
        <v>0.373090743705635</v>
      </c>
      <c r="K2694" s="17">
        <v>0.34617537995117398</v>
      </c>
      <c r="L2694" s="17">
        <v>0.37712307324468097</v>
      </c>
      <c r="M2694" s="17"/>
      <c r="N2694" s="17">
        <v>0.43437309519723299</v>
      </c>
      <c r="O2694" s="17">
        <v>0.34216217381051101</v>
      </c>
      <c r="P2694" s="17">
        <v>0.32599249961934501</v>
      </c>
      <c r="Q2694" s="17">
        <v>0.32060284777459003</v>
      </c>
      <c r="R2694" s="17"/>
      <c r="S2694" s="17">
        <v>0.40926764517578701</v>
      </c>
      <c r="T2694" s="17">
        <v>0.35386279224077899</v>
      </c>
      <c r="U2694" s="17">
        <v>0.356916941623458</v>
      </c>
      <c r="V2694" s="17">
        <v>0.385748189188861</v>
      </c>
      <c r="W2694" s="17">
        <v>0.36402277773811198</v>
      </c>
      <c r="X2694" s="17">
        <v>0.33555604218791202</v>
      </c>
      <c r="Y2694" s="17">
        <v>0.29667139502579298</v>
      </c>
      <c r="Z2694" s="17">
        <v>0.33817036495103198</v>
      </c>
      <c r="AA2694" s="17">
        <v>0.39622544980021801</v>
      </c>
      <c r="AB2694" s="17">
        <v>0.35095763846127198</v>
      </c>
      <c r="AC2694" s="17">
        <v>0.249199149113603</v>
      </c>
      <c r="AD2694" s="17">
        <v>0.40194055145750801</v>
      </c>
      <c r="AE2694" s="17"/>
      <c r="AF2694" s="17">
        <v>0.33751453672357801</v>
      </c>
      <c r="AG2694" s="17">
        <v>0.41664997116431202</v>
      </c>
      <c r="AH2694" s="17">
        <v>0.287517660114604</v>
      </c>
      <c r="AI2694" s="17"/>
      <c r="AJ2694" s="17">
        <v>0.359358657949016</v>
      </c>
      <c r="AK2694" s="17">
        <v>0.363936933470145</v>
      </c>
      <c r="AL2694" s="17">
        <v>0.47143485057590101</v>
      </c>
      <c r="AM2694" s="17"/>
      <c r="AN2694" s="17">
        <v>0.27037118701428597</v>
      </c>
      <c r="AO2694" s="17">
        <v>0.36107512369258399</v>
      </c>
      <c r="AP2694" s="17">
        <v>0.43703596550492602</v>
      </c>
      <c r="AQ2694" s="17">
        <v>0.46879357240062802</v>
      </c>
      <c r="AR2694" s="17">
        <v>0.44430758862929998</v>
      </c>
      <c r="AS2694" s="17"/>
      <c r="AT2694" s="17">
        <v>0.36069916021295101</v>
      </c>
      <c r="AU2694" s="17">
        <v>0.326811988273017</v>
      </c>
      <c r="AV2694" s="17"/>
      <c r="AW2694" s="17">
        <v>0.403518612093346</v>
      </c>
      <c r="AX2694" s="17">
        <v>0.39716468195863602</v>
      </c>
      <c r="AY2694" s="17">
        <v>0.29472387795282801</v>
      </c>
    </row>
    <row r="2695" spans="2:51">
      <c r="B2695" t="s">
        <v>135</v>
      </c>
      <c r="C2695" s="17">
        <v>0.285480937687907</v>
      </c>
      <c r="D2695" s="17">
        <v>0.26196940795350399</v>
      </c>
      <c r="E2695" s="17">
        <v>0.30789942106296497</v>
      </c>
      <c r="F2695" s="17"/>
      <c r="G2695" s="17">
        <v>0.33609524945210001</v>
      </c>
      <c r="H2695" s="17">
        <v>0.30154500754637897</v>
      </c>
      <c r="I2695" s="17">
        <v>0.22142128845667899</v>
      </c>
      <c r="J2695" s="17">
        <v>0.29899168183257402</v>
      </c>
      <c r="K2695" s="17">
        <v>0.27395987838159902</v>
      </c>
      <c r="L2695" s="17">
        <v>0.29401131523822199</v>
      </c>
      <c r="M2695" s="17"/>
      <c r="N2695" s="17">
        <v>0.228242833532457</v>
      </c>
      <c r="O2695" s="17">
        <v>0.29353054434421899</v>
      </c>
      <c r="P2695" s="17">
        <v>0.30443220751471201</v>
      </c>
      <c r="Q2695" s="17">
        <v>0.32582717545265799</v>
      </c>
      <c r="R2695" s="17"/>
      <c r="S2695" s="17">
        <v>0.23991297708648199</v>
      </c>
      <c r="T2695" s="17">
        <v>0.26079743928142801</v>
      </c>
      <c r="U2695" s="17">
        <v>0.224591593106512</v>
      </c>
      <c r="V2695" s="17">
        <v>0.35106632143206201</v>
      </c>
      <c r="W2695" s="17">
        <v>0.200224947895073</v>
      </c>
      <c r="X2695" s="17">
        <v>0.36879433070789902</v>
      </c>
      <c r="Y2695" s="17">
        <v>0.34938649833274799</v>
      </c>
      <c r="Z2695" s="17">
        <v>0.27144758789234902</v>
      </c>
      <c r="AA2695" s="17">
        <v>0.32530788898554602</v>
      </c>
      <c r="AB2695" s="17">
        <v>0.22462267802156699</v>
      </c>
      <c r="AC2695" s="17">
        <v>0.33432684415781</v>
      </c>
      <c r="AD2695" s="17">
        <v>0.36268150586287001</v>
      </c>
      <c r="AE2695" s="17"/>
      <c r="AF2695" s="17">
        <v>0.294381791129118</v>
      </c>
      <c r="AG2695" s="17">
        <v>0.239016128313814</v>
      </c>
      <c r="AH2695" s="17">
        <v>0.34910715449982599</v>
      </c>
      <c r="AI2695" s="17"/>
      <c r="AJ2695" s="17">
        <v>0.28829416123757501</v>
      </c>
      <c r="AK2695" s="17">
        <v>0.28706952775450401</v>
      </c>
      <c r="AL2695" s="17">
        <v>0.22509354887907501</v>
      </c>
      <c r="AM2695" s="17"/>
      <c r="AN2695" s="17">
        <v>0.387672786320163</v>
      </c>
      <c r="AO2695" s="17">
        <v>0.31445328001419998</v>
      </c>
      <c r="AP2695" s="17">
        <v>0.23097418185054899</v>
      </c>
      <c r="AQ2695" s="17">
        <v>0.176772517775346</v>
      </c>
      <c r="AR2695" s="17">
        <v>7.7513753416485795E-2</v>
      </c>
      <c r="AS2695" s="17"/>
      <c r="AT2695" s="17">
        <v>0.27804154859262298</v>
      </c>
      <c r="AU2695" s="17">
        <v>0.34923477068771902</v>
      </c>
      <c r="AV2695" s="17"/>
      <c r="AW2695" s="17">
        <v>0.25281008406821498</v>
      </c>
      <c r="AX2695" s="17">
        <v>0.25630647716385602</v>
      </c>
      <c r="AY2695" s="17">
        <v>0.33148552750201299</v>
      </c>
    </row>
    <row r="2696" spans="2:51">
      <c r="B2696" t="s">
        <v>136</v>
      </c>
      <c r="C2696" s="17">
        <v>7.6007005376662398E-2</v>
      </c>
      <c r="D2696" s="17">
        <v>8.8316442836509496E-2</v>
      </c>
      <c r="E2696" s="17">
        <v>6.4948606160907904E-2</v>
      </c>
      <c r="F2696" s="17"/>
      <c r="G2696" s="17">
        <v>7.3596582937368302E-2</v>
      </c>
      <c r="H2696" s="17">
        <v>9.31964988448859E-2</v>
      </c>
      <c r="I2696" s="17">
        <v>0.110423154700663</v>
      </c>
      <c r="J2696" s="17">
        <v>5.4672305269904999E-2</v>
      </c>
      <c r="K2696" s="17">
        <v>8.0472269225141793E-2</v>
      </c>
      <c r="L2696" s="17">
        <v>5.4228171763645298E-2</v>
      </c>
      <c r="M2696" s="17"/>
      <c r="N2696" s="17">
        <v>5.4432970649568299E-2</v>
      </c>
      <c r="O2696" s="17">
        <v>6.4019734392094602E-2</v>
      </c>
      <c r="P2696" s="17">
        <v>9.4382849114683004E-2</v>
      </c>
      <c r="Q2696" s="17">
        <v>9.8067632883748104E-2</v>
      </c>
      <c r="R2696" s="17"/>
      <c r="S2696" s="17">
        <v>7.0980230513818701E-2</v>
      </c>
      <c r="T2696" s="17">
        <v>5.3587381997775199E-2</v>
      </c>
      <c r="U2696" s="17">
        <v>5.8540911973700503E-2</v>
      </c>
      <c r="V2696" s="17">
        <v>1.4850613522978701E-2</v>
      </c>
      <c r="W2696" s="17">
        <v>0.10759509928411901</v>
      </c>
      <c r="X2696" s="17">
        <v>7.07653134684115E-2</v>
      </c>
      <c r="Y2696" s="17">
        <v>0.106602493058463</v>
      </c>
      <c r="Z2696" s="17">
        <v>0.12217668945001101</v>
      </c>
      <c r="AA2696" s="17">
        <v>7.5576969784887593E-2</v>
      </c>
      <c r="AB2696" s="17">
        <v>0.100119968861739</v>
      </c>
      <c r="AC2696" s="17">
        <v>0.10532613534212699</v>
      </c>
      <c r="AD2696" s="17">
        <v>8.07972168830174E-2</v>
      </c>
      <c r="AE2696" s="17"/>
      <c r="AF2696" s="17">
        <v>8.0051253176443696E-2</v>
      </c>
      <c r="AG2696" s="17">
        <v>5.7754093198878698E-2</v>
      </c>
      <c r="AH2696" s="17">
        <v>0.14140151058737299</v>
      </c>
      <c r="AI2696" s="17"/>
      <c r="AJ2696" s="17">
        <v>9.6715700879595495E-2</v>
      </c>
      <c r="AK2696" s="17">
        <v>5.4029782820196902E-2</v>
      </c>
      <c r="AL2696" s="17">
        <v>4.5462363735691097E-2</v>
      </c>
      <c r="AM2696" s="17"/>
      <c r="AN2696" s="17">
        <v>7.73669232012794E-2</v>
      </c>
      <c r="AO2696" s="17">
        <v>6.2385861403580399E-2</v>
      </c>
      <c r="AP2696" s="17">
        <v>7.7920908311348402E-2</v>
      </c>
      <c r="AQ2696" s="17">
        <v>7.2147866154559107E-2</v>
      </c>
      <c r="AR2696" s="17">
        <v>0.116637679892467</v>
      </c>
      <c r="AS2696" s="17"/>
      <c r="AT2696" s="17">
        <v>7.4443518203614098E-2</v>
      </c>
      <c r="AU2696" s="17">
        <v>7.3889151307729606E-2</v>
      </c>
      <c r="AV2696" s="17"/>
      <c r="AW2696" s="17">
        <v>6.4403491498258303E-2</v>
      </c>
      <c r="AX2696" s="17">
        <v>8.5496318384817402E-2</v>
      </c>
      <c r="AY2696" s="17">
        <v>8.6847934437539603E-2</v>
      </c>
    </row>
    <row r="2697" spans="2:51">
      <c r="B2697" t="s">
        <v>137</v>
      </c>
      <c r="C2697" s="17">
        <v>3.1484769899976402E-2</v>
      </c>
      <c r="D2697" s="17">
        <v>4.4547678005452097E-2</v>
      </c>
      <c r="E2697" s="17">
        <v>1.9405242467412299E-2</v>
      </c>
      <c r="F2697" s="17"/>
      <c r="G2697" s="17">
        <v>1.58745082495204E-2</v>
      </c>
      <c r="H2697" s="17">
        <v>3.4874251206907798E-2</v>
      </c>
      <c r="I2697" s="17">
        <v>2.7923864113954599E-2</v>
      </c>
      <c r="J2697" s="17">
        <v>3.7403376957360603E-2</v>
      </c>
      <c r="K2697" s="17">
        <v>3.5537440924082397E-2</v>
      </c>
      <c r="L2697" s="17">
        <v>3.1665907177225103E-2</v>
      </c>
      <c r="M2697" s="17"/>
      <c r="N2697" s="17">
        <v>2.2893672087285401E-2</v>
      </c>
      <c r="O2697" s="17">
        <v>3.4940128741070699E-2</v>
      </c>
      <c r="P2697" s="17">
        <v>4.4984741245672602E-2</v>
      </c>
      <c r="Q2697" s="17">
        <v>2.1510754606265E-2</v>
      </c>
      <c r="R2697" s="17"/>
      <c r="S2697" s="17">
        <v>3.8215308193063E-2</v>
      </c>
      <c r="T2697" s="17">
        <v>4.2519415985045599E-2</v>
      </c>
      <c r="U2697" s="17">
        <v>4.0589520818426698E-2</v>
      </c>
      <c r="V2697" s="17">
        <v>3.6734701291050303E-2</v>
      </c>
      <c r="W2697" s="17">
        <v>2.30164794307312E-2</v>
      </c>
      <c r="X2697" s="17">
        <v>0</v>
      </c>
      <c r="Y2697" s="17">
        <v>1.12359811122243E-2</v>
      </c>
      <c r="Z2697" s="17">
        <v>4.5381178866059101E-2</v>
      </c>
      <c r="AA2697" s="17">
        <v>2.6184215532320702E-2</v>
      </c>
      <c r="AB2697" s="17">
        <v>2.3820694551800099E-2</v>
      </c>
      <c r="AC2697" s="17">
        <v>5.08501846994334E-2</v>
      </c>
      <c r="AD2697" s="17">
        <v>8.4633518859381196E-2</v>
      </c>
      <c r="AE2697" s="17"/>
      <c r="AF2697" s="17">
        <v>4.1142020376010197E-2</v>
      </c>
      <c r="AG2697" s="17">
        <v>2.07174950577429E-2</v>
      </c>
      <c r="AH2697" s="17">
        <v>3.4887670988978901E-2</v>
      </c>
      <c r="AI2697" s="17"/>
      <c r="AJ2697" s="17">
        <v>3.0594248194126299E-2</v>
      </c>
      <c r="AK2697" s="17">
        <v>2.5752101085401099E-2</v>
      </c>
      <c r="AL2697" s="17">
        <v>0</v>
      </c>
      <c r="AM2697" s="17"/>
      <c r="AN2697" s="17">
        <v>3.2189224792557598E-2</v>
      </c>
      <c r="AO2697" s="17">
        <v>2.95805489028226E-2</v>
      </c>
      <c r="AP2697" s="17">
        <v>2.79200085072039E-2</v>
      </c>
      <c r="AQ2697" s="17">
        <v>3.6151653725518998E-2</v>
      </c>
      <c r="AR2697" s="17">
        <v>0</v>
      </c>
      <c r="AS2697" s="17"/>
      <c r="AT2697" s="17">
        <v>3.3321702517741802E-2</v>
      </c>
      <c r="AU2697" s="17">
        <v>1.7726718987953E-2</v>
      </c>
      <c r="AV2697" s="17"/>
      <c r="AW2697" s="17">
        <v>3.2592200548362399E-2</v>
      </c>
      <c r="AX2697" s="17">
        <v>2.9606855446529499E-2</v>
      </c>
      <c r="AY2697" s="17">
        <v>3.071941235743E-2</v>
      </c>
    </row>
    <row r="2698" spans="2:51">
      <c r="B2698" t="s">
        <v>119</v>
      </c>
      <c r="C2698" s="17">
        <v>0.101860625513572</v>
      </c>
      <c r="D2698" s="17">
        <v>5.8081726478066899E-2</v>
      </c>
      <c r="E2698" s="17">
        <v>0.14379553091835501</v>
      </c>
      <c r="F2698" s="17"/>
      <c r="G2698" s="17">
        <v>0.14046675771630099</v>
      </c>
      <c r="H2698" s="17">
        <v>0.10504452387318</v>
      </c>
      <c r="I2698" s="17">
        <v>0.103962552734724</v>
      </c>
      <c r="J2698" s="17">
        <v>8.7888222679488606E-2</v>
      </c>
      <c r="K2698" s="17">
        <v>0.10106483201466999</v>
      </c>
      <c r="L2698" s="17">
        <v>9.2092587710843707E-2</v>
      </c>
      <c r="M2698" s="17"/>
      <c r="N2698" s="17">
        <v>7.7458911703640401E-2</v>
      </c>
      <c r="O2698" s="17">
        <v>0.106260077132001</v>
      </c>
      <c r="P2698" s="17">
        <v>8.7359058356727595E-2</v>
      </c>
      <c r="Q2698" s="17">
        <v>0.13812623827498</v>
      </c>
      <c r="R2698" s="17"/>
      <c r="S2698" s="17">
        <v>5.5384114338847101E-2</v>
      </c>
      <c r="T2698" s="17">
        <v>0.110330392146719</v>
      </c>
      <c r="U2698" s="17">
        <v>0.14771332777177701</v>
      </c>
      <c r="V2698" s="17">
        <v>6.7273271714472199E-2</v>
      </c>
      <c r="W2698" s="17">
        <v>0.132204996653742</v>
      </c>
      <c r="X2698" s="17">
        <v>0.116829099546558</v>
      </c>
      <c r="Y2698" s="17">
        <v>7.6483588081356399E-2</v>
      </c>
      <c r="Z2698" s="17">
        <v>0.102180002242095</v>
      </c>
      <c r="AA2698" s="17">
        <v>7.6316146517898698E-2</v>
      </c>
      <c r="AB2698" s="17">
        <v>0.18037701110420601</v>
      </c>
      <c r="AC2698" s="17">
        <v>9.0127419104478204E-2</v>
      </c>
      <c r="AD2698" s="17">
        <v>3.9579769070685999E-2</v>
      </c>
      <c r="AE2698" s="17"/>
      <c r="AF2698" s="17">
        <v>0.10123653315331101</v>
      </c>
      <c r="AG2698" s="17">
        <v>8.6058516336260299E-2</v>
      </c>
      <c r="AH2698" s="17">
        <v>0.123348850003992</v>
      </c>
      <c r="AI2698" s="17"/>
      <c r="AJ2698" s="17">
        <v>7.0043788952788399E-2</v>
      </c>
      <c r="AK2698" s="17">
        <v>8.1871193751660506E-2</v>
      </c>
      <c r="AL2698" s="17">
        <v>8.0848936815115305E-2</v>
      </c>
      <c r="AM2698" s="17"/>
      <c r="AN2698" s="17">
        <v>8.6671328698287406E-2</v>
      </c>
      <c r="AO2698" s="17">
        <v>0.10078209026933201</v>
      </c>
      <c r="AP2698" s="17">
        <v>8.2633495872856802E-2</v>
      </c>
      <c r="AQ2698" s="17">
        <v>6.1684083066075902E-2</v>
      </c>
      <c r="AR2698" s="17">
        <v>7.7960566802160805E-2</v>
      </c>
      <c r="AS2698" s="17"/>
      <c r="AT2698" s="17">
        <v>0.105381735684393</v>
      </c>
      <c r="AU2698" s="17">
        <v>7.9945088973417705E-2</v>
      </c>
      <c r="AV2698" s="17"/>
      <c r="AW2698" s="17">
        <v>6.4835205516746902E-2</v>
      </c>
      <c r="AX2698" s="17">
        <v>5.01141430237712E-2</v>
      </c>
      <c r="AY2698" s="17">
        <v>0.15917184582448801</v>
      </c>
    </row>
    <row r="2699" spans="2:51">
      <c r="B2699" t="s">
        <v>138</v>
      </c>
      <c r="C2699" s="17">
        <v>0.50516666152188305</v>
      </c>
      <c r="D2699" s="17">
        <v>0.54708474472646695</v>
      </c>
      <c r="E2699" s="17">
        <v>0.463951199390359</v>
      </c>
      <c r="F2699" s="17"/>
      <c r="G2699" s="17">
        <v>0.43396690164471002</v>
      </c>
      <c r="H2699" s="17">
        <v>0.46533971852864697</v>
      </c>
      <c r="I2699" s="17">
        <v>0.53626913999397996</v>
      </c>
      <c r="J2699" s="17">
        <v>0.52104441326067197</v>
      </c>
      <c r="K2699" s="17">
        <v>0.50896557945450704</v>
      </c>
      <c r="L2699" s="17">
        <v>0.52800201811006398</v>
      </c>
      <c r="M2699" s="17"/>
      <c r="N2699" s="17">
        <v>0.61697161202704898</v>
      </c>
      <c r="O2699" s="17">
        <v>0.50124951539061402</v>
      </c>
      <c r="P2699" s="17">
        <v>0.46884114376820502</v>
      </c>
      <c r="Q2699" s="17">
        <v>0.41646819878234798</v>
      </c>
      <c r="R2699" s="17"/>
      <c r="S2699" s="17">
        <v>0.59550736986778896</v>
      </c>
      <c r="T2699" s="17">
        <v>0.53276537058903195</v>
      </c>
      <c r="U2699" s="17">
        <v>0.528564646329583</v>
      </c>
      <c r="V2699" s="17">
        <v>0.53007509203943604</v>
      </c>
      <c r="W2699" s="17">
        <v>0.53695847673633501</v>
      </c>
      <c r="X2699" s="17">
        <v>0.44361125627713199</v>
      </c>
      <c r="Y2699" s="17">
        <v>0.456291439415208</v>
      </c>
      <c r="Z2699" s="17">
        <v>0.45881454154948598</v>
      </c>
      <c r="AA2699" s="17">
        <v>0.49661477917934699</v>
      </c>
      <c r="AB2699" s="17">
        <v>0.47105964746068801</v>
      </c>
      <c r="AC2699" s="17">
        <v>0.41936941669615102</v>
      </c>
      <c r="AD2699" s="17">
        <v>0.43230798932404602</v>
      </c>
      <c r="AE2699" s="17"/>
      <c r="AF2699" s="17">
        <v>0.48318840216511699</v>
      </c>
      <c r="AG2699" s="17">
        <v>0.596453767093304</v>
      </c>
      <c r="AH2699" s="17">
        <v>0.35125481391982999</v>
      </c>
      <c r="AI2699" s="17"/>
      <c r="AJ2699" s="17">
        <v>0.51435210073591497</v>
      </c>
      <c r="AK2699" s="17">
        <v>0.55127739458823799</v>
      </c>
      <c r="AL2699" s="17">
        <v>0.64859515057011896</v>
      </c>
      <c r="AM2699" s="17"/>
      <c r="AN2699" s="17">
        <v>0.41609973698771202</v>
      </c>
      <c r="AO2699" s="17">
        <v>0.49279821941006502</v>
      </c>
      <c r="AP2699" s="17">
        <v>0.58055140545804196</v>
      </c>
      <c r="AQ2699" s="17">
        <v>0.65324387927850003</v>
      </c>
      <c r="AR2699" s="17">
        <v>0.72788799988888597</v>
      </c>
      <c r="AS2699" s="17"/>
      <c r="AT2699" s="17">
        <v>0.50881149500162803</v>
      </c>
      <c r="AU2699" s="17">
        <v>0.47920427004318</v>
      </c>
      <c r="AV2699" s="17"/>
      <c r="AW2699" s="17">
        <v>0.58535901836841697</v>
      </c>
      <c r="AX2699" s="17">
        <v>0.578476205981026</v>
      </c>
      <c r="AY2699" s="17">
        <v>0.391775279878529</v>
      </c>
    </row>
    <row r="2700" spans="2:51">
      <c r="B2700" t="s">
        <v>139</v>
      </c>
      <c r="C2700" s="17">
        <v>0.107491775276639</v>
      </c>
      <c r="D2700" s="17">
        <v>0.132864120841962</v>
      </c>
      <c r="E2700" s="17">
        <v>8.4353848628320197E-2</v>
      </c>
      <c r="F2700" s="17"/>
      <c r="G2700" s="17">
        <v>8.9471091186888604E-2</v>
      </c>
      <c r="H2700" s="17">
        <v>0.128070750051794</v>
      </c>
      <c r="I2700" s="17">
        <v>0.138347018814618</v>
      </c>
      <c r="J2700" s="17">
        <v>9.2075682227265601E-2</v>
      </c>
      <c r="K2700" s="17">
        <v>0.116009710149224</v>
      </c>
      <c r="L2700" s="17">
        <v>8.5894078940870394E-2</v>
      </c>
      <c r="M2700" s="17"/>
      <c r="N2700" s="17">
        <v>7.7326642736853607E-2</v>
      </c>
      <c r="O2700" s="17">
        <v>9.8959863133165293E-2</v>
      </c>
      <c r="P2700" s="17">
        <v>0.13936759036035601</v>
      </c>
      <c r="Q2700" s="17">
        <v>0.119578387490013</v>
      </c>
      <c r="R2700" s="17"/>
      <c r="S2700" s="17">
        <v>0.10919553870688201</v>
      </c>
      <c r="T2700" s="17">
        <v>9.6106797982820805E-2</v>
      </c>
      <c r="U2700" s="17">
        <v>9.9130432792127202E-2</v>
      </c>
      <c r="V2700" s="17">
        <v>5.1585314814028997E-2</v>
      </c>
      <c r="W2700" s="17">
        <v>0.13061157871484999</v>
      </c>
      <c r="X2700" s="17">
        <v>7.07653134684115E-2</v>
      </c>
      <c r="Y2700" s="17">
        <v>0.117838474170688</v>
      </c>
      <c r="Z2700" s="17">
        <v>0.16755786831607</v>
      </c>
      <c r="AA2700" s="17">
        <v>0.101761185317208</v>
      </c>
      <c r="AB2700" s="17">
        <v>0.123940663413539</v>
      </c>
      <c r="AC2700" s="17">
        <v>0.15617632004156101</v>
      </c>
      <c r="AD2700" s="17">
        <v>0.165430735742399</v>
      </c>
      <c r="AE2700" s="17"/>
      <c r="AF2700" s="17">
        <v>0.121193273552454</v>
      </c>
      <c r="AG2700" s="17">
        <v>7.8471588256621594E-2</v>
      </c>
      <c r="AH2700" s="17">
        <v>0.17628918157635201</v>
      </c>
      <c r="AI2700" s="17"/>
      <c r="AJ2700" s="17">
        <v>0.12730994907372201</v>
      </c>
      <c r="AK2700" s="17">
        <v>7.9781883905597997E-2</v>
      </c>
      <c r="AL2700" s="17">
        <v>4.5462363735691097E-2</v>
      </c>
      <c r="AM2700" s="17"/>
      <c r="AN2700" s="17">
        <v>0.10955614799383701</v>
      </c>
      <c r="AO2700" s="17">
        <v>9.1966410306402999E-2</v>
      </c>
      <c r="AP2700" s="17">
        <v>0.105840916818552</v>
      </c>
      <c r="AQ2700" s="17">
        <v>0.10829951988007799</v>
      </c>
      <c r="AR2700" s="17">
        <v>0.116637679892467</v>
      </c>
      <c r="AS2700" s="17"/>
      <c r="AT2700" s="17">
        <v>0.107765220721356</v>
      </c>
      <c r="AU2700" s="17">
        <v>9.1615870295682605E-2</v>
      </c>
      <c r="AV2700" s="17"/>
      <c r="AW2700" s="17">
        <v>9.6995692046620702E-2</v>
      </c>
      <c r="AX2700" s="17">
        <v>0.11510317383134699</v>
      </c>
      <c r="AY2700" s="17">
        <v>0.11756734679497</v>
      </c>
    </row>
    <row r="2701" spans="2:51">
      <c r="B2701" t="s">
        <v>140</v>
      </c>
      <c r="C2701" s="17">
        <v>0.397674886245244</v>
      </c>
      <c r="D2701" s="17">
        <v>0.41422062388450598</v>
      </c>
      <c r="E2701" s="17">
        <v>0.37959735076203899</v>
      </c>
      <c r="F2701" s="17"/>
      <c r="G2701" s="17">
        <v>0.34449581045782102</v>
      </c>
      <c r="H2701" s="17">
        <v>0.337268968476853</v>
      </c>
      <c r="I2701" s="17">
        <v>0.39792212117936199</v>
      </c>
      <c r="J2701" s="17">
        <v>0.42896873103340699</v>
      </c>
      <c r="K2701" s="17">
        <v>0.39295586930528298</v>
      </c>
      <c r="L2701" s="17">
        <v>0.442107939169194</v>
      </c>
      <c r="M2701" s="17"/>
      <c r="N2701" s="17">
        <v>0.53964496929019501</v>
      </c>
      <c r="O2701" s="17">
        <v>0.402289652257449</v>
      </c>
      <c r="P2701" s="17">
        <v>0.32947355340784901</v>
      </c>
      <c r="Q2701" s="17">
        <v>0.29688981129233499</v>
      </c>
      <c r="R2701" s="17"/>
      <c r="S2701" s="17">
        <v>0.48631183116090698</v>
      </c>
      <c r="T2701" s="17">
        <v>0.43665857260621099</v>
      </c>
      <c r="U2701" s="17">
        <v>0.42943421353745598</v>
      </c>
      <c r="V2701" s="17">
        <v>0.47848977722540798</v>
      </c>
      <c r="W2701" s="17">
        <v>0.40634689802148399</v>
      </c>
      <c r="X2701" s="17">
        <v>0.37284594280872002</v>
      </c>
      <c r="Y2701" s="17">
        <v>0.33845296524452001</v>
      </c>
      <c r="Z2701" s="17">
        <v>0.29125667323341597</v>
      </c>
      <c r="AA2701" s="17">
        <v>0.39485359386213897</v>
      </c>
      <c r="AB2701" s="17">
        <v>0.34711898404714903</v>
      </c>
      <c r="AC2701" s="17">
        <v>0.26319309665459001</v>
      </c>
      <c r="AD2701" s="17">
        <v>0.26687725358164699</v>
      </c>
      <c r="AE2701" s="17"/>
      <c r="AF2701" s="17">
        <v>0.36199512861266298</v>
      </c>
      <c r="AG2701" s="17">
        <v>0.51798217883668196</v>
      </c>
      <c r="AH2701" s="17">
        <v>0.17496563234347901</v>
      </c>
      <c r="AI2701" s="17"/>
      <c r="AJ2701" s="17">
        <v>0.38704215166219302</v>
      </c>
      <c r="AK2701" s="17">
        <v>0.47149551068264001</v>
      </c>
      <c r="AL2701" s="17">
        <v>0.60313278683442795</v>
      </c>
      <c r="AM2701" s="17"/>
      <c r="AN2701" s="17">
        <v>0.30654358899387502</v>
      </c>
      <c r="AO2701" s="17">
        <v>0.40083180910366201</v>
      </c>
      <c r="AP2701" s="17">
        <v>0.474710488639489</v>
      </c>
      <c r="AQ2701" s="17">
        <v>0.54494435939842201</v>
      </c>
      <c r="AR2701" s="17">
        <v>0.61125031999641899</v>
      </c>
      <c r="AS2701" s="17"/>
      <c r="AT2701" s="17">
        <v>0.40104627428027201</v>
      </c>
      <c r="AU2701" s="17">
        <v>0.38758839974749798</v>
      </c>
      <c r="AV2701" s="17"/>
      <c r="AW2701" s="17">
        <v>0.48836332632179602</v>
      </c>
      <c r="AX2701" s="17">
        <v>0.46337303214967901</v>
      </c>
      <c r="AY2701" s="17">
        <v>0.27420793308356001</v>
      </c>
    </row>
    <row r="2702" spans="2:51">
      <c r="C2702" s="17"/>
      <c r="D2702" s="17"/>
      <c r="E2702" s="17"/>
      <c r="F2702" s="17"/>
      <c r="G2702" s="17"/>
      <c r="H2702" s="17"/>
      <c r="I2702" s="17"/>
      <c r="J2702" s="17"/>
      <c r="K2702" s="17"/>
      <c r="L2702" s="17"/>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7"/>
      <c r="AI2702" s="17"/>
      <c r="AJ2702" s="17"/>
      <c r="AK2702" s="17"/>
      <c r="AL2702" s="17"/>
      <c r="AM2702" s="17"/>
      <c r="AN2702" s="17"/>
      <c r="AO2702" s="17"/>
      <c r="AP2702" s="17"/>
      <c r="AQ2702" s="17"/>
      <c r="AR2702" s="17"/>
      <c r="AS2702" s="17"/>
      <c r="AT2702" s="17"/>
      <c r="AU2702" s="17"/>
      <c r="AV2702" s="17"/>
      <c r="AW2702" s="17"/>
      <c r="AX2702" s="17"/>
      <c r="AY2702" s="17"/>
    </row>
    <row r="2703" spans="2:51">
      <c r="B2703" s="6" t="s">
        <v>569</v>
      </c>
      <c r="C2703" s="17"/>
      <c r="D2703" s="17"/>
      <c r="E2703" s="17"/>
      <c r="F2703" s="17"/>
      <c r="G2703" s="17"/>
      <c r="H2703" s="17"/>
      <c r="I2703" s="17"/>
      <c r="J2703" s="17"/>
      <c r="K2703" s="17"/>
      <c r="L2703" s="17"/>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7"/>
      <c r="AI2703" s="17"/>
      <c r="AJ2703" s="17"/>
      <c r="AK2703" s="17"/>
      <c r="AL2703" s="17"/>
      <c r="AM2703" s="17"/>
      <c r="AN2703" s="17"/>
      <c r="AO2703" s="17"/>
      <c r="AP2703" s="17"/>
      <c r="AQ2703" s="17"/>
      <c r="AR2703" s="17"/>
      <c r="AS2703" s="17"/>
      <c r="AT2703" s="17"/>
      <c r="AU2703" s="17"/>
      <c r="AV2703" s="17"/>
      <c r="AW2703" s="17"/>
      <c r="AX2703" s="17"/>
      <c r="AY2703" s="17"/>
    </row>
    <row r="2704" spans="2:51">
      <c r="B2704" s="24" t="s">
        <v>16</v>
      </c>
      <c r="C2704" s="17"/>
      <c r="D2704" s="17"/>
      <c r="E2704" s="17"/>
      <c r="F2704" s="17"/>
      <c r="G2704" s="17"/>
      <c r="H2704" s="17"/>
      <c r="I2704" s="17"/>
      <c r="J2704" s="17"/>
      <c r="K2704" s="17"/>
      <c r="L2704" s="17"/>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7"/>
      <c r="AI2704" s="17"/>
      <c r="AJ2704" s="17"/>
      <c r="AK2704" s="17"/>
      <c r="AL2704" s="17"/>
      <c r="AM2704" s="17"/>
      <c r="AN2704" s="17"/>
      <c r="AO2704" s="17"/>
      <c r="AP2704" s="17"/>
      <c r="AQ2704" s="17"/>
      <c r="AR2704" s="17"/>
      <c r="AS2704" s="17"/>
      <c r="AT2704" s="17"/>
      <c r="AU2704" s="17"/>
      <c r="AV2704" s="17"/>
      <c r="AW2704" s="17"/>
      <c r="AX2704" s="17"/>
      <c r="AY2704" s="17"/>
    </row>
    <row r="2705" spans="2:51">
      <c r="B2705" t="s">
        <v>133</v>
      </c>
      <c r="C2705" s="17">
        <v>6.5124470737363493E-2</v>
      </c>
      <c r="D2705" s="17">
        <v>8.9526752479155897E-2</v>
      </c>
      <c r="E2705" s="17">
        <v>4.26033669946288E-2</v>
      </c>
      <c r="F2705" s="17"/>
      <c r="G2705" s="17">
        <v>9.6971165745916004E-3</v>
      </c>
      <c r="H2705" s="17">
        <v>0.11131707656613</v>
      </c>
      <c r="I2705" s="17">
        <v>7.4854899166584304E-2</v>
      </c>
      <c r="J2705" s="17">
        <v>6.76953725829538E-2</v>
      </c>
      <c r="K2705" s="17">
        <v>6.2749520758484598E-2</v>
      </c>
      <c r="L2705" s="17">
        <v>5.0426634030156202E-2</v>
      </c>
      <c r="M2705" s="17"/>
      <c r="N2705" s="17">
        <v>8.0066115854871903E-2</v>
      </c>
      <c r="O2705" s="17">
        <v>5.7483384276528E-2</v>
      </c>
      <c r="P2705" s="17">
        <v>7.0418713720961298E-2</v>
      </c>
      <c r="Q2705" s="17">
        <v>4.8359540943340697E-2</v>
      </c>
      <c r="R2705" s="17"/>
      <c r="S2705" s="17">
        <v>9.1361407412291207E-2</v>
      </c>
      <c r="T2705" s="17">
        <v>6.7547192406037307E-2</v>
      </c>
      <c r="U2705" s="17">
        <v>6.1569330062580002E-2</v>
      </c>
      <c r="V2705" s="17">
        <v>3.2708182881213702E-2</v>
      </c>
      <c r="W2705" s="17">
        <v>0.14201187715452901</v>
      </c>
      <c r="X2705" s="17">
        <v>5.30343558703553E-2</v>
      </c>
      <c r="Y2705" s="17">
        <v>8.2415258744207395E-2</v>
      </c>
      <c r="Z2705" s="17">
        <v>2.3160075445507002E-2</v>
      </c>
      <c r="AA2705" s="17">
        <v>2.28839443920241E-2</v>
      </c>
      <c r="AB2705" s="17">
        <v>5.4948588984960203E-2</v>
      </c>
      <c r="AC2705" s="17">
        <v>9.0754718190373604E-2</v>
      </c>
      <c r="AD2705" s="17">
        <v>3.9558599667928802E-2</v>
      </c>
      <c r="AE2705" s="17"/>
      <c r="AF2705" s="17">
        <v>6.0947620603231202E-2</v>
      </c>
      <c r="AG2705" s="17">
        <v>8.1941550692568907E-2</v>
      </c>
      <c r="AH2705" s="17">
        <v>4.5752814495430602E-2</v>
      </c>
      <c r="AI2705" s="17"/>
      <c r="AJ2705" s="17">
        <v>5.7700673217689902E-2</v>
      </c>
      <c r="AK2705" s="17">
        <v>7.9277208098574803E-2</v>
      </c>
      <c r="AL2705" s="17">
        <v>8.9818220876233604E-2</v>
      </c>
      <c r="AM2705" s="17"/>
      <c r="AN2705" s="17">
        <v>8.26712325116674E-2</v>
      </c>
      <c r="AO2705" s="17">
        <v>3.7427050898438403E-2</v>
      </c>
      <c r="AP2705" s="17">
        <v>5.8998169903855702E-2</v>
      </c>
      <c r="AQ2705" s="17">
        <v>0.115327160114233</v>
      </c>
      <c r="AR2705" s="17">
        <v>0.34836844401720002</v>
      </c>
      <c r="AS2705" s="17"/>
      <c r="AT2705" s="17">
        <v>6.0017858337376703E-2</v>
      </c>
      <c r="AU2705" s="17">
        <v>0.119760172129229</v>
      </c>
      <c r="AV2705" s="17"/>
      <c r="AW2705" s="17">
        <v>7.5134920713386399E-2</v>
      </c>
      <c r="AX2705" s="17">
        <v>6.6433560238091105E-2</v>
      </c>
      <c r="AY2705" s="17">
        <v>5.3141860920268701E-2</v>
      </c>
    </row>
    <row r="2706" spans="2:51">
      <c r="B2706" t="s">
        <v>134</v>
      </c>
      <c r="C2706" s="17">
        <v>0.16747000515921601</v>
      </c>
      <c r="D2706" s="17">
        <v>0.19011580680378001</v>
      </c>
      <c r="E2706" s="17">
        <v>0.14731923221281901</v>
      </c>
      <c r="F2706" s="17"/>
      <c r="G2706" s="17">
        <v>0.18151352567166501</v>
      </c>
      <c r="H2706" s="17">
        <v>0.16533629802611699</v>
      </c>
      <c r="I2706" s="17">
        <v>0.209994961721617</v>
      </c>
      <c r="J2706" s="17">
        <v>0.16074769380551601</v>
      </c>
      <c r="K2706" s="17">
        <v>0.15609308468333699</v>
      </c>
      <c r="L2706" s="17">
        <v>0.14627523785321001</v>
      </c>
      <c r="M2706" s="17"/>
      <c r="N2706" s="17">
        <v>0.17658627511398001</v>
      </c>
      <c r="O2706" s="17">
        <v>0.13332937391305799</v>
      </c>
      <c r="P2706" s="17">
        <v>0.176560728272041</v>
      </c>
      <c r="Q2706" s="17">
        <v>0.18863708733638401</v>
      </c>
      <c r="R2706" s="17"/>
      <c r="S2706" s="17">
        <v>0.169777680432944</v>
      </c>
      <c r="T2706" s="17">
        <v>0.18236721351439</v>
      </c>
      <c r="U2706" s="17">
        <v>0.14320103648146201</v>
      </c>
      <c r="V2706" s="17">
        <v>0.182477660053217</v>
      </c>
      <c r="W2706" s="17">
        <v>0.152492966587913</v>
      </c>
      <c r="X2706" s="17">
        <v>0.131737384271991</v>
      </c>
      <c r="Y2706" s="17">
        <v>0.220846088164972</v>
      </c>
      <c r="Z2706" s="17">
        <v>0.118229073395667</v>
      </c>
      <c r="AA2706" s="17">
        <v>0.18792638691057501</v>
      </c>
      <c r="AB2706" s="17">
        <v>0.107140502729259</v>
      </c>
      <c r="AC2706" s="17">
        <v>0.20475111251339401</v>
      </c>
      <c r="AD2706" s="17">
        <v>0.25201329883227502</v>
      </c>
      <c r="AE2706" s="17"/>
      <c r="AF2706" s="17">
        <v>0.17616446640175101</v>
      </c>
      <c r="AG2706" s="17">
        <v>0.15815679036052399</v>
      </c>
      <c r="AH2706" s="17">
        <v>0.18115019338088001</v>
      </c>
      <c r="AI2706" s="17"/>
      <c r="AJ2706" s="17">
        <v>0.20310077639628499</v>
      </c>
      <c r="AK2706" s="17">
        <v>0.15811388896058301</v>
      </c>
      <c r="AL2706" s="17">
        <v>0.16826729767787099</v>
      </c>
      <c r="AM2706" s="17"/>
      <c r="AN2706" s="17">
        <v>0.17044958389135001</v>
      </c>
      <c r="AO2706" s="17">
        <v>0.17422072904708</v>
      </c>
      <c r="AP2706" s="17">
        <v>0.17478395092436799</v>
      </c>
      <c r="AQ2706" s="17">
        <v>0.23643046761535</v>
      </c>
      <c r="AR2706" s="17">
        <v>0</v>
      </c>
      <c r="AS2706" s="17"/>
      <c r="AT2706" s="17">
        <v>0.16573622590124501</v>
      </c>
      <c r="AU2706" s="17">
        <v>0.176972481530353</v>
      </c>
      <c r="AV2706" s="17"/>
      <c r="AW2706" s="17">
        <v>0.147596787014455</v>
      </c>
      <c r="AX2706" s="17">
        <v>0.23666557265884</v>
      </c>
      <c r="AY2706" s="17">
        <v>0.17137315227591199</v>
      </c>
    </row>
    <row r="2707" spans="2:51">
      <c r="B2707" t="s">
        <v>135</v>
      </c>
      <c r="C2707" s="17">
        <v>0.307167434312416</v>
      </c>
      <c r="D2707" s="17">
        <v>0.30419479757434098</v>
      </c>
      <c r="E2707" s="17">
        <v>0.31211669093937999</v>
      </c>
      <c r="F2707" s="17"/>
      <c r="G2707" s="17">
        <v>0.37986862307274999</v>
      </c>
      <c r="H2707" s="17">
        <v>0.31504301247295302</v>
      </c>
      <c r="I2707" s="17">
        <v>0.27883378270971099</v>
      </c>
      <c r="J2707" s="17">
        <v>0.28012496586075702</v>
      </c>
      <c r="K2707" s="17">
        <v>0.32025085091424299</v>
      </c>
      <c r="L2707" s="17">
        <v>0.30057378449525302</v>
      </c>
      <c r="M2707" s="17"/>
      <c r="N2707" s="17">
        <v>0.28001487176765499</v>
      </c>
      <c r="O2707" s="17">
        <v>0.32413300646253701</v>
      </c>
      <c r="P2707" s="17">
        <v>0.31115137291036099</v>
      </c>
      <c r="Q2707" s="17">
        <v>0.318633906530225</v>
      </c>
      <c r="R2707" s="17"/>
      <c r="S2707" s="17">
        <v>0.29276972154236303</v>
      </c>
      <c r="T2707" s="17">
        <v>0.29709384777942999</v>
      </c>
      <c r="U2707" s="17">
        <v>0.26592612254605802</v>
      </c>
      <c r="V2707" s="17">
        <v>0.30696011003753498</v>
      </c>
      <c r="W2707" s="17">
        <v>0.259320437915047</v>
      </c>
      <c r="X2707" s="17">
        <v>0.34974962424394901</v>
      </c>
      <c r="Y2707" s="17">
        <v>0.290036985800526</v>
      </c>
      <c r="Z2707" s="17">
        <v>0.29567807862187701</v>
      </c>
      <c r="AA2707" s="17">
        <v>0.36974726016062098</v>
      </c>
      <c r="AB2707" s="17">
        <v>0.272296282897316</v>
      </c>
      <c r="AC2707" s="17">
        <v>0.37674942699289399</v>
      </c>
      <c r="AD2707" s="17">
        <v>0.34135428536943901</v>
      </c>
      <c r="AE2707" s="17"/>
      <c r="AF2707" s="17">
        <v>0.31576727495068702</v>
      </c>
      <c r="AG2707" s="17">
        <v>0.26193924365247701</v>
      </c>
      <c r="AH2707" s="17">
        <v>0.39181643012867901</v>
      </c>
      <c r="AI2707" s="17"/>
      <c r="AJ2707" s="17">
        <v>0.34127261574185302</v>
      </c>
      <c r="AK2707" s="17">
        <v>0.29388093908777702</v>
      </c>
      <c r="AL2707" s="17">
        <v>0.27149419601309199</v>
      </c>
      <c r="AM2707" s="17"/>
      <c r="AN2707" s="17">
        <v>0.375893717434095</v>
      </c>
      <c r="AO2707" s="17">
        <v>0.32261357699806698</v>
      </c>
      <c r="AP2707" s="17">
        <v>0.27442288204064202</v>
      </c>
      <c r="AQ2707" s="17">
        <v>0.20192762749870299</v>
      </c>
      <c r="AR2707" s="17">
        <v>0.29184637724801299</v>
      </c>
      <c r="AS2707" s="17"/>
      <c r="AT2707" s="17">
        <v>0.30318407803293701</v>
      </c>
      <c r="AU2707" s="17">
        <v>0.32570295865922699</v>
      </c>
      <c r="AV2707" s="17"/>
      <c r="AW2707" s="17">
        <v>0.27026045397075199</v>
      </c>
      <c r="AX2707" s="17">
        <v>0.358978791405898</v>
      </c>
      <c r="AY2707" s="17">
        <v>0.33565819149200199</v>
      </c>
    </row>
    <row r="2708" spans="2:51">
      <c r="B2708" t="s">
        <v>136</v>
      </c>
      <c r="C2708" s="17">
        <v>0.23174578145926999</v>
      </c>
      <c r="D2708" s="17">
        <v>0.22071411915136799</v>
      </c>
      <c r="E2708" s="17">
        <v>0.238473358587864</v>
      </c>
      <c r="F2708" s="17"/>
      <c r="G2708" s="17">
        <v>0.18630559578226</v>
      </c>
      <c r="H2708" s="17">
        <v>0.19615830557246999</v>
      </c>
      <c r="I2708" s="17">
        <v>0.221466496649214</v>
      </c>
      <c r="J2708" s="17">
        <v>0.285496516097482</v>
      </c>
      <c r="K2708" s="17">
        <v>0.253341813889706</v>
      </c>
      <c r="L2708" s="17">
        <v>0.232503470755067</v>
      </c>
      <c r="M2708" s="17"/>
      <c r="N2708" s="17">
        <v>0.23295205047819101</v>
      </c>
      <c r="O2708" s="17">
        <v>0.234465172648987</v>
      </c>
      <c r="P2708" s="17">
        <v>0.238746713544531</v>
      </c>
      <c r="Q2708" s="17">
        <v>0.220314571072944</v>
      </c>
      <c r="R2708" s="17"/>
      <c r="S2708" s="17">
        <v>0.232547734488595</v>
      </c>
      <c r="T2708" s="17">
        <v>0.23610542057429501</v>
      </c>
      <c r="U2708" s="17">
        <v>0.213559468779185</v>
      </c>
      <c r="V2708" s="17">
        <v>0.236233356606116</v>
      </c>
      <c r="W2708" s="17">
        <v>0.221989908002894</v>
      </c>
      <c r="X2708" s="17">
        <v>0.31189350465397297</v>
      </c>
      <c r="Y2708" s="17">
        <v>0.24292740454055001</v>
      </c>
      <c r="Z2708" s="17">
        <v>0.24577735529588601</v>
      </c>
      <c r="AA2708" s="17">
        <v>0.20524510235086399</v>
      </c>
      <c r="AB2708" s="17">
        <v>0.24215826135580701</v>
      </c>
      <c r="AC2708" s="17">
        <v>0.124070294576658</v>
      </c>
      <c r="AD2708" s="17">
        <v>0.22657752217319399</v>
      </c>
      <c r="AE2708" s="17"/>
      <c r="AF2708" s="17">
        <v>0.22378858507006</v>
      </c>
      <c r="AG2708" s="17">
        <v>0.269114277921152</v>
      </c>
      <c r="AH2708" s="17">
        <v>0.162911569331643</v>
      </c>
      <c r="AI2708" s="17"/>
      <c r="AJ2708" s="17">
        <v>0.215750920428083</v>
      </c>
      <c r="AK2708" s="17">
        <v>0.24410006180659899</v>
      </c>
      <c r="AL2708" s="17">
        <v>0.26090684272783299</v>
      </c>
      <c r="AM2708" s="17"/>
      <c r="AN2708" s="17">
        <v>0.175162507109756</v>
      </c>
      <c r="AO2708" s="17">
        <v>0.26249870536619302</v>
      </c>
      <c r="AP2708" s="17">
        <v>0.26668321719678401</v>
      </c>
      <c r="AQ2708" s="17">
        <v>0.226970561740343</v>
      </c>
      <c r="AR2708" s="17">
        <v>0.22390996219478199</v>
      </c>
      <c r="AS2708" s="17"/>
      <c r="AT2708" s="17">
        <v>0.232542165582653</v>
      </c>
      <c r="AU2708" s="17">
        <v>0.227110321428767</v>
      </c>
      <c r="AV2708" s="17"/>
      <c r="AW2708" s="17">
        <v>0.26284778835248601</v>
      </c>
      <c r="AX2708" s="17">
        <v>0.22852527472119799</v>
      </c>
      <c r="AY2708" s="17">
        <v>0.196534903050953</v>
      </c>
    </row>
    <row r="2709" spans="2:51">
      <c r="B2709" t="s">
        <v>137</v>
      </c>
      <c r="C2709" s="17">
        <v>0.105612638973901</v>
      </c>
      <c r="D2709" s="17">
        <v>0.125083773906772</v>
      </c>
      <c r="E2709" s="17">
        <v>8.8018090022383796E-2</v>
      </c>
      <c r="F2709" s="17"/>
      <c r="G2709" s="17">
        <v>9.05531867783263E-2</v>
      </c>
      <c r="H2709" s="17">
        <v>7.8452025526223795E-2</v>
      </c>
      <c r="I2709" s="17">
        <v>9.8028387357131999E-2</v>
      </c>
      <c r="J2709" s="17">
        <v>0.101818052860785</v>
      </c>
      <c r="K2709" s="17">
        <v>0.103150539777283</v>
      </c>
      <c r="L2709" s="17">
        <v>0.13909827177161499</v>
      </c>
      <c r="M2709" s="17"/>
      <c r="N2709" s="17">
        <v>0.14237017245870801</v>
      </c>
      <c r="O2709" s="17">
        <v>0.113781054002627</v>
      </c>
      <c r="P2709" s="17">
        <v>8.6314370397419002E-2</v>
      </c>
      <c r="Q2709" s="17">
        <v>6.9968519357111306E-2</v>
      </c>
      <c r="R2709" s="17"/>
      <c r="S2709" s="17">
        <v>9.3344915705525694E-2</v>
      </c>
      <c r="T2709" s="17">
        <v>0.12538072208331899</v>
      </c>
      <c r="U2709" s="17">
        <v>0.15430159568234</v>
      </c>
      <c r="V2709" s="17">
        <v>0.13753848559521301</v>
      </c>
      <c r="W2709" s="17">
        <v>8.9227642255162498E-2</v>
      </c>
      <c r="X2709" s="17">
        <v>2.61793742132349E-2</v>
      </c>
      <c r="Y2709" s="17">
        <v>8.3179248909093895E-2</v>
      </c>
      <c r="Z2709" s="17">
        <v>0.18465475709822801</v>
      </c>
      <c r="AA2709" s="17">
        <v>0.104370347290219</v>
      </c>
      <c r="AB2709" s="17">
        <v>0.132252215984903</v>
      </c>
      <c r="AC2709" s="17">
        <v>6.2511103762316098E-2</v>
      </c>
      <c r="AD2709" s="17">
        <v>7.0481045812743101E-2</v>
      </c>
      <c r="AE2709" s="17"/>
      <c r="AF2709" s="17">
        <v>9.7714176414723394E-2</v>
      </c>
      <c r="AG2709" s="17">
        <v>0.12618486576825</v>
      </c>
      <c r="AH2709" s="17">
        <v>6.8252092481650803E-2</v>
      </c>
      <c r="AI2709" s="17"/>
      <c r="AJ2709" s="17">
        <v>8.1208873217921598E-2</v>
      </c>
      <c r="AK2709" s="17">
        <v>0.117295571064419</v>
      </c>
      <c r="AL2709" s="17">
        <v>0.13829120092</v>
      </c>
      <c r="AM2709" s="17"/>
      <c r="AN2709" s="17">
        <v>9.2103530055263297E-2</v>
      </c>
      <c r="AO2709" s="17">
        <v>7.7972259156233598E-2</v>
      </c>
      <c r="AP2709" s="17">
        <v>0.118288362158969</v>
      </c>
      <c r="AQ2709" s="17">
        <v>0.14012880595062799</v>
      </c>
      <c r="AR2709" s="17">
        <v>5.7914649737844603E-2</v>
      </c>
      <c r="AS2709" s="17"/>
      <c r="AT2709" s="17">
        <v>0.11463393347303399</v>
      </c>
      <c r="AU2709" s="17">
        <v>3.2784084862483402E-2</v>
      </c>
      <c r="AV2709" s="17"/>
      <c r="AW2709" s="17">
        <v>0.14957715962946</v>
      </c>
      <c r="AX2709" s="17">
        <v>5.7975546162430197E-2</v>
      </c>
      <c r="AY2709" s="17">
        <v>6.7773395107667597E-2</v>
      </c>
    </row>
    <row r="2710" spans="2:51">
      <c r="B2710" t="s">
        <v>119</v>
      </c>
      <c r="C2710" s="17">
        <v>0.122879669357833</v>
      </c>
      <c r="D2710" s="17">
        <v>7.0364750084581706E-2</v>
      </c>
      <c r="E2710" s="17">
        <v>0.171469261242924</v>
      </c>
      <c r="F2710" s="17"/>
      <c r="G2710" s="17">
        <v>0.15206195212040699</v>
      </c>
      <c r="H2710" s="17">
        <v>0.13369328183610599</v>
      </c>
      <c r="I2710" s="17">
        <v>0.11682147239574101</v>
      </c>
      <c r="J2710" s="17">
        <v>0.10411739879250501</v>
      </c>
      <c r="K2710" s="17">
        <v>0.104414189976946</v>
      </c>
      <c r="L2710" s="17">
        <v>0.131122601094699</v>
      </c>
      <c r="M2710" s="17"/>
      <c r="N2710" s="17">
        <v>8.8010514326593695E-2</v>
      </c>
      <c r="O2710" s="17">
        <v>0.136808008696263</v>
      </c>
      <c r="P2710" s="17">
        <v>0.116808101154686</v>
      </c>
      <c r="Q2710" s="17">
        <v>0.15408637475999601</v>
      </c>
      <c r="R2710" s="17"/>
      <c r="S2710" s="17">
        <v>0.12019854041828</v>
      </c>
      <c r="T2710" s="17">
        <v>9.15056036425278E-2</v>
      </c>
      <c r="U2710" s="17">
        <v>0.16144244644837499</v>
      </c>
      <c r="V2710" s="17">
        <v>0.10408220482670499</v>
      </c>
      <c r="W2710" s="17">
        <v>0.13495716808445399</v>
      </c>
      <c r="X2710" s="17">
        <v>0.12740575674649701</v>
      </c>
      <c r="Y2710" s="17">
        <v>8.05950138406515E-2</v>
      </c>
      <c r="Z2710" s="17">
        <v>0.13250066014283499</v>
      </c>
      <c r="AA2710" s="17">
        <v>0.109826958895698</v>
      </c>
      <c r="AB2710" s="17">
        <v>0.19120414804775401</v>
      </c>
      <c r="AC2710" s="17">
        <v>0.141163343964364</v>
      </c>
      <c r="AD2710" s="17">
        <v>7.0015248144419506E-2</v>
      </c>
      <c r="AE2710" s="17"/>
      <c r="AF2710" s="17">
        <v>0.12561787655954801</v>
      </c>
      <c r="AG2710" s="17">
        <v>0.102663271605027</v>
      </c>
      <c r="AH2710" s="17">
        <v>0.150116900181717</v>
      </c>
      <c r="AI2710" s="17"/>
      <c r="AJ2710" s="17">
        <v>0.100966140998168</v>
      </c>
      <c r="AK2710" s="17">
        <v>0.107332330982048</v>
      </c>
      <c r="AL2710" s="17">
        <v>7.1222241784969997E-2</v>
      </c>
      <c r="AM2710" s="17"/>
      <c r="AN2710" s="17">
        <v>0.103719428997869</v>
      </c>
      <c r="AO2710" s="17">
        <v>0.12526767853398699</v>
      </c>
      <c r="AP2710" s="17">
        <v>0.106823417775381</v>
      </c>
      <c r="AQ2710" s="17">
        <v>7.9215377080743901E-2</v>
      </c>
      <c r="AR2710" s="17">
        <v>7.7960566802160805E-2</v>
      </c>
      <c r="AS2710" s="17"/>
      <c r="AT2710" s="17">
        <v>0.123885738672753</v>
      </c>
      <c r="AU2710" s="17">
        <v>0.11766998138994</v>
      </c>
      <c r="AV2710" s="17"/>
      <c r="AW2710" s="17">
        <v>9.4582890319460794E-2</v>
      </c>
      <c r="AX2710" s="17">
        <v>5.1421254813542601E-2</v>
      </c>
      <c r="AY2710" s="17">
        <v>0.17551849715319701</v>
      </c>
    </row>
    <row r="2711" spans="2:51">
      <c r="B2711" t="s">
        <v>138</v>
      </c>
      <c r="C2711" s="17">
        <v>0.23259447589658</v>
      </c>
      <c r="D2711" s="17">
        <v>0.27964255928293602</v>
      </c>
      <c r="E2711" s="17">
        <v>0.189922599207448</v>
      </c>
      <c r="F2711" s="17"/>
      <c r="G2711" s="17">
        <v>0.191210642246256</v>
      </c>
      <c r="H2711" s="17">
        <v>0.27665337459224698</v>
      </c>
      <c r="I2711" s="17">
        <v>0.28484986088820202</v>
      </c>
      <c r="J2711" s="17">
        <v>0.22844306638847001</v>
      </c>
      <c r="K2711" s="17">
        <v>0.21884260544182199</v>
      </c>
      <c r="L2711" s="17">
        <v>0.19670187188336599</v>
      </c>
      <c r="M2711" s="17"/>
      <c r="N2711" s="17">
        <v>0.25665239096885201</v>
      </c>
      <c r="O2711" s="17">
        <v>0.19081275818958601</v>
      </c>
      <c r="P2711" s="17">
        <v>0.24697944199300201</v>
      </c>
      <c r="Q2711" s="17">
        <v>0.23699662827972501</v>
      </c>
      <c r="R2711" s="17"/>
      <c r="S2711" s="17">
        <v>0.26113908784523598</v>
      </c>
      <c r="T2711" s="17">
        <v>0.24991440592042699</v>
      </c>
      <c r="U2711" s="17">
        <v>0.20477036654404199</v>
      </c>
      <c r="V2711" s="17">
        <v>0.21518584293443099</v>
      </c>
      <c r="W2711" s="17">
        <v>0.29450484374244301</v>
      </c>
      <c r="X2711" s="17">
        <v>0.18477174014234601</v>
      </c>
      <c r="Y2711" s="17">
        <v>0.303261346909179</v>
      </c>
      <c r="Z2711" s="17">
        <v>0.14138914884117401</v>
      </c>
      <c r="AA2711" s="17">
        <v>0.21081033130259899</v>
      </c>
      <c r="AB2711" s="17">
        <v>0.16208909171422001</v>
      </c>
      <c r="AC2711" s="17">
        <v>0.29550583070376801</v>
      </c>
      <c r="AD2711" s="17">
        <v>0.29157189850020399</v>
      </c>
      <c r="AE2711" s="17"/>
      <c r="AF2711" s="17">
        <v>0.23711208700498199</v>
      </c>
      <c r="AG2711" s="17">
        <v>0.240098341053093</v>
      </c>
      <c r="AH2711" s="17">
        <v>0.22690300787630999</v>
      </c>
      <c r="AI2711" s="17"/>
      <c r="AJ2711" s="17">
        <v>0.260801449613975</v>
      </c>
      <c r="AK2711" s="17">
        <v>0.23739109705915801</v>
      </c>
      <c r="AL2711" s="17">
        <v>0.258085518554105</v>
      </c>
      <c r="AM2711" s="17"/>
      <c r="AN2711" s="17">
        <v>0.25312081640301698</v>
      </c>
      <c r="AO2711" s="17">
        <v>0.211647779945519</v>
      </c>
      <c r="AP2711" s="17">
        <v>0.233782120828224</v>
      </c>
      <c r="AQ2711" s="17">
        <v>0.35175762772958202</v>
      </c>
      <c r="AR2711" s="17">
        <v>0.34836844401720002</v>
      </c>
      <c r="AS2711" s="17"/>
      <c r="AT2711" s="17">
        <v>0.225754084238622</v>
      </c>
      <c r="AU2711" s="17">
        <v>0.29673265365958301</v>
      </c>
      <c r="AV2711" s="17"/>
      <c r="AW2711" s="17">
        <v>0.22273170772784101</v>
      </c>
      <c r="AX2711" s="17">
        <v>0.30309913289693102</v>
      </c>
      <c r="AY2711" s="17">
        <v>0.224515013196181</v>
      </c>
    </row>
    <row r="2712" spans="2:51">
      <c r="B2712" t="s">
        <v>139</v>
      </c>
      <c r="C2712" s="17">
        <v>0.33735842043317099</v>
      </c>
      <c r="D2712" s="17">
        <v>0.34579789305814101</v>
      </c>
      <c r="E2712" s="17">
        <v>0.32649144861024798</v>
      </c>
      <c r="F2712" s="17"/>
      <c r="G2712" s="17">
        <v>0.27685878256058599</v>
      </c>
      <c r="H2712" s="17">
        <v>0.27461033109869398</v>
      </c>
      <c r="I2712" s="17">
        <v>0.31949488400634601</v>
      </c>
      <c r="J2712" s="17">
        <v>0.38731456895826799</v>
      </c>
      <c r="K2712" s="17">
        <v>0.356492353666989</v>
      </c>
      <c r="L2712" s="17">
        <v>0.37160174252668199</v>
      </c>
      <c r="M2712" s="17"/>
      <c r="N2712" s="17">
        <v>0.37532222293689899</v>
      </c>
      <c r="O2712" s="17">
        <v>0.34824622665161398</v>
      </c>
      <c r="P2712" s="17">
        <v>0.32506108394194999</v>
      </c>
      <c r="Q2712" s="17">
        <v>0.29028309043005501</v>
      </c>
      <c r="R2712" s="17"/>
      <c r="S2712" s="17">
        <v>0.325892650194121</v>
      </c>
      <c r="T2712" s="17">
        <v>0.36148614265761497</v>
      </c>
      <c r="U2712" s="17">
        <v>0.367861064461525</v>
      </c>
      <c r="V2712" s="17">
        <v>0.37377184220132897</v>
      </c>
      <c r="W2712" s="17">
        <v>0.31121755025805597</v>
      </c>
      <c r="X2712" s="17">
        <v>0.33807287886720799</v>
      </c>
      <c r="Y2712" s="17">
        <v>0.32610665344964401</v>
      </c>
      <c r="Z2712" s="17">
        <v>0.430432112394114</v>
      </c>
      <c r="AA2712" s="17">
        <v>0.30961544964108301</v>
      </c>
      <c r="AB2712" s="17">
        <v>0.37441047734071098</v>
      </c>
      <c r="AC2712" s="17">
        <v>0.186581398338974</v>
      </c>
      <c r="AD2712" s="17">
        <v>0.29705856798593699</v>
      </c>
      <c r="AE2712" s="17"/>
      <c r="AF2712" s="17">
        <v>0.32150276148478302</v>
      </c>
      <c r="AG2712" s="17">
        <v>0.395299143689403</v>
      </c>
      <c r="AH2712" s="17">
        <v>0.23116366181329301</v>
      </c>
      <c r="AI2712" s="17"/>
      <c r="AJ2712" s="17">
        <v>0.296959793646005</v>
      </c>
      <c r="AK2712" s="17">
        <v>0.361395632871018</v>
      </c>
      <c r="AL2712" s="17">
        <v>0.39919804364783301</v>
      </c>
      <c r="AM2712" s="17"/>
      <c r="AN2712" s="17">
        <v>0.26726603716501901</v>
      </c>
      <c r="AO2712" s="17">
        <v>0.34047096452242698</v>
      </c>
      <c r="AP2712" s="17">
        <v>0.38497157935575299</v>
      </c>
      <c r="AQ2712" s="17">
        <v>0.36709936769097101</v>
      </c>
      <c r="AR2712" s="17">
        <v>0.28182461193262698</v>
      </c>
      <c r="AS2712" s="17"/>
      <c r="AT2712" s="17">
        <v>0.34717609905568703</v>
      </c>
      <c r="AU2712" s="17">
        <v>0.25989440629124999</v>
      </c>
      <c r="AV2712" s="17"/>
      <c r="AW2712" s="17">
        <v>0.41242494798194601</v>
      </c>
      <c r="AX2712" s="17">
        <v>0.28650082088362799</v>
      </c>
      <c r="AY2712" s="17">
        <v>0.26430829815862</v>
      </c>
    </row>
    <row r="2713" spans="2:51">
      <c r="B2713" t="s">
        <v>140</v>
      </c>
      <c r="C2713" s="17">
        <v>-0.10476394453659101</v>
      </c>
      <c r="D2713" s="17">
        <v>-6.6155333775204397E-2</v>
      </c>
      <c r="E2713" s="17">
        <v>-0.13656884940280001</v>
      </c>
      <c r="F2713" s="17"/>
      <c r="G2713" s="17">
        <v>-8.5648140314329699E-2</v>
      </c>
      <c r="H2713" s="17">
        <v>2.0430434935526701E-3</v>
      </c>
      <c r="I2713" s="17">
        <v>-3.4645023118144498E-2</v>
      </c>
      <c r="J2713" s="17">
        <v>-0.15887150256979701</v>
      </c>
      <c r="K2713" s="17">
        <v>-0.13764974822516701</v>
      </c>
      <c r="L2713" s="17">
        <v>-0.174899870643316</v>
      </c>
      <c r="M2713" s="17"/>
      <c r="N2713" s="17">
        <v>-0.11866983196804699</v>
      </c>
      <c r="O2713" s="17">
        <v>-0.15743346846202799</v>
      </c>
      <c r="P2713" s="17">
        <v>-7.8081641948948594E-2</v>
      </c>
      <c r="Q2713" s="17">
        <v>-5.3286462150330297E-2</v>
      </c>
      <c r="R2713" s="17"/>
      <c r="S2713" s="17">
        <v>-6.4753562348885199E-2</v>
      </c>
      <c r="T2713" s="17">
        <v>-0.111571736737188</v>
      </c>
      <c r="U2713" s="17">
        <v>-0.16309069791748301</v>
      </c>
      <c r="V2713" s="17">
        <v>-0.15858599926689801</v>
      </c>
      <c r="W2713" s="17">
        <v>-1.6712706515613698E-2</v>
      </c>
      <c r="X2713" s="17">
        <v>-0.15330113872486201</v>
      </c>
      <c r="Y2713" s="17">
        <v>-2.2845306540464801E-2</v>
      </c>
      <c r="Z2713" s="17">
        <v>-0.28904296355294001</v>
      </c>
      <c r="AA2713" s="17">
        <v>-9.8805118338483794E-2</v>
      </c>
      <c r="AB2713" s="17">
        <v>-0.212321385626491</v>
      </c>
      <c r="AC2713" s="17">
        <v>0.108924432364794</v>
      </c>
      <c r="AD2713" s="17">
        <v>-5.4866694857333403E-3</v>
      </c>
      <c r="AE2713" s="17"/>
      <c r="AF2713" s="17">
        <v>-8.43906744798011E-2</v>
      </c>
      <c r="AG2713" s="17">
        <v>-0.15520080263631</v>
      </c>
      <c r="AH2713" s="17">
        <v>-4.2606539369828304E-3</v>
      </c>
      <c r="AI2713" s="17"/>
      <c r="AJ2713" s="17">
        <v>-3.6158344032029902E-2</v>
      </c>
      <c r="AK2713" s="17">
        <v>-0.12400453581185999</v>
      </c>
      <c r="AL2713" s="17">
        <v>-0.14111252509372799</v>
      </c>
      <c r="AM2713" s="17"/>
      <c r="AN2713" s="17">
        <v>-1.4145220762001399E-2</v>
      </c>
      <c r="AO2713" s="17">
        <v>-0.128823184576908</v>
      </c>
      <c r="AP2713" s="17">
        <v>-0.15118945852752999</v>
      </c>
      <c r="AQ2713" s="17">
        <v>-1.53417399613885E-2</v>
      </c>
      <c r="AR2713" s="17">
        <v>6.6543832084572901E-2</v>
      </c>
      <c r="AS2713" s="17"/>
      <c r="AT2713" s="17">
        <v>-0.12142201481706499</v>
      </c>
      <c r="AU2713" s="17">
        <v>3.6838247368332501E-2</v>
      </c>
      <c r="AV2713" s="17"/>
      <c r="AW2713" s="17">
        <v>-0.189693240254105</v>
      </c>
      <c r="AX2713" s="17">
        <v>1.6598312013303199E-2</v>
      </c>
      <c r="AY2713" s="17">
        <v>-3.9793284962439703E-2</v>
      </c>
    </row>
    <row r="2714" spans="2:51">
      <c r="C2714" s="17"/>
      <c r="D2714" s="17"/>
      <c r="E2714" s="17"/>
      <c r="F2714" s="17"/>
      <c r="G2714" s="17"/>
      <c r="H2714" s="17"/>
      <c r="I2714" s="17"/>
      <c r="J2714" s="17"/>
      <c r="K2714" s="17"/>
      <c r="L2714" s="17"/>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7"/>
      <c r="AI2714" s="17"/>
      <c r="AJ2714" s="17"/>
      <c r="AK2714" s="17"/>
      <c r="AL2714" s="17"/>
      <c r="AM2714" s="17"/>
      <c r="AN2714" s="17"/>
      <c r="AO2714" s="17"/>
      <c r="AP2714" s="17"/>
      <c r="AQ2714" s="17"/>
      <c r="AR2714" s="17"/>
      <c r="AS2714" s="17"/>
      <c r="AT2714" s="17"/>
      <c r="AU2714" s="17"/>
      <c r="AV2714" s="17"/>
      <c r="AW2714" s="17"/>
      <c r="AX2714" s="17"/>
      <c r="AY2714" s="17"/>
    </row>
    <row r="2715" spans="2:51">
      <c r="B2715" s="6" t="s">
        <v>570</v>
      </c>
      <c r="C2715" s="17"/>
      <c r="D2715" s="17"/>
      <c r="E2715" s="17"/>
      <c r="F2715" s="17"/>
      <c r="G2715" s="17"/>
      <c r="H2715" s="17"/>
      <c r="I2715" s="17"/>
      <c r="J2715" s="17"/>
      <c r="K2715" s="17"/>
      <c r="L2715" s="17"/>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7"/>
      <c r="AI2715" s="17"/>
      <c r="AJ2715" s="17"/>
      <c r="AK2715" s="17"/>
      <c r="AL2715" s="17"/>
      <c r="AM2715" s="17"/>
      <c r="AN2715" s="17"/>
      <c r="AO2715" s="17"/>
      <c r="AP2715" s="17"/>
      <c r="AQ2715" s="17"/>
      <c r="AR2715" s="17"/>
      <c r="AS2715" s="17"/>
      <c r="AT2715" s="17"/>
      <c r="AU2715" s="17"/>
      <c r="AV2715" s="17"/>
      <c r="AW2715" s="17"/>
      <c r="AX2715" s="17"/>
      <c r="AY2715" s="17"/>
    </row>
    <row r="2716" spans="2:51">
      <c r="B2716" s="24" t="s">
        <v>16</v>
      </c>
      <c r="C2716" s="17"/>
      <c r="D2716" s="17"/>
      <c r="E2716" s="17"/>
      <c r="F2716" s="17"/>
      <c r="G2716" s="17"/>
      <c r="H2716" s="17"/>
      <c r="I2716" s="17"/>
      <c r="J2716" s="17"/>
      <c r="K2716" s="17"/>
      <c r="L2716" s="17"/>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7"/>
      <c r="AI2716" s="17"/>
      <c r="AJ2716" s="17"/>
      <c r="AK2716" s="17"/>
      <c r="AL2716" s="17"/>
      <c r="AM2716" s="17"/>
      <c r="AN2716" s="17"/>
      <c r="AO2716" s="17"/>
      <c r="AP2716" s="17"/>
      <c r="AQ2716" s="17"/>
      <c r="AR2716" s="17"/>
      <c r="AS2716" s="17"/>
      <c r="AT2716" s="17"/>
      <c r="AU2716" s="17"/>
      <c r="AV2716" s="17"/>
      <c r="AW2716" s="17"/>
      <c r="AX2716" s="17"/>
      <c r="AY2716" s="17"/>
    </row>
    <row r="2717" spans="2:51">
      <c r="B2717" t="s">
        <v>133</v>
      </c>
      <c r="C2717" s="17">
        <v>7.1891949739496502E-2</v>
      </c>
      <c r="D2717" s="17">
        <v>9.9458153461259399E-2</v>
      </c>
      <c r="E2717" s="17">
        <v>4.7285193686526401E-2</v>
      </c>
      <c r="F2717" s="17"/>
      <c r="G2717" s="17">
        <v>0.110528177265345</v>
      </c>
      <c r="H2717" s="17">
        <v>9.5829109981345195E-2</v>
      </c>
      <c r="I2717" s="17">
        <v>7.8017856076055894E-2</v>
      </c>
      <c r="J2717" s="17">
        <v>4.9447359321232599E-2</v>
      </c>
      <c r="K2717" s="17">
        <v>7.3439551334299399E-2</v>
      </c>
      <c r="L2717" s="17">
        <v>4.5949891814182298E-2</v>
      </c>
      <c r="M2717" s="17"/>
      <c r="N2717" s="17">
        <v>7.7550428373504898E-2</v>
      </c>
      <c r="O2717" s="17">
        <v>6.5035004493480805E-2</v>
      </c>
      <c r="P2717" s="17">
        <v>7.8476277538577804E-2</v>
      </c>
      <c r="Q2717" s="17">
        <v>6.8653814052401202E-2</v>
      </c>
      <c r="R2717" s="17"/>
      <c r="S2717" s="17">
        <v>6.8724638448945899E-2</v>
      </c>
      <c r="T2717" s="17">
        <v>6.8544341283409402E-2</v>
      </c>
      <c r="U2717" s="17">
        <v>0.101530016133423</v>
      </c>
      <c r="V2717" s="17">
        <v>4.97042664027042E-2</v>
      </c>
      <c r="W2717" s="17">
        <v>2.2401860906698299E-2</v>
      </c>
      <c r="X2717" s="17">
        <v>0.11544794783460401</v>
      </c>
      <c r="Y2717" s="17">
        <v>8.0888916652326406E-2</v>
      </c>
      <c r="Z2717" s="17">
        <v>6.6773670159581605E-2</v>
      </c>
      <c r="AA2717" s="17">
        <v>8.1977865871757802E-2</v>
      </c>
      <c r="AB2717" s="17">
        <v>6.1535278808080497E-2</v>
      </c>
      <c r="AC2717" s="17">
        <v>4.73480728599842E-2</v>
      </c>
      <c r="AD2717" s="17">
        <v>6.3907757054838199E-2</v>
      </c>
      <c r="AE2717" s="17"/>
      <c r="AF2717" s="17">
        <v>5.6204663107662298E-2</v>
      </c>
      <c r="AG2717" s="17">
        <v>9.9145385563676802E-2</v>
      </c>
      <c r="AH2717" s="17">
        <v>5.8585884549924597E-2</v>
      </c>
      <c r="AI2717" s="17"/>
      <c r="AJ2717" s="17">
        <v>7.2628998935364897E-2</v>
      </c>
      <c r="AK2717" s="17">
        <v>6.4998161800563004E-2</v>
      </c>
      <c r="AL2717" s="17">
        <v>8.1401916602380497E-2</v>
      </c>
      <c r="AM2717" s="17"/>
      <c r="AN2717" s="17">
        <v>7.3128134842131404E-2</v>
      </c>
      <c r="AO2717" s="17">
        <v>8.5655027585616994E-2</v>
      </c>
      <c r="AP2717" s="17">
        <v>6.7761214571546102E-2</v>
      </c>
      <c r="AQ2717" s="17">
        <v>0.109409524915626</v>
      </c>
      <c r="AR2717" s="17">
        <v>0.22412937981126199</v>
      </c>
      <c r="AS2717" s="17"/>
      <c r="AT2717" s="17">
        <v>7.3723853579864898E-2</v>
      </c>
      <c r="AU2717" s="17">
        <v>5.6884367721551803E-2</v>
      </c>
      <c r="AV2717" s="17"/>
      <c r="AW2717" s="17">
        <v>8.3817227213459702E-2</v>
      </c>
      <c r="AX2717" s="17">
        <v>0.120170432753251</v>
      </c>
      <c r="AY2717" s="17">
        <v>4.6906212382808697E-2</v>
      </c>
    </row>
    <row r="2718" spans="2:51">
      <c r="B2718" t="s">
        <v>134</v>
      </c>
      <c r="C2718" s="17">
        <v>0.267905178919012</v>
      </c>
      <c r="D2718" s="17">
        <v>0.26728299775023501</v>
      </c>
      <c r="E2718" s="17">
        <v>0.266256423684676</v>
      </c>
      <c r="F2718" s="17"/>
      <c r="G2718" s="17">
        <v>0.126897721302622</v>
      </c>
      <c r="H2718" s="17">
        <v>0.331633162674911</v>
      </c>
      <c r="I2718" s="17">
        <v>0.29394740572884698</v>
      </c>
      <c r="J2718" s="17">
        <v>0.29830060519892398</v>
      </c>
      <c r="K2718" s="17">
        <v>0.27657977175941501</v>
      </c>
      <c r="L2718" s="17">
        <v>0.24062804461231599</v>
      </c>
      <c r="M2718" s="17"/>
      <c r="N2718" s="17">
        <v>0.28295536442622199</v>
      </c>
      <c r="O2718" s="17">
        <v>0.283012111026751</v>
      </c>
      <c r="P2718" s="17">
        <v>0.24992092128868901</v>
      </c>
      <c r="Q2718" s="17">
        <v>0.25066296266849603</v>
      </c>
      <c r="R2718" s="17"/>
      <c r="S2718" s="17">
        <v>0.30888262680419998</v>
      </c>
      <c r="T2718" s="17">
        <v>0.237126770290886</v>
      </c>
      <c r="U2718" s="17">
        <v>0.27776794833649798</v>
      </c>
      <c r="V2718" s="17">
        <v>0.39429135855087799</v>
      </c>
      <c r="W2718" s="17">
        <v>0.18051076551787801</v>
      </c>
      <c r="X2718" s="17">
        <v>0.27897784829000699</v>
      </c>
      <c r="Y2718" s="17">
        <v>0.332655384856264</v>
      </c>
      <c r="Z2718" s="17">
        <v>0.155721781078837</v>
      </c>
      <c r="AA2718" s="17">
        <v>0.27361518277303598</v>
      </c>
      <c r="AB2718" s="17">
        <v>0.26511963853592502</v>
      </c>
      <c r="AC2718" s="17">
        <v>0.13998279032126101</v>
      </c>
      <c r="AD2718" s="17">
        <v>0.120232165290515</v>
      </c>
      <c r="AE2718" s="17"/>
      <c r="AF2718" s="17">
        <v>0.26853234349294702</v>
      </c>
      <c r="AG2718" s="17">
        <v>0.262603590580962</v>
      </c>
      <c r="AH2718" s="17">
        <v>0.29471737337461601</v>
      </c>
      <c r="AI2718" s="17"/>
      <c r="AJ2718" s="17">
        <v>0.30912729282197998</v>
      </c>
      <c r="AK2718" s="17">
        <v>0.31661089588597102</v>
      </c>
      <c r="AL2718" s="17">
        <v>0.28626783557346402</v>
      </c>
      <c r="AM2718" s="17"/>
      <c r="AN2718" s="17">
        <v>0.24049920119210699</v>
      </c>
      <c r="AO2718" s="17">
        <v>0.32141628094765701</v>
      </c>
      <c r="AP2718" s="17">
        <v>0.27807272654512799</v>
      </c>
      <c r="AQ2718" s="17">
        <v>0.29204988717106301</v>
      </c>
      <c r="AR2718" s="17">
        <v>0.239291904381321</v>
      </c>
      <c r="AS2718" s="17"/>
      <c r="AT2718" s="17">
        <v>0.259171050788639</v>
      </c>
      <c r="AU2718" s="17">
        <v>0.35722788062266803</v>
      </c>
      <c r="AV2718" s="17"/>
      <c r="AW2718" s="17">
        <v>0.27182472131869101</v>
      </c>
      <c r="AX2718" s="17">
        <v>0.310256970505705</v>
      </c>
      <c r="AY2718" s="17">
        <v>0.25227836370435303</v>
      </c>
    </row>
    <row r="2719" spans="2:51">
      <c r="B2719" t="s">
        <v>135</v>
      </c>
      <c r="C2719" s="17">
        <v>0.34650295934950798</v>
      </c>
      <c r="D2719" s="17">
        <v>0.34067420397881099</v>
      </c>
      <c r="E2719" s="17">
        <v>0.35323047420634601</v>
      </c>
      <c r="F2719" s="17"/>
      <c r="G2719" s="17">
        <v>0.43717529265620703</v>
      </c>
      <c r="H2719" s="17">
        <v>0.30546615579999598</v>
      </c>
      <c r="I2719" s="17">
        <v>0.24693281019859301</v>
      </c>
      <c r="J2719" s="17">
        <v>0.354078288423754</v>
      </c>
      <c r="K2719" s="17">
        <v>0.33826919177118803</v>
      </c>
      <c r="L2719" s="17">
        <v>0.399321898281571</v>
      </c>
      <c r="M2719" s="17"/>
      <c r="N2719" s="17">
        <v>0.320311644830718</v>
      </c>
      <c r="O2719" s="17">
        <v>0.377506809349624</v>
      </c>
      <c r="P2719" s="17">
        <v>0.35641171421081802</v>
      </c>
      <c r="Q2719" s="17">
        <v>0.325753896674497</v>
      </c>
      <c r="R2719" s="17"/>
      <c r="S2719" s="17">
        <v>0.30335066376323999</v>
      </c>
      <c r="T2719" s="17">
        <v>0.33714675478411199</v>
      </c>
      <c r="U2719" s="17">
        <v>0.32805055833825902</v>
      </c>
      <c r="V2719" s="17">
        <v>0.30116050805665301</v>
      </c>
      <c r="W2719" s="17">
        <v>0.451245962543319</v>
      </c>
      <c r="X2719" s="17">
        <v>0.28426974725402199</v>
      </c>
      <c r="Y2719" s="17">
        <v>0.30578880590427898</v>
      </c>
      <c r="Z2719" s="17">
        <v>0.48035329880659899</v>
      </c>
      <c r="AA2719" s="17">
        <v>0.36441628353771599</v>
      </c>
      <c r="AB2719" s="17">
        <v>0.30440717888437901</v>
      </c>
      <c r="AC2719" s="17">
        <v>0.51947669265656504</v>
      </c>
      <c r="AD2719" s="17">
        <v>0.42890777915612099</v>
      </c>
      <c r="AE2719" s="17"/>
      <c r="AF2719" s="17">
        <v>0.34347576729662899</v>
      </c>
      <c r="AG2719" s="17">
        <v>0.34980799627557502</v>
      </c>
      <c r="AH2719" s="17">
        <v>0.34046449568267001</v>
      </c>
      <c r="AI2719" s="17"/>
      <c r="AJ2719" s="17">
        <v>0.35956689997014502</v>
      </c>
      <c r="AK2719" s="17">
        <v>0.31304793238400902</v>
      </c>
      <c r="AL2719" s="17">
        <v>0.34718773308239098</v>
      </c>
      <c r="AM2719" s="17"/>
      <c r="AN2719" s="17">
        <v>0.377664100368585</v>
      </c>
      <c r="AO2719" s="17">
        <v>0.30099737948801703</v>
      </c>
      <c r="AP2719" s="17">
        <v>0.34058698097936202</v>
      </c>
      <c r="AQ2719" s="17">
        <v>0.34105224018373798</v>
      </c>
      <c r="AR2719" s="17">
        <v>0.20638005323876699</v>
      </c>
      <c r="AS2719" s="17"/>
      <c r="AT2719" s="17">
        <v>0.34793833648799899</v>
      </c>
      <c r="AU2719" s="17">
        <v>0.325813912680531</v>
      </c>
      <c r="AV2719" s="17"/>
      <c r="AW2719" s="17">
        <v>0.35762674602960098</v>
      </c>
      <c r="AX2719" s="17">
        <v>0.32151319817954199</v>
      </c>
      <c r="AY2719" s="17">
        <v>0.342800811467808</v>
      </c>
    </row>
    <row r="2720" spans="2:51">
      <c r="B2720" t="s">
        <v>136</v>
      </c>
      <c r="C2720" s="17">
        <v>0.170154075358326</v>
      </c>
      <c r="D2720" s="17">
        <v>0.173781621655312</v>
      </c>
      <c r="E2720" s="17">
        <v>0.16795167309097001</v>
      </c>
      <c r="F2720" s="17"/>
      <c r="G2720" s="17">
        <v>0.188427697787448</v>
      </c>
      <c r="H2720" s="17">
        <v>0.135344472566022</v>
      </c>
      <c r="I2720" s="17">
        <v>0.25824631894493499</v>
      </c>
      <c r="J2720" s="17">
        <v>0.171237834856383</v>
      </c>
      <c r="K2720" s="17">
        <v>0.133407020072836</v>
      </c>
      <c r="L2720" s="17">
        <v>0.161122126087961</v>
      </c>
      <c r="M2720" s="17"/>
      <c r="N2720" s="17">
        <v>0.17246596154216501</v>
      </c>
      <c r="O2720" s="17">
        <v>0.179633932095634</v>
      </c>
      <c r="P2720" s="17">
        <v>0.16500286075245901</v>
      </c>
      <c r="Q2720" s="17">
        <v>0.163961105864252</v>
      </c>
      <c r="R2720" s="17"/>
      <c r="S2720" s="17">
        <v>0.19012207639121501</v>
      </c>
      <c r="T2720" s="17">
        <v>0.22613772440684399</v>
      </c>
      <c r="U2720" s="17">
        <v>0.11956017922989701</v>
      </c>
      <c r="V2720" s="17">
        <v>0.16891461928905499</v>
      </c>
      <c r="W2720" s="17">
        <v>0.18959574454073699</v>
      </c>
      <c r="X2720" s="17">
        <v>0.18568142199268101</v>
      </c>
      <c r="Y2720" s="17">
        <v>0.142372092413831</v>
      </c>
      <c r="Z2720" s="17">
        <v>8.8869413045154999E-2</v>
      </c>
      <c r="AA2720" s="17">
        <v>0.15745631023526499</v>
      </c>
      <c r="AB2720" s="17">
        <v>0.20588696409507001</v>
      </c>
      <c r="AC2720" s="17">
        <v>0.128682152390346</v>
      </c>
      <c r="AD2720" s="17">
        <v>0.122629617403701</v>
      </c>
      <c r="AE2720" s="17"/>
      <c r="AF2720" s="17">
        <v>0.19104182835868699</v>
      </c>
      <c r="AG2720" s="17">
        <v>0.15934375952102001</v>
      </c>
      <c r="AH2720" s="17">
        <v>0.13267678972865701</v>
      </c>
      <c r="AI2720" s="17"/>
      <c r="AJ2720" s="17">
        <v>0.14426214355994901</v>
      </c>
      <c r="AK2720" s="17">
        <v>0.18704992220385</v>
      </c>
      <c r="AL2720" s="17">
        <v>0.19220051844323699</v>
      </c>
      <c r="AM2720" s="17"/>
      <c r="AN2720" s="17">
        <v>0.15840052407462099</v>
      </c>
      <c r="AO2720" s="17">
        <v>0.15306949396755001</v>
      </c>
      <c r="AP2720" s="17">
        <v>0.17175640420454</v>
      </c>
      <c r="AQ2720" s="17">
        <v>0.163066862665118</v>
      </c>
      <c r="AR2720" s="17">
        <v>0.17146558464914699</v>
      </c>
      <c r="AS2720" s="17"/>
      <c r="AT2720" s="17">
        <v>0.16986929723407701</v>
      </c>
      <c r="AU2720" s="17">
        <v>0.177763547810212</v>
      </c>
      <c r="AV2720" s="17"/>
      <c r="AW2720" s="17">
        <v>0.15372456630557901</v>
      </c>
      <c r="AX2720" s="17">
        <v>0.15866055671423801</v>
      </c>
      <c r="AY2720" s="17">
        <v>0.18917322467877301</v>
      </c>
    </row>
    <row r="2721" spans="2:51">
      <c r="B2721" t="s">
        <v>137</v>
      </c>
      <c r="C2721" s="17">
        <v>4.2948622009402297E-2</v>
      </c>
      <c r="D2721" s="17">
        <v>4.5851988363284503E-2</v>
      </c>
      <c r="E2721" s="17">
        <v>4.0706299509528497E-2</v>
      </c>
      <c r="F2721" s="17"/>
      <c r="G2721" s="17">
        <v>5.6293866676012397E-2</v>
      </c>
      <c r="H2721" s="17">
        <v>3.3128298101658897E-2</v>
      </c>
      <c r="I2721" s="17">
        <v>3.4278967639797001E-2</v>
      </c>
      <c r="J2721" s="17">
        <v>4.2371247254986602E-2</v>
      </c>
      <c r="K2721" s="17">
        <v>3.5679626148779502E-2</v>
      </c>
      <c r="L2721" s="17">
        <v>5.5390494388683001E-2</v>
      </c>
      <c r="M2721" s="17"/>
      <c r="N2721" s="17">
        <v>5.95160195099117E-2</v>
      </c>
      <c r="O2721" s="17">
        <v>3.5644212338595098E-2</v>
      </c>
      <c r="P2721" s="17">
        <v>2.8360637550291199E-2</v>
      </c>
      <c r="Q2721" s="17">
        <v>4.6886162576778898E-2</v>
      </c>
      <c r="R2721" s="17"/>
      <c r="S2721" s="17">
        <v>2.1121774152907499E-2</v>
      </c>
      <c r="T2721" s="17">
        <v>2.9274575158420101E-2</v>
      </c>
      <c r="U2721" s="17">
        <v>3.3844903194920298E-2</v>
      </c>
      <c r="V2721" s="17">
        <v>4.44411887818617E-2</v>
      </c>
      <c r="W2721" s="17">
        <v>3.2939863416768397E-2</v>
      </c>
      <c r="X2721" s="17">
        <v>1.7587324056427399E-2</v>
      </c>
      <c r="Y2721" s="17">
        <v>4.2903260499459299E-2</v>
      </c>
      <c r="Z2721" s="17">
        <v>8.7384666412437195E-2</v>
      </c>
      <c r="AA2721" s="17">
        <v>8.8752665052368604E-2</v>
      </c>
      <c r="AB2721" s="17">
        <v>4.2835277766342897E-2</v>
      </c>
      <c r="AC2721" s="17">
        <v>6.9412533684035896E-2</v>
      </c>
      <c r="AD2721" s="17">
        <v>7.6799054037031494E-2</v>
      </c>
      <c r="AE2721" s="17"/>
      <c r="AF2721" s="17">
        <v>4.8606457097216102E-2</v>
      </c>
      <c r="AG2721" s="17">
        <v>3.2062462483076898E-2</v>
      </c>
      <c r="AH2721" s="17">
        <v>3.7263761454444398E-2</v>
      </c>
      <c r="AI2721" s="17"/>
      <c r="AJ2721" s="17">
        <v>3.3631639599572001E-2</v>
      </c>
      <c r="AK2721" s="17">
        <v>3.4410230142470799E-2</v>
      </c>
      <c r="AL2721" s="17">
        <v>1.0320376678214499E-2</v>
      </c>
      <c r="AM2721" s="17"/>
      <c r="AN2721" s="17">
        <v>2.4574361933323501E-2</v>
      </c>
      <c r="AO2721" s="17">
        <v>3.90241467677706E-2</v>
      </c>
      <c r="AP2721" s="17">
        <v>4.9562691703441998E-2</v>
      </c>
      <c r="AQ2721" s="17">
        <v>4.35890914305627E-2</v>
      </c>
      <c r="AR2721" s="17">
        <v>0</v>
      </c>
      <c r="AS2721" s="17"/>
      <c r="AT2721" s="17">
        <v>4.2090835225612203E-2</v>
      </c>
      <c r="AU2721" s="17">
        <v>4.0480083129952903E-2</v>
      </c>
      <c r="AV2721" s="17"/>
      <c r="AW2721" s="17">
        <v>4.8838169576558003E-2</v>
      </c>
      <c r="AX2721" s="17">
        <v>3.6767840163241597E-2</v>
      </c>
      <c r="AY2721" s="17">
        <v>3.9014677706591602E-2</v>
      </c>
    </row>
    <row r="2722" spans="2:51">
      <c r="B2722" t="s">
        <v>119</v>
      </c>
      <c r="C2722" s="17">
        <v>0.100597214624255</v>
      </c>
      <c r="D2722" s="17">
        <v>7.2951034791099198E-2</v>
      </c>
      <c r="E2722" s="17">
        <v>0.124569935821953</v>
      </c>
      <c r="F2722" s="17"/>
      <c r="G2722" s="17">
        <v>8.0677244312365004E-2</v>
      </c>
      <c r="H2722" s="17">
        <v>9.8598800876066303E-2</v>
      </c>
      <c r="I2722" s="17">
        <v>8.8576641411771198E-2</v>
      </c>
      <c r="J2722" s="17">
        <v>8.4564664944719994E-2</v>
      </c>
      <c r="K2722" s="17">
        <v>0.14262483891348199</v>
      </c>
      <c r="L2722" s="17">
        <v>9.7587544815286004E-2</v>
      </c>
      <c r="M2722" s="17"/>
      <c r="N2722" s="17">
        <v>8.7200581317478196E-2</v>
      </c>
      <c r="O2722" s="17">
        <v>5.9167930695915402E-2</v>
      </c>
      <c r="P2722" s="17">
        <v>0.121827588659165</v>
      </c>
      <c r="Q2722" s="17">
        <v>0.144082058163576</v>
      </c>
      <c r="R2722" s="17"/>
      <c r="S2722" s="17">
        <v>0.107798220439492</v>
      </c>
      <c r="T2722" s="17">
        <v>0.101769834076329</v>
      </c>
      <c r="U2722" s="17">
        <v>0.13924639476700301</v>
      </c>
      <c r="V2722" s="17">
        <v>4.1488058918848297E-2</v>
      </c>
      <c r="W2722" s="17">
        <v>0.123305803074599</v>
      </c>
      <c r="X2722" s="17">
        <v>0.11803571057225801</v>
      </c>
      <c r="Y2722" s="17">
        <v>9.53915396738413E-2</v>
      </c>
      <c r="Z2722" s="17">
        <v>0.120897170497391</v>
      </c>
      <c r="AA2722" s="17">
        <v>3.3781692529856903E-2</v>
      </c>
      <c r="AB2722" s="17">
        <v>0.120215661910202</v>
      </c>
      <c r="AC2722" s="17">
        <v>9.5097758087808001E-2</v>
      </c>
      <c r="AD2722" s="17">
        <v>0.18752362705779399</v>
      </c>
      <c r="AE2722" s="17"/>
      <c r="AF2722" s="17">
        <v>9.2138940646858306E-2</v>
      </c>
      <c r="AG2722" s="17">
        <v>9.7036805575688501E-2</v>
      </c>
      <c r="AH2722" s="17">
        <v>0.13629169520968801</v>
      </c>
      <c r="AI2722" s="17"/>
      <c r="AJ2722" s="17">
        <v>8.0783025112990195E-2</v>
      </c>
      <c r="AK2722" s="17">
        <v>8.38828575831361E-2</v>
      </c>
      <c r="AL2722" s="17">
        <v>8.26216196203126E-2</v>
      </c>
      <c r="AM2722" s="17"/>
      <c r="AN2722" s="17">
        <v>0.12573367758923201</v>
      </c>
      <c r="AO2722" s="17">
        <v>9.9837671243388604E-2</v>
      </c>
      <c r="AP2722" s="17">
        <v>9.2259981995982093E-2</v>
      </c>
      <c r="AQ2722" s="17">
        <v>5.0832393633892699E-2</v>
      </c>
      <c r="AR2722" s="17">
        <v>0.158733077919502</v>
      </c>
      <c r="AS2722" s="17"/>
      <c r="AT2722" s="17">
        <v>0.107206626683808</v>
      </c>
      <c r="AU2722" s="17">
        <v>4.18302080350842E-2</v>
      </c>
      <c r="AV2722" s="17"/>
      <c r="AW2722" s="17">
        <v>8.4168569556111503E-2</v>
      </c>
      <c r="AX2722" s="17">
        <v>5.2631001684022703E-2</v>
      </c>
      <c r="AY2722" s="17">
        <v>0.12982671005966501</v>
      </c>
    </row>
    <row r="2723" spans="2:51">
      <c r="B2723" t="s">
        <v>138</v>
      </c>
      <c r="C2723" s="17">
        <v>0.33979712865850797</v>
      </c>
      <c r="D2723" s="17">
        <v>0.36674115121149398</v>
      </c>
      <c r="E2723" s="17">
        <v>0.31354161737120301</v>
      </c>
      <c r="F2723" s="17"/>
      <c r="G2723" s="17">
        <v>0.237425898567967</v>
      </c>
      <c r="H2723" s="17">
        <v>0.42746227265625703</v>
      </c>
      <c r="I2723" s="17">
        <v>0.37196526180490302</v>
      </c>
      <c r="J2723" s="17">
        <v>0.34774796452015699</v>
      </c>
      <c r="K2723" s="17">
        <v>0.35001932309371397</v>
      </c>
      <c r="L2723" s="17">
        <v>0.28657793642649898</v>
      </c>
      <c r="M2723" s="17"/>
      <c r="N2723" s="17">
        <v>0.360505792799727</v>
      </c>
      <c r="O2723" s="17">
        <v>0.34804711552023099</v>
      </c>
      <c r="P2723" s="17">
        <v>0.32839719882726698</v>
      </c>
      <c r="Q2723" s="17">
        <v>0.31931677672089698</v>
      </c>
      <c r="R2723" s="17"/>
      <c r="S2723" s="17">
        <v>0.37760726525314597</v>
      </c>
      <c r="T2723" s="17">
        <v>0.305671111574295</v>
      </c>
      <c r="U2723" s="17">
        <v>0.37929796446992098</v>
      </c>
      <c r="V2723" s="17">
        <v>0.44399562495358202</v>
      </c>
      <c r="W2723" s="17">
        <v>0.202912626424576</v>
      </c>
      <c r="X2723" s="17">
        <v>0.39442579612461098</v>
      </c>
      <c r="Y2723" s="17">
        <v>0.41354430150859001</v>
      </c>
      <c r="Z2723" s="17">
        <v>0.22249545123841799</v>
      </c>
      <c r="AA2723" s="17">
        <v>0.35559304864479302</v>
      </c>
      <c r="AB2723" s="17">
        <v>0.32665491734400498</v>
      </c>
      <c r="AC2723" s="17">
        <v>0.18733086318124501</v>
      </c>
      <c r="AD2723" s="17">
        <v>0.18413992234535301</v>
      </c>
      <c r="AE2723" s="17"/>
      <c r="AF2723" s="17">
        <v>0.324737006600609</v>
      </c>
      <c r="AG2723" s="17">
        <v>0.36174897614463902</v>
      </c>
      <c r="AH2723" s="17">
        <v>0.35330325792454098</v>
      </c>
      <c r="AI2723" s="17"/>
      <c r="AJ2723" s="17">
        <v>0.38175629175734399</v>
      </c>
      <c r="AK2723" s="17">
        <v>0.38160905768653403</v>
      </c>
      <c r="AL2723" s="17">
        <v>0.36766975217584402</v>
      </c>
      <c r="AM2723" s="17"/>
      <c r="AN2723" s="17">
        <v>0.31362733603423798</v>
      </c>
      <c r="AO2723" s="17">
        <v>0.407071308533274</v>
      </c>
      <c r="AP2723" s="17">
        <v>0.34583394111667398</v>
      </c>
      <c r="AQ2723" s="17">
        <v>0.401459412086689</v>
      </c>
      <c r="AR2723" s="17">
        <v>0.46342128419258299</v>
      </c>
      <c r="AS2723" s="17"/>
      <c r="AT2723" s="17">
        <v>0.332894904368504</v>
      </c>
      <c r="AU2723" s="17">
        <v>0.41411224834422</v>
      </c>
      <c r="AV2723" s="17"/>
      <c r="AW2723" s="17">
        <v>0.35564194853215098</v>
      </c>
      <c r="AX2723" s="17">
        <v>0.43042740325895601</v>
      </c>
      <c r="AY2723" s="17">
        <v>0.29918457608716198</v>
      </c>
    </row>
    <row r="2724" spans="2:51">
      <c r="B2724" t="s">
        <v>139</v>
      </c>
      <c r="C2724" s="17">
        <v>0.21310269736772899</v>
      </c>
      <c r="D2724" s="17">
        <v>0.21963361001859599</v>
      </c>
      <c r="E2724" s="17">
        <v>0.20865797260049801</v>
      </c>
      <c r="F2724" s="17"/>
      <c r="G2724" s="17">
        <v>0.24472156446346099</v>
      </c>
      <c r="H2724" s="17">
        <v>0.16847277066768099</v>
      </c>
      <c r="I2724" s="17">
        <v>0.29252528658473198</v>
      </c>
      <c r="J2724" s="17">
        <v>0.213609082111369</v>
      </c>
      <c r="K2724" s="17">
        <v>0.16908664622161601</v>
      </c>
      <c r="L2724" s="17">
        <v>0.21651262047664399</v>
      </c>
      <c r="M2724" s="17"/>
      <c r="N2724" s="17">
        <v>0.23198198105207701</v>
      </c>
      <c r="O2724" s="17">
        <v>0.21527814443422899</v>
      </c>
      <c r="P2724" s="17">
        <v>0.19336349830274999</v>
      </c>
      <c r="Q2724" s="17">
        <v>0.21084726844103099</v>
      </c>
      <c r="R2724" s="17"/>
      <c r="S2724" s="17">
        <v>0.21124385054412301</v>
      </c>
      <c r="T2724" s="17">
        <v>0.25541229956526401</v>
      </c>
      <c r="U2724" s="17">
        <v>0.15340508242481801</v>
      </c>
      <c r="V2724" s="17">
        <v>0.213355808070917</v>
      </c>
      <c r="W2724" s="17">
        <v>0.22253560795750499</v>
      </c>
      <c r="X2724" s="17">
        <v>0.20326874604910899</v>
      </c>
      <c r="Y2724" s="17">
        <v>0.18527535291329</v>
      </c>
      <c r="Z2724" s="17">
        <v>0.176254079457592</v>
      </c>
      <c r="AA2724" s="17">
        <v>0.246208975287633</v>
      </c>
      <c r="AB2724" s="17">
        <v>0.24872224186141301</v>
      </c>
      <c r="AC2724" s="17">
        <v>0.19809468607438199</v>
      </c>
      <c r="AD2724" s="17">
        <v>0.19942867144073201</v>
      </c>
      <c r="AE2724" s="17"/>
      <c r="AF2724" s="17">
        <v>0.239648285455903</v>
      </c>
      <c r="AG2724" s="17">
        <v>0.19140622200409699</v>
      </c>
      <c r="AH2724" s="17">
        <v>0.169940551183102</v>
      </c>
      <c r="AI2724" s="17"/>
      <c r="AJ2724" s="17">
        <v>0.17789378315952101</v>
      </c>
      <c r="AK2724" s="17">
        <v>0.22146015234632099</v>
      </c>
      <c r="AL2724" s="17">
        <v>0.20252089512145199</v>
      </c>
      <c r="AM2724" s="17"/>
      <c r="AN2724" s="17">
        <v>0.18297488600794501</v>
      </c>
      <c r="AO2724" s="17">
        <v>0.19209364073532101</v>
      </c>
      <c r="AP2724" s="17">
        <v>0.22131909590798199</v>
      </c>
      <c r="AQ2724" s="17">
        <v>0.20665595409567999</v>
      </c>
      <c r="AR2724" s="17">
        <v>0.17146558464914699</v>
      </c>
      <c r="AS2724" s="17"/>
      <c r="AT2724" s="17">
        <v>0.211960132459689</v>
      </c>
      <c r="AU2724" s="17">
        <v>0.218243630940165</v>
      </c>
      <c r="AV2724" s="17"/>
      <c r="AW2724" s="17">
        <v>0.202562735882137</v>
      </c>
      <c r="AX2724" s="17">
        <v>0.19542839687748001</v>
      </c>
      <c r="AY2724" s="17">
        <v>0.22818790238536499</v>
      </c>
    </row>
    <row r="2725" spans="2:51">
      <c r="B2725" t="s">
        <v>140</v>
      </c>
      <c r="C2725" s="17">
        <v>0.12669443129078001</v>
      </c>
      <c r="D2725" s="17">
        <v>0.14710754119289801</v>
      </c>
      <c r="E2725" s="17">
        <v>0.104883644770705</v>
      </c>
      <c r="F2725" s="17"/>
      <c r="G2725" s="17">
        <v>-7.2956658954937701E-3</v>
      </c>
      <c r="H2725" s="17">
        <v>0.25898950198857601</v>
      </c>
      <c r="I2725" s="17">
        <v>7.9439975220171405E-2</v>
      </c>
      <c r="J2725" s="17">
        <v>0.13413888240878799</v>
      </c>
      <c r="K2725" s="17">
        <v>0.18093267687209799</v>
      </c>
      <c r="L2725" s="17">
        <v>7.0065315949854101E-2</v>
      </c>
      <c r="M2725" s="17"/>
      <c r="N2725" s="17">
        <v>0.12852381174765001</v>
      </c>
      <c r="O2725" s="17">
        <v>0.132768971086002</v>
      </c>
      <c r="P2725" s="17">
        <v>0.13503370052451699</v>
      </c>
      <c r="Q2725" s="17">
        <v>0.108469508279866</v>
      </c>
      <c r="R2725" s="17"/>
      <c r="S2725" s="17">
        <v>0.16636341470902399</v>
      </c>
      <c r="T2725" s="17">
        <v>5.0258812009031401E-2</v>
      </c>
      <c r="U2725" s="17">
        <v>0.22589288204510299</v>
      </c>
      <c r="V2725" s="17">
        <v>0.23063981688266499</v>
      </c>
      <c r="W2725" s="17">
        <v>-1.9622981532929299E-2</v>
      </c>
      <c r="X2725" s="17">
        <v>0.19115705007550199</v>
      </c>
      <c r="Y2725" s="17">
        <v>0.2282689485953</v>
      </c>
      <c r="Z2725" s="17">
        <v>4.6241371780825997E-2</v>
      </c>
      <c r="AA2725" s="17">
        <v>0.10938407335715999</v>
      </c>
      <c r="AB2725" s="17">
        <v>7.7932675482591598E-2</v>
      </c>
      <c r="AC2725" s="17">
        <v>-1.07638228931365E-2</v>
      </c>
      <c r="AD2725" s="17">
        <v>-1.5288749095378799E-2</v>
      </c>
      <c r="AE2725" s="17"/>
      <c r="AF2725" s="17">
        <v>8.5088721144706198E-2</v>
      </c>
      <c r="AG2725" s="17">
        <v>0.17034275414054201</v>
      </c>
      <c r="AH2725" s="17">
        <v>0.18336270674143901</v>
      </c>
      <c r="AI2725" s="17"/>
      <c r="AJ2725" s="17">
        <v>0.20386250859782401</v>
      </c>
      <c r="AK2725" s="17">
        <v>0.160148905340213</v>
      </c>
      <c r="AL2725" s="17">
        <v>0.165148857054393</v>
      </c>
      <c r="AM2725" s="17"/>
      <c r="AN2725" s="17">
        <v>0.130652450026293</v>
      </c>
      <c r="AO2725" s="17">
        <v>0.21497766779795299</v>
      </c>
      <c r="AP2725" s="17">
        <v>0.12451484520869199</v>
      </c>
      <c r="AQ2725" s="17">
        <v>0.19480345799100901</v>
      </c>
      <c r="AR2725" s="17">
        <v>0.29195569954343598</v>
      </c>
      <c r="AS2725" s="17"/>
      <c r="AT2725" s="17">
        <v>0.12093477190881501</v>
      </c>
      <c r="AU2725" s="17">
        <v>0.19586861740405501</v>
      </c>
      <c r="AV2725" s="17"/>
      <c r="AW2725" s="17">
        <v>0.15307921265001401</v>
      </c>
      <c r="AX2725" s="17">
        <v>0.234999006381476</v>
      </c>
      <c r="AY2725" s="17">
        <v>7.0996673701797103E-2</v>
      </c>
    </row>
    <row r="2726" spans="2:51">
      <c r="C2726" s="17"/>
      <c r="D2726" s="17"/>
      <c r="E2726" s="17"/>
      <c r="F2726" s="17"/>
      <c r="G2726" s="17"/>
      <c r="H2726" s="17"/>
      <c r="I2726" s="17"/>
      <c r="J2726" s="17"/>
      <c r="K2726" s="17"/>
      <c r="L2726" s="17"/>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7"/>
      <c r="AI2726" s="17"/>
      <c r="AJ2726" s="17"/>
      <c r="AK2726" s="17"/>
      <c r="AL2726" s="17"/>
      <c r="AM2726" s="17"/>
      <c r="AN2726" s="17"/>
      <c r="AO2726" s="17"/>
      <c r="AP2726" s="17"/>
      <c r="AQ2726" s="17"/>
      <c r="AR2726" s="17"/>
      <c r="AS2726" s="17"/>
      <c r="AT2726" s="17"/>
      <c r="AU2726" s="17"/>
      <c r="AV2726" s="17"/>
      <c r="AW2726" s="17"/>
      <c r="AX2726" s="17"/>
      <c r="AY2726" s="17"/>
    </row>
    <row r="2727" spans="2:51">
      <c r="B2727" s="6" t="s">
        <v>571</v>
      </c>
      <c r="C2727" s="17"/>
      <c r="D2727" s="17"/>
      <c r="E2727" s="17"/>
      <c r="F2727" s="17"/>
      <c r="G2727" s="17"/>
      <c r="H2727" s="17"/>
      <c r="I2727" s="17"/>
      <c r="J2727" s="17"/>
      <c r="K2727" s="17"/>
      <c r="L2727" s="17"/>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7"/>
      <c r="AI2727" s="17"/>
      <c r="AJ2727" s="17"/>
      <c r="AK2727" s="17"/>
      <c r="AL2727" s="17"/>
      <c r="AM2727" s="17"/>
      <c r="AN2727" s="17"/>
      <c r="AO2727" s="17"/>
      <c r="AP2727" s="17"/>
      <c r="AQ2727" s="17"/>
      <c r="AR2727" s="17"/>
      <c r="AS2727" s="17"/>
      <c r="AT2727" s="17"/>
      <c r="AU2727" s="17"/>
      <c r="AV2727" s="17"/>
      <c r="AW2727" s="17"/>
      <c r="AX2727" s="17"/>
      <c r="AY2727" s="17"/>
    </row>
    <row r="2728" spans="2:51">
      <c r="B2728" s="24" t="s">
        <v>16</v>
      </c>
      <c r="C2728" s="17"/>
      <c r="D2728" s="17"/>
      <c r="E2728" s="17"/>
      <c r="F2728" s="17"/>
      <c r="G2728" s="17"/>
      <c r="H2728" s="17"/>
      <c r="I2728" s="17"/>
      <c r="J2728" s="17"/>
      <c r="K2728" s="17"/>
      <c r="L2728" s="17"/>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7"/>
      <c r="AI2728" s="17"/>
      <c r="AJ2728" s="17"/>
      <c r="AK2728" s="17"/>
      <c r="AL2728" s="17"/>
      <c r="AM2728" s="17"/>
      <c r="AN2728" s="17"/>
      <c r="AO2728" s="17"/>
      <c r="AP2728" s="17"/>
      <c r="AQ2728" s="17"/>
      <c r="AR2728" s="17"/>
      <c r="AS2728" s="17"/>
      <c r="AT2728" s="17"/>
      <c r="AU2728" s="17"/>
      <c r="AV2728" s="17"/>
      <c r="AW2728" s="17"/>
      <c r="AX2728" s="17"/>
      <c r="AY2728" s="17"/>
    </row>
    <row r="2729" spans="2:51">
      <c r="B2729" t="s">
        <v>133</v>
      </c>
      <c r="C2729" s="17">
        <v>0.14704038923507501</v>
      </c>
      <c r="D2729" s="17">
        <v>0.179346498101385</v>
      </c>
      <c r="E2729" s="17">
        <v>0.120387943711482</v>
      </c>
      <c r="F2729" s="17"/>
      <c r="G2729" s="17">
        <v>0.13647083324724599</v>
      </c>
      <c r="H2729" s="17">
        <v>0.16360416410973899</v>
      </c>
      <c r="I2729" s="17">
        <v>0.13645075054783501</v>
      </c>
      <c r="J2729" s="17">
        <v>0.15660050525626401</v>
      </c>
      <c r="K2729" s="17">
        <v>0.18553134277460401</v>
      </c>
      <c r="L2729" s="17">
        <v>0.11178319894027899</v>
      </c>
      <c r="M2729" s="17"/>
      <c r="N2729" s="17">
        <v>0.19009295476357699</v>
      </c>
      <c r="O2729" s="17">
        <v>0.13991710816752101</v>
      </c>
      <c r="P2729" s="17">
        <v>0.120458772641881</v>
      </c>
      <c r="Q2729" s="17">
        <v>0.13328642198771201</v>
      </c>
      <c r="R2729" s="17"/>
      <c r="S2729" s="17">
        <v>0.14919679661246801</v>
      </c>
      <c r="T2729" s="17">
        <v>0.14304262040332899</v>
      </c>
      <c r="U2729" s="17">
        <v>0.140839367033226</v>
      </c>
      <c r="V2729" s="17">
        <v>0.152153241735414</v>
      </c>
      <c r="W2729" s="17">
        <v>0.123674607762407</v>
      </c>
      <c r="X2729" s="17">
        <v>0.17062491703772301</v>
      </c>
      <c r="Y2729" s="17">
        <v>0.177256609887709</v>
      </c>
      <c r="Z2729" s="17">
        <v>9.4253310701368206E-2</v>
      </c>
      <c r="AA2729" s="17">
        <v>0.15465499098095301</v>
      </c>
      <c r="AB2729" s="17">
        <v>0.15581662612615399</v>
      </c>
      <c r="AC2729" s="17">
        <v>7.4262015649414106E-2</v>
      </c>
      <c r="AD2729" s="17">
        <v>0.179394061869454</v>
      </c>
      <c r="AE2729" s="17"/>
      <c r="AF2729" s="17">
        <v>0.116262648690464</v>
      </c>
      <c r="AG2729" s="17">
        <v>0.19493075601266499</v>
      </c>
      <c r="AH2729" s="17">
        <v>0.14317037568557101</v>
      </c>
      <c r="AI2729" s="17"/>
      <c r="AJ2729" s="17">
        <v>0.125271268604039</v>
      </c>
      <c r="AK2729" s="17">
        <v>0.156528758555526</v>
      </c>
      <c r="AL2729" s="17">
        <v>0.18786772537414201</v>
      </c>
      <c r="AM2729" s="17"/>
      <c r="AN2729" s="17">
        <v>0.122556390337726</v>
      </c>
      <c r="AO2729" s="17">
        <v>0.13239964854151601</v>
      </c>
      <c r="AP2729" s="17">
        <v>0.20615879744339599</v>
      </c>
      <c r="AQ2729" s="17">
        <v>0.18690386936984801</v>
      </c>
      <c r="AR2729" s="17">
        <v>0.18349211173094801</v>
      </c>
      <c r="AS2729" s="17"/>
      <c r="AT2729" s="17">
        <v>0.147182545030419</v>
      </c>
      <c r="AU2729" s="17">
        <v>0.14999215209763</v>
      </c>
      <c r="AV2729" s="17"/>
      <c r="AW2729" s="17">
        <v>0.21285518469685699</v>
      </c>
      <c r="AX2729" s="17">
        <v>0.10582791730041401</v>
      </c>
      <c r="AY2729" s="17">
        <v>9.5280150887595796E-2</v>
      </c>
    </row>
    <row r="2730" spans="2:51">
      <c r="B2730" t="s">
        <v>134</v>
      </c>
      <c r="C2730" s="17">
        <v>0.36085561807380401</v>
      </c>
      <c r="D2730" s="17">
        <v>0.39840011121718399</v>
      </c>
      <c r="E2730" s="17">
        <v>0.325714892985497</v>
      </c>
      <c r="F2730" s="17"/>
      <c r="G2730" s="17">
        <v>0.33728692408611699</v>
      </c>
      <c r="H2730" s="17">
        <v>0.39148619755591801</v>
      </c>
      <c r="I2730" s="17">
        <v>0.37186953794876099</v>
      </c>
      <c r="J2730" s="17">
        <v>0.35663356843479999</v>
      </c>
      <c r="K2730" s="17">
        <v>0.33052842984085501</v>
      </c>
      <c r="L2730" s="17">
        <v>0.36592065818714598</v>
      </c>
      <c r="M2730" s="17"/>
      <c r="N2730" s="17">
        <v>0.390728922801723</v>
      </c>
      <c r="O2730" s="17">
        <v>0.41475093995960699</v>
      </c>
      <c r="P2730" s="17">
        <v>0.32647392633811201</v>
      </c>
      <c r="Q2730" s="17">
        <v>0.28660970501734501</v>
      </c>
      <c r="R2730" s="17"/>
      <c r="S2730" s="17">
        <v>0.39371373619254502</v>
      </c>
      <c r="T2730" s="17">
        <v>0.32512721387985999</v>
      </c>
      <c r="U2730" s="17">
        <v>0.45466625737365202</v>
      </c>
      <c r="V2730" s="17">
        <v>0.32719149061803099</v>
      </c>
      <c r="W2730" s="17">
        <v>0.29936605725958498</v>
      </c>
      <c r="X2730" s="17">
        <v>0.33546887393812602</v>
      </c>
      <c r="Y2730" s="17">
        <v>0.419487805197229</v>
      </c>
      <c r="Z2730" s="17">
        <v>0.32396140686895802</v>
      </c>
      <c r="AA2730" s="17">
        <v>0.34518692483652602</v>
      </c>
      <c r="AB2730" s="17">
        <v>0.37646415052461701</v>
      </c>
      <c r="AC2730" s="17">
        <v>0.32561643463254503</v>
      </c>
      <c r="AD2730" s="17">
        <v>0.34900733841339099</v>
      </c>
      <c r="AE2730" s="17"/>
      <c r="AF2730" s="17">
        <v>0.33533460326999998</v>
      </c>
      <c r="AG2730" s="17">
        <v>0.39698575049136797</v>
      </c>
      <c r="AH2730" s="17">
        <v>0.34026029161842403</v>
      </c>
      <c r="AI2730" s="17"/>
      <c r="AJ2730" s="17">
        <v>0.37313134946285897</v>
      </c>
      <c r="AK2730" s="17">
        <v>0.38140977680617899</v>
      </c>
      <c r="AL2730" s="17">
        <v>0.45332708168629499</v>
      </c>
      <c r="AM2730" s="17"/>
      <c r="AN2730" s="17">
        <v>0.28161371575194399</v>
      </c>
      <c r="AO2730" s="17">
        <v>0.364725862025711</v>
      </c>
      <c r="AP2730" s="17">
        <v>0.37341783295012299</v>
      </c>
      <c r="AQ2730" s="17">
        <v>0.39733004504607999</v>
      </c>
      <c r="AR2730" s="17">
        <v>0.44690408023142397</v>
      </c>
      <c r="AS2730" s="17"/>
      <c r="AT2730" s="17">
        <v>0.34682689610718598</v>
      </c>
      <c r="AU2730" s="17">
        <v>0.49130538955005398</v>
      </c>
      <c r="AV2730" s="17"/>
      <c r="AW2730" s="17">
        <v>0.41003408840740901</v>
      </c>
      <c r="AX2730" s="17">
        <v>0.44496292101252</v>
      </c>
      <c r="AY2730" s="17">
        <v>0.29001013175819901</v>
      </c>
    </row>
    <row r="2731" spans="2:51">
      <c r="B2731" t="s">
        <v>135</v>
      </c>
      <c r="C2731" s="17">
        <v>0.28493118111662502</v>
      </c>
      <c r="D2731" s="17">
        <v>0.253279737241351</v>
      </c>
      <c r="E2731" s="17">
        <v>0.31325018378897401</v>
      </c>
      <c r="F2731" s="17"/>
      <c r="G2731" s="17">
        <v>0.332335000405442</v>
      </c>
      <c r="H2731" s="17">
        <v>0.27120954769738798</v>
      </c>
      <c r="I2731" s="17">
        <v>0.25966877844191499</v>
      </c>
      <c r="J2731" s="17">
        <v>0.24774060080645499</v>
      </c>
      <c r="K2731" s="17">
        <v>0.25466605589666802</v>
      </c>
      <c r="L2731" s="17">
        <v>0.334731832135721</v>
      </c>
      <c r="M2731" s="17"/>
      <c r="N2731" s="17">
        <v>0.23928287204040499</v>
      </c>
      <c r="O2731" s="17">
        <v>0.24598091650581499</v>
      </c>
      <c r="P2731" s="17">
        <v>0.353232734037836</v>
      </c>
      <c r="Q2731" s="17">
        <v>0.32502405067924101</v>
      </c>
      <c r="R2731" s="17"/>
      <c r="S2731" s="17">
        <v>0.28860704772057799</v>
      </c>
      <c r="T2731" s="17">
        <v>0.29683644711867802</v>
      </c>
      <c r="U2731" s="17">
        <v>0.22006023342266801</v>
      </c>
      <c r="V2731" s="17">
        <v>0.35516149164875399</v>
      </c>
      <c r="W2731" s="17">
        <v>0.38645116375459698</v>
      </c>
      <c r="X2731" s="17">
        <v>0.31630670566043501</v>
      </c>
      <c r="Y2731" s="17">
        <v>0.19774982203220101</v>
      </c>
      <c r="Z2731" s="17">
        <v>0.41706113389448002</v>
      </c>
      <c r="AA2731" s="17">
        <v>0.25937008942152001</v>
      </c>
      <c r="AB2731" s="17">
        <v>0.214907361759057</v>
      </c>
      <c r="AC2731" s="17">
        <v>0.32164128384749902</v>
      </c>
      <c r="AD2731" s="17">
        <v>0.140276690033318</v>
      </c>
      <c r="AE2731" s="17"/>
      <c r="AF2731" s="17">
        <v>0.31064424533644702</v>
      </c>
      <c r="AG2731" s="17">
        <v>0.24180479049701201</v>
      </c>
      <c r="AH2731" s="17">
        <v>0.29988360161014999</v>
      </c>
      <c r="AI2731" s="17"/>
      <c r="AJ2731" s="17">
        <v>0.30750924996009799</v>
      </c>
      <c r="AK2731" s="17">
        <v>0.28436580782989601</v>
      </c>
      <c r="AL2731" s="17">
        <v>0.187607286353006</v>
      </c>
      <c r="AM2731" s="17"/>
      <c r="AN2731" s="17">
        <v>0.34845984750537201</v>
      </c>
      <c r="AO2731" s="17">
        <v>0.32004768693341001</v>
      </c>
      <c r="AP2731" s="17">
        <v>0.251722293526629</v>
      </c>
      <c r="AQ2731" s="17">
        <v>0.219596225122694</v>
      </c>
      <c r="AR2731" s="17">
        <v>7.0709762911386406E-2</v>
      </c>
      <c r="AS2731" s="17"/>
      <c r="AT2731" s="17">
        <v>0.28867223807467701</v>
      </c>
      <c r="AU2731" s="17">
        <v>0.24020244284328901</v>
      </c>
      <c r="AV2731" s="17"/>
      <c r="AW2731" s="17">
        <v>0.228303483634476</v>
      </c>
      <c r="AX2731" s="17">
        <v>0.244026799946544</v>
      </c>
      <c r="AY2731" s="17">
        <v>0.35084565365418202</v>
      </c>
    </row>
    <row r="2732" spans="2:51">
      <c r="B2732" t="s">
        <v>136</v>
      </c>
      <c r="C2732" s="17">
        <v>0.102681808221883</v>
      </c>
      <c r="D2732" s="17">
        <v>8.6940071181933004E-2</v>
      </c>
      <c r="E2732" s="17">
        <v>0.116565415691988</v>
      </c>
      <c r="F2732" s="17"/>
      <c r="G2732" s="17">
        <v>0.14001111850148301</v>
      </c>
      <c r="H2732" s="17">
        <v>8.4747476457841295E-2</v>
      </c>
      <c r="I2732" s="17">
        <v>0.105960829354059</v>
      </c>
      <c r="J2732" s="17">
        <v>9.4951277260882802E-2</v>
      </c>
      <c r="K2732" s="17">
        <v>0.111380187794689</v>
      </c>
      <c r="L2732" s="17">
        <v>9.6402307045079405E-2</v>
      </c>
      <c r="M2732" s="17"/>
      <c r="N2732" s="17">
        <v>8.8903092091578803E-2</v>
      </c>
      <c r="O2732" s="17">
        <v>0.11720452449185199</v>
      </c>
      <c r="P2732" s="17">
        <v>6.9202482772411394E-2</v>
      </c>
      <c r="Q2732" s="17">
        <v>0.134131765720121</v>
      </c>
      <c r="R2732" s="17"/>
      <c r="S2732" s="17">
        <v>9.6913857269733603E-2</v>
      </c>
      <c r="T2732" s="17">
        <v>0.12426862438278601</v>
      </c>
      <c r="U2732" s="17">
        <v>7.9635229415756695E-2</v>
      </c>
      <c r="V2732" s="17">
        <v>8.9789253588467399E-2</v>
      </c>
      <c r="W2732" s="17">
        <v>0.13297238427529001</v>
      </c>
      <c r="X2732" s="17">
        <v>9.7112930860582106E-2</v>
      </c>
      <c r="Y2732" s="17">
        <v>0.107133655122492</v>
      </c>
      <c r="Z2732" s="17">
        <v>2.4623288840820299E-2</v>
      </c>
      <c r="AA2732" s="17">
        <v>0.12873552756027801</v>
      </c>
      <c r="AB2732" s="17">
        <v>8.3919778728634903E-2</v>
      </c>
      <c r="AC2732" s="17">
        <v>0.14051126498181701</v>
      </c>
      <c r="AD2732" s="17">
        <v>6.7939779217048593E-2</v>
      </c>
      <c r="AE2732" s="17"/>
      <c r="AF2732" s="17">
        <v>0.130250364471235</v>
      </c>
      <c r="AG2732" s="17">
        <v>6.91702672876265E-2</v>
      </c>
      <c r="AH2732" s="17">
        <v>9.0072097654516597E-2</v>
      </c>
      <c r="AI2732" s="17"/>
      <c r="AJ2732" s="17">
        <v>9.8710506002931603E-2</v>
      </c>
      <c r="AK2732" s="17">
        <v>0.10615410535207501</v>
      </c>
      <c r="AL2732" s="17">
        <v>8.1486424776096397E-2</v>
      </c>
      <c r="AM2732" s="17"/>
      <c r="AN2732" s="17">
        <v>0.1196438968079</v>
      </c>
      <c r="AO2732" s="17">
        <v>9.8934182011631594E-2</v>
      </c>
      <c r="AP2732" s="17">
        <v>7.7388924834266307E-2</v>
      </c>
      <c r="AQ2732" s="17">
        <v>0.108701136438301</v>
      </c>
      <c r="AR2732" s="17">
        <v>0.115270757229146</v>
      </c>
      <c r="AS2732" s="17"/>
      <c r="AT2732" s="17">
        <v>0.107995237282764</v>
      </c>
      <c r="AU2732" s="17">
        <v>5.6072559172874598E-2</v>
      </c>
      <c r="AV2732" s="17"/>
      <c r="AW2732" s="17">
        <v>6.9320349515719901E-2</v>
      </c>
      <c r="AX2732" s="17">
        <v>0.122760419377329</v>
      </c>
      <c r="AY2732" s="17">
        <v>0.12914634549551399</v>
      </c>
    </row>
    <row r="2733" spans="2:51">
      <c r="B2733" t="s">
        <v>137</v>
      </c>
      <c r="C2733" s="17">
        <v>3.5709786702060702E-2</v>
      </c>
      <c r="D2733" s="17">
        <v>3.7516203051858703E-2</v>
      </c>
      <c r="E2733" s="17">
        <v>3.4360891253091802E-2</v>
      </c>
      <c r="F2733" s="17"/>
      <c r="G2733" s="17">
        <v>3.1685870698413901E-2</v>
      </c>
      <c r="H2733" s="17">
        <v>1.81291080837124E-2</v>
      </c>
      <c r="I2733" s="17">
        <v>4.8550796206124597E-2</v>
      </c>
      <c r="J2733" s="17">
        <v>4.8483093556541103E-2</v>
      </c>
      <c r="K2733" s="17">
        <v>2.22280391455024E-2</v>
      </c>
      <c r="L2733" s="17">
        <v>4.4851345387222498E-2</v>
      </c>
      <c r="M2733" s="17"/>
      <c r="N2733" s="17">
        <v>4.1154504513755699E-2</v>
      </c>
      <c r="O2733" s="17">
        <v>3.6018166350807901E-2</v>
      </c>
      <c r="P2733" s="17">
        <v>2.1872976987779898E-2</v>
      </c>
      <c r="Q2733" s="17">
        <v>3.9484983819642501E-2</v>
      </c>
      <c r="R2733" s="17"/>
      <c r="S2733" s="17">
        <v>8.0718828426798797E-3</v>
      </c>
      <c r="T2733" s="17">
        <v>4.5617365800277199E-2</v>
      </c>
      <c r="U2733" s="17">
        <v>3.3363677677901597E-2</v>
      </c>
      <c r="V2733" s="17">
        <v>1.2857100103144999E-2</v>
      </c>
      <c r="W2733" s="17">
        <v>1.0121965738517801E-2</v>
      </c>
      <c r="X2733" s="17">
        <v>2.2858199781229899E-2</v>
      </c>
      <c r="Y2733" s="17">
        <v>3.17374313155167E-2</v>
      </c>
      <c r="Z2733" s="17">
        <v>4.4690623438323501E-2</v>
      </c>
      <c r="AA2733" s="17">
        <v>7.2370992439297094E-2</v>
      </c>
      <c r="AB2733" s="17">
        <v>6.1306790456729897E-2</v>
      </c>
      <c r="AC2733" s="17">
        <v>4.28712428009171E-2</v>
      </c>
      <c r="AD2733" s="17">
        <v>0.10436521098604599</v>
      </c>
      <c r="AE2733" s="17"/>
      <c r="AF2733" s="17">
        <v>4.9751434803706002E-2</v>
      </c>
      <c r="AG2733" s="17">
        <v>2.6143218982813101E-2</v>
      </c>
      <c r="AH2733" s="17">
        <v>1.5870616328926099E-2</v>
      </c>
      <c r="AI2733" s="17"/>
      <c r="AJ2733" s="17">
        <v>5.09499139355915E-2</v>
      </c>
      <c r="AK2733" s="17">
        <v>2.2527210608255601E-2</v>
      </c>
      <c r="AL2733" s="17">
        <v>2.5466545115695401E-2</v>
      </c>
      <c r="AM2733" s="17"/>
      <c r="AN2733" s="17">
        <v>3.75064473640715E-2</v>
      </c>
      <c r="AO2733" s="17">
        <v>2.1900612010379201E-2</v>
      </c>
      <c r="AP2733" s="17">
        <v>2.4806259094262002E-2</v>
      </c>
      <c r="AQ2733" s="17">
        <v>5.2790425425761497E-2</v>
      </c>
      <c r="AR2733" s="17">
        <v>0.115316659740368</v>
      </c>
      <c r="AS2733" s="17"/>
      <c r="AT2733" s="17">
        <v>3.5331731386126802E-2</v>
      </c>
      <c r="AU2733" s="17">
        <v>4.0277779070424402E-2</v>
      </c>
      <c r="AV2733" s="17"/>
      <c r="AW2733" s="17">
        <v>3.2006878355521698E-2</v>
      </c>
      <c r="AX2733" s="17">
        <v>5.1273435439653903E-2</v>
      </c>
      <c r="AY2733" s="17">
        <v>3.4913796974378901E-2</v>
      </c>
    </row>
    <row r="2734" spans="2:51">
      <c r="B2734" t="s">
        <v>119</v>
      </c>
      <c r="C2734" s="17">
        <v>6.8781216650552396E-2</v>
      </c>
      <c r="D2734" s="17">
        <v>4.4517379206288898E-2</v>
      </c>
      <c r="E2734" s="17">
        <v>8.9720672568967499E-2</v>
      </c>
      <c r="F2734" s="17"/>
      <c r="G2734" s="17">
        <v>2.2210253061299E-2</v>
      </c>
      <c r="H2734" s="17">
        <v>7.0823506095401001E-2</v>
      </c>
      <c r="I2734" s="17">
        <v>7.7499307501305001E-2</v>
      </c>
      <c r="J2734" s="17">
        <v>9.5590954685057003E-2</v>
      </c>
      <c r="K2734" s="17">
        <v>9.5665944547681694E-2</v>
      </c>
      <c r="L2734" s="17">
        <v>4.6310658304551999E-2</v>
      </c>
      <c r="M2734" s="17"/>
      <c r="N2734" s="17">
        <v>4.98376537889604E-2</v>
      </c>
      <c r="O2734" s="17">
        <v>4.6128344524396597E-2</v>
      </c>
      <c r="P2734" s="17">
        <v>0.10875910722198</v>
      </c>
      <c r="Q2734" s="17">
        <v>8.1463072775938505E-2</v>
      </c>
      <c r="R2734" s="17"/>
      <c r="S2734" s="17">
        <v>6.3496679361996003E-2</v>
      </c>
      <c r="T2734" s="17">
        <v>6.51077284150689E-2</v>
      </c>
      <c r="U2734" s="17">
        <v>7.1435235076795403E-2</v>
      </c>
      <c r="V2734" s="17">
        <v>6.2847422306189393E-2</v>
      </c>
      <c r="W2734" s="17">
        <v>4.7413821209602601E-2</v>
      </c>
      <c r="X2734" s="17">
        <v>5.7628372721904797E-2</v>
      </c>
      <c r="Y2734" s="17">
        <v>6.6634676444852006E-2</v>
      </c>
      <c r="Z2734" s="17">
        <v>9.5410236256050496E-2</v>
      </c>
      <c r="AA2734" s="17">
        <v>3.96814747614248E-2</v>
      </c>
      <c r="AB2734" s="17">
        <v>0.10758529240480701</v>
      </c>
      <c r="AC2734" s="17">
        <v>9.5097758087808001E-2</v>
      </c>
      <c r="AD2734" s="17">
        <v>0.15901691948074101</v>
      </c>
      <c r="AE2734" s="17"/>
      <c r="AF2734" s="17">
        <v>5.7756703428148502E-2</v>
      </c>
      <c r="AG2734" s="17">
        <v>7.0965216728515301E-2</v>
      </c>
      <c r="AH2734" s="17">
        <v>0.11074301710241199</v>
      </c>
      <c r="AI2734" s="17"/>
      <c r="AJ2734" s="17">
        <v>4.4427712034481599E-2</v>
      </c>
      <c r="AK2734" s="17">
        <v>4.9014340848069701E-2</v>
      </c>
      <c r="AL2734" s="17">
        <v>6.4244936694764901E-2</v>
      </c>
      <c r="AM2734" s="17"/>
      <c r="AN2734" s="17">
        <v>9.0219702232986698E-2</v>
      </c>
      <c r="AO2734" s="17">
        <v>6.1992008477351597E-2</v>
      </c>
      <c r="AP2734" s="17">
        <v>6.6505892151323506E-2</v>
      </c>
      <c r="AQ2734" s="17">
        <v>3.46782985973162E-2</v>
      </c>
      <c r="AR2734" s="17">
        <v>6.8306628156727306E-2</v>
      </c>
      <c r="AS2734" s="17"/>
      <c r="AT2734" s="17">
        <v>7.3991352118825904E-2</v>
      </c>
      <c r="AU2734" s="17">
        <v>2.21496772657288E-2</v>
      </c>
      <c r="AV2734" s="17"/>
      <c r="AW2734" s="17">
        <v>4.7480015390016297E-2</v>
      </c>
      <c r="AX2734" s="17">
        <v>3.1148506923539699E-2</v>
      </c>
      <c r="AY2734" s="17">
        <v>9.9803921230131307E-2</v>
      </c>
    </row>
    <row r="2735" spans="2:51">
      <c r="B2735" t="s">
        <v>138</v>
      </c>
      <c r="C2735" s="17">
        <v>0.50789600730887896</v>
      </c>
      <c r="D2735" s="17">
        <v>0.57774660931856903</v>
      </c>
      <c r="E2735" s="17">
        <v>0.44610283669697798</v>
      </c>
      <c r="F2735" s="17"/>
      <c r="G2735" s="17">
        <v>0.47375775733336301</v>
      </c>
      <c r="H2735" s="17">
        <v>0.55509036166565795</v>
      </c>
      <c r="I2735" s="17">
        <v>0.50832028849659605</v>
      </c>
      <c r="J2735" s="17">
        <v>0.513234073691064</v>
      </c>
      <c r="K2735" s="17">
        <v>0.51605977261545899</v>
      </c>
      <c r="L2735" s="17">
        <v>0.47770385712742502</v>
      </c>
      <c r="M2735" s="17"/>
      <c r="N2735" s="17">
        <v>0.58082187756530002</v>
      </c>
      <c r="O2735" s="17">
        <v>0.554668048127128</v>
      </c>
      <c r="P2735" s="17">
        <v>0.44693269897999299</v>
      </c>
      <c r="Q2735" s="17">
        <v>0.41989612700505702</v>
      </c>
      <c r="R2735" s="17"/>
      <c r="S2735" s="17">
        <v>0.542910532805012</v>
      </c>
      <c r="T2735" s="17">
        <v>0.46816983428318998</v>
      </c>
      <c r="U2735" s="17">
        <v>0.59550562440687804</v>
      </c>
      <c r="V2735" s="17">
        <v>0.47934473235344499</v>
      </c>
      <c r="W2735" s="17">
        <v>0.423040665021993</v>
      </c>
      <c r="X2735" s="17">
        <v>0.50609379097584795</v>
      </c>
      <c r="Y2735" s="17">
        <v>0.59674441508493803</v>
      </c>
      <c r="Z2735" s="17">
        <v>0.41821471757032602</v>
      </c>
      <c r="AA2735" s="17">
        <v>0.499841915817479</v>
      </c>
      <c r="AB2735" s="17">
        <v>0.532280776650771</v>
      </c>
      <c r="AC2735" s="17">
        <v>0.39987845028195901</v>
      </c>
      <c r="AD2735" s="17">
        <v>0.52840140028284599</v>
      </c>
      <c r="AE2735" s="17"/>
      <c r="AF2735" s="17">
        <v>0.45159725196046402</v>
      </c>
      <c r="AG2735" s="17">
        <v>0.59191650650403305</v>
      </c>
      <c r="AH2735" s="17">
        <v>0.48343066730399498</v>
      </c>
      <c r="AI2735" s="17"/>
      <c r="AJ2735" s="17">
        <v>0.49840261806689801</v>
      </c>
      <c r="AK2735" s="17">
        <v>0.537938535361704</v>
      </c>
      <c r="AL2735" s="17">
        <v>0.64119480706043697</v>
      </c>
      <c r="AM2735" s="17"/>
      <c r="AN2735" s="17">
        <v>0.40417010608967002</v>
      </c>
      <c r="AO2735" s="17">
        <v>0.49712551056722698</v>
      </c>
      <c r="AP2735" s="17">
        <v>0.57957663039352003</v>
      </c>
      <c r="AQ2735" s="17">
        <v>0.58423391441592698</v>
      </c>
      <c r="AR2735" s="17">
        <v>0.63039619196237195</v>
      </c>
      <c r="AS2735" s="17"/>
      <c r="AT2735" s="17">
        <v>0.49400944113760498</v>
      </c>
      <c r="AU2735" s="17">
        <v>0.64129754164768304</v>
      </c>
      <c r="AV2735" s="17"/>
      <c r="AW2735" s="17">
        <v>0.62288927310426601</v>
      </c>
      <c r="AX2735" s="17">
        <v>0.55079083831293296</v>
      </c>
      <c r="AY2735" s="17">
        <v>0.38529028264579401</v>
      </c>
    </row>
    <row r="2736" spans="2:51">
      <c r="B2736" t="s">
        <v>139</v>
      </c>
      <c r="C2736" s="17">
        <v>0.13839159492394401</v>
      </c>
      <c r="D2736" s="17">
        <v>0.12445627423379201</v>
      </c>
      <c r="E2736" s="17">
        <v>0.15092630694508</v>
      </c>
      <c r="F2736" s="17"/>
      <c r="G2736" s="17">
        <v>0.17169698919989701</v>
      </c>
      <c r="H2736" s="17">
        <v>0.102876584541554</v>
      </c>
      <c r="I2736" s="17">
        <v>0.154511625560184</v>
      </c>
      <c r="J2736" s="17">
        <v>0.143434370817424</v>
      </c>
      <c r="K2736" s="17">
        <v>0.133608226940191</v>
      </c>
      <c r="L2736" s="17">
        <v>0.14125365243230201</v>
      </c>
      <c r="M2736" s="17"/>
      <c r="N2736" s="17">
        <v>0.130057596605334</v>
      </c>
      <c r="O2736" s="17">
        <v>0.15322269084265999</v>
      </c>
      <c r="P2736" s="17">
        <v>9.1075459760191296E-2</v>
      </c>
      <c r="Q2736" s="17">
        <v>0.173616749539763</v>
      </c>
      <c r="R2736" s="17"/>
      <c r="S2736" s="17">
        <v>0.104985740112413</v>
      </c>
      <c r="T2736" s="17">
        <v>0.169885990183063</v>
      </c>
      <c r="U2736" s="17">
        <v>0.11299890709365799</v>
      </c>
      <c r="V2736" s="17">
        <v>0.102646353691612</v>
      </c>
      <c r="W2736" s="17">
        <v>0.14309435001380799</v>
      </c>
      <c r="X2736" s="17">
        <v>0.119971130641812</v>
      </c>
      <c r="Y2736" s="17">
        <v>0.13887108643800899</v>
      </c>
      <c r="Z2736" s="17">
        <v>6.9313912279143797E-2</v>
      </c>
      <c r="AA2736" s="17">
        <v>0.20110651999957599</v>
      </c>
      <c r="AB2736" s="17">
        <v>0.145226569185365</v>
      </c>
      <c r="AC2736" s="17">
        <v>0.18338250778273399</v>
      </c>
      <c r="AD2736" s="17">
        <v>0.172304990203095</v>
      </c>
      <c r="AE2736" s="17"/>
      <c r="AF2736" s="17">
        <v>0.180001799274941</v>
      </c>
      <c r="AG2736" s="17">
        <v>9.5313486270439701E-2</v>
      </c>
      <c r="AH2736" s="17">
        <v>0.105942713983443</v>
      </c>
      <c r="AI2736" s="17"/>
      <c r="AJ2736" s="17">
        <v>0.149660419938523</v>
      </c>
      <c r="AK2736" s="17">
        <v>0.12868131596033</v>
      </c>
      <c r="AL2736" s="17">
        <v>0.106952969891792</v>
      </c>
      <c r="AM2736" s="17"/>
      <c r="AN2736" s="17">
        <v>0.15715034417197199</v>
      </c>
      <c r="AO2736" s="17">
        <v>0.120834794022011</v>
      </c>
      <c r="AP2736" s="17">
        <v>0.102195183928528</v>
      </c>
      <c r="AQ2736" s="17">
        <v>0.16149156186406299</v>
      </c>
      <c r="AR2736" s="17">
        <v>0.23058741696951399</v>
      </c>
      <c r="AS2736" s="17"/>
      <c r="AT2736" s="17">
        <v>0.143326968668891</v>
      </c>
      <c r="AU2736" s="17">
        <v>9.6350338243299097E-2</v>
      </c>
      <c r="AV2736" s="17"/>
      <c r="AW2736" s="17">
        <v>0.101327227871242</v>
      </c>
      <c r="AX2736" s="17">
        <v>0.174033854816983</v>
      </c>
      <c r="AY2736" s="17">
        <v>0.16406014246989301</v>
      </c>
    </row>
    <row r="2737" spans="2:51">
      <c r="B2737" t="s">
        <v>140</v>
      </c>
      <c r="C2737" s="17">
        <v>0.36950441238493498</v>
      </c>
      <c r="D2737" s="17">
        <v>0.45329033508477701</v>
      </c>
      <c r="E2737" s="17">
        <v>0.29517652975189801</v>
      </c>
      <c r="F2737" s="17"/>
      <c r="G2737" s="17">
        <v>0.302060768133466</v>
      </c>
      <c r="H2737" s="17">
        <v>0.45221377712410399</v>
      </c>
      <c r="I2737" s="17">
        <v>0.353808662936412</v>
      </c>
      <c r="J2737" s="17">
        <v>0.36979970287364</v>
      </c>
      <c r="K2737" s="17">
        <v>0.38245154567526801</v>
      </c>
      <c r="L2737" s="17">
        <v>0.33645020469512299</v>
      </c>
      <c r="M2737" s="17"/>
      <c r="N2737" s="17">
        <v>0.45076428095996601</v>
      </c>
      <c r="O2737" s="17">
        <v>0.40144535728446801</v>
      </c>
      <c r="P2737" s="17">
        <v>0.355857239219801</v>
      </c>
      <c r="Q2737" s="17">
        <v>0.24627937746529399</v>
      </c>
      <c r="R2737" s="17"/>
      <c r="S2737" s="17">
        <v>0.43792479269259899</v>
      </c>
      <c r="T2737" s="17">
        <v>0.29828384410012598</v>
      </c>
      <c r="U2737" s="17">
        <v>0.48250671731321998</v>
      </c>
      <c r="V2737" s="17">
        <v>0.37669837866183198</v>
      </c>
      <c r="W2737" s="17">
        <v>0.27994631500818501</v>
      </c>
      <c r="X2737" s="17">
        <v>0.38612266033403603</v>
      </c>
      <c r="Y2737" s="17">
        <v>0.45787332864692898</v>
      </c>
      <c r="Z2737" s="17">
        <v>0.348900805291182</v>
      </c>
      <c r="AA2737" s="17">
        <v>0.29873539581790398</v>
      </c>
      <c r="AB2737" s="17">
        <v>0.38705420746540597</v>
      </c>
      <c r="AC2737" s="17">
        <v>0.21649594249922499</v>
      </c>
      <c r="AD2737" s="17">
        <v>0.35609641007975101</v>
      </c>
      <c r="AE2737" s="17"/>
      <c r="AF2737" s="17">
        <v>0.27159545268552299</v>
      </c>
      <c r="AG2737" s="17">
        <v>0.49660302023359298</v>
      </c>
      <c r="AH2737" s="17">
        <v>0.37748795332055302</v>
      </c>
      <c r="AI2737" s="17"/>
      <c r="AJ2737" s="17">
        <v>0.34874219812837498</v>
      </c>
      <c r="AK2737" s="17">
        <v>0.409257219401374</v>
      </c>
      <c r="AL2737" s="17">
        <v>0.53424183716864504</v>
      </c>
      <c r="AM2737" s="17"/>
      <c r="AN2737" s="17">
        <v>0.24701976191769801</v>
      </c>
      <c r="AO2737" s="17">
        <v>0.37629071654521701</v>
      </c>
      <c r="AP2737" s="17">
        <v>0.47738144646499098</v>
      </c>
      <c r="AQ2737" s="17">
        <v>0.42274235255186499</v>
      </c>
      <c r="AR2737" s="17">
        <v>0.399808774992858</v>
      </c>
      <c r="AS2737" s="17"/>
      <c r="AT2737" s="17">
        <v>0.35068247246871398</v>
      </c>
      <c r="AU2737" s="17">
        <v>0.54494720340438396</v>
      </c>
      <c r="AV2737" s="17"/>
      <c r="AW2737" s="17">
        <v>0.52156204523302496</v>
      </c>
      <c r="AX2737" s="17">
        <v>0.37675698349594999</v>
      </c>
      <c r="AY2737" s="17">
        <v>0.22123014017590201</v>
      </c>
    </row>
    <row r="2738" spans="2:51">
      <c r="C2738" s="17"/>
      <c r="D2738" s="17"/>
      <c r="E2738" s="17"/>
      <c r="F2738" s="17"/>
      <c r="G2738" s="17"/>
      <c r="H2738" s="17"/>
      <c r="I2738" s="17"/>
      <c r="J2738" s="17"/>
      <c r="K2738" s="17"/>
      <c r="L2738" s="17"/>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7"/>
      <c r="AI2738" s="17"/>
      <c r="AJ2738" s="17"/>
      <c r="AK2738" s="17"/>
      <c r="AL2738" s="17"/>
      <c r="AM2738" s="17"/>
      <c r="AN2738" s="17"/>
      <c r="AO2738" s="17"/>
      <c r="AP2738" s="17"/>
      <c r="AQ2738" s="17"/>
      <c r="AR2738" s="17"/>
      <c r="AS2738" s="17"/>
      <c r="AT2738" s="17"/>
      <c r="AU2738" s="17"/>
      <c r="AV2738" s="17"/>
      <c r="AW2738" s="17"/>
      <c r="AX2738" s="17"/>
      <c r="AY2738" s="17"/>
    </row>
    <row r="2739" spans="2:51">
      <c r="B2739" s="6" t="s">
        <v>572</v>
      </c>
      <c r="C2739" s="17"/>
      <c r="D2739" s="17"/>
      <c r="E2739" s="17"/>
      <c r="F2739" s="17"/>
      <c r="G2739" s="17"/>
      <c r="H2739" s="17"/>
      <c r="I2739" s="17"/>
      <c r="J2739" s="17"/>
      <c r="K2739" s="17"/>
      <c r="L2739" s="17"/>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7"/>
      <c r="AI2739" s="17"/>
      <c r="AJ2739" s="17"/>
      <c r="AK2739" s="17"/>
      <c r="AL2739" s="17"/>
      <c r="AM2739" s="17"/>
      <c r="AN2739" s="17"/>
      <c r="AO2739" s="17"/>
      <c r="AP2739" s="17"/>
      <c r="AQ2739" s="17"/>
      <c r="AR2739" s="17"/>
      <c r="AS2739" s="17"/>
      <c r="AT2739" s="17"/>
      <c r="AU2739" s="17"/>
      <c r="AV2739" s="17"/>
      <c r="AW2739" s="17"/>
      <c r="AX2739" s="17"/>
      <c r="AY2739" s="17"/>
    </row>
    <row r="2740" spans="2:51">
      <c r="B2740" s="24" t="s">
        <v>16</v>
      </c>
      <c r="C2740" s="17"/>
      <c r="D2740" s="17"/>
      <c r="E2740" s="17"/>
      <c r="F2740" s="17"/>
      <c r="G2740" s="17"/>
      <c r="H2740" s="17"/>
      <c r="I2740" s="17"/>
      <c r="J2740" s="17"/>
      <c r="K2740" s="17"/>
      <c r="L2740" s="17"/>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7"/>
      <c r="AI2740" s="17"/>
      <c r="AJ2740" s="17"/>
      <c r="AK2740" s="17"/>
      <c r="AL2740" s="17"/>
      <c r="AM2740" s="17"/>
      <c r="AN2740" s="17"/>
      <c r="AO2740" s="17"/>
      <c r="AP2740" s="17"/>
      <c r="AQ2740" s="17"/>
      <c r="AR2740" s="17"/>
      <c r="AS2740" s="17"/>
      <c r="AT2740" s="17"/>
      <c r="AU2740" s="17"/>
      <c r="AV2740" s="17"/>
      <c r="AW2740" s="17"/>
      <c r="AX2740" s="17"/>
      <c r="AY2740" s="17"/>
    </row>
    <row r="2741" spans="2:51">
      <c r="B2741" t="s">
        <v>133</v>
      </c>
      <c r="C2741" s="17">
        <v>0.13949022085000001</v>
      </c>
      <c r="D2741" s="17">
        <v>0.15709569173645799</v>
      </c>
      <c r="E2741" s="17">
        <v>0.123681953090024</v>
      </c>
      <c r="F2741" s="17"/>
      <c r="G2741" s="17">
        <v>0.10385382196293901</v>
      </c>
      <c r="H2741" s="17">
        <v>0.17491550437353701</v>
      </c>
      <c r="I2741" s="17">
        <v>9.7583809094744303E-2</v>
      </c>
      <c r="J2741" s="17">
        <v>0.13153850861060001</v>
      </c>
      <c r="K2741" s="17">
        <v>0.174743241429796</v>
      </c>
      <c r="L2741" s="17">
        <v>0.133054603999023</v>
      </c>
      <c r="M2741" s="17"/>
      <c r="N2741" s="17">
        <v>0.15095223585669501</v>
      </c>
      <c r="O2741" s="17">
        <v>0.130850007551121</v>
      </c>
      <c r="P2741" s="17">
        <v>0.13540234956188399</v>
      </c>
      <c r="Q2741" s="17">
        <v>0.14278189642497999</v>
      </c>
      <c r="R2741" s="17"/>
      <c r="S2741" s="17">
        <v>0.16279881887359901</v>
      </c>
      <c r="T2741" s="17">
        <v>0.127181714251862</v>
      </c>
      <c r="U2741" s="17">
        <v>0.159470040380187</v>
      </c>
      <c r="V2741" s="17">
        <v>0.152428192102849</v>
      </c>
      <c r="W2741" s="17">
        <v>0.11550928826467</v>
      </c>
      <c r="X2741" s="17">
        <v>0.120129664713155</v>
      </c>
      <c r="Y2741" s="17">
        <v>0.145344152164815</v>
      </c>
      <c r="Z2741" s="17">
        <v>0.109810369800296</v>
      </c>
      <c r="AA2741" s="17">
        <v>0.16441157731966899</v>
      </c>
      <c r="AB2741" s="17">
        <v>0.136047033757069</v>
      </c>
      <c r="AC2741" s="17">
        <v>0.121110983643754</v>
      </c>
      <c r="AD2741" s="17">
        <v>7.5226573401253202E-2</v>
      </c>
      <c r="AE2741" s="17"/>
      <c r="AF2741" s="17">
        <v>0.10962861883601401</v>
      </c>
      <c r="AG2741" s="17">
        <v>0.17405034031435199</v>
      </c>
      <c r="AH2741" s="17">
        <v>0.157702290392951</v>
      </c>
      <c r="AI2741" s="17"/>
      <c r="AJ2741" s="17">
        <v>0.15094923480894001</v>
      </c>
      <c r="AK2741" s="17">
        <v>0.13281227237674101</v>
      </c>
      <c r="AL2741" s="17">
        <v>0.16812153079686701</v>
      </c>
      <c r="AM2741" s="17"/>
      <c r="AN2741" s="17">
        <v>0.12646897167842799</v>
      </c>
      <c r="AO2741" s="17">
        <v>0.13652650825844001</v>
      </c>
      <c r="AP2741" s="17">
        <v>0.17511752903825201</v>
      </c>
      <c r="AQ2741" s="17">
        <v>0.23497808677346499</v>
      </c>
      <c r="AR2741" s="17">
        <v>0.101513901211533</v>
      </c>
      <c r="AS2741" s="17"/>
      <c r="AT2741" s="17">
        <v>0.135588499078934</v>
      </c>
      <c r="AU2741" s="17">
        <v>0.17996906356620301</v>
      </c>
      <c r="AV2741" s="17"/>
      <c r="AW2741" s="17">
        <v>0.182237652864953</v>
      </c>
      <c r="AX2741" s="17">
        <v>0.164626842861022</v>
      </c>
      <c r="AY2741" s="17">
        <v>9.1339772454187104E-2</v>
      </c>
    </row>
    <row r="2742" spans="2:51">
      <c r="B2742" t="s">
        <v>134</v>
      </c>
      <c r="C2742" s="17">
        <v>0.35244955218643098</v>
      </c>
      <c r="D2742" s="17">
        <v>0.42419158962107301</v>
      </c>
      <c r="E2742" s="17">
        <v>0.293395895923317</v>
      </c>
      <c r="F2742" s="17"/>
      <c r="G2742" s="17">
        <v>0.30837536594739401</v>
      </c>
      <c r="H2742" s="17">
        <v>0.37155755424181602</v>
      </c>
      <c r="I2742" s="17">
        <v>0.39412413094556897</v>
      </c>
      <c r="J2742" s="17">
        <v>0.36832305989677799</v>
      </c>
      <c r="K2742" s="17">
        <v>0.340336993155201</v>
      </c>
      <c r="L2742" s="17">
        <v>0.33104776471834801</v>
      </c>
      <c r="M2742" s="17"/>
      <c r="N2742" s="17">
        <v>0.396106790502602</v>
      </c>
      <c r="O2742" s="17">
        <v>0.38799793032276297</v>
      </c>
      <c r="P2742" s="17">
        <v>0.29967090828138598</v>
      </c>
      <c r="Q2742" s="17">
        <v>0.30558115596816399</v>
      </c>
      <c r="R2742" s="17"/>
      <c r="S2742" s="17">
        <v>0.38230213539024399</v>
      </c>
      <c r="T2742" s="17">
        <v>0.32086690346463398</v>
      </c>
      <c r="U2742" s="17">
        <v>0.31826165375679599</v>
      </c>
      <c r="V2742" s="17">
        <v>0.34768584342068098</v>
      </c>
      <c r="W2742" s="17">
        <v>0.351274035233895</v>
      </c>
      <c r="X2742" s="17">
        <v>0.36991983429272801</v>
      </c>
      <c r="Y2742" s="17">
        <v>0.37182776896153802</v>
      </c>
      <c r="Z2742" s="17">
        <v>0.301699071384609</v>
      </c>
      <c r="AA2742" s="17">
        <v>0.35393327169066402</v>
      </c>
      <c r="AB2742" s="17">
        <v>0.369827260163411</v>
      </c>
      <c r="AC2742" s="17">
        <v>0.351900622315374</v>
      </c>
      <c r="AD2742" s="17">
        <v>0.39663588471243899</v>
      </c>
      <c r="AE2742" s="17"/>
      <c r="AF2742" s="17">
        <v>0.332032938129317</v>
      </c>
      <c r="AG2742" s="17">
        <v>0.39712637955278901</v>
      </c>
      <c r="AH2742" s="17">
        <v>0.32185289818694401</v>
      </c>
      <c r="AI2742" s="17"/>
      <c r="AJ2742" s="17">
        <v>0.31874211868501601</v>
      </c>
      <c r="AK2742" s="17">
        <v>0.39457210980351098</v>
      </c>
      <c r="AL2742" s="17">
        <v>0.41076037881557398</v>
      </c>
      <c r="AM2742" s="17"/>
      <c r="AN2742" s="17">
        <v>0.24216229973841</v>
      </c>
      <c r="AO2742" s="17">
        <v>0.40708987112043399</v>
      </c>
      <c r="AP2742" s="17">
        <v>0.36222623941154403</v>
      </c>
      <c r="AQ2742" s="17">
        <v>0.38309622136365901</v>
      </c>
      <c r="AR2742" s="17">
        <v>0.54368671610860198</v>
      </c>
      <c r="AS2742" s="17"/>
      <c r="AT2742" s="17">
        <v>0.339039614087083</v>
      </c>
      <c r="AU2742" s="17">
        <v>0.47050422039913797</v>
      </c>
      <c r="AV2742" s="17"/>
      <c r="AW2742" s="17">
        <v>0.42001521720822799</v>
      </c>
      <c r="AX2742" s="17">
        <v>0.36650954726236401</v>
      </c>
      <c r="AY2742" s="17">
        <v>0.28353088131860998</v>
      </c>
    </row>
    <row r="2743" spans="2:51">
      <c r="B2743" t="s">
        <v>135</v>
      </c>
      <c r="C2743" s="17">
        <v>0.25351515833011701</v>
      </c>
      <c r="D2743" s="17">
        <v>0.22089565662595101</v>
      </c>
      <c r="E2743" s="17">
        <v>0.27893919846113802</v>
      </c>
      <c r="F2743" s="17"/>
      <c r="G2743" s="17">
        <v>0.31847127910950501</v>
      </c>
      <c r="H2743" s="17">
        <v>0.206411568430514</v>
      </c>
      <c r="I2743" s="17">
        <v>0.28080790582874898</v>
      </c>
      <c r="J2743" s="17">
        <v>0.22376718712607799</v>
      </c>
      <c r="K2743" s="17">
        <v>0.20791394740736099</v>
      </c>
      <c r="L2743" s="17">
        <v>0.29558134157597199</v>
      </c>
      <c r="M2743" s="17"/>
      <c r="N2743" s="17">
        <v>0.236159299047521</v>
      </c>
      <c r="O2743" s="17">
        <v>0.25975428088585201</v>
      </c>
      <c r="P2743" s="17">
        <v>0.25566163013374199</v>
      </c>
      <c r="Q2743" s="17">
        <v>0.265183262359664</v>
      </c>
      <c r="R2743" s="17"/>
      <c r="S2743" s="17">
        <v>0.24063501343644</v>
      </c>
      <c r="T2743" s="17">
        <v>0.31182743790112799</v>
      </c>
      <c r="U2743" s="17">
        <v>0.24407908354872701</v>
      </c>
      <c r="V2743" s="17">
        <v>0.239099252493155</v>
      </c>
      <c r="W2743" s="17">
        <v>0.28017552836299597</v>
      </c>
      <c r="X2743" s="17">
        <v>0.273373793584678</v>
      </c>
      <c r="Y2743" s="17">
        <v>0.22235350625623601</v>
      </c>
      <c r="Z2743" s="17">
        <v>0.29491263243898103</v>
      </c>
      <c r="AA2743" s="17">
        <v>0.20475819486013799</v>
      </c>
      <c r="AB2743" s="17">
        <v>0.230253885336547</v>
      </c>
      <c r="AC2743" s="17">
        <v>0.33995257801583401</v>
      </c>
      <c r="AD2743" s="17">
        <v>0.14516924243347401</v>
      </c>
      <c r="AE2743" s="17"/>
      <c r="AF2743" s="17">
        <v>0.28324391501505602</v>
      </c>
      <c r="AG2743" s="17">
        <v>0.20156566083056501</v>
      </c>
      <c r="AH2743" s="17">
        <v>0.26411622719878097</v>
      </c>
      <c r="AI2743" s="17"/>
      <c r="AJ2743" s="17">
        <v>0.26880299528354001</v>
      </c>
      <c r="AK2743" s="17">
        <v>0.257756030496119</v>
      </c>
      <c r="AL2743" s="17">
        <v>0.21474688166334399</v>
      </c>
      <c r="AM2743" s="17"/>
      <c r="AN2743" s="17">
        <v>0.33144836469482197</v>
      </c>
      <c r="AO2743" s="17">
        <v>0.230656397063778</v>
      </c>
      <c r="AP2743" s="17">
        <v>0.21543423759248301</v>
      </c>
      <c r="AQ2743" s="17">
        <v>0.26877449037857898</v>
      </c>
      <c r="AR2743" s="17">
        <v>0.23039681458436401</v>
      </c>
      <c r="AS2743" s="17"/>
      <c r="AT2743" s="17">
        <v>0.257679247324057</v>
      </c>
      <c r="AU2743" s="17">
        <v>0.21029812548777799</v>
      </c>
      <c r="AV2743" s="17"/>
      <c r="AW2743" s="17">
        <v>0.199230259852965</v>
      </c>
      <c r="AX2743" s="17">
        <v>0.25192277038924499</v>
      </c>
      <c r="AY2743" s="17">
        <v>0.30617031847955101</v>
      </c>
    </row>
    <row r="2744" spans="2:51">
      <c r="B2744" t="s">
        <v>136</v>
      </c>
      <c r="C2744" s="17">
        <v>0.14426707896167401</v>
      </c>
      <c r="D2744" s="17">
        <v>0.10737233859103899</v>
      </c>
      <c r="E2744" s="17">
        <v>0.17631099181930199</v>
      </c>
      <c r="F2744" s="17"/>
      <c r="G2744" s="17">
        <v>0.171308416869627</v>
      </c>
      <c r="H2744" s="17">
        <v>0.141043940266218</v>
      </c>
      <c r="I2744" s="17">
        <v>0.118024084833922</v>
      </c>
      <c r="J2744" s="17">
        <v>0.146933405716278</v>
      </c>
      <c r="K2744" s="17">
        <v>0.161189959625614</v>
      </c>
      <c r="L2744" s="17">
        <v>0.136842624197162</v>
      </c>
      <c r="M2744" s="17"/>
      <c r="N2744" s="17">
        <v>0.12930164480196699</v>
      </c>
      <c r="O2744" s="17">
        <v>0.140716632799156</v>
      </c>
      <c r="P2744" s="17">
        <v>0.15462996777513199</v>
      </c>
      <c r="Q2744" s="17">
        <v>0.15418123689440499</v>
      </c>
      <c r="R2744" s="17"/>
      <c r="S2744" s="17">
        <v>0.141576265579199</v>
      </c>
      <c r="T2744" s="17">
        <v>0.105285279349158</v>
      </c>
      <c r="U2744" s="17">
        <v>0.18054534771074901</v>
      </c>
      <c r="V2744" s="17">
        <v>0.18609790574062299</v>
      </c>
      <c r="W2744" s="17">
        <v>0.148171550859034</v>
      </c>
      <c r="X2744" s="17">
        <v>0.13262457369115599</v>
      </c>
      <c r="Y2744" s="17">
        <v>0.129186258713399</v>
      </c>
      <c r="Z2744" s="17">
        <v>0.15347706668173999</v>
      </c>
      <c r="AA2744" s="17">
        <v>0.19624281409392499</v>
      </c>
      <c r="AB2744" s="17">
        <v>0.13912604161252601</v>
      </c>
      <c r="AC2744" s="17">
        <v>7.5212132557931993E-2</v>
      </c>
      <c r="AD2744" s="17">
        <v>7.4795246994751804E-2</v>
      </c>
      <c r="AE2744" s="17"/>
      <c r="AF2744" s="17">
        <v>0.16750923476716301</v>
      </c>
      <c r="AG2744" s="17">
        <v>0.13646784191819</v>
      </c>
      <c r="AH2744" s="17">
        <v>8.2327224103581703E-2</v>
      </c>
      <c r="AI2744" s="17"/>
      <c r="AJ2744" s="17">
        <v>0.17672981594739101</v>
      </c>
      <c r="AK2744" s="17">
        <v>0.14424065840590899</v>
      </c>
      <c r="AL2744" s="17">
        <v>8.6965966460677696E-2</v>
      </c>
      <c r="AM2744" s="17"/>
      <c r="AN2744" s="17">
        <v>0.16257458172099001</v>
      </c>
      <c r="AO2744" s="17">
        <v>0.12373536535643601</v>
      </c>
      <c r="AP2744" s="17">
        <v>0.15499579269616401</v>
      </c>
      <c r="AQ2744" s="17">
        <v>5.3220465493207102E-2</v>
      </c>
      <c r="AR2744" s="17">
        <v>5.6095939938773598E-2</v>
      </c>
      <c r="AS2744" s="17"/>
      <c r="AT2744" s="17">
        <v>0.149801651833119</v>
      </c>
      <c r="AU2744" s="17">
        <v>9.6803684940987594E-2</v>
      </c>
      <c r="AV2744" s="17"/>
      <c r="AW2744" s="17">
        <v>0.119536263384026</v>
      </c>
      <c r="AX2744" s="17">
        <v>0.14044566159729599</v>
      </c>
      <c r="AY2744" s="17">
        <v>0.16912219786100999</v>
      </c>
    </row>
    <row r="2745" spans="2:51">
      <c r="B2745" t="s">
        <v>137</v>
      </c>
      <c r="C2745" s="17">
        <v>5.4810894769420603E-2</v>
      </c>
      <c r="D2745" s="17">
        <v>5.3672613711622297E-2</v>
      </c>
      <c r="E2745" s="17">
        <v>5.60585596444165E-2</v>
      </c>
      <c r="F2745" s="17"/>
      <c r="G2745" s="17">
        <v>6.3416929680980297E-2</v>
      </c>
      <c r="H2745" s="17">
        <v>3.6926771167489401E-2</v>
      </c>
      <c r="I2745" s="17">
        <v>5.2173003410286599E-2</v>
      </c>
      <c r="J2745" s="17">
        <v>7.4249802733752798E-2</v>
      </c>
      <c r="K2745" s="17">
        <v>4.4235165955837402E-2</v>
      </c>
      <c r="L2745" s="17">
        <v>6.1790645831274603E-2</v>
      </c>
      <c r="M2745" s="17"/>
      <c r="N2745" s="17">
        <v>4.6826651352897299E-2</v>
      </c>
      <c r="O2745" s="17">
        <v>5.51949663183261E-2</v>
      </c>
      <c r="P2745" s="17">
        <v>6.7156727331156296E-2</v>
      </c>
      <c r="Q2745" s="17">
        <v>5.2996676792783901E-2</v>
      </c>
      <c r="R2745" s="17"/>
      <c r="S2745" s="17">
        <v>2.2998793772694301E-2</v>
      </c>
      <c r="T2745" s="17">
        <v>7.3593314458449299E-2</v>
      </c>
      <c r="U2745" s="17">
        <v>5.0142313013100202E-2</v>
      </c>
      <c r="V2745" s="17">
        <v>4.7713881704324397E-2</v>
      </c>
      <c r="W2745" s="17">
        <v>4.5384715447513303E-2</v>
      </c>
      <c r="X2745" s="17">
        <v>4.53756607324E-2</v>
      </c>
      <c r="Y2745" s="17">
        <v>4.23577890033454E-2</v>
      </c>
      <c r="Z2745" s="17">
        <v>4.4690623438323501E-2</v>
      </c>
      <c r="AA2745" s="17">
        <v>7.2623649258586095E-2</v>
      </c>
      <c r="AB2745" s="17">
        <v>6.4646316952962399E-2</v>
      </c>
      <c r="AC2745" s="17">
        <v>6.37905153262706E-2</v>
      </c>
      <c r="AD2745" s="17">
        <v>0.14915613297734101</v>
      </c>
      <c r="AE2745" s="17"/>
      <c r="AF2745" s="17">
        <v>6.6747429224786103E-2</v>
      </c>
      <c r="AG2745" s="17">
        <v>3.3226948844809902E-2</v>
      </c>
      <c r="AH2745" s="17">
        <v>8.2377021765858205E-2</v>
      </c>
      <c r="AI2745" s="17"/>
      <c r="AJ2745" s="17">
        <v>5.7037481057548002E-2</v>
      </c>
      <c r="AK2745" s="17">
        <v>2.8005512336872401E-2</v>
      </c>
      <c r="AL2745" s="17">
        <v>6.2370741811104802E-2</v>
      </c>
      <c r="AM2745" s="17"/>
      <c r="AN2745" s="17">
        <v>6.4350857848506901E-2</v>
      </c>
      <c r="AO2745" s="17">
        <v>5.2518457156761698E-2</v>
      </c>
      <c r="AP2745" s="17">
        <v>3.6384606472071597E-2</v>
      </c>
      <c r="AQ2745" s="17">
        <v>4.2966645897114797E-2</v>
      </c>
      <c r="AR2745" s="17">
        <v>0</v>
      </c>
      <c r="AS2745" s="17"/>
      <c r="AT2745" s="17">
        <v>5.7731907537616201E-2</v>
      </c>
      <c r="AU2745" s="17">
        <v>2.9140202615728101E-2</v>
      </c>
      <c r="AV2745" s="17"/>
      <c r="AW2745" s="17">
        <v>4.0788733743363399E-2</v>
      </c>
      <c r="AX2745" s="17">
        <v>5.8623591456540503E-2</v>
      </c>
      <c r="AY2745" s="17">
        <v>6.7229493584868294E-2</v>
      </c>
    </row>
    <row r="2746" spans="2:51">
      <c r="B2746" t="s">
        <v>119</v>
      </c>
      <c r="C2746" s="17">
        <v>5.54670949023576E-2</v>
      </c>
      <c r="D2746" s="17">
        <v>3.6772109713857699E-2</v>
      </c>
      <c r="E2746" s="17">
        <v>7.1613401061803597E-2</v>
      </c>
      <c r="F2746" s="17"/>
      <c r="G2746" s="17">
        <v>3.45741864295551E-2</v>
      </c>
      <c r="H2746" s="17">
        <v>6.9144661520425699E-2</v>
      </c>
      <c r="I2746" s="17">
        <v>5.7287065886730097E-2</v>
      </c>
      <c r="J2746" s="17">
        <v>5.51880359165123E-2</v>
      </c>
      <c r="K2746" s="17">
        <v>7.1580692426190806E-2</v>
      </c>
      <c r="L2746" s="17">
        <v>4.1683019678220301E-2</v>
      </c>
      <c r="M2746" s="17"/>
      <c r="N2746" s="17">
        <v>4.0653378438318399E-2</v>
      </c>
      <c r="O2746" s="17">
        <v>2.5486182122782201E-2</v>
      </c>
      <c r="P2746" s="17">
        <v>8.7478416916699206E-2</v>
      </c>
      <c r="Q2746" s="17">
        <v>7.9275771560003497E-2</v>
      </c>
      <c r="R2746" s="17"/>
      <c r="S2746" s="17">
        <v>4.9688972947823901E-2</v>
      </c>
      <c r="T2746" s="17">
        <v>6.1245350574769E-2</v>
      </c>
      <c r="U2746" s="17">
        <v>4.7501561590440798E-2</v>
      </c>
      <c r="V2746" s="17">
        <v>2.6974924538368601E-2</v>
      </c>
      <c r="W2746" s="17">
        <v>5.9484881831891198E-2</v>
      </c>
      <c r="X2746" s="17">
        <v>5.8576472985882602E-2</v>
      </c>
      <c r="Y2746" s="17">
        <v>8.8930524900666802E-2</v>
      </c>
      <c r="Z2746" s="17">
        <v>9.5410236256050496E-2</v>
      </c>
      <c r="AA2746" s="17">
        <v>8.0304927770180907E-3</v>
      </c>
      <c r="AB2746" s="17">
        <v>6.0099462177485199E-2</v>
      </c>
      <c r="AC2746" s="17">
        <v>4.8033168140835303E-2</v>
      </c>
      <c r="AD2746" s="17">
        <v>0.15901691948074101</v>
      </c>
      <c r="AE2746" s="17"/>
      <c r="AF2746" s="17">
        <v>4.0837864027664601E-2</v>
      </c>
      <c r="AG2746" s="17">
        <v>5.7562828539294598E-2</v>
      </c>
      <c r="AH2746" s="17">
        <v>9.1624338351884896E-2</v>
      </c>
      <c r="AI2746" s="17"/>
      <c r="AJ2746" s="17">
        <v>2.7738354217564098E-2</v>
      </c>
      <c r="AK2746" s="17">
        <v>4.2613416580847503E-2</v>
      </c>
      <c r="AL2746" s="17">
        <v>5.70345004524314E-2</v>
      </c>
      <c r="AM2746" s="17"/>
      <c r="AN2746" s="17">
        <v>7.2994924318842497E-2</v>
      </c>
      <c r="AO2746" s="17">
        <v>4.9473401044149302E-2</v>
      </c>
      <c r="AP2746" s="17">
        <v>5.58415947894862E-2</v>
      </c>
      <c r="AQ2746" s="17">
        <v>1.69640900939758E-2</v>
      </c>
      <c r="AR2746" s="17">
        <v>6.8306628156727306E-2</v>
      </c>
      <c r="AS2746" s="17"/>
      <c r="AT2746" s="17">
        <v>6.0159080139191502E-2</v>
      </c>
      <c r="AU2746" s="17">
        <v>1.3284702990164699E-2</v>
      </c>
      <c r="AV2746" s="17"/>
      <c r="AW2746" s="17">
        <v>3.8191872946464998E-2</v>
      </c>
      <c r="AX2746" s="17">
        <v>1.7871586433531601E-2</v>
      </c>
      <c r="AY2746" s="17">
        <v>8.2607336301773401E-2</v>
      </c>
    </row>
    <row r="2747" spans="2:51">
      <c r="B2747" t="s">
        <v>138</v>
      </c>
      <c r="C2747" s="17">
        <v>0.49193977303643099</v>
      </c>
      <c r="D2747" s="17">
        <v>0.58128728135753005</v>
      </c>
      <c r="E2747" s="17">
        <v>0.417077849013341</v>
      </c>
      <c r="F2747" s="17"/>
      <c r="G2747" s="17">
        <v>0.41222918791033297</v>
      </c>
      <c r="H2747" s="17">
        <v>0.546473058615352</v>
      </c>
      <c r="I2747" s="17">
        <v>0.49170794004031299</v>
      </c>
      <c r="J2747" s="17">
        <v>0.49986156850737801</v>
      </c>
      <c r="K2747" s="17">
        <v>0.51508023458499697</v>
      </c>
      <c r="L2747" s="17">
        <v>0.46410236871736998</v>
      </c>
      <c r="M2747" s="17"/>
      <c r="N2747" s="17">
        <v>0.54705902635929704</v>
      </c>
      <c r="O2747" s="17">
        <v>0.51884793787388395</v>
      </c>
      <c r="P2747" s="17">
        <v>0.43507325784327</v>
      </c>
      <c r="Q2747" s="17">
        <v>0.448363052393144</v>
      </c>
      <c r="R2747" s="17"/>
      <c r="S2747" s="17">
        <v>0.54510095426384297</v>
      </c>
      <c r="T2747" s="17">
        <v>0.44804861771649601</v>
      </c>
      <c r="U2747" s="17">
        <v>0.47773169413698302</v>
      </c>
      <c r="V2747" s="17">
        <v>0.50011403552352995</v>
      </c>
      <c r="W2747" s="17">
        <v>0.46678332349856599</v>
      </c>
      <c r="X2747" s="17">
        <v>0.49004949900588302</v>
      </c>
      <c r="Y2747" s="17">
        <v>0.51717192112635302</v>
      </c>
      <c r="Z2747" s="17">
        <v>0.41150944118490401</v>
      </c>
      <c r="AA2747" s="17">
        <v>0.51834484901033295</v>
      </c>
      <c r="AB2747" s="17">
        <v>0.50587429392048</v>
      </c>
      <c r="AC2747" s="17">
        <v>0.473011605959128</v>
      </c>
      <c r="AD2747" s="17">
        <v>0.47186245811369198</v>
      </c>
      <c r="AE2747" s="17"/>
      <c r="AF2747" s="17">
        <v>0.44166155696532999</v>
      </c>
      <c r="AG2747" s="17">
        <v>0.57117671986714003</v>
      </c>
      <c r="AH2747" s="17">
        <v>0.47955518857989499</v>
      </c>
      <c r="AI2747" s="17"/>
      <c r="AJ2747" s="17">
        <v>0.46969135349395602</v>
      </c>
      <c r="AK2747" s="17">
        <v>0.52738438218025196</v>
      </c>
      <c r="AL2747" s="17">
        <v>0.57888190961244201</v>
      </c>
      <c r="AM2747" s="17"/>
      <c r="AN2747" s="17">
        <v>0.36863127141683799</v>
      </c>
      <c r="AO2747" s="17">
        <v>0.54361637937887497</v>
      </c>
      <c r="AP2747" s="17">
        <v>0.53734376844979603</v>
      </c>
      <c r="AQ2747" s="17">
        <v>0.61807430813712405</v>
      </c>
      <c r="AR2747" s="17">
        <v>0.64520061732013501</v>
      </c>
      <c r="AS2747" s="17"/>
      <c r="AT2747" s="17">
        <v>0.474628113166017</v>
      </c>
      <c r="AU2747" s="17">
        <v>0.65047328396534199</v>
      </c>
      <c r="AV2747" s="17"/>
      <c r="AW2747" s="17">
        <v>0.60225287007318096</v>
      </c>
      <c r="AX2747" s="17">
        <v>0.53113639012338598</v>
      </c>
      <c r="AY2747" s="17">
        <v>0.37487065377279699</v>
      </c>
    </row>
    <row r="2748" spans="2:51">
      <c r="B2748" t="s">
        <v>139</v>
      </c>
      <c r="C2748" s="17">
        <v>0.19907797373109501</v>
      </c>
      <c r="D2748" s="17">
        <v>0.161044952302661</v>
      </c>
      <c r="E2748" s="17">
        <v>0.23236955146371799</v>
      </c>
      <c r="F2748" s="17"/>
      <c r="G2748" s="17">
        <v>0.23472534655060701</v>
      </c>
      <c r="H2748" s="17">
        <v>0.17797071143370799</v>
      </c>
      <c r="I2748" s="17">
        <v>0.17019708824420801</v>
      </c>
      <c r="J2748" s="17">
        <v>0.221183208450031</v>
      </c>
      <c r="K2748" s="17">
        <v>0.20542512558145101</v>
      </c>
      <c r="L2748" s="17">
        <v>0.198633270028437</v>
      </c>
      <c r="M2748" s="17"/>
      <c r="N2748" s="17">
        <v>0.176128296154864</v>
      </c>
      <c r="O2748" s="17">
        <v>0.19591159911748199</v>
      </c>
      <c r="P2748" s="17">
        <v>0.22178669510628901</v>
      </c>
      <c r="Q2748" s="17">
        <v>0.20717791368718799</v>
      </c>
      <c r="R2748" s="17"/>
      <c r="S2748" s="17">
        <v>0.16457505935189301</v>
      </c>
      <c r="T2748" s="17">
        <v>0.17887859380760701</v>
      </c>
      <c r="U2748" s="17">
        <v>0.230687660723849</v>
      </c>
      <c r="V2748" s="17">
        <v>0.23381178744494699</v>
      </c>
      <c r="W2748" s="17">
        <v>0.19355626630654699</v>
      </c>
      <c r="X2748" s="17">
        <v>0.178000234423556</v>
      </c>
      <c r="Y2748" s="17">
        <v>0.171544047716744</v>
      </c>
      <c r="Z2748" s="17">
        <v>0.19816769012006399</v>
      </c>
      <c r="AA2748" s="17">
        <v>0.26886646335251102</v>
      </c>
      <c r="AB2748" s="17">
        <v>0.203772358565488</v>
      </c>
      <c r="AC2748" s="17">
        <v>0.139002647884203</v>
      </c>
      <c r="AD2748" s="17">
        <v>0.223951379972093</v>
      </c>
      <c r="AE2748" s="17"/>
      <c r="AF2748" s="17">
        <v>0.234256663991949</v>
      </c>
      <c r="AG2748" s="17">
        <v>0.16969479076300001</v>
      </c>
      <c r="AH2748" s="17">
        <v>0.16470424586943999</v>
      </c>
      <c r="AI2748" s="17"/>
      <c r="AJ2748" s="17">
        <v>0.23376729700493901</v>
      </c>
      <c r="AK2748" s="17">
        <v>0.17224617074278101</v>
      </c>
      <c r="AL2748" s="17">
        <v>0.149336708271783</v>
      </c>
      <c r="AM2748" s="17"/>
      <c r="AN2748" s="17">
        <v>0.22692543956949701</v>
      </c>
      <c r="AO2748" s="17">
        <v>0.17625382251319799</v>
      </c>
      <c r="AP2748" s="17">
        <v>0.19138039916823499</v>
      </c>
      <c r="AQ2748" s="17">
        <v>9.6187111390321905E-2</v>
      </c>
      <c r="AR2748" s="17">
        <v>5.6095939938773598E-2</v>
      </c>
      <c r="AS2748" s="17"/>
      <c r="AT2748" s="17">
        <v>0.207533559370735</v>
      </c>
      <c r="AU2748" s="17">
        <v>0.12594388755671601</v>
      </c>
      <c r="AV2748" s="17"/>
      <c r="AW2748" s="17">
        <v>0.16032499712739001</v>
      </c>
      <c r="AX2748" s="17">
        <v>0.19906925305383699</v>
      </c>
      <c r="AY2748" s="17">
        <v>0.236351691445879</v>
      </c>
    </row>
    <row r="2749" spans="2:51">
      <c r="B2749" t="s">
        <v>140</v>
      </c>
      <c r="C2749" s="17">
        <v>0.29286179930533701</v>
      </c>
      <c r="D2749" s="17">
        <v>0.42024232905486902</v>
      </c>
      <c r="E2749" s="17">
        <v>0.18470829754962201</v>
      </c>
      <c r="F2749" s="17"/>
      <c r="G2749" s="17">
        <v>0.17750384135972599</v>
      </c>
      <c r="H2749" s="17">
        <v>0.36850234718164498</v>
      </c>
      <c r="I2749" s="17">
        <v>0.321510851796105</v>
      </c>
      <c r="J2749" s="17">
        <v>0.27867836005734697</v>
      </c>
      <c r="K2749" s="17">
        <v>0.30965510900354498</v>
      </c>
      <c r="L2749" s="17">
        <v>0.26546909868893398</v>
      </c>
      <c r="M2749" s="17"/>
      <c r="N2749" s="17">
        <v>0.37093073020443301</v>
      </c>
      <c r="O2749" s="17">
        <v>0.32293633875640199</v>
      </c>
      <c r="P2749" s="17">
        <v>0.21328656273698199</v>
      </c>
      <c r="Q2749" s="17">
        <v>0.24118513870595501</v>
      </c>
      <c r="R2749" s="17"/>
      <c r="S2749" s="17">
        <v>0.38052589491194999</v>
      </c>
      <c r="T2749" s="17">
        <v>0.269170023908889</v>
      </c>
      <c r="U2749" s="17">
        <v>0.247044033413134</v>
      </c>
      <c r="V2749" s="17">
        <v>0.26630224807858299</v>
      </c>
      <c r="W2749" s="17">
        <v>0.27322705719201901</v>
      </c>
      <c r="X2749" s="17">
        <v>0.31204926458232701</v>
      </c>
      <c r="Y2749" s="17">
        <v>0.34562787340960899</v>
      </c>
      <c r="Z2749" s="17">
        <v>0.21334175106483999</v>
      </c>
      <c r="AA2749" s="17">
        <v>0.24947838565782199</v>
      </c>
      <c r="AB2749" s="17">
        <v>0.30210193535499202</v>
      </c>
      <c r="AC2749" s="17">
        <v>0.33400895807492498</v>
      </c>
      <c r="AD2749" s="17">
        <v>0.24791107814159899</v>
      </c>
      <c r="AE2749" s="17"/>
      <c r="AF2749" s="17">
        <v>0.20740489297338099</v>
      </c>
      <c r="AG2749" s="17">
        <v>0.40148192910413999</v>
      </c>
      <c r="AH2749" s="17">
        <v>0.314850942710455</v>
      </c>
      <c r="AI2749" s="17"/>
      <c r="AJ2749" s="17">
        <v>0.23592405648901699</v>
      </c>
      <c r="AK2749" s="17">
        <v>0.35513821143747099</v>
      </c>
      <c r="AL2749" s="17">
        <v>0.42954520134065899</v>
      </c>
      <c r="AM2749" s="17"/>
      <c r="AN2749" s="17">
        <v>0.14170583184734101</v>
      </c>
      <c r="AO2749" s="17">
        <v>0.36736255686567598</v>
      </c>
      <c r="AP2749" s="17">
        <v>0.34596336928156002</v>
      </c>
      <c r="AQ2749" s="17">
        <v>0.52188719674680195</v>
      </c>
      <c r="AR2749" s="17">
        <v>0.58910467738136196</v>
      </c>
      <c r="AS2749" s="17"/>
      <c r="AT2749" s="17">
        <v>0.26709455379528202</v>
      </c>
      <c r="AU2749" s="17">
        <v>0.52452939640862595</v>
      </c>
      <c r="AV2749" s="17"/>
      <c r="AW2749" s="17">
        <v>0.441927872945791</v>
      </c>
      <c r="AX2749" s="17">
        <v>0.33206713706954899</v>
      </c>
      <c r="AY2749" s="17">
        <v>0.13851896232691899</v>
      </c>
    </row>
    <row r="2750" spans="2:51">
      <c r="C2750" s="17"/>
      <c r="D2750" s="17"/>
      <c r="E2750" s="17"/>
      <c r="F2750" s="17"/>
      <c r="G2750" s="17"/>
      <c r="H2750" s="17"/>
      <c r="I2750" s="17"/>
      <c r="J2750" s="17"/>
      <c r="K2750" s="17"/>
      <c r="L2750" s="17"/>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7"/>
      <c r="AI2750" s="17"/>
      <c r="AJ2750" s="17"/>
      <c r="AK2750" s="17"/>
      <c r="AL2750" s="17"/>
      <c r="AM2750" s="17"/>
      <c r="AN2750" s="17"/>
      <c r="AO2750" s="17"/>
      <c r="AP2750" s="17"/>
      <c r="AQ2750" s="17"/>
      <c r="AR2750" s="17"/>
      <c r="AS2750" s="17"/>
      <c r="AT2750" s="17"/>
      <c r="AU2750" s="17"/>
      <c r="AV2750" s="17"/>
      <c r="AW2750" s="17"/>
      <c r="AX2750" s="17"/>
      <c r="AY2750" s="17"/>
    </row>
    <row r="2751" spans="2:51">
      <c r="B2751" s="6" t="s">
        <v>573</v>
      </c>
      <c r="C2751" s="17"/>
      <c r="D2751" s="17"/>
      <c r="E2751" s="17"/>
      <c r="F2751" s="17"/>
      <c r="G2751" s="17"/>
      <c r="H2751" s="17"/>
      <c r="I2751" s="17"/>
      <c r="J2751" s="17"/>
      <c r="K2751" s="17"/>
      <c r="L2751" s="17"/>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7"/>
      <c r="AI2751" s="17"/>
      <c r="AJ2751" s="17"/>
      <c r="AK2751" s="17"/>
      <c r="AL2751" s="17"/>
      <c r="AM2751" s="17"/>
      <c r="AN2751" s="17"/>
      <c r="AO2751" s="17"/>
      <c r="AP2751" s="17"/>
      <c r="AQ2751" s="17"/>
      <c r="AR2751" s="17"/>
      <c r="AS2751" s="17"/>
      <c r="AT2751" s="17"/>
      <c r="AU2751" s="17"/>
      <c r="AV2751" s="17"/>
      <c r="AW2751" s="17"/>
      <c r="AX2751" s="17"/>
      <c r="AY2751" s="17"/>
    </row>
    <row r="2752" spans="2:51">
      <c r="B2752" s="24" t="s">
        <v>16</v>
      </c>
      <c r="C2752" s="17"/>
      <c r="D2752" s="17"/>
      <c r="E2752" s="17"/>
      <c r="F2752" s="17"/>
      <c r="G2752" s="17"/>
      <c r="H2752" s="17"/>
      <c r="I2752" s="17"/>
      <c r="J2752" s="17"/>
      <c r="K2752" s="17"/>
      <c r="L2752" s="17"/>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7"/>
      <c r="AI2752" s="17"/>
      <c r="AJ2752" s="17"/>
      <c r="AK2752" s="17"/>
      <c r="AL2752" s="17"/>
      <c r="AM2752" s="17"/>
      <c r="AN2752" s="17"/>
      <c r="AO2752" s="17"/>
      <c r="AP2752" s="17"/>
      <c r="AQ2752" s="17"/>
      <c r="AR2752" s="17"/>
      <c r="AS2752" s="17"/>
      <c r="AT2752" s="17"/>
      <c r="AU2752" s="17"/>
      <c r="AV2752" s="17"/>
      <c r="AW2752" s="17"/>
      <c r="AX2752" s="17"/>
      <c r="AY2752" s="17"/>
    </row>
    <row r="2753" spans="2:51">
      <c r="B2753" t="s">
        <v>133</v>
      </c>
      <c r="C2753" s="17">
        <v>6.7505888444960097E-2</v>
      </c>
      <c r="D2753" s="17">
        <v>9.7001981076181298E-2</v>
      </c>
      <c r="E2753" s="17">
        <v>4.28283754339642E-2</v>
      </c>
      <c r="F2753" s="17"/>
      <c r="G2753" s="17">
        <v>4.5592526649452202E-2</v>
      </c>
      <c r="H2753" s="17">
        <v>8.2024132534980906E-2</v>
      </c>
      <c r="I2753" s="17">
        <v>9.0970515533717294E-2</v>
      </c>
      <c r="J2753" s="17">
        <v>8.7996337355508006E-2</v>
      </c>
      <c r="K2753" s="17">
        <v>6.5637499422246795E-2</v>
      </c>
      <c r="L2753" s="17">
        <v>4.06182015053718E-2</v>
      </c>
      <c r="M2753" s="17"/>
      <c r="N2753" s="17">
        <v>9.11610008619331E-2</v>
      </c>
      <c r="O2753" s="17">
        <v>5.5755699631841599E-2</v>
      </c>
      <c r="P2753" s="17">
        <v>6.3176492492493005E-2</v>
      </c>
      <c r="Q2753" s="17">
        <v>5.6400026944258198E-2</v>
      </c>
      <c r="R2753" s="17"/>
      <c r="S2753" s="17">
        <v>4.6772607179472701E-2</v>
      </c>
      <c r="T2753" s="17">
        <v>6.5079270061193795E-2</v>
      </c>
      <c r="U2753" s="17">
        <v>7.8869187041215802E-2</v>
      </c>
      <c r="V2753" s="17">
        <v>6.5370583313369895E-2</v>
      </c>
      <c r="W2753" s="17">
        <v>2.01700237187117E-2</v>
      </c>
      <c r="X2753" s="17">
        <v>6.4340759497672095E-2</v>
      </c>
      <c r="Y2753" s="17">
        <v>0.103090944836198</v>
      </c>
      <c r="Z2753" s="17">
        <v>7.3294393334139299E-2</v>
      </c>
      <c r="AA2753" s="17">
        <v>9.8846761067111405E-2</v>
      </c>
      <c r="AB2753" s="17">
        <v>8.9727113259208999E-2</v>
      </c>
      <c r="AC2753" s="17">
        <v>2.2039338538147799E-2</v>
      </c>
      <c r="AD2753" s="17">
        <v>7.3362454165605495E-2</v>
      </c>
      <c r="AE2753" s="17"/>
      <c r="AF2753" s="17">
        <v>6.0221742696740001E-2</v>
      </c>
      <c r="AG2753" s="17">
        <v>8.6821365934724601E-2</v>
      </c>
      <c r="AH2753" s="17">
        <v>4.0706472502543903E-2</v>
      </c>
      <c r="AI2753" s="17"/>
      <c r="AJ2753" s="17">
        <v>6.4438568233839699E-2</v>
      </c>
      <c r="AK2753" s="17">
        <v>7.0734324876893198E-2</v>
      </c>
      <c r="AL2753" s="17">
        <v>2.8665599374697402E-2</v>
      </c>
      <c r="AM2753" s="17"/>
      <c r="AN2753" s="17">
        <v>7.2045027822752003E-2</v>
      </c>
      <c r="AO2753" s="17">
        <v>7.1854997138861801E-2</v>
      </c>
      <c r="AP2753" s="17">
        <v>8.5440200492370097E-2</v>
      </c>
      <c r="AQ2753" s="17">
        <v>7.0415050424173495E-2</v>
      </c>
      <c r="AR2753" s="17">
        <v>9.1996338952031506E-2</v>
      </c>
      <c r="AS2753" s="17"/>
      <c r="AT2753" s="17">
        <v>6.38042719965701E-2</v>
      </c>
      <c r="AU2753" s="17">
        <v>0.10402223490803</v>
      </c>
      <c r="AV2753" s="17"/>
      <c r="AW2753" s="17">
        <v>7.6959775376370901E-2</v>
      </c>
      <c r="AX2753" s="17">
        <v>6.6149831914183096E-2</v>
      </c>
      <c r="AY2753" s="17">
        <v>5.8793118138594898E-2</v>
      </c>
    </row>
    <row r="2754" spans="2:51">
      <c r="B2754" t="s">
        <v>134</v>
      </c>
      <c r="C2754" s="17">
        <v>0.208493543039939</v>
      </c>
      <c r="D2754" s="17">
        <v>0.22208732366240899</v>
      </c>
      <c r="E2754" s="17">
        <v>0.19642009480124001</v>
      </c>
      <c r="F2754" s="17"/>
      <c r="G2754" s="17">
        <v>0.24098043373429301</v>
      </c>
      <c r="H2754" s="17">
        <v>0.27043576317442602</v>
      </c>
      <c r="I2754" s="17">
        <v>0.22404140307460399</v>
      </c>
      <c r="J2754" s="17">
        <v>0.16337111569908899</v>
      </c>
      <c r="K2754" s="17">
        <v>0.19221253891833201</v>
      </c>
      <c r="L2754" s="17">
        <v>0.177749320564627</v>
      </c>
      <c r="M2754" s="17"/>
      <c r="N2754" s="17">
        <v>0.19341879662261499</v>
      </c>
      <c r="O2754" s="17">
        <v>0.210965768745531</v>
      </c>
      <c r="P2754" s="17">
        <v>0.209097575779816</v>
      </c>
      <c r="Q2754" s="17">
        <v>0.221555461333444</v>
      </c>
      <c r="R2754" s="17"/>
      <c r="S2754" s="17">
        <v>0.31118161700571501</v>
      </c>
      <c r="T2754" s="17">
        <v>0.212224530537443</v>
      </c>
      <c r="U2754" s="17">
        <v>0.16955931588798301</v>
      </c>
      <c r="V2754" s="17">
        <v>0.23868412561843999</v>
      </c>
      <c r="W2754" s="17">
        <v>0.22035963750918999</v>
      </c>
      <c r="X2754" s="17">
        <v>0.16572145961696799</v>
      </c>
      <c r="Y2754" s="17">
        <v>0.227520817975472</v>
      </c>
      <c r="Z2754" s="17">
        <v>0.12641253569438601</v>
      </c>
      <c r="AA2754" s="17">
        <v>0.23137267974356401</v>
      </c>
      <c r="AB2754" s="17">
        <v>0.102215272176178</v>
      </c>
      <c r="AC2754" s="17">
        <v>0.204388564931681</v>
      </c>
      <c r="AD2754" s="17">
        <v>5.46898381866519E-2</v>
      </c>
      <c r="AE2754" s="17"/>
      <c r="AF2754" s="17">
        <v>0.19369145738045701</v>
      </c>
      <c r="AG2754" s="17">
        <v>0.212149433531481</v>
      </c>
      <c r="AH2754" s="17">
        <v>0.18678459339290801</v>
      </c>
      <c r="AI2754" s="17"/>
      <c r="AJ2754" s="17">
        <v>0.19008879282871699</v>
      </c>
      <c r="AK2754" s="17">
        <v>0.262282385054107</v>
      </c>
      <c r="AL2754" s="17">
        <v>0.29979667812544097</v>
      </c>
      <c r="AM2754" s="17"/>
      <c r="AN2754" s="17">
        <v>0.13828931560668201</v>
      </c>
      <c r="AO2754" s="17">
        <v>0.214874308583307</v>
      </c>
      <c r="AP2754" s="17">
        <v>0.191770179082173</v>
      </c>
      <c r="AQ2754" s="17">
        <v>0.24226569335020501</v>
      </c>
      <c r="AR2754" s="17">
        <v>0.36133610923443299</v>
      </c>
      <c r="AS2754" s="17"/>
      <c r="AT2754" s="17">
        <v>0.19291295227442801</v>
      </c>
      <c r="AU2754" s="17">
        <v>0.35999440125231003</v>
      </c>
      <c r="AV2754" s="17"/>
      <c r="AW2754" s="17">
        <v>0.177700357722304</v>
      </c>
      <c r="AX2754" s="17">
        <v>0.28250462566594098</v>
      </c>
      <c r="AY2754" s="17">
        <v>0.21738865248154299</v>
      </c>
    </row>
    <row r="2755" spans="2:51">
      <c r="B2755" t="s">
        <v>135</v>
      </c>
      <c r="C2755" s="17">
        <v>0.36329549161163199</v>
      </c>
      <c r="D2755" s="17">
        <v>0.338517343355275</v>
      </c>
      <c r="E2755" s="17">
        <v>0.38459708045306101</v>
      </c>
      <c r="F2755" s="17"/>
      <c r="G2755" s="17">
        <v>0.43370910658714401</v>
      </c>
      <c r="H2755" s="17">
        <v>0.29256680458634399</v>
      </c>
      <c r="I2755" s="17">
        <v>0.33875635721506703</v>
      </c>
      <c r="J2755" s="17">
        <v>0.36060579209143001</v>
      </c>
      <c r="K2755" s="17">
        <v>0.36902509457286498</v>
      </c>
      <c r="L2755" s="17">
        <v>0.39828857817618202</v>
      </c>
      <c r="M2755" s="17"/>
      <c r="N2755" s="17">
        <v>0.33690715621415601</v>
      </c>
      <c r="O2755" s="17">
        <v>0.34491047074869502</v>
      </c>
      <c r="P2755" s="17">
        <v>0.408254879278659</v>
      </c>
      <c r="Q2755" s="17">
        <v>0.37345614912574798</v>
      </c>
      <c r="R2755" s="17"/>
      <c r="S2755" s="17">
        <v>0.32600437426131501</v>
      </c>
      <c r="T2755" s="17">
        <v>0.401256064677876</v>
      </c>
      <c r="U2755" s="17">
        <v>0.27868395495239701</v>
      </c>
      <c r="V2755" s="17">
        <v>0.37956382087785701</v>
      </c>
      <c r="W2755" s="17">
        <v>0.40624199794222599</v>
      </c>
      <c r="X2755" s="17">
        <v>0.36448680578047898</v>
      </c>
      <c r="Y2755" s="17">
        <v>0.29480369778252002</v>
      </c>
      <c r="Z2755" s="17">
        <v>0.40538915550669602</v>
      </c>
      <c r="AA2755" s="17">
        <v>0.36823464729070499</v>
      </c>
      <c r="AB2755" s="17">
        <v>0.35418073065321998</v>
      </c>
      <c r="AC2755" s="17">
        <v>0.55586155762980505</v>
      </c>
      <c r="AD2755" s="17">
        <v>0.357058026872628</v>
      </c>
      <c r="AE2755" s="17"/>
      <c r="AF2755" s="17">
        <v>0.39229397480948403</v>
      </c>
      <c r="AG2755" s="17">
        <v>0.33199851383419399</v>
      </c>
      <c r="AH2755" s="17">
        <v>0.38013002528773399</v>
      </c>
      <c r="AI2755" s="17"/>
      <c r="AJ2755" s="17">
        <v>0.40091259870431101</v>
      </c>
      <c r="AK2755" s="17">
        <v>0.35045511270975999</v>
      </c>
      <c r="AL2755" s="17">
        <v>0.29001461319085198</v>
      </c>
      <c r="AM2755" s="17"/>
      <c r="AN2755" s="17">
        <v>0.43857151159894198</v>
      </c>
      <c r="AO2755" s="17">
        <v>0.32188943562927702</v>
      </c>
      <c r="AP2755" s="17">
        <v>0.35869400393699202</v>
      </c>
      <c r="AQ2755" s="17">
        <v>0.35765368611262499</v>
      </c>
      <c r="AR2755" s="17">
        <v>0.31785722003546202</v>
      </c>
      <c r="AS2755" s="17"/>
      <c r="AT2755" s="17">
        <v>0.36576171589329398</v>
      </c>
      <c r="AU2755" s="17">
        <v>0.32174771504212901</v>
      </c>
      <c r="AV2755" s="17"/>
      <c r="AW2755" s="17">
        <v>0.33700718281433301</v>
      </c>
      <c r="AX2755" s="17">
        <v>0.385130413484365</v>
      </c>
      <c r="AY2755" s="17">
        <v>0.38246560696703402</v>
      </c>
    </row>
    <row r="2756" spans="2:51">
      <c r="B2756" t="s">
        <v>136</v>
      </c>
      <c r="C2756" s="17">
        <v>0.18543394018245099</v>
      </c>
      <c r="D2756" s="17">
        <v>0.19041708124382101</v>
      </c>
      <c r="E2756" s="17">
        <v>0.18021817652626401</v>
      </c>
      <c r="F2756" s="17"/>
      <c r="G2756" s="17">
        <v>0.112233446449202</v>
      </c>
      <c r="H2756" s="17">
        <v>0.19248976375780899</v>
      </c>
      <c r="I2756" s="17">
        <v>0.215074826712819</v>
      </c>
      <c r="J2756" s="17">
        <v>0.18403456922379</v>
      </c>
      <c r="K2756" s="17">
        <v>0.16963071567716201</v>
      </c>
      <c r="L2756" s="17">
        <v>0.20651121235085801</v>
      </c>
      <c r="M2756" s="17"/>
      <c r="N2756" s="17">
        <v>0.19673758171236999</v>
      </c>
      <c r="O2756" s="17">
        <v>0.241598907791126</v>
      </c>
      <c r="P2756" s="17">
        <v>0.14176557501581</v>
      </c>
      <c r="Q2756" s="17">
        <v>0.146203914408855</v>
      </c>
      <c r="R2756" s="17"/>
      <c r="S2756" s="17">
        <v>0.12565118430998301</v>
      </c>
      <c r="T2756" s="17">
        <v>0.183360079253411</v>
      </c>
      <c r="U2756" s="17">
        <v>0.236943615810672</v>
      </c>
      <c r="V2756" s="17">
        <v>0.198927050494692</v>
      </c>
      <c r="W2756" s="17">
        <v>0.17305861113947801</v>
      </c>
      <c r="X2756" s="17">
        <v>0.19491465015699</v>
      </c>
      <c r="Y2756" s="17">
        <v>0.204125070291412</v>
      </c>
      <c r="Z2756" s="17">
        <v>0.15626488987689099</v>
      </c>
      <c r="AA2756" s="17">
        <v>0.204180443265297</v>
      </c>
      <c r="AB2756" s="17">
        <v>0.231216203783186</v>
      </c>
      <c r="AC2756" s="17">
        <v>9.0762627663704895E-2</v>
      </c>
      <c r="AD2756" s="17">
        <v>0.21690571264077399</v>
      </c>
      <c r="AE2756" s="17"/>
      <c r="AF2756" s="17">
        <v>0.19256415780505901</v>
      </c>
      <c r="AG2756" s="17">
        <v>0.185934096542509</v>
      </c>
      <c r="AH2756" s="17">
        <v>0.18947201905604699</v>
      </c>
      <c r="AI2756" s="17"/>
      <c r="AJ2756" s="17">
        <v>0.19699407718446199</v>
      </c>
      <c r="AK2756" s="17">
        <v>0.171621128987681</v>
      </c>
      <c r="AL2756" s="17">
        <v>0.20432249100434799</v>
      </c>
      <c r="AM2756" s="17"/>
      <c r="AN2756" s="17">
        <v>0.156074873465331</v>
      </c>
      <c r="AO2756" s="17">
        <v>0.18824797899631099</v>
      </c>
      <c r="AP2756" s="17">
        <v>0.20549230381311501</v>
      </c>
      <c r="AQ2756" s="17">
        <v>0.16857384756796501</v>
      </c>
      <c r="AR2756" s="17">
        <v>5.6095939938773598E-2</v>
      </c>
      <c r="AS2756" s="17"/>
      <c r="AT2756" s="17">
        <v>0.192329824827637</v>
      </c>
      <c r="AU2756" s="17">
        <v>0.12646155230267001</v>
      </c>
      <c r="AV2756" s="17"/>
      <c r="AW2756" s="17">
        <v>0.22283279190810301</v>
      </c>
      <c r="AX2756" s="17">
        <v>0.15124686731866299</v>
      </c>
      <c r="AY2756" s="17">
        <v>0.15903629142050299</v>
      </c>
    </row>
    <row r="2757" spans="2:51">
      <c r="B2757" t="s">
        <v>137</v>
      </c>
      <c r="C2757" s="17">
        <v>4.7012243430457498E-2</v>
      </c>
      <c r="D2757" s="17">
        <v>6.1266120729854399E-2</v>
      </c>
      <c r="E2757" s="17">
        <v>3.51609477200482E-2</v>
      </c>
      <c r="F2757" s="17"/>
      <c r="G2757" s="17">
        <v>7.54744134872639E-2</v>
      </c>
      <c r="H2757" s="17">
        <v>5.0554191467161599E-2</v>
      </c>
      <c r="I2757" s="17">
        <v>3.2599135571145299E-2</v>
      </c>
      <c r="J2757" s="17">
        <v>5.7201902593680298E-2</v>
      </c>
      <c r="K2757" s="17">
        <v>5.1797083238611603E-2</v>
      </c>
      <c r="L2757" s="17">
        <v>3.0833904494941299E-2</v>
      </c>
      <c r="M2757" s="17"/>
      <c r="N2757" s="17">
        <v>6.64221835324421E-2</v>
      </c>
      <c r="O2757" s="17">
        <v>4.2545061310047899E-2</v>
      </c>
      <c r="P2757" s="17">
        <v>4.5084624550517899E-2</v>
      </c>
      <c r="Q2757" s="17">
        <v>3.2628269479580203E-2</v>
      </c>
      <c r="R2757" s="17"/>
      <c r="S2757" s="17">
        <v>5.3385288420412E-2</v>
      </c>
      <c r="T2757" s="17">
        <v>2.2327607769546801E-2</v>
      </c>
      <c r="U2757" s="17">
        <v>7.1884430248221998E-2</v>
      </c>
      <c r="V2757" s="17">
        <v>3.1047755248480201E-2</v>
      </c>
      <c r="W2757" s="17">
        <v>3.9650663335870702E-2</v>
      </c>
      <c r="X2757" s="17">
        <v>5.2675022529743903E-2</v>
      </c>
      <c r="Y2757" s="17">
        <v>4.1310858157427098E-2</v>
      </c>
      <c r="Z2757" s="17">
        <v>6.9722595769804399E-2</v>
      </c>
      <c r="AA2757" s="17">
        <v>5.2757508253736499E-2</v>
      </c>
      <c r="AB2757" s="17">
        <v>4.39033873237306E-2</v>
      </c>
      <c r="AC2757" s="17">
        <v>1.90268002066721E-2</v>
      </c>
      <c r="AD2757" s="17">
        <v>0.102931545764039</v>
      </c>
      <c r="AE2757" s="17"/>
      <c r="AF2757" s="17">
        <v>4.2086559801483403E-2</v>
      </c>
      <c r="AG2757" s="17">
        <v>5.0922089685259402E-2</v>
      </c>
      <c r="AH2757" s="17">
        <v>4.3992076225810098E-2</v>
      </c>
      <c r="AI2757" s="17"/>
      <c r="AJ2757" s="17">
        <v>4.29588073377586E-2</v>
      </c>
      <c r="AK2757" s="17">
        <v>3.2113774276038003E-2</v>
      </c>
      <c r="AL2757" s="17">
        <v>5.9545596997762497E-2</v>
      </c>
      <c r="AM2757" s="17"/>
      <c r="AN2757" s="17">
        <v>3.2440783859486899E-2</v>
      </c>
      <c r="AO2757" s="17">
        <v>6.6828493753465001E-2</v>
      </c>
      <c r="AP2757" s="17">
        <v>4.9638141744142002E-2</v>
      </c>
      <c r="AQ2757" s="17">
        <v>8.2145522598430595E-2</v>
      </c>
      <c r="AR2757" s="17">
        <v>5.7274792329348297E-2</v>
      </c>
      <c r="AS2757" s="17"/>
      <c r="AT2757" s="17">
        <v>4.9907055697794099E-2</v>
      </c>
      <c r="AU2757" s="17">
        <v>2.1359183872629799E-2</v>
      </c>
      <c r="AV2757" s="17"/>
      <c r="AW2757" s="17">
        <v>6.4018969090893496E-2</v>
      </c>
      <c r="AX2757" s="17">
        <v>4.3647036017508599E-2</v>
      </c>
      <c r="AY2757" s="17">
        <v>3.1597910743219298E-2</v>
      </c>
    </row>
    <row r="2758" spans="2:51">
      <c r="B2758" t="s">
        <v>119</v>
      </c>
      <c r="C2758" s="17">
        <v>0.128258893290561</v>
      </c>
      <c r="D2758" s="17">
        <v>9.0710149932459697E-2</v>
      </c>
      <c r="E2758" s="17">
        <v>0.160775325065423</v>
      </c>
      <c r="F2758" s="17"/>
      <c r="G2758" s="17">
        <v>9.2010073092645001E-2</v>
      </c>
      <c r="H2758" s="17">
        <v>0.11192934447927901</v>
      </c>
      <c r="I2758" s="17">
        <v>9.8557761892647602E-2</v>
      </c>
      <c r="J2758" s="17">
        <v>0.14679028303650299</v>
      </c>
      <c r="K2758" s="17">
        <v>0.15169706817078399</v>
      </c>
      <c r="L2758" s="17">
        <v>0.14599878290801899</v>
      </c>
      <c r="M2758" s="17"/>
      <c r="N2758" s="17">
        <v>0.115353281056483</v>
      </c>
      <c r="O2758" s="17">
        <v>0.104224091772759</v>
      </c>
      <c r="P2758" s="17">
        <v>0.132620852882704</v>
      </c>
      <c r="Q2758" s="17">
        <v>0.16975617870811499</v>
      </c>
      <c r="R2758" s="17"/>
      <c r="S2758" s="17">
        <v>0.137004928823102</v>
      </c>
      <c r="T2758" s="17">
        <v>0.11575244770053</v>
      </c>
      <c r="U2758" s="17">
        <v>0.16405949605951001</v>
      </c>
      <c r="V2758" s="17">
        <v>8.64066644471604E-2</v>
      </c>
      <c r="W2758" s="17">
        <v>0.14051906635452399</v>
      </c>
      <c r="X2758" s="17">
        <v>0.157861302418147</v>
      </c>
      <c r="Y2758" s="17">
        <v>0.129148610956971</v>
      </c>
      <c r="Z2758" s="17">
        <v>0.168916429818083</v>
      </c>
      <c r="AA2758" s="17">
        <v>4.4607960379586802E-2</v>
      </c>
      <c r="AB2758" s="17">
        <v>0.178757292804476</v>
      </c>
      <c r="AC2758" s="17">
        <v>0.107921111029989</v>
      </c>
      <c r="AD2758" s="17">
        <v>0.19505242237030099</v>
      </c>
      <c r="AE2758" s="17"/>
      <c r="AF2758" s="17">
        <v>0.11914210750677599</v>
      </c>
      <c r="AG2758" s="17">
        <v>0.13217450047183299</v>
      </c>
      <c r="AH2758" s="17">
        <v>0.15891481353495701</v>
      </c>
      <c r="AI2758" s="17"/>
      <c r="AJ2758" s="17">
        <v>0.104607155710912</v>
      </c>
      <c r="AK2758" s="17">
        <v>0.11279327409552101</v>
      </c>
      <c r="AL2758" s="17">
        <v>0.11765502130689801</v>
      </c>
      <c r="AM2758" s="17"/>
      <c r="AN2758" s="17">
        <v>0.16257848764680599</v>
      </c>
      <c r="AO2758" s="17">
        <v>0.13630478589877801</v>
      </c>
      <c r="AP2758" s="17">
        <v>0.108965170931207</v>
      </c>
      <c r="AQ2758" s="17">
        <v>7.8946199946600501E-2</v>
      </c>
      <c r="AR2758" s="17">
        <v>0.115439599509951</v>
      </c>
      <c r="AS2758" s="17"/>
      <c r="AT2758" s="17">
        <v>0.135284179310277</v>
      </c>
      <c r="AU2758" s="17">
        <v>6.6414912622230399E-2</v>
      </c>
      <c r="AV2758" s="17"/>
      <c r="AW2758" s="17">
        <v>0.121480923087996</v>
      </c>
      <c r="AX2758" s="17">
        <v>7.1321225599339899E-2</v>
      </c>
      <c r="AY2758" s="17">
        <v>0.15071842024910601</v>
      </c>
    </row>
    <row r="2759" spans="2:51">
      <c r="B2759" t="s">
        <v>138</v>
      </c>
      <c r="C2759" s="17">
        <v>0.27599943148489903</v>
      </c>
      <c r="D2759" s="17">
        <v>0.31908930473858998</v>
      </c>
      <c r="E2759" s="17">
        <v>0.23924847023520401</v>
      </c>
      <c r="F2759" s="17"/>
      <c r="G2759" s="17">
        <v>0.28657296038374502</v>
      </c>
      <c r="H2759" s="17">
        <v>0.352459895709407</v>
      </c>
      <c r="I2759" s="17">
        <v>0.31501191860832201</v>
      </c>
      <c r="J2759" s="17">
        <v>0.25136745305459701</v>
      </c>
      <c r="K2759" s="17">
        <v>0.25785003834057801</v>
      </c>
      <c r="L2759" s="17">
        <v>0.21836752206999899</v>
      </c>
      <c r="M2759" s="17"/>
      <c r="N2759" s="17">
        <v>0.28457979748454898</v>
      </c>
      <c r="O2759" s="17">
        <v>0.26672146837737198</v>
      </c>
      <c r="P2759" s="17">
        <v>0.27227406827230899</v>
      </c>
      <c r="Q2759" s="17">
        <v>0.277955488277702</v>
      </c>
      <c r="R2759" s="17"/>
      <c r="S2759" s="17">
        <v>0.35795422418518802</v>
      </c>
      <c r="T2759" s="17">
        <v>0.27730380059863602</v>
      </c>
      <c r="U2759" s="17">
        <v>0.24842850292919899</v>
      </c>
      <c r="V2759" s="17">
        <v>0.30405470893181002</v>
      </c>
      <c r="W2759" s="17">
        <v>0.24052966122790201</v>
      </c>
      <c r="X2759" s="17">
        <v>0.23006221911464</v>
      </c>
      <c r="Y2759" s="17">
        <v>0.33061176281166998</v>
      </c>
      <c r="Z2759" s="17">
        <v>0.19970692902852499</v>
      </c>
      <c r="AA2759" s="17">
        <v>0.330219440810675</v>
      </c>
      <c r="AB2759" s="17">
        <v>0.191942385435387</v>
      </c>
      <c r="AC2759" s="17">
        <v>0.22642790346982899</v>
      </c>
      <c r="AD2759" s="17">
        <v>0.12805229235225701</v>
      </c>
      <c r="AE2759" s="17"/>
      <c r="AF2759" s="17">
        <v>0.25391320007719698</v>
      </c>
      <c r="AG2759" s="17">
        <v>0.29897079946620497</v>
      </c>
      <c r="AH2759" s="17">
        <v>0.22749106589545201</v>
      </c>
      <c r="AI2759" s="17"/>
      <c r="AJ2759" s="17">
        <v>0.25452736106255702</v>
      </c>
      <c r="AK2759" s="17">
        <v>0.33301670993100002</v>
      </c>
      <c r="AL2759" s="17">
        <v>0.32846227750013901</v>
      </c>
      <c r="AM2759" s="17"/>
      <c r="AN2759" s="17">
        <v>0.210334343429434</v>
      </c>
      <c r="AO2759" s="17">
        <v>0.28672930572216898</v>
      </c>
      <c r="AP2759" s="17">
        <v>0.27721037957454298</v>
      </c>
      <c r="AQ2759" s="17">
        <v>0.31268074377437899</v>
      </c>
      <c r="AR2759" s="17">
        <v>0.45333244818646501</v>
      </c>
      <c r="AS2759" s="17"/>
      <c r="AT2759" s="17">
        <v>0.25671722427099802</v>
      </c>
      <c r="AU2759" s="17">
        <v>0.46401663616034</v>
      </c>
      <c r="AV2759" s="17"/>
      <c r="AW2759" s="17">
        <v>0.25466013309867502</v>
      </c>
      <c r="AX2759" s="17">
        <v>0.34865445758012398</v>
      </c>
      <c r="AY2759" s="17">
        <v>0.27618177062013799</v>
      </c>
    </row>
    <row r="2760" spans="2:51">
      <c r="B2760" t="s">
        <v>139</v>
      </c>
      <c r="C2760" s="17">
        <v>0.232446183612909</v>
      </c>
      <c r="D2760" s="17">
        <v>0.251683201973675</v>
      </c>
      <c r="E2760" s="17">
        <v>0.215379124246312</v>
      </c>
      <c r="F2760" s="17"/>
      <c r="G2760" s="17">
        <v>0.18770785993646599</v>
      </c>
      <c r="H2760" s="17">
        <v>0.24304395522496999</v>
      </c>
      <c r="I2760" s="17">
        <v>0.24767396228396399</v>
      </c>
      <c r="J2760" s="17">
        <v>0.24123647181746999</v>
      </c>
      <c r="K2760" s="17">
        <v>0.22142779891577299</v>
      </c>
      <c r="L2760" s="17">
        <v>0.23734511684580001</v>
      </c>
      <c r="M2760" s="17"/>
      <c r="N2760" s="17">
        <v>0.26315976524481199</v>
      </c>
      <c r="O2760" s="17">
        <v>0.28414396910117401</v>
      </c>
      <c r="P2760" s="17">
        <v>0.18685019956632801</v>
      </c>
      <c r="Q2760" s="17">
        <v>0.178832183888436</v>
      </c>
      <c r="R2760" s="17"/>
      <c r="S2760" s="17">
        <v>0.179036472730395</v>
      </c>
      <c r="T2760" s="17">
        <v>0.20568768702295701</v>
      </c>
      <c r="U2760" s="17">
        <v>0.30882804605889402</v>
      </c>
      <c r="V2760" s="17">
        <v>0.229974805743172</v>
      </c>
      <c r="W2760" s="17">
        <v>0.21270927447534799</v>
      </c>
      <c r="X2760" s="17">
        <v>0.24758967268673401</v>
      </c>
      <c r="Y2760" s="17">
        <v>0.24543592844883899</v>
      </c>
      <c r="Z2760" s="17">
        <v>0.22598748564669499</v>
      </c>
      <c r="AA2760" s="17">
        <v>0.25693795151903398</v>
      </c>
      <c r="AB2760" s="17">
        <v>0.27511959110691597</v>
      </c>
      <c r="AC2760" s="17">
        <v>0.109789427870377</v>
      </c>
      <c r="AD2760" s="17">
        <v>0.31983725840481397</v>
      </c>
      <c r="AE2760" s="17"/>
      <c r="AF2760" s="17">
        <v>0.23465071760654299</v>
      </c>
      <c r="AG2760" s="17">
        <v>0.236856186227768</v>
      </c>
      <c r="AH2760" s="17">
        <v>0.23346409528185699</v>
      </c>
      <c r="AI2760" s="17"/>
      <c r="AJ2760" s="17">
        <v>0.23995288452221999</v>
      </c>
      <c r="AK2760" s="17">
        <v>0.20373490326371901</v>
      </c>
      <c r="AL2760" s="17">
        <v>0.26386808800211098</v>
      </c>
      <c r="AM2760" s="17"/>
      <c r="AN2760" s="17">
        <v>0.18851565732481801</v>
      </c>
      <c r="AO2760" s="17">
        <v>0.25507647274977602</v>
      </c>
      <c r="AP2760" s="17">
        <v>0.255130445557258</v>
      </c>
      <c r="AQ2760" s="17">
        <v>0.25071937016639501</v>
      </c>
      <c r="AR2760" s="17">
        <v>0.113370732268122</v>
      </c>
      <c r="AS2760" s="17"/>
      <c r="AT2760" s="17">
        <v>0.24223688052543099</v>
      </c>
      <c r="AU2760" s="17">
        <v>0.1478207361753</v>
      </c>
      <c r="AV2760" s="17"/>
      <c r="AW2760" s="17">
        <v>0.28685176099899701</v>
      </c>
      <c r="AX2760" s="17">
        <v>0.19489390333617099</v>
      </c>
      <c r="AY2760" s="17">
        <v>0.19063420216372201</v>
      </c>
    </row>
    <row r="2761" spans="2:51">
      <c r="B2761" t="s">
        <v>140</v>
      </c>
      <c r="C2761" s="17">
        <v>4.3553247871990802E-2</v>
      </c>
      <c r="D2761" s="17">
        <v>6.7406102764915002E-2</v>
      </c>
      <c r="E2761" s="17">
        <v>2.3869345988892E-2</v>
      </c>
      <c r="F2761" s="17"/>
      <c r="G2761" s="17">
        <v>9.8865100447279294E-2</v>
      </c>
      <c r="H2761" s="17">
        <v>0.10941594048443699</v>
      </c>
      <c r="I2761" s="17">
        <v>6.7337956324357504E-2</v>
      </c>
      <c r="J2761" s="17">
        <v>1.0130981237127299E-2</v>
      </c>
      <c r="K2761" s="17">
        <v>3.6422239424805103E-2</v>
      </c>
      <c r="L2761" s="17">
        <v>-1.8977594775801201E-2</v>
      </c>
      <c r="M2761" s="17"/>
      <c r="N2761" s="17">
        <v>2.1420032239736E-2</v>
      </c>
      <c r="O2761" s="17">
        <v>-1.7422500723801599E-2</v>
      </c>
      <c r="P2761" s="17">
        <v>8.5423868705980593E-2</v>
      </c>
      <c r="Q2761" s="17">
        <v>9.91233043892666E-2</v>
      </c>
      <c r="R2761" s="17"/>
      <c r="S2761" s="17">
        <v>0.17891775145479299</v>
      </c>
      <c r="T2761" s="17">
        <v>7.1616113575678805E-2</v>
      </c>
      <c r="U2761" s="17">
        <v>-6.0399543129695803E-2</v>
      </c>
      <c r="V2761" s="17">
        <v>7.4079903188638399E-2</v>
      </c>
      <c r="W2761" s="17">
        <v>2.7820386752553598E-2</v>
      </c>
      <c r="X2761" s="17">
        <v>-1.7527453572094301E-2</v>
      </c>
      <c r="Y2761" s="17">
        <v>8.5175834362830605E-2</v>
      </c>
      <c r="Z2761" s="17">
        <v>-2.62805566181697E-2</v>
      </c>
      <c r="AA2761" s="17">
        <v>7.3281489291641605E-2</v>
      </c>
      <c r="AB2761" s="17">
        <v>-8.3177205671529003E-2</v>
      </c>
      <c r="AC2761" s="17">
        <v>0.11663847559945199</v>
      </c>
      <c r="AD2761" s="17">
        <v>-0.19178496605255599</v>
      </c>
      <c r="AE2761" s="17"/>
      <c r="AF2761" s="17">
        <v>1.9262482470654201E-2</v>
      </c>
      <c r="AG2761" s="17">
        <v>6.2114613238436901E-2</v>
      </c>
      <c r="AH2761" s="17">
        <v>-5.97302938640465E-3</v>
      </c>
      <c r="AI2761" s="17"/>
      <c r="AJ2761" s="17">
        <v>1.45744765403364E-2</v>
      </c>
      <c r="AK2761" s="17">
        <v>0.12928180666728101</v>
      </c>
      <c r="AL2761" s="17">
        <v>6.4594189498027907E-2</v>
      </c>
      <c r="AM2761" s="17"/>
      <c r="AN2761" s="17">
        <v>2.1818686104616201E-2</v>
      </c>
      <c r="AO2761" s="17">
        <v>3.1652832972393199E-2</v>
      </c>
      <c r="AP2761" s="17">
        <v>2.2079934017285901E-2</v>
      </c>
      <c r="AQ2761" s="17">
        <v>6.1961373607983601E-2</v>
      </c>
      <c r="AR2761" s="17">
        <v>0.33996171591834301</v>
      </c>
      <c r="AS2761" s="17"/>
      <c r="AT2761" s="17">
        <v>1.44803437455673E-2</v>
      </c>
      <c r="AU2761" s="17">
        <v>0.31619589998504</v>
      </c>
      <c r="AV2761" s="17"/>
      <c r="AW2761" s="17">
        <v>-3.21916279003217E-2</v>
      </c>
      <c r="AX2761" s="17">
        <v>0.15376055424395299</v>
      </c>
      <c r="AY2761" s="17">
        <v>8.5547568456415604E-2</v>
      </c>
    </row>
    <row r="2762" spans="2:51">
      <c r="C2762" s="17"/>
      <c r="D2762" s="17"/>
      <c r="E2762" s="17"/>
      <c r="F2762" s="17"/>
      <c r="G2762" s="17"/>
      <c r="H2762" s="17"/>
      <c r="I2762" s="17"/>
      <c r="J2762" s="17"/>
      <c r="K2762" s="17"/>
      <c r="L2762" s="17"/>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7"/>
      <c r="AI2762" s="17"/>
      <c r="AJ2762" s="17"/>
      <c r="AK2762" s="17"/>
      <c r="AL2762" s="17"/>
      <c r="AM2762" s="17"/>
      <c r="AN2762" s="17"/>
      <c r="AO2762" s="17"/>
      <c r="AP2762" s="17"/>
      <c r="AQ2762" s="17"/>
      <c r="AR2762" s="17"/>
      <c r="AS2762" s="17"/>
      <c r="AT2762" s="17"/>
      <c r="AU2762" s="17"/>
      <c r="AV2762" s="17"/>
      <c r="AW2762" s="17"/>
      <c r="AX2762" s="17"/>
      <c r="AY2762" s="17"/>
    </row>
    <row r="2763" spans="2:51">
      <c r="B2763" s="6" t="s">
        <v>574</v>
      </c>
      <c r="C2763" s="17"/>
      <c r="D2763" s="17"/>
      <c r="E2763" s="17"/>
      <c r="F2763" s="17"/>
      <c r="G2763" s="17"/>
      <c r="H2763" s="17"/>
      <c r="I2763" s="17"/>
      <c r="J2763" s="17"/>
      <c r="K2763" s="17"/>
      <c r="L2763" s="17"/>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7"/>
      <c r="AI2763" s="17"/>
      <c r="AJ2763" s="17"/>
      <c r="AK2763" s="17"/>
      <c r="AL2763" s="17"/>
      <c r="AM2763" s="17"/>
      <c r="AN2763" s="17"/>
      <c r="AO2763" s="17"/>
      <c r="AP2763" s="17"/>
      <c r="AQ2763" s="17"/>
      <c r="AR2763" s="17"/>
      <c r="AS2763" s="17"/>
      <c r="AT2763" s="17"/>
      <c r="AU2763" s="17"/>
      <c r="AV2763" s="17"/>
      <c r="AW2763" s="17"/>
      <c r="AX2763" s="17"/>
      <c r="AY2763" s="17"/>
    </row>
    <row r="2764" spans="2:51">
      <c r="B2764" s="24" t="s">
        <v>16</v>
      </c>
      <c r="C2764" s="17"/>
      <c r="D2764" s="17"/>
      <c r="E2764" s="17"/>
      <c r="F2764" s="17"/>
      <c r="G2764" s="17"/>
      <c r="H2764" s="17"/>
      <c r="I2764" s="17"/>
      <c r="J2764" s="17"/>
      <c r="K2764" s="17"/>
      <c r="L2764" s="17"/>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7"/>
      <c r="AI2764" s="17"/>
      <c r="AJ2764" s="17"/>
      <c r="AK2764" s="17"/>
      <c r="AL2764" s="17"/>
      <c r="AM2764" s="17"/>
      <c r="AN2764" s="17"/>
      <c r="AO2764" s="17"/>
      <c r="AP2764" s="17"/>
      <c r="AQ2764" s="17"/>
      <c r="AR2764" s="17"/>
      <c r="AS2764" s="17"/>
      <c r="AT2764" s="17"/>
      <c r="AU2764" s="17"/>
      <c r="AV2764" s="17"/>
      <c r="AW2764" s="17"/>
      <c r="AX2764" s="17"/>
      <c r="AY2764" s="17"/>
    </row>
    <row r="2765" spans="2:51">
      <c r="B2765" t="s">
        <v>133</v>
      </c>
      <c r="C2765" s="17">
        <v>0.122754809808875</v>
      </c>
      <c r="D2765" s="17">
        <v>0.14745626097466</v>
      </c>
      <c r="E2765" s="17">
        <v>9.9300473217518198E-2</v>
      </c>
      <c r="F2765" s="17"/>
      <c r="G2765" s="17">
        <v>0.109279173129427</v>
      </c>
      <c r="H2765" s="17">
        <v>0.18065219633873</v>
      </c>
      <c r="I2765" s="17">
        <v>0.116476391719288</v>
      </c>
      <c r="J2765" s="17">
        <v>9.7382969758022506E-2</v>
      </c>
      <c r="K2765" s="17">
        <v>0.103886019091918</v>
      </c>
      <c r="L2765" s="17">
        <v>0.117626057085418</v>
      </c>
      <c r="M2765" s="17"/>
      <c r="N2765" s="17">
        <v>0.157060237807641</v>
      </c>
      <c r="O2765" s="17">
        <v>0.115494054170884</v>
      </c>
      <c r="P2765" s="17">
        <v>0.12931626263600801</v>
      </c>
      <c r="Q2765" s="17">
        <v>8.6791087517345003E-2</v>
      </c>
      <c r="R2765" s="17"/>
      <c r="S2765" s="17">
        <v>0.16901154832092799</v>
      </c>
      <c r="T2765" s="17">
        <v>8.41118146492362E-2</v>
      </c>
      <c r="U2765" s="17">
        <v>0.115127925768825</v>
      </c>
      <c r="V2765" s="17">
        <v>0.13646995458875899</v>
      </c>
      <c r="W2765" s="17">
        <v>0.13056370927474001</v>
      </c>
      <c r="X2765" s="17">
        <v>0.213392416186372</v>
      </c>
      <c r="Y2765" s="17">
        <v>0.11732868823065901</v>
      </c>
      <c r="Z2765" s="17">
        <v>0.18585136082894699</v>
      </c>
      <c r="AA2765" s="17">
        <v>6.7382682001982899E-2</v>
      </c>
      <c r="AB2765" s="17">
        <v>6.6288617530562005E-2</v>
      </c>
      <c r="AC2765" s="17">
        <v>9.2336566160667793E-2</v>
      </c>
      <c r="AD2765" s="17">
        <v>0.119953498252845</v>
      </c>
      <c r="AE2765" s="17"/>
      <c r="AF2765" s="17">
        <v>0.11639096845082</v>
      </c>
      <c r="AG2765" s="17">
        <v>0.14524653698592499</v>
      </c>
      <c r="AH2765" s="17">
        <v>7.7943841403650793E-2</v>
      </c>
      <c r="AI2765" s="17"/>
      <c r="AJ2765" s="17">
        <v>0.14130153160348199</v>
      </c>
      <c r="AK2765" s="17">
        <v>0.14165601222510099</v>
      </c>
      <c r="AL2765" s="17">
        <v>0.192834531802204</v>
      </c>
      <c r="AM2765" s="17"/>
      <c r="AN2765" s="17">
        <v>0.105519335945395</v>
      </c>
      <c r="AO2765" s="17">
        <v>6.5222462592716704E-2</v>
      </c>
      <c r="AP2765" s="17">
        <v>0.13791505539526</v>
      </c>
      <c r="AQ2765" s="17">
        <v>0.16186898702994801</v>
      </c>
      <c r="AR2765" s="17">
        <v>0.20169215877857599</v>
      </c>
      <c r="AS2765" s="17"/>
      <c r="AT2765" s="17">
        <v>0.123343711817251</v>
      </c>
      <c r="AU2765" s="17">
        <v>0.106760417891872</v>
      </c>
      <c r="AV2765" s="17"/>
      <c r="AW2765" s="17">
        <v>0.14615336081842201</v>
      </c>
      <c r="AX2765" s="17">
        <v>0.124276280312069</v>
      </c>
      <c r="AY2765" s="17">
        <v>9.9551373121453707E-2</v>
      </c>
    </row>
    <row r="2766" spans="2:51">
      <c r="B2766" t="s">
        <v>134</v>
      </c>
      <c r="C2766" s="17">
        <v>0.32660133040607198</v>
      </c>
      <c r="D2766" s="17">
        <v>0.32744412216774099</v>
      </c>
      <c r="E2766" s="17">
        <v>0.32467429412471599</v>
      </c>
      <c r="F2766" s="17"/>
      <c r="G2766" s="17">
        <v>0.36774800334110103</v>
      </c>
      <c r="H2766" s="17">
        <v>0.30245789734158302</v>
      </c>
      <c r="I2766" s="17">
        <v>0.35213193437388801</v>
      </c>
      <c r="J2766" s="17">
        <v>0.33959749727907002</v>
      </c>
      <c r="K2766" s="17">
        <v>0.29974200842162402</v>
      </c>
      <c r="L2766" s="17">
        <v>0.31980429897811702</v>
      </c>
      <c r="M2766" s="17"/>
      <c r="N2766" s="17">
        <v>0.37334603373242098</v>
      </c>
      <c r="O2766" s="17">
        <v>0.33239471851248098</v>
      </c>
      <c r="P2766" s="17">
        <v>0.30676498188455797</v>
      </c>
      <c r="Q2766" s="17">
        <v>0.29311809210231399</v>
      </c>
      <c r="R2766" s="17"/>
      <c r="S2766" s="17">
        <v>0.292617222846067</v>
      </c>
      <c r="T2766" s="17">
        <v>0.30839867365186902</v>
      </c>
      <c r="U2766" s="17">
        <v>0.35035791770170499</v>
      </c>
      <c r="V2766" s="17">
        <v>0.29998159346711301</v>
      </c>
      <c r="W2766" s="17">
        <v>0.34430169813377198</v>
      </c>
      <c r="X2766" s="17">
        <v>0.29951882466315199</v>
      </c>
      <c r="Y2766" s="17">
        <v>0.33214945551602099</v>
      </c>
      <c r="Z2766" s="17">
        <v>0.35450421579005797</v>
      </c>
      <c r="AA2766" s="17">
        <v>0.32068811879060999</v>
      </c>
      <c r="AB2766" s="17">
        <v>0.35988914063528399</v>
      </c>
      <c r="AC2766" s="17">
        <v>0.37269368580237</v>
      </c>
      <c r="AD2766" s="17">
        <v>0.39831042859733601</v>
      </c>
      <c r="AE2766" s="17"/>
      <c r="AF2766" s="17">
        <v>0.28479714335123102</v>
      </c>
      <c r="AG2766" s="17">
        <v>0.374164289207222</v>
      </c>
      <c r="AH2766" s="17">
        <v>0.30912595520561098</v>
      </c>
      <c r="AI2766" s="17"/>
      <c r="AJ2766" s="17">
        <v>0.33319099622581599</v>
      </c>
      <c r="AK2766" s="17">
        <v>0.34780399961886399</v>
      </c>
      <c r="AL2766" s="17">
        <v>0.30427846492184801</v>
      </c>
      <c r="AM2766" s="17"/>
      <c r="AN2766" s="17">
        <v>0.23744721672338301</v>
      </c>
      <c r="AO2766" s="17">
        <v>0.33906626760547298</v>
      </c>
      <c r="AP2766" s="17">
        <v>0.38328150417022</v>
      </c>
      <c r="AQ2766" s="17">
        <v>0.40973511560406101</v>
      </c>
      <c r="AR2766" s="17">
        <v>0.26045425623410501</v>
      </c>
      <c r="AS2766" s="17"/>
      <c r="AT2766" s="17">
        <v>0.32725941695903599</v>
      </c>
      <c r="AU2766" s="17">
        <v>0.32818339593689</v>
      </c>
      <c r="AV2766" s="17"/>
      <c r="AW2766" s="17">
        <v>0.37458043663334001</v>
      </c>
      <c r="AX2766" s="17">
        <v>0.36022342378741601</v>
      </c>
      <c r="AY2766" s="17">
        <v>0.27194973483648499</v>
      </c>
    </row>
    <row r="2767" spans="2:51">
      <c r="B2767" t="s">
        <v>135</v>
      </c>
      <c r="C2767" s="17">
        <v>0.25398181638648099</v>
      </c>
      <c r="D2767" s="17">
        <v>0.243475663631016</v>
      </c>
      <c r="E2767" s="17">
        <v>0.264293783783971</v>
      </c>
      <c r="F2767" s="17"/>
      <c r="G2767" s="17">
        <v>0.24977552417153301</v>
      </c>
      <c r="H2767" s="17">
        <v>0.25470455935879599</v>
      </c>
      <c r="I2767" s="17">
        <v>0.24585205900746801</v>
      </c>
      <c r="J2767" s="17">
        <v>0.27758619347026597</v>
      </c>
      <c r="K2767" s="17">
        <v>0.224884306305733</v>
      </c>
      <c r="L2767" s="17">
        <v>0.26730781794029701</v>
      </c>
      <c r="M2767" s="17"/>
      <c r="N2767" s="17">
        <v>0.24016637808293301</v>
      </c>
      <c r="O2767" s="17">
        <v>0.25165457401243801</v>
      </c>
      <c r="P2767" s="17">
        <v>0.239949874686056</v>
      </c>
      <c r="Q2767" s="17">
        <v>0.283673157459151</v>
      </c>
      <c r="R2767" s="17"/>
      <c r="S2767" s="17">
        <v>0.27265868029819501</v>
      </c>
      <c r="T2767" s="17">
        <v>0.29317985572842298</v>
      </c>
      <c r="U2767" s="17">
        <v>0.32360011397944899</v>
      </c>
      <c r="V2767" s="17">
        <v>0.216803791454629</v>
      </c>
      <c r="W2767" s="17">
        <v>0.25254224728499403</v>
      </c>
      <c r="X2767" s="17">
        <v>0.27141616419036102</v>
      </c>
      <c r="Y2767" s="17">
        <v>0.213745453757368</v>
      </c>
      <c r="Z2767" s="17">
        <v>0.18656311751695101</v>
      </c>
      <c r="AA2767" s="17">
        <v>0.29494326769879498</v>
      </c>
      <c r="AB2767" s="17">
        <v>0.202266729473012</v>
      </c>
      <c r="AC2767" s="17">
        <v>0.25264743085797298</v>
      </c>
      <c r="AD2767" s="17">
        <v>0.14681589368591699</v>
      </c>
      <c r="AE2767" s="17"/>
      <c r="AF2767" s="17">
        <v>0.24790165486649601</v>
      </c>
      <c r="AG2767" s="17">
        <v>0.246643214169986</v>
      </c>
      <c r="AH2767" s="17">
        <v>0.27934065517335599</v>
      </c>
      <c r="AI2767" s="17"/>
      <c r="AJ2767" s="17">
        <v>0.27690344749686502</v>
      </c>
      <c r="AK2767" s="17">
        <v>0.222560902057472</v>
      </c>
      <c r="AL2767" s="17">
        <v>0.25800620640045901</v>
      </c>
      <c r="AM2767" s="17"/>
      <c r="AN2767" s="17">
        <v>0.24262669899358499</v>
      </c>
      <c r="AO2767" s="17">
        <v>0.29081812954730901</v>
      </c>
      <c r="AP2767" s="17">
        <v>0.26923228208644701</v>
      </c>
      <c r="AQ2767" s="17">
        <v>0.18456770174666101</v>
      </c>
      <c r="AR2767" s="17">
        <v>0.39059297710176699</v>
      </c>
      <c r="AS2767" s="17"/>
      <c r="AT2767" s="17">
        <v>0.24599621715040601</v>
      </c>
      <c r="AU2767" s="17">
        <v>0.35705816519035399</v>
      </c>
      <c r="AV2767" s="17"/>
      <c r="AW2767" s="17">
        <v>0.229731726395136</v>
      </c>
      <c r="AX2767" s="17">
        <v>0.29592816744685102</v>
      </c>
      <c r="AY2767" s="17">
        <v>0.267937957896551</v>
      </c>
    </row>
    <row r="2768" spans="2:51">
      <c r="B2768" t="s">
        <v>136</v>
      </c>
      <c r="C2768" s="17">
        <v>0.15850485862085101</v>
      </c>
      <c r="D2768" s="17">
        <v>0.152124984411175</v>
      </c>
      <c r="E2768" s="17">
        <v>0.16522412979191001</v>
      </c>
      <c r="F2768" s="17"/>
      <c r="G2768" s="17">
        <v>0.19930651426014601</v>
      </c>
      <c r="H2768" s="17">
        <v>0.15491242434411501</v>
      </c>
      <c r="I2768" s="17">
        <v>0.12973569307411301</v>
      </c>
      <c r="J2768" s="17">
        <v>0.11485526718941599</v>
      </c>
      <c r="K2768" s="17">
        <v>0.16130659467271699</v>
      </c>
      <c r="L2768" s="17">
        <v>0.19569555112133</v>
      </c>
      <c r="M2768" s="17"/>
      <c r="N2768" s="17">
        <v>0.14987101379557399</v>
      </c>
      <c r="O2768" s="17">
        <v>0.175316023995747</v>
      </c>
      <c r="P2768" s="17">
        <v>0.14877655561737699</v>
      </c>
      <c r="Q2768" s="17">
        <v>0.16332151708374601</v>
      </c>
      <c r="R2768" s="17"/>
      <c r="S2768" s="17">
        <v>0.14773564666202901</v>
      </c>
      <c r="T2768" s="17">
        <v>0.163410875689672</v>
      </c>
      <c r="U2768" s="17">
        <v>0.15035729179410001</v>
      </c>
      <c r="V2768" s="17">
        <v>0.21515643394487899</v>
      </c>
      <c r="W2768" s="17">
        <v>0.15673059600817801</v>
      </c>
      <c r="X2768" s="17">
        <v>0.10188028907187301</v>
      </c>
      <c r="Y2768" s="17">
        <v>0.15110105281797201</v>
      </c>
      <c r="Z2768" s="17">
        <v>0.157675557848137</v>
      </c>
      <c r="AA2768" s="17">
        <v>0.19949973443150601</v>
      </c>
      <c r="AB2768" s="17">
        <v>0.114316059170256</v>
      </c>
      <c r="AC2768" s="17">
        <v>0.128590920501017</v>
      </c>
      <c r="AD2768" s="17">
        <v>0.22007990187378601</v>
      </c>
      <c r="AE2768" s="17"/>
      <c r="AF2768" s="17">
        <v>0.176751645618349</v>
      </c>
      <c r="AG2768" s="17">
        <v>0.12794545756751999</v>
      </c>
      <c r="AH2768" s="17">
        <v>0.190709378762696</v>
      </c>
      <c r="AI2768" s="17"/>
      <c r="AJ2768" s="17">
        <v>0.139273432830502</v>
      </c>
      <c r="AK2768" s="17">
        <v>0.17100692076274199</v>
      </c>
      <c r="AL2768" s="17">
        <v>0.14244627780480101</v>
      </c>
      <c r="AM2768" s="17"/>
      <c r="AN2768" s="17">
        <v>0.213191322490592</v>
      </c>
      <c r="AO2768" s="17">
        <v>0.17335169898091199</v>
      </c>
      <c r="AP2768" s="17">
        <v>0.11814239660178801</v>
      </c>
      <c r="AQ2768" s="17">
        <v>0.13839344066265699</v>
      </c>
      <c r="AR2768" s="17">
        <v>8.13956354946683E-2</v>
      </c>
      <c r="AS2768" s="17"/>
      <c r="AT2768" s="17">
        <v>0.15960768540034101</v>
      </c>
      <c r="AU2768" s="17">
        <v>0.14560078123232301</v>
      </c>
      <c r="AV2768" s="17"/>
      <c r="AW2768" s="17">
        <v>0.144999638838094</v>
      </c>
      <c r="AX2768" s="17">
        <v>0.14192785179683401</v>
      </c>
      <c r="AY2768" s="17">
        <v>0.175537556264763</v>
      </c>
    </row>
    <row r="2769" spans="2:51">
      <c r="B2769" t="s">
        <v>137</v>
      </c>
      <c r="C2769" s="17">
        <v>9.5990430189691694E-2</v>
      </c>
      <c r="D2769" s="17">
        <v>0.109534860384239</v>
      </c>
      <c r="E2769" s="17">
        <v>8.1284951323105606E-2</v>
      </c>
      <c r="F2769" s="17"/>
      <c r="G2769" s="17">
        <v>7.38907850977924E-2</v>
      </c>
      <c r="H2769" s="17">
        <v>7.9264623784730107E-2</v>
      </c>
      <c r="I2769" s="17">
        <v>9.8858354928655301E-2</v>
      </c>
      <c r="J2769" s="17">
        <v>0.107543393910703</v>
      </c>
      <c r="K2769" s="17">
        <v>0.16648159721806499</v>
      </c>
      <c r="L2769" s="17">
        <v>5.4101380950904901E-2</v>
      </c>
      <c r="M2769" s="17"/>
      <c r="N2769" s="17">
        <v>6.2583586222976995E-2</v>
      </c>
      <c r="O2769" s="17">
        <v>8.5031594912519506E-2</v>
      </c>
      <c r="P2769" s="17">
        <v>0.12641164442453601</v>
      </c>
      <c r="Q2769" s="17">
        <v>0.113962944151889</v>
      </c>
      <c r="R2769" s="17"/>
      <c r="S2769" s="17">
        <v>0.10098608761727</v>
      </c>
      <c r="T2769" s="17">
        <v>9.3535752166434699E-2</v>
      </c>
      <c r="U2769" s="17">
        <v>5.0570648486814203E-2</v>
      </c>
      <c r="V2769" s="17">
        <v>8.67961742686119E-2</v>
      </c>
      <c r="W2769" s="17">
        <v>5.9837333505546403E-2</v>
      </c>
      <c r="X2769" s="17">
        <v>7.8903784189153697E-2</v>
      </c>
      <c r="Y2769" s="17">
        <v>0.120260617558146</v>
      </c>
      <c r="Z2769" s="17">
        <v>6.9481473140435498E-2</v>
      </c>
      <c r="AA2769" s="17">
        <v>8.6508270027167405E-2</v>
      </c>
      <c r="AB2769" s="17">
        <v>0.18293844269749901</v>
      </c>
      <c r="AC2769" s="17">
        <v>0.131149930826467</v>
      </c>
      <c r="AD2769" s="17">
        <v>6.0719594677193102E-2</v>
      </c>
      <c r="AE2769" s="17"/>
      <c r="AF2769" s="17">
        <v>0.13222398259686899</v>
      </c>
      <c r="AG2769" s="17">
        <v>6.9399957884274305E-2</v>
      </c>
      <c r="AH2769" s="17">
        <v>8.5362337404292998E-2</v>
      </c>
      <c r="AI2769" s="17"/>
      <c r="AJ2769" s="17">
        <v>7.8504195200351595E-2</v>
      </c>
      <c r="AK2769" s="17">
        <v>6.7842156826011205E-2</v>
      </c>
      <c r="AL2769" s="17">
        <v>8.8095679010812902E-2</v>
      </c>
      <c r="AM2769" s="17"/>
      <c r="AN2769" s="17">
        <v>0.130283865539918</v>
      </c>
      <c r="AO2769" s="17">
        <v>9.3434234269722194E-2</v>
      </c>
      <c r="AP2769" s="17">
        <v>6.5446618798454995E-2</v>
      </c>
      <c r="AQ2769" s="17">
        <v>8.6609063485037593E-2</v>
      </c>
      <c r="AR2769" s="17">
        <v>0</v>
      </c>
      <c r="AS2769" s="17"/>
      <c r="AT2769" s="17">
        <v>0.102826312198636</v>
      </c>
      <c r="AU2769" s="17">
        <v>1.46775736456854E-2</v>
      </c>
      <c r="AV2769" s="17"/>
      <c r="AW2769" s="17">
        <v>7.4422385511025299E-2</v>
      </c>
      <c r="AX2769" s="17">
        <v>6.2751966242774904E-2</v>
      </c>
      <c r="AY2769" s="17">
        <v>0.12476045066204</v>
      </c>
    </row>
    <row r="2770" spans="2:51">
      <c r="B2770" t="s">
        <v>119</v>
      </c>
      <c r="C2770" s="17">
        <v>4.2166754588029098E-2</v>
      </c>
      <c r="D2770" s="17">
        <v>1.99641084311689E-2</v>
      </c>
      <c r="E2770" s="17">
        <v>6.5222367758779695E-2</v>
      </c>
      <c r="F2770" s="17"/>
      <c r="G2770" s="17">
        <v>0</v>
      </c>
      <c r="H2770" s="17">
        <v>2.8008298832046401E-2</v>
      </c>
      <c r="I2770" s="17">
        <v>5.6945566896586801E-2</v>
      </c>
      <c r="J2770" s="17">
        <v>6.30346783925224E-2</v>
      </c>
      <c r="K2770" s="17">
        <v>4.3699474289943398E-2</v>
      </c>
      <c r="L2770" s="17">
        <v>4.54648939239337E-2</v>
      </c>
      <c r="M2770" s="17"/>
      <c r="N2770" s="17">
        <v>1.6972750358454101E-2</v>
      </c>
      <c r="O2770" s="17">
        <v>4.0109034395929999E-2</v>
      </c>
      <c r="P2770" s="17">
        <v>4.8780680751464599E-2</v>
      </c>
      <c r="Q2770" s="17">
        <v>5.9133201685555303E-2</v>
      </c>
      <c r="R2770" s="17"/>
      <c r="S2770" s="17">
        <v>1.6990814255510699E-2</v>
      </c>
      <c r="T2770" s="17">
        <v>5.7363028114364403E-2</v>
      </c>
      <c r="U2770" s="17">
        <v>9.9861022691069695E-3</v>
      </c>
      <c r="V2770" s="17">
        <v>4.4792052276008097E-2</v>
      </c>
      <c r="W2770" s="17">
        <v>5.6024415792768199E-2</v>
      </c>
      <c r="X2770" s="17">
        <v>3.4888521699087301E-2</v>
      </c>
      <c r="Y2770" s="17">
        <v>6.5414732119832605E-2</v>
      </c>
      <c r="Z2770" s="17">
        <v>4.5924274875470898E-2</v>
      </c>
      <c r="AA2770" s="17">
        <v>3.0977927049938001E-2</v>
      </c>
      <c r="AB2770" s="17">
        <v>7.4301010493387401E-2</v>
      </c>
      <c r="AC2770" s="17">
        <v>2.2581465851505E-2</v>
      </c>
      <c r="AD2770" s="17">
        <v>5.41206829129229E-2</v>
      </c>
      <c r="AE2770" s="17"/>
      <c r="AF2770" s="17">
        <v>4.1934605116235202E-2</v>
      </c>
      <c r="AG2770" s="17">
        <v>3.6600544185073199E-2</v>
      </c>
      <c r="AH2770" s="17">
        <v>5.7517832050392299E-2</v>
      </c>
      <c r="AI2770" s="17"/>
      <c r="AJ2770" s="17">
        <v>3.0826396642982E-2</v>
      </c>
      <c r="AK2770" s="17">
        <v>4.9130008509810801E-2</v>
      </c>
      <c r="AL2770" s="17">
        <v>1.43388400598754E-2</v>
      </c>
      <c r="AM2770" s="17"/>
      <c r="AN2770" s="17">
        <v>7.0931560307126398E-2</v>
      </c>
      <c r="AO2770" s="17">
        <v>3.8107207003866501E-2</v>
      </c>
      <c r="AP2770" s="17">
        <v>2.59821429478309E-2</v>
      </c>
      <c r="AQ2770" s="17">
        <v>1.8825691471634601E-2</v>
      </c>
      <c r="AR2770" s="17">
        <v>6.5864972390883902E-2</v>
      </c>
      <c r="AS2770" s="17"/>
      <c r="AT2770" s="17">
        <v>4.0966656474329698E-2</v>
      </c>
      <c r="AU2770" s="17">
        <v>4.7719666102874203E-2</v>
      </c>
      <c r="AV2770" s="17"/>
      <c r="AW2770" s="17">
        <v>3.0112451803983201E-2</v>
      </c>
      <c r="AX2770" s="17">
        <v>1.48923104140543E-2</v>
      </c>
      <c r="AY2770" s="17">
        <v>6.0262927218707199E-2</v>
      </c>
    </row>
    <row r="2771" spans="2:51">
      <c r="B2771" t="s">
        <v>138</v>
      </c>
      <c r="C2771" s="17">
        <v>0.44935614021494702</v>
      </c>
      <c r="D2771" s="17">
        <v>0.47490038314240102</v>
      </c>
      <c r="E2771" s="17">
        <v>0.42397476734223399</v>
      </c>
      <c r="F2771" s="17"/>
      <c r="G2771" s="17">
        <v>0.477027176470528</v>
      </c>
      <c r="H2771" s="17">
        <v>0.48311009368031299</v>
      </c>
      <c r="I2771" s="17">
        <v>0.46860832609317599</v>
      </c>
      <c r="J2771" s="17">
        <v>0.43698046703709298</v>
      </c>
      <c r="K2771" s="17">
        <v>0.40362802751354199</v>
      </c>
      <c r="L2771" s="17">
        <v>0.43743035606353498</v>
      </c>
      <c r="M2771" s="17"/>
      <c r="N2771" s="17">
        <v>0.53040627154006204</v>
      </c>
      <c r="O2771" s="17">
        <v>0.44788877268336502</v>
      </c>
      <c r="P2771" s="17">
        <v>0.43608124452056601</v>
      </c>
      <c r="Q2771" s="17">
        <v>0.37990917961965898</v>
      </c>
      <c r="R2771" s="17"/>
      <c r="S2771" s="17">
        <v>0.46162877116699602</v>
      </c>
      <c r="T2771" s="17">
        <v>0.39251048830110502</v>
      </c>
      <c r="U2771" s="17">
        <v>0.46548584347053001</v>
      </c>
      <c r="V2771" s="17">
        <v>0.436451548055872</v>
      </c>
      <c r="W2771" s="17">
        <v>0.47486540740851302</v>
      </c>
      <c r="X2771" s="17">
        <v>0.512911240849524</v>
      </c>
      <c r="Y2771" s="17">
        <v>0.44947814374668099</v>
      </c>
      <c r="Z2771" s="17">
        <v>0.54035557661900502</v>
      </c>
      <c r="AA2771" s="17">
        <v>0.38807080079259298</v>
      </c>
      <c r="AB2771" s="17">
        <v>0.42617775816584602</v>
      </c>
      <c r="AC2771" s="17">
        <v>0.46503025196303799</v>
      </c>
      <c r="AD2771" s="17">
        <v>0.51826392685018097</v>
      </c>
      <c r="AE2771" s="17"/>
      <c r="AF2771" s="17">
        <v>0.401188111802051</v>
      </c>
      <c r="AG2771" s="17">
        <v>0.51941082619314605</v>
      </c>
      <c r="AH2771" s="17">
        <v>0.387069796609262</v>
      </c>
      <c r="AI2771" s="17"/>
      <c r="AJ2771" s="17">
        <v>0.47449252782929902</v>
      </c>
      <c r="AK2771" s="17">
        <v>0.48946001184396398</v>
      </c>
      <c r="AL2771" s="17">
        <v>0.49711299672405201</v>
      </c>
      <c r="AM2771" s="17"/>
      <c r="AN2771" s="17">
        <v>0.34296655266877901</v>
      </c>
      <c r="AO2771" s="17">
        <v>0.40428873019819001</v>
      </c>
      <c r="AP2771" s="17">
        <v>0.52119655956548006</v>
      </c>
      <c r="AQ2771" s="17">
        <v>0.57160410263400896</v>
      </c>
      <c r="AR2771" s="17">
        <v>0.462146415012681</v>
      </c>
      <c r="AS2771" s="17"/>
      <c r="AT2771" s="17">
        <v>0.450603128776287</v>
      </c>
      <c r="AU2771" s="17">
        <v>0.43494381382876302</v>
      </c>
      <c r="AV2771" s="17"/>
      <c r="AW2771" s="17">
        <v>0.52073379745176196</v>
      </c>
      <c r="AX2771" s="17">
        <v>0.48449970409948501</v>
      </c>
      <c r="AY2771" s="17">
        <v>0.371501107957939</v>
      </c>
    </row>
    <row r="2772" spans="2:51">
      <c r="B2772" t="s">
        <v>139</v>
      </c>
      <c r="C2772" s="17">
        <v>0.25449528881054201</v>
      </c>
      <c r="D2772" s="17">
        <v>0.26165984479541399</v>
      </c>
      <c r="E2772" s="17">
        <v>0.24650908111501499</v>
      </c>
      <c r="F2772" s="17"/>
      <c r="G2772" s="17">
        <v>0.27319729935793802</v>
      </c>
      <c r="H2772" s="17">
        <v>0.23417704812884499</v>
      </c>
      <c r="I2772" s="17">
        <v>0.228594048002769</v>
      </c>
      <c r="J2772" s="17">
        <v>0.22239866110011899</v>
      </c>
      <c r="K2772" s="17">
        <v>0.32778819189078101</v>
      </c>
      <c r="L2772" s="17">
        <v>0.249796932072235</v>
      </c>
      <c r="M2772" s="17"/>
      <c r="N2772" s="17">
        <v>0.21245460001855099</v>
      </c>
      <c r="O2772" s="17">
        <v>0.26034761890826702</v>
      </c>
      <c r="P2772" s="17">
        <v>0.27518820004191302</v>
      </c>
      <c r="Q2772" s="17">
        <v>0.27728446123563499</v>
      </c>
      <c r="R2772" s="17"/>
      <c r="S2772" s="17">
        <v>0.248721734279299</v>
      </c>
      <c r="T2772" s="17">
        <v>0.256946627856107</v>
      </c>
      <c r="U2772" s="17">
        <v>0.20092794028091401</v>
      </c>
      <c r="V2772" s="17">
        <v>0.30195260821349101</v>
      </c>
      <c r="W2772" s="17">
        <v>0.216567929513725</v>
      </c>
      <c r="X2772" s="17">
        <v>0.180784073261027</v>
      </c>
      <c r="Y2772" s="17">
        <v>0.27136167037611802</v>
      </c>
      <c r="Z2772" s="17">
        <v>0.22715703098857201</v>
      </c>
      <c r="AA2772" s="17">
        <v>0.28600800445867403</v>
      </c>
      <c r="AB2772" s="17">
        <v>0.29725450186775498</v>
      </c>
      <c r="AC2772" s="17">
        <v>0.25974085132748498</v>
      </c>
      <c r="AD2772" s="17">
        <v>0.28079949655097902</v>
      </c>
      <c r="AE2772" s="17"/>
      <c r="AF2772" s="17">
        <v>0.30897562821521801</v>
      </c>
      <c r="AG2772" s="17">
        <v>0.19734541545179499</v>
      </c>
      <c r="AH2772" s="17">
        <v>0.276071716166989</v>
      </c>
      <c r="AI2772" s="17"/>
      <c r="AJ2772" s="17">
        <v>0.21777762803085399</v>
      </c>
      <c r="AK2772" s="17">
        <v>0.23884907758875301</v>
      </c>
      <c r="AL2772" s="17">
        <v>0.23054195681561401</v>
      </c>
      <c r="AM2772" s="17"/>
      <c r="AN2772" s="17">
        <v>0.34347518803051003</v>
      </c>
      <c r="AO2772" s="17">
        <v>0.26678593325063499</v>
      </c>
      <c r="AP2772" s="17">
        <v>0.183589015400243</v>
      </c>
      <c r="AQ2772" s="17">
        <v>0.22500250414769499</v>
      </c>
      <c r="AR2772" s="17">
        <v>8.13956354946683E-2</v>
      </c>
      <c r="AS2772" s="17"/>
      <c r="AT2772" s="17">
        <v>0.26243399759897801</v>
      </c>
      <c r="AU2772" s="17">
        <v>0.16027835487800901</v>
      </c>
      <c r="AV2772" s="17"/>
      <c r="AW2772" s="17">
        <v>0.219422024349119</v>
      </c>
      <c r="AX2772" s="17">
        <v>0.204679818039609</v>
      </c>
      <c r="AY2772" s="17">
        <v>0.30029800692680297</v>
      </c>
    </row>
    <row r="2773" spans="2:51">
      <c r="B2773" t="s">
        <v>140</v>
      </c>
      <c r="C2773" s="17">
        <v>0.19486085140440501</v>
      </c>
      <c r="D2773" s="17">
        <v>0.213240538346987</v>
      </c>
      <c r="E2773" s="17">
        <v>0.17746568622721801</v>
      </c>
      <c r="F2773" s="17"/>
      <c r="G2773" s="17">
        <v>0.20382987711259001</v>
      </c>
      <c r="H2773" s="17">
        <v>0.248933045551469</v>
      </c>
      <c r="I2773" s="17">
        <v>0.24001427809040701</v>
      </c>
      <c r="J2773" s="17">
        <v>0.21458180593697401</v>
      </c>
      <c r="K2773" s="17">
        <v>7.5839835622760601E-2</v>
      </c>
      <c r="L2773" s="17">
        <v>0.18763342399130001</v>
      </c>
      <c r="M2773" s="17"/>
      <c r="N2773" s="17">
        <v>0.31795167152150999</v>
      </c>
      <c r="O2773" s="17">
        <v>0.187541153775098</v>
      </c>
      <c r="P2773" s="17">
        <v>0.16089304447865299</v>
      </c>
      <c r="Q2773" s="17">
        <v>0.102624718384025</v>
      </c>
      <c r="R2773" s="17"/>
      <c r="S2773" s="17">
        <v>0.21290703688769699</v>
      </c>
      <c r="T2773" s="17">
        <v>0.13556386044499799</v>
      </c>
      <c r="U2773" s="17">
        <v>0.26455790318961597</v>
      </c>
      <c r="V2773" s="17">
        <v>0.13449893984238101</v>
      </c>
      <c r="W2773" s="17">
        <v>0.25829747789478802</v>
      </c>
      <c r="X2773" s="17">
        <v>0.33212716758849697</v>
      </c>
      <c r="Y2773" s="17">
        <v>0.178116473370562</v>
      </c>
      <c r="Z2773" s="17">
        <v>0.31319854563043298</v>
      </c>
      <c r="AA2773" s="17">
        <v>0.102062796333919</v>
      </c>
      <c r="AB2773" s="17">
        <v>0.12892325629809101</v>
      </c>
      <c r="AC2773" s="17">
        <v>0.20528940063555301</v>
      </c>
      <c r="AD2773" s="17">
        <v>0.237464430299202</v>
      </c>
      <c r="AE2773" s="17"/>
      <c r="AF2773" s="17">
        <v>9.2212483586833205E-2</v>
      </c>
      <c r="AG2773" s="17">
        <v>0.32206541074135198</v>
      </c>
      <c r="AH2773" s="17">
        <v>0.11099808044227299</v>
      </c>
      <c r="AI2773" s="17"/>
      <c r="AJ2773" s="17">
        <v>0.25671489979844497</v>
      </c>
      <c r="AK2773" s="17">
        <v>0.25061093425521203</v>
      </c>
      <c r="AL2773" s="17">
        <v>0.266571039908438</v>
      </c>
      <c r="AM2773" s="17"/>
      <c r="AN2773" s="17">
        <v>-5.0863536173117996E-4</v>
      </c>
      <c r="AO2773" s="17">
        <v>0.13750279694755499</v>
      </c>
      <c r="AP2773" s="17">
        <v>0.33760754416523697</v>
      </c>
      <c r="AQ2773" s="17">
        <v>0.346601598486315</v>
      </c>
      <c r="AR2773" s="17">
        <v>0.38075077951801301</v>
      </c>
      <c r="AS2773" s="17"/>
      <c r="AT2773" s="17">
        <v>0.18816913117730899</v>
      </c>
      <c r="AU2773" s="17">
        <v>0.274665458950754</v>
      </c>
      <c r="AV2773" s="17"/>
      <c r="AW2773" s="17">
        <v>0.30131177310264301</v>
      </c>
      <c r="AX2773" s="17">
        <v>0.27981988605987601</v>
      </c>
      <c r="AY2773" s="17">
        <v>7.1203101031135294E-2</v>
      </c>
    </row>
    <row r="2774" spans="2:51">
      <c r="C2774" s="17"/>
      <c r="D2774" s="17"/>
      <c r="E2774" s="17"/>
      <c r="F2774" s="17"/>
      <c r="G2774" s="17"/>
      <c r="H2774" s="17"/>
      <c r="I2774" s="17"/>
      <c r="J2774" s="17"/>
      <c r="K2774" s="17"/>
      <c r="L2774" s="17"/>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7"/>
      <c r="AI2774" s="17"/>
      <c r="AJ2774" s="17"/>
      <c r="AK2774" s="17"/>
      <c r="AL2774" s="17"/>
      <c r="AM2774" s="17"/>
      <c r="AN2774" s="17"/>
      <c r="AO2774" s="17"/>
      <c r="AP2774" s="17"/>
      <c r="AQ2774" s="17"/>
      <c r="AR2774" s="17"/>
      <c r="AS2774" s="17"/>
      <c r="AT2774" s="17"/>
      <c r="AU2774" s="17"/>
      <c r="AV2774" s="17"/>
      <c r="AW2774" s="17"/>
      <c r="AX2774" s="17"/>
      <c r="AY2774" s="17"/>
    </row>
    <row r="2775" spans="2:51">
      <c r="B2775" s="6" t="s">
        <v>575</v>
      </c>
      <c r="C2775" s="17"/>
      <c r="D2775" s="17"/>
      <c r="E2775" s="17"/>
      <c r="F2775" s="17"/>
      <c r="G2775" s="17"/>
      <c r="H2775" s="17"/>
      <c r="I2775" s="17"/>
      <c r="J2775" s="17"/>
      <c r="K2775" s="17"/>
      <c r="L2775" s="17"/>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7"/>
      <c r="AI2775" s="17"/>
      <c r="AJ2775" s="17"/>
      <c r="AK2775" s="17"/>
      <c r="AL2775" s="17"/>
      <c r="AM2775" s="17"/>
      <c r="AN2775" s="17"/>
      <c r="AO2775" s="17"/>
      <c r="AP2775" s="17"/>
      <c r="AQ2775" s="17"/>
      <c r="AR2775" s="17"/>
      <c r="AS2775" s="17"/>
      <c r="AT2775" s="17"/>
      <c r="AU2775" s="17"/>
      <c r="AV2775" s="17"/>
      <c r="AW2775" s="17"/>
      <c r="AX2775" s="17"/>
      <c r="AY2775" s="17"/>
    </row>
    <row r="2776" spans="2:51">
      <c r="B2776" s="24" t="s">
        <v>16</v>
      </c>
      <c r="C2776" s="17"/>
      <c r="D2776" s="17"/>
      <c r="E2776" s="17"/>
      <c r="F2776" s="17"/>
      <c r="G2776" s="17"/>
      <c r="H2776" s="17"/>
      <c r="I2776" s="17"/>
      <c r="J2776" s="17"/>
      <c r="K2776" s="17"/>
      <c r="L2776" s="17"/>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7"/>
      <c r="AI2776" s="17"/>
      <c r="AJ2776" s="17"/>
      <c r="AK2776" s="17"/>
      <c r="AL2776" s="17"/>
      <c r="AM2776" s="17"/>
      <c r="AN2776" s="17"/>
      <c r="AO2776" s="17"/>
      <c r="AP2776" s="17"/>
      <c r="AQ2776" s="17"/>
      <c r="AR2776" s="17"/>
      <c r="AS2776" s="17"/>
      <c r="AT2776" s="17"/>
      <c r="AU2776" s="17"/>
      <c r="AV2776" s="17"/>
      <c r="AW2776" s="17"/>
      <c r="AX2776" s="17"/>
      <c r="AY2776" s="17"/>
    </row>
    <row r="2777" spans="2:51">
      <c r="B2777" t="s">
        <v>133</v>
      </c>
      <c r="C2777" s="17">
        <v>6.0120918012611199E-2</v>
      </c>
      <c r="D2777" s="17">
        <v>7.5354486116846295E-2</v>
      </c>
      <c r="E2777" s="17">
        <v>4.5454758471296201E-2</v>
      </c>
      <c r="F2777" s="17"/>
      <c r="G2777" s="17">
        <v>4.5415815925583101E-2</v>
      </c>
      <c r="H2777" s="17">
        <v>0.120175640777352</v>
      </c>
      <c r="I2777" s="17">
        <v>6.5073674472133303E-2</v>
      </c>
      <c r="J2777" s="17">
        <v>4.5181915930862002E-2</v>
      </c>
      <c r="K2777" s="17">
        <v>4.4571844295584903E-2</v>
      </c>
      <c r="L2777" s="17">
        <v>3.4436833390330601E-2</v>
      </c>
      <c r="M2777" s="17"/>
      <c r="N2777" s="17">
        <v>6.0296840632889301E-2</v>
      </c>
      <c r="O2777" s="17">
        <v>4.9102898447454801E-2</v>
      </c>
      <c r="P2777" s="17">
        <v>6.6411727623805997E-2</v>
      </c>
      <c r="Q2777" s="17">
        <v>6.0800686991073598E-2</v>
      </c>
      <c r="R2777" s="17"/>
      <c r="S2777" s="17">
        <v>7.5304111687559405E-2</v>
      </c>
      <c r="T2777" s="17">
        <v>5.88251060813237E-2</v>
      </c>
      <c r="U2777" s="17">
        <v>6.4813467924506193E-2</v>
      </c>
      <c r="V2777" s="17">
        <v>7.5495922459878198E-2</v>
      </c>
      <c r="W2777" s="17">
        <v>4.7645873962705303E-2</v>
      </c>
      <c r="X2777" s="17">
        <v>0.13865229902785201</v>
      </c>
      <c r="Y2777" s="17">
        <v>4.7264408045338803E-2</v>
      </c>
      <c r="Z2777" s="17">
        <v>7.8617689433024301E-2</v>
      </c>
      <c r="AA2777" s="17">
        <v>1.6841759924598201E-2</v>
      </c>
      <c r="AB2777" s="17">
        <v>2.6412715118933099E-2</v>
      </c>
      <c r="AC2777" s="17">
        <v>2.94991054607011E-2</v>
      </c>
      <c r="AD2777" s="17">
        <v>6.1592698045080801E-2</v>
      </c>
      <c r="AE2777" s="17"/>
      <c r="AF2777" s="17">
        <v>6.7933015319177906E-2</v>
      </c>
      <c r="AG2777" s="17">
        <v>6.0258415524904199E-2</v>
      </c>
      <c r="AH2777" s="17">
        <v>3.4725256843673197E-2</v>
      </c>
      <c r="AI2777" s="17"/>
      <c r="AJ2777" s="17">
        <v>7.9090395226275395E-2</v>
      </c>
      <c r="AK2777" s="17">
        <v>6.8717477692585294E-2</v>
      </c>
      <c r="AL2777" s="17">
        <v>9.5313085926541793E-2</v>
      </c>
      <c r="AM2777" s="17"/>
      <c r="AN2777" s="17">
        <v>6.0540284008999398E-2</v>
      </c>
      <c r="AO2777" s="17">
        <v>3.0728650968815802E-2</v>
      </c>
      <c r="AP2777" s="17">
        <v>3.99111731187968E-2</v>
      </c>
      <c r="AQ2777" s="17">
        <v>8.5284985878170697E-2</v>
      </c>
      <c r="AR2777" s="17">
        <v>0.10026874472337099</v>
      </c>
      <c r="AS2777" s="17"/>
      <c r="AT2777" s="17">
        <v>5.8698979866929603E-2</v>
      </c>
      <c r="AU2777" s="17">
        <v>8.2139074836482001E-2</v>
      </c>
      <c r="AV2777" s="17"/>
      <c r="AW2777" s="17">
        <v>6.4367831761842798E-2</v>
      </c>
      <c r="AX2777" s="17">
        <v>7.2489899713836001E-2</v>
      </c>
      <c r="AY2777" s="17">
        <v>5.3105450692365198E-2</v>
      </c>
    </row>
    <row r="2778" spans="2:51">
      <c r="B2778" t="s">
        <v>134</v>
      </c>
      <c r="C2778" s="17">
        <v>0.18544959317025</v>
      </c>
      <c r="D2778" s="17">
        <v>0.19666614400589399</v>
      </c>
      <c r="E2778" s="17">
        <v>0.17278102492122699</v>
      </c>
      <c r="F2778" s="17"/>
      <c r="G2778" s="17">
        <v>0.25509565106080201</v>
      </c>
      <c r="H2778" s="17">
        <v>0.18286667413745999</v>
      </c>
      <c r="I2778" s="17">
        <v>0.23809470072496</v>
      </c>
      <c r="J2778" s="17">
        <v>0.199564937048576</v>
      </c>
      <c r="K2778" s="17">
        <v>0.12882956225037401</v>
      </c>
      <c r="L2778" s="17">
        <v>0.14803359041084699</v>
      </c>
      <c r="M2778" s="17"/>
      <c r="N2778" s="17">
        <v>0.228076348469165</v>
      </c>
      <c r="O2778" s="17">
        <v>0.18550969123233399</v>
      </c>
      <c r="P2778" s="17">
        <v>0.17821690067830101</v>
      </c>
      <c r="Q2778" s="17">
        <v>0.15048653582451499</v>
      </c>
      <c r="R2778" s="17"/>
      <c r="S2778" s="17">
        <v>0.19645779328063001</v>
      </c>
      <c r="T2778" s="17">
        <v>0.21870021145643601</v>
      </c>
      <c r="U2778" s="17">
        <v>0.15368756061705899</v>
      </c>
      <c r="V2778" s="17">
        <v>0.12506230154874201</v>
      </c>
      <c r="W2778" s="17">
        <v>0.209449980442624</v>
      </c>
      <c r="X2778" s="17">
        <v>7.6001931962033198E-2</v>
      </c>
      <c r="Y2778" s="17">
        <v>0.22121735408844501</v>
      </c>
      <c r="Z2778" s="17">
        <v>0.23998967764241799</v>
      </c>
      <c r="AA2778" s="17">
        <v>0.18303587672757099</v>
      </c>
      <c r="AB2778" s="17">
        <v>0.233844891088932</v>
      </c>
      <c r="AC2778" s="17">
        <v>0.154818950778008</v>
      </c>
      <c r="AD2778" s="17">
        <v>0.27778478934631201</v>
      </c>
      <c r="AE2778" s="17"/>
      <c r="AF2778" s="17">
        <v>0.17072282556304599</v>
      </c>
      <c r="AG2778" s="17">
        <v>0.18532235797234201</v>
      </c>
      <c r="AH2778" s="17">
        <v>0.19504556371402701</v>
      </c>
      <c r="AI2778" s="17"/>
      <c r="AJ2778" s="17">
        <v>0.201531313653178</v>
      </c>
      <c r="AK2778" s="17">
        <v>0.185537168830951</v>
      </c>
      <c r="AL2778" s="17">
        <v>0.216101155458364</v>
      </c>
      <c r="AM2778" s="17"/>
      <c r="AN2778" s="17">
        <v>0.151105631206082</v>
      </c>
      <c r="AO2778" s="17">
        <v>0.19463847446892199</v>
      </c>
      <c r="AP2778" s="17">
        <v>0.17397112955420499</v>
      </c>
      <c r="AQ2778" s="17">
        <v>0.227343899172677</v>
      </c>
      <c r="AR2778" s="17">
        <v>0.31013819936730602</v>
      </c>
      <c r="AS2778" s="17"/>
      <c r="AT2778" s="17">
        <v>0.175736797771015</v>
      </c>
      <c r="AU2778" s="17">
        <v>0.30520902456552002</v>
      </c>
      <c r="AV2778" s="17"/>
      <c r="AW2778" s="17">
        <v>0.160887487343332</v>
      </c>
      <c r="AX2778" s="17">
        <v>0.27390312029124902</v>
      </c>
      <c r="AY2778" s="17">
        <v>0.18892681389124399</v>
      </c>
    </row>
    <row r="2779" spans="2:51">
      <c r="B2779" t="s">
        <v>135</v>
      </c>
      <c r="C2779" s="17">
        <v>0.29143622114842699</v>
      </c>
      <c r="D2779" s="17">
        <v>0.30264964880891998</v>
      </c>
      <c r="E2779" s="17">
        <v>0.28383984015560898</v>
      </c>
      <c r="F2779" s="17"/>
      <c r="G2779" s="17">
        <v>0.328813191320523</v>
      </c>
      <c r="H2779" s="17">
        <v>0.30215570101703698</v>
      </c>
      <c r="I2779" s="17">
        <v>0.214098477779774</v>
      </c>
      <c r="J2779" s="17">
        <v>0.26916519668564498</v>
      </c>
      <c r="K2779" s="17">
        <v>0.34330866027199097</v>
      </c>
      <c r="L2779" s="17">
        <v>0.30186111427103701</v>
      </c>
      <c r="M2779" s="17"/>
      <c r="N2779" s="17">
        <v>0.27771635711522202</v>
      </c>
      <c r="O2779" s="17">
        <v>0.28866221912961099</v>
      </c>
      <c r="P2779" s="17">
        <v>0.27261784631006297</v>
      </c>
      <c r="Q2779" s="17">
        <v>0.33775703760595499</v>
      </c>
      <c r="R2779" s="17"/>
      <c r="S2779" s="17">
        <v>0.26346840380433301</v>
      </c>
      <c r="T2779" s="17">
        <v>0.24382406973586501</v>
      </c>
      <c r="U2779" s="17">
        <v>0.33873392841903999</v>
      </c>
      <c r="V2779" s="17">
        <v>0.29092479735993299</v>
      </c>
      <c r="W2779" s="17">
        <v>0.20240752934054301</v>
      </c>
      <c r="X2779" s="17">
        <v>0.44126136099365798</v>
      </c>
      <c r="Y2779" s="17">
        <v>0.23240835074091601</v>
      </c>
      <c r="Z2779" s="17">
        <v>0.27633218513318097</v>
      </c>
      <c r="AA2779" s="17">
        <v>0.30707396073704701</v>
      </c>
      <c r="AB2779" s="17">
        <v>0.28927091563560797</v>
      </c>
      <c r="AC2779" s="17">
        <v>0.38805648382723801</v>
      </c>
      <c r="AD2779" s="17">
        <v>0.27037307107623498</v>
      </c>
      <c r="AE2779" s="17"/>
      <c r="AF2779" s="17">
        <v>0.29554864097828698</v>
      </c>
      <c r="AG2779" s="17">
        <v>0.28283280346964601</v>
      </c>
      <c r="AH2779" s="17">
        <v>0.30765455774693701</v>
      </c>
      <c r="AI2779" s="17"/>
      <c r="AJ2779" s="17">
        <v>0.28601191155191202</v>
      </c>
      <c r="AK2779" s="17">
        <v>0.28983768201263699</v>
      </c>
      <c r="AL2779" s="17">
        <v>0.232965898820165</v>
      </c>
      <c r="AM2779" s="17"/>
      <c r="AN2779" s="17">
        <v>0.31967885001151303</v>
      </c>
      <c r="AO2779" s="17">
        <v>0.32224826610724699</v>
      </c>
      <c r="AP2779" s="17">
        <v>0.27619524958456598</v>
      </c>
      <c r="AQ2779" s="17">
        <v>0.20450945726374201</v>
      </c>
      <c r="AR2779" s="17">
        <v>0.15682466195908101</v>
      </c>
      <c r="AS2779" s="17"/>
      <c r="AT2779" s="17">
        <v>0.29615418503051</v>
      </c>
      <c r="AU2779" s="17">
        <v>0.249667637763062</v>
      </c>
      <c r="AV2779" s="17"/>
      <c r="AW2779" s="17">
        <v>0.289906908602721</v>
      </c>
      <c r="AX2779" s="17">
        <v>0.28056621810554</v>
      </c>
      <c r="AY2779" s="17">
        <v>0.29545015378096401</v>
      </c>
    </row>
    <row r="2780" spans="2:51">
      <c r="B2780" t="s">
        <v>136</v>
      </c>
      <c r="C2780" s="17">
        <v>0.244141226107084</v>
      </c>
      <c r="D2780" s="17">
        <v>0.21972529904709301</v>
      </c>
      <c r="E2780" s="17">
        <v>0.27205498802306399</v>
      </c>
      <c r="F2780" s="17"/>
      <c r="G2780" s="17">
        <v>0.22544206196667399</v>
      </c>
      <c r="H2780" s="17">
        <v>0.25729682712049401</v>
      </c>
      <c r="I2780" s="17">
        <v>0.21938476605274199</v>
      </c>
      <c r="J2780" s="17">
        <v>0.25420178213633599</v>
      </c>
      <c r="K2780" s="17">
        <v>0.20095697437412399</v>
      </c>
      <c r="L2780" s="17">
        <v>0.28777129189463901</v>
      </c>
      <c r="M2780" s="17"/>
      <c r="N2780" s="17">
        <v>0.23091434151238999</v>
      </c>
      <c r="O2780" s="17">
        <v>0.25063605642477899</v>
      </c>
      <c r="P2780" s="17">
        <v>0.26277432461091799</v>
      </c>
      <c r="Q2780" s="17">
        <v>0.22890082838089501</v>
      </c>
      <c r="R2780" s="17"/>
      <c r="S2780" s="17">
        <v>0.27663527915505398</v>
      </c>
      <c r="T2780" s="17">
        <v>0.21914198511184799</v>
      </c>
      <c r="U2780" s="17">
        <v>0.25258758173434598</v>
      </c>
      <c r="V2780" s="17">
        <v>0.28341651612789398</v>
      </c>
      <c r="W2780" s="17">
        <v>0.332989562164339</v>
      </c>
      <c r="X2780" s="17">
        <v>0.15405790251704499</v>
      </c>
      <c r="Y2780" s="17">
        <v>0.23584745397906001</v>
      </c>
      <c r="Z2780" s="17">
        <v>0.188801242125508</v>
      </c>
      <c r="AA2780" s="17">
        <v>0.30599443974220703</v>
      </c>
      <c r="AB2780" s="17">
        <v>0.15652843167293801</v>
      </c>
      <c r="AC2780" s="17">
        <v>0.175118693698323</v>
      </c>
      <c r="AD2780" s="17">
        <v>0.32816813052800597</v>
      </c>
      <c r="AE2780" s="17"/>
      <c r="AF2780" s="17">
        <v>0.21609682938543401</v>
      </c>
      <c r="AG2780" s="17">
        <v>0.26348044474924298</v>
      </c>
      <c r="AH2780" s="17">
        <v>0.26320596121088402</v>
      </c>
      <c r="AI2780" s="17"/>
      <c r="AJ2780" s="17">
        <v>0.24724883361158601</v>
      </c>
      <c r="AK2780" s="17">
        <v>0.24266636607783801</v>
      </c>
      <c r="AL2780" s="17">
        <v>0.282897006798418</v>
      </c>
      <c r="AM2780" s="17"/>
      <c r="AN2780" s="17">
        <v>0.23489205312695699</v>
      </c>
      <c r="AO2780" s="17">
        <v>0.23903047500965299</v>
      </c>
      <c r="AP2780" s="17">
        <v>0.25665660379128802</v>
      </c>
      <c r="AQ2780" s="17">
        <v>0.31923525995579199</v>
      </c>
      <c r="AR2780" s="17">
        <v>0.23622086887462801</v>
      </c>
      <c r="AS2780" s="17"/>
      <c r="AT2780" s="17">
        <v>0.244318959356353</v>
      </c>
      <c r="AU2780" s="17">
        <v>0.222464860356925</v>
      </c>
      <c r="AV2780" s="17"/>
      <c r="AW2780" s="17">
        <v>0.22902071839486801</v>
      </c>
      <c r="AX2780" s="17">
        <v>0.238483775814198</v>
      </c>
      <c r="AY2780" s="17">
        <v>0.260219467972303</v>
      </c>
    </row>
    <row r="2781" spans="2:51">
      <c r="B2781" t="s">
        <v>137</v>
      </c>
      <c r="C2781" s="17">
        <v>0.14963932174502301</v>
      </c>
      <c r="D2781" s="17">
        <v>0.15524986494964399</v>
      </c>
      <c r="E2781" s="17">
        <v>0.13844221420953901</v>
      </c>
      <c r="F2781" s="17"/>
      <c r="G2781" s="17">
        <v>0.121302038472242</v>
      </c>
      <c r="H2781" s="17">
        <v>0.11728236054531301</v>
      </c>
      <c r="I2781" s="17">
        <v>0.15939397199071501</v>
      </c>
      <c r="J2781" s="17">
        <v>0.14110014515994701</v>
      </c>
      <c r="K2781" s="17">
        <v>0.202457781271313</v>
      </c>
      <c r="L2781" s="17">
        <v>0.14747041527361901</v>
      </c>
      <c r="M2781" s="17"/>
      <c r="N2781" s="17">
        <v>0.13628277999990501</v>
      </c>
      <c r="O2781" s="17">
        <v>0.165657481056111</v>
      </c>
      <c r="P2781" s="17">
        <v>0.15027151437709799</v>
      </c>
      <c r="Q2781" s="17">
        <v>0.13907419974368199</v>
      </c>
      <c r="R2781" s="17"/>
      <c r="S2781" s="17">
        <v>0.13701925279212299</v>
      </c>
      <c r="T2781" s="17">
        <v>0.158905350707951</v>
      </c>
      <c r="U2781" s="17">
        <v>0.12754613461138301</v>
      </c>
      <c r="V2781" s="17">
        <v>0.150766099109924</v>
      </c>
      <c r="W2781" s="17">
        <v>0.119871559601408</v>
      </c>
      <c r="X2781" s="17">
        <v>0.167449059991405</v>
      </c>
      <c r="Y2781" s="17">
        <v>0.192031099515619</v>
      </c>
      <c r="Z2781" s="17">
        <v>0.13081697509241799</v>
      </c>
      <c r="AA2781" s="17">
        <v>0.13364548676869401</v>
      </c>
      <c r="AB2781" s="17">
        <v>0.18829802510975599</v>
      </c>
      <c r="AC2781" s="17">
        <v>0.187759199396727</v>
      </c>
      <c r="AD2781" s="17">
        <v>3.2971073170684997E-2</v>
      </c>
      <c r="AE2781" s="17"/>
      <c r="AF2781" s="17">
        <v>0.17596949008184801</v>
      </c>
      <c r="AG2781" s="17">
        <v>0.141731549107359</v>
      </c>
      <c r="AH2781" s="17">
        <v>0.12566347135207301</v>
      </c>
      <c r="AI2781" s="17"/>
      <c r="AJ2781" s="17">
        <v>0.116023039714213</v>
      </c>
      <c r="AK2781" s="17">
        <v>0.147478003009401</v>
      </c>
      <c r="AL2781" s="17">
        <v>0.138904227224627</v>
      </c>
      <c r="AM2781" s="17"/>
      <c r="AN2781" s="17">
        <v>0.14354938479349699</v>
      </c>
      <c r="AO2781" s="17">
        <v>0.15392529602944899</v>
      </c>
      <c r="AP2781" s="17">
        <v>0.18623745512318801</v>
      </c>
      <c r="AQ2781" s="17">
        <v>0.13308760365221001</v>
      </c>
      <c r="AR2781" s="17">
        <v>0.13068255268473</v>
      </c>
      <c r="AS2781" s="17"/>
      <c r="AT2781" s="17">
        <v>0.15710765824832501</v>
      </c>
      <c r="AU2781" s="17">
        <v>6.3656576802972598E-2</v>
      </c>
      <c r="AV2781" s="17"/>
      <c r="AW2781" s="17">
        <v>0.20042114048234799</v>
      </c>
      <c r="AX2781" s="17">
        <v>9.48419880102222E-2</v>
      </c>
      <c r="AY2781" s="17">
        <v>0.112752476276254</v>
      </c>
    </row>
    <row r="2782" spans="2:51">
      <c r="B2782" t="s">
        <v>119</v>
      </c>
      <c r="C2782" s="17">
        <v>6.9212719816605303E-2</v>
      </c>
      <c r="D2782" s="17">
        <v>5.03545570716031E-2</v>
      </c>
      <c r="E2782" s="17">
        <v>8.7427174219264103E-2</v>
      </c>
      <c r="F2782" s="17"/>
      <c r="G2782" s="17">
        <v>2.3931241254176502E-2</v>
      </c>
      <c r="H2782" s="17">
        <v>2.02227964023429E-2</v>
      </c>
      <c r="I2782" s="17">
        <v>0.10395440897967601</v>
      </c>
      <c r="J2782" s="17">
        <v>9.0786023038633604E-2</v>
      </c>
      <c r="K2782" s="17">
        <v>7.9875177536613301E-2</v>
      </c>
      <c r="L2782" s="17">
        <v>8.0426754759527597E-2</v>
      </c>
      <c r="M2782" s="17"/>
      <c r="N2782" s="17">
        <v>6.6713332270428402E-2</v>
      </c>
      <c r="O2782" s="17">
        <v>6.0431653709710403E-2</v>
      </c>
      <c r="P2782" s="17">
        <v>6.9707686399813798E-2</v>
      </c>
      <c r="Q2782" s="17">
        <v>8.29807114538791E-2</v>
      </c>
      <c r="R2782" s="17"/>
      <c r="S2782" s="17">
        <v>5.1115159280299603E-2</v>
      </c>
      <c r="T2782" s="17">
        <v>0.100603276906576</v>
      </c>
      <c r="U2782" s="17">
        <v>6.2631326693665501E-2</v>
      </c>
      <c r="V2782" s="17">
        <v>7.4334363393628602E-2</v>
      </c>
      <c r="W2782" s="17">
        <v>8.7635494488380303E-2</v>
      </c>
      <c r="X2782" s="17">
        <v>2.2577445508006801E-2</v>
      </c>
      <c r="Y2782" s="17">
        <v>7.1231333630621202E-2</v>
      </c>
      <c r="Z2782" s="17">
        <v>8.54422305734506E-2</v>
      </c>
      <c r="AA2782" s="17">
        <v>5.3408476099882002E-2</v>
      </c>
      <c r="AB2782" s="17">
        <v>0.105645021373833</v>
      </c>
      <c r="AC2782" s="17">
        <v>6.4747566839001694E-2</v>
      </c>
      <c r="AD2782" s="17">
        <v>2.9110237833681801E-2</v>
      </c>
      <c r="AE2782" s="17"/>
      <c r="AF2782" s="17">
        <v>7.3729198672207202E-2</v>
      </c>
      <c r="AG2782" s="17">
        <v>6.6374429176504907E-2</v>
      </c>
      <c r="AH2782" s="17">
        <v>7.3705189132406396E-2</v>
      </c>
      <c r="AI2782" s="17"/>
      <c r="AJ2782" s="17">
        <v>7.0094506242835294E-2</v>
      </c>
      <c r="AK2782" s="17">
        <v>6.5763302376588395E-2</v>
      </c>
      <c r="AL2782" s="17">
        <v>3.3818625771884998E-2</v>
      </c>
      <c r="AM2782" s="17"/>
      <c r="AN2782" s="17">
        <v>9.0233796852950299E-2</v>
      </c>
      <c r="AO2782" s="17">
        <v>5.9428837415913198E-2</v>
      </c>
      <c r="AP2782" s="17">
        <v>6.7028388827955504E-2</v>
      </c>
      <c r="AQ2782" s="17">
        <v>3.0538794077407901E-2</v>
      </c>
      <c r="AR2782" s="17">
        <v>6.5864972390883902E-2</v>
      </c>
      <c r="AS2782" s="17"/>
      <c r="AT2782" s="17">
        <v>6.7983419726868194E-2</v>
      </c>
      <c r="AU2782" s="17">
        <v>7.6862825675038396E-2</v>
      </c>
      <c r="AV2782" s="17"/>
      <c r="AW2782" s="17">
        <v>5.5395913414887102E-2</v>
      </c>
      <c r="AX2782" s="17">
        <v>3.97149980649543E-2</v>
      </c>
      <c r="AY2782" s="17">
        <v>8.9545637386869797E-2</v>
      </c>
    </row>
    <row r="2783" spans="2:51">
      <c r="B2783" t="s">
        <v>138</v>
      </c>
      <c r="C2783" s="17">
        <v>0.24557051118286199</v>
      </c>
      <c r="D2783" s="17">
        <v>0.27202063012274003</v>
      </c>
      <c r="E2783" s="17">
        <v>0.218235783392523</v>
      </c>
      <c r="F2783" s="17"/>
      <c r="G2783" s="17">
        <v>0.30051146698638498</v>
      </c>
      <c r="H2783" s="17">
        <v>0.30304231491481198</v>
      </c>
      <c r="I2783" s="17">
        <v>0.303168375197094</v>
      </c>
      <c r="J2783" s="17">
        <v>0.24474685297943799</v>
      </c>
      <c r="K2783" s="17">
        <v>0.17340140654595901</v>
      </c>
      <c r="L2783" s="17">
        <v>0.18247042380117801</v>
      </c>
      <c r="M2783" s="17"/>
      <c r="N2783" s="17">
        <v>0.28837318910205501</v>
      </c>
      <c r="O2783" s="17">
        <v>0.23461258967978901</v>
      </c>
      <c r="P2783" s="17">
        <v>0.24462862830210699</v>
      </c>
      <c r="Q2783" s="17">
        <v>0.21128722281558901</v>
      </c>
      <c r="R2783" s="17"/>
      <c r="S2783" s="17">
        <v>0.27176190496819003</v>
      </c>
      <c r="T2783" s="17">
        <v>0.277525317537759</v>
      </c>
      <c r="U2783" s="17">
        <v>0.218501028541565</v>
      </c>
      <c r="V2783" s="17">
        <v>0.200558224008621</v>
      </c>
      <c r="W2783" s="17">
        <v>0.25709585440533</v>
      </c>
      <c r="X2783" s="17">
        <v>0.21465423098988501</v>
      </c>
      <c r="Y2783" s="17">
        <v>0.268481762133784</v>
      </c>
      <c r="Z2783" s="17">
        <v>0.31860736707544202</v>
      </c>
      <c r="AA2783" s="17">
        <v>0.19987763665217001</v>
      </c>
      <c r="AB2783" s="17">
        <v>0.26025760620786498</v>
      </c>
      <c r="AC2783" s="17">
        <v>0.184318056238709</v>
      </c>
      <c r="AD2783" s="17">
        <v>0.33937748739139301</v>
      </c>
      <c r="AE2783" s="17"/>
      <c r="AF2783" s="17">
        <v>0.238655840882224</v>
      </c>
      <c r="AG2783" s="17">
        <v>0.245580773497246</v>
      </c>
      <c r="AH2783" s="17">
        <v>0.22977082055770001</v>
      </c>
      <c r="AI2783" s="17"/>
      <c r="AJ2783" s="17">
        <v>0.28062170887945298</v>
      </c>
      <c r="AK2783" s="17">
        <v>0.25425464652353602</v>
      </c>
      <c r="AL2783" s="17">
        <v>0.31141424138490598</v>
      </c>
      <c r="AM2783" s="17"/>
      <c r="AN2783" s="17">
        <v>0.211645915215082</v>
      </c>
      <c r="AO2783" s="17">
        <v>0.22536712543773799</v>
      </c>
      <c r="AP2783" s="17">
        <v>0.21388230267300201</v>
      </c>
      <c r="AQ2783" s="17">
        <v>0.31262888505084802</v>
      </c>
      <c r="AR2783" s="17">
        <v>0.41040694409067702</v>
      </c>
      <c r="AS2783" s="17"/>
      <c r="AT2783" s="17">
        <v>0.23443577763794499</v>
      </c>
      <c r="AU2783" s="17">
        <v>0.38734809940200199</v>
      </c>
      <c r="AV2783" s="17"/>
      <c r="AW2783" s="17">
        <v>0.22525531910517499</v>
      </c>
      <c r="AX2783" s="17">
        <v>0.34639302000508498</v>
      </c>
      <c r="AY2783" s="17">
        <v>0.24203226458360899</v>
      </c>
    </row>
    <row r="2784" spans="2:51">
      <c r="B2784" t="s">
        <v>139</v>
      </c>
      <c r="C2784" s="17">
        <v>0.39378054785210598</v>
      </c>
      <c r="D2784" s="17">
        <v>0.37497516399673703</v>
      </c>
      <c r="E2784" s="17">
        <v>0.410497202232604</v>
      </c>
      <c r="F2784" s="17"/>
      <c r="G2784" s="17">
        <v>0.34674410043891601</v>
      </c>
      <c r="H2784" s="17">
        <v>0.374579187665807</v>
      </c>
      <c r="I2784" s="17">
        <v>0.37877873804345602</v>
      </c>
      <c r="J2784" s="17">
        <v>0.395301927296283</v>
      </c>
      <c r="K2784" s="17">
        <v>0.403414755645437</v>
      </c>
      <c r="L2784" s="17">
        <v>0.435241707168258</v>
      </c>
      <c r="M2784" s="17"/>
      <c r="N2784" s="17">
        <v>0.367197121512295</v>
      </c>
      <c r="O2784" s="17">
        <v>0.41629353748088999</v>
      </c>
      <c r="P2784" s="17">
        <v>0.413045838988016</v>
      </c>
      <c r="Q2784" s="17">
        <v>0.367975028124577</v>
      </c>
      <c r="R2784" s="17"/>
      <c r="S2784" s="17">
        <v>0.413654531947177</v>
      </c>
      <c r="T2784" s="17">
        <v>0.37804733581979899</v>
      </c>
      <c r="U2784" s="17">
        <v>0.38013371634572901</v>
      </c>
      <c r="V2784" s="17">
        <v>0.43418261523781798</v>
      </c>
      <c r="W2784" s="17">
        <v>0.452861121765747</v>
      </c>
      <c r="X2784" s="17">
        <v>0.32150696250845001</v>
      </c>
      <c r="Y2784" s="17">
        <v>0.42787855349467901</v>
      </c>
      <c r="Z2784" s="17">
        <v>0.31961821721792599</v>
      </c>
      <c r="AA2784" s="17">
        <v>0.439639926510901</v>
      </c>
      <c r="AB2784" s="17">
        <v>0.34482645678269402</v>
      </c>
      <c r="AC2784" s="17">
        <v>0.36287789309505097</v>
      </c>
      <c r="AD2784" s="17">
        <v>0.36113920369869101</v>
      </c>
      <c r="AE2784" s="17"/>
      <c r="AF2784" s="17">
        <v>0.39206631946728199</v>
      </c>
      <c r="AG2784" s="17">
        <v>0.405211993856603</v>
      </c>
      <c r="AH2784" s="17">
        <v>0.38886943256295697</v>
      </c>
      <c r="AI2784" s="17"/>
      <c r="AJ2784" s="17">
        <v>0.36327187332579902</v>
      </c>
      <c r="AK2784" s="17">
        <v>0.39014436908723799</v>
      </c>
      <c r="AL2784" s="17">
        <v>0.42180123402304498</v>
      </c>
      <c r="AM2784" s="17"/>
      <c r="AN2784" s="17">
        <v>0.37844143792045498</v>
      </c>
      <c r="AO2784" s="17">
        <v>0.39295577103910201</v>
      </c>
      <c r="AP2784" s="17">
        <v>0.44289405891447597</v>
      </c>
      <c r="AQ2784" s="17">
        <v>0.452322863608002</v>
      </c>
      <c r="AR2784" s="17">
        <v>0.36690342155935801</v>
      </c>
      <c r="AS2784" s="17"/>
      <c r="AT2784" s="17">
        <v>0.40142661760467702</v>
      </c>
      <c r="AU2784" s="17">
        <v>0.28612143715989802</v>
      </c>
      <c r="AV2784" s="17"/>
      <c r="AW2784" s="17">
        <v>0.42944185887721598</v>
      </c>
      <c r="AX2784" s="17">
        <v>0.33332576382442097</v>
      </c>
      <c r="AY2784" s="17">
        <v>0.37297194424855701</v>
      </c>
    </row>
    <row r="2785" spans="2:51">
      <c r="B2785" t="s">
        <v>140</v>
      </c>
      <c r="C2785" s="17">
        <v>-0.14821003666924501</v>
      </c>
      <c r="D2785" s="17">
        <v>-0.102954533873997</v>
      </c>
      <c r="E2785" s="17">
        <v>-0.19226141884008</v>
      </c>
      <c r="F2785" s="17"/>
      <c r="G2785" s="17">
        <v>-4.6232633452531001E-2</v>
      </c>
      <c r="H2785" s="17">
        <v>-7.1536872750995004E-2</v>
      </c>
      <c r="I2785" s="17">
        <v>-7.5610362846362703E-2</v>
      </c>
      <c r="J2785" s="17">
        <v>-0.15055507431684501</v>
      </c>
      <c r="K2785" s="17">
        <v>-0.23001334909947899</v>
      </c>
      <c r="L2785" s="17">
        <v>-0.25277128336707999</v>
      </c>
      <c r="M2785" s="17"/>
      <c r="N2785" s="17">
        <v>-7.8823932410240605E-2</v>
      </c>
      <c r="O2785" s="17">
        <v>-0.181680947801101</v>
      </c>
      <c r="P2785" s="17">
        <v>-0.16841721068590901</v>
      </c>
      <c r="Q2785" s="17">
        <v>-0.15668780530898799</v>
      </c>
      <c r="R2785" s="17"/>
      <c r="S2785" s="17">
        <v>-0.141892626978987</v>
      </c>
      <c r="T2785" s="17">
        <v>-0.10052201828203999</v>
      </c>
      <c r="U2785" s="17">
        <v>-0.16163268780416401</v>
      </c>
      <c r="V2785" s="17">
        <v>-0.23362439122919701</v>
      </c>
      <c r="W2785" s="17">
        <v>-0.19576526736041799</v>
      </c>
      <c r="X2785" s="17">
        <v>-0.106852731518565</v>
      </c>
      <c r="Y2785" s="17">
        <v>-0.15939679136089599</v>
      </c>
      <c r="Z2785" s="17">
        <v>-1.0108501424845901E-3</v>
      </c>
      <c r="AA2785" s="17">
        <v>-0.23976228985873099</v>
      </c>
      <c r="AB2785" s="17">
        <v>-8.4568850574828394E-2</v>
      </c>
      <c r="AC2785" s="17">
        <v>-0.178559836856341</v>
      </c>
      <c r="AD2785" s="17">
        <v>-2.1761716307298201E-2</v>
      </c>
      <c r="AE2785" s="17"/>
      <c r="AF2785" s="17">
        <v>-0.15341047858505799</v>
      </c>
      <c r="AG2785" s="17">
        <v>-0.15963122035935601</v>
      </c>
      <c r="AH2785" s="17">
        <v>-0.15909861200525699</v>
      </c>
      <c r="AI2785" s="17"/>
      <c r="AJ2785" s="17">
        <v>-8.2650164446346E-2</v>
      </c>
      <c r="AK2785" s="17">
        <v>-0.13588972256370299</v>
      </c>
      <c r="AL2785" s="17">
        <v>-0.110386992638139</v>
      </c>
      <c r="AM2785" s="17"/>
      <c r="AN2785" s="17">
        <v>-0.16679552270537301</v>
      </c>
      <c r="AO2785" s="17">
        <v>-0.16758864560136499</v>
      </c>
      <c r="AP2785" s="17">
        <v>-0.22901175624147399</v>
      </c>
      <c r="AQ2785" s="17">
        <v>-0.13969397855715501</v>
      </c>
      <c r="AR2785" s="17">
        <v>4.35035225313187E-2</v>
      </c>
      <c r="AS2785" s="17"/>
      <c r="AT2785" s="17">
        <v>-0.166990839966733</v>
      </c>
      <c r="AU2785" s="17">
        <v>0.101226662242104</v>
      </c>
      <c r="AV2785" s="17"/>
      <c r="AW2785" s="17">
        <v>-0.20418653977204099</v>
      </c>
      <c r="AX2785" s="17">
        <v>1.30672561806642E-2</v>
      </c>
      <c r="AY2785" s="17">
        <v>-0.13093967966494899</v>
      </c>
    </row>
    <row r="2786" spans="2:51">
      <c r="C2786" s="17"/>
      <c r="D2786" s="17"/>
      <c r="E2786" s="17"/>
      <c r="F2786" s="17"/>
      <c r="G2786" s="17"/>
      <c r="H2786" s="17"/>
      <c r="I2786" s="17"/>
      <c r="J2786" s="17"/>
      <c r="K2786" s="17"/>
      <c r="L2786" s="17"/>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7"/>
      <c r="AI2786" s="17"/>
      <c r="AJ2786" s="17"/>
      <c r="AK2786" s="17"/>
      <c r="AL2786" s="17"/>
      <c r="AM2786" s="17"/>
      <c r="AN2786" s="17"/>
      <c r="AO2786" s="17"/>
      <c r="AP2786" s="17"/>
      <c r="AQ2786" s="17"/>
      <c r="AR2786" s="17"/>
      <c r="AS2786" s="17"/>
      <c r="AT2786" s="17"/>
      <c r="AU2786" s="17"/>
      <c r="AV2786" s="17"/>
      <c r="AW2786" s="17"/>
      <c r="AX2786" s="17"/>
      <c r="AY2786" s="17"/>
    </row>
    <row r="2787" spans="2:51">
      <c r="B2787" s="6" t="s">
        <v>576</v>
      </c>
      <c r="C2787" s="17"/>
      <c r="D2787" s="17"/>
      <c r="E2787" s="17"/>
      <c r="F2787" s="17"/>
      <c r="G2787" s="17"/>
      <c r="H2787" s="17"/>
      <c r="I2787" s="17"/>
      <c r="J2787" s="17"/>
      <c r="K2787" s="17"/>
      <c r="L2787" s="17"/>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7"/>
      <c r="AI2787" s="17"/>
      <c r="AJ2787" s="17"/>
      <c r="AK2787" s="17"/>
      <c r="AL2787" s="17"/>
      <c r="AM2787" s="17"/>
      <c r="AN2787" s="17"/>
      <c r="AO2787" s="17"/>
      <c r="AP2787" s="17"/>
      <c r="AQ2787" s="17"/>
      <c r="AR2787" s="17"/>
      <c r="AS2787" s="17"/>
      <c r="AT2787" s="17"/>
      <c r="AU2787" s="17"/>
      <c r="AV2787" s="17"/>
      <c r="AW2787" s="17"/>
      <c r="AX2787" s="17"/>
      <c r="AY2787" s="17"/>
    </row>
    <row r="2788" spans="2:51">
      <c r="B2788" s="24" t="s">
        <v>16</v>
      </c>
      <c r="C2788" s="17"/>
      <c r="D2788" s="17"/>
      <c r="E2788" s="17"/>
      <c r="F2788" s="17"/>
      <c r="G2788" s="17"/>
      <c r="H2788" s="17"/>
      <c r="I2788" s="17"/>
      <c r="J2788" s="17"/>
      <c r="K2788" s="17"/>
      <c r="L2788" s="17"/>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7"/>
      <c r="AI2788" s="17"/>
      <c r="AJ2788" s="17"/>
      <c r="AK2788" s="17"/>
      <c r="AL2788" s="17"/>
      <c r="AM2788" s="17"/>
      <c r="AN2788" s="17"/>
      <c r="AO2788" s="17"/>
      <c r="AP2788" s="17"/>
      <c r="AQ2788" s="17"/>
      <c r="AR2788" s="17"/>
      <c r="AS2788" s="17"/>
      <c r="AT2788" s="17"/>
      <c r="AU2788" s="17"/>
      <c r="AV2788" s="17"/>
      <c r="AW2788" s="17"/>
      <c r="AX2788" s="17"/>
      <c r="AY2788" s="17"/>
    </row>
    <row r="2789" spans="2:51">
      <c r="B2789" t="s">
        <v>133</v>
      </c>
      <c r="C2789" s="17">
        <v>0.12478924784211801</v>
      </c>
      <c r="D2789" s="17">
        <v>0.13169639454444201</v>
      </c>
      <c r="E2789" s="17">
        <v>0.11377183030915899</v>
      </c>
      <c r="F2789" s="17"/>
      <c r="G2789" s="17">
        <v>0.16957003835152001</v>
      </c>
      <c r="H2789" s="17">
        <v>0.117933286179658</v>
      </c>
      <c r="I2789" s="17">
        <v>9.2479687738294097E-2</v>
      </c>
      <c r="J2789" s="17">
        <v>0.11452012013408</v>
      </c>
      <c r="K2789" s="17">
        <v>0.15052833435240701</v>
      </c>
      <c r="L2789" s="17">
        <v>0.122977120003087</v>
      </c>
      <c r="M2789" s="17"/>
      <c r="N2789" s="17">
        <v>0.13742055470394299</v>
      </c>
      <c r="O2789" s="17">
        <v>0.139018690856102</v>
      </c>
      <c r="P2789" s="17">
        <v>9.1288920126987597E-2</v>
      </c>
      <c r="Q2789" s="17">
        <v>0.11182294978179801</v>
      </c>
      <c r="R2789" s="17"/>
      <c r="S2789" s="17">
        <v>0.16931847803773301</v>
      </c>
      <c r="T2789" s="17">
        <v>0.11337455508390799</v>
      </c>
      <c r="U2789" s="17">
        <v>9.6389470858971801E-2</v>
      </c>
      <c r="V2789" s="17">
        <v>0.10403745182332</v>
      </c>
      <c r="W2789" s="17">
        <v>6.6320926751465295E-2</v>
      </c>
      <c r="X2789" s="17">
        <v>0.158320535395502</v>
      </c>
      <c r="Y2789" s="17">
        <v>0.16975534511874399</v>
      </c>
      <c r="Z2789" s="17">
        <v>0.134143693406063</v>
      </c>
      <c r="AA2789" s="17">
        <v>0.110058745152238</v>
      </c>
      <c r="AB2789" s="17">
        <v>0.15026772452749501</v>
      </c>
      <c r="AC2789" s="17">
        <v>0.11519063479241599</v>
      </c>
      <c r="AD2789" s="17">
        <v>3.2482460211399E-2</v>
      </c>
      <c r="AE2789" s="17"/>
      <c r="AF2789" s="17">
        <v>0.13342417222081601</v>
      </c>
      <c r="AG2789" s="17">
        <v>0.126771985689725</v>
      </c>
      <c r="AH2789" s="17">
        <v>8.8760421562234099E-2</v>
      </c>
      <c r="AI2789" s="17"/>
      <c r="AJ2789" s="17">
        <v>0.123790532366555</v>
      </c>
      <c r="AK2789" s="17">
        <v>0.14325470484994399</v>
      </c>
      <c r="AL2789" s="17">
        <v>0.143388914258996</v>
      </c>
      <c r="AM2789" s="17"/>
      <c r="AN2789" s="17">
        <v>9.3408137851121897E-2</v>
      </c>
      <c r="AO2789" s="17">
        <v>7.6650884631264599E-2</v>
      </c>
      <c r="AP2789" s="17">
        <v>0.17843291668861699</v>
      </c>
      <c r="AQ2789" s="17">
        <v>0.166585991515246</v>
      </c>
      <c r="AR2789" s="17">
        <v>0.109890737476818</v>
      </c>
      <c r="AS2789" s="17"/>
      <c r="AT2789" s="17">
        <v>0.12407098419064599</v>
      </c>
      <c r="AU2789" s="17">
        <v>0.133028041153677</v>
      </c>
      <c r="AV2789" s="17"/>
      <c r="AW2789" s="17">
        <v>0.147477832778105</v>
      </c>
      <c r="AX2789" s="17">
        <v>0.120631826413858</v>
      </c>
      <c r="AY2789" s="17">
        <v>0.10359591882186001</v>
      </c>
    </row>
    <row r="2790" spans="2:51">
      <c r="B2790" t="s">
        <v>134</v>
      </c>
      <c r="C2790" s="17">
        <v>0.25911069586212998</v>
      </c>
      <c r="D2790" s="17">
        <v>0.243396956912239</v>
      </c>
      <c r="E2790" s="17">
        <v>0.27839562744970697</v>
      </c>
      <c r="F2790" s="17"/>
      <c r="G2790" s="17">
        <v>0.324411443016145</v>
      </c>
      <c r="H2790" s="17">
        <v>0.27412628294864499</v>
      </c>
      <c r="I2790" s="17">
        <v>0.259760109371449</v>
      </c>
      <c r="J2790" s="17">
        <v>0.25658286616520898</v>
      </c>
      <c r="K2790" s="17">
        <v>0.20524037425733599</v>
      </c>
      <c r="L2790" s="17">
        <v>0.25994818284827098</v>
      </c>
      <c r="M2790" s="17"/>
      <c r="N2790" s="17">
        <v>0.28036101329254298</v>
      </c>
      <c r="O2790" s="17">
        <v>0.242201180974604</v>
      </c>
      <c r="P2790" s="17">
        <v>0.30592883959119399</v>
      </c>
      <c r="Q2790" s="17">
        <v>0.21288311869487</v>
      </c>
      <c r="R2790" s="17"/>
      <c r="S2790" s="17">
        <v>0.29827607071932699</v>
      </c>
      <c r="T2790" s="17">
        <v>0.258594256387642</v>
      </c>
      <c r="U2790" s="17">
        <v>0.20011676824132499</v>
      </c>
      <c r="V2790" s="17">
        <v>0.259716235254766</v>
      </c>
      <c r="W2790" s="17">
        <v>0.37796492792637199</v>
      </c>
      <c r="X2790" s="17">
        <v>0.24845471751433701</v>
      </c>
      <c r="Y2790" s="17">
        <v>0.26786262284290202</v>
      </c>
      <c r="Z2790" s="17">
        <v>0.21835506416087999</v>
      </c>
      <c r="AA2790" s="17">
        <v>0.245749402957747</v>
      </c>
      <c r="AB2790" s="17">
        <v>0.21896565351001701</v>
      </c>
      <c r="AC2790" s="17">
        <v>0.260463070960677</v>
      </c>
      <c r="AD2790" s="17">
        <v>0.18161542757643001</v>
      </c>
      <c r="AE2790" s="17"/>
      <c r="AF2790" s="17">
        <v>0.250186437154023</v>
      </c>
      <c r="AG2790" s="17">
        <v>0.26706308995945</v>
      </c>
      <c r="AH2790" s="17">
        <v>0.22711589783173899</v>
      </c>
      <c r="AI2790" s="17"/>
      <c r="AJ2790" s="17">
        <v>0.29398072041871598</v>
      </c>
      <c r="AK2790" s="17">
        <v>0.29060565614182099</v>
      </c>
      <c r="AL2790" s="17">
        <v>0.27141510697481203</v>
      </c>
      <c r="AM2790" s="17"/>
      <c r="AN2790" s="17">
        <v>0.24461845050862899</v>
      </c>
      <c r="AO2790" s="17">
        <v>0.30199968644450698</v>
      </c>
      <c r="AP2790" s="17">
        <v>0.27879001255193397</v>
      </c>
      <c r="AQ2790" s="17">
        <v>0.25528417122543601</v>
      </c>
      <c r="AR2790" s="17">
        <v>0.314214367993844</v>
      </c>
      <c r="AS2790" s="17"/>
      <c r="AT2790" s="17">
        <v>0.26174315285780603</v>
      </c>
      <c r="AU2790" s="17">
        <v>0.21042375101781599</v>
      </c>
      <c r="AV2790" s="17"/>
      <c r="AW2790" s="17">
        <v>0.25170754733651102</v>
      </c>
      <c r="AX2790" s="17">
        <v>0.320672320154538</v>
      </c>
      <c r="AY2790" s="17">
        <v>0.25206618386834601</v>
      </c>
    </row>
    <row r="2791" spans="2:51">
      <c r="B2791" t="s">
        <v>135</v>
      </c>
      <c r="C2791" s="17">
        <v>0.33393142448399599</v>
      </c>
      <c r="D2791" s="17">
        <v>0.33136837433442201</v>
      </c>
      <c r="E2791" s="17">
        <v>0.33903628141532999</v>
      </c>
      <c r="F2791" s="17"/>
      <c r="G2791" s="17">
        <v>0.27498560787591297</v>
      </c>
      <c r="H2791" s="17">
        <v>0.381795815214093</v>
      </c>
      <c r="I2791" s="17">
        <v>0.31993157133795003</v>
      </c>
      <c r="J2791" s="17">
        <v>0.32982670239363698</v>
      </c>
      <c r="K2791" s="17">
        <v>0.35324065784122699</v>
      </c>
      <c r="L2791" s="17">
        <v>0.318686178541772</v>
      </c>
      <c r="M2791" s="17"/>
      <c r="N2791" s="17">
        <v>0.29858241451651801</v>
      </c>
      <c r="O2791" s="17">
        <v>0.36055119082058501</v>
      </c>
      <c r="P2791" s="17">
        <v>0.31930432951358101</v>
      </c>
      <c r="Q2791" s="17">
        <v>0.36870228555356499</v>
      </c>
      <c r="R2791" s="17"/>
      <c r="S2791" s="17">
        <v>0.34605133782631498</v>
      </c>
      <c r="T2791" s="17">
        <v>0.317821596348977</v>
      </c>
      <c r="U2791" s="17">
        <v>0.35827495755719402</v>
      </c>
      <c r="V2791" s="17">
        <v>0.36212667733608001</v>
      </c>
      <c r="W2791" s="17">
        <v>0.202741575018106</v>
      </c>
      <c r="X2791" s="17">
        <v>0.37172142804541097</v>
      </c>
      <c r="Y2791" s="17">
        <v>0.27714856735093402</v>
      </c>
      <c r="Z2791" s="17">
        <v>0.35179266629190298</v>
      </c>
      <c r="AA2791" s="17">
        <v>0.33502759867706999</v>
      </c>
      <c r="AB2791" s="17">
        <v>0.35766700441591598</v>
      </c>
      <c r="AC2791" s="17">
        <v>0.34544090890229801</v>
      </c>
      <c r="AD2791" s="17">
        <v>0.44337683016604601</v>
      </c>
      <c r="AE2791" s="17"/>
      <c r="AF2791" s="17">
        <v>0.30532214748182401</v>
      </c>
      <c r="AG2791" s="17">
        <v>0.35290083149935803</v>
      </c>
      <c r="AH2791" s="17">
        <v>0.41005226116739502</v>
      </c>
      <c r="AI2791" s="17"/>
      <c r="AJ2791" s="17">
        <v>0.30620731721247102</v>
      </c>
      <c r="AK2791" s="17">
        <v>0.29548816634087799</v>
      </c>
      <c r="AL2791" s="17">
        <v>0.32227059270976599</v>
      </c>
      <c r="AM2791" s="17"/>
      <c r="AN2791" s="17">
        <v>0.33172821711539902</v>
      </c>
      <c r="AO2791" s="17">
        <v>0.36922813431950202</v>
      </c>
      <c r="AP2791" s="17">
        <v>0.317628621956282</v>
      </c>
      <c r="AQ2791" s="17">
        <v>0.32123412311613297</v>
      </c>
      <c r="AR2791" s="17">
        <v>0.32785521801058398</v>
      </c>
      <c r="AS2791" s="17"/>
      <c r="AT2791" s="17">
        <v>0.32494832466291002</v>
      </c>
      <c r="AU2791" s="17">
        <v>0.45929089259200601</v>
      </c>
      <c r="AV2791" s="17"/>
      <c r="AW2791" s="17">
        <v>0.32486309904097299</v>
      </c>
      <c r="AX2791" s="17">
        <v>0.31363794399977901</v>
      </c>
      <c r="AY2791" s="17">
        <v>0.34749286132323098</v>
      </c>
    </row>
    <row r="2792" spans="2:51">
      <c r="B2792" t="s">
        <v>136</v>
      </c>
      <c r="C2792" s="17">
        <v>0.14972970167869701</v>
      </c>
      <c r="D2792" s="17">
        <v>0.16779749619197201</v>
      </c>
      <c r="E2792" s="17">
        <v>0.13146382610083401</v>
      </c>
      <c r="F2792" s="17"/>
      <c r="G2792" s="17">
        <v>0.18574811530239899</v>
      </c>
      <c r="H2792" s="17">
        <v>0.151810251996947</v>
      </c>
      <c r="I2792" s="17">
        <v>0.138085828540017</v>
      </c>
      <c r="J2792" s="17">
        <v>0.13980753102117599</v>
      </c>
      <c r="K2792" s="17">
        <v>0.143714261692306</v>
      </c>
      <c r="L2792" s="17">
        <v>0.15265911633485599</v>
      </c>
      <c r="M2792" s="17"/>
      <c r="N2792" s="17">
        <v>0.160076804601474</v>
      </c>
      <c r="O2792" s="17">
        <v>0.15479238829873801</v>
      </c>
      <c r="P2792" s="17">
        <v>0.14741281589574001</v>
      </c>
      <c r="Q2792" s="17">
        <v>0.13737247099507699</v>
      </c>
      <c r="R2792" s="17"/>
      <c r="S2792" s="17">
        <v>0.108287015140487</v>
      </c>
      <c r="T2792" s="17">
        <v>0.13844151034735699</v>
      </c>
      <c r="U2792" s="17">
        <v>0.22400661376919601</v>
      </c>
      <c r="V2792" s="17">
        <v>0.100250198658522</v>
      </c>
      <c r="W2792" s="17">
        <v>0.23183198163756699</v>
      </c>
      <c r="X2792" s="17">
        <v>0.12888300552697299</v>
      </c>
      <c r="Y2792" s="17">
        <v>0.189334904679682</v>
      </c>
      <c r="Z2792" s="17">
        <v>0.15330828236979099</v>
      </c>
      <c r="AA2792" s="17">
        <v>0.14755592383910701</v>
      </c>
      <c r="AB2792" s="17">
        <v>0.139038859246158</v>
      </c>
      <c r="AC2792" s="17">
        <v>0.11508380455499501</v>
      </c>
      <c r="AD2792" s="17">
        <v>0.18724191615316599</v>
      </c>
      <c r="AE2792" s="17"/>
      <c r="AF2792" s="17">
        <v>0.16560331654216601</v>
      </c>
      <c r="AG2792" s="17">
        <v>0.12999731245277499</v>
      </c>
      <c r="AH2792" s="17">
        <v>0.14599279402943499</v>
      </c>
      <c r="AI2792" s="17"/>
      <c r="AJ2792" s="17">
        <v>0.15092067425765501</v>
      </c>
      <c r="AK2792" s="17">
        <v>0.13706006535699</v>
      </c>
      <c r="AL2792" s="17">
        <v>0.216963273781624</v>
      </c>
      <c r="AM2792" s="17"/>
      <c r="AN2792" s="17">
        <v>0.137917370864994</v>
      </c>
      <c r="AO2792" s="17">
        <v>0.14692596720911599</v>
      </c>
      <c r="AP2792" s="17">
        <v>0.113247271291445</v>
      </c>
      <c r="AQ2792" s="17">
        <v>0.18447549920998901</v>
      </c>
      <c r="AR2792" s="17">
        <v>0</v>
      </c>
      <c r="AS2792" s="17"/>
      <c r="AT2792" s="17">
        <v>0.15274037801232099</v>
      </c>
      <c r="AU2792" s="17">
        <v>0.120765942976106</v>
      </c>
      <c r="AV2792" s="17"/>
      <c r="AW2792" s="17">
        <v>0.16174008907187401</v>
      </c>
      <c r="AX2792" s="17">
        <v>0.17126566309225699</v>
      </c>
      <c r="AY2792" s="17">
        <v>0.13300699954720099</v>
      </c>
    </row>
    <row r="2793" spans="2:51">
      <c r="B2793" t="s">
        <v>137</v>
      </c>
      <c r="C2793" s="17">
        <v>5.6697438362819798E-2</v>
      </c>
      <c r="D2793" s="17">
        <v>6.81920895426609E-2</v>
      </c>
      <c r="E2793" s="17">
        <v>4.3966548734189502E-2</v>
      </c>
      <c r="F2793" s="17"/>
      <c r="G2793" s="17">
        <v>3.2955649798437597E-2</v>
      </c>
      <c r="H2793" s="17">
        <v>5.6585920304084901E-2</v>
      </c>
      <c r="I2793" s="17">
        <v>8.2980429511853901E-2</v>
      </c>
      <c r="J2793" s="17">
        <v>5.5683013429553598E-2</v>
      </c>
      <c r="K2793" s="17">
        <v>6.0255325623170798E-2</v>
      </c>
      <c r="L2793" s="17">
        <v>4.4797226650589397E-2</v>
      </c>
      <c r="M2793" s="17"/>
      <c r="N2793" s="17">
        <v>4.9230531463913603E-2</v>
      </c>
      <c r="O2793" s="17">
        <v>3.9789016681572302E-2</v>
      </c>
      <c r="P2793" s="17">
        <v>7.0425087125019006E-2</v>
      </c>
      <c r="Q2793" s="17">
        <v>6.78011386794444E-2</v>
      </c>
      <c r="R2793" s="17"/>
      <c r="S2793" s="17">
        <v>3.16801935557336E-2</v>
      </c>
      <c r="T2793" s="17">
        <v>7.1338841797521396E-2</v>
      </c>
      <c r="U2793" s="17">
        <v>6.7103370040404606E-2</v>
      </c>
      <c r="V2793" s="17">
        <v>7.0363065190778007E-2</v>
      </c>
      <c r="W2793" s="17">
        <v>4.54592617395225E-2</v>
      </c>
      <c r="X2793" s="17">
        <v>7.0042868009769804E-2</v>
      </c>
      <c r="Y2793" s="17">
        <v>3.2223974096058997E-2</v>
      </c>
      <c r="Z2793" s="17">
        <v>5.5934864989196302E-2</v>
      </c>
      <c r="AA2793" s="17">
        <v>9.7808661071648206E-2</v>
      </c>
      <c r="AB2793" s="17">
        <v>1.6311651979220999E-2</v>
      </c>
      <c r="AC2793" s="17">
        <v>3.82104567162002E-2</v>
      </c>
      <c r="AD2793" s="17">
        <v>9.3690667847878203E-2</v>
      </c>
      <c r="AE2793" s="17"/>
      <c r="AF2793" s="17">
        <v>6.19104997704336E-2</v>
      </c>
      <c r="AG2793" s="17">
        <v>5.0269426464865999E-2</v>
      </c>
      <c r="AH2793" s="17">
        <v>6.3970579933614199E-2</v>
      </c>
      <c r="AI2793" s="17"/>
      <c r="AJ2793" s="17">
        <v>4.7301150336440299E-2</v>
      </c>
      <c r="AK2793" s="17">
        <v>6.3772217981670196E-2</v>
      </c>
      <c r="AL2793" s="17">
        <v>2.1733804613357999E-2</v>
      </c>
      <c r="AM2793" s="17"/>
      <c r="AN2793" s="17">
        <v>7.7335937124172305E-2</v>
      </c>
      <c r="AO2793" s="17">
        <v>4.6350880427021499E-2</v>
      </c>
      <c r="AP2793" s="17">
        <v>4.0923277430146503E-2</v>
      </c>
      <c r="AQ2793" s="17">
        <v>5.1980120078385698E-2</v>
      </c>
      <c r="AR2793" s="17">
        <v>0.18217470412787001</v>
      </c>
      <c r="AS2793" s="17"/>
      <c r="AT2793" s="17">
        <v>5.7576538406100698E-2</v>
      </c>
      <c r="AU2793" s="17">
        <v>4.9067258112039103E-2</v>
      </c>
      <c r="AV2793" s="17"/>
      <c r="AW2793" s="17">
        <v>5.0484439614056999E-2</v>
      </c>
      <c r="AX2793" s="17">
        <v>5.1062586809042201E-2</v>
      </c>
      <c r="AY2793" s="17">
        <v>6.4071508604086405E-2</v>
      </c>
    </row>
    <row r="2794" spans="2:51">
      <c r="B2794" t="s">
        <v>119</v>
      </c>
      <c r="C2794" s="17">
        <v>7.5741491770238895E-2</v>
      </c>
      <c r="D2794" s="17">
        <v>5.75486884742646E-2</v>
      </c>
      <c r="E2794" s="17">
        <v>9.3365885990779399E-2</v>
      </c>
      <c r="F2794" s="17"/>
      <c r="G2794" s="17">
        <v>1.23291456555845E-2</v>
      </c>
      <c r="H2794" s="17">
        <v>1.7748443356570699E-2</v>
      </c>
      <c r="I2794" s="17">
        <v>0.10676237350043701</v>
      </c>
      <c r="J2794" s="17">
        <v>0.103579766856345</v>
      </c>
      <c r="K2794" s="17">
        <v>8.7021046233552501E-2</v>
      </c>
      <c r="L2794" s="17">
        <v>0.10093217562142399</v>
      </c>
      <c r="M2794" s="17"/>
      <c r="N2794" s="17">
        <v>7.4328681421609394E-2</v>
      </c>
      <c r="O2794" s="17">
        <v>6.3647532368398596E-2</v>
      </c>
      <c r="P2794" s="17">
        <v>6.5640007747478399E-2</v>
      </c>
      <c r="Q2794" s="17">
        <v>0.101418036295245</v>
      </c>
      <c r="R2794" s="17"/>
      <c r="S2794" s="17">
        <v>4.6386904720404201E-2</v>
      </c>
      <c r="T2794" s="17">
        <v>0.100429240034595</v>
      </c>
      <c r="U2794" s="17">
        <v>5.4108819532908699E-2</v>
      </c>
      <c r="V2794" s="17">
        <v>0.103506371736533</v>
      </c>
      <c r="W2794" s="17">
        <v>7.5681326926967496E-2</v>
      </c>
      <c r="X2794" s="17">
        <v>2.2577445508006801E-2</v>
      </c>
      <c r="Y2794" s="17">
        <v>6.3674585911678697E-2</v>
      </c>
      <c r="Z2794" s="17">
        <v>8.64654287821678E-2</v>
      </c>
      <c r="AA2794" s="17">
        <v>6.3799668302189097E-2</v>
      </c>
      <c r="AB2794" s="17">
        <v>0.117749106321192</v>
      </c>
      <c r="AC2794" s="17">
        <v>0.12561112407341399</v>
      </c>
      <c r="AD2794" s="17">
        <v>6.1592698045080801E-2</v>
      </c>
      <c r="AE2794" s="17"/>
      <c r="AF2794" s="17">
        <v>8.3553426830736993E-2</v>
      </c>
      <c r="AG2794" s="17">
        <v>7.2997353933824602E-2</v>
      </c>
      <c r="AH2794" s="17">
        <v>6.4108045475583395E-2</v>
      </c>
      <c r="AI2794" s="17"/>
      <c r="AJ2794" s="17">
        <v>7.7799605408162997E-2</v>
      </c>
      <c r="AK2794" s="17">
        <v>6.9819189328697295E-2</v>
      </c>
      <c r="AL2794" s="17">
        <v>2.4228307661444199E-2</v>
      </c>
      <c r="AM2794" s="17"/>
      <c r="AN2794" s="17">
        <v>0.114991886535685</v>
      </c>
      <c r="AO2794" s="17">
        <v>5.8844446968588801E-2</v>
      </c>
      <c r="AP2794" s="17">
        <v>7.0977900081575201E-2</v>
      </c>
      <c r="AQ2794" s="17">
        <v>2.0440094854809399E-2</v>
      </c>
      <c r="AR2794" s="17">
        <v>6.5864972390883902E-2</v>
      </c>
      <c r="AS2794" s="17"/>
      <c r="AT2794" s="17">
        <v>7.8920621870216201E-2</v>
      </c>
      <c r="AU2794" s="17">
        <v>2.7424114148356198E-2</v>
      </c>
      <c r="AV2794" s="17"/>
      <c r="AW2794" s="17">
        <v>6.3726992158480295E-2</v>
      </c>
      <c r="AX2794" s="17">
        <v>2.2729659530526299E-2</v>
      </c>
      <c r="AY2794" s="17">
        <v>9.9766527835275107E-2</v>
      </c>
    </row>
    <row r="2795" spans="2:51">
      <c r="B2795" t="s">
        <v>138</v>
      </c>
      <c r="C2795" s="17">
        <v>0.38389994370424801</v>
      </c>
      <c r="D2795" s="17">
        <v>0.37509335145668099</v>
      </c>
      <c r="E2795" s="17">
        <v>0.39216745775886602</v>
      </c>
      <c r="F2795" s="17"/>
      <c r="G2795" s="17">
        <v>0.49398148136766501</v>
      </c>
      <c r="H2795" s="17">
        <v>0.39205956912830398</v>
      </c>
      <c r="I2795" s="17">
        <v>0.35223979710974301</v>
      </c>
      <c r="J2795" s="17">
        <v>0.37110298629928901</v>
      </c>
      <c r="K2795" s="17">
        <v>0.35576870860974402</v>
      </c>
      <c r="L2795" s="17">
        <v>0.38292530285135901</v>
      </c>
      <c r="M2795" s="17"/>
      <c r="N2795" s="17">
        <v>0.41778156799648603</v>
      </c>
      <c r="O2795" s="17">
        <v>0.38121987183070599</v>
      </c>
      <c r="P2795" s="17">
        <v>0.39721775971818202</v>
      </c>
      <c r="Q2795" s="17">
        <v>0.324706068476668</v>
      </c>
      <c r="R2795" s="17"/>
      <c r="S2795" s="17">
        <v>0.46759454875706002</v>
      </c>
      <c r="T2795" s="17">
        <v>0.37196881147154998</v>
      </c>
      <c r="U2795" s="17">
        <v>0.296506239100296</v>
      </c>
      <c r="V2795" s="17">
        <v>0.36375368707808697</v>
      </c>
      <c r="W2795" s="17">
        <v>0.44428585467783799</v>
      </c>
      <c r="X2795" s="17">
        <v>0.40677525290983901</v>
      </c>
      <c r="Y2795" s="17">
        <v>0.43761796796164598</v>
      </c>
      <c r="Z2795" s="17">
        <v>0.35249875756694199</v>
      </c>
      <c r="AA2795" s="17">
        <v>0.35580814810998501</v>
      </c>
      <c r="AB2795" s="17">
        <v>0.36923337803751199</v>
      </c>
      <c r="AC2795" s="17">
        <v>0.37565370575309398</v>
      </c>
      <c r="AD2795" s="17">
        <v>0.21409788778782901</v>
      </c>
      <c r="AE2795" s="17"/>
      <c r="AF2795" s="17">
        <v>0.38361060937483998</v>
      </c>
      <c r="AG2795" s="17">
        <v>0.39383507564917603</v>
      </c>
      <c r="AH2795" s="17">
        <v>0.31587631939397298</v>
      </c>
      <c r="AI2795" s="17"/>
      <c r="AJ2795" s="17">
        <v>0.417771252785271</v>
      </c>
      <c r="AK2795" s="17">
        <v>0.433860360991764</v>
      </c>
      <c r="AL2795" s="17">
        <v>0.414804021233808</v>
      </c>
      <c r="AM2795" s="17"/>
      <c r="AN2795" s="17">
        <v>0.33802658835975102</v>
      </c>
      <c r="AO2795" s="17">
        <v>0.37865057107577099</v>
      </c>
      <c r="AP2795" s="17">
        <v>0.45722292924055102</v>
      </c>
      <c r="AQ2795" s="17">
        <v>0.42187016274068201</v>
      </c>
      <c r="AR2795" s="17">
        <v>0.42410510547066199</v>
      </c>
      <c r="AS2795" s="17"/>
      <c r="AT2795" s="17">
        <v>0.38581413704845202</v>
      </c>
      <c r="AU2795" s="17">
        <v>0.34345179217149302</v>
      </c>
      <c r="AV2795" s="17"/>
      <c r="AW2795" s="17">
        <v>0.39918538011461602</v>
      </c>
      <c r="AX2795" s="17">
        <v>0.44130414656839601</v>
      </c>
      <c r="AY2795" s="17">
        <v>0.35566210269020598</v>
      </c>
    </row>
    <row r="2796" spans="2:51">
      <c r="B2796" t="s">
        <v>139</v>
      </c>
      <c r="C2796" s="17">
        <v>0.20642714004151699</v>
      </c>
      <c r="D2796" s="17">
        <v>0.235989585734633</v>
      </c>
      <c r="E2796" s="17">
        <v>0.17543037483502399</v>
      </c>
      <c r="F2796" s="17"/>
      <c r="G2796" s="17">
        <v>0.218703765100837</v>
      </c>
      <c r="H2796" s="17">
        <v>0.208396172301032</v>
      </c>
      <c r="I2796" s="17">
        <v>0.221066258051871</v>
      </c>
      <c r="J2796" s="17">
        <v>0.19549054445073</v>
      </c>
      <c r="K2796" s="17">
        <v>0.20396958731547701</v>
      </c>
      <c r="L2796" s="17">
        <v>0.19745634298544501</v>
      </c>
      <c r="M2796" s="17"/>
      <c r="N2796" s="17">
        <v>0.20930733606538701</v>
      </c>
      <c r="O2796" s="17">
        <v>0.19458140498031001</v>
      </c>
      <c r="P2796" s="17">
        <v>0.21783790302075901</v>
      </c>
      <c r="Q2796" s="17">
        <v>0.205173609674522</v>
      </c>
      <c r="R2796" s="17"/>
      <c r="S2796" s="17">
        <v>0.13996720869622101</v>
      </c>
      <c r="T2796" s="17">
        <v>0.209780352144878</v>
      </c>
      <c r="U2796" s="17">
        <v>0.29110998380960101</v>
      </c>
      <c r="V2796" s="17">
        <v>0.17061326384930001</v>
      </c>
      <c r="W2796" s="17">
        <v>0.27729124337708899</v>
      </c>
      <c r="X2796" s="17">
        <v>0.19892587353674299</v>
      </c>
      <c r="Y2796" s="17">
        <v>0.22155887877574101</v>
      </c>
      <c r="Z2796" s="17">
        <v>0.209243147358987</v>
      </c>
      <c r="AA2796" s="17">
        <v>0.245364584910756</v>
      </c>
      <c r="AB2796" s="17">
        <v>0.15535051122537899</v>
      </c>
      <c r="AC2796" s="17">
        <v>0.153294261271195</v>
      </c>
      <c r="AD2796" s="17">
        <v>0.28093258400104398</v>
      </c>
      <c r="AE2796" s="17"/>
      <c r="AF2796" s="17">
        <v>0.22751381631260001</v>
      </c>
      <c r="AG2796" s="17">
        <v>0.180266738917641</v>
      </c>
      <c r="AH2796" s="17">
        <v>0.20996337396304901</v>
      </c>
      <c r="AI2796" s="17"/>
      <c r="AJ2796" s="17">
        <v>0.19822182459409499</v>
      </c>
      <c r="AK2796" s="17">
        <v>0.20083228333865999</v>
      </c>
      <c r="AL2796" s="17">
        <v>0.238697078394982</v>
      </c>
      <c r="AM2796" s="17"/>
      <c r="AN2796" s="17">
        <v>0.215253307989166</v>
      </c>
      <c r="AO2796" s="17">
        <v>0.19327684763613801</v>
      </c>
      <c r="AP2796" s="17">
        <v>0.154170548721591</v>
      </c>
      <c r="AQ2796" s="17">
        <v>0.236455619288375</v>
      </c>
      <c r="AR2796" s="17">
        <v>0.18217470412787001</v>
      </c>
      <c r="AS2796" s="17"/>
      <c r="AT2796" s="17">
        <v>0.21031691641842201</v>
      </c>
      <c r="AU2796" s="17">
        <v>0.16983320108814501</v>
      </c>
      <c r="AV2796" s="17"/>
      <c r="AW2796" s="17">
        <v>0.212224528685931</v>
      </c>
      <c r="AX2796" s="17">
        <v>0.22232824990129901</v>
      </c>
      <c r="AY2796" s="17">
        <v>0.197078508151287</v>
      </c>
    </row>
    <row r="2797" spans="2:51">
      <c r="B2797" t="s">
        <v>140</v>
      </c>
      <c r="C2797" s="17">
        <v>0.17747280366273099</v>
      </c>
      <c r="D2797" s="17">
        <v>0.139103765722048</v>
      </c>
      <c r="E2797" s="17">
        <v>0.216737082923843</v>
      </c>
      <c r="F2797" s="17"/>
      <c r="G2797" s="17">
        <v>0.27527771626682801</v>
      </c>
      <c r="H2797" s="17">
        <v>0.18366339682727101</v>
      </c>
      <c r="I2797" s="17">
        <v>0.13117353905787199</v>
      </c>
      <c r="J2797" s="17">
        <v>0.17561244184855901</v>
      </c>
      <c r="K2797" s="17">
        <v>0.15179912129426601</v>
      </c>
      <c r="L2797" s="17">
        <v>0.185468959865913</v>
      </c>
      <c r="M2797" s="17"/>
      <c r="N2797" s="17">
        <v>0.20847423193109799</v>
      </c>
      <c r="O2797" s="17">
        <v>0.18663846685039601</v>
      </c>
      <c r="P2797" s="17">
        <v>0.17937985669742301</v>
      </c>
      <c r="Q2797" s="17">
        <v>0.119532458802147</v>
      </c>
      <c r="R2797" s="17"/>
      <c r="S2797" s="17">
        <v>0.32762734006083899</v>
      </c>
      <c r="T2797" s="17">
        <v>0.162188459326672</v>
      </c>
      <c r="U2797" s="17">
        <v>5.3962552906959803E-3</v>
      </c>
      <c r="V2797" s="17">
        <v>0.193140423228786</v>
      </c>
      <c r="W2797" s="17">
        <v>0.166994611300749</v>
      </c>
      <c r="X2797" s="17">
        <v>0.207849379373096</v>
      </c>
      <c r="Y2797" s="17">
        <v>0.216059089185905</v>
      </c>
      <c r="Z2797" s="17">
        <v>0.14325561020795499</v>
      </c>
      <c r="AA2797" s="17">
        <v>0.11044356319923</v>
      </c>
      <c r="AB2797" s="17">
        <v>0.213882866812133</v>
      </c>
      <c r="AC2797" s="17">
        <v>0.22235944448189901</v>
      </c>
      <c r="AD2797" s="17">
        <v>-6.6834696213214501E-2</v>
      </c>
      <c r="AE2797" s="17"/>
      <c r="AF2797" s="17">
        <v>0.15609679306224</v>
      </c>
      <c r="AG2797" s="17">
        <v>0.213568336731534</v>
      </c>
      <c r="AH2797" s="17">
        <v>0.105912945430923</v>
      </c>
      <c r="AI2797" s="17"/>
      <c r="AJ2797" s="17">
        <v>0.21954942819117601</v>
      </c>
      <c r="AK2797" s="17">
        <v>0.23302807765310399</v>
      </c>
      <c r="AL2797" s="17">
        <v>0.176106942838826</v>
      </c>
      <c r="AM2797" s="17"/>
      <c r="AN2797" s="17">
        <v>0.12277328037058501</v>
      </c>
      <c r="AO2797" s="17">
        <v>0.18537372343963399</v>
      </c>
      <c r="AP2797" s="17">
        <v>0.30305238051896</v>
      </c>
      <c r="AQ2797" s="17">
        <v>0.18541454345230801</v>
      </c>
      <c r="AR2797" s="17">
        <v>0.24193040134279201</v>
      </c>
      <c r="AS2797" s="17"/>
      <c r="AT2797" s="17">
        <v>0.17549722063003101</v>
      </c>
      <c r="AU2797" s="17">
        <v>0.17361859108334801</v>
      </c>
      <c r="AV2797" s="17"/>
      <c r="AW2797" s="17">
        <v>0.18696085142868599</v>
      </c>
      <c r="AX2797" s="17">
        <v>0.21897589666709699</v>
      </c>
      <c r="AY2797" s="17">
        <v>0.15858359453891899</v>
      </c>
    </row>
    <row r="2798" spans="2:51">
      <c r="C2798" s="17"/>
      <c r="D2798" s="17"/>
      <c r="E2798" s="17"/>
      <c r="F2798" s="17"/>
      <c r="G2798" s="17"/>
      <c r="H2798" s="17"/>
      <c r="I2798" s="17"/>
      <c r="J2798" s="17"/>
      <c r="K2798" s="17"/>
      <c r="L2798" s="17"/>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7"/>
      <c r="AI2798" s="17"/>
      <c r="AJ2798" s="17"/>
      <c r="AK2798" s="17"/>
      <c r="AL2798" s="17"/>
      <c r="AM2798" s="17"/>
      <c r="AN2798" s="17"/>
      <c r="AO2798" s="17"/>
      <c r="AP2798" s="17"/>
      <c r="AQ2798" s="17"/>
      <c r="AR2798" s="17"/>
      <c r="AS2798" s="17"/>
      <c r="AT2798" s="17"/>
      <c r="AU2798" s="17"/>
      <c r="AV2798" s="17"/>
      <c r="AW2798" s="17"/>
      <c r="AX2798" s="17"/>
      <c r="AY2798" s="17"/>
    </row>
    <row r="2799" spans="2:51">
      <c r="B2799" s="6" t="s">
        <v>577</v>
      </c>
      <c r="C2799" s="17"/>
      <c r="D2799" s="17"/>
      <c r="E2799" s="17"/>
      <c r="F2799" s="17"/>
      <c r="G2799" s="17"/>
      <c r="H2799" s="17"/>
      <c r="I2799" s="17"/>
      <c r="J2799" s="17"/>
      <c r="K2799" s="17"/>
      <c r="L2799" s="17"/>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7"/>
      <c r="AI2799" s="17"/>
      <c r="AJ2799" s="17"/>
      <c r="AK2799" s="17"/>
      <c r="AL2799" s="17"/>
      <c r="AM2799" s="17"/>
      <c r="AN2799" s="17"/>
      <c r="AO2799" s="17"/>
      <c r="AP2799" s="17"/>
      <c r="AQ2799" s="17"/>
      <c r="AR2799" s="17"/>
      <c r="AS2799" s="17"/>
      <c r="AT2799" s="17"/>
      <c r="AU2799" s="17"/>
      <c r="AV2799" s="17"/>
      <c r="AW2799" s="17"/>
      <c r="AX2799" s="17"/>
      <c r="AY2799" s="17"/>
    </row>
    <row r="2800" spans="2:51">
      <c r="B2800" s="24" t="s">
        <v>16</v>
      </c>
      <c r="C2800" s="17"/>
      <c r="D2800" s="17"/>
      <c r="E2800" s="17"/>
      <c r="F2800" s="17"/>
      <c r="G2800" s="17"/>
      <c r="H2800" s="17"/>
      <c r="I2800" s="17"/>
      <c r="J2800" s="17"/>
      <c r="K2800" s="17"/>
      <c r="L2800" s="17"/>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7"/>
      <c r="AI2800" s="17"/>
      <c r="AJ2800" s="17"/>
      <c r="AK2800" s="17"/>
      <c r="AL2800" s="17"/>
      <c r="AM2800" s="17"/>
      <c r="AN2800" s="17"/>
      <c r="AO2800" s="17"/>
      <c r="AP2800" s="17"/>
      <c r="AQ2800" s="17"/>
      <c r="AR2800" s="17"/>
      <c r="AS2800" s="17"/>
      <c r="AT2800" s="17"/>
      <c r="AU2800" s="17"/>
      <c r="AV2800" s="17"/>
      <c r="AW2800" s="17"/>
      <c r="AX2800" s="17"/>
      <c r="AY2800" s="17"/>
    </row>
    <row r="2801" spans="2:51">
      <c r="B2801" t="s">
        <v>133</v>
      </c>
      <c r="C2801" s="17">
        <v>0.14250705030708299</v>
      </c>
      <c r="D2801" s="17">
        <v>0.166746242871808</v>
      </c>
      <c r="E2801" s="17">
        <v>0.11977702997616201</v>
      </c>
      <c r="F2801" s="17"/>
      <c r="G2801" s="17">
        <v>9.6987399017881906E-2</v>
      </c>
      <c r="H2801" s="17">
        <v>0.20494605273701999</v>
      </c>
      <c r="I2801" s="17">
        <v>0.16562206741354801</v>
      </c>
      <c r="J2801" s="17">
        <v>0.13636108254391099</v>
      </c>
      <c r="K2801" s="17">
        <v>0.100045791631773</v>
      </c>
      <c r="L2801" s="17">
        <v>0.12931476778613901</v>
      </c>
      <c r="M2801" s="17"/>
      <c r="N2801" s="17">
        <v>0.190035072632084</v>
      </c>
      <c r="O2801" s="17">
        <v>0.14150334694805</v>
      </c>
      <c r="P2801" s="17">
        <v>0.12489831406351801</v>
      </c>
      <c r="Q2801" s="17">
        <v>0.109167634068196</v>
      </c>
      <c r="R2801" s="17"/>
      <c r="S2801" s="17">
        <v>0.217834426094665</v>
      </c>
      <c r="T2801" s="17">
        <v>0.12358064460136101</v>
      </c>
      <c r="U2801" s="17">
        <v>0.13497994891487899</v>
      </c>
      <c r="V2801" s="17">
        <v>0.110636450326275</v>
      </c>
      <c r="W2801" s="17">
        <v>0.15571949642765101</v>
      </c>
      <c r="X2801" s="17">
        <v>0.14646184325081299</v>
      </c>
      <c r="Y2801" s="17">
        <v>0.128940572266357</v>
      </c>
      <c r="Z2801" s="17">
        <v>0.21898178123901299</v>
      </c>
      <c r="AA2801" s="17">
        <v>0.10496452843071299</v>
      </c>
      <c r="AB2801" s="17">
        <v>0.10572374464690799</v>
      </c>
      <c r="AC2801" s="17">
        <v>0.144472036609163</v>
      </c>
      <c r="AD2801" s="17">
        <v>0.152440907647763</v>
      </c>
      <c r="AE2801" s="17"/>
      <c r="AF2801" s="17">
        <v>0.12960636139746201</v>
      </c>
      <c r="AG2801" s="17">
        <v>0.17361436917969</v>
      </c>
      <c r="AH2801" s="17">
        <v>0.112262826854405</v>
      </c>
      <c r="AI2801" s="17"/>
      <c r="AJ2801" s="17">
        <v>0.153317200948105</v>
      </c>
      <c r="AK2801" s="17">
        <v>0.154378862185205</v>
      </c>
      <c r="AL2801" s="17">
        <v>0.26689046376391701</v>
      </c>
      <c r="AM2801" s="17"/>
      <c r="AN2801" s="17">
        <v>0.10443347699849</v>
      </c>
      <c r="AO2801" s="17">
        <v>9.7746860768775007E-2</v>
      </c>
      <c r="AP2801" s="17">
        <v>0.17040044130433599</v>
      </c>
      <c r="AQ2801" s="17">
        <v>0.24083828635153301</v>
      </c>
      <c r="AR2801" s="17">
        <v>0.47876037678852401</v>
      </c>
      <c r="AS2801" s="17"/>
      <c r="AT2801" s="17">
        <v>0.14221311846918999</v>
      </c>
      <c r="AU2801" s="17">
        <v>0.140102852215052</v>
      </c>
      <c r="AV2801" s="17"/>
      <c r="AW2801" s="17">
        <v>0.18633627763839899</v>
      </c>
      <c r="AX2801" s="17">
        <v>9.7696645553957698E-2</v>
      </c>
      <c r="AY2801" s="17">
        <v>0.11009432336842601</v>
      </c>
    </row>
    <row r="2802" spans="2:51">
      <c r="B2802" t="s">
        <v>134</v>
      </c>
      <c r="C2802" s="17">
        <v>0.335421147255553</v>
      </c>
      <c r="D2802" s="17">
        <v>0.35102304168429099</v>
      </c>
      <c r="E2802" s="17">
        <v>0.31684449724140901</v>
      </c>
      <c r="F2802" s="17"/>
      <c r="G2802" s="17">
        <v>0.542559566488932</v>
      </c>
      <c r="H2802" s="17">
        <v>0.31425640065988603</v>
      </c>
      <c r="I2802" s="17">
        <v>0.36483677515986002</v>
      </c>
      <c r="J2802" s="17">
        <v>0.33405636938994698</v>
      </c>
      <c r="K2802" s="17">
        <v>0.244738826692662</v>
      </c>
      <c r="L2802" s="17">
        <v>0.30745068047524399</v>
      </c>
      <c r="M2802" s="17"/>
      <c r="N2802" s="17">
        <v>0.40904861362733103</v>
      </c>
      <c r="O2802" s="17">
        <v>0.34265515452239698</v>
      </c>
      <c r="P2802" s="17">
        <v>0.32457315266656001</v>
      </c>
      <c r="Q2802" s="17">
        <v>0.27092186808486701</v>
      </c>
      <c r="R2802" s="17"/>
      <c r="S2802" s="17">
        <v>0.35952996667966602</v>
      </c>
      <c r="T2802" s="17">
        <v>0.29130598558856902</v>
      </c>
      <c r="U2802" s="17">
        <v>0.38082162506990203</v>
      </c>
      <c r="V2802" s="17">
        <v>0.38086895712083402</v>
      </c>
      <c r="W2802" s="17">
        <v>0.44065391057452302</v>
      </c>
      <c r="X2802" s="17">
        <v>0.320005064049524</v>
      </c>
      <c r="Y2802" s="17">
        <v>0.32396092049013098</v>
      </c>
      <c r="Z2802" s="17">
        <v>0.24805789892293501</v>
      </c>
      <c r="AA2802" s="17">
        <v>0.29974233157553698</v>
      </c>
      <c r="AB2802" s="17">
        <v>0.35446702625285997</v>
      </c>
      <c r="AC2802" s="17">
        <v>0.28361228423239399</v>
      </c>
      <c r="AD2802" s="17">
        <v>0.228718242302789</v>
      </c>
      <c r="AE2802" s="17"/>
      <c r="AF2802" s="17">
        <v>0.269959289439265</v>
      </c>
      <c r="AG2802" s="17">
        <v>0.38699521089921002</v>
      </c>
      <c r="AH2802" s="17">
        <v>0.28760508399492002</v>
      </c>
      <c r="AI2802" s="17"/>
      <c r="AJ2802" s="17">
        <v>0.30658692897694101</v>
      </c>
      <c r="AK2802" s="17">
        <v>0.40160281813528098</v>
      </c>
      <c r="AL2802" s="17">
        <v>0.35135198923406302</v>
      </c>
      <c r="AM2802" s="17"/>
      <c r="AN2802" s="17">
        <v>0.29785985792155401</v>
      </c>
      <c r="AO2802" s="17">
        <v>0.33471656174868503</v>
      </c>
      <c r="AP2802" s="17">
        <v>0.39046625995339501</v>
      </c>
      <c r="AQ2802" s="17">
        <v>0.38012122717908797</v>
      </c>
      <c r="AR2802" s="17">
        <v>0.28825189768653797</v>
      </c>
      <c r="AS2802" s="17"/>
      <c r="AT2802" s="17">
        <v>0.33160008914481998</v>
      </c>
      <c r="AU2802" s="17">
        <v>0.36966664271719402</v>
      </c>
      <c r="AV2802" s="17"/>
      <c r="AW2802" s="17">
        <v>0.37328593862279802</v>
      </c>
      <c r="AX2802" s="17">
        <v>0.433220047505263</v>
      </c>
      <c r="AY2802" s="17">
        <v>0.27576633859914101</v>
      </c>
    </row>
    <row r="2803" spans="2:51">
      <c r="B2803" t="s">
        <v>135</v>
      </c>
      <c r="C2803" s="17">
        <v>0.28654281123804698</v>
      </c>
      <c r="D2803" s="17">
        <v>0.27223132716764897</v>
      </c>
      <c r="E2803" s="17">
        <v>0.30113421000437701</v>
      </c>
      <c r="F2803" s="17"/>
      <c r="G2803" s="17">
        <v>0.16952600639339199</v>
      </c>
      <c r="H2803" s="17">
        <v>0.30768628586781399</v>
      </c>
      <c r="I2803" s="17">
        <v>0.204446260191849</v>
      </c>
      <c r="J2803" s="17">
        <v>0.28660903909777002</v>
      </c>
      <c r="K2803" s="17">
        <v>0.33812792845770501</v>
      </c>
      <c r="L2803" s="17">
        <v>0.34668243431559598</v>
      </c>
      <c r="M2803" s="17"/>
      <c r="N2803" s="17">
        <v>0.23575032706454099</v>
      </c>
      <c r="O2803" s="17">
        <v>0.29896738949052098</v>
      </c>
      <c r="P2803" s="17">
        <v>0.28284741972812899</v>
      </c>
      <c r="Q2803" s="17">
        <v>0.331434839077133</v>
      </c>
      <c r="R2803" s="17"/>
      <c r="S2803" s="17">
        <v>0.23849940125236199</v>
      </c>
      <c r="T2803" s="17">
        <v>0.28324619665939599</v>
      </c>
      <c r="U2803" s="17">
        <v>0.32510022311557002</v>
      </c>
      <c r="V2803" s="17">
        <v>0.25069212789001499</v>
      </c>
      <c r="W2803" s="17">
        <v>0.23855592578634499</v>
      </c>
      <c r="X2803" s="17">
        <v>0.32580570161226802</v>
      </c>
      <c r="Y2803" s="17">
        <v>0.26346174762514601</v>
      </c>
      <c r="Z2803" s="17">
        <v>0.34881336360493498</v>
      </c>
      <c r="AA2803" s="17">
        <v>0.28703160795266403</v>
      </c>
      <c r="AB2803" s="17">
        <v>0.27217127133539398</v>
      </c>
      <c r="AC2803" s="17">
        <v>0.414370967123667</v>
      </c>
      <c r="AD2803" s="17">
        <v>0.34836928782737397</v>
      </c>
      <c r="AE2803" s="17"/>
      <c r="AF2803" s="17">
        <v>0.31041429267818399</v>
      </c>
      <c r="AG2803" s="17">
        <v>0.26062233499205101</v>
      </c>
      <c r="AH2803" s="17">
        <v>0.33386635358166</v>
      </c>
      <c r="AI2803" s="17"/>
      <c r="AJ2803" s="17">
        <v>0.32308174589509597</v>
      </c>
      <c r="AK2803" s="17">
        <v>0.25856731336741501</v>
      </c>
      <c r="AL2803" s="17">
        <v>0.21511675427730501</v>
      </c>
      <c r="AM2803" s="17"/>
      <c r="AN2803" s="17">
        <v>0.27376114139944602</v>
      </c>
      <c r="AO2803" s="17">
        <v>0.346832199682997</v>
      </c>
      <c r="AP2803" s="17">
        <v>0.26849625715480502</v>
      </c>
      <c r="AQ2803" s="17">
        <v>0.16934122118773401</v>
      </c>
      <c r="AR2803" s="17">
        <v>0.104156612490443</v>
      </c>
      <c r="AS2803" s="17"/>
      <c r="AT2803" s="17">
        <v>0.28215846895327401</v>
      </c>
      <c r="AU2803" s="17">
        <v>0.36088034996434898</v>
      </c>
      <c r="AV2803" s="17"/>
      <c r="AW2803" s="17">
        <v>0.24972367819430499</v>
      </c>
      <c r="AX2803" s="17">
        <v>0.30235256887621298</v>
      </c>
      <c r="AY2803" s="17">
        <v>0.318833978804754</v>
      </c>
    </row>
    <row r="2804" spans="2:51">
      <c r="B2804" t="s">
        <v>136</v>
      </c>
      <c r="C2804" s="17">
        <v>0.114120332678725</v>
      </c>
      <c r="D2804" s="17">
        <v>0.109721714726413</v>
      </c>
      <c r="E2804" s="17">
        <v>0.12005691813201699</v>
      </c>
      <c r="F2804" s="17"/>
      <c r="G2804" s="17">
        <v>9.5840071367534502E-2</v>
      </c>
      <c r="H2804" s="17">
        <v>0.12235585665917401</v>
      </c>
      <c r="I2804" s="17">
        <v>0.122189746326133</v>
      </c>
      <c r="J2804" s="17">
        <v>9.4604982916668107E-2</v>
      </c>
      <c r="K2804" s="17">
        <v>0.119441018533891</v>
      </c>
      <c r="L2804" s="17">
        <v>0.11924715962092999</v>
      </c>
      <c r="M2804" s="17"/>
      <c r="N2804" s="17">
        <v>8.2719651323141505E-2</v>
      </c>
      <c r="O2804" s="17">
        <v>0.110421604893795</v>
      </c>
      <c r="P2804" s="17">
        <v>0.145427032147318</v>
      </c>
      <c r="Q2804" s="17">
        <v>0.117890804973938</v>
      </c>
      <c r="R2804" s="17"/>
      <c r="S2804" s="17">
        <v>0.105275707391421</v>
      </c>
      <c r="T2804" s="17">
        <v>0.12226212571736</v>
      </c>
      <c r="U2804" s="17">
        <v>9.9117199236863504E-2</v>
      </c>
      <c r="V2804" s="17">
        <v>0.13051135192062899</v>
      </c>
      <c r="W2804" s="17">
        <v>8.2996711363968106E-2</v>
      </c>
      <c r="X2804" s="17">
        <v>8.02425170002007E-2</v>
      </c>
      <c r="Y2804" s="17">
        <v>0.12122754225375899</v>
      </c>
      <c r="Z2804" s="17">
        <v>7.6427682612509304E-2</v>
      </c>
      <c r="AA2804" s="17">
        <v>0.18632918207178101</v>
      </c>
      <c r="AB2804" s="17">
        <v>0.110740638141057</v>
      </c>
      <c r="AC2804" s="17">
        <v>5.8226059610288497E-2</v>
      </c>
      <c r="AD2804" s="17">
        <v>0.14863608546697599</v>
      </c>
      <c r="AE2804" s="17"/>
      <c r="AF2804" s="17">
        <v>0.143106959930143</v>
      </c>
      <c r="AG2804" s="17">
        <v>8.9621851863644394E-2</v>
      </c>
      <c r="AH2804" s="17">
        <v>0.11318217616533099</v>
      </c>
      <c r="AI2804" s="17"/>
      <c r="AJ2804" s="17">
        <v>0.116168713349058</v>
      </c>
      <c r="AK2804" s="17">
        <v>9.7356184319313699E-2</v>
      </c>
      <c r="AL2804" s="17">
        <v>0.104630428784016</v>
      </c>
      <c r="AM2804" s="17"/>
      <c r="AN2804" s="17">
        <v>0.13693306821412601</v>
      </c>
      <c r="AO2804" s="17">
        <v>9.7460558803108596E-2</v>
      </c>
      <c r="AP2804" s="17">
        <v>9.1732112717947803E-2</v>
      </c>
      <c r="AQ2804" s="17">
        <v>0.13632206619587101</v>
      </c>
      <c r="AR2804" s="17">
        <v>6.2966140643611196E-2</v>
      </c>
      <c r="AS2804" s="17"/>
      <c r="AT2804" s="17">
        <v>0.11755197388629</v>
      </c>
      <c r="AU2804" s="17">
        <v>7.7502988142819904E-2</v>
      </c>
      <c r="AV2804" s="17"/>
      <c r="AW2804" s="17">
        <v>9.6740250600447206E-2</v>
      </c>
      <c r="AX2804" s="17">
        <v>9.6442112851900103E-2</v>
      </c>
      <c r="AY2804" s="17">
        <v>0.13519249777390799</v>
      </c>
    </row>
    <row r="2805" spans="2:51">
      <c r="B2805" t="s">
        <v>137</v>
      </c>
      <c r="C2805" s="17">
        <v>6.3688718831634294E-2</v>
      </c>
      <c r="D2805" s="17">
        <v>6.8860896910092506E-2</v>
      </c>
      <c r="E2805" s="17">
        <v>5.7053230514189E-2</v>
      </c>
      <c r="F2805" s="17"/>
      <c r="G2805" s="17">
        <v>6.3566045562419099E-2</v>
      </c>
      <c r="H2805" s="17">
        <v>3.7511910669314003E-2</v>
      </c>
      <c r="I2805" s="17">
        <v>5.4490783914564897E-2</v>
      </c>
      <c r="J2805" s="17">
        <v>7.77484459118645E-2</v>
      </c>
      <c r="K2805" s="17">
        <v>0.12361816749785599</v>
      </c>
      <c r="L2805" s="17">
        <v>3.5906219196742403E-2</v>
      </c>
      <c r="M2805" s="17"/>
      <c r="N2805" s="17">
        <v>3.6624978035080601E-2</v>
      </c>
      <c r="O2805" s="17">
        <v>5.0706822318917898E-2</v>
      </c>
      <c r="P2805" s="17">
        <v>7.9834900213976101E-2</v>
      </c>
      <c r="Q2805" s="17">
        <v>8.5492133414606195E-2</v>
      </c>
      <c r="R2805" s="17"/>
      <c r="S2805" s="17">
        <v>4.29456914112685E-2</v>
      </c>
      <c r="T2805" s="17">
        <v>9.1768949412464995E-2</v>
      </c>
      <c r="U2805" s="17">
        <v>2.7527972493812201E-2</v>
      </c>
      <c r="V2805" s="17">
        <v>5.7764348154429802E-2</v>
      </c>
      <c r="W2805" s="17">
        <v>3.64393026155738E-2</v>
      </c>
      <c r="X2805" s="17">
        <v>9.3535081193146699E-2</v>
      </c>
      <c r="Y2805" s="17">
        <v>0.12686175208174399</v>
      </c>
      <c r="Z2805" s="17">
        <v>1.77681313766219E-2</v>
      </c>
      <c r="AA2805" s="17">
        <v>6.0723732842331402E-2</v>
      </c>
      <c r="AB2805" s="17">
        <v>7.0301442047693494E-2</v>
      </c>
      <c r="AC2805" s="17">
        <v>3.7994300206593098E-2</v>
      </c>
      <c r="AD2805" s="17">
        <v>6.0719594677193102E-2</v>
      </c>
      <c r="AE2805" s="17"/>
      <c r="AF2805" s="17">
        <v>8.7317722553129598E-2</v>
      </c>
      <c r="AG2805" s="17">
        <v>3.7222892364347102E-2</v>
      </c>
      <c r="AH2805" s="17">
        <v>9.4074324930180003E-2</v>
      </c>
      <c r="AI2805" s="17"/>
      <c r="AJ2805" s="17">
        <v>5.5540636185404599E-2</v>
      </c>
      <c r="AK2805" s="17">
        <v>3.3398018419303198E-2</v>
      </c>
      <c r="AL2805" s="17">
        <v>3.77820562792551E-2</v>
      </c>
      <c r="AM2805" s="17"/>
      <c r="AN2805" s="17">
        <v>9.3453019388328507E-2</v>
      </c>
      <c r="AO2805" s="17">
        <v>7.26052043245623E-2</v>
      </c>
      <c r="AP2805" s="17">
        <v>3.3784842164472098E-2</v>
      </c>
      <c r="AQ2805" s="17">
        <v>6.3126591563127096E-2</v>
      </c>
      <c r="AR2805" s="17">
        <v>0</v>
      </c>
      <c r="AS2805" s="17"/>
      <c r="AT2805" s="17">
        <v>6.5932955637330801E-2</v>
      </c>
      <c r="AU2805" s="17">
        <v>3.9044085845709599E-2</v>
      </c>
      <c r="AV2805" s="17"/>
      <c r="AW2805" s="17">
        <v>5.9192519246543597E-2</v>
      </c>
      <c r="AX2805" s="17">
        <v>3.8206774047831002E-2</v>
      </c>
      <c r="AY2805" s="17">
        <v>7.3988140751425305E-2</v>
      </c>
    </row>
    <row r="2806" spans="2:51">
      <c r="B2806" t="s">
        <v>119</v>
      </c>
      <c r="C2806" s="17">
        <v>5.7719939688958097E-2</v>
      </c>
      <c r="D2806" s="17">
        <v>3.1416776639746402E-2</v>
      </c>
      <c r="E2806" s="17">
        <v>8.5134114131845101E-2</v>
      </c>
      <c r="F2806" s="17"/>
      <c r="G2806" s="17">
        <v>3.1520911169840599E-2</v>
      </c>
      <c r="H2806" s="17">
        <v>1.3243493406792799E-2</v>
      </c>
      <c r="I2806" s="17">
        <v>8.8414366994045201E-2</v>
      </c>
      <c r="J2806" s="17">
        <v>7.0620080139839406E-2</v>
      </c>
      <c r="K2806" s="17">
        <v>7.4028267186114105E-2</v>
      </c>
      <c r="L2806" s="17">
        <v>6.1398738605347697E-2</v>
      </c>
      <c r="M2806" s="17"/>
      <c r="N2806" s="17">
        <v>4.5821357317821602E-2</v>
      </c>
      <c r="O2806" s="17">
        <v>5.5745681826319303E-2</v>
      </c>
      <c r="P2806" s="17">
        <v>4.24191811804977E-2</v>
      </c>
      <c r="Q2806" s="17">
        <v>8.5092720381259701E-2</v>
      </c>
      <c r="R2806" s="17"/>
      <c r="S2806" s="17">
        <v>3.5914807170617201E-2</v>
      </c>
      <c r="T2806" s="17">
        <v>8.7836098020849004E-2</v>
      </c>
      <c r="U2806" s="17">
        <v>3.24530311689738E-2</v>
      </c>
      <c r="V2806" s="17">
        <v>6.9526764587816994E-2</v>
      </c>
      <c r="W2806" s="17">
        <v>4.56346532319385E-2</v>
      </c>
      <c r="X2806" s="17">
        <v>3.3949792894048002E-2</v>
      </c>
      <c r="Y2806" s="17">
        <v>3.5547465282862997E-2</v>
      </c>
      <c r="Z2806" s="17">
        <v>8.9951142243986704E-2</v>
      </c>
      <c r="AA2806" s="17">
        <v>6.1208617126973099E-2</v>
      </c>
      <c r="AB2806" s="17">
        <v>8.6595877576088304E-2</v>
      </c>
      <c r="AC2806" s="17">
        <v>6.13243522178945E-2</v>
      </c>
      <c r="AD2806" s="17">
        <v>6.11158820779042E-2</v>
      </c>
      <c r="AE2806" s="17"/>
      <c r="AF2806" s="17">
        <v>5.9595374001815901E-2</v>
      </c>
      <c r="AG2806" s="17">
        <v>5.1923340701058002E-2</v>
      </c>
      <c r="AH2806" s="17">
        <v>5.9009234473503397E-2</v>
      </c>
      <c r="AI2806" s="17"/>
      <c r="AJ2806" s="17">
        <v>4.53047746453955E-2</v>
      </c>
      <c r="AK2806" s="17">
        <v>5.4696803573482701E-2</v>
      </c>
      <c r="AL2806" s="17">
        <v>2.4228307661444199E-2</v>
      </c>
      <c r="AM2806" s="17"/>
      <c r="AN2806" s="17">
        <v>9.35594360780546E-2</v>
      </c>
      <c r="AO2806" s="17">
        <v>5.0638614671871703E-2</v>
      </c>
      <c r="AP2806" s="17">
        <v>4.5120086705044402E-2</v>
      </c>
      <c r="AQ2806" s="17">
        <v>1.02506075226466E-2</v>
      </c>
      <c r="AR2806" s="17">
        <v>6.5864972390883902E-2</v>
      </c>
      <c r="AS2806" s="17"/>
      <c r="AT2806" s="17">
        <v>6.0543393909094502E-2</v>
      </c>
      <c r="AU2806" s="17">
        <v>1.2803081114875599E-2</v>
      </c>
      <c r="AV2806" s="17"/>
      <c r="AW2806" s="17">
        <v>3.4721335697506697E-2</v>
      </c>
      <c r="AX2806" s="17">
        <v>3.2081851164835203E-2</v>
      </c>
      <c r="AY2806" s="17">
        <v>8.6124720702345905E-2</v>
      </c>
    </row>
    <row r="2807" spans="2:51">
      <c r="B2807" t="s">
        <v>138</v>
      </c>
      <c r="C2807" s="17">
        <v>0.47792819756263599</v>
      </c>
      <c r="D2807" s="17">
        <v>0.51776928455609805</v>
      </c>
      <c r="E2807" s="17">
        <v>0.43662152721757103</v>
      </c>
      <c r="F2807" s="17"/>
      <c r="G2807" s="17">
        <v>0.639546965506814</v>
      </c>
      <c r="H2807" s="17">
        <v>0.51920245339690596</v>
      </c>
      <c r="I2807" s="17">
        <v>0.53045884257340903</v>
      </c>
      <c r="J2807" s="17">
        <v>0.47041745193385798</v>
      </c>
      <c r="K2807" s="17">
        <v>0.34478461832443502</v>
      </c>
      <c r="L2807" s="17">
        <v>0.43676544826138303</v>
      </c>
      <c r="M2807" s="17"/>
      <c r="N2807" s="17">
        <v>0.59908368625941499</v>
      </c>
      <c r="O2807" s="17">
        <v>0.48415850147044698</v>
      </c>
      <c r="P2807" s="17">
        <v>0.44947146673007898</v>
      </c>
      <c r="Q2807" s="17">
        <v>0.38008950215306297</v>
      </c>
      <c r="R2807" s="17"/>
      <c r="S2807" s="17">
        <v>0.57736439277433105</v>
      </c>
      <c r="T2807" s="17">
        <v>0.41488663018992999</v>
      </c>
      <c r="U2807" s="17">
        <v>0.51580157398478099</v>
      </c>
      <c r="V2807" s="17">
        <v>0.49150540744711002</v>
      </c>
      <c r="W2807" s="17">
        <v>0.59637340700217401</v>
      </c>
      <c r="X2807" s="17">
        <v>0.46646690730033702</v>
      </c>
      <c r="Y2807" s="17">
        <v>0.452901492756488</v>
      </c>
      <c r="Z2807" s="17">
        <v>0.46703968016194702</v>
      </c>
      <c r="AA2807" s="17">
        <v>0.40470686000625</v>
      </c>
      <c r="AB2807" s="17">
        <v>0.46019077089976801</v>
      </c>
      <c r="AC2807" s="17">
        <v>0.42808432084155701</v>
      </c>
      <c r="AD2807" s="17">
        <v>0.381159149950553</v>
      </c>
      <c r="AE2807" s="17"/>
      <c r="AF2807" s="17">
        <v>0.39956565083672702</v>
      </c>
      <c r="AG2807" s="17">
        <v>0.56060958007890005</v>
      </c>
      <c r="AH2807" s="17">
        <v>0.39986791084932499</v>
      </c>
      <c r="AI2807" s="17"/>
      <c r="AJ2807" s="17">
        <v>0.45990412992504598</v>
      </c>
      <c r="AK2807" s="17">
        <v>0.555981680320486</v>
      </c>
      <c r="AL2807" s="17">
        <v>0.61824245299797997</v>
      </c>
      <c r="AM2807" s="17"/>
      <c r="AN2807" s="17">
        <v>0.40229333492004399</v>
      </c>
      <c r="AO2807" s="17">
        <v>0.43246342251746001</v>
      </c>
      <c r="AP2807" s="17">
        <v>0.56086670125773097</v>
      </c>
      <c r="AQ2807" s="17">
        <v>0.62095951353062095</v>
      </c>
      <c r="AR2807" s="17">
        <v>0.76701227447506204</v>
      </c>
      <c r="AS2807" s="17"/>
      <c r="AT2807" s="17">
        <v>0.47381320761401102</v>
      </c>
      <c r="AU2807" s="17">
        <v>0.50976949493224599</v>
      </c>
      <c r="AV2807" s="17"/>
      <c r="AW2807" s="17">
        <v>0.55962221626119701</v>
      </c>
      <c r="AX2807" s="17">
        <v>0.53091669305922096</v>
      </c>
      <c r="AY2807" s="17">
        <v>0.38586066196756702</v>
      </c>
    </row>
    <row r="2808" spans="2:51">
      <c r="B2808" t="s">
        <v>139</v>
      </c>
      <c r="C2808" s="17">
        <v>0.177809051510359</v>
      </c>
      <c r="D2808" s="17">
        <v>0.17858261163650599</v>
      </c>
      <c r="E2808" s="17">
        <v>0.177110148646206</v>
      </c>
      <c r="F2808" s="17"/>
      <c r="G2808" s="17">
        <v>0.15940611692995399</v>
      </c>
      <c r="H2808" s="17">
        <v>0.15986776732848801</v>
      </c>
      <c r="I2808" s="17">
        <v>0.17668053024069699</v>
      </c>
      <c r="J2808" s="17">
        <v>0.172353428828533</v>
      </c>
      <c r="K2808" s="17">
        <v>0.243059186031747</v>
      </c>
      <c r="L2808" s="17">
        <v>0.15515337881767199</v>
      </c>
      <c r="M2808" s="17"/>
      <c r="N2808" s="17">
        <v>0.119344629358222</v>
      </c>
      <c r="O2808" s="17">
        <v>0.161128427212713</v>
      </c>
      <c r="P2808" s="17">
        <v>0.22526193236129399</v>
      </c>
      <c r="Q2808" s="17">
        <v>0.20338293838854399</v>
      </c>
      <c r="R2808" s="17"/>
      <c r="S2808" s="17">
        <v>0.14822139880269</v>
      </c>
      <c r="T2808" s="17">
        <v>0.214031075129825</v>
      </c>
      <c r="U2808" s="17">
        <v>0.12664517173067599</v>
      </c>
      <c r="V2808" s="17">
        <v>0.188275700075059</v>
      </c>
      <c r="W2808" s="17">
        <v>0.119436013979542</v>
      </c>
      <c r="X2808" s="17">
        <v>0.17377759819334701</v>
      </c>
      <c r="Y2808" s="17">
        <v>0.248089294335503</v>
      </c>
      <c r="Z2808" s="17">
        <v>9.4195813989131197E-2</v>
      </c>
      <c r="AA2808" s="17">
        <v>0.24705291491411199</v>
      </c>
      <c r="AB2808" s="17">
        <v>0.18104208018875001</v>
      </c>
      <c r="AC2808" s="17">
        <v>9.6220359816881498E-2</v>
      </c>
      <c r="AD2808" s="17">
        <v>0.209355680144169</v>
      </c>
      <c r="AE2808" s="17"/>
      <c r="AF2808" s="17">
        <v>0.230424682483273</v>
      </c>
      <c r="AG2808" s="17">
        <v>0.126844744227991</v>
      </c>
      <c r="AH2808" s="17">
        <v>0.207256501095511</v>
      </c>
      <c r="AI2808" s="17"/>
      <c r="AJ2808" s="17">
        <v>0.17170934953446201</v>
      </c>
      <c r="AK2808" s="17">
        <v>0.13075420273861699</v>
      </c>
      <c r="AL2808" s="17">
        <v>0.142412485063271</v>
      </c>
      <c r="AM2808" s="17"/>
      <c r="AN2808" s="17">
        <v>0.23038608760245499</v>
      </c>
      <c r="AO2808" s="17">
        <v>0.17006576312767099</v>
      </c>
      <c r="AP2808" s="17">
        <v>0.12551695488242001</v>
      </c>
      <c r="AQ2808" s="17">
        <v>0.199448657758999</v>
      </c>
      <c r="AR2808" s="17">
        <v>6.2966140643611196E-2</v>
      </c>
      <c r="AS2808" s="17"/>
      <c r="AT2808" s="17">
        <v>0.183484929523621</v>
      </c>
      <c r="AU2808" s="17">
        <v>0.116547073988529</v>
      </c>
      <c r="AV2808" s="17"/>
      <c r="AW2808" s="17">
        <v>0.155932769846991</v>
      </c>
      <c r="AX2808" s="17">
        <v>0.13464888689973101</v>
      </c>
      <c r="AY2808" s="17">
        <v>0.209180638525333</v>
      </c>
    </row>
    <row r="2809" spans="2:51">
      <c r="B2809" t="s">
        <v>140</v>
      </c>
      <c r="C2809" s="17">
        <v>0.30011914605227702</v>
      </c>
      <c r="D2809" s="17">
        <v>0.33918667291959298</v>
      </c>
      <c r="E2809" s="17">
        <v>0.25951137857136503</v>
      </c>
      <c r="F2809" s="17"/>
      <c r="G2809" s="17">
        <v>0.48014084857686101</v>
      </c>
      <c r="H2809" s="17">
        <v>0.35933468606841801</v>
      </c>
      <c r="I2809" s="17">
        <v>0.35377831233271101</v>
      </c>
      <c r="J2809" s="17">
        <v>0.29806402310532598</v>
      </c>
      <c r="K2809" s="17">
        <v>0.101725432292688</v>
      </c>
      <c r="L2809" s="17">
        <v>0.28161206944371098</v>
      </c>
      <c r="M2809" s="17"/>
      <c r="N2809" s="17">
        <v>0.47973905690119301</v>
      </c>
      <c r="O2809" s="17">
        <v>0.323030074257734</v>
      </c>
      <c r="P2809" s="17">
        <v>0.22420953436878499</v>
      </c>
      <c r="Q2809" s="17">
        <v>0.17670656376451899</v>
      </c>
      <c r="R2809" s="17"/>
      <c r="S2809" s="17">
        <v>0.42914299397164102</v>
      </c>
      <c r="T2809" s="17">
        <v>0.20085555506010599</v>
      </c>
      <c r="U2809" s="17">
        <v>0.38915640225410503</v>
      </c>
      <c r="V2809" s="17">
        <v>0.30322970737205102</v>
      </c>
      <c r="W2809" s="17">
        <v>0.47693739302263199</v>
      </c>
      <c r="X2809" s="17">
        <v>0.29268930910698898</v>
      </c>
      <c r="Y2809" s="17">
        <v>0.204812198420985</v>
      </c>
      <c r="Z2809" s="17">
        <v>0.37284386617281601</v>
      </c>
      <c r="AA2809" s="17">
        <v>0.15765394509213801</v>
      </c>
      <c r="AB2809" s="17">
        <v>0.279148690711018</v>
      </c>
      <c r="AC2809" s="17">
        <v>0.33186396102467502</v>
      </c>
      <c r="AD2809" s="17">
        <v>0.171803469806384</v>
      </c>
      <c r="AE2809" s="17"/>
      <c r="AF2809" s="17">
        <v>0.16914096835345399</v>
      </c>
      <c r="AG2809" s="17">
        <v>0.43376483585090803</v>
      </c>
      <c r="AH2809" s="17">
        <v>0.19261140975381399</v>
      </c>
      <c r="AI2809" s="17"/>
      <c r="AJ2809" s="17">
        <v>0.28819478039058399</v>
      </c>
      <c r="AK2809" s="17">
        <v>0.42522747758186902</v>
      </c>
      <c r="AL2809" s="17">
        <v>0.475829967934709</v>
      </c>
      <c r="AM2809" s="17"/>
      <c r="AN2809" s="17">
        <v>0.171907247317589</v>
      </c>
      <c r="AO2809" s="17">
        <v>0.26239765938978898</v>
      </c>
      <c r="AP2809" s="17">
        <v>0.43534974637531099</v>
      </c>
      <c r="AQ2809" s="17">
        <v>0.42151085577162301</v>
      </c>
      <c r="AR2809" s="17">
        <v>0.70404613383145098</v>
      </c>
      <c r="AS2809" s="17"/>
      <c r="AT2809" s="17">
        <v>0.29032827809039002</v>
      </c>
      <c r="AU2809" s="17">
        <v>0.39322242094371601</v>
      </c>
      <c r="AV2809" s="17"/>
      <c r="AW2809" s="17">
        <v>0.40368944641420701</v>
      </c>
      <c r="AX2809" s="17">
        <v>0.39626780615948898</v>
      </c>
      <c r="AY2809" s="17">
        <v>0.17668002344223399</v>
      </c>
    </row>
    <row r="2810" spans="2:51">
      <c r="C2810" s="17"/>
      <c r="D2810" s="17"/>
      <c r="E2810" s="17"/>
      <c r="F2810" s="17"/>
      <c r="G2810" s="17"/>
      <c r="H2810" s="17"/>
      <c r="I2810" s="17"/>
      <c r="J2810" s="17"/>
      <c r="K2810" s="17"/>
      <c r="L2810" s="17"/>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7"/>
      <c r="AI2810" s="17"/>
      <c r="AJ2810" s="17"/>
      <c r="AK2810" s="17"/>
      <c r="AL2810" s="17"/>
      <c r="AM2810" s="17"/>
      <c r="AN2810" s="17"/>
      <c r="AO2810" s="17"/>
      <c r="AP2810" s="17"/>
      <c r="AQ2810" s="17"/>
      <c r="AR2810" s="17"/>
      <c r="AS2810" s="17"/>
      <c r="AT2810" s="17"/>
      <c r="AU2810" s="17"/>
      <c r="AV2810" s="17"/>
      <c r="AW2810" s="17"/>
      <c r="AX2810" s="17"/>
      <c r="AY2810" s="17"/>
    </row>
    <row r="2811" spans="2:51">
      <c r="B2811" s="6" t="s">
        <v>578</v>
      </c>
      <c r="C2811" s="17"/>
      <c r="D2811" s="17"/>
      <c r="E2811" s="17"/>
      <c r="F2811" s="17"/>
      <c r="G2811" s="17"/>
      <c r="H2811" s="17"/>
      <c r="I2811" s="17"/>
      <c r="J2811" s="17"/>
      <c r="K2811" s="17"/>
      <c r="L2811" s="17"/>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7"/>
      <c r="AI2811" s="17"/>
      <c r="AJ2811" s="17"/>
      <c r="AK2811" s="17"/>
      <c r="AL2811" s="17"/>
      <c r="AM2811" s="17"/>
      <c r="AN2811" s="17"/>
      <c r="AO2811" s="17"/>
      <c r="AP2811" s="17"/>
      <c r="AQ2811" s="17"/>
      <c r="AR2811" s="17"/>
      <c r="AS2811" s="17"/>
      <c r="AT2811" s="17"/>
      <c r="AU2811" s="17"/>
      <c r="AV2811" s="17"/>
      <c r="AW2811" s="17"/>
      <c r="AX2811" s="17"/>
      <c r="AY2811" s="17"/>
    </row>
    <row r="2812" spans="2:51">
      <c r="B2812" s="24" t="s">
        <v>16</v>
      </c>
      <c r="C2812" s="17"/>
      <c r="D2812" s="17"/>
      <c r="E2812" s="17"/>
      <c r="F2812" s="17"/>
      <c r="G2812" s="17"/>
      <c r="H2812" s="17"/>
      <c r="I2812" s="17"/>
      <c r="J2812" s="17"/>
      <c r="K2812" s="17"/>
      <c r="L2812" s="17"/>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7"/>
      <c r="AI2812" s="17"/>
      <c r="AJ2812" s="17"/>
      <c r="AK2812" s="17"/>
      <c r="AL2812" s="17"/>
      <c r="AM2812" s="17"/>
      <c r="AN2812" s="17"/>
      <c r="AO2812" s="17"/>
      <c r="AP2812" s="17"/>
      <c r="AQ2812" s="17"/>
      <c r="AR2812" s="17"/>
      <c r="AS2812" s="17"/>
      <c r="AT2812" s="17"/>
      <c r="AU2812" s="17"/>
      <c r="AV2812" s="17"/>
      <c r="AW2812" s="17"/>
      <c r="AX2812" s="17"/>
      <c r="AY2812" s="17"/>
    </row>
    <row r="2813" spans="2:51">
      <c r="B2813" t="s">
        <v>133</v>
      </c>
      <c r="C2813" s="17">
        <v>0.16231196883923199</v>
      </c>
      <c r="D2813" s="17">
        <v>0.18909562144971401</v>
      </c>
      <c r="E2813" s="17">
        <v>0.13964206121842701</v>
      </c>
      <c r="F2813" s="17"/>
      <c r="G2813" s="17">
        <v>0.24742704880893099</v>
      </c>
      <c r="H2813" s="17">
        <v>0.24748040191884699</v>
      </c>
      <c r="I2813" s="17">
        <v>0.16432686362711299</v>
      </c>
      <c r="J2813" s="17">
        <v>0.115958416715678</v>
      </c>
      <c r="K2813" s="17">
        <v>0.14485638530803299</v>
      </c>
      <c r="L2813" s="17">
        <v>0.11260498645841099</v>
      </c>
      <c r="M2813" s="17"/>
      <c r="N2813" s="17">
        <v>0.18698057702858301</v>
      </c>
      <c r="O2813" s="17">
        <v>0.123396138476948</v>
      </c>
      <c r="P2813" s="17">
        <v>0.200203047478658</v>
      </c>
      <c r="Q2813" s="17">
        <v>0.146208667701371</v>
      </c>
      <c r="R2813" s="17"/>
      <c r="S2813" s="17">
        <v>0.17797458345591299</v>
      </c>
      <c r="T2813" s="17">
        <v>0.103520392363724</v>
      </c>
      <c r="U2813" s="17">
        <v>0.15911352826390701</v>
      </c>
      <c r="V2813" s="17">
        <v>0.192697612805136</v>
      </c>
      <c r="W2813" s="17">
        <v>0.180893489116701</v>
      </c>
      <c r="X2813" s="17">
        <v>0.113394325666737</v>
      </c>
      <c r="Y2813" s="17">
        <v>0.25606747608070202</v>
      </c>
      <c r="Z2813" s="17">
        <v>0.116198603676797</v>
      </c>
      <c r="AA2813" s="17">
        <v>0.17056096310861099</v>
      </c>
      <c r="AB2813" s="17">
        <v>0.17872105995587001</v>
      </c>
      <c r="AC2813" s="17">
        <v>0.16538158823721399</v>
      </c>
      <c r="AD2813" s="17">
        <v>0.17037033569478799</v>
      </c>
      <c r="AE2813" s="17"/>
      <c r="AF2813" s="17">
        <v>0.131935311175126</v>
      </c>
      <c r="AG2813" s="17">
        <v>0.18611032848523201</v>
      </c>
      <c r="AH2813" s="17">
        <v>0.103234985387918</v>
      </c>
      <c r="AI2813" s="17"/>
      <c r="AJ2813" s="17">
        <v>0.14352057076930599</v>
      </c>
      <c r="AK2813" s="17">
        <v>0.17962826146263799</v>
      </c>
      <c r="AL2813" s="17">
        <v>0.25569716216601701</v>
      </c>
      <c r="AM2813" s="17"/>
      <c r="AN2813" s="17">
        <v>0.109972614221879</v>
      </c>
      <c r="AO2813" s="17">
        <v>0.18315280874998399</v>
      </c>
      <c r="AP2813" s="17">
        <v>0.182255306071546</v>
      </c>
      <c r="AQ2813" s="17">
        <v>0.25216754369355698</v>
      </c>
      <c r="AR2813" s="17">
        <v>0.27393520216130501</v>
      </c>
      <c r="AS2813" s="17"/>
      <c r="AT2813" s="17">
        <v>0.15657340363372099</v>
      </c>
      <c r="AU2813" s="17">
        <v>0.19621016951030401</v>
      </c>
      <c r="AV2813" s="17"/>
      <c r="AW2813" s="17">
        <v>0.20092624070943299</v>
      </c>
      <c r="AX2813" s="17">
        <v>0.195964829234582</v>
      </c>
      <c r="AY2813" s="17">
        <v>0.11236653617215001</v>
      </c>
    </row>
    <row r="2814" spans="2:51">
      <c r="B2814" t="s">
        <v>134</v>
      </c>
      <c r="C2814" s="17">
        <v>0.32863131486441399</v>
      </c>
      <c r="D2814" s="17">
        <v>0.35726457069186301</v>
      </c>
      <c r="E2814" s="17">
        <v>0.30404644820528698</v>
      </c>
      <c r="F2814" s="17"/>
      <c r="G2814" s="17">
        <v>0.37321610968264202</v>
      </c>
      <c r="H2814" s="17">
        <v>0.32246186105188501</v>
      </c>
      <c r="I2814" s="17">
        <v>0.36152108232881902</v>
      </c>
      <c r="J2814" s="17">
        <v>0.28762643768929602</v>
      </c>
      <c r="K2814" s="17">
        <v>0.25943494803821499</v>
      </c>
      <c r="L2814" s="17">
        <v>0.36498942598223799</v>
      </c>
      <c r="M2814" s="17"/>
      <c r="N2814" s="17">
        <v>0.38488653765994801</v>
      </c>
      <c r="O2814" s="17">
        <v>0.35697405485455402</v>
      </c>
      <c r="P2814" s="17">
        <v>0.30555424736980002</v>
      </c>
      <c r="Q2814" s="17">
        <v>0.25225581109122303</v>
      </c>
      <c r="R2814" s="17"/>
      <c r="S2814" s="17">
        <v>0.36134228533263002</v>
      </c>
      <c r="T2814" s="17">
        <v>0.31585427125537002</v>
      </c>
      <c r="U2814" s="17">
        <v>0.32493684171032999</v>
      </c>
      <c r="V2814" s="17">
        <v>0.25362456849551102</v>
      </c>
      <c r="W2814" s="17">
        <v>0.36389192404965998</v>
      </c>
      <c r="X2814" s="17">
        <v>0.40930866976052999</v>
      </c>
      <c r="Y2814" s="17">
        <v>0.25054091675523499</v>
      </c>
      <c r="Z2814" s="17">
        <v>0.51853186350490299</v>
      </c>
      <c r="AA2814" s="17">
        <v>0.33642278958931299</v>
      </c>
      <c r="AB2814" s="17">
        <v>0.308224053690761</v>
      </c>
      <c r="AC2814" s="17">
        <v>0.23432715011156199</v>
      </c>
      <c r="AD2814" s="17">
        <v>0.16999643681947799</v>
      </c>
      <c r="AE2814" s="17"/>
      <c r="AF2814" s="17">
        <v>0.28870733214598299</v>
      </c>
      <c r="AG2814" s="17">
        <v>0.37826541282075399</v>
      </c>
      <c r="AH2814" s="17">
        <v>0.31059835992986201</v>
      </c>
      <c r="AI2814" s="17"/>
      <c r="AJ2814" s="17">
        <v>0.34058225624048999</v>
      </c>
      <c r="AK2814" s="17">
        <v>0.40632863442975697</v>
      </c>
      <c r="AL2814" s="17">
        <v>0.374013292210157</v>
      </c>
      <c r="AM2814" s="17"/>
      <c r="AN2814" s="17">
        <v>0.26735883895346502</v>
      </c>
      <c r="AO2814" s="17">
        <v>0.29934633470335997</v>
      </c>
      <c r="AP2814" s="17">
        <v>0.367293670276583</v>
      </c>
      <c r="AQ2814" s="17">
        <v>0.455382873744892</v>
      </c>
      <c r="AR2814" s="17">
        <v>0.407011739495174</v>
      </c>
      <c r="AS2814" s="17"/>
      <c r="AT2814" s="17">
        <v>0.32899734965146799</v>
      </c>
      <c r="AU2814" s="17">
        <v>0.35009813280860902</v>
      </c>
      <c r="AV2814" s="17"/>
      <c r="AW2814" s="17">
        <v>0.36676196324753502</v>
      </c>
      <c r="AX2814" s="17">
        <v>0.39186106115063601</v>
      </c>
      <c r="AY2814" s="17">
        <v>0.271730743058688</v>
      </c>
    </row>
    <row r="2815" spans="2:51">
      <c r="B2815" t="s">
        <v>135</v>
      </c>
      <c r="C2815" s="17">
        <v>0.31802074972209399</v>
      </c>
      <c r="D2815" s="17">
        <v>0.26508575463198703</v>
      </c>
      <c r="E2815" s="17">
        <v>0.36128459837655202</v>
      </c>
      <c r="F2815" s="17"/>
      <c r="G2815" s="17">
        <v>0.26483085291727199</v>
      </c>
      <c r="H2815" s="17">
        <v>0.27946423043239998</v>
      </c>
      <c r="I2815" s="17">
        <v>0.31337613303454798</v>
      </c>
      <c r="J2815" s="17">
        <v>0.32993415991762598</v>
      </c>
      <c r="K2815" s="17">
        <v>0.34340602585783597</v>
      </c>
      <c r="L2815" s="17">
        <v>0.34422525701907403</v>
      </c>
      <c r="M2815" s="17"/>
      <c r="N2815" s="17">
        <v>0.26149127274821599</v>
      </c>
      <c r="O2815" s="17">
        <v>0.29715607938766597</v>
      </c>
      <c r="P2815" s="17">
        <v>0.32721191050988602</v>
      </c>
      <c r="Q2815" s="17">
        <v>0.38984904964383599</v>
      </c>
      <c r="R2815" s="17"/>
      <c r="S2815" s="17">
        <v>0.29720637145800899</v>
      </c>
      <c r="T2815" s="17">
        <v>0.35211507772178902</v>
      </c>
      <c r="U2815" s="17">
        <v>0.299261775582572</v>
      </c>
      <c r="V2815" s="17">
        <v>0.36188509040052702</v>
      </c>
      <c r="W2815" s="17">
        <v>0.32052235437260101</v>
      </c>
      <c r="X2815" s="17">
        <v>0.34843654713148298</v>
      </c>
      <c r="Y2815" s="17">
        <v>0.29078704984026399</v>
      </c>
      <c r="Z2815" s="17">
        <v>0.25108948815430998</v>
      </c>
      <c r="AA2815" s="17">
        <v>0.31869073338860199</v>
      </c>
      <c r="AB2815" s="17">
        <v>0.23970714261602</v>
      </c>
      <c r="AC2815" s="17">
        <v>0.33357513755919199</v>
      </c>
      <c r="AD2815" s="17">
        <v>0.448492786741651</v>
      </c>
      <c r="AE2815" s="17"/>
      <c r="AF2815" s="17">
        <v>0.34030144352005998</v>
      </c>
      <c r="AG2815" s="17">
        <v>0.29349323895990198</v>
      </c>
      <c r="AH2815" s="17">
        <v>0.359331469348178</v>
      </c>
      <c r="AI2815" s="17"/>
      <c r="AJ2815" s="17">
        <v>0.33240646984935301</v>
      </c>
      <c r="AK2815" s="17">
        <v>0.27911279909616599</v>
      </c>
      <c r="AL2815" s="17">
        <v>0.24867027165908601</v>
      </c>
      <c r="AM2815" s="17"/>
      <c r="AN2815" s="17">
        <v>0.38438843243663201</v>
      </c>
      <c r="AO2815" s="17">
        <v>0.309380361008667</v>
      </c>
      <c r="AP2815" s="17">
        <v>0.277189385588549</v>
      </c>
      <c r="AQ2815" s="17">
        <v>0.201216129327671</v>
      </c>
      <c r="AR2815" s="17">
        <v>0.24215181001230601</v>
      </c>
      <c r="AS2815" s="17"/>
      <c r="AT2815" s="17">
        <v>0.32061967528986501</v>
      </c>
      <c r="AU2815" s="17">
        <v>0.28255581265089502</v>
      </c>
      <c r="AV2815" s="17"/>
      <c r="AW2815" s="17">
        <v>0.270962354477228</v>
      </c>
      <c r="AX2815" s="17">
        <v>0.275464665434558</v>
      </c>
      <c r="AY2815" s="17">
        <v>0.37927837830687999</v>
      </c>
    </row>
    <row r="2816" spans="2:51">
      <c r="B2816" t="s">
        <v>136</v>
      </c>
      <c r="C2816" s="17">
        <v>7.8990300949964704E-2</v>
      </c>
      <c r="D2816" s="17">
        <v>8.3735408808890299E-2</v>
      </c>
      <c r="E2816" s="17">
        <v>7.6091738546581494E-2</v>
      </c>
      <c r="F2816" s="17"/>
      <c r="G2816" s="17">
        <v>4.40663316824738E-2</v>
      </c>
      <c r="H2816" s="17">
        <v>5.4491589239788599E-2</v>
      </c>
      <c r="I2816" s="17">
        <v>6.0755342646468903E-2</v>
      </c>
      <c r="J2816" s="17">
        <v>9.0119878895096706E-2</v>
      </c>
      <c r="K2816" s="17">
        <v>0.120408681388584</v>
      </c>
      <c r="L2816" s="17">
        <v>8.7891841592703995E-2</v>
      </c>
      <c r="M2816" s="17"/>
      <c r="N2816" s="17">
        <v>7.2287691041387006E-2</v>
      </c>
      <c r="O2816" s="17">
        <v>8.0550697983096303E-2</v>
      </c>
      <c r="P2816" s="17">
        <v>7.28648458793279E-2</v>
      </c>
      <c r="Q2816" s="17">
        <v>9.2079700673496703E-2</v>
      </c>
      <c r="R2816" s="17"/>
      <c r="S2816" s="17">
        <v>5.8775324681506799E-2</v>
      </c>
      <c r="T2816" s="17">
        <v>9.5601618971072694E-2</v>
      </c>
      <c r="U2816" s="17">
        <v>0.127054527847375</v>
      </c>
      <c r="V2816" s="17">
        <v>9.39554795552969E-2</v>
      </c>
      <c r="W2816" s="17">
        <v>7.3063966518070803E-2</v>
      </c>
      <c r="X2816" s="17">
        <v>5.2030263649817901E-2</v>
      </c>
      <c r="Y2816" s="17">
        <v>7.6872297591060901E-2</v>
      </c>
      <c r="Z2816" s="17">
        <v>1.7646484895262798E-2</v>
      </c>
      <c r="AA2816" s="17">
        <v>5.0319523506686198E-2</v>
      </c>
      <c r="AB2816" s="17">
        <v>0.11141479295703199</v>
      </c>
      <c r="AC2816" s="17">
        <v>7.9436287780156697E-2</v>
      </c>
      <c r="AD2816" s="17">
        <v>0.144083314959258</v>
      </c>
      <c r="AE2816" s="17"/>
      <c r="AF2816" s="17">
        <v>9.9487087847475203E-2</v>
      </c>
      <c r="AG2816" s="17">
        <v>5.7260733414875802E-2</v>
      </c>
      <c r="AH2816" s="17">
        <v>8.8165137758068501E-2</v>
      </c>
      <c r="AI2816" s="17"/>
      <c r="AJ2816" s="17">
        <v>8.7911579450773103E-2</v>
      </c>
      <c r="AK2816" s="17">
        <v>5.6947669513030201E-2</v>
      </c>
      <c r="AL2816" s="17">
        <v>7.0222659303813897E-2</v>
      </c>
      <c r="AM2816" s="17"/>
      <c r="AN2816" s="17">
        <v>9.52958318713652E-2</v>
      </c>
      <c r="AO2816" s="17">
        <v>8.5949981816902901E-2</v>
      </c>
      <c r="AP2816" s="17">
        <v>7.39677930212672E-2</v>
      </c>
      <c r="AQ2816" s="17">
        <v>3.0825441305787502E-2</v>
      </c>
      <c r="AR2816" s="17">
        <v>0</v>
      </c>
      <c r="AS2816" s="17"/>
      <c r="AT2816" s="17">
        <v>8.1111873558797801E-2</v>
      </c>
      <c r="AU2816" s="17">
        <v>6.4572990865557303E-2</v>
      </c>
      <c r="AV2816" s="17"/>
      <c r="AW2816" s="17">
        <v>7.4566107365628007E-2</v>
      </c>
      <c r="AX2816" s="17">
        <v>4.7828775204418798E-2</v>
      </c>
      <c r="AY2816" s="17">
        <v>9.1613005538675907E-2</v>
      </c>
    </row>
    <row r="2817" spans="2:51">
      <c r="B2817" t="s">
        <v>137</v>
      </c>
      <c r="C2817" s="17">
        <v>5.2060334201329397E-2</v>
      </c>
      <c r="D2817" s="17">
        <v>7.3503215105350295E-2</v>
      </c>
      <c r="E2817" s="17">
        <v>3.5714395125912297E-2</v>
      </c>
      <c r="F2817" s="17"/>
      <c r="G2817" s="17">
        <v>1.1469220996315701E-2</v>
      </c>
      <c r="H2817" s="17">
        <v>4.7504722103698403E-2</v>
      </c>
      <c r="I2817" s="17">
        <v>4.4659918579192603E-2</v>
      </c>
      <c r="J2817" s="17">
        <v>9.0051204463961504E-2</v>
      </c>
      <c r="K2817" s="17">
        <v>7.9923480243526093E-2</v>
      </c>
      <c r="L2817" s="17">
        <v>3.2132278542289602E-2</v>
      </c>
      <c r="M2817" s="17"/>
      <c r="N2817" s="17">
        <v>3.3878322574867399E-2</v>
      </c>
      <c r="O2817" s="17">
        <v>7.4348222869462396E-2</v>
      </c>
      <c r="P2817" s="17">
        <v>5.1062485468430702E-2</v>
      </c>
      <c r="Q2817" s="17">
        <v>5.1442551626970097E-2</v>
      </c>
      <c r="R2817" s="17"/>
      <c r="S2817" s="17">
        <v>3.5322008696745302E-2</v>
      </c>
      <c r="T2817" s="17">
        <v>8.0016487922733096E-2</v>
      </c>
      <c r="U2817" s="17">
        <v>3.3997557435423299E-2</v>
      </c>
      <c r="V2817" s="17">
        <v>2.6730730224142799E-2</v>
      </c>
      <c r="W2817" s="17">
        <v>0</v>
      </c>
      <c r="X2817" s="17">
        <v>3.6795030945213199E-2</v>
      </c>
      <c r="Y2817" s="17">
        <v>9.8310081401714697E-2</v>
      </c>
      <c r="Z2817" s="17">
        <v>5.7201169973962601E-2</v>
      </c>
      <c r="AA2817" s="17">
        <v>4.6299394168834697E-2</v>
      </c>
      <c r="AB2817" s="17">
        <v>0.10676827057612299</v>
      </c>
      <c r="AC2817" s="17">
        <v>7.3042026294210097E-2</v>
      </c>
      <c r="AD2817" s="17">
        <v>0</v>
      </c>
      <c r="AE2817" s="17"/>
      <c r="AF2817" s="17">
        <v>7.2925144674359704E-2</v>
      </c>
      <c r="AG2817" s="17">
        <v>2.8750030433762501E-2</v>
      </c>
      <c r="AH2817" s="17">
        <v>8.4795788982306594E-2</v>
      </c>
      <c r="AI2817" s="17"/>
      <c r="AJ2817" s="17">
        <v>5.12800878263973E-2</v>
      </c>
      <c r="AK2817" s="17">
        <v>3.1858160832182097E-2</v>
      </c>
      <c r="AL2817" s="17">
        <v>1.41014468545556E-2</v>
      </c>
      <c r="AM2817" s="17"/>
      <c r="AN2817" s="17">
        <v>6.8082741317802994E-2</v>
      </c>
      <c r="AO2817" s="17">
        <v>7.1424599675747505E-2</v>
      </c>
      <c r="AP2817" s="17">
        <v>3.10902729304618E-2</v>
      </c>
      <c r="AQ2817" s="17">
        <v>3.7221960309135299E-2</v>
      </c>
      <c r="AR2817" s="17">
        <v>0</v>
      </c>
      <c r="AS2817" s="17"/>
      <c r="AT2817" s="17">
        <v>5.31970011829569E-2</v>
      </c>
      <c r="AU2817" s="17">
        <v>3.7350500973515798E-2</v>
      </c>
      <c r="AV2817" s="17"/>
      <c r="AW2817" s="17">
        <v>4.8371489132853801E-2</v>
      </c>
      <c r="AX2817" s="17">
        <v>1.7276674742940701E-2</v>
      </c>
      <c r="AY2817" s="17">
        <v>6.4809179055555097E-2</v>
      </c>
    </row>
    <row r="2818" spans="2:51">
      <c r="B2818" t="s">
        <v>119</v>
      </c>
      <c r="C2818" s="17">
        <v>5.9985331422964999E-2</v>
      </c>
      <c r="D2818" s="17">
        <v>3.1315429312194797E-2</v>
      </c>
      <c r="E2818" s="17">
        <v>8.3220758527240701E-2</v>
      </c>
      <c r="F2818" s="17"/>
      <c r="G2818" s="17">
        <v>5.8990435912365302E-2</v>
      </c>
      <c r="H2818" s="17">
        <v>4.85971952533817E-2</v>
      </c>
      <c r="I2818" s="17">
        <v>5.5360659783858103E-2</v>
      </c>
      <c r="J2818" s="17">
        <v>8.6309902318342097E-2</v>
      </c>
      <c r="K2818" s="17">
        <v>5.1970479163805698E-2</v>
      </c>
      <c r="L2818" s="17">
        <v>5.8156210405283397E-2</v>
      </c>
      <c r="M2818" s="17"/>
      <c r="N2818" s="17">
        <v>6.0475598946998901E-2</v>
      </c>
      <c r="O2818" s="17">
        <v>6.7574806428272696E-2</v>
      </c>
      <c r="P2818" s="17">
        <v>4.31034632938972E-2</v>
      </c>
      <c r="Q2818" s="17">
        <v>6.8164219263103204E-2</v>
      </c>
      <c r="R2818" s="17"/>
      <c r="S2818" s="17">
        <v>6.9379426375195494E-2</v>
      </c>
      <c r="T2818" s="17">
        <v>5.2892151765310501E-2</v>
      </c>
      <c r="U2818" s="17">
        <v>5.5635769160392999E-2</v>
      </c>
      <c r="V2818" s="17">
        <v>7.1106518519385695E-2</v>
      </c>
      <c r="W2818" s="17">
        <v>6.1628265942968198E-2</v>
      </c>
      <c r="X2818" s="17">
        <v>4.0035162846219198E-2</v>
      </c>
      <c r="Y2818" s="17">
        <v>2.74221783310243E-2</v>
      </c>
      <c r="Z2818" s="17">
        <v>3.9332389794764798E-2</v>
      </c>
      <c r="AA2818" s="17">
        <v>7.7706596237953507E-2</v>
      </c>
      <c r="AB2818" s="17">
        <v>5.5164680204193399E-2</v>
      </c>
      <c r="AC2818" s="17">
        <v>0.114237810017665</v>
      </c>
      <c r="AD2818" s="17">
        <v>6.70571257848252E-2</v>
      </c>
      <c r="AE2818" s="17"/>
      <c r="AF2818" s="17">
        <v>6.6643680636996494E-2</v>
      </c>
      <c r="AG2818" s="17">
        <v>5.6120255885474001E-2</v>
      </c>
      <c r="AH2818" s="17">
        <v>5.3874258593667602E-2</v>
      </c>
      <c r="AI2818" s="17"/>
      <c r="AJ2818" s="17">
        <v>4.4299035863681099E-2</v>
      </c>
      <c r="AK2818" s="17">
        <v>4.6124474666226802E-2</v>
      </c>
      <c r="AL2818" s="17">
        <v>3.72951678063696E-2</v>
      </c>
      <c r="AM2818" s="17"/>
      <c r="AN2818" s="17">
        <v>7.4901541198856003E-2</v>
      </c>
      <c r="AO2818" s="17">
        <v>5.0745914045338299E-2</v>
      </c>
      <c r="AP2818" s="17">
        <v>6.8203572111592697E-2</v>
      </c>
      <c r="AQ2818" s="17">
        <v>2.31860516189571E-2</v>
      </c>
      <c r="AR2818" s="17">
        <v>7.6901248331215699E-2</v>
      </c>
      <c r="AS2818" s="17"/>
      <c r="AT2818" s="17">
        <v>5.9500696683191398E-2</v>
      </c>
      <c r="AU2818" s="17">
        <v>6.9212393191118701E-2</v>
      </c>
      <c r="AV2818" s="17"/>
      <c r="AW2818" s="17">
        <v>3.8411845067322703E-2</v>
      </c>
      <c r="AX2818" s="17">
        <v>7.1603994232864801E-2</v>
      </c>
      <c r="AY2818" s="17">
        <v>8.0202157868050405E-2</v>
      </c>
    </row>
    <row r="2819" spans="2:51">
      <c r="B2819" t="s">
        <v>138</v>
      </c>
      <c r="C2819" s="17">
        <v>0.49094328370364598</v>
      </c>
      <c r="D2819" s="17">
        <v>0.54636019214157705</v>
      </c>
      <c r="E2819" s="17">
        <v>0.44368850942371402</v>
      </c>
      <c r="F2819" s="17"/>
      <c r="G2819" s="17">
        <v>0.62064315849157303</v>
      </c>
      <c r="H2819" s="17">
        <v>0.56994226297073203</v>
      </c>
      <c r="I2819" s="17">
        <v>0.52584794595593198</v>
      </c>
      <c r="J2819" s="17">
        <v>0.40358485440497399</v>
      </c>
      <c r="K2819" s="17">
        <v>0.40429133334624801</v>
      </c>
      <c r="L2819" s="17">
        <v>0.47759441244064899</v>
      </c>
      <c r="M2819" s="17"/>
      <c r="N2819" s="17">
        <v>0.57186711468853002</v>
      </c>
      <c r="O2819" s="17">
        <v>0.48037019333150199</v>
      </c>
      <c r="P2819" s="17">
        <v>0.50575729484845799</v>
      </c>
      <c r="Q2819" s="17">
        <v>0.398464478792594</v>
      </c>
      <c r="R2819" s="17"/>
      <c r="S2819" s="17">
        <v>0.53931686878854301</v>
      </c>
      <c r="T2819" s="17">
        <v>0.41937466361909398</v>
      </c>
      <c r="U2819" s="17">
        <v>0.484050369974237</v>
      </c>
      <c r="V2819" s="17">
        <v>0.44632218130064799</v>
      </c>
      <c r="W2819" s="17">
        <v>0.54478541316635998</v>
      </c>
      <c r="X2819" s="17">
        <v>0.52270299542726695</v>
      </c>
      <c r="Y2819" s="17">
        <v>0.50660839283593595</v>
      </c>
      <c r="Z2819" s="17">
        <v>0.63473046718170001</v>
      </c>
      <c r="AA2819" s="17">
        <v>0.50698375269792395</v>
      </c>
      <c r="AB2819" s="17">
        <v>0.48694511364663201</v>
      </c>
      <c r="AC2819" s="17">
        <v>0.39970873834877602</v>
      </c>
      <c r="AD2819" s="17">
        <v>0.340366772514266</v>
      </c>
      <c r="AE2819" s="17"/>
      <c r="AF2819" s="17">
        <v>0.42064264332110901</v>
      </c>
      <c r="AG2819" s="17">
        <v>0.564375741305986</v>
      </c>
      <c r="AH2819" s="17">
        <v>0.41383334531777999</v>
      </c>
      <c r="AI2819" s="17"/>
      <c r="AJ2819" s="17">
        <v>0.48410282700979601</v>
      </c>
      <c r="AK2819" s="17">
        <v>0.58595689589239497</v>
      </c>
      <c r="AL2819" s="17">
        <v>0.62971045437617501</v>
      </c>
      <c r="AM2819" s="17"/>
      <c r="AN2819" s="17">
        <v>0.377331453175344</v>
      </c>
      <c r="AO2819" s="17">
        <v>0.48249914345334399</v>
      </c>
      <c r="AP2819" s="17">
        <v>0.54954897634812905</v>
      </c>
      <c r="AQ2819" s="17">
        <v>0.70755041743844904</v>
      </c>
      <c r="AR2819" s="17">
        <v>0.68094694165647796</v>
      </c>
      <c r="AS2819" s="17"/>
      <c r="AT2819" s="17">
        <v>0.48557075328518901</v>
      </c>
      <c r="AU2819" s="17">
        <v>0.54630830231891303</v>
      </c>
      <c r="AV2819" s="17"/>
      <c r="AW2819" s="17">
        <v>0.56768820395696795</v>
      </c>
      <c r="AX2819" s="17">
        <v>0.58782589038521804</v>
      </c>
      <c r="AY2819" s="17">
        <v>0.38409727923083797</v>
      </c>
    </row>
    <row r="2820" spans="2:51">
      <c r="B2820" t="s">
        <v>139</v>
      </c>
      <c r="C2820" s="17">
        <v>0.131050635151294</v>
      </c>
      <c r="D2820" s="17">
        <v>0.15723862391424101</v>
      </c>
      <c r="E2820" s="17">
        <v>0.11180613367249401</v>
      </c>
      <c r="F2820" s="17"/>
      <c r="G2820" s="17">
        <v>5.5535552678789499E-2</v>
      </c>
      <c r="H2820" s="17">
        <v>0.101996311343487</v>
      </c>
      <c r="I2820" s="17">
        <v>0.105415261225662</v>
      </c>
      <c r="J2820" s="17">
        <v>0.18017108335905799</v>
      </c>
      <c r="K2820" s="17">
        <v>0.20033216163211001</v>
      </c>
      <c r="L2820" s="17">
        <v>0.120024120134994</v>
      </c>
      <c r="M2820" s="17"/>
      <c r="N2820" s="17">
        <v>0.106166013616254</v>
      </c>
      <c r="O2820" s="17">
        <v>0.15489892085255899</v>
      </c>
      <c r="P2820" s="17">
        <v>0.123927331347759</v>
      </c>
      <c r="Q2820" s="17">
        <v>0.143522252300467</v>
      </c>
      <c r="R2820" s="17"/>
      <c r="S2820" s="17">
        <v>9.4097333378252102E-2</v>
      </c>
      <c r="T2820" s="17">
        <v>0.175618106893806</v>
      </c>
      <c r="U2820" s="17">
        <v>0.16105208528279799</v>
      </c>
      <c r="V2820" s="17">
        <v>0.12068620977944</v>
      </c>
      <c r="W2820" s="17">
        <v>7.3063966518070803E-2</v>
      </c>
      <c r="X2820" s="17">
        <v>8.8825294595031107E-2</v>
      </c>
      <c r="Y2820" s="17">
        <v>0.175182378992776</v>
      </c>
      <c r="Z2820" s="17">
        <v>7.4847654869225497E-2</v>
      </c>
      <c r="AA2820" s="17">
        <v>9.6618917675520902E-2</v>
      </c>
      <c r="AB2820" s="17">
        <v>0.218183063533155</v>
      </c>
      <c r="AC2820" s="17">
        <v>0.15247831407436699</v>
      </c>
      <c r="AD2820" s="17">
        <v>0.144083314959258</v>
      </c>
      <c r="AE2820" s="17"/>
      <c r="AF2820" s="17">
        <v>0.17241223252183499</v>
      </c>
      <c r="AG2820" s="17">
        <v>8.6010763848638205E-2</v>
      </c>
      <c r="AH2820" s="17">
        <v>0.172960926740375</v>
      </c>
      <c r="AI2820" s="17"/>
      <c r="AJ2820" s="17">
        <v>0.13919166727717</v>
      </c>
      <c r="AK2820" s="17">
        <v>8.8805830345212194E-2</v>
      </c>
      <c r="AL2820" s="17">
        <v>8.4324106158369494E-2</v>
      </c>
      <c r="AM2820" s="17"/>
      <c r="AN2820" s="17">
        <v>0.16337857318916801</v>
      </c>
      <c r="AO2820" s="17">
        <v>0.15737458149264999</v>
      </c>
      <c r="AP2820" s="17">
        <v>0.10505806595172899</v>
      </c>
      <c r="AQ2820" s="17">
        <v>6.8047401614922801E-2</v>
      </c>
      <c r="AR2820" s="17">
        <v>0</v>
      </c>
      <c r="AS2820" s="17"/>
      <c r="AT2820" s="17">
        <v>0.13430887474175501</v>
      </c>
      <c r="AU2820" s="17">
        <v>0.101923491839073</v>
      </c>
      <c r="AV2820" s="17"/>
      <c r="AW2820" s="17">
        <v>0.122937596498482</v>
      </c>
      <c r="AX2820" s="17">
        <v>6.5105449947359506E-2</v>
      </c>
      <c r="AY2820" s="17">
        <v>0.15642218459423099</v>
      </c>
    </row>
    <row r="2821" spans="2:51">
      <c r="B2821" t="s">
        <v>140</v>
      </c>
      <c r="C2821" s="17">
        <v>0.35989264855235198</v>
      </c>
      <c r="D2821" s="17">
        <v>0.38912156822733701</v>
      </c>
      <c r="E2821" s="17">
        <v>0.33188237575121998</v>
      </c>
      <c r="F2821" s="17"/>
      <c r="G2821" s="17">
        <v>0.56510760581278396</v>
      </c>
      <c r="H2821" s="17">
        <v>0.467945951627245</v>
      </c>
      <c r="I2821" s="17">
        <v>0.42043268473027101</v>
      </c>
      <c r="J2821" s="17">
        <v>0.223413771045916</v>
      </c>
      <c r="K2821" s="17">
        <v>0.20395917171413799</v>
      </c>
      <c r="L2821" s="17">
        <v>0.35757029230565501</v>
      </c>
      <c r="M2821" s="17"/>
      <c r="N2821" s="17">
        <v>0.46570110107227602</v>
      </c>
      <c r="O2821" s="17">
        <v>0.32547127247894397</v>
      </c>
      <c r="P2821" s="17">
        <v>0.38182996350069898</v>
      </c>
      <c r="Q2821" s="17">
        <v>0.254942226492127</v>
      </c>
      <c r="R2821" s="17"/>
      <c r="S2821" s="17">
        <v>0.44521953541029102</v>
      </c>
      <c r="T2821" s="17">
        <v>0.24375655672528901</v>
      </c>
      <c r="U2821" s="17">
        <v>0.32299828469143799</v>
      </c>
      <c r="V2821" s="17">
        <v>0.32563597152120799</v>
      </c>
      <c r="W2821" s="17">
        <v>0.47172144664829002</v>
      </c>
      <c r="X2821" s="17">
        <v>0.43387770083223598</v>
      </c>
      <c r="Y2821" s="17">
        <v>0.331426013843161</v>
      </c>
      <c r="Z2821" s="17">
        <v>0.55988281231247505</v>
      </c>
      <c r="AA2821" s="17">
        <v>0.41036483502240301</v>
      </c>
      <c r="AB2821" s="17">
        <v>0.26876205011347598</v>
      </c>
      <c r="AC2821" s="17">
        <v>0.24723042427441</v>
      </c>
      <c r="AD2821" s="17">
        <v>0.19628345755500801</v>
      </c>
      <c r="AE2821" s="17"/>
      <c r="AF2821" s="17">
        <v>0.24823041079927399</v>
      </c>
      <c r="AG2821" s="17">
        <v>0.47836497745734802</v>
      </c>
      <c r="AH2821" s="17">
        <v>0.24087241857740399</v>
      </c>
      <c r="AI2821" s="17"/>
      <c r="AJ2821" s="17">
        <v>0.34491115973262498</v>
      </c>
      <c r="AK2821" s="17">
        <v>0.49715106554718302</v>
      </c>
      <c r="AL2821" s="17">
        <v>0.54538634821780496</v>
      </c>
      <c r="AM2821" s="17"/>
      <c r="AN2821" s="17">
        <v>0.21395287998617599</v>
      </c>
      <c r="AO2821" s="17">
        <v>0.325124561960694</v>
      </c>
      <c r="AP2821" s="17">
        <v>0.44449091039639999</v>
      </c>
      <c r="AQ2821" s="17">
        <v>0.63950301582352698</v>
      </c>
      <c r="AR2821" s="17">
        <v>0.68094694165647796</v>
      </c>
      <c r="AS2821" s="17"/>
      <c r="AT2821" s="17">
        <v>0.35126187854343399</v>
      </c>
      <c r="AU2821" s="17">
        <v>0.44438481047984002</v>
      </c>
      <c r="AV2821" s="17"/>
      <c r="AW2821" s="17">
        <v>0.44475060745848599</v>
      </c>
      <c r="AX2821" s="17">
        <v>0.52272044043785804</v>
      </c>
      <c r="AY2821" s="17">
        <v>0.22767509463660701</v>
      </c>
    </row>
    <row r="2822" spans="2:51">
      <c r="C2822" s="17"/>
      <c r="D2822" s="17"/>
      <c r="E2822" s="17"/>
      <c r="F2822" s="17"/>
      <c r="G2822" s="17"/>
      <c r="H2822" s="17"/>
      <c r="I2822" s="17"/>
      <c r="J2822" s="17"/>
      <c r="K2822" s="17"/>
      <c r="L2822" s="17"/>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7"/>
      <c r="AI2822" s="17"/>
      <c r="AJ2822" s="17"/>
      <c r="AK2822" s="17"/>
      <c r="AL2822" s="17"/>
      <c r="AM2822" s="17"/>
      <c r="AN2822" s="17"/>
      <c r="AO2822" s="17"/>
      <c r="AP2822" s="17"/>
      <c r="AQ2822" s="17"/>
      <c r="AR2822" s="17"/>
      <c r="AS2822" s="17"/>
      <c r="AT2822" s="17"/>
      <c r="AU2822" s="17"/>
      <c r="AV2822" s="17"/>
      <c r="AW2822" s="17"/>
      <c r="AX2822" s="17"/>
      <c r="AY2822" s="17"/>
    </row>
    <row r="2823" spans="2:51">
      <c r="B2823" s="6" t="s">
        <v>579</v>
      </c>
      <c r="C2823" s="17"/>
      <c r="D2823" s="17"/>
      <c r="E2823" s="17"/>
      <c r="F2823" s="17"/>
      <c r="G2823" s="17"/>
      <c r="H2823" s="17"/>
      <c r="I2823" s="17"/>
      <c r="J2823" s="17"/>
      <c r="K2823" s="17"/>
      <c r="L2823" s="17"/>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7"/>
      <c r="AI2823" s="17"/>
      <c r="AJ2823" s="17"/>
      <c r="AK2823" s="17"/>
      <c r="AL2823" s="17"/>
      <c r="AM2823" s="17"/>
      <c r="AN2823" s="17"/>
      <c r="AO2823" s="17"/>
      <c r="AP2823" s="17"/>
      <c r="AQ2823" s="17"/>
      <c r="AR2823" s="17"/>
      <c r="AS2823" s="17"/>
      <c r="AT2823" s="17"/>
      <c r="AU2823" s="17"/>
      <c r="AV2823" s="17"/>
      <c r="AW2823" s="17"/>
      <c r="AX2823" s="17"/>
      <c r="AY2823" s="17"/>
    </row>
    <row r="2824" spans="2:51">
      <c r="B2824" s="24" t="s">
        <v>16</v>
      </c>
      <c r="C2824" s="17"/>
      <c r="D2824" s="17"/>
      <c r="E2824" s="17"/>
      <c r="F2824" s="17"/>
      <c r="G2824" s="17"/>
      <c r="H2824" s="17"/>
      <c r="I2824" s="17"/>
      <c r="J2824" s="17"/>
      <c r="K2824" s="17"/>
      <c r="L2824" s="17"/>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7"/>
      <c r="AI2824" s="17"/>
      <c r="AJ2824" s="17"/>
      <c r="AK2824" s="17"/>
      <c r="AL2824" s="17"/>
      <c r="AM2824" s="17"/>
      <c r="AN2824" s="17"/>
      <c r="AO2824" s="17"/>
      <c r="AP2824" s="17"/>
      <c r="AQ2824" s="17"/>
      <c r="AR2824" s="17"/>
      <c r="AS2824" s="17"/>
      <c r="AT2824" s="17"/>
      <c r="AU2824" s="17"/>
      <c r="AV2824" s="17"/>
      <c r="AW2824" s="17"/>
      <c r="AX2824" s="17"/>
      <c r="AY2824" s="17"/>
    </row>
    <row r="2825" spans="2:51">
      <c r="B2825" t="s">
        <v>133</v>
      </c>
      <c r="C2825" s="17">
        <v>9.4756162101955005E-2</v>
      </c>
      <c r="D2825" s="17">
        <v>0.117176795408683</v>
      </c>
      <c r="E2825" s="17">
        <v>7.6678193647386206E-2</v>
      </c>
      <c r="F2825" s="17"/>
      <c r="G2825" s="17">
        <v>9.4561013313645803E-2</v>
      </c>
      <c r="H2825" s="17">
        <v>9.0654430097059993E-2</v>
      </c>
      <c r="I2825" s="17">
        <v>8.6032683449936406E-2</v>
      </c>
      <c r="J2825" s="17">
        <v>0.12208496048378201</v>
      </c>
      <c r="K2825" s="17">
        <v>0.10079350160114101</v>
      </c>
      <c r="L2825" s="17">
        <v>8.0547700666636093E-2</v>
      </c>
      <c r="M2825" s="17"/>
      <c r="N2825" s="17">
        <v>9.9987360959791105E-2</v>
      </c>
      <c r="O2825" s="17">
        <v>7.6742925901559303E-2</v>
      </c>
      <c r="P2825" s="17">
        <v>0.101715047463834</v>
      </c>
      <c r="Q2825" s="17">
        <v>9.7483022856700893E-2</v>
      </c>
      <c r="R2825" s="17"/>
      <c r="S2825" s="17">
        <v>6.9994173297307297E-2</v>
      </c>
      <c r="T2825" s="17">
        <v>0.121687789176724</v>
      </c>
      <c r="U2825" s="17">
        <v>7.5954582013985195E-2</v>
      </c>
      <c r="V2825" s="17">
        <v>0.117772623824343</v>
      </c>
      <c r="W2825" s="17">
        <v>0.11211513921579901</v>
      </c>
      <c r="X2825" s="17">
        <v>6.60925068957086E-2</v>
      </c>
      <c r="Y2825" s="17">
        <v>0.12569469446040901</v>
      </c>
      <c r="Z2825" s="17">
        <v>6.6404221066650504E-2</v>
      </c>
      <c r="AA2825" s="17">
        <v>0.128081506765793</v>
      </c>
      <c r="AB2825" s="17">
        <v>8.7496530088373201E-2</v>
      </c>
      <c r="AC2825" s="17">
        <v>1.70095428708451E-2</v>
      </c>
      <c r="AD2825" s="17">
        <v>6.4572080288662598E-2</v>
      </c>
      <c r="AE2825" s="17"/>
      <c r="AF2825" s="17">
        <v>0.121865021110157</v>
      </c>
      <c r="AG2825" s="17">
        <v>8.2434214291327301E-2</v>
      </c>
      <c r="AH2825" s="17">
        <v>6.3138079024464E-2</v>
      </c>
      <c r="AI2825" s="17"/>
      <c r="AJ2825" s="17">
        <v>0.139499534037586</v>
      </c>
      <c r="AK2825" s="17">
        <v>8.4392802243716605E-2</v>
      </c>
      <c r="AL2825" s="17">
        <v>3.2094273588982002E-2</v>
      </c>
      <c r="AM2825" s="17"/>
      <c r="AN2825" s="17">
        <v>9.3139067460423497E-2</v>
      </c>
      <c r="AO2825" s="17">
        <v>0.101694462897332</v>
      </c>
      <c r="AP2825" s="17">
        <v>8.8892654721649603E-2</v>
      </c>
      <c r="AQ2825" s="17">
        <v>0.15488817266159099</v>
      </c>
      <c r="AR2825" s="17">
        <v>4.9379788279628897E-2</v>
      </c>
      <c r="AS2825" s="17"/>
      <c r="AT2825" s="17">
        <v>9.64676991295675E-2</v>
      </c>
      <c r="AU2825" s="17">
        <v>8.5485113333670398E-2</v>
      </c>
      <c r="AV2825" s="17"/>
      <c r="AW2825" s="17">
        <v>9.5063232711483703E-2</v>
      </c>
      <c r="AX2825" s="17">
        <v>8.8227489011509799E-2</v>
      </c>
      <c r="AY2825" s="17">
        <v>9.60764261748797E-2</v>
      </c>
    </row>
    <row r="2826" spans="2:51">
      <c r="B2826" t="s">
        <v>134</v>
      </c>
      <c r="C2826" s="17">
        <v>0.23661396198912901</v>
      </c>
      <c r="D2826" s="17">
        <v>0.28257813982274599</v>
      </c>
      <c r="E2826" s="17">
        <v>0.20290701876666201</v>
      </c>
      <c r="F2826" s="17"/>
      <c r="G2826" s="17">
        <v>0.26115425048099</v>
      </c>
      <c r="H2826" s="17">
        <v>0.248423681435297</v>
      </c>
      <c r="I2826" s="17">
        <v>0.232104877422638</v>
      </c>
      <c r="J2826" s="17">
        <v>0.19726628356717399</v>
      </c>
      <c r="K2826" s="17">
        <v>0.23325166218709301</v>
      </c>
      <c r="L2826" s="17">
        <v>0.25195966206123599</v>
      </c>
      <c r="M2826" s="17"/>
      <c r="N2826" s="17">
        <v>0.27544630528980901</v>
      </c>
      <c r="O2826" s="17">
        <v>0.254451488795713</v>
      </c>
      <c r="P2826" s="17">
        <v>0.265561506307674</v>
      </c>
      <c r="Q2826" s="17">
        <v>0.152411176036895</v>
      </c>
      <c r="R2826" s="17"/>
      <c r="S2826" s="17">
        <v>0.27435040340296402</v>
      </c>
      <c r="T2826" s="17">
        <v>0.21994407684442599</v>
      </c>
      <c r="U2826" s="17">
        <v>0.27363366559017499</v>
      </c>
      <c r="V2826" s="17">
        <v>0.213073275149574</v>
      </c>
      <c r="W2826" s="17">
        <v>0.262795556827845</v>
      </c>
      <c r="X2826" s="17">
        <v>0.284009435260762</v>
      </c>
      <c r="Y2826" s="17">
        <v>0.26411178894215498</v>
      </c>
      <c r="Z2826" s="17">
        <v>0.13665694806402001</v>
      </c>
      <c r="AA2826" s="17">
        <v>0.19109195276489699</v>
      </c>
      <c r="AB2826" s="17">
        <v>0.22730360681987499</v>
      </c>
      <c r="AC2826" s="17">
        <v>0.14904920492447801</v>
      </c>
      <c r="AD2826" s="17">
        <v>0.31460570734034898</v>
      </c>
      <c r="AE2826" s="17"/>
      <c r="AF2826" s="17">
        <v>0.24359167480653901</v>
      </c>
      <c r="AG2826" s="17">
        <v>0.22691537680005899</v>
      </c>
      <c r="AH2826" s="17">
        <v>0.216085689057439</v>
      </c>
      <c r="AI2826" s="17"/>
      <c r="AJ2826" s="17">
        <v>0.252849378528681</v>
      </c>
      <c r="AK2826" s="17">
        <v>0.25615168955773299</v>
      </c>
      <c r="AL2826" s="17">
        <v>0.17433129083520099</v>
      </c>
      <c r="AM2826" s="17"/>
      <c r="AN2826" s="17">
        <v>0.187002394729468</v>
      </c>
      <c r="AO2826" s="17">
        <v>0.23651761807903801</v>
      </c>
      <c r="AP2826" s="17">
        <v>0.261297912939151</v>
      </c>
      <c r="AQ2826" s="17">
        <v>0.29733070368207198</v>
      </c>
      <c r="AR2826" s="17">
        <v>0.33712349589312701</v>
      </c>
      <c r="AS2826" s="17"/>
      <c r="AT2826" s="17">
        <v>0.23340114482504501</v>
      </c>
      <c r="AU2826" s="17">
        <v>0.27070198156670899</v>
      </c>
      <c r="AV2826" s="17"/>
      <c r="AW2826" s="17">
        <v>0.27102973760113802</v>
      </c>
      <c r="AX2826" s="17">
        <v>0.23468247067602999</v>
      </c>
      <c r="AY2826" s="17">
        <v>0.200166674690097</v>
      </c>
    </row>
    <row r="2827" spans="2:51">
      <c r="B2827" t="s">
        <v>135</v>
      </c>
      <c r="C2827" s="17">
        <v>0.37425034335406898</v>
      </c>
      <c r="D2827" s="17">
        <v>0.34290460842342901</v>
      </c>
      <c r="E2827" s="17">
        <v>0.40294208301545098</v>
      </c>
      <c r="F2827" s="17"/>
      <c r="G2827" s="17">
        <v>0.28215203922405302</v>
      </c>
      <c r="H2827" s="17">
        <v>0.43578652965913001</v>
      </c>
      <c r="I2827" s="17">
        <v>0.33115160080802702</v>
      </c>
      <c r="J2827" s="17">
        <v>0.34630647115576402</v>
      </c>
      <c r="K2827" s="17">
        <v>0.40186552933314401</v>
      </c>
      <c r="L2827" s="17">
        <v>0.40731569120322197</v>
      </c>
      <c r="M2827" s="17"/>
      <c r="N2827" s="17">
        <v>0.34246700621565002</v>
      </c>
      <c r="O2827" s="17">
        <v>0.37620592708994799</v>
      </c>
      <c r="P2827" s="17">
        <v>0.38009504715433301</v>
      </c>
      <c r="Q2827" s="17">
        <v>0.407025507931078</v>
      </c>
      <c r="R2827" s="17"/>
      <c r="S2827" s="17">
        <v>0.33990737923549202</v>
      </c>
      <c r="T2827" s="17">
        <v>0.38131495530781001</v>
      </c>
      <c r="U2827" s="17">
        <v>0.36086723360258399</v>
      </c>
      <c r="V2827" s="17">
        <v>0.36282509959591203</v>
      </c>
      <c r="W2827" s="17">
        <v>0.34819294500894998</v>
      </c>
      <c r="X2827" s="17">
        <v>0.41740425674553999</v>
      </c>
      <c r="Y2827" s="17">
        <v>0.32134460754729799</v>
      </c>
      <c r="Z2827" s="17">
        <v>0.56707950854857403</v>
      </c>
      <c r="AA2827" s="17">
        <v>0.33121331972305301</v>
      </c>
      <c r="AB2827" s="17">
        <v>0.37131666385880102</v>
      </c>
      <c r="AC2827" s="17">
        <v>0.48928821991221899</v>
      </c>
      <c r="AD2827" s="17">
        <v>0.38309227862925399</v>
      </c>
      <c r="AE2827" s="17"/>
      <c r="AF2827" s="17">
        <v>0.37510459678407299</v>
      </c>
      <c r="AG2827" s="17">
        <v>0.38432899614791299</v>
      </c>
      <c r="AH2827" s="17">
        <v>0.387615641014595</v>
      </c>
      <c r="AI2827" s="17"/>
      <c r="AJ2827" s="17">
        <v>0.37163957890650201</v>
      </c>
      <c r="AK2827" s="17">
        <v>0.38592111446167998</v>
      </c>
      <c r="AL2827" s="17">
        <v>0.39605133026026101</v>
      </c>
      <c r="AM2827" s="17"/>
      <c r="AN2827" s="17">
        <v>0.39317611995857399</v>
      </c>
      <c r="AO2827" s="17">
        <v>0.34863235945077897</v>
      </c>
      <c r="AP2827" s="17">
        <v>0.37065542041477201</v>
      </c>
      <c r="AQ2827" s="17">
        <v>0.30142215714536003</v>
      </c>
      <c r="AR2827" s="17">
        <v>0.26705509518867898</v>
      </c>
      <c r="AS2827" s="17"/>
      <c r="AT2827" s="17">
        <v>0.37468193771293301</v>
      </c>
      <c r="AU2827" s="17">
        <v>0.3373451619358</v>
      </c>
      <c r="AV2827" s="17"/>
      <c r="AW2827" s="17">
        <v>0.345759431319487</v>
      </c>
      <c r="AX2827" s="17">
        <v>0.41469320317549502</v>
      </c>
      <c r="AY2827" s="17">
        <v>0.39460706323285399</v>
      </c>
    </row>
    <row r="2828" spans="2:51">
      <c r="B2828" t="s">
        <v>136</v>
      </c>
      <c r="C2828" s="17">
        <v>0.16320069299425</v>
      </c>
      <c r="D2828" s="17">
        <v>0.13867029802199801</v>
      </c>
      <c r="E2828" s="17">
        <v>0.180511701179455</v>
      </c>
      <c r="F2828" s="17"/>
      <c r="G2828" s="17">
        <v>0.23206199373014</v>
      </c>
      <c r="H2828" s="17">
        <v>0.13212128646820401</v>
      </c>
      <c r="I2828" s="17">
        <v>0.203301019981035</v>
      </c>
      <c r="J2828" s="17">
        <v>0.15917811247601099</v>
      </c>
      <c r="K2828" s="17">
        <v>0.14559229124577799</v>
      </c>
      <c r="L2828" s="17">
        <v>0.13832951177466901</v>
      </c>
      <c r="M2828" s="17"/>
      <c r="N2828" s="17">
        <v>0.16981735624236</v>
      </c>
      <c r="O2828" s="17">
        <v>0.15076353166782899</v>
      </c>
      <c r="P2828" s="17">
        <v>0.150695161051074</v>
      </c>
      <c r="Q2828" s="17">
        <v>0.17328396365526499</v>
      </c>
      <c r="R2828" s="17"/>
      <c r="S2828" s="17">
        <v>0.12408451049482799</v>
      </c>
      <c r="T2828" s="17">
        <v>0.16966659960602801</v>
      </c>
      <c r="U2828" s="17">
        <v>0.12509915358326401</v>
      </c>
      <c r="V2828" s="17">
        <v>0.184594888044361</v>
      </c>
      <c r="W2828" s="17">
        <v>0.141897545720026</v>
      </c>
      <c r="X2828" s="17">
        <v>0.14347521175231001</v>
      </c>
      <c r="Y2828" s="17">
        <v>0.247661052022735</v>
      </c>
      <c r="Z2828" s="17">
        <v>0.109280517545084</v>
      </c>
      <c r="AA2828" s="17">
        <v>0.19639622954430599</v>
      </c>
      <c r="AB2828" s="17">
        <v>0.19338422897729701</v>
      </c>
      <c r="AC2828" s="17">
        <v>0.13843269192607599</v>
      </c>
      <c r="AD2828" s="17">
        <v>0.18628059109542999</v>
      </c>
      <c r="AE2828" s="17"/>
      <c r="AF2828" s="17">
        <v>0.13776269255861401</v>
      </c>
      <c r="AG2828" s="17">
        <v>0.17020716178407899</v>
      </c>
      <c r="AH2828" s="17">
        <v>0.185087657649396</v>
      </c>
      <c r="AI2828" s="17"/>
      <c r="AJ2828" s="17">
        <v>0.14092502251644401</v>
      </c>
      <c r="AK2828" s="17">
        <v>0.14994627302574901</v>
      </c>
      <c r="AL2828" s="17">
        <v>0.269966402481294</v>
      </c>
      <c r="AM2828" s="17"/>
      <c r="AN2828" s="17">
        <v>0.14273942933318101</v>
      </c>
      <c r="AO2828" s="17">
        <v>0.16844177042278199</v>
      </c>
      <c r="AP2828" s="17">
        <v>0.17691429271964099</v>
      </c>
      <c r="AQ2828" s="17">
        <v>0.17139528111005101</v>
      </c>
      <c r="AR2828" s="17">
        <v>0.190857185983733</v>
      </c>
      <c r="AS2828" s="17"/>
      <c r="AT2828" s="17">
        <v>0.16909098517287399</v>
      </c>
      <c r="AU2828" s="17">
        <v>0.118906178017433</v>
      </c>
      <c r="AV2828" s="17"/>
      <c r="AW2828" s="17">
        <v>0.17583518614742399</v>
      </c>
      <c r="AX2828" s="17">
        <v>0.13714656991636201</v>
      </c>
      <c r="AY2828" s="17">
        <v>0.156225175063572</v>
      </c>
    </row>
    <row r="2829" spans="2:51">
      <c r="B2829" t="s">
        <v>137</v>
      </c>
      <c r="C2829" s="17">
        <v>4.7539461671655001E-2</v>
      </c>
      <c r="D2829" s="17">
        <v>4.9347982748652701E-2</v>
      </c>
      <c r="E2829" s="17">
        <v>4.2991287238320401E-2</v>
      </c>
      <c r="F2829" s="17"/>
      <c r="G2829" s="17">
        <v>3.7474626518752802E-2</v>
      </c>
      <c r="H2829" s="17">
        <v>4.6425990930687597E-2</v>
      </c>
      <c r="I2829" s="17">
        <v>5.8876088844661903E-2</v>
      </c>
      <c r="J2829" s="17">
        <v>6.6237644755893194E-2</v>
      </c>
      <c r="K2829" s="17">
        <v>4.5427379557077499E-2</v>
      </c>
      <c r="L2829" s="17">
        <v>3.2140352868814101E-2</v>
      </c>
      <c r="M2829" s="17"/>
      <c r="N2829" s="17">
        <v>3.8899133249820701E-2</v>
      </c>
      <c r="O2829" s="17">
        <v>6.2468667574391401E-2</v>
      </c>
      <c r="P2829" s="17">
        <v>3.5364171983436603E-2</v>
      </c>
      <c r="Q2829" s="17">
        <v>5.37061003676082E-2</v>
      </c>
      <c r="R2829" s="17"/>
      <c r="S2829" s="17">
        <v>5.54222003570215E-2</v>
      </c>
      <c r="T2829" s="17">
        <v>2.2542816121599901E-2</v>
      </c>
      <c r="U2829" s="17">
        <v>7.2815518146940594E-2</v>
      </c>
      <c r="V2829" s="17">
        <v>4.0307035362330601E-2</v>
      </c>
      <c r="W2829" s="17">
        <v>3.15421905486186E-2</v>
      </c>
      <c r="X2829" s="17">
        <v>4.1228554782414398E-2</v>
      </c>
      <c r="Y2829" s="17">
        <v>1.7779953566784301E-2</v>
      </c>
      <c r="Z2829" s="17">
        <v>8.1523732833319498E-2</v>
      </c>
      <c r="AA2829" s="17">
        <v>6.3202267709218399E-2</v>
      </c>
      <c r="AB2829" s="17">
        <v>5.7166805635090003E-2</v>
      </c>
      <c r="AC2829" s="17">
        <v>9.1982530348717007E-2</v>
      </c>
      <c r="AD2829" s="17">
        <v>0</v>
      </c>
      <c r="AE2829" s="17"/>
      <c r="AF2829" s="17">
        <v>3.3022564731466697E-2</v>
      </c>
      <c r="AG2829" s="17">
        <v>6.5230664854298501E-2</v>
      </c>
      <c r="AH2829" s="17">
        <v>4.7836774928611797E-2</v>
      </c>
      <c r="AI2829" s="17"/>
      <c r="AJ2829" s="17">
        <v>3.5657193337657503E-2</v>
      </c>
      <c r="AK2829" s="17">
        <v>5.48043146941289E-2</v>
      </c>
      <c r="AL2829" s="17">
        <v>5.5336350876344101E-2</v>
      </c>
      <c r="AM2829" s="17"/>
      <c r="AN2829" s="17">
        <v>5.9492277249836099E-2</v>
      </c>
      <c r="AO2829" s="17">
        <v>3.8376445175432698E-2</v>
      </c>
      <c r="AP2829" s="17">
        <v>3.8067582873284898E-2</v>
      </c>
      <c r="AQ2829" s="17">
        <v>5.4237844741514503E-2</v>
      </c>
      <c r="AR2829" s="17">
        <v>0</v>
      </c>
      <c r="AS2829" s="17"/>
      <c r="AT2829" s="17">
        <v>4.8373850723425198E-2</v>
      </c>
      <c r="AU2829" s="17">
        <v>4.3122026480661803E-2</v>
      </c>
      <c r="AV2829" s="17"/>
      <c r="AW2829" s="17">
        <v>4.7671139885100203E-2</v>
      </c>
      <c r="AX2829" s="17">
        <v>3.8869226842680099E-2</v>
      </c>
      <c r="AY2829" s="17">
        <v>4.9589137921524397E-2</v>
      </c>
    </row>
    <row r="2830" spans="2:51">
      <c r="B2830" t="s">
        <v>119</v>
      </c>
      <c r="C2830" s="17">
        <v>8.3639377888941505E-2</v>
      </c>
      <c r="D2830" s="17">
        <v>6.9322175574490899E-2</v>
      </c>
      <c r="E2830" s="17">
        <v>9.3969716152725494E-2</v>
      </c>
      <c r="F2830" s="17"/>
      <c r="G2830" s="17">
        <v>9.2596076732418195E-2</v>
      </c>
      <c r="H2830" s="17">
        <v>4.6588081409621597E-2</v>
      </c>
      <c r="I2830" s="17">
        <v>8.8533729493702307E-2</v>
      </c>
      <c r="J2830" s="17">
        <v>0.108926527561376</v>
      </c>
      <c r="K2830" s="17">
        <v>7.3069636075767705E-2</v>
      </c>
      <c r="L2830" s="17">
        <v>8.9707081425422705E-2</v>
      </c>
      <c r="M2830" s="17"/>
      <c r="N2830" s="17">
        <v>7.3382838042568996E-2</v>
      </c>
      <c r="O2830" s="17">
        <v>7.9367458970559496E-2</v>
      </c>
      <c r="P2830" s="17">
        <v>6.6569066039648697E-2</v>
      </c>
      <c r="Q2830" s="17">
        <v>0.116090229152453</v>
      </c>
      <c r="R2830" s="17"/>
      <c r="S2830" s="17">
        <v>0.13624133321238699</v>
      </c>
      <c r="T2830" s="17">
        <v>8.4843762943412004E-2</v>
      </c>
      <c r="U2830" s="17">
        <v>9.1629847063050995E-2</v>
      </c>
      <c r="V2830" s="17">
        <v>8.14270780234779E-2</v>
      </c>
      <c r="W2830" s="17">
        <v>0.103456622678761</v>
      </c>
      <c r="X2830" s="17">
        <v>4.7790034563265998E-2</v>
      </c>
      <c r="Y2830" s="17">
        <v>2.3407903460618398E-2</v>
      </c>
      <c r="Z2830" s="17">
        <v>3.9055071942351499E-2</v>
      </c>
      <c r="AA2830" s="17">
        <v>9.0014723492732401E-2</v>
      </c>
      <c r="AB2830" s="17">
        <v>6.3332164620563805E-2</v>
      </c>
      <c r="AC2830" s="17">
        <v>0.114237810017665</v>
      </c>
      <c r="AD2830" s="17">
        <v>5.1449342646304103E-2</v>
      </c>
      <c r="AE2830" s="17"/>
      <c r="AF2830" s="17">
        <v>8.8653450009150495E-2</v>
      </c>
      <c r="AG2830" s="17">
        <v>7.0883586122323303E-2</v>
      </c>
      <c r="AH2830" s="17">
        <v>0.100236158325494</v>
      </c>
      <c r="AI2830" s="17"/>
      <c r="AJ2830" s="17">
        <v>5.94292926731287E-2</v>
      </c>
      <c r="AK2830" s="17">
        <v>6.8783806016992702E-2</v>
      </c>
      <c r="AL2830" s="17">
        <v>7.2220351957916706E-2</v>
      </c>
      <c r="AM2830" s="17"/>
      <c r="AN2830" s="17">
        <v>0.12445071126851701</v>
      </c>
      <c r="AO2830" s="17">
        <v>0.106337343974636</v>
      </c>
      <c r="AP2830" s="17">
        <v>6.4172136331502705E-2</v>
      </c>
      <c r="AQ2830" s="17">
        <v>2.0725840659411399E-2</v>
      </c>
      <c r="AR2830" s="17">
        <v>0.15558443465483299</v>
      </c>
      <c r="AS2830" s="17"/>
      <c r="AT2830" s="17">
        <v>7.7984382436156102E-2</v>
      </c>
      <c r="AU2830" s="17">
        <v>0.14443953866572601</v>
      </c>
      <c r="AV2830" s="17"/>
      <c r="AW2830" s="17">
        <v>6.4641272335366207E-2</v>
      </c>
      <c r="AX2830" s="17">
        <v>8.6381040377923504E-2</v>
      </c>
      <c r="AY2830" s="17">
        <v>0.103335522917073</v>
      </c>
    </row>
    <row r="2831" spans="2:51">
      <c r="B2831" t="s">
        <v>138</v>
      </c>
      <c r="C2831" s="17">
        <v>0.33137012409108402</v>
      </c>
      <c r="D2831" s="17">
        <v>0.39975493523142902</v>
      </c>
      <c r="E2831" s="17">
        <v>0.27958521241404799</v>
      </c>
      <c r="F2831" s="17"/>
      <c r="G2831" s="17">
        <v>0.35571526379463603</v>
      </c>
      <c r="H2831" s="17">
        <v>0.33907811153235701</v>
      </c>
      <c r="I2831" s="17">
        <v>0.318137560872574</v>
      </c>
      <c r="J2831" s="17">
        <v>0.319351244050956</v>
      </c>
      <c r="K2831" s="17">
        <v>0.33404516378823301</v>
      </c>
      <c r="L2831" s="17">
        <v>0.33250736272787201</v>
      </c>
      <c r="M2831" s="17"/>
      <c r="N2831" s="17">
        <v>0.37543366624960001</v>
      </c>
      <c r="O2831" s="17">
        <v>0.33119441469727201</v>
      </c>
      <c r="P2831" s="17">
        <v>0.36727655377150698</v>
      </c>
      <c r="Q2831" s="17">
        <v>0.24989419889359599</v>
      </c>
      <c r="R2831" s="17"/>
      <c r="S2831" s="17">
        <v>0.34434457670027202</v>
      </c>
      <c r="T2831" s="17">
        <v>0.34163186602114998</v>
      </c>
      <c r="U2831" s="17">
        <v>0.34958824760416102</v>
      </c>
      <c r="V2831" s="17">
        <v>0.33084589897391797</v>
      </c>
      <c r="W2831" s="17">
        <v>0.37491069604364402</v>
      </c>
      <c r="X2831" s="17">
        <v>0.350101942156471</v>
      </c>
      <c r="Y2831" s="17">
        <v>0.38980648340256502</v>
      </c>
      <c r="Z2831" s="17">
        <v>0.20306116913067099</v>
      </c>
      <c r="AA2831" s="17">
        <v>0.31917345953068998</v>
      </c>
      <c r="AB2831" s="17">
        <v>0.31480013690824799</v>
      </c>
      <c r="AC2831" s="17">
        <v>0.16605874779532301</v>
      </c>
      <c r="AD2831" s="17">
        <v>0.379177787629012</v>
      </c>
      <c r="AE2831" s="17"/>
      <c r="AF2831" s="17">
        <v>0.36545669591669599</v>
      </c>
      <c r="AG2831" s="17">
        <v>0.30934959109138599</v>
      </c>
      <c r="AH2831" s="17">
        <v>0.27922376808190302</v>
      </c>
      <c r="AI2831" s="17"/>
      <c r="AJ2831" s="17">
        <v>0.39234891256626703</v>
      </c>
      <c r="AK2831" s="17">
        <v>0.34054449180144902</v>
      </c>
      <c r="AL2831" s="17">
        <v>0.206425564424183</v>
      </c>
      <c r="AM2831" s="17"/>
      <c r="AN2831" s="17">
        <v>0.280141462189891</v>
      </c>
      <c r="AO2831" s="17">
        <v>0.33821208097637001</v>
      </c>
      <c r="AP2831" s="17">
        <v>0.35019056766079998</v>
      </c>
      <c r="AQ2831" s="17">
        <v>0.45221887634366298</v>
      </c>
      <c r="AR2831" s="17">
        <v>0.38650328417275498</v>
      </c>
      <c r="AS2831" s="17"/>
      <c r="AT2831" s="17">
        <v>0.32986884395461202</v>
      </c>
      <c r="AU2831" s="17">
        <v>0.35618709490037898</v>
      </c>
      <c r="AV2831" s="17"/>
      <c r="AW2831" s="17">
        <v>0.366092970312622</v>
      </c>
      <c r="AX2831" s="17">
        <v>0.32290995968753999</v>
      </c>
      <c r="AY2831" s="17">
        <v>0.29624310086497602</v>
      </c>
    </row>
    <row r="2832" spans="2:51">
      <c r="B2832" t="s">
        <v>139</v>
      </c>
      <c r="C2832" s="17">
        <v>0.21074015466590501</v>
      </c>
      <c r="D2832" s="17">
        <v>0.188018280770651</v>
      </c>
      <c r="E2832" s="17">
        <v>0.22350298841777499</v>
      </c>
      <c r="F2832" s="17"/>
      <c r="G2832" s="17">
        <v>0.26953662024889302</v>
      </c>
      <c r="H2832" s="17">
        <v>0.17854727739889201</v>
      </c>
      <c r="I2832" s="17">
        <v>0.262177108825697</v>
      </c>
      <c r="J2832" s="17">
        <v>0.22541575723190399</v>
      </c>
      <c r="K2832" s="17">
        <v>0.19101967080285501</v>
      </c>
      <c r="L2832" s="17">
        <v>0.17046986464348299</v>
      </c>
      <c r="M2832" s="17"/>
      <c r="N2832" s="17">
        <v>0.208716489492181</v>
      </c>
      <c r="O2832" s="17">
        <v>0.213232199242221</v>
      </c>
      <c r="P2832" s="17">
        <v>0.186059333034511</v>
      </c>
      <c r="Q2832" s="17">
        <v>0.226990064022874</v>
      </c>
      <c r="R2832" s="17"/>
      <c r="S2832" s="17">
        <v>0.17950671085184999</v>
      </c>
      <c r="T2832" s="17">
        <v>0.19220941572762801</v>
      </c>
      <c r="U2832" s="17">
        <v>0.19791467173020499</v>
      </c>
      <c r="V2832" s="17">
        <v>0.22490192340669199</v>
      </c>
      <c r="W2832" s="17">
        <v>0.17343973626864501</v>
      </c>
      <c r="X2832" s="17">
        <v>0.18470376653472401</v>
      </c>
      <c r="Y2832" s="17">
        <v>0.265441005589519</v>
      </c>
      <c r="Z2832" s="17">
        <v>0.19080425037840301</v>
      </c>
      <c r="AA2832" s="17">
        <v>0.25959849725352502</v>
      </c>
      <c r="AB2832" s="17">
        <v>0.25055103461238698</v>
      </c>
      <c r="AC2832" s="17">
        <v>0.230415222274793</v>
      </c>
      <c r="AD2832" s="17">
        <v>0.18628059109542999</v>
      </c>
      <c r="AE2832" s="17"/>
      <c r="AF2832" s="17">
        <v>0.17078525729008101</v>
      </c>
      <c r="AG2832" s="17">
        <v>0.23543782663837801</v>
      </c>
      <c r="AH2832" s="17">
        <v>0.23292443257800799</v>
      </c>
      <c r="AI2832" s="17"/>
      <c r="AJ2832" s="17">
        <v>0.176582215854102</v>
      </c>
      <c r="AK2832" s="17">
        <v>0.204750587719878</v>
      </c>
      <c r="AL2832" s="17">
        <v>0.32530275335763897</v>
      </c>
      <c r="AM2832" s="17"/>
      <c r="AN2832" s="17">
        <v>0.20223170658301701</v>
      </c>
      <c r="AO2832" s="17">
        <v>0.20681821559821401</v>
      </c>
      <c r="AP2832" s="17">
        <v>0.214981875592926</v>
      </c>
      <c r="AQ2832" s="17">
        <v>0.225633125851566</v>
      </c>
      <c r="AR2832" s="17">
        <v>0.190857185983733</v>
      </c>
      <c r="AS2832" s="17"/>
      <c r="AT2832" s="17">
        <v>0.217464835896299</v>
      </c>
      <c r="AU2832" s="17">
        <v>0.16202820449809499</v>
      </c>
      <c r="AV2832" s="17"/>
      <c r="AW2832" s="17">
        <v>0.22350632603252399</v>
      </c>
      <c r="AX2832" s="17">
        <v>0.176015796759042</v>
      </c>
      <c r="AY2832" s="17">
        <v>0.205814312985097</v>
      </c>
    </row>
    <row r="2833" spans="2:51">
      <c r="B2833" t="s">
        <v>140</v>
      </c>
      <c r="C2833" s="17">
        <v>0.12062996942518001</v>
      </c>
      <c r="D2833" s="17">
        <v>0.211736654460778</v>
      </c>
      <c r="E2833" s="17">
        <v>5.60822239962726E-2</v>
      </c>
      <c r="F2833" s="17"/>
      <c r="G2833" s="17">
        <v>8.6178643545742603E-2</v>
      </c>
      <c r="H2833" s="17">
        <v>0.160530834133465</v>
      </c>
      <c r="I2833" s="17">
        <v>5.5960452046877399E-2</v>
      </c>
      <c r="J2833" s="17">
        <v>9.3935486819051395E-2</v>
      </c>
      <c r="K2833" s="17">
        <v>0.14302549298537801</v>
      </c>
      <c r="L2833" s="17">
        <v>0.162037498084389</v>
      </c>
      <c r="M2833" s="17"/>
      <c r="N2833" s="17">
        <v>0.16671717675741901</v>
      </c>
      <c r="O2833" s="17">
        <v>0.11796221545505201</v>
      </c>
      <c r="P2833" s="17">
        <v>0.181217220736996</v>
      </c>
      <c r="Q2833" s="17">
        <v>2.29041348707219E-2</v>
      </c>
      <c r="R2833" s="17"/>
      <c r="S2833" s="17">
        <v>0.164837865848422</v>
      </c>
      <c r="T2833" s="17">
        <v>0.149422450293522</v>
      </c>
      <c r="U2833" s="17">
        <v>0.151673575873956</v>
      </c>
      <c r="V2833" s="17">
        <v>0.105943975567226</v>
      </c>
      <c r="W2833" s="17">
        <v>0.20147095977499899</v>
      </c>
      <c r="X2833" s="17">
        <v>0.165398175621747</v>
      </c>
      <c r="Y2833" s="17">
        <v>0.12436547781304599</v>
      </c>
      <c r="Z2833" s="17">
        <v>1.2256918752267899E-2</v>
      </c>
      <c r="AA2833" s="17">
        <v>5.9574962277164897E-2</v>
      </c>
      <c r="AB2833" s="17">
        <v>6.4249102295861699E-2</v>
      </c>
      <c r="AC2833" s="17">
        <v>-6.4356474479470002E-2</v>
      </c>
      <c r="AD2833" s="17">
        <v>0.192897196533582</v>
      </c>
      <c r="AE2833" s="17"/>
      <c r="AF2833" s="17">
        <v>0.19467143862661501</v>
      </c>
      <c r="AG2833" s="17">
        <v>7.3911764453008302E-2</v>
      </c>
      <c r="AH2833" s="17">
        <v>4.6299335503895402E-2</v>
      </c>
      <c r="AI2833" s="17"/>
      <c r="AJ2833" s="17">
        <v>0.215766696712166</v>
      </c>
      <c r="AK2833" s="17">
        <v>0.13579390408157099</v>
      </c>
      <c r="AL2833" s="17">
        <v>-0.118877188933455</v>
      </c>
      <c r="AM2833" s="17"/>
      <c r="AN2833" s="17">
        <v>7.7909755606873896E-2</v>
      </c>
      <c r="AO2833" s="17">
        <v>0.13139386537815601</v>
      </c>
      <c r="AP2833" s="17">
        <v>0.135208692067875</v>
      </c>
      <c r="AQ2833" s="17">
        <v>0.226585750492097</v>
      </c>
      <c r="AR2833" s="17">
        <v>0.19564609818902301</v>
      </c>
      <c r="AS2833" s="17"/>
      <c r="AT2833" s="17">
        <v>0.11240400805831301</v>
      </c>
      <c r="AU2833" s="17">
        <v>0.19415889040228401</v>
      </c>
      <c r="AV2833" s="17"/>
      <c r="AW2833" s="17">
        <v>0.14258664428009701</v>
      </c>
      <c r="AX2833" s="17">
        <v>0.146894162928498</v>
      </c>
      <c r="AY2833" s="17">
        <v>9.0428787879879402E-2</v>
      </c>
    </row>
    <row r="2834" spans="2:51">
      <c r="C2834" s="17"/>
      <c r="D2834" s="17"/>
      <c r="E2834" s="17"/>
      <c r="F2834" s="17"/>
      <c r="G2834" s="17"/>
      <c r="H2834" s="17"/>
      <c r="I2834" s="17"/>
      <c r="J2834" s="17"/>
      <c r="K2834" s="17"/>
      <c r="L2834" s="17"/>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7"/>
      <c r="AI2834" s="17"/>
      <c r="AJ2834" s="17"/>
      <c r="AK2834" s="17"/>
      <c r="AL2834" s="17"/>
      <c r="AM2834" s="17"/>
      <c r="AN2834" s="17"/>
      <c r="AO2834" s="17"/>
      <c r="AP2834" s="17"/>
      <c r="AQ2834" s="17"/>
      <c r="AR2834" s="17"/>
      <c r="AS2834" s="17"/>
      <c r="AT2834" s="17"/>
      <c r="AU2834" s="17"/>
      <c r="AV2834" s="17"/>
      <c r="AW2834" s="17"/>
      <c r="AX2834" s="17"/>
      <c r="AY2834" s="17"/>
    </row>
    <row r="2835" spans="2:51">
      <c r="B2835" s="6" t="s">
        <v>580</v>
      </c>
      <c r="C2835" s="17"/>
      <c r="D2835" s="17"/>
      <c r="E2835" s="17"/>
      <c r="F2835" s="17"/>
      <c r="G2835" s="17"/>
      <c r="H2835" s="17"/>
      <c r="I2835" s="17"/>
      <c r="J2835" s="17"/>
      <c r="K2835" s="17"/>
      <c r="L2835" s="17"/>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7"/>
      <c r="AI2835" s="17"/>
      <c r="AJ2835" s="17"/>
      <c r="AK2835" s="17"/>
      <c r="AL2835" s="17"/>
      <c r="AM2835" s="17"/>
      <c r="AN2835" s="17"/>
      <c r="AO2835" s="17"/>
      <c r="AP2835" s="17"/>
      <c r="AQ2835" s="17"/>
      <c r="AR2835" s="17"/>
      <c r="AS2835" s="17"/>
      <c r="AT2835" s="17"/>
      <c r="AU2835" s="17"/>
      <c r="AV2835" s="17"/>
      <c r="AW2835" s="17"/>
      <c r="AX2835" s="17"/>
      <c r="AY2835" s="17"/>
    </row>
    <row r="2836" spans="2:51">
      <c r="B2836" s="24" t="s">
        <v>16</v>
      </c>
      <c r="C2836" s="17"/>
      <c r="D2836" s="17"/>
      <c r="E2836" s="17"/>
      <c r="F2836" s="17"/>
      <c r="G2836" s="17"/>
      <c r="H2836" s="17"/>
      <c r="I2836" s="17"/>
      <c r="J2836" s="17"/>
      <c r="K2836" s="17"/>
      <c r="L2836" s="17"/>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7"/>
      <c r="AI2836" s="17"/>
      <c r="AJ2836" s="17"/>
      <c r="AK2836" s="17"/>
      <c r="AL2836" s="17"/>
      <c r="AM2836" s="17"/>
      <c r="AN2836" s="17"/>
      <c r="AO2836" s="17"/>
      <c r="AP2836" s="17"/>
      <c r="AQ2836" s="17"/>
      <c r="AR2836" s="17"/>
      <c r="AS2836" s="17"/>
      <c r="AT2836" s="17"/>
      <c r="AU2836" s="17"/>
      <c r="AV2836" s="17"/>
      <c r="AW2836" s="17"/>
      <c r="AX2836" s="17"/>
      <c r="AY2836" s="17"/>
    </row>
    <row r="2837" spans="2:51">
      <c r="B2837" t="s">
        <v>133</v>
      </c>
      <c r="C2837" s="17">
        <v>0.13434179102843599</v>
      </c>
      <c r="D2837" s="17">
        <v>0.14473008822722599</v>
      </c>
      <c r="E2837" s="17">
        <v>0.122763581021581</v>
      </c>
      <c r="F2837" s="17"/>
      <c r="G2837" s="17">
        <v>0.253368502117714</v>
      </c>
      <c r="H2837" s="17">
        <v>0.15200790667328701</v>
      </c>
      <c r="I2837" s="17">
        <v>0.17140895035711201</v>
      </c>
      <c r="J2837" s="17">
        <v>9.1825418436137396E-2</v>
      </c>
      <c r="K2837" s="17">
        <v>0.12865880146230901</v>
      </c>
      <c r="L2837" s="17">
        <v>7.7109877072998295E-2</v>
      </c>
      <c r="M2837" s="17"/>
      <c r="N2837" s="17">
        <v>0.151793338148205</v>
      </c>
      <c r="O2837" s="17">
        <v>0.12139911672126801</v>
      </c>
      <c r="P2837" s="17">
        <v>0.137670986715693</v>
      </c>
      <c r="Q2837" s="17">
        <v>0.129291793051766</v>
      </c>
      <c r="R2837" s="17"/>
      <c r="S2837" s="17">
        <v>0.12677386530135201</v>
      </c>
      <c r="T2837" s="17">
        <v>7.8366675041507294E-2</v>
      </c>
      <c r="U2837" s="17">
        <v>0.161058790980521</v>
      </c>
      <c r="V2837" s="17">
        <v>0.16667180785952701</v>
      </c>
      <c r="W2837" s="17">
        <v>0.157503980398434</v>
      </c>
      <c r="X2837" s="17">
        <v>9.92525499485966E-2</v>
      </c>
      <c r="Y2837" s="17">
        <v>0.16225620769867499</v>
      </c>
      <c r="Z2837" s="17">
        <v>8.8784658820296194E-2</v>
      </c>
      <c r="AA2837" s="17">
        <v>0.15789381533051899</v>
      </c>
      <c r="AB2837" s="17">
        <v>0.141802882196016</v>
      </c>
      <c r="AC2837" s="17">
        <v>0.131425206867473</v>
      </c>
      <c r="AD2837" s="17">
        <v>0.30167106852846498</v>
      </c>
      <c r="AE2837" s="17"/>
      <c r="AF2837" s="17">
        <v>0.11088979590242599</v>
      </c>
      <c r="AG2837" s="17">
        <v>0.162046291553744</v>
      </c>
      <c r="AH2837" s="17">
        <v>4.9275896975671002E-2</v>
      </c>
      <c r="AI2837" s="17"/>
      <c r="AJ2837" s="17">
        <v>0.12900883731374699</v>
      </c>
      <c r="AK2837" s="17">
        <v>0.148043243039962</v>
      </c>
      <c r="AL2837" s="17">
        <v>0.25469652060313003</v>
      </c>
      <c r="AM2837" s="17"/>
      <c r="AN2837" s="17">
        <v>0.11053651100414499</v>
      </c>
      <c r="AO2837" s="17">
        <v>0.12646472968289399</v>
      </c>
      <c r="AP2837" s="17">
        <v>0.14435417303978501</v>
      </c>
      <c r="AQ2837" s="17">
        <v>0.209233384542899</v>
      </c>
      <c r="AR2837" s="17">
        <v>0.22872934722226601</v>
      </c>
      <c r="AS2837" s="17"/>
      <c r="AT2837" s="17">
        <v>0.124603571025826</v>
      </c>
      <c r="AU2837" s="17">
        <v>0.228105204657023</v>
      </c>
      <c r="AV2837" s="17"/>
      <c r="AW2837" s="17">
        <v>0.155270270714469</v>
      </c>
      <c r="AX2837" s="17">
        <v>0.17683296916633701</v>
      </c>
      <c r="AY2837" s="17">
        <v>0.101143471212311</v>
      </c>
    </row>
    <row r="2838" spans="2:51">
      <c r="B2838" t="s">
        <v>134</v>
      </c>
      <c r="C2838" s="17">
        <v>0.389107569795481</v>
      </c>
      <c r="D2838" s="17">
        <v>0.407623670952035</v>
      </c>
      <c r="E2838" s="17">
        <v>0.37467337053881999</v>
      </c>
      <c r="F2838" s="17"/>
      <c r="G2838" s="17">
        <v>0.36227246330288498</v>
      </c>
      <c r="H2838" s="17">
        <v>0.42633682910550202</v>
      </c>
      <c r="I2838" s="17">
        <v>0.37699462029084702</v>
      </c>
      <c r="J2838" s="17">
        <v>0.32863369234318401</v>
      </c>
      <c r="K2838" s="17">
        <v>0.356636933555114</v>
      </c>
      <c r="L2838" s="17">
        <v>0.45070859086000298</v>
      </c>
      <c r="M2838" s="17"/>
      <c r="N2838" s="17">
        <v>0.443641219789632</v>
      </c>
      <c r="O2838" s="17">
        <v>0.37656634045273002</v>
      </c>
      <c r="P2838" s="17">
        <v>0.45788199294550702</v>
      </c>
      <c r="Q2838" s="17">
        <v>0.27966350673354801</v>
      </c>
      <c r="R2838" s="17"/>
      <c r="S2838" s="17">
        <v>0.40957102917501098</v>
      </c>
      <c r="T2838" s="17">
        <v>0.33487164306658901</v>
      </c>
      <c r="U2838" s="17">
        <v>0.35812541993672398</v>
      </c>
      <c r="V2838" s="17">
        <v>0.358550983022416</v>
      </c>
      <c r="W2838" s="17">
        <v>0.46997494849503202</v>
      </c>
      <c r="X2838" s="17">
        <v>0.45710003862117199</v>
      </c>
      <c r="Y2838" s="17">
        <v>0.38873476822410402</v>
      </c>
      <c r="Z2838" s="17">
        <v>0.406094585139467</v>
      </c>
      <c r="AA2838" s="17">
        <v>0.41686651054705098</v>
      </c>
      <c r="AB2838" s="17">
        <v>0.40268775271004997</v>
      </c>
      <c r="AC2838" s="17">
        <v>0.31413638145282202</v>
      </c>
      <c r="AD2838" s="17">
        <v>0.22441941403605001</v>
      </c>
      <c r="AE2838" s="17"/>
      <c r="AF2838" s="17">
        <v>0.35537139653866201</v>
      </c>
      <c r="AG2838" s="17">
        <v>0.445170848899757</v>
      </c>
      <c r="AH2838" s="17">
        <v>0.30732472953520001</v>
      </c>
      <c r="AI2838" s="17"/>
      <c r="AJ2838" s="17">
        <v>0.39194066289874402</v>
      </c>
      <c r="AK2838" s="17">
        <v>0.42059530206904899</v>
      </c>
      <c r="AL2838" s="17">
        <v>0.38213201085897602</v>
      </c>
      <c r="AM2838" s="17"/>
      <c r="AN2838" s="17">
        <v>0.307712589336122</v>
      </c>
      <c r="AO2838" s="17">
        <v>0.389695987968251</v>
      </c>
      <c r="AP2838" s="17">
        <v>0.40618021545809202</v>
      </c>
      <c r="AQ2838" s="17">
        <v>0.51034725373366197</v>
      </c>
      <c r="AR2838" s="17">
        <v>0.38869970151619798</v>
      </c>
      <c r="AS2838" s="17"/>
      <c r="AT2838" s="17">
        <v>0.398507629846446</v>
      </c>
      <c r="AU2838" s="17">
        <v>0.30471589992345899</v>
      </c>
      <c r="AV2838" s="17"/>
      <c r="AW2838" s="17">
        <v>0.423971035897382</v>
      </c>
      <c r="AX2838" s="17">
        <v>0.44641208380812902</v>
      </c>
      <c r="AY2838" s="17">
        <v>0.33721069742756998</v>
      </c>
    </row>
    <row r="2839" spans="2:51">
      <c r="B2839" t="s">
        <v>135</v>
      </c>
      <c r="C2839" s="17">
        <v>0.244702597458619</v>
      </c>
      <c r="D2839" s="17">
        <v>0.22882849457579699</v>
      </c>
      <c r="E2839" s="17">
        <v>0.25982034655789998</v>
      </c>
      <c r="F2839" s="17"/>
      <c r="G2839" s="17">
        <v>0.18210315329249399</v>
      </c>
      <c r="H2839" s="17">
        <v>0.219676420742353</v>
      </c>
      <c r="I2839" s="17">
        <v>0.25245138586053001</v>
      </c>
      <c r="J2839" s="17">
        <v>0.28549844211500203</v>
      </c>
      <c r="K2839" s="17">
        <v>0.20026081363753701</v>
      </c>
      <c r="L2839" s="17">
        <v>0.28381361167005398</v>
      </c>
      <c r="M2839" s="17"/>
      <c r="N2839" s="17">
        <v>0.23130238949698201</v>
      </c>
      <c r="O2839" s="17">
        <v>0.22420576563386299</v>
      </c>
      <c r="P2839" s="17">
        <v>0.187488320616681</v>
      </c>
      <c r="Q2839" s="17">
        <v>0.32628988504995199</v>
      </c>
      <c r="R2839" s="17"/>
      <c r="S2839" s="17">
        <v>0.27836011838084901</v>
      </c>
      <c r="T2839" s="17">
        <v>0.27039772797260803</v>
      </c>
      <c r="U2839" s="17">
        <v>0.242181248155384</v>
      </c>
      <c r="V2839" s="17">
        <v>0.22105235772802101</v>
      </c>
      <c r="W2839" s="17">
        <v>0.20610138431920499</v>
      </c>
      <c r="X2839" s="17">
        <v>0.26415348361193802</v>
      </c>
      <c r="Y2839" s="17">
        <v>0.24639264208082601</v>
      </c>
      <c r="Z2839" s="17">
        <v>0.25478734848874901</v>
      </c>
      <c r="AA2839" s="17">
        <v>0.25578851566441402</v>
      </c>
      <c r="AB2839" s="17">
        <v>0.16750544228132999</v>
      </c>
      <c r="AC2839" s="17">
        <v>0.236332615793822</v>
      </c>
      <c r="AD2839" s="17">
        <v>0.16912245790892499</v>
      </c>
      <c r="AE2839" s="17"/>
      <c r="AF2839" s="17">
        <v>0.29180389877576202</v>
      </c>
      <c r="AG2839" s="17">
        <v>0.203414603822448</v>
      </c>
      <c r="AH2839" s="17">
        <v>0.26940850251991699</v>
      </c>
      <c r="AI2839" s="17"/>
      <c r="AJ2839" s="17">
        <v>0.24502781849622501</v>
      </c>
      <c r="AK2839" s="17">
        <v>0.255638311945658</v>
      </c>
      <c r="AL2839" s="17">
        <v>0.21650567204440299</v>
      </c>
      <c r="AM2839" s="17"/>
      <c r="AN2839" s="17">
        <v>0.30947172491464398</v>
      </c>
      <c r="AO2839" s="17">
        <v>0.24641320804894801</v>
      </c>
      <c r="AP2839" s="17">
        <v>0.25278656121645698</v>
      </c>
      <c r="AQ2839" s="17">
        <v>0.17516495491289799</v>
      </c>
      <c r="AR2839" s="17">
        <v>0.15298388381453101</v>
      </c>
      <c r="AS2839" s="17"/>
      <c r="AT2839" s="17">
        <v>0.25166604931619901</v>
      </c>
      <c r="AU2839" s="17">
        <v>0.176480036047134</v>
      </c>
      <c r="AV2839" s="17"/>
      <c r="AW2839" s="17">
        <v>0.21750848137742301</v>
      </c>
      <c r="AX2839" s="17">
        <v>0.19802386797434601</v>
      </c>
      <c r="AY2839" s="17">
        <v>0.28568347270143102</v>
      </c>
    </row>
    <row r="2840" spans="2:51">
      <c r="B2840" t="s">
        <v>136</v>
      </c>
      <c r="C2840" s="17">
        <v>0.120258769367695</v>
      </c>
      <c r="D2840" s="17">
        <v>0.115138254369291</v>
      </c>
      <c r="E2840" s="17">
        <v>0.123730678263062</v>
      </c>
      <c r="F2840" s="17"/>
      <c r="G2840" s="17">
        <v>0.113919371438902</v>
      </c>
      <c r="H2840" s="17">
        <v>9.3390243263792097E-2</v>
      </c>
      <c r="I2840" s="17">
        <v>0.114456048737135</v>
      </c>
      <c r="J2840" s="17">
        <v>0.121832670884578</v>
      </c>
      <c r="K2840" s="17">
        <v>0.185762390923494</v>
      </c>
      <c r="L2840" s="17">
        <v>9.9223370651486398E-2</v>
      </c>
      <c r="M2840" s="17"/>
      <c r="N2840" s="17">
        <v>0.10315145275476301</v>
      </c>
      <c r="O2840" s="17">
        <v>0.154330303872494</v>
      </c>
      <c r="P2840" s="17">
        <v>0.102275689340387</v>
      </c>
      <c r="Q2840" s="17">
        <v>0.12328358507101</v>
      </c>
      <c r="R2840" s="17"/>
      <c r="S2840" s="17">
        <v>8.6120119258129804E-2</v>
      </c>
      <c r="T2840" s="17">
        <v>0.16716558176482499</v>
      </c>
      <c r="U2840" s="17">
        <v>0.125380889603637</v>
      </c>
      <c r="V2840" s="17">
        <v>0.12662566107518</v>
      </c>
      <c r="W2840" s="17">
        <v>9.0903758479196406E-2</v>
      </c>
      <c r="X2840" s="17">
        <v>0.100500891538597</v>
      </c>
      <c r="Y2840" s="17">
        <v>0.113872262680214</v>
      </c>
      <c r="Z2840" s="17">
        <v>0.10019063338191</v>
      </c>
      <c r="AA2840" s="17">
        <v>8.6105196972986894E-2</v>
      </c>
      <c r="AB2840" s="17">
        <v>0.121082223323249</v>
      </c>
      <c r="AC2840" s="17">
        <v>0.183107498137831</v>
      </c>
      <c r="AD2840" s="17">
        <v>0.30478705952655999</v>
      </c>
      <c r="AE2840" s="17"/>
      <c r="AF2840" s="17">
        <v>0.11161328305403299</v>
      </c>
      <c r="AG2840" s="17">
        <v>0.113980998245056</v>
      </c>
      <c r="AH2840" s="17">
        <v>0.18623360365873701</v>
      </c>
      <c r="AI2840" s="17"/>
      <c r="AJ2840" s="17">
        <v>0.13334297366044501</v>
      </c>
      <c r="AK2840" s="17">
        <v>9.0834971631700401E-2</v>
      </c>
      <c r="AL2840" s="17">
        <v>6.4123610518424398E-2</v>
      </c>
      <c r="AM2840" s="17"/>
      <c r="AN2840" s="17">
        <v>0.12754695513192099</v>
      </c>
      <c r="AO2840" s="17">
        <v>0.112654018418289</v>
      </c>
      <c r="AP2840" s="17">
        <v>0.10079229512184699</v>
      </c>
      <c r="AQ2840" s="17">
        <v>6.0880637408957897E-2</v>
      </c>
      <c r="AR2840" s="17">
        <v>0.15268581911578899</v>
      </c>
      <c r="AS2840" s="17"/>
      <c r="AT2840" s="17">
        <v>0.113852636130166</v>
      </c>
      <c r="AU2840" s="17">
        <v>0.16851403361334999</v>
      </c>
      <c r="AV2840" s="17"/>
      <c r="AW2840" s="17">
        <v>0.122225504335523</v>
      </c>
      <c r="AX2840" s="17">
        <v>7.6231131414973799E-2</v>
      </c>
      <c r="AY2840" s="17">
        <v>0.12927396631540999</v>
      </c>
    </row>
    <row r="2841" spans="2:51">
      <c r="B2841" t="s">
        <v>137</v>
      </c>
      <c r="C2841" s="17">
        <v>6.83694908562716E-2</v>
      </c>
      <c r="D2841" s="17">
        <v>7.4571769366071294E-2</v>
      </c>
      <c r="E2841" s="17">
        <v>6.4209317752707995E-2</v>
      </c>
      <c r="F2841" s="17"/>
      <c r="G2841" s="17">
        <v>4.1109126477213903E-2</v>
      </c>
      <c r="H2841" s="17">
        <v>8.1603035863628701E-2</v>
      </c>
      <c r="I2841" s="17">
        <v>5.00693469745618E-2</v>
      </c>
      <c r="J2841" s="17">
        <v>0.11409894205014</v>
      </c>
      <c r="K2841" s="17">
        <v>8.5538864417980198E-2</v>
      </c>
      <c r="L2841" s="17">
        <v>4.0978767060129997E-2</v>
      </c>
      <c r="M2841" s="17"/>
      <c r="N2841" s="17">
        <v>3.8146286818742901E-2</v>
      </c>
      <c r="O2841" s="17">
        <v>7.8569490798387001E-2</v>
      </c>
      <c r="P2841" s="17">
        <v>8.1044699770248294E-2</v>
      </c>
      <c r="Q2841" s="17">
        <v>7.8360325241145903E-2</v>
      </c>
      <c r="R2841" s="17"/>
      <c r="S2841" s="17">
        <v>5.1687831645833002E-2</v>
      </c>
      <c r="T2841" s="17">
        <v>0.113303874491617</v>
      </c>
      <c r="U2841" s="17">
        <v>6.2358684261458297E-2</v>
      </c>
      <c r="V2841" s="17">
        <v>4.5672112291377097E-2</v>
      </c>
      <c r="W2841" s="17">
        <v>2.5281947499788099E-2</v>
      </c>
      <c r="X2841" s="17">
        <v>3.8607150799954297E-2</v>
      </c>
      <c r="Y2841" s="17">
        <v>7.4929982571548703E-2</v>
      </c>
      <c r="Z2841" s="17">
        <v>0.129702298083713</v>
      </c>
      <c r="AA2841" s="17">
        <v>5.6683791362444003E-2</v>
      </c>
      <c r="AB2841" s="17">
        <v>0.12393283246994199</v>
      </c>
      <c r="AC2841" s="17">
        <v>5.3161052152236397E-2</v>
      </c>
      <c r="AD2841" s="17">
        <v>0</v>
      </c>
      <c r="AE2841" s="17"/>
      <c r="AF2841" s="17">
        <v>8.3375857994874403E-2</v>
      </c>
      <c r="AG2841" s="17">
        <v>4.8224439156944202E-2</v>
      </c>
      <c r="AH2841" s="17">
        <v>0.112339755764709</v>
      </c>
      <c r="AI2841" s="17"/>
      <c r="AJ2841" s="17">
        <v>8.1203360412041098E-2</v>
      </c>
      <c r="AK2841" s="17">
        <v>4.3590771644435901E-2</v>
      </c>
      <c r="AL2841" s="17">
        <v>4.52470181686963E-2</v>
      </c>
      <c r="AM2841" s="17"/>
      <c r="AN2841" s="17">
        <v>8.1274911984728596E-2</v>
      </c>
      <c r="AO2841" s="17">
        <v>8.1055954004011305E-2</v>
      </c>
      <c r="AP2841" s="17">
        <v>4.4974699131278002E-2</v>
      </c>
      <c r="AQ2841" s="17">
        <v>4.4373769401582601E-2</v>
      </c>
      <c r="AR2841" s="17">
        <v>0</v>
      </c>
      <c r="AS2841" s="17"/>
      <c r="AT2841" s="17">
        <v>7.0573692518870093E-2</v>
      </c>
      <c r="AU2841" s="17">
        <v>5.2349068877145799E-2</v>
      </c>
      <c r="AV2841" s="17"/>
      <c r="AW2841" s="17">
        <v>5.73945899294179E-2</v>
      </c>
      <c r="AX2841" s="17">
        <v>4.0456289232051398E-2</v>
      </c>
      <c r="AY2841" s="17">
        <v>8.7201623722826596E-2</v>
      </c>
    </row>
    <row r="2842" spans="2:51">
      <c r="B2842" t="s">
        <v>119</v>
      </c>
      <c r="C2842" s="17">
        <v>4.3219781493496597E-2</v>
      </c>
      <c r="D2842" s="17">
        <v>2.9107722509580099E-2</v>
      </c>
      <c r="E2842" s="17">
        <v>5.4802705865930203E-2</v>
      </c>
      <c r="F2842" s="17"/>
      <c r="G2842" s="17">
        <v>4.7227383370790903E-2</v>
      </c>
      <c r="H2842" s="17">
        <v>2.6985564351437102E-2</v>
      </c>
      <c r="I2842" s="17">
        <v>3.4619647779813398E-2</v>
      </c>
      <c r="J2842" s="17">
        <v>5.81108341709589E-2</v>
      </c>
      <c r="K2842" s="17">
        <v>4.3142196003564899E-2</v>
      </c>
      <c r="L2842" s="17">
        <v>4.8165782685328902E-2</v>
      </c>
      <c r="M2842" s="17"/>
      <c r="N2842" s="17">
        <v>3.1965312991674398E-2</v>
      </c>
      <c r="O2842" s="17">
        <v>4.4928982521258001E-2</v>
      </c>
      <c r="P2842" s="17">
        <v>3.3638310611484597E-2</v>
      </c>
      <c r="Q2842" s="17">
        <v>6.3110904852577407E-2</v>
      </c>
      <c r="R2842" s="17"/>
      <c r="S2842" s="17">
        <v>4.7487036238825803E-2</v>
      </c>
      <c r="T2842" s="17">
        <v>3.5894497662854401E-2</v>
      </c>
      <c r="U2842" s="17">
        <v>5.0894967062275802E-2</v>
      </c>
      <c r="V2842" s="17">
        <v>8.14270780234779E-2</v>
      </c>
      <c r="W2842" s="17">
        <v>5.02339808083445E-2</v>
      </c>
      <c r="X2842" s="17">
        <v>4.0385885479741299E-2</v>
      </c>
      <c r="Y2842" s="17">
        <v>1.38141367446312E-2</v>
      </c>
      <c r="Z2842" s="17">
        <v>2.04404760858648E-2</v>
      </c>
      <c r="AA2842" s="17">
        <v>2.6662170122584102E-2</v>
      </c>
      <c r="AB2842" s="17">
        <v>4.2988867019413297E-2</v>
      </c>
      <c r="AC2842" s="17">
        <v>8.18372455958154E-2</v>
      </c>
      <c r="AD2842" s="17">
        <v>0</v>
      </c>
      <c r="AE2842" s="17"/>
      <c r="AF2842" s="17">
        <v>4.6945767734242097E-2</v>
      </c>
      <c r="AG2842" s="17">
        <v>2.71628183220501E-2</v>
      </c>
      <c r="AH2842" s="17">
        <v>7.5417511545765495E-2</v>
      </c>
      <c r="AI2842" s="17"/>
      <c r="AJ2842" s="17">
        <v>1.9476347218797499E-2</v>
      </c>
      <c r="AK2842" s="17">
        <v>4.1297399669194303E-2</v>
      </c>
      <c r="AL2842" s="17">
        <v>3.72951678063696E-2</v>
      </c>
      <c r="AM2842" s="17"/>
      <c r="AN2842" s="17">
        <v>6.3457307628439097E-2</v>
      </c>
      <c r="AO2842" s="17">
        <v>4.37161018776063E-2</v>
      </c>
      <c r="AP2842" s="17">
        <v>5.0912056032539899E-2</v>
      </c>
      <c r="AQ2842" s="17">
        <v>0</v>
      </c>
      <c r="AR2842" s="17">
        <v>7.6901248331215699E-2</v>
      </c>
      <c r="AS2842" s="17"/>
      <c r="AT2842" s="17">
        <v>4.0796421162492498E-2</v>
      </c>
      <c r="AU2842" s="17">
        <v>6.98357568818887E-2</v>
      </c>
      <c r="AV2842" s="17"/>
      <c r="AW2842" s="17">
        <v>2.3630117745785599E-2</v>
      </c>
      <c r="AX2842" s="17">
        <v>6.20436584041624E-2</v>
      </c>
      <c r="AY2842" s="17">
        <v>5.9486768620451901E-2</v>
      </c>
    </row>
    <row r="2843" spans="2:51">
      <c r="B2843" t="s">
        <v>138</v>
      </c>
      <c r="C2843" s="17">
        <v>0.52344936082391702</v>
      </c>
      <c r="D2843" s="17">
        <v>0.55235375917926</v>
      </c>
      <c r="E2843" s="17">
        <v>0.49743695156040102</v>
      </c>
      <c r="F2843" s="17"/>
      <c r="G2843" s="17">
        <v>0.61564096542059898</v>
      </c>
      <c r="H2843" s="17">
        <v>0.57834473577878898</v>
      </c>
      <c r="I2843" s="17">
        <v>0.54840357064795897</v>
      </c>
      <c r="J2843" s="17">
        <v>0.42045911077932102</v>
      </c>
      <c r="K2843" s="17">
        <v>0.48529573501742401</v>
      </c>
      <c r="L2843" s="17">
        <v>0.52781846793300102</v>
      </c>
      <c r="M2843" s="17"/>
      <c r="N2843" s="17">
        <v>0.59543455793783695</v>
      </c>
      <c r="O2843" s="17">
        <v>0.49796545717399798</v>
      </c>
      <c r="P2843" s="17">
        <v>0.59555297966120002</v>
      </c>
      <c r="Q2843" s="17">
        <v>0.40895529978531397</v>
      </c>
      <c r="R2843" s="17"/>
      <c r="S2843" s="17">
        <v>0.53634489447636202</v>
      </c>
      <c r="T2843" s="17">
        <v>0.41323831810809603</v>
      </c>
      <c r="U2843" s="17">
        <v>0.51918421091724498</v>
      </c>
      <c r="V2843" s="17">
        <v>0.52522279088194401</v>
      </c>
      <c r="W2843" s="17">
        <v>0.62747892889346601</v>
      </c>
      <c r="X2843" s="17">
        <v>0.55635258856976899</v>
      </c>
      <c r="Y2843" s="17">
        <v>0.55099097592278001</v>
      </c>
      <c r="Z2843" s="17">
        <v>0.49487924395976302</v>
      </c>
      <c r="AA2843" s="17">
        <v>0.57476032587757098</v>
      </c>
      <c r="AB2843" s="17">
        <v>0.54449063490606597</v>
      </c>
      <c r="AC2843" s="17">
        <v>0.44556158832029502</v>
      </c>
      <c r="AD2843" s="17">
        <v>0.52609048256451496</v>
      </c>
      <c r="AE2843" s="17"/>
      <c r="AF2843" s="17">
        <v>0.46626119244108799</v>
      </c>
      <c r="AG2843" s="17">
        <v>0.60721714045350195</v>
      </c>
      <c r="AH2843" s="17">
        <v>0.35660062651086999</v>
      </c>
      <c r="AI2843" s="17"/>
      <c r="AJ2843" s="17">
        <v>0.52094950021249098</v>
      </c>
      <c r="AK2843" s="17">
        <v>0.56863854510901102</v>
      </c>
      <c r="AL2843" s="17">
        <v>0.63682853146210605</v>
      </c>
      <c r="AM2843" s="17"/>
      <c r="AN2843" s="17">
        <v>0.41824910034026802</v>
      </c>
      <c r="AO2843" s="17">
        <v>0.51616071765114502</v>
      </c>
      <c r="AP2843" s="17">
        <v>0.55053438849787695</v>
      </c>
      <c r="AQ2843" s="17">
        <v>0.71958063827656105</v>
      </c>
      <c r="AR2843" s="17">
        <v>0.61742904873846405</v>
      </c>
      <c r="AS2843" s="17"/>
      <c r="AT2843" s="17">
        <v>0.52311120087227203</v>
      </c>
      <c r="AU2843" s="17">
        <v>0.53282110458048204</v>
      </c>
      <c r="AV2843" s="17"/>
      <c r="AW2843" s="17">
        <v>0.57924130661185103</v>
      </c>
      <c r="AX2843" s="17">
        <v>0.62324505297446697</v>
      </c>
      <c r="AY2843" s="17">
        <v>0.43835416863988103</v>
      </c>
    </row>
    <row r="2844" spans="2:51">
      <c r="B2844" t="s">
        <v>139</v>
      </c>
      <c r="C2844" s="17">
        <v>0.188628260223967</v>
      </c>
      <c r="D2844" s="17">
        <v>0.189710023735363</v>
      </c>
      <c r="E2844" s="17">
        <v>0.18793999601576999</v>
      </c>
      <c r="F2844" s="17"/>
      <c r="G2844" s="17">
        <v>0.155028497916116</v>
      </c>
      <c r="H2844" s="17">
        <v>0.17499327912742099</v>
      </c>
      <c r="I2844" s="17">
        <v>0.164525395711697</v>
      </c>
      <c r="J2844" s="17">
        <v>0.23593161293471801</v>
      </c>
      <c r="K2844" s="17">
        <v>0.27130125534147498</v>
      </c>
      <c r="L2844" s="17">
        <v>0.14020213771161599</v>
      </c>
      <c r="M2844" s="17"/>
      <c r="N2844" s="17">
        <v>0.141297739573506</v>
      </c>
      <c r="O2844" s="17">
        <v>0.23289979467088101</v>
      </c>
      <c r="P2844" s="17">
        <v>0.183320389110635</v>
      </c>
      <c r="Q2844" s="17">
        <v>0.20164391031215601</v>
      </c>
      <c r="R2844" s="17"/>
      <c r="S2844" s="17">
        <v>0.137807950903963</v>
      </c>
      <c r="T2844" s="17">
        <v>0.28046945625644198</v>
      </c>
      <c r="U2844" s="17">
        <v>0.18773957386509499</v>
      </c>
      <c r="V2844" s="17">
        <v>0.17229777336655699</v>
      </c>
      <c r="W2844" s="17">
        <v>0.116185705978985</v>
      </c>
      <c r="X2844" s="17">
        <v>0.13910804233855101</v>
      </c>
      <c r="Y2844" s="17">
        <v>0.18880224525176301</v>
      </c>
      <c r="Z2844" s="17">
        <v>0.22989293146562301</v>
      </c>
      <c r="AA2844" s="17">
        <v>0.14278898833543099</v>
      </c>
      <c r="AB2844" s="17">
        <v>0.24501505579319</v>
      </c>
      <c r="AC2844" s="17">
        <v>0.23626855029006799</v>
      </c>
      <c r="AD2844" s="17">
        <v>0.30478705952655999</v>
      </c>
      <c r="AE2844" s="17"/>
      <c r="AF2844" s="17">
        <v>0.19498914104890799</v>
      </c>
      <c r="AG2844" s="17">
        <v>0.162205437402001</v>
      </c>
      <c r="AH2844" s="17">
        <v>0.29857335942344698</v>
      </c>
      <c r="AI2844" s="17"/>
      <c r="AJ2844" s="17">
        <v>0.21454633407248599</v>
      </c>
      <c r="AK2844" s="17">
        <v>0.13442574327613599</v>
      </c>
      <c r="AL2844" s="17">
        <v>0.109370628687121</v>
      </c>
      <c r="AM2844" s="17"/>
      <c r="AN2844" s="17">
        <v>0.20882186711664899</v>
      </c>
      <c r="AO2844" s="17">
        <v>0.19370997242230101</v>
      </c>
      <c r="AP2844" s="17">
        <v>0.145766994253125</v>
      </c>
      <c r="AQ2844" s="17">
        <v>0.10525440681054</v>
      </c>
      <c r="AR2844" s="17">
        <v>0.15268581911578899</v>
      </c>
      <c r="AS2844" s="17"/>
      <c r="AT2844" s="17">
        <v>0.18442632864903599</v>
      </c>
      <c r="AU2844" s="17">
        <v>0.22086310249049601</v>
      </c>
      <c r="AV2844" s="17"/>
      <c r="AW2844" s="17">
        <v>0.17962009426494099</v>
      </c>
      <c r="AX2844" s="17">
        <v>0.116687420647025</v>
      </c>
      <c r="AY2844" s="17">
        <v>0.21647559003823699</v>
      </c>
    </row>
    <row r="2845" spans="2:51">
      <c r="B2845" t="s">
        <v>140</v>
      </c>
      <c r="C2845" s="17">
        <v>0.33482110059995102</v>
      </c>
      <c r="D2845" s="17">
        <v>0.362643735443898</v>
      </c>
      <c r="E2845" s="17">
        <v>0.30949695554463102</v>
      </c>
      <c r="F2845" s="17"/>
      <c r="G2845" s="17">
        <v>0.46061246750448298</v>
      </c>
      <c r="H2845" s="17">
        <v>0.40335145665136801</v>
      </c>
      <c r="I2845" s="17">
        <v>0.38387817493626197</v>
      </c>
      <c r="J2845" s="17">
        <v>0.18452749784460301</v>
      </c>
      <c r="K2845" s="17">
        <v>0.21399447967594901</v>
      </c>
      <c r="L2845" s="17">
        <v>0.38761633022138398</v>
      </c>
      <c r="M2845" s="17"/>
      <c r="N2845" s="17">
        <v>0.45413681836433101</v>
      </c>
      <c r="O2845" s="17">
        <v>0.26506566250311803</v>
      </c>
      <c r="P2845" s="17">
        <v>0.41223259055056499</v>
      </c>
      <c r="Q2845" s="17">
        <v>0.207311389473158</v>
      </c>
      <c r="R2845" s="17"/>
      <c r="S2845" s="17">
        <v>0.39853694357239999</v>
      </c>
      <c r="T2845" s="17">
        <v>0.13276886185165501</v>
      </c>
      <c r="U2845" s="17">
        <v>0.33144463705214999</v>
      </c>
      <c r="V2845" s="17">
        <v>0.35292501751538702</v>
      </c>
      <c r="W2845" s="17">
        <v>0.51129322291448098</v>
      </c>
      <c r="X2845" s="17">
        <v>0.41724454623121798</v>
      </c>
      <c r="Y2845" s="17">
        <v>0.36218873067101698</v>
      </c>
      <c r="Z2845" s="17">
        <v>0.26498631249414001</v>
      </c>
      <c r="AA2845" s="17">
        <v>0.43197133754214001</v>
      </c>
      <c r="AB2845" s="17">
        <v>0.29947557911287598</v>
      </c>
      <c r="AC2845" s="17">
        <v>0.209293038030227</v>
      </c>
      <c r="AD2845" s="17">
        <v>0.221303423037956</v>
      </c>
      <c r="AE2845" s="17"/>
      <c r="AF2845" s="17">
        <v>0.27127205139218002</v>
      </c>
      <c r="AG2845" s="17">
        <v>0.44501170305150101</v>
      </c>
      <c r="AH2845" s="17">
        <v>5.8027267087423701E-2</v>
      </c>
      <c r="AI2845" s="17"/>
      <c r="AJ2845" s="17">
        <v>0.30640316614000501</v>
      </c>
      <c r="AK2845" s="17">
        <v>0.43421280183287497</v>
      </c>
      <c r="AL2845" s="17">
        <v>0.52745790277498605</v>
      </c>
      <c r="AM2845" s="17"/>
      <c r="AN2845" s="17">
        <v>0.209427233223618</v>
      </c>
      <c r="AO2845" s="17">
        <v>0.32245074522884398</v>
      </c>
      <c r="AP2845" s="17">
        <v>0.404767394244752</v>
      </c>
      <c r="AQ2845" s="17">
        <v>0.61432623146602106</v>
      </c>
      <c r="AR2845" s="17">
        <v>0.464743229622674</v>
      </c>
      <c r="AS2845" s="17"/>
      <c r="AT2845" s="17">
        <v>0.33868487222323601</v>
      </c>
      <c r="AU2845" s="17">
        <v>0.31195800208998598</v>
      </c>
      <c r="AV2845" s="17"/>
      <c r="AW2845" s="17">
        <v>0.39962121234691</v>
      </c>
      <c r="AX2845" s="17">
        <v>0.506557632327441</v>
      </c>
      <c r="AY2845" s="17">
        <v>0.22187857860164401</v>
      </c>
    </row>
    <row r="2846" spans="2:51">
      <c r="C2846" s="17"/>
      <c r="D2846" s="17"/>
      <c r="E2846" s="17"/>
      <c r="F2846" s="17"/>
      <c r="G2846" s="17"/>
      <c r="H2846" s="17"/>
      <c r="I2846" s="17"/>
      <c r="J2846" s="17"/>
      <c r="K2846" s="17"/>
      <c r="L2846" s="17"/>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7"/>
      <c r="AI2846" s="17"/>
      <c r="AJ2846" s="17"/>
      <c r="AK2846" s="17"/>
      <c r="AL2846" s="17"/>
      <c r="AM2846" s="17"/>
      <c r="AN2846" s="17"/>
      <c r="AO2846" s="17"/>
      <c r="AP2846" s="17"/>
      <c r="AQ2846" s="17"/>
      <c r="AR2846" s="17"/>
      <c r="AS2846" s="17"/>
      <c r="AT2846" s="17"/>
      <c r="AU2846" s="17"/>
      <c r="AV2846" s="17"/>
      <c r="AW2846" s="17"/>
      <c r="AX2846" s="17"/>
      <c r="AY2846" s="17"/>
    </row>
    <row r="2847" spans="2:51">
      <c r="B2847" s="6" t="s">
        <v>581</v>
      </c>
      <c r="C2847" s="17"/>
      <c r="D2847" s="17"/>
      <c r="E2847" s="17"/>
      <c r="F2847" s="17"/>
      <c r="G2847" s="17"/>
      <c r="H2847" s="17"/>
      <c r="I2847" s="17"/>
      <c r="J2847" s="17"/>
      <c r="K2847" s="17"/>
      <c r="L2847" s="17"/>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7"/>
      <c r="AI2847" s="17"/>
      <c r="AJ2847" s="17"/>
      <c r="AK2847" s="17"/>
      <c r="AL2847" s="17"/>
      <c r="AM2847" s="17"/>
      <c r="AN2847" s="17"/>
      <c r="AO2847" s="17"/>
      <c r="AP2847" s="17"/>
      <c r="AQ2847" s="17"/>
      <c r="AR2847" s="17"/>
      <c r="AS2847" s="17"/>
      <c r="AT2847" s="17"/>
      <c r="AU2847" s="17"/>
      <c r="AV2847" s="17"/>
      <c r="AW2847" s="17"/>
      <c r="AX2847" s="17"/>
      <c r="AY2847" s="17"/>
    </row>
    <row r="2848" spans="2:51">
      <c r="B2848" s="24" t="s">
        <v>16</v>
      </c>
      <c r="C2848" s="17"/>
      <c r="D2848" s="17"/>
      <c r="E2848" s="17"/>
      <c r="F2848" s="17"/>
      <c r="G2848" s="17"/>
      <c r="H2848" s="17"/>
      <c r="I2848" s="17"/>
      <c r="J2848" s="17"/>
      <c r="K2848" s="17"/>
      <c r="L2848" s="17"/>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7"/>
      <c r="AI2848" s="17"/>
      <c r="AJ2848" s="17"/>
      <c r="AK2848" s="17"/>
      <c r="AL2848" s="17"/>
      <c r="AM2848" s="17"/>
      <c r="AN2848" s="17"/>
      <c r="AO2848" s="17"/>
      <c r="AP2848" s="17"/>
      <c r="AQ2848" s="17"/>
      <c r="AR2848" s="17"/>
      <c r="AS2848" s="17"/>
      <c r="AT2848" s="17"/>
      <c r="AU2848" s="17"/>
      <c r="AV2848" s="17"/>
      <c r="AW2848" s="17"/>
      <c r="AX2848" s="17"/>
      <c r="AY2848" s="17"/>
    </row>
    <row r="2849" spans="2:51">
      <c r="B2849" t="s">
        <v>133</v>
      </c>
      <c r="C2849" s="17">
        <v>7.0889558368325403E-2</v>
      </c>
      <c r="D2849" s="17">
        <v>7.3250837483933406E-2</v>
      </c>
      <c r="E2849" s="17">
        <v>6.7910822018664593E-2</v>
      </c>
      <c r="F2849" s="17"/>
      <c r="G2849" s="17">
        <v>9.7855218759350202E-2</v>
      </c>
      <c r="H2849" s="17">
        <v>0.112811897829899</v>
      </c>
      <c r="I2849" s="17">
        <v>0.104883509740374</v>
      </c>
      <c r="J2849" s="17">
        <v>4.5662092248559501E-2</v>
      </c>
      <c r="K2849" s="17">
        <v>4.8850256469799E-2</v>
      </c>
      <c r="L2849" s="17">
        <v>3.8762653325539499E-2</v>
      </c>
      <c r="M2849" s="17"/>
      <c r="N2849" s="17">
        <v>7.6925174085718001E-2</v>
      </c>
      <c r="O2849" s="17">
        <v>4.8125723965167497E-2</v>
      </c>
      <c r="P2849" s="17">
        <v>9.5083046999884305E-2</v>
      </c>
      <c r="Q2849" s="17">
        <v>6.8074991095252196E-2</v>
      </c>
      <c r="R2849" s="17"/>
      <c r="S2849" s="17">
        <v>9.6222668852159396E-2</v>
      </c>
      <c r="T2849" s="17">
        <v>3.9187307636466301E-2</v>
      </c>
      <c r="U2849" s="17">
        <v>8.6532684676826899E-2</v>
      </c>
      <c r="V2849" s="17">
        <v>6.5279762657480506E-2</v>
      </c>
      <c r="W2849" s="17">
        <v>6.2216628295899599E-2</v>
      </c>
      <c r="X2849" s="17">
        <v>4.6009044079051799E-2</v>
      </c>
      <c r="Y2849" s="17">
        <v>6.0872272087910698E-2</v>
      </c>
      <c r="Z2849" s="17">
        <v>6.13707139637958E-2</v>
      </c>
      <c r="AA2849" s="17">
        <v>7.6683497205887297E-2</v>
      </c>
      <c r="AB2849" s="17">
        <v>0.11646111545054499</v>
      </c>
      <c r="AC2849" s="17">
        <v>0.104972586953765</v>
      </c>
      <c r="AD2849" s="17">
        <v>0</v>
      </c>
      <c r="AE2849" s="17"/>
      <c r="AF2849" s="17">
        <v>4.8819612197637599E-2</v>
      </c>
      <c r="AG2849" s="17">
        <v>9.94857091461466E-2</v>
      </c>
      <c r="AH2849" s="17">
        <v>2.8682260308748899E-2</v>
      </c>
      <c r="AI2849" s="17"/>
      <c r="AJ2849" s="17">
        <v>5.24093207015379E-2</v>
      </c>
      <c r="AK2849" s="17">
        <v>8.4847456112399106E-2</v>
      </c>
      <c r="AL2849" s="17">
        <v>0.10257401452711699</v>
      </c>
      <c r="AM2849" s="17"/>
      <c r="AN2849" s="17">
        <v>7.5737132486945899E-2</v>
      </c>
      <c r="AO2849" s="17">
        <v>6.1654170783602601E-2</v>
      </c>
      <c r="AP2849" s="17">
        <v>6.0549461419708503E-2</v>
      </c>
      <c r="AQ2849" s="17">
        <v>0.12200261121419401</v>
      </c>
      <c r="AR2849" s="17">
        <v>9.6693051718400702E-2</v>
      </c>
      <c r="AS2849" s="17"/>
      <c r="AT2849" s="17">
        <v>7.1855101521411294E-2</v>
      </c>
      <c r="AU2849" s="17">
        <v>6.69851659497087E-2</v>
      </c>
      <c r="AV2849" s="17"/>
      <c r="AW2849" s="17">
        <v>6.3647849844402707E-2</v>
      </c>
      <c r="AX2849" s="17">
        <v>0.112357376667403</v>
      </c>
      <c r="AY2849" s="17">
        <v>6.8182394067052204E-2</v>
      </c>
    </row>
    <row r="2850" spans="2:51">
      <c r="B2850" t="s">
        <v>134</v>
      </c>
      <c r="C2850" s="17">
        <v>0.30269807433801799</v>
      </c>
      <c r="D2850" s="17">
        <v>0.30515228676623501</v>
      </c>
      <c r="E2850" s="17">
        <v>0.29662550102075502</v>
      </c>
      <c r="F2850" s="17"/>
      <c r="G2850" s="17">
        <v>0.36082916805864301</v>
      </c>
      <c r="H2850" s="17">
        <v>0.35735578172906202</v>
      </c>
      <c r="I2850" s="17">
        <v>0.35151738245852998</v>
      </c>
      <c r="J2850" s="17">
        <v>0.30498973109425598</v>
      </c>
      <c r="K2850" s="17">
        <v>0.20595396037184999</v>
      </c>
      <c r="L2850" s="17">
        <v>0.268864173148953</v>
      </c>
      <c r="M2850" s="17"/>
      <c r="N2850" s="17">
        <v>0.32894290798152798</v>
      </c>
      <c r="O2850" s="17">
        <v>0.30442324419956801</v>
      </c>
      <c r="P2850" s="17">
        <v>0.34722694925356001</v>
      </c>
      <c r="Q2850" s="17">
        <v>0.23889315427372901</v>
      </c>
      <c r="R2850" s="17"/>
      <c r="S2850" s="17">
        <v>0.34053336704074399</v>
      </c>
      <c r="T2850" s="17">
        <v>0.27410407477347898</v>
      </c>
      <c r="U2850" s="17">
        <v>0.26540121217285201</v>
      </c>
      <c r="V2850" s="17">
        <v>0.304456237705657</v>
      </c>
      <c r="W2850" s="17">
        <v>0.27273543501291703</v>
      </c>
      <c r="X2850" s="17">
        <v>0.31934353470681798</v>
      </c>
      <c r="Y2850" s="17">
        <v>0.312074769669687</v>
      </c>
      <c r="Z2850" s="17">
        <v>0.31729418533044401</v>
      </c>
      <c r="AA2850" s="17">
        <v>0.338389012419409</v>
      </c>
      <c r="AB2850" s="17">
        <v>0.32379811976269102</v>
      </c>
      <c r="AC2850" s="17">
        <v>0.17046198951368499</v>
      </c>
      <c r="AD2850" s="17">
        <v>0.399052255815188</v>
      </c>
      <c r="AE2850" s="17"/>
      <c r="AF2850" s="17">
        <v>0.25576690205076302</v>
      </c>
      <c r="AG2850" s="17">
        <v>0.35152225636399898</v>
      </c>
      <c r="AH2850" s="17">
        <v>0.29612111453419498</v>
      </c>
      <c r="AI2850" s="17"/>
      <c r="AJ2850" s="17">
        <v>0.27098459179013001</v>
      </c>
      <c r="AK2850" s="17">
        <v>0.37742435889657999</v>
      </c>
      <c r="AL2850" s="17">
        <v>0.39694771843037402</v>
      </c>
      <c r="AM2850" s="17"/>
      <c r="AN2850" s="17">
        <v>0.22452692021520701</v>
      </c>
      <c r="AO2850" s="17">
        <v>0.32078843386670203</v>
      </c>
      <c r="AP2850" s="17">
        <v>0.32615066529239201</v>
      </c>
      <c r="AQ2850" s="17">
        <v>0.41216174715067899</v>
      </c>
      <c r="AR2850" s="17">
        <v>0.29006120189995799</v>
      </c>
      <c r="AS2850" s="17"/>
      <c r="AT2850" s="17">
        <v>0.30241060659170699</v>
      </c>
      <c r="AU2850" s="17">
        <v>0.313564847160413</v>
      </c>
      <c r="AV2850" s="17"/>
      <c r="AW2850" s="17">
        <v>0.31972749436300701</v>
      </c>
      <c r="AX2850" s="17">
        <v>0.41706320727296198</v>
      </c>
      <c r="AY2850" s="17">
        <v>0.25552150023648301</v>
      </c>
    </row>
    <row r="2851" spans="2:51">
      <c r="B2851" t="s">
        <v>135</v>
      </c>
      <c r="C2851" s="17">
        <v>0.33302092023892599</v>
      </c>
      <c r="D2851" s="17">
        <v>0.30435773182557901</v>
      </c>
      <c r="E2851" s="17">
        <v>0.35915923447885001</v>
      </c>
      <c r="F2851" s="17"/>
      <c r="G2851" s="17">
        <v>0.30139969701175501</v>
      </c>
      <c r="H2851" s="17">
        <v>0.29144256297089299</v>
      </c>
      <c r="I2851" s="17">
        <v>0.32330069197531303</v>
      </c>
      <c r="J2851" s="17">
        <v>0.30336880386813497</v>
      </c>
      <c r="K2851" s="17">
        <v>0.38815439526339601</v>
      </c>
      <c r="L2851" s="17">
        <v>0.36501590583836402</v>
      </c>
      <c r="M2851" s="17"/>
      <c r="N2851" s="17">
        <v>0.31579266357556302</v>
      </c>
      <c r="O2851" s="17">
        <v>0.35815334997002601</v>
      </c>
      <c r="P2851" s="17">
        <v>0.32063216552850099</v>
      </c>
      <c r="Q2851" s="17">
        <v>0.33858798843309701</v>
      </c>
      <c r="R2851" s="17"/>
      <c r="S2851" s="17">
        <v>0.32455154096517802</v>
      </c>
      <c r="T2851" s="17">
        <v>0.38618483230401102</v>
      </c>
      <c r="U2851" s="17">
        <v>0.34326469360950801</v>
      </c>
      <c r="V2851" s="17">
        <v>0.30350005284061399</v>
      </c>
      <c r="W2851" s="17">
        <v>0.40262979825808498</v>
      </c>
      <c r="X2851" s="17">
        <v>0.31592410493880402</v>
      </c>
      <c r="Y2851" s="17">
        <v>0.31632183482303899</v>
      </c>
      <c r="Z2851" s="17">
        <v>0.410277119698365</v>
      </c>
      <c r="AA2851" s="17">
        <v>0.29758187635320998</v>
      </c>
      <c r="AB2851" s="17">
        <v>0.225787516840321</v>
      </c>
      <c r="AC2851" s="17">
        <v>0.375151123662186</v>
      </c>
      <c r="AD2851" s="17">
        <v>0.33591124941870898</v>
      </c>
      <c r="AE2851" s="17"/>
      <c r="AF2851" s="17">
        <v>0.35446826140653798</v>
      </c>
      <c r="AG2851" s="17">
        <v>0.31347558372935702</v>
      </c>
      <c r="AH2851" s="17">
        <v>0.33858913190977802</v>
      </c>
      <c r="AI2851" s="17"/>
      <c r="AJ2851" s="17">
        <v>0.39486621805421002</v>
      </c>
      <c r="AK2851" s="17">
        <v>0.32119119182829398</v>
      </c>
      <c r="AL2851" s="17">
        <v>0.27262207743194999</v>
      </c>
      <c r="AM2851" s="17"/>
      <c r="AN2851" s="17">
        <v>0.36767905327236899</v>
      </c>
      <c r="AO2851" s="17">
        <v>0.28862094517923498</v>
      </c>
      <c r="AP2851" s="17">
        <v>0.322249312041753</v>
      </c>
      <c r="AQ2851" s="17">
        <v>0.28915434453724698</v>
      </c>
      <c r="AR2851" s="17">
        <v>0.314721456932884</v>
      </c>
      <c r="AS2851" s="17"/>
      <c r="AT2851" s="17">
        <v>0.32902583389748602</v>
      </c>
      <c r="AU2851" s="17">
        <v>0.35051465125678599</v>
      </c>
      <c r="AV2851" s="17"/>
      <c r="AW2851" s="17">
        <v>0.31557907600031199</v>
      </c>
      <c r="AX2851" s="17">
        <v>0.26857298315530898</v>
      </c>
      <c r="AY2851" s="17">
        <v>0.36802588514783002</v>
      </c>
    </row>
    <row r="2852" spans="2:51">
      <c r="B2852" t="s">
        <v>136</v>
      </c>
      <c r="C2852" s="17">
        <v>0.160501760064687</v>
      </c>
      <c r="D2852" s="17">
        <v>0.183251139739212</v>
      </c>
      <c r="E2852" s="17">
        <v>0.144281129288613</v>
      </c>
      <c r="F2852" s="17"/>
      <c r="G2852" s="17">
        <v>0.141603494622867</v>
      </c>
      <c r="H2852" s="17">
        <v>0.13770470515439501</v>
      </c>
      <c r="I2852" s="17">
        <v>0.106162777823248</v>
      </c>
      <c r="J2852" s="17">
        <v>0.16688187923842401</v>
      </c>
      <c r="K2852" s="17">
        <v>0.19580379697087799</v>
      </c>
      <c r="L2852" s="17">
        <v>0.19631232331794499</v>
      </c>
      <c r="M2852" s="17"/>
      <c r="N2852" s="17">
        <v>0.16736016613235599</v>
      </c>
      <c r="O2852" s="17">
        <v>0.15053505250778601</v>
      </c>
      <c r="P2852" s="17">
        <v>0.137587907651121</v>
      </c>
      <c r="Q2852" s="17">
        <v>0.171197951392764</v>
      </c>
      <c r="R2852" s="17"/>
      <c r="S2852" s="17">
        <v>0.116269952866486</v>
      </c>
      <c r="T2852" s="17">
        <v>0.167132822489545</v>
      </c>
      <c r="U2852" s="17">
        <v>0.17407777354313</v>
      </c>
      <c r="V2852" s="17">
        <v>0.17674229002835801</v>
      </c>
      <c r="W2852" s="17">
        <v>0.171336203913316</v>
      </c>
      <c r="X2852" s="17">
        <v>0.196484076901112</v>
      </c>
      <c r="Y2852" s="17">
        <v>0.16358002041303099</v>
      </c>
      <c r="Z2852" s="17">
        <v>9.0586618171140901E-2</v>
      </c>
      <c r="AA2852" s="17">
        <v>0.14689671736551299</v>
      </c>
      <c r="AB2852" s="17">
        <v>0.164200730647489</v>
      </c>
      <c r="AC2852" s="17">
        <v>0.20347359442905699</v>
      </c>
      <c r="AD2852" s="17">
        <v>0.18330497450667299</v>
      </c>
      <c r="AE2852" s="17"/>
      <c r="AF2852" s="17">
        <v>0.17631567115225</v>
      </c>
      <c r="AG2852" s="17">
        <v>0.13717838687584599</v>
      </c>
      <c r="AH2852" s="17">
        <v>0.18038344697922501</v>
      </c>
      <c r="AI2852" s="17"/>
      <c r="AJ2852" s="17">
        <v>0.16298004213101</v>
      </c>
      <c r="AK2852" s="17">
        <v>0.11153473595832</v>
      </c>
      <c r="AL2852" s="17">
        <v>0.14348825412576099</v>
      </c>
      <c r="AM2852" s="17"/>
      <c r="AN2852" s="17">
        <v>0.16746825213984901</v>
      </c>
      <c r="AO2852" s="17">
        <v>0.171678908592485</v>
      </c>
      <c r="AP2852" s="17">
        <v>0.15416294397657099</v>
      </c>
      <c r="AQ2852" s="17">
        <v>0.11644240598309299</v>
      </c>
      <c r="AR2852" s="17">
        <v>0.221623041117542</v>
      </c>
      <c r="AS2852" s="17"/>
      <c r="AT2852" s="17">
        <v>0.161676982608397</v>
      </c>
      <c r="AU2852" s="17">
        <v>0.14655882470826201</v>
      </c>
      <c r="AV2852" s="17"/>
      <c r="AW2852" s="17">
        <v>0.17556464400379801</v>
      </c>
      <c r="AX2852" s="17">
        <v>0.12543462785552201</v>
      </c>
      <c r="AY2852" s="17">
        <v>0.153197681825676</v>
      </c>
    </row>
    <row r="2853" spans="2:51">
      <c r="B2853" t="s">
        <v>137</v>
      </c>
      <c r="C2853" s="17">
        <v>6.2610719832460998E-2</v>
      </c>
      <c r="D2853" s="17">
        <v>7.8531478941218202E-2</v>
      </c>
      <c r="E2853" s="17">
        <v>5.0729478411742301E-2</v>
      </c>
      <c r="F2853" s="17"/>
      <c r="G2853" s="17">
        <v>3.1963682604918803E-2</v>
      </c>
      <c r="H2853" s="17">
        <v>5.5655959418791097E-2</v>
      </c>
      <c r="I2853" s="17">
        <v>3.8450313364972802E-2</v>
      </c>
      <c r="J2853" s="17">
        <v>8.7995015449096006E-2</v>
      </c>
      <c r="K2853" s="17">
        <v>0.105155890514002</v>
      </c>
      <c r="L2853" s="17">
        <v>5.1626389300178301E-2</v>
      </c>
      <c r="M2853" s="17"/>
      <c r="N2853" s="17">
        <v>4.7481721602925103E-2</v>
      </c>
      <c r="O2853" s="17">
        <v>7.7253707279699005E-2</v>
      </c>
      <c r="P2853" s="17">
        <v>6.0553063463750403E-2</v>
      </c>
      <c r="Q2853" s="17">
        <v>6.7608153754045705E-2</v>
      </c>
      <c r="R2853" s="17"/>
      <c r="S2853" s="17">
        <v>4.9058835368401402E-2</v>
      </c>
      <c r="T2853" s="17">
        <v>7.6571352422550504E-2</v>
      </c>
      <c r="U2853" s="17">
        <v>5.6510797818055403E-2</v>
      </c>
      <c r="V2853" s="17">
        <v>4.9327235592407703E-2</v>
      </c>
      <c r="W2853" s="17">
        <v>1.6179279629202601E-2</v>
      </c>
      <c r="X2853" s="17">
        <v>6.1911831785832601E-2</v>
      </c>
      <c r="Y2853" s="17">
        <v>9.5437217036410199E-2</v>
      </c>
      <c r="Z2853" s="17">
        <v>0.10003088675039</v>
      </c>
      <c r="AA2853" s="17">
        <v>6.1146468520983398E-2</v>
      </c>
      <c r="AB2853" s="17">
        <v>9.1520468927717299E-2</v>
      </c>
      <c r="AC2853" s="17">
        <v>3.2009206882848799E-2</v>
      </c>
      <c r="AD2853" s="17">
        <v>8.1731520259430201E-2</v>
      </c>
      <c r="AE2853" s="17"/>
      <c r="AF2853" s="17">
        <v>8.6164813327340606E-2</v>
      </c>
      <c r="AG2853" s="17">
        <v>4.26623717445795E-2</v>
      </c>
      <c r="AH2853" s="17">
        <v>6.9436642177678795E-2</v>
      </c>
      <c r="AI2853" s="17"/>
      <c r="AJ2853" s="17">
        <v>6.9197788110512706E-2</v>
      </c>
      <c r="AK2853" s="17">
        <v>4.5295044205211299E-2</v>
      </c>
      <c r="AL2853" s="17">
        <v>2.8547169604880102E-2</v>
      </c>
      <c r="AM2853" s="17"/>
      <c r="AN2853" s="17">
        <v>7.6995523144796102E-2</v>
      </c>
      <c r="AO2853" s="17">
        <v>7.9683181320394106E-2</v>
      </c>
      <c r="AP2853" s="17">
        <v>7.1943929223315606E-2</v>
      </c>
      <c r="AQ2853" s="17">
        <v>3.0974083594096102E-2</v>
      </c>
      <c r="AR2853" s="17">
        <v>0</v>
      </c>
      <c r="AS2853" s="17"/>
      <c r="AT2853" s="17">
        <v>6.5559888227308294E-2</v>
      </c>
      <c r="AU2853" s="17">
        <v>3.8980684679556801E-2</v>
      </c>
      <c r="AV2853" s="17"/>
      <c r="AW2853" s="17">
        <v>6.8014021309153003E-2</v>
      </c>
      <c r="AX2853" s="17">
        <v>2.4259345315823199E-2</v>
      </c>
      <c r="AY2853" s="17">
        <v>6.65033475479474E-2</v>
      </c>
    </row>
    <row r="2854" spans="2:51">
      <c r="B2854" t="s">
        <v>119</v>
      </c>
      <c r="C2854" s="17">
        <v>7.0278967157582403E-2</v>
      </c>
      <c r="D2854" s="17">
        <v>5.5456525243822503E-2</v>
      </c>
      <c r="E2854" s="17">
        <v>8.1293834781375404E-2</v>
      </c>
      <c r="F2854" s="17"/>
      <c r="G2854" s="17">
        <v>6.6348738942465804E-2</v>
      </c>
      <c r="H2854" s="17">
        <v>4.5029092896959701E-2</v>
      </c>
      <c r="I2854" s="17">
        <v>7.5685324637562695E-2</v>
      </c>
      <c r="J2854" s="17">
        <v>9.1102478101528897E-2</v>
      </c>
      <c r="K2854" s="17">
        <v>5.6081700410075298E-2</v>
      </c>
      <c r="L2854" s="17">
        <v>7.9418555069019806E-2</v>
      </c>
      <c r="M2854" s="17"/>
      <c r="N2854" s="17">
        <v>6.3497366621908996E-2</v>
      </c>
      <c r="O2854" s="17">
        <v>6.1508922077753499E-2</v>
      </c>
      <c r="P2854" s="17">
        <v>3.8916867103184101E-2</v>
      </c>
      <c r="Q2854" s="17">
        <v>0.115637761051111</v>
      </c>
      <c r="R2854" s="17"/>
      <c r="S2854" s="17">
        <v>7.3363634907031905E-2</v>
      </c>
      <c r="T2854" s="17">
        <v>5.6819610373948601E-2</v>
      </c>
      <c r="U2854" s="17">
        <v>7.4212838179627497E-2</v>
      </c>
      <c r="V2854" s="17">
        <v>0.100694421175482</v>
      </c>
      <c r="W2854" s="17">
        <v>7.4902654890580206E-2</v>
      </c>
      <c r="X2854" s="17">
        <v>6.0327407588381898E-2</v>
      </c>
      <c r="Y2854" s="17">
        <v>5.1713885969922199E-2</v>
      </c>
      <c r="Z2854" s="17">
        <v>2.04404760858648E-2</v>
      </c>
      <c r="AA2854" s="17">
        <v>7.9302428134997105E-2</v>
      </c>
      <c r="AB2854" s="17">
        <v>7.8232048371236595E-2</v>
      </c>
      <c r="AC2854" s="17">
        <v>0.11393149855845899</v>
      </c>
      <c r="AD2854" s="17">
        <v>0</v>
      </c>
      <c r="AE2854" s="17"/>
      <c r="AF2854" s="17">
        <v>7.8464739865470007E-2</v>
      </c>
      <c r="AG2854" s="17">
        <v>5.5675692140071502E-2</v>
      </c>
      <c r="AH2854" s="17">
        <v>8.6787404090374207E-2</v>
      </c>
      <c r="AI2854" s="17"/>
      <c r="AJ2854" s="17">
        <v>4.9562039212599801E-2</v>
      </c>
      <c r="AK2854" s="17">
        <v>5.9707212999194903E-2</v>
      </c>
      <c r="AL2854" s="17">
        <v>5.58207658799173E-2</v>
      </c>
      <c r="AM2854" s="17"/>
      <c r="AN2854" s="17">
        <v>8.7593118740832601E-2</v>
      </c>
      <c r="AO2854" s="17">
        <v>7.7574360257581798E-2</v>
      </c>
      <c r="AP2854" s="17">
        <v>6.4943688046261203E-2</v>
      </c>
      <c r="AQ2854" s="17">
        <v>2.9264807520689901E-2</v>
      </c>
      <c r="AR2854" s="17">
        <v>7.6901248331215699E-2</v>
      </c>
      <c r="AS2854" s="17"/>
      <c r="AT2854" s="17">
        <v>6.9471587153690006E-2</v>
      </c>
      <c r="AU2854" s="17">
        <v>8.3395826245273599E-2</v>
      </c>
      <c r="AV2854" s="17"/>
      <c r="AW2854" s="17">
        <v>5.7466914479327703E-2</v>
      </c>
      <c r="AX2854" s="17">
        <v>5.2312459732979703E-2</v>
      </c>
      <c r="AY2854" s="17">
        <v>8.8569191175011594E-2</v>
      </c>
    </row>
    <row r="2855" spans="2:51">
      <c r="B2855" t="s">
        <v>138</v>
      </c>
      <c r="C2855" s="17">
        <v>0.37358763270634399</v>
      </c>
      <c r="D2855" s="17">
        <v>0.37840312425016898</v>
      </c>
      <c r="E2855" s="17">
        <v>0.36453632303942002</v>
      </c>
      <c r="F2855" s="17"/>
      <c r="G2855" s="17">
        <v>0.45868438681799301</v>
      </c>
      <c r="H2855" s="17">
        <v>0.47016767955896099</v>
      </c>
      <c r="I2855" s="17">
        <v>0.45640089219890401</v>
      </c>
      <c r="J2855" s="17">
        <v>0.35065182334281503</v>
      </c>
      <c r="K2855" s="17">
        <v>0.254804216841649</v>
      </c>
      <c r="L2855" s="17">
        <v>0.30762682647449202</v>
      </c>
      <c r="M2855" s="17"/>
      <c r="N2855" s="17">
        <v>0.40586808206724601</v>
      </c>
      <c r="O2855" s="17">
        <v>0.35254896816473602</v>
      </c>
      <c r="P2855" s="17">
        <v>0.44230999625344403</v>
      </c>
      <c r="Q2855" s="17">
        <v>0.30696814536898098</v>
      </c>
      <c r="R2855" s="17"/>
      <c r="S2855" s="17">
        <v>0.43675603589290402</v>
      </c>
      <c r="T2855" s="17">
        <v>0.31329138240994497</v>
      </c>
      <c r="U2855" s="17">
        <v>0.35193389684967802</v>
      </c>
      <c r="V2855" s="17">
        <v>0.36973600036313797</v>
      </c>
      <c r="W2855" s="17">
        <v>0.33495206330881599</v>
      </c>
      <c r="X2855" s="17">
        <v>0.36535257878587002</v>
      </c>
      <c r="Y2855" s="17">
        <v>0.37294704175759802</v>
      </c>
      <c r="Z2855" s="17">
        <v>0.37866489929424002</v>
      </c>
      <c r="AA2855" s="17">
        <v>0.41507250962529701</v>
      </c>
      <c r="AB2855" s="17">
        <v>0.44025923521323601</v>
      </c>
      <c r="AC2855" s="17">
        <v>0.27543457646744901</v>
      </c>
      <c r="AD2855" s="17">
        <v>0.399052255815188</v>
      </c>
      <c r="AE2855" s="17"/>
      <c r="AF2855" s="17">
        <v>0.304586514248401</v>
      </c>
      <c r="AG2855" s="17">
        <v>0.45100796551014599</v>
      </c>
      <c r="AH2855" s="17">
        <v>0.32480337484294403</v>
      </c>
      <c r="AI2855" s="17"/>
      <c r="AJ2855" s="17">
        <v>0.32339391249166799</v>
      </c>
      <c r="AK2855" s="17">
        <v>0.46227181500897901</v>
      </c>
      <c r="AL2855" s="17">
        <v>0.49952173295749103</v>
      </c>
      <c r="AM2855" s="17"/>
      <c r="AN2855" s="17">
        <v>0.30026405270215301</v>
      </c>
      <c r="AO2855" s="17">
        <v>0.382442604650304</v>
      </c>
      <c r="AP2855" s="17">
        <v>0.38670012671210002</v>
      </c>
      <c r="AQ2855" s="17">
        <v>0.53416435836487297</v>
      </c>
      <c r="AR2855" s="17">
        <v>0.38675425361835902</v>
      </c>
      <c r="AS2855" s="17"/>
      <c r="AT2855" s="17">
        <v>0.37426570811311899</v>
      </c>
      <c r="AU2855" s="17">
        <v>0.38055001311012099</v>
      </c>
      <c r="AV2855" s="17"/>
      <c r="AW2855" s="17">
        <v>0.38337534420740998</v>
      </c>
      <c r="AX2855" s="17">
        <v>0.52942058394036595</v>
      </c>
      <c r="AY2855" s="17">
        <v>0.32370389430353502</v>
      </c>
    </row>
    <row r="2856" spans="2:51">
      <c r="B2856" t="s">
        <v>139</v>
      </c>
      <c r="C2856" s="17">
        <v>0.223112479897148</v>
      </c>
      <c r="D2856" s="17">
        <v>0.26178261868043001</v>
      </c>
      <c r="E2856" s="17">
        <v>0.195010607700355</v>
      </c>
      <c r="F2856" s="17"/>
      <c r="G2856" s="17">
        <v>0.173567177227786</v>
      </c>
      <c r="H2856" s="17">
        <v>0.19336066457318599</v>
      </c>
      <c r="I2856" s="17">
        <v>0.14461309118822099</v>
      </c>
      <c r="J2856" s="17">
        <v>0.25487689468752001</v>
      </c>
      <c r="K2856" s="17">
        <v>0.30095968748488</v>
      </c>
      <c r="L2856" s="17">
        <v>0.247938712618124</v>
      </c>
      <c r="M2856" s="17"/>
      <c r="N2856" s="17">
        <v>0.21484188773528201</v>
      </c>
      <c r="O2856" s="17">
        <v>0.227788759787485</v>
      </c>
      <c r="P2856" s="17">
        <v>0.198140971114871</v>
      </c>
      <c r="Q2856" s="17">
        <v>0.23880610514681</v>
      </c>
      <c r="R2856" s="17"/>
      <c r="S2856" s="17">
        <v>0.165328788234887</v>
      </c>
      <c r="T2856" s="17">
        <v>0.24370417491209501</v>
      </c>
      <c r="U2856" s="17">
        <v>0.23058857136118599</v>
      </c>
      <c r="V2856" s="17">
        <v>0.22606952562076599</v>
      </c>
      <c r="W2856" s="17">
        <v>0.18751548354251901</v>
      </c>
      <c r="X2856" s="17">
        <v>0.25839590868694501</v>
      </c>
      <c r="Y2856" s="17">
        <v>0.259017237449441</v>
      </c>
      <c r="Z2856" s="17">
        <v>0.19061750492153101</v>
      </c>
      <c r="AA2856" s="17">
        <v>0.20804318588649601</v>
      </c>
      <c r="AB2856" s="17">
        <v>0.255721199575206</v>
      </c>
      <c r="AC2856" s="17">
        <v>0.23548280131190599</v>
      </c>
      <c r="AD2856" s="17">
        <v>0.26503649476610303</v>
      </c>
      <c r="AE2856" s="17"/>
      <c r="AF2856" s="17">
        <v>0.26248048447959099</v>
      </c>
      <c r="AG2856" s="17">
        <v>0.17984075862042601</v>
      </c>
      <c r="AH2856" s="17">
        <v>0.24982008915690401</v>
      </c>
      <c r="AI2856" s="17"/>
      <c r="AJ2856" s="17">
        <v>0.232177830241523</v>
      </c>
      <c r="AK2856" s="17">
        <v>0.156829780163531</v>
      </c>
      <c r="AL2856" s="17">
        <v>0.17203542373064201</v>
      </c>
      <c r="AM2856" s="17"/>
      <c r="AN2856" s="17">
        <v>0.244463775284645</v>
      </c>
      <c r="AO2856" s="17">
        <v>0.25136208991287901</v>
      </c>
      <c r="AP2856" s="17">
        <v>0.22610687319988601</v>
      </c>
      <c r="AQ2856" s="17">
        <v>0.147416489577189</v>
      </c>
      <c r="AR2856" s="17">
        <v>0.221623041117542</v>
      </c>
      <c r="AS2856" s="17"/>
      <c r="AT2856" s="17">
        <v>0.22723687083570501</v>
      </c>
      <c r="AU2856" s="17">
        <v>0.18553950938781899</v>
      </c>
      <c r="AV2856" s="17"/>
      <c r="AW2856" s="17">
        <v>0.243578665312951</v>
      </c>
      <c r="AX2856" s="17">
        <v>0.149693973171345</v>
      </c>
      <c r="AY2856" s="17">
        <v>0.21970102937362401</v>
      </c>
    </row>
    <row r="2857" spans="2:51">
      <c r="B2857" t="s">
        <v>140</v>
      </c>
      <c r="C2857" s="17">
        <v>0.15047515280919599</v>
      </c>
      <c r="D2857" s="17">
        <v>0.11662050556973901</v>
      </c>
      <c r="E2857" s="17">
        <v>0.16952571533906399</v>
      </c>
      <c r="F2857" s="17"/>
      <c r="G2857" s="17">
        <v>0.28511720959020698</v>
      </c>
      <c r="H2857" s="17">
        <v>0.27680701498577498</v>
      </c>
      <c r="I2857" s="17">
        <v>0.31178780101068299</v>
      </c>
      <c r="J2857" s="17">
        <v>9.5774928655295105E-2</v>
      </c>
      <c r="K2857" s="17">
        <v>-4.6155470643231299E-2</v>
      </c>
      <c r="L2857" s="17">
        <v>5.9688113856368297E-2</v>
      </c>
      <c r="M2857" s="17"/>
      <c r="N2857" s="17">
        <v>0.19102619433196399</v>
      </c>
      <c r="O2857" s="17">
        <v>0.12476020837725001</v>
      </c>
      <c r="P2857" s="17">
        <v>0.244169025138573</v>
      </c>
      <c r="Q2857" s="17">
        <v>6.81620402221709E-2</v>
      </c>
      <c r="R2857" s="17"/>
      <c r="S2857" s="17">
        <v>0.27142724765801601</v>
      </c>
      <c r="T2857" s="17">
        <v>6.9587207497850204E-2</v>
      </c>
      <c r="U2857" s="17">
        <v>0.121345325488493</v>
      </c>
      <c r="V2857" s="17">
        <v>0.14366647474237099</v>
      </c>
      <c r="W2857" s="17">
        <v>0.14743657976629701</v>
      </c>
      <c r="X2857" s="17">
        <v>0.106956670098925</v>
      </c>
      <c r="Y2857" s="17">
        <v>0.113929804308157</v>
      </c>
      <c r="Z2857" s="17">
        <v>0.18804739437270901</v>
      </c>
      <c r="AA2857" s="17">
        <v>0.20702932373880101</v>
      </c>
      <c r="AB2857" s="17">
        <v>0.18453803563803001</v>
      </c>
      <c r="AC2857" s="17">
        <v>3.9951775155543601E-2</v>
      </c>
      <c r="AD2857" s="17">
        <v>0.134015761049085</v>
      </c>
      <c r="AE2857" s="17"/>
      <c r="AF2857" s="17">
        <v>4.2106029768809797E-2</v>
      </c>
      <c r="AG2857" s="17">
        <v>0.27116720688972001</v>
      </c>
      <c r="AH2857" s="17">
        <v>7.4983285686039805E-2</v>
      </c>
      <c r="AI2857" s="17"/>
      <c r="AJ2857" s="17">
        <v>9.1216082250145103E-2</v>
      </c>
      <c r="AK2857" s="17">
        <v>0.30544203484544802</v>
      </c>
      <c r="AL2857" s="17">
        <v>0.32748630922684902</v>
      </c>
      <c r="AM2857" s="17"/>
      <c r="AN2857" s="17">
        <v>5.5800277417507899E-2</v>
      </c>
      <c r="AO2857" s="17">
        <v>0.13108051473742499</v>
      </c>
      <c r="AP2857" s="17">
        <v>0.16059325351221401</v>
      </c>
      <c r="AQ2857" s="17">
        <v>0.38674786878768402</v>
      </c>
      <c r="AR2857" s="17">
        <v>0.165131212500816</v>
      </c>
      <c r="AS2857" s="17"/>
      <c r="AT2857" s="17">
        <v>0.147028837277413</v>
      </c>
      <c r="AU2857" s="17">
        <v>0.195010503722303</v>
      </c>
      <c r="AV2857" s="17"/>
      <c r="AW2857" s="17">
        <v>0.13979667889445899</v>
      </c>
      <c r="AX2857" s="17">
        <v>0.37972661076901998</v>
      </c>
      <c r="AY2857" s="17">
        <v>0.104002864929911</v>
      </c>
    </row>
    <row r="2858" spans="2:51">
      <c r="C2858" s="17"/>
      <c r="D2858" s="17"/>
      <c r="E2858" s="17"/>
      <c r="F2858" s="17"/>
      <c r="G2858" s="17"/>
      <c r="H2858" s="17"/>
      <c r="I2858" s="17"/>
      <c r="J2858" s="17"/>
      <c r="K2858" s="17"/>
      <c r="L2858" s="17"/>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7"/>
      <c r="AI2858" s="17"/>
      <c r="AJ2858" s="17"/>
      <c r="AK2858" s="17"/>
      <c r="AL2858" s="17"/>
      <c r="AM2858" s="17"/>
      <c r="AN2858" s="17"/>
      <c r="AO2858" s="17"/>
      <c r="AP2858" s="17"/>
      <c r="AQ2858" s="17"/>
      <c r="AR2858" s="17"/>
      <c r="AS2858" s="17"/>
      <c r="AT2858" s="17"/>
      <c r="AU2858" s="17"/>
      <c r="AV2858" s="17"/>
      <c r="AW2858" s="17"/>
      <c r="AX2858" s="17"/>
      <c r="AY2858" s="17"/>
    </row>
    <row r="2859" spans="2:51">
      <c r="B2859" s="6" t="s">
        <v>582</v>
      </c>
      <c r="C2859" s="17"/>
      <c r="D2859" s="17"/>
      <c r="E2859" s="17"/>
      <c r="F2859" s="17"/>
      <c r="G2859" s="17"/>
      <c r="H2859" s="17"/>
      <c r="I2859" s="17"/>
      <c r="J2859" s="17"/>
      <c r="K2859" s="17"/>
      <c r="L2859" s="17"/>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7"/>
      <c r="AI2859" s="17"/>
      <c r="AJ2859" s="17"/>
      <c r="AK2859" s="17"/>
      <c r="AL2859" s="17"/>
      <c r="AM2859" s="17"/>
      <c r="AN2859" s="17"/>
      <c r="AO2859" s="17"/>
      <c r="AP2859" s="17"/>
      <c r="AQ2859" s="17"/>
      <c r="AR2859" s="17"/>
      <c r="AS2859" s="17"/>
      <c r="AT2859" s="17"/>
      <c r="AU2859" s="17"/>
      <c r="AV2859" s="17"/>
      <c r="AW2859" s="17"/>
      <c r="AX2859" s="17"/>
      <c r="AY2859" s="17"/>
    </row>
    <row r="2860" spans="2:51">
      <c r="B2860" s="24" t="s">
        <v>16</v>
      </c>
      <c r="C2860" s="17"/>
      <c r="D2860" s="17"/>
      <c r="E2860" s="17"/>
      <c r="F2860" s="17"/>
      <c r="G2860" s="17"/>
      <c r="H2860" s="17"/>
      <c r="I2860" s="17"/>
      <c r="J2860" s="17"/>
      <c r="K2860" s="17"/>
      <c r="L2860" s="17"/>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7"/>
      <c r="AI2860" s="17"/>
      <c r="AJ2860" s="17"/>
      <c r="AK2860" s="17"/>
      <c r="AL2860" s="17"/>
      <c r="AM2860" s="17"/>
      <c r="AN2860" s="17"/>
      <c r="AO2860" s="17"/>
      <c r="AP2860" s="17"/>
      <c r="AQ2860" s="17"/>
      <c r="AR2860" s="17"/>
      <c r="AS2860" s="17"/>
      <c r="AT2860" s="17"/>
      <c r="AU2860" s="17"/>
      <c r="AV2860" s="17"/>
      <c r="AW2860" s="17"/>
      <c r="AX2860" s="17"/>
      <c r="AY2860" s="17"/>
    </row>
    <row r="2861" spans="2:51">
      <c r="B2861" t="s">
        <v>133</v>
      </c>
      <c r="C2861" s="17">
        <v>0.14625413794714201</v>
      </c>
      <c r="D2861" s="17">
        <v>0.15448719781252701</v>
      </c>
      <c r="E2861" s="17">
        <v>0.13809941636689299</v>
      </c>
      <c r="F2861" s="17"/>
      <c r="G2861" s="17">
        <v>0.15687595065870399</v>
      </c>
      <c r="H2861" s="17">
        <v>0.147382315955808</v>
      </c>
      <c r="I2861" s="17">
        <v>0.10843276935366999</v>
      </c>
      <c r="J2861" s="17">
        <v>0.15640687151867499</v>
      </c>
      <c r="K2861" s="17">
        <v>0.152107377213448</v>
      </c>
      <c r="L2861" s="17">
        <v>0.154756615473155</v>
      </c>
      <c r="M2861" s="17"/>
      <c r="N2861" s="17">
        <v>0.17924871646301399</v>
      </c>
      <c r="O2861" s="17">
        <v>0.148588865584598</v>
      </c>
      <c r="P2861" s="17">
        <v>0.128922499357322</v>
      </c>
      <c r="Q2861" s="17">
        <v>0.13144507036137701</v>
      </c>
      <c r="R2861" s="17"/>
      <c r="S2861" s="17">
        <v>0.16451664220168499</v>
      </c>
      <c r="T2861" s="17">
        <v>0.11326408622855599</v>
      </c>
      <c r="U2861" s="17">
        <v>0.14295100460297699</v>
      </c>
      <c r="V2861" s="17">
        <v>0.14526778368234999</v>
      </c>
      <c r="W2861" s="17">
        <v>0.19469109955442501</v>
      </c>
      <c r="X2861" s="17">
        <v>0.13251558299628</v>
      </c>
      <c r="Y2861" s="17">
        <v>0.12374479636146</v>
      </c>
      <c r="Z2861" s="17">
        <v>0.18603733417239099</v>
      </c>
      <c r="AA2861" s="17">
        <v>0.15234982913165601</v>
      </c>
      <c r="AB2861" s="17">
        <v>0.176282395328516</v>
      </c>
      <c r="AC2861" s="17">
        <v>0.146667518953325</v>
      </c>
      <c r="AD2861" s="17">
        <v>5.9060186827150897E-2</v>
      </c>
      <c r="AE2861" s="17"/>
      <c r="AF2861" s="17">
        <v>0.103871499904307</v>
      </c>
      <c r="AG2861" s="17">
        <v>0.18941823169309799</v>
      </c>
      <c r="AH2861" s="17">
        <v>0.13578829159768999</v>
      </c>
      <c r="AI2861" s="17"/>
      <c r="AJ2861" s="17">
        <v>0.106344183686092</v>
      </c>
      <c r="AK2861" s="17">
        <v>0.17897348650770301</v>
      </c>
      <c r="AL2861" s="17">
        <v>0.14615004053491401</v>
      </c>
      <c r="AM2861" s="17"/>
      <c r="AN2861" s="17">
        <v>0.103066004647714</v>
      </c>
      <c r="AO2861" s="17">
        <v>0.161667707608524</v>
      </c>
      <c r="AP2861" s="17">
        <v>0.176680497909355</v>
      </c>
      <c r="AQ2861" s="17">
        <v>0.16845927544519601</v>
      </c>
      <c r="AR2861" s="17">
        <v>0.33059428871708102</v>
      </c>
      <c r="AS2861" s="17"/>
      <c r="AT2861" s="17">
        <v>0.14138563185256101</v>
      </c>
      <c r="AU2861" s="17">
        <v>0.17679207812268599</v>
      </c>
      <c r="AV2861" s="17"/>
      <c r="AW2861" s="17">
        <v>0.20178365200380999</v>
      </c>
      <c r="AX2861" s="17">
        <v>0.11841087317557</v>
      </c>
      <c r="AY2861" s="17">
        <v>9.3137662328833401E-2</v>
      </c>
    </row>
    <row r="2862" spans="2:51">
      <c r="B2862" t="s">
        <v>134</v>
      </c>
      <c r="C2862" s="17">
        <v>0.34783243306046802</v>
      </c>
      <c r="D2862" s="17">
        <v>0.3545510791898</v>
      </c>
      <c r="E2862" s="17">
        <v>0.33987481969375599</v>
      </c>
      <c r="F2862" s="17"/>
      <c r="G2862" s="17">
        <v>0.34274387899731801</v>
      </c>
      <c r="H2862" s="17">
        <v>0.37473927604636198</v>
      </c>
      <c r="I2862" s="17">
        <v>0.32652378988539399</v>
      </c>
      <c r="J2862" s="17">
        <v>0.32316189831344599</v>
      </c>
      <c r="K2862" s="17">
        <v>0.338927646604892</v>
      </c>
      <c r="L2862" s="17">
        <v>0.37035011779035398</v>
      </c>
      <c r="M2862" s="17"/>
      <c r="N2862" s="17">
        <v>0.42961672830714598</v>
      </c>
      <c r="O2862" s="17">
        <v>0.374054622811124</v>
      </c>
      <c r="P2862" s="17">
        <v>0.32200238432927197</v>
      </c>
      <c r="Q2862" s="17">
        <v>0.26187779239765002</v>
      </c>
      <c r="R2862" s="17"/>
      <c r="S2862" s="17">
        <v>0.36798723114545501</v>
      </c>
      <c r="T2862" s="17">
        <v>0.43908844646415801</v>
      </c>
      <c r="U2862" s="17">
        <v>0.39696957016011702</v>
      </c>
      <c r="V2862" s="17">
        <v>0.32304090183249701</v>
      </c>
      <c r="W2862" s="17">
        <v>0.22231475740179299</v>
      </c>
      <c r="X2862" s="17">
        <v>0.31712816388874199</v>
      </c>
      <c r="Y2862" s="17">
        <v>0.29111838555615599</v>
      </c>
      <c r="Z2862" s="17">
        <v>0.40285130668209501</v>
      </c>
      <c r="AA2862" s="17">
        <v>0.37123061578273697</v>
      </c>
      <c r="AB2862" s="17">
        <v>0.32346789615590399</v>
      </c>
      <c r="AC2862" s="17">
        <v>0.26025424505247202</v>
      </c>
      <c r="AD2862" s="17">
        <v>0.333726192850336</v>
      </c>
      <c r="AE2862" s="17"/>
      <c r="AF2862" s="17">
        <v>0.31232539360825401</v>
      </c>
      <c r="AG2862" s="17">
        <v>0.39542545886672797</v>
      </c>
      <c r="AH2862" s="17">
        <v>0.32017263537669999</v>
      </c>
      <c r="AI2862" s="17"/>
      <c r="AJ2862" s="17">
        <v>0.37702131549815499</v>
      </c>
      <c r="AK2862" s="17">
        <v>0.35580984359720402</v>
      </c>
      <c r="AL2862" s="17">
        <v>0.44377021595733901</v>
      </c>
      <c r="AM2862" s="17"/>
      <c r="AN2862" s="17">
        <v>0.30010048237826498</v>
      </c>
      <c r="AO2862" s="17">
        <v>0.27803083971317799</v>
      </c>
      <c r="AP2862" s="17">
        <v>0.386020816843198</v>
      </c>
      <c r="AQ2862" s="17">
        <v>0.42480596094577799</v>
      </c>
      <c r="AR2862" s="17">
        <v>0.314736848435336</v>
      </c>
      <c r="AS2862" s="17"/>
      <c r="AT2862" s="17">
        <v>0.36894442141649703</v>
      </c>
      <c r="AU2862" s="17">
        <v>0.162789070508773</v>
      </c>
      <c r="AV2862" s="17"/>
      <c r="AW2862" s="17">
        <v>0.42552142896217299</v>
      </c>
      <c r="AX2862" s="17">
        <v>0.369251584140182</v>
      </c>
      <c r="AY2862" s="17">
        <v>0.25903857312922302</v>
      </c>
    </row>
    <row r="2863" spans="2:51">
      <c r="B2863" t="s">
        <v>135</v>
      </c>
      <c r="C2863" s="17">
        <v>0.27433994649703097</v>
      </c>
      <c r="D2863" s="17">
        <v>0.28247140882022798</v>
      </c>
      <c r="E2863" s="17">
        <v>0.26984968267217302</v>
      </c>
      <c r="F2863" s="17"/>
      <c r="G2863" s="17">
        <v>0.251071038595164</v>
      </c>
      <c r="H2863" s="17">
        <v>0.28069685658425197</v>
      </c>
      <c r="I2863" s="17">
        <v>0.27039642294121602</v>
      </c>
      <c r="J2863" s="17">
        <v>0.27318736851922298</v>
      </c>
      <c r="K2863" s="17">
        <v>0.28227725533494502</v>
      </c>
      <c r="L2863" s="17">
        <v>0.27862459844923498</v>
      </c>
      <c r="M2863" s="17"/>
      <c r="N2863" s="17">
        <v>0.24206837490583</v>
      </c>
      <c r="O2863" s="17">
        <v>0.29095652997594101</v>
      </c>
      <c r="P2863" s="17">
        <v>0.248111736212592</v>
      </c>
      <c r="Q2863" s="17">
        <v>0.316973646824738</v>
      </c>
      <c r="R2863" s="17"/>
      <c r="S2863" s="17">
        <v>0.31023542708354102</v>
      </c>
      <c r="T2863" s="17">
        <v>0.24401849236190301</v>
      </c>
      <c r="U2863" s="17">
        <v>0.240925086545759</v>
      </c>
      <c r="V2863" s="17">
        <v>0.31954826666136799</v>
      </c>
      <c r="W2863" s="17">
        <v>0.27900693452029501</v>
      </c>
      <c r="X2863" s="17">
        <v>0.265590758621292</v>
      </c>
      <c r="Y2863" s="17">
        <v>0.31778825793815102</v>
      </c>
      <c r="Z2863" s="17">
        <v>0.26156683667472302</v>
      </c>
      <c r="AA2863" s="17">
        <v>0.29322180946729998</v>
      </c>
      <c r="AB2863" s="17">
        <v>0.25809056373061401</v>
      </c>
      <c r="AC2863" s="17">
        <v>0.24946015610071101</v>
      </c>
      <c r="AD2863" s="17">
        <v>0.14773929883810899</v>
      </c>
      <c r="AE2863" s="17"/>
      <c r="AF2863" s="17">
        <v>0.309740009065188</v>
      </c>
      <c r="AG2863" s="17">
        <v>0.228241816293977</v>
      </c>
      <c r="AH2863" s="17">
        <v>0.335740286894462</v>
      </c>
      <c r="AI2863" s="17"/>
      <c r="AJ2863" s="17">
        <v>0.27437690061197301</v>
      </c>
      <c r="AK2863" s="17">
        <v>0.28009779892290498</v>
      </c>
      <c r="AL2863" s="17">
        <v>0.247896379569365</v>
      </c>
      <c r="AM2863" s="17"/>
      <c r="AN2863" s="17">
        <v>0.31036980480484999</v>
      </c>
      <c r="AO2863" s="17">
        <v>0.24341325258773699</v>
      </c>
      <c r="AP2863" s="17">
        <v>0.27272213215929197</v>
      </c>
      <c r="AQ2863" s="17">
        <v>0.207149198049288</v>
      </c>
      <c r="AR2863" s="17">
        <v>0.214831172219238</v>
      </c>
      <c r="AS2863" s="17"/>
      <c r="AT2863" s="17">
        <v>0.259070825350801</v>
      </c>
      <c r="AU2863" s="17">
        <v>0.41320160169526199</v>
      </c>
      <c r="AV2863" s="17"/>
      <c r="AW2863" s="17">
        <v>0.21366396837204901</v>
      </c>
      <c r="AX2863" s="17">
        <v>0.31359005058681999</v>
      </c>
      <c r="AY2863" s="17">
        <v>0.33026221220792501</v>
      </c>
    </row>
    <row r="2864" spans="2:51">
      <c r="B2864" t="s">
        <v>136</v>
      </c>
      <c r="C2864" s="17">
        <v>7.9737299072184506E-2</v>
      </c>
      <c r="D2864" s="17">
        <v>6.9773637375529704E-2</v>
      </c>
      <c r="E2864" s="17">
        <v>8.9183675453991695E-2</v>
      </c>
      <c r="F2864" s="17"/>
      <c r="G2864" s="17">
        <v>0.10780270084327299</v>
      </c>
      <c r="H2864" s="17">
        <v>6.3461930664597793E-2</v>
      </c>
      <c r="I2864" s="17">
        <v>7.0639185862994502E-2</v>
      </c>
      <c r="J2864" s="17">
        <v>0.102705757181701</v>
      </c>
      <c r="K2864" s="17">
        <v>6.7847248743599806E-2</v>
      </c>
      <c r="L2864" s="17">
        <v>7.5145348028165193E-2</v>
      </c>
      <c r="M2864" s="17"/>
      <c r="N2864" s="17">
        <v>5.8767956981397002E-2</v>
      </c>
      <c r="O2864" s="17">
        <v>4.3697883940972099E-2</v>
      </c>
      <c r="P2864" s="17">
        <v>9.86387561751048E-2</v>
      </c>
      <c r="Q2864" s="17">
        <v>0.11230131296891301</v>
      </c>
      <c r="R2864" s="17"/>
      <c r="S2864" s="17">
        <v>2.6536101975855299E-2</v>
      </c>
      <c r="T2864" s="17">
        <v>5.16451615800907E-2</v>
      </c>
      <c r="U2864" s="17">
        <v>6.9961223322670393E-2</v>
      </c>
      <c r="V2864" s="17">
        <v>0.106046957672497</v>
      </c>
      <c r="W2864" s="17">
        <v>5.52695571893582E-2</v>
      </c>
      <c r="X2864" s="17">
        <v>0.126341315885345</v>
      </c>
      <c r="Y2864" s="17">
        <v>8.28014102437412E-2</v>
      </c>
      <c r="Z2864" s="17">
        <v>0.13047064335235201</v>
      </c>
      <c r="AA2864" s="17">
        <v>7.8155473402377801E-2</v>
      </c>
      <c r="AB2864" s="17">
        <v>6.7029738403965394E-2</v>
      </c>
      <c r="AC2864" s="17">
        <v>0.15323434890889001</v>
      </c>
      <c r="AD2864" s="17">
        <v>0.153814019446846</v>
      </c>
      <c r="AE2864" s="17"/>
      <c r="AF2864" s="17">
        <v>9.6369551633827696E-2</v>
      </c>
      <c r="AG2864" s="17">
        <v>5.7688717571547497E-2</v>
      </c>
      <c r="AH2864" s="17">
        <v>7.8239099990243394E-2</v>
      </c>
      <c r="AI2864" s="17"/>
      <c r="AJ2864" s="17">
        <v>9.2661664068508606E-2</v>
      </c>
      <c r="AK2864" s="17">
        <v>5.8219944140551497E-2</v>
      </c>
      <c r="AL2864" s="17">
        <v>9.9910621473741201E-3</v>
      </c>
      <c r="AM2864" s="17"/>
      <c r="AN2864" s="17">
        <v>9.7119496494693702E-2</v>
      </c>
      <c r="AO2864" s="17">
        <v>0.13533119305122299</v>
      </c>
      <c r="AP2864" s="17">
        <v>4.5892651295703003E-2</v>
      </c>
      <c r="AQ2864" s="17">
        <v>9.1252142100213596E-2</v>
      </c>
      <c r="AR2864" s="17">
        <v>7.6226678756158905E-2</v>
      </c>
      <c r="AS2864" s="17"/>
      <c r="AT2864" s="17">
        <v>7.9821997824879296E-2</v>
      </c>
      <c r="AU2864" s="17">
        <v>8.4330223600568299E-2</v>
      </c>
      <c r="AV2864" s="17"/>
      <c r="AW2864" s="17">
        <v>4.7516881921581801E-2</v>
      </c>
      <c r="AX2864" s="17">
        <v>8.3262948484689805E-2</v>
      </c>
      <c r="AY2864" s="17">
        <v>0.113586963620273</v>
      </c>
    </row>
    <row r="2865" spans="2:51">
      <c r="B2865" t="s">
        <v>137</v>
      </c>
      <c r="C2865" s="17">
        <v>4.6431163061180399E-2</v>
      </c>
      <c r="D2865" s="17">
        <v>5.4221228383029799E-2</v>
      </c>
      <c r="E2865" s="17">
        <v>4.0077153885353198E-2</v>
      </c>
      <c r="F2865" s="17"/>
      <c r="G2865" s="17">
        <v>2.9732152466792901E-2</v>
      </c>
      <c r="H2865" s="17">
        <v>3.1050137416970401E-2</v>
      </c>
      <c r="I2865" s="17">
        <v>6.6859322886545294E-2</v>
      </c>
      <c r="J2865" s="17">
        <v>4.2065508784172298E-2</v>
      </c>
      <c r="K2865" s="17">
        <v>6.17788413367759E-2</v>
      </c>
      <c r="L2865" s="17">
        <v>4.5095263189436303E-2</v>
      </c>
      <c r="M2865" s="17"/>
      <c r="N2865" s="17">
        <v>3.0703774799887999E-2</v>
      </c>
      <c r="O2865" s="17">
        <v>5.8726277029103102E-2</v>
      </c>
      <c r="P2865" s="17">
        <v>4.5807326810965499E-2</v>
      </c>
      <c r="Q2865" s="17">
        <v>5.1792011960117297E-2</v>
      </c>
      <c r="R2865" s="17"/>
      <c r="S2865" s="17">
        <v>3.8780384845484898E-2</v>
      </c>
      <c r="T2865" s="17">
        <v>3.2867037918926499E-2</v>
      </c>
      <c r="U2865" s="17">
        <v>7.3057366375469E-3</v>
      </c>
      <c r="V2865" s="17">
        <v>3.0036180745344001E-2</v>
      </c>
      <c r="W2865" s="17">
        <v>0.10545001532635601</v>
      </c>
      <c r="X2865" s="17">
        <v>5.5179191125418199E-2</v>
      </c>
      <c r="Y2865" s="17">
        <v>5.2053129478751202E-2</v>
      </c>
      <c r="Z2865" s="17">
        <v>1.90738791184396E-2</v>
      </c>
      <c r="AA2865" s="17">
        <v>4.2053724716770102E-2</v>
      </c>
      <c r="AB2865" s="17">
        <v>6.2811062352010893E-2</v>
      </c>
      <c r="AC2865" s="17">
        <v>1.8142519392884599E-2</v>
      </c>
      <c r="AD2865" s="17">
        <v>0.16092112746816301</v>
      </c>
      <c r="AE2865" s="17"/>
      <c r="AF2865" s="17">
        <v>6.5256391727889496E-2</v>
      </c>
      <c r="AG2865" s="17">
        <v>3.5215845223190302E-2</v>
      </c>
      <c r="AH2865" s="17">
        <v>4.2528949909965599E-2</v>
      </c>
      <c r="AI2865" s="17"/>
      <c r="AJ2865" s="17">
        <v>6.9484509162529406E-2</v>
      </c>
      <c r="AK2865" s="17">
        <v>2.38531164463733E-2</v>
      </c>
      <c r="AL2865" s="17">
        <v>5.9504036130015002E-2</v>
      </c>
      <c r="AM2865" s="17"/>
      <c r="AN2865" s="17">
        <v>5.7808692911136397E-2</v>
      </c>
      <c r="AO2865" s="17">
        <v>5.3855255099471901E-2</v>
      </c>
      <c r="AP2865" s="17">
        <v>3.4439352409497498E-2</v>
      </c>
      <c r="AQ2865" s="17">
        <v>2.1272487398561399E-2</v>
      </c>
      <c r="AR2865" s="17">
        <v>0</v>
      </c>
      <c r="AS2865" s="17"/>
      <c r="AT2865" s="17">
        <v>4.5017373066592897E-2</v>
      </c>
      <c r="AU2865" s="17">
        <v>6.2289348423665701E-2</v>
      </c>
      <c r="AV2865" s="17"/>
      <c r="AW2865" s="17">
        <v>5.2999195728606598E-2</v>
      </c>
      <c r="AX2865" s="17">
        <v>2.1303487919114399E-2</v>
      </c>
      <c r="AY2865" s="17">
        <v>4.5385614301208001E-2</v>
      </c>
    </row>
    <row r="2866" spans="2:51">
      <c r="B2866" t="s">
        <v>119</v>
      </c>
      <c r="C2866" s="17">
        <v>0.10540502036199401</v>
      </c>
      <c r="D2866" s="17">
        <v>8.4495448418886093E-2</v>
      </c>
      <c r="E2866" s="17">
        <v>0.12291525192783299</v>
      </c>
      <c r="F2866" s="17"/>
      <c r="G2866" s="17">
        <v>0.111774278438748</v>
      </c>
      <c r="H2866" s="17">
        <v>0.10266948333200999</v>
      </c>
      <c r="I2866" s="17">
        <v>0.15714850907018099</v>
      </c>
      <c r="J2866" s="17">
        <v>0.102472595682783</v>
      </c>
      <c r="K2866" s="17">
        <v>9.7061630766338405E-2</v>
      </c>
      <c r="L2866" s="17">
        <v>7.6028057069654903E-2</v>
      </c>
      <c r="M2866" s="17"/>
      <c r="N2866" s="17">
        <v>5.9594448542724401E-2</v>
      </c>
      <c r="O2866" s="17">
        <v>8.3975820658261702E-2</v>
      </c>
      <c r="P2866" s="17">
        <v>0.15651729711474299</v>
      </c>
      <c r="Q2866" s="17">
        <v>0.12561016548720499</v>
      </c>
      <c r="R2866" s="17"/>
      <c r="S2866" s="17">
        <v>9.1944212747979204E-2</v>
      </c>
      <c r="T2866" s="17">
        <v>0.11911677544636599</v>
      </c>
      <c r="U2866" s="17">
        <v>0.14188737873092999</v>
      </c>
      <c r="V2866" s="17">
        <v>7.6059909405943593E-2</v>
      </c>
      <c r="W2866" s="17">
        <v>0.14326763600777201</v>
      </c>
      <c r="X2866" s="17">
        <v>0.103244987482923</v>
      </c>
      <c r="Y2866" s="17">
        <v>0.13249402042173999</v>
      </c>
      <c r="Z2866" s="17">
        <v>0</v>
      </c>
      <c r="AA2866" s="17">
        <v>6.2988547499158706E-2</v>
      </c>
      <c r="AB2866" s="17">
        <v>0.11231834402899001</v>
      </c>
      <c r="AC2866" s="17">
        <v>0.17224121159171699</v>
      </c>
      <c r="AD2866" s="17">
        <v>0.144739174569395</v>
      </c>
      <c r="AE2866" s="17"/>
      <c r="AF2866" s="17">
        <v>0.11243715406053401</v>
      </c>
      <c r="AG2866" s="17">
        <v>9.4009930351458895E-2</v>
      </c>
      <c r="AH2866" s="17">
        <v>8.7530736230938502E-2</v>
      </c>
      <c r="AI2866" s="17"/>
      <c r="AJ2866" s="17">
        <v>8.0111426972742705E-2</v>
      </c>
      <c r="AK2866" s="17">
        <v>0.103045810385264</v>
      </c>
      <c r="AL2866" s="17">
        <v>9.2688265660993502E-2</v>
      </c>
      <c r="AM2866" s="17"/>
      <c r="AN2866" s="17">
        <v>0.13153551876333999</v>
      </c>
      <c r="AO2866" s="17">
        <v>0.12770175193986699</v>
      </c>
      <c r="AP2866" s="17">
        <v>8.4244549382953796E-2</v>
      </c>
      <c r="AQ2866" s="17">
        <v>8.7060936060962504E-2</v>
      </c>
      <c r="AR2866" s="17">
        <v>6.3611011872186193E-2</v>
      </c>
      <c r="AS2866" s="17"/>
      <c r="AT2866" s="17">
        <v>0.10575975048866899</v>
      </c>
      <c r="AU2866" s="17">
        <v>0.10059767764904499</v>
      </c>
      <c r="AV2866" s="17"/>
      <c r="AW2866" s="17">
        <v>5.85148730117801E-2</v>
      </c>
      <c r="AX2866" s="17">
        <v>9.4181055693623505E-2</v>
      </c>
      <c r="AY2866" s="17">
        <v>0.158588974412538</v>
      </c>
    </row>
    <row r="2867" spans="2:51">
      <c r="B2867" t="s">
        <v>138</v>
      </c>
      <c r="C2867" s="17">
        <v>0.49408657100761</v>
      </c>
      <c r="D2867" s="17">
        <v>0.50903827700232696</v>
      </c>
      <c r="E2867" s="17">
        <v>0.47797423606064998</v>
      </c>
      <c r="F2867" s="17"/>
      <c r="G2867" s="17">
        <v>0.49961982965602197</v>
      </c>
      <c r="H2867" s="17">
        <v>0.52212159200217001</v>
      </c>
      <c r="I2867" s="17">
        <v>0.43495655923906301</v>
      </c>
      <c r="J2867" s="17">
        <v>0.47956876983212099</v>
      </c>
      <c r="K2867" s="17">
        <v>0.49103502381834102</v>
      </c>
      <c r="L2867" s="17">
        <v>0.52510673326350898</v>
      </c>
      <c r="M2867" s="17"/>
      <c r="N2867" s="17">
        <v>0.60886544477016102</v>
      </c>
      <c r="O2867" s="17">
        <v>0.52264348839572194</v>
      </c>
      <c r="P2867" s="17">
        <v>0.450924883686595</v>
      </c>
      <c r="Q2867" s="17">
        <v>0.393322862759027</v>
      </c>
      <c r="R2867" s="17"/>
      <c r="S2867" s="17">
        <v>0.53250387334714</v>
      </c>
      <c r="T2867" s="17">
        <v>0.552352532692714</v>
      </c>
      <c r="U2867" s="17">
        <v>0.53992057476309396</v>
      </c>
      <c r="V2867" s="17">
        <v>0.468308685514847</v>
      </c>
      <c r="W2867" s="17">
        <v>0.417005856956219</v>
      </c>
      <c r="X2867" s="17">
        <v>0.44964374688502201</v>
      </c>
      <c r="Y2867" s="17">
        <v>0.41486318191761601</v>
      </c>
      <c r="Z2867" s="17">
        <v>0.588888640854485</v>
      </c>
      <c r="AA2867" s="17">
        <v>0.52358044491439304</v>
      </c>
      <c r="AB2867" s="17">
        <v>0.49975029148442102</v>
      </c>
      <c r="AC2867" s="17">
        <v>0.40692176400579699</v>
      </c>
      <c r="AD2867" s="17">
        <v>0.39278637967748697</v>
      </c>
      <c r="AE2867" s="17"/>
      <c r="AF2867" s="17">
        <v>0.41619689351256001</v>
      </c>
      <c r="AG2867" s="17">
        <v>0.58484369055982599</v>
      </c>
      <c r="AH2867" s="17">
        <v>0.455960926974391</v>
      </c>
      <c r="AI2867" s="17"/>
      <c r="AJ2867" s="17">
        <v>0.48336549918424598</v>
      </c>
      <c r="AK2867" s="17">
        <v>0.53478333010490697</v>
      </c>
      <c r="AL2867" s="17">
        <v>0.58992025649225299</v>
      </c>
      <c r="AM2867" s="17"/>
      <c r="AN2867" s="17">
        <v>0.40316648702598001</v>
      </c>
      <c r="AO2867" s="17">
        <v>0.43969854732170199</v>
      </c>
      <c r="AP2867" s="17">
        <v>0.56270131475255303</v>
      </c>
      <c r="AQ2867" s="17">
        <v>0.59326523639097395</v>
      </c>
      <c r="AR2867" s="17">
        <v>0.64533113715241697</v>
      </c>
      <c r="AS2867" s="17"/>
      <c r="AT2867" s="17">
        <v>0.510330053269058</v>
      </c>
      <c r="AU2867" s="17">
        <v>0.339581148631458</v>
      </c>
      <c r="AV2867" s="17"/>
      <c r="AW2867" s="17">
        <v>0.62730508096598303</v>
      </c>
      <c r="AX2867" s="17">
        <v>0.48766245731575197</v>
      </c>
      <c r="AY2867" s="17">
        <v>0.35217623545805699</v>
      </c>
    </row>
    <row r="2868" spans="2:51">
      <c r="B2868" t="s">
        <v>139</v>
      </c>
      <c r="C2868" s="17">
        <v>0.12616846213336499</v>
      </c>
      <c r="D2868" s="17">
        <v>0.12399486575856</v>
      </c>
      <c r="E2868" s="17">
        <v>0.12926082933934499</v>
      </c>
      <c r="F2868" s="17"/>
      <c r="G2868" s="17">
        <v>0.13753485331006601</v>
      </c>
      <c r="H2868" s="17">
        <v>9.4512068081568201E-2</v>
      </c>
      <c r="I2868" s="17">
        <v>0.13749850874954</v>
      </c>
      <c r="J2868" s="17">
        <v>0.144771265965873</v>
      </c>
      <c r="K2868" s="17">
        <v>0.12962609008037601</v>
      </c>
      <c r="L2868" s="17">
        <v>0.120240611217602</v>
      </c>
      <c r="M2868" s="17"/>
      <c r="N2868" s="17">
        <v>8.9471731781284897E-2</v>
      </c>
      <c r="O2868" s="17">
        <v>0.10242416097007501</v>
      </c>
      <c r="P2868" s="17">
        <v>0.14444608298607001</v>
      </c>
      <c r="Q2868" s="17">
        <v>0.16409332492903</v>
      </c>
      <c r="R2868" s="17"/>
      <c r="S2868" s="17">
        <v>6.5316486821340294E-2</v>
      </c>
      <c r="T2868" s="17">
        <v>8.4512199499017199E-2</v>
      </c>
      <c r="U2868" s="17">
        <v>7.7266959960217305E-2</v>
      </c>
      <c r="V2868" s="17">
        <v>0.136083138417841</v>
      </c>
      <c r="W2868" s="17">
        <v>0.160719572515714</v>
      </c>
      <c r="X2868" s="17">
        <v>0.181520507010763</v>
      </c>
      <c r="Y2868" s="17">
        <v>0.13485453972249201</v>
      </c>
      <c r="Z2868" s="17">
        <v>0.149544522470792</v>
      </c>
      <c r="AA2868" s="17">
        <v>0.120209198119148</v>
      </c>
      <c r="AB2868" s="17">
        <v>0.12984080075597601</v>
      </c>
      <c r="AC2868" s="17">
        <v>0.17137686830177401</v>
      </c>
      <c r="AD2868" s="17">
        <v>0.31473514691500898</v>
      </c>
      <c r="AE2868" s="17"/>
      <c r="AF2868" s="17">
        <v>0.16162594336171701</v>
      </c>
      <c r="AG2868" s="17">
        <v>9.2904562794737799E-2</v>
      </c>
      <c r="AH2868" s="17">
        <v>0.12076804990020901</v>
      </c>
      <c r="AI2868" s="17"/>
      <c r="AJ2868" s="17">
        <v>0.162146173231038</v>
      </c>
      <c r="AK2868" s="17">
        <v>8.2073060586924707E-2</v>
      </c>
      <c r="AL2868" s="17">
        <v>6.9495098277389103E-2</v>
      </c>
      <c r="AM2868" s="17"/>
      <c r="AN2868" s="17">
        <v>0.15492818940583</v>
      </c>
      <c r="AO2868" s="17">
        <v>0.18918644815069399</v>
      </c>
      <c r="AP2868" s="17">
        <v>8.0332003705200494E-2</v>
      </c>
      <c r="AQ2868" s="17">
        <v>0.11252462949877499</v>
      </c>
      <c r="AR2868" s="17">
        <v>7.6226678756158905E-2</v>
      </c>
      <c r="AS2868" s="17"/>
      <c r="AT2868" s="17">
        <v>0.124839370891472</v>
      </c>
      <c r="AU2868" s="17">
        <v>0.14661957202423401</v>
      </c>
      <c r="AV2868" s="17"/>
      <c r="AW2868" s="17">
        <v>0.100516077650188</v>
      </c>
      <c r="AX2868" s="17">
        <v>0.104566436403804</v>
      </c>
      <c r="AY2868" s="17">
        <v>0.15897257792148101</v>
      </c>
    </row>
    <row r="2869" spans="2:51">
      <c r="B2869" t="s">
        <v>140</v>
      </c>
      <c r="C2869" s="17">
        <v>0.36791810887424498</v>
      </c>
      <c r="D2869" s="17">
        <v>0.38504341124376701</v>
      </c>
      <c r="E2869" s="17">
        <v>0.34871340672130502</v>
      </c>
      <c r="F2869" s="17"/>
      <c r="G2869" s="17">
        <v>0.36208497634595599</v>
      </c>
      <c r="H2869" s="17">
        <v>0.42760952392060197</v>
      </c>
      <c r="I2869" s="17">
        <v>0.29745805048952401</v>
      </c>
      <c r="J2869" s="17">
        <v>0.33479750386624801</v>
      </c>
      <c r="K2869" s="17">
        <v>0.36140893373796501</v>
      </c>
      <c r="L2869" s="17">
        <v>0.404866122045907</v>
      </c>
      <c r="M2869" s="17"/>
      <c r="N2869" s="17">
        <v>0.51939371298887604</v>
      </c>
      <c r="O2869" s="17">
        <v>0.42021932742564699</v>
      </c>
      <c r="P2869" s="17">
        <v>0.30647880070052402</v>
      </c>
      <c r="Q2869" s="17">
        <v>0.229229537829997</v>
      </c>
      <c r="R2869" s="17"/>
      <c r="S2869" s="17">
        <v>0.467187386525799</v>
      </c>
      <c r="T2869" s="17">
        <v>0.467840333193697</v>
      </c>
      <c r="U2869" s="17">
        <v>0.46265361480287698</v>
      </c>
      <c r="V2869" s="17">
        <v>0.33222554709700602</v>
      </c>
      <c r="W2869" s="17">
        <v>0.256286284440504</v>
      </c>
      <c r="X2869" s="17">
        <v>0.26812323987425901</v>
      </c>
      <c r="Y2869" s="17">
        <v>0.280008642195124</v>
      </c>
      <c r="Z2869" s="17">
        <v>0.43934411838369403</v>
      </c>
      <c r="AA2869" s="17">
        <v>0.403371246795245</v>
      </c>
      <c r="AB2869" s="17">
        <v>0.36990949072844398</v>
      </c>
      <c r="AC2869" s="17">
        <v>0.23554489570402301</v>
      </c>
      <c r="AD2869" s="17">
        <v>7.8051232762477898E-2</v>
      </c>
      <c r="AE2869" s="17"/>
      <c r="AF2869" s="17">
        <v>0.25457095015084302</v>
      </c>
      <c r="AG2869" s="17">
        <v>0.49193912776508802</v>
      </c>
      <c r="AH2869" s="17">
        <v>0.33519287707418199</v>
      </c>
      <c r="AI2869" s="17"/>
      <c r="AJ2869" s="17">
        <v>0.32121932595320801</v>
      </c>
      <c r="AK2869" s="17">
        <v>0.45271026951798199</v>
      </c>
      <c r="AL2869" s="17">
        <v>0.52042515821486401</v>
      </c>
      <c r="AM2869" s="17"/>
      <c r="AN2869" s="17">
        <v>0.24823829762015001</v>
      </c>
      <c r="AO2869" s="17">
        <v>0.25051209917100697</v>
      </c>
      <c r="AP2869" s="17">
        <v>0.48236931104735298</v>
      </c>
      <c r="AQ2869" s="17">
        <v>0.480740606892199</v>
      </c>
      <c r="AR2869" s="17">
        <v>0.56910445839625801</v>
      </c>
      <c r="AS2869" s="17"/>
      <c r="AT2869" s="17">
        <v>0.38549068237758499</v>
      </c>
      <c r="AU2869" s="17">
        <v>0.19296157660722399</v>
      </c>
      <c r="AV2869" s="17"/>
      <c r="AW2869" s="17">
        <v>0.52678900331579404</v>
      </c>
      <c r="AX2869" s="17">
        <v>0.383096020911948</v>
      </c>
      <c r="AY2869" s="17">
        <v>0.19320365753657601</v>
      </c>
    </row>
    <row r="2870" spans="2:51">
      <c r="C2870" s="17"/>
      <c r="D2870" s="17"/>
      <c r="E2870" s="17"/>
      <c r="F2870" s="17"/>
      <c r="G2870" s="17"/>
      <c r="H2870" s="17"/>
      <c r="I2870" s="17"/>
      <c r="J2870" s="17"/>
      <c r="K2870" s="17"/>
      <c r="L2870" s="17"/>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7"/>
      <c r="AI2870" s="17"/>
      <c r="AJ2870" s="17"/>
      <c r="AK2870" s="17"/>
      <c r="AL2870" s="17"/>
      <c r="AM2870" s="17"/>
      <c r="AN2870" s="17"/>
      <c r="AO2870" s="17"/>
      <c r="AP2870" s="17"/>
      <c r="AQ2870" s="17"/>
      <c r="AR2870" s="17"/>
      <c r="AS2870" s="17"/>
      <c r="AT2870" s="17"/>
      <c r="AU2870" s="17"/>
      <c r="AV2870" s="17"/>
      <c r="AW2870" s="17"/>
      <c r="AX2870" s="17"/>
      <c r="AY2870" s="17"/>
    </row>
    <row r="2871" spans="2:51">
      <c r="B2871" s="6" t="s">
        <v>583</v>
      </c>
      <c r="C2871" s="17"/>
      <c r="D2871" s="17"/>
      <c r="E2871" s="17"/>
      <c r="F2871" s="17"/>
      <c r="G2871" s="17"/>
      <c r="H2871" s="17"/>
      <c r="I2871" s="17"/>
      <c r="J2871" s="17"/>
      <c r="K2871" s="17"/>
      <c r="L2871" s="17"/>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7"/>
      <c r="AI2871" s="17"/>
      <c r="AJ2871" s="17"/>
      <c r="AK2871" s="17"/>
      <c r="AL2871" s="17"/>
      <c r="AM2871" s="17"/>
      <c r="AN2871" s="17"/>
      <c r="AO2871" s="17"/>
      <c r="AP2871" s="17"/>
      <c r="AQ2871" s="17"/>
      <c r="AR2871" s="17"/>
      <c r="AS2871" s="17"/>
      <c r="AT2871" s="17"/>
      <c r="AU2871" s="17"/>
      <c r="AV2871" s="17"/>
      <c r="AW2871" s="17"/>
      <c r="AX2871" s="17"/>
      <c r="AY2871" s="17"/>
    </row>
    <row r="2872" spans="2:51">
      <c r="B2872" s="24" t="s">
        <v>16</v>
      </c>
      <c r="C2872" s="17"/>
      <c r="D2872" s="17"/>
      <c r="E2872" s="17"/>
      <c r="F2872" s="17"/>
      <c r="G2872" s="17"/>
      <c r="H2872" s="17"/>
      <c r="I2872" s="17"/>
      <c r="J2872" s="17"/>
      <c r="K2872" s="17"/>
      <c r="L2872" s="17"/>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7"/>
      <c r="AI2872" s="17"/>
      <c r="AJ2872" s="17"/>
      <c r="AK2872" s="17"/>
      <c r="AL2872" s="17"/>
      <c r="AM2872" s="17"/>
      <c r="AN2872" s="17"/>
      <c r="AO2872" s="17"/>
      <c r="AP2872" s="17"/>
      <c r="AQ2872" s="17"/>
      <c r="AR2872" s="17"/>
      <c r="AS2872" s="17"/>
      <c r="AT2872" s="17"/>
      <c r="AU2872" s="17"/>
      <c r="AV2872" s="17"/>
      <c r="AW2872" s="17"/>
      <c r="AX2872" s="17"/>
      <c r="AY2872" s="17"/>
    </row>
    <row r="2873" spans="2:51">
      <c r="B2873" t="s">
        <v>133</v>
      </c>
      <c r="C2873" s="17">
        <v>0.12128408257277599</v>
      </c>
      <c r="D2873" s="17">
        <v>0.12079618728527999</v>
      </c>
      <c r="E2873" s="17">
        <v>0.120498815857265</v>
      </c>
      <c r="F2873" s="17"/>
      <c r="G2873" s="17">
        <v>0.11398116713392301</v>
      </c>
      <c r="H2873" s="17">
        <v>0.13697773785894701</v>
      </c>
      <c r="I2873" s="17">
        <v>0.103379251904409</v>
      </c>
      <c r="J2873" s="17">
        <v>0.123694083963336</v>
      </c>
      <c r="K2873" s="17">
        <v>0.120365426662137</v>
      </c>
      <c r="L2873" s="17">
        <v>0.12364702014361501</v>
      </c>
      <c r="M2873" s="17"/>
      <c r="N2873" s="17">
        <v>0.14461930424679401</v>
      </c>
      <c r="O2873" s="17">
        <v>0.131266430585082</v>
      </c>
      <c r="P2873" s="17">
        <v>0.103444090646282</v>
      </c>
      <c r="Q2873" s="17">
        <v>0.10867539328247899</v>
      </c>
      <c r="R2873" s="17"/>
      <c r="S2873" s="17">
        <v>0.15588667383565399</v>
      </c>
      <c r="T2873" s="17">
        <v>0.110398066702405</v>
      </c>
      <c r="U2873" s="17">
        <v>0.13612896577384601</v>
      </c>
      <c r="V2873" s="17">
        <v>0.11738445227689499</v>
      </c>
      <c r="W2873" s="17">
        <v>0.111209450066048</v>
      </c>
      <c r="X2873" s="17">
        <v>0.100126385149237</v>
      </c>
      <c r="Y2873" s="17">
        <v>7.6816304433074994E-2</v>
      </c>
      <c r="Z2873" s="17">
        <v>0.18483035991574501</v>
      </c>
      <c r="AA2873" s="17">
        <v>0.119289098262312</v>
      </c>
      <c r="AB2873" s="17">
        <v>0.109954452064752</v>
      </c>
      <c r="AC2873" s="17">
        <v>0.171625814988245</v>
      </c>
      <c r="AD2873" s="17">
        <v>8.2676917248741905E-2</v>
      </c>
      <c r="AE2873" s="17"/>
      <c r="AF2873" s="17">
        <v>0.101370598397689</v>
      </c>
      <c r="AG2873" s="17">
        <v>0.148694926785542</v>
      </c>
      <c r="AH2873" s="17">
        <v>8.5117806473051394E-2</v>
      </c>
      <c r="AI2873" s="17"/>
      <c r="AJ2873" s="17">
        <v>0.118071654265926</v>
      </c>
      <c r="AK2873" s="17">
        <v>0.15082821355776899</v>
      </c>
      <c r="AL2873" s="17">
        <v>0.125270786953251</v>
      </c>
      <c r="AM2873" s="17"/>
      <c r="AN2873" s="17">
        <v>7.7949922189093995E-2</v>
      </c>
      <c r="AO2873" s="17">
        <v>0.13551980772843999</v>
      </c>
      <c r="AP2873" s="17">
        <v>0.14615507315663001</v>
      </c>
      <c r="AQ2873" s="17">
        <v>0.19957901039141901</v>
      </c>
      <c r="AR2873" s="17">
        <v>0.27197971079401601</v>
      </c>
      <c r="AS2873" s="17"/>
      <c r="AT2873" s="17">
        <v>0.11789389713265901</v>
      </c>
      <c r="AU2873" s="17">
        <v>0.14748972732719301</v>
      </c>
      <c r="AV2873" s="17"/>
      <c r="AW2873" s="17">
        <v>0.15880011768598101</v>
      </c>
      <c r="AX2873" s="17">
        <v>9.68751882576699E-2</v>
      </c>
      <c r="AY2873" s="17">
        <v>8.6740974586112504E-2</v>
      </c>
    </row>
    <row r="2874" spans="2:51">
      <c r="B2874" t="s">
        <v>134</v>
      </c>
      <c r="C2874" s="17">
        <v>0.38242102510646903</v>
      </c>
      <c r="D2874" s="17">
        <v>0.37745548779717902</v>
      </c>
      <c r="E2874" s="17">
        <v>0.38826373185857099</v>
      </c>
      <c r="F2874" s="17"/>
      <c r="G2874" s="17">
        <v>0.4512819505913</v>
      </c>
      <c r="H2874" s="17">
        <v>0.34127363686967699</v>
      </c>
      <c r="I2874" s="17">
        <v>0.364837273899206</v>
      </c>
      <c r="J2874" s="17">
        <v>0.30251534018818899</v>
      </c>
      <c r="K2874" s="17">
        <v>0.39445351930781503</v>
      </c>
      <c r="L2874" s="17">
        <v>0.45196769566924899</v>
      </c>
      <c r="M2874" s="17"/>
      <c r="N2874" s="17">
        <v>0.490313934764045</v>
      </c>
      <c r="O2874" s="17">
        <v>0.38611443858136102</v>
      </c>
      <c r="P2874" s="17">
        <v>0.30272827005081598</v>
      </c>
      <c r="Q2874" s="17">
        <v>0.333520056917815</v>
      </c>
      <c r="R2874" s="17"/>
      <c r="S2874" s="17">
        <v>0.38274529164295201</v>
      </c>
      <c r="T2874" s="17">
        <v>0.394164833516149</v>
      </c>
      <c r="U2874" s="17">
        <v>0.39566447139455002</v>
      </c>
      <c r="V2874" s="17">
        <v>0.50352572361742698</v>
      </c>
      <c r="W2874" s="17">
        <v>0.317804604353637</v>
      </c>
      <c r="X2874" s="17">
        <v>0.36476450158626</v>
      </c>
      <c r="Y2874" s="17">
        <v>0.336649983775405</v>
      </c>
      <c r="Z2874" s="17">
        <v>0.318788184440635</v>
      </c>
      <c r="AA2874" s="17">
        <v>0.40582541048503301</v>
      </c>
      <c r="AB2874" s="17">
        <v>0.34933418682815498</v>
      </c>
      <c r="AC2874" s="17">
        <v>0.35385968855877398</v>
      </c>
      <c r="AD2874" s="17">
        <v>0.34770775218417799</v>
      </c>
      <c r="AE2874" s="17"/>
      <c r="AF2874" s="17">
        <v>0.32845220552736398</v>
      </c>
      <c r="AG2874" s="17">
        <v>0.46773758248159902</v>
      </c>
      <c r="AH2874" s="17">
        <v>0.28935076456208603</v>
      </c>
      <c r="AI2874" s="17"/>
      <c r="AJ2874" s="17">
        <v>0.39124195238255599</v>
      </c>
      <c r="AK2874" s="17">
        <v>0.43694920363404399</v>
      </c>
      <c r="AL2874" s="17">
        <v>0.45213492693471002</v>
      </c>
      <c r="AM2874" s="17"/>
      <c r="AN2874" s="17">
        <v>0.31465822181039099</v>
      </c>
      <c r="AO2874" s="17">
        <v>0.28721288691589197</v>
      </c>
      <c r="AP2874" s="17">
        <v>0.46841178413644202</v>
      </c>
      <c r="AQ2874" s="17">
        <v>0.41712284398197302</v>
      </c>
      <c r="AR2874" s="17">
        <v>0.44054712512787803</v>
      </c>
      <c r="AS2874" s="17"/>
      <c r="AT2874" s="17">
        <v>0.38604918059245102</v>
      </c>
      <c r="AU2874" s="17">
        <v>0.33747570521764397</v>
      </c>
      <c r="AV2874" s="17"/>
      <c r="AW2874" s="17">
        <v>0.46518941915469803</v>
      </c>
      <c r="AX2874" s="17">
        <v>0.405600225028731</v>
      </c>
      <c r="AY2874" s="17">
        <v>0.28773545682402402</v>
      </c>
    </row>
    <row r="2875" spans="2:51">
      <c r="B2875" t="s">
        <v>135</v>
      </c>
      <c r="C2875" s="17">
        <v>0.250369210771752</v>
      </c>
      <c r="D2875" s="17">
        <v>0.25390785574170099</v>
      </c>
      <c r="E2875" s="17">
        <v>0.24800936430175599</v>
      </c>
      <c r="F2875" s="17"/>
      <c r="G2875" s="17">
        <v>0.185237268555134</v>
      </c>
      <c r="H2875" s="17">
        <v>0.28324391222435602</v>
      </c>
      <c r="I2875" s="17">
        <v>0.222442340266782</v>
      </c>
      <c r="J2875" s="17">
        <v>0.321093967553922</v>
      </c>
      <c r="K2875" s="17">
        <v>0.26348204926028901</v>
      </c>
      <c r="L2875" s="17">
        <v>0.208047905427585</v>
      </c>
      <c r="M2875" s="17"/>
      <c r="N2875" s="17">
        <v>0.21187793753627701</v>
      </c>
      <c r="O2875" s="17">
        <v>0.23481421602889899</v>
      </c>
      <c r="P2875" s="17">
        <v>0.29924853266509899</v>
      </c>
      <c r="Q2875" s="17">
        <v>0.26373346713877099</v>
      </c>
      <c r="R2875" s="17"/>
      <c r="S2875" s="17">
        <v>0.243782686971177</v>
      </c>
      <c r="T2875" s="17">
        <v>0.26021763135617199</v>
      </c>
      <c r="U2875" s="17">
        <v>0.23670309532541101</v>
      </c>
      <c r="V2875" s="17">
        <v>0.18169347465599101</v>
      </c>
      <c r="W2875" s="17">
        <v>0.254760323722655</v>
      </c>
      <c r="X2875" s="17">
        <v>0.29891919503025299</v>
      </c>
      <c r="Y2875" s="17">
        <v>0.31484241707636101</v>
      </c>
      <c r="Z2875" s="17">
        <v>0.29130298246637498</v>
      </c>
      <c r="AA2875" s="17">
        <v>0.27223579421726801</v>
      </c>
      <c r="AB2875" s="17">
        <v>0.24286792764267401</v>
      </c>
      <c r="AC2875" s="17">
        <v>0.16766584665749601</v>
      </c>
      <c r="AD2875" s="17">
        <v>0.17065122150766199</v>
      </c>
      <c r="AE2875" s="17"/>
      <c r="AF2875" s="17">
        <v>0.28603140433977498</v>
      </c>
      <c r="AG2875" s="17">
        <v>0.20126630294789599</v>
      </c>
      <c r="AH2875" s="17">
        <v>0.34031563403764098</v>
      </c>
      <c r="AI2875" s="17"/>
      <c r="AJ2875" s="17">
        <v>0.241280136513356</v>
      </c>
      <c r="AK2875" s="17">
        <v>0.213469861799923</v>
      </c>
      <c r="AL2875" s="17">
        <v>0.203572497467052</v>
      </c>
      <c r="AM2875" s="17"/>
      <c r="AN2875" s="17">
        <v>0.26865249707699501</v>
      </c>
      <c r="AO2875" s="17">
        <v>0.29428751141987702</v>
      </c>
      <c r="AP2875" s="17">
        <v>0.18746305497056101</v>
      </c>
      <c r="AQ2875" s="17">
        <v>0.217525494367732</v>
      </c>
      <c r="AR2875" s="17">
        <v>0.18928593943362501</v>
      </c>
      <c r="AS2875" s="17"/>
      <c r="AT2875" s="17">
        <v>0.25391739561703802</v>
      </c>
      <c r="AU2875" s="17">
        <v>0.22716468550319699</v>
      </c>
      <c r="AV2875" s="17"/>
      <c r="AW2875" s="17">
        <v>0.18240176010030401</v>
      </c>
      <c r="AX2875" s="17">
        <v>0.32671657860022002</v>
      </c>
      <c r="AY2875" s="17">
        <v>0.305245075357162</v>
      </c>
    </row>
    <row r="2876" spans="2:51">
      <c r="B2876" t="s">
        <v>136</v>
      </c>
      <c r="C2876" s="17">
        <v>0.115520843673129</v>
      </c>
      <c r="D2876" s="17">
        <v>0.131636137376724</v>
      </c>
      <c r="E2876" s="17">
        <v>0.10256096024002299</v>
      </c>
      <c r="F2876" s="17"/>
      <c r="G2876" s="17">
        <v>0.13444089835710901</v>
      </c>
      <c r="H2876" s="17">
        <v>9.8591334841823294E-2</v>
      </c>
      <c r="I2876" s="17">
        <v>0.124294047014034</v>
      </c>
      <c r="J2876" s="17">
        <v>0.124854382721323</v>
      </c>
      <c r="K2876" s="17">
        <v>8.2788118388900794E-2</v>
      </c>
      <c r="L2876" s="17">
        <v>0.128688195923362</v>
      </c>
      <c r="M2876" s="17"/>
      <c r="N2876" s="17">
        <v>7.7193414349108397E-2</v>
      </c>
      <c r="O2876" s="17">
        <v>0.13500881757050601</v>
      </c>
      <c r="P2876" s="17">
        <v>0.13730665633612901</v>
      </c>
      <c r="Q2876" s="17">
        <v>0.118363385459735</v>
      </c>
      <c r="R2876" s="17"/>
      <c r="S2876" s="17">
        <v>7.4183599689950294E-2</v>
      </c>
      <c r="T2876" s="17">
        <v>0.12681060271060701</v>
      </c>
      <c r="U2876" s="17">
        <v>8.9536761954032998E-2</v>
      </c>
      <c r="V2876" s="17">
        <v>0.114151725533902</v>
      </c>
      <c r="W2876" s="17">
        <v>8.7354073517931494E-2</v>
      </c>
      <c r="X2876" s="17">
        <v>0.154388273501119</v>
      </c>
      <c r="Y2876" s="17">
        <v>0.119103169701662</v>
      </c>
      <c r="Z2876" s="17">
        <v>0.14751606436707801</v>
      </c>
      <c r="AA2876" s="17">
        <v>9.1435691393310994E-2</v>
      </c>
      <c r="AB2876" s="17">
        <v>0.15170298529167001</v>
      </c>
      <c r="AC2876" s="17">
        <v>0.153995634622834</v>
      </c>
      <c r="AD2876" s="17">
        <v>0.159892539452405</v>
      </c>
      <c r="AE2876" s="17"/>
      <c r="AF2876" s="17">
        <v>0.14453588186100599</v>
      </c>
      <c r="AG2876" s="17">
        <v>8.7004165356087598E-2</v>
      </c>
      <c r="AH2876" s="17">
        <v>9.1890223769543797E-2</v>
      </c>
      <c r="AI2876" s="17"/>
      <c r="AJ2876" s="17">
        <v>0.138542910423916</v>
      </c>
      <c r="AK2876" s="17">
        <v>0.101407764564626</v>
      </c>
      <c r="AL2876" s="17">
        <v>7.8866482115583503E-2</v>
      </c>
      <c r="AM2876" s="17"/>
      <c r="AN2876" s="17">
        <v>0.15041373072362399</v>
      </c>
      <c r="AO2876" s="17">
        <v>0.12633630281119099</v>
      </c>
      <c r="AP2876" s="17">
        <v>7.9382648549103901E-2</v>
      </c>
      <c r="AQ2876" s="17">
        <v>9.4608917461064507E-2</v>
      </c>
      <c r="AR2876" s="17">
        <v>3.4576212772295903E-2</v>
      </c>
      <c r="AS2876" s="17"/>
      <c r="AT2876" s="17">
        <v>0.116250989695655</v>
      </c>
      <c r="AU2876" s="17">
        <v>0.116701462070842</v>
      </c>
      <c r="AV2876" s="17"/>
      <c r="AW2876" s="17">
        <v>0.100154858185659</v>
      </c>
      <c r="AX2876" s="17">
        <v>0.107032326489317</v>
      </c>
      <c r="AY2876" s="17">
        <v>0.13410311726768601</v>
      </c>
    </row>
    <row r="2877" spans="2:51">
      <c r="B2877" t="s">
        <v>137</v>
      </c>
      <c r="C2877" s="17">
        <v>5.2234531747550501E-2</v>
      </c>
      <c r="D2877" s="17">
        <v>6.0187862060363397E-2</v>
      </c>
      <c r="E2877" s="17">
        <v>4.5793165183718003E-2</v>
      </c>
      <c r="F2877" s="17"/>
      <c r="G2877" s="17">
        <v>1.9773787566836599E-2</v>
      </c>
      <c r="H2877" s="17">
        <v>4.8911286088025099E-2</v>
      </c>
      <c r="I2877" s="17">
        <v>7.2374635466525505E-2</v>
      </c>
      <c r="J2877" s="17">
        <v>5.2126804945691302E-2</v>
      </c>
      <c r="K2877" s="17">
        <v>7.1669520066499098E-2</v>
      </c>
      <c r="L2877" s="17">
        <v>4.2716496538551002E-2</v>
      </c>
      <c r="M2877" s="17"/>
      <c r="N2877" s="17">
        <v>3.1731512862779199E-2</v>
      </c>
      <c r="O2877" s="17">
        <v>6.0797697864741498E-2</v>
      </c>
      <c r="P2877" s="17">
        <v>4.93755278050549E-2</v>
      </c>
      <c r="Q2877" s="17">
        <v>6.7104884031354006E-2</v>
      </c>
      <c r="R2877" s="17"/>
      <c r="S2877" s="17">
        <v>4.9069415031027699E-2</v>
      </c>
      <c r="T2877" s="17">
        <v>2.5539424589876701E-2</v>
      </c>
      <c r="U2877" s="17">
        <v>3.5886237453195198E-2</v>
      </c>
      <c r="V2877" s="17">
        <v>4.0648060869697002E-2</v>
      </c>
      <c r="W2877" s="17">
        <v>0.10546677999144199</v>
      </c>
      <c r="X2877" s="17">
        <v>2.9538832919400099E-2</v>
      </c>
      <c r="Y2877" s="17">
        <v>3.97618218938037E-2</v>
      </c>
      <c r="Z2877" s="17">
        <v>4.2668089541908497E-2</v>
      </c>
      <c r="AA2877" s="17">
        <v>6.0735736066537899E-2</v>
      </c>
      <c r="AB2877" s="17">
        <v>6.9939748010004105E-2</v>
      </c>
      <c r="AC2877" s="17">
        <v>5.2044957620094298E-2</v>
      </c>
      <c r="AD2877" s="17">
        <v>0.16014985547125199</v>
      </c>
      <c r="AE2877" s="17"/>
      <c r="AF2877" s="17">
        <v>5.8647582612246701E-2</v>
      </c>
      <c r="AG2877" s="17">
        <v>3.3633697681621499E-2</v>
      </c>
      <c r="AH2877" s="17">
        <v>0.10547864674589599</v>
      </c>
      <c r="AI2877" s="17"/>
      <c r="AJ2877" s="17">
        <v>6.7607324123590995E-2</v>
      </c>
      <c r="AK2877" s="17">
        <v>1.8086751536108302E-2</v>
      </c>
      <c r="AL2877" s="17">
        <v>8.6518671265497296E-2</v>
      </c>
      <c r="AM2877" s="17"/>
      <c r="AN2877" s="17">
        <v>7.7664372358164202E-2</v>
      </c>
      <c r="AO2877" s="17">
        <v>5.0133216955789997E-2</v>
      </c>
      <c r="AP2877" s="17">
        <v>5.5400908032068097E-2</v>
      </c>
      <c r="AQ2877" s="17">
        <v>1.5821540523549098E-2</v>
      </c>
      <c r="AR2877" s="17">
        <v>0</v>
      </c>
      <c r="AS2877" s="17"/>
      <c r="AT2877" s="17">
        <v>5.1254902715411797E-2</v>
      </c>
      <c r="AU2877" s="17">
        <v>6.4570426618713303E-2</v>
      </c>
      <c r="AV2877" s="17"/>
      <c r="AW2877" s="17">
        <v>5.1854234531676098E-2</v>
      </c>
      <c r="AX2877" s="17">
        <v>0</v>
      </c>
      <c r="AY2877" s="17">
        <v>6.5172720492409297E-2</v>
      </c>
    </row>
    <row r="2878" spans="2:51">
      <c r="B2878" t="s">
        <v>119</v>
      </c>
      <c r="C2878" s="17">
        <v>7.8170306128323402E-2</v>
      </c>
      <c r="D2878" s="17">
        <v>5.6016469738752801E-2</v>
      </c>
      <c r="E2878" s="17">
        <v>9.4873962558666106E-2</v>
      </c>
      <c r="F2878" s="17"/>
      <c r="G2878" s="17">
        <v>9.5284927795696903E-2</v>
      </c>
      <c r="H2878" s="17">
        <v>9.1002092117171002E-2</v>
      </c>
      <c r="I2878" s="17">
        <v>0.112672451449043</v>
      </c>
      <c r="J2878" s="17">
        <v>7.5715420627539498E-2</v>
      </c>
      <c r="K2878" s="17">
        <v>6.7241366314358897E-2</v>
      </c>
      <c r="L2878" s="17">
        <v>4.4932686297637997E-2</v>
      </c>
      <c r="M2878" s="17"/>
      <c r="N2878" s="17">
        <v>4.4263896240995998E-2</v>
      </c>
      <c r="O2878" s="17">
        <v>5.1998399369410399E-2</v>
      </c>
      <c r="P2878" s="17">
        <v>0.107896922496619</v>
      </c>
      <c r="Q2878" s="17">
        <v>0.108602813169847</v>
      </c>
      <c r="R2878" s="17"/>
      <c r="S2878" s="17">
        <v>9.4332332829238696E-2</v>
      </c>
      <c r="T2878" s="17">
        <v>8.286944112479E-2</v>
      </c>
      <c r="U2878" s="17">
        <v>0.106080468098964</v>
      </c>
      <c r="V2878" s="17">
        <v>4.2596563046087603E-2</v>
      </c>
      <c r="W2878" s="17">
        <v>0.123404768348286</v>
      </c>
      <c r="X2878" s="17">
        <v>5.2262811813730603E-2</v>
      </c>
      <c r="Y2878" s="17">
        <v>0.11282630311969299</v>
      </c>
      <c r="Z2878" s="17">
        <v>1.4894319268258901E-2</v>
      </c>
      <c r="AA2878" s="17">
        <v>5.0478269575537998E-2</v>
      </c>
      <c r="AB2878" s="17">
        <v>7.6200700162745202E-2</v>
      </c>
      <c r="AC2878" s="17">
        <v>0.10080805755255599</v>
      </c>
      <c r="AD2878" s="17">
        <v>7.8921714135760407E-2</v>
      </c>
      <c r="AE2878" s="17"/>
      <c r="AF2878" s="17">
        <v>8.0962327261919306E-2</v>
      </c>
      <c r="AG2878" s="17">
        <v>6.1663324747254299E-2</v>
      </c>
      <c r="AH2878" s="17">
        <v>8.7846924411782198E-2</v>
      </c>
      <c r="AI2878" s="17"/>
      <c r="AJ2878" s="17">
        <v>4.3256022290655199E-2</v>
      </c>
      <c r="AK2878" s="17">
        <v>7.9258204907530105E-2</v>
      </c>
      <c r="AL2878" s="17">
        <v>5.36366352639061E-2</v>
      </c>
      <c r="AM2878" s="17"/>
      <c r="AN2878" s="17">
        <v>0.110661255841732</v>
      </c>
      <c r="AO2878" s="17">
        <v>0.10651027416881</v>
      </c>
      <c r="AP2878" s="17">
        <v>6.3186531155194903E-2</v>
      </c>
      <c r="AQ2878" s="17">
        <v>5.5342193274262499E-2</v>
      </c>
      <c r="AR2878" s="17">
        <v>6.3611011872186193E-2</v>
      </c>
      <c r="AS2878" s="17"/>
      <c r="AT2878" s="17">
        <v>7.4633634246785499E-2</v>
      </c>
      <c r="AU2878" s="17">
        <v>0.106597993262411</v>
      </c>
      <c r="AV2878" s="17"/>
      <c r="AW2878" s="17">
        <v>4.1599610341681498E-2</v>
      </c>
      <c r="AX2878" s="17">
        <v>6.3775681624062303E-2</v>
      </c>
      <c r="AY2878" s="17">
        <v>0.121002655472606</v>
      </c>
    </row>
    <row r="2879" spans="2:51">
      <c r="B2879" t="s">
        <v>138</v>
      </c>
      <c r="C2879" s="17">
        <v>0.50370510767924503</v>
      </c>
      <c r="D2879" s="17">
        <v>0.49825167508245899</v>
      </c>
      <c r="E2879" s="17">
        <v>0.50876254771583695</v>
      </c>
      <c r="F2879" s="17"/>
      <c r="G2879" s="17">
        <v>0.56526311772522397</v>
      </c>
      <c r="H2879" s="17">
        <v>0.478251374728624</v>
      </c>
      <c r="I2879" s="17">
        <v>0.468216525803615</v>
      </c>
      <c r="J2879" s="17">
        <v>0.42620942415152402</v>
      </c>
      <c r="K2879" s="17">
        <v>0.51481894596995204</v>
      </c>
      <c r="L2879" s="17">
        <v>0.57561471581286405</v>
      </c>
      <c r="M2879" s="17"/>
      <c r="N2879" s="17">
        <v>0.63493323901083898</v>
      </c>
      <c r="O2879" s="17">
        <v>0.51738086916644299</v>
      </c>
      <c r="P2879" s="17">
        <v>0.406172360697098</v>
      </c>
      <c r="Q2879" s="17">
        <v>0.44219545020029299</v>
      </c>
      <c r="R2879" s="17"/>
      <c r="S2879" s="17">
        <v>0.53863196547860603</v>
      </c>
      <c r="T2879" s="17">
        <v>0.50456290021855399</v>
      </c>
      <c r="U2879" s="17">
        <v>0.531793437168396</v>
      </c>
      <c r="V2879" s="17">
        <v>0.62091017589432196</v>
      </c>
      <c r="W2879" s="17">
        <v>0.42901405441968499</v>
      </c>
      <c r="X2879" s="17">
        <v>0.464890886735497</v>
      </c>
      <c r="Y2879" s="17">
        <v>0.41346628820848003</v>
      </c>
      <c r="Z2879" s="17">
        <v>0.50361854435637998</v>
      </c>
      <c r="AA2879" s="17">
        <v>0.525114508747345</v>
      </c>
      <c r="AB2879" s="17">
        <v>0.459288638892907</v>
      </c>
      <c r="AC2879" s="17">
        <v>0.52548550354701995</v>
      </c>
      <c r="AD2879" s="17">
        <v>0.43038466943291998</v>
      </c>
      <c r="AE2879" s="17"/>
      <c r="AF2879" s="17">
        <v>0.42982280392505301</v>
      </c>
      <c r="AG2879" s="17">
        <v>0.61643250926713999</v>
      </c>
      <c r="AH2879" s="17">
        <v>0.37446857103513798</v>
      </c>
      <c r="AI2879" s="17"/>
      <c r="AJ2879" s="17">
        <v>0.50931360664848202</v>
      </c>
      <c r="AK2879" s="17">
        <v>0.58777741719181298</v>
      </c>
      <c r="AL2879" s="17">
        <v>0.57740571388796103</v>
      </c>
      <c r="AM2879" s="17"/>
      <c r="AN2879" s="17">
        <v>0.39260814399948502</v>
      </c>
      <c r="AO2879" s="17">
        <v>0.422732694644332</v>
      </c>
      <c r="AP2879" s="17">
        <v>0.61456685729307203</v>
      </c>
      <c r="AQ2879" s="17">
        <v>0.61670185437339198</v>
      </c>
      <c r="AR2879" s="17">
        <v>0.71252683592189303</v>
      </c>
      <c r="AS2879" s="17"/>
      <c r="AT2879" s="17">
        <v>0.50394307772510905</v>
      </c>
      <c r="AU2879" s="17">
        <v>0.48496543254483598</v>
      </c>
      <c r="AV2879" s="17"/>
      <c r="AW2879" s="17">
        <v>0.62398953684068004</v>
      </c>
      <c r="AX2879" s="17">
        <v>0.502475413286401</v>
      </c>
      <c r="AY2879" s="17">
        <v>0.37447643141013598</v>
      </c>
    </row>
    <row r="2880" spans="2:51">
      <c r="B2880" t="s">
        <v>139</v>
      </c>
      <c r="C2880" s="17">
        <v>0.167755375420679</v>
      </c>
      <c r="D2880" s="17">
        <v>0.191823999437087</v>
      </c>
      <c r="E2880" s="17">
        <v>0.14835412542374099</v>
      </c>
      <c r="F2880" s="17"/>
      <c r="G2880" s="17">
        <v>0.15421468592394599</v>
      </c>
      <c r="H2880" s="17">
        <v>0.14750262092984801</v>
      </c>
      <c r="I2880" s="17">
        <v>0.19666868248055999</v>
      </c>
      <c r="J2880" s="17">
        <v>0.17698118766701401</v>
      </c>
      <c r="K2880" s="17">
        <v>0.1544576384554</v>
      </c>
      <c r="L2880" s="17">
        <v>0.17140469246191301</v>
      </c>
      <c r="M2880" s="17"/>
      <c r="N2880" s="17">
        <v>0.108924927211888</v>
      </c>
      <c r="O2880" s="17">
        <v>0.19580651543524699</v>
      </c>
      <c r="P2880" s="17">
        <v>0.18668218414118401</v>
      </c>
      <c r="Q2880" s="17">
        <v>0.18546826949108799</v>
      </c>
      <c r="R2880" s="17"/>
      <c r="S2880" s="17">
        <v>0.12325301472097799</v>
      </c>
      <c r="T2880" s="17">
        <v>0.152350027300484</v>
      </c>
      <c r="U2880" s="17">
        <v>0.12542299940722801</v>
      </c>
      <c r="V2880" s="17">
        <v>0.15479978640359901</v>
      </c>
      <c r="W2880" s="17">
        <v>0.192820853509374</v>
      </c>
      <c r="X2880" s="17">
        <v>0.18392710642051899</v>
      </c>
      <c r="Y2880" s="17">
        <v>0.15886499159546499</v>
      </c>
      <c r="Z2880" s="17">
        <v>0.19018415390898599</v>
      </c>
      <c r="AA2880" s="17">
        <v>0.15217142745984899</v>
      </c>
      <c r="AB2880" s="17">
        <v>0.221642733301674</v>
      </c>
      <c r="AC2880" s="17">
        <v>0.20604059224292801</v>
      </c>
      <c r="AD2880" s="17">
        <v>0.32004239492365799</v>
      </c>
      <c r="AE2880" s="17"/>
      <c r="AF2880" s="17">
        <v>0.203183464473253</v>
      </c>
      <c r="AG2880" s="17">
        <v>0.120637863037709</v>
      </c>
      <c r="AH2880" s="17">
        <v>0.197368870515439</v>
      </c>
      <c r="AI2880" s="17"/>
      <c r="AJ2880" s="17">
        <v>0.206150234547507</v>
      </c>
      <c r="AK2880" s="17">
        <v>0.119494516100734</v>
      </c>
      <c r="AL2880" s="17">
        <v>0.16538515338108101</v>
      </c>
      <c r="AM2880" s="17"/>
      <c r="AN2880" s="17">
        <v>0.228078103081788</v>
      </c>
      <c r="AO2880" s="17">
        <v>0.176469519766981</v>
      </c>
      <c r="AP2880" s="17">
        <v>0.134783556581172</v>
      </c>
      <c r="AQ2880" s="17">
        <v>0.110430457984614</v>
      </c>
      <c r="AR2880" s="17">
        <v>3.4576212772295903E-2</v>
      </c>
      <c r="AS2880" s="17"/>
      <c r="AT2880" s="17">
        <v>0.167505892411067</v>
      </c>
      <c r="AU2880" s="17">
        <v>0.18127188868955599</v>
      </c>
      <c r="AV2880" s="17"/>
      <c r="AW2880" s="17">
        <v>0.15200909271733501</v>
      </c>
      <c r="AX2880" s="17">
        <v>0.107032326489317</v>
      </c>
      <c r="AY2880" s="17">
        <v>0.199275837760095</v>
      </c>
    </row>
    <row r="2881" spans="2:51">
      <c r="B2881" t="s">
        <v>140</v>
      </c>
      <c r="C2881" s="17">
        <v>0.335949732258566</v>
      </c>
      <c r="D2881" s="17">
        <v>0.30642767564537099</v>
      </c>
      <c r="E2881" s="17">
        <v>0.36040842229209602</v>
      </c>
      <c r="F2881" s="17"/>
      <c r="G2881" s="17">
        <v>0.41104843180127798</v>
      </c>
      <c r="H2881" s="17">
        <v>0.330748753798776</v>
      </c>
      <c r="I2881" s="17">
        <v>0.27154784332305498</v>
      </c>
      <c r="J2881" s="17">
        <v>0.24922823648451001</v>
      </c>
      <c r="K2881" s="17">
        <v>0.36036130751455198</v>
      </c>
      <c r="L2881" s="17">
        <v>0.40421002335095102</v>
      </c>
      <c r="M2881" s="17"/>
      <c r="N2881" s="17">
        <v>0.52600831179895202</v>
      </c>
      <c r="O2881" s="17">
        <v>0.32157435373119603</v>
      </c>
      <c r="P2881" s="17">
        <v>0.21949017655591399</v>
      </c>
      <c r="Q2881" s="17">
        <v>0.25672718070920503</v>
      </c>
      <c r="R2881" s="17"/>
      <c r="S2881" s="17">
        <v>0.41537895075762798</v>
      </c>
      <c r="T2881" s="17">
        <v>0.35221287291807002</v>
      </c>
      <c r="U2881" s="17">
        <v>0.40637043776116799</v>
      </c>
      <c r="V2881" s="17">
        <v>0.46611038949072198</v>
      </c>
      <c r="W2881" s="17">
        <v>0.23619320091031101</v>
      </c>
      <c r="X2881" s="17">
        <v>0.28096378031497798</v>
      </c>
      <c r="Y2881" s="17">
        <v>0.254601296613015</v>
      </c>
      <c r="Z2881" s="17">
        <v>0.31343439044739402</v>
      </c>
      <c r="AA2881" s="17">
        <v>0.37294308128749598</v>
      </c>
      <c r="AB2881" s="17">
        <v>0.237645905591232</v>
      </c>
      <c r="AC2881" s="17">
        <v>0.31944491130409203</v>
      </c>
      <c r="AD2881" s="17">
        <v>0.110342274509262</v>
      </c>
      <c r="AE2881" s="17"/>
      <c r="AF2881" s="17">
        <v>0.22663933945180001</v>
      </c>
      <c r="AG2881" s="17">
        <v>0.49579464622943098</v>
      </c>
      <c r="AH2881" s="17">
        <v>0.17709970051969801</v>
      </c>
      <c r="AI2881" s="17"/>
      <c r="AJ2881" s="17">
        <v>0.30316337210097499</v>
      </c>
      <c r="AK2881" s="17">
        <v>0.46828290109107901</v>
      </c>
      <c r="AL2881" s="17">
        <v>0.41202056050688002</v>
      </c>
      <c r="AM2881" s="17"/>
      <c r="AN2881" s="17">
        <v>0.16453004091769699</v>
      </c>
      <c r="AO2881" s="17">
        <v>0.246263174877351</v>
      </c>
      <c r="AP2881" s="17">
        <v>0.47978330071190001</v>
      </c>
      <c r="AQ2881" s="17">
        <v>0.50627139638877805</v>
      </c>
      <c r="AR2881" s="17">
        <v>0.67795062314959698</v>
      </c>
      <c r="AS2881" s="17"/>
      <c r="AT2881" s="17">
        <v>0.33643718531404199</v>
      </c>
      <c r="AU2881" s="17">
        <v>0.30369354385528102</v>
      </c>
      <c r="AV2881" s="17"/>
      <c r="AW2881" s="17">
        <v>0.471980444123344</v>
      </c>
      <c r="AX2881" s="17">
        <v>0.39544308679708401</v>
      </c>
      <c r="AY2881" s="17">
        <v>0.17520059365004101</v>
      </c>
    </row>
    <row r="2882" spans="2:51">
      <c r="C2882" s="17"/>
      <c r="D2882" s="17"/>
      <c r="E2882" s="17"/>
      <c r="F2882" s="17"/>
      <c r="G2882" s="17"/>
      <c r="H2882" s="17"/>
      <c r="I2882" s="17"/>
      <c r="J2882" s="17"/>
      <c r="K2882" s="17"/>
      <c r="L2882" s="17"/>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7"/>
      <c r="AI2882" s="17"/>
      <c r="AJ2882" s="17"/>
      <c r="AK2882" s="17"/>
      <c r="AL2882" s="17"/>
      <c r="AM2882" s="17"/>
      <c r="AN2882" s="17"/>
      <c r="AO2882" s="17"/>
      <c r="AP2882" s="17"/>
      <c r="AQ2882" s="17"/>
      <c r="AR2882" s="17"/>
      <c r="AS2882" s="17"/>
      <c r="AT2882" s="17"/>
      <c r="AU2882" s="17"/>
      <c r="AV2882" s="17"/>
      <c r="AW2882" s="17"/>
      <c r="AX2882" s="17"/>
      <c r="AY2882" s="17"/>
    </row>
    <row r="2883" spans="2:51">
      <c r="B2883" s="6" t="s">
        <v>584</v>
      </c>
      <c r="C2883" s="17"/>
      <c r="D2883" s="17"/>
      <c r="E2883" s="17"/>
      <c r="F2883" s="17"/>
      <c r="G2883" s="17"/>
      <c r="H2883" s="17"/>
      <c r="I2883" s="17"/>
      <c r="J2883" s="17"/>
      <c r="K2883" s="17"/>
      <c r="L2883" s="17"/>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7"/>
      <c r="AI2883" s="17"/>
      <c r="AJ2883" s="17"/>
      <c r="AK2883" s="17"/>
      <c r="AL2883" s="17"/>
      <c r="AM2883" s="17"/>
      <c r="AN2883" s="17"/>
      <c r="AO2883" s="17"/>
      <c r="AP2883" s="17"/>
      <c r="AQ2883" s="17"/>
      <c r="AR2883" s="17"/>
      <c r="AS2883" s="17"/>
      <c r="AT2883" s="17"/>
      <c r="AU2883" s="17"/>
      <c r="AV2883" s="17"/>
      <c r="AW2883" s="17"/>
      <c r="AX2883" s="17"/>
      <c r="AY2883" s="17"/>
    </row>
    <row r="2884" spans="2:51">
      <c r="B2884" s="24" t="s">
        <v>16</v>
      </c>
      <c r="C2884" s="17"/>
      <c r="D2884" s="17"/>
      <c r="E2884" s="17"/>
      <c r="F2884" s="17"/>
      <c r="G2884" s="17"/>
      <c r="H2884" s="17"/>
      <c r="I2884" s="17"/>
      <c r="J2884" s="17"/>
      <c r="K2884" s="17"/>
      <c r="L2884" s="17"/>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7"/>
      <c r="AI2884" s="17"/>
      <c r="AJ2884" s="17"/>
      <c r="AK2884" s="17"/>
      <c r="AL2884" s="17"/>
      <c r="AM2884" s="17"/>
      <c r="AN2884" s="17"/>
      <c r="AO2884" s="17"/>
      <c r="AP2884" s="17"/>
      <c r="AQ2884" s="17"/>
      <c r="AR2884" s="17"/>
      <c r="AS2884" s="17"/>
      <c r="AT2884" s="17"/>
      <c r="AU2884" s="17"/>
      <c r="AV2884" s="17"/>
      <c r="AW2884" s="17"/>
      <c r="AX2884" s="17"/>
      <c r="AY2884" s="17"/>
    </row>
    <row r="2885" spans="2:51">
      <c r="B2885" t="s">
        <v>133</v>
      </c>
      <c r="C2885" s="17">
        <v>5.3394363515574701E-2</v>
      </c>
      <c r="D2885" s="17">
        <v>6.1861438825020598E-2</v>
      </c>
      <c r="E2885" s="17">
        <v>4.65159169972406E-2</v>
      </c>
      <c r="F2885" s="17"/>
      <c r="G2885" s="17">
        <v>3.7580868821743101E-2</v>
      </c>
      <c r="H2885" s="17">
        <v>6.3772851259236693E-2</v>
      </c>
      <c r="I2885" s="17">
        <v>8.0704183930916204E-2</v>
      </c>
      <c r="J2885" s="17">
        <v>4.9555809739579001E-2</v>
      </c>
      <c r="K2885" s="17">
        <v>3.0940992316395601E-2</v>
      </c>
      <c r="L2885" s="17">
        <v>5.1958529487295298E-2</v>
      </c>
      <c r="M2885" s="17"/>
      <c r="N2885" s="17">
        <v>7.1612690705039506E-2</v>
      </c>
      <c r="O2885" s="17">
        <v>5.0242943479642602E-2</v>
      </c>
      <c r="P2885" s="17">
        <v>3.7716362815492302E-2</v>
      </c>
      <c r="Q2885" s="17">
        <v>5.3469800023468399E-2</v>
      </c>
      <c r="R2885" s="17"/>
      <c r="S2885" s="17">
        <v>3.9961993511937903E-2</v>
      </c>
      <c r="T2885" s="17">
        <v>4.1713385297413301E-2</v>
      </c>
      <c r="U2885" s="17">
        <v>3.5323387559496398E-2</v>
      </c>
      <c r="V2885" s="17">
        <v>3.7090046587987799E-2</v>
      </c>
      <c r="W2885" s="17">
        <v>4.6448119958496799E-2</v>
      </c>
      <c r="X2885" s="17">
        <v>7.1125438035509705E-2</v>
      </c>
      <c r="Y2885" s="17">
        <v>4.5044690121298997E-2</v>
      </c>
      <c r="Z2885" s="17">
        <v>8.0726333056720195E-2</v>
      </c>
      <c r="AA2885" s="17">
        <v>7.8800526515089397E-2</v>
      </c>
      <c r="AB2885" s="17">
        <v>5.47065772327772E-2</v>
      </c>
      <c r="AC2885" s="17">
        <v>2.3091471689474501E-2</v>
      </c>
      <c r="AD2885" s="17">
        <v>0.139452582191295</v>
      </c>
      <c r="AE2885" s="17"/>
      <c r="AF2885" s="17">
        <v>5.1522607546129001E-2</v>
      </c>
      <c r="AG2885" s="17">
        <v>5.7030462013279999E-2</v>
      </c>
      <c r="AH2885" s="17">
        <v>6.3790767581496197E-2</v>
      </c>
      <c r="AI2885" s="17"/>
      <c r="AJ2885" s="17">
        <v>5.5805193720064601E-2</v>
      </c>
      <c r="AK2885" s="17">
        <v>3.7179857913323698E-2</v>
      </c>
      <c r="AL2885" s="17">
        <v>5.3748061606194698E-2</v>
      </c>
      <c r="AM2885" s="17"/>
      <c r="AN2885" s="17">
        <v>6.4422596262787499E-2</v>
      </c>
      <c r="AO2885" s="17">
        <v>4.6111234958885597E-2</v>
      </c>
      <c r="AP2885" s="17">
        <v>4.9086326169561698E-2</v>
      </c>
      <c r="AQ2885" s="17">
        <v>5.7292530393148799E-2</v>
      </c>
      <c r="AR2885" s="17">
        <v>8.1553067611755403E-2</v>
      </c>
      <c r="AS2885" s="17"/>
      <c r="AT2885" s="17">
        <v>5.4702397283309598E-2</v>
      </c>
      <c r="AU2885" s="17">
        <v>4.5194613422577801E-2</v>
      </c>
      <c r="AV2885" s="17"/>
      <c r="AW2885" s="17">
        <v>6.5599667787098706E-2</v>
      </c>
      <c r="AX2885" s="17">
        <v>6.6226053100006205E-2</v>
      </c>
      <c r="AY2885" s="17">
        <v>3.7173818084109203E-2</v>
      </c>
    </row>
    <row r="2886" spans="2:51">
      <c r="B2886" t="s">
        <v>134</v>
      </c>
      <c r="C2886" s="17">
        <v>0.148473112349537</v>
      </c>
      <c r="D2886" s="17">
        <v>0.173508520318573</v>
      </c>
      <c r="E2886" s="17">
        <v>0.12804577475051701</v>
      </c>
      <c r="F2886" s="17"/>
      <c r="G2886" s="17">
        <v>0.18554330468333699</v>
      </c>
      <c r="H2886" s="17">
        <v>0.172072100610032</v>
      </c>
      <c r="I2886" s="17">
        <v>0.18123888563670801</v>
      </c>
      <c r="J2886" s="17">
        <v>0.14167705616460499</v>
      </c>
      <c r="K2886" s="17">
        <v>0.13561537708222901</v>
      </c>
      <c r="L2886" s="17">
        <v>0.10330856145945699</v>
      </c>
      <c r="M2886" s="17"/>
      <c r="N2886" s="17">
        <v>0.16966031940686299</v>
      </c>
      <c r="O2886" s="17">
        <v>0.125758578567363</v>
      </c>
      <c r="P2886" s="17">
        <v>0.121542047854051</v>
      </c>
      <c r="Q2886" s="17">
        <v>0.16998189275877701</v>
      </c>
      <c r="R2886" s="17"/>
      <c r="S2886" s="17">
        <v>0.13069023020241299</v>
      </c>
      <c r="T2886" s="17">
        <v>0.175655756470041</v>
      </c>
      <c r="U2886" s="17">
        <v>0.122815786875782</v>
      </c>
      <c r="V2886" s="17">
        <v>0.14576893152180201</v>
      </c>
      <c r="W2886" s="17">
        <v>0.13420206186568201</v>
      </c>
      <c r="X2886" s="17">
        <v>0.220186822340211</v>
      </c>
      <c r="Y2886" s="17">
        <v>8.9464214937625297E-2</v>
      </c>
      <c r="Z2886" s="17">
        <v>7.8323010870534004E-2</v>
      </c>
      <c r="AA2886" s="17">
        <v>0.23867107814310301</v>
      </c>
      <c r="AB2886" s="17">
        <v>7.49261871475983E-2</v>
      </c>
      <c r="AC2886" s="17">
        <v>3.65678425595534E-2</v>
      </c>
      <c r="AD2886" s="17">
        <v>0.23324217715777401</v>
      </c>
      <c r="AE2886" s="17"/>
      <c r="AF2886" s="17">
        <v>0.133956782370865</v>
      </c>
      <c r="AG2886" s="17">
        <v>0.155980563199591</v>
      </c>
      <c r="AH2886" s="17">
        <v>0.13925830476044301</v>
      </c>
      <c r="AI2886" s="17"/>
      <c r="AJ2886" s="17">
        <v>0.16896761056974699</v>
      </c>
      <c r="AK2886" s="17">
        <v>0.16878361210032999</v>
      </c>
      <c r="AL2886" s="17">
        <v>0.15000032733456201</v>
      </c>
      <c r="AM2886" s="17"/>
      <c r="AN2886" s="17">
        <v>0.154488364851254</v>
      </c>
      <c r="AO2886" s="17">
        <v>0.105508717901445</v>
      </c>
      <c r="AP2886" s="17">
        <v>0.15228489791191999</v>
      </c>
      <c r="AQ2886" s="17">
        <v>0.21998511868567799</v>
      </c>
      <c r="AR2886" s="17">
        <v>8.0822014546372195E-2</v>
      </c>
      <c r="AS2886" s="17"/>
      <c r="AT2886" s="17">
        <v>0.14922394148346499</v>
      </c>
      <c r="AU2886" s="17">
        <v>0.15168083428259199</v>
      </c>
      <c r="AV2886" s="17"/>
      <c r="AW2886" s="17">
        <v>0.12674900448325499</v>
      </c>
      <c r="AX2886" s="17">
        <v>0.22533409108757499</v>
      </c>
      <c r="AY2886" s="17">
        <v>0.15343043437823001</v>
      </c>
    </row>
    <row r="2887" spans="2:51">
      <c r="B2887" t="s">
        <v>135</v>
      </c>
      <c r="C2887" s="17">
        <v>0.334626962501753</v>
      </c>
      <c r="D2887" s="17">
        <v>0.32254020647892301</v>
      </c>
      <c r="E2887" s="17">
        <v>0.34433337081124099</v>
      </c>
      <c r="F2887" s="17"/>
      <c r="G2887" s="17">
        <v>0.30182660200863298</v>
      </c>
      <c r="H2887" s="17">
        <v>0.35612628598680901</v>
      </c>
      <c r="I2887" s="17">
        <v>0.338679205782557</v>
      </c>
      <c r="J2887" s="17">
        <v>0.38989240084405202</v>
      </c>
      <c r="K2887" s="17">
        <v>0.32702385233258702</v>
      </c>
      <c r="L2887" s="17">
        <v>0.29025130714942199</v>
      </c>
      <c r="M2887" s="17"/>
      <c r="N2887" s="17">
        <v>0.282846620150765</v>
      </c>
      <c r="O2887" s="17">
        <v>0.314348083281493</v>
      </c>
      <c r="P2887" s="17">
        <v>0.396742538206311</v>
      </c>
      <c r="Q2887" s="17">
        <v>0.34564569681391699</v>
      </c>
      <c r="R2887" s="17"/>
      <c r="S2887" s="17">
        <v>0.290177070285353</v>
      </c>
      <c r="T2887" s="17">
        <v>0.322868943361941</v>
      </c>
      <c r="U2887" s="17">
        <v>0.31008340173789101</v>
      </c>
      <c r="V2887" s="17">
        <v>0.38515196811809099</v>
      </c>
      <c r="W2887" s="17">
        <v>0.30206523580646299</v>
      </c>
      <c r="X2887" s="17">
        <v>0.290209505082208</v>
      </c>
      <c r="Y2887" s="17">
        <v>0.40092970601285699</v>
      </c>
      <c r="Z2887" s="17">
        <v>0.46126610523250899</v>
      </c>
      <c r="AA2887" s="17">
        <v>0.289023622745396</v>
      </c>
      <c r="AB2887" s="17">
        <v>0.40077410363251997</v>
      </c>
      <c r="AC2887" s="17">
        <v>0.381229056543125</v>
      </c>
      <c r="AD2887" s="17">
        <v>0.28648846980533299</v>
      </c>
      <c r="AE2887" s="17"/>
      <c r="AF2887" s="17">
        <v>0.34214231432921</v>
      </c>
      <c r="AG2887" s="17">
        <v>0.310229101072099</v>
      </c>
      <c r="AH2887" s="17">
        <v>0.42691965032315499</v>
      </c>
      <c r="AI2887" s="17"/>
      <c r="AJ2887" s="17">
        <v>0.32270296529147902</v>
      </c>
      <c r="AK2887" s="17">
        <v>0.30899473862722499</v>
      </c>
      <c r="AL2887" s="17">
        <v>0.33945431010162802</v>
      </c>
      <c r="AM2887" s="17"/>
      <c r="AN2887" s="17">
        <v>0.315186724981806</v>
      </c>
      <c r="AO2887" s="17">
        <v>0.39119695509059599</v>
      </c>
      <c r="AP2887" s="17">
        <v>0.29916587635275099</v>
      </c>
      <c r="AQ2887" s="17">
        <v>0.27619287128704201</v>
      </c>
      <c r="AR2887" s="17">
        <v>0.217322270251849</v>
      </c>
      <c r="AS2887" s="17"/>
      <c r="AT2887" s="17">
        <v>0.33610786514596203</v>
      </c>
      <c r="AU2887" s="17">
        <v>0.31594220748183499</v>
      </c>
      <c r="AV2887" s="17"/>
      <c r="AW2887" s="17">
        <v>0.28004935251024798</v>
      </c>
      <c r="AX2887" s="17">
        <v>0.33886675412239398</v>
      </c>
      <c r="AY2887" s="17">
        <v>0.39237981319471399</v>
      </c>
    </row>
    <row r="2888" spans="2:51">
      <c r="B2888" t="s">
        <v>136</v>
      </c>
      <c r="C2888" s="17">
        <v>0.18179048735226</v>
      </c>
      <c r="D2888" s="17">
        <v>0.178371989151697</v>
      </c>
      <c r="E2888" s="17">
        <v>0.186496161350863</v>
      </c>
      <c r="F2888" s="17"/>
      <c r="G2888" s="17">
        <v>0.21019801801114901</v>
      </c>
      <c r="H2888" s="17">
        <v>0.128056226916822</v>
      </c>
      <c r="I2888" s="17">
        <v>9.3141883964800498E-2</v>
      </c>
      <c r="J2888" s="17">
        <v>0.140673076300489</v>
      </c>
      <c r="K2888" s="17">
        <v>0.22046424551764801</v>
      </c>
      <c r="L2888" s="17">
        <v>0.28078897643043599</v>
      </c>
      <c r="M2888" s="17"/>
      <c r="N2888" s="17">
        <v>0.225079209931038</v>
      </c>
      <c r="O2888" s="17">
        <v>0.24070946673296001</v>
      </c>
      <c r="P2888" s="17">
        <v>0.13882782345987699</v>
      </c>
      <c r="Q2888" s="17">
        <v>0.12351434322797</v>
      </c>
      <c r="R2888" s="17"/>
      <c r="S2888" s="17">
        <v>0.22807885377819401</v>
      </c>
      <c r="T2888" s="17">
        <v>0.17792936501700199</v>
      </c>
      <c r="U2888" s="17">
        <v>0.20483362443161801</v>
      </c>
      <c r="V2888" s="17">
        <v>0.178966444871442</v>
      </c>
      <c r="W2888" s="17">
        <v>0.16214462375757399</v>
      </c>
      <c r="X2888" s="17">
        <v>0.19134286305175499</v>
      </c>
      <c r="Y2888" s="17">
        <v>0.16128184397411799</v>
      </c>
      <c r="Z2888" s="17">
        <v>0.27271670424644401</v>
      </c>
      <c r="AA2888" s="17">
        <v>0.15147055070052101</v>
      </c>
      <c r="AB2888" s="17">
        <v>0.13639572122763399</v>
      </c>
      <c r="AC2888" s="17">
        <v>0.25270059029214198</v>
      </c>
      <c r="AD2888" s="17">
        <v>6.02526769534368E-2</v>
      </c>
      <c r="AE2888" s="17"/>
      <c r="AF2888" s="17">
        <v>0.18422246805291301</v>
      </c>
      <c r="AG2888" s="17">
        <v>0.20784539208314001</v>
      </c>
      <c r="AH2888" s="17">
        <v>8.0418743096084794E-2</v>
      </c>
      <c r="AI2888" s="17"/>
      <c r="AJ2888" s="17">
        <v>0.240836858262966</v>
      </c>
      <c r="AK2888" s="17">
        <v>0.198565286319034</v>
      </c>
      <c r="AL2888" s="17">
        <v>0.19912069117324199</v>
      </c>
      <c r="AM2888" s="17"/>
      <c r="AN2888" s="17">
        <v>0.15031339308005501</v>
      </c>
      <c r="AO2888" s="17">
        <v>0.17257766653821899</v>
      </c>
      <c r="AP2888" s="17">
        <v>0.23984902618147</v>
      </c>
      <c r="AQ2888" s="17">
        <v>0.15028832568002101</v>
      </c>
      <c r="AR2888" s="17">
        <v>0.25541662448043401</v>
      </c>
      <c r="AS2888" s="17"/>
      <c r="AT2888" s="17">
        <v>0.18586599929504399</v>
      </c>
      <c r="AU2888" s="17">
        <v>0.14815657365236901</v>
      </c>
      <c r="AV2888" s="17"/>
      <c r="AW2888" s="17">
        <v>0.23358660011288901</v>
      </c>
      <c r="AX2888" s="17">
        <v>0.2099871816293</v>
      </c>
      <c r="AY2888" s="17">
        <v>0.11925275138593899</v>
      </c>
    </row>
    <row r="2889" spans="2:51">
      <c r="B2889" t="s">
        <v>137</v>
      </c>
      <c r="C2889" s="17">
        <v>8.3037880062746497E-2</v>
      </c>
      <c r="D2889" s="17">
        <v>0.103785706988283</v>
      </c>
      <c r="E2889" s="17">
        <v>6.5729506526625306E-2</v>
      </c>
      <c r="F2889" s="17"/>
      <c r="G2889" s="17">
        <v>4.8377417076871501E-2</v>
      </c>
      <c r="H2889" s="17">
        <v>8.8875387321243796E-2</v>
      </c>
      <c r="I2889" s="17">
        <v>7.1337005229272402E-2</v>
      </c>
      <c r="J2889" s="17">
        <v>8.6096466094748095E-2</v>
      </c>
      <c r="K2889" s="17">
        <v>7.8802915374105095E-2</v>
      </c>
      <c r="L2889" s="17">
        <v>0.10360471881178</v>
      </c>
      <c r="M2889" s="17"/>
      <c r="N2889" s="17">
        <v>9.8683277867632702E-2</v>
      </c>
      <c r="O2889" s="17">
        <v>7.5825112620843599E-2</v>
      </c>
      <c r="P2889" s="17">
        <v>9.2110785951689103E-2</v>
      </c>
      <c r="Q2889" s="17">
        <v>6.9147908389222107E-2</v>
      </c>
      <c r="R2889" s="17"/>
      <c r="S2889" s="17">
        <v>0.12608005396347599</v>
      </c>
      <c r="T2889" s="17">
        <v>5.3005426921374901E-2</v>
      </c>
      <c r="U2889" s="17">
        <v>9.5356912569320801E-2</v>
      </c>
      <c r="V2889" s="17">
        <v>0.10848943988139099</v>
      </c>
      <c r="W2889" s="17">
        <v>0.146037571669624</v>
      </c>
      <c r="X2889" s="17">
        <v>5.2935321300576599E-2</v>
      </c>
      <c r="Y2889" s="17">
        <v>6.2112144437519501E-2</v>
      </c>
      <c r="Z2889" s="17">
        <v>4.9297262832862197E-2</v>
      </c>
      <c r="AA2889" s="17">
        <v>7.5442382568404701E-2</v>
      </c>
      <c r="AB2889" s="17">
        <v>6.5484846076758904E-2</v>
      </c>
      <c r="AC2889" s="17">
        <v>7.4400341266439698E-2</v>
      </c>
      <c r="AD2889" s="17">
        <v>5.2616535999774602E-2</v>
      </c>
      <c r="AE2889" s="17"/>
      <c r="AF2889" s="17">
        <v>9.0831097364192107E-2</v>
      </c>
      <c r="AG2889" s="17">
        <v>8.7369284241823705E-2</v>
      </c>
      <c r="AH2889" s="17">
        <v>7.5253822188612193E-2</v>
      </c>
      <c r="AI2889" s="17"/>
      <c r="AJ2889" s="17">
        <v>8.6857614208035103E-2</v>
      </c>
      <c r="AK2889" s="17">
        <v>7.1920293334539198E-2</v>
      </c>
      <c r="AL2889" s="17">
        <v>8.6625172260153996E-2</v>
      </c>
      <c r="AM2889" s="17"/>
      <c r="AN2889" s="17">
        <v>8.0832372005388495E-2</v>
      </c>
      <c r="AO2889" s="17">
        <v>7.5027628926198797E-2</v>
      </c>
      <c r="AP2889" s="17">
        <v>8.2929031458000402E-2</v>
      </c>
      <c r="AQ2889" s="17">
        <v>0.105148102450488</v>
      </c>
      <c r="AR2889" s="17">
        <v>0.26018880294225799</v>
      </c>
      <c r="AS2889" s="17"/>
      <c r="AT2889" s="17">
        <v>8.1026962334814795E-2</v>
      </c>
      <c r="AU2889" s="17">
        <v>9.42462122232154E-2</v>
      </c>
      <c r="AV2889" s="17"/>
      <c r="AW2889" s="17">
        <v>0.12597173486770499</v>
      </c>
      <c r="AX2889" s="17">
        <v>3.1612735473954198E-2</v>
      </c>
      <c r="AY2889" s="17">
        <v>4.91407685511163E-2</v>
      </c>
    </row>
    <row r="2890" spans="2:51">
      <c r="B2890" t="s">
        <v>119</v>
      </c>
      <c r="C2890" s="17">
        <v>0.19867719421812799</v>
      </c>
      <c r="D2890" s="17">
        <v>0.15993213823750299</v>
      </c>
      <c r="E2890" s="17">
        <v>0.22887926956351401</v>
      </c>
      <c r="F2890" s="17"/>
      <c r="G2890" s="17">
        <v>0.216473789398266</v>
      </c>
      <c r="H2890" s="17">
        <v>0.191097147905856</v>
      </c>
      <c r="I2890" s="17">
        <v>0.234898835455746</v>
      </c>
      <c r="J2890" s="17">
        <v>0.192105190856527</v>
      </c>
      <c r="K2890" s="17">
        <v>0.207152617377035</v>
      </c>
      <c r="L2890" s="17">
        <v>0.170087906661608</v>
      </c>
      <c r="M2890" s="17"/>
      <c r="N2890" s="17">
        <v>0.15211788193866199</v>
      </c>
      <c r="O2890" s="17">
        <v>0.193115815317697</v>
      </c>
      <c r="P2890" s="17">
        <v>0.21306044171258001</v>
      </c>
      <c r="Q2890" s="17">
        <v>0.23824035878664601</v>
      </c>
      <c r="R2890" s="17"/>
      <c r="S2890" s="17">
        <v>0.18501179825862599</v>
      </c>
      <c r="T2890" s="17">
        <v>0.22882712293222801</v>
      </c>
      <c r="U2890" s="17">
        <v>0.23158688682589099</v>
      </c>
      <c r="V2890" s="17">
        <v>0.14453316901928601</v>
      </c>
      <c r="W2890" s="17">
        <v>0.20910238694215999</v>
      </c>
      <c r="X2890" s="17">
        <v>0.174200050189739</v>
      </c>
      <c r="Y2890" s="17">
        <v>0.241167400516581</v>
      </c>
      <c r="Z2890" s="17">
        <v>5.7670583760930601E-2</v>
      </c>
      <c r="AA2890" s="17">
        <v>0.166591839327486</v>
      </c>
      <c r="AB2890" s="17">
        <v>0.26771256468271198</v>
      </c>
      <c r="AC2890" s="17">
        <v>0.23201069764926499</v>
      </c>
      <c r="AD2890" s="17">
        <v>0.22794755789238699</v>
      </c>
      <c r="AE2890" s="17"/>
      <c r="AF2890" s="17">
        <v>0.19732473033669101</v>
      </c>
      <c r="AG2890" s="17">
        <v>0.181545197390066</v>
      </c>
      <c r="AH2890" s="17">
        <v>0.21435871205020901</v>
      </c>
      <c r="AI2890" s="17"/>
      <c r="AJ2890" s="17">
        <v>0.12482975794770799</v>
      </c>
      <c r="AK2890" s="17">
        <v>0.21455621170554801</v>
      </c>
      <c r="AL2890" s="17">
        <v>0.17105143752422</v>
      </c>
      <c r="AM2890" s="17"/>
      <c r="AN2890" s="17">
        <v>0.234756548818708</v>
      </c>
      <c r="AO2890" s="17">
        <v>0.209577796584657</v>
      </c>
      <c r="AP2890" s="17">
        <v>0.17668484192629699</v>
      </c>
      <c r="AQ2890" s="17">
        <v>0.19109305150362099</v>
      </c>
      <c r="AR2890" s="17">
        <v>0.104697220167331</v>
      </c>
      <c r="AS2890" s="17"/>
      <c r="AT2890" s="17">
        <v>0.193072834457403</v>
      </c>
      <c r="AU2890" s="17">
        <v>0.24477955893741099</v>
      </c>
      <c r="AV2890" s="17"/>
      <c r="AW2890" s="17">
        <v>0.168043640238805</v>
      </c>
      <c r="AX2890" s="17">
        <v>0.12797318458677001</v>
      </c>
      <c r="AY2890" s="17">
        <v>0.248622414405892</v>
      </c>
    </row>
    <row r="2891" spans="2:51">
      <c r="B2891" t="s">
        <v>138</v>
      </c>
      <c r="C2891" s="17">
        <v>0.201867475865111</v>
      </c>
      <c r="D2891" s="17">
        <v>0.23536995914359299</v>
      </c>
      <c r="E2891" s="17">
        <v>0.17456169174775699</v>
      </c>
      <c r="F2891" s="17"/>
      <c r="G2891" s="17">
        <v>0.22312417350507999</v>
      </c>
      <c r="H2891" s="17">
        <v>0.23584495186926899</v>
      </c>
      <c r="I2891" s="17">
        <v>0.26194306956762398</v>
      </c>
      <c r="J2891" s="17">
        <v>0.19123286590418401</v>
      </c>
      <c r="K2891" s="17">
        <v>0.166556369398625</v>
      </c>
      <c r="L2891" s="17">
        <v>0.15526709094675301</v>
      </c>
      <c r="M2891" s="17"/>
      <c r="N2891" s="17">
        <v>0.241273010111902</v>
      </c>
      <c r="O2891" s="17">
        <v>0.176001522047005</v>
      </c>
      <c r="P2891" s="17">
        <v>0.15925841066954299</v>
      </c>
      <c r="Q2891" s="17">
        <v>0.223451692782245</v>
      </c>
      <c r="R2891" s="17"/>
      <c r="S2891" s="17">
        <v>0.17065222371435099</v>
      </c>
      <c r="T2891" s="17">
        <v>0.217369141767454</v>
      </c>
      <c r="U2891" s="17">
        <v>0.158139174435279</v>
      </c>
      <c r="V2891" s="17">
        <v>0.18285897810978999</v>
      </c>
      <c r="W2891" s="17">
        <v>0.180650181824179</v>
      </c>
      <c r="X2891" s="17">
        <v>0.291312260375721</v>
      </c>
      <c r="Y2891" s="17">
        <v>0.13450890505892399</v>
      </c>
      <c r="Z2891" s="17">
        <v>0.15904934392725401</v>
      </c>
      <c r="AA2891" s="17">
        <v>0.31747160465819302</v>
      </c>
      <c r="AB2891" s="17">
        <v>0.12963276438037499</v>
      </c>
      <c r="AC2891" s="17">
        <v>5.96593142490279E-2</v>
      </c>
      <c r="AD2891" s="17">
        <v>0.37269475934906898</v>
      </c>
      <c r="AE2891" s="17"/>
      <c r="AF2891" s="17">
        <v>0.185479389916994</v>
      </c>
      <c r="AG2891" s="17">
        <v>0.21301102521287199</v>
      </c>
      <c r="AH2891" s="17">
        <v>0.203049072341939</v>
      </c>
      <c r="AI2891" s="17"/>
      <c r="AJ2891" s="17">
        <v>0.224772804289812</v>
      </c>
      <c r="AK2891" s="17">
        <v>0.205963470013653</v>
      </c>
      <c r="AL2891" s="17">
        <v>0.203748388940757</v>
      </c>
      <c r="AM2891" s="17"/>
      <c r="AN2891" s="17">
        <v>0.21891096111404201</v>
      </c>
      <c r="AO2891" s="17">
        <v>0.15161995286033</v>
      </c>
      <c r="AP2891" s="17">
        <v>0.201371224081482</v>
      </c>
      <c r="AQ2891" s="17">
        <v>0.27727764907882702</v>
      </c>
      <c r="AR2891" s="17">
        <v>0.16237508215812799</v>
      </c>
      <c r="AS2891" s="17"/>
      <c r="AT2891" s="17">
        <v>0.20392633876677499</v>
      </c>
      <c r="AU2891" s="17">
        <v>0.19687544770516999</v>
      </c>
      <c r="AV2891" s="17"/>
      <c r="AW2891" s="17">
        <v>0.19234867227035299</v>
      </c>
      <c r="AX2891" s="17">
        <v>0.29156014418758103</v>
      </c>
      <c r="AY2891" s="17">
        <v>0.190604252462339</v>
      </c>
    </row>
    <row r="2892" spans="2:51">
      <c r="B2892" t="s">
        <v>139</v>
      </c>
      <c r="C2892" s="17">
        <v>0.26482836741500698</v>
      </c>
      <c r="D2892" s="17">
        <v>0.28215769613998098</v>
      </c>
      <c r="E2892" s="17">
        <v>0.25222566787748801</v>
      </c>
      <c r="F2892" s="17"/>
      <c r="G2892" s="17">
        <v>0.25857543508802</v>
      </c>
      <c r="H2892" s="17">
        <v>0.21693161423806601</v>
      </c>
      <c r="I2892" s="17">
        <v>0.164478889194073</v>
      </c>
      <c r="J2892" s="17">
        <v>0.226769542395237</v>
      </c>
      <c r="K2892" s="17">
        <v>0.29926716089175298</v>
      </c>
      <c r="L2892" s="17">
        <v>0.384393695242217</v>
      </c>
      <c r="M2892" s="17"/>
      <c r="N2892" s="17">
        <v>0.32376248779867101</v>
      </c>
      <c r="O2892" s="17">
        <v>0.31653457935380402</v>
      </c>
      <c r="P2892" s="17">
        <v>0.23093860941156599</v>
      </c>
      <c r="Q2892" s="17">
        <v>0.192662251617192</v>
      </c>
      <c r="R2892" s="17"/>
      <c r="S2892" s="17">
        <v>0.35415890774167003</v>
      </c>
      <c r="T2892" s="17">
        <v>0.23093479193837699</v>
      </c>
      <c r="U2892" s="17">
        <v>0.30019053700093901</v>
      </c>
      <c r="V2892" s="17">
        <v>0.28745588475283301</v>
      </c>
      <c r="W2892" s="17">
        <v>0.30818219542719799</v>
      </c>
      <c r="X2892" s="17">
        <v>0.24427818435233201</v>
      </c>
      <c r="Y2892" s="17">
        <v>0.22339398841163699</v>
      </c>
      <c r="Z2892" s="17">
        <v>0.32201396707930602</v>
      </c>
      <c r="AA2892" s="17">
        <v>0.226912933268925</v>
      </c>
      <c r="AB2892" s="17">
        <v>0.20188056730439299</v>
      </c>
      <c r="AC2892" s="17">
        <v>0.327100931558582</v>
      </c>
      <c r="AD2892" s="17">
        <v>0.11286921295321101</v>
      </c>
      <c r="AE2892" s="17"/>
      <c r="AF2892" s="17">
        <v>0.27505356541710602</v>
      </c>
      <c r="AG2892" s="17">
        <v>0.29521467632496401</v>
      </c>
      <c r="AH2892" s="17">
        <v>0.155672565284697</v>
      </c>
      <c r="AI2892" s="17"/>
      <c r="AJ2892" s="17">
        <v>0.32769447247100197</v>
      </c>
      <c r="AK2892" s="17">
        <v>0.27048557965357301</v>
      </c>
      <c r="AL2892" s="17">
        <v>0.28574586343339597</v>
      </c>
      <c r="AM2892" s="17"/>
      <c r="AN2892" s="17">
        <v>0.23114576508544399</v>
      </c>
      <c r="AO2892" s="17">
        <v>0.24760529546441701</v>
      </c>
      <c r="AP2892" s="17">
        <v>0.32277805763946998</v>
      </c>
      <c r="AQ2892" s="17">
        <v>0.25543642813050998</v>
      </c>
      <c r="AR2892" s="17">
        <v>0.515605427422692</v>
      </c>
      <c r="AS2892" s="17"/>
      <c r="AT2892" s="17">
        <v>0.26689296162985898</v>
      </c>
      <c r="AU2892" s="17">
        <v>0.242402785875585</v>
      </c>
      <c r="AV2892" s="17"/>
      <c r="AW2892" s="17">
        <v>0.35955833498059298</v>
      </c>
      <c r="AX2892" s="17">
        <v>0.24159991710325401</v>
      </c>
      <c r="AY2892" s="17">
        <v>0.16839351993705501</v>
      </c>
    </row>
    <row r="2893" spans="2:51">
      <c r="B2893" t="s">
        <v>140</v>
      </c>
      <c r="C2893" s="17">
        <v>-6.2960891549895606E-2</v>
      </c>
      <c r="D2893" s="17">
        <v>-4.6787736996387198E-2</v>
      </c>
      <c r="E2893" s="17">
        <v>-7.7663976129731194E-2</v>
      </c>
      <c r="F2893" s="17"/>
      <c r="G2893" s="17">
        <v>-3.5451261582939701E-2</v>
      </c>
      <c r="H2893" s="17">
        <v>1.8913337631203099E-2</v>
      </c>
      <c r="I2893" s="17">
        <v>9.7464180373551298E-2</v>
      </c>
      <c r="J2893" s="17">
        <v>-3.5536676491053201E-2</v>
      </c>
      <c r="K2893" s="17">
        <v>-0.13271079149312801</v>
      </c>
      <c r="L2893" s="17">
        <v>-0.229126604295464</v>
      </c>
      <c r="M2893" s="17"/>
      <c r="N2893" s="17">
        <v>-8.2489477686768606E-2</v>
      </c>
      <c r="O2893" s="17">
        <v>-0.14053305730679899</v>
      </c>
      <c r="P2893" s="17">
        <v>-7.1680198742022902E-2</v>
      </c>
      <c r="Q2893" s="17">
        <v>3.0789441165053701E-2</v>
      </c>
      <c r="R2893" s="17"/>
      <c r="S2893" s="17">
        <v>-0.18350668402731901</v>
      </c>
      <c r="T2893" s="17">
        <v>-1.3565650170923101E-2</v>
      </c>
      <c r="U2893" s="17">
        <v>-0.142051362565661</v>
      </c>
      <c r="V2893" s="17">
        <v>-0.104596906643043</v>
      </c>
      <c r="W2893" s="17">
        <v>-0.127532013603019</v>
      </c>
      <c r="X2893" s="17">
        <v>4.7034076023389298E-2</v>
      </c>
      <c r="Y2893" s="17">
        <v>-8.8885083352713098E-2</v>
      </c>
      <c r="Z2893" s="17">
        <v>-0.16296462315205201</v>
      </c>
      <c r="AA2893" s="17">
        <v>9.0558671389267598E-2</v>
      </c>
      <c r="AB2893" s="17">
        <v>-7.2247802924017404E-2</v>
      </c>
      <c r="AC2893" s="17">
        <v>-0.26744161730955401</v>
      </c>
      <c r="AD2893" s="17">
        <v>0.25982554639585798</v>
      </c>
      <c r="AE2893" s="17"/>
      <c r="AF2893" s="17">
        <v>-8.9574175500111902E-2</v>
      </c>
      <c r="AG2893" s="17">
        <v>-8.2203651112092199E-2</v>
      </c>
      <c r="AH2893" s="17">
        <v>4.7376507057242202E-2</v>
      </c>
      <c r="AI2893" s="17"/>
      <c r="AJ2893" s="17">
        <v>-0.10292166818119</v>
      </c>
      <c r="AK2893" s="17">
        <v>-6.4522109639920097E-2</v>
      </c>
      <c r="AL2893" s="17">
        <v>-8.1997474492638903E-2</v>
      </c>
      <c r="AM2893" s="17"/>
      <c r="AN2893" s="17">
        <v>-1.22348039714021E-2</v>
      </c>
      <c r="AO2893" s="17">
        <v>-9.5985342604087101E-2</v>
      </c>
      <c r="AP2893" s="17">
        <v>-0.12140683355798799</v>
      </c>
      <c r="AQ2893" s="17">
        <v>2.1841220948317499E-2</v>
      </c>
      <c r="AR2893" s="17">
        <v>-0.35323034526456498</v>
      </c>
      <c r="AS2893" s="17"/>
      <c r="AT2893" s="17">
        <v>-6.2966622863084104E-2</v>
      </c>
      <c r="AU2893" s="17">
        <v>-4.5527338170414502E-2</v>
      </c>
      <c r="AV2893" s="17"/>
      <c r="AW2893" s="17">
        <v>-0.16720966271023999</v>
      </c>
      <c r="AX2893" s="17">
        <v>4.9960227084326798E-2</v>
      </c>
      <c r="AY2893" s="17">
        <v>2.2210732525283699E-2</v>
      </c>
    </row>
    <row r="2894" spans="2:51">
      <c r="C2894" s="17"/>
      <c r="D2894" s="17"/>
      <c r="E2894" s="17"/>
      <c r="F2894" s="17"/>
      <c r="G2894" s="17"/>
      <c r="H2894" s="17"/>
      <c r="I2894" s="17"/>
      <c r="J2894" s="17"/>
      <c r="K2894" s="17"/>
      <c r="L2894" s="17"/>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7"/>
      <c r="AI2894" s="17"/>
      <c r="AJ2894" s="17"/>
      <c r="AK2894" s="17"/>
      <c r="AL2894" s="17"/>
      <c r="AM2894" s="17"/>
      <c r="AN2894" s="17"/>
      <c r="AO2894" s="17"/>
      <c r="AP2894" s="17"/>
      <c r="AQ2894" s="17"/>
      <c r="AR2894" s="17"/>
      <c r="AS2894" s="17"/>
      <c r="AT2894" s="17"/>
      <c r="AU2894" s="17"/>
      <c r="AV2894" s="17"/>
      <c r="AW2894" s="17"/>
      <c r="AX2894" s="17"/>
      <c r="AY2894" s="17"/>
    </row>
    <row r="2895" spans="2:51">
      <c r="B2895" s="6" t="s">
        <v>585</v>
      </c>
      <c r="C2895" s="17"/>
      <c r="D2895" s="17"/>
      <c r="E2895" s="17"/>
      <c r="F2895" s="17"/>
      <c r="G2895" s="17"/>
      <c r="H2895" s="17"/>
      <c r="I2895" s="17"/>
      <c r="J2895" s="17"/>
      <c r="K2895" s="17"/>
      <c r="L2895" s="17"/>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7"/>
      <c r="AI2895" s="17"/>
      <c r="AJ2895" s="17"/>
      <c r="AK2895" s="17"/>
      <c r="AL2895" s="17"/>
      <c r="AM2895" s="17"/>
      <c r="AN2895" s="17"/>
      <c r="AO2895" s="17"/>
      <c r="AP2895" s="17"/>
      <c r="AQ2895" s="17"/>
      <c r="AR2895" s="17"/>
      <c r="AS2895" s="17"/>
      <c r="AT2895" s="17"/>
      <c r="AU2895" s="17"/>
      <c r="AV2895" s="17"/>
      <c r="AW2895" s="17"/>
      <c r="AX2895" s="17"/>
      <c r="AY2895" s="17"/>
    </row>
    <row r="2896" spans="2:51">
      <c r="B2896" s="24" t="s">
        <v>16</v>
      </c>
      <c r="C2896" s="17"/>
      <c r="D2896" s="17"/>
      <c r="E2896" s="17"/>
      <c r="F2896" s="17"/>
      <c r="G2896" s="17"/>
      <c r="H2896" s="17"/>
      <c r="I2896" s="17"/>
      <c r="J2896" s="17"/>
      <c r="K2896" s="17"/>
      <c r="L2896" s="17"/>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7"/>
      <c r="AI2896" s="17"/>
      <c r="AJ2896" s="17"/>
      <c r="AK2896" s="17"/>
      <c r="AL2896" s="17"/>
      <c r="AM2896" s="17"/>
      <c r="AN2896" s="17"/>
      <c r="AO2896" s="17"/>
      <c r="AP2896" s="17"/>
      <c r="AQ2896" s="17"/>
      <c r="AR2896" s="17"/>
      <c r="AS2896" s="17"/>
      <c r="AT2896" s="17"/>
      <c r="AU2896" s="17"/>
      <c r="AV2896" s="17"/>
      <c r="AW2896" s="17"/>
      <c r="AX2896" s="17"/>
      <c r="AY2896" s="17"/>
    </row>
    <row r="2897" spans="2:51">
      <c r="B2897" t="s">
        <v>133</v>
      </c>
      <c r="C2897" s="17">
        <v>9.5466165921961499E-2</v>
      </c>
      <c r="D2897" s="17">
        <v>0.105270693060245</v>
      </c>
      <c r="E2897" s="17">
        <v>8.7820228549913407E-2</v>
      </c>
      <c r="F2897" s="17"/>
      <c r="G2897" s="17">
        <v>0.12953547104198401</v>
      </c>
      <c r="H2897" s="17">
        <v>0.10236873250591</v>
      </c>
      <c r="I2897" s="17">
        <v>8.2237923690719597E-2</v>
      </c>
      <c r="J2897" s="17">
        <v>9.2560540137833103E-2</v>
      </c>
      <c r="K2897" s="17">
        <v>7.1459977696912105E-2</v>
      </c>
      <c r="L2897" s="17">
        <v>0.102100479350676</v>
      </c>
      <c r="M2897" s="17"/>
      <c r="N2897" s="17">
        <v>0.13387605102921199</v>
      </c>
      <c r="O2897" s="17">
        <v>0.108025470973837</v>
      </c>
      <c r="P2897" s="17">
        <v>6.6613297398441296E-2</v>
      </c>
      <c r="Q2897" s="17">
        <v>7.5425212182089696E-2</v>
      </c>
      <c r="R2897" s="17"/>
      <c r="S2897" s="17">
        <v>0.13442208234351499</v>
      </c>
      <c r="T2897" s="17">
        <v>6.1574707815531801E-2</v>
      </c>
      <c r="U2897" s="17">
        <v>9.7192975156306496E-2</v>
      </c>
      <c r="V2897" s="17">
        <v>8.6093630591807094E-2</v>
      </c>
      <c r="W2897" s="17">
        <v>0.109341661332123</v>
      </c>
      <c r="X2897" s="17">
        <v>6.1899067635770903E-2</v>
      </c>
      <c r="Y2897" s="17">
        <v>0.10036239701855</v>
      </c>
      <c r="Z2897" s="17">
        <v>0.13252637168453801</v>
      </c>
      <c r="AA2897" s="17">
        <v>9.3787691296813802E-2</v>
      </c>
      <c r="AB2897" s="17">
        <v>0.11058746189377799</v>
      </c>
      <c r="AC2897" s="17">
        <v>0.13163989774962401</v>
      </c>
      <c r="AD2897" s="17">
        <v>3.5091617396427799E-2</v>
      </c>
      <c r="AE2897" s="17"/>
      <c r="AF2897" s="17">
        <v>7.7420299109325505E-2</v>
      </c>
      <c r="AG2897" s="17">
        <v>0.115328260066994</v>
      </c>
      <c r="AH2897" s="17">
        <v>6.3434496484844297E-2</v>
      </c>
      <c r="AI2897" s="17"/>
      <c r="AJ2897" s="17">
        <v>8.2587512602040003E-2</v>
      </c>
      <c r="AK2897" s="17">
        <v>0.110489753085994</v>
      </c>
      <c r="AL2897" s="17">
        <v>0.115984419553794</v>
      </c>
      <c r="AM2897" s="17"/>
      <c r="AN2897" s="17">
        <v>7.5419178096700401E-2</v>
      </c>
      <c r="AO2897" s="17">
        <v>9.3425354953226097E-2</v>
      </c>
      <c r="AP2897" s="17">
        <v>8.9459757868770196E-2</v>
      </c>
      <c r="AQ2897" s="17">
        <v>0.15517576621732099</v>
      </c>
      <c r="AR2897" s="17">
        <v>0.320840944454299</v>
      </c>
      <c r="AS2897" s="17"/>
      <c r="AT2897" s="17">
        <v>9.0380775112307701E-2</v>
      </c>
      <c r="AU2897" s="17">
        <v>0.13521263504073899</v>
      </c>
      <c r="AV2897" s="17"/>
      <c r="AW2897" s="17">
        <v>0.12682796464997401</v>
      </c>
      <c r="AX2897" s="17">
        <v>0.108548814452747</v>
      </c>
      <c r="AY2897" s="17">
        <v>5.8557498578013102E-2</v>
      </c>
    </row>
    <row r="2898" spans="2:51">
      <c r="B2898" t="s">
        <v>134</v>
      </c>
      <c r="C2898" s="17">
        <v>0.28301513224427499</v>
      </c>
      <c r="D2898" s="17">
        <v>0.29643283014856397</v>
      </c>
      <c r="E2898" s="17">
        <v>0.27399657728926502</v>
      </c>
      <c r="F2898" s="17"/>
      <c r="G2898" s="17">
        <v>0.24325306916000899</v>
      </c>
      <c r="H2898" s="17">
        <v>0.23687821628466099</v>
      </c>
      <c r="I2898" s="17">
        <v>0.26438480070894799</v>
      </c>
      <c r="J2898" s="17">
        <v>0.28310414153973601</v>
      </c>
      <c r="K2898" s="17">
        <v>0.305449905916029</v>
      </c>
      <c r="L2898" s="17">
        <v>0.336225019092601</v>
      </c>
      <c r="M2898" s="17"/>
      <c r="N2898" s="17">
        <v>0.386063983808068</v>
      </c>
      <c r="O2898" s="17">
        <v>0.29191308997575299</v>
      </c>
      <c r="P2898" s="17">
        <v>0.21865199691366399</v>
      </c>
      <c r="Q2898" s="17">
        <v>0.23678933380817799</v>
      </c>
      <c r="R2898" s="17"/>
      <c r="S2898" s="17">
        <v>0.35687717333842001</v>
      </c>
      <c r="T2898" s="17">
        <v>0.31811327817573698</v>
      </c>
      <c r="U2898" s="17">
        <v>0.28159173481782501</v>
      </c>
      <c r="V2898" s="17">
        <v>0.33345923154234802</v>
      </c>
      <c r="W2898" s="17">
        <v>0.19513011477634001</v>
      </c>
      <c r="X2898" s="17">
        <v>0.28493345532376102</v>
      </c>
      <c r="Y2898" s="17">
        <v>0.256965289384256</v>
      </c>
      <c r="Z2898" s="17">
        <v>0.314343721116492</v>
      </c>
      <c r="AA2898" s="17">
        <v>0.29437055372423099</v>
      </c>
      <c r="AB2898" s="17">
        <v>0.201266405148813</v>
      </c>
      <c r="AC2898" s="17">
        <v>0.19386740085655599</v>
      </c>
      <c r="AD2898" s="17">
        <v>0.189847224138191</v>
      </c>
      <c r="AE2898" s="17"/>
      <c r="AF2898" s="17">
        <v>0.25651465566411402</v>
      </c>
      <c r="AG2898" s="17">
        <v>0.33187733288773702</v>
      </c>
      <c r="AH2898" s="17">
        <v>0.23926996511139201</v>
      </c>
      <c r="AI2898" s="17"/>
      <c r="AJ2898" s="17">
        <v>0.36834532259591701</v>
      </c>
      <c r="AK2898" s="17">
        <v>0.308853028433074</v>
      </c>
      <c r="AL2898" s="17">
        <v>0.27775439734427199</v>
      </c>
      <c r="AM2898" s="17"/>
      <c r="AN2898" s="17">
        <v>0.254888290463545</v>
      </c>
      <c r="AO2898" s="17">
        <v>0.23326360281851699</v>
      </c>
      <c r="AP2898" s="17">
        <v>0.31673213226632002</v>
      </c>
      <c r="AQ2898" s="17">
        <v>0.340669130244039</v>
      </c>
      <c r="AR2898" s="17">
        <v>0.33642349416974099</v>
      </c>
      <c r="AS2898" s="17"/>
      <c r="AT2898" s="17">
        <v>0.28916004026629399</v>
      </c>
      <c r="AU2898" s="17">
        <v>0.22843189619399301</v>
      </c>
      <c r="AV2898" s="17"/>
      <c r="AW2898" s="17">
        <v>0.33392171157661599</v>
      </c>
      <c r="AX2898" s="17">
        <v>0.31254034268466702</v>
      </c>
      <c r="AY2898" s="17">
        <v>0.22111660546044601</v>
      </c>
    </row>
    <row r="2899" spans="2:51">
      <c r="B2899" t="s">
        <v>135</v>
      </c>
      <c r="C2899" s="17">
        <v>0.32713221993749197</v>
      </c>
      <c r="D2899" s="17">
        <v>0.31644389901544601</v>
      </c>
      <c r="E2899" s="17">
        <v>0.33554785548722899</v>
      </c>
      <c r="F2899" s="17"/>
      <c r="G2899" s="17">
        <v>0.31729746189126701</v>
      </c>
      <c r="H2899" s="17">
        <v>0.38484103783881901</v>
      </c>
      <c r="I2899" s="17">
        <v>0.29031717741771601</v>
      </c>
      <c r="J2899" s="17">
        <v>0.34102840436128401</v>
      </c>
      <c r="K2899" s="17">
        <v>0.32785674235300599</v>
      </c>
      <c r="L2899" s="17">
        <v>0.30019181942455098</v>
      </c>
      <c r="M2899" s="17"/>
      <c r="N2899" s="17">
        <v>0.25791104969892498</v>
      </c>
      <c r="O2899" s="17">
        <v>0.32373428470779902</v>
      </c>
      <c r="P2899" s="17">
        <v>0.39126652529092698</v>
      </c>
      <c r="Q2899" s="17">
        <v>0.33647337262265398</v>
      </c>
      <c r="R2899" s="17"/>
      <c r="S2899" s="17">
        <v>0.285788129023057</v>
      </c>
      <c r="T2899" s="17">
        <v>0.28133720047404198</v>
      </c>
      <c r="U2899" s="17">
        <v>0.37999815717588598</v>
      </c>
      <c r="V2899" s="17">
        <v>0.32748653536808298</v>
      </c>
      <c r="W2899" s="17">
        <v>0.32602596942712297</v>
      </c>
      <c r="X2899" s="17">
        <v>0.38079122370197799</v>
      </c>
      <c r="Y2899" s="17">
        <v>0.28022790351020999</v>
      </c>
      <c r="Z2899" s="17">
        <v>0.40363296045045299</v>
      </c>
      <c r="AA2899" s="17">
        <v>0.35188288856912497</v>
      </c>
      <c r="AB2899" s="17">
        <v>0.36390219521703299</v>
      </c>
      <c r="AC2899" s="17">
        <v>0.33626070060649998</v>
      </c>
      <c r="AD2899" s="17">
        <v>0.21208137351086401</v>
      </c>
      <c r="AE2899" s="17"/>
      <c r="AF2899" s="17">
        <v>0.356321559161691</v>
      </c>
      <c r="AG2899" s="17">
        <v>0.29395099680528802</v>
      </c>
      <c r="AH2899" s="17">
        <v>0.380568689245394</v>
      </c>
      <c r="AI2899" s="17"/>
      <c r="AJ2899" s="17">
        <v>0.33560210248131001</v>
      </c>
      <c r="AK2899" s="17">
        <v>0.32313332754746599</v>
      </c>
      <c r="AL2899" s="17">
        <v>0.33896849570044002</v>
      </c>
      <c r="AM2899" s="17"/>
      <c r="AN2899" s="17">
        <v>0.31029830533209402</v>
      </c>
      <c r="AO2899" s="17">
        <v>0.374472894821756</v>
      </c>
      <c r="AP2899" s="17">
        <v>0.324414720443851</v>
      </c>
      <c r="AQ2899" s="17">
        <v>0.240980433453966</v>
      </c>
      <c r="AR2899" s="17">
        <v>0.16181166245247</v>
      </c>
      <c r="AS2899" s="17"/>
      <c r="AT2899" s="17">
        <v>0.32411831723937301</v>
      </c>
      <c r="AU2899" s="17">
        <v>0.35754757580516799</v>
      </c>
      <c r="AV2899" s="17"/>
      <c r="AW2899" s="17">
        <v>0.282067980406429</v>
      </c>
      <c r="AX2899" s="17">
        <v>0.32990387631595403</v>
      </c>
      <c r="AY2899" s="17">
        <v>0.37499310515148399</v>
      </c>
    </row>
    <row r="2900" spans="2:51">
      <c r="B2900" t="s">
        <v>136</v>
      </c>
      <c r="C2900" s="17">
        <v>7.8431065333945199E-2</v>
      </c>
      <c r="D2900" s="17">
        <v>8.6131515756125293E-2</v>
      </c>
      <c r="E2900" s="17">
        <v>7.24587065719451E-2</v>
      </c>
      <c r="F2900" s="17"/>
      <c r="G2900" s="17">
        <v>9.6807020327226004E-2</v>
      </c>
      <c r="H2900" s="17">
        <v>7.4704660118206298E-2</v>
      </c>
      <c r="I2900" s="17">
        <v>8.0555485217270503E-2</v>
      </c>
      <c r="J2900" s="17">
        <v>8.9533033016652205E-2</v>
      </c>
      <c r="K2900" s="17">
        <v>6.9643051329101799E-2</v>
      </c>
      <c r="L2900" s="17">
        <v>6.8109855612467102E-2</v>
      </c>
      <c r="M2900" s="17"/>
      <c r="N2900" s="17">
        <v>6.19208963383562E-2</v>
      </c>
      <c r="O2900" s="17">
        <v>5.5801274885601E-2</v>
      </c>
      <c r="P2900" s="17">
        <v>9.8235225468051898E-2</v>
      </c>
      <c r="Q2900" s="17">
        <v>9.1493119906679202E-2</v>
      </c>
      <c r="R2900" s="17"/>
      <c r="S2900" s="17">
        <v>2.0457226039330201E-2</v>
      </c>
      <c r="T2900" s="17">
        <v>6.9709741294708596E-2</v>
      </c>
      <c r="U2900" s="17">
        <v>8.1722732044819599E-2</v>
      </c>
      <c r="V2900" s="17">
        <v>7.5721316182505993E-2</v>
      </c>
      <c r="W2900" s="17">
        <v>0.11474469749668301</v>
      </c>
      <c r="X2900" s="17">
        <v>0.10590234017877501</v>
      </c>
      <c r="Y2900" s="17">
        <v>7.7077452266746699E-2</v>
      </c>
      <c r="Z2900" s="17">
        <v>8.7138694672374201E-2</v>
      </c>
      <c r="AA2900" s="17">
        <v>8.43880656261006E-2</v>
      </c>
      <c r="AB2900" s="17">
        <v>6.5889101930074703E-2</v>
      </c>
      <c r="AC2900" s="17">
        <v>7.9721865629875002E-2</v>
      </c>
      <c r="AD2900" s="17">
        <v>0.181774101255746</v>
      </c>
      <c r="AE2900" s="17"/>
      <c r="AF2900" s="17">
        <v>9.5407983615582198E-2</v>
      </c>
      <c r="AG2900" s="17">
        <v>6.8335326222971796E-2</v>
      </c>
      <c r="AH2900" s="17">
        <v>4.4526496560282E-2</v>
      </c>
      <c r="AI2900" s="17"/>
      <c r="AJ2900" s="17">
        <v>6.9480663768138398E-2</v>
      </c>
      <c r="AK2900" s="17">
        <v>4.73403108175183E-2</v>
      </c>
      <c r="AL2900" s="17">
        <v>4.3012078638667399E-2</v>
      </c>
      <c r="AM2900" s="17"/>
      <c r="AN2900" s="17">
        <v>9.7434301098605305E-2</v>
      </c>
      <c r="AO2900" s="17">
        <v>6.0086136898931802E-2</v>
      </c>
      <c r="AP2900" s="17">
        <v>7.3407233288311696E-2</v>
      </c>
      <c r="AQ2900" s="17">
        <v>5.7902219252720599E-2</v>
      </c>
      <c r="AR2900" s="17">
        <v>3.4576212772295903E-2</v>
      </c>
      <c r="AS2900" s="17"/>
      <c r="AT2900" s="17">
        <v>8.2960575193642097E-2</v>
      </c>
      <c r="AU2900" s="17">
        <v>4.2885173939664303E-2</v>
      </c>
      <c r="AV2900" s="17"/>
      <c r="AW2900" s="17">
        <v>6.3586605223145104E-2</v>
      </c>
      <c r="AX2900" s="17">
        <v>0.11686441636101</v>
      </c>
      <c r="AY2900" s="17">
        <v>8.5197339652420601E-2</v>
      </c>
    </row>
    <row r="2901" spans="2:51">
      <c r="B2901" t="s">
        <v>137</v>
      </c>
      <c r="C2901" s="17">
        <v>4.1950257259458397E-2</v>
      </c>
      <c r="D2901" s="17">
        <v>5.8037700645604297E-2</v>
      </c>
      <c r="E2901" s="17">
        <v>2.83169147502637E-2</v>
      </c>
      <c r="F2901" s="17"/>
      <c r="G2901" s="17">
        <v>0</v>
      </c>
      <c r="H2901" s="17">
        <v>3.85519748004549E-2</v>
      </c>
      <c r="I2901" s="17">
        <v>7.3561543165560905E-2</v>
      </c>
      <c r="J2901" s="17">
        <v>3.0093133112253E-2</v>
      </c>
      <c r="K2901" s="17">
        <v>4.5337851995007797E-2</v>
      </c>
      <c r="L2901" s="17">
        <v>4.95778011631859E-2</v>
      </c>
      <c r="M2901" s="17"/>
      <c r="N2901" s="17">
        <v>3.1950534656826103E-2</v>
      </c>
      <c r="O2901" s="17">
        <v>4.7513732467111498E-2</v>
      </c>
      <c r="P2901" s="17">
        <v>4.0128899612405303E-2</v>
      </c>
      <c r="Q2901" s="17">
        <v>4.8714317573676502E-2</v>
      </c>
      <c r="R2901" s="17"/>
      <c r="S2901" s="17">
        <v>3.8780384845484898E-2</v>
      </c>
      <c r="T2901" s="17">
        <v>4.2202034539946497E-2</v>
      </c>
      <c r="U2901" s="17">
        <v>0</v>
      </c>
      <c r="V2901" s="17">
        <v>2.66703180067661E-2</v>
      </c>
      <c r="W2901" s="17">
        <v>9.1332010516814499E-2</v>
      </c>
      <c r="X2901" s="17">
        <v>2.2726918763219899E-2</v>
      </c>
      <c r="Y2901" s="17">
        <v>6.5884425728863896E-2</v>
      </c>
      <c r="Z2901" s="17">
        <v>2.35942104234689E-2</v>
      </c>
      <c r="AA2901" s="17">
        <v>3.8203787777347301E-2</v>
      </c>
      <c r="AB2901" s="17">
        <v>5.0388919225966999E-2</v>
      </c>
      <c r="AC2901" s="17">
        <v>0</v>
      </c>
      <c r="AD2901" s="17">
        <v>0.16092112746816301</v>
      </c>
      <c r="AE2901" s="17"/>
      <c r="AF2901" s="17">
        <v>5.3948814258053798E-2</v>
      </c>
      <c r="AG2901" s="17">
        <v>3.0158677654096501E-2</v>
      </c>
      <c r="AH2901" s="17">
        <v>5.8896028764141198E-2</v>
      </c>
      <c r="AI2901" s="17"/>
      <c r="AJ2901" s="17">
        <v>4.98787274534487E-2</v>
      </c>
      <c r="AK2901" s="17">
        <v>1.88791200899616E-2</v>
      </c>
      <c r="AL2901" s="17">
        <v>4.6220315600560301E-2</v>
      </c>
      <c r="AM2901" s="17"/>
      <c r="AN2901" s="17">
        <v>4.5219014722237501E-2</v>
      </c>
      <c r="AO2901" s="17">
        <v>5.54230927971908E-2</v>
      </c>
      <c r="AP2901" s="17">
        <v>3.2052530717522301E-2</v>
      </c>
      <c r="AQ2901" s="17">
        <v>2.8696173910800201E-2</v>
      </c>
      <c r="AR2901" s="17">
        <v>4.16504659838631E-2</v>
      </c>
      <c r="AS2901" s="17"/>
      <c r="AT2901" s="17">
        <v>4.2283047667401603E-2</v>
      </c>
      <c r="AU2901" s="17">
        <v>4.17694545474094E-2</v>
      </c>
      <c r="AV2901" s="17"/>
      <c r="AW2901" s="17">
        <v>4.5448039852400098E-2</v>
      </c>
      <c r="AX2901" s="17">
        <v>2.1141121775414801E-2</v>
      </c>
      <c r="AY2901" s="17">
        <v>4.3174967664948903E-2</v>
      </c>
    </row>
    <row r="2902" spans="2:51">
      <c r="B2902" t="s">
        <v>119</v>
      </c>
      <c r="C2902" s="17">
        <v>0.174005159302868</v>
      </c>
      <c r="D2902" s="17">
        <v>0.13768336137401499</v>
      </c>
      <c r="E2902" s="17">
        <v>0.201859717351384</v>
      </c>
      <c r="F2902" s="17"/>
      <c r="G2902" s="17">
        <v>0.21310697757951499</v>
      </c>
      <c r="H2902" s="17">
        <v>0.162655378451949</v>
      </c>
      <c r="I2902" s="17">
        <v>0.208943069799784</v>
      </c>
      <c r="J2902" s="17">
        <v>0.16368074783224201</v>
      </c>
      <c r="K2902" s="17">
        <v>0.18025247070994299</v>
      </c>
      <c r="L2902" s="17">
        <v>0.143795025356519</v>
      </c>
      <c r="M2902" s="17"/>
      <c r="N2902" s="17">
        <v>0.12827748446861201</v>
      </c>
      <c r="O2902" s="17">
        <v>0.173012146989898</v>
      </c>
      <c r="P2902" s="17">
        <v>0.185104055316511</v>
      </c>
      <c r="Q2902" s="17">
        <v>0.21110464390672301</v>
      </c>
      <c r="R2902" s="17"/>
      <c r="S2902" s="17">
        <v>0.163675004410193</v>
      </c>
      <c r="T2902" s="17">
        <v>0.227063037700034</v>
      </c>
      <c r="U2902" s="17">
        <v>0.159494400805163</v>
      </c>
      <c r="V2902" s="17">
        <v>0.15056896830849001</v>
      </c>
      <c r="W2902" s="17">
        <v>0.163425546450916</v>
      </c>
      <c r="X2902" s="17">
        <v>0.14374699439649499</v>
      </c>
      <c r="Y2902" s="17">
        <v>0.219482532091373</v>
      </c>
      <c r="Z2902" s="17">
        <v>3.8764041652673401E-2</v>
      </c>
      <c r="AA2902" s="17">
        <v>0.13736701300638199</v>
      </c>
      <c r="AB2902" s="17">
        <v>0.207965916584335</v>
      </c>
      <c r="AC2902" s="17">
        <v>0.25851013515744498</v>
      </c>
      <c r="AD2902" s="17">
        <v>0.220284556230609</v>
      </c>
      <c r="AE2902" s="17"/>
      <c r="AF2902" s="17">
        <v>0.160386688191233</v>
      </c>
      <c r="AG2902" s="17">
        <v>0.16034940636291301</v>
      </c>
      <c r="AH2902" s="17">
        <v>0.21330432383394601</v>
      </c>
      <c r="AI2902" s="17"/>
      <c r="AJ2902" s="17">
        <v>9.4105671099146193E-2</v>
      </c>
      <c r="AK2902" s="17">
        <v>0.191304460025985</v>
      </c>
      <c r="AL2902" s="17">
        <v>0.17806029316226499</v>
      </c>
      <c r="AM2902" s="17"/>
      <c r="AN2902" s="17">
        <v>0.21674091028681799</v>
      </c>
      <c r="AO2902" s="17">
        <v>0.18332891771037799</v>
      </c>
      <c r="AP2902" s="17">
        <v>0.16393362541522499</v>
      </c>
      <c r="AQ2902" s="17">
        <v>0.17657627692115299</v>
      </c>
      <c r="AR2902" s="17">
        <v>0.104697220167331</v>
      </c>
      <c r="AS2902" s="17"/>
      <c r="AT2902" s="17">
        <v>0.17109724452098199</v>
      </c>
      <c r="AU2902" s="17">
        <v>0.194153264473027</v>
      </c>
      <c r="AV2902" s="17"/>
      <c r="AW2902" s="17">
        <v>0.14814769829143601</v>
      </c>
      <c r="AX2902" s="17">
        <v>0.11100142841020701</v>
      </c>
      <c r="AY2902" s="17">
        <v>0.21696048349268801</v>
      </c>
    </row>
    <row r="2903" spans="2:51">
      <c r="B2903" t="s">
        <v>138</v>
      </c>
      <c r="C2903" s="17">
        <v>0.37848129816623699</v>
      </c>
      <c r="D2903" s="17">
        <v>0.40170352320880998</v>
      </c>
      <c r="E2903" s="17">
        <v>0.36181680583917802</v>
      </c>
      <c r="F2903" s="17"/>
      <c r="G2903" s="17">
        <v>0.37278854020199198</v>
      </c>
      <c r="H2903" s="17">
        <v>0.33924694879057099</v>
      </c>
      <c r="I2903" s="17">
        <v>0.34662272439966801</v>
      </c>
      <c r="J2903" s="17">
        <v>0.375664681677569</v>
      </c>
      <c r="K2903" s="17">
        <v>0.37690988361294098</v>
      </c>
      <c r="L2903" s="17">
        <v>0.43832549844327601</v>
      </c>
      <c r="M2903" s="17"/>
      <c r="N2903" s="17">
        <v>0.51994003483728002</v>
      </c>
      <c r="O2903" s="17">
        <v>0.39993856094959102</v>
      </c>
      <c r="P2903" s="17">
        <v>0.28526529431210501</v>
      </c>
      <c r="Q2903" s="17">
        <v>0.31221454599026699</v>
      </c>
      <c r="R2903" s="17"/>
      <c r="S2903" s="17">
        <v>0.491299255681934</v>
      </c>
      <c r="T2903" s="17">
        <v>0.37968798599126902</v>
      </c>
      <c r="U2903" s="17">
        <v>0.37878470997413199</v>
      </c>
      <c r="V2903" s="17">
        <v>0.41955286213415499</v>
      </c>
      <c r="W2903" s="17">
        <v>0.30447177610846299</v>
      </c>
      <c r="X2903" s="17">
        <v>0.34683252295953199</v>
      </c>
      <c r="Y2903" s="17">
        <v>0.35732768640280699</v>
      </c>
      <c r="Z2903" s="17">
        <v>0.44687009280103002</v>
      </c>
      <c r="AA2903" s="17">
        <v>0.38815824502104501</v>
      </c>
      <c r="AB2903" s="17">
        <v>0.31185386704259099</v>
      </c>
      <c r="AC2903" s="17">
        <v>0.32550729860618</v>
      </c>
      <c r="AD2903" s="17">
        <v>0.22493884153461899</v>
      </c>
      <c r="AE2903" s="17"/>
      <c r="AF2903" s="17">
        <v>0.33393495477343899</v>
      </c>
      <c r="AG2903" s="17">
        <v>0.447205592954731</v>
      </c>
      <c r="AH2903" s="17">
        <v>0.30270446159623599</v>
      </c>
      <c r="AI2903" s="17"/>
      <c r="AJ2903" s="17">
        <v>0.45093283519795702</v>
      </c>
      <c r="AK2903" s="17">
        <v>0.41934278151906801</v>
      </c>
      <c r="AL2903" s="17">
        <v>0.393738816898066</v>
      </c>
      <c r="AM2903" s="17"/>
      <c r="AN2903" s="17">
        <v>0.33030746856024501</v>
      </c>
      <c r="AO2903" s="17">
        <v>0.326688957771743</v>
      </c>
      <c r="AP2903" s="17">
        <v>0.40619189013509099</v>
      </c>
      <c r="AQ2903" s="17">
        <v>0.49584489646135999</v>
      </c>
      <c r="AR2903" s="17">
        <v>0.65726443862404005</v>
      </c>
      <c r="AS2903" s="17"/>
      <c r="AT2903" s="17">
        <v>0.37954081537860201</v>
      </c>
      <c r="AU2903" s="17">
        <v>0.363644531234732</v>
      </c>
      <c r="AV2903" s="17"/>
      <c r="AW2903" s="17">
        <v>0.46074967622659002</v>
      </c>
      <c r="AX2903" s="17">
        <v>0.42108915713741402</v>
      </c>
      <c r="AY2903" s="17">
        <v>0.27967410403845899</v>
      </c>
    </row>
    <row r="2904" spans="2:51">
      <c r="B2904" t="s">
        <v>139</v>
      </c>
      <c r="C2904" s="17">
        <v>0.12038132259340401</v>
      </c>
      <c r="D2904" s="17">
        <v>0.14416921640173</v>
      </c>
      <c r="E2904" s="17">
        <v>0.10077562132220901</v>
      </c>
      <c r="F2904" s="17"/>
      <c r="G2904" s="17">
        <v>9.6807020327226004E-2</v>
      </c>
      <c r="H2904" s="17">
        <v>0.113256634918661</v>
      </c>
      <c r="I2904" s="17">
        <v>0.15411702838283101</v>
      </c>
      <c r="J2904" s="17">
        <v>0.119626166128905</v>
      </c>
      <c r="K2904" s="17">
        <v>0.11498090332411</v>
      </c>
      <c r="L2904" s="17">
        <v>0.117687656775653</v>
      </c>
      <c r="M2904" s="17"/>
      <c r="N2904" s="17">
        <v>9.3871430995182303E-2</v>
      </c>
      <c r="O2904" s="17">
        <v>0.103315007352712</v>
      </c>
      <c r="P2904" s="17">
        <v>0.13836412508045701</v>
      </c>
      <c r="Q2904" s="17">
        <v>0.140207437480356</v>
      </c>
      <c r="R2904" s="17"/>
      <c r="S2904" s="17">
        <v>5.9237610884815203E-2</v>
      </c>
      <c r="T2904" s="17">
        <v>0.111911775834655</v>
      </c>
      <c r="U2904" s="17">
        <v>8.1722732044819599E-2</v>
      </c>
      <c r="V2904" s="17">
        <v>0.102391634189272</v>
      </c>
      <c r="W2904" s="17">
        <v>0.20607670801349701</v>
      </c>
      <c r="X2904" s="17">
        <v>0.12862925894199501</v>
      </c>
      <c r="Y2904" s="17">
        <v>0.142961877995611</v>
      </c>
      <c r="Z2904" s="17">
        <v>0.11073290509584301</v>
      </c>
      <c r="AA2904" s="17">
        <v>0.122591853403448</v>
      </c>
      <c r="AB2904" s="17">
        <v>0.11627802115604199</v>
      </c>
      <c r="AC2904" s="17">
        <v>7.9721865629875002E-2</v>
      </c>
      <c r="AD2904" s="17">
        <v>0.34269522872390801</v>
      </c>
      <c r="AE2904" s="17"/>
      <c r="AF2904" s="17">
        <v>0.14935679787363601</v>
      </c>
      <c r="AG2904" s="17">
        <v>9.8494003877068206E-2</v>
      </c>
      <c r="AH2904" s="17">
        <v>0.103422525324423</v>
      </c>
      <c r="AI2904" s="17"/>
      <c r="AJ2904" s="17">
        <v>0.11935939122158699</v>
      </c>
      <c r="AK2904" s="17">
        <v>6.6219430907479906E-2</v>
      </c>
      <c r="AL2904" s="17">
        <v>8.92323942392277E-2</v>
      </c>
      <c r="AM2904" s="17"/>
      <c r="AN2904" s="17">
        <v>0.14265331582084301</v>
      </c>
      <c r="AO2904" s="17">
        <v>0.115509229696123</v>
      </c>
      <c r="AP2904" s="17">
        <v>0.105459764005834</v>
      </c>
      <c r="AQ2904" s="17">
        <v>8.6598393163520804E-2</v>
      </c>
      <c r="AR2904" s="17">
        <v>7.6226678756158905E-2</v>
      </c>
      <c r="AS2904" s="17"/>
      <c r="AT2904" s="17">
        <v>0.12524362286104401</v>
      </c>
      <c r="AU2904" s="17">
        <v>8.4654628487073696E-2</v>
      </c>
      <c r="AV2904" s="17"/>
      <c r="AW2904" s="17">
        <v>0.109034645075545</v>
      </c>
      <c r="AX2904" s="17">
        <v>0.13800553813642499</v>
      </c>
      <c r="AY2904" s="17">
        <v>0.12837230731736901</v>
      </c>
    </row>
    <row r="2905" spans="2:51">
      <c r="B2905" t="s">
        <v>140</v>
      </c>
      <c r="C2905" s="17">
        <v>0.25809997557283298</v>
      </c>
      <c r="D2905" s="17">
        <v>0.25753430680708</v>
      </c>
      <c r="E2905" s="17">
        <v>0.261041184516969</v>
      </c>
      <c r="F2905" s="17"/>
      <c r="G2905" s="17">
        <v>0.27598151987476599</v>
      </c>
      <c r="H2905" s="17">
        <v>0.22599031387190999</v>
      </c>
      <c r="I2905" s="17">
        <v>0.19250569601683601</v>
      </c>
      <c r="J2905" s="17">
        <v>0.25603851554866403</v>
      </c>
      <c r="K2905" s="17">
        <v>0.26192898028883199</v>
      </c>
      <c r="L2905" s="17">
        <v>0.32063784166762299</v>
      </c>
      <c r="M2905" s="17"/>
      <c r="N2905" s="17">
        <v>0.42606860384209799</v>
      </c>
      <c r="O2905" s="17">
        <v>0.29662355359687798</v>
      </c>
      <c r="P2905" s="17">
        <v>0.146901169231648</v>
      </c>
      <c r="Q2905" s="17">
        <v>0.17200710850991199</v>
      </c>
      <c r="R2905" s="17"/>
      <c r="S2905" s="17">
        <v>0.432061644797119</v>
      </c>
      <c r="T2905" s="17">
        <v>0.26777621015661401</v>
      </c>
      <c r="U2905" s="17">
        <v>0.29706197792931199</v>
      </c>
      <c r="V2905" s="17">
        <v>0.317161227944883</v>
      </c>
      <c r="W2905" s="17">
        <v>9.8395068094965496E-2</v>
      </c>
      <c r="X2905" s="17">
        <v>0.21820326401753801</v>
      </c>
      <c r="Y2905" s="17">
        <v>0.21436580840719599</v>
      </c>
      <c r="Z2905" s="17">
        <v>0.33613718770518702</v>
      </c>
      <c r="AA2905" s="17">
        <v>0.26556639161759699</v>
      </c>
      <c r="AB2905" s="17">
        <v>0.195575845886549</v>
      </c>
      <c r="AC2905" s="17">
        <v>0.24578543297630501</v>
      </c>
      <c r="AD2905" s="17">
        <v>-0.11775638718929</v>
      </c>
      <c r="AE2905" s="17"/>
      <c r="AF2905" s="17">
        <v>0.184578156899803</v>
      </c>
      <c r="AG2905" s="17">
        <v>0.34871158907766198</v>
      </c>
      <c r="AH2905" s="17">
        <v>0.19928193627181301</v>
      </c>
      <c r="AI2905" s="17"/>
      <c r="AJ2905" s="17">
        <v>0.33157344397637001</v>
      </c>
      <c r="AK2905" s="17">
        <v>0.353123350611588</v>
      </c>
      <c r="AL2905" s="17">
        <v>0.30450642265883898</v>
      </c>
      <c r="AM2905" s="17"/>
      <c r="AN2905" s="17">
        <v>0.187654152739403</v>
      </c>
      <c r="AO2905" s="17">
        <v>0.21117972807561999</v>
      </c>
      <c r="AP2905" s="17">
        <v>0.30073212612925698</v>
      </c>
      <c r="AQ2905" s="17">
        <v>0.40924650329783901</v>
      </c>
      <c r="AR2905" s="17">
        <v>0.58103775986788098</v>
      </c>
      <c r="AS2905" s="17"/>
      <c r="AT2905" s="17">
        <v>0.254297192517558</v>
      </c>
      <c r="AU2905" s="17">
        <v>0.278989902747658</v>
      </c>
      <c r="AV2905" s="17"/>
      <c r="AW2905" s="17">
        <v>0.35171503115104502</v>
      </c>
      <c r="AX2905" s="17">
        <v>0.283083619000989</v>
      </c>
      <c r="AY2905" s="17">
        <v>0.15130179672108901</v>
      </c>
    </row>
    <row r="2906" spans="2:51">
      <c r="C2906" s="17"/>
      <c r="D2906" s="17"/>
      <c r="E2906" s="17"/>
      <c r="F2906" s="17"/>
      <c r="G2906" s="17"/>
      <c r="H2906" s="17"/>
      <c r="I2906" s="17"/>
      <c r="J2906" s="17"/>
      <c r="K2906" s="17"/>
      <c r="L2906" s="17"/>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7"/>
      <c r="AI2906" s="17"/>
      <c r="AJ2906" s="17"/>
      <c r="AK2906" s="17"/>
      <c r="AL2906" s="17"/>
      <c r="AM2906" s="17"/>
      <c r="AN2906" s="17"/>
      <c r="AO2906" s="17"/>
      <c r="AP2906" s="17"/>
      <c r="AQ2906" s="17"/>
      <c r="AR2906" s="17"/>
      <c r="AS2906" s="17"/>
      <c r="AT2906" s="17"/>
      <c r="AU2906" s="17"/>
      <c r="AV2906" s="17"/>
      <c r="AW2906" s="17"/>
      <c r="AX2906" s="17"/>
      <c r="AY2906" s="17"/>
    </row>
    <row r="2907" spans="2:51">
      <c r="B2907" s="6" t="s">
        <v>586</v>
      </c>
      <c r="C2907" s="17"/>
      <c r="D2907" s="17"/>
      <c r="E2907" s="17"/>
      <c r="F2907" s="17"/>
      <c r="G2907" s="17"/>
      <c r="H2907" s="17"/>
      <c r="I2907" s="17"/>
      <c r="J2907" s="17"/>
      <c r="K2907" s="17"/>
      <c r="L2907" s="17"/>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7"/>
      <c r="AI2907" s="17"/>
      <c r="AJ2907" s="17"/>
      <c r="AK2907" s="17"/>
      <c r="AL2907" s="17"/>
      <c r="AM2907" s="17"/>
      <c r="AN2907" s="17"/>
      <c r="AO2907" s="17"/>
      <c r="AP2907" s="17"/>
      <c r="AQ2907" s="17"/>
      <c r="AR2907" s="17"/>
      <c r="AS2907" s="17"/>
      <c r="AT2907" s="17"/>
      <c r="AU2907" s="17"/>
      <c r="AV2907" s="17"/>
      <c r="AW2907" s="17"/>
      <c r="AX2907" s="17"/>
      <c r="AY2907" s="17"/>
    </row>
    <row r="2908" spans="2:51">
      <c r="B2908" s="24" t="s">
        <v>16</v>
      </c>
      <c r="C2908" s="17"/>
      <c r="D2908" s="17"/>
      <c r="E2908" s="17"/>
      <c r="F2908" s="17"/>
      <c r="G2908" s="17"/>
      <c r="H2908" s="17"/>
      <c r="I2908" s="17"/>
      <c r="J2908" s="17"/>
      <c r="K2908" s="17"/>
      <c r="L2908" s="17"/>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7"/>
      <c r="AI2908" s="17"/>
      <c r="AJ2908" s="17"/>
      <c r="AK2908" s="17"/>
      <c r="AL2908" s="17"/>
      <c r="AM2908" s="17"/>
      <c r="AN2908" s="17"/>
      <c r="AO2908" s="17"/>
      <c r="AP2908" s="17"/>
      <c r="AQ2908" s="17"/>
      <c r="AR2908" s="17"/>
      <c r="AS2908" s="17"/>
      <c r="AT2908" s="17"/>
      <c r="AU2908" s="17"/>
      <c r="AV2908" s="17"/>
      <c r="AW2908" s="17"/>
      <c r="AX2908" s="17"/>
      <c r="AY2908" s="17"/>
    </row>
    <row r="2909" spans="2:51">
      <c r="B2909" t="s">
        <v>133</v>
      </c>
      <c r="C2909" s="17">
        <v>0.16106166598095401</v>
      </c>
      <c r="D2909" s="17">
        <v>0.19014244529337199</v>
      </c>
      <c r="E2909" s="17">
        <v>0.13298690136594701</v>
      </c>
      <c r="F2909" s="17"/>
      <c r="G2909" s="17">
        <v>0.258275048519859</v>
      </c>
      <c r="H2909" s="17">
        <v>0.23918437354018299</v>
      </c>
      <c r="I2909" s="17">
        <v>0.173818724597045</v>
      </c>
      <c r="J2909" s="17">
        <v>0.105364209310999</v>
      </c>
      <c r="K2909" s="17">
        <v>0.120774772364902</v>
      </c>
      <c r="L2909" s="17">
        <v>0.120651985155643</v>
      </c>
      <c r="M2909" s="17"/>
      <c r="N2909" s="17">
        <v>0.20778480883764</v>
      </c>
      <c r="O2909" s="17">
        <v>0.15349830846523799</v>
      </c>
      <c r="P2909" s="17">
        <v>0.133757164213721</v>
      </c>
      <c r="Q2909" s="17">
        <v>0.142769314429844</v>
      </c>
      <c r="R2909" s="17"/>
      <c r="S2909" s="17">
        <v>0.22930128634439301</v>
      </c>
      <c r="T2909" s="17">
        <v>0.17594079774051199</v>
      </c>
      <c r="U2909" s="17">
        <v>0.18853037315141399</v>
      </c>
      <c r="V2909" s="17">
        <v>0.132165529355289</v>
      </c>
      <c r="W2909" s="17">
        <v>0.14041894282518</v>
      </c>
      <c r="X2909" s="17">
        <v>8.8004034743562207E-2</v>
      </c>
      <c r="Y2909" s="17">
        <v>0.13873571200929999</v>
      </c>
      <c r="Z2909" s="17">
        <v>0.14744510604928601</v>
      </c>
      <c r="AA2909" s="17">
        <v>0.16440581784772501</v>
      </c>
      <c r="AB2909" s="17">
        <v>0.13361997841984299</v>
      </c>
      <c r="AC2909" s="17">
        <v>0.23598643798206501</v>
      </c>
      <c r="AD2909" s="17">
        <v>0.135800760228176</v>
      </c>
      <c r="AE2909" s="17"/>
      <c r="AF2909" s="17">
        <v>0.108456079495667</v>
      </c>
      <c r="AG2909" s="17">
        <v>0.21825841447489799</v>
      </c>
      <c r="AH2909" s="17">
        <v>0.113015853091334</v>
      </c>
      <c r="AI2909" s="17"/>
      <c r="AJ2909" s="17">
        <v>0.14597978255805499</v>
      </c>
      <c r="AK2909" s="17">
        <v>0.17367213470242701</v>
      </c>
      <c r="AL2909" s="17">
        <v>0.208286285635359</v>
      </c>
      <c r="AM2909" s="17"/>
      <c r="AN2909" s="17">
        <v>0.132714555455681</v>
      </c>
      <c r="AO2909" s="17">
        <v>0.15331460833968399</v>
      </c>
      <c r="AP2909" s="17">
        <v>0.201486249700953</v>
      </c>
      <c r="AQ2909" s="17">
        <v>0.22575301914227</v>
      </c>
      <c r="AR2909" s="17">
        <v>0.38771516551018698</v>
      </c>
      <c r="AS2909" s="17"/>
      <c r="AT2909" s="17">
        <v>0.15955218282953901</v>
      </c>
      <c r="AU2909" s="17">
        <v>0.185293338428693</v>
      </c>
      <c r="AV2909" s="17"/>
      <c r="AW2909" s="17">
        <v>0.189643623587124</v>
      </c>
      <c r="AX2909" s="17">
        <v>0.19887439844485</v>
      </c>
      <c r="AY2909" s="17">
        <v>0.120281788435912</v>
      </c>
    </row>
    <row r="2910" spans="2:51">
      <c r="B2910" t="s">
        <v>134</v>
      </c>
      <c r="C2910" s="17">
        <v>0.38906252176358802</v>
      </c>
      <c r="D2910" s="17">
        <v>0.37078817461477498</v>
      </c>
      <c r="E2910" s="17">
        <v>0.40471699337183398</v>
      </c>
      <c r="F2910" s="17"/>
      <c r="G2910" s="17">
        <v>0.35882398328461101</v>
      </c>
      <c r="H2910" s="17">
        <v>0.36027836138149799</v>
      </c>
      <c r="I2910" s="17">
        <v>0.390963541251517</v>
      </c>
      <c r="J2910" s="17">
        <v>0.43231077704041199</v>
      </c>
      <c r="K2910" s="17">
        <v>0.415073533639851</v>
      </c>
      <c r="L2910" s="17">
        <v>0.37301059502754202</v>
      </c>
      <c r="M2910" s="17"/>
      <c r="N2910" s="17">
        <v>0.461053563199885</v>
      </c>
      <c r="O2910" s="17">
        <v>0.382217969778611</v>
      </c>
      <c r="P2910" s="17">
        <v>0.40235486431152001</v>
      </c>
      <c r="Q2910" s="17">
        <v>0.31776803528193298</v>
      </c>
      <c r="R2910" s="17"/>
      <c r="S2910" s="17">
        <v>0.415756893395549</v>
      </c>
      <c r="T2910" s="17">
        <v>0.413500513181152</v>
      </c>
      <c r="U2910" s="17">
        <v>0.33468968821032502</v>
      </c>
      <c r="V2910" s="17">
        <v>0.36469407373252499</v>
      </c>
      <c r="W2910" s="17">
        <v>0.35678287170860701</v>
      </c>
      <c r="X2910" s="17">
        <v>0.40346814844239998</v>
      </c>
      <c r="Y2910" s="17">
        <v>0.40171604723215698</v>
      </c>
      <c r="Z2910" s="17">
        <v>0.31912144562858802</v>
      </c>
      <c r="AA2910" s="17">
        <v>0.36938825506151601</v>
      </c>
      <c r="AB2910" s="17">
        <v>0.41797107093399399</v>
      </c>
      <c r="AC2910" s="17">
        <v>0.44101828565451601</v>
      </c>
      <c r="AD2910" s="17">
        <v>0.41935407351803</v>
      </c>
      <c r="AE2910" s="17"/>
      <c r="AF2910" s="17">
        <v>0.34175537913153498</v>
      </c>
      <c r="AG2910" s="17">
        <v>0.423939370489399</v>
      </c>
      <c r="AH2910" s="17">
        <v>0.40950532562305503</v>
      </c>
      <c r="AI2910" s="17"/>
      <c r="AJ2910" s="17">
        <v>0.37260132935420698</v>
      </c>
      <c r="AK2910" s="17">
        <v>0.44505177608047802</v>
      </c>
      <c r="AL2910" s="17">
        <v>0.42187709773059001</v>
      </c>
      <c r="AM2910" s="17"/>
      <c r="AN2910" s="17">
        <v>0.314992837585652</v>
      </c>
      <c r="AO2910" s="17">
        <v>0.37120493094562901</v>
      </c>
      <c r="AP2910" s="17">
        <v>0.42000929098940398</v>
      </c>
      <c r="AQ2910" s="17">
        <v>0.456953767121832</v>
      </c>
      <c r="AR2910" s="17">
        <v>0.29525484906678101</v>
      </c>
      <c r="AS2910" s="17"/>
      <c r="AT2910" s="17">
        <v>0.39045771233118698</v>
      </c>
      <c r="AU2910" s="17">
        <v>0.38343693402271201</v>
      </c>
      <c r="AV2910" s="17"/>
      <c r="AW2910" s="17">
        <v>0.44595903874637299</v>
      </c>
      <c r="AX2910" s="17">
        <v>0.41084036174030097</v>
      </c>
      <c r="AY2910" s="17">
        <v>0.32152792257291402</v>
      </c>
    </row>
    <row r="2911" spans="2:51">
      <c r="B2911" t="s">
        <v>135</v>
      </c>
      <c r="C2911" s="17">
        <v>0.23303547223234999</v>
      </c>
      <c r="D2911" s="17">
        <v>0.22100876418443799</v>
      </c>
      <c r="E2911" s="17">
        <v>0.24549815282349499</v>
      </c>
      <c r="F2911" s="17"/>
      <c r="G2911" s="17">
        <v>0.20555519815047299</v>
      </c>
      <c r="H2911" s="17">
        <v>0.17102393231271701</v>
      </c>
      <c r="I2911" s="17">
        <v>0.19242763048560099</v>
      </c>
      <c r="J2911" s="17">
        <v>0.23767384972088801</v>
      </c>
      <c r="K2911" s="17">
        <v>0.27794675208566799</v>
      </c>
      <c r="L2911" s="17">
        <v>0.28645043680677401</v>
      </c>
      <c r="M2911" s="17"/>
      <c r="N2911" s="17">
        <v>0.18244196725832501</v>
      </c>
      <c r="O2911" s="17">
        <v>0.22294437688841801</v>
      </c>
      <c r="P2911" s="17">
        <v>0.27654603982371501</v>
      </c>
      <c r="Q2911" s="17">
        <v>0.25906728486682001</v>
      </c>
      <c r="R2911" s="17"/>
      <c r="S2911" s="17">
        <v>0.206710506287131</v>
      </c>
      <c r="T2911" s="17">
        <v>0.2153232447932</v>
      </c>
      <c r="U2911" s="17">
        <v>0.28540629880777002</v>
      </c>
      <c r="V2911" s="17">
        <v>0.282442363010868</v>
      </c>
      <c r="W2911" s="17">
        <v>0.27590177735913601</v>
      </c>
      <c r="X2911" s="17">
        <v>0.21306907942957601</v>
      </c>
      <c r="Y2911" s="17">
        <v>0.29290570603910898</v>
      </c>
      <c r="Z2911" s="17">
        <v>0.23350997211915001</v>
      </c>
      <c r="AA2911" s="17">
        <v>0.208304701858019</v>
      </c>
      <c r="AB2911" s="17">
        <v>0.19605270971491201</v>
      </c>
      <c r="AC2911" s="17">
        <v>0.112428441735544</v>
      </c>
      <c r="AD2911" s="17">
        <v>0.249912491278417</v>
      </c>
      <c r="AE2911" s="17"/>
      <c r="AF2911" s="17">
        <v>0.25976431881413098</v>
      </c>
      <c r="AG2911" s="17">
        <v>0.19646493796411901</v>
      </c>
      <c r="AH2911" s="17">
        <v>0.298432186925152</v>
      </c>
      <c r="AI2911" s="17"/>
      <c r="AJ2911" s="17">
        <v>0.27264191783150099</v>
      </c>
      <c r="AK2911" s="17">
        <v>0.197741462652958</v>
      </c>
      <c r="AL2911" s="17">
        <v>0.21689419081915001</v>
      </c>
      <c r="AM2911" s="17"/>
      <c r="AN2911" s="17">
        <v>0.25317528995046701</v>
      </c>
      <c r="AO2911" s="17">
        <v>0.26640348054023899</v>
      </c>
      <c r="AP2911" s="17">
        <v>0.18418308847396</v>
      </c>
      <c r="AQ2911" s="17">
        <v>0.21615344116931101</v>
      </c>
      <c r="AR2911" s="17">
        <v>0.188925724759099</v>
      </c>
      <c r="AS2911" s="17"/>
      <c r="AT2911" s="17">
        <v>0.23905870599591</v>
      </c>
      <c r="AU2911" s="17">
        <v>0.18648120433861901</v>
      </c>
      <c r="AV2911" s="17"/>
      <c r="AW2911" s="17">
        <v>0.18114494239478099</v>
      </c>
      <c r="AX2911" s="17">
        <v>0.24589378381594401</v>
      </c>
      <c r="AY2911" s="17">
        <v>0.286282836359465</v>
      </c>
    </row>
    <row r="2912" spans="2:51">
      <c r="B2912" t="s">
        <v>136</v>
      </c>
      <c r="C2912" s="17">
        <v>0.111686991855813</v>
      </c>
      <c r="D2912" s="17">
        <v>0.107451306079288</v>
      </c>
      <c r="E2912" s="17">
        <v>0.116226719749946</v>
      </c>
      <c r="F2912" s="17"/>
      <c r="G2912" s="17">
        <v>9.6661175340458302E-2</v>
      </c>
      <c r="H2912" s="17">
        <v>0.10726825726584201</v>
      </c>
      <c r="I2912" s="17">
        <v>0.10853906143448699</v>
      </c>
      <c r="J2912" s="17">
        <v>0.12757994036131701</v>
      </c>
      <c r="K2912" s="17">
        <v>8.4696426533427904E-2</v>
      </c>
      <c r="L2912" s="17">
        <v>0.1291044617124</v>
      </c>
      <c r="M2912" s="17"/>
      <c r="N2912" s="17">
        <v>8.1336554915285006E-2</v>
      </c>
      <c r="O2912" s="17">
        <v>0.114820103787834</v>
      </c>
      <c r="P2912" s="17">
        <v>0.104616881641242</v>
      </c>
      <c r="Q2912" s="17">
        <v>0.14742847965298</v>
      </c>
      <c r="R2912" s="17"/>
      <c r="S2912" s="17">
        <v>6.1667744817294999E-2</v>
      </c>
      <c r="T2912" s="17">
        <v>0.123883181942632</v>
      </c>
      <c r="U2912" s="17">
        <v>0.12862787793858699</v>
      </c>
      <c r="V2912" s="17">
        <v>0.14609766662833301</v>
      </c>
      <c r="W2912" s="17">
        <v>8.2275771254362903E-2</v>
      </c>
      <c r="X2912" s="17">
        <v>0.13530789319287501</v>
      </c>
      <c r="Y2912" s="17">
        <v>5.7122967157079603E-2</v>
      </c>
      <c r="Z2912" s="17">
        <v>0.15328322871878899</v>
      </c>
      <c r="AA2912" s="17">
        <v>0.132821950805423</v>
      </c>
      <c r="AB2912" s="17">
        <v>0.11313281836929701</v>
      </c>
      <c r="AC2912" s="17">
        <v>0.136295882801727</v>
      </c>
      <c r="AD2912" s="17">
        <v>9.2166109927969697E-2</v>
      </c>
      <c r="AE2912" s="17"/>
      <c r="AF2912" s="17">
        <v>0.147810848892518</v>
      </c>
      <c r="AG2912" s="17">
        <v>8.59223154642101E-2</v>
      </c>
      <c r="AH2912" s="17">
        <v>6.5367562125586906E-2</v>
      </c>
      <c r="AI2912" s="17"/>
      <c r="AJ2912" s="17">
        <v>0.118719487626888</v>
      </c>
      <c r="AK2912" s="17">
        <v>0.10958238633270299</v>
      </c>
      <c r="AL2912" s="17">
        <v>8.0377519929317506E-2</v>
      </c>
      <c r="AM2912" s="17"/>
      <c r="AN2912" s="17">
        <v>0.14710023313290199</v>
      </c>
      <c r="AO2912" s="17">
        <v>0.10298821325957799</v>
      </c>
      <c r="AP2912" s="17">
        <v>0.114669972269967</v>
      </c>
      <c r="AQ2912" s="17">
        <v>5.58536106506754E-2</v>
      </c>
      <c r="AR2912" s="17">
        <v>7.3214940046124596E-2</v>
      </c>
      <c r="AS2912" s="17"/>
      <c r="AT2912" s="17">
        <v>0.11031147292200599</v>
      </c>
      <c r="AU2912" s="17">
        <v>0.114208965976774</v>
      </c>
      <c r="AV2912" s="17"/>
      <c r="AW2912" s="17">
        <v>9.6995079352600502E-2</v>
      </c>
      <c r="AX2912" s="17">
        <v>9.1653629211556301E-2</v>
      </c>
      <c r="AY2912" s="17">
        <v>0.132801128297513</v>
      </c>
    </row>
    <row r="2913" spans="2:51">
      <c r="B2913" t="s">
        <v>137</v>
      </c>
      <c r="C2913" s="17">
        <v>6.6889564530543996E-2</v>
      </c>
      <c r="D2913" s="17">
        <v>8.4379623157013695E-2</v>
      </c>
      <c r="E2913" s="17">
        <v>5.0827651919818098E-2</v>
      </c>
      <c r="F2913" s="17"/>
      <c r="G2913" s="17">
        <v>5.4475844760901497E-2</v>
      </c>
      <c r="H2913" s="17">
        <v>0.102937854178239</v>
      </c>
      <c r="I2913" s="17">
        <v>5.6964099756108597E-2</v>
      </c>
      <c r="J2913" s="17">
        <v>6.8352397466023104E-2</v>
      </c>
      <c r="K2913" s="17">
        <v>6.0504594982488197E-2</v>
      </c>
      <c r="L2913" s="17">
        <v>5.84838846749808E-2</v>
      </c>
      <c r="M2913" s="17"/>
      <c r="N2913" s="17">
        <v>4.6726694867643498E-2</v>
      </c>
      <c r="O2913" s="17">
        <v>7.6392538895968795E-2</v>
      </c>
      <c r="P2913" s="17">
        <v>6.0329642190092E-2</v>
      </c>
      <c r="Q2913" s="17">
        <v>7.7319411894051698E-2</v>
      </c>
      <c r="R2913" s="17"/>
      <c r="S2913" s="17">
        <v>4.2916683590321698E-2</v>
      </c>
      <c r="T2913" s="17">
        <v>5.06280216003583E-2</v>
      </c>
      <c r="U2913" s="17">
        <v>3.4833906609029797E-2</v>
      </c>
      <c r="V2913" s="17">
        <v>6.3529941711358007E-2</v>
      </c>
      <c r="W2913" s="17">
        <v>0.115551698496263</v>
      </c>
      <c r="X2913" s="17">
        <v>0.119899549999575</v>
      </c>
      <c r="Y2913" s="17">
        <v>0.10951956756235399</v>
      </c>
      <c r="Z2913" s="17">
        <v>3.8096690857060397E-2</v>
      </c>
      <c r="AA2913" s="17">
        <v>5.93397389625787E-2</v>
      </c>
      <c r="AB2913" s="17">
        <v>5.7646371676849197E-2</v>
      </c>
      <c r="AC2913" s="17">
        <v>5.1026498172205101E-2</v>
      </c>
      <c r="AD2913" s="17">
        <v>6.8415519696410507E-2</v>
      </c>
      <c r="AE2913" s="17"/>
      <c r="AF2913" s="17">
        <v>9.1949408540105998E-2</v>
      </c>
      <c r="AG2913" s="17">
        <v>4.7650895629950799E-2</v>
      </c>
      <c r="AH2913" s="17">
        <v>7.4084659314051296E-2</v>
      </c>
      <c r="AI2913" s="17"/>
      <c r="AJ2913" s="17">
        <v>4.8667804226354902E-2</v>
      </c>
      <c r="AK2913" s="17">
        <v>4.32574058174343E-2</v>
      </c>
      <c r="AL2913" s="17">
        <v>4.9333138216970197E-2</v>
      </c>
      <c r="AM2913" s="17"/>
      <c r="AN2913" s="17">
        <v>9.9063542309156899E-2</v>
      </c>
      <c r="AO2913" s="17">
        <v>6.8498598718438899E-2</v>
      </c>
      <c r="AP2913" s="17">
        <v>5.4355376469460301E-2</v>
      </c>
      <c r="AQ2913" s="17">
        <v>3.2657336186196199E-2</v>
      </c>
      <c r="AR2913" s="17">
        <v>0</v>
      </c>
      <c r="AS2913" s="17"/>
      <c r="AT2913" s="17">
        <v>6.0319427126681403E-2</v>
      </c>
      <c r="AU2913" s="17">
        <v>0.120434775835456</v>
      </c>
      <c r="AV2913" s="17"/>
      <c r="AW2913" s="17">
        <v>7.0425309860064303E-2</v>
      </c>
      <c r="AX2913" s="17">
        <v>4.5007141576746498E-2</v>
      </c>
      <c r="AY2913" s="17">
        <v>6.8619028651477204E-2</v>
      </c>
    </row>
    <row r="2914" spans="2:51">
      <c r="B2914" t="s">
        <v>119</v>
      </c>
      <c r="C2914" s="17">
        <v>3.8263783636750197E-2</v>
      </c>
      <c r="D2914" s="17">
        <v>2.6229686671112699E-2</v>
      </c>
      <c r="E2914" s="17">
        <v>4.9743580768959697E-2</v>
      </c>
      <c r="F2914" s="17"/>
      <c r="G2914" s="17">
        <v>2.6208749943698199E-2</v>
      </c>
      <c r="H2914" s="17">
        <v>1.9307221321521899E-2</v>
      </c>
      <c r="I2914" s="17">
        <v>7.7286942475241996E-2</v>
      </c>
      <c r="J2914" s="17">
        <v>2.8718826100360601E-2</v>
      </c>
      <c r="K2914" s="17">
        <v>4.1003920393662997E-2</v>
      </c>
      <c r="L2914" s="17">
        <v>3.2298636622660602E-2</v>
      </c>
      <c r="M2914" s="17"/>
      <c r="N2914" s="17">
        <v>2.0656410921221498E-2</v>
      </c>
      <c r="O2914" s="17">
        <v>5.01267021839292E-2</v>
      </c>
      <c r="P2914" s="17">
        <v>2.23954078197105E-2</v>
      </c>
      <c r="Q2914" s="17">
        <v>5.5647473874370801E-2</v>
      </c>
      <c r="R2914" s="17"/>
      <c r="S2914" s="17">
        <v>4.3646885565310399E-2</v>
      </c>
      <c r="T2914" s="17">
        <v>2.07242407421451E-2</v>
      </c>
      <c r="U2914" s="17">
        <v>2.7911855282875101E-2</v>
      </c>
      <c r="V2914" s="17">
        <v>1.10704255616272E-2</v>
      </c>
      <c r="W2914" s="17">
        <v>2.9068938356451201E-2</v>
      </c>
      <c r="X2914" s="17">
        <v>4.0251294192012503E-2</v>
      </c>
      <c r="Y2914" s="17">
        <v>0</v>
      </c>
      <c r="Z2914" s="17">
        <v>0.108543556627127</v>
      </c>
      <c r="AA2914" s="17">
        <v>6.5739535464738499E-2</v>
      </c>
      <c r="AB2914" s="17">
        <v>8.1577050885105098E-2</v>
      </c>
      <c r="AC2914" s="17">
        <v>2.32444536539426E-2</v>
      </c>
      <c r="AD2914" s="17">
        <v>3.4351045350997103E-2</v>
      </c>
      <c r="AE2914" s="17"/>
      <c r="AF2914" s="17">
        <v>5.02639651260431E-2</v>
      </c>
      <c r="AG2914" s="17">
        <v>2.7764065977423199E-2</v>
      </c>
      <c r="AH2914" s="17">
        <v>3.9594412920819999E-2</v>
      </c>
      <c r="AI2914" s="17"/>
      <c r="AJ2914" s="17">
        <v>4.1389678402993998E-2</v>
      </c>
      <c r="AK2914" s="17">
        <v>3.06948344139992E-2</v>
      </c>
      <c r="AL2914" s="17">
        <v>2.3231767668613599E-2</v>
      </c>
      <c r="AM2914" s="17"/>
      <c r="AN2914" s="17">
        <v>5.29535415661423E-2</v>
      </c>
      <c r="AO2914" s="17">
        <v>3.7590168196430303E-2</v>
      </c>
      <c r="AP2914" s="17">
        <v>2.5296022096256199E-2</v>
      </c>
      <c r="AQ2914" s="17">
        <v>1.2628825729715101E-2</v>
      </c>
      <c r="AR2914" s="17">
        <v>5.4889320617807998E-2</v>
      </c>
      <c r="AS2914" s="17"/>
      <c r="AT2914" s="17">
        <v>4.0300498794677099E-2</v>
      </c>
      <c r="AU2914" s="17">
        <v>1.0144781397745E-2</v>
      </c>
      <c r="AV2914" s="17"/>
      <c r="AW2914" s="17">
        <v>1.58320060590567E-2</v>
      </c>
      <c r="AX2914" s="17">
        <v>7.7306852106021401E-3</v>
      </c>
      <c r="AY2914" s="17">
        <v>7.0487295682719497E-2</v>
      </c>
    </row>
    <row r="2915" spans="2:51">
      <c r="B2915" t="s">
        <v>138</v>
      </c>
      <c r="C2915" s="17">
        <v>0.55012418774454197</v>
      </c>
      <c r="D2915" s="17">
        <v>0.56093061990814697</v>
      </c>
      <c r="E2915" s="17">
        <v>0.53770389473778102</v>
      </c>
      <c r="F2915" s="17"/>
      <c r="G2915" s="17">
        <v>0.61709903180446901</v>
      </c>
      <c r="H2915" s="17">
        <v>0.59946273492168101</v>
      </c>
      <c r="I2915" s="17">
        <v>0.56478226584856195</v>
      </c>
      <c r="J2915" s="17">
        <v>0.53767498635141098</v>
      </c>
      <c r="K2915" s="17">
        <v>0.53584830600475297</v>
      </c>
      <c r="L2915" s="17">
        <v>0.49366258018318498</v>
      </c>
      <c r="M2915" s="17"/>
      <c r="N2915" s="17">
        <v>0.66883837203752405</v>
      </c>
      <c r="O2915" s="17">
        <v>0.53571627824384904</v>
      </c>
      <c r="P2915" s="17">
        <v>0.53611202852524098</v>
      </c>
      <c r="Q2915" s="17">
        <v>0.46053734971177801</v>
      </c>
      <c r="R2915" s="17"/>
      <c r="S2915" s="17">
        <v>0.64505817973994195</v>
      </c>
      <c r="T2915" s="17">
        <v>0.58944131092166496</v>
      </c>
      <c r="U2915" s="17">
        <v>0.52322006136173904</v>
      </c>
      <c r="V2915" s="17">
        <v>0.49685960308781402</v>
      </c>
      <c r="W2915" s="17">
        <v>0.49720181453378598</v>
      </c>
      <c r="X2915" s="17">
        <v>0.49147218318596197</v>
      </c>
      <c r="Y2915" s="17">
        <v>0.54045175924145705</v>
      </c>
      <c r="Z2915" s="17">
        <v>0.46656655167787398</v>
      </c>
      <c r="AA2915" s="17">
        <v>0.53379407290924097</v>
      </c>
      <c r="AB2915" s="17">
        <v>0.55159104935383696</v>
      </c>
      <c r="AC2915" s="17">
        <v>0.67700472363658104</v>
      </c>
      <c r="AD2915" s="17">
        <v>0.555154833746206</v>
      </c>
      <c r="AE2915" s="17"/>
      <c r="AF2915" s="17">
        <v>0.45021145862720202</v>
      </c>
      <c r="AG2915" s="17">
        <v>0.64219778496429702</v>
      </c>
      <c r="AH2915" s="17">
        <v>0.52252117871438997</v>
      </c>
      <c r="AI2915" s="17"/>
      <c r="AJ2915" s="17">
        <v>0.51858111191226197</v>
      </c>
      <c r="AK2915" s="17">
        <v>0.61872391078290501</v>
      </c>
      <c r="AL2915" s="17">
        <v>0.63016338336594802</v>
      </c>
      <c r="AM2915" s="17"/>
      <c r="AN2915" s="17">
        <v>0.447707393041332</v>
      </c>
      <c r="AO2915" s="17">
        <v>0.52451953928531303</v>
      </c>
      <c r="AP2915" s="17">
        <v>0.62149554069035695</v>
      </c>
      <c r="AQ2915" s="17">
        <v>0.68270678626410197</v>
      </c>
      <c r="AR2915" s="17">
        <v>0.68297001457696804</v>
      </c>
      <c r="AS2915" s="17"/>
      <c r="AT2915" s="17">
        <v>0.55000989516072596</v>
      </c>
      <c r="AU2915" s="17">
        <v>0.56873027245140595</v>
      </c>
      <c r="AV2915" s="17"/>
      <c r="AW2915" s="17">
        <v>0.63560266233349805</v>
      </c>
      <c r="AX2915" s="17">
        <v>0.60971476018515103</v>
      </c>
      <c r="AY2915" s="17">
        <v>0.44180971100882499</v>
      </c>
    </row>
    <row r="2916" spans="2:51">
      <c r="B2916" t="s">
        <v>139</v>
      </c>
      <c r="C2916" s="17">
        <v>0.178576556386357</v>
      </c>
      <c r="D2916" s="17">
        <v>0.19183092923630199</v>
      </c>
      <c r="E2916" s="17">
        <v>0.167054371669764</v>
      </c>
      <c r="F2916" s="17"/>
      <c r="G2916" s="17">
        <v>0.15113702010135999</v>
      </c>
      <c r="H2916" s="17">
        <v>0.210206111444081</v>
      </c>
      <c r="I2916" s="17">
        <v>0.16550316119059499</v>
      </c>
      <c r="J2916" s="17">
        <v>0.19593233782733999</v>
      </c>
      <c r="K2916" s="17">
        <v>0.14520102151591599</v>
      </c>
      <c r="L2916" s="17">
        <v>0.18758834638738001</v>
      </c>
      <c r="M2916" s="17"/>
      <c r="N2916" s="17">
        <v>0.12806324978292899</v>
      </c>
      <c r="O2916" s="17">
        <v>0.191212642683803</v>
      </c>
      <c r="P2916" s="17">
        <v>0.16494652383133401</v>
      </c>
      <c r="Q2916" s="17">
        <v>0.22474789154703201</v>
      </c>
      <c r="R2916" s="17"/>
      <c r="S2916" s="17">
        <v>0.104584428407617</v>
      </c>
      <c r="T2916" s="17">
        <v>0.17451120354298999</v>
      </c>
      <c r="U2916" s="17">
        <v>0.16346178454761601</v>
      </c>
      <c r="V2916" s="17">
        <v>0.20962760833969099</v>
      </c>
      <c r="W2916" s="17">
        <v>0.19782746975062601</v>
      </c>
      <c r="X2916" s="17">
        <v>0.25520744319244998</v>
      </c>
      <c r="Y2916" s="17">
        <v>0.16664253471943399</v>
      </c>
      <c r="Z2916" s="17">
        <v>0.19137991957584899</v>
      </c>
      <c r="AA2916" s="17">
        <v>0.19216168976800199</v>
      </c>
      <c r="AB2916" s="17">
        <v>0.170779190046146</v>
      </c>
      <c r="AC2916" s="17">
        <v>0.187322380973932</v>
      </c>
      <c r="AD2916" s="17">
        <v>0.16058162962438</v>
      </c>
      <c r="AE2916" s="17"/>
      <c r="AF2916" s="17">
        <v>0.239760257432624</v>
      </c>
      <c r="AG2916" s="17">
        <v>0.13357321109416101</v>
      </c>
      <c r="AH2916" s="17">
        <v>0.13945222143963801</v>
      </c>
      <c r="AI2916" s="17"/>
      <c r="AJ2916" s="17">
        <v>0.167387291853243</v>
      </c>
      <c r="AK2916" s="17">
        <v>0.15283979215013799</v>
      </c>
      <c r="AL2916" s="17">
        <v>0.12971065814628799</v>
      </c>
      <c r="AM2916" s="17"/>
      <c r="AN2916" s="17">
        <v>0.246163775442059</v>
      </c>
      <c r="AO2916" s="17">
        <v>0.17148681197801699</v>
      </c>
      <c r="AP2916" s="17">
        <v>0.16902534873942701</v>
      </c>
      <c r="AQ2916" s="17">
        <v>8.8510946836871607E-2</v>
      </c>
      <c r="AR2916" s="17">
        <v>7.3214940046124596E-2</v>
      </c>
      <c r="AS2916" s="17"/>
      <c r="AT2916" s="17">
        <v>0.170630900048687</v>
      </c>
      <c r="AU2916" s="17">
        <v>0.23464374181223099</v>
      </c>
      <c r="AV2916" s="17"/>
      <c r="AW2916" s="17">
        <v>0.167420389212665</v>
      </c>
      <c r="AX2916" s="17">
        <v>0.13666077078830299</v>
      </c>
      <c r="AY2916" s="17">
        <v>0.20142015694898999</v>
      </c>
    </row>
    <row r="2917" spans="2:51">
      <c r="B2917" t="s">
        <v>140</v>
      </c>
      <c r="C2917" s="17">
        <v>0.37154763135818503</v>
      </c>
      <c r="D2917" s="17">
        <v>0.369099690671845</v>
      </c>
      <c r="E2917" s="17">
        <v>0.37064952306801602</v>
      </c>
      <c r="F2917" s="17"/>
      <c r="G2917" s="17">
        <v>0.46596201170310902</v>
      </c>
      <c r="H2917" s="17">
        <v>0.38925662347759998</v>
      </c>
      <c r="I2917" s="17">
        <v>0.39927910465796701</v>
      </c>
      <c r="J2917" s="17">
        <v>0.34174264852407099</v>
      </c>
      <c r="K2917" s="17">
        <v>0.39064728448883701</v>
      </c>
      <c r="L2917" s="17">
        <v>0.30607423379580501</v>
      </c>
      <c r="M2917" s="17"/>
      <c r="N2917" s="17">
        <v>0.54077512225459601</v>
      </c>
      <c r="O2917" s="17">
        <v>0.34450363556004598</v>
      </c>
      <c r="P2917" s="17">
        <v>0.37116550469390702</v>
      </c>
      <c r="Q2917" s="17">
        <v>0.235789458164745</v>
      </c>
      <c r="R2917" s="17"/>
      <c r="S2917" s="17">
        <v>0.540473751332325</v>
      </c>
      <c r="T2917" s="17">
        <v>0.41493010737867397</v>
      </c>
      <c r="U2917" s="17">
        <v>0.35975827681412198</v>
      </c>
      <c r="V2917" s="17">
        <v>0.287231994748123</v>
      </c>
      <c r="W2917" s="17">
        <v>0.29937434478316</v>
      </c>
      <c r="X2917" s="17">
        <v>0.236264739993512</v>
      </c>
      <c r="Y2917" s="17">
        <v>0.37380922452202398</v>
      </c>
      <c r="Z2917" s="17">
        <v>0.27518663210202499</v>
      </c>
      <c r="AA2917" s="17">
        <v>0.341632383141239</v>
      </c>
      <c r="AB2917" s="17">
        <v>0.38081185930769101</v>
      </c>
      <c r="AC2917" s="17">
        <v>0.48968234266264898</v>
      </c>
      <c r="AD2917" s="17">
        <v>0.39457320412182501</v>
      </c>
      <c r="AE2917" s="17"/>
      <c r="AF2917" s="17">
        <v>0.210451201194578</v>
      </c>
      <c r="AG2917" s="17">
        <v>0.50862457387013604</v>
      </c>
      <c r="AH2917" s="17">
        <v>0.38306895727475099</v>
      </c>
      <c r="AI2917" s="17"/>
      <c r="AJ2917" s="17">
        <v>0.351193820059019</v>
      </c>
      <c r="AK2917" s="17">
        <v>0.46588411863276702</v>
      </c>
      <c r="AL2917" s="17">
        <v>0.500452725219661</v>
      </c>
      <c r="AM2917" s="17"/>
      <c r="AN2917" s="17">
        <v>0.201543617599274</v>
      </c>
      <c r="AO2917" s="17">
        <v>0.35303272730729601</v>
      </c>
      <c r="AP2917" s="17">
        <v>0.45247019195093002</v>
      </c>
      <c r="AQ2917" s="17">
        <v>0.59419583942722998</v>
      </c>
      <c r="AR2917" s="17">
        <v>0.60975507453084299</v>
      </c>
      <c r="AS2917" s="17"/>
      <c r="AT2917" s="17">
        <v>0.37937899511203899</v>
      </c>
      <c r="AU2917" s="17">
        <v>0.33408653063917498</v>
      </c>
      <c r="AV2917" s="17"/>
      <c r="AW2917" s="17">
        <v>0.46818227312083299</v>
      </c>
      <c r="AX2917" s="17">
        <v>0.47305398939684801</v>
      </c>
      <c r="AY2917" s="17">
        <v>0.240389554059835</v>
      </c>
    </row>
    <row r="2918" spans="2:51">
      <c r="C2918" s="17"/>
      <c r="D2918" s="17"/>
      <c r="E2918" s="17"/>
      <c r="F2918" s="17"/>
      <c r="G2918" s="17"/>
      <c r="H2918" s="17"/>
      <c r="I2918" s="17"/>
      <c r="J2918" s="17"/>
      <c r="K2918" s="17"/>
      <c r="L2918" s="17"/>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7"/>
      <c r="AI2918" s="17"/>
      <c r="AJ2918" s="17"/>
      <c r="AK2918" s="17"/>
      <c r="AL2918" s="17"/>
      <c r="AM2918" s="17"/>
      <c r="AN2918" s="17"/>
      <c r="AO2918" s="17"/>
      <c r="AP2918" s="17"/>
      <c r="AQ2918" s="17"/>
      <c r="AR2918" s="17"/>
      <c r="AS2918" s="17"/>
      <c r="AT2918" s="17"/>
      <c r="AU2918" s="17"/>
      <c r="AV2918" s="17"/>
      <c r="AW2918" s="17"/>
      <c r="AX2918" s="17"/>
      <c r="AY2918" s="17"/>
    </row>
    <row r="2919" spans="2:51">
      <c r="B2919" s="6" t="s">
        <v>587</v>
      </c>
      <c r="C2919" s="17"/>
      <c r="D2919" s="17"/>
      <c r="E2919" s="17"/>
      <c r="F2919" s="17"/>
      <c r="G2919" s="17"/>
      <c r="H2919" s="17"/>
      <c r="I2919" s="17"/>
      <c r="J2919" s="17"/>
      <c r="K2919" s="17"/>
      <c r="L2919" s="17"/>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7"/>
      <c r="AI2919" s="17"/>
      <c r="AJ2919" s="17"/>
      <c r="AK2919" s="17"/>
      <c r="AL2919" s="17"/>
      <c r="AM2919" s="17"/>
      <c r="AN2919" s="17"/>
      <c r="AO2919" s="17"/>
      <c r="AP2919" s="17"/>
      <c r="AQ2919" s="17"/>
      <c r="AR2919" s="17"/>
      <c r="AS2919" s="17"/>
      <c r="AT2919" s="17"/>
      <c r="AU2919" s="17"/>
      <c r="AV2919" s="17"/>
      <c r="AW2919" s="17"/>
      <c r="AX2919" s="17"/>
      <c r="AY2919" s="17"/>
    </row>
    <row r="2920" spans="2:51">
      <c r="B2920" s="24" t="s">
        <v>16</v>
      </c>
      <c r="C2920" s="17"/>
      <c r="D2920" s="17"/>
      <c r="E2920" s="17"/>
      <c r="F2920" s="17"/>
      <c r="G2920" s="17"/>
      <c r="H2920" s="17"/>
      <c r="I2920" s="17"/>
      <c r="J2920" s="17"/>
      <c r="K2920" s="17"/>
      <c r="L2920" s="17"/>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7"/>
      <c r="AI2920" s="17"/>
      <c r="AJ2920" s="17"/>
      <c r="AK2920" s="17"/>
      <c r="AL2920" s="17"/>
      <c r="AM2920" s="17"/>
      <c r="AN2920" s="17"/>
      <c r="AO2920" s="17"/>
      <c r="AP2920" s="17"/>
      <c r="AQ2920" s="17"/>
      <c r="AR2920" s="17"/>
      <c r="AS2920" s="17"/>
      <c r="AT2920" s="17"/>
      <c r="AU2920" s="17"/>
      <c r="AV2920" s="17"/>
      <c r="AW2920" s="17"/>
      <c r="AX2920" s="17"/>
      <c r="AY2920" s="17"/>
    </row>
    <row r="2921" spans="2:51">
      <c r="B2921" t="s">
        <v>133</v>
      </c>
      <c r="C2921" s="17">
        <v>8.4005890869776098E-2</v>
      </c>
      <c r="D2921" s="17">
        <v>0.123671359291914</v>
      </c>
      <c r="E2921" s="17">
        <v>4.7235290492530099E-2</v>
      </c>
      <c r="F2921" s="17"/>
      <c r="G2921" s="17">
        <v>0.124372778840856</v>
      </c>
      <c r="H2921" s="17">
        <v>0.115871271538219</v>
      </c>
      <c r="I2921" s="17">
        <v>7.7047735829747305E-2</v>
      </c>
      <c r="J2921" s="17">
        <v>7.9790506898040597E-2</v>
      </c>
      <c r="K2921" s="17">
        <v>6.3091862700164703E-2</v>
      </c>
      <c r="L2921" s="17">
        <v>6.5737099395314399E-2</v>
      </c>
      <c r="M2921" s="17"/>
      <c r="N2921" s="17">
        <v>8.5307860984095499E-2</v>
      </c>
      <c r="O2921" s="17">
        <v>8.2519413657932195E-2</v>
      </c>
      <c r="P2921" s="17">
        <v>8.72452170112262E-2</v>
      </c>
      <c r="Q2921" s="17">
        <v>8.0295588860213193E-2</v>
      </c>
      <c r="R2921" s="17"/>
      <c r="S2921" s="17">
        <v>0.110798814443497</v>
      </c>
      <c r="T2921" s="17">
        <v>3.89099292771393E-2</v>
      </c>
      <c r="U2921" s="17">
        <v>0.14808289768517899</v>
      </c>
      <c r="V2921" s="17">
        <v>8.0120299115266899E-2</v>
      </c>
      <c r="W2921" s="17">
        <v>9.3579690487807496E-2</v>
      </c>
      <c r="X2921" s="17">
        <v>9.1475053711171997E-2</v>
      </c>
      <c r="Y2921" s="17">
        <v>1.9713065049110402E-2</v>
      </c>
      <c r="Z2921" s="17">
        <v>7.28977491079002E-2</v>
      </c>
      <c r="AA2921" s="17">
        <v>9.3536587325930801E-2</v>
      </c>
      <c r="AB2921" s="17">
        <v>9.5107090183988802E-2</v>
      </c>
      <c r="AC2921" s="17">
        <v>0.122892131303002</v>
      </c>
      <c r="AD2921" s="17">
        <v>5.7983160572496299E-2</v>
      </c>
      <c r="AE2921" s="17"/>
      <c r="AF2921" s="17">
        <v>8.8866970914214097E-2</v>
      </c>
      <c r="AG2921" s="17">
        <v>8.6840049574371705E-2</v>
      </c>
      <c r="AH2921" s="17">
        <v>7.3914083683275095E-2</v>
      </c>
      <c r="AI2921" s="17"/>
      <c r="AJ2921" s="17">
        <v>0.117325380578226</v>
      </c>
      <c r="AK2921" s="17">
        <v>7.9305443022212499E-2</v>
      </c>
      <c r="AL2921" s="17">
        <v>8.1736878584803094E-2</v>
      </c>
      <c r="AM2921" s="17"/>
      <c r="AN2921" s="17">
        <v>7.3010049708960897E-2</v>
      </c>
      <c r="AO2921" s="17">
        <v>7.5812646888064703E-2</v>
      </c>
      <c r="AP2921" s="17">
        <v>9.3455474937335997E-2</v>
      </c>
      <c r="AQ2921" s="17">
        <v>9.0950896763352301E-2</v>
      </c>
      <c r="AR2921" s="17">
        <v>0.17926574207933399</v>
      </c>
      <c r="AS2921" s="17"/>
      <c r="AT2921" s="17">
        <v>7.9333268399089704E-2</v>
      </c>
      <c r="AU2921" s="17">
        <v>0.123663879776392</v>
      </c>
      <c r="AV2921" s="17"/>
      <c r="AW2921" s="17">
        <v>0.10724130751736501</v>
      </c>
      <c r="AX2921" s="17">
        <v>0.11008892657031601</v>
      </c>
      <c r="AY2921" s="17">
        <v>5.2041926526622199E-2</v>
      </c>
    </row>
    <row r="2922" spans="2:51">
      <c r="B2922" t="s">
        <v>134</v>
      </c>
      <c r="C2922" s="17">
        <v>0.193856771730753</v>
      </c>
      <c r="D2922" s="17">
        <v>0.19843314845639101</v>
      </c>
      <c r="E2922" s="17">
        <v>0.19055029705387</v>
      </c>
      <c r="F2922" s="17"/>
      <c r="G2922" s="17">
        <v>0.16559721079579101</v>
      </c>
      <c r="H2922" s="17">
        <v>0.245644906064204</v>
      </c>
      <c r="I2922" s="17">
        <v>0.23503642203344499</v>
      </c>
      <c r="J2922" s="17">
        <v>0.154949959210748</v>
      </c>
      <c r="K2922" s="17">
        <v>0.189934919096831</v>
      </c>
      <c r="L2922" s="17">
        <v>0.17116592840228201</v>
      </c>
      <c r="M2922" s="17"/>
      <c r="N2922" s="17">
        <v>0.21686096998092599</v>
      </c>
      <c r="O2922" s="17">
        <v>0.20044103774939101</v>
      </c>
      <c r="P2922" s="17">
        <v>0.19292582663479799</v>
      </c>
      <c r="Q2922" s="17">
        <v>0.16006332056086001</v>
      </c>
      <c r="R2922" s="17"/>
      <c r="S2922" s="17">
        <v>0.19515752121063201</v>
      </c>
      <c r="T2922" s="17">
        <v>0.17014314327219801</v>
      </c>
      <c r="U2922" s="17">
        <v>0.192395931735348</v>
      </c>
      <c r="V2922" s="17">
        <v>0.24640700075148</v>
      </c>
      <c r="W2922" s="17">
        <v>0.20963802245368501</v>
      </c>
      <c r="X2922" s="17">
        <v>0.17321243262413899</v>
      </c>
      <c r="Y2922" s="17">
        <v>0.222792596272814</v>
      </c>
      <c r="Z2922" s="17">
        <v>0.16389613578884399</v>
      </c>
      <c r="AA2922" s="17">
        <v>0.19560655590471299</v>
      </c>
      <c r="AB2922" s="17">
        <v>0.15506110552795099</v>
      </c>
      <c r="AC2922" s="17">
        <v>0.18407691093682699</v>
      </c>
      <c r="AD2922" s="17">
        <v>0.20661657168488001</v>
      </c>
      <c r="AE2922" s="17"/>
      <c r="AF2922" s="17">
        <v>0.20287217231400201</v>
      </c>
      <c r="AG2922" s="17">
        <v>0.17598832066102599</v>
      </c>
      <c r="AH2922" s="17">
        <v>0.234635505864874</v>
      </c>
      <c r="AI2922" s="17"/>
      <c r="AJ2922" s="17">
        <v>0.20970277481612401</v>
      </c>
      <c r="AK2922" s="17">
        <v>0.18760075276998001</v>
      </c>
      <c r="AL2922" s="17">
        <v>0.25624749787289702</v>
      </c>
      <c r="AM2922" s="17"/>
      <c r="AN2922" s="17">
        <v>0.14344134500612901</v>
      </c>
      <c r="AO2922" s="17">
        <v>0.205350065597589</v>
      </c>
      <c r="AP2922" s="17">
        <v>0.25120934716278698</v>
      </c>
      <c r="AQ2922" s="17">
        <v>0.18779279618393599</v>
      </c>
      <c r="AR2922" s="17">
        <v>0.20100961279820301</v>
      </c>
      <c r="AS2922" s="17"/>
      <c r="AT2922" s="17">
        <v>0.19303041644524899</v>
      </c>
      <c r="AU2922" s="17">
        <v>0.204476679972003</v>
      </c>
      <c r="AV2922" s="17"/>
      <c r="AW2922" s="17">
        <v>0.211639068091206</v>
      </c>
      <c r="AX2922" s="17">
        <v>0.213862458750467</v>
      </c>
      <c r="AY2922" s="17">
        <v>0.16938318820039799</v>
      </c>
    </row>
    <row r="2923" spans="2:51">
      <c r="B2923" t="s">
        <v>135</v>
      </c>
      <c r="C2923" s="17">
        <v>0.29720100290915802</v>
      </c>
      <c r="D2923" s="17">
        <v>0.28878959685076699</v>
      </c>
      <c r="E2923" s="17">
        <v>0.30498702187138799</v>
      </c>
      <c r="F2923" s="17"/>
      <c r="G2923" s="17">
        <v>0.278761778800522</v>
      </c>
      <c r="H2923" s="17">
        <v>0.20416772840051001</v>
      </c>
      <c r="I2923" s="17">
        <v>0.23698389379549101</v>
      </c>
      <c r="J2923" s="17">
        <v>0.344017724848105</v>
      </c>
      <c r="K2923" s="17">
        <v>0.333792184955501</v>
      </c>
      <c r="L2923" s="17">
        <v>0.356900407653225</v>
      </c>
      <c r="M2923" s="17"/>
      <c r="N2923" s="17">
        <v>0.26668834562250998</v>
      </c>
      <c r="O2923" s="17">
        <v>0.25595138284388602</v>
      </c>
      <c r="P2923" s="17">
        <v>0.37146847372592601</v>
      </c>
      <c r="Q2923" s="17">
        <v>0.31989520005126498</v>
      </c>
      <c r="R2923" s="17"/>
      <c r="S2923" s="17">
        <v>0.278373177313335</v>
      </c>
      <c r="T2923" s="17">
        <v>0.30759371766336602</v>
      </c>
      <c r="U2923" s="17">
        <v>0.303762870695376</v>
      </c>
      <c r="V2923" s="17">
        <v>0.34532821264241398</v>
      </c>
      <c r="W2923" s="17">
        <v>0.31185277260471</v>
      </c>
      <c r="X2923" s="17">
        <v>0.27918500856974898</v>
      </c>
      <c r="Y2923" s="17">
        <v>0.28180730509146101</v>
      </c>
      <c r="Z2923" s="17">
        <v>0.34010618366422701</v>
      </c>
      <c r="AA2923" s="17">
        <v>0.30133743728359302</v>
      </c>
      <c r="AB2923" s="17">
        <v>0.30647932451823701</v>
      </c>
      <c r="AC2923" s="17">
        <v>0.26621019501021498</v>
      </c>
      <c r="AD2923" s="17">
        <v>0.16109940116801499</v>
      </c>
      <c r="AE2923" s="17"/>
      <c r="AF2923" s="17">
        <v>0.32606344541479998</v>
      </c>
      <c r="AG2923" s="17">
        <v>0.257801009240958</v>
      </c>
      <c r="AH2923" s="17">
        <v>0.35202143141608899</v>
      </c>
      <c r="AI2923" s="17"/>
      <c r="AJ2923" s="17">
        <v>0.32081868186020801</v>
      </c>
      <c r="AK2923" s="17">
        <v>0.26853112390355199</v>
      </c>
      <c r="AL2923" s="17">
        <v>0.29091945126650098</v>
      </c>
      <c r="AM2923" s="17"/>
      <c r="AN2923" s="17">
        <v>0.35121173608709599</v>
      </c>
      <c r="AO2923" s="17">
        <v>0.233480241707438</v>
      </c>
      <c r="AP2923" s="17">
        <v>0.27842392866034599</v>
      </c>
      <c r="AQ2923" s="17">
        <v>0.241174592332772</v>
      </c>
      <c r="AR2923" s="17">
        <v>0.17301976606874001</v>
      </c>
      <c r="AS2923" s="17"/>
      <c r="AT2923" s="17">
        <v>0.30128973235161099</v>
      </c>
      <c r="AU2923" s="17">
        <v>0.27239888753436098</v>
      </c>
      <c r="AV2923" s="17"/>
      <c r="AW2923" s="17">
        <v>0.25507887342111102</v>
      </c>
      <c r="AX2923" s="17">
        <v>0.32207765573374902</v>
      </c>
      <c r="AY2923" s="17">
        <v>0.33674188793236398</v>
      </c>
    </row>
    <row r="2924" spans="2:51">
      <c r="B2924" t="s">
        <v>136</v>
      </c>
      <c r="C2924" s="17">
        <v>0.234703372277347</v>
      </c>
      <c r="D2924" s="17">
        <v>0.21030777147648799</v>
      </c>
      <c r="E2924" s="17">
        <v>0.25877383795861902</v>
      </c>
      <c r="F2924" s="17"/>
      <c r="G2924" s="17">
        <v>0.24204453611472199</v>
      </c>
      <c r="H2924" s="17">
        <v>0.20881373481927701</v>
      </c>
      <c r="I2924" s="17">
        <v>0.206413269679462</v>
      </c>
      <c r="J2924" s="17">
        <v>0.266585339101304</v>
      </c>
      <c r="K2924" s="17">
        <v>0.20251399810298201</v>
      </c>
      <c r="L2924" s="17">
        <v>0.26720023467186599</v>
      </c>
      <c r="M2924" s="17"/>
      <c r="N2924" s="17">
        <v>0.25960009494201097</v>
      </c>
      <c r="O2924" s="17">
        <v>0.26004700686744597</v>
      </c>
      <c r="P2924" s="17">
        <v>0.20183393212348499</v>
      </c>
      <c r="Q2924" s="17">
        <v>0.20864790845634801</v>
      </c>
      <c r="R2924" s="17"/>
      <c r="S2924" s="17">
        <v>0.23266607201102801</v>
      </c>
      <c r="T2924" s="17">
        <v>0.31513780570308098</v>
      </c>
      <c r="U2924" s="17">
        <v>0.211237024697847</v>
      </c>
      <c r="V2924" s="17">
        <v>0.20671598918373901</v>
      </c>
      <c r="W2924" s="17">
        <v>0.19710915965086301</v>
      </c>
      <c r="X2924" s="17">
        <v>0.23829673631808501</v>
      </c>
      <c r="Y2924" s="17">
        <v>0.25060874985131598</v>
      </c>
      <c r="Z2924" s="17">
        <v>0.27981364082043098</v>
      </c>
      <c r="AA2924" s="17">
        <v>0.17948184548235899</v>
      </c>
      <c r="AB2924" s="17">
        <v>0.205163145787993</v>
      </c>
      <c r="AC2924" s="17">
        <v>0.157855315313635</v>
      </c>
      <c r="AD2924" s="17">
        <v>0.38488867369142898</v>
      </c>
      <c r="AE2924" s="17"/>
      <c r="AF2924" s="17">
        <v>0.20596996171937901</v>
      </c>
      <c r="AG2924" s="17">
        <v>0.26928322118826498</v>
      </c>
      <c r="AH2924" s="17">
        <v>0.18230726093813099</v>
      </c>
      <c r="AI2924" s="17"/>
      <c r="AJ2924" s="17">
        <v>0.22285046774998701</v>
      </c>
      <c r="AK2924" s="17">
        <v>0.29003500701274698</v>
      </c>
      <c r="AL2924" s="17">
        <v>0.175997897856526</v>
      </c>
      <c r="AM2924" s="17"/>
      <c r="AN2924" s="17">
        <v>0.19057328301231599</v>
      </c>
      <c r="AO2924" s="17">
        <v>0.27639157782109403</v>
      </c>
      <c r="AP2924" s="17">
        <v>0.22090093468123401</v>
      </c>
      <c r="AQ2924" s="17">
        <v>0.26279841355248401</v>
      </c>
      <c r="AR2924" s="17">
        <v>0.29196932860734398</v>
      </c>
      <c r="AS2924" s="17"/>
      <c r="AT2924" s="17">
        <v>0.24212878910605901</v>
      </c>
      <c r="AU2924" s="17">
        <v>0.18466243779202801</v>
      </c>
      <c r="AV2924" s="17"/>
      <c r="AW2924" s="17">
        <v>0.26475119738140801</v>
      </c>
      <c r="AX2924" s="17">
        <v>0.16858525259802701</v>
      </c>
      <c r="AY2924" s="17">
        <v>0.21883427407161199</v>
      </c>
    </row>
    <row r="2925" spans="2:51">
      <c r="B2925" t="s">
        <v>137</v>
      </c>
      <c r="C2925" s="17">
        <v>0.113613985697758</v>
      </c>
      <c r="D2925" s="17">
        <v>0.125825029952048</v>
      </c>
      <c r="E2925" s="17">
        <v>0.102740080319178</v>
      </c>
      <c r="F2925" s="17"/>
      <c r="G2925" s="17">
        <v>0.10623877586717501</v>
      </c>
      <c r="H2925" s="17">
        <v>0.152522083949055</v>
      </c>
      <c r="I2925" s="17">
        <v>0.14594289337996499</v>
      </c>
      <c r="J2925" s="17">
        <v>8.9705038063617598E-2</v>
      </c>
      <c r="K2925" s="17">
        <v>0.13365790616947701</v>
      </c>
      <c r="L2925" s="17">
        <v>7.1088142226163095E-2</v>
      </c>
      <c r="M2925" s="17"/>
      <c r="N2925" s="17">
        <v>0.13103725369896499</v>
      </c>
      <c r="O2925" s="17">
        <v>0.10780670114926599</v>
      </c>
      <c r="P2925" s="17">
        <v>9.9195516757593999E-2</v>
      </c>
      <c r="Q2925" s="17">
        <v>0.11259089820246</v>
      </c>
      <c r="R2925" s="17"/>
      <c r="S2925" s="17">
        <v>8.5850717508998295E-2</v>
      </c>
      <c r="T2925" s="17">
        <v>9.8859461967695295E-2</v>
      </c>
      <c r="U2925" s="17">
        <v>9.7614043856694893E-2</v>
      </c>
      <c r="V2925" s="17">
        <v>7.7984401718181801E-2</v>
      </c>
      <c r="W2925" s="17">
        <v>0.12845137237447601</v>
      </c>
      <c r="X2925" s="17">
        <v>0.11371531004638601</v>
      </c>
      <c r="Y2925" s="17">
        <v>0.15902218100064799</v>
      </c>
      <c r="Z2925" s="17">
        <v>9.1555495473701301E-2</v>
      </c>
      <c r="AA2925" s="17">
        <v>0.13024671073471</v>
      </c>
      <c r="AB2925" s="17">
        <v>0.107598644620572</v>
      </c>
      <c r="AC2925" s="17">
        <v>0.20130142707177701</v>
      </c>
      <c r="AD2925" s="17">
        <v>0.16042942528944201</v>
      </c>
      <c r="AE2925" s="17"/>
      <c r="AF2925" s="17">
        <v>9.4900607008404705E-2</v>
      </c>
      <c r="AG2925" s="17">
        <v>0.14085588437628399</v>
      </c>
      <c r="AH2925" s="17">
        <v>8.4746293332913405E-2</v>
      </c>
      <c r="AI2925" s="17"/>
      <c r="AJ2925" s="17">
        <v>8.3813980486433196E-2</v>
      </c>
      <c r="AK2925" s="17">
        <v>0.12169513366863501</v>
      </c>
      <c r="AL2925" s="17">
        <v>0.145107106119995</v>
      </c>
      <c r="AM2925" s="17"/>
      <c r="AN2925" s="17">
        <v>0.13550236972277799</v>
      </c>
      <c r="AO2925" s="17">
        <v>0.122521391341885</v>
      </c>
      <c r="AP2925" s="17">
        <v>9.9584846369610402E-2</v>
      </c>
      <c r="AQ2925" s="17">
        <v>0.18107828653970301</v>
      </c>
      <c r="AR2925" s="17">
        <v>9.9846229828570998E-2</v>
      </c>
      <c r="AS2925" s="17"/>
      <c r="AT2925" s="17">
        <v>0.114616666867445</v>
      </c>
      <c r="AU2925" s="17">
        <v>9.2257494317163999E-2</v>
      </c>
      <c r="AV2925" s="17"/>
      <c r="AW2925" s="17">
        <v>0.115932325259612</v>
      </c>
      <c r="AX2925" s="17">
        <v>0.13233543308856799</v>
      </c>
      <c r="AY2925" s="17">
        <v>0.106313590089475</v>
      </c>
    </row>
    <row r="2926" spans="2:51">
      <c r="B2926" t="s">
        <v>119</v>
      </c>
      <c r="C2926" s="17">
        <v>7.6618976515207604E-2</v>
      </c>
      <c r="D2926" s="17">
        <v>5.2973093972392103E-2</v>
      </c>
      <c r="E2926" s="17">
        <v>9.5713472304413794E-2</v>
      </c>
      <c r="F2926" s="17"/>
      <c r="G2926" s="17">
        <v>8.2984919580933694E-2</v>
      </c>
      <c r="H2926" s="17">
        <v>7.2980275228735403E-2</v>
      </c>
      <c r="I2926" s="17">
        <v>9.85757852818894E-2</v>
      </c>
      <c r="J2926" s="17">
        <v>6.4951431878184807E-2</v>
      </c>
      <c r="K2926" s="17">
        <v>7.7009128975044402E-2</v>
      </c>
      <c r="L2926" s="17">
        <v>6.7908187651149698E-2</v>
      </c>
      <c r="M2926" s="17"/>
      <c r="N2926" s="17">
        <v>4.0505474771491801E-2</v>
      </c>
      <c r="O2926" s="17">
        <v>9.3234457732078294E-2</v>
      </c>
      <c r="P2926" s="17">
        <v>4.7331033746970501E-2</v>
      </c>
      <c r="Q2926" s="17">
        <v>0.118507083868854</v>
      </c>
      <c r="R2926" s="17"/>
      <c r="S2926" s="17">
        <v>9.7153697512508394E-2</v>
      </c>
      <c r="T2926" s="17">
        <v>6.9355942116520103E-2</v>
      </c>
      <c r="U2926" s="17">
        <v>4.6907231329554898E-2</v>
      </c>
      <c r="V2926" s="17">
        <v>4.34440965889182E-2</v>
      </c>
      <c r="W2926" s="17">
        <v>5.9368982428458401E-2</v>
      </c>
      <c r="X2926" s="17">
        <v>0.104115458730469</v>
      </c>
      <c r="Y2926" s="17">
        <v>6.6056102734650304E-2</v>
      </c>
      <c r="Z2926" s="17">
        <v>5.1730795144897E-2</v>
      </c>
      <c r="AA2926" s="17">
        <v>9.9790863268693603E-2</v>
      </c>
      <c r="AB2926" s="17">
        <v>0.13059068936125801</v>
      </c>
      <c r="AC2926" s="17">
        <v>6.7664020364544594E-2</v>
      </c>
      <c r="AD2926" s="17">
        <v>2.89827675937376E-2</v>
      </c>
      <c r="AE2926" s="17"/>
      <c r="AF2926" s="17">
        <v>8.1326842629200605E-2</v>
      </c>
      <c r="AG2926" s="17">
        <v>6.9231514959095103E-2</v>
      </c>
      <c r="AH2926" s="17">
        <v>7.2375424764718102E-2</v>
      </c>
      <c r="AI2926" s="17"/>
      <c r="AJ2926" s="17">
        <v>4.5488714509022102E-2</v>
      </c>
      <c r="AK2926" s="17">
        <v>5.2832539622873202E-2</v>
      </c>
      <c r="AL2926" s="17">
        <v>4.9991168299276599E-2</v>
      </c>
      <c r="AM2926" s="17"/>
      <c r="AN2926" s="17">
        <v>0.10626121646272001</v>
      </c>
      <c r="AO2926" s="17">
        <v>8.6444076643929196E-2</v>
      </c>
      <c r="AP2926" s="17">
        <v>5.6425468188685698E-2</v>
      </c>
      <c r="AQ2926" s="17">
        <v>3.6205014627753697E-2</v>
      </c>
      <c r="AR2926" s="17">
        <v>5.4889320617807998E-2</v>
      </c>
      <c r="AS2926" s="17"/>
      <c r="AT2926" s="17">
        <v>6.9601126830546395E-2</v>
      </c>
      <c r="AU2926" s="17">
        <v>0.122540620608052</v>
      </c>
      <c r="AV2926" s="17"/>
      <c r="AW2926" s="17">
        <v>4.5357228329297797E-2</v>
      </c>
      <c r="AX2926" s="17">
        <v>5.30502732588733E-2</v>
      </c>
      <c r="AY2926" s="17">
        <v>0.116685133179529</v>
      </c>
    </row>
    <row r="2927" spans="2:51">
      <c r="B2927" t="s">
        <v>138</v>
      </c>
      <c r="C2927" s="17">
        <v>0.277862662600529</v>
      </c>
      <c r="D2927" s="17">
        <v>0.32210450774830401</v>
      </c>
      <c r="E2927" s="17">
        <v>0.2377855875464</v>
      </c>
      <c r="F2927" s="17"/>
      <c r="G2927" s="17">
        <v>0.289969989636648</v>
      </c>
      <c r="H2927" s="17">
        <v>0.36151617760242299</v>
      </c>
      <c r="I2927" s="17">
        <v>0.31208415786319199</v>
      </c>
      <c r="J2927" s="17">
        <v>0.23474046610878899</v>
      </c>
      <c r="K2927" s="17">
        <v>0.253026781796996</v>
      </c>
      <c r="L2927" s="17">
        <v>0.236903027797597</v>
      </c>
      <c r="M2927" s="17"/>
      <c r="N2927" s="17">
        <v>0.30216883096502201</v>
      </c>
      <c r="O2927" s="17">
        <v>0.28296045140732301</v>
      </c>
      <c r="P2927" s="17">
        <v>0.28017104364602502</v>
      </c>
      <c r="Q2927" s="17">
        <v>0.24035890942107299</v>
      </c>
      <c r="R2927" s="17"/>
      <c r="S2927" s="17">
        <v>0.30595633565413</v>
      </c>
      <c r="T2927" s="17">
        <v>0.209053072549337</v>
      </c>
      <c r="U2927" s="17">
        <v>0.34047882942052698</v>
      </c>
      <c r="V2927" s="17">
        <v>0.326527299866747</v>
      </c>
      <c r="W2927" s="17">
        <v>0.30321771294149202</v>
      </c>
      <c r="X2927" s="17">
        <v>0.26468748633531097</v>
      </c>
      <c r="Y2927" s="17">
        <v>0.242505661321925</v>
      </c>
      <c r="Z2927" s="17">
        <v>0.23679388489674399</v>
      </c>
      <c r="AA2927" s="17">
        <v>0.289143143230644</v>
      </c>
      <c r="AB2927" s="17">
        <v>0.25016819571193999</v>
      </c>
      <c r="AC2927" s="17">
        <v>0.30696904223982802</v>
      </c>
      <c r="AD2927" s="17">
        <v>0.26459973225737599</v>
      </c>
      <c r="AE2927" s="17"/>
      <c r="AF2927" s="17">
        <v>0.29173914322821598</v>
      </c>
      <c r="AG2927" s="17">
        <v>0.26282837023539801</v>
      </c>
      <c r="AH2927" s="17">
        <v>0.30854958954814898</v>
      </c>
      <c r="AI2927" s="17"/>
      <c r="AJ2927" s="17">
        <v>0.32702815539434998</v>
      </c>
      <c r="AK2927" s="17">
        <v>0.26690619579219199</v>
      </c>
      <c r="AL2927" s="17">
        <v>0.33798437645770002</v>
      </c>
      <c r="AM2927" s="17"/>
      <c r="AN2927" s="17">
        <v>0.21645139471509001</v>
      </c>
      <c r="AO2927" s="17">
        <v>0.281162712485654</v>
      </c>
      <c r="AP2927" s="17">
        <v>0.344664822100123</v>
      </c>
      <c r="AQ2927" s="17">
        <v>0.27874369294728801</v>
      </c>
      <c r="AR2927" s="17">
        <v>0.380275354877537</v>
      </c>
      <c r="AS2927" s="17"/>
      <c r="AT2927" s="17">
        <v>0.27236368484433898</v>
      </c>
      <c r="AU2927" s="17">
        <v>0.32814055974839501</v>
      </c>
      <c r="AV2927" s="17"/>
      <c r="AW2927" s="17">
        <v>0.31888037560857102</v>
      </c>
      <c r="AX2927" s="17">
        <v>0.32395138532078299</v>
      </c>
      <c r="AY2927" s="17">
        <v>0.22142511472702101</v>
      </c>
    </row>
    <row r="2928" spans="2:51">
      <c r="B2928" t="s">
        <v>139</v>
      </c>
      <c r="C2928" s="17">
        <v>0.34831735797510499</v>
      </c>
      <c r="D2928" s="17">
        <v>0.33613280142853602</v>
      </c>
      <c r="E2928" s="17">
        <v>0.361513918277797</v>
      </c>
      <c r="F2928" s="17"/>
      <c r="G2928" s="17">
        <v>0.34828331198189699</v>
      </c>
      <c r="H2928" s="17">
        <v>0.36133581876833198</v>
      </c>
      <c r="I2928" s="17">
        <v>0.35235616305942802</v>
      </c>
      <c r="J2928" s="17">
        <v>0.35629037716492201</v>
      </c>
      <c r="K2928" s="17">
        <v>0.33617190427245802</v>
      </c>
      <c r="L2928" s="17">
        <v>0.33828837689802899</v>
      </c>
      <c r="M2928" s="17"/>
      <c r="N2928" s="17">
        <v>0.39063734864097599</v>
      </c>
      <c r="O2928" s="17">
        <v>0.36785370801671202</v>
      </c>
      <c r="P2928" s="17">
        <v>0.30102944888107902</v>
      </c>
      <c r="Q2928" s="17">
        <v>0.321238806658808</v>
      </c>
      <c r="R2928" s="17"/>
      <c r="S2928" s="17">
        <v>0.31851678952002699</v>
      </c>
      <c r="T2928" s="17">
        <v>0.41399726767077599</v>
      </c>
      <c r="U2928" s="17">
        <v>0.30885106855454197</v>
      </c>
      <c r="V2928" s="17">
        <v>0.28470039090192101</v>
      </c>
      <c r="W2928" s="17">
        <v>0.32556053202533902</v>
      </c>
      <c r="X2928" s="17">
        <v>0.35201204636447098</v>
      </c>
      <c r="Y2928" s="17">
        <v>0.409630930851964</v>
      </c>
      <c r="Z2928" s="17">
        <v>0.37136913629413199</v>
      </c>
      <c r="AA2928" s="17">
        <v>0.30972855621707002</v>
      </c>
      <c r="AB2928" s="17">
        <v>0.312761790408566</v>
      </c>
      <c r="AC2928" s="17">
        <v>0.35915674238541201</v>
      </c>
      <c r="AD2928" s="17">
        <v>0.54531809898087102</v>
      </c>
      <c r="AE2928" s="17"/>
      <c r="AF2928" s="17">
        <v>0.300870568727784</v>
      </c>
      <c r="AG2928" s="17">
        <v>0.41013910556454902</v>
      </c>
      <c r="AH2928" s="17">
        <v>0.26705355427104399</v>
      </c>
      <c r="AI2928" s="17"/>
      <c r="AJ2928" s="17">
        <v>0.30666444823641997</v>
      </c>
      <c r="AK2928" s="17">
        <v>0.41173014068138197</v>
      </c>
      <c r="AL2928" s="17">
        <v>0.32110500397652098</v>
      </c>
      <c r="AM2928" s="17"/>
      <c r="AN2928" s="17">
        <v>0.32607565273509398</v>
      </c>
      <c r="AO2928" s="17">
        <v>0.39891296916297803</v>
      </c>
      <c r="AP2928" s="17">
        <v>0.32048578105084502</v>
      </c>
      <c r="AQ2928" s="17">
        <v>0.44387670009218599</v>
      </c>
      <c r="AR2928" s="17">
        <v>0.39181555843591498</v>
      </c>
      <c r="AS2928" s="17"/>
      <c r="AT2928" s="17">
        <v>0.35674545597350399</v>
      </c>
      <c r="AU2928" s="17">
        <v>0.27691993210919202</v>
      </c>
      <c r="AV2928" s="17"/>
      <c r="AW2928" s="17">
        <v>0.38068352264102001</v>
      </c>
      <c r="AX2928" s="17">
        <v>0.30092068568659502</v>
      </c>
      <c r="AY2928" s="17">
        <v>0.32514786416108699</v>
      </c>
    </row>
    <row r="2929" spans="2:51">
      <c r="B2929" t="s">
        <v>140</v>
      </c>
      <c r="C2929" s="17">
        <v>-7.0454695374576395E-2</v>
      </c>
      <c r="D2929" s="17">
        <v>-1.40282936802318E-2</v>
      </c>
      <c r="E2929" s="17">
        <v>-0.123728330731397</v>
      </c>
      <c r="F2929" s="17"/>
      <c r="G2929" s="17">
        <v>-5.8313322345249698E-2</v>
      </c>
      <c r="H2929" s="17">
        <v>1.80358834091121E-4</v>
      </c>
      <c r="I2929" s="17">
        <v>-4.0272005196235097E-2</v>
      </c>
      <c r="J2929" s="17">
        <v>-0.121549911056133</v>
      </c>
      <c r="K2929" s="17">
        <v>-8.3145122475462102E-2</v>
      </c>
      <c r="L2929" s="17">
        <v>-0.101385349100432</v>
      </c>
      <c r="M2929" s="17"/>
      <c r="N2929" s="17">
        <v>-8.8468517675954206E-2</v>
      </c>
      <c r="O2929" s="17">
        <v>-8.4893256609388706E-2</v>
      </c>
      <c r="P2929" s="17">
        <v>-2.08584052350539E-2</v>
      </c>
      <c r="Q2929" s="17">
        <v>-8.0879897237735393E-2</v>
      </c>
      <c r="R2929" s="17"/>
      <c r="S2929" s="17">
        <v>-1.25604538658969E-2</v>
      </c>
      <c r="T2929" s="17">
        <v>-0.20494419512143899</v>
      </c>
      <c r="U2929" s="17">
        <v>3.1627760865985302E-2</v>
      </c>
      <c r="V2929" s="17">
        <v>4.1826908964826E-2</v>
      </c>
      <c r="W2929" s="17">
        <v>-2.2342819083847099E-2</v>
      </c>
      <c r="X2929" s="17">
        <v>-8.7324560029159295E-2</v>
      </c>
      <c r="Y2929" s="17">
        <v>-0.16712526953004</v>
      </c>
      <c r="Z2929" s="17">
        <v>-0.13457525139738799</v>
      </c>
      <c r="AA2929" s="17">
        <v>-2.0585412986426101E-2</v>
      </c>
      <c r="AB2929" s="17">
        <v>-6.2593594696625898E-2</v>
      </c>
      <c r="AC2929" s="17">
        <v>-5.2187700145583701E-2</v>
      </c>
      <c r="AD2929" s="17">
        <v>-0.28071836672349498</v>
      </c>
      <c r="AE2929" s="17"/>
      <c r="AF2929" s="17">
        <v>-9.1314254995675803E-3</v>
      </c>
      <c r="AG2929" s="17">
        <v>-0.14731073532915101</v>
      </c>
      <c r="AH2929" s="17">
        <v>4.1496035277104701E-2</v>
      </c>
      <c r="AI2929" s="17"/>
      <c r="AJ2929" s="17">
        <v>2.0363707157930701E-2</v>
      </c>
      <c r="AK2929" s="17">
        <v>-0.14482394488919001</v>
      </c>
      <c r="AL2929" s="17">
        <v>1.6879372481179E-2</v>
      </c>
      <c r="AM2929" s="17"/>
      <c r="AN2929" s="17">
        <v>-0.109624258020005</v>
      </c>
      <c r="AO2929" s="17">
        <v>-0.117750256677325</v>
      </c>
      <c r="AP2929" s="17">
        <v>2.4179041049278899E-2</v>
      </c>
      <c r="AQ2929" s="17">
        <v>-0.16513300714489801</v>
      </c>
      <c r="AR2929" s="17">
        <v>-1.15402035583785E-2</v>
      </c>
      <c r="AS2929" s="17"/>
      <c r="AT2929" s="17">
        <v>-8.4381771129164604E-2</v>
      </c>
      <c r="AU2929" s="17">
        <v>5.12206276392035E-2</v>
      </c>
      <c r="AV2929" s="17"/>
      <c r="AW2929" s="17">
        <v>-6.1803147032449698E-2</v>
      </c>
      <c r="AX2929" s="17">
        <v>2.3030699634188499E-2</v>
      </c>
      <c r="AY2929" s="17">
        <v>-0.10372274943406599</v>
      </c>
    </row>
    <row r="2930" spans="2:51">
      <c r="C2930" s="17"/>
      <c r="D2930" s="17"/>
      <c r="E2930" s="17"/>
      <c r="F2930" s="17"/>
      <c r="G2930" s="17"/>
      <c r="H2930" s="17"/>
      <c r="I2930" s="17"/>
      <c r="J2930" s="17"/>
      <c r="K2930" s="17"/>
      <c r="L2930" s="17"/>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7"/>
      <c r="AI2930" s="17"/>
      <c r="AJ2930" s="17"/>
      <c r="AK2930" s="17"/>
      <c r="AL2930" s="17"/>
      <c r="AM2930" s="17"/>
      <c r="AN2930" s="17"/>
      <c r="AO2930" s="17"/>
      <c r="AP2930" s="17"/>
      <c r="AQ2930" s="17"/>
      <c r="AR2930" s="17"/>
      <c r="AS2930" s="17"/>
      <c r="AT2930" s="17"/>
      <c r="AU2930" s="17"/>
      <c r="AV2930" s="17"/>
      <c r="AW2930" s="17"/>
      <c r="AX2930" s="17"/>
      <c r="AY2930" s="17"/>
    </row>
    <row r="2931" spans="2:51">
      <c r="B2931" s="6" t="s">
        <v>588</v>
      </c>
      <c r="C2931" s="17"/>
      <c r="D2931" s="17"/>
      <c r="E2931" s="17"/>
      <c r="F2931" s="17"/>
      <c r="G2931" s="17"/>
      <c r="H2931" s="17"/>
      <c r="I2931" s="17"/>
      <c r="J2931" s="17"/>
      <c r="K2931" s="17"/>
      <c r="L2931" s="17"/>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7"/>
      <c r="AI2931" s="17"/>
      <c r="AJ2931" s="17"/>
      <c r="AK2931" s="17"/>
      <c r="AL2931" s="17"/>
      <c r="AM2931" s="17"/>
      <c r="AN2931" s="17"/>
      <c r="AO2931" s="17"/>
      <c r="AP2931" s="17"/>
      <c r="AQ2931" s="17"/>
      <c r="AR2931" s="17"/>
      <c r="AS2931" s="17"/>
      <c r="AT2931" s="17"/>
      <c r="AU2931" s="17"/>
      <c r="AV2931" s="17"/>
      <c r="AW2931" s="17"/>
      <c r="AX2931" s="17"/>
      <c r="AY2931" s="17"/>
    </row>
    <row r="2932" spans="2:51">
      <c r="B2932" s="24" t="s">
        <v>16</v>
      </c>
      <c r="C2932" s="17"/>
      <c r="D2932" s="17"/>
      <c r="E2932" s="17"/>
      <c r="F2932" s="17"/>
      <c r="G2932" s="17"/>
      <c r="H2932" s="17"/>
      <c r="I2932" s="17"/>
      <c r="J2932" s="17"/>
      <c r="K2932" s="17"/>
      <c r="L2932" s="17"/>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7"/>
      <c r="AI2932" s="17"/>
      <c r="AJ2932" s="17"/>
      <c r="AK2932" s="17"/>
      <c r="AL2932" s="17"/>
      <c r="AM2932" s="17"/>
      <c r="AN2932" s="17"/>
      <c r="AO2932" s="17"/>
      <c r="AP2932" s="17"/>
      <c r="AQ2932" s="17"/>
      <c r="AR2932" s="17"/>
      <c r="AS2932" s="17"/>
      <c r="AT2932" s="17"/>
      <c r="AU2932" s="17"/>
      <c r="AV2932" s="17"/>
      <c r="AW2932" s="17"/>
      <c r="AX2932" s="17"/>
      <c r="AY2932" s="17"/>
    </row>
    <row r="2933" spans="2:51">
      <c r="B2933" t="s">
        <v>133</v>
      </c>
      <c r="C2933" s="17">
        <v>0.149406898467978</v>
      </c>
      <c r="D2933" s="17">
        <v>0.188918225518793</v>
      </c>
      <c r="E2933" s="17">
        <v>0.111491338932699</v>
      </c>
      <c r="F2933" s="17"/>
      <c r="G2933" s="17">
        <v>0.22649865852364301</v>
      </c>
      <c r="H2933" s="17">
        <v>0.26450140642990699</v>
      </c>
      <c r="I2933" s="17">
        <v>0.156033418355742</v>
      </c>
      <c r="J2933" s="17">
        <v>0.112305438384236</v>
      </c>
      <c r="K2933" s="17">
        <v>0.123503379709777</v>
      </c>
      <c r="L2933" s="17">
        <v>7.5157002592668595E-2</v>
      </c>
      <c r="M2933" s="17"/>
      <c r="N2933" s="17">
        <v>0.188436341886111</v>
      </c>
      <c r="O2933" s="17">
        <v>0.14329458576874801</v>
      </c>
      <c r="P2933" s="17">
        <v>0.116189787502677</v>
      </c>
      <c r="Q2933" s="17">
        <v>0.14136583488344701</v>
      </c>
      <c r="R2933" s="17"/>
      <c r="S2933" s="17">
        <v>0.23763130576376901</v>
      </c>
      <c r="T2933" s="17">
        <v>0.139876139508153</v>
      </c>
      <c r="U2933" s="17">
        <v>0.18095497015950901</v>
      </c>
      <c r="V2933" s="17">
        <v>0.107888314546149</v>
      </c>
      <c r="W2933" s="17">
        <v>0.115608018564408</v>
      </c>
      <c r="X2933" s="17">
        <v>0.13083823257756899</v>
      </c>
      <c r="Y2933" s="17">
        <v>9.1057200715147904E-2</v>
      </c>
      <c r="Z2933" s="17">
        <v>0.13065349023454301</v>
      </c>
      <c r="AA2933" s="17">
        <v>0.183849689979176</v>
      </c>
      <c r="AB2933" s="17">
        <v>0.100188057229569</v>
      </c>
      <c r="AC2933" s="17">
        <v>0.25448641021344598</v>
      </c>
      <c r="AD2933" s="17">
        <v>8.6085151481805594E-2</v>
      </c>
      <c r="AE2933" s="17"/>
      <c r="AF2933" s="17">
        <v>0.109730209208006</v>
      </c>
      <c r="AG2933" s="17">
        <v>0.20386929268173401</v>
      </c>
      <c r="AH2933" s="17">
        <v>8.9184980812188994E-2</v>
      </c>
      <c r="AI2933" s="17"/>
      <c r="AJ2933" s="17">
        <v>0.132111273293293</v>
      </c>
      <c r="AK2933" s="17">
        <v>0.18204778716525</v>
      </c>
      <c r="AL2933" s="17">
        <v>0.17912404129901599</v>
      </c>
      <c r="AM2933" s="17"/>
      <c r="AN2933" s="17">
        <v>0.131510268519728</v>
      </c>
      <c r="AO2933" s="17">
        <v>0.154654794965154</v>
      </c>
      <c r="AP2933" s="17">
        <v>0.179681301463612</v>
      </c>
      <c r="AQ2933" s="17">
        <v>0.23912282285803599</v>
      </c>
      <c r="AR2933" s="17">
        <v>0.27991770227216001</v>
      </c>
      <c r="AS2933" s="17"/>
      <c r="AT2933" s="17">
        <v>0.14919228397579501</v>
      </c>
      <c r="AU2933" s="17">
        <v>0.161371260507193</v>
      </c>
      <c r="AV2933" s="17"/>
      <c r="AW2933" s="17">
        <v>0.17142833967113899</v>
      </c>
      <c r="AX2933" s="17">
        <v>0.16318929925823999</v>
      </c>
      <c r="AY2933" s="17">
        <v>0.12190266036087</v>
      </c>
    </row>
    <row r="2934" spans="2:51">
      <c r="B2934" t="s">
        <v>134</v>
      </c>
      <c r="C2934" s="17">
        <v>0.38492620599870098</v>
      </c>
      <c r="D2934" s="17">
        <v>0.35198607580674601</v>
      </c>
      <c r="E2934" s="17">
        <v>0.41592533035775597</v>
      </c>
      <c r="F2934" s="17"/>
      <c r="G2934" s="17">
        <v>0.43416183013923099</v>
      </c>
      <c r="H2934" s="17">
        <v>0.342288465869025</v>
      </c>
      <c r="I2934" s="17">
        <v>0.39505951089832703</v>
      </c>
      <c r="J2934" s="17">
        <v>0.37557956867641601</v>
      </c>
      <c r="K2934" s="17">
        <v>0.326227151466913</v>
      </c>
      <c r="L2934" s="17">
        <v>0.42750326947614198</v>
      </c>
      <c r="M2934" s="17"/>
      <c r="N2934" s="17">
        <v>0.39090322563169499</v>
      </c>
      <c r="O2934" s="17">
        <v>0.39010691970113698</v>
      </c>
      <c r="P2934" s="17">
        <v>0.40590157690303302</v>
      </c>
      <c r="Q2934" s="17">
        <v>0.36146295977986098</v>
      </c>
      <c r="R2934" s="17"/>
      <c r="S2934" s="17">
        <v>0.39647025088260401</v>
      </c>
      <c r="T2934" s="17">
        <v>0.41096401958965201</v>
      </c>
      <c r="U2934" s="17">
        <v>0.35242625785381398</v>
      </c>
      <c r="V2934" s="17">
        <v>0.37973597660283398</v>
      </c>
      <c r="W2934" s="17">
        <v>0.36486113810121401</v>
      </c>
      <c r="X2934" s="17">
        <v>0.43785431528766999</v>
      </c>
      <c r="Y2934" s="17">
        <v>0.34979570241153901</v>
      </c>
      <c r="Z2934" s="17">
        <v>0.36963212716275901</v>
      </c>
      <c r="AA2934" s="17">
        <v>0.36050249689893699</v>
      </c>
      <c r="AB2934" s="17">
        <v>0.38907232904612798</v>
      </c>
      <c r="AC2934" s="17">
        <v>0.29729110815489901</v>
      </c>
      <c r="AD2934" s="17">
        <v>0.51975663335382905</v>
      </c>
      <c r="AE2934" s="17"/>
      <c r="AF2934" s="17">
        <v>0.32352515259324899</v>
      </c>
      <c r="AG2934" s="17">
        <v>0.40652008792325101</v>
      </c>
      <c r="AH2934" s="17">
        <v>0.43976086698650801</v>
      </c>
      <c r="AI2934" s="17"/>
      <c r="AJ2934" s="17">
        <v>0.38231176789164101</v>
      </c>
      <c r="AK2934" s="17">
        <v>0.43791866284165198</v>
      </c>
      <c r="AL2934" s="17">
        <v>0.41046056937243702</v>
      </c>
      <c r="AM2934" s="17"/>
      <c r="AN2934" s="17">
        <v>0.37733265294809498</v>
      </c>
      <c r="AO2934" s="17">
        <v>0.44356710826277701</v>
      </c>
      <c r="AP2934" s="17">
        <v>0.380379348824745</v>
      </c>
      <c r="AQ2934" s="17">
        <v>0.35778926983224102</v>
      </c>
      <c r="AR2934" s="17">
        <v>0.37385521250332199</v>
      </c>
      <c r="AS2934" s="17"/>
      <c r="AT2934" s="17">
        <v>0.38595962082603302</v>
      </c>
      <c r="AU2934" s="17">
        <v>0.38223018105328599</v>
      </c>
      <c r="AV2934" s="17"/>
      <c r="AW2934" s="17">
        <v>0.37868842964379901</v>
      </c>
      <c r="AX2934" s="17">
        <v>0.39314082387146598</v>
      </c>
      <c r="AY2934" s="17">
        <v>0.38962617708533098</v>
      </c>
    </row>
    <row r="2935" spans="2:51">
      <c r="B2935" t="s">
        <v>135</v>
      </c>
      <c r="C2935" s="17">
        <v>0.26445577706061302</v>
      </c>
      <c r="D2935" s="17">
        <v>0.25118660016011901</v>
      </c>
      <c r="E2935" s="17">
        <v>0.276630911422243</v>
      </c>
      <c r="F2935" s="17"/>
      <c r="G2935" s="17">
        <v>0.219652317434713</v>
      </c>
      <c r="H2935" s="17">
        <v>0.187040483512251</v>
      </c>
      <c r="I2935" s="17">
        <v>0.19959062524771401</v>
      </c>
      <c r="J2935" s="17">
        <v>0.32807260316452402</v>
      </c>
      <c r="K2935" s="17">
        <v>0.31799513031735799</v>
      </c>
      <c r="L2935" s="17">
        <v>0.30613407104441998</v>
      </c>
      <c r="M2935" s="17"/>
      <c r="N2935" s="17">
        <v>0.230957253095598</v>
      </c>
      <c r="O2935" s="17">
        <v>0.23344756178127901</v>
      </c>
      <c r="P2935" s="17">
        <v>0.34908845329115101</v>
      </c>
      <c r="Q2935" s="17">
        <v>0.27003758486260998</v>
      </c>
      <c r="R2935" s="17"/>
      <c r="S2935" s="17">
        <v>0.204814869054183</v>
      </c>
      <c r="T2935" s="17">
        <v>0.25839185229485101</v>
      </c>
      <c r="U2935" s="17">
        <v>0.24424531084008699</v>
      </c>
      <c r="V2935" s="17">
        <v>0.36690785061487902</v>
      </c>
      <c r="W2935" s="17">
        <v>0.23990822833997699</v>
      </c>
      <c r="X2935" s="17">
        <v>0.19141078451688601</v>
      </c>
      <c r="Y2935" s="17">
        <v>0.36228402869082299</v>
      </c>
      <c r="Z2935" s="17">
        <v>0.248302338548541</v>
      </c>
      <c r="AA2935" s="17">
        <v>0.25063102026665002</v>
      </c>
      <c r="AB2935" s="17">
        <v>0.29242652685336801</v>
      </c>
      <c r="AC2935" s="17">
        <v>0.272230848300543</v>
      </c>
      <c r="AD2935" s="17">
        <v>0.223148604343997</v>
      </c>
      <c r="AE2935" s="17"/>
      <c r="AF2935" s="17">
        <v>0.29716661342297002</v>
      </c>
      <c r="AG2935" s="17">
        <v>0.219059584564674</v>
      </c>
      <c r="AH2935" s="17">
        <v>0.34774072099217401</v>
      </c>
      <c r="AI2935" s="17"/>
      <c r="AJ2935" s="17">
        <v>0.287071520563912</v>
      </c>
      <c r="AK2935" s="17">
        <v>0.21600284973410599</v>
      </c>
      <c r="AL2935" s="17">
        <v>0.19779202815666799</v>
      </c>
      <c r="AM2935" s="17"/>
      <c r="AN2935" s="17">
        <v>0.26583080640443701</v>
      </c>
      <c r="AO2935" s="17">
        <v>0.195179003654886</v>
      </c>
      <c r="AP2935" s="17">
        <v>0.23785169495113101</v>
      </c>
      <c r="AQ2935" s="17">
        <v>0.26371177071204299</v>
      </c>
      <c r="AR2935" s="17">
        <v>0.15642544966015801</v>
      </c>
      <c r="AS2935" s="17"/>
      <c r="AT2935" s="17">
        <v>0.26797843613060102</v>
      </c>
      <c r="AU2935" s="17">
        <v>0.25102676258589901</v>
      </c>
      <c r="AV2935" s="17"/>
      <c r="AW2935" s="17">
        <v>0.24447730895341499</v>
      </c>
      <c r="AX2935" s="17">
        <v>0.30890278301568702</v>
      </c>
      <c r="AY2935" s="17">
        <v>0.27488306319345301</v>
      </c>
    </row>
    <row r="2936" spans="2:51">
      <c r="B2936" t="s">
        <v>136</v>
      </c>
      <c r="C2936" s="17">
        <v>9.0732815703401998E-2</v>
      </c>
      <c r="D2936" s="17">
        <v>9.1504285754602302E-2</v>
      </c>
      <c r="E2936" s="17">
        <v>9.0470442188491998E-2</v>
      </c>
      <c r="F2936" s="17"/>
      <c r="G2936" s="17">
        <v>2.51206068154958E-2</v>
      </c>
      <c r="H2936" s="17">
        <v>0.119431582496262</v>
      </c>
      <c r="I2936" s="17">
        <v>8.4960459537765307E-2</v>
      </c>
      <c r="J2936" s="17">
        <v>6.4574982649701601E-2</v>
      </c>
      <c r="K2936" s="17">
        <v>0.121713343351396</v>
      </c>
      <c r="L2936" s="17">
        <v>0.10471080085571501</v>
      </c>
      <c r="M2936" s="17"/>
      <c r="N2936" s="17">
        <v>0.100670681191841</v>
      </c>
      <c r="O2936" s="17">
        <v>9.5034978176050194E-2</v>
      </c>
      <c r="P2936" s="17">
        <v>7.2259125497564594E-2</v>
      </c>
      <c r="Q2936" s="17">
        <v>8.5867349653308001E-2</v>
      </c>
      <c r="R2936" s="17"/>
      <c r="S2936" s="17">
        <v>7.1011878426056996E-2</v>
      </c>
      <c r="T2936" s="17">
        <v>0.139388218641052</v>
      </c>
      <c r="U2936" s="17">
        <v>0.10078882744277599</v>
      </c>
      <c r="V2936" s="17">
        <v>7.6486667710497697E-2</v>
      </c>
      <c r="W2936" s="17">
        <v>0.123084166703324</v>
      </c>
      <c r="X2936" s="17">
        <v>5.9235622991851401E-2</v>
      </c>
      <c r="Y2936" s="17">
        <v>0.122427300804479</v>
      </c>
      <c r="Z2936" s="17">
        <v>0.129529788662339</v>
      </c>
      <c r="AA2936" s="17">
        <v>7.2339271562894297E-2</v>
      </c>
      <c r="AB2936" s="17">
        <v>4.4222464226876902E-2</v>
      </c>
      <c r="AC2936" s="17">
        <v>0.108327612966567</v>
      </c>
      <c r="AD2936" s="17">
        <v>2.7206551189750398E-2</v>
      </c>
      <c r="AE2936" s="17"/>
      <c r="AF2936" s="17">
        <v>0.117307050178122</v>
      </c>
      <c r="AG2936" s="17">
        <v>8.6466508566814398E-2</v>
      </c>
      <c r="AH2936" s="17">
        <v>4.43292993667012E-2</v>
      </c>
      <c r="AI2936" s="17"/>
      <c r="AJ2936" s="17">
        <v>9.2295880003261901E-2</v>
      </c>
      <c r="AK2936" s="17">
        <v>8.4487001251100299E-2</v>
      </c>
      <c r="AL2936" s="17">
        <v>0.130167176636486</v>
      </c>
      <c r="AM2936" s="17"/>
      <c r="AN2936" s="17">
        <v>8.6015195433359906E-2</v>
      </c>
      <c r="AO2936" s="17">
        <v>6.0737499988448601E-2</v>
      </c>
      <c r="AP2936" s="17">
        <v>0.11955444319026901</v>
      </c>
      <c r="AQ2936" s="17">
        <v>7.6936396995047396E-2</v>
      </c>
      <c r="AR2936" s="17">
        <v>0.13491231494655101</v>
      </c>
      <c r="AS2936" s="17"/>
      <c r="AT2936" s="17">
        <v>9.0721713492244505E-2</v>
      </c>
      <c r="AU2936" s="17">
        <v>7.9744517448147395E-2</v>
      </c>
      <c r="AV2936" s="17"/>
      <c r="AW2936" s="17">
        <v>0.107898339170824</v>
      </c>
      <c r="AX2936" s="17">
        <v>7.8602719694919096E-2</v>
      </c>
      <c r="AY2936" s="17">
        <v>7.5127361854781194E-2</v>
      </c>
    </row>
    <row r="2937" spans="2:51">
      <c r="B2937" t="s">
        <v>137</v>
      </c>
      <c r="C2937" s="17">
        <v>5.5783149575109402E-2</v>
      </c>
      <c r="D2937" s="17">
        <v>8.2065732817517806E-2</v>
      </c>
      <c r="E2937" s="17">
        <v>3.1419335202633902E-2</v>
      </c>
      <c r="F2937" s="17"/>
      <c r="G2937" s="17">
        <v>4.9465193564594799E-2</v>
      </c>
      <c r="H2937" s="17">
        <v>5.2841917826283599E-2</v>
      </c>
      <c r="I2937" s="17">
        <v>7.5764219983773001E-2</v>
      </c>
      <c r="J2937" s="17">
        <v>4.8508873782166902E-2</v>
      </c>
      <c r="K2937" s="17">
        <v>7.4725106492019702E-2</v>
      </c>
      <c r="L2937" s="17">
        <v>3.8997326597994E-2</v>
      </c>
      <c r="M2937" s="17"/>
      <c r="N2937" s="17">
        <v>5.6030652804128299E-2</v>
      </c>
      <c r="O2937" s="17">
        <v>6.2948275883944194E-2</v>
      </c>
      <c r="P2937" s="17">
        <v>2.2965699627922002E-2</v>
      </c>
      <c r="Q2937" s="17">
        <v>7.0397728183384203E-2</v>
      </c>
      <c r="R2937" s="17"/>
      <c r="S2937" s="17">
        <v>3.9528522900850203E-2</v>
      </c>
      <c r="T2937" s="17">
        <v>2.7803721352475701E-2</v>
      </c>
      <c r="U2937" s="17">
        <v>6.1024728249953197E-2</v>
      </c>
      <c r="V2937" s="17">
        <v>3.3051930418723501E-2</v>
      </c>
      <c r="W2937" s="17">
        <v>9.1621827456509305E-2</v>
      </c>
      <c r="X2937" s="17">
        <v>0.10239986609516</v>
      </c>
      <c r="Y2937" s="17">
        <v>6.4770716586735999E-2</v>
      </c>
      <c r="Z2937" s="17">
        <v>3.35718660877459E-2</v>
      </c>
      <c r="AA2937" s="17">
        <v>6.1549991493938798E-2</v>
      </c>
      <c r="AB2937" s="17">
        <v>7.9826703889529199E-2</v>
      </c>
      <c r="AC2937" s="17">
        <v>2.32444536539426E-2</v>
      </c>
      <c r="AD2937" s="17">
        <v>5.9115188505334197E-2</v>
      </c>
      <c r="AE2937" s="17"/>
      <c r="AF2937" s="17">
        <v>8.6406576414908398E-2</v>
      </c>
      <c r="AG2937" s="17">
        <v>3.4396054816152002E-2</v>
      </c>
      <c r="AH2937" s="17">
        <v>5.4382236768266E-2</v>
      </c>
      <c r="AI2937" s="17"/>
      <c r="AJ2937" s="17">
        <v>6.2686683340519897E-2</v>
      </c>
      <c r="AK2937" s="17">
        <v>3.4124977219744099E-2</v>
      </c>
      <c r="AL2937" s="17">
        <v>4.3856582410157503E-2</v>
      </c>
      <c r="AM2937" s="17"/>
      <c r="AN2937" s="17">
        <v>5.77685508366425E-2</v>
      </c>
      <c r="AO2937" s="17">
        <v>8.8281136813501401E-2</v>
      </c>
      <c r="AP2937" s="17">
        <v>4.3778299993640302E-2</v>
      </c>
      <c r="AQ2937" s="17">
        <v>3.10384249061148E-2</v>
      </c>
      <c r="AR2937" s="17">
        <v>0</v>
      </c>
      <c r="AS2937" s="17"/>
      <c r="AT2937" s="17">
        <v>5.1676144867133803E-2</v>
      </c>
      <c r="AU2937" s="17">
        <v>8.6738199898207594E-2</v>
      </c>
      <c r="AV2937" s="17"/>
      <c r="AW2937" s="17">
        <v>6.8394920023788594E-2</v>
      </c>
      <c r="AX2937" s="17">
        <v>3.4434588888115597E-2</v>
      </c>
      <c r="AY2937" s="17">
        <v>4.74894952758598E-2</v>
      </c>
    </row>
    <row r="2938" spans="2:51">
      <c r="B2938" t="s">
        <v>119</v>
      </c>
      <c r="C2938" s="17">
        <v>5.4695153194196502E-2</v>
      </c>
      <c r="D2938" s="17">
        <v>3.4339079942222003E-2</v>
      </c>
      <c r="E2938" s="17">
        <v>7.4062641896176507E-2</v>
      </c>
      <c r="F2938" s="17"/>
      <c r="G2938" s="17">
        <v>4.5101393522322002E-2</v>
      </c>
      <c r="H2938" s="17">
        <v>3.3896143866271697E-2</v>
      </c>
      <c r="I2938" s="17">
        <v>8.8591765976678102E-2</v>
      </c>
      <c r="J2938" s="17">
        <v>7.0958533342955196E-2</v>
      </c>
      <c r="K2938" s="17">
        <v>3.5835888662536397E-2</v>
      </c>
      <c r="L2938" s="17">
        <v>4.7497529433060001E-2</v>
      </c>
      <c r="M2938" s="17"/>
      <c r="N2938" s="17">
        <v>3.3001845390626901E-2</v>
      </c>
      <c r="O2938" s="17">
        <v>7.5167678688840903E-2</v>
      </c>
      <c r="P2938" s="17">
        <v>3.3595357177652198E-2</v>
      </c>
      <c r="Q2938" s="17">
        <v>7.08685426373898E-2</v>
      </c>
      <c r="R2938" s="17"/>
      <c r="S2938" s="17">
        <v>5.0543172972535799E-2</v>
      </c>
      <c r="T2938" s="17">
        <v>2.3576048613815501E-2</v>
      </c>
      <c r="U2938" s="17">
        <v>6.0559905453860599E-2</v>
      </c>
      <c r="V2938" s="17">
        <v>3.5929260106917403E-2</v>
      </c>
      <c r="W2938" s="17">
        <v>6.4916620834568298E-2</v>
      </c>
      <c r="X2938" s="17">
        <v>7.8261178530864201E-2</v>
      </c>
      <c r="Y2938" s="17">
        <v>9.6650507912752603E-3</v>
      </c>
      <c r="Z2938" s="17">
        <v>8.83103893040732E-2</v>
      </c>
      <c r="AA2938" s="17">
        <v>7.1127529798403893E-2</v>
      </c>
      <c r="AB2938" s="17">
        <v>9.4263918754529205E-2</v>
      </c>
      <c r="AC2938" s="17">
        <v>4.4419566710601897E-2</v>
      </c>
      <c r="AD2938" s="17">
        <v>8.4687871125284503E-2</v>
      </c>
      <c r="AE2938" s="17"/>
      <c r="AF2938" s="17">
        <v>6.5864398182744102E-2</v>
      </c>
      <c r="AG2938" s="17">
        <v>4.9688471447374101E-2</v>
      </c>
      <c r="AH2938" s="17">
        <v>2.4601895074162501E-2</v>
      </c>
      <c r="AI2938" s="17"/>
      <c r="AJ2938" s="17">
        <v>4.3522874907372201E-2</v>
      </c>
      <c r="AK2938" s="17">
        <v>4.5418721788147903E-2</v>
      </c>
      <c r="AL2938" s="17">
        <v>3.8599602125235499E-2</v>
      </c>
      <c r="AM2938" s="17"/>
      <c r="AN2938" s="17">
        <v>8.1542525857738399E-2</v>
      </c>
      <c r="AO2938" s="17">
        <v>5.7580456315233099E-2</v>
      </c>
      <c r="AP2938" s="17">
        <v>3.8754911576602803E-2</v>
      </c>
      <c r="AQ2938" s="17">
        <v>3.14013146965181E-2</v>
      </c>
      <c r="AR2938" s="17">
        <v>5.4889320617807998E-2</v>
      </c>
      <c r="AS2938" s="17"/>
      <c r="AT2938" s="17">
        <v>5.44718007081927E-2</v>
      </c>
      <c r="AU2938" s="17">
        <v>3.8889078507267701E-2</v>
      </c>
      <c r="AV2938" s="17"/>
      <c r="AW2938" s="17">
        <v>2.91126625370337E-2</v>
      </c>
      <c r="AX2938" s="17">
        <v>2.1729785271572901E-2</v>
      </c>
      <c r="AY2938" s="17">
        <v>9.0971242229704999E-2</v>
      </c>
    </row>
    <row r="2939" spans="2:51">
      <c r="B2939" t="s">
        <v>138</v>
      </c>
      <c r="C2939" s="17">
        <v>0.53433310446667903</v>
      </c>
      <c r="D2939" s="17">
        <v>0.54090430132553902</v>
      </c>
      <c r="E2939" s="17">
        <v>0.52741666929045505</v>
      </c>
      <c r="F2939" s="17"/>
      <c r="G2939" s="17">
        <v>0.66066048866287397</v>
      </c>
      <c r="H2939" s="17">
        <v>0.606789872298932</v>
      </c>
      <c r="I2939" s="17">
        <v>0.55109292925407005</v>
      </c>
      <c r="J2939" s="17">
        <v>0.48788500706065202</v>
      </c>
      <c r="K2939" s="17">
        <v>0.44973053117668998</v>
      </c>
      <c r="L2939" s="17">
        <v>0.50266027206881103</v>
      </c>
      <c r="M2939" s="17"/>
      <c r="N2939" s="17">
        <v>0.57933956751780602</v>
      </c>
      <c r="O2939" s="17">
        <v>0.53340150546988496</v>
      </c>
      <c r="P2939" s="17">
        <v>0.52209136440571002</v>
      </c>
      <c r="Q2939" s="17">
        <v>0.50282879466330799</v>
      </c>
      <c r="R2939" s="17"/>
      <c r="S2939" s="17">
        <v>0.63410155664637402</v>
      </c>
      <c r="T2939" s="17">
        <v>0.55084015909780504</v>
      </c>
      <c r="U2939" s="17">
        <v>0.53338122801332299</v>
      </c>
      <c r="V2939" s="17">
        <v>0.48762429114898198</v>
      </c>
      <c r="W2939" s="17">
        <v>0.48046915666562101</v>
      </c>
      <c r="X2939" s="17">
        <v>0.56869254786523804</v>
      </c>
      <c r="Y2939" s="17">
        <v>0.44085290312668701</v>
      </c>
      <c r="Z2939" s="17">
        <v>0.50028561739730104</v>
      </c>
      <c r="AA2939" s="17">
        <v>0.54435218687811304</v>
      </c>
      <c r="AB2939" s="17">
        <v>0.48926038627569701</v>
      </c>
      <c r="AC2939" s="17">
        <v>0.55177751836834499</v>
      </c>
      <c r="AD2939" s="17">
        <v>0.605841784835634</v>
      </c>
      <c r="AE2939" s="17"/>
      <c r="AF2939" s="17">
        <v>0.43325536180125601</v>
      </c>
      <c r="AG2939" s="17">
        <v>0.61038938060498504</v>
      </c>
      <c r="AH2939" s="17">
        <v>0.52894584779869702</v>
      </c>
      <c r="AI2939" s="17"/>
      <c r="AJ2939" s="17">
        <v>0.51442304118493398</v>
      </c>
      <c r="AK2939" s="17">
        <v>0.61996645000690198</v>
      </c>
      <c r="AL2939" s="17">
        <v>0.58958461067145196</v>
      </c>
      <c r="AM2939" s="17"/>
      <c r="AN2939" s="17">
        <v>0.50884292146782295</v>
      </c>
      <c r="AO2939" s="17">
        <v>0.59822190322793101</v>
      </c>
      <c r="AP2939" s="17">
        <v>0.56006065028835705</v>
      </c>
      <c r="AQ2939" s="17">
        <v>0.59691209269027701</v>
      </c>
      <c r="AR2939" s="17">
        <v>0.65377291477548205</v>
      </c>
      <c r="AS2939" s="17"/>
      <c r="AT2939" s="17">
        <v>0.53515190480182795</v>
      </c>
      <c r="AU2939" s="17">
        <v>0.54360144156047896</v>
      </c>
      <c r="AV2939" s="17"/>
      <c r="AW2939" s="17">
        <v>0.55011676931493803</v>
      </c>
      <c r="AX2939" s="17">
        <v>0.55633012312970598</v>
      </c>
      <c r="AY2939" s="17">
        <v>0.51152883744620103</v>
      </c>
    </row>
    <row r="2940" spans="2:51">
      <c r="B2940" t="s">
        <v>139</v>
      </c>
      <c r="C2940" s="17">
        <v>0.14651596527851099</v>
      </c>
      <c r="D2940" s="17">
        <v>0.17357001857212001</v>
      </c>
      <c r="E2940" s="17">
        <v>0.121889777391126</v>
      </c>
      <c r="F2940" s="17"/>
      <c r="G2940" s="17">
        <v>7.4585800380090606E-2</v>
      </c>
      <c r="H2940" s="17">
        <v>0.17227350032254601</v>
      </c>
      <c r="I2940" s="17">
        <v>0.16072467952153799</v>
      </c>
      <c r="J2940" s="17">
        <v>0.113083856431868</v>
      </c>
      <c r="K2940" s="17">
        <v>0.19643844984341599</v>
      </c>
      <c r="L2940" s="17">
        <v>0.14370812745370901</v>
      </c>
      <c r="M2940" s="17"/>
      <c r="N2940" s="17">
        <v>0.156701333995969</v>
      </c>
      <c r="O2940" s="17">
        <v>0.157983254059994</v>
      </c>
      <c r="P2940" s="17">
        <v>9.5224825125486606E-2</v>
      </c>
      <c r="Q2940" s="17">
        <v>0.156265077836692</v>
      </c>
      <c r="R2940" s="17"/>
      <c r="S2940" s="17">
        <v>0.110540401326907</v>
      </c>
      <c r="T2940" s="17">
        <v>0.16719193999352799</v>
      </c>
      <c r="U2940" s="17">
        <v>0.16181355569273001</v>
      </c>
      <c r="V2940" s="17">
        <v>0.109538598129221</v>
      </c>
      <c r="W2940" s="17">
        <v>0.21470599415983299</v>
      </c>
      <c r="X2940" s="17">
        <v>0.161635489087011</v>
      </c>
      <c r="Y2940" s="17">
        <v>0.187198017391215</v>
      </c>
      <c r="Z2940" s="17">
        <v>0.16310165475008501</v>
      </c>
      <c r="AA2940" s="17">
        <v>0.13388926305683299</v>
      </c>
      <c r="AB2940" s="17">
        <v>0.124049168116406</v>
      </c>
      <c r="AC2940" s="17">
        <v>0.13157206662050999</v>
      </c>
      <c r="AD2940" s="17">
        <v>8.6321739695084596E-2</v>
      </c>
      <c r="AE2940" s="17"/>
      <c r="AF2940" s="17">
        <v>0.20371362659302999</v>
      </c>
      <c r="AG2940" s="17">
        <v>0.120862563382966</v>
      </c>
      <c r="AH2940" s="17">
        <v>9.8711536134967207E-2</v>
      </c>
      <c r="AI2940" s="17"/>
      <c r="AJ2940" s="17">
        <v>0.15498256334378199</v>
      </c>
      <c r="AK2940" s="17">
        <v>0.118611978470844</v>
      </c>
      <c r="AL2940" s="17">
        <v>0.17402375904664399</v>
      </c>
      <c r="AM2940" s="17"/>
      <c r="AN2940" s="17">
        <v>0.14378374627000201</v>
      </c>
      <c r="AO2940" s="17">
        <v>0.14901863680194999</v>
      </c>
      <c r="AP2940" s="17">
        <v>0.16333274318391</v>
      </c>
      <c r="AQ2940" s="17">
        <v>0.107974821901162</v>
      </c>
      <c r="AR2940" s="17">
        <v>0.13491231494655101</v>
      </c>
      <c r="AS2940" s="17"/>
      <c r="AT2940" s="17">
        <v>0.14239785835937799</v>
      </c>
      <c r="AU2940" s="17">
        <v>0.166482717346355</v>
      </c>
      <c r="AV2940" s="17"/>
      <c r="AW2940" s="17">
        <v>0.176293259194613</v>
      </c>
      <c r="AX2940" s="17">
        <v>0.113037308583035</v>
      </c>
      <c r="AY2940" s="17">
        <v>0.12261685713064099</v>
      </c>
    </row>
    <row r="2941" spans="2:51">
      <c r="B2941" t="s">
        <v>140</v>
      </c>
      <c r="C2941" s="17">
        <v>0.38781713918816801</v>
      </c>
      <c r="D2941" s="17">
        <v>0.36733428275341901</v>
      </c>
      <c r="E2941" s="17">
        <v>0.405526891899329</v>
      </c>
      <c r="F2941" s="17"/>
      <c r="G2941" s="17">
        <v>0.58607468828278397</v>
      </c>
      <c r="H2941" s="17">
        <v>0.43451637197638598</v>
      </c>
      <c r="I2941" s="17">
        <v>0.39036824973253098</v>
      </c>
      <c r="J2941" s="17">
        <v>0.374801150628784</v>
      </c>
      <c r="K2941" s="17">
        <v>0.25329208133327502</v>
      </c>
      <c r="L2941" s="17">
        <v>0.358952144615101</v>
      </c>
      <c r="M2941" s="17"/>
      <c r="N2941" s="17">
        <v>0.42263823352183699</v>
      </c>
      <c r="O2941" s="17">
        <v>0.37541825140989099</v>
      </c>
      <c r="P2941" s="17">
        <v>0.426866539280223</v>
      </c>
      <c r="Q2941" s="17">
        <v>0.34656371682661602</v>
      </c>
      <c r="R2941" s="17"/>
      <c r="S2941" s="17">
        <v>0.52356115531946601</v>
      </c>
      <c r="T2941" s="17">
        <v>0.38364821910427699</v>
      </c>
      <c r="U2941" s="17">
        <v>0.37156767232059301</v>
      </c>
      <c r="V2941" s="17">
        <v>0.37808569301976103</v>
      </c>
      <c r="W2941" s="17">
        <v>0.26576316250578802</v>
      </c>
      <c r="X2941" s="17">
        <v>0.40705705877822701</v>
      </c>
      <c r="Y2941" s="17">
        <v>0.25365488573547101</v>
      </c>
      <c r="Z2941" s="17">
        <v>0.33718396264721701</v>
      </c>
      <c r="AA2941" s="17">
        <v>0.41046292382128002</v>
      </c>
      <c r="AB2941" s="17">
        <v>0.36521121815929097</v>
      </c>
      <c r="AC2941" s="17">
        <v>0.42020545174783502</v>
      </c>
      <c r="AD2941" s="17">
        <v>0.51952004514054995</v>
      </c>
      <c r="AE2941" s="17"/>
      <c r="AF2941" s="17">
        <v>0.22954173520822599</v>
      </c>
      <c r="AG2941" s="17">
        <v>0.48952681722201902</v>
      </c>
      <c r="AH2941" s="17">
        <v>0.43023431166373</v>
      </c>
      <c r="AI2941" s="17"/>
      <c r="AJ2941" s="17">
        <v>0.35944047784115202</v>
      </c>
      <c r="AK2941" s="17">
        <v>0.50135447153605806</v>
      </c>
      <c r="AL2941" s="17">
        <v>0.41556085162480799</v>
      </c>
      <c r="AM2941" s="17"/>
      <c r="AN2941" s="17">
        <v>0.36505917519782</v>
      </c>
      <c r="AO2941" s="17">
        <v>0.44920326642598102</v>
      </c>
      <c r="AP2941" s="17">
        <v>0.396727907104447</v>
      </c>
      <c r="AQ2941" s="17">
        <v>0.48893727078911497</v>
      </c>
      <c r="AR2941" s="17">
        <v>0.51886059982893096</v>
      </c>
      <c r="AS2941" s="17"/>
      <c r="AT2941" s="17">
        <v>0.39275404644244999</v>
      </c>
      <c r="AU2941" s="17">
        <v>0.37711872421412401</v>
      </c>
      <c r="AV2941" s="17"/>
      <c r="AW2941" s="17">
        <v>0.373823510120325</v>
      </c>
      <c r="AX2941" s="17">
        <v>0.44329281454667102</v>
      </c>
      <c r="AY2941" s="17">
        <v>0.38891198031556001</v>
      </c>
    </row>
    <row r="2942" spans="2:51">
      <c r="C2942" s="17"/>
      <c r="D2942" s="17"/>
      <c r="E2942" s="17"/>
      <c r="F2942" s="17"/>
      <c r="G2942" s="17"/>
      <c r="H2942" s="17"/>
      <c r="I2942" s="17"/>
      <c r="J2942" s="17"/>
      <c r="K2942" s="17"/>
      <c r="L2942" s="17"/>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7"/>
      <c r="AI2942" s="17"/>
      <c r="AJ2942" s="17"/>
      <c r="AK2942" s="17"/>
      <c r="AL2942" s="17"/>
      <c r="AM2942" s="17"/>
      <c r="AN2942" s="17"/>
      <c r="AO2942" s="17"/>
      <c r="AP2942" s="17"/>
      <c r="AQ2942" s="17"/>
      <c r="AR2942" s="17"/>
      <c r="AS2942" s="17"/>
      <c r="AT2942" s="17"/>
      <c r="AU2942" s="17"/>
      <c r="AV2942" s="17"/>
      <c r="AW2942" s="17"/>
      <c r="AX2942" s="17"/>
      <c r="AY2942" s="17"/>
    </row>
    <row r="2943" spans="2:51">
      <c r="B2943" s="6" t="s">
        <v>589</v>
      </c>
      <c r="C2943" s="17"/>
      <c r="D2943" s="17"/>
      <c r="E2943" s="17"/>
      <c r="F2943" s="17"/>
      <c r="G2943" s="17"/>
      <c r="H2943" s="17"/>
      <c r="I2943" s="17"/>
      <c r="J2943" s="17"/>
      <c r="K2943" s="17"/>
      <c r="L2943" s="17"/>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7"/>
      <c r="AI2943" s="17"/>
      <c r="AJ2943" s="17"/>
      <c r="AK2943" s="17"/>
      <c r="AL2943" s="17"/>
      <c r="AM2943" s="17"/>
      <c r="AN2943" s="17"/>
      <c r="AO2943" s="17"/>
      <c r="AP2943" s="17"/>
      <c r="AQ2943" s="17"/>
      <c r="AR2943" s="17"/>
      <c r="AS2943" s="17"/>
      <c r="AT2943" s="17"/>
      <c r="AU2943" s="17"/>
      <c r="AV2943" s="17"/>
      <c r="AW2943" s="17"/>
      <c r="AX2943" s="17"/>
      <c r="AY2943" s="17"/>
    </row>
    <row r="2944" spans="2:51">
      <c r="B2944" s="24" t="s">
        <v>16</v>
      </c>
      <c r="C2944" s="17"/>
      <c r="D2944" s="17"/>
      <c r="E2944" s="17"/>
      <c r="F2944" s="17"/>
      <c r="G2944" s="17"/>
      <c r="H2944" s="17"/>
      <c r="I2944" s="17"/>
      <c r="J2944" s="17"/>
      <c r="K2944" s="17"/>
      <c r="L2944" s="17"/>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7"/>
      <c r="AI2944" s="17"/>
      <c r="AJ2944" s="17"/>
      <c r="AK2944" s="17"/>
      <c r="AL2944" s="17"/>
      <c r="AM2944" s="17"/>
      <c r="AN2944" s="17"/>
      <c r="AO2944" s="17"/>
      <c r="AP2944" s="17"/>
      <c r="AQ2944" s="17"/>
      <c r="AR2944" s="17"/>
      <c r="AS2944" s="17"/>
      <c r="AT2944" s="17"/>
      <c r="AU2944" s="17"/>
      <c r="AV2944" s="17"/>
      <c r="AW2944" s="17"/>
      <c r="AX2944" s="17"/>
      <c r="AY2944" s="17"/>
    </row>
    <row r="2945" spans="2:51">
      <c r="B2945" t="s">
        <v>133</v>
      </c>
      <c r="C2945" s="17">
        <v>0.174692544256593</v>
      </c>
      <c r="D2945" s="17">
        <v>0.20751772351808401</v>
      </c>
      <c r="E2945" s="17">
        <v>0.14156323976461299</v>
      </c>
      <c r="F2945" s="17"/>
      <c r="G2945" s="17">
        <v>0.25369707827982302</v>
      </c>
      <c r="H2945" s="17">
        <v>0.27450149802530099</v>
      </c>
      <c r="I2945" s="17">
        <v>0.194807861411187</v>
      </c>
      <c r="J2945" s="17">
        <v>0.12903485124616501</v>
      </c>
      <c r="K2945" s="17">
        <v>0.13543501143231801</v>
      </c>
      <c r="L2945" s="17">
        <v>0.11430817162111399</v>
      </c>
      <c r="M2945" s="17"/>
      <c r="N2945" s="17">
        <v>0.208854999251431</v>
      </c>
      <c r="O2945" s="17">
        <v>0.18422310533560099</v>
      </c>
      <c r="P2945" s="17">
        <v>0.171197943747982</v>
      </c>
      <c r="Q2945" s="17">
        <v>0.13264429045627199</v>
      </c>
      <c r="R2945" s="17"/>
      <c r="S2945" s="17">
        <v>0.27572531487729901</v>
      </c>
      <c r="T2945" s="17">
        <v>0.17989012966655901</v>
      </c>
      <c r="U2945" s="17">
        <v>0.22090371924772301</v>
      </c>
      <c r="V2945" s="17">
        <v>0.13927869848572999</v>
      </c>
      <c r="W2945" s="17">
        <v>0.13764566388840899</v>
      </c>
      <c r="X2945" s="17">
        <v>0.14971959635516399</v>
      </c>
      <c r="Y2945" s="17">
        <v>0.107722573045716</v>
      </c>
      <c r="Z2945" s="17">
        <v>0.215977800811259</v>
      </c>
      <c r="AA2945" s="17">
        <v>0.158537340523208</v>
      </c>
      <c r="AB2945" s="17">
        <v>0.14471029047703701</v>
      </c>
      <c r="AC2945" s="17">
        <v>0.26748387803050599</v>
      </c>
      <c r="AD2945" s="17">
        <v>6.3333812944734696E-2</v>
      </c>
      <c r="AE2945" s="17"/>
      <c r="AF2945" s="17">
        <v>0.101898916948704</v>
      </c>
      <c r="AG2945" s="17">
        <v>0.25835040351238497</v>
      </c>
      <c r="AH2945" s="17">
        <v>0.103406876259098</v>
      </c>
      <c r="AI2945" s="17"/>
      <c r="AJ2945" s="17">
        <v>0.13194896068467399</v>
      </c>
      <c r="AK2945" s="17">
        <v>0.21506020249195501</v>
      </c>
      <c r="AL2945" s="17">
        <v>0.236499932495285</v>
      </c>
      <c r="AM2945" s="17"/>
      <c r="AN2945" s="17">
        <v>0.13568471175613001</v>
      </c>
      <c r="AO2945" s="17">
        <v>0.18055890436767499</v>
      </c>
      <c r="AP2945" s="17">
        <v>0.221580601330746</v>
      </c>
      <c r="AQ2945" s="17">
        <v>0.27558301191419798</v>
      </c>
      <c r="AR2945" s="17">
        <v>0.46192373384171997</v>
      </c>
      <c r="AS2945" s="17"/>
      <c r="AT2945" s="17">
        <v>0.171922338048664</v>
      </c>
      <c r="AU2945" s="17">
        <v>0.21102180882153199</v>
      </c>
      <c r="AV2945" s="17"/>
      <c r="AW2945" s="17">
        <v>0.219422843007193</v>
      </c>
      <c r="AX2945" s="17">
        <v>0.22017107878638001</v>
      </c>
      <c r="AY2945" s="17">
        <v>0.11436632459862101</v>
      </c>
    </row>
    <row r="2946" spans="2:51">
      <c r="B2946" t="s">
        <v>134</v>
      </c>
      <c r="C2946" s="17">
        <v>0.37185236256499099</v>
      </c>
      <c r="D2946" s="17">
        <v>0.37398915398017601</v>
      </c>
      <c r="E2946" s="17">
        <v>0.369890586517236</v>
      </c>
      <c r="F2946" s="17"/>
      <c r="G2946" s="17">
        <v>0.39406386461723297</v>
      </c>
      <c r="H2946" s="17">
        <v>0.35204838577439201</v>
      </c>
      <c r="I2946" s="17">
        <v>0.35853792883964603</v>
      </c>
      <c r="J2946" s="17">
        <v>0.385355064700793</v>
      </c>
      <c r="K2946" s="17">
        <v>0.402927840324659</v>
      </c>
      <c r="L2946" s="17">
        <v>0.35611099658762302</v>
      </c>
      <c r="M2946" s="17"/>
      <c r="N2946" s="17">
        <v>0.453994715348566</v>
      </c>
      <c r="O2946" s="17">
        <v>0.36417886348078599</v>
      </c>
      <c r="P2946" s="17">
        <v>0.33715632392013001</v>
      </c>
      <c r="Q2946" s="17">
        <v>0.32624604495413201</v>
      </c>
      <c r="R2946" s="17"/>
      <c r="S2946" s="17">
        <v>0.37021789639791802</v>
      </c>
      <c r="T2946" s="17">
        <v>0.36542311422103102</v>
      </c>
      <c r="U2946" s="17">
        <v>0.37093117090532801</v>
      </c>
      <c r="V2946" s="17">
        <v>0.36138163610304302</v>
      </c>
      <c r="W2946" s="17">
        <v>0.40195723820997298</v>
      </c>
      <c r="X2946" s="17">
        <v>0.41347463740635898</v>
      </c>
      <c r="Y2946" s="17">
        <v>0.393075035575217</v>
      </c>
      <c r="Z2946" s="17">
        <v>0.33604173585702002</v>
      </c>
      <c r="AA2946" s="17">
        <v>0.35945036392193103</v>
      </c>
      <c r="AB2946" s="17">
        <v>0.36039458039821798</v>
      </c>
      <c r="AC2946" s="17">
        <v>0.283492590678458</v>
      </c>
      <c r="AD2946" s="17">
        <v>0.434236565121083</v>
      </c>
      <c r="AE2946" s="17"/>
      <c r="AF2946" s="17">
        <v>0.31339869343634602</v>
      </c>
      <c r="AG2946" s="17">
        <v>0.39937331357796302</v>
      </c>
      <c r="AH2946" s="17">
        <v>0.409305889571635</v>
      </c>
      <c r="AI2946" s="17"/>
      <c r="AJ2946" s="17">
        <v>0.359544751399347</v>
      </c>
      <c r="AK2946" s="17">
        <v>0.421129530302915</v>
      </c>
      <c r="AL2946" s="17">
        <v>0.42639020748589801</v>
      </c>
      <c r="AM2946" s="17"/>
      <c r="AN2946" s="17">
        <v>0.27295446114690403</v>
      </c>
      <c r="AO2946" s="17">
        <v>0.398380137139553</v>
      </c>
      <c r="AP2946" s="17">
        <v>0.39646183438237198</v>
      </c>
      <c r="AQ2946" s="17">
        <v>0.41813333040311002</v>
      </c>
      <c r="AR2946" s="17">
        <v>0.24835322823827599</v>
      </c>
      <c r="AS2946" s="17"/>
      <c r="AT2946" s="17">
        <v>0.381252713069692</v>
      </c>
      <c r="AU2946" s="17">
        <v>0.293804094188927</v>
      </c>
      <c r="AV2946" s="17"/>
      <c r="AW2946" s="17">
        <v>0.39164548593484699</v>
      </c>
      <c r="AX2946" s="17">
        <v>0.43300279179986001</v>
      </c>
      <c r="AY2946" s="17">
        <v>0.334694298321913</v>
      </c>
    </row>
    <row r="2947" spans="2:51">
      <c r="B2947" t="s">
        <v>135</v>
      </c>
      <c r="C2947" s="17">
        <v>0.286583936983065</v>
      </c>
      <c r="D2947" s="17">
        <v>0.25610720490065197</v>
      </c>
      <c r="E2947" s="17">
        <v>0.31662082272676401</v>
      </c>
      <c r="F2947" s="17"/>
      <c r="G2947" s="17">
        <v>0.22813551606737201</v>
      </c>
      <c r="H2947" s="17">
        <v>0.22418203129890099</v>
      </c>
      <c r="I2947" s="17">
        <v>0.206355250664466</v>
      </c>
      <c r="J2947" s="17">
        <v>0.349613513159927</v>
      </c>
      <c r="K2947" s="17">
        <v>0.29948450464014398</v>
      </c>
      <c r="L2947" s="17">
        <v>0.36160965308569798</v>
      </c>
      <c r="M2947" s="17"/>
      <c r="N2947" s="17">
        <v>0.20698983721019501</v>
      </c>
      <c r="O2947" s="17">
        <v>0.27352415849801798</v>
      </c>
      <c r="P2947" s="17">
        <v>0.34571059041873597</v>
      </c>
      <c r="Q2947" s="17">
        <v>0.33543317784379301</v>
      </c>
      <c r="R2947" s="17"/>
      <c r="S2947" s="17">
        <v>0.22514064981690601</v>
      </c>
      <c r="T2947" s="17">
        <v>0.30598718811776299</v>
      </c>
      <c r="U2947" s="17">
        <v>0.275085679732266</v>
      </c>
      <c r="V2947" s="17">
        <v>0.331643398425712</v>
      </c>
      <c r="W2947" s="17">
        <v>0.29446976680007397</v>
      </c>
      <c r="X2947" s="17">
        <v>0.23432404839809401</v>
      </c>
      <c r="Y2947" s="17">
        <v>0.32264468381513001</v>
      </c>
      <c r="Z2947" s="17">
        <v>0.24328515278901</v>
      </c>
      <c r="AA2947" s="17">
        <v>0.33553170642418201</v>
      </c>
      <c r="AB2947" s="17">
        <v>0.28725415993929998</v>
      </c>
      <c r="AC2947" s="17">
        <v>0.261289124900425</v>
      </c>
      <c r="AD2947" s="17">
        <v>0.258249972260718</v>
      </c>
      <c r="AE2947" s="17"/>
      <c r="AF2947" s="17">
        <v>0.35655856865401597</v>
      </c>
      <c r="AG2947" s="17">
        <v>0.21037114186794501</v>
      </c>
      <c r="AH2947" s="17">
        <v>0.35377541952918101</v>
      </c>
      <c r="AI2947" s="17"/>
      <c r="AJ2947" s="17">
        <v>0.29229809267471102</v>
      </c>
      <c r="AK2947" s="17">
        <v>0.25351637273822403</v>
      </c>
      <c r="AL2947" s="17">
        <v>0.24732887690035499</v>
      </c>
      <c r="AM2947" s="17"/>
      <c r="AN2947" s="17">
        <v>0.38448586821331998</v>
      </c>
      <c r="AO2947" s="17">
        <v>0.23821622956587499</v>
      </c>
      <c r="AP2947" s="17">
        <v>0.24188622272503399</v>
      </c>
      <c r="AQ2947" s="17">
        <v>0.21818772564827499</v>
      </c>
      <c r="AR2947" s="17">
        <v>0.23483371730219499</v>
      </c>
      <c r="AS2947" s="17"/>
      <c r="AT2947" s="17">
        <v>0.29300403975758299</v>
      </c>
      <c r="AU2947" s="17">
        <v>0.24039301220662901</v>
      </c>
      <c r="AV2947" s="17"/>
      <c r="AW2947" s="17">
        <v>0.25124409740314302</v>
      </c>
      <c r="AX2947" s="17">
        <v>0.23009812443802899</v>
      </c>
      <c r="AY2947" s="17">
        <v>0.33948808397577601</v>
      </c>
    </row>
    <row r="2948" spans="2:51">
      <c r="B2948" t="s">
        <v>136</v>
      </c>
      <c r="C2948" s="17">
        <v>6.8764411467343994E-2</v>
      </c>
      <c r="D2948" s="17">
        <v>6.6881279556479406E-2</v>
      </c>
      <c r="E2948" s="17">
        <v>7.0879830948344894E-2</v>
      </c>
      <c r="F2948" s="17"/>
      <c r="G2948" s="17">
        <v>4.3608986734358098E-2</v>
      </c>
      <c r="H2948" s="17">
        <v>7.0083736930498006E-2</v>
      </c>
      <c r="I2948" s="17">
        <v>9.0518758518140202E-2</v>
      </c>
      <c r="J2948" s="17">
        <v>5.00172705152125E-2</v>
      </c>
      <c r="K2948" s="17">
        <v>5.7519146796750499E-2</v>
      </c>
      <c r="L2948" s="17">
        <v>8.3383875791691195E-2</v>
      </c>
      <c r="M2948" s="17"/>
      <c r="N2948" s="17">
        <v>6.7321221023343897E-2</v>
      </c>
      <c r="O2948" s="17">
        <v>7.0698607242065795E-2</v>
      </c>
      <c r="P2948" s="17">
        <v>7.5178801042557197E-2</v>
      </c>
      <c r="Q2948" s="17">
        <v>6.5229114881936404E-2</v>
      </c>
      <c r="R2948" s="17"/>
      <c r="S2948" s="17">
        <v>4.6199126675662901E-2</v>
      </c>
      <c r="T2948" s="17">
        <v>7.3776415302843706E-2</v>
      </c>
      <c r="U2948" s="17">
        <v>8.3665760466974701E-2</v>
      </c>
      <c r="V2948" s="17">
        <v>6.8237065167239694E-2</v>
      </c>
      <c r="W2948" s="17">
        <v>8.1510591201657698E-2</v>
      </c>
      <c r="X2948" s="17">
        <v>7.3014672737828995E-2</v>
      </c>
      <c r="Y2948" s="17">
        <v>8.3698349076120601E-2</v>
      </c>
      <c r="Z2948" s="17">
        <v>9.1259000534039597E-2</v>
      </c>
      <c r="AA2948" s="17">
        <v>4.2564457683457201E-2</v>
      </c>
      <c r="AB2948" s="17">
        <v>6.8028380180315498E-2</v>
      </c>
      <c r="AC2948" s="17">
        <v>0.124202959610399</v>
      </c>
      <c r="AD2948" s="17">
        <v>2.6720224712397201E-2</v>
      </c>
      <c r="AE2948" s="17"/>
      <c r="AF2948" s="17">
        <v>9.7222570857846899E-2</v>
      </c>
      <c r="AG2948" s="17">
        <v>5.4143413058378102E-2</v>
      </c>
      <c r="AH2948" s="17">
        <v>4.3023802384262698E-2</v>
      </c>
      <c r="AI2948" s="17"/>
      <c r="AJ2948" s="17">
        <v>0.13088521454984001</v>
      </c>
      <c r="AK2948" s="17">
        <v>4.8876937215917099E-2</v>
      </c>
      <c r="AL2948" s="17">
        <v>2.3523695477966001E-2</v>
      </c>
      <c r="AM2948" s="17"/>
      <c r="AN2948" s="17">
        <v>6.9759659636830798E-2</v>
      </c>
      <c r="AO2948" s="17">
        <v>7.0720019987736304E-2</v>
      </c>
      <c r="AP2948" s="17">
        <v>6.8451955762492495E-2</v>
      </c>
      <c r="AQ2948" s="17">
        <v>2.6629838962651E-2</v>
      </c>
      <c r="AR2948" s="17">
        <v>0</v>
      </c>
      <c r="AS2948" s="17"/>
      <c r="AT2948" s="17">
        <v>6.2625040854283498E-2</v>
      </c>
      <c r="AU2948" s="17">
        <v>0.118074510996278</v>
      </c>
      <c r="AV2948" s="17"/>
      <c r="AW2948" s="17">
        <v>7.1348091739587505E-2</v>
      </c>
      <c r="AX2948" s="17">
        <v>5.5744630413386703E-2</v>
      </c>
      <c r="AY2948" s="17">
        <v>6.9270584834632096E-2</v>
      </c>
    </row>
    <row r="2949" spans="2:51">
      <c r="B2949" t="s">
        <v>137</v>
      </c>
      <c r="C2949" s="17">
        <v>3.9897272057038698E-2</v>
      </c>
      <c r="D2949" s="17">
        <v>5.0473293868479797E-2</v>
      </c>
      <c r="E2949" s="17">
        <v>3.0182037302853099E-2</v>
      </c>
      <c r="F2949" s="17"/>
      <c r="G2949" s="17">
        <v>5.3466148340632701E-2</v>
      </c>
      <c r="H2949" s="17">
        <v>4.2294587233474797E-2</v>
      </c>
      <c r="I2949" s="17">
        <v>3.4941580964668199E-2</v>
      </c>
      <c r="J2949" s="17">
        <v>1.7698698874742701E-2</v>
      </c>
      <c r="K2949" s="17">
        <v>5.4097924848205102E-2</v>
      </c>
      <c r="L2949" s="17">
        <v>4.3168807414798102E-2</v>
      </c>
      <c r="M2949" s="17"/>
      <c r="N2949" s="17">
        <v>3.6447778035394E-2</v>
      </c>
      <c r="O2949" s="17">
        <v>4.6162657749911497E-2</v>
      </c>
      <c r="P2949" s="17">
        <v>2.4481055968771401E-2</v>
      </c>
      <c r="Q2949" s="17">
        <v>4.59275374560143E-2</v>
      </c>
      <c r="R2949" s="17"/>
      <c r="S2949" s="17">
        <v>3.2173839259678302E-2</v>
      </c>
      <c r="T2949" s="17">
        <v>3.3829108051975802E-2</v>
      </c>
      <c r="U2949" s="17">
        <v>2.1501814364833099E-2</v>
      </c>
      <c r="V2949" s="17">
        <v>5.5768926967308702E-2</v>
      </c>
      <c r="W2949" s="17">
        <v>3.0702863308963199E-2</v>
      </c>
      <c r="X2949" s="17">
        <v>5.41400158120494E-2</v>
      </c>
      <c r="Y2949" s="17">
        <v>6.2620844405375603E-2</v>
      </c>
      <c r="Z2949" s="17">
        <v>5.3255424815735697E-2</v>
      </c>
      <c r="AA2949" s="17">
        <v>3.58904143599479E-2</v>
      </c>
      <c r="AB2949" s="17">
        <v>4.03394865313986E-2</v>
      </c>
      <c r="AC2949" s="17">
        <v>0</v>
      </c>
      <c r="AD2949" s="17">
        <v>5.9115188505334197E-2</v>
      </c>
      <c r="AE2949" s="17"/>
      <c r="AF2949" s="17">
        <v>6.3208360497955904E-2</v>
      </c>
      <c r="AG2949" s="17">
        <v>2.0959702615866199E-2</v>
      </c>
      <c r="AH2949" s="17">
        <v>4.5733261397741101E-2</v>
      </c>
      <c r="AI2949" s="17"/>
      <c r="AJ2949" s="17">
        <v>3.3867618357252403E-2</v>
      </c>
      <c r="AK2949" s="17">
        <v>2.8867058297128899E-2</v>
      </c>
      <c r="AL2949" s="17">
        <v>1.90148640705383E-2</v>
      </c>
      <c r="AM2949" s="17"/>
      <c r="AN2949" s="17">
        <v>6.2140709038932901E-2</v>
      </c>
      <c r="AO2949" s="17">
        <v>3.40811558147344E-2</v>
      </c>
      <c r="AP2949" s="17">
        <v>2.6356288914351201E-2</v>
      </c>
      <c r="AQ2949" s="17">
        <v>3.2212697039131599E-2</v>
      </c>
      <c r="AR2949" s="17">
        <v>0</v>
      </c>
      <c r="AS2949" s="17"/>
      <c r="AT2949" s="17">
        <v>3.37460682186531E-2</v>
      </c>
      <c r="AU2949" s="17">
        <v>8.7909827756437006E-2</v>
      </c>
      <c r="AV2949" s="17"/>
      <c r="AW2949" s="17">
        <v>3.6578900991085898E-2</v>
      </c>
      <c r="AX2949" s="17">
        <v>4.5007141576746498E-2</v>
      </c>
      <c r="AY2949" s="17">
        <v>4.2208860413286399E-2</v>
      </c>
    </row>
    <row r="2950" spans="2:51">
      <c r="B2950" t="s">
        <v>119</v>
      </c>
      <c r="C2950" s="17">
        <v>5.8209472670969098E-2</v>
      </c>
      <c r="D2950" s="17">
        <v>4.5031344176128502E-2</v>
      </c>
      <c r="E2950" s="17">
        <v>7.0863482740188194E-2</v>
      </c>
      <c r="F2950" s="17"/>
      <c r="G2950" s="17">
        <v>2.70284059605813E-2</v>
      </c>
      <c r="H2950" s="17">
        <v>3.6889760737433303E-2</v>
      </c>
      <c r="I2950" s="17">
        <v>0.114838619601892</v>
      </c>
      <c r="J2950" s="17">
        <v>6.8280601503158594E-2</v>
      </c>
      <c r="K2950" s="17">
        <v>5.05355719579225E-2</v>
      </c>
      <c r="L2950" s="17">
        <v>4.1418495499076002E-2</v>
      </c>
      <c r="M2950" s="17"/>
      <c r="N2950" s="17">
        <v>2.6391449131070301E-2</v>
      </c>
      <c r="O2950" s="17">
        <v>6.1212607693617797E-2</v>
      </c>
      <c r="P2950" s="17">
        <v>4.6275284901823303E-2</v>
      </c>
      <c r="Q2950" s="17">
        <v>9.4519834407853207E-2</v>
      </c>
      <c r="R2950" s="17"/>
      <c r="S2950" s="17">
        <v>5.0543172972535799E-2</v>
      </c>
      <c r="T2950" s="17">
        <v>4.1094044639828103E-2</v>
      </c>
      <c r="U2950" s="17">
        <v>2.7911855282875101E-2</v>
      </c>
      <c r="V2950" s="17">
        <v>4.3690274850966701E-2</v>
      </c>
      <c r="W2950" s="17">
        <v>5.37138765909232E-2</v>
      </c>
      <c r="X2950" s="17">
        <v>7.5327029290504402E-2</v>
      </c>
      <c r="Y2950" s="17">
        <v>3.02385140824417E-2</v>
      </c>
      <c r="Z2950" s="17">
        <v>6.01808851929359E-2</v>
      </c>
      <c r="AA2950" s="17">
        <v>6.8025717087274507E-2</v>
      </c>
      <c r="AB2950" s="17">
        <v>9.9273102473731306E-2</v>
      </c>
      <c r="AC2950" s="17">
        <v>6.3531446780212303E-2</v>
      </c>
      <c r="AD2950" s="17">
        <v>0.15834423645573301</v>
      </c>
      <c r="AE2950" s="17"/>
      <c r="AF2950" s="17">
        <v>6.7712889605131998E-2</v>
      </c>
      <c r="AG2950" s="17">
        <v>5.6802025367463302E-2</v>
      </c>
      <c r="AH2950" s="17">
        <v>4.4754750858083003E-2</v>
      </c>
      <c r="AI2950" s="17"/>
      <c r="AJ2950" s="17">
        <v>5.1455362334175997E-2</v>
      </c>
      <c r="AK2950" s="17">
        <v>3.2549898953859097E-2</v>
      </c>
      <c r="AL2950" s="17">
        <v>4.7242423569958197E-2</v>
      </c>
      <c r="AM2950" s="17"/>
      <c r="AN2950" s="17">
        <v>7.4974590207881997E-2</v>
      </c>
      <c r="AO2950" s="17">
        <v>7.8043553124425902E-2</v>
      </c>
      <c r="AP2950" s="17">
        <v>4.5263096885005003E-2</v>
      </c>
      <c r="AQ2950" s="17">
        <v>2.9253396032634001E-2</v>
      </c>
      <c r="AR2950" s="17">
        <v>5.4889320617807998E-2</v>
      </c>
      <c r="AS2950" s="17"/>
      <c r="AT2950" s="17">
        <v>5.7449800051125002E-2</v>
      </c>
      <c r="AU2950" s="17">
        <v>4.8796746030195799E-2</v>
      </c>
      <c r="AV2950" s="17"/>
      <c r="AW2950" s="17">
        <v>2.97605809241435E-2</v>
      </c>
      <c r="AX2950" s="17">
        <v>1.5976232985597801E-2</v>
      </c>
      <c r="AY2950" s="17">
        <v>9.9971847855771706E-2</v>
      </c>
    </row>
    <row r="2951" spans="2:51">
      <c r="B2951" t="s">
        <v>138</v>
      </c>
      <c r="C2951" s="17">
        <v>0.54654490682158396</v>
      </c>
      <c r="D2951" s="17">
        <v>0.58150687749826002</v>
      </c>
      <c r="E2951" s="17">
        <v>0.51145382628184999</v>
      </c>
      <c r="F2951" s="17"/>
      <c r="G2951" s="17">
        <v>0.64776094289705599</v>
      </c>
      <c r="H2951" s="17">
        <v>0.62654988379969301</v>
      </c>
      <c r="I2951" s="17">
        <v>0.55334579025083297</v>
      </c>
      <c r="J2951" s="17">
        <v>0.51438991594695904</v>
      </c>
      <c r="K2951" s="17">
        <v>0.53836285175697796</v>
      </c>
      <c r="L2951" s="17">
        <v>0.47041916820873703</v>
      </c>
      <c r="M2951" s="17"/>
      <c r="N2951" s="17">
        <v>0.66284971459999698</v>
      </c>
      <c r="O2951" s="17">
        <v>0.54840196881638703</v>
      </c>
      <c r="P2951" s="17">
        <v>0.50835426766811198</v>
      </c>
      <c r="Q2951" s="17">
        <v>0.45889033541040303</v>
      </c>
      <c r="R2951" s="17"/>
      <c r="S2951" s="17">
        <v>0.64594321127521603</v>
      </c>
      <c r="T2951" s="17">
        <v>0.54531324388758995</v>
      </c>
      <c r="U2951" s="17">
        <v>0.59183489015305102</v>
      </c>
      <c r="V2951" s="17">
        <v>0.50066033458877301</v>
      </c>
      <c r="W2951" s="17">
        <v>0.53960290209838202</v>
      </c>
      <c r="X2951" s="17">
        <v>0.563194233761523</v>
      </c>
      <c r="Y2951" s="17">
        <v>0.50079760862093203</v>
      </c>
      <c r="Z2951" s="17">
        <v>0.55201953666827897</v>
      </c>
      <c r="AA2951" s="17">
        <v>0.51798770444513798</v>
      </c>
      <c r="AB2951" s="17">
        <v>0.50510487087525502</v>
      </c>
      <c r="AC2951" s="17">
        <v>0.550976468708964</v>
      </c>
      <c r="AD2951" s="17">
        <v>0.497570378065817</v>
      </c>
      <c r="AE2951" s="17"/>
      <c r="AF2951" s="17">
        <v>0.41529761038504998</v>
      </c>
      <c r="AG2951" s="17">
        <v>0.65772371709034805</v>
      </c>
      <c r="AH2951" s="17">
        <v>0.512712765830733</v>
      </c>
      <c r="AI2951" s="17"/>
      <c r="AJ2951" s="17">
        <v>0.49149371208402098</v>
      </c>
      <c r="AK2951" s="17">
        <v>0.63618973279487101</v>
      </c>
      <c r="AL2951" s="17">
        <v>0.66289013998118296</v>
      </c>
      <c r="AM2951" s="17"/>
      <c r="AN2951" s="17">
        <v>0.40863917290303398</v>
      </c>
      <c r="AO2951" s="17">
        <v>0.57893904150722897</v>
      </c>
      <c r="AP2951" s="17">
        <v>0.61804243571311701</v>
      </c>
      <c r="AQ2951" s="17">
        <v>0.69371634231730805</v>
      </c>
      <c r="AR2951" s="17">
        <v>0.71027696207999702</v>
      </c>
      <c r="AS2951" s="17"/>
      <c r="AT2951" s="17">
        <v>0.55317505111835596</v>
      </c>
      <c r="AU2951" s="17">
        <v>0.50482590301046004</v>
      </c>
      <c r="AV2951" s="17"/>
      <c r="AW2951" s="17">
        <v>0.61106832894204</v>
      </c>
      <c r="AX2951" s="17">
        <v>0.65317387058623999</v>
      </c>
      <c r="AY2951" s="17">
        <v>0.449060622920534</v>
      </c>
    </row>
    <row r="2952" spans="2:51">
      <c r="B2952" t="s">
        <v>139</v>
      </c>
      <c r="C2952" s="17">
        <v>0.108661683524383</v>
      </c>
      <c r="D2952" s="17">
        <v>0.117354573424959</v>
      </c>
      <c r="E2952" s="17">
        <v>0.10106186825119801</v>
      </c>
      <c r="F2952" s="17"/>
      <c r="G2952" s="17">
        <v>9.7075135074990798E-2</v>
      </c>
      <c r="H2952" s="17">
        <v>0.112378324163973</v>
      </c>
      <c r="I2952" s="17">
        <v>0.12546033948280799</v>
      </c>
      <c r="J2952" s="17">
        <v>6.7715969389955194E-2</v>
      </c>
      <c r="K2952" s="17">
        <v>0.111617071644956</v>
      </c>
      <c r="L2952" s="17">
        <v>0.12655268320648899</v>
      </c>
      <c r="M2952" s="17"/>
      <c r="N2952" s="17">
        <v>0.103768999058738</v>
      </c>
      <c r="O2952" s="17">
        <v>0.11686126499197701</v>
      </c>
      <c r="P2952" s="17">
        <v>9.9659857011328595E-2</v>
      </c>
      <c r="Q2952" s="17">
        <v>0.111156652337951</v>
      </c>
      <c r="R2952" s="17"/>
      <c r="S2952" s="17">
        <v>7.8372965935341293E-2</v>
      </c>
      <c r="T2952" s="17">
        <v>0.10760552335482</v>
      </c>
      <c r="U2952" s="17">
        <v>0.105167574831808</v>
      </c>
      <c r="V2952" s="17">
        <v>0.12400599213454799</v>
      </c>
      <c r="W2952" s="17">
        <v>0.11221345451062099</v>
      </c>
      <c r="X2952" s="17">
        <v>0.12715468854987799</v>
      </c>
      <c r="Y2952" s="17">
        <v>0.146319193481496</v>
      </c>
      <c r="Z2952" s="17">
        <v>0.14451442534977499</v>
      </c>
      <c r="AA2952" s="17">
        <v>7.8454872043405205E-2</v>
      </c>
      <c r="AB2952" s="17">
        <v>0.108367866711714</v>
      </c>
      <c r="AC2952" s="17">
        <v>0.124202959610399</v>
      </c>
      <c r="AD2952" s="17">
        <v>8.5835413217731402E-2</v>
      </c>
      <c r="AE2952" s="17"/>
      <c r="AF2952" s="17">
        <v>0.160430931355803</v>
      </c>
      <c r="AG2952" s="17">
        <v>7.5103115674244297E-2</v>
      </c>
      <c r="AH2952" s="17">
        <v>8.8757063782003806E-2</v>
      </c>
      <c r="AI2952" s="17"/>
      <c r="AJ2952" s="17">
        <v>0.164752832907092</v>
      </c>
      <c r="AK2952" s="17">
        <v>7.7743995513046005E-2</v>
      </c>
      <c r="AL2952" s="17">
        <v>4.2538559548504301E-2</v>
      </c>
      <c r="AM2952" s="17"/>
      <c r="AN2952" s="17">
        <v>0.13190036867576399</v>
      </c>
      <c r="AO2952" s="17">
        <v>0.104801175802471</v>
      </c>
      <c r="AP2952" s="17">
        <v>9.4808244676843706E-2</v>
      </c>
      <c r="AQ2952" s="17">
        <v>5.8842536001782603E-2</v>
      </c>
      <c r="AR2952" s="17">
        <v>0</v>
      </c>
      <c r="AS2952" s="17"/>
      <c r="AT2952" s="17">
        <v>9.6371109072936598E-2</v>
      </c>
      <c r="AU2952" s="17">
        <v>0.20598433875271499</v>
      </c>
      <c r="AV2952" s="17"/>
      <c r="AW2952" s="17">
        <v>0.10792699273067299</v>
      </c>
      <c r="AX2952" s="17">
        <v>0.10075177199013299</v>
      </c>
      <c r="AY2952" s="17">
        <v>0.111479445247919</v>
      </c>
    </row>
    <row r="2953" spans="2:51">
      <c r="B2953" t="s">
        <v>140</v>
      </c>
      <c r="C2953" s="17">
        <v>0.43788322329720097</v>
      </c>
      <c r="D2953" s="17">
        <v>0.46415230407330099</v>
      </c>
      <c r="E2953" s="17">
        <v>0.41039195803065198</v>
      </c>
      <c r="F2953" s="17"/>
      <c r="G2953" s="17">
        <v>0.550685807822065</v>
      </c>
      <c r="H2953" s="17">
        <v>0.51417155963572003</v>
      </c>
      <c r="I2953" s="17">
        <v>0.42788545076802498</v>
      </c>
      <c r="J2953" s="17">
        <v>0.44667394655700399</v>
      </c>
      <c r="K2953" s="17">
        <v>0.42674578011202202</v>
      </c>
      <c r="L2953" s="17">
        <v>0.34386648500224698</v>
      </c>
      <c r="M2953" s="17"/>
      <c r="N2953" s="17">
        <v>0.55908071554125904</v>
      </c>
      <c r="O2953" s="17">
        <v>0.43154070382441001</v>
      </c>
      <c r="P2953" s="17">
        <v>0.40869441065678302</v>
      </c>
      <c r="Q2953" s="17">
        <v>0.347733683072452</v>
      </c>
      <c r="R2953" s="17"/>
      <c r="S2953" s="17">
        <v>0.56757024533987499</v>
      </c>
      <c r="T2953" s="17">
        <v>0.43770772053277002</v>
      </c>
      <c r="U2953" s="17">
        <v>0.48666731532124302</v>
      </c>
      <c r="V2953" s="17">
        <v>0.37665434245422402</v>
      </c>
      <c r="W2953" s="17">
        <v>0.42738944758776098</v>
      </c>
      <c r="X2953" s="17">
        <v>0.43603954521164501</v>
      </c>
      <c r="Y2953" s="17">
        <v>0.35447841513943601</v>
      </c>
      <c r="Z2953" s="17">
        <v>0.40750511131850398</v>
      </c>
      <c r="AA2953" s="17">
        <v>0.43953283240173302</v>
      </c>
      <c r="AB2953" s="17">
        <v>0.39673700416354102</v>
      </c>
      <c r="AC2953" s="17">
        <v>0.42677350909856498</v>
      </c>
      <c r="AD2953" s="17">
        <v>0.41173496484808603</v>
      </c>
      <c r="AE2953" s="17"/>
      <c r="AF2953" s="17">
        <v>0.25486667902924698</v>
      </c>
      <c r="AG2953" s="17">
        <v>0.58262060141610394</v>
      </c>
      <c r="AH2953" s="17">
        <v>0.42395570204872901</v>
      </c>
      <c r="AI2953" s="17"/>
      <c r="AJ2953" s="17">
        <v>0.32674087917692901</v>
      </c>
      <c r="AK2953" s="17">
        <v>0.55844573728182501</v>
      </c>
      <c r="AL2953" s="17">
        <v>0.62035158043267902</v>
      </c>
      <c r="AM2953" s="17"/>
      <c r="AN2953" s="17">
        <v>0.27673880422727098</v>
      </c>
      <c r="AO2953" s="17">
        <v>0.47413786570475802</v>
      </c>
      <c r="AP2953" s="17">
        <v>0.523234191036274</v>
      </c>
      <c r="AQ2953" s="17">
        <v>0.63487380631552603</v>
      </c>
      <c r="AR2953" s="17">
        <v>0.71027696207999702</v>
      </c>
      <c r="AS2953" s="17"/>
      <c r="AT2953" s="17">
        <v>0.45680394204541902</v>
      </c>
      <c r="AU2953" s="17">
        <v>0.298841564257745</v>
      </c>
      <c r="AV2953" s="17"/>
      <c r="AW2953" s="17">
        <v>0.50314133621136703</v>
      </c>
      <c r="AX2953" s="17">
        <v>0.55242209859610703</v>
      </c>
      <c r="AY2953" s="17">
        <v>0.33758117767261497</v>
      </c>
    </row>
    <row r="2954" spans="2:51">
      <c r="C2954" s="17"/>
      <c r="D2954" s="17"/>
      <c r="E2954" s="17"/>
      <c r="F2954" s="17"/>
      <c r="G2954" s="17"/>
      <c r="H2954" s="17"/>
      <c r="I2954" s="17"/>
      <c r="J2954" s="17"/>
      <c r="K2954" s="17"/>
      <c r="L2954" s="17"/>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7"/>
      <c r="AI2954" s="17"/>
      <c r="AJ2954" s="17"/>
      <c r="AK2954" s="17"/>
      <c r="AL2954" s="17"/>
      <c r="AM2954" s="17"/>
      <c r="AN2954" s="17"/>
      <c r="AO2954" s="17"/>
      <c r="AP2954" s="17"/>
      <c r="AQ2954" s="17"/>
      <c r="AR2954" s="17"/>
      <c r="AS2954" s="17"/>
      <c r="AT2954" s="17"/>
      <c r="AU2954" s="17"/>
      <c r="AV2954" s="17"/>
      <c r="AW2954" s="17"/>
      <c r="AX2954" s="17"/>
      <c r="AY2954" s="17"/>
    </row>
    <row r="2955" spans="2:51">
      <c r="B2955" s="6" t="s">
        <v>590</v>
      </c>
      <c r="C2955" s="17"/>
      <c r="D2955" s="17"/>
      <c r="E2955" s="17"/>
      <c r="F2955" s="17"/>
      <c r="G2955" s="17"/>
      <c r="H2955" s="17"/>
      <c r="I2955" s="17"/>
      <c r="J2955" s="17"/>
      <c r="K2955" s="17"/>
      <c r="L2955" s="17"/>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7"/>
      <c r="AI2955" s="17"/>
      <c r="AJ2955" s="17"/>
      <c r="AK2955" s="17"/>
      <c r="AL2955" s="17"/>
      <c r="AM2955" s="17"/>
      <c r="AN2955" s="17"/>
      <c r="AO2955" s="17"/>
      <c r="AP2955" s="17"/>
      <c r="AQ2955" s="17"/>
      <c r="AR2955" s="17"/>
      <c r="AS2955" s="17"/>
      <c r="AT2955" s="17"/>
      <c r="AU2955" s="17"/>
      <c r="AV2955" s="17"/>
      <c r="AW2955" s="17"/>
      <c r="AX2955" s="17"/>
      <c r="AY2955" s="17"/>
    </row>
    <row r="2956" spans="2:51">
      <c r="B2956" s="24" t="s">
        <v>16</v>
      </c>
      <c r="C2956" s="17"/>
      <c r="D2956" s="17"/>
      <c r="E2956" s="17"/>
      <c r="F2956" s="17"/>
      <c r="G2956" s="17"/>
      <c r="H2956" s="17"/>
      <c r="I2956" s="17"/>
      <c r="J2956" s="17"/>
      <c r="K2956" s="17"/>
      <c r="L2956" s="17"/>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7"/>
      <c r="AI2956" s="17"/>
      <c r="AJ2956" s="17"/>
      <c r="AK2956" s="17"/>
      <c r="AL2956" s="17"/>
      <c r="AM2956" s="17"/>
      <c r="AN2956" s="17"/>
      <c r="AO2956" s="17"/>
      <c r="AP2956" s="17"/>
      <c r="AQ2956" s="17"/>
      <c r="AR2956" s="17"/>
      <c r="AS2956" s="17"/>
      <c r="AT2956" s="17"/>
      <c r="AU2956" s="17"/>
      <c r="AV2956" s="17"/>
      <c r="AW2956" s="17"/>
      <c r="AX2956" s="17"/>
      <c r="AY2956" s="17"/>
    </row>
    <row r="2957" spans="2:51">
      <c r="B2957" t="s">
        <v>133</v>
      </c>
      <c r="C2957" s="17">
        <v>0.290715308238716</v>
      </c>
      <c r="D2957" s="17">
        <v>0.28501076874118503</v>
      </c>
      <c r="E2957" s="17">
        <v>0.29900517178619601</v>
      </c>
      <c r="F2957" s="17"/>
      <c r="G2957" s="17">
        <v>0.26858525387801402</v>
      </c>
      <c r="H2957" s="17">
        <v>0.316394265611317</v>
      </c>
      <c r="I2957" s="17">
        <v>0.26534845369518401</v>
      </c>
      <c r="J2957" s="17">
        <v>0.26549187750758202</v>
      </c>
      <c r="K2957" s="17">
        <v>0.29655737322846198</v>
      </c>
      <c r="L2957" s="17">
        <v>0.31728519069264499</v>
      </c>
      <c r="M2957" s="17"/>
      <c r="N2957" s="17">
        <v>0.31324463081517201</v>
      </c>
      <c r="O2957" s="17">
        <v>0.303245520397872</v>
      </c>
      <c r="P2957" s="17">
        <v>0.24698376569010999</v>
      </c>
      <c r="Q2957" s="17">
        <v>0.28853567262917801</v>
      </c>
      <c r="R2957" s="17"/>
      <c r="S2957" s="17">
        <v>0.35895126689308399</v>
      </c>
      <c r="T2957" s="17">
        <v>0.25915583891912403</v>
      </c>
      <c r="U2957" s="17">
        <v>0.29548960237593302</v>
      </c>
      <c r="V2957" s="17">
        <v>0.306723451464955</v>
      </c>
      <c r="W2957" s="17">
        <v>0.27658269807196401</v>
      </c>
      <c r="X2957" s="17">
        <v>0.24164426600753</v>
      </c>
      <c r="Y2957" s="17">
        <v>0.31255556166515203</v>
      </c>
      <c r="Z2957" s="17">
        <v>0.368575999749433</v>
      </c>
      <c r="AA2957" s="17">
        <v>0.25048225983530598</v>
      </c>
      <c r="AB2957" s="17">
        <v>0.33196437621032499</v>
      </c>
      <c r="AC2957" s="17">
        <v>0.217023890597905</v>
      </c>
      <c r="AD2957" s="17">
        <v>0.31932470700421001</v>
      </c>
      <c r="AE2957" s="17"/>
      <c r="AF2957" s="17">
        <v>0.26534001829291598</v>
      </c>
      <c r="AG2957" s="17">
        <v>0.33451223844175898</v>
      </c>
      <c r="AH2957" s="17">
        <v>0.24429823551711399</v>
      </c>
      <c r="AI2957" s="17"/>
      <c r="AJ2957" s="17">
        <v>0.24963745059056799</v>
      </c>
      <c r="AK2957" s="17">
        <v>0.34314507988965698</v>
      </c>
      <c r="AL2957" s="17">
        <v>0.29909264686654802</v>
      </c>
      <c r="AM2957" s="17"/>
      <c r="AN2957" s="17">
        <v>0.26610807950198401</v>
      </c>
      <c r="AO2957" s="17">
        <v>0.293552856827688</v>
      </c>
      <c r="AP2957" s="17">
        <v>0.30774704591000501</v>
      </c>
      <c r="AQ2957" s="17">
        <v>0.319139880858617</v>
      </c>
      <c r="AR2957" s="17">
        <v>0.175736069680104</v>
      </c>
      <c r="AS2957" s="17"/>
      <c r="AT2957" s="17">
        <v>0.29820615822755298</v>
      </c>
      <c r="AU2957" s="17">
        <v>0.24044225284784601</v>
      </c>
      <c r="AV2957" s="17"/>
      <c r="AW2957" s="17">
        <v>0.30415394627540698</v>
      </c>
      <c r="AX2957" s="17">
        <v>0.28023216042236698</v>
      </c>
      <c r="AY2957" s="17">
        <v>0.27801740864037</v>
      </c>
    </row>
    <row r="2958" spans="2:51">
      <c r="B2958" t="s">
        <v>134</v>
      </c>
      <c r="C2958" s="17">
        <v>0.408668389219568</v>
      </c>
      <c r="D2958" s="17">
        <v>0.38956159433834697</v>
      </c>
      <c r="E2958" s="17">
        <v>0.42849133861384298</v>
      </c>
      <c r="F2958" s="17"/>
      <c r="G2958" s="17">
        <v>0.373429573416861</v>
      </c>
      <c r="H2958" s="17">
        <v>0.406864195401824</v>
      </c>
      <c r="I2958" s="17">
        <v>0.43965723806921098</v>
      </c>
      <c r="J2958" s="17">
        <v>0.455007424959883</v>
      </c>
      <c r="K2958" s="17">
        <v>0.37971694728222399</v>
      </c>
      <c r="L2958" s="17">
        <v>0.38859121082813902</v>
      </c>
      <c r="M2958" s="17"/>
      <c r="N2958" s="17">
        <v>0.43229492407428399</v>
      </c>
      <c r="O2958" s="17">
        <v>0.441750071992491</v>
      </c>
      <c r="P2958" s="17">
        <v>0.38277897316074</v>
      </c>
      <c r="Q2958" s="17">
        <v>0.366404576139509</v>
      </c>
      <c r="R2958" s="17"/>
      <c r="S2958" s="17">
        <v>0.39389258815303502</v>
      </c>
      <c r="T2958" s="17">
        <v>0.40355397288137101</v>
      </c>
      <c r="U2958" s="17">
        <v>0.43832438944298302</v>
      </c>
      <c r="V2958" s="17">
        <v>0.437483241442092</v>
      </c>
      <c r="W2958" s="17">
        <v>0.40386600034540898</v>
      </c>
      <c r="X2958" s="17">
        <v>0.44553137399430398</v>
      </c>
      <c r="Y2958" s="17">
        <v>0.39983214112041399</v>
      </c>
      <c r="Z2958" s="17">
        <v>0.24647343479454101</v>
      </c>
      <c r="AA2958" s="17">
        <v>0.40455892484775402</v>
      </c>
      <c r="AB2958" s="17">
        <v>0.36158229041965601</v>
      </c>
      <c r="AC2958" s="17">
        <v>0.47377522992571702</v>
      </c>
      <c r="AD2958" s="17">
        <v>0.42815760582649198</v>
      </c>
      <c r="AE2958" s="17"/>
      <c r="AF2958" s="17">
        <v>0.38859230365157998</v>
      </c>
      <c r="AG2958" s="17">
        <v>0.45297486434578799</v>
      </c>
      <c r="AH2958" s="17">
        <v>0.36506550413226102</v>
      </c>
      <c r="AI2958" s="17"/>
      <c r="AJ2958" s="17">
        <v>0.35080691049347801</v>
      </c>
      <c r="AK2958" s="17">
        <v>0.45524808324003402</v>
      </c>
      <c r="AL2958" s="17">
        <v>0.46511795360269398</v>
      </c>
      <c r="AM2958" s="17"/>
      <c r="AN2958" s="17">
        <v>0.405523040963855</v>
      </c>
      <c r="AO2958" s="17">
        <v>0.394912508769515</v>
      </c>
      <c r="AP2958" s="17">
        <v>0.45511594134705102</v>
      </c>
      <c r="AQ2958" s="17">
        <v>0.35104445319518401</v>
      </c>
      <c r="AR2958" s="17">
        <v>0.49090083034640702</v>
      </c>
      <c r="AS2958" s="17"/>
      <c r="AT2958" s="17">
        <v>0.41501810612818202</v>
      </c>
      <c r="AU2958" s="17">
        <v>0.37582217370487098</v>
      </c>
      <c r="AV2958" s="17"/>
      <c r="AW2958" s="17">
        <v>0.411614577715948</v>
      </c>
      <c r="AX2958" s="17">
        <v>0.43166312744740398</v>
      </c>
      <c r="AY2958" s="17">
        <v>0.39993171905516001</v>
      </c>
    </row>
    <row r="2959" spans="2:51">
      <c r="B2959" t="s">
        <v>135</v>
      </c>
      <c r="C2959" s="17">
        <v>0.17771901373412399</v>
      </c>
      <c r="D2959" s="17">
        <v>0.19321718546625599</v>
      </c>
      <c r="E2959" s="17">
        <v>0.161606321966729</v>
      </c>
      <c r="F2959" s="17"/>
      <c r="G2959" s="17">
        <v>0.19991801758170299</v>
      </c>
      <c r="H2959" s="17">
        <v>0.19907862950689201</v>
      </c>
      <c r="I2959" s="17">
        <v>0.152963454738891</v>
      </c>
      <c r="J2959" s="17">
        <v>0.162303324795596</v>
      </c>
      <c r="K2959" s="17">
        <v>0.17411950126026501</v>
      </c>
      <c r="L2959" s="17">
        <v>0.185599314559937</v>
      </c>
      <c r="M2959" s="17"/>
      <c r="N2959" s="17">
        <v>0.17965797898827501</v>
      </c>
      <c r="O2959" s="17">
        <v>0.15040059068206199</v>
      </c>
      <c r="P2959" s="17">
        <v>0.21753536935913101</v>
      </c>
      <c r="Q2959" s="17">
        <v>0.17313092655345699</v>
      </c>
      <c r="R2959" s="17"/>
      <c r="S2959" s="17">
        <v>0.137229090725074</v>
      </c>
      <c r="T2959" s="17">
        <v>0.22369274652176099</v>
      </c>
      <c r="U2959" s="17">
        <v>0.16865435799249301</v>
      </c>
      <c r="V2959" s="17">
        <v>0.153346297279252</v>
      </c>
      <c r="W2959" s="17">
        <v>0.17785893131071401</v>
      </c>
      <c r="X2959" s="17">
        <v>0.144439251277069</v>
      </c>
      <c r="Y2959" s="17">
        <v>0.172992874993535</v>
      </c>
      <c r="Z2959" s="17">
        <v>0.20990152721285299</v>
      </c>
      <c r="AA2959" s="17">
        <v>0.207277320510969</v>
      </c>
      <c r="AB2959" s="17">
        <v>0.192173228509988</v>
      </c>
      <c r="AC2959" s="17">
        <v>0.19893187927248901</v>
      </c>
      <c r="AD2959" s="17">
        <v>0.12780814902905599</v>
      </c>
      <c r="AE2959" s="17"/>
      <c r="AF2959" s="17">
        <v>0.18671586688900499</v>
      </c>
      <c r="AG2959" s="17">
        <v>0.14251583466267501</v>
      </c>
      <c r="AH2959" s="17">
        <v>0.25006086496732499</v>
      </c>
      <c r="AI2959" s="17"/>
      <c r="AJ2959" s="17">
        <v>0.22507271514611699</v>
      </c>
      <c r="AK2959" s="17">
        <v>0.12969099548113699</v>
      </c>
      <c r="AL2959" s="17">
        <v>0.17274787071479</v>
      </c>
      <c r="AM2959" s="17"/>
      <c r="AN2959" s="17">
        <v>0.16267183618688899</v>
      </c>
      <c r="AO2959" s="17">
        <v>0.18693536071289901</v>
      </c>
      <c r="AP2959" s="17">
        <v>0.13235005237834299</v>
      </c>
      <c r="AQ2959" s="17">
        <v>0.22580900000415199</v>
      </c>
      <c r="AR2959" s="17">
        <v>0.23516516200833301</v>
      </c>
      <c r="AS2959" s="17"/>
      <c r="AT2959" s="17">
        <v>0.17210072255716699</v>
      </c>
      <c r="AU2959" s="17">
        <v>0.21796709048020099</v>
      </c>
      <c r="AV2959" s="17"/>
      <c r="AW2959" s="17">
        <v>0.16631165043497101</v>
      </c>
      <c r="AX2959" s="17">
        <v>0.168018574039522</v>
      </c>
      <c r="AY2959" s="17">
        <v>0.19287501272680399</v>
      </c>
    </row>
    <row r="2960" spans="2:51">
      <c r="B2960" t="s">
        <v>136</v>
      </c>
      <c r="C2960" s="17">
        <v>4.85760844806934E-2</v>
      </c>
      <c r="D2960" s="17">
        <v>5.15260175198217E-2</v>
      </c>
      <c r="E2960" s="17">
        <v>4.5606885445543303E-2</v>
      </c>
      <c r="F2960" s="17"/>
      <c r="G2960" s="17">
        <v>5.80344246292595E-2</v>
      </c>
      <c r="H2960" s="17">
        <v>1.6654918367240399E-2</v>
      </c>
      <c r="I2960" s="17">
        <v>3.8979300750384402E-2</v>
      </c>
      <c r="J2960" s="17">
        <v>5.0146246853805303E-2</v>
      </c>
      <c r="K2960" s="17">
        <v>0.102532686356006</v>
      </c>
      <c r="L2960" s="17">
        <v>3.4988765190172903E-2</v>
      </c>
      <c r="M2960" s="17"/>
      <c r="N2960" s="17">
        <v>4.6181549114928097E-2</v>
      </c>
      <c r="O2960" s="17">
        <v>4.9103783281095298E-2</v>
      </c>
      <c r="P2960" s="17">
        <v>5.19931693384647E-2</v>
      </c>
      <c r="Q2960" s="17">
        <v>4.9029183607022297E-2</v>
      </c>
      <c r="R2960" s="17"/>
      <c r="S2960" s="17">
        <v>2.42772834504075E-2</v>
      </c>
      <c r="T2960" s="17">
        <v>6.4914651530761494E-2</v>
      </c>
      <c r="U2960" s="17">
        <v>4.30231143866808E-2</v>
      </c>
      <c r="V2960" s="17">
        <v>1.9102101368593999E-2</v>
      </c>
      <c r="W2960" s="17">
        <v>4.1064908714479299E-2</v>
      </c>
      <c r="X2960" s="17">
        <v>7.3103272568362604E-2</v>
      </c>
      <c r="Y2960" s="17">
        <v>3.7197042286439802E-2</v>
      </c>
      <c r="Z2960" s="17">
        <v>6.3326111956105505E-2</v>
      </c>
      <c r="AA2960" s="17">
        <v>5.5467974398132301E-2</v>
      </c>
      <c r="AB2960" s="17">
        <v>6.4661693881880006E-2</v>
      </c>
      <c r="AC2960" s="17">
        <v>5.7040964056515098E-2</v>
      </c>
      <c r="AD2960" s="17">
        <v>4.04889044411232E-2</v>
      </c>
      <c r="AE2960" s="17"/>
      <c r="AF2960" s="17">
        <v>7.2686775251484301E-2</v>
      </c>
      <c r="AG2960" s="17">
        <v>2.19594702175443E-2</v>
      </c>
      <c r="AH2960" s="17">
        <v>5.4567577455307999E-2</v>
      </c>
      <c r="AI2960" s="17"/>
      <c r="AJ2960" s="17">
        <v>7.6931169109668907E-2</v>
      </c>
      <c r="AK2960" s="17">
        <v>3.72172960516019E-2</v>
      </c>
      <c r="AL2960" s="17">
        <v>2.3827528534140701E-2</v>
      </c>
      <c r="AM2960" s="17"/>
      <c r="AN2960" s="17">
        <v>6.0797714587786399E-2</v>
      </c>
      <c r="AO2960" s="17">
        <v>3.6210543281676999E-2</v>
      </c>
      <c r="AP2960" s="17">
        <v>2.5744513777607399E-2</v>
      </c>
      <c r="AQ2960" s="17">
        <v>6.6334237264047899E-2</v>
      </c>
      <c r="AR2960" s="17">
        <v>4.1060201403182298E-2</v>
      </c>
      <c r="AS2960" s="17"/>
      <c r="AT2960" s="17">
        <v>4.56811331252596E-2</v>
      </c>
      <c r="AU2960" s="17">
        <v>6.6079383024179802E-2</v>
      </c>
      <c r="AV2960" s="17"/>
      <c r="AW2960" s="17">
        <v>4.5170397461468698E-2</v>
      </c>
      <c r="AX2960" s="17">
        <v>6.0255743207025703E-2</v>
      </c>
      <c r="AY2960" s="17">
        <v>4.96704334892576E-2</v>
      </c>
    </row>
    <row r="2961" spans="2:51">
      <c r="B2961" t="s">
        <v>137</v>
      </c>
      <c r="C2961" s="17">
        <v>3.0016726978712799E-2</v>
      </c>
      <c r="D2961" s="17">
        <v>4.2799508934690103E-2</v>
      </c>
      <c r="E2961" s="17">
        <v>1.35305778732822E-2</v>
      </c>
      <c r="F2961" s="17"/>
      <c r="G2961" s="17">
        <v>5.2321323405175799E-2</v>
      </c>
      <c r="H2961" s="17">
        <v>0</v>
      </c>
      <c r="I2961" s="17">
        <v>3.4444697666939403E-2</v>
      </c>
      <c r="J2961" s="17">
        <v>2.95610950956487E-2</v>
      </c>
      <c r="K2961" s="17">
        <v>3.0699083502326599E-2</v>
      </c>
      <c r="L2961" s="17">
        <v>3.5655424985827702E-2</v>
      </c>
      <c r="M2961" s="17"/>
      <c r="N2961" s="17">
        <v>1.43231029656415E-2</v>
      </c>
      <c r="O2961" s="17">
        <v>2.11882352351348E-2</v>
      </c>
      <c r="P2961" s="17">
        <v>3.74772493855298E-2</v>
      </c>
      <c r="Q2961" s="17">
        <v>5.0597540771505099E-2</v>
      </c>
      <c r="R2961" s="17"/>
      <c r="S2961" s="17">
        <v>4.2288526934721599E-2</v>
      </c>
      <c r="T2961" s="17">
        <v>2.67033735483478E-2</v>
      </c>
      <c r="U2961" s="17">
        <v>2.6038552104860401E-2</v>
      </c>
      <c r="V2961" s="17">
        <v>3.1397976437238601E-2</v>
      </c>
      <c r="W2961" s="17">
        <v>1.3051770574168601E-2</v>
      </c>
      <c r="X2961" s="17">
        <v>2.63285235362411E-2</v>
      </c>
      <c r="Y2961" s="17">
        <v>2.0618621027439998E-2</v>
      </c>
      <c r="Z2961" s="17">
        <v>8.5181123472261103E-2</v>
      </c>
      <c r="AA2961" s="17">
        <v>5.0945774038059097E-2</v>
      </c>
      <c r="AB2961" s="17">
        <v>1.33134345447215E-2</v>
      </c>
      <c r="AC2961" s="17">
        <v>2.6614018073687101E-2</v>
      </c>
      <c r="AD2961" s="17">
        <v>0</v>
      </c>
      <c r="AE2961" s="17"/>
      <c r="AF2961" s="17">
        <v>4.2928770148872697E-2</v>
      </c>
      <c r="AG2961" s="17">
        <v>1.3481874694657101E-2</v>
      </c>
      <c r="AH2961" s="17">
        <v>2.0967276700678598E-2</v>
      </c>
      <c r="AI2961" s="17"/>
      <c r="AJ2961" s="17">
        <v>5.8048744011084799E-2</v>
      </c>
      <c r="AK2961" s="17">
        <v>1.6123180311693699E-2</v>
      </c>
      <c r="AL2961" s="17">
        <v>0</v>
      </c>
      <c r="AM2961" s="17"/>
      <c r="AN2961" s="17">
        <v>3.9968567197399399E-2</v>
      </c>
      <c r="AO2961" s="17">
        <v>4.39287052839719E-2</v>
      </c>
      <c r="AP2961" s="17">
        <v>3.4641005716675E-2</v>
      </c>
      <c r="AQ2961" s="17">
        <v>1.5681970402197199E-2</v>
      </c>
      <c r="AR2961" s="17">
        <v>0</v>
      </c>
      <c r="AS2961" s="17"/>
      <c r="AT2961" s="17">
        <v>2.88178411389069E-2</v>
      </c>
      <c r="AU2961" s="17">
        <v>1.53631152206502E-2</v>
      </c>
      <c r="AV2961" s="17"/>
      <c r="AW2961" s="17">
        <v>3.74211357604382E-2</v>
      </c>
      <c r="AX2961" s="17">
        <v>1.20497082012683E-2</v>
      </c>
      <c r="AY2961" s="17">
        <v>2.5889689517737399E-2</v>
      </c>
    </row>
    <row r="2962" spans="2:51">
      <c r="B2962" t="s">
        <v>119</v>
      </c>
      <c r="C2962" s="17">
        <v>4.43044773481861E-2</v>
      </c>
      <c r="D2962" s="17">
        <v>3.7884924999700198E-2</v>
      </c>
      <c r="E2962" s="17">
        <v>5.1759704314406699E-2</v>
      </c>
      <c r="F2962" s="17"/>
      <c r="G2962" s="17">
        <v>4.7711407088987003E-2</v>
      </c>
      <c r="H2962" s="17">
        <v>6.10079911127267E-2</v>
      </c>
      <c r="I2962" s="17">
        <v>6.8606855079389906E-2</v>
      </c>
      <c r="J2962" s="17">
        <v>3.7490030787485001E-2</v>
      </c>
      <c r="K2962" s="17">
        <v>1.6374408370716801E-2</v>
      </c>
      <c r="L2962" s="17">
        <v>3.7880093743277998E-2</v>
      </c>
      <c r="M2962" s="17"/>
      <c r="N2962" s="17">
        <v>1.42978140416997E-2</v>
      </c>
      <c r="O2962" s="17">
        <v>3.4311798411345497E-2</v>
      </c>
      <c r="P2962" s="17">
        <v>6.3231473066024502E-2</v>
      </c>
      <c r="Q2962" s="17">
        <v>7.2302100299328306E-2</v>
      </c>
      <c r="R2962" s="17"/>
      <c r="S2962" s="17">
        <v>4.3361243843678197E-2</v>
      </c>
      <c r="T2962" s="17">
        <v>2.19794165986343E-2</v>
      </c>
      <c r="U2962" s="17">
        <v>2.8469983697049901E-2</v>
      </c>
      <c r="V2962" s="17">
        <v>5.1946932007867402E-2</v>
      </c>
      <c r="W2962" s="17">
        <v>8.7575690983265397E-2</v>
      </c>
      <c r="X2962" s="17">
        <v>6.8953312616492402E-2</v>
      </c>
      <c r="Y2962" s="17">
        <v>5.6803758907019497E-2</v>
      </c>
      <c r="Z2962" s="17">
        <v>2.65418028148066E-2</v>
      </c>
      <c r="AA2962" s="17">
        <v>3.1267746369779401E-2</v>
      </c>
      <c r="AB2962" s="17">
        <v>3.6304976433429899E-2</v>
      </c>
      <c r="AC2962" s="17">
        <v>2.6614018073687101E-2</v>
      </c>
      <c r="AD2962" s="17">
        <v>8.4220633699118294E-2</v>
      </c>
      <c r="AE2962" s="17"/>
      <c r="AF2962" s="17">
        <v>4.3736265766143E-2</v>
      </c>
      <c r="AG2962" s="17">
        <v>3.4555717637576998E-2</v>
      </c>
      <c r="AH2962" s="17">
        <v>6.5040541227313994E-2</v>
      </c>
      <c r="AI2962" s="17"/>
      <c r="AJ2962" s="17">
        <v>3.95030106490835E-2</v>
      </c>
      <c r="AK2962" s="17">
        <v>1.8575365025876402E-2</v>
      </c>
      <c r="AL2962" s="17">
        <v>3.9214000281827699E-2</v>
      </c>
      <c r="AM2962" s="17"/>
      <c r="AN2962" s="17">
        <v>6.4930761562085604E-2</v>
      </c>
      <c r="AO2962" s="17">
        <v>4.44600251242495E-2</v>
      </c>
      <c r="AP2962" s="17">
        <v>4.4401440870317797E-2</v>
      </c>
      <c r="AQ2962" s="17">
        <v>2.1990458275802E-2</v>
      </c>
      <c r="AR2962" s="17">
        <v>5.7137736561973497E-2</v>
      </c>
      <c r="AS2962" s="17"/>
      <c r="AT2962" s="17">
        <v>4.0176038822931297E-2</v>
      </c>
      <c r="AU2962" s="17">
        <v>8.4325984722251904E-2</v>
      </c>
      <c r="AV2962" s="17"/>
      <c r="AW2962" s="17">
        <v>3.5328292351767397E-2</v>
      </c>
      <c r="AX2962" s="17">
        <v>4.7780686682412699E-2</v>
      </c>
      <c r="AY2962" s="17">
        <v>5.3615736570670203E-2</v>
      </c>
    </row>
    <row r="2963" spans="2:51">
      <c r="B2963" t="s">
        <v>138</v>
      </c>
      <c r="C2963" s="17">
        <v>0.69938369745828399</v>
      </c>
      <c r="D2963" s="17">
        <v>0.67457236307953194</v>
      </c>
      <c r="E2963" s="17">
        <v>0.72749651040003904</v>
      </c>
      <c r="F2963" s="17"/>
      <c r="G2963" s="17">
        <v>0.64201482729487502</v>
      </c>
      <c r="H2963" s="17">
        <v>0.72325846101314095</v>
      </c>
      <c r="I2963" s="17">
        <v>0.70500569176439598</v>
      </c>
      <c r="J2963" s="17">
        <v>0.72049930246746596</v>
      </c>
      <c r="K2963" s="17">
        <v>0.67627432051068603</v>
      </c>
      <c r="L2963" s="17">
        <v>0.70587640152078401</v>
      </c>
      <c r="M2963" s="17"/>
      <c r="N2963" s="17">
        <v>0.745539554889455</v>
      </c>
      <c r="O2963" s="17">
        <v>0.74499559239036295</v>
      </c>
      <c r="P2963" s="17">
        <v>0.62976273885084999</v>
      </c>
      <c r="Q2963" s="17">
        <v>0.65494024876868695</v>
      </c>
      <c r="R2963" s="17"/>
      <c r="S2963" s="17">
        <v>0.75284385504611895</v>
      </c>
      <c r="T2963" s="17">
        <v>0.66270981180049504</v>
      </c>
      <c r="U2963" s="17">
        <v>0.73381399181891604</v>
      </c>
      <c r="V2963" s="17">
        <v>0.744206692907048</v>
      </c>
      <c r="W2963" s="17">
        <v>0.68044869841737299</v>
      </c>
      <c r="X2963" s="17">
        <v>0.68717564000183495</v>
      </c>
      <c r="Y2963" s="17">
        <v>0.71238770278556596</v>
      </c>
      <c r="Z2963" s="17">
        <v>0.61504943454397398</v>
      </c>
      <c r="AA2963" s="17">
        <v>0.65504118468306005</v>
      </c>
      <c r="AB2963" s="17">
        <v>0.69354666662998099</v>
      </c>
      <c r="AC2963" s="17">
        <v>0.69079912052362102</v>
      </c>
      <c r="AD2963" s="17">
        <v>0.74748231283070299</v>
      </c>
      <c r="AE2963" s="17"/>
      <c r="AF2963" s="17">
        <v>0.65393232194449502</v>
      </c>
      <c r="AG2963" s="17">
        <v>0.78748710278754697</v>
      </c>
      <c r="AH2963" s="17">
        <v>0.60936373964937396</v>
      </c>
      <c r="AI2963" s="17"/>
      <c r="AJ2963" s="17">
        <v>0.60044436108404597</v>
      </c>
      <c r="AK2963" s="17">
        <v>0.798393163129691</v>
      </c>
      <c r="AL2963" s="17">
        <v>0.76421060046924205</v>
      </c>
      <c r="AM2963" s="17"/>
      <c r="AN2963" s="17">
        <v>0.67163112046583895</v>
      </c>
      <c r="AO2963" s="17">
        <v>0.68846536559720295</v>
      </c>
      <c r="AP2963" s="17">
        <v>0.76286298725705604</v>
      </c>
      <c r="AQ2963" s="17">
        <v>0.67018433405380096</v>
      </c>
      <c r="AR2963" s="17">
        <v>0.66663690002651099</v>
      </c>
      <c r="AS2963" s="17"/>
      <c r="AT2963" s="17">
        <v>0.71322426435573505</v>
      </c>
      <c r="AU2963" s="17">
        <v>0.61626442655271696</v>
      </c>
      <c r="AV2963" s="17"/>
      <c r="AW2963" s="17">
        <v>0.71576852399135504</v>
      </c>
      <c r="AX2963" s="17">
        <v>0.71189528786977097</v>
      </c>
      <c r="AY2963" s="17">
        <v>0.67794912769552995</v>
      </c>
    </row>
    <row r="2964" spans="2:51">
      <c r="B2964" t="s">
        <v>139</v>
      </c>
      <c r="C2964" s="17">
        <v>7.8592811459406206E-2</v>
      </c>
      <c r="D2964" s="17">
        <v>9.4325526454511796E-2</v>
      </c>
      <c r="E2964" s="17">
        <v>5.9137463318825502E-2</v>
      </c>
      <c r="F2964" s="17"/>
      <c r="G2964" s="17">
        <v>0.110355748034435</v>
      </c>
      <c r="H2964" s="17">
        <v>1.6654918367240399E-2</v>
      </c>
      <c r="I2964" s="17">
        <v>7.3423998417323805E-2</v>
      </c>
      <c r="J2964" s="17">
        <v>7.9707341949454003E-2</v>
      </c>
      <c r="K2964" s="17">
        <v>0.13323176985833199</v>
      </c>
      <c r="L2964" s="17">
        <v>7.0644190176000501E-2</v>
      </c>
      <c r="M2964" s="17"/>
      <c r="N2964" s="17">
        <v>6.0504652080569502E-2</v>
      </c>
      <c r="O2964" s="17">
        <v>7.0292018516230098E-2</v>
      </c>
      <c r="P2964" s="17">
        <v>8.9470418723994596E-2</v>
      </c>
      <c r="Q2964" s="17">
        <v>9.9626724378527404E-2</v>
      </c>
      <c r="R2964" s="17"/>
      <c r="S2964" s="17">
        <v>6.6565810385129001E-2</v>
      </c>
      <c r="T2964" s="17">
        <v>9.1618025079109405E-2</v>
      </c>
      <c r="U2964" s="17">
        <v>6.9061666491541204E-2</v>
      </c>
      <c r="V2964" s="17">
        <v>5.0500077805832599E-2</v>
      </c>
      <c r="W2964" s="17">
        <v>5.4116679288647898E-2</v>
      </c>
      <c r="X2964" s="17">
        <v>9.9431796104603704E-2</v>
      </c>
      <c r="Y2964" s="17">
        <v>5.78156633138798E-2</v>
      </c>
      <c r="Z2964" s="17">
        <v>0.148507235428367</v>
      </c>
      <c r="AA2964" s="17">
        <v>0.106413748436191</v>
      </c>
      <c r="AB2964" s="17">
        <v>7.7975128426601495E-2</v>
      </c>
      <c r="AC2964" s="17">
        <v>8.3654982130202199E-2</v>
      </c>
      <c r="AD2964" s="17">
        <v>4.04889044411232E-2</v>
      </c>
      <c r="AE2964" s="17"/>
      <c r="AF2964" s="17">
        <v>0.115615545400357</v>
      </c>
      <c r="AG2964" s="17">
        <v>3.54413449122013E-2</v>
      </c>
      <c r="AH2964" s="17">
        <v>7.5534854155986597E-2</v>
      </c>
      <c r="AI2964" s="17"/>
      <c r="AJ2964" s="17">
        <v>0.134979913120754</v>
      </c>
      <c r="AK2964" s="17">
        <v>5.3340476363295697E-2</v>
      </c>
      <c r="AL2964" s="17">
        <v>2.3827528534140701E-2</v>
      </c>
      <c r="AM2964" s="17"/>
      <c r="AN2964" s="17">
        <v>0.100766281785186</v>
      </c>
      <c r="AO2964" s="17">
        <v>8.0139248565648899E-2</v>
      </c>
      <c r="AP2964" s="17">
        <v>6.0385519494282502E-2</v>
      </c>
      <c r="AQ2964" s="17">
        <v>8.2016207666245095E-2</v>
      </c>
      <c r="AR2964" s="17">
        <v>4.1060201403182298E-2</v>
      </c>
      <c r="AS2964" s="17"/>
      <c r="AT2964" s="17">
        <v>7.4498974264166601E-2</v>
      </c>
      <c r="AU2964" s="17">
        <v>8.1442498244830006E-2</v>
      </c>
      <c r="AV2964" s="17"/>
      <c r="AW2964" s="17">
        <v>8.2591533221906904E-2</v>
      </c>
      <c r="AX2964" s="17">
        <v>7.2305451408294003E-2</v>
      </c>
      <c r="AY2964" s="17">
        <v>7.5560123006995106E-2</v>
      </c>
    </row>
    <row r="2965" spans="2:51">
      <c r="B2965" t="s">
        <v>140</v>
      </c>
      <c r="C2965" s="17">
        <v>0.62079088599887799</v>
      </c>
      <c r="D2965" s="17">
        <v>0.58024683662501997</v>
      </c>
      <c r="E2965" s="17">
        <v>0.66835904708121296</v>
      </c>
      <c r="F2965" s="17"/>
      <c r="G2965" s="17">
        <v>0.53165907926043998</v>
      </c>
      <c r="H2965" s="17">
        <v>0.70660354264590097</v>
      </c>
      <c r="I2965" s="17">
        <v>0.63158169334707204</v>
      </c>
      <c r="J2965" s="17">
        <v>0.64079196051801202</v>
      </c>
      <c r="K2965" s="17">
        <v>0.54304255065235396</v>
      </c>
      <c r="L2965" s="17">
        <v>0.63523221134478403</v>
      </c>
      <c r="M2965" s="17"/>
      <c r="N2965" s="17">
        <v>0.68503490280888601</v>
      </c>
      <c r="O2965" s="17">
        <v>0.67470357387413304</v>
      </c>
      <c r="P2965" s="17">
        <v>0.54029232012685502</v>
      </c>
      <c r="Q2965" s="17">
        <v>0.55531352439016002</v>
      </c>
      <c r="R2965" s="17"/>
      <c r="S2965" s="17">
        <v>0.68627804466098996</v>
      </c>
      <c r="T2965" s="17">
        <v>0.57109178672138605</v>
      </c>
      <c r="U2965" s="17">
        <v>0.66475232532737405</v>
      </c>
      <c r="V2965" s="17">
        <v>0.69370661510121501</v>
      </c>
      <c r="W2965" s="17">
        <v>0.62633201912872505</v>
      </c>
      <c r="X2965" s="17">
        <v>0.587743843897231</v>
      </c>
      <c r="Y2965" s="17">
        <v>0.65457203947168596</v>
      </c>
      <c r="Z2965" s="17">
        <v>0.46654219911560701</v>
      </c>
      <c r="AA2965" s="17">
        <v>0.54862743624686905</v>
      </c>
      <c r="AB2965" s="17">
        <v>0.61557153820337995</v>
      </c>
      <c r="AC2965" s="17">
        <v>0.60714413839341896</v>
      </c>
      <c r="AD2965" s="17">
        <v>0.70699340838957903</v>
      </c>
      <c r="AE2965" s="17"/>
      <c r="AF2965" s="17">
        <v>0.53831677654413801</v>
      </c>
      <c r="AG2965" s="17">
        <v>0.752045757875346</v>
      </c>
      <c r="AH2965" s="17">
        <v>0.53382888549338803</v>
      </c>
      <c r="AI2965" s="17"/>
      <c r="AJ2965" s="17">
        <v>0.46546444796329201</v>
      </c>
      <c r="AK2965" s="17">
        <v>0.74505268676639502</v>
      </c>
      <c r="AL2965" s="17">
        <v>0.740383071935101</v>
      </c>
      <c r="AM2965" s="17"/>
      <c r="AN2965" s="17">
        <v>0.57086483868065296</v>
      </c>
      <c r="AO2965" s="17">
        <v>0.60832611703155404</v>
      </c>
      <c r="AP2965" s="17">
        <v>0.70247746776277398</v>
      </c>
      <c r="AQ2965" s="17">
        <v>0.588168126387556</v>
      </c>
      <c r="AR2965" s="17">
        <v>0.62557669862332899</v>
      </c>
      <c r="AS2965" s="17"/>
      <c r="AT2965" s="17">
        <v>0.63872529009156798</v>
      </c>
      <c r="AU2965" s="17">
        <v>0.534821928307887</v>
      </c>
      <c r="AV2965" s="17"/>
      <c r="AW2965" s="17">
        <v>0.633176990769448</v>
      </c>
      <c r="AX2965" s="17">
        <v>0.63958983646147705</v>
      </c>
      <c r="AY2965" s="17">
        <v>0.60238900468853496</v>
      </c>
    </row>
    <row r="2966" spans="2:51">
      <c r="C2966" s="17"/>
      <c r="D2966" s="17"/>
      <c r="E2966" s="17"/>
      <c r="F2966" s="17"/>
      <c r="G2966" s="17"/>
      <c r="H2966" s="17"/>
      <c r="I2966" s="17"/>
      <c r="J2966" s="17"/>
      <c r="K2966" s="17"/>
      <c r="L2966" s="17"/>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7"/>
      <c r="AI2966" s="17"/>
      <c r="AJ2966" s="17"/>
      <c r="AK2966" s="17"/>
      <c r="AL2966" s="17"/>
      <c r="AM2966" s="17"/>
      <c r="AN2966" s="17"/>
      <c r="AO2966" s="17"/>
      <c r="AP2966" s="17"/>
      <c r="AQ2966" s="17"/>
      <c r="AR2966" s="17"/>
      <c r="AS2966" s="17"/>
      <c r="AT2966" s="17"/>
      <c r="AU2966" s="17"/>
      <c r="AV2966" s="17"/>
      <c r="AW2966" s="17"/>
      <c r="AX2966" s="17"/>
      <c r="AY2966" s="17"/>
    </row>
    <row r="2967" spans="2:51">
      <c r="B2967" s="6" t="s">
        <v>591</v>
      </c>
      <c r="C2967" s="17"/>
      <c r="D2967" s="17"/>
      <c r="E2967" s="17"/>
      <c r="F2967" s="17"/>
      <c r="G2967" s="17"/>
      <c r="H2967" s="17"/>
      <c r="I2967" s="17"/>
      <c r="J2967" s="17"/>
      <c r="K2967" s="17"/>
      <c r="L2967" s="17"/>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7"/>
      <c r="AI2967" s="17"/>
      <c r="AJ2967" s="17"/>
      <c r="AK2967" s="17"/>
      <c r="AL2967" s="17"/>
      <c r="AM2967" s="17"/>
      <c r="AN2967" s="17"/>
      <c r="AO2967" s="17"/>
      <c r="AP2967" s="17"/>
      <c r="AQ2967" s="17"/>
      <c r="AR2967" s="17"/>
      <c r="AS2967" s="17"/>
      <c r="AT2967" s="17"/>
      <c r="AU2967" s="17"/>
      <c r="AV2967" s="17"/>
      <c r="AW2967" s="17"/>
      <c r="AX2967" s="17"/>
      <c r="AY2967" s="17"/>
    </row>
    <row r="2968" spans="2:51">
      <c r="B2968" s="24" t="s">
        <v>16</v>
      </c>
      <c r="C2968" s="17"/>
      <c r="D2968" s="17"/>
      <c r="E2968" s="17"/>
      <c r="F2968" s="17"/>
      <c r="G2968" s="17"/>
      <c r="H2968" s="17"/>
      <c r="I2968" s="17"/>
      <c r="J2968" s="17"/>
      <c r="K2968" s="17"/>
      <c r="L2968" s="17"/>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7"/>
      <c r="AI2968" s="17"/>
      <c r="AJ2968" s="17"/>
      <c r="AK2968" s="17"/>
      <c r="AL2968" s="17"/>
      <c r="AM2968" s="17"/>
      <c r="AN2968" s="17"/>
      <c r="AO2968" s="17"/>
      <c r="AP2968" s="17"/>
      <c r="AQ2968" s="17"/>
      <c r="AR2968" s="17"/>
      <c r="AS2968" s="17"/>
      <c r="AT2968" s="17"/>
      <c r="AU2968" s="17"/>
      <c r="AV2968" s="17"/>
      <c r="AW2968" s="17"/>
      <c r="AX2968" s="17"/>
      <c r="AY2968" s="17"/>
    </row>
    <row r="2969" spans="2:51">
      <c r="B2969" t="s">
        <v>133</v>
      </c>
      <c r="C2969" s="17">
        <v>0.242043825422561</v>
      </c>
      <c r="D2969" s="17">
        <v>0.24309392028635499</v>
      </c>
      <c r="E2969" s="17">
        <v>0.24038719155166999</v>
      </c>
      <c r="F2969" s="17"/>
      <c r="G2969" s="17">
        <v>0.18481133122145699</v>
      </c>
      <c r="H2969" s="17">
        <v>0.29732882450853199</v>
      </c>
      <c r="I2969" s="17">
        <v>0.19650262603830801</v>
      </c>
      <c r="J2969" s="17">
        <v>0.26872389718662598</v>
      </c>
      <c r="K2969" s="17">
        <v>0.25274068391751398</v>
      </c>
      <c r="L2969" s="17">
        <v>0.23931286517547701</v>
      </c>
      <c r="M2969" s="17"/>
      <c r="N2969" s="17">
        <v>0.29670010066229102</v>
      </c>
      <c r="O2969" s="17">
        <v>0.260004857358135</v>
      </c>
      <c r="P2969" s="17">
        <v>0.180942391655559</v>
      </c>
      <c r="Q2969" s="17">
        <v>0.212385304541372</v>
      </c>
      <c r="R2969" s="17"/>
      <c r="S2969" s="17">
        <v>0.27913699201488001</v>
      </c>
      <c r="T2969" s="17">
        <v>0.172510241544375</v>
      </c>
      <c r="U2969" s="17">
        <v>0.27738753325135201</v>
      </c>
      <c r="V2969" s="17">
        <v>0.267000231917145</v>
      </c>
      <c r="W2969" s="17">
        <v>0.25635414438978898</v>
      </c>
      <c r="X2969" s="17">
        <v>0.19093050124274899</v>
      </c>
      <c r="Y2969" s="17">
        <v>0.25100379297910003</v>
      </c>
      <c r="Z2969" s="17">
        <v>0.30891199053371299</v>
      </c>
      <c r="AA2969" s="17">
        <v>0.212257433754591</v>
      </c>
      <c r="AB2969" s="17">
        <v>0.27974432617004302</v>
      </c>
      <c r="AC2969" s="17">
        <v>0.18369115500123301</v>
      </c>
      <c r="AD2969" s="17">
        <v>0.41498501301423901</v>
      </c>
      <c r="AE2969" s="17"/>
      <c r="AF2969" s="17">
        <v>0.20675190460137399</v>
      </c>
      <c r="AG2969" s="17">
        <v>0.28992194509892999</v>
      </c>
      <c r="AH2969" s="17">
        <v>0.22869198803829599</v>
      </c>
      <c r="AI2969" s="17"/>
      <c r="AJ2969" s="17">
        <v>0.18622090296688101</v>
      </c>
      <c r="AK2969" s="17">
        <v>0.29151733299308202</v>
      </c>
      <c r="AL2969" s="17">
        <v>0.27585355562694702</v>
      </c>
      <c r="AM2969" s="17"/>
      <c r="AN2969" s="17">
        <v>0.190690351752243</v>
      </c>
      <c r="AO2969" s="17">
        <v>0.244164734121083</v>
      </c>
      <c r="AP2969" s="17">
        <v>0.31660153637230198</v>
      </c>
      <c r="AQ2969" s="17">
        <v>0.248375612956451</v>
      </c>
      <c r="AR2969" s="17">
        <v>0.24925021873369799</v>
      </c>
      <c r="AS2969" s="17"/>
      <c r="AT2969" s="17">
        <v>0.252010465224075</v>
      </c>
      <c r="AU2969" s="17">
        <v>0.16643942797417199</v>
      </c>
      <c r="AV2969" s="17"/>
      <c r="AW2969" s="17">
        <v>0.27720618923096102</v>
      </c>
      <c r="AX2969" s="17">
        <v>0.20884345520609199</v>
      </c>
      <c r="AY2969" s="17">
        <v>0.21017787652615799</v>
      </c>
    </row>
    <row r="2970" spans="2:51">
      <c r="B2970" t="s">
        <v>134</v>
      </c>
      <c r="C2970" s="17">
        <v>0.41801194793251101</v>
      </c>
      <c r="D2970" s="17">
        <v>0.42521056290506498</v>
      </c>
      <c r="E2970" s="17">
        <v>0.41063864677016698</v>
      </c>
      <c r="F2970" s="17"/>
      <c r="G2970" s="17">
        <v>0.47659498072147899</v>
      </c>
      <c r="H2970" s="17">
        <v>0.41217419271709799</v>
      </c>
      <c r="I2970" s="17">
        <v>0.474403959766518</v>
      </c>
      <c r="J2970" s="17">
        <v>0.422000206610322</v>
      </c>
      <c r="K2970" s="17">
        <v>0.35947047202988802</v>
      </c>
      <c r="L2970" s="17">
        <v>0.38996039288401801</v>
      </c>
      <c r="M2970" s="17"/>
      <c r="N2970" s="17">
        <v>0.44951650036241902</v>
      </c>
      <c r="O2970" s="17">
        <v>0.40689648965286501</v>
      </c>
      <c r="P2970" s="17">
        <v>0.45559859649416501</v>
      </c>
      <c r="Q2970" s="17">
        <v>0.36801899865191001</v>
      </c>
      <c r="R2970" s="17"/>
      <c r="S2970" s="17">
        <v>0.40685452662524302</v>
      </c>
      <c r="T2970" s="17">
        <v>0.429758674358445</v>
      </c>
      <c r="U2970" s="17">
        <v>0.45338277881207401</v>
      </c>
      <c r="V2970" s="17">
        <v>0.40996063123450599</v>
      </c>
      <c r="W2970" s="17">
        <v>0.41506155432623998</v>
      </c>
      <c r="X2970" s="17">
        <v>0.432636102678295</v>
      </c>
      <c r="Y2970" s="17">
        <v>0.45676678656658098</v>
      </c>
      <c r="Z2970" s="17">
        <v>0.32605475118349098</v>
      </c>
      <c r="AA2970" s="17">
        <v>0.36496977132281999</v>
      </c>
      <c r="AB2970" s="17">
        <v>0.44779032861241003</v>
      </c>
      <c r="AC2970" s="17">
        <v>0.42823138400016902</v>
      </c>
      <c r="AD2970" s="17">
        <v>0.35211962464723601</v>
      </c>
      <c r="AE2970" s="17"/>
      <c r="AF2970" s="17">
        <v>0.36906238488167697</v>
      </c>
      <c r="AG2970" s="17">
        <v>0.47637426433185798</v>
      </c>
      <c r="AH2970" s="17">
        <v>0.341044722851223</v>
      </c>
      <c r="AI2970" s="17"/>
      <c r="AJ2970" s="17">
        <v>0.39808728056903198</v>
      </c>
      <c r="AK2970" s="17">
        <v>0.43250246997187702</v>
      </c>
      <c r="AL2970" s="17">
        <v>0.48827966932487199</v>
      </c>
      <c r="AM2970" s="17"/>
      <c r="AN2970" s="17">
        <v>0.377730558800073</v>
      </c>
      <c r="AO2970" s="17">
        <v>0.38390175224982298</v>
      </c>
      <c r="AP2970" s="17">
        <v>0.43518807811261301</v>
      </c>
      <c r="AQ2970" s="17">
        <v>0.45952615430451199</v>
      </c>
      <c r="AR2970" s="17">
        <v>0.47795641896885099</v>
      </c>
      <c r="AS2970" s="17"/>
      <c r="AT2970" s="17">
        <v>0.413086371206972</v>
      </c>
      <c r="AU2970" s="17">
        <v>0.47659929306064103</v>
      </c>
      <c r="AV2970" s="17"/>
      <c r="AW2970" s="17">
        <v>0.44405970451761101</v>
      </c>
      <c r="AX2970" s="17">
        <v>0.49633534422106201</v>
      </c>
      <c r="AY2970" s="17">
        <v>0.37018374001641302</v>
      </c>
    </row>
    <row r="2971" spans="2:51">
      <c r="B2971" t="s">
        <v>135</v>
      </c>
      <c r="C2971" s="17">
        <v>0.22003191958978</v>
      </c>
      <c r="D2971" s="17">
        <v>0.201838264418392</v>
      </c>
      <c r="E2971" s="17">
        <v>0.239362225596148</v>
      </c>
      <c r="F2971" s="17"/>
      <c r="G2971" s="17">
        <v>0.20680433252382199</v>
      </c>
      <c r="H2971" s="17">
        <v>0.208562237263067</v>
      </c>
      <c r="I2971" s="17">
        <v>0.17191934796981201</v>
      </c>
      <c r="J2971" s="17">
        <v>0.201145314429202</v>
      </c>
      <c r="K2971" s="17">
        <v>0.25858719587002099</v>
      </c>
      <c r="L2971" s="17">
        <v>0.25651679165180802</v>
      </c>
      <c r="M2971" s="17"/>
      <c r="N2971" s="17">
        <v>0.157469248123663</v>
      </c>
      <c r="O2971" s="17">
        <v>0.22330898727800999</v>
      </c>
      <c r="P2971" s="17">
        <v>0.22771004941116901</v>
      </c>
      <c r="Q2971" s="17">
        <v>0.27385726583819098</v>
      </c>
      <c r="R2971" s="17"/>
      <c r="S2971" s="17">
        <v>0.198957886980904</v>
      </c>
      <c r="T2971" s="17">
        <v>0.29664502595651698</v>
      </c>
      <c r="U2971" s="17">
        <v>0.20056044027608899</v>
      </c>
      <c r="V2971" s="17">
        <v>0.16678301812079299</v>
      </c>
      <c r="W2971" s="17">
        <v>0.19303501428681</v>
      </c>
      <c r="X2971" s="17">
        <v>0.192475262277676</v>
      </c>
      <c r="Y2971" s="17">
        <v>0.18265303741556099</v>
      </c>
      <c r="Z2971" s="17">
        <v>0.231805999334594</v>
      </c>
      <c r="AA2971" s="17">
        <v>0.27197475370213198</v>
      </c>
      <c r="AB2971" s="17">
        <v>0.183285274860642</v>
      </c>
      <c r="AC2971" s="17">
        <v>0.29285642013194302</v>
      </c>
      <c r="AD2971" s="17">
        <v>0.198673899648389</v>
      </c>
      <c r="AE2971" s="17"/>
      <c r="AF2971" s="17">
        <v>0.266040923873123</v>
      </c>
      <c r="AG2971" s="17">
        <v>0.15289951286869399</v>
      </c>
      <c r="AH2971" s="17">
        <v>0.30930613773097199</v>
      </c>
      <c r="AI2971" s="17"/>
      <c r="AJ2971" s="17">
        <v>0.246031111294231</v>
      </c>
      <c r="AK2971" s="17">
        <v>0.20498528321857601</v>
      </c>
      <c r="AL2971" s="17">
        <v>0.174713066187167</v>
      </c>
      <c r="AM2971" s="17"/>
      <c r="AN2971" s="17">
        <v>0.28878384209883301</v>
      </c>
      <c r="AO2971" s="17">
        <v>0.21673698749423301</v>
      </c>
      <c r="AP2971" s="17">
        <v>0.173033941200438</v>
      </c>
      <c r="AQ2971" s="17">
        <v>0.19893030510938001</v>
      </c>
      <c r="AR2971" s="17">
        <v>0.174595424332295</v>
      </c>
      <c r="AS2971" s="17"/>
      <c r="AT2971" s="17">
        <v>0.21993963682041501</v>
      </c>
      <c r="AU2971" s="17">
        <v>0.21242884128644701</v>
      </c>
      <c r="AV2971" s="17"/>
      <c r="AW2971" s="17">
        <v>0.18058611878387501</v>
      </c>
      <c r="AX2971" s="17">
        <v>0.204120061109935</v>
      </c>
      <c r="AY2971" s="17">
        <v>0.26829051966189998</v>
      </c>
    </row>
    <row r="2972" spans="2:51">
      <c r="B2972" t="s">
        <v>136</v>
      </c>
      <c r="C2972" s="17">
        <v>5.4941418871980903E-2</v>
      </c>
      <c r="D2972" s="17">
        <v>6.7488332001106502E-2</v>
      </c>
      <c r="E2972" s="17">
        <v>4.13078673223422E-2</v>
      </c>
      <c r="F2972" s="17"/>
      <c r="G2972" s="17">
        <v>8.6903856102376303E-2</v>
      </c>
      <c r="H2972" s="17">
        <v>1.4523660503997801E-2</v>
      </c>
      <c r="I2972" s="17">
        <v>7.9244718810117007E-2</v>
      </c>
      <c r="J2972" s="17">
        <v>4.2086255985018799E-2</v>
      </c>
      <c r="K2972" s="17">
        <v>7.6241300738464898E-2</v>
      </c>
      <c r="L2972" s="17">
        <v>4.3982083885896799E-2</v>
      </c>
      <c r="M2972" s="17"/>
      <c r="N2972" s="17">
        <v>6.3842334731442005E-2</v>
      </c>
      <c r="O2972" s="17">
        <v>6.2064528050692201E-2</v>
      </c>
      <c r="P2972" s="17">
        <v>5.0432022848534999E-2</v>
      </c>
      <c r="Q2972" s="17">
        <v>4.3054335645024401E-2</v>
      </c>
      <c r="R2972" s="17"/>
      <c r="S2972" s="17">
        <v>6.0277315801521403E-2</v>
      </c>
      <c r="T2972" s="17">
        <v>5.2208718462823697E-2</v>
      </c>
      <c r="U2972" s="17">
        <v>2.54776132812903E-2</v>
      </c>
      <c r="V2972" s="17">
        <v>8.0871162052347498E-2</v>
      </c>
      <c r="W2972" s="17">
        <v>6.1276015662615799E-2</v>
      </c>
      <c r="X2972" s="17">
        <v>8.2047255484977794E-2</v>
      </c>
      <c r="Y2972" s="17">
        <v>9.0121823552223694E-3</v>
      </c>
      <c r="Z2972" s="17">
        <v>0.13322725894820101</v>
      </c>
      <c r="AA2972" s="17">
        <v>6.2857508340794496E-2</v>
      </c>
      <c r="AB2972" s="17">
        <v>3.1652808567816701E-2</v>
      </c>
      <c r="AC2972" s="17">
        <v>6.4176925267516394E-2</v>
      </c>
      <c r="AD2972" s="17">
        <v>0</v>
      </c>
      <c r="AE2972" s="17"/>
      <c r="AF2972" s="17">
        <v>7.3679032247107298E-2</v>
      </c>
      <c r="AG2972" s="17">
        <v>3.1369688258325201E-2</v>
      </c>
      <c r="AH2972" s="17">
        <v>7.2491401429621502E-2</v>
      </c>
      <c r="AI2972" s="17"/>
      <c r="AJ2972" s="17">
        <v>9.9635851841885698E-2</v>
      </c>
      <c r="AK2972" s="17">
        <v>5.0134487432419203E-2</v>
      </c>
      <c r="AL2972" s="17">
        <v>3.3879773204017499E-2</v>
      </c>
      <c r="AM2972" s="17"/>
      <c r="AN2972" s="17">
        <v>4.8740707577480002E-2</v>
      </c>
      <c r="AO2972" s="17">
        <v>5.38775178898614E-2</v>
      </c>
      <c r="AP2972" s="17">
        <v>3.02620218521522E-2</v>
      </c>
      <c r="AQ2972" s="17">
        <v>6.5012833388424701E-2</v>
      </c>
      <c r="AR2972" s="17">
        <v>4.1060201403182298E-2</v>
      </c>
      <c r="AS2972" s="17"/>
      <c r="AT2972" s="17">
        <v>5.0832161072798199E-2</v>
      </c>
      <c r="AU2972" s="17">
        <v>6.8053708947315397E-2</v>
      </c>
      <c r="AV2972" s="17"/>
      <c r="AW2972" s="17">
        <v>4.49874474609833E-2</v>
      </c>
      <c r="AX2972" s="17">
        <v>3.6095919096622402E-2</v>
      </c>
      <c r="AY2972" s="17">
        <v>7.0609651944623403E-2</v>
      </c>
    </row>
    <row r="2973" spans="2:51">
      <c r="B2973" t="s">
        <v>137</v>
      </c>
      <c r="C2973" s="17">
        <v>2.16042050196006E-2</v>
      </c>
      <c r="D2973" s="17">
        <v>3.2079933055095301E-2</v>
      </c>
      <c r="E2973" s="17">
        <v>1.00604573838832E-2</v>
      </c>
      <c r="F2973" s="17"/>
      <c r="G2973" s="17">
        <v>9.7029493565438593E-3</v>
      </c>
      <c r="H2973" s="17">
        <v>0</v>
      </c>
      <c r="I2973" s="17">
        <v>3.2484354381151999E-2</v>
      </c>
      <c r="J2973" s="17">
        <v>3.0091173667410102E-2</v>
      </c>
      <c r="K2973" s="17">
        <v>2.3324946397642099E-2</v>
      </c>
      <c r="L2973" s="17">
        <v>2.5518126423167701E-2</v>
      </c>
      <c r="M2973" s="17"/>
      <c r="N2973" s="17">
        <v>1.23181740918595E-2</v>
      </c>
      <c r="O2973" s="17">
        <v>5.8327550710747496E-3</v>
      </c>
      <c r="P2973" s="17">
        <v>4.0554872007346199E-2</v>
      </c>
      <c r="Q2973" s="17">
        <v>3.3611226092581999E-2</v>
      </c>
      <c r="R2973" s="17"/>
      <c r="S2973" s="17">
        <v>2.30768520698242E-2</v>
      </c>
      <c r="T2973" s="17">
        <v>2.0084790914292602E-2</v>
      </c>
      <c r="U2973" s="17">
        <v>2.6038552104860401E-2</v>
      </c>
      <c r="V2973" s="17">
        <v>3.1397976437238601E-2</v>
      </c>
      <c r="W2973" s="17">
        <v>0</v>
      </c>
      <c r="X2973" s="17">
        <v>1.5054147691221801E-2</v>
      </c>
      <c r="Y2973" s="17">
        <v>3.2916773361373899E-2</v>
      </c>
      <c r="Z2973" s="17">
        <v>0</v>
      </c>
      <c r="AA2973" s="17">
        <v>4.4136256715085802E-2</v>
      </c>
      <c r="AB2973" s="17">
        <v>2.1222285355658399E-2</v>
      </c>
      <c r="AC2973" s="17">
        <v>0</v>
      </c>
      <c r="AD2973" s="17">
        <v>0</v>
      </c>
      <c r="AE2973" s="17"/>
      <c r="AF2973" s="17">
        <v>3.4182582327861699E-2</v>
      </c>
      <c r="AG2973" s="17">
        <v>1.29266770508333E-2</v>
      </c>
      <c r="AH2973" s="17">
        <v>1.1529544986636499E-2</v>
      </c>
      <c r="AI2973" s="17"/>
      <c r="AJ2973" s="17">
        <v>3.6536855532289601E-2</v>
      </c>
      <c r="AK2973" s="17">
        <v>4.6527234951893297E-3</v>
      </c>
      <c r="AL2973" s="17">
        <v>0</v>
      </c>
      <c r="AM2973" s="17"/>
      <c r="AN2973" s="17">
        <v>3.2541404069528601E-2</v>
      </c>
      <c r="AO2973" s="17">
        <v>4.7566917408593097E-2</v>
      </c>
      <c r="AP2973" s="17">
        <v>1.39740939303822E-2</v>
      </c>
      <c r="AQ2973" s="17">
        <v>0</v>
      </c>
      <c r="AR2973" s="17">
        <v>0</v>
      </c>
      <c r="AS2973" s="17"/>
      <c r="AT2973" s="17">
        <v>2.24377487466338E-2</v>
      </c>
      <c r="AU2973" s="17">
        <v>1.53631152206502E-2</v>
      </c>
      <c r="AV2973" s="17"/>
      <c r="AW2973" s="17">
        <v>2.3797417553583201E-2</v>
      </c>
      <c r="AX2973" s="17">
        <v>1.20497082012683E-2</v>
      </c>
      <c r="AY2973" s="17">
        <v>2.13779330239715E-2</v>
      </c>
    </row>
    <row r="2974" spans="2:51">
      <c r="B2974" t="s">
        <v>119</v>
      </c>
      <c r="C2974" s="17">
        <v>4.3366683163565997E-2</v>
      </c>
      <c r="D2974" s="17">
        <v>3.0288987333985599E-2</v>
      </c>
      <c r="E2974" s="17">
        <v>5.8243611375789602E-2</v>
      </c>
      <c r="F2974" s="17"/>
      <c r="G2974" s="17">
        <v>3.5182550074321001E-2</v>
      </c>
      <c r="H2974" s="17">
        <v>6.7411085007304597E-2</v>
      </c>
      <c r="I2974" s="17">
        <v>4.5444993034092801E-2</v>
      </c>
      <c r="J2974" s="17">
        <v>3.59531521214215E-2</v>
      </c>
      <c r="K2974" s="17">
        <v>2.9635401046469601E-2</v>
      </c>
      <c r="L2974" s="17">
        <v>4.4709739979632498E-2</v>
      </c>
      <c r="M2974" s="17"/>
      <c r="N2974" s="17">
        <v>2.0153642028325699E-2</v>
      </c>
      <c r="O2974" s="17">
        <v>4.1892382589223398E-2</v>
      </c>
      <c r="P2974" s="17">
        <v>4.47620675832257E-2</v>
      </c>
      <c r="Q2974" s="17">
        <v>6.90728692309205E-2</v>
      </c>
      <c r="R2974" s="17"/>
      <c r="S2974" s="17">
        <v>3.1696426507627003E-2</v>
      </c>
      <c r="T2974" s="17">
        <v>2.8792548763546099E-2</v>
      </c>
      <c r="U2974" s="17">
        <v>1.7153082274333899E-2</v>
      </c>
      <c r="V2974" s="17">
        <v>4.3986980237968903E-2</v>
      </c>
      <c r="W2974" s="17">
        <v>7.4273271334544699E-2</v>
      </c>
      <c r="X2974" s="17">
        <v>8.6856730625079995E-2</v>
      </c>
      <c r="Y2974" s="17">
        <v>6.7647427322162806E-2</v>
      </c>
      <c r="Z2974" s="17">
        <v>0</v>
      </c>
      <c r="AA2974" s="17">
        <v>4.3804276164576599E-2</v>
      </c>
      <c r="AB2974" s="17">
        <v>3.6304976433429899E-2</v>
      </c>
      <c r="AC2974" s="17">
        <v>3.1044115599139301E-2</v>
      </c>
      <c r="AD2974" s="17">
        <v>3.4221462690136997E-2</v>
      </c>
      <c r="AE2974" s="17"/>
      <c r="AF2974" s="17">
        <v>5.0283172068856401E-2</v>
      </c>
      <c r="AG2974" s="17">
        <v>3.65079123913606E-2</v>
      </c>
      <c r="AH2974" s="17">
        <v>3.6936204963251201E-2</v>
      </c>
      <c r="AI2974" s="17"/>
      <c r="AJ2974" s="17">
        <v>3.3487997795681103E-2</v>
      </c>
      <c r="AK2974" s="17">
        <v>1.6207702888856701E-2</v>
      </c>
      <c r="AL2974" s="17">
        <v>2.7273935656996099E-2</v>
      </c>
      <c r="AM2974" s="17"/>
      <c r="AN2974" s="17">
        <v>6.1513135701841803E-2</v>
      </c>
      <c r="AO2974" s="17">
        <v>5.3752090836407598E-2</v>
      </c>
      <c r="AP2974" s="17">
        <v>3.0940328532112801E-2</v>
      </c>
      <c r="AQ2974" s="17">
        <v>2.8155094241233199E-2</v>
      </c>
      <c r="AR2974" s="17">
        <v>5.7137736561973497E-2</v>
      </c>
      <c r="AS2974" s="17"/>
      <c r="AT2974" s="17">
        <v>4.1693616929106302E-2</v>
      </c>
      <c r="AU2974" s="17">
        <v>6.1115613510774602E-2</v>
      </c>
      <c r="AV2974" s="17"/>
      <c r="AW2974" s="17">
        <v>2.9363122452986199E-2</v>
      </c>
      <c r="AX2974" s="17">
        <v>4.2555512165020903E-2</v>
      </c>
      <c r="AY2974" s="17">
        <v>5.93602788269346E-2</v>
      </c>
    </row>
    <row r="2975" spans="2:51">
      <c r="B2975" t="s">
        <v>138</v>
      </c>
      <c r="C2975" s="17">
        <v>0.66005577335507204</v>
      </c>
      <c r="D2975" s="17">
        <v>0.66830448319142</v>
      </c>
      <c r="E2975" s="17">
        <v>0.65102583832183702</v>
      </c>
      <c r="F2975" s="17"/>
      <c r="G2975" s="17">
        <v>0.66140631194293698</v>
      </c>
      <c r="H2975" s="17">
        <v>0.70950301722563003</v>
      </c>
      <c r="I2975" s="17">
        <v>0.67090658580482598</v>
      </c>
      <c r="J2975" s="17">
        <v>0.69072410379694804</v>
      </c>
      <c r="K2975" s="17">
        <v>0.61221115594740205</v>
      </c>
      <c r="L2975" s="17">
        <v>0.62927325805949497</v>
      </c>
      <c r="M2975" s="17"/>
      <c r="N2975" s="17">
        <v>0.74621660102470999</v>
      </c>
      <c r="O2975" s="17">
        <v>0.66690134701100001</v>
      </c>
      <c r="P2975" s="17">
        <v>0.63654098814972404</v>
      </c>
      <c r="Q2975" s="17">
        <v>0.58040430319328196</v>
      </c>
      <c r="R2975" s="17"/>
      <c r="S2975" s="17">
        <v>0.68599151864012298</v>
      </c>
      <c r="T2975" s="17">
        <v>0.60226891590281995</v>
      </c>
      <c r="U2975" s="17">
        <v>0.73077031206342602</v>
      </c>
      <c r="V2975" s="17">
        <v>0.67696086315165105</v>
      </c>
      <c r="W2975" s="17">
        <v>0.67141569871602902</v>
      </c>
      <c r="X2975" s="17">
        <v>0.62356660392104402</v>
      </c>
      <c r="Y2975" s="17">
        <v>0.70777057954568001</v>
      </c>
      <c r="Z2975" s="17">
        <v>0.63496674171720402</v>
      </c>
      <c r="AA2975" s="17">
        <v>0.57722720507741099</v>
      </c>
      <c r="AB2975" s="17">
        <v>0.72753465478245305</v>
      </c>
      <c r="AC2975" s="17">
        <v>0.61192253900140103</v>
      </c>
      <c r="AD2975" s="17">
        <v>0.76710463766147396</v>
      </c>
      <c r="AE2975" s="17"/>
      <c r="AF2975" s="17">
        <v>0.57581428948305202</v>
      </c>
      <c r="AG2975" s="17">
        <v>0.76629620943078702</v>
      </c>
      <c r="AH2975" s="17">
        <v>0.56973671088951905</v>
      </c>
      <c r="AI2975" s="17"/>
      <c r="AJ2975" s="17">
        <v>0.58430818353591296</v>
      </c>
      <c r="AK2975" s="17">
        <v>0.72401980296495905</v>
      </c>
      <c r="AL2975" s="17">
        <v>0.76413322495182001</v>
      </c>
      <c r="AM2975" s="17"/>
      <c r="AN2975" s="17">
        <v>0.56842091055231703</v>
      </c>
      <c r="AO2975" s="17">
        <v>0.62806648637090501</v>
      </c>
      <c r="AP2975" s="17">
        <v>0.75178961448491499</v>
      </c>
      <c r="AQ2975" s="17">
        <v>0.70790176726096299</v>
      </c>
      <c r="AR2975" s="17">
        <v>0.72720663770254901</v>
      </c>
      <c r="AS2975" s="17"/>
      <c r="AT2975" s="17">
        <v>0.665096836431047</v>
      </c>
      <c r="AU2975" s="17">
        <v>0.64303872103481297</v>
      </c>
      <c r="AV2975" s="17"/>
      <c r="AW2975" s="17">
        <v>0.72126589374857197</v>
      </c>
      <c r="AX2975" s="17">
        <v>0.705178799427154</v>
      </c>
      <c r="AY2975" s="17">
        <v>0.58036161654257101</v>
      </c>
    </row>
    <row r="2976" spans="2:51">
      <c r="B2976" t="s">
        <v>139</v>
      </c>
      <c r="C2976" s="17">
        <v>7.6545623891581496E-2</v>
      </c>
      <c r="D2976" s="17">
        <v>9.9568265056201796E-2</v>
      </c>
      <c r="E2976" s="17">
        <v>5.1368324706225398E-2</v>
      </c>
      <c r="F2976" s="17"/>
      <c r="G2976" s="17">
        <v>9.66068054589201E-2</v>
      </c>
      <c r="H2976" s="17">
        <v>1.4523660503997801E-2</v>
      </c>
      <c r="I2976" s="17">
        <v>0.111729073191269</v>
      </c>
      <c r="J2976" s="17">
        <v>7.2177429652429001E-2</v>
      </c>
      <c r="K2976" s="17">
        <v>9.9566247136106997E-2</v>
      </c>
      <c r="L2976" s="17">
        <v>6.9500210309064503E-2</v>
      </c>
      <c r="M2976" s="17"/>
      <c r="N2976" s="17">
        <v>7.6160508823301498E-2</v>
      </c>
      <c r="O2976" s="17">
        <v>6.7897283121766905E-2</v>
      </c>
      <c r="P2976" s="17">
        <v>9.0986894855881198E-2</v>
      </c>
      <c r="Q2976" s="17">
        <v>7.66655617376064E-2</v>
      </c>
      <c r="R2976" s="17"/>
      <c r="S2976" s="17">
        <v>8.3354167871345697E-2</v>
      </c>
      <c r="T2976" s="17">
        <v>7.2293509377116205E-2</v>
      </c>
      <c r="U2976" s="17">
        <v>5.15161653861506E-2</v>
      </c>
      <c r="V2976" s="17">
        <v>0.112269138489586</v>
      </c>
      <c r="W2976" s="17">
        <v>6.1276015662615799E-2</v>
      </c>
      <c r="X2976" s="17">
        <v>9.7101403176199599E-2</v>
      </c>
      <c r="Y2976" s="17">
        <v>4.19289557165963E-2</v>
      </c>
      <c r="Z2976" s="17">
        <v>0.13322725894820101</v>
      </c>
      <c r="AA2976" s="17">
        <v>0.10699376505588</v>
      </c>
      <c r="AB2976" s="17">
        <v>5.2875093923475003E-2</v>
      </c>
      <c r="AC2976" s="17">
        <v>6.4176925267516394E-2</v>
      </c>
      <c r="AD2976" s="17">
        <v>0</v>
      </c>
      <c r="AE2976" s="17"/>
      <c r="AF2976" s="17">
        <v>0.107861614574969</v>
      </c>
      <c r="AG2976" s="17">
        <v>4.4296365309158502E-2</v>
      </c>
      <c r="AH2976" s="17">
        <v>8.4020946416257999E-2</v>
      </c>
      <c r="AI2976" s="17"/>
      <c r="AJ2976" s="17">
        <v>0.136172707374175</v>
      </c>
      <c r="AK2976" s="17">
        <v>5.47872109276085E-2</v>
      </c>
      <c r="AL2976" s="17">
        <v>3.3879773204017499E-2</v>
      </c>
      <c r="AM2976" s="17"/>
      <c r="AN2976" s="17">
        <v>8.1282111647008604E-2</v>
      </c>
      <c r="AO2976" s="17">
        <v>0.101444435298454</v>
      </c>
      <c r="AP2976" s="17">
        <v>4.4236115782534502E-2</v>
      </c>
      <c r="AQ2976" s="17">
        <v>6.5012833388424701E-2</v>
      </c>
      <c r="AR2976" s="17">
        <v>4.1060201403182298E-2</v>
      </c>
      <c r="AS2976" s="17"/>
      <c r="AT2976" s="17">
        <v>7.3269909819432003E-2</v>
      </c>
      <c r="AU2976" s="17">
        <v>8.34168241679656E-2</v>
      </c>
      <c r="AV2976" s="17"/>
      <c r="AW2976" s="17">
        <v>6.8784865014566599E-2</v>
      </c>
      <c r="AX2976" s="17">
        <v>4.8145627297890702E-2</v>
      </c>
      <c r="AY2976" s="17">
        <v>9.1987584968594799E-2</v>
      </c>
    </row>
    <row r="2977" spans="2:51">
      <c r="B2977" t="s">
        <v>140</v>
      </c>
      <c r="C2977" s="17">
        <v>0.583510149463491</v>
      </c>
      <c r="D2977" s="17">
        <v>0.56873621813521802</v>
      </c>
      <c r="E2977" s="17">
        <v>0.59965751361561204</v>
      </c>
      <c r="F2977" s="17"/>
      <c r="G2977" s="17">
        <v>0.564799506484017</v>
      </c>
      <c r="H2977" s="17">
        <v>0.69497935672163202</v>
      </c>
      <c r="I2977" s="17">
        <v>0.55917751261355697</v>
      </c>
      <c r="J2977" s="17">
        <v>0.61854667414451903</v>
      </c>
      <c r="K2977" s="17">
        <v>0.51264490881129499</v>
      </c>
      <c r="L2977" s="17">
        <v>0.55977304775043002</v>
      </c>
      <c r="M2977" s="17"/>
      <c r="N2977" s="17">
        <v>0.67005609220140805</v>
      </c>
      <c r="O2977" s="17">
        <v>0.599004063889233</v>
      </c>
      <c r="P2977" s="17">
        <v>0.54555409329384197</v>
      </c>
      <c r="Q2977" s="17">
        <v>0.50373874145567599</v>
      </c>
      <c r="R2977" s="17"/>
      <c r="S2977" s="17">
        <v>0.602637350768777</v>
      </c>
      <c r="T2977" s="17">
        <v>0.52997540652570396</v>
      </c>
      <c r="U2977" s="17">
        <v>0.67925414667727502</v>
      </c>
      <c r="V2977" s="17">
        <v>0.56469172466206496</v>
      </c>
      <c r="W2977" s="17">
        <v>0.61013968305341304</v>
      </c>
      <c r="X2977" s="17">
        <v>0.52646520074484504</v>
      </c>
      <c r="Y2977" s="17">
        <v>0.66584162382908396</v>
      </c>
      <c r="Z2977" s="17">
        <v>0.50173948276900304</v>
      </c>
      <c r="AA2977" s="17">
        <v>0.470233440021531</v>
      </c>
      <c r="AB2977" s="17">
        <v>0.67465956085897805</v>
      </c>
      <c r="AC2977" s="17">
        <v>0.54774561373388497</v>
      </c>
      <c r="AD2977" s="17">
        <v>0.76710463766147396</v>
      </c>
      <c r="AE2977" s="17"/>
      <c r="AF2977" s="17">
        <v>0.46795267490808301</v>
      </c>
      <c r="AG2977" s="17">
        <v>0.72199984412162899</v>
      </c>
      <c r="AH2977" s="17">
        <v>0.48571576447326098</v>
      </c>
      <c r="AI2977" s="17"/>
      <c r="AJ2977" s="17">
        <v>0.44813547616173699</v>
      </c>
      <c r="AK2977" s="17">
        <v>0.66923259203735097</v>
      </c>
      <c r="AL2977" s="17">
        <v>0.73025345174780198</v>
      </c>
      <c r="AM2977" s="17"/>
      <c r="AN2977" s="17">
        <v>0.48713879890530798</v>
      </c>
      <c r="AO2977" s="17">
        <v>0.52662205107245097</v>
      </c>
      <c r="AP2977" s="17">
        <v>0.70755349870238005</v>
      </c>
      <c r="AQ2977" s="17">
        <v>0.64288893387253798</v>
      </c>
      <c r="AR2977" s="17">
        <v>0.686146436299367</v>
      </c>
      <c r="AS2977" s="17"/>
      <c r="AT2977" s="17">
        <v>0.59182692661161496</v>
      </c>
      <c r="AU2977" s="17">
        <v>0.55962189686684705</v>
      </c>
      <c r="AV2977" s="17"/>
      <c r="AW2977" s="17">
        <v>0.65248102873400504</v>
      </c>
      <c r="AX2977" s="17">
        <v>0.65703317212926304</v>
      </c>
      <c r="AY2977" s="17">
        <v>0.48837403157397602</v>
      </c>
    </row>
    <row r="2978" spans="2:51">
      <c r="C2978" s="17"/>
      <c r="D2978" s="17"/>
      <c r="E2978" s="17"/>
      <c r="F2978" s="17"/>
      <c r="G2978" s="17"/>
      <c r="H2978" s="17"/>
      <c r="I2978" s="17"/>
      <c r="J2978" s="17"/>
      <c r="K2978" s="17"/>
      <c r="L2978" s="17"/>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7"/>
      <c r="AI2978" s="17"/>
      <c r="AJ2978" s="17"/>
      <c r="AK2978" s="17"/>
      <c r="AL2978" s="17"/>
      <c r="AM2978" s="17"/>
      <c r="AN2978" s="17"/>
      <c r="AO2978" s="17"/>
      <c r="AP2978" s="17"/>
      <c r="AQ2978" s="17"/>
      <c r="AR2978" s="17"/>
      <c r="AS2978" s="17"/>
      <c r="AT2978" s="17"/>
      <c r="AU2978" s="17"/>
      <c r="AV2978" s="17"/>
      <c r="AW2978" s="17"/>
      <c r="AX2978" s="17"/>
      <c r="AY2978" s="17"/>
    </row>
    <row r="2979" spans="2:51">
      <c r="B2979" s="6" t="s">
        <v>592</v>
      </c>
      <c r="C2979" s="17"/>
      <c r="D2979" s="17"/>
      <c r="E2979" s="17"/>
      <c r="F2979" s="17"/>
      <c r="G2979" s="17"/>
      <c r="H2979" s="17"/>
      <c r="I2979" s="17"/>
      <c r="J2979" s="17"/>
      <c r="K2979" s="17"/>
      <c r="L2979" s="17"/>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7"/>
      <c r="AI2979" s="17"/>
      <c r="AJ2979" s="17"/>
      <c r="AK2979" s="17"/>
      <c r="AL2979" s="17"/>
      <c r="AM2979" s="17"/>
      <c r="AN2979" s="17"/>
      <c r="AO2979" s="17"/>
      <c r="AP2979" s="17"/>
      <c r="AQ2979" s="17"/>
      <c r="AR2979" s="17"/>
      <c r="AS2979" s="17"/>
      <c r="AT2979" s="17"/>
      <c r="AU2979" s="17"/>
      <c r="AV2979" s="17"/>
      <c r="AW2979" s="17"/>
      <c r="AX2979" s="17"/>
      <c r="AY2979" s="17"/>
    </row>
    <row r="2980" spans="2:51">
      <c r="B2980" s="24" t="s">
        <v>16</v>
      </c>
      <c r="C2980" s="17"/>
      <c r="D2980" s="17"/>
      <c r="E2980" s="17"/>
      <c r="F2980" s="17"/>
      <c r="G2980" s="17"/>
      <c r="H2980" s="17"/>
      <c r="I2980" s="17"/>
      <c r="J2980" s="17"/>
      <c r="K2980" s="17"/>
      <c r="L2980" s="17"/>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7"/>
      <c r="AI2980" s="17"/>
      <c r="AJ2980" s="17"/>
      <c r="AK2980" s="17"/>
      <c r="AL2980" s="17"/>
      <c r="AM2980" s="17"/>
      <c r="AN2980" s="17"/>
      <c r="AO2980" s="17"/>
      <c r="AP2980" s="17"/>
      <c r="AQ2980" s="17"/>
      <c r="AR2980" s="17"/>
      <c r="AS2980" s="17"/>
      <c r="AT2980" s="17"/>
      <c r="AU2980" s="17"/>
      <c r="AV2980" s="17"/>
      <c r="AW2980" s="17"/>
      <c r="AX2980" s="17"/>
      <c r="AY2980" s="17"/>
    </row>
    <row r="2981" spans="2:51">
      <c r="B2981" t="s">
        <v>133</v>
      </c>
      <c r="C2981" s="17">
        <v>0.248204379335113</v>
      </c>
      <c r="D2981" s="17">
        <v>0.24529596527245701</v>
      </c>
      <c r="E2981" s="17">
        <v>0.25100472047450201</v>
      </c>
      <c r="F2981" s="17"/>
      <c r="G2981" s="17">
        <v>0.209805972097375</v>
      </c>
      <c r="H2981" s="17">
        <v>0.31060032319213798</v>
      </c>
      <c r="I2981" s="17">
        <v>0.24791827288563301</v>
      </c>
      <c r="J2981" s="17">
        <v>0.22505683214750399</v>
      </c>
      <c r="K2981" s="17">
        <v>0.24174688512779099</v>
      </c>
      <c r="L2981" s="17">
        <v>0.247282603890114</v>
      </c>
      <c r="M2981" s="17"/>
      <c r="N2981" s="17">
        <v>0.29726428691499202</v>
      </c>
      <c r="O2981" s="17">
        <v>0.25352032516798401</v>
      </c>
      <c r="P2981" s="17">
        <v>0.18607985596894899</v>
      </c>
      <c r="Q2981" s="17">
        <v>0.23512338775244601</v>
      </c>
      <c r="R2981" s="17"/>
      <c r="S2981" s="17">
        <v>0.220148433166097</v>
      </c>
      <c r="T2981" s="17">
        <v>0.225369431493741</v>
      </c>
      <c r="U2981" s="17">
        <v>0.24411755043425401</v>
      </c>
      <c r="V2981" s="17">
        <v>0.27119815272719899</v>
      </c>
      <c r="W2981" s="17">
        <v>0.27494741846154702</v>
      </c>
      <c r="X2981" s="17">
        <v>0.22684896134681301</v>
      </c>
      <c r="Y2981" s="17">
        <v>0.25941628859934701</v>
      </c>
      <c r="Z2981" s="17">
        <v>0.22524295680621201</v>
      </c>
      <c r="AA2981" s="17">
        <v>0.23113737199263201</v>
      </c>
      <c r="AB2981" s="17">
        <v>0.312928309124129</v>
      </c>
      <c r="AC2981" s="17">
        <v>0.212698898026278</v>
      </c>
      <c r="AD2981" s="17">
        <v>0.36880837612905398</v>
      </c>
      <c r="AE2981" s="17"/>
      <c r="AF2981" s="17">
        <v>0.226423203926335</v>
      </c>
      <c r="AG2981" s="17">
        <v>0.296669963064495</v>
      </c>
      <c r="AH2981" s="17">
        <v>0.17450892259939799</v>
      </c>
      <c r="AI2981" s="17"/>
      <c r="AJ2981" s="17">
        <v>0.166883440114486</v>
      </c>
      <c r="AK2981" s="17">
        <v>0.32241198352876399</v>
      </c>
      <c r="AL2981" s="17">
        <v>0.23714820409061399</v>
      </c>
      <c r="AM2981" s="17"/>
      <c r="AN2981" s="17">
        <v>0.23204467520361599</v>
      </c>
      <c r="AO2981" s="17">
        <v>0.21418329236351799</v>
      </c>
      <c r="AP2981" s="17">
        <v>0.31783511996030001</v>
      </c>
      <c r="AQ2981" s="17">
        <v>0.26788839760810101</v>
      </c>
      <c r="AR2981" s="17">
        <v>0.292948988709481</v>
      </c>
      <c r="AS2981" s="17"/>
      <c r="AT2981" s="17">
        <v>0.263762013134547</v>
      </c>
      <c r="AU2981" s="17">
        <v>0.12238381084314801</v>
      </c>
      <c r="AV2981" s="17"/>
      <c r="AW2981" s="17">
        <v>0.27940681218503</v>
      </c>
      <c r="AX2981" s="17">
        <v>0.247831483521298</v>
      </c>
      <c r="AY2981" s="17">
        <v>0.213080948732528</v>
      </c>
    </row>
    <row r="2982" spans="2:51">
      <c r="B2982" t="s">
        <v>134</v>
      </c>
      <c r="C2982" s="17">
        <v>0.41595687859915398</v>
      </c>
      <c r="D2982" s="17">
        <v>0.40198995342132798</v>
      </c>
      <c r="E2982" s="17">
        <v>0.42975817338670202</v>
      </c>
      <c r="F2982" s="17"/>
      <c r="G2982" s="17">
        <v>0.47881048981065799</v>
      </c>
      <c r="H2982" s="17">
        <v>0.40004387674994102</v>
      </c>
      <c r="I2982" s="17">
        <v>0.44742804245328699</v>
      </c>
      <c r="J2982" s="17">
        <v>0.47736716113788502</v>
      </c>
      <c r="K2982" s="17">
        <v>0.34306601998143199</v>
      </c>
      <c r="L2982" s="17">
        <v>0.37795732980093899</v>
      </c>
      <c r="M2982" s="17"/>
      <c r="N2982" s="17">
        <v>0.47524317328048798</v>
      </c>
      <c r="O2982" s="17">
        <v>0.40781939122826</v>
      </c>
      <c r="P2982" s="17">
        <v>0.41563260183010098</v>
      </c>
      <c r="Q2982" s="17">
        <v>0.368490678131774</v>
      </c>
      <c r="R2982" s="17"/>
      <c r="S2982" s="17">
        <v>0.470257880278798</v>
      </c>
      <c r="T2982" s="17">
        <v>0.41352304247848398</v>
      </c>
      <c r="U2982" s="17">
        <v>0.49125830256548902</v>
      </c>
      <c r="V2982" s="17">
        <v>0.37035160730998401</v>
      </c>
      <c r="W2982" s="17">
        <v>0.40068350848886097</v>
      </c>
      <c r="X2982" s="17">
        <v>0.49026386798514698</v>
      </c>
      <c r="Y2982" s="17">
        <v>0.37028335908540899</v>
      </c>
      <c r="Z2982" s="17">
        <v>0.38060638112014</v>
      </c>
      <c r="AA2982" s="17">
        <v>0.395043055802762</v>
      </c>
      <c r="AB2982" s="17">
        <v>0.347276257167554</v>
      </c>
      <c r="AC2982" s="17">
        <v>0.37445306989307497</v>
      </c>
      <c r="AD2982" s="17">
        <v>0.41455224053730599</v>
      </c>
      <c r="AE2982" s="17"/>
      <c r="AF2982" s="17">
        <v>0.356279494592805</v>
      </c>
      <c r="AG2982" s="17">
        <v>0.45708270800588302</v>
      </c>
      <c r="AH2982" s="17">
        <v>0.44148919275529702</v>
      </c>
      <c r="AI2982" s="17"/>
      <c r="AJ2982" s="17">
        <v>0.42335606539179599</v>
      </c>
      <c r="AK2982" s="17">
        <v>0.44866681744584502</v>
      </c>
      <c r="AL2982" s="17">
        <v>0.47748418828547801</v>
      </c>
      <c r="AM2982" s="17"/>
      <c r="AN2982" s="17">
        <v>0.33395736198307402</v>
      </c>
      <c r="AO2982" s="17">
        <v>0.43479390248389099</v>
      </c>
      <c r="AP2982" s="17">
        <v>0.465777758557816</v>
      </c>
      <c r="AQ2982" s="17">
        <v>0.433959282667221</v>
      </c>
      <c r="AR2982" s="17">
        <v>0.40541188414719698</v>
      </c>
      <c r="AS2982" s="17"/>
      <c r="AT2982" s="17">
        <v>0.40222955327245702</v>
      </c>
      <c r="AU2982" s="17">
        <v>0.53237227568885404</v>
      </c>
      <c r="AV2982" s="17"/>
      <c r="AW2982" s="17">
        <v>0.44333260120982299</v>
      </c>
      <c r="AX2982" s="17">
        <v>0.45405101761295003</v>
      </c>
      <c r="AY2982" s="17">
        <v>0.376098321173442</v>
      </c>
    </row>
    <row r="2983" spans="2:51">
      <c r="B2983" t="s">
        <v>135</v>
      </c>
      <c r="C2983" s="17">
        <v>0.191159932170959</v>
      </c>
      <c r="D2983" s="17">
        <v>0.20751655284265799</v>
      </c>
      <c r="E2983" s="17">
        <v>0.17417858083826401</v>
      </c>
      <c r="F2983" s="17"/>
      <c r="G2983" s="17">
        <v>0.14035756623058401</v>
      </c>
      <c r="H2983" s="17">
        <v>0.170296334766881</v>
      </c>
      <c r="I2983" s="17">
        <v>0.165482428945914</v>
      </c>
      <c r="J2983" s="17">
        <v>0.15392220772468199</v>
      </c>
      <c r="K2983" s="17">
        <v>0.26813669813865698</v>
      </c>
      <c r="L2983" s="17">
        <v>0.222575122093502</v>
      </c>
      <c r="M2983" s="17"/>
      <c r="N2983" s="17">
        <v>0.145527570570022</v>
      </c>
      <c r="O2983" s="17">
        <v>0.18820342060241299</v>
      </c>
      <c r="P2983" s="17">
        <v>0.235107928938279</v>
      </c>
      <c r="Q2983" s="17">
        <v>0.211834946185113</v>
      </c>
      <c r="R2983" s="17"/>
      <c r="S2983" s="17">
        <v>0.16322640978247399</v>
      </c>
      <c r="T2983" s="17">
        <v>0.23705743411718699</v>
      </c>
      <c r="U2983" s="17">
        <v>0.184787760138967</v>
      </c>
      <c r="V2983" s="17">
        <v>0.201589395792559</v>
      </c>
      <c r="W2983" s="17">
        <v>0.16187670011848099</v>
      </c>
      <c r="X2983" s="17">
        <v>0.124267570692791</v>
      </c>
      <c r="Y2983" s="17">
        <v>0.232723306416697</v>
      </c>
      <c r="Z2983" s="17">
        <v>0.20180263478558799</v>
      </c>
      <c r="AA2983" s="17">
        <v>0.197944588603198</v>
      </c>
      <c r="AB2983" s="17">
        <v>0.215642252222289</v>
      </c>
      <c r="AC2983" s="17">
        <v>0.22400456943364899</v>
      </c>
      <c r="AD2983" s="17">
        <v>8.2419578625541098E-2</v>
      </c>
      <c r="AE2983" s="17"/>
      <c r="AF2983" s="17">
        <v>0.23220197582843899</v>
      </c>
      <c r="AG2983" s="17">
        <v>0.152501672013277</v>
      </c>
      <c r="AH2983" s="17">
        <v>0.22186312554714799</v>
      </c>
      <c r="AI2983" s="17"/>
      <c r="AJ2983" s="17">
        <v>0.24827436401618899</v>
      </c>
      <c r="AK2983" s="17">
        <v>0.123877881082751</v>
      </c>
      <c r="AL2983" s="17">
        <v>0.191857758175771</v>
      </c>
      <c r="AM2983" s="17"/>
      <c r="AN2983" s="17">
        <v>0.229929896339336</v>
      </c>
      <c r="AO2983" s="17">
        <v>0.19936942887963399</v>
      </c>
      <c r="AP2983" s="17">
        <v>0.11338879501857201</v>
      </c>
      <c r="AQ2983" s="17">
        <v>0.16185745202461399</v>
      </c>
      <c r="AR2983" s="17">
        <v>0.19569081091759699</v>
      </c>
      <c r="AS2983" s="17"/>
      <c r="AT2983" s="17">
        <v>0.19700874070525001</v>
      </c>
      <c r="AU2983" s="17">
        <v>0.14974981075239899</v>
      </c>
      <c r="AV2983" s="17"/>
      <c r="AW2983" s="17">
        <v>0.16545958739553601</v>
      </c>
      <c r="AX2983" s="17">
        <v>0.18868417148431799</v>
      </c>
      <c r="AY2983" s="17">
        <v>0.22074483946593801</v>
      </c>
    </row>
    <row r="2984" spans="2:51">
      <c r="B2984" t="s">
        <v>136</v>
      </c>
      <c r="C2984" s="17">
        <v>7.8047563362945799E-2</v>
      </c>
      <c r="D2984" s="17">
        <v>7.5971240076436797E-2</v>
      </c>
      <c r="E2984" s="17">
        <v>8.0880952551388094E-2</v>
      </c>
      <c r="F2984" s="17"/>
      <c r="G2984" s="17">
        <v>0.13513768861615</v>
      </c>
      <c r="H2984" s="17">
        <v>6.9110046839488404E-2</v>
      </c>
      <c r="I2984" s="17">
        <v>6.5895479127945897E-2</v>
      </c>
      <c r="J2984" s="17">
        <v>8.2996033475452702E-2</v>
      </c>
      <c r="K2984" s="17">
        <v>7.1830974769329106E-2</v>
      </c>
      <c r="L2984" s="17">
        <v>6.7160054384738099E-2</v>
      </c>
      <c r="M2984" s="17"/>
      <c r="N2984" s="17">
        <v>4.9836958069441301E-2</v>
      </c>
      <c r="O2984" s="17">
        <v>8.5605551446741202E-2</v>
      </c>
      <c r="P2984" s="17">
        <v>8.8170010420763903E-2</v>
      </c>
      <c r="Q2984" s="17">
        <v>8.5081300420549399E-2</v>
      </c>
      <c r="R2984" s="17"/>
      <c r="S2984" s="17">
        <v>5.6083030658797002E-2</v>
      </c>
      <c r="T2984" s="17">
        <v>7.6088983394735105E-2</v>
      </c>
      <c r="U2984" s="17">
        <v>6.1256022453296498E-2</v>
      </c>
      <c r="V2984" s="17">
        <v>6.8397608855070499E-2</v>
      </c>
      <c r="W2984" s="17">
        <v>9.11639895119635E-2</v>
      </c>
      <c r="X2984" s="17">
        <v>8.2957350818012601E-2</v>
      </c>
      <c r="Y2984" s="17">
        <v>3.2657377273391103E-2</v>
      </c>
      <c r="Z2984" s="17">
        <v>0.14845241744323701</v>
      </c>
      <c r="AA2984" s="17">
        <v>9.9048168590065794E-2</v>
      </c>
      <c r="AB2984" s="17">
        <v>7.9742056549302595E-2</v>
      </c>
      <c r="AC2984" s="17">
        <v>0.144281121830519</v>
      </c>
      <c r="AD2984" s="17">
        <v>4.9999171008981297E-2</v>
      </c>
      <c r="AE2984" s="17"/>
      <c r="AF2984" s="17">
        <v>9.3778451397821594E-2</v>
      </c>
      <c r="AG2984" s="17">
        <v>4.20870301289612E-2</v>
      </c>
      <c r="AH2984" s="17">
        <v>0.123388674428715</v>
      </c>
      <c r="AI2984" s="17"/>
      <c r="AJ2984" s="17">
        <v>7.8893556851948404E-2</v>
      </c>
      <c r="AK2984" s="17">
        <v>7.64244561828928E-2</v>
      </c>
      <c r="AL2984" s="17">
        <v>6.1033943730900202E-2</v>
      </c>
      <c r="AM2984" s="17"/>
      <c r="AN2984" s="17">
        <v>0.11120719225266</v>
      </c>
      <c r="AO2984" s="17">
        <v>7.9460440761686804E-2</v>
      </c>
      <c r="AP2984" s="17">
        <v>4.5825090639850297E-2</v>
      </c>
      <c r="AQ2984" s="17">
        <v>9.1032273974508304E-2</v>
      </c>
      <c r="AR2984" s="17">
        <v>0</v>
      </c>
      <c r="AS2984" s="17"/>
      <c r="AT2984" s="17">
        <v>7.0351103489736305E-2</v>
      </c>
      <c r="AU2984" s="17">
        <v>0.14076919087666301</v>
      </c>
      <c r="AV2984" s="17"/>
      <c r="AW2984" s="17">
        <v>4.9855593454224301E-2</v>
      </c>
      <c r="AX2984" s="17">
        <v>5.5331379865843203E-2</v>
      </c>
      <c r="AY2984" s="17">
        <v>0.115207930223767</v>
      </c>
    </row>
    <row r="2985" spans="2:51">
      <c r="B2985" t="s">
        <v>137</v>
      </c>
      <c r="C2985" s="17">
        <v>3.61522732073572E-2</v>
      </c>
      <c r="D2985" s="17">
        <v>4.6704387741457201E-2</v>
      </c>
      <c r="E2985" s="17">
        <v>2.4619679440439201E-2</v>
      </c>
      <c r="F2985" s="17"/>
      <c r="G2985" s="17">
        <v>2.3245511300484498E-2</v>
      </c>
      <c r="H2985" s="17">
        <v>6.1167542279114903E-3</v>
      </c>
      <c r="I2985" s="17">
        <v>3.10028667907256E-2</v>
      </c>
      <c r="J2985" s="17">
        <v>2.8657902387851798E-2</v>
      </c>
      <c r="K2985" s="17">
        <v>4.9654754774272399E-2</v>
      </c>
      <c r="L2985" s="17">
        <v>6.1356469875767303E-2</v>
      </c>
      <c r="M2985" s="17"/>
      <c r="N2985" s="17">
        <v>2.1127111703758101E-2</v>
      </c>
      <c r="O2985" s="17">
        <v>3.5032942877162403E-2</v>
      </c>
      <c r="P2985" s="17">
        <v>3.3796867986193503E-2</v>
      </c>
      <c r="Q2985" s="17">
        <v>5.5749085333214203E-2</v>
      </c>
      <c r="R2985" s="17"/>
      <c r="S2985" s="17">
        <v>3.73597738607458E-2</v>
      </c>
      <c r="T2985" s="17">
        <v>2.49571059102997E-2</v>
      </c>
      <c r="U2985" s="17">
        <v>1.8580364407993901E-2</v>
      </c>
      <c r="V2985" s="17">
        <v>5.3111673688275698E-2</v>
      </c>
      <c r="W2985" s="17">
        <v>1.3051770574168601E-2</v>
      </c>
      <c r="X2985" s="17">
        <v>3.5562279280855397E-2</v>
      </c>
      <c r="Y2985" s="17">
        <v>5.1479687788859599E-2</v>
      </c>
      <c r="Z2985" s="17">
        <v>4.3895609844823998E-2</v>
      </c>
      <c r="AA2985" s="17">
        <v>4.9465318900630301E-2</v>
      </c>
      <c r="AB2985" s="17">
        <v>2.1222285355658399E-2</v>
      </c>
      <c r="AC2985" s="17">
        <v>4.45623408164793E-2</v>
      </c>
      <c r="AD2985" s="17">
        <v>8.4220633699118294E-2</v>
      </c>
      <c r="AE2985" s="17"/>
      <c r="AF2985" s="17">
        <v>5.73437056068773E-2</v>
      </c>
      <c r="AG2985" s="17">
        <v>2.08429795725299E-2</v>
      </c>
      <c r="AH2985" s="17">
        <v>1.4776780677117201E-2</v>
      </c>
      <c r="AI2985" s="17"/>
      <c r="AJ2985" s="17">
        <v>4.8998322134328802E-2</v>
      </c>
      <c r="AK2985" s="17">
        <v>2.2537159419344002E-2</v>
      </c>
      <c r="AL2985" s="17">
        <v>1.9269933126968002E-2</v>
      </c>
      <c r="AM2985" s="17"/>
      <c r="AN2985" s="17">
        <v>4.8653348300653397E-2</v>
      </c>
      <c r="AO2985" s="17">
        <v>3.4685119653366701E-2</v>
      </c>
      <c r="AP2985" s="17">
        <v>4.27540804030637E-2</v>
      </c>
      <c r="AQ2985" s="17">
        <v>1.5681970402197199E-2</v>
      </c>
      <c r="AR2985" s="17">
        <v>4.8810579663750998E-2</v>
      </c>
      <c r="AS2985" s="17"/>
      <c r="AT2985" s="17">
        <v>3.5317179872607803E-2</v>
      </c>
      <c r="AU2985" s="17">
        <v>3.0123620098392201E-2</v>
      </c>
      <c r="AV2985" s="17"/>
      <c r="AW2985" s="17">
        <v>3.7938572757178102E-2</v>
      </c>
      <c r="AX2985" s="17">
        <v>1.20497082012683E-2</v>
      </c>
      <c r="AY2985" s="17">
        <v>3.98091790992844E-2</v>
      </c>
    </row>
    <row r="2986" spans="2:51">
      <c r="B2986" t="s">
        <v>119</v>
      </c>
      <c r="C2986" s="17">
        <v>3.0478973324471099E-2</v>
      </c>
      <c r="D2986" s="17">
        <v>2.2521900645663302E-2</v>
      </c>
      <c r="E2986" s="17">
        <v>3.9557893308704503E-2</v>
      </c>
      <c r="F2986" s="17"/>
      <c r="G2986" s="17">
        <v>1.2642771944748299E-2</v>
      </c>
      <c r="H2986" s="17">
        <v>4.38326642236401E-2</v>
      </c>
      <c r="I2986" s="17">
        <v>4.2272909796494597E-2</v>
      </c>
      <c r="J2986" s="17">
        <v>3.1999863126623798E-2</v>
      </c>
      <c r="K2986" s="17">
        <v>2.5564667208519E-2</v>
      </c>
      <c r="L2986" s="17">
        <v>2.36684199549397E-2</v>
      </c>
      <c r="M2986" s="17"/>
      <c r="N2986" s="17">
        <v>1.10008994612986E-2</v>
      </c>
      <c r="O2986" s="17">
        <v>2.9818368677439599E-2</v>
      </c>
      <c r="P2986" s="17">
        <v>4.12127348557128E-2</v>
      </c>
      <c r="Q2986" s="17">
        <v>4.3720602176903503E-2</v>
      </c>
      <c r="R2986" s="17"/>
      <c r="S2986" s="17">
        <v>5.2924472253087898E-2</v>
      </c>
      <c r="T2986" s="17">
        <v>2.3004002605552701E-2</v>
      </c>
      <c r="U2986" s="17">
        <v>0</v>
      </c>
      <c r="V2986" s="17">
        <v>3.5351561626911297E-2</v>
      </c>
      <c r="W2986" s="17">
        <v>5.8276612844978301E-2</v>
      </c>
      <c r="X2986" s="17">
        <v>4.0099969876380703E-2</v>
      </c>
      <c r="Y2986" s="17">
        <v>5.3439980836295899E-2</v>
      </c>
      <c r="Z2986" s="17">
        <v>0</v>
      </c>
      <c r="AA2986" s="17">
        <v>2.73614961107118E-2</v>
      </c>
      <c r="AB2986" s="17">
        <v>2.3188839581066802E-2</v>
      </c>
      <c r="AC2986" s="17">
        <v>0</v>
      </c>
      <c r="AD2986" s="17">
        <v>0</v>
      </c>
      <c r="AE2986" s="17"/>
      <c r="AF2986" s="17">
        <v>3.3973168647722603E-2</v>
      </c>
      <c r="AG2986" s="17">
        <v>3.0815647214854299E-2</v>
      </c>
      <c r="AH2986" s="17">
        <v>2.3973303992324699E-2</v>
      </c>
      <c r="AI2986" s="17"/>
      <c r="AJ2986" s="17">
        <v>3.3594251491252697E-2</v>
      </c>
      <c r="AK2986" s="17">
        <v>6.0817023404031697E-3</v>
      </c>
      <c r="AL2986" s="17">
        <v>1.3205972590268599E-2</v>
      </c>
      <c r="AM2986" s="17"/>
      <c r="AN2986" s="17">
        <v>4.4207525920661801E-2</v>
      </c>
      <c r="AO2986" s="17">
        <v>3.7507815857903803E-2</v>
      </c>
      <c r="AP2986" s="17">
        <v>1.4419155420397499E-2</v>
      </c>
      <c r="AQ2986" s="17">
        <v>2.9580623323359499E-2</v>
      </c>
      <c r="AR2986" s="17">
        <v>5.7137736561973497E-2</v>
      </c>
      <c r="AS2986" s="17"/>
      <c r="AT2986" s="17">
        <v>3.13314095254019E-2</v>
      </c>
      <c r="AU2986" s="17">
        <v>2.46012917405454E-2</v>
      </c>
      <c r="AV2986" s="17"/>
      <c r="AW2986" s="17">
        <v>2.4006832998209399E-2</v>
      </c>
      <c r="AX2986" s="17">
        <v>4.2052239314321997E-2</v>
      </c>
      <c r="AY2986" s="17">
        <v>3.50587813050404E-2</v>
      </c>
    </row>
    <row r="2987" spans="2:51">
      <c r="B2987" t="s">
        <v>138</v>
      </c>
      <c r="C2987" s="17">
        <v>0.66416125793426695</v>
      </c>
      <c r="D2987" s="17">
        <v>0.64728591869378505</v>
      </c>
      <c r="E2987" s="17">
        <v>0.68076289386120403</v>
      </c>
      <c r="F2987" s="17"/>
      <c r="G2987" s="17">
        <v>0.68861646190803305</v>
      </c>
      <c r="H2987" s="17">
        <v>0.71064419994207895</v>
      </c>
      <c r="I2987" s="17">
        <v>0.69534631533892</v>
      </c>
      <c r="J2987" s="17">
        <v>0.70242399328538996</v>
      </c>
      <c r="K2987" s="17">
        <v>0.58481290510922301</v>
      </c>
      <c r="L2987" s="17">
        <v>0.62523993369105302</v>
      </c>
      <c r="M2987" s="17"/>
      <c r="N2987" s="17">
        <v>0.77250746019548</v>
      </c>
      <c r="O2987" s="17">
        <v>0.661339716396243</v>
      </c>
      <c r="P2987" s="17">
        <v>0.60171245779905003</v>
      </c>
      <c r="Q2987" s="17">
        <v>0.60361406588421995</v>
      </c>
      <c r="R2987" s="17"/>
      <c r="S2987" s="17">
        <v>0.690406313444895</v>
      </c>
      <c r="T2987" s="17">
        <v>0.63889247397222504</v>
      </c>
      <c r="U2987" s="17">
        <v>0.73537585299974195</v>
      </c>
      <c r="V2987" s="17">
        <v>0.641549760037183</v>
      </c>
      <c r="W2987" s="17">
        <v>0.67563092695040805</v>
      </c>
      <c r="X2987" s="17">
        <v>0.71711282933195997</v>
      </c>
      <c r="Y2987" s="17">
        <v>0.62969964768475595</v>
      </c>
      <c r="Z2987" s="17">
        <v>0.60584933792635098</v>
      </c>
      <c r="AA2987" s="17">
        <v>0.62618042779539396</v>
      </c>
      <c r="AB2987" s="17">
        <v>0.660204566291683</v>
      </c>
      <c r="AC2987" s="17">
        <v>0.58715196791935198</v>
      </c>
      <c r="AD2987" s="17">
        <v>0.78336061666635903</v>
      </c>
      <c r="AE2987" s="17"/>
      <c r="AF2987" s="17">
        <v>0.58270269851913903</v>
      </c>
      <c r="AG2987" s="17">
        <v>0.75375267107037702</v>
      </c>
      <c r="AH2987" s="17">
        <v>0.61599811535469495</v>
      </c>
      <c r="AI2987" s="17"/>
      <c r="AJ2987" s="17">
        <v>0.59023950550628101</v>
      </c>
      <c r="AK2987" s="17">
        <v>0.77107880097460901</v>
      </c>
      <c r="AL2987" s="17">
        <v>0.714632392376092</v>
      </c>
      <c r="AM2987" s="17"/>
      <c r="AN2987" s="17">
        <v>0.56600203718668896</v>
      </c>
      <c r="AO2987" s="17">
        <v>0.64897719484740901</v>
      </c>
      <c r="AP2987" s="17">
        <v>0.78361287851811601</v>
      </c>
      <c r="AQ2987" s="17">
        <v>0.70184768027532096</v>
      </c>
      <c r="AR2987" s="17">
        <v>0.69836087285667803</v>
      </c>
      <c r="AS2987" s="17"/>
      <c r="AT2987" s="17">
        <v>0.66599156640700397</v>
      </c>
      <c r="AU2987" s="17">
        <v>0.65475608653200101</v>
      </c>
      <c r="AV2987" s="17"/>
      <c r="AW2987" s="17">
        <v>0.72273941339485304</v>
      </c>
      <c r="AX2987" s="17">
        <v>0.70188250113424899</v>
      </c>
      <c r="AY2987" s="17">
        <v>0.58917926990597103</v>
      </c>
    </row>
    <row r="2988" spans="2:51">
      <c r="B2988" t="s">
        <v>139</v>
      </c>
      <c r="C2988" s="17">
        <v>0.114199836570303</v>
      </c>
      <c r="D2988" s="17">
        <v>0.122675627817894</v>
      </c>
      <c r="E2988" s="17">
        <v>0.10550063199182701</v>
      </c>
      <c r="F2988" s="17"/>
      <c r="G2988" s="17">
        <v>0.15838319991663499</v>
      </c>
      <c r="H2988" s="17">
        <v>7.5226801067399901E-2</v>
      </c>
      <c r="I2988" s="17">
        <v>9.6898345918671497E-2</v>
      </c>
      <c r="J2988" s="17">
        <v>0.11165393586330399</v>
      </c>
      <c r="K2988" s="17">
        <v>0.121485729543601</v>
      </c>
      <c r="L2988" s="17">
        <v>0.128516524260505</v>
      </c>
      <c r="M2988" s="17"/>
      <c r="N2988" s="17">
        <v>7.0964069773199495E-2</v>
      </c>
      <c r="O2988" s="17">
        <v>0.120638494323904</v>
      </c>
      <c r="P2988" s="17">
        <v>0.121966878406957</v>
      </c>
      <c r="Q2988" s="17">
        <v>0.140830385753764</v>
      </c>
      <c r="R2988" s="17"/>
      <c r="S2988" s="17">
        <v>9.3442804519542802E-2</v>
      </c>
      <c r="T2988" s="17">
        <v>0.101046089305035</v>
      </c>
      <c r="U2988" s="17">
        <v>7.9836386861290395E-2</v>
      </c>
      <c r="V2988" s="17">
        <v>0.121509282543346</v>
      </c>
      <c r="W2988" s="17">
        <v>0.10421576008613199</v>
      </c>
      <c r="X2988" s="17">
        <v>0.118519630098868</v>
      </c>
      <c r="Y2988" s="17">
        <v>8.4137065062250702E-2</v>
      </c>
      <c r="Z2988" s="17">
        <v>0.192348027288061</v>
      </c>
      <c r="AA2988" s="17">
        <v>0.14851348749069601</v>
      </c>
      <c r="AB2988" s="17">
        <v>0.10096434190496099</v>
      </c>
      <c r="AC2988" s="17">
        <v>0.188843462646999</v>
      </c>
      <c r="AD2988" s="17">
        <v>0.13421980470809999</v>
      </c>
      <c r="AE2988" s="17"/>
      <c r="AF2988" s="17">
        <v>0.151122157004699</v>
      </c>
      <c r="AG2988" s="17">
        <v>6.2930009701491096E-2</v>
      </c>
      <c r="AH2988" s="17">
        <v>0.138165455105832</v>
      </c>
      <c r="AI2988" s="17"/>
      <c r="AJ2988" s="17">
        <v>0.12789187898627699</v>
      </c>
      <c r="AK2988" s="17">
        <v>9.8961615602236805E-2</v>
      </c>
      <c r="AL2988" s="17">
        <v>8.0303876857868203E-2</v>
      </c>
      <c r="AM2988" s="17"/>
      <c r="AN2988" s="17">
        <v>0.159860540553313</v>
      </c>
      <c r="AO2988" s="17">
        <v>0.114145560415054</v>
      </c>
      <c r="AP2988" s="17">
        <v>8.8579171042914004E-2</v>
      </c>
      <c r="AQ2988" s="17">
        <v>0.106714244376705</v>
      </c>
      <c r="AR2988" s="17">
        <v>4.8810579663750998E-2</v>
      </c>
      <c r="AS2988" s="17"/>
      <c r="AT2988" s="17">
        <v>0.105668283362344</v>
      </c>
      <c r="AU2988" s="17">
        <v>0.17089281097505499</v>
      </c>
      <c r="AV2988" s="17"/>
      <c r="AW2988" s="17">
        <v>8.7794166211402402E-2</v>
      </c>
      <c r="AX2988" s="17">
        <v>6.7381088067111503E-2</v>
      </c>
      <c r="AY2988" s="17">
        <v>0.15501710932305099</v>
      </c>
    </row>
    <row r="2989" spans="2:51">
      <c r="B2989" t="s">
        <v>140</v>
      </c>
      <c r="C2989" s="17">
        <v>0.54996142136396398</v>
      </c>
      <c r="D2989" s="17">
        <v>0.52461029087589095</v>
      </c>
      <c r="E2989" s="17">
        <v>0.57526226186937701</v>
      </c>
      <c r="F2989" s="17"/>
      <c r="G2989" s="17">
        <v>0.53023326199139797</v>
      </c>
      <c r="H2989" s="17">
        <v>0.63541739887467896</v>
      </c>
      <c r="I2989" s="17">
        <v>0.59844796942024803</v>
      </c>
      <c r="J2989" s="17">
        <v>0.59077005742208499</v>
      </c>
      <c r="K2989" s="17">
        <v>0.46332717556562097</v>
      </c>
      <c r="L2989" s="17">
        <v>0.49672340943054699</v>
      </c>
      <c r="M2989" s="17"/>
      <c r="N2989" s="17">
        <v>0.70154339042227998</v>
      </c>
      <c r="O2989" s="17">
        <v>0.54070122207233995</v>
      </c>
      <c r="P2989" s="17">
        <v>0.479745579392093</v>
      </c>
      <c r="Q2989" s="17">
        <v>0.46278368013045601</v>
      </c>
      <c r="R2989" s="17"/>
      <c r="S2989" s="17">
        <v>0.59696350892535299</v>
      </c>
      <c r="T2989" s="17">
        <v>0.53784638466719004</v>
      </c>
      <c r="U2989" s="17">
        <v>0.65553946613845204</v>
      </c>
      <c r="V2989" s="17">
        <v>0.52004047749383697</v>
      </c>
      <c r="W2989" s="17">
        <v>0.57141516686427596</v>
      </c>
      <c r="X2989" s="17">
        <v>0.59859319923309195</v>
      </c>
      <c r="Y2989" s="17">
        <v>0.54556258262250601</v>
      </c>
      <c r="Z2989" s="17">
        <v>0.41350131063828999</v>
      </c>
      <c r="AA2989" s="17">
        <v>0.47766694030469797</v>
      </c>
      <c r="AB2989" s="17">
        <v>0.55924022438672205</v>
      </c>
      <c r="AC2989" s="17">
        <v>0.39830850527235401</v>
      </c>
      <c r="AD2989" s="17">
        <v>0.64914081195826001</v>
      </c>
      <c r="AE2989" s="17"/>
      <c r="AF2989" s="17">
        <v>0.43158054151443997</v>
      </c>
      <c r="AG2989" s="17">
        <v>0.69082266136888604</v>
      </c>
      <c r="AH2989" s="17">
        <v>0.47783266024886201</v>
      </c>
      <c r="AI2989" s="17"/>
      <c r="AJ2989" s="17">
        <v>0.462347626520004</v>
      </c>
      <c r="AK2989" s="17">
        <v>0.67211718537237197</v>
      </c>
      <c r="AL2989" s="17">
        <v>0.634328515518224</v>
      </c>
      <c r="AM2989" s="17"/>
      <c r="AN2989" s="17">
        <v>0.40614149663337601</v>
      </c>
      <c r="AO2989" s="17">
        <v>0.53483163443235604</v>
      </c>
      <c r="AP2989" s="17">
        <v>0.69503370747520199</v>
      </c>
      <c r="AQ2989" s="17">
        <v>0.595133435898616</v>
      </c>
      <c r="AR2989" s="17">
        <v>0.64955029319292701</v>
      </c>
      <c r="AS2989" s="17"/>
      <c r="AT2989" s="17">
        <v>0.56032328304465995</v>
      </c>
      <c r="AU2989" s="17">
        <v>0.48386327555694603</v>
      </c>
      <c r="AV2989" s="17"/>
      <c r="AW2989" s="17">
        <v>0.63494524718345002</v>
      </c>
      <c r="AX2989" s="17">
        <v>0.63450141306713703</v>
      </c>
      <c r="AY2989" s="17">
        <v>0.43416216058292001</v>
      </c>
    </row>
    <row r="2990" spans="2:51">
      <c r="C2990" s="17"/>
      <c r="D2990" s="17"/>
      <c r="E2990" s="17"/>
      <c r="F2990" s="17"/>
      <c r="G2990" s="17"/>
      <c r="H2990" s="17"/>
      <c r="I2990" s="17"/>
      <c r="J2990" s="17"/>
      <c r="K2990" s="17"/>
      <c r="L2990" s="17"/>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7"/>
      <c r="AI2990" s="17"/>
      <c r="AJ2990" s="17"/>
      <c r="AK2990" s="17"/>
      <c r="AL2990" s="17"/>
      <c r="AM2990" s="17"/>
      <c r="AN2990" s="17"/>
      <c r="AO2990" s="17"/>
      <c r="AP2990" s="17"/>
      <c r="AQ2990" s="17"/>
      <c r="AR2990" s="17"/>
      <c r="AS2990" s="17"/>
      <c r="AT2990" s="17"/>
      <c r="AU2990" s="17"/>
      <c r="AV2990" s="17"/>
      <c r="AW2990" s="17"/>
      <c r="AX2990" s="17"/>
      <c r="AY2990" s="17"/>
    </row>
    <row r="2991" spans="2:51">
      <c r="B2991" s="6" t="s">
        <v>593</v>
      </c>
      <c r="C2991" s="17"/>
      <c r="D2991" s="17"/>
      <c r="E2991" s="17"/>
      <c r="F2991" s="17"/>
      <c r="G2991" s="17"/>
      <c r="H2991" s="17"/>
      <c r="I2991" s="17"/>
      <c r="J2991" s="17"/>
      <c r="K2991" s="17"/>
      <c r="L2991" s="17"/>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7"/>
      <c r="AI2991" s="17"/>
      <c r="AJ2991" s="17"/>
      <c r="AK2991" s="17"/>
      <c r="AL2991" s="17"/>
      <c r="AM2991" s="17"/>
      <c r="AN2991" s="17"/>
      <c r="AO2991" s="17"/>
      <c r="AP2991" s="17"/>
      <c r="AQ2991" s="17"/>
      <c r="AR2991" s="17"/>
      <c r="AS2991" s="17"/>
      <c r="AT2991" s="17"/>
      <c r="AU2991" s="17"/>
      <c r="AV2991" s="17"/>
      <c r="AW2991" s="17"/>
      <c r="AX2991" s="17"/>
      <c r="AY2991" s="17"/>
    </row>
    <row r="2992" spans="2:51">
      <c r="B2992" s="24" t="s">
        <v>16</v>
      </c>
      <c r="C2992" s="17"/>
      <c r="D2992" s="17"/>
      <c r="E2992" s="17"/>
      <c r="F2992" s="17"/>
      <c r="G2992" s="17"/>
      <c r="H2992" s="17"/>
      <c r="I2992" s="17"/>
      <c r="J2992" s="17"/>
      <c r="K2992" s="17"/>
      <c r="L2992" s="17"/>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7"/>
      <c r="AI2992" s="17"/>
      <c r="AJ2992" s="17"/>
      <c r="AK2992" s="17"/>
      <c r="AL2992" s="17"/>
      <c r="AM2992" s="17"/>
      <c r="AN2992" s="17"/>
      <c r="AO2992" s="17"/>
      <c r="AP2992" s="17"/>
      <c r="AQ2992" s="17"/>
      <c r="AR2992" s="17"/>
      <c r="AS2992" s="17"/>
      <c r="AT2992" s="17"/>
      <c r="AU2992" s="17"/>
      <c r="AV2992" s="17"/>
      <c r="AW2992" s="17"/>
      <c r="AX2992" s="17"/>
      <c r="AY2992" s="17"/>
    </row>
    <row r="2993" spans="2:51">
      <c r="B2993" t="s">
        <v>133</v>
      </c>
      <c r="C2993" s="17">
        <v>8.3680618621832903E-2</v>
      </c>
      <c r="D2993" s="17">
        <v>9.4090448087148296E-2</v>
      </c>
      <c r="E2993" s="17">
        <v>7.2621604917499E-2</v>
      </c>
      <c r="F2993" s="17"/>
      <c r="G2993" s="17">
        <v>9.4231886964958295E-2</v>
      </c>
      <c r="H2993" s="17">
        <v>8.7636622443727302E-2</v>
      </c>
      <c r="I2993" s="17">
        <v>0.11692384786940201</v>
      </c>
      <c r="J2993" s="17">
        <v>9.9013777795663394E-2</v>
      </c>
      <c r="K2993" s="17">
        <v>6.1064432604864403E-2</v>
      </c>
      <c r="L2993" s="17">
        <v>5.6052628930345003E-2</v>
      </c>
      <c r="M2993" s="17"/>
      <c r="N2993" s="17">
        <v>7.7785926869653702E-2</v>
      </c>
      <c r="O2993" s="17">
        <v>7.9370617940059701E-2</v>
      </c>
      <c r="P2993" s="17">
        <v>6.8865942919611206E-2</v>
      </c>
      <c r="Q2993" s="17">
        <v>0.108236100693927</v>
      </c>
      <c r="R2993" s="17"/>
      <c r="S2993" s="17">
        <v>0.129625782458271</v>
      </c>
      <c r="T2993" s="17">
        <v>7.9649074279422305E-2</v>
      </c>
      <c r="U2993" s="17">
        <v>6.21410714790002E-2</v>
      </c>
      <c r="V2993" s="17">
        <v>5.4118352263099002E-2</v>
      </c>
      <c r="W2993" s="17">
        <v>5.5375412176717903E-2</v>
      </c>
      <c r="X2993" s="17">
        <v>8.4311663555046198E-2</v>
      </c>
      <c r="Y2993" s="17">
        <v>9.2324872360328894E-2</v>
      </c>
      <c r="Z2993" s="17">
        <v>0.117671495135259</v>
      </c>
      <c r="AA2993" s="17">
        <v>7.5175342871010395E-2</v>
      </c>
      <c r="AB2993" s="17">
        <v>6.5661692455186896E-2</v>
      </c>
      <c r="AC2993" s="17">
        <v>0.14944232991141199</v>
      </c>
      <c r="AD2993" s="17">
        <v>3.2188377588848002E-2</v>
      </c>
      <c r="AE2993" s="17"/>
      <c r="AF2993" s="17">
        <v>9.1040077865266605E-2</v>
      </c>
      <c r="AG2993" s="17">
        <v>8.1313751484980198E-2</v>
      </c>
      <c r="AH2993" s="17">
        <v>8.0428348601825295E-2</v>
      </c>
      <c r="AI2993" s="17"/>
      <c r="AJ2993" s="17">
        <v>7.1002820703339506E-2</v>
      </c>
      <c r="AK2993" s="17">
        <v>0.101935577857758</v>
      </c>
      <c r="AL2993" s="17">
        <v>5.8288472818354899E-2</v>
      </c>
      <c r="AM2993" s="17"/>
      <c r="AN2993" s="17">
        <v>6.8197151536475598E-2</v>
      </c>
      <c r="AO2993" s="17">
        <v>3.8463185670804402E-2</v>
      </c>
      <c r="AP2993" s="17">
        <v>0.108347912987715</v>
      </c>
      <c r="AQ2993" s="17">
        <v>0.101234597515657</v>
      </c>
      <c r="AR2993" s="17">
        <v>4.6254674819767E-2</v>
      </c>
      <c r="AS2993" s="17"/>
      <c r="AT2993" s="17">
        <v>8.4893254156435796E-2</v>
      </c>
      <c r="AU2993" s="17">
        <v>6.1985858969435897E-2</v>
      </c>
      <c r="AV2993" s="17"/>
      <c r="AW2993" s="17">
        <v>8.8379807039677599E-2</v>
      </c>
      <c r="AX2993" s="17">
        <v>0.13186147856868799</v>
      </c>
      <c r="AY2993" s="17">
        <v>6.7038005922402805E-2</v>
      </c>
    </row>
    <row r="2994" spans="2:51">
      <c r="B2994" t="s">
        <v>134</v>
      </c>
      <c r="C2994" s="17">
        <v>0.162312100486174</v>
      </c>
      <c r="D2994" s="17">
        <v>0.17655981256268599</v>
      </c>
      <c r="E2994" s="17">
        <v>0.147492377198821</v>
      </c>
      <c r="F2994" s="17"/>
      <c r="G2994" s="17">
        <v>0.15234016654134699</v>
      </c>
      <c r="H2994" s="17">
        <v>0.19793830164750401</v>
      </c>
      <c r="I2994" s="17">
        <v>0.19642887925813601</v>
      </c>
      <c r="J2994" s="17">
        <v>0.158717411311946</v>
      </c>
      <c r="K2994" s="17">
        <v>0.16533533401915701</v>
      </c>
      <c r="L2994" s="17">
        <v>0.12023489231243099</v>
      </c>
      <c r="M2994" s="17"/>
      <c r="N2994" s="17">
        <v>0.16261249263753599</v>
      </c>
      <c r="O2994" s="17">
        <v>0.18496348732621301</v>
      </c>
      <c r="P2994" s="17">
        <v>0.16524048891398499</v>
      </c>
      <c r="Q2994" s="17">
        <v>0.134428156483822</v>
      </c>
      <c r="R2994" s="17"/>
      <c r="S2994" s="17">
        <v>0.18766125333876801</v>
      </c>
      <c r="T2994" s="17">
        <v>0.16120792654986099</v>
      </c>
      <c r="U2994" s="17">
        <v>0.16064195747895399</v>
      </c>
      <c r="V2994" s="17">
        <v>0.20301239804965601</v>
      </c>
      <c r="W2994" s="17">
        <v>0.105381539390308</v>
      </c>
      <c r="X2994" s="17">
        <v>0.16471580191047799</v>
      </c>
      <c r="Y2994" s="17">
        <v>0.196071407997678</v>
      </c>
      <c r="Z2994" s="17">
        <v>0.29423414251713798</v>
      </c>
      <c r="AA2994" s="17">
        <v>0.114561016066816</v>
      </c>
      <c r="AB2994" s="17">
        <v>0.14401887014907599</v>
      </c>
      <c r="AC2994" s="17">
        <v>0.10383867289104</v>
      </c>
      <c r="AD2994" s="17">
        <v>0.19853470125070999</v>
      </c>
      <c r="AE2994" s="17"/>
      <c r="AF2994" s="17">
        <v>0.14917397484893599</v>
      </c>
      <c r="AG2994" s="17">
        <v>0.171481171940713</v>
      </c>
      <c r="AH2994" s="17">
        <v>0.17954257107152999</v>
      </c>
      <c r="AI2994" s="17"/>
      <c r="AJ2994" s="17">
        <v>0.172243620299498</v>
      </c>
      <c r="AK2994" s="17">
        <v>0.16409298587197499</v>
      </c>
      <c r="AL2994" s="17">
        <v>0.13495078636715499</v>
      </c>
      <c r="AM2994" s="17"/>
      <c r="AN2994" s="17">
        <v>0.17171020370196699</v>
      </c>
      <c r="AO2994" s="17">
        <v>0.146522646141172</v>
      </c>
      <c r="AP2994" s="17">
        <v>0.15308003654355501</v>
      </c>
      <c r="AQ2994" s="17">
        <v>0.198624099341598</v>
      </c>
      <c r="AR2994" s="17">
        <v>0.21276961434562</v>
      </c>
      <c r="AS2994" s="17"/>
      <c r="AT2994" s="17">
        <v>0.15658619116984501</v>
      </c>
      <c r="AU2994" s="17">
        <v>0.201130371663515</v>
      </c>
      <c r="AV2994" s="17"/>
      <c r="AW2994" s="17">
        <v>0.15876970093099199</v>
      </c>
      <c r="AX2994" s="17">
        <v>0.18257167796711499</v>
      </c>
      <c r="AY2994" s="17">
        <v>0.161541384308553</v>
      </c>
    </row>
    <row r="2995" spans="2:51">
      <c r="B2995" t="s">
        <v>135</v>
      </c>
      <c r="C2995" s="17">
        <v>0.23795314796518</v>
      </c>
      <c r="D2995" s="17">
        <v>0.246443949078616</v>
      </c>
      <c r="E2995" s="17">
        <v>0.22552114316022101</v>
      </c>
      <c r="F2995" s="17"/>
      <c r="G2995" s="17">
        <v>0.291920798331333</v>
      </c>
      <c r="H2995" s="17">
        <v>0.198803794842106</v>
      </c>
      <c r="I2995" s="17">
        <v>0.27535150438405498</v>
      </c>
      <c r="J2995" s="17">
        <v>0.193586160321567</v>
      </c>
      <c r="K2995" s="17">
        <v>0.24606422180283299</v>
      </c>
      <c r="L2995" s="17">
        <v>0.238365849032981</v>
      </c>
      <c r="M2995" s="17"/>
      <c r="N2995" s="17">
        <v>0.229905905463682</v>
      </c>
      <c r="O2995" s="17">
        <v>0.213461312981821</v>
      </c>
      <c r="P2995" s="17">
        <v>0.27115675678012702</v>
      </c>
      <c r="Q2995" s="17">
        <v>0.243925242204895</v>
      </c>
      <c r="R2995" s="17"/>
      <c r="S2995" s="17">
        <v>0.23445269284637099</v>
      </c>
      <c r="T2995" s="17">
        <v>0.30795858271798698</v>
      </c>
      <c r="U2995" s="17">
        <v>0.246904848425682</v>
      </c>
      <c r="V2995" s="17">
        <v>0.14696767973212799</v>
      </c>
      <c r="W2995" s="17">
        <v>0.20793442739530499</v>
      </c>
      <c r="X2995" s="17">
        <v>0.22656315186411599</v>
      </c>
      <c r="Y2995" s="17">
        <v>0.213520957711541</v>
      </c>
      <c r="Z2995" s="17">
        <v>0.19702972515082001</v>
      </c>
      <c r="AA2995" s="17">
        <v>0.27161005537445199</v>
      </c>
      <c r="AB2995" s="17">
        <v>0.27631666351925799</v>
      </c>
      <c r="AC2995" s="17">
        <v>0.23234806616370501</v>
      </c>
      <c r="AD2995" s="17">
        <v>0.14710107185987001</v>
      </c>
      <c r="AE2995" s="17"/>
      <c r="AF2995" s="17">
        <v>0.257119135484008</v>
      </c>
      <c r="AG2995" s="17">
        <v>0.17404010122647401</v>
      </c>
      <c r="AH2995" s="17">
        <v>0.39237870714856699</v>
      </c>
      <c r="AI2995" s="17"/>
      <c r="AJ2995" s="17">
        <v>0.32258308139311798</v>
      </c>
      <c r="AK2995" s="17">
        <v>0.18458366947350499</v>
      </c>
      <c r="AL2995" s="17">
        <v>0.21079447301569801</v>
      </c>
      <c r="AM2995" s="17"/>
      <c r="AN2995" s="17">
        <v>0.22978682298583999</v>
      </c>
      <c r="AO2995" s="17">
        <v>0.29023674364716001</v>
      </c>
      <c r="AP2995" s="17">
        <v>0.20029567907583701</v>
      </c>
      <c r="AQ2995" s="17">
        <v>0.24888487941732401</v>
      </c>
      <c r="AR2995" s="17">
        <v>0.29327829764704499</v>
      </c>
      <c r="AS2995" s="17"/>
      <c r="AT2995" s="17">
        <v>0.23276266294055101</v>
      </c>
      <c r="AU2995" s="17">
        <v>0.27755743560809698</v>
      </c>
      <c r="AV2995" s="17"/>
      <c r="AW2995" s="17">
        <v>0.21489180786049</v>
      </c>
      <c r="AX2995" s="17">
        <v>0.22296214901921599</v>
      </c>
      <c r="AY2995" s="17">
        <v>0.26750554812369098</v>
      </c>
    </row>
    <row r="2996" spans="2:51">
      <c r="B2996" t="s">
        <v>136</v>
      </c>
      <c r="C2996" s="17">
        <v>0.247721492184274</v>
      </c>
      <c r="D2996" s="17">
        <v>0.23122892020968899</v>
      </c>
      <c r="E2996" s="17">
        <v>0.26776182184399899</v>
      </c>
      <c r="F2996" s="17"/>
      <c r="G2996" s="17">
        <v>0.25449122611753999</v>
      </c>
      <c r="H2996" s="17">
        <v>0.25230722087087998</v>
      </c>
      <c r="I2996" s="17">
        <v>0.18605900940905301</v>
      </c>
      <c r="J2996" s="17">
        <v>0.28150855463868502</v>
      </c>
      <c r="K2996" s="17">
        <v>0.25957240240136298</v>
      </c>
      <c r="L2996" s="17">
        <v>0.25392320544588098</v>
      </c>
      <c r="M2996" s="17"/>
      <c r="N2996" s="17">
        <v>0.27827609860395403</v>
      </c>
      <c r="O2996" s="17">
        <v>0.25745416181895903</v>
      </c>
      <c r="P2996" s="17">
        <v>0.218839338889108</v>
      </c>
      <c r="Q2996" s="17">
        <v>0.234686934765515</v>
      </c>
      <c r="R2996" s="17"/>
      <c r="S2996" s="17">
        <v>0.22326694421145701</v>
      </c>
      <c r="T2996" s="17">
        <v>0.26628860727610199</v>
      </c>
      <c r="U2996" s="17">
        <v>0.27203157335360501</v>
      </c>
      <c r="V2996" s="17">
        <v>0.22027358000971001</v>
      </c>
      <c r="W2996" s="17">
        <v>0.32988215877020899</v>
      </c>
      <c r="X2996" s="17">
        <v>0.28374666782534902</v>
      </c>
      <c r="Y2996" s="17">
        <v>0.22000371497000601</v>
      </c>
      <c r="Z2996" s="17">
        <v>0.16838997936036801</v>
      </c>
      <c r="AA2996" s="17">
        <v>0.27808238238459498</v>
      </c>
      <c r="AB2996" s="17">
        <v>0.16437191056700101</v>
      </c>
      <c r="AC2996" s="17">
        <v>0.28911974776794003</v>
      </c>
      <c r="AD2996" s="17">
        <v>0.151453033210807</v>
      </c>
      <c r="AE2996" s="17"/>
      <c r="AF2996" s="17">
        <v>0.25695899317471999</v>
      </c>
      <c r="AG2996" s="17">
        <v>0.25220829662587502</v>
      </c>
      <c r="AH2996" s="17">
        <v>0.18074595617654901</v>
      </c>
      <c r="AI2996" s="17"/>
      <c r="AJ2996" s="17">
        <v>0.223967091037856</v>
      </c>
      <c r="AK2996" s="17">
        <v>0.27105428494426698</v>
      </c>
      <c r="AL2996" s="17">
        <v>0.27485955683080199</v>
      </c>
      <c r="AM2996" s="17"/>
      <c r="AN2996" s="17">
        <v>0.25688323684554398</v>
      </c>
      <c r="AO2996" s="17">
        <v>0.226911582151543</v>
      </c>
      <c r="AP2996" s="17">
        <v>0.23406779496476801</v>
      </c>
      <c r="AQ2996" s="17">
        <v>0.24119447703914601</v>
      </c>
      <c r="AR2996" s="17">
        <v>0.265210275607354</v>
      </c>
      <c r="AS2996" s="17"/>
      <c r="AT2996" s="17">
        <v>0.25614645323185098</v>
      </c>
      <c r="AU2996" s="17">
        <v>0.18640799426578999</v>
      </c>
      <c r="AV2996" s="17"/>
      <c r="AW2996" s="17">
        <v>0.23402029826465101</v>
      </c>
      <c r="AX2996" s="17">
        <v>0.26440261892871902</v>
      </c>
      <c r="AY2996" s="17">
        <v>0.25925694345453199</v>
      </c>
    </row>
    <row r="2997" spans="2:51">
      <c r="B2997" t="s">
        <v>137</v>
      </c>
      <c r="C2997" s="17">
        <v>0.21438324409720799</v>
      </c>
      <c r="D2997" s="17">
        <v>0.209127639993922</v>
      </c>
      <c r="E2997" s="17">
        <v>0.21957809827470801</v>
      </c>
      <c r="F2997" s="17"/>
      <c r="G2997" s="17">
        <v>0.13211826909076599</v>
      </c>
      <c r="H2997" s="17">
        <v>0.16604788801040599</v>
      </c>
      <c r="I2997" s="17">
        <v>0.18019326174432601</v>
      </c>
      <c r="J2997" s="17">
        <v>0.21655233864457399</v>
      </c>
      <c r="K2997" s="17">
        <v>0.23346613903612201</v>
      </c>
      <c r="L2997" s="17">
        <v>0.29280979042608102</v>
      </c>
      <c r="M2997" s="17"/>
      <c r="N2997" s="17">
        <v>0.220193341419538</v>
      </c>
      <c r="O2997" s="17">
        <v>0.21414964115896901</v>
      </c>
      <c r="P2997" s="17">
        <v>0.20252621276461</v>
      </c>
      <c r="Q2997" s="17">
        <v>0.21157490610285801</v>
      </c>
      <c r="R2997" s="17"/>
      <c r="S2997" s="17">
        <v>0.18475265907244501</v>
      </c>
      <c r="T2997" s="17">
        <v>0.15045416205620801</v>
      </c>
      <c r="U2997" s="17">
        <v>0.23175588080106899</v>
      </c>
      <c r="V2997" s="17">
        <v>0.30251698310749398</v>
      </c>
      <c r="W2997" s="17">
        <v>0.213850771284195</v>
      </c>
      <c r="X2997" s="17">
        <v>0.17170940222851799</v>
      </c>
      <c r="Y2997" s="17">
        <v>0.19208148964057101</v>
      </c>
      <c r="Z2997" s="17">
        <v>0.19857757477442201</v>
      </c>
      <c r="AA2997" s="17">
        <v>0.21433419415729699</v>
      </c>
      <c r="AB2997" s="17">
        <v>0.29264857797056598</v>
      </c>
      <c r="AC2997" s="17">
        <v>0.207359739152391</v>
      </c>
      <c r="AD2997" s="17">
        <v>0.33102363611234897</v>
      </c>
      <c r="AE2997" s="17"/>
      <c r="AF2997" s="17">
        <v>0.202770166245716</v>
      </c>
      <c r="AG2997" s="17">
        <v>0.26848116482648998</v>
      </c>
      <c r="AH2997" s="17">
        <v>0.110505059581349</v>
      </c>
      <c r="AI2997" s="17"/>
      <c r="AJ2997" s="17">
        <v>0.17877380299855</v>
      </c>
      <c r="AK2997" s="17">
        <v>0.242878150533964</v>
      </c>
      <c r="AL2997" s="17">
        <v>0.26763443548180699</v>
      </c>
      <c r="AM2997" s="17"/>
      <c r="AN2997" s="17">
        <v>0.20385084992670299</v>
      </c>
      <c r="AO2997" s="17">
        <v>0.24266611596180199</v>
      </c>
      <c r="AP2997" s="17">
        <v>0.25186100811468298</v>
      </c>
      <c r="AQ2997" s="17">
        <v>0.17264384920807099</v>
      </c>
      <c r="AR2997" s="17">
        <v>0.12534940101823999</v>
      </c>
      <c r="AS2997" s="17"/>
      <c r="AT2997" s="17">
        <v>0.221233082886996</v>
      </c>
      <c r="AU2997" s="17">
        <v>0.165314107138536</v>
      </c>
      <c r="AV2997" s="17"/>
      <c r="AW2997" s="17">
        <v>0.25511135535698998</v>
      </c>
      <c r="AX2997" s="17">
        <v>0.15042138883384901</v>
      </c>
      <c r="AY2997" s="17">
        <v>0.18347640707273699</v>
      </c>
    </row>
    <row r="2998" spans="2:51">
      <c r="B2998" t="s">
        <v>119</v>
      </c>
      <c r="C2998" s="17">
        <v>5.3949396645329599E-2</v>
      </c>
      <c r="D2998" s="17">
        <v>4.2549230067938801E-2</v>
      </c>
      <c r="E2998" s="17">
        <v>6.7024954604752301E-2</v>
      </c>
      <c r="F2998" s="17"/>
      <c r="G2998" s="17">
        <v>7.4897652954054997E-2</v>
      </c>
      <c r="H2998" s="17">
        <v>9.7266172185377295E-2</v>
      </c>
      <c r="I2998" s="17">
        <v>4.5043497335027403E-2</v>
      </c>
      <c r="J2998" s="17">
        <v>5.0621757287563802E-2</v>
      </c>
      <c r="K2998" s="17">
        <v>3.4497470135660499E-2</v>
      </c>
      <c r="L2998" s="17">
        <v>3.86136338522814E-2</v>
      </c>
      <c r="M2998" s="17"/>
      <c r="N2998" s="17">
        <v>3.1226235005637201E-2</v>
      </c>
      <c r="O2998" s="17">
        <v>5.0600778773977298E-2</v>
      </c>
      <c r="P2998" s="17">
        <v>7.3371259732558605E-2</v>
      </c>
      <c r="Q2998" s="17">
        <v>6.7148659748983805E-2</v>
      </c>
      <c r="R2998" s="17"/>
      <c r="S2998" s="17">
        <v>4.0240668072686898E-2</v>
      </c>
      <c r="T2998" s="17">
        <v>3.4441647120419701E-2</v>
      </c>
      <c r="U2998" s="17">
        <v>2.6524668461690701E-2</v>
      </c>
      <c r="V2998" s="17">
        <v>7.3111006837912496E-2</v>
      </c>
      <c r="W2998" s="17">
        <v>8.7575690983265397E-2</v>
      </c>
      <c r="X2998" s="17">
        <v>6.8953312616492402E-2</v>
      </c>
      <c r="Y2998" s="17">
        <v>8.5997557319876003E-2</v>
      </c>
      <c r="Z2998" s="17">
        <v>2.40970830619942E-2</v>
      </c>
      <c r="AA2998" s="17">
        <v>4.6237009145830302E-2</v>
      </c>
      <c r="AB2998" s="17">
        <v>5.6982285338911899E-2</v>
      </c>
      <c r="AC2998" s="17">
        <v>1.78914441135123E-2</v>
      </c>
      <c r="AD2998" s="17">
        <v>0.13969917997741599</v>
      </c>
      <c r="AE2998" s="17"/>
      <c r="AF2998" s="17">
        <v>4.2937652381353102E-2</v>
      </c>
      <c r="AG2998" s="17">
        <v>5.2475513895467597E-2</v>
      </c>
      <c r="AH2998" s="17">
        <v>5.6399357420180297E-2</v>
      </c>
      <c r="AI2998" s="17"/>
      <c r="AJ2998" s="17">
        <v>3.1429583567639502E-2</v>
      </c>
      <c r="AK2998" s="17">
        <v>3.5455331318531597E-2</v>
      </c>
      <c r="AL2998" s="17">
        <v>5.3472275486183801E-2</v>
      </c>
      <c r="AM2998" s="17"/>
      <c r="AN2998" s="17">
        <v>6.9571735003469706E-2</v>
      </c>
      <c r="AO2998" s="17">
        <v>5.5199726427518303E-2</v>
      </c>
      <c r="AP2998" s="17">
        <v>5.2347568313442998E-2</v>
      </c>
      <c r="AQ2998" s="17">
        <v>3.74180974782031E-2</v>
      </c>
      <c r="AR2998" s="17">
        <v>5.7137736561973497E-2</v>
      </c>
      <c r="AS2998" s="17"/>
      <c r="AT2998" s="17">
        <v>4.83783556143218E-2</v>
      </c>
      <c r="AU2998" s="17">
        <v>0.107604232354626</v>
      </c>
      <c r="AV2998" s="17"/>
      <c r="AW2998" s="17">
        <v>4.8827030547199599E-2</v>
      </c>
      <c r="AX2998" s="17">
        <v>4.7780686682412699E-2</v>
      </c>
      <c r="AY2998" s="17">
        <v>6.1181711118084403E-2</v>
      </c>
    </row>
    <row r="2999" spans="2:51">
      <c r="B2999" t="s">
        <v>138</v>
      </c>
      <c r="C2999" s="17">
        <v>0.24599271910800699</v>
      </c>
      <c r="D2999" s="17">
        <v>0.270650260649834</v>
      </c>
      <c r="E2999" s="17">
        <v>0.220113982116319</v>
      </c>
      <c r="F2999" s="17"/>
      <c r="G2999" s="17">
        <v>0.24657205350630601</v>
      </c>
      <c r="H2999" s="17">
        <v>0.28557492409123097</v>
      </c>
      <c r="I2999" s="17">
        <v>0.31335272712753798</v>
      </c>
      <c r="J2999" s="17">
        <v>0.25773118910761</v>
      </c>
      <c r="K2999" s="17">
        <v>0.226399766624021</v>
      </c>
      <c r="L2999" s="17">
        <v>0.176287521242776</v>
      </c>
      <c r="M2999" s="17"/>
      <c r="N2999" s="17">
        <v>0.24039841950718899</v>
      </c>
      <c r="O2999" s="17">
        <v>0.26433410526627299</v>
      </c>
      <c r="P2999" s="17">
        <v>0.234106431833596</v>
      </c>
      <c r="Q2999" s="17">
        <v>0.242664257177749</v>
      </c>
      <c r="R2999" s="17"/>
      <c r="S2999" s="17">
        <v>0.31728703579703998</v>
      </c>
      <c r="T2999" s="17">
        <v>0.24085700082928299</v>
      </c>
      <c r="U2999" s="17">
        <v>0.22278302895795399</v>
      </c>
      <c r="V2999" s="17">
        <v>0.25713075031275501</v>
      </c>
      <c r="W2999" s="17">
        <v>0.16075695156702599</v>
      </c>
      <c r="X2999" s="17">
        <v>0.24902746546552401</v>
      </c>
      <c r="Y2999" s="17">
        <v>0.28839628035800702</v>
      </c>
      <c r="Z2999" s="17">
        <v>0.41190563765239702</v>
      </c>
      <c r="AA2999" s="17">
        <v>0.18973635893782601</v>
      </c>
      <c r="AB2999" s="17">
        <v>0.20968056260426299</v>
      </c>
      <c r="AC2999" s="17">
        <v>0.25328100280245203</v>
      </c>
      <c r="AD2999" s="17">
        <v>0.230723078839558</v>
      </c>
      <c r="AE2999" s="17"/>
      <c r="AF2999" s="17">
        <v>0.24021405271420199</v>
      </c>
      <c r="AG2999" s="17">
        <v>0.25279492342569398</v>
      </c>
      <c r="AH2999" s="17">
        <v>0.25997091967335501</v>
      </c>
      <c r="AI2999" s="17"/>
      <c r="AJ2999" s="17">
        <v>0.24324644100283699</v>
      </c>
      <c r="AK2999" s="17">
        <v>0.26602856372973299</v>
      </c>
      <c r="AL2999" s="17">
        <v>0.19323925918550899</v>
      </c>
      <c r="AM2999" s="17"/>
      <c r="AN2999" s="17">
        <v>0.239907355238442</v>
      </c>
      <c r="AO2999" s="17">
        <v>0.184985831811977</v>
      </c>
      <c r="AP2999" s="17">
        <v>0.26142794953126902</v>
      </c>
      <c r="AQ2999" s="17">
        <v>0.29985869685725602</v>
      </c>
      <c r="AR2999" s="17">
        <v>0.259024289165387</v>
      </c>
      <c r="AS2999" s="17"/>
      <c r="AT2999" s="17">
        <v>0.24147944532627999</v>
      </c>
      <c r="AU2999" s="17">
        <v>0.26311623063294998</v>
      </c>
      <c r="AV2999" s="17"/>
      <c r="AW2999" s="17">
        <v>0.24714950797066901</v>
      </c>
      <c r="AX2999" s="17">
        <v>0.314433156535804</v>
      </c>
      <c r="AY2999" s="17">
        <v>0.228579390230956</v>
      </c>
    </row>
    <row r="3000" spans="2:51">
      <c r="B3000" t="s">
        <v>139</v>
      </c>
      <c r="C3000" s="17">
        <v>0.46210473628148302</v>
      </c>
      <c r="D3000" s="17">
        <v>0.44035656020361102</v>
      </c>
      <c r="E3000" s="17">
        <v>0.48733992011870703</v>
      </c>
      <c r="F3000" s="17"/>
      <c r="G3000" s="17">
        <v>0.38660949520830601</v>
      </c>
      <c r="H3000" s="17">
        <v>0.41835510888128602</v>
      </c>
      <c r="I3000" s="17">
        <v>0.36625227115337899</v>
      </c>
      <c r="J3000" s="17">
        <v>0.49806089328325898</v>
      </c>
      <c r="K3000" s="17">
        <v>0.49303854143748499</v>
      </c>
      <c r="L3000" s="17">
        <v>0.546732995871962</v>
      </c>
      <c r="M3000" s="17"/>
      <c r="N3000" s="17">
        <v>0.49846944002349097</v>
      </c>
      <c r="O3000" s="17">
        <v>0.47160380297792798</v>
      </c>
      <c r="P3000" s="17">
        <v>0.42136555165371797</v>
      </c>
      <c r="Q3000" s="17">
        <v>0.44626184086837301</v>
      </c>
      <c r="R3000" s="17"/>
      <c r="S3000" s="17">
        <v>0.40801960328390202</v>
      </c>
      <c r="T3000" s="17">
        <v>0.41674276933231003</v>
      </c>
      <c r="U3000" s="17">
        <v>0.50378745415467396</v>
      </c>
      <c r="V3000" s="17">
        <v>0.52279056311720495</v>
      </c>
      <c r="W3000" s="17">
        <v>0.54373293005440404</v>
      </c>
      <c r="X3000" s="17">
        <v>0.45545607005386701</v>
      </c>
      <c r="Y3000" s="17">
        <v>0.41208520461057602</v>
      </c>
      <c r="Z3000" s="17">
        <v>0.36696755413478899</v>
      </c>
      <c r="AA3000" s="17">
        <v>0.49241657654189203</v>
      </c>
      <c r="AB3000" s="17">
        <v>0.45702048853756699</v>
      </c>
      <c r="AC3000" s="17">
        <v>0.496479486920331</v>
      </c>
      <c r="AD3000" s="17">
        <v>0.48247666932315603</v>
      </c>
      <c r="AE3000" s="17"/>
      <c r="AF3000" s="17">
        <v>0.45972915942043602</v>
      </c>
      <c r="AG3000" s="17">
        <v>0.52068946145236505</v>
      </c>
      <c r="AH3000" s="17">
        <v>0.29125101575789802</v>
      </c>
      <c r="AI3000" s="17"/>
      <c r="AJ3000" s="17">
        <v>0.40274089403640601</v>
      </c>
      <c r="AK3000" s="17">
        <v>0.51393243547823098</v>
      </c>
      <c r="AL3000" s="17">
        <v>0.54249399231260897</v>
      </c>
      <c r="AM3000" s="17"/>
      <c r="AN3000" s="17">
        <v>0.46073408677224797</v>
      </c>
      <c r="AO3000" s="17">
        <v>0.46957769811334499</v>
      </c>
      <c r="AP3000" s="17">
        <v>0.48592880307945102</v>
      </c>
      <c r="AQ3000" s="17">
        <v>0.413838326247217</v>
      </c>
      <c r="AR3000" s="17">
        <v>0.39055967662559399</v>
      </c>
      <c r="AS3000" s="17"/>
      <c r="AT3000" s="17">
        <v>0.47737953611884698</v>
      </c>
      <c r="AU3000" s="17">
        <v>0.35172210140432603</v>
      </c>
      <c r="AV3000" s="17"/>
      <c r="AW3000" s="17">
        <v>0.48913165362164102</v>
      </c>
      <c r="AX3000" s="17">
        <v>0.414824007762568</v>
      </c>
      <c r="AY3000" s="17">
        <v>0.44273335052726898</v>
      </c>
    </row>
    <row r="3001" spans="2:51">
      <c r="B3001" t="s">
        <v>140</v>
      </c>
      <c r="C3001" s="17">
        <v>-0.216112017173475</v>
      </c>
      <c r="D3001" s="17">
        <v>-0.169706299553776</v>
      </c>
      <c r="E3001" s="17">
        <v>-0.26722593800238797</v>
      </c>
      <c r="F3001" s="17"/>
      <c r="G3001" s="17">
        <v>-0.140037441702</v>
      </c>
      <c r="H3001" s="17">
        <v>-0.13278018479005499</v>
      </c>
      <c r="I3001" s="17">
        <v>-5.28995440258406E-2</v>
      </c>
      <c r="J3001" s="17">
        <v>-0.24032970417565</v>
      </c>
      <c r="K3001" s="17">
        <v>-0.26663877481346399</v>
      </c>
      <c r="L3001" s="17">
        <v>-0.37044547462918498</v>
      </c>
      <c r="M3001" s="17"/>
      <c r="N3001" s="17">
        <v>-0.25807102051630199</v>
      </c>
      <c r="O3001" s="17">
        <v>-0.20726969771165599</v>
      </c>
      <c r="P3001" s="17">
        <v>-0.187259119820122</v>
      </c>
      <c r="Q3001" s="17">
        <v>-0.203597583690624</v>
      </c>
      <c r="R3001" s="17"/>
      <c r="S3001" s="17">
        <v>-9.07325674868628E-2</v>
      </c>
      <c r="T3001" s="17">
        <v>-0.17588576850302701</v>
      </c>
      <c r="U3001" s="17">
        <v>-0.28100442519671998</v>
      </c>
      <c r="V3001" s="17">
        <v>-0.26565981280445</v>
      </c>
      <c r="W3001" s="17">
        <v>-0.38297597848737802</v>
      </c>
      <c r="X3001" s="17">
        <v>-0.206428604588343</v>
      </c>
      <c r="Y3001" s="17">
        <v>-0.12368892425257</v>
      </c>
      <c r="Z3001" s="17">
        <v>4.4938083517607502E-2</v>
      </c>
      <c r="AA3001" s="17">
        <v>-0.30268021760406499</v>
      </c>
      <c r="AB3001" s="17">
        <v>-0.24733992593330401</v>
      </c>
      <c r="AC3001" s="17">
        <v>-0.243198484117879</v>
      </c>
      <c r="AD3001" s="17">
        <v>-0.25175359048359902</v>
      </c>
      <c r="AE3001" s="17"/>
      <c r="AF3001" s="17">
        <v>-0.219515106706234</v>
      </c>
      <c r="AG3001" s="17">
        <v>-0.26789453802667101</v>
      </c>
      <c r="AH3001" s="17">
        <v>-3.1280096084543102E-2</v>
      </c>
      <c r="AI3001" s="17"/>
      <c r="AJ3001" s="17">
        <v>-0.15949445303356899</v>
      </c>
      <c r="AK3001" s="17">
        <v>-0.24790387174849801</v>
      </c>
      <c r="AL3001" s="17">
        <v>-0.34925473312709898</v>
      </c>
      <c r="AM3001" s="17"/>
      <c r="AN3001" s="17">
        <v>-0.220826731533806</v>
      </c>
      <c r="AO3001" s="17">
        <v>-0.28459186630136801</v>
      </c>
      <c r="AP3001" s="17">
        <v>-0.224500853548181</v>
      </c>
      <c r="AQ3001" s="17">
        <v>-0.11397962938996201</v>
      </c>
      <c r="AR3001" s="17">
        <v>-0.13153538746020799</v>
      </c>
      <c r="AS3001" s="17"/>
      <c r="AT3001" s="17">
        <v>-0.23590009079256599</v>
      </c>
      <c r="AU3001" s="17">
        <v>-8.86058707713758E-2</v>
      </c>
      <c r="AV3001" s="17"/>
      <c r="AW3001" s="17">
        <v>-0.24198214565097201</v>
      </c>
      <c r="AX3001" s="17">
        <v>-0.100390851226764</v>
      </c>
      <c r="AY3001" s="17">
        <v>-0.21415396029631401</v>
      </c>
    </row>
    <row r="3002" spans="2:51">
      <c r="C3002" s="17"/>
      <c r="D3002" s="17"/>
      <c r="E3002" s="17"/>
      <c r="F3002" s="17"/>
      <c r="G3002" s="17"/>
      <c r="H3002" s="17"/>
      <c r="I3002" s="17"/>
      <c r="J3002" s="17"/>
      <c r="K3002" s="17"/>
      <c r="L3002" s="17"/>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7"/>
      <c r="AI3002" s="17"/>
      <c r="AJ3002" s="17"/>
      <c r="AK3002" s="17"/>
      <c r="AL3002" s="17"/>
      <c r="AM3002" s="17"/>
      <c r="AN3002" s="17"/>
      <c r="AO3002" s="17"/>
      <c r="AP3002" s="17"/>
      <c r="AQ3002" s="17"/>
      <c r="AR3002" s="17"/>
      <c r="AS3002" s="17"/>
      <c r="AT3002" s="17"/>
      <c r="AU3002" s="17"/>
      <c r="AV3002" s="17"/>
      <c r="AW3002" s="17"/>
      <c r="AX3002" s="17"/>
      <c r="AY3002" s="17"/>
    </row>
    <row r="3003" spans="2:51">
      <c r="B3003" s="6" t="s">
        <v>594</v>
      </c>
      <c r="C3003" s="17"/>
      <c r="D3003" s="17"/>
      <c r="E3003" s="17"/>
      <c r="F3003" s="17"/>
      <c r="G3003" s="17"/>
      <c r="H3003" s="17"/>
      <c r="I3003" s="17"/>
      <c r="J3003" s="17"/>
      <c r="K3003" s="17"/>
      <c r="L3003" s="17"/>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7"/>
      <c r="AI3003" s="17"/>
      <c r="AJ3003" s="17"/>
      <c r="AK3003" s="17"/>
      <c r="AL3003" s="17"/>
      <c r="AM3003" s="17"/>
      <c r="AN3003" s="17"/>
      <c r="AO3003" s="17"/>
      <c r="AP3003" s="17"/>
      <c r="AQ3003" s="17"/>
      <c r="AR3003" s="17"/>
      <c r="AS3003" s="17"/>
      <c r="AT3003" s="17"/>
      <c r="AU3003" s="17"/>
      <c r="AV3003" s="17"/>
      <c r="AW3003" s="17"/>
      <c r="AX3003" s="17"/>
      <c r="AY3003" s="17"/>
    </row>
    <row r="3004" spans="2:51">
      <c r="B3004" s="24" t="s">
        <v>16</v>
      </c>
      <c r="C3004" s="17"/>
      <c r="D3004" s="17"/>
      <c r="E3004" s="17"/>
      <c r="F3004" s="17"/>
      <c r="G3004" s="17"/>
      <c r="H3004" s="17"/>
      <c r="I3004" s="17"/>
      <c r="J3004" s="17"/>
      <c r="K3004" s="17"/>
      <c r="L3004" s="17"/>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7"/>
      <c r="AI3004" s="17"/>
      <c r="AJ3004" s="17"/>
      <c r="AK3004" s="17"/>
      <c r="AL3004" s="17"/>
      <c r="AM3004" s="17"/>
      <c r="AN3004" s="17"/>
      <c r="AO3004" s="17"/>
      <c r="AP3004" s="17"/>
      <c r="AQ3004" s="17"/>
      <c r="AR3004" s="17"/>
      <c r="AS3004" s="17"/>
      <c r="AT3004" s="17"/>
      <c r="AU3004" s="17"/>
      <c r="AV3004" s="17"/>
      <c r="AW3004" s="17"/>
      <c r="AX3004" s="17"/>
      <c r="AY3004" s="17"/>
    </row>
    <row r="3005" spans="2:51">
      <c r="B3005" t="s">
        <v>133</v>
      </c>
      <c r="C3005" s="17">
        <v>5.9360031675471103E-2</v>
      </c>
      <c r="D3005" s="17">
        <v>5.6792016085991603E-2</v>
      </c>
      <c r="E3005" s="17">
        <v>6.2369737906861601E-2</v>
      </c>
      <c r="F3005" s="17"/>
      <c r="G3005" s="17">
        <v>7.81450205714984E-2</v>
      </c>
      <c r="H3005" s="17">
        <v>7.8952865122201399E-2</v>
      </c>
      <c r="I3005" s="17">
        <v>7.26124618365631E-2</v>
      </c>
      <c r="J3005" s="17">
        <v>5.2247784855465301E-2</v>
      </c>
      <c r="K3005" s="17">
        <v>3.8793928375818403E-2</v>
      </c>
      <c r="L3005" s="17">
        <v>4.3999707495192802E-2</v>
      </c>
      <c r="M3005" s="17"/>
      <c r="N3005" s="17">
        <v>6.2124371878106703E-2</v>
      </c>
      <c r="O3005" s="17">
        <v>6.2767444964012903E-2</v>
      </c>
      <c r="P3005" s="17">
        <v>6.1528562649088299E-2</v>
      </c>
      <c r="Q3005" s="17">
        <v>4.8005483526817702E-2</v>
      </c>
      <c r="R3005" s="17"/>
      <c r="S3005" s="17">
        <v>7.6191678373393995E-2</v>
      </c>
      <c r="T3005" s="17">
        <v>6.4136154624744895E-2</v>
      </c>
      <c r="U3005" s="17">
        <v>7.5590049675373194E-2</v>
      </c>
      <c r="V3005" s="17">
        <v>3.3131251660751898E-2</v>
      </c>
      <c r="W3005" s="17">
        <v>0.103867797462057</v>
      </c>
      <c r="X3005" s="17">
        <v>8.0717860020646501E-2</v>
      </c>
      <c r="Y3005" s="17">
        <v>5.1449659152246502E-2</v>
      </c>
      <c r="Z3005" s="17">
        <v>1.8245258202261E-2</v>
      </c>
      <c r="AA3005" s="17">
        <v>3.6135972666068002E-2</v>
      </c>
      <c r="AB3005" s="17">
        <v>2.1012333101439001E-2</v>
      </c>
      <c r="AC3005" s="17">
        <v>8.8383113696531804E-2</v>
      </c>
      <c r="AD3005" s="17">
        <v>4.7785904384440601E-2</v>
      </c>
      <c r="AE3005" s="17"/>
      <c r="AF3005" s="17">
        <v>6.4756699605823004E-2</v>
      </c>
      <c r="AG3005" s="17">
        <v>5.5201030476061799E-2</v>
      </c>
      <c r="AH3005" s="17">
        <v>7.9380176843161607E-2</v>
      </c>
      <c r="AI3005" s="17"/>
      <c r="AJ3005" s="17">
        <v>6.3202842244166696E-2</v>
      </c>
      <c r="AK3005" s="17">
        <v>6.1298027199353101E-2</v>
      </c>
      <c r="AL3005" s="17">
        <v>8.93306863103768E-2</v>
      </c>
      <c r="AM3005" s="17"/>
      <c r="AN3005" s="17">
        <v>4.06215476960042E-2</v>
      </c>
      <c r="AO3005" s="17">
        <v>6.7571652091735407E-2</v>
      </c>
      <c r="AP3005" s="17">
        <v>4.8112798006821902E-2</v>
      </c>
      <c r="AQ3005" s="17">
        <v>8.3701602919169199E-2</v>
      </c>
      <c r="AR3005" s="17">
        <v>0.23001645823925601</v>
      </c>
      <c r="AS3005" s="17"/>
      <c r="AT3005" s="17">
        <v>5.9016821961515399E-2</v>
      </c>
      <c r="AU3005" s="17">
        <v>5.7894864002834903E-2</v>
      </c>
      <c r="AV3005" s="17"/>
      <c r="AW3005" s="17">
        <v>7.0808669604578503E-2</v>
      </c>
      <c r="AX3005" s="17">
        <v>6.5080020216463794E-2</v>
      </c>
      <c r="AY3005" s="17">
        <v>4.4545357228745898E-2</v>
      </c>
    </row>
    <row r="3006" spans="2:51">
      <c r="B3006" t="s">
        <v>134</v>
      </c>
      <c r="C3006" s="17">
        <v>0.152230959023989</v>
      </c>
      <c r="D3006" s="17">
        <v>0.154887319989644</v>
      </c>
      <c r="E3006" s="17">
        <v>0.14848884807270599</v>
      </c>
      <c r="F3006" s="17"/>
      <c r="G3006" s="17">
        <v>0.14476464865263899</v>
      </c>
      <c r="H3006" s="17">
        <v>0.154971544308973</v>
      </c>
      <c r="I3006" s="17">
        <v>0.17279142317631699</v>
      </c>
      <c r="J3006" s="17">
        <v>0.17104330812483501</v>
      </c>
      <c r="K3006" s="17">
        <v>0.142344659178819</v>
      </c>
      <c r="L3006" s="17">
        <v>0.13205781440777001</v>
      </c>
      <c r="M3006" s="17"/>
      <c r="N3006" s="17">
        <v>0.15823266960602</v>
      </c>
      <c r="O3006" s="17">
        <v>0.13382443775680999</v>
      </c>
      <c r="P3006" s="17">
        <v>0.158264218992579</v>
      </c>
      <c r="Q3006" s="17">
        <v>0.15984296722705099</v>
      </c>
      <c r="R3006" s="17"/>
      <c r="S3006" s="17">
        <v>0.16918298474535701</v>
      </c>
      <c r="T3006" s="17">
        <v>0.18266865885695299</v>
      </c>
      <c r="U3006" s="17">
        <v>0.12820805229081</v>
      </c>
      <c r="V3006" s="17">
        <v>0.12567939399599201</v>
      </c>
      <c r="W3006" s="17">
        <v>0.118194199540337</v>
      </c>
      <c r="X3006" s="17">
        <v>0.122457571222677</v>
      </c>
      <c r="Y3006" s="17">
        <v>0.146180761768678</v>
      </c>
      <c r="Z3006" s="17">
        <v>0.167498712043153</v>
      </c>
      <c r="AA3006" s="17">
        <v>0.16941563666193399</v>
      </c>
      <c r="AB3006" s="17">
        <v>0.12175862778786201</v>
      </c>
      <c r="AC3006" s="17">
        <v>0.19333146294554401</v>
      </c>
      <c r="AD3006" s="17">
        <v>0.18135520595826701</v>
      </c>
      <c r="AE3006" s="17"/>
      <c r="AF3006" s="17">
        <v>0.12513672590911901</v>
      </c>
      <c r="AG3006" s="17">
        <v>0.16896895064179801</v>
      </c>
      <c r="AH3006" s="17">
        <v>0.177585063306958</v>
      </c>
      <c r="AI3006" s="17"/>
      <c r="AJ3006" s="17">
        <v>0.16408856114651499</v>
      </c>
      <c r="AK3006" s="17">
        <v>0.16243859790137499</v>
      </c>
      <c r="AL3006" s="17">
        <v>0.10867193157617</v>
      </c>
      <c r="AM3006" s="17"/>
      <c r="AN3006" s="17">
        <v>0.12932692257263401</v>
      </c>
      <c r="AO3006" s="17">
        <v>0.20279658024066299</v>
      </c>
      <c r="AP3006" s="17">
        <v>0.15955620671845699</v>
      </c>
      <c r="AQ3006" s="17">
        <v>0.13218395066396399</v>
      </c>
      <c r="AR3006" s="17">
        <v>0.16122107170175201</v>
      </c>
      <c r="AS3006" s="17"/>
      <c r="AT3006" s="17">
        <v>0.15057956748947501</v>
      </c>
      <c r="AU3006" s="17">
        <v>0.18337150537447799</v>
      </c>
      <c r="AV3006" s="17"/>
      <c r="AW3006" s="17">
        <v>0.14869670657710299</v>
      </c>
      <c r="AX3006" s="17">
        <v>0.21906659194237799</v>
      </c>
      <c r="AY3006" s="17">
        <v>0.13533563162265799</v>
      </c>
    </row>
    <row r="3007" spans="2:51">
      <c r="B3007" t="s">
        <v>135</v>
      </c>
      <c r="C3007" s="17">
        <v>0.31801151980714198</v>
      </c>
      <c r="D3007" s="17">
        <v>0.32795084456680001</v>
      </c>
      <c r="E3007" s="17">
        <v>0.30929241031058102</v>
      </c>
      <c r="F3007" s="17"/>
      <c r="G3007" s="17">
        <v>0.24816053585699599</v>
      </c>
      <c r="H3007" s="17">
        <v>0.36153230420354099</v>
      </c>
      <c r="I3007" s="17">
        <v>0.30477895588055098</v>
      </c>
      <c r="J3007" s="17">
        <v>0.27859864425952102</v>
      </c>
      <c r="K3007" s="17">
        <v>0.32769870503044202</v>
      </c>
      <c r="L3007" s="17">
        <v>0.34919548391689997</v>
      </c>
      <c r="M3007" s="17"/>
      <c r="N3007" s="17">
        <v>0.281973877163538</v>
      </c>
      <c r="O3007" s="17">
        <v>0.29589131170652699</v>
      </c>
      <c r="P3007" s="17">
        <v>0.36428234919673602</v>
      </c>
      <c r="Q3007" s="17">
        <v>0.349879656824856</v>
      </c>
      <c r="R3007" s="17"/>
      <c r="S3007" s="17">
        <v>0.27877047100739</v>
      </c>
      <c r="T3007" s="17">
        <v>0.268082769074664</v>
      </c>
      <c r="U3007" s="17">
        <v>0.33024795391112</v>
      </c>
      <c r="V3007" s="17">
        <v>0.39052572016794801</v>
      </c>
      <c r="W3007" s="17">
        <v>0.28232000176175998</v>
      </c>
      <c r="X3007" s="17">
        <v>0.35883657663840501</v>
      </c>
      <c r="Y3007" s="17">
        <v>0.37812406170788798</v>
      </c>
      <c r="Z3007" s="17">
        <v>0.221954154403813</v>
      </c>
      <c r="AA3007" s="17">
        <v>0.35980922637062601</v>
      </c>
      <c r="AB3007" s="17">
        <v>0.368077979876202</v>
      </c>
      <c r="AC3007" s="17">
        <v>0.22429855168439899</v>
      </c>
      <c r="AD3007" s="17">
        <v>0.284356484728224</v>
      </c>
      <c r="AE3007" s="17"/>
      <c r="AF3007" s="17">
        <v>0.36428040012368201</v>
      </c>
      <c r="AG3007" s="17">
        <v>0.29317131489674902</v>
      </c>
      <c r="AH3007" s="17">
        <v>0.32383849753534499</v>
      </c>
      <c r="AI3007" s="17"/>
      <c r="AJ3007" s="17">
        <v>0.32727596566676898</v>
      </c>
      <c r="AK3007" s="17">
        <v>0.297350450155208</v>
      </c>
      <c r="AL3007" s="17">
        <v>0.315739031925378</v>
      </c>
      <c r="AM3007" s="17"/>
      <c r="AN3007" s="17">
        <v>0.35216405983028098</v>
      </c>
      <c r="AO3007" s="17">
        <v>0.30931540542359898</v>
      </c>
      <c r="AP3007" s="17">
        <v>0.30489705364396702</v>
      </c>
      <c r="AQ3007" s="17">
        <v>0.22827304973867801</v>
      </c>
      <c r="AR3007" s="17">
        <v>0.20588513010369699</v>
      </c>
      <c r="AS3007" s="17"/>
      <c r="AT3007" s="17">
        <v>0.31822593828144802</v>
      </c>
      <c r="AU3007" s="17">
        <v>0.31078611407447099</v>
      </c>
      <c r="AV3007" s="17"/>
      <c r="AW3007" s="17">
        <v>0.279258497239814</v>
      </c>
      <c r="AX3007" s="17">
        <v>0.36351892238358202</v>
      </c>
      <c r="AY3007" s="17">
        <v>0.347857677176097</v>
      </c>
    </row>
    <row r="3008" spans="2:51">
      <c r="B3008" t="s">
        <v>136</v>
      </c>
      <c r="C3008" s="17">
        <v>0.230537048398959</v>
      </c>
      <c r="D3008" s="17">
        <v>0.22333750272938799</v>
      </c>
      <c r="E3008" s="17">
        <v>0.23778297132309401</v>
      </c>
      <c r="F3008" s="17"/>
      <c r="G3008" s="17">
        <v>0.256234392688588</v>
      </c>
      <c r="H3008" s="17">
        <v>0.223789680458617</v>
      </c>
      <c r="I3008" s="17">
        <v>0.215812186513684</v>
      </c>
      <c r="J3008" s="17">
        <v>0.25919667023973902</v>
      </c>
      <c r="K3008" s="17">
        <v>0.22726817435792299</v>
      </c>
      <c r="L3008" s="17">
        <v>0.215559775520555</v>
      </c>
      <c r="M3008" s="17"/>
      <c r="N3008" s="17">
        <v>0.29183080873214101</v>
      </c>
      <c r="O3008" s="17">
        <v>0.24645237580379201</v>
      </c>
      <c r="P3008" s="17">
        <v>0.17667973617270699</v>
      </c>
      <c r="Q3008" s="17">
        <v>0.19303586330592001</v>
      </c>
      <c r="R3008" s="17"/>
      <c r="S3008" s="17">
        <v>0.16479218470656801</v>
      </c>
      <c r="T3008" s="17">
        <v>0.27247183939987102</v>
      </c>
      <c r="U3008" s="17">
        <v>0.23392516353311499</v>
      </c>
      <c r="V3008" s="17">
        <v>0.28240360662716901</v>
      </c>
      <c r="W3008" s="17">
        <v>0.24487602619038901</v>
      </c>
      <c r="X3008" s="17">
        <v>0.20393069833220101</v>
      </c>
      <c r="Y3008" s="17">
        <v>0.210636598724359</v>
      </c>
      <c r="Z3008" s="17">
        <v>0.22607121893187199</v>
      </c>
      <c r="AA3008" s="17">
        <v>0.216277796928384</v>
      </c>
      <c r="AB3008" s="17">
        <v>0.25691886933471098</v>
      </c>
      <c r="AC3008" s="17">
        <v>0.212682980677462</v>
      </c>
      <c r="AD3008" s="17">
        <v>0.26894596468700999</v>
      </c>
      <c r="AE3008" s="17"/>
      <c r="AF3008" s="17">
        <v>0.22211618143522399</v>
      </c>
      <c r="AG3008" s="17">
        <v>0.24868903307451701</v>
      </c>
      <c r="AH3008" s="17">
        <v>0.195278289805211</v>
      </c>
      <c r="AI3008" s="17"/>
      <c r="AJ3008" s="17">
        <v>0.23872707043927599</v>
      </c>
      <c r="AK3008" s="17">
        <v>0.258185648475518</v>
      </c>
      <c r="AL3008" s="17">
        <v>0.26026502158578202</v>
      </c>
      <c r="AM3008" s="17"/>
      <c r="AN3008" s="17">
        <v>0.186379067522327</v>
      </c>
      <c r="AO3008" s="17">
        <v>0.248741048606718</v>
      </c>
      <c r="AP3008" s="17">
        <v>0.253825711792389</v>
      </c>
      <c r="AQ3008" s="17">
        <v>0.27913871336908103</v>
      </c>
      <c r="AR3008" s="17">
        <v>0.118147165461502</v>
      </c>
      <c r="AS3008" s="17"/>
      <c r="AT3008" s="17">
        <v>0.23331822115881901</v>
      </c>
      <c r="AU3008" s="17">
        <v>0.211531635983146</v>
      </c>
      <c r="AV3008" s="17"/>
      <c r="AW3008" s="17">
        <v>0.239538542793896</v>
      </c>
      <c r="AX3008" s="17">
        <v>0.219014542232287</v>
      </c>
      <c r="AY3008" s="17">
        <v>0.22390238990313499</v>
      </c>
    </row>
    <row r="3009" spans="2:51">
      <c r="B3009" t="s">
        <v>137</v>
      </c>
      <c r="C3009" s="17">
        <v>9.3030205507784694E-2</v>
      </c>
      <c r="D3009" s="17">
        <v>0.101692612264764</v>
      </c>
      <c r="E3009" s="17">
        <v>8.4446436307303696E-2</v>
      </c>
      <c r="F3009" s="17"/>
      <c r="G3009" s="17">
        <v>0.12975752235245799</v>
      </c>
      <c r="H3009" s="17">
        <v>9.0245788827703594E-2</v>
      </c>
      <c r="I3009" s="17">
        <v>0.10786284889706101</v>
      </c>
      <c r="J3009" s="17">
        <v>8.5529459571219102E-2</v>
      </c>
      <c r="K3009" s="17">
        <v>8.9218077580415403E-2</v>
      </c>
      <c r="L3009" s="17">
        <v>7.4293378591219802E-2</v>
      </c>
      <c r="M3009" s="17"/>
      <c r="N3009" s="17">
        <v>9.3768240845003903E-2</v>
      </c>
      <c r="O3009" s="17">
        <v>9.3936225662407696E-2</v>
      </c>
      <c r="P3009" s="17">
        <v>8.4161478652011998E-2</v>
      </c>
      <c r="Q3009" s="17">
        <v>9.1623731800879293E-2</v>
      </c>
      <c r="R3009" s="17"/>
      <c r="S3009" s="17">
        <v>0.133823045836998</v>
      </c>
      <c r="T3009" s="17">
        <v>7.9348995422891797E-2</v>
      </c>
      <c r="U3009" s="17">
        <v>0.111670840850341</v>
      </c>
      <c r="V3009" s="17">
        <v>7.6973294435274398E-2</v>
      </c>
      <c r="W3009" s="17">
        <v>8.1706244902529895E-2</v>
      </c>
      <c r="X3009" s="17">
        <v>7.0435456973588204E-2</v>
      </c>
      <c r="Y3009" s="17">
        <v>0.108755163314329</v>
      </c>
      <c r="Z3009" s="17">
        <v>0.139605978697596</v>
      </c>
      <c r="AA3009" s="17">
        <v>9.1462108063100706E-2</v>
      </c>
      <c r="AB3009" s="17">
        <v>7.3961764726840004E-2</v>
      </c>
      <c r="AC3009" s="17">
        <v>5.18890609924062E-2</v>
      </c>
      <c r="AD3009" s="17">
        <v>6.7226745865926002E-2</v>
      </c>
      <c r="AE3009" s="17"/>
      <c r="AF3009" s="17">
        <v>7.3182395278717602E-2</v>
      </c>
      <c r="AG3009" s="17">
        <v>0.117128506804548</v>
      </c>
      <c r="AH3009" s="17">
        <v>3.2825785739532098E-2</v>
      </c>
      <c r="AI3009" s="17"/>
      <c r="AJ3009" s="17">
        <v>8.2975300144638595E-2</v>
      </c>
      <c r="AK3009" s="17">
        <v>0.117320118866615</v>
      </c>
      <c r="AL3009" s="17">
        <v>0.117805861991731</v>
      </c>
      <c r="AM3009" s="17"/>
      <c r="AN3009" s="17">
        <v>8.6603083892607402E-2</v>
      </c>
      <c r="AO3009" s="17">
        <v>4.61882575961515E-2</v>
      </c>
      <c r="AP3009" s="17">
        <v>0.109099034705664</v>
      </c>
      <c r="AQ3009" s="17">
        <v>0.17317252679932801</v>
      </c>
      <c r="AR3009" s="17">
        <v>0.150839492694086</v>
      </c>
      <c r="AS3009" s="17"/>
      <c r="AT3009" s="17">
        <v>9.5300566728909894E-2</v>
      </c>
      <c r="AU3009" s="17">
        <v>7.3035650896069407E-2</v>
      </c>
      <c r="AV3009" s="17"/>
      <c r="AW3009" s="17">
        <v>0.11870782293299199</v>
      </c>
      <c r="AX3009" s="17">
        <v>7.8069537263820502E-2</v>
      </c>
      <c r="AY3009" s="17">
        <v>6.84998184180588E-2</v>
      </c>
    </row>
    <row r="3010" spans="2:51">
      <c r="B3010" t="s">
        <v>119</v>
      </c>
      <c r="C3010" s="17">
        <v>0.14683023558665501</v>
      </c>
      <c r="D3010" s="17">
        <v>0.135339704363412</v>
      </c>
      <c r="E3010" s="17">
        <v>0.157619596079454</v>
      </c>
      <c r="F3010" s="17"/>
      <c r="G3010" s="17">
        <v>0.142937879877821</v>
      </c>
      <c r="H3010" s="17">
        <v>9.05078170789647E-2</v>
      </c>
      <c r="I3010" s="17">
        <v>0.126142123695824</v>
      </c>
      <c r="J3010" s="17">
        <v>0.15338413294921899</v>
      </c>
      <c r="K3010" s="17">
        <v>0.174676455476582</v>
      </c>
      <c r="L3010" s="17">
        <v>0.18489384006836301</v>
      </c>
      <c r="M3010" s="17"/>
      <c r="N3010" s="17">
        <v>0.112070031775191</v>
      </c>
      <c r="O3010" s="17">
        <v>0.16712820410644999</v>
      </c>
      <c r="P3010" s="17">
        <v>0.15508365433687801</v>
      </c>
      <c r="Q3010" s="17">
        <v>0.15761229731447601</v>
      </c>
      <c r="R3010" s="17"/>
      <c r="S3010" s="17">
        <v>0.17723963533029299</v>
      </c>
      <c r="T3010" s="17">
        <v>0.13329158262087601</v>
      </c>
      <c r="U3010" s="17">
        <v>0.12035793973924</v>
      </c>
      <c r="V3010" s="17">
        <v>9.1286733112865101E-2</v>
      </c>
      <c r="W3010" s="17">
        <v>0.169035730142927</v>
      </c>
      <c r="X3010" s="17">
        <v>0.16362183681248199</v>
      </c>
      <c r="Y3010" s="17">
        <v>0.10485375533249899</v>
      </c>
      <c r="Z3010" s="17">
        <v>0.22662467772130501</v>
      </c>
      <c r="AA3010" s="17">
        <v>0.12689925930988799</v>
      </c>
      <c r="AB3010" s="17">
        <v>0.15827042517294601</v>
      </c>
      <c r="AC3010" s="17">
        <v>0.22941483000365701</v>
      </c>
      <c r="AD3010" s="17">
        <v>0.150329694376132</v>
      </c>
      <c r="AE3010" s="17"/>
      <c r="AF3010" s="17">
        <v>0.15052759764743501</v>
      </c>
      <c r="AG3010" s="17">
        <v>0.116841164106326</v>
      </c>
      <c r="AH3010" s="17">
        <v>0.19109218676979201</v>
      </c>
      <c r="AI3010" s="17"/>
      <c r="AJ3010" s="17">
        <v>0.12373026035863501</v>
      </c>
      <c r="AK3010" s="17">
        <v>0.10340715740193</v>
      </c>
      <c r="AL3010" s="17">
        <v>0.108187466610562</v>
      </c>
      <c r="AM3010" s="17"/>
      <c r="AN3010" s="17">
        <v>0.20490531848614599</v>
      </c>
      <c r="AO3010" s="17">
        <v>0.12538705604113301</v>
      </c>
      <c r="AP3010" s="17">
        <v>0.12450919513270201</v>
      </c>
      <c r="AQ3010" s="17">
        <v>0.10353015650977999</v>
      </c>
      <c r="AR3010" s="17">
        <v>0.13389068179970601</v>
      </c>
      <c r="AS3010" s="17"/>
      <c r="AT3010" s="17">
        <v>0.143558884379833</v>
      </c>
      <c r="AU3010" s="17">
        <v>0.16338022966900101</v>
      </c>
      <c r="AV3010" s="17"/>
      <c r="AW3010" s="17">
        <v>0.14298976085161699</v>
      </c>
      <c r="AX3010" s="17">
        <v>5.5250385961469098E-2</v>
      </c>
      <c r="AY3010" s="17">
        <v>0.17985912565130499</v>
      </c>
    </row>
    <row r="3011" spans="2:51">
      <c r="B3011" t="s">
        <v>138</v>
      </c>
      <c r="C3011" s="17">
        <v>0.21159099069946</v>
      </c>
      <c r="D3011" s="17">
        <v>0.21167933607563499</v>
      </c>
      <c r="E3011" s="17">
        <v>0.210858585979568</v>
      </c>
      <c r="F3011" s="17"/>
      <c r="G3011" s="17">
        <v>0.22290966922413799</v>
      </c>
      <c r="H3011" s="17">
        <v>0.23392440943117401</v>
      </c>
      <c r="I3011" s="17">
        <v>0.24540388501288099</v>
      </c>
      <c r="J3011" s="17">
        <v>0.223291092980301</v>
      </c>
      <c r="K3011" s="17">
        <v>0.18113858755463699</v>
      </c>
      <c r="L3011" s="17">
        <v>0.17605752190296201</v>
      </c>
      <c r="M3011" s="17"/>
      <c r="N3011" s="17">
        <v>0.22035704148412699</v>
      </c>
      <c r="O3011" s="17">
        <v>0.19659188272082301</v>
      </c>
      <c r="P3011" s="17">
        <v>0.21979278164166699</v>
      </c>
      <c r="Q3011" s="17">
        <v>0.20784845075386901</v>
      </c>
      <c r="R3011" s="17"/>
      <c r="S3011" s="17">
        <v>0.245374663118751</v>
      </c>
      <c r="T3011" s="17">
        <v>0.246804813481698</v>
      </c>
      <c r="U3011" s="17">
        <v>0.203798101966183</v>
      </c>
      <c r="V3011" s="17">
        <v>0.15881064565674299</v>
      </c>
      <c r="W3011" s="17">
        <v>0.22206199700239501</v>
      </c>
      <c r="X3011" s="17">
        <v>0.20317543124332299</v>
      </c>
      <c r="Y3011" s="17">
        <v>0.197630420920924</v>
      </c>
      <c r="Z3011" s="17">
        <v>0.185743970245414</v>
      </c>
      <c r="AA3011" s="17">
        <v>0.20555160932800201</v>
      </c>
      <c r="AB3011" s="17">
        <v>0.142770960889301</v>
      </c>
      <c r="AC3011" s="17">
        <v>0.281714576642076</v>
      </c>
      <c r="AD3011" s="17">
        <v>0.22914111034270801</v>
      </c>
      <c r="AE3011" s="17"/>
      <c r="AF3011" s="17">
        <v>0.18989342551494201</v>
      </c>
      <c r="AG3011" s="17">
        <v>0.22416998111785999</v>
      </c>
      <c r="AH3011" s="17">
        <v>0.25696524015011901</v>
      </c>
      <c r="AI3011" s="17"/>
      <c r="AJ3011" s="17">
        <v>0.22729140339068199</v>
      </c>
      <c r="AK3011" s="17">
        <v>0.223736625100729</v>
      </c>
      <c r="AL3011" s="17">
        <v>0.19800261788654699</v>
      </c>
      <c r="AM3011" s="17"/>
      <c r="AN3011" s="17">
        <v>0.16994847026863799</v>
      </c>
      <c r="AO3011" s="17">
        <v>0.27036823233239798</v>
      </c>
      <c r="AP3011" s="17">
        <v>0.20766900472527799</v>
      </c>
      <c r="AQ3011" s="17">
        <v>0.21588555358313299</v>
      </c>
      <c r="AR3011" s="17">
        <v>0.39123752994100802</v>
      </c>
      <c r="AS3011" s="17"/>
      <c r="AT3011" s="17">
        <v>0.20959638945098999</v>
      </c>
      <c r="AU3011" s="17">
        <v>0.24126636937731299</v>
      </c>
      <c r="AV3011" s="17"/>
      <c r="AW3011" s="17">
        <v>0.21950537618168101</v>
      </c>
      <c r="AX3011" s="17">
        <v>0.28414661215884202</v>
      </c>
      <c r="AY3011" s="17">
        <v>0.17988098885140399</v>
      </c>
    </row>
    <row r="3012" spans="2:51">
      <c r="B3012" t="s">
        <v>139</v>
      </c>
      <c r="C3012" s="17">
        <v>0.32356725390674301</v>
      </c>
      <c r="D3012" s="17">
        <v>0.32503011499415202</v>
      </c>
      <c r="E3012" s="17">
        <v>0.32222940763039798</v>
      </c>
      <c r="F3012" s="17"/>
      <c r="G3012" s="17">
        <v>0.38599191504104602</v>
      </c>
      <c r="H3012" s="17">
        <v>0.31403546928631998</v>
      </c>
      <c r="I3012" s="17">
        <v>0.32367503541074399</v>
      </c>
      <c r="J3012" s="17">
        <v>0.34472612981095901</v>
      </c>
      <c r="K3012" s="17">
        <v>0.31648625193833801</v>
      </c>
      <c r="L3012" s="17">
        <v>0.28985315411177498</v>
      </c>
      <c r="M3012" s="17"/>
      <c r="N3012" s="17">
        <v>0.38559904957714503</v>
      </c>
      <c r="O3012" s="17">
        <v>0.34038860146619998</v>
      </c>
      <c r="P3012" s="17">
        <v>0.260841214824719</v>
      </c>
      <c r="Q3012" s="17">
        <v>0.284659595106799</v>
      </c>
      <c r="R3012" s="17"/>
      <c r="S3012" s="17">
        <v>0.29861523054356598</v>
      </c>
      <c r="T3012" s="17">
        <v>0.351820834822763</v>
      </c>
      <c r="U3012" s="17">
        <v>0.345596004383457</v>
      </c>
      <c r="V3012" s="17">
        <v>0.35937690106244302</v>
      </c>
      <c r="W3012" s="17">
        <v>0.32658227109291899</v>
      </c>
      <c r="X3012" s="17">
        <v>0.27436615530578901</v>
      </c>
      <c r="Y3012" s="17">
        <v>0.31939176203868802</v>
      </c>
      <c r="Z3012" s="17">
        <v>0.36567719762946799</v>
      </c>
      <c r="AA3012" s="17">
        <v>0.30773990499148401</v>
      </c>
      <c r="AB3012" s="17">
        <v>0.33088063406155099</v>
      </c>
      <c r="AC3012" s="17">
        <v>0.26457204166986797</v>
      </c>
      <c r="AD3012" s="17">
        <v>0.33617271055293602</v>
      </c>
      <c r="AE3012" s="17"/>
      <c r="AF3012" s="17">
        <v>0.295298576713941</v>
      </c>
      <c r="AG3012" s="17">
        <v>0.36581753987906501</v>
      </c>
      <c r="AH3012" s="17">
        <v>0.22810407554474299</v>
      </c>
      <c r="AI3012" s="17"/>
      <c r="AJ3012" s="17">
        <v>0.32170237058391399</v>
      </c>
      <c r="AK3012" s="17">
        <v>0.37550576734213298</v>
      </c>
      <c r="AL3012" s="17">
        <v>0.37807088357751301</v>
      </c>
      <c r="AM3012" s="17"/>
      <c r="AN3012" s="17">
        <v>0.27298215141493498</v>
      </c>
      <c r="AO3012" s="17">
        <v>0.29492930620287</v>
      </c>
      <c r="AP3012" s="17">
        <v>0.36292474649805301</v>
      </c>
      <c r="AQ3012" s="17">
        <v>0.45231124016840901</v>
      </c>
      <c r="AR3012" s="17">
        <v>0.26898665815558898</v>
      </c>
      <c r="AS3012" s="17"/>
      <c r="AT3012" s="17">
        <v>0.32861878788772902</v>
      </c>
      <c r="AU3012" s="17">
        <v>0.28456728687921501</v>
      </c>
      <c r="AV3012" s="17"/>
      <c r="AW3012" s="17">
        <v>0.35824636572688801</v>
      </c>
      <c r="AX3012" s="17">
        <v>0.29708407949610799</v>
      </c>
      <c r="AY3012" s="17">
        <v>0.29240220832119401</v>
      </c>
    </row>
    <row r="3013" spans="2:51">
      <c r="B3013" t="s">
        <v>140</v>
      </c>
      <c r="C3013" s="17">
        <v>-0.111976263207283</v>
      </c>
      <c r="D3013" s="17">
        <v>-0.113350778918517</v>
      </c>
      <c r="E3013" s="17">
        <v>-0.11137082165083</v>
      </c>
      <c r="F3013" s="17"/>
      <c r="G3013" s="17">
        <v>-0.163082245816908</v>
      </c>
      <c r="H3013" s="17">
        <v>-8.0111059855146202E-2</v>
      </c>
      <c r="I3013" s="17">
        <v>-7.8271150397863795E-2</v>
      </c>
      <c r="J3013" s="17">
        <v>-0.121435036830658</v>
      </c>
      <c r="K3013" s="17">
        <v>-0.13534766438370099</v>
      </c>
      <c r="L3013" s="17">
        <v>-0.113795632208812</v>
      </c>
      <c r="M3013" s="17"/>
      <c r="N3013" s="17">
        <v>-0.16524200809301801</v>
      </c>
      <c r="O3013" s="17">
        <v>-0.143796718745377</v>
      </c>
      <c r="P3013" s="17">
        <v>-4.1048433183051701E-2</v>
      </c>
      <c r="Q3013" s="17">
        <v>-7.6811144352930197E-2</v>
      </c>
      <c r="R3013" s="17"/>
      <c r="S3013" s="17">
        <v>-5.3240567424814797E-2</v>
      </c>
      <c r="T3013" s="17">
        <v>-0.105016021341065</v>
      </c>
      <c r="U3013" s="17">
        <v>-0.141797902417274</v>
      </c>
      <c r="V3013" s="17">
        <v>-0.2005662554057</v>
      </c>
      <c r="W3013" s="17">
        <v>-0.104520274090524</v>
      </c>
      <c r="X3013" s="17">
        <v>-7.1190724062465793E-2</v>
      </c>
      <c r="Y3013" s="17">
        <v>-0.121761341117764</v>
      </c>
      <c r="Z3013" s="17">
        <v>-0.17993322738405301</v>
      </c>
      <c r="AA3013" s="17">
        <v>-0.102188295663482</v>
      </c>
      <c r="AB3013" s="17">
        <v>-0.188109673172251</v>
      </c>
      <c r="AC3013" s="17">
        <v>1.71425349722076E-2</v>
      </c>
      <c r="AD3013" s="17">
        <v>-0.10703160021022901</v>
      </c>
      <c r="AE3013" s="17"/>
      <c r="AF3013" s="17">
        <v>-0.105405151198999</v>
      </c>
      <c r="AG3013" s="17">
        <v>-0.14164755876120499</v>
      </c>
      <c r="AH3013" s="17">
        <v>2.8861164605376199E-2</v>
      </c>
      <c r="AI3013" s="17"/>
      <c r="AJ3013" s="17">
        <v>-9.4410967193232595E-2</v>
      </c>
      <c r="AK3013" s="17">
        <v>-0.151769142241404</v>
      </c>
      <c r="AL3013" s="17">
        <v>-0.18006826569096601</v>
      </c>
      <c r="AM3013" s="17"/>
      <c r="AN3013" s="17">
        <v>-0.10303368114629601</v>
      </c>
      <c r="AO3013" s="17">
        <v>-2.45610738704716E-2</v>
      </c>
      <c r="AP3013" s="17">
        <v>-0.15525574177277399</v>
      </c>
      <c r="AQ3013" s="17">
        <v>-0.23642568658527499</v>
      </c>
      <c r="AR3013" s="17">
        <v>0.12225087178542</v>
      </c>
      <c r="AS3013" s="17"/>
      <c r="AT3013" s="17">
        <v>-0.11902239843673799</v>
      </c>
      <c r="AU3013" s="17">
        <v>-4.3300917501902202E-2</v>
      </c>
      <c r="AV3013" s="17"/>
      <c r="AW3013" s="17">
        <v>-0.138740989545207</v>
      </c>
      <c r="AX3013" s="17">
        <v>-1.29374673372656E-2</v>
      </c>
      <c r="AY3013" s="17">
        <v>-0.11252121946979</v>
      </c>
    </row>
    <row r="3014" spans="2:51">
      <c r="C3014" s="17"/>
      <c r="D3014" s="17"/>
      <c r="E3014" s="17"/>
      <c r="F3014" s="17"/>
      <c r="G3014" s="17"/>
      <c r="H3014" s="17"/>
      <c r="I3014" s="17"/>
      <c r="J3014" s="17"/>
      <c r="K3014" s="17"/>
      <c r="L3014" s="17"/>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7"/>
      <c r="AI3014" s="17"/>
      <c r="AJ3014" s="17"/>
      <c r="AK3014" s="17"/>
      <c r="AL3014" s="17"/>
      <c r="AM3014" s="17"/>
      <c r="AN3014" s="17"/>
      <c r="AO3014" s="17"/>
      <c r="AP3014" s="17"/>
      <c r="AQ3014" s="17"/>
      <c r="AR3014" s="17"/>
      <c r="AS3014" s="17"/>
      <c r="AT3014" s="17"/>
      <c r="AU3014" s="17"/>
      <c r="AV3014" s="17"/>
      <c r="AW3014" s="17"/>
      <c r="AX3014" s="17"/>
      <c r="AY3014" s="17"/>
    </row>
    <row r="3015" spans="2:51">
      <c r="B3015" s="6" t="s">
        <v>595</v>
      </c>
      <c r="C3015" s="17"/>
      <c r="D3015" s="17"/>
      <c r="E3015" s="17"/>
      <c r="F3015" s="17"/>
      <c r="G3015" s="17"/>
      <c r="H3015" s="17"/>
      <c r="I3015" s="17"/>
      <c r="J3015" s="17"/>
      <c r="K3015" s="17"/>
      <c r="L3015" s="17"/>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7"/>
      <c r="AI3015" s="17"/>
      <c r="AJ3015" s="17"/>
      <c r="AK3015" s="17"/>
      <c r="AL3015" s="17"/>
      <c r="AM3015" s="17"/>
      <c r="AN3015" s="17"/>
      <c r="AO3015" s="17"/>
      <c r="AP3015" s="17"/>
      <c r="AQ3015" s="17"/>
      <c r="AR3015" s="17"/>
      <c r="AS3015" s="17"/>
      <c r="AT3015" s="17"/>
      <c r="AU3015" s="17"/>
      <c r="AV3015" s="17"/>
      <c r="AW3015" s="17"/>
      <c r="AX3015" s="17"/>
      <c r="AY3015" s="17"/>
    </row>
    <row r="3016" spans="2:51">
      <c r="B3016" s="24" t="s">
        <v>16</v>
      </c>
      <c r="C3016" s="17"/>
      <c r="D3016" s="17"/>
      <c r="E3016" s="17"/>
      <c r="F3016" s="17"/>
      <c r="G3016" s="17"/>
      <c r="H3016" s="17"/>
      <c r="I3016" s="17"/>
      <c r="J3016" s="17"/>
      <c r="K3016" s="17"/>
      <c r="L3016" s="17"/>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7"/>
      <c r="AI3016" s="17"/>
      <c r="AJ3016" s="17"/>
      <c r="AK3016" s="17"/>
      <c r="AL3016" s="17"/>
      <c r="AM3016" s="17"/>
      <c r="AN3016" s="17"/>
      <c r="AO3016" s="17"/>
      <c r="AP3016" s="17"/>
      <c r="AQ3016" s="17"/>
      <c r="AR3016" s="17"/>
      <c r="AS3016" s="17"/>
      <c r="AT3016" s="17"/>
      <c r="AU3016" s="17"/>
      <c r="AV3016" s="17"/>
      <c r="AW3016" s="17"/>
      <c r="AX3016" s="17"/>
      <c r="AY3016" s="17"/>
    </row>
    <row r="3017" spans="2:51">
      <c r="B3017" t="s">
        <v>133</v>
      </c>
      <c r="C3017" s="17">
        <v>0.14585576179644799</v>
      </c>
      <c r="D3017" s="17">
        <v>0.153503879556463</v>
      </c>
      <c r="E3017" s="17">
        <v>0.137083012252049</v>
      </c>
      <c r="F3017" s="17"/>
      <c r="G3017" s="17">
        <v>0.176953239698836</v>
      </c>
      <c r="H3017" s="17">
        <v>0.171401118852514</v>
      </c>
      <c r="I3017" s="17">
        <v>0.14460152058342601</v>
      </c>
      <c r="J3017" s="17">
        <v>0.12287494909977099</v>
      </c>
      <c r="K3017" s="17">
        <v>0.126173377721394</v>
      </c>
      <c r="L3017" s="17">
        <v>0.140991226721074</v>
      </c>
      <c r="M3017" s="17"/>
      <c r="N3017" s="17">
        <v>0.16472446549570199</v>
      </c>
      <c r="O3017" s="17">
        <v>0.15187917017605301</v>
      </c>
      <c r="P3017" s="17">
        <v>0.12408638470790501</v>
      </c>
      <c r="Q3017" s="17">
        <v>0.12794394243239099</v>
      </c>
      <c r="R3017" s="17"/>
      <c r="S3017" s="17">
        <v>0.20313578035542501</v>
      </c>
      <c r="T3017" s="17">
        <v>0.10872555887867399</v>
      </c>
      <c r="U3017" s="17">
        <v>0.153405893744788</v>
      </c>
      <c r="V3017" s="17">
        <v>0.117762438237593</v>
      </c>
      <c r="W3017" s="17">
        <v>0.13662480106118799</v>
      </c>
      <c r="X3017" s="17">
        <v>0.15306513472823799</v>
      </c>
      <c r="Y3017" s="17">
        <v>0.17529579306816501</v>
      </c>
      <c r="Z3017" s="17">
        <v>0.16135162501255801</v>
      </c>
      <c r="AA3017" s="17">
        <v>0.186569292052369</v>
      </c>
      <c r="AB3017" s="17">
        <v>0.11990809910556401</v>
      </c>
      <c r="AC3017" s="17">
        <v>8.2581381667048606E-2</v>
      </c>
      <c r="AD3017" s="17">
        <v>5.6356719753894502E-2</v>
      </c>
      <c r="AE3017" s="17"/>
      <c r="AF3017" s="17">
        <v>0.11488276381023201</v>
      </c>
      <c r="AG3017" s="17">
        <v>0.186010537823903</v>
      </c>
      <c r="AH3017" s="17">
        <v>0.11759806124843</v>
      </c>
      <c r="AI3017" s="17"/>
      <c r="AJ3017" s="17">
        <v>0.111640931388186</v>
      </c>
      <c r="AK3017" s="17">
        <v>0.19613796758690699</v>
      </c>
      <c r="AL3017" s="17">
        <v>0.23355526081167899</v>
      </c>
      <c r="AM3017" s="17"/>
      <c r="AN3017" s="17">
        <v>9.8941938363009393E-2</v>
      </c>
      <c r="AO3017" s="17">
        <v>0.13311249744433501</v>
      </c>
      <c r="AP3017" s="17">
        <v>0.184130650031126</v>
      </c>
      <c r="AQ3017" s="17">
        <v>0.19587998811608801</v>
      </c>
      <c r="AR3017" s="17">
        <v>0.34410909574517201</v>
      </c>
      <c r="AS3017" s="17"/>
      <c r="AT3017" s="17">
        <v>0.14832172891496401</v>
      </c>
      <c r="AU3017" s="17">
        <v>0.121335891611267</v>
      </c>
      <c r="AV3017" s="17"/>
      <c r="AW3017" s="17">
        <v>0.17428848260831101</v>
      </c>
      <c r="AX3017" s="17">
        <v>0.16648694226000599</v>
      </c>
      <c r="AY3017" s="17">
        <v>0.1070526088135</v>
      </c>
    </row>
    <row r="3018" spans="2:51">
      <c r="B3018" t="s">
        <v>134</v>
      </c>
      <c r="C3018" s="17">
        <v>0.37302248478364702</v>
      </c>
      <c r="D3018" s="17">
        <v>0.37457570551415398</v>
      </c>
      <c r="E3018" s="17">
        <v>0.371617789956387</v>
      </c>
      <c r="F3018" s="17"/>
      <c r="G3018" s="17">
        <v>0.44751110938366401</v>
      </c>
      <c r="H3018" s="17">
        <v>0.37103791396831398</v>
      </c>
      <c r="I3018" s="17">
        <v>0.435863567434773</v>
      </c>
      <c r="J3018" s="17">
        <v>0.33352097378511603</v>
      </c>
      <c r="K3018" s="17">
        <v>0.35832776777862502</v>
      </c>
      <c r="L3018" s="17">
        <v>0.33049715285787801</v>
      </c>
      <c r="M3018" s="17"/>
      <c r="N3018" s="17">
        <v>0.42163868798410697</v>
      </c>
      <c r="O3018" s="17">
        <v>0.35497898072321299</v>
      </c>
      <c r="P3018" s="17">
        <v>0.35688161428947202</v>
      </c>
      <c r="Q3018" s="17">
        <v>0.35382099352031499</v>
      </c>
      <c r="R3018" s="17"/>
      <c r="S3018" s="17">
        <v>0.40870918404025502</v>
      </c>
      <c r="T3018" s="17">
        <v>0.43533428809479802</v>
      </c>
      <c r="U3018" s="17">
        <v>0.34505018350767702</v>
      </c>
      <c r="V3018" s="17">
        <v>0.32138594059661002</v>
      </c>
      <c r="W3018" s="17">
        <v>0.38974599348483602</v>
      </c>
      <c r="X3018" s="17">
        <v>0.37007125680587499</v>
      </c>
      <c r="Y3018" s="17">
        <v>0.29406063609816402</v>
      </c>
      <c r="Z3018" s="17">
        <v>0.27405878541852302</v>
      </c>
      <c r="AA3018" s="17">
        <v>0.331908268650423</v>
      </c>
      <c r="AB3018" s="17">
        <v>0.40178887772130101</v>
      </c>
      <c r="AC3018" s="17">
        <v>0.436968022510692</v>
      </c>
      <c r="AD3018" s="17">
        <v>0.43861770966343899</v>
      </c>
      <c r="AE3018" s="17"/>
      <c r="AF3018" s="17">
        <v>0.317828645561054</v>
      </c>
      <c r="AG3018" s="17">
        <v>0.40762633365192502</v>
      </c>
      <c r="AH3018" s="17">
        <v>0.35576316325004298</v>
      </c>
      <c r="AI3018" s="17"/>
      <c r="AJ3018" s="17">
        <v>0.38200249680625498</v>
      </c>
      <c r="AK3018" s="17">
        <v>0.428357102041724</v>
      </c>
      <c r="AL3018" s="17">
        <v>0.39150013398985201</v>
      </c>
      <c r="AM3018" s="17"/>
      <c r="AN3018" s="17">
        <v>0.28685033886686601</v>
      </c>
      <c r="AO3018" s="17">
        <v>0.38659032912567998</v>
      </c>
      <c r="AP3018" s="17">
        <v>0.39134027029127399</v>
      </c>
      <c r="AQ3018" s="17">
        <v>0.47557964229674399</v>
      </c>
      <c r="AR3018" s="17">
        <v>0.26987777666569401</v>
      </c>
      <c r="AS3018" s="17"/>
      <c r="AT3018" s="17">
        <v>0.37451654144368801</v>
      </c>
      <c r="AU3018" s="17">
        <v>0.37282640466033001</v>
      </c>
      <c r="AV3018" s="17"/>
      <c r="AW3018" s="17">
        <v>0.41041678170886198</v>
      </c>
      <c r="AX3018" s="17">
        <v>0.36853074746686598</v>
      </c>
      <c r="AY3018" s="17">
        <v>0.33188631106271199</v>
      </c>
    </row>
    <row r="3019" spans="2:51">
      <c r="B3019" t="s">
        <v>135</v>
      </c>
      <c r="C3019" s="17">
        <v>0.30630474267326402</v>
      </c>
      <c r="D3019" s="17">
        <v>0.30082096891262999</v>
      </c>
      <c r="E3019" s="17">
        <v>0.313692030072795</v>
      </c>
      <c r="F3019" s="17"/>
      <c r="G3019" s="17">
        <v>0.22454363425828799</v>
      </c>
      <c r="H3019" s="17">
        <v>0.32500667881457501</v>
      </c>
      <c r="I3019" s="17">
        <v>0.24672890304732201</v>
      </c>
      <c r="J3019" s="17">
        <v>0.329098811516778</v>
      </c>
      <c r="K3019" s="17">
        <v>0.32637102800598999</v>
      </c>
      <c r="L3019" s="17">
        <v>0.34506714616158601</v>
      </c>
      <c r="M3019" s="17"/>
      <c r="N3019" s="17">
        <v>0.26204914448187799</v>
      </c>
      <c r="O3019" s="17">
        <v>0.33888525588823998</v>
      </c>
      <c r="P3019" s="17">
        <v>0.31362148279283703</v>
      </c>
      <c r="Q3019" s="17">
        <v>0.32788820389171403</v>
      </c>
      <c r="R3019" s="17"/>
      <c r="S3019" s="17">
        <v>0.216965151584321</v>
      </c>
      <c r="T3019" s="17">
        <v>0.34291124641957899</v>
      </c>
      <c r="U3019" s="17">
        <v>0.30065769149994598</v>
      </c>
      <c r="V3019" s="17">
        <v>0.35272754294611403</v>
      </c>
      <c r="W3019" s="17">
        <v>0.303094063248176</v>
      </c>
      <c r="X3019" s="17">
        <v>0.33750008746819199</v>
      </c>
      <c r="Y3019" s="17">
        <v>0.401029758601671</v>
      </c>
      <c r="Z3019" s="17">
        <v>0.30491334320040803</v>
      </c>
      <c r="AA3019" s="17">
        <v>0.29534768667727801</v>
      </c>
      <c r="AB3019" s="17">
        <v>0.25702287015734099</v>
      </c>
      <c r="AC3019" s="17">
        <v>0.26798415442560503</v>
      </c>
      <c r="AD3019" s="17">
        <v>0.28037185707858697</v>
      </c>
      <c r="AE3019" s="17"/>
      <c r="AF3019" s="17">
        <v>0.36123400521452997</v>
      </c>
      <c r="AG3019" s="17">
        <v>0.27582421994110201</v>
      </c>
      <c r="AH3019" s="17">
        <v>0.30731462983783397</v>
      </c>
      <c r="AI3019" s="17"/>
      <c r="AJ3019" s="17">
        <v>0.34645389160044698</v>
      </c>
      <c r="AK3019" s="17">
        <v>0.25983640562079602</v>
      </c>
      <c r="AL3019" s="17">
        <v>0.25633182363735302</v>
      </c>
      <c r="AM3019" s="17"/>
      <c r="AN3019" s="17">
        <v>0.35145481876802398</v>
      </c>
      <c r="AO3019" s="17">
        <v>0.33672498478024099</v>
      </c>
      <c r="AP3019" s="17">
        <v>0.30252694240432798</v>
      </c>
      <c r="AQ3019" s="17">
        <v>0.20746440415244299</v>
      </c>
      <c r="AR3019" s="17">
        <v>0.146474746474936</v>
      </c>
      <c r="AS3019" s="17"/>
      <c r="AT3019" s="17">
        <v>0.30447655304538002</v>
      </c>
      <c r="AU3019" s="17">
        <v>0.314542599977023</v>
      </c>
      <c r="AV3019" s="17"/>
      <c r="AW3019" s="17">
        <v>0.27654822691835501</v>
      </c>
      <c r="AX3019" s="17">
        <v>0.35137083725263901</v>
      </c>
      <c r="AY3019" s="17">
        <v>0.32605407456373298</v>
      </c>
    </row>
    <row r="3020" spans="2:51">
      <c r="B3020" t="s">
        <v>136</v>
      </c>
      <c r="C3020" s="17">
        <v>6.8427169136329999E-2</v>
      </c>
      <c r="D3020" s="17">
        <v>7.8119844693467402E-2</v>
      </c>
      <c r="E3020" s="17">
        <v>5.8631712193681199E-2</v>
      </c>
      <c r="F3020" s="17"/>
      <c r="G3020" s="17">
        <v>7.91951768552214E-2</v>
      </c>
      <c r="H3020" s="17">
        <v>5.3224872377851E-2</v>
      </c>
      <c r="I3020" s="17">
        <v>5.1002339284976002E-2</v>
      </c>
      <c r="J3020" s="17">
        <v>7.6611146469958397E-2</v>
      </c>
      <c r="K3020" s="17">
        <v>7.78690077502667E-2</v>
      </c>
      <c r="L3020" s="17">
        <v>7.5537795281426706E-2</v>
      </c>
      <c r="M3020" s="17"/>
      <c r="N3020" s="17">
        <v>7.35368135615483E-2</v>
      </c>
      <c r="O3020" s="17">
        <v>5.5235446012967399E-2</v>
      </c>
      <c r="P3020" s="17">
        <v>7.9731571249774896E-2</v>
      </c>
      <c r="Q3020" s="17">
        <v>6.3706875884961503E-2</v>
      </c>
      <c r="R3020" s="17"/>
      <c r="S3020" s="17">
        <v>4.1751513560683802E-2</v>
      </c>
      <c r="T3020" s="17">
        <v>5.7626251118813601E-2</v>
      </c>
      <c r="U3020" s="17">
        <v>9.7905114294886894E-2</v>
      </c>
      <c r="V3020" s="17">
        <v>0.12546824272866799</v>
      </c>
      <c r="W3020" s="17">
        <v>3.3644905974914603E-2</v>
      </c>
      <c r="X3020" s="17">
        <v>5.8374573653234799E-2</v>
      </c>
      <c r="Y3020" s="17">
        <v>5.38840652586891E-2</v>
      </c>
      <c r="Z3020" s="17">
        <v>8.8764808229576803E-2</v>
      </c>
      <c r="AA3020" s="17">
        <v>3.0974396628179902E-2</v>
      </c>
      <c r="AB3020" s="17">
        <v>0.14762931328304099</v>
      </c>
      <c r="AC3020" s="17">
        <v>2.2767577309758001E-2</v>
      </c>
      <c r="AD3020" s="17">
        <v>9.7739462095452798E-2</v>
      </c>
      <c r="AE3020" s="17"/>
      <c r="AF3020" s="17">
        <v>9.6465957898902097E-2</v>
      </c>
      <c r="AG3020" s="17">
        <v>5.09302360191803E-2</v>
      </c>
      <c r="AH3020" s="17">
        <v>4.44330126027805E-2</v>
      </c>
      <c r="AI3020" s="17"/>
      <c r="AJ3020" s="17">
        <v>8.3485592818429002E-2</v>
      </c>
      <c r="AK3020" s="17">
        <v>4.9152803923295602E-2</v>
      </c>
      <c r="AL3020" s="17">
        <v>4.7791602605304198E-2</v>
      </c>
      <c r="AM3020" s="17"/>
      <c r="AN3020" s="17">
        <v>9.1146937883837903E-2</v>
      </c>
      <c r="AO3020" s="17">
        <v>4.9938836374210302E-2</v>
      </c>
      <c r="AP3020" s="17">
        <v>4.7032323952776699E-2</v>
      </c>
      <c r="AQ3020" s="17">
        <v>5.7424835530939501E-2</v>
      </c>
      <c r="AR3020" s="17">
        <v>0.10528262796000799</v>
      </c>
      <c r="AS3020" s="17"/>
      <c r="AT3020" s="17">
        <v>6.7563905262434207E-2</v>
      </c>
      <c r="AU3020" s="17">
        <v>7.2776520268914693E-2</v>
      </c>
      <c r="AV3020" s="17"/>
      <c r="AW3020" s="17">
        <v>5.63803423705279E-2</v>
      </c>
      <c r="AX3020" s="17">
        <v>5.1140896529995497E-2</v>
      </c>
      <c r="AY3020" s="17">
        <v>8.7542024740020999E-2</v>
      </c>
    </row>
    <row r="3021" spans="2:51">
      <c r="B3021" t="s">
        <v>137</v>
      </c>
      <c r="C3021" s="17">
        <v>2.7650063941276799E-2</v>
      </c>
      <c r="D3021" s="17">
        <v>3.1748063465203299E-2</v>
      </c>
      <c r="E3021" s="17">
        <v>2.3501760283034599E-2</v>
      </c>
      <c r="F3021" s="17"/>
      <c r="G3021" s="17">
        <v>1.9327791993994901E-2</v>
      </c>
      <c r="H3021" s="17">
        <v>1.7788925350362601E-2</v>
      </c>
      <c r="I3021" s="17">
        <v>4.4450164513642899E-2</v>
      </c>
      <c r="J3021" s="17">
        <v>2.92143082348892E-2</v>
      </c>
      <c r="K3021" s="17">
        <v>2.8898851262809101E-2</v>
      </c>
      <c r="L3021" s="17">
        <v>2.5435717851012399E-2</v>
      </c>
      <c r="M3021" s="17"/>
      <c r="N3021" s="17">
        <v>2.4736457891994801E-2</v>
      </c>
      <c r="O3021" s="17">
        <v>2.5444096278373799E-2</v>
      </c>
      <c r="P3021" s="17">
        <v>3.6046197297766702E-2</v>
      </c>
      <c r="Q3021" s="17">
        <v>2.20948922642763E-2</v>
      </c>
      <c r="R3021" s="17"/>
      <c r="S3021" s="17">
        <v>4.6728726948548203E-2</v>
      </c>
      <c r="T3021" s="17">
        <v>9.3951950175209104E-3</v>
      </c>
      <c r="U3021" s="17">
        <v>3.2849775465592097E-2</v>
      </c>
      <c r="V3021" s="17">
        <v>9.3565109890557108E-3</v>
      </c>
      <c r="W3021" s="17">
        <v>4.18130532115343E-2</v>
      </c>
      <c r="X3021" s="17">
        <v>1.3599757381417299E-2</v>
      </c>
      <c r="Y3021" s="17">
        <v>2.86725116432969E-2</v>
      </c>
      <c r="Z3021" s="17">
        <v>3.2528076648947198E-2</v>
      </c>
      <c r="AA3021" s="17">
        <v>5.2254866041992101E-2</v>
      </c>
      <c r="AB3021" s="17">
        <v>0</v>
      </c>
      <c r="AC3021" s="17">
        <v>6.2819055097811105E-2</v>
      </c>
      <c r="AD3021" s="17">
        <v>0</v>
      </c>
      <c r="AE3021" s="17"/>
      <c r="AF3021" s="17">
        <v>4.1314657099393699E-2</v>
      </c>
      <c r="AG3021" s="17">
        <v>1.8409351062462199E-2</v>
      </c>
      <c r="AH3021" s="17">
        <v>1.7051914462526602E-2</v>
      </c>
      <c r="AI3021" s="17"/>
      <c r="AJ3021" s="17">
        <v>2.7197701540964701E-2</v>
      </c>
      <c r="AK3021" s="17">
        <v>1.9770619422955799E-2</v>
      </c>
      <c r="AL3021" s="17">
        <v>2.4601614627699601E-2</v>
      </c>
      <c r="AM3021" s="17"/>
      <c r="AN3021" s="17">
        <v>3.0527572178455101E-2</v>
      </c>
      <c r="AO3021" s="17">
        <v>3.3619015763962201E-2</v>
      </c>
      <c r="AP3021" s="17">
        <v>1.6918543411030301E-2</v>
      </c>
      <c r="AQ3021" s="17">
        <v>2.1196856086727198E-2</v>
      </c>
      <c r="AR3021" s="17">
        <v>5.7916178617532101E-2</v>
      </c>
      <c r="AS3021" s="17"/>
      <c r="AT3021" s="17">
        <v>2.9709113669372199E-2</v>
      </c>
      <c r="AU3021" s="17">
        <v>0</v>
      </c>
      <c r="AV3021" s="17"/>
      <c r="AW3021" s="17">
        <v>2.8702535792807401E-2</v>
      </c>
      <c r="AX3021" s="17">
        <v>0</v>
      </c>
      <c r="AY3021" s="17">
        <v>3.5105750811798703E-2</v>
      </c>
    </row>
    <row r="3022" spans="2:51">
      <c r="B3022" t="s">
        <v>119</v>
      </c>
      <c r="C3022" s="17">
        <v>7.8739777669033298E-2</v>
      </c>
      <c r="D3022" s="17">
        <v>6.12315378580819E-2</v>
      </c>
      <c r="E3022" s="17">
        <v>9.54736952420525E-2</v>
      </c>
      <c r="F3022" s="17"/>
      <c r="G3022" s="17">
        <v>5.2469047809995999E-2</v>
      </c>
      <c r="H3022" s="17">
        <v>6.1540490636382797E-2</v>
      </c>
      <c r="I3022" s="17">
        <v>7.7353505135859202E-2</v>
      </c>
      <c r="J3022" s="17">
        <v>0.10867981089348699</v>
      </c>
      <c r="K3022" s="17">
        <v>8.2359967480915203E-2</v>
      </c>
      <c r="L3022" s="17">
        <v>8.2470961127023401E-2</v>
      </c>
      <c r="M3022" s="17"/>
      <c r="N3022" s="17">
        <v>5.3314430584770603E-2</v>
      </c>
      <c r="O3022" s="17">
        <v>7.35770509211537E-2</v>
      </c>
      <c r="P3022" s="17">
        <v>8.9632749662245007E-2</v>
      </c>
      <c r="Q3022" s="17">
        <v>0.104545092006342</v>
      </c>
      <c r="R3022" s="17"/>
      <c r="S3022" s="17">
        <v>8.27096435107674E-2</v>
      </c>
      <c r="T3022" s="17">
        <v>4.6007460470614603E-2</v>
      </c>
      <c r="U3022" s="17">
        <v>7.0131341487110893E-2</v>
      </c>
      <c r="V3022" s="17">
        <v>7.3299324501958904E-2</v>
      </c>
      <c r="W3022" s="17">
        <v>9.5077183019351003E-2</v>
      </c>
      <c r="X3022" s="17">
        <v>6.7389189963042398E-2</v>
      </c>
      <c r="Y3022" s="17">
        <v>4.7057235330013797E-2</v>
      </c>
      <c r="Z3022" s="17">
        <v>0.13838336148998701</v>
      </c>
      <c r="AA3022" s="17">
        <v>0.102945489949758</v>
      </c>
      <c r="AB3022" s="17">
        <v>7.3650839732753201E-2</v>
      </c>
      <c r="AC3022" s="17">
        <v>0.12687980898908499</v>
      </c>
      <c r="AD3022" s="17">
        <v>0.126914251408627</v>
      </c>
      <c r="AE3022" s="17"/>
      <c r="AF3022" s="17">
        <v>6.8273970415889104E-2</v>
      </c>
      <c r="AG3022" s="17">
        <v>6.1199321501427803E-2</v>
      </c>
      <c r="AH3022" s="17">
        <v>0.15783921859838501</v>
      </c>
      <c r="AI3022" s="17"/>
      <c r="AJ3022" s="17">
        <v>4.9219385845718E-2</v>
      </c>
      <c r="AK3022" s="17">
        <v>4.6745101404321698E-2</v>
      </c>
      <c r="AL3022" s="17">
        <v>4.6219564328111799E-2</v>
      </c>
      <c r="AM3022" s="17"/>
      <c r="AN3022" s="17">
        <v>0.14107839393980801</v>
      </c>
      <c r="AO3022" s="17">
        <v>6.0014336511571197E-2</v>
      </c>
      <c r="AP3022" s="17">
        <v>5.8051269909465297E-2</v>
      </c>
      <c r="AQ3022" s="17">
        <v>4.2454273817057797E-2</v>
      </c>
      <c r="AR3022" s="17">
        <v>7.6339574536657004E-2</v>
      </c>
      <c r="AS3022" s="17"/>
      <c r="AT3022" s="17">
        <v>7.5412157664161095E-2</v>
      </c>
      <c r="AU3022" s="17">
        <v>0.118518583482465</v>
      </c>
      <c r="AV3022" s="17"/>
      <c r="AW3022" s="17">
        <v>5.3663630601136998E-2</v>
      </c>
      <c r="AX3022" s="17">
        <v>6.2470576490493902E-2</v>
      </c>
      <c r="AY3022" s="17">
        <v>0.112359230008235</v>
      </c>
    </row>
    <row r="3023" spans="2:51">
      <c r="B3023" t="s">
        <v>138</v>
      </c>
      <c r="C3023" s="17">
        <v>0.51887824658009596</v>
      </c>
      <c r="D3023" s="17">
        <v>0.52807958507061703</v>
      </c>
      <c r="E3023" s="17">
        <v>0.50870080220843605</v>
      </c>
      <c r="F3023" s="17"/>
      <c r="G3023" s="17">
        <v>0.62446434908250004</v>
      </c>
      <c r="H3023" s="17">
        <v>0.54243903282082795</v>
      </c>
      <c r="I3023" s="17">
        <v>0.58046508801819996</v>
      </c>
      <c r="J3023" s="17">
        <v>0.45639592288488701</v>
      </c>
      <c r="K3023" s="17">
        <v>0.48450114550001899</v>
      </c>
      <c r="L3023" s="17">
        <v>0.47148837957895201</v>
      </c>
      <c r="M3023" s="17"/>
      <c r="N3023" s="17">
        <v>0.58636315347980905</v>
      </c>
      <c r="O3023" s="17">
        <v>0.506858150899265</v>
      </c>
      <c r="P3023" s="17">
        <v>0.48096799899737602</v>
      </c>
      <c r="Q3023" s="17">
        <v>0.48176493595270597</v>
      </c>
      <c r="R3023" s="17"/>
      <c r="S3023" s="17">
        <v>0.61184496439568004</v>
      </c>
      <c r="T3023" s="17">
        <v>0.54405984697347198</v>
      </c>
      <c r="U3023" s="17">
        <v>0.49845607725246399</v>
      </c>
      <c r="V3023" s="17">
        <v>0.43914837883420299</v>
      </c>
      <c r="W3023" s="17">
        <v>0.52637079454602398</v>
      </c>
      <c r="X3023" s="17">
        <v>0.52313639153411395</v>
      </c>
      <c r="Y3023" s="17">
        <v>0.46935642916633002</v>
      </c>
      <c r="Z3023" s="17">
        <v>0.43541041043108097</v>
      </c>
      <c r="AA3023" s="17">
        <v>0.51847756070279205</v>
      </c>
      <c r="AB3023" s="17">
        <v>0.521696976826865</v>
      </c>
      <c r="AC3023" s="17">
        <v>0.51954940417774098</v>
      </c>
      <c r="AD3023" s="17">
        <v>0.494974429417333</v>
      </c>
      <c r="AE3023" s="17"/>
      <c r="AF3023" s="17">
        <v>0.43271140937128499</v>
      </c>
      <c r="AG3023" s="17">
        <v>0.593636871475828</v>
      </c>
      <c r="AH3023" s="17">
        <v>0.47336122449847301</v>
      </c>
      <c r="AI3023" s="17"/>
      <c r="AJ3023" s="17">
        <v>0.49364342819444201</v>
      </c>
      <c r="AK3023" s="17">
        <v>0.62449506962863099</v>
      </c>
      <c r="AL3023" s="17">
        <v>0.62505539480153205</v>
      </c>
      <c r="AM3023" s="17"/>
      <c r="AN3023" s="17">
        <v>0.38579227722987502</v>
      </c>
      <c r="AO3023" s="17">
        <v>0.51970282657001499</v>
      </c>
      <c r="AP3023" s="17">
        <v>0.57547092032239999</v>
      </c>
      <c r="AQ3023" s="17">
        <v>0.67145963041283296</v>
      </c>
      <c r="AR3023" s="17">
        <v>0.61398687241086602</v>
      </c>
      <c r="AS3023" s="17"/>
      <c r="AT3023" s="17">
        <v>0.52283827035865205</v>
      </c>
      <c r="AU3023" s="17">
        <v>0.49416229627159702</v>
      </c>
      <c r="AV3023" s="17"/>
      <c r="AW3023" s="17">
        <v>0.58470526431717296</v>
      </c>
      <c r="AX3023" s="17">
        <v>0.53501768972687203</v>
      </c>
      <c r="AY3023" s="17">
        <v>0.43893891987621197</v>
      </c>
    </row>
    <row r="3024" spans="2:51">
      <c r="B3024" t="s">
        <v>139</v>
      </c>
      <c r="C3024" s="17">
        <v>9.6077233077606697E-2</v>
      </c>
      <c r="D3024" s="17">
        <v>0.10986790815867099</v>
      </c>
      <c r="E3024" s="17">
        <v>8.2133472476715805E-2</v>
      </c>
      <c r="F3024" s="17"/>
      <c r="G3024" s="17">
        <v>9.8522968849216297E-2</v>
      </c>
      <c r="H3024" s="17">
        <v>7.1013797728213604E-2</v>
      </c>
      <c r="I3024" s="17">
        <v>9.5452503798618804E-2</v>
      </c>
      <c r="J3024" s="17">
        <v>0.105825454704848</v>
      </c>
      <c r="K3024" s="17">
        <v>0.10676785901307601</v>
      </c>
      <c r="L3024" s="17">
        <v>0.10097351313243901</v>
      </c>
      <c r="M3024" s="17"/>
      <c r="N3024" s="17">
        <v>9.8273271453543004E-2</v>
      </c>
      <c r="O3024" s="17">
        <v>8.0679542291341097E-2</v>
      </c>
      <c r="P3024" s="17">
        <v>0.115777768547542</v>
      </c>
      <c r="Q3024" s="17">
        <v>8.5801768149237706E-2</v>
      </c>
      <c r="R3024" s="17"/>
      <c r="S3024" s="17">
        <v>8.8480240509232103E-2</v>
      </c>
      <c r="T3024" s="17">
        <v>6.7021446136334498E-2</v>
      </c>
      <c r="U3024" s="17">
        <v>0.130754889760479</v>
      </c>
      <c r="V3024" s="17">
        <v>0.13482475371772401</v>
      </c>
      <c r="W3024" s="17">
        <v>7.5457959186448903E-2</v>
      </c>
      <c r="X3024" s="17">
        <v>7.1974331034652103E-2</v>
      </c>
      <c r="Y3024" s="17">
        <v>8.2556576901986006E-2</v>
      </c>
      <c r="Z3024" s="17">
        <v>0.12129288487852399</v>
      </c>
      <c r="AA3024" s="17">
        <v>8.3229262670172E-2</v>
      </c>
      <c r="AB3024" s="17">
        <v>0.14762931328304099</v>
      </c>
      <c r="AC3024" s="17">
        <v>8.5586632407569099E-2</v>
      </c>
      <c r="AD3024" s="17">
        <v>9.7739462095452798E-2</v>
      </c>
      <c r="AE3024" s="17"/>
      <c r="AF3024" s="17">
        <v>0.137780614998296</v>
      </c>
      <c r="AG3024" s="17">
        <v>6.9339587081642506E-2</v>
      </c>
      <c r="AH3024" s="17">
        <v>6.1484927065307102E-2</v>
      </c>
      <c r="AI3024" s="17"/>
      <c r="AJ3024" s="17">
        <v>0.110683294359394</v>
      </c>
      <c r="AK3024" s="17">
        <v>6.8923423346251303E-2</v>
      </c>
      <c r="AL3024" s="17">
        <v>7.2393217233003807E-2</v>
      </c>
      <c r="AM3024" s="17"/>
      <c r="AN3024" s="17">
        <v>0.121674510062293</v>
      </c>
      <c r="AO3024" s="17">
        <v>8.3557852138172503E-2</v>
      </c>
      <c r="AP3024" s="17">
        <v>6.3950867363807007E-2</v>
      </c>
      <c r="AQ3024" s="17">
        <v>7.86216916176668E-2</v>
      </c>
      <c r="AR3024" s="17">
        <v>0.16319880657753999</v>
      </c>
      <c r="AS3024" s="17"/>
      <c r="AT3024" s="17">
        <v>9.7273018931806399E-2</v>
      </c>
      <c r="AU3024" s="17">
        <v>7.2776520268914693E-2</v>
      </c>
      <c r="AV3024" s="17"/>
      <c r="AW3024" s="17">
        <v>8.5082878163335304E-2</v>
      </c>
      <c r="AX3024" s="17">
        <v>5.1140896529995497E-2</v>
      </c>
      <c r="AY3024" s="17">
        <v>0.12264777555182001</v>
      </c>
    </row>
    <row r="3025" spans="2:51">
      <c r="B3025" t="s">
        <v>140</v>
      </c>
      <c r="C3025" s="17">
        <v>0.422801013502489</v>
      </c>
      <c r="D3025" s="17">
        <v>0.41821167691194699</v>
      </c>
      <c r="E3025" s="17">
        <v>0.42656732973172001</v>
      </c>
      <c r="F3025" s="17"/>
      <c r="G3025" s="17">
        <v>0.52594138023328296</v>
      </c>
      <c r="H3025" s="17">
        <v>0.47142523509261502</v>
      </c>
      <c r="I3025" s="17">
        <v>0.48501258421958099</v>
      </c>
      <c r="J3025" s="17">
        <v>0.35057046818003901</v>
      </c>
      <c r="K3025" s="17">
        <v>0.37773328648694299</v>
      </c>
      <c r="L3025" s="17">
        <v>0.37051486644651299</v>
      </c>
      <c r="M3025" s="17"/>
      <c r="N3025" s="17">
        <v>0.48808988202626602</v>
      </c>
      <c r="O3025" s="17">
        <v>0.426178608607924</v>
      </c>
      <c r="P3025" s="17">
        <v>0.36519023044983501</v>
      </c>
      <c r="Q3025" s="17">
        <v>0.39596316780346802</v>
      </c>
      <c r="R3025" s="17"/>
      <c r="S3025" s="17">
        <v>0.52336472388644795</v>
      </c>
      <c r="T3025" s="17">
        <v>0.477038400837138</v>
      </c>
      <c r="U3025" s="17">
        <v>0.36770118749198599</v>
      </c>
      <c r="V3025" s="17">
        <v>0.30432362511647998</v>
      </c>
      <c r="W3025" s="17">
        <v>0.45091283535957599</v>
      </c>
      <c r="X3025" s="17">
        <v>0.451162060499461</v>
      </c>
      <c r="Y3025" s="17">
        <v>0.38679985226434399</v>
      </c>
      <c r="Z3025" s="17">
        <v>0.31411752555255701</v>
      </c>
      <c r="AA3025" s="17">
        <v>0.43524829803262</v>
      </c>
      <c r="AB3025" s="17">
        <v>0.37406766354382498</v>
      </c>
      <c r="AC3025" s="17">
        <v>0.43396277177017201</v>
      </c>
      <c r="AD3025" s="17">
        <v>0.39723496732188102</v>
      </c>
      <c r="AE3025" s="17"/>
      <c r="AF3025" s="17">
        <v>0.29493079437299002</v>
      </c>
      <c r="AG3025" s="17">
        <v>0.52429728439418599</v>
      </c>
      <c r="AH3025" s="17">
        <v>0.41187629743316601</v>
      </c>
      <c r="AI3025" s="17"/>
      <c r="AJ3025" s="17">
        <v>0.38296013383504801</v>
      </c>
      <c r="AK3025" s="17">
        <v>0.55557164628237998</v>
      </c>
      <c r="AL3025" s="17">
        <v>0.55266217756852798</v>
      </c>
      <c r="AM3025" s="17"/>
      <c r="AN3025" s="17">
        <v>0.26411776716758201</v>
      </c>
      <c r="AO3025" s="17">
        <v>0.43614497443184302</v>
      </c>
      <c r="AP3025" s="17">
        <v>0.51152005295859304</v>
      </c>
      <c r="AQ3025" s="17">
        <v>0.592837938795166</v>
      </c>
      <c r="AR3025" s="17">
        <v>0.45078806583332598</v>
      </c>
      <c r="AS3025" s="17"/>
      <c r="AT3025" s="17">
        <v>0.42556525142684598</v>
      </c>
      <c r="AU3025" s="17">
        <v>0.42138577600268301</v>
      </c>
      <c r="AV3025" s="17"/>
      <c r="AW3025" s="17">
        <v>0.49962238615383697</v>
      </c>
      <c r="AX3025" s="17">
        <v>0.48387679319687599</v>
      </c>
      <c r="AY3025" s="17">
        <v>0.31629114432439198</v>
      </c>
    </row>
    <row r="3026" spans="2:51">
      <c r="C3026" s="17"/>
      <c r="D3026" s="17"/>
      <c r="E3026" s="17"/>
      <c r="F3026" s="17"/>
      <c r="G3026" s="17"/>
      <c r="H3026" s="17"/>
      <c r="I3026" s="17"/>
      <c r="J3026" s="17"/>
      <c r="K3026" s="17"/>
      <c r="L3026" s="17"/>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7"/>
      <c r="AI3026" s="17"/>
      <c r="AJ3026" s="17"/>
      <c r="AK3026" s="17"/>
      <c r="AL3026" s="17"/>
      <c r="AM3026" s="17"/>
      <c r="AN3026" s="17"/>
      <c r="AO3026" s="17"/>
      <c r="AP3026" s="17"/>
      <c r="AQ3026" s="17"/>
      <c r="AR3026" s="17"/>
      <c r="AS3026" s="17"/>
      <c r="AT3026" s="17"/>
      <c r="AU3026" s="17"/>
      <c r="AV3026" s="17"/>
      <c r="AW3026" s="17"/>
      <c r="AX3026" s="17"/>
      <c r="AY3026" s="17"/>
    </row>
    <row r="3027" spans="2:51">
      <c r="B3027" s="6" t="s">
        <v>596</v>
      </c>
      <c r="C3027" s="17"/>
      <c r="D3027" s="17"/>
      <c r="E3027" s="17"/>
      <c r="F3027" s="17"/>
      <c r="G3027" s="17"/>
      <c r="H3027" s="17"/>
      <c r="I3027" s="17"/>
      <c r="J3027" s="17"/>
      <c r="K3027" s="17"/>
      <c r="L3027" s="17"/>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7"/>
      <c r="AI3027" s="17"/>
      <c r="AJ3027" s="17"/>
      <c r="AK3027" s="17"/>
      <c r="AL3027" s="17"/>
      <c r="AM3027" s="17"/>
      <c r="AN3027" s="17"/>
      <c r="AO3027" s="17"/>
      <c r="AP3027" s="17"/>
      <c r="AQ3027" s="17"/>
      <c r="AR3027" s="17"/>
      <c r="AS3027" s="17"/>
      <c r="AT3027" s="17"/>
      <c r="AU3027" s="17"/>
      <c r="AV3027" s="17"/>
      <c r="AW3027" s="17"/>
      <c r="AX3027" s="17"/>
      <c r="AY3027" s="17"/>
    </row>
    <row r="3028" spans="2:51">
      <c r="B3028" s="24" t="s">
        <v>16</v>
      </c>
      <c r="C3028" s="17"/>
      <c r="D3028" s="17"/>
      <c r="E3028" s="17"/>
      <c r="F3028" s="17"/>
      <c r="G3028" s="17"/>
      <c r="H3028" s="17"/>
      <c r="I3028" s="17"/>
      <c r="J3028" s="17"/>
      <c r="K3028" s="17"/>
      <c r="L3028" s="17"/>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7"/>
      <c r="AI3028" s="17"/>
      <c r="AJ3028" s="17"/>
      <c r="AK3028" s="17"/>
      <c r="AL3028" s="17"/>
      <c r="AM3028" s="17"/>
      <c r="AN3028" s="17"/>
      <c r="AO3028" s="17"/>
      <c r="AP3028" s="17"/>
      <c r="AQ3028" s="17"/>
      <c r="AR3028" s="17"/>
      <c r="AS3028" s="17"/>
      <c r="AT3028" s="17"/>
      <c r="AU3028" s="17"/>
      <c r="AV3028" s="17"/>
      <c r="AW3028" s="17"/>
      <c r="AX3028" s="17"/>
      <c r="AY3028" s="17"/>
    </row>
    <row r="3029" spans="2:51">
      <c r="B3029" t="s">
        <v>133</v>
      </c>
      <c r="C3029" s="17">
        <v>0.11269384795883999</v>
      </c>
      <c r="D3029" s="17">
        <v>0.122518431855556</v>
      </c>
      <c r="E3029" s="17">
        <v>0.10299686764989199</v>
      </c>
      <c r="F3029" s="17"/>
      <c r="G3029" s="17">
        <v>0.151004799767294</v>
      </c>
      <c r="H3029" s="17">
        <v>0.127590373693756</v>
      </c>
      <c r="I3029" s="17">
        <v>0.116984824224448</v>
      </c>
      <c r="J3029" s="17">
        <v>0.120490547347109</v>
      </c>
      <c r="K3029" s="17">
        <v>7.8563863916784299E-2</v>
      </c>
      <c r="L3029" s="17">
        <v>9.6492330377465504E-2</v>
      </c>
      <c r="M3029" s="17"/>
      <c r="N3029" s="17">
        <v>0.112479615554521</v>
      </c>
      <c r="O3029" s="17">
        <v>0.113430278659669</v>
      </c>
      <c r="P3029" s="17">
        <v>0.118902456158058</v>
      </c>
      <c r="Q3029" s="17">
        <v>9.7694057468713597E-2</v>
      </c>
      <c r="R3029" s="17"/>
      <c r="S3029" s="17">
        <v>0.156264325947712</v>
      </c>
      <c r="T3029" s="17">
        <v>9.6710350847514698E-2</v>
      </c>
      <c r="U3029" s="17">
        <v>0.100491992515946</v>
      </c>
      <c r="V3029" s="17">
        <v>8.0795604900781304E-2</v>
      </c>
      <c r="W3029" s="17">
        <v>0.14476775267560699</v>
      </c>
      <c r="X3029" s="17">
        <v>0.13301261137426099</v>
      </c>
      <c r="Y3029" s="17">
        <v>9.4582338665644999E-2</v>
      </c>
      <c r="Z3029" s="17">
        <v>0.16590992631637899</v>
      </c>
      <c r="AA3029" s="17">
        <v>0.13752810499168899</v>
      </c>
      <c r="AB3029" s="17">
        <v>7.8298455283277807E-2</v>
      </c>
      <c r="AC3029" s="17">
        <v>7.1846813527865205E-2</v>
      </c>
      <c r="AD3029" s="17">
        <v>5.2190443730140403E-2</v>
      </c>
      <c r="AE3029" s="17"/>
      <c r="AF3029" s="17">
        <v>9.1505313400237501E-2</v>
      </c>
      <c r="AG3029" s="17">
        <v>0.14063721807844101</v>
      </c>
      <c r="AH3029" s="17">
        <v>9.4489792682555904E-2</v>
      </c>
      <c r="AI3029" s="17"/>
      <c r="AJ3029" s="17">
        <v>9.8494557008426895E-2</v>
      </c>
      <c r="AK3029" s="17">
        <v>0.163946008779008</v>
      </c>
      <c r="AL3029" s="17">
        <v>0.130678349326634</v>
      </c>
      <c r="AM3029" s="17"/>
      <c r="AN3029" s="17">
        <v>7.8487856110491694E-2</v>
      </c>
      <c r="AO3029" s="17">
        <v>0.120266556118311</v>
      </c>
      <c r="AP3029" s="17">
        <v>0.12154745328239</v>
      </c>
      <c r="AQ3029" s="17">
        <v>0.121359657148989</v>
      </c>
      <c r="AR3029" s="17">
        <v>0.265729242618096</v>
      </c>
      <c r="AS3029" s="17"/>
      <c r="AT3029" s="17">
        <v>0.114855991295314</v>
      </c>
      <c r="AU3029" s="17">
        <v>9.5715949788378302E-2</v>
      </c>
      <c r="AV3029" s="17"/>
      <c r="AW3029" s="17">
        <v>0.125578846954916</v>
      </c>
      <c r="AX3029" s="17">
        <v>0.15329628440739301</v>
      </c>
      <c r="AY3029" s="17">
        <v>8.5328688745945805E-2</v>
      </c>
    </row>
    <row r="3030" spans="2:51">
      <c r="B3030" t="s">
        <v>134</v>
      </c>
      <c r="C3030" s="17">
        <v>0.36542479721386201</v>
      </c>
      <c r="D3030" s="17">
        <v>0.35077066610632301</v>
      </c>
      <c r="E3030" s="17">
        <v>0.379435793339848</v>
      </c>
      <c r="F3030" s="17"/>
      <c r="G3030" s="17">
        <v>0.43338118877125098</v>
      </c>
      <c r="H3030" s="17">
        <v>0.37332513945353901</v>
      </c>
      <c r="I3030" s="17">
        <v>0.39688821725475099</v>
      </c>
      <c r="J3030" s="17">
        <v>0.34240589529652399</v>
      </c>
      <c r="K3030" s="17">
        <v>0.33318355413992701</v>
      </c>
      <c r="L3030" s="17">
        <v>0.34121589784087702</v>
      </c>
      <c r="M3030" s="17"/>
      <c r="N3030" s="17">
        <v>0.41505556367376101</v>
      </c>
      <c r="O3030" s="17">
        <v>0.35613332579236101</v>
      </c>
      <c r="P3030" s="17">
        <v>0.33886218172812699</v>
      </c>
      <c r="Q3030" s="17">
        <v>0.34249320536246503</v>
      </c>
      <c r="R3030" s="17"/>
      <c r="S3030" s="17">
        <v>0.34134589609330501</v>
      </c>
      <c r="T3030" s="17">
        <v>0.433374087413602</v>
      </c>
      <c r="U3030" s="17">
        <v>0.348925778112398</v>
      </c>
      <c r="V3030" s="17">
        <v>0.34029428147060098</v>
      </c>
      <c r="W3030" s="17">
        <v>0.38183017365521998</v>
      </c>
      <c r="X3030" s="17">
        <v>0.321692360918508</v>
      </c>
      <c r="Y3030" s="17">
        <v>0.35390909943404703</v>
      </c>
      <c r="Z3030" s="17">
        <v>0.30757098140447803</v>
      </c>
      <c r="AA3030" s="17">
        <v>0.34411902791339799</v>
      </c>
      <c r="AB3030" s="17">
        <v>0.37592868540582203</v>
      </c>
      <c r="AC3030" s="17">
        <v>0.41073518171634099</v>
      </c>
      <c r="AD3030" s="17">
        <v>0.43548728629607902</v>
      </c>
      <c r="AE3030" s="17"/>
      <c r="AF3030" s="17">
        <v>0.320828830600006</v>
      </c>
      <c r="AG3030" s="17">
        <v>0.40487286473609302</v>
      </c>
      <c r="AH3030" s="17">
        <v>0.30804379692588901</v>
      </c>
      <c r="AI3030" s="17"/>
      <c r="AJ3030" s="17">
        <v>0.39493919991328902</v>
      </c>
      <c r="AK3030" s="17">
        <v>0.38693429494846099</v>
      </c>
      <c r="AL3030" s="17">
        <v>0.37684161398364202</v>
      </c>
      <c r="AM3030" s="17"/>
      <c r="AN3030" s="17">
        <v>0.28405958213828097</v>
      </c>
      <c r="AO3030" s="17">
        <v>0.40414279779168899</v>
      </c>
      <c r="AP3030" s="17">
        <v>0.40506392283744302</v>
      </c>
      <c r="AQ3030" s="17">
        <v>0.458263942682894</v>
      </c>
      <c r="AR3030" s="17">
        <v>0.29070652252972201</v>
      </c>
      <c r="AS3030" s="17"/>
      <c r="AT3030" s="17">
        <v>0.36368840371320499</v>
      </c>
      <c r="AU3030" s="17">
        <v>0.38740453327506802</v>
      </c>
      <c r="AV3030" s="17"/>
      <c r="AW3030" s="17">
        <v>0.38054454308341401</v>
      </c>
      <c r="AX3030" s="17">
        <v>0.39522044623707298</v>
      </c>
      <c r="AY3030" s="17">
        <v>0.33889922908276499</v>
      </c>
    </row>
    <row r="3031" spans="2:51">
      <c r="B3031" t="s">
        <v>135</v>
      </c>
      <c r="C3031" s="17">
        <v>0.30822831710214998</v>
      </c>
      <c r="D3031" s="17">
        <v>0.32297098567432903</v>
      </c>
      <c r="E3031" s="17">
        <v>0.29442123146778898</v>
      </c>
      <c r="F3031" s="17"/>
      <c r="G3031" s="17">
        <v>0.233010206180294</v>
      </c>
      <c r="H3031" s="17">
        <v>0.30885648315568898</v>
      </c>
      <c r="I3031" s="17">
        <v>0.31722866621939899</v>
      </c>
      <c r="J3031" s="17">
        <v>0.28268381691294497</v>
      </c>
      <c r="K3031" s="17">
        <v>0.37407645128904998</v>
      </c>
      <c r="L3031" s="17">
        <v>0.311734824951238</v>
      </c>
      <c r="M3031" s="17"/>
      <c r="N3031" s="17">
        <v>0.28881795421308099</v>
      </c>
      <c r="O3031" s="17">
        <v>0.333028115900453</v>
      </c>
      <c r="P3031" s="17">
        <v>0.30870432422421401</v>
      </c>
      <c r="Q3031" s="17">
        <v>0.31075251616438798</v>
      </c>
      <c r="R3031" s="17"/>
      <c r="S3031" s="17">
        <v>0.260795937755334</v>
      </c>
      <c r="T3031" s="17">
        <v>0.28620793916974502</v>
      </c>
      <c r="U3031" s="17">
        <v>0.319048884286385</v>
      </c>
      <c r="V3031" s="17">
        <v>0.36787456965565601</v>
      </c>
      <c r="W3031" s="17">
        <v>0.214542772476816</v>
      </c>
      <c r="X3031" s="17">
        <v>0.349621190929921</v>
      </c>
      <c r="Y3031" s="17">
        <v>0.39395254801801</v>
      </c>
      <c r="Z3031" s="17">
        <v>0.22880957504400601</v>
      </c>
      <c r="AA3031" s="17">
        <v>0.36622697557394202</v>
      </c>
      <c r="AB3031" s="17">
        <v>0.29791261539581498</v>
      </c>
      <c r="AC3031" s="17">
        <v>0.17993449895279001</v>
      </c>
      <c r="AD3031" s="17">
        <v>0.41938178972720902</v>
      </c>
      <c r="AE3031" s="17"/>
      <c r="AF3031" s="17">
        <v>0.33864245445289098</v>
      </c>
      <c r="AG3031" s="17">
        <v>0.27736115330008498</v>
      </c>
      <c r="AH3031" s="17">
        <v>0.37464050307894198</v>
      </c>
      <c r="AI3031" s="17"/>
      <c r="AJ3031" s="17">
        <v>0.29016041782493301</v>
      </c>
      <c r="AK3031" s="17">
        <v>0.29672497441650297</v>
      </c>
      <c r="AL3031" s="17">
        <v>0.28429519830280398</v>
      </c>
      <c r="AM3031" s="17"/>
      <c r="AN3031" s="17">
        <v>0.338941136865621</v>
      </c>
      <c r="AO3031" s="17">
        <v>0.31505118282724498</v>
      </c>
      <c r="AP3031" s="17">
        <v>0.27180657421121701</v>
      </c>
      <c r="AQ3031" s="17">
        <v>0.24788136440429201</v>
      </c>
      <c r="AR3031" s="17">
        <v>0.20588513010369699</v>
      </c>
      <c r="AS3031" s="17"/>
      <c r="AT3031" s="17">
        <v>0.31057378018064002</v>
      </c>
      <c r="AU3031" s="17">
        <v>0.287261855316294</v>
      </c>
      <c r="AV3031" s="17"/>
      <c r="AW3031" s="17">
        <v>0.291972419379252</v>
      </c>
      <c r="AX3031" s="17">
        <v>0.31552489468200701</v>
      </c>
      <c r="AY3031" s="17">
        <v>0.32443848953021498</v>
      </c>
    </row>
    <row r="3032" spans="2:51">
      <c r="B3032" t="s">
        <v>136</v>
      </c>
      <c r="C3032" s="17">
        <v>5.9896838238791002E-2</v>
      </c>
      <c r="D3032" s="17">
        <v>6.8330955139292701E-2</v>
      </c>
      <c r="E3032" s="17">
        <v>5.1375182824276E-2</v>
      </c>
      <c r="F3032" s="17"/>
      <c r="G3032" s="17">
        <v>5.9792693555895601E-2</v>
      </c>
      <c r="H3032" s="17">
        <v>6.6865561830666595E-2</v>
      </c>
      <c r="I3032" s="17">
        <v>4.2034450600950797E-2</v>
      </c>
      <c r="J3032" s="17">
        <v>8.2642017825738601E-2</v>
      </c>
      <c r="K3032" s="17">
        <v>5.20096396997193E-2</v>
      </c>
      <c r="L3032" s="17">
        <v>5.6441760605781502E-2</v>
      </c>
      <c r="M3032" s="17"/>
      <c r="N3032" s="17">
        <v>6.65879758719191E-2</v>
      </c>
      <c r="O3032" s="17">
        <v>3.5394539298495398E-2</v>
      </c>
      <c r="P3032" s="17">
        <v>7.4527885439058597E-2</v>
      </c>
      <c r="Q3032" s="17">
        <v>6.1987109088657698E-2</v>
      </c>
      <c r="R3032" s="17"/>
      <c r="S3032" s="17">
        <v>6.9474725219313097E-2</v>
      </c>
      <c r="T3032" s="17">
        <v>5.97792580866136E-2</v>
      </c>
      <c r="U3032" s="17">
        <v>6.96544021472328E-2</v>
      </c>
      <c r="V3032" s="17">
        <v>7.9057773945858806E-2</v>
      </c>
      <c r="W3032" s="17">
        <v>5.3949486700211297E-2</v>
      </c>
      <c r="X3032" s="17">
        <v>5.5801921836036002E-2</v>
      </c>
      <c r="Y3032" s="17">
        <v>6.2923778314955894E-2</v>
      </c>
      <c r="Z3032" s="17">
        <v>6.3317859655288994E-2</v>
      </c>
      <c r="AA3032" s="17">
        <v>4.5110705255504702E-2</v>
      </c>
      <c r="AB3032" s="17">
        <v>6.3529257052140201E-2</v>
      </c>
      <c r="AC3032" s="17">
        <v>4.2152650822035703E-2</v>
      </c>
      <c r="AD3032" s="17">
        <v>0</v>
      </c>
      <c r="AE3032" s="17"/>
      <c r="AF3032" s="17">
        <v>8.2396302538768396E-2</v>
      </c>
      <c r="AG3032" s="17">
        <v>4.9507634389324998E-2</v>
      </c>
      <c r="AH3032" s="17">
        <v>3.1491960038207097E-2</v>
      </c>
      <c r="AI3032" s="17"/>
      <c r="AJ3032" s="17">
        <v>8.0116299703162405E-2</v>
      </c>
      <c r="AK3032" s="17">
        <v>3.9489956754445998E-2</v>
      </c>
      <c r="AL3032" s="17">
        <v>4.64614515622657E-2</v>
      </c>
      <c r="AM3032" s="17"/>
      <c r="AN3032" s="17">
        <v>6.9236932302170207E-2</v>
      </c>
      <c r="AO3032" s="17">
        <v>5.9206946311060098E-2</v>
      </c>
      <c r="AP3032" s="17">
        <v>7.2573477203222603E-2</v>
      </c>
      <c r="AQ3032" s="17">
        <v>6.1271845198206998E-2</v>
      </c>
      <c r="AR3032" s="17">
        <v>0</v>
      </c>
      <c r="AS3032" s="17"/>
      <c r="AT3032" s="17">
        <v>5.9436163316217303E-2</v>
      </c>
      <c r="AU3032" s="17">
        <v>6.2700575048549395E-2</v>
      </c>
      <c r="AV3032" s="17"/>
      <c r="AW3032" s="17">
        <v>5.6785732245720498E-2</v>
      </c>
      <c r="AX3032" s="17">
        <v>7.3013015402073805E-2</v>
      </c>
      <c r="AY3032" s="17">
        <v>5.9331523183657198E-2</v>
      </c>
    </row>
    <row r="3033" spans="2:51">
      <c r="B3033" t="s">
        <v>137</v>
      </c>
      <c r="C3033" s="17">
        <v>2.7212256475327701E-2</v>
      </c>
      <c r="D3033" s="17">
        <v>2.57955811322651E-2</v>
      </c>
      <c r="E3033" s="17">
        <v>2.8842994346740199E-2</v>
      </c>
      <c r="F3033" s="17"/>
      <c r="G3033" s="17">
        <v>1.9256518927842001E-2</v>
      </c>
      <c r="H3033" s="17">
        <v>2.8009381178216001E-2</v>
      </c>
      <c r="I3033" s="17">
        <v>2.16522275934617E-2</v>
      </c>
      <c r="J3033" s="17">
        <v>3.7490646145218902E-2</v>
      </c>
      <c r="K3033" s="17">
        <v>2.9807768114913199E-2</v>
      </c>
      <c r="L3033" s="17">
        <v>2.54014830134658E-2</v>
      </c>
      <c r="M3033" s="17"/>
      <c r="N3033" s="17">
        <v>2.1697652354834202E-2</v>
      </c>
      <c r="O3033" s="17">
        <v>2.08070424683982E-2</v>
      </c>
      <c r="P3033" s="17">
        <v>3.1597953408523997E-2</v>
      </c>
      <c r="Q3033" s="17">
        <v>3.7516972265486399E-2</v>
      </c>
      <c r="R3033" s="17"/>
      <c r="S3033" s="17">
        <v>3.1006495786050199E-2</v>
      </c>
      <c r="T3033" s="17">
        <v>1.6023113518504099E-2</v>
      </c>
      <c r="U3033" s="17">
        <v>4.0144131393163203E-2</v>
      </c>
      <c r="V3033" s="17">
        <v>2.7943593482201001E-2</v>
      </c>
      <c r="W3033" s="17">
        <v>4.9284956576742298E-2</v>
      </c>
      <c r="X3033" s="17">
        <v>3.3556331317506898E-2</v>
      </c>
      <c r="Y3033" s="17">
        <v>1.84481243248911E-2</v>
      </c>
      <c r="Z3033" s="17">
        <v>0</v>
      </c>
      <c r="AA3033" s="17">
        <v>2.6300243532931498E-2</v>
      </c>
      <c r="AB3033" s="17">
        <v>2.59590723656055E-2</v>
      </c>
      <c r="AC3033" s="17">
        <v>2.4697928158182E-2</v>
      </c>
      <c r="AD3033" s="17">
        <v>3.4112802941688197E-2</v>
      </c>
      <c r="AE3033" s="17"/>
      <c r="AF3033" s="17">
        <v>3.7418850111350099E-2</v>
      </c>
      <c r="AG3033" s="17">
        <v>1.6508873158412599E-2</v>
      </c>
      <c r="AH3033" s="17">
        <v>3.2015601383664299E-2</v>
      </c>
      <c r="AI3033" s="17"/>
      <c r="AJ3033" s="17">
        <v>3.0248717038530101E-2</v>
      </c>
      <c r="AK3033" s="17">
        <v>1.3185820291807799E-2</v>
      </c>
      <c r="AL3033" s="17">
        <v>2.40900355278332E-2</v>
      </c>
      <c r="AM3033" s="17"/>
      <c r="AN3033" s="17">
        <v>1.7074113567208799E-2</v>
      </c>
      <c r="AO3033" s="17">
        <v>2.15921116592083E-2</v>
      </c>
      <c r="AP3033" s="17">
        <v>2.04041404181401E-2</v>
      </c>
      <c r="AQ3033" s="17">
        <v>2.82331636372198E-2</v>
      </c>
      <c r="AR3033" s="17">
        <v>0.10378842294878</v>
      </c>
      <c r="AS3033" s="17"/>
      <c r="AT3033" s="17">
        <v>2.5060463663626499E-2</v>
      </c>
      <c r="AU3033" s="17">
        <v>3.98170904628092E-2</v>
      </c>
      <c r="AV3033" s="17"/>
      <c r="AW3033" s="17">
        <v>2.93979628629218E-2</v>
      </c>
      <c r="AX3033" s="17">
        <v>1.75409192348868E-2</v>
      </c>
      <c r="AY3033" s="17">
        <v>2.7752301667991999E-2</v>
      </c>
    </row>
    <row r="3034" spans="2:51">
      <c r="B3034" t="s">
        <v>119</v>
      </c>
      <c r="C3034" s="17">
        <v>0.12654394301103</v>
      </c>
      <c r="D3034" s="17">
        <v>0.10961338009223499</v>
      </c>
      <c r="E3034" s="17">
        <v>0.14292793037145601</v>
      </c>
      <c r="F3034" s="17"/>
      <c r="G3034" s="17">
        <v>0.103554592797424</v>
      </c>
      <c r="H3034" s="17">
        <v>9.5353060688132901E-2</v>
      </c>
      <c r="I3034" s="17">
        <v>0.105211614106989</v>
      </c>
      <c r="J3034" s="17">
        <v>0.13428707647246599</v>
      </c>
      <c r="K3034" s="17">
        <v>0.13235872283960601</v>
      </c>
      <c r="L3034" s="17">
        <v>0.16871370321117199</v>
      </c>
      <c r="M3034" s="17"/>
      <c r="N3034" s="17">
        <v>9.5361238331882994E-2</v>
      </c>
      <c r="O3034" s="17">
        <v>0.14120669788062401</v>
      </c>
      <c r="P3034" s="17">
        <v>0.127405199042019</v>
      </c>
      <c r="Q3034" s="17">
        <v>0.14955613965028899</v>
      </c>
      <c r="R3034" s="17"/>
      <c r="S3034" s="17">
        <v>0.14111261919828599</v>
      </c>
      <c r="T3034" s="17">
        <v>0.107905250964021</v>
      </c>
      <c r="U3034" s="17">
        <v>0.121734811544875</v>
      </c>
      <c r="V3034" s="17">
        <v>0.104034176544902</v>
      </c>
      <c r="W3034" s="17">
        <v>0.15562485791540301</v>
      </c>
      <c r="X3034" s="17">
        <v>0.106315583623767</v>
      </c>
      <c r="Y3034" s="17">
        <v>7.6184111242450794E-2</v>
      </c>
      <c r="Z3034" s="17">
        <v>0.23439165757984701</v>
      </c>
      <c r="AA3034" s="17">
        <v>8.0714942732535003E-2</v>
      </c>
      <c r="AB3034" s="17">
        <v>0.15837191449733901</v>
      </c>
      <c r="AC3034" s="17">
        <v>0.270632926822787</v>
      </c>
      <c r="AD3034" s="17">
        <v>5.8827677304883703E-2</v>
      </c>
      <c r="AE3034" s="17"/>
      <c r="AF3034" s="17">
        <v>0.12920824889674701</v>
      </c>
      <c r="AG3034" s="17">
        <v>0.111112256337643</v>
      </c>
      <c r="AH3034" s="17">
        <v>0.15931834589074301</v>
      </c>
      <c r="AI3034" s="17"/>
      <c r="AJ3034" s="17">
        <v>0.10604080851165899</v>
      </c>
      <c r="AK3034" s="17">
        <v>9.9718944809774196E-2</v>
      </c>
      <c r="AL3034" s="17">
        <v>0.137633351296821</v>
      </c>
      <c r="AM3034" s="17"/>
      <c r="AN3034" s="17">
        <v>0.21220037901622699</v>
      </c>
      <c r="AO3034" s="17">
        <v>7.9740405292486896E-2</v>
      </c>
      <c r="AP3034" s="17">
        <v>0.10860443204758601</v>
      </c>
      <c r="AQ3034" s="17">
        <v>8.2990026928397298E-2</v>
      </c>
      <c r="AR3034" s="17">
        <v>0.13389068179970601</v>
      </c>
      <c r="AS3034" s="17"/>
      <c r="AT3034" s="17">
        <v>0.126385197830996</v>
      </c>
      <c r="AU3034" s="17">
        <v>0.12709999610890099</v>
      </c>
      <c r="AV3034" s="17"/>
      <c r="AW3034" s="17">
        <v>0.115720495473776</v>
      </c>
      <c r="AX3034" s="17">
        <v>4.5404440036566601E-2</v>
      </c>
      <c r="AY3034" s="17">
        <v>0.16424976778942499</v>
      </c>
    </row>
    <row r="3035" spans="2:51">
      <c r="B3035" t="s">
        <v>138</v>
      </c>
      <c r="C3035" s="17">
        <v>0.47811864517270197</v>
      </c>
      <c r="D3035" s="17">
        <v>0.47328909796187801</v>
      </c>
      <c r="E3035" s="17">
        <v>0.48243266098973903</v>
      </c>
      <c r="F3035" s="17"/>
      <c r="G3035" s="17">
        <v>0.58438598853854495</v>
      </c>
      <c r="H3035" s="17">
        <v>0.50091551314729599</v>
      </c>
      <c r="I3035" s="17">
        <v>0.51387304147919899</v>
      </c>
      <c r="J3035" s="17">
        <v>0.462896442643632</v>
      </c>
      <c r="K3035" s="17">
        <v>0.411747418056712</v>
      </c>
      <c r="L3035" s="17">
        <v>0.43770822821834299</v>
      </c>
      <c r="M3035" s="17"/>
      <c r="N3035" s="17">
        <v>0.52753517922828297</v>
      </c>
      <c r="O3035" s="17">
        <v>0.46956360445202999</v>
      </c>
      <c r="P3035" s="17">
        <v>0.45776463788618399</v>
      </c>
      <c r="Q3035" s="17">
        <v>0.44018726283117898</v>
      </c>
      <c r="R3035" s="17"/>
      <c r="S3035" s="17">
        <v>0.49761022204101701</v>
      </c>
      <c r="T3035" s="17">
        <v>0.53008443826111595</v>
      </c>
      <c r="U3035" s="17">
        <v>0.44941777062834498</v>
      </c>
      <c r="V3035" s="17">
        <v>0.421089886371383</v>
      </c>
      <c r="W3035" s="17">
        <v>0.52659792633082703</v>
      </c>
      <c r="X3035" s="17">
        <v>0.45470497229276902</v>
      </c>
      <c r="Y3035" s="17">
        <v>0.448491438099692</v>
      </c>
      <c r="Z3035" s="17">
        <v>0.47348090772085699</v>
      </c>
      <c r="AA3035" s="17">
        <v>0.48164713290508698</v>
      </c>
      <c r="AB3035" s="17">
        <v>0.45422714068909997</v>
      </c>
      <c r="AC3035" s="17">
        <v>0.48258199524420597</v>
      </c>
      <c r="AD3035" s="17">
        <v>0.48767773002622</v>
      </c>
      <c r="AE3035" s="17"/>
      <c r="AF3035" s="17">
        <v>0.41233414400024399</v>
      </c>
      <c r="AG3035" s="17">
        <v>0.54551008281453395</v>
      </c>
      <c r="AH3035" s="17">
        <v>0.40253358960844499</v>
      </c>
      <c r="AI3035" s="17"/>
      <c r="AJ3035" s="17">
        <v>0.49343375692171498</v>
      </c>
      <c r="AK3035" s="17">
        <v>0.55088030372746899</v>
      </c>
      <c r="AL3035" s="17">
        <v>0.50751996331027605</v>
      </c>
      <c r="AM3035" s="17"/>
      <c r="AN3035" s="17">
        <v>0.362547438248773</v>
      </c>
      <c r="AO3035" s="17">
        <v>0.52440935390999999</v>
      </c>
      <c r="AP3035" s="17">
        <v>0.526611376119833</v>
      </c>
      <c r="AQ3035" s="17">
        <v>0.57962359983188405</v>
      </c>
      <c r="AR3035" s="17">
        <v>0.55643576514781801</v>
      </c>
      <c r="AS3035" s="17"/>
      <c r="AT3035" s="17">
        <v>0.47854439500851997</v>
      </c>
      <c r="AU3035" s="17">
        <v>0.48312048306344602</v>
      </c>
      <c r="AV3035" s="17"/>
      <c r="AW3035" s="17">
        <v>0.50612339003832996</v>
      </c>
      <c r="AX3035" s="17">
        <v>0.54851673064446604</v>
      </c>
      <c r="AY3035" s="17">
        <v>0.424227917828711</v>
      </c>
    </row>
    <row r="3036" spans="2:51">
      <c r="B3036" t="s">
        <v>139</v>
      </c>
      <c r="C3036" s="17">
        <v>8.7109094714118707E-2</v>
      </c>
      <c r="D3036" s="17">
        <v>9.4126536271557801E-2</v>
      </c>
      <c r="E3036" s="17">
        <v>8.0218177171016203E-2</v>
      </c>
      <c r="F3036" s="17"/>
      <c r="G3036" s="17">
        <v>7.9049212483737599E-2</v>
      </c>
      <c r="H3036" s="17">
        <v>9.4874943008882606E-2</v>
      </c>
      <c r="I3036" s="17">
        <v>6.3686678194412497E-2</v>
      </c>
      <c r="J3036" s="17">
        <v>0.120132663970957</v>
      </c>
      <c r="K3036" s="17">
        <v>8.1817407814632495E-2</v>
      </c>
      <c r="L3036" s="17">
        <v>8.1843243619247302E-2</v>
      </c>
      <c r="M3036" s="17"/>
      <c r="N3036" s="17">
        <v>8.8285628226753302E-2</v>
      </c>
      <c r="O3036" s="17">
        <v>5.6201581766893598E-2</v>
      </c>
      <c r="P3036" s="17">
        <v>0.106125838847583</v>
      </c>
      <c r="Q3036" s="17">
        <v>9.9504081354144097E-2</v>
      </c>
      <c r="R3036" s="17"/>
      <c r="S3036" s="17">
        <v>0.100481221005363</v>
      </c>
      <c r="T3036" s="17">
        <v>7.5802371605117602E-2</v>
      </c>
      <c r="U3036" s="17">
        <v>0.109798533540396</v>
      </c>
      <c r="V3036" s="17">
        <v>0.10700136742806</v>
      </c>
      <c r="W3036" s="17">
        <v>0.103234443276954</v>
      </c>
      <c r="X3036" s="17">
        <v>8.9358253153542899E-2</v>
      </c>
      <c r="Y3036" s="17">
        <v>8.1371902639847005E-2</v>
      </c>
      <c r="Z3036" s="17">
        <v>6.3317859655288994E-2</v>
      </c>
      <c r="AA3036" s="17">
        <v>7.1410948788436193E-2</v>
      </c>
      <c r="AB3036" s="17">
        <v>8.9488329417745704E-2</v>
      </c>
      <c r="AC3036" s="17">
        <v>6.6850578980217595E-2</v>
      </c>
      <c r="AD3036" s="17">
        <v>3.4112802941688197E-2</v>
      </c>
      <c r="AE3036" s="17"/>
      <c r="AF3036" s="17">
        <v>0.11981515265011899</v>
      </c>
      <c r="AG3036" s="17">
        <v>6.6016507547737593E-2</v>
      </c>
      <c r="AH3036" s="17">
        <v>6.3507561421871306E-2</v>
      </c>
      <c r="AI3036" s="17"/>
      <c r="AJ3036" s="17">
        <v>0.110365016741692</v>
      </c>
      <c r="AK3036" s="17">
        <v>5.2675777046253799E-2</v>
      </c>
      <c r="AL3036" s="17">
        <v>7.0551487090098897E-2</v>
      </c>
      <c r="AM3036" s="17"/>
      <c r="AN3036" s="17">
        <v>8.6311045869379099E-2</v>
      </c>
      <c r="AO3036" s="17">
        <v>8.0799057970268304E-2</v>
      </c>
      <c r="AP3036" s="17">
        <v>9.2977617621362793E-2</v>
      </c>
      <c r="AQ3036" s="17">
        <v>8.9505008835426794E-2</v>
      </c>
      <c r="AR3036" s="17">
        <v>0.10378842294878</v>
      </c>
      <c r="AS3036" s="17"/>
      <c r="AT3036" s="17">
        <v>8.4496626979843906E-2</v>
      </c>
      <c r="AU3036" s="17">
        <v>0.102517665511359</v>
      </c>
      <c r="AV3036" s="17"/>
      <c r="AW3036" s="17">
        <v>8.6183695108642405E-2</v>
      </c>
      <c r="AX3036" s="17">
        <v>9.0553934636960501E-2</v>
      </c>
      <c r="AY3036" s="17">
        <v>8.70838248516492E-2</v>
      </c>
    </row>
    <row r="3037" spans="2:51">
      <c r="B3037" t="s">
        <v>140</v>
      </c>
      <c r="C3037" s="17">
        <v>0.39100955045858299</v>
      </c>
      <c r="D3037" s="17">
        <v>0.37916256169031998</v>
      </c>
      <c r="E3037" s="17">
        <v>0.40221448381872299</v>
      </c>
      <c r="F3037" s="17"/>
      <c r="G3037" s="17">
        <v>0.50533677605480698</v>
      </c>
      <c r="H3037" s="17">
        <v>0.40604057013841299</v>
      </c>
      <c r="I3037" s="17">
        <v>0.45018636328478701</v>
      </c>
      <c r="J3037" s="17">
        <v>0.34276377867267499</v>
      </c>
      <c r="K3037" s="17">
        <v>0.32993001024207902</v>
      </c>
      <c r="L3037" s="17">
        <v>0.35586498459909599</v>
      </c>
      <c r="M3037" s="17"/>
      <c r="N3037" s="17">
        <v>0.43924955100152901</v>
      </c>
      <c r="O3037" s="17">
        <v>0.413362022685136</v>
      </c>
      <c r="P3037" s="17">
        <v>0.35163879903860201</v>
      </c>
      <c r="Q3037" s="17">
        <v>0.34068318147703502</v>
      </c>
      <c r="R3037" s="17"/>
      <c r="S3037" s="17">
        <v>0.39712900103565402</v>
      </c>
      <c r="T3037" s="17">
        <v>0.45428206665599902</v>
      </c>
      <c r="U3037" s="17">
        <v>0.339619237087949</v>
      </c>
      <c r="V3037" s="17">
        <v>0.31408851894332301</v>
      </c>
      <c r="W3037" s="17">
        <v>0.423363483053874</v>
      </c>
      <c r="X3037" s="17">
        <v>0.36534671913922601</v>
      </c>
      <c r="Y3037" s="17">
        <v>0.36711953545984499</v>
      </c>
      <c r="Z3037" s="17">
        <v>0.41016304806556803</v>
      </c>
      <c r="AA3037" s="17">
        <v>0.41023618411665103</v>
      </c>
      <c r="AB3037" s="17">
        <v>0.36473881127135399</v>
      </c>
      <c r="AC3037" s="17">
        <v>0.41573141626398802</v>
      </c>
      <c r="AD3037" s="17">
        <v>0.453564927084531</v>
      </c>
      <c r="AE3037" s="17"/>
      <c r="AF3037" s="17">
        <v>0.29251899135012499</v>
      </c>
      <c r="AG3037" s="17">
        <v>0.47949357526679698</v>
      </c>
      <c r="AH3037" s="17">
        <v>0.33902602818657301</v>
      </c>
      <c r="AI3037" s="17"/>
      <c r="AJ3037" s="17">
        <v>0.38306874018002302</v>
      </c>
      <c r="AK3037" s="17">
        <v>0.49820452668121501</v>
      </c>
      <c r="AL3037" s="17">
        <v>0.43696847622017798</v>
      </c>
      <c r="AM3037" s="17"/>
      <c r="AN3037" s="17">
        <v>0.27623639237939401</v>
      </c>
      <c r="AO3037" s="17">
        <v>0.443610295939731</v>
      </c>
      <c r="AP3037" s="17">
        <v>0.43363375849847102</v>
      </c>
      <c r="AQ3037" s="17">
        <v>0.49011859099645699</v>
      </c>
      <c r="AR3037" s="17">
        <v>0.45264734219903802</v>
      </c>
      <c r="AS3037" s="17"/>
      <c r="AT3037" s="17">
        <v>0.39404776802867603</v>
      </c>
      <c r="AU3037" s="17">
        <v>0.38060281755208802</v>
      </c>
      <c r="AV3037" s="17"/>
      <c r="AW3037" s="17">
        <v>0.41993969492968702</v>
      </c>
      <c r="AX3037" s="17">
        <v>0.457962796007506</v>
      </c>
      <c r="AY3037" s="17">
        <v>0.33714409297706099</v>
      </c>
    </row>
    <row r="3038" spans="2:51">
      <c r="C3038" s="17"/>
      <c r="D3038" s="17"/>
      <c r="E3038" s="17"/>
      <c r="F3038" s="17"/>
      <c r="G3038" s="17"/>
      <c r="H3038" s="17"/>
      <c r="I3038" s="17"/>
      <c r="J3038" s="17"/>
      <c r="K3038" s="17"/>
      <c r="L3038" s="17"/>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7"/>
      <c r="AI3038" s="17"/>
      <c r="AJ3038" s="17"/>
      <c r="AK3038" s="17"/>
      <c r="AL3038" s="17"/>
      <c r="AM3038" s="17"/>
      <c r="AN3038" s="17"/>
      <c r="AO3038" s="17"/>
      <c r="AP3038" s="17"/>
      <c r="AQ3038" s="17"/>
      <c r="AR3038" s="17"/>
      <c r="AS3038" s="17"/>
      <c r="AT3038" s="17"/>
      <c r="AU3038" s="17"/>
      <c r="AV3038" s="17"/>
      <c r="AW3038" s="17"/>
      <c r="AX3038" s="17"/>
      <c r="AY3038" s="17"/>
    </row>
    <row r="3039" spans="2:51">
      <c r="B3039" s="6" t="s">
        <v>597</v>
      </c>
      <c r="C3039" s="17"/>
      <c r="D3039" s="17"/>
      <c r="E3039" s="17"/>
      <c r="F3039" s="17"/>
      <c r="G3039" s="17"/>
      <c r="H3039" s="17"/>
      <c r="I3039" s="17"/>
      <c r="J3039" s="17"/>
      <c r="K3039" s="17"/>
      <c r="L3039" s="17"/>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7"/>
      <c r="AI3039" s="17"/>
      <c r="AJ3039" s="17"/>
      <c r="AK3039" s="17"/>
      <c r="AL3039" s="17"/>
      <c r="AM3039" s="17"/>
      <c r="AN3039" s="17"/>
      <c r="AO3039" s="17"/>
      <c r="AP3039" s="17"/>
      <c r="AQ3039" s="17"/>
      <c r="AR3039" s="17"/>
      <c r="AS3039" s="17"/>
      <c r="AT3039" s="17"/>
      <c r="AU3039" s="17"/>
      <c r="AV3039" s="17"/>
      <c r="AW3039" s="17"/>
      <c r="AX3039" s="17"/>
      <c r="AY3039" s="17"/>
    </row>
    <row r="3040" spans="2:51">
      <c r="B3040" s="24" t="s">
        <v>16</v>
      </c>
      <c r="C3040" s="17"/>
      <c r="D3040" s="17"/>
      <c r="E3040" s="17"/>
      <c r="F3040" s="17"/>
      <c r="G3040" s="17"/>
      <c r="H3040" s="17"/>
      <c r="I3040" s="17"/>
      <c r="J3040" s="17"/>
      <c r="K3040" s="17"/>
      <c r="L3040" s="17"/>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7"/>
      <c r="AI3040" s="17"/>
      <c r="AJ3040" s="17"/>
      <c r="AK3040" s="17"/>
      <c r="AL3040" s="17"/>
      <c r="AM3040" s="17"/>
      <c r="AN3040" s="17"/>
      <c r="AO3040" s="17"/>
      <c r="AP3040" s="17"/>
      <c r="AQ3040" s="17"/>
      <c r="AR3040" s="17"/>
      <c r="AS3040" s="17"/>
      <c r="AT3040" s="17"/>
      <c r="AU3040" s="17"/>
      <c r="AV3040" s="17"/>
      <c r="AW3040" s="17"/>
      <c r="AX3040" s="17"/>
      <c r="AY3040" s="17"/>
    </row>
    <row r="3041" spans="2:51">
      <c r="B3041" t="s">
        <v>133</v>
      </c>
      <c r="C3041" s="17">
        <v>0.15332564927849299</v>
      </c>
      <c r="D3041" s="17">
        <v>0.16291631546107099</v>
      </c>
      <c r="E3041" s="17">
        <v>0.14255635650132101</v>
      </c>
      <c r="F3041" s="17"/>
      <c r="G3041" s="17">
        <v>0.15405514225432199</v>
      </c>
      <c r="H3041" s="17">
        <v>0.19135497708485799</v>
      </c>
      <c r="I3041" s="17">
        <v>0.124613650381997</v>
      </c>
      <c r="J3041" s="17">
        <v>0.16110669080231599</v>
      </c>
      <c r="K3041" s="17">
        <v>0.17219788989637899</v>
      </c>
      <c r="L3041" s="17">
        <v>0.12506872165303001</v>
      </c>
      <c r="M3041" s="17"/>
      <c r="N3041" s="17">
        <v>0.196391795917115</v>
      </c>
      <c r="O3041" s="17">
        <v>0.145429546203828</v>
      </c>
      <c r="P3041" s="17">
        <v>0.12523122090635</v>
      </c>
      <c r="Q3041" s="17">
        <v>0.132893332003065</v>
      </c>
      <c r="R3041" s="17"/>
      <c r="S3041" s="17">
        <v>0.178122576815476</v>
      </c>
      <c r="T3041" s="17">
        <v>0.118419991859817</v>
      </c>
      <c r="U3041" s="17">
        <v>0.123941204824873</v>
      </c>
      <c r="V3041" s="17">
        <v>0.19466031320725399</v>
      </c>
      <c r="W3041" s="17">
        <v>0.20615825451868999</v>
      </c>
      <c r="X3041" s="17">
        <v>0.17809703796561699</v>
      </c>
      <c r="Y3041" s="17">
        <v>0.160819101106706</v>
      </c>
      <c r="Z3041" s="17">
        <v>0.142692319203722</v>
      </c>
      <c r="AA3041" s="17">
        <v>0.13686979530926599</v>
      </c>
      <c r="AB3041" s="17">
        <v>0.13592947802931299</v>
      </c>
      <c r="AC3041" s="17">
        <v>0.14638603050694499</v>
      </c>
      <c r="AD3041" s="17">
        <v>5.6356719753894502E-2</v>
      </c>
      <c r="AE3041" s="17"/>
      <c r="AF3041" s="17">
        <v>0.12278401659433</v>
      </c>
      <c r="AG3041" s="17">
        <v>0.1912983409175</v>
      </c>
      <c r="AH3041" s="17">
        <v>0.13113743951921</v>
      </c>
      <c r="AI3041" s="17"/>
      <c r="AJ3041" s="17">
        <v>0.144078144996622</v>
      </c>
      <c r="AK3041" s="17">
        <v>0.18916468492482399</v>
      </c>
      <c r="AL3041" s="17">
        <v>0.17950947355213301</v>
      </c>
      <c r="AM3041" s="17"/>
      <c r="AN3041" s="17">
        <v>0.112857756415495</v>
      </c>
      <c r="AO3041" s="17">
        <v>0.150601809378306</v>
      </c>
      <c r="AP3041" s="17">
        <v>0.19576327370566601</v>
      </c>
      <c r="AQ3041" s="17">
        <v>0.188629518931342</v>
      </c>
      <c r="AR3041" s="17">
        <v>0.27331510086141197</v>
      </c>
      <c r="AS3041" s="17"/>
      <c r="AT3041" s="17">
        <v>0.15862681568090001</v>
      </c>
      <c r="AU3041" s="17">
        <v>0.110063321751662</v>
      </c>
      <c r="AV3041" s="17"/>
      <c r="AW3041" s="17">
        <v>0.18394980277726999</v>
      </c>
      <c r="AX3041" s="17">
        <v>0.18574410618404899</v>
      </c>
      <c r="AY3041" s="17">
        <v>0.10834059217712499</v>
      </c>
    </row>
    <row r="3042" spans="2:51">
      <c r="B3042" t="s">
        <v>134</v>
      </c>
      <c r="C3042" s="17">
        <v>0.37160127117396102</v>
      </c>
      <c r="D3042" s="17">
        <v>0.363702867639558</v>
      </c>
      <c r="E3042" s="17">
        <v>0.38009771161427203</v>
      </c>
      <c r="F3042" s="17"/>
      <c r="G3042" s="17">
        <v>0.41184386784552002</v>
      </c>
      <c r="H3042" s="17">
        <v>0.35921799246288499</v>
      </c>
      <c r="I3042" s="17">
        <v>0.441920728900625</v>
      </c>
      <c r="J3042" s="17">
        <v>0.351044219188832</v>
      </c>
      <c r="K3042" s="17">
        <v>0.32415976756331799</v>
      </c>
      <c r="L3042" s="17">
        <v>0.357638241964431</v>
      </c>
      <c r="M3042" s="17"/>
      <c r="N3042" s="17">
        <v>0.40604585343680299</v>
      </c>
      <c r="O3042" s="17">
        <v>0.39142270291868603</v>
      </c>
      <c r="P3042" s="17">
        <v>0.35626595844629599</v>
      </c>
      <c r="Q3042" s="17">
        <v>0.32732053952857598</v>
      </c>
      <c r="R3042" s="17"/>
      <c r="S3042" s="17">
        <v>0.40978897490598398</v>
      </c>
      <c r="T3042" s="17">
        <v>0.41144347729384301</v>
      </c>
      <c r="U3042" s="17">
        <v>0.383164806234364</v>
      </c>
      <c r="V3042" s="17">
        <v>0.275007826038425</v>
      </c>
      <c r="W3042" s="17">
        <v>0.29836411863683898</v>
      </c>
      <c r="X3042" s="17">
        <v>0.40230666200166199</v>
      </c>
      <c r="Y3042" s="17">
        <v>0.33906911416783098</v>
      </c>
      <c r="Z3042" s="17">
        <v>0.276952907726772</v>
      </c>
      <c r="AA3042" s="17">
        <v>0.36654396922218702</v>
      </c>
      <c r="AB3042" s="17">
        <v>0.35674709361210899</v>
      </c>
      <c r="AC3042" s="17">
        <v>0.49840870043197599</v>
      </c>
      <c r="AD3042" s="17">
        <v>0.44146579924600099</v>
      </c>
      <c r="AE3042" s="17"/>
      <c r="AF3042" s="17">
        <v>0.37473116132392098</v>
      </c>
      <c r="AG3042" s="17">
        <v>0.38844527551617097</v>
      </c>
      <c r="AH3042" s="17">
        <v>0.31145421672255502</v>
      </c>
      <c r="AI3042" s="17"/>
      <c r="AJ3042" s="17">
        <v>0.36952773438833397</v>
      </c>
      <c r="AK3042" s="17">
        <v>0.40756726516999398</v>
      </c>
      <c r="AL3042" s="17">
        <v>0.36962041456620698</v>
      </c>
      <c r="AM3042" s="17"/>
      <c r="AN3042" s="17">
        <v>0.31661701776823498</v>
      </c>
      <c r="AO3042" s="17">
        <v>0.36992988630498802</v>
      </c>
      <c r="AP3042" s="17">
        <v>0.35599324173406399</v>
      </c>
      <c r="AQ3042" s="17">
        <v>0.44930935066247901</v>
      </c>
      <c r="AR3042" s="17">
        <v>0.48714651802439102</v>
      </c>
      <c r="AS3042" s="17"/>
      <c r="AT3042" s="17">
        <v>0.36897196520198899</v>
      </c>
      <c r="AU3042" s="17">
        <v>0.38121178712748299</v>
      </c>
      <c r="AV3042" s="17"/>
      <c r="AW3042" s="17">
        <v>0.39083386722006003</v>
      </c>
      <c r="AX3042" s="17">
        <v>0.413254473334699</v>
      </c>
      <c r="AY3042" s="17">
        <v>0.33668589338018201</v>
      </c>
    </row>
    <row r="3043" spans="2:51">
      <c r="B3043" t="s">
        <v>135</v>
      </c>
      <c r="C3043" s="17">
        <v>0.270000158354957</v>
      </c>
      <c r="D3043" s="17">
        <v>0.28959926665867203</v>
      </c>
      <c r="E3043" s="17">
        <v>0.250897292235639</v>
      </c>
      <c r="F3043" s="17"/>
      <c r="G3043" s="17">
        <v>0.222851031043655</v>
      </c>
      <c r="H3043" s="17">
        <v>0.27739718379045097</v>
      </c>
      <c r="I3043" s="17">
        <v>0.25662786350198002</v>
      </c>
      <c r="J3043" s="17">
        <v>0.229131933020506</v>
      </c>
      <c r="K3043" s="17">
        <v>0.282361856745521</v>
      </c>
      <c r="L3043" s="17">
        <v>0.31803274052836999</v>
      </c>
      <c r="M3043" s="17"/>
      <c r="N3043" s="17">
        <v>0.23399120885420299</v>
      </c>
      <c r="O3043" s="17">
        <v>0.24136054675592999</v>
      </c>
      <c r="P3043" s="17">
        <v>0.27198811078037</v>
      </c>
      <c r="Q3043" s="17">
        <v>0.34786051593071599</v>
      </c>
      <c r="R3043" s="17"/>
      <c r="S3043" s="17">
        <v>0.24679490679734301</v>
      </c>
      <c r="T3043" s="17">
        <v>0.31367979902220999</v>
      </c>
      <c r="U3043" s="17">
        <v>0.27639345284202599</v>
      </c>
      <c r="V3043" s="17">
        <v>0.256406413696119</v>
      </c>
      <c r="W3043" s="17">
        <v>0.20545605563494901</v>
      </c>
      <c r="X3043" s="17">
        <v>0.26770369834199997</v>
      </c>
      <c r="Y3043" s="17">
        <v>0.30893430722294701</v>
      </c>
      <c r="Z3043" s="17">
        <v>0.36501547130364198</v>
      </c>
      <c r="AA3043" s="17">
        <v>0.28662808774667597</v>
      </c>
      <c r="AB3043" s="17">
        <v>0.288587004108665</v>
      </c>
      <c r="AC3043" s="17">
        <v>0.142738827664425</v>
      </c>
      <c r="AD3043" s="17">
        <v>0.211866806120801</v>
      </c>
      <c r="AE3043" s="17"/>
      <c r="AF3043" s="17">
        <v>0.265495361966262</v>
      </c>
      <c r="AG3043" s="17">
        <v>0.25428779873325602</v>
      </c>
      <c r="AH3043" s="17">
        <v>0.35021188306795398</v>
      </c>
      <c r="AI3043" s="17"/>
      <c r="AJ3043" s="17">
        <v>0.27503127461285798</v>
      </c>
      <c r="AK3043" s="17">
        <v>0.22563013909495</v>
      </c>
      <c r="AL3043" s="17">
        <v>0.27879879023739901</v>
      </c>
      <c r="AM3043" s="17"/>
      <c r="AN3043" s="17">
        <v>0.30360439362277403</v>
      </c>
      <c r="AO3043" s="17">
        <v>0.30003045089215102</v>
      </c>
      <c r="AP3043" s="17">
        <v>0.249529077068017</v>
      </c>
      <c r="AQ3043" s="17">
        <v>0.2297256822265</v>
      </c>
      <c r="AR3043" s="17">
        <v>0</v>
      </c>
      <c r="AS3043" s="17"/>
      <c r="AT3043" s="17">
        <v>0.266956125192647</v>
      </c>
      <c r="AU3043" s="17">
        <v>0.30788853923576198</v>
      </c>
      <c r="AV3043" s="17"/>
      <c r="AW3043" s="17">
        <v>0.23803921447048801</v>
      </c>
      <c r="AX3043" s="17">
        <v>0.30011020672451499</v>
      </c>
      <c r="AY3043" s="17">
        <v>0.29693783953835201</v>
      </c>
    </row>
    <row r="3044" spans="2:51">
      <c r="B3044" t="s">
        <v>136</v>
      </c>
      <c r="C3044" s="17">
        <v>0.10233485213701</v>
      </c>
      <c r="D3044" s="17">
        <v>9.1452168535671993E-2</v>
      </c>
      <c r="E3044" s="17">
        <v>0.114291206710602</v>
      </c>
      <c r="F3044" s="17"/>
      <c r="G3044" s="17">
        <v>0.15371638450914599</v>
      </c>
      <c r="H3044" s="17">
        <v>8.4973791687322997E-2</v>
      </c>
      <c r="I3044" s="17">
        <v>6.6998465599777193E-2</v>
      </c>
      <c r="J3044" s="17">
        <v>0.14703434781222499</v>
      </c>
      <c r="K3044" s="17">
        <v>0.100033541034055</v>
      </c>
      <c r="L3044" s="17">
        <v>8.5904413061421006E-2</v>
      </c>
      <c r="M3044" s="17"/>
      <c r="N3044" s="17">
        <v>0.102814259659201</v>
      </c>
      <c r="O3044" s="17">
        <v>0.115584075067412</v>
      </c>
      <c r="P3044" s="17">
        <v>0.10025725101822899</v>
      </c>
      <c r="Q3044" s="17">
        <v>8.9116741139716502E-2</v>
      </c>
      <c r="R3044" s="17"/>
      <c r="S3044" s="17">
        <v>5.7387005465779899E-2</v>
      </c>
      <c r="T3044" s="17">
        <v>6.1334200337207302E-2</v>
      </c>
      <c r="U3044" s="17">
        <v>0.13392904214224</v>
      </c>
      <c r="V3044" s="17">
        <v>0.14830011774589399</v>
      </c>
      <c r="W3044" s="17">
        <v>0.19009408078723</v>
      </c>
      <c r="X3044" s="17">
        <v>8.1313249910827806E-2</v>
      </c>
      <c r="Y3044" s="17">
        <v>9.5956201606241007E-2</v>
      </c>
      <c r="Z3044" s="17">
        <v>8.2419247884626595E-2</v>
      </c>
      <c r="AA3044" s="17">
        <v>5.5614690810106601E-2</v>
      </c>
      <c r="AB3044" s="17">
        <v>0.19233474878920301</v>
      </c>
      <c r="AC3044" s="17">
        <v>5.7813635835632503E-2</v>
      </c>
      <c r="AD3044" s="17">
        <v>0.18691068173154499</v>
      </c>
      <c r="AE3044" s="17"/>
      <c r="AF3044" s="17">
        <v>0.116138269411697</v>
      </c>
      <c r="AG3044" s="17">
        <v>8.9870551265180607E-2</v>
      </c>
      <c r="AH3044" s="17">
        <v>6.1134510247077299E-2</v>
      </c>
      <c r="AI3044" s="17"/>
      <c r="AJ3044" s="17">
        <v>0.12020165236678</v>
      </c>
      <c r="AK3044" s="17">
        <v>9.1120221367344406E-2</v>
      </c>
      <c r="AL3044" s="17">
        <v>6.6624794858926306E-2</v>
      </c>
      <c r="AM3044" s="17"/>
      <c r="AN3044" s="17">
        <v>0.122358424613701</v>
      </c>
      <c r="AO3044" s="17">
        <v>8.4763978043942603E-2</v>
      </c>
      <c r="AP3044" s="17">
        <v>0.113643684630025</v>
      </c>
      <c r="AQ3044" s="17">
        <v>7.8058886843714995E-2</v>
      </c>
      <c r="AR3044" s="17">
        <v>5.9410383628760603E-2</v>
      </c>
      <c r="AS3044" s="17"/>
      <c r="AT3044" s="17">
        <v>0.10093209343184099</v>
      </c>
      <c r="AU3044" s="17">
        <v>0.11546464076828</v>
      </c>
      <c r="AV3044" s="17"/>
      <c r="AW3044" s="17">
        <v>0.101888615678842</v>
      </c>
      <c r="AX3044" s="17">
        <v>7.9394039671795799E-2</v>
      </c>
      <c r="AY3044" s="17">
        <v>0.11002180203145701</v>
      </c>
    </row>
    <row r="3045" spans="2:51">
      <c r="B3045" t="s">
        <v>137</v>
      </c>
      <c r="C3045" s="17">
        <v>5.4192338506162598E-2</v>
      </c>
      <c r="D3045" s="17">
        <v>5.8775512347872601E-2</v>
      </c>
      <c r="E3045" s="17">
        <v>4.9677359718851802E-2</v>
      </c>
      <c r="F3045" s="17"/>
      <c r="G3045" s="17">
        <v>4.8044062442683097E-2</v>
      </c>
      <c r="H3045" s="17">
        <v>5.6416463787488401E-2</v>
      </c>
      <c r="I3045" s="17">
        <v>6.12587393717791E-2</v>
      </c>
      <c r="J3045" s="17">
        <v>5.4893332989021798E-2</v>
      </c>
      <c r="K3045" s="17">
        <v>6.8580311524424897E-2</v>
      </c>
      <c r="L3045" s="17">
        <v>3.9994835013776299E-2</v>
      </c>
      <c r="M3045" s="17"/>
      <c r="N3045" s="17">
        <v>3.3313126700352198E-2</v>
      </c>
      <c r="O3045" s="17">
        <v>4.9870947564357601E-2</v>
      </c>
      <c r="P3045" s="17">
        <v>8.9492540344719304E-2</v>
      </c>
      <c r="Q3045" s="17">
        <v>4.6382719313336103E-2</v>
      </c>
      <c r="R3045" s="17"/>
      <c r="S3045" s="17">
        <v>5.7981231812696002E-2</v>
      </c>
      <c r="T3045" s="17">
        <v>5.1773285624483002E-2</v>
      </c>
      <c r="U3045" s="17">
        <v>4.0478920143542901E-2</v>
      </c>
      <c r="V3045" s="17">
        <v>7.3794638968919496E-2</v>
      </c>
      <c r="W3045" s="17">
        <v>4.2484932892468297E-2</v>
      </c>
      <c r="X3045" s="17">
        <v>4.1034851551617298E-2</v>
      </c>
      <c r="Y3045" s="17">
        <v>5.7575640538518498E-2</v>
      </c>
      <c r="Z3045" s="17">
        <v>3.4626846850385903E-2</v>
      </c>
      <c r="AA3045" s="17">
        <v>8.3555096590299693E-2</v>
      </c>
      <c r="AB3045" s="17">
        <v>0</v>
      </c>
      <c r="AC3045" s="17">
        <v>9.4880386993127494E-2</v>
      </c>
      <c r="AD3045" s="17">
        <v>6.9030058516914697E-2</v>
      </c>
      <c r="AE3045" s="17"/>
      <c r="AF3045" s="17">
        <v>7.7445005261474298E-2</v>
      </c>
      <c r="AG3045" s="17">
        <v>3.4215951600286697E-2</v>
      </c>
      <c r="AH3045" s="17">
        <v>5.3452194624097303E-2</v>
      </c>
      <c r="AI3045" s="17"/>
      <c r="AJ3045" s="17">
        <v>4.7209816512754202E-2</v>
      </c>
      <c r="AK3045" s="17">
        <v>4.2255725157007797E-2</v>
      </c>
      <c r="AL3045" s="17">
        <v>7.8232290356126694E-2</v>
      </c>
      <c r="AM3045" s="17"/>
      <c r="AN3045" s="17">
        <v>6.4230808019711705E-2</v>
      </c>
      <c r="AO3045" s="17">
        <v>6.5669051680153898E-2</v>
      </c>
      <c r="AP3045" s="17">
        <v>3.4421170610676698E-2</v>
      </c>
      <c r="AQ3045" s="17">
        <v>3.1570991950388101E-2</v>
      </c>
      <c r="AR3045" s="17">
        <v>0.10378842294878</v>
      </c>
      <c r="AS3045" s="17"/>
      <c r="AT3045" s="17">
        <v>5.6274474755630299E-2</v>
      </c>
      <c r="AU3045" s="17">
        <v>2.8995284949334101E-2</v>
      </c>
      <c r="AV3045" s="17"/>
      <c r="AW3045" s="17">
        <v>5.0796743412394499E-2</v>
      </c>
      <c r="AX3045" s="17">
        <v>0</v>
      </c>
      <c r="AY3045" s="17">
        <v>7.5014753776724799E-2</v>
      </c>
    </row>
    <row r="3046" spans="2:51">
      <c r="B3046" t="s">
        <v>119</v>
      </c>
      <c r="C3046" s="17">
        <v>4.8545730549416098E-2</v>
      </c>
      <c r="D3046" s="17">
        <v>3.3553869357154202E-2</v>
      </c>
      <c r="E3046" s="17">
        <v>6.2480073219314099E-2</v>
      </c>
      <c r="F3046" s="17"/>
      <c r="G3046" s="17">
        <v>9.4895119046741298E-3</v>
      </c>
      <c r="H3046" s="17">
        <v>3.0639591186994199E-2</v>
      </c>
      <c r="I3046" s="17">
        <v>4.8580552243841599E-2</v>
      </c>
      <c r="J3046" s="17">
        <v>5.6789476187099501E-2</v>
      </c>
      <c r="K3046" s="17">
        <v>5.2666633236302302E-2</v>
      </c>
      <c r="L3046" s="17">
        <v>7.33610477789714E-2</v>
      </c>
      <c r="M3046" s="17"/>
      <c r="N3046" s="17">
        <v>2.7443755432325499E-2</v>
      </c>
      <c r="O3046" s="17">
        <v>5.6332181489787199E-2</v>
      </c>
      <c r="P3046" s="17">
        <v>5.6764918504035998E-2</v>
      </c>
      <c r="Q3046" s="17">
        <v>5.64261520845903E-2</v>
      </c>
      <c r="R3046" s="17"/>
      <c r="S3046" s="17">
        <v>4.9925304202721399E-2</v>
      </c>
      <c r="T3046" s="17">
        <v>4.3349245862439802E-2</v>
      </c>
      <c r="U3046" s="17">
        <v>4.20925738129534E-2</v>
      </c>
      <c r="V3046" s="17">
        <v>5.1830690343389101E-2</v>
      </c>
      <c r="W3046" s="17">
        <v>5.7442557529823898E-2</v>
      </c>
      <c r="X3046" s="17">
        <v>2.95445002282759E-2</v>
      </c>
      <c r="Y3046" s="17">
        <v>3.7645635357757001E-2</v>
      </c>
      <c r="Z3046" s="17">
        <v>9.8293207030851204E-2</v>
      </c>
      <c r="AA3046" s="17">
        <v>7.0788360321464502E-2</v>
      </c>
      <c r="AB3046" s="17">
        <v>2.64016754607093E-2</v>
      </c>
      <c r="AC3046" s="17">
        <v>5.9772418567894302E-2</v>
      </c>
      <c r="AD3046" s="17">
        <v>3.4369934630844201E-2</v>
      </c>
      <c r="AE3046" s="17"/>
      <c r="AF3046" s="17">
        <v>4.34061854423161E-2</v>
      </c>
      <c r="AG3046" s="17">
        <v>4.1882081967606302E-2</v>
      </c>
      <c r="AH3046" s="17">
        <v>9.2609755819106104E-2</v>
      </c>
      <c r="AI3046" s="17"/>
      <c r="AJ3046" s="17">
        <v>4.3951377122651E-2</v>
      </c>
      <c r="AK3046" s="17">
        <v>4.4261964285879897E-2</v>
      </c>
      <c r="AL3046" s="17">
        <v>2.7214236429207499E-2</v>
      </c>
      <c r="AM3046" s="17"/>
      <c r="AN3046" s="17">
        <v>8.0331599560082706E-2</v>
      </c>
      <c r="AO3046" s="17">
        <v>2.9004823700458301E-2</v>
      </c>
      <c r="AP3046" s="17">
        <v>5.0649552251551301E-2</v>
      </c>
      <c r="AQ3046" s="17">
        <v>2.2705569385576899E-2</v>
      </c>
      <c r="AR3046" s="17">
        <v>7.6339574536657004E-2</v>
      </c>
      <c r="AS3046" s="17"/>
      <c r="AT3046" s="17">
        <v>4.8238525736993103E-2</v>
      </c>
      <c r="AU3046" s="17">
        <v>5.6376426167478101E-2</v>
      </c>
      <c r="AV3046" s="17"/>
      <c r="AW3046" s="17">
        <v>3.4491756440946202E-2</v>
      </c>
      <c r="AX3046" s="17">
        <v>2.1497174084941301E-2</v>
      </c>
      <c r="AY3046" s="17">
        <v>7.2999119096159304E-2</v>
      </c>
    </row>
    <row r="3047" spans="2:51">
      <c r="B3047" t="s">
        <v>138</v>
      </c>
      <c r="C3047" s="17">
        <v>0.52492692045245404</v>
      </c>
      <c r="D3047" s="17">
        <v>0.52661918310062905</v>
      </c>
      <c r="E3047" s="17">
        <v>0.52265406811559301</v>
      </c>
      <c r="F3047" s="17"/>
      <c r="G3047" s="17">
        <v>0.565899010099841</v>
      </c>
      <c r="H3047" s="17">
        <v>0.55057296954774304</v>
      </c>
      <c r="I3047" s="17">
        <v>0.56653437928262196</v>
      </c>
      <c r="J3047" s="17">
        <v>0.51215090999114798</v>
      </c>
      <c r="K3047" s="17">
        <v>0.49635765745969701</v>
      </c>
      <c r="L3047" s="17">
        <v>0.48270696361746102</v>
      </c>
      <c r="M3047" s="17"/>
      <c r="N3047" s="17">
        <v>0.60243764935391797</v>
      </c>
      <c r="O3047" s="17">
        <v>0.53685224912251395</v>
      </c>
      <c r="P3047" s="17">
        <v>0.48149717935264602</v>
      </c>
      <c r="Q3047" s="17">
        <v>0.46021387153164101</v>
      </c>
      <c r="R3047" s="17"/>
      <c r="S3047" s="17">
        <v>0.58791155172146004</v>
      </c>
      <c r="T3047" s="17">
        <v>0.52986346915366</v>
      </c>
      <c r="U3047" s="17">
        <v>0.50710601105923703</v>
      </c>
      <c r="V3047" s="17">
        <v>0.46966813924567902</v>
      </c>
      <c r="W3047" s="17">
        <v>0.50452237315552895</v>
      </c>
      <c r="X3047" s="17">
        <v>0.58040369996727903</v>
      </c>
      <c r="Y3047" s="17">
        <v>0.49988821527453697</v>
      </c>
      <c r="Z3047" s="17">
        <v>0.419645226930494</v>
      </c>
      <c r="AA3047" s="17">
        <v>0.50341376453145403</v>
      </c>
      <c r="AB3047" s="17">
        <v>0.49267657164142198</v>
      </c>
      <c r="AC3047" s="17">
        <v>0.64479473093892103</v>
      </c>
      <c r="AD3047" s="17">
        <v>0.49782251899989499</v>
      </c>
      <c r="AE3047" s="17"/>
      <c r="AF3047" s="17">
        <v>0.49751517791825101</v>
      </c>
      <c r="AG3047" s="17">
        <v>0.57974361643367101</v>
      </c>
      <c r="AH3047" s="17">
        <v>0.442591656241765</v>
      </c>
      <c r="AI3047" s="17"/>
      <c r="AJ3047" s="17">
        <v>0.51360587938495705</v>
      </c>
      <c r="AK3047" s="17">
        <v>0.59673195009481805</v>
      </c>
      <c r="AL3047" s="17">
        <v>0.54912988811834096</v>
      </c>
      <c r="AM3047" s="17"/>
      <c r="AN3047" s="17">
        <v>0.42947477418372998</v>
      </c>
      <c r="AO3047" s="17">
        <v>0.52053169568329405</v>
      </c>
      <c r="AP3047" s="17">
        <v>0.55175651543973003</v>
      </c>
      <c r="AQ3047" s="17">
        <v>0.63793886959381996</v>
      </c>
      <c r="AR3047" s="17">
        <v>0.76046161888580299</v>
      </c>
      <c r="AS3047" s="17"/>
      <c r="AT3047" s="17">
        <v>0.52759878088288903</v>
      </c>
      <c r="AU3047" s="17">
        <v>0.49127510887914499</v>
      </c>
      <c r="AV3047" s="17"/>
      <c r="AW3047" s="17">
        <v>0.57478366999732999</v>
      </c>
      <c r="AX3047" s="17">
        <v>0.59899857951874802</v>
      </c>
      <c r="AY3047" s="17">
        <v>0.44502648555730701</v>
      </c>
    </row>
    <row r="3048" spans="2:51">
      <c r="B3048" t="s">
        <v>139</v>
      </c>
      <c r="C3048" s="17">
        <v>0.156527190643173</v>
      </c>
      <c r="D3048" s="17">
        <v>0.15022768088354499</v>
      </c>
      <c r="E3048" s="17">
        <v>0.16396856642945401</v>
      </c>
      <c r="F3048" s="17"/>
      <c r="G3048" s="17">
        <v>0.20176044695183001</v>
      </c>
      <c r="H3048" s="17">
        <v>0.14139025547481099</v>
      </c>
      <c r="I3048" s="17">
        <v>0.12825720497155599</v>
      </c>
      <c r="J3048" s="17">
        <v>0.20192768080124701</v>
      </c>
      <c r="K3048" s="17">
        <v>0.16861385255847999</v>
      </c>
      <c r="L3048" s="17">
        <v>0.12589924807519701</v>
      </c>
      <c r="M3048" s="17"/>
      <c r="N3048" s="17">
        <v>0.13612738635955299</v>
      </c>
      <c r="O3048" s="17">
        <v>0.16545502263176901</v>
      </c>
      <c r="P3048" s="17">
        <v>0.18974979136294801</v>
      </c>
      <c r="Q3048" s="17">
        <v>0.135499460453053</v>
      </c>
      <c r="R3048" s="17"/>
      <c r="S3048" s="17">
        <v>0.115368237278476</v>
      </c>
      <c r="T3048" s="17">
        <v>0.11310748596169</v>
      </c>
      <c r="U3048" s="17">
        <v>0.17440796228578301</v>
      </c>
      <c r="V3048" s="17">
        <v>0.22209475671481299</v>
      </c>
      <c r="W3048" s="17">
        <v>0.23257901367969899</v>
      </c>
      <c r="X3048" s="17">
        <v>0.122348101462445</v>
      </c>
      <c r="Y3048" s="17">
        <v>0.15353184214476001</v>
      </c>
      <c r="Z3048" s="17">
        <v>0.117046094735013</v>
      </c>
      <c r="AA3048" s="17">
        <v>0.139169787400406</v>
      </c>
      <c r="AB3048" s="17">
        <v>0.19233474878920301</v>
      </c>
      <c r="AC3048" s="17">
        <v>0.15269402282875999</v>
      </c>
      <c r="AD3048" s="17">
        <v>0.25594074024845898</v>
      </c>
      <c r="AE3048" s="17"/>
      <c r="AF3048" s="17">
        <v>0.19358327467317099</v>
      </c>
      <c r="AG3048" s="17">
        <v>0.124086502865467</v>
      </c>
      <c r="AH3048" s="17">
        <v>0.114586704871175</v>
      </c>
      <c r="AI3048" s="17"/>
      <c r="AJ3048" s="17">
        <v>0.16741146887953401</v>
      </c>
      <c r="AK3048" s="17">
        <v>0.133375946524352</v>
      </c>
      <c r="AL3048" s="17">
        <v>0.144857085215053</v>
      </c>
      <c r="AM3048" s="17"/>
      <c r="AN3048" s="17">
        <v>0.18658923263341301</v>
      </c>
      <c r="AO3048" s="17">
        <v>0.150433029724097</v>
      </c>
      <c r="AP3048" s="17">
        <v>0.14806485524070201</v>
      </c>
      <c r="AQ3048" s="17">
        <v>0.10962987879410301</v>
      </c>
      <c r="AR3048" s="17">
        <v>0.16319880657753999</v>
      </c>
      <c r="AS3048" s="17"/>
      <c r="AT3048" s="17">
        <v>0.157206568187471</v>
      </c>
      <c r="AU3048" s="17">
        <v>0.14445992571761401</v>
      </c>
      <c r="AV3048" s="17"/>
      <c r="AW3048" s="17">
        <v>0.15268535909123601</v>
      </c>
      <c r="AX3048" s="17">
        <v>7.9394039671795799E-2</v>
      </c>
      <c r="AY3048" s="17">
        <v>0.18503655580818201</v>
      </c>
    </row>
    <row r="3049" spans="2:51">
      <c r="B3049" t="s">
        <v>140</v>
      </c>
      <c r="C3049" s="17">
        <v>0.36839972980928098</v>
      </c>
      <c r="D3049" s="17">
        <v>0.37639150221708401</v>
      </c>
      <c r="E3049" s="17">
        <v>0.358685501686139</v>
      </c>
      <c r="F3049" s="17"/>
      <c r="G3049" s="17">
        <v>0.36413856314801202</v>
      </c>
      <c r="H3049" s="17">
        <v>0.409182714072932</v>
      </c>
      <c r="I3049" s="17">
        <v>0.438277174311066</v>
      </c>
      <c r="J3049" s="17">
        <v>0.31022322918990197</v>
      </c>
      <c r="K3049" s="17">
        <v>0.32774380490121702</v>
      </c>
      <c r="L3049" s="17">
        <v>0.35680771554226398</v>
      </c>
      <c r="M3049" s="17"/>
      <c r="N3049" s="17">
        <v>0.46631026299436501</v>
      </c>
      <c r="O3049" s="17">
        <v>0.37139722649074502</v>
      </c>
      <c r="P3049" s="17">
        <v>0.29174738798969801</v>
      </c>
      <c r="Q3049" s="17">
        <v>0.32471441107858801</v>
      </c>
      <c r="R3049" s="17"/>
      <c r="S3049" s="17">
        <v>0.47254331444298397</v>
      </c>
      <c r="T3049" s="17">
        <v>0.41675598319196899</v>
      </c>
      <c r="U3049" s="17">
        <v>0.33269804877345399</v>
      </c>
      <c r="V3049" s="17">
        <v>0.247573382530865</v>
      </c>
      <c r="W3049" s="17">
        <v>0.27194335947582998</v>
      </c>
      <c r="X3049" s="17">
        <v>0.45805559850483402</v>
      </c>
      <c r="Y3049" s="17">
        <v>0.34635637312977702</v>
      </c>
      <c r="Z3049" s="17">
        <v>0.30259913219548201</v>
      </c>
      <c r="AA3049" s="17">
        <v>0.364243977131048</v>
      </c>
      <c r="AB3049" s="17">
        <v>0.300341822852219</v>
      </c>
      <c r="AC3049" s="17">
        <v>0.49210070811016099</v>
      </c>
      <c r="AD3049" s="17">
        <v>0.24188177875143599</v>
      </c>
      <c r="AE3049" s="17"/>
      <c r="AF3049" s="17">
        <v>0.30393190324507902</v>
      </c>
      <c r="AG3049" s="17">
        <v>0.45565711356820399</v>
      </c>
      <c r="AH3049" s="17">
        <v>0.32800495137058999</v>
      </c>
      <c r="AI3049" s="17"/>
      <c r="AJ3049" s="17">
        <v>0.34619441050542299</v>
      </c>
      <c r="AK3049" s="17">
        <v>0.46335600357046602</v>
      </c>
      <c r="AL3049" s="17">
        <v>0.40427280290328799</v>
      </c>
      <c r="AM3049" s="17"/>
      <c r="AN3049" s="17">
        <v>0.242885541550317</v>
      </c>
      <c r="AO3049" s="17">
        <v>0.37009866595919699</v>
      </c>
      <c r="AP3049" s="17">
        <v>0.40369166019902802</v>
      </c>
      <c r="AQ3049" s="17">
        <v>0.52830899079971705</v>
      </c>
      <c r="AR3049" s="17">
        <v>0.59726281230826295</v>
      </c>
      <c r="AS3049" s="17"/>
      <c r="AT3049" s="17">
        <v>0.370392212695419</v>
      </c>
      <c r="AU3049" s="17">
        <v>0.34681518316153198</v>
      </c>
      <c r="AV3049" s="17"/>
      <c r="AW3049" s="17">
        <v>0.42209831090609401</v>
      </c>
      <c r="AX3049" s="17">
        <v>0.51960453984695198</v>
      </c>
      <c r="AY3049" s="17">
        <v>0.25998992974912499</v>
      </c>
    </row>
    <row r="3050" spans="2:51">
      <c r="C3050" s="17"/>
      <c r="D3050" s="17"/>
      <c r="E3050" s="17"/>
      <c r="F3050" s="17"/>
      <c r="G3050" s="17"/>
      <c r="H3050" s="17"/>
      <c r="I3050" s="17"/>
      <c r="J3050" s="17"/>
      <c r="K3050" s="17"/>
      <c r="L3050" s="17"/>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7"/>
      <c r="AI3050" s="17"/>
      <c r="AJ3050" s="17"/>
      <c r="AK3050" s="17"/>
      <c r="AL3050" s="17"/>
      <c r="AM3050" s="17"/>
      <c r="AN3050" s="17"/>
      <c r="AO3050" s="17"/>
      <c r="AP3050" s="17"/>
      <c r="AQ3050" s="17"/>
      <c r="AR3050" s="17"/>
      <c r="AS3050" s="17"/>
      <c r="AT3050" s="17"/>
      <c r="AU3050" s="17"/>
      <c r="AV3050" s="17"/>
      <c r="AW3050" s="17"/>
      <c r="AX3050" s="17"/>
      <c r="AY3050" s="17"/>
    </row>
    <row r="3051" spans="2:51">
      <c r="B3051" s="6" t="s">
        <v>598</v>
      </c>
      <c r="C3051" s="17"/>
      <c r="D3051" s="17"/>
      <c r="E3051" s="17"/>
      <c r="F3051" s="17"/>
      <c r="G3051" s="17"/>
      <c r="H3051" s="17"/>
      <c r="I3051" s="17"/>
      <c r="J3051" s="17"/>
      <c r="K3051" s="17"/>
      <c r="L3051" s="17"/>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7"/>
      <c r="AI3051" s="17"/>
      <c r="AJ3051" s="17"/>
      <c r="AK3051" s="17"/>
      <c r="AL3051" s="17"/>
      <c r="AM3051" s="17"/>
      <c r="AN3051" s="17"/>
      <c r="AO3051" s="17"/>
      <c r="AP3051" s="17"/>
      <c r="AQ3051" s="17"/>
      <c r="AR3051" s="17"/>
      <c r="AS3051" s="17"/>
      <c r="AT3051" s="17"/>
      <c r="AU3051" s="17"/>
      <c r="AV3051" s="17"/>
      <c r="AW3051" s="17"/>
      <c r="AX3051" s="17"/>
      <c r="AY3051" s="17"/>
    </row>
    <row r="3052" spans="2:51">
      <c r="B3052" s="24" t="s">
        <v>15</v>
      </c>
      <c r="C3052" s="17"/>
      <c r="D3052" s="17"/>
      <c r="E3052" s="17"/>
      <c r="F3052" s="17"/>
      <c r="G3052" s="17"/>
      <c r="H3052" s="17"/>
      <c r="I3052" s="17"/>
      <c r="J3052" s="17"/>
      <c r="K3052" s="17"/>
      <c r="L3052" s="17"/>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7"/>
      <c r="AI3052" s="17"/>
      <c r="AJ3052" s="17"/>
      <c r="AK3052" s="17"/>
      <c r="AL3052" s="17"/>
      <c r="AM3052" s="17"/>
      <c r="AN3052" s="17"/>
      <c r="AO3052" s="17"/>
      <c r="AP3052" s="17"/>
      <c r="AQ3052" s="17"/>
      <c r="AR3052" s="17"/>
      <c r="AS3052" s="17"/>
      <c r="AT3052" s="17"/>
      <c r="AU3052" s="17"/>
      <c r="AV3052" s="17"/>
      <c r="AW3052" s="17"/>
      <c r="AX3052" s="17"/>
      <c r="AY3052" s="17"/>
    </row>
    <row r="3053" spans="2:51">
      <c r="B3053" t="s">
        <v>599</v>
      </c>
      <c r="C3053" s="17">
        <v>0.59912895372318498</v>
      </c>
      <c r="D3053" s="17">
        <v>0.62530706285512805</v>
      </c>
      <c r="E3053" s="17">
        <v>0.57330390572876799</v>
      </c>
      <c r="F3053" s="17"/>
      <c r="G3053" s="17">
        <v>0.62747556718332997</v>
      </c>
      <c r="H3053" s="17">
        <v>0.58446352941673996</v>
      </c>
      <c r="I3053" s="17">
        <v>0.61408212772918702</v>
      </c>
      <c r="J3053" s="17">
        <v>0.58626189929407302</v>
      </c>
      <c r="K3053" s="17">
        <v>0.56256271365075505</v>
      </c>
      <c r="L3053" s="17">
        <v>0.62061760440404401</v>
      </c>
      <c r="M3053" s="17"/>
      <c r="N3053" s="17">
        <v>0.68346327068218604</v>
      </c>
      <c r="O3053" s="17">
        <v>0.61228020184576304</v>
      </c>
      <c r="P3053" s="17">
        <v>0.56438746285501595</v>
      </c>
      <c r="Q3053" s="17">
        <v>0.52493889356979495</v>
      </c>
      <c r="R3053" s="17"/>
      <c r="S3053" s="17">
        <v>0.61060324948549005</v>
      </c>
      <c r="T3053" s="17">
        <v>0.600245596191046</v>
      </c>
      <c r="U3053" s="17">
        <v>0.62229303245932799</v>
      </c>
      <c r="V3053" s="17">
        <v>0.60507517070842298</v>
      </c>
      <c r="W3053" s="17">
        <v>0.59219646280063298</v>
      </c>
      <c r="X3053" s="17">
        <v>0.58320762862420805</v>
      </c>
      <c r="Y3053" s="17">
        <v>0.591954324924161</v>
      </c>
      <c r="Z3053" s="17">
        <v>0.59702370554616402</v>
      </c>
      <c r="AA3053" s="17">
        <v>0.56348956586695198</v>
      </c>
      <c r="AB3053" s="17">
        <v>0.62294204096624595</v>
      </c>
      <c r="AC3053" s="17">
        <v>0.59332226423111201</v>
      </c>
      <c r="AD3053" s="17">
        <v>0.62239464456899396</v>
      </c>
      <c r="AE3053" s="17"/>
      <c r="AF3053" s="17">
        <v>0.54748486897267301</v>
      </c>
      <c r="AG3053" s="17">
        <v>0.67786418832001305</v>
      </c>
      <c r="AH3053" s="17">
        <v>0.50183042609906703</v>
      </c>
      <c r="AI3053" s="17"/>
      <c r="AJ3053" s="17">
        <v>0.60205653729586095</v>
      </c>
      <c r="AK3053" s="17">
        <v>0.65652482271091295</v>
      </c>
      <c r="AL3053" s="17">
        <v>0.68671831941110195</v>
      </c>
      <c r="AM3053" s="17"/>
      <c r="AN3053" s="17">
        <v>0.50556841589232904</v>
      </c>
      <c r="AO3053" s="17">
        <v>0.60052327687267504</v>
      </c>
      <c r="AP3053" s="17">
        <v>0.65557207770622605</v>
      </c>
      <c r="AQ3053" s="17">
        <v>0.69188861080770303</v>
      </c>
      <c r="AR3053" s="17">
        <v>0.75986293396315896</v>
      </c>
      <c r="AS3053" s="17"/>
      <c r="AT3053" s="17">
        <v>0.60243886353369203</v>
      </c>
      <c r="AU3053" s="17">
        <v>0.56908092017600598</v>
      </c>
      <c r="AV3053" s="17"/>
      <c r="AW3053" s="17">
        <v>0.68659467420153997</v>
      </c>
      <c r="AX3053" s="17">
        <v>0.63534575387137804</v>
      </c>
      <c r="AY3053" s="17">
        <v>0.49609243986576301</v>
      </c>
    </row>
    <row r="3054" spans="2:51">
      <c r="B3054" t="s">
        <v>600</v>
      </c>
      <c r="C3054" s="17">
        <v>0.197813372491253</v>
      </c>
      <c r="D3054" s="17">
        <v>0.20583372684362899</v>
      </c>
      <c r="E3054" s="17">
        <v>0.190435345529953</v>
      </c>
      <c r="F3054" s="17"/>
      <c r="G3054" s="17">
        <v>0.21495722331624101</v>
      </c>
      <c r="H3054" s="17">
        <v>0.22726501305753799</v>
      </c>
      <c r="I3054" s="17">
        <v>0.211256784270519</v>
      </c>
      <c r="J3054" s="17">
        <v>0.19498477771866601</v>
      </c>
      <c r="K3054" s="17">
        <v>0.19766476372147099</v>
      </c>
      <c r="L3054" s="17">
        <v>0.16136997529604799</v>
      </c>
      <c r="M3054" s="17"/>
      <c r="N3054" s="17">
        <v>0.17711323017092301</v>
      </c>
      <c r="O3054" s="17">
        <v>0.18680051295633299</v>
      </c>
      <c r="P3054" s="17">
        <v>0.21918834894078701</v>
      </c>
      <c r="Q3054" s="17">
        <v>0.21202520374880801</v>
      </c>
      <c r="R3054" s="17"/>
      <c r="S3054" s="17">
        <v>0.18804928000486401</v>
      </c>
      <c r="T3054" s="17">
        <v>0.21189247487131899</v>
      </c>
      <c r="U3054" s="17">
        <v>0.187043355671033</v>
      </c>
      <c r="V3054" s="17">
        <v>0.15881180426129901</v>
      </c>
      <c r="W3054" s="17">
        <v>0.22656311922863601</v>
      </c>
      <c r="X3054" s="17">
        <v>0.19843340076040999</v>
      </c>
      <c r="Y3054" s="17">
        <v>0.20531688407788001</v>
      </c>
      <c r="Z3054" s="17">
        <v>0.18530864674468001</v>
      </c>
      <c r="AA3054" s="17">
        <v>0.223926808940937</v>
      </c>
      <c r="AB3054" s="17">
        <v>0.17957094867083601</v>
      </c>
      <c r="AC3054" s="17">
        <v>0.19908370787914301</v>
      </c>
      <c r="AD3054" s="17">
        <v>0.205229612090849</v>
      </c>
      <c r="AE3054" s="17"/>
      <c r="AF3054" s="17">
        <v>0.23782624042176301</v>
      </c>
      <c r="AG3054" s="17">
        <v>0.15361114772589099</v>
      </c>
      <c r="AH3054" s="17">
        <v>0.21456932795221001</v>
      </c>
      <c r="AI3054" s="17"/>
      <c r="AJ3054" s="17">
        <v>0.210221998608563</v>
      </c>
      <c r="AK3054" s="17">
        <v>0.174183874445095</v>
      </c>
      <c r="AL3054" s="17">
        <v>0.17424445605060701</v>
      </c>
      <c r="AM3054" s="17"/>
      <c r="AN3054" s="17">
        <v>0.206195373475411</v>
      </c>
      <c r="AO3054" s="17">
        <v>0.21333297642117799</v>
      </c>
      <c r="AP3054" s="17">
        <v>0.18434857402096999</v>
      </c>
      <c r="AQ3054" s="17">
        <v>0.17459786519279799</v>
      </c>
      <c r="AR3054" s="17">
        <v>0.104880767759164</v>
      </c>
      <c r="AS3054" s="17"/>
      <c r="AT3054" s="17">
        <v>0.19468907510017999</v>
      </c>
      <c r="AU3054" s="17">
        <v>0.227832502553137</v>
      </c>
      <c r="AV3054" s="17"/>
      <c r="AW3054" s="17">
        <v>0.176314145860514</v>
      </c>
      <c r="AX3054" s="17">
        <v>0.21942071681977501</v>
      </c>
      <c r="AY3054" s="17">
        <v>0.21517425476536001</v>
      </c>
    </row>
    <row r="3055" spans="2:51">
      <c r="B3055" t="s">
        <v>119</v>
      </c>
      <c r="C3055" s="17">
        <v>0.203057673785563</v>
      </c>
      <c r="D3055" s="17">
        <v>0.16885921030124201</v>
      </c>
      <c r="E3055" s="17">
        <v>0.236260748741279</v>
      </c>
      <c r="F3055" s="17"/>
      <c r="G3055" s="17">
        <v>0.15756720950042999</v>
      </c>
      <c r="H3055" s="17">
        <v>0.188271457525722</v>
      </c>
      <c r="I3055" s="17">
        <v>0.17466108800029501</v>
      </c>
      <c r="J3055" s="17">
        <v>0.218753322987261</v>
      </c>
      <c r="K3055" s="17">
        <v>0.23977252262777399</v>
      </c>
      <c r="L3055" s="17">
        <v>0.218012420299909</v>
      </c>
      <c r="M3055" s="17"/>
      <c r="N3055" s="17">
        <v>0.13942349914689101</v>
      </c>
      <c r="O3055" s="17">
        <v>0.200919285197905</v>
      </c>
      <c r="P3055" s="17">
        <v>0.21642418820419801</v>
      </c>
      <c r="Q3055" s="17">
        <v>0.26303590268139598</v>
      </c>
      <c r="R3055" s="17"/>
      <c r="S3055" s="17">
        <v>0.20134747050964599</v>
      </c>
      <c r="T3055" s="17">
        <v>0.18786192893763501</v>
      </c>
      <c r="U3055" s="17">
        <v>0.19066361186963901</v>
      </c>
      <c r="V3055" s="17">
        <v>0.23611302503027801</v>
      </c>
      <c r="W3055" s="17">
        <v>0.18124041797073101</v>
      </c>
      <c r="X3055" s="17">
        <v>0.21835897061538101</v>
      </c>
      <c r="Y3055" s="17">
        <v>0.20272879099796001</v>
      </c>
      <c r="Z3055" s="17">
        <v>0.217667647709156</v>
      </c>
      <c r="AA3055" s="17">
        <v>0.21258362519211099</v>
      </c>
      <c r="AB3055" s="17">
        <v>0.19748701036291799</v>
      </c>
      <c r="AC3055" s="17">
        <v>0.20759402788974499</v>
      </c>
      <c r="AD3055" s="17">
        <v>0.17237574334015801</v>
      </c>
      <c r="AE3055" s="17"/>
      <c r="AF3055" s="17">
        <v>0.21468889060556401</v>
      </c>
      <c r="AG3055" s="17">
        <v>0.16852466395409599</v>
      </c>
      <c r="AH3055" s="17">
        <v>0.28360024594872402</v>
      </c>
      <c r="AI3055" s="17"/>
      <c r="AJ3055" s="17">
        <v>0.187721464095575</v>
      </c>
      <c r="AK3055" s="17">
        <v>0.16929130284399099</v>
      </c>
      <c r="AL3055" s="17">
        <v>0.13903722453829101</v>
      </c>
      <c r="AM3055" s="17"/>
      <c r="AN3055" s="17">
        <v>0.28823621063226001</v>
      </c>
      <c r="AO3055" s="17">
        <v>0.186143746706147</v>
      </c>
      <c r="AP3055" s="17">
        <v>0.16007934827280401</v>
      </c>
      <c r="AQ3055" s="17">
        <v>0.13351352399949901</v>
      </c>
      <c r="AR3055" s="17">
        <v>0.13525629827767799</v>
      </c>
      <c r="AS3055" s="17"/>
      <c r="AT3055" s="17">
        <v>0.20287206136612801</v>
      </c>
      <c r="AU3055" s="17">
        <v>0.20308657727085699</v>
      </c>
      <c r="AV3055" s="17"/>
      <c r="AW3055" s="17">
        <v>0.13709117993794501</v>
      </c>
      <c r="AX3055" s="17">
        <v>0.145233529308846</v>
      </c>
      <c r="AY3055" s="17">
        <v>0.28873330536887698</v>
      </c>
    </row>
    <row r="3056" spans="2:51">
      <c r="C3056" s="17"/>
      <c r="D3056" s="17"/>
      <c r="E3056" s="17"/>
      <c r="F3056" s="17"/>
      <c r="G3056" s="17"/>
      <c r="H3056" s="17"/>
      <c r="I3056" s="17"/>
      <c r="J3056" s="17"/>
      <c r="K3056" s="17"/>
      <c r="L3056" s="17"/>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7"/>
      <c r="AI3056" s="17"/>
      <c r="AJ3056" s="17"/>
      <c r="AK3056" s="17"/>
      <c r="AL3056" s="17"/>
      <c r="AM3056" s="17"/>
      <c r="AN3056" s="17"/>
      <c r="AO3056" s="17"/>
      <c r="AP3056" s="17"/>
      <c r="AQ3056" s="17"/>
      <c r="AR3056" s="17"/>
      <c r="AS3056" s="17"/>
      <c r="AT3056" s="17"/>
      <c r="AU3056" s="17"/>
      <c r="AV3056" s="17"/>
      <c r="AW3056" s="17"/>
      <c r="AX3056" s="17"/>
      <c r="AY3056" s="17"/>
    </row>
    <row r="3057" spans="2:51">
      <c r="B3057" s="6" t="s">
        <v>601</v>
      </c>
      <c r="C3057" s="17"/>
      <c r="D3057" s="17"/>
      <c r="E3057" s="17"/>
      <c r="F3057" s="17"/>
      <c r="G3057" s="17"/>
      <c r="H3057" s="17"/>
      <c r="I3057" s="17"/>
      <c r="J3057" s="17"/>
      <c r="K3057" s="17"/>
      <c r="L3057" s="17"/>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7"/>
      <c r="AI3057" s="17"/>
      <c r="AJ3057" s="17"/>
      <c r="AK3057" s="17"/>
      <c r="AL3057" s="17"/>
      <c r="AM3057" s="17"/>
      <c r="AN3057" s="17"/>
      <c r="AO3057" s="17"/>
      <c r="AP3057" s="17"/>
      <c r="AQ3057" s="17"/>
      <c r="AR3057" s="17"/>
      <c r="AS3057" s="17"/>
      <c r="AT3057" s="17"/>
      <c r="AU3057" s="17"/>
      <c r="AV3057" s="17"/>
      <c r="AW3057" s="17"/>
      <c r="AX3057" s="17"/>
      <c r="AY3057" s="17"/>
    </row>
    <row r="3058" spans="2:51">
      <c r="B3058" s="24" t="s">
        <v>15</v>
      </c>
      <c r="C3058" s="17"/>
      <c r="D3058" s="17"/>
      <c r="E3058" s="17"/>
      <c r="F3058" s="17"/>
      <c r="G3058" s="17"/>
      <c r="H3058" s="17"/>
      <c r="I3058" s="17"/>
      <c r="J3058" s="17"/>
      <c r="K3058" s="17"/>
      <c r="L3058" s="17"/>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7"/>
      <c r="AI3058" s="17"/>
      <c r="AJ3058" s="17"/>
      <c r="AK3058" s="17"/>
      <c r="AL3058" s="17"/>
      <c r="AM3058" s="17"/>
      <c r="AN3058" s="17"/>
      <c r="AO3058" s="17"/>
      <c r="AP3058" s="17"/>
      <c r="AQ3058" s="17"/>
      <c r="AR3058" s="17"/>
      <c r="AS3058" s="17"/>
      <c r="AT3058" s="17"/>
      <c r="AU3058" s="17"/>
      <c r="AV3058" s="17"/>
      <c r="AW3058" s="17"/>
      <c r="AX3058" s="17"/>
      <c r="AY3058" s="17"/>
    </row>
    <row r="3059" spans="2:51">
      <c r="B3059" t="s">
        <v>602</v>
      </c>
      <c r="C3059" s="17">
        <v>0.421489284723642</v>
      </c>
      <c r="D3059" s="17">
        <v>0.48288585407878398</v>
      </c>
      <c r="E3059" s="17">
        <v>0.36526224459503298</v>
      </c>
      <c r="F3059" s="17"/>
      <c r="G3059" s="17">
        <v>0.39574497331032998</v>
      </c>
      <c r="H3059" s="17">
        <v>0.42226883258527798</v>
      </c>
      <c r="I3059" s="17">
        <v>0.41707622125816102</v>
      </c>
      <c r="J3059" s="17">
        <v>0.41981080802683901</v>
      </c>
      <c r="K3059" s="17">
        <v>0.39707407731958599</v>
      </c>
      <c r="L3059" s="17">
        <v>0.45340454456829499</v>
      </c>
      <c r="M3059" s="17"/>
      <c r="N3059" s="17">
        <v>0.487968417522265</v>
      </c>
      <c r="O3059" s="17">
        <v>0.40389709910479099</v>
      </c>
      <c r="P3059" s="17">
        <v>0.415532531814435</v>
      </c>
      <c r="Q3059" s="17">
        <v>0.37517382182800801</v>
      </c>
      <c r="R3059" s="17"/>
      <c r="S3059" s="17">
        <v>0.44713452513346003</v>
      </c>
      <c r="T3059" s="17">
        <v>0.41792110132653698</v>
      </c>
      <c r="U3059" s="17">
        <v>0.42222062053972298</v>
      </c>
      <c r="V3059" s="17">
        <v>0.41332525376386797</v>
      </c>
      <c r="W3059" s="17">
        <v>0.44056037589470898</v>
      </c>
      <c r="X3059" s="17">
        <v>0.40463777436721199</v>
      </c>
      <c r="Y3059" s="17">
        <v>0.42563033181807802</v>
      </c>
      <c r="Z3059" s="17">
        <v>0.45199172826344303</v>
      </c>
      <c r="AA3059" s="17">
        <v>0.397653126788031</v>
      </c>
      <c r="AB3059" s="17">
        <v>0.41207675423527201</v>
      </c>
      <c r="AC3059" s="17">
        <v>0.40060467273734601</v>
      </c>
      <c r="AD3059" s="17">
        <v>0.44874883131382298</v>
      </c>
      <c r="AE3059" s="17"/>
      <c r="AF3059" s="17">
        <v>0.40799781833405002</v>
      </c>
      <c r="AG3059" s="17">
        <v>0.46381766896876298</v>
      </c>
      <c r="AH3059" s="17">
        <v>0.363929132834869</v>
      </c>
      <c r="AI3059" s="17"/>
      <c r="AJ3059" s="17">
        <v>0.49873299091638701</v>
      </c>
      <c r="AK3059" s="17">
        <v>0.42006075131409698</v>
      </c>
      <c r="AL3059" s="17">
        <v>0.486712351161384</v>
      </c>
      <c r="AM3059" s="17"/>
      <c r="AN3059" s="17">
        <v>0.359113738223937</v>
      </c>
      <c r="AO3059" s="17">
        <v>0.41500081717861398</v>
      </c>
      <c r="AP3059" s="17">
        <v>0.437652153308422</v>
      </c>
      <c r="AQ3059" s="17">
        <v>0.51443841768559095</v>
      </c>
      <c r="AR3059" s="17">
        <v>0.56757193920460902</v>
      </c>
      <c r="AS3059" s="17"/>
      <c r="AT3059" s="17">
        <v>0.421027474143219</v>
      </c>
      <c r="AU3059" s="17">
        <v>0.42411214099366001</v>
      </c>
      <c r="AV3059" s="17"/>
      <c r="AW3059" s="17">
        <v>0.49863825788553401</v>
      </c>
      <c r="AX3059" s="17">
        <v>0.45193489332264097</v>
      </c>
      <c r="AY3059" s="17">
        <v>0.330997585841322</v>
      </c>
    </row>
    <row r="3060" spans="2:51">
      <c r="B3060" t="s">
        <v>603</v>
      </c>
      <c r="C3060" s="17">
        <v>0.35645309158112198</v>
      </c>
      <c r="D3060" s="17">
        <v>0.33812475194320801</v>
      </c>
      <c r="E3060" s="17">
        <v>0.37103979872327503</v>
      </c>
      <c r="F3060" s="17"/>
      <c r="G3060" s="17">
        <v>0.46053484228518399</v>
      </c>
      <c r="H3060" s="17">
        <v>0.37988300126077001</v>
      </c>
      <c r="I3060" s="17">
        <v>0.36781585735573402</v>
      </c>
      <c r="J3060" s="17">
        <v>0.34324087572044798</v>
      </c>
      <c r="K3060" s="17">
        <v>0.33427498474444201</v>
      </c>
      <c r="L3060" s="17">
        <v>0.30897760764188797</v>
      </c>
      <c r="M3060" s="17"/>
      <c r="N3060" s="17">
        <v>0.35717764269859997</v>
      </c>
      <c r="O3060" s="17">
        <v>0.37346824434134501</v>
      </c>
      <c r="P3060" s="17">
        <v>0.347843443127623</v>
      </c>
      <c r="Q3060" s="17">
        <v>0.34324351938305703</v>
      </c>
      <c r="R3060" s="17"/>
      <c r="S3060" s="17">
        <v>0.34578616269004098</v>
      </c>
      <c r="T3060" s="17">
        <v>0.382395318970081</v>
      </c>
      <c r="U3060" s="17">
        <v>0.37141538996284301</v>
      </c>
      <c r="V3060" s="17">
        <v>0.31198289687150699</v>
      </c>
      <c r="W3060" s="17">
        <v>0.35988486490214899</v>
      </c>
      <c r="X3060" s="17">
        <v>0.36622590654256199</v>
      </c>
      <c r="Y3060" s="17">
        <v>0.36525121790621501</v>
      </c>
      <c r="Z3060" s="17">
        <v>0.29634377994825101</v>
      </c>
      <c r="AA3060" s="17">
        <v>0.37379962606941503</v>
      </c>
      <c r="AB3060" s="17">
        <v>0.36322705100748098</v>
      </c>
      <c r="AC3060" s="17">
        <v>0.35191094896137098</v>
      </c>
      <c r="AD3060" s="17">
        <v>0.32190350698512099</v>
      </c>
      <c r="AE3060" s="17"/>
      <c r="AF3060" s="17">
        <v>0.35814212623646202</v>
      </c>
      <c r="AG3060" s="17">
        <v>0.342478861825803</v>
      </c>
      <c r="AH3060" s="17">
        <v>0.334327560976174</v>
      </c>
      <c r="AI3060" s="17"/>
      <c r="AJ3060" s="17">
        <v>0.30069783759242502</v>
      </c>
      <c r="AK3060" s="17">
        <v>0.39316973764747398</v>
      </c>
      <c r="AL3060" s="17">
        <v>0.33077920711935599</v>
      </c>
      <c r="AM3060" s="17"/>
      <c r="AN3060" s="17">
        <v>0.33623614404657498</v>
      </c>
      <c r="AO3060" s="17">
        <v>0.38143820454776001</v>
      </c>
      <c r="AP3060" s="17">
        <v>0.38059007890758201</v>
      </c>
      <c r="AQ3060" s="17">
        <v>0.34849526263056702</v>
      </c>
      <c r="AR3060" s="17">
        <v>0.26252847852195699</v>
      </c>
      <c r="AS3060" s="17"/>
      <c r="AT3060" s="17">
        <v>0.35657954566889899</v>
      </c>
      <c r="AU3060" s="17">
        <v>0.359627616408283</v>
      </c>
      <c r="AV3060" s="17"/>
      <c r="AW3060" s="17">
        <v>0.34411539312216499</v>
      </c>
      <c r="AX3060" s="17">
        <v>0.38309086888728799</v>
      </c>
      <c r="AY3060" s="17">
        <v>0.362698546515487</v>
      </c>
    </row>
    <row r="3061" spans="2:51">
      <c r="B3061" t="s">
        <v>119</v>
      </c>
      <c r="C3061" s="17">
        <v>0.22205762369523599</v>
      </c>
      <c r="D3061" s="17">
        <v>0.178989393978008</v>
      </c>
      <c r="E3061" s="17">
        <v>0.26369795668169199</v>
      </c>
      <c r="F3061" s="17"/>
      <c r="G3061" s="17">
        <v>0.143720184404485</v>
      </c>
      <c r="H3061" s="17">
        <v>0.19784816615395101</v>
      </c>
      <c r="I3061" s="17">
        <v>0.21510792138610499</v>
      </c>
      <c r="J3061" s="17">
        <v>0.23694831625271301</v>
      </c>
      <c r="K3061" s="17">
        <v>0.268650937935972</v>
      </c>
      <c r="L3061" s="17">
        <v>0.23761784778981701</v>
      </c>
      <c r="M3061" s="17"/>
      <c r="N3061" s="17">
        <v>0.154853939779134</v>
      </c>
      <c r="O3061" s="17">
        <v>0.222634656553864</v>
      </c>
      <c r="P3061" s="17">
        <v>0.236624025057942</v>
      </c>
      <c r="Q3061" s="17">
        <v>0.28158265878893501</v>
      </c>
      <c r="R3061" s="17"/>
      <c r="S3061" s="17">
        <v>0.207079312176498</v>
      </c>
      <c r="T3061" s="17">
        <v>0.19968357970338199</v>
      </c>
      <c r="U3061" s="17">
        <v>0.20636398949743301</v>
      </c>
      <c r="V3061" s="17">
        <v>0.27469184936462498</v>
      </c>
      <c r="W3061" s="17">
        <v>0.199554759203142</v>
      </c>
      <c r="X3061" s="17">
        <v>0.229136319090227</v>
      </c>
      <c r="Y3061" s="17">
        <v>0.209118450275707</v>
      </c>
      <c r="Z3061" s="17">
        <v>0.25166449178830602</v>
      </c>
      <c r="AA3061" s="17">
        <v>0.22854724714255401</v>
      </c>
      <c r="AB3061" s="17">
        <v>0.224696194757247</v>
      </c>
      <c r="AC3061" s="17">
        <v>0.247484378301283</v>
      </c>
      <c r="AD3061" s="17">
        <v>0.229347661701055</v>
      </c>
      <c r="AE3061" s="17"/>
      <c r="AF3061" s="17">
        <v>0.23386005542948801</v>
      </c>
      <c r="AG3061" s="17">
        <v>0.19370346920543399</v>
      </c>
      <c r="AH3061" s="17">
        <v>0.30174330618895601</v>
      </c>
      <c r="AI3061" s="17"/>
      <c r="AJ3061" s="17">
        <v>0.200569171491188</v>
      </c>
      <c r="AK3061" s="17">
        <v>0.18676951103842901</v>
      </c>
      <c r="AL3061" s="17">
        <v>0.18250844171926101</v>
      </c>
      <c r="AM3061" s="17"/>
      <c r="AN3061" s="17">
        <v>0.30465011772948802</v>
      </c>
      <c r="AO3061" s="17">
        <v>0.20356097827362499</v>
      </c>
      <c r="AP3061" s="17">
        <v>0.18175776778399599</v>
      </c>
      <c r="AQ3061" s="17">
        <v>0.137066319683842</v>
      </c>
      <c r="AR3061" s="17">
        <v>0.16989958227343399</v>
      </c>
      <c r="AS3061" s="17"/>
      <c r="AT3061" s="17">
        <v>0.22239298018788201</v>
      </c>
      <c r="AU3061" s="17">
        <v>0.21626024259805701</v>
      </c>
      <c r="AV3061" s="17"/>
      <c r="AW3061" s="17">
        <v>0.157246348992301</v>
      </c>
      <c r="AX3061" s="17">
        <v>0.164974237790071</v>
      </c>
      <c r="AY3061" s="17">
        <v>0.30630386764319101</v>
      </c>
    </row>
    <row r="3062" spans="2:51">
      <c r="C3062" s="17"/>
      <c r="D3062" s="17"/>
      <c r="E3062" s="17"/>
      <c r="F3062" s="17"/>
      <c r="G3062" s="17"/>
      <c r="H3062" s="17"/>
      <c r="I3062" s="17"/>
      <c r="J3062" s="17"/>
      <c r="K3062" s="17"/>
      <c r="L3062" s="17"/>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7"/>
      <c r="AI3062" s="17"/>
      <c r="AJ3062" s="17"/>
      <c r="AK3062" s="17"/>
      <c r="AL3062" s="17"/>
      <c r="AM3062" s="17"/>
      <c r="AN3062" s="17"/>
      <c r="AO3062" s="17"/>
      <c r="AP3062" s="17"/>
      <c r="AQ3062" s="17"/>
      <c r="AR3062" s="17"/>
      <c r="AS3062" s="17"/>
      <c r="AT3062" s="17"/>
      <c r="AU3062" s="17"/>
      <c r="AV3062" s="17"/>
      <c r="AW3062" s="17"/>
      <c r="AX3062" s="17"/>
      <c r="AY3062" s="17"/>
    </row>
    <row r="3063" spans="2:51">
      <c r="B3063" s="6" t="s">
        <v>604</v>
      </c>
      <c r="C3063" s="17"/>
      <c r="D3063" s="17"/>
      <c r="E3063" s="17"/>
      <c r="F3063" s="17"/>
      <c r="G3063" s="17"/>
      <c r="H3063" s="17"/>
      <c r="I3063" s="17"/>
      <c r="J3063" s="17"/>
      <c r="K3063" s="17"/>
      <c r="L3063" s="17"/>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7"/>
      <c r="AI3063" s="17"/>
      <c r="AJ3063" s="17"/>
      <c r="AK3063" s="17"/>
      <c r="AL3063" s="17"/>
      <c r="AM3063" s="17"/>
      <c r="AN3063" s="17"/>
      <c r="AO3063" s="17"/>
      <c r="AP3063" s="17"/>
      <c r="AQ3063" s="17"/>
      <c r="AR3063" s="17"/>
      <c r="AS3063" s="17"/>
      <c r="AT3063" s="17"/>
      <c r="AU3063" s="17"/>
      <c r="AV3063" s="17"/>
      <c r="AW3063" s="17"/>
      <c r="AX3063" s="17"/>
      <c r="AY3063" s="17"/>
    </row>
    <row r="3064" spans="2:51">
      <c r="B3064" s="24" t="s">
        <v>15</v>
      </c>
      <c r="C3064" s="17"/>
      <c r="D3064" s="17"/>
      <c r="E3064" s="17"/>
      <c r="F3064" s="17"/>
      <c r="G3064" s="17"/>
      <c r="H3064" s="17"/>
      <c r="I3064" s="17"/>
      <c r="J3064" s="17"/>
      <c r="K3064" s="17"/>
      <c r="L3064" s="17"/>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7"/>
      <c r="AI3064" s="17"/>
      <c r="AJ3064" s="17"/>
      <c r="AK3064" s="17"/>
      <c r="AL3064" s="17"/>
      <c r="AM3064" s="17"/>
      <c r="AN3064" s="17"/>
      <c r="AO3064" s="17"/>
      <c r="AP3064" s="17"/>
      <c r="AQ3064" s="17"/>
      <c r="AR3064" s="17"/>
      <c r="AS3064" s="17"/>
      <c r="AT3064" s="17"/>
      <c r="AU3064" s="17"/>
      <c r="AV3064" s="17"/>
      <c r="AW3064" s="17"/>
      <c r="AX3064" s="17"/>
      <c r="AY3064" s="17"/>
    </row>
    <row r="3065" spans="2:51">
      <c r="B3065" t="s">
        <v>133</v>
      </c>
      <c r="C3065" s="17">
        <v>0.109989598988115</v>
      </c>
      <c r="D3065" s="17">
        <v>0.130894775995746</v>
      </c>
      <c r="E3065" s="17">
        <v>8.9928153240741507E-2</v>
      </c>
      <c r="F3065" s="17"/>
      <c r="G3065" s="17">
        <v>0.15925721578760699</v>
      </c>
      <c r="H3065" s="17">
        <v>0.16061802577428499</v>
      </c>
      <c r="I3065" s="17">
        <v>0.121344029758124</v>
      </c>
      <c r="J3065" s="17">
        <v>8.8437773652426804E-2</v>
      </c>
      <c r="K3065" s="17">
        <v>8.0440468984403296E-2</v>
      </c>
      <c r="L3065" s="17">
        <v>7.8415875653764705E-2</v>
      </c>
      <c r="M3065" s="17"/>
      <c r="N3065" s="17">
        <v>0.11925079072698</v>
      </c>
      <c r="O3065" s="17">
        <v>0.103950094112316</v>
      </c>
      <c r="P3065" s="17">
        <v>0.11990204280108099</v>
      </c>
      <c r="Q3065" s="17">
        <v>9.5865378245623398E-2</v>
      </c>
      <c r="R3065" s="17"/>
      <c r="S3065" s="17">
        <v>0.129012122280488</v>
      </c>
      <c r="T3065" s="17">
        <v>0.103421388958994</v>
      </c>
      <c r="U3065" s="17">
        <v>0.106354333127683</v>
      </c>
      <c r="V3065" s="17">
        <v>9.2191364207704393E-2</v>
      </c>
      <c r="W3065" s="17">
        <v>0.101826639204878</v>
      </c>
      <c r="X3065" s="17">
        <v>0.11763709367613701</v>
      </c>
      <c r="Y3065" s="17">
        <v>0.11146459267717</v>
      </c>
      <c r="Z3065" s="17">
        <v>0.139419968962394</v>
      </c>
      <c r="AA3065" s="17">
        <v>0.10312592644014899</v>
      </c>
      <c r="AB3065" s="17">
        <v>0.119804043613015</v>
      </c>
      <c r="AC3065" s="17">
        <v>0.103567627817609</v>
      </c>
      <c r="AD3065" s="17">
        <v>8.5086807666991005E-2</v>
      </c>
      <c r="AE3065" s="17"/>
      <c r="AF3065" s="17">
        <v>9.4334127685255495E-2</v>
      </c>
      <c r="AG3065" s="17">
        <v>0.12583170876514699</v>
      </c>
      <c r="AH3065" s="17">
        <v>8.8155699540223398E-2</v>
      </c>
      <c r="AI3065" s="17"/>
      <c r="AJ3065" s="17">
        <v>0.110963258128618</v>
      </c>
      <c r="AK3065" s="17">
        <v>0.13654563112829199</v>
      </c>
      <c r="AL3065" s="17">
        <v>0.129403294012154</v>
      </c>
      <c r="AM3065" s="17"/>
      <c r="AN3065" s="17">
        <v>9.4330686144083006E-2</v>
      </c>
      <c r="AO3065" s="17">
        <v>0.108885123118676</v>
      </c>
      <c r="AP3065" s="17">
        <v>0.11764308993880999</v>
      </c>
      <c r="AQ3065" s="17">
        <v>0.15340847775276201</v>
      </c>
      <c r="AR3065" s="17">
        <v>0.24589388847416899</v>
      </c>
      <c r="AS3065" s="17"/>
      <c r="AT3065" s="17">
        <v>0.106959268562565</v>
      </c>
      <c r="AU3065" s="17">
        <v>0.13734912603587099</v>
      </c>
      <c r="AV3065" s="17"/>
      <c r="AW3065" s="17">
        <v>0.124803701055551</v>
      </c>
      <c r="AX3065" s="17">
        <v>0.128961319922482</v>
      </c>
      <c r="AY3065" s="17">
        <v>8.91865009752036E-2</v>
      </c>
    </row>
    <row r="3066" spans="2:51">
      <c r="B3066" t="s">
        <v>134</v>
      </c>
      <c r="C3066" s="17">
        <v>0.42568140324874998</v>
      </c>
      <c r="D3066" s="17">
        <v>0.41671953485756902</v>
      </c>
      <c r="E3066" s="17">
        <v>0.43253846083709302</v>
      </c>
      <c r="F3066" s="17"/>
      <c r="G3066" s="17">
        <v>0.41774455333180199</v>
      </c>
      <c r="H3066" s="17">
        <v>0.43828421910695697</v>
      </c>
      <c r="I3066" s="17">
        <v>0.46604837085723899</v>
      </c>
      <c r="J3066" s="17">
        <v>0.42471571582017698</v>
      </c>
      <c r="K3066" s="17">
        <v>0.38635874464870201</v>
      </c>
      <c r="L3066" s="17">
        <v>0.41934643627441198</v>
      </c>
      <c r="M3066" s="17"/>
      <c r="N3066" s="17">
        <v>0.47356670101954201</v>
      </c>
      <c r="O3066" s="17">
        <v>0.44604461660074801</v>
      </c>
      <c r="P3066" s="17">
        <v>0.39027675409811402</v>
      </c>
      <c r="Q3066" s="17">
        <v>0.386725390625834</v>
      </c>
      <c r="R3066" s="17"/>
      <c r="S3066" s="17">
        <v>0.44419706329040798</v>
      </c>
      <c r="T3066" s="17">
        <v>0.43012951764218799</v>
      </c>
      <c r="U3066" s="17">
        <v>0.42543848668059397</v>
      </c>
      <c r="V3066" s="17">
        <v>0.43027843065288701</v>
      </c>
      <c r="W3066" s="17">
        <v>0.40687563494362</v>
      </c>
      <c r="X3066" s="17">
        <v>0.433888425441873</v>
      </c>
      <c r="Y3066" s="17">
        <v>0.41788000931073499</v>
      </c>
      <c r="Z3066" s="17">
        <v>0.38643989428143</v>
      </c>
      <c r="AA3066" s="17">
        <v>0.41012684052607901</v>
      </c>
      <c r="AB3066" s="17">
        <v>0.44003213176310702</v>
      </c>
      <c r="AC3066" s="17">
        <v>0.408106359295341</v>
      </c>
      <c r="AD3066" s="17">
        <v>0.45142699223080202</v>
      </c>
      <c r="AE3066" s="17"/>
      <c r="AF3066" s="17">
        <v>0.37343411511067598</v>
      </c>
      <c r="AG3066" s="17">
        <v>0.48759201438800698</v>
      </c>
      <c r="AH3066" s="17">
        <v>0.38537059755622399</v>
      </c>
      <c r="AI3066" s="17"/>
      <c r="AJ3066" s="17">
        <v>0.40525297151607498</v>
      </c>
      <c r="AK3066" s="17">
        <v>0.49298555922215198</v>
      </c>
      <c r="AL3066" s="17">
        <v>0.48505218676164202</v>
      </c>
      <c r="AM3066" s="17"/>
      <c r="AN3066" s="17">
        <v>0.35821924626164298</v>
      </c>
      <c r="AO3066" s="17">
        <v>0.42862707318333998</v>
      </c>
      <c r="AP3066" s="17">
        <v>0.47345161336695701</v>
      </c>
      <c r="AQ3066" s="17">
        <v>0.48955472329044297</v>
      </c>
      <c r="AR3066" s="17">
        <v>0.47255622849184498</v>
      </c>
      <c r="AS3066" s="17"/>
      <c r="AT3066" s="17">
        <v>0.42480199904011301</v>
      </c>
      <c r="AU3066" s="17">
        <v>0.43523332255857</v>
      </c>
      <c r="AV3066" s="17"/>
      <c r="AW3066" s="17">
        <v>0.456082830330866</v>
      </c>
      <c r="AX3066" s="17">
        <v>0.440961886198798</v>
      </c>
      <c r="AY3066" s="17">
        <v>0.38916495905287102</v>
      </c>
    </row>
    <row r="3067" spans="2:51">
      <c r="B3067" t="s">
        <v>135</v>
      </c>
      <c r="C3067" s="17">
        <v>0.26240846412590002</v>
      </c>
      <c r="D3067" s="17">
        <v>0.26216572457885701</v>
      </c>
      <c r="E3067" s="17">
        <v>0.26403715142807699</v>
      </c>
      <c r="F3067" s="17"/>
      <c r="G3067" s="17">
        <v>0.20606906859093399</v>
      </c>
      <c r="H3067" s="17">
        <v>0.21893004021818699</v>
      </c>
      <c r="I3067" s="17">
        <v>0.20480513848370699</v>
      </c>
      <c r="J3067" s="17">
        <v>0.27270274104416797</v>
      </c>
      <c r="K3067" s="17">
        <v>0.31302188371906098</v>
      </c>
      <c r="L3067" s="17">
        <v>0.31793587811136997</v>
      </c>
      <c r="M3067" s="17"/>
      <c r="N3067" s="17">
        <v>0.236027917182177</v>
      </c>
      <c r="O3067" s="17">
        <v>0.25884576422085998</v>
      </c>
      <c r="P3067" s="17">
        <v>0.27884719847504402</v>
      </c>
      <c r="Q3067" s="17">
        <v>0.27732736232267602</v>
      </c>
      <c r="R3067" s="17"/>
      <c r="S3067" s="17">
        <v>0.23309850126802201</v>
      </c>
      <c r="T3067" s="17">
        <v>0.26939940382709598</v>
      </c>
      <c r="U3067" s="17">
        <v>0.281294034693506</v>
      </c>
      <c r="V3067" s="17">
        <v>0.26786302266060302</v>
      </c>
      <c r="W3067" s="17">
        <v>0.287567651065673</v>
      </c>
      <c r="X3067" s="17">
        <v>0.26089762243065101</v>
      </c>
      <c r="Y3067" s="17">
        <v>0.27844887692471798</v>
      </c>
      <c r="Z3067" s="17">
        <v>0.26390363684316598</v>
      </c>
      <c r="AA3067" s="17">
        <v>0.26522751190877403</v>
      </c>
      <c r="AB3067" s="17">
        <v>0.241383528714676</v>
      </c>
      <c r="AC3067" s="17">
        <v>0.25988926408291202</v>
      </c>
      <c r="AD3067" s="17">
        <v>0.23466028325194799</v>
      </c>
      <c r="AE3067" s="17"/>
      <c r="AF3067" s="17">
        <v>0.29515566338826899</v>
      </c>
      <c r="AG3067" s="17">
        <v>0.236378237049616</v>
      </c>
      <c r="AH3067" s="17">
        <v>0.26575903763133102</v>
      </c>
      <c r="AI3067" s="17"/>
      <c r="AJ3067" s="17">
        <v>0.29403061467114699</v>
      </c>
      <c r="AK3067" s="17">
        <v>0.21982186705804399</v>
      </c>
      <c r="AL3067" s="17">
        <v>0.21417405951860899</v>
      </c>
      <c r="AM3067" s="17"/>
      <c r="AN3067" s="17">
        <v>0.31892942829056398</v>
      </c>
      <c r="AO3067" s="17">
        <v>0.246079402686809</v>
      </c>
      <c r="AP3067" s="17">
        <v>0.23579875394785599</v>
      </c>
      <c r="AQ3067" s="17">
        <v>0.21717707303289399</v>
      </c>
      <c r="AR3067" s="17">
        <v>0.19918399654256999</v>
      </c>
      <c r="AS3067" s="17"/>
      <c r="AT3067" s="17">
        <v>0.266718016079319</v>
      </c>
      <c r="AU3067" s="17">
        <v>0.22431448802037901</v>
      </c>
      <c r="AV3067" s="17"/>
      <c r="AW3067" s="17">
        <v>0.25308866606786501</v>
      </c>
      <c r="AX3067" s="17">
        <v>0.26023669714449799</v>
      </c>
      <c r="AY3067" s="17">
        <v>0.27294686228137599</v>
      </c>
    </row>
    <row r="3068" spans="2:51">
      <c r="B3068" t="s">
        <v>136</v>
      </c>
      <c r="C3068" s="17">
        <v>0.107927233243649</v>
      </c>
      <c r="D3068" s="17">
        <v>0.103494436869754</v>
      </c>
      <c r="E3068" s="17">
        <v>0.112503748234382</v>
      </c>
      <c r="F3068" s="17"/>
      <c r="G3068" s="17">
        <v>0.13344053708308201</v>
      </c>
      <c r="H3068" s="17">
        <v>9.6964660544242201E-2</v>
      </c>
      <c r="I3068" s="17">
        <v>0.100780046718597</v>
      </c>
      <c r="J3068" s="17">
        <v>9.74204434160406E-2</v>
      </c>
      <c r="K3068" s="17">
        <v>0.11148602551896</v>
      </c>
      <c r="L3068" s="17">
        <v>0.114461059703371</v>
      </c>
      <c r="M3068" s="17"/>
      <c r="N3068" s="17">
        <v>0.100813534526007</v>
      </c>
      <c r="O3068" s="17">
        <v>0.10808165807698999</v>
      </c>
      <c r="P3068" s="17">
        <v>0.107646330618187</v>
      </c>
      <c r="Q3068" s="17">
        <v>0.11705358823730699</v>
      </c>
      <c r="R3068" s="17"/>
      <c r="S3068" s="17">
        <v>9.2680132382408506E-2</v>
      </c>
      <c r="T3068" s="17">
        <v>9.6979337080134606E-2</v>
      </c>
      <c r="U3068" s="17">
        <v>0.11977374001439201</v>
      </c>
      <c r="V3068" s="17">
        <v>0.118649975624511</v>
      </c>
      <c r="W3068" s="17">
        <v>0.110034379511273</v>
      </c>
      <c r="X3068" s="17">
        <v>0.12042410342403501</v>
      </c>
      <c r="Y3068" s="17">
        <v>9.7995017655241004E-2</v>
      </c>
      <c r="Z3068" s="17">
        <v>0.113213387122304</v>
      </c>
      <c r="AA3068" s="17">
        <v>0.115695299835959</v>
      </c>
      <c r="AB3068" s="17">
        <v>9.1240685795493603E-2</v>
      </c>
      <c r="AC3068" s="17">
        <v>0.127245144780081</v>
      </c>
      <c r="AD3068" s="17">
        <v>0.123559955294285</v>
      </c>
      <c r="AE3068" s="17"/>
      <c r="AF3068" s="17">
        <v>0.13240908231190399</v>
      </c>
      <c r="AG3068" s="17">
        <v>7.5494962914328306E-2</v>
      </c>
      <c r="AH3068" s="17">
        <v>0.125710031563528</v>
      </c>
      <c r="AI3068" s="17"/>
      <c r="AJ3068" s="17">
        <v>0.116854010981951</v>
      </c>
      <c r="AK3068" s="17">
        <v>7.6148780022221904E-2</v>
      </c>
      <c r="AL3068" s="17">
        <v>0.10288029957686901</v>
      </c>
      <c r="AM3068" s="17"/>
      <c r="AN3068" s="17">
        <v>0.10642249518338801</v>
      </c>
      <c r="AO3068" s="17">
        <v>0.118703259656364</v>
      </c>
      <c r="AP3068" s="17">
        <v>0.101417777912979</v>
      </c>
      <c r="AQ3068" s="17">
        <v>7.5677536564045397E-2</v>
      </c>
      <c r="AR3068" s="17">
        <v>2.5442077491204401E-2</v>
      </c>
      <c r="AS3068" s="17"/>
      <c r="AT3068" s="17">
        <v>0.109393961759193</v>
      </c>
      <c r="AU3068" s="17">
        <v>9.5140343624719501E-2</v>
      </c>
      <c r="AV3068" s="17"/>
      <c r="AW3068" s="17">
        <v>9.9039102487256003E-2</v>
      </c>
      <c r="AX3068" s="17">
        <v>0.101390162534807</v>
      </c>
      <c r="AY3068" s="17">
        <v>0.119143514547776</v>
      </c>
    </row>
    <row r="3069" spans="2:51">
      <c r="B3069" t="s">
        <v>137</v>
      </c>
      <c r="C3069" s="17">
        <v>4.2188669555331397E-2</v>
      </c>
      <c r="D3069" s="17">
        <v>4.9566894100266302E-2</v>
      </c>
      <c r="E3069" s="17">
        <v>3.5070806301542398E-2</v>
      </c>
      <c r="F3069" s="17"/>
      <c r="G3069" s="17">
        <v>4.2137450491886899E-2</v>
      </c>
      <c r="H3069" s="17">
        <v>4.3676715174213801E-2</v>
      </c>
      <c r="I3069" s="17">
        <v>5.12517551537423E-2</v>
      </c>
      <c r="J3069" s="17">
        <v>4.6675399843969498E-2</v>
      </c>
      <c r="K3069" s="17">
        <v>4.9233663047205799E-2</v>
      </c>
      <c r="L3069" s="17">
        <v>2.6820462563857901E-2</v>
      </c>
      <c r="M3069" s="17"/>
      <c r="N3069" s="17">
        <v>3.2880641164406602E-2</v>
      </c>
      <c r="O3069" s="17">
        <v>3.15301633445376E-2</v>
      </c>
      <c r="P3069" s="17">
        <v>5.60186358687913E-2</v>
      </c>
      <c r="Q3069" s="17">
        <v>5.0529085188847099E-2</v>
      </c>
      <c r="R3069" s="17"/>
      <c r="S3069" s="17">
        <v>4.5206668864547099E-2</v>
      </c>
      <c r="T3069" s="17">
        <v>4.30625743131492E-2</v>
      </c>
      <c r="U3069" s="17">
        <v>2.7358235875036399E-2</v>
      </c>
      <c r="V3069" s="17">
        <v>4.01639635794915E-2</v>
      </c>
      <c r="W3069" s="17">
        <v>4.0426379775051001E-2</v>
      </c>
      <c r="X3069" s="17">
        <v>2.0917219601048E-2</v>
      </c>
      <c r="Y3069" s="17">
        <v>5.2602188981266999E-2</v>
      </c>
      <c r="Z3069" s="17">
        <v>4.7367703848888103E-2</v>
      </c>
      <c r="AA3069" s="17">
        <v>5.6953467237352499E-2</v>
      </c>
      <c r="AB3069" s="17">
        <v>3.5797288980744399E-2</v>
      </c>
      <c r="AC3069" s="17">
        <v>4.65461001740307E-2</v>
      </c>
      <c r="AD3069" s="17">
        <v>6.2746103115823196E-2</v>
      </c>
      <c r="AE3069" s="17"/>
      <c r="AF3069" s="17">
        <v>5.14040007927003E-2</v>
      </c>
      <c r="AG3069" s="17">
        <v>3.11939330082051E-2</v>
      </c>
      <c r="AH3069" s="17">
        <v>5.9713175354819702E-2</v>
      </c>
      <c r="AI3069" s="17"/>
      <c r="AJ3069" s="17">
        <v>3.00112631915305E-2</v>
      </c>
      <c r="AK3069" s="17">
        <v>3.6535574798477702E-2</v>
      </c>
      <c r="AL3069" s="17">
        <v>2.7596426254371999E-2</v>
      </c>
      <c r="AM3069" s="17"/>
      <c r="AN3069" s="17">
        <v>4.9227162957716598E-2</v>
      </c>
      <c r="AO3069" s="17">
        <v>4.3196756058404E-2</v>
      </c>
      <c r="AP3069" s="17">
        <v>3.5228030777216902E-2</v>
      </c>
      <c r="AQ3069" s="17">
        <v>3.2246525953774398E-2</v>
      </c>
      <c r="AR3069" s="17">
        <v>3.4874035813433797E-2</v>
      </c>
      <c r="AS3069" s="17"/>
      <c r="AT3069" s="17">
        <v>4.0568877200614799E-2</v>
      </c>
      <c r="AU3069" s="17">
        <v>5.29031872895828E-2</v>
      </c>
      <c r="AV3069" s="17"/>
      <c r="AW3069" s="17">
        <v>3.7412521892207701E-2</v>
      </c>
      <c r="AX3069" s="17">
        <v>2.89832354949538E-2</v>
      </c>
      <c r="AY3069" s="17">
        <v>5.0746517370828498E-2</v>
      </c>
    </row>
    <row r="3070" spans="2:51">
      <c r="B3070" t="s">
        <v>119</v>
      </c>
      <c r="C3070" s="17">
        <v>5.1804630838254803E-2</v>
      </c>
      <c r="D3070" s="17">
        <v>3.7158633597806898E-2</v>
      </c>
      <c r="E3070" s="17">
        <v>6.5921679958164003E-2</v>
      </c>
      <c r="F3070" s="17"/>
      <c r="G3070" s="17">
        <v>4.1351174714688001E-2</v>
      </c>
      <c r="H3070" s="17">
        <v>4.1526339182114902E-2</v>
      </c>
      <c r="I3070" s="17">
        <v>5.5770659028590401E-2</v>
      </c>
      <c r="J3070" s="17">
        <v>7.0047926223218204E-2</v>
      </c>
      <c r="K3070" s="17">
        <v>5.9459214081667898E-2</v>
      </c>
      <c r="L3070" s="17">
        <v>4.3020287693224198E-2</v>
      </c>
      <c r="M3070" s="17"/>
      <c r="N3070" s="17">
        <v>3.7460415380887298E-2</v>
      </c>
      <c r="O3070" s="17">
        <v>5.1547703644548797E-2</v>
      </c>
      <c r="P3070" s="17">
        <v>4.7309038138783198E-2</v>
      </c>
      <c r="Q3070" s="17">
        <v>7.2499195379712694E-2</v>
      </c>
      <c r="R3070" s="17"/>
      <c r="S3070" s="17">
        <v>5.58055119141267E-2</v>
      </c>
      <c r="T3070" s="17">
        <v>5.70077781784381E-2</v>
      </c>
      <c r="U3070" s="17">
        <v>3.9781169608787997E-2</v>
      </c>
      <c r="V3070" s="17">
        <v>5.08532432748025E-2</v>
      </c>
      <c r="W3070" s="17">
        <v>5.3269315499505102E-2</v>
      </c>
      <c r="X3070" s="17">
        <v>4.6235535426256698E-2</v>
      </c>
      <c r="Y3070" s="17">
        <v>4.1609314450868698E-2</v>
      </c>
      <c r="Z3070" s="17">
        <v>4.96554089418174E-2</v>
      </c>
      <c r="AA3070" s="17">
        <v>4.8870954051686399E-2</v>
      </c>
      <c r="AB3070" s="17">
        <v>7.1742321132963902E-2</v>
      </c>
      <c r="AC3070" s="17">
        <v>5.4645503850026603E-2</v>
      </c>
      <c r="AD3070" s="17">
        <v>4.2519858440151201E-2</v>
      </c>
      <c r="AE3070" s="17"/>
      <c r="AF3070" s="17">
        <v>5.3263010711194499E-2</v>
      </c>
      <c r="AG3070" s="17">
        <v>4.3509143874695601E-2</v>
      </c>
      <c r="AH3070" s="17">
        <v>7.5291458353874005E-2</v>
      </c>
      <c r="AI3070" s="17"/>
      <c r="AJ3070" s="17">
        <v>4.2887881510679203E-2</v>
      </c>
      <c r="AK3070" s="17">
        <v>3.7962587770811802E-2</v>
      </c>
      <c r="AL3070" s="17">
        <v>4.0893733876355198E-2</v>
      </c>
      <c r="AM3070" s="17"/>
      <c r="AN3070" s="17">
        <v>7.2870981162604903E-2</v>
      </c>
      <c r="AO3070" s="17">
        <v>5.4508385296406198E-2</v>
      </c>
      <c r="AP3070" s="17">
        <v>3.6460734056180798E-2</v>
      </c>
      <c r="AQ3070" s="17">
        <v>3.1935663406081699E-2</v>
      </c>
      <c r="AR3070" s="17">
        <v>2.2049773186777599E-2</v>
      </c>
      <c r="AS3070" s="17"/>
      <c r="AT3070" s="17">
        <v>5.1557877358195697E-2</v>
      </c>
      <c r="AU3070" s="17">
        <v>5.50595324708784E-2</v>
      </c>
      <c r="AV3070" s="17"/>
      <c r="AW3070" s="17">
        <v>2.95731781662542E-2</v>
      </c>
      <c r="AX3070" s="17">
        <v>3.9466698704461303E-2</v>
      </c>
      <c r="AY3070" s="17">
        <v>7.8811645771944605E-2</v>
      </c>
    </row>
    <row r="3071" spans="2:51">
      <c r="B3071" t="s">
        <v>138</v>
      </c>
      <c r="C3071" s="17">
        <v>0.53567100223686503</v>
      </c>
      <c r="D3071" s="17">
        <v>0.54761431085331602</v>
      </c>
      <c r="E3071" s="17">
        <v>0.52246661407783501</v>
      </c>
      <c r="F3071" s="17"/>
      <c r="G3071" s="17">
        <v>0.57700176911940904</v>
      </c>
      <c r="H3071" s="17">
        <v>0.598902244881242</v>
      </c>
      <c r="I3071" s="17">
        <v>0.58739240061536302</v>
      </c>
      <c r="J3071" s="17">
        <v>0.51315348947260397</v>
      </c>
      <c r="K3071" s="17">
        <v>0.466799213633105</v>
      </c>
      <c r="L3071" s="17">
        <v>0.49776231192817699</v>
      </c>
      <c r="M3071" s="17"/>
      <c r="N3071" s="17">
        <v>0.59281749174652199</v>
      </c>
      <c r="O3071" s="17">
        <v>0.54999471071306405</v>
      </c>
      <c r="P3071" s="17">
        <v>0.51017879689919499</v>
      </c>
      <c r="Q3071" s="17">
        <v>0.48259076887145802</v>
      </c>
      <c r="R3071" s="17"/>
      <c r="S3071" s="17">
        <v>0.57320918557089495</v>
      </c>
      <c r="T3071" s="17">
        <v>0.53355090660118198</v>
      </c>
      <c r="U3071" s="17">
        <v>0.53179281980827797</v>
      </c>
      <c r="V3071" s="17">
        <v>0.52246979486059197</v>
      </c>
      <c r="W3071" s="17">
        <v>0.508702274148498</v>
      </c>
      <c r="X3071" s="17">
        <v>0.55152551911800995</v>
      </c>
      <c r="Y3071" s="17">
        <v>0.52934460198790501</v>
      </c>
      <c r="Z3071" s="17">
        <v>0.52585986324382405</v>
      </c>
      <c r="AA3071" s="17">
        <v>0.51325276696622801</v>
      </c>
      <c r="AB3071" s="17">
        <v>0.55983617537612196</v>
      </c>
      <c r="AC3071" s="17">
        <v>0.51167398711294898</v>
      </c>
      <c r="AD3071" s="17">
        <v>0.53651379989779302</v>
      </c>
      <c r="AE3071" s="17"/>
      <c r="AF3071" s="17">
        <v>0.46776824279593199</v>
      </c>
      <c r="AG3071" s="17">
        <v>0.61342372315315497</v>
      </c>
      <c r="AH3071" s="17">
        <v>0.473526297096447</v>
      </c>
      <c r="AI3071" s="17"/>
      <c r="AJ3071" s="17">
        <v>0.51621622964469305</v>
      </c>
      <c r="AK3071" s="17">
        <v>0.62953119035044403</v>
      </c>
      <c r="AL3071" s="17">
        <v>0.61445548077379597</v>
      </c>
      <c r="AM3071" s="17"/>
      <c r="AN3071" s="17">
        <v>0.452549932405726</v>
      </c>
      <c r="AO3071" s="17">
        <v>0.53751219630201597</v>
      </c>
      <c r="AP3071" s="17">
        <v>0.59109470330576697</v>
      </c>
      <c r="AQ3071" s="17">
        <v>0.64296320104320503</v>
      </c>
      <c r="AR3071" s="17">
        <v>0.71845011696601402</v>
      </c>
      <c r="AS3071" s="17"/>
      <c r="AT3071" s="17">
        <v>0.53176126760267795</v>
      </c>
      <c r="AU3071" s="17">
        <v>0.57258244859444096</v>
      </c>
      <c r="AV3071" s="17"/>
      <c r="AW3071" s="17">
        <v>0.58088653138641699</v>
      </c>
      <c r="AX3071" s="17">
        <v>0.56992320612128</v>
      </c>
      <c r="AY3071" s="17">
        <v>0.47835146002807499</v>
      </c>
    </row>
    <row r="3072" spans="2:51">
      <c r="B3072" t="s">
        <v>139</v>
      </c>
      <c r="C3072" s="17">
        <v>0.15011590279897999</v>
      </c>
      <c r="D3072" s="17">
        <v>0.15306133097002</v>
      </c>
      <c r="E3072" s="17">
        <v>0.147574554535924</v>
      </c>
      <c r="F3072" s="17"/>
      <c r="G3072" s="17">
        <v>0.17557798757496801</v>
      </c>
      <c r="H3072" s="17">
        <v>0.140641375718456</v>
      </c>
      <c r="I3072" s="17">
        <v>0.152031801872339</v>
      </c>
      <c r="J3072" s="17">
        <v>0.14409584326000999</v>
      </c>
      <c r="K3072" s="17">
        <v>0.160719688566166</v>
      </c>
      <c r="L3072" s="17">
        <v>0.14128152226722901</v>
      </c>
      <c r="M3072" s="17"/>
      <c r="N3072" s="17">
        <v>0.133694175690413</v>
      </c>
      <c r="O3072" s="17">
        <v>0.139611821421527</v>
      </c>
      <c r="P3072" s="17">
        <v>0.16366496648697901</v>
      </c>
      <c r="Q3072" s="17">
        <v>0.16758267342615399</v>
      </c>
      <c r="R3072" s="17"/>
      <c r="S3072" s="17">
        <v>0.13788680124695599</v>
      </c>
      <c r="T3072" s="17">
        <v>0.14004191139328401</v>
      </c>
      <c r="U3072" s="17">
        <v>0.147131975889428</v>
      </c>
      <c r="V3072" s="17">
        <v>0.158813939204003</v>
      </c>
      <c r="W3072" s="17">
        <v>0.15046075928632399</v>
      </c>
      <c r="X3072" s="17">
        <v>0.14134132302508301</v>
      </c>
      <c r="Y3072" s="17">
        <v>0.150597206636508</v>
      </c>
      <c r="Z3072" s="17">
        <v>0.160581090971193</v>
      </c>
      <c r="AA3072" s="17">
        <v>0.172648767073311</v>
      </c>
      <c r="AB3072" s="17">
        <v>0.12703797477623799</v>
      </c>
      <c r="AC3072" s="17">
        <v>0.173791244954112</v>
      </c>
      <c r="AD3072" s="17">
        <v>0.186306058410108</v>
      </c>
      <c r="AE3072" s="17"/>
      <c r="AF3072" s="17">
        <v>0.18381308310460501</v>
      </c>
      <c r="AG3072" s="17">
        <v>0.106688895922533</v>
      </c>
      <c r="AH3072" s="17">
        <v>0.18542320691834799</v>
      </c>
      <c r="AI3072" s="17"/>
      <c r="AJ3072" s="17">
        <v>0.146865274173481</v>
      </c>
      <c r="AK3072" s="17">
        <v>0.11268435482069999</v>
      </c>
      <c r="AL3072" s="17">
        <v>0.13047672583124001</v>
      </c>
      <c r="AM3072" s="17"/>
      <c r="AN3072" s="17">
        <v>0.15564965814110501</v>
      </c>
      <c r="AO3072" s="17">
        <v>0.161900015714768</v>
      </c>
      <c r="AP3072" s="17">
        <v>0.13664580869019599</v>
      </c>
      <c r="AQ3072" s="17">
        <v>0.10792406251782</v>
      </c>
      <c r="AR3072" s="17">
        <v>6.0316113304638201E-2</v>
      </c>
      <c r="AS3072" s="17"/>
      <c r="AT3072" s="17">
        <v>0.149962838959807</v>
      </c>
      <c r="AU3072" s="17">
        <v>0.148043530914302</v>
      </c>
      <c r="AV3072" s="17"/>
      <c r="AW3072" s="17">
        <v>0.13645162437946401</v>
      </c>
      <c r="AX3072" s="17">
        <v>0.130373398029761</v>
      </c>
      <c r="AY3072" s="17">
        <v>0.169890031918604</v>
      </c>
    </row>
    <row r="3073" spans="2:51">
      <c r="B3073" t="s">
        <v>140</v>
      </c>
      <c r="C3073" s="17">
        <v>0.38555509943788502</v>
      </c>
      <c r="D3073" s="17">
        <v>0.39455297988329602</v>
      </c>
      <c r="E3073" s="17">
        <v>0.37489205954191002</v>
      </c>
      <c r="F3073" s="17"/>
      <c r="G3073" s="17">
        <v>0.40142378154444103</v>
      </c>
      <c r="H3073" s="17">
        <v>0.45826086916278602</v>
      </c>
      <c r="I3073" s="17">
        <v>0.43536059874302402</v>
      </c>
      <c r="J3073" s="17">
        <v>0.36905764621259401</v>
      </c>
      <c r="K3073" s="17">
        <v>0.30607952506693897</v>
      </c>
      <c r="L3073" s="17">
        <v>0.35648078966094798</v>
      </c>
      <c r="M3073" s="17"/>
      <c r="N3073" s="17">
        <v>0.45912331605610801</v>
      </c>
      <c r="O3073" s="17">
        <v>0.41038288929153599</v>
      </c>
      <c r="P3073" s="17">
        <v>0.34651383041221601</v>
      </c>
      <c r="Q3073" s="17">
        <v>0.315008095445304</v>
      </c>
      <c r="R3073" s="17"/>
      <c r="S3073" s="17">
        <v>0.43532238432393999</v>
      </c>
      <c r="T3073" s="17">
        <v>0.393508995207899</v>
      </c>
      <c r="U3073" s="17">
        <v>0.38466084391884903</v>
      </c>
      <c r="V3073" s="17">
        <v>0.36365585565658898</v>
      </c>
      <c r="W3073" s="17">
        <v>0.35824151486217298</v>
      </c>
      <c r="X3073" s="17">
        <v>0.410184196092926</v>
      </c>
      <c r="Y3073" s="17">
        <v>0.37874739535139701</v>
      </c>
      <c r="Z3073" s="17">
        <v>0.365278772272631</v>
      </c>
      <c r="AA3073" s="17">
        <v>0.34060399989291701</v>
      </c>
      <c r="AB3073" s="17">
        <v>0.432798200599884</v>
      </c>
      <c r="AC3073" s="17">
        <v>0.33788274215883801</v>
      </c>
      <c r="AD3073" s="17">
        <v>0.35020774148768402</v>
      </c>
      <c r="AE3073" s="17"/>
      <c r="AF3073" s="17">
        <v>0.28395515969132701</v>
      </c>
      <c r="AG3073" s="17">
        <v>0.50673482723062102</v>
      </c>
      <c r="AH3073" s="17">
        <v>0.28810309017809999</v>
      </c>
      <c r="AI3073" s="17"/>
      <c r="AJ3073" s="17">
        <v>0.369350955471211</v>
      </c>
      <c r="AK3073" s="17">
        <v>0.51684683552974398</v>
      </c>
      <c r="AL3073" s="17">
        <v>0.48397875494255499</v>
      </c>
      <c r="AM3073" s="17"/>
      <c r="AN3073" s="17">
        <v>0.29690027426462101</v>
      </c>
      <c r="AO3073" s="17">
        <v>0.37561218058724799</v>
      </c>
      <c r="AP3073" s="17">
        <v>0.45444889461557098</v>
      </c>
      <c r="AQ3073" s="17">
        <v>0.53503913852538498</v>
      </c>
      <c r="AR3073" s="17">
        <v>0.65813400366137598</v>
      </c>
      <c r="AS3073" s="17"/>
      <c r="AT3073" s="17">
        <v>0.381798428642871</v>
      </c>
      <c r="AU3073" s="17">
        <v>0.42453891768013802</v>
      </c>
      <c r="AV3073" s="17"/>
      <c r="AW3073" s="17">
        <v>0.44443490700695398</v>
      </c>
      <c r="AX3073" s="17">
        <v>0.439549808091519</v>
      </c>
      <c r="AY3073" s="17">
        <v>0.30846142810947103</v>
      </c>
    </row>
    <row r="3074" spans="2:51">
      <c r="C3074" s="17"/>
      <c r="D3074" s="17"/>
      <c r="E3074" s="17"/>
      <c r="F3074" s="17"/>
      <c r="G3074" s="17"/>
      <c r="H3074" s="17"/>
      <c r="I3074" s="17"/>
      <c r="J3074" s="17"/>
      <c r="K3074" s="17"/>
      <c r="L3074" s="17"/>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7"/>
      <c r="AI3074" s="17"/>
      <c r="AJ3074" s="17"/>
      <c r="AK3074" s="17"/>
      <c r="AL3074" s="17"/>
      <c r="AM3074" s="17"/>
      <c r="AN3074" s="17"/>
      <c r="AO3074" s="17"/>
      <c r="AP3074" s="17"/>
      <c r="AQ3074" s="17"/>
      <c r="AR3074" s="17"/>
      <c r="AS3074" s="17"/>
      <c r="AT3074" s="17"/>
      <c r="AU3074" s="17"/>
      <c r="AV3074" s="17"/>
      <c r="AW3074" s="17"/>
      <c r="AX3074" s="17"/>
      <c r="AY3074" s="17"/>
    </row>
    <row r="3075" spans="2:51">
      <c r="B3075" s="6" t="s">
        <v>605</v>
      </c>
      <c r="C3075" s="17"/>
      <c r="D3075" s="17"/>
      <c r="E3075" s="17"/>
      <c r="F3075" s="17"/>
      <c r="G3075" s="17"/>
      <c r="H3075" s="17"/>
      <c r="I3075" s="17"/>
      <c r="J3075" s="17"/>
      <c r="K3075" s="17"/>
      <c r="L3075" s="17"/>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7"/>
      <c r="AI3075" s="17"/>
      <c r="AJ3075" s="17"/>
      <c r="AK3075" s="17"/>
      <c r="AL3075" s="17"/>
      <c r="AM3075" s="17"/>
      <c r="AN3075" s="17"/>
      <c r="AO3075" s="17"/>
      <c r="AP3075" s="17"/>
      <c r="AQ3075" s="17"/>
      <c r="AR3075" s="17"/>
      <c r="AS3075" s="17"/>
      <c r="AT3075" s="17"/>
      <c r="AU3075" s="17"/>
      <c r="AV3075" s="17"/>
      <c r="AW3075" s="17"/>
      <c r="AX3075" s="17"/>
      <c r="AY3075" s="17"/>
    </row>
    <row r="3076" spans="2:51">
      <c r="B3076" s="24" t="s">
        <v>15</v>
      </c>
      <c r="C3076" s="17"/>
      <c r="D3076" s="17"/>
      <c r="E3076" s="17"/>
      <c r="F3076" s="17"/>
      <c r="G3076" s="17"/>
      <c r="H3076" s="17"/>
      <c r="I3076" s="17"/>
      <c r="J3076" s="17"/>
      <c r="K3076" s="17"/>
      <c r="L3076" s="17"/>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7"/>
      <c r="AI3076" s="17"/>
      <c r="AJ3076" s="17"/>
      <c r="AK3076" s="17"/>
      <c r="AL3076" s="17"/>
      <c r="AM3076" s="17"/>
      <c r="AN3076" s="17"/>
      <c r="AO3076" s="17"/>
      <c r="AP3076" s="17"/>
      <c r="AQ3076" s="17"/>
      <c r="AR3076" s="17"/>
      <c r="AS3076" s="17"/>
      <c r="AT3076" s="17"/>
      <c r="AU3076" s="17"/>
      <c r="AV3076" s="17"/>
      <c r="AW3076" s="17"/>
      <c r="AX3076" s="17"/>
      <c r="AY3076" s="17"/>
    </row>
    <row r="3077" spans="2:51">
      <c r="B3077" t="s">
        <v>133</v>
      </c>
      <c r="C3077" s="17">
        <v>0.10280984883026199</v>
      </c>
      <c r="D3077" s="17">
        <v>0.125716713020673</v>
      </c>
      <c r="E3077" s="17">
        <v>8.1044538702645594E-2</v>
      </c>
      <c r="F3077" s="17"/>
      <c r="G3077" s="17">
        <v>0.11662691984988401</v>
      </c>
      <c r="H3077" s="17">
        <v>0.13347699266867799</v>
      </c>
      <c r="I3077" s="17">
        <v>0.120359401352979</v>
      </c>
      <c r="J3077" s="17">
        <v>0.10239176024491201</v>
      </c>
      <c r="K3077" s="17">
        <v>8.1715036589988105E-2</v>
      </c>
      <c r="L3077" s="17">
        <v>7.6628809394832798E-2</v>
      </c>
      <c r="M3077" s="17"/>
      <c r="N3077" s="17">
        <v>0.12087590988591</v>
      </c>
      <c r="O3077" s="17">
        <v>0.10074854787909999</v>
      </c>
      <c r="P3077" s="17">
        <v>0.107187155125374</v>
      </c>
      <c r="Q3077" s="17">
        <v>8.1237246956817E-2</v>
      </c>
      <c r="R3077" s="17"/>
      <c r="S3077" s="17">
        <v>0.106078902212511</v>
      </c>
      <c r="T3077" s="17">
        <v>0.102210340382604</v>
      </c>
      <c r="U3077" s="17">
        <v>9.1091387210764194E-2</v>
      </c>
      <c r="V3077" s="17">
        <v>8.2637795789557197E-2</v>
      </c>
      <c r="W3077" s="17">
        <v>9.21198072522353E-2</v>
      </c>
      <c r="X3077" s="17">
        <v>0.10917680996295399</v>
      </c>
      <c r="Y3077" s="17">
        <v>0.121011107053586</v>
      </c>
      <c r="Z3077" s="17">
        <v>0.116502737303094</v>
      </c>
      <c r="AA3077" s="17">
        <v>9.9021379113273994E-2</v>
      </c>
      <c r="AB3077" s="17">
        <v>0.112917713434395</v>
      </c>
      <c r="AC3077" s="17">
        <v>0.109449573746793</v>
      </c>
      <c r="AD3077" s="17">
        <v>0.10381768067710299</v>
      </c>
      <c r="AE3077" s="17"/>
      <c r="AF3077" s="17">
        <v>8.1798780311450506E-2</v>
      </c>
      <c r="AG3077" s="17">
        <v>0.124503859160773</v>
      </c>
      <c r="AH3077" s="17">
        <v>9.1297773151391204E-2</v>
      </c>
      <c r="AI3077" s="17"/>
      <c r="AJ3077" s="17">
        <v>0.103999252362683</v>
      </c>
      <c r="AK3077" s="17">
        <v>0.12786085286835799</v>
      </c>
      <c r="AL3077" s="17">
        <v>0.131048751106186</v>
      </c>
      <c r="AM3077" s="17"/>
      <c r="AN3077" s="17">
        <v>8.8164883466613206E-2</v>
      </c>
      <c r="AO3077" s="17">
        <v>0.100930101644089</v>
      </c>
      <c r="AP3077" s="17">
        <v>0.11242912138157</v>
      </c>
      <c r="AQ3077" s="17">
        <v>0.168047568950141</v>
      </c>
      <c r="AR3077" s="17">
        <v>0.25410117020751499</v>
      </c>
      <c r="AS3077" s="17"/>
      <c r="AT3077" s="17">
        <v>0.100290893018757</v>
      </c>
      <c r="AU3077" s="17">
        <v>0.130132141873153</v>
      </c>
      <c r="AV3077" s="17"/>
      <c r="AW3077" s="17">
        <v>0.12655233957977</v>
      </c>
      <c r="AX3077" s="17">
        <v>0.104976496644221</v>
      </c>
      <c r="AY3077" s="17">
        <v>7.68417575447711E-2</v>
      </c>
    </row>
    <row r="3078" spans="2:51">
      <c r="B3078" t="s">
        <v>134</v>
      </c>
      <c r="C3078" s="17">
        <v>0.40653392427361401</v>
      </c>
      <c r="D3078" s="17">
        <v>0.40622690290799501</v>
      </c>
      <c r="E3078" s="17">
        <v>0.40677425728990302</v>
      </c>
      <c r="F3078" s="17"/>
      <c r="G3078" s="17">
        <v>0.44421850915827099</v>
      </c>
      <c r="H3078" s="17">
        <v>0.42076530280195901</v>
      </c>
      <c r="I3078" s="17">
        <v>0.44838579421795399</v>
      </c>
      <c r="J3078" s="17">
        <v>0.42357475619134999</v>
      </c>
      <c r="K3078" s="17">
        <v>0.34270822846143001</v>
      </c>
      <c r="L3078" s="17">
        <v>0.38117114201548502</v>
      </c>
      <c r="M3078" s="17"/>
      <c r="N3078" s="17">
        <v>0.45621827305131502</v>
      </c>
      <c r="O3078" s="17">
        <v>0.42812779421883601</v>
      </c>
      <c r="P3078" s="17">
        <v>0.37439298270569898</v>
      </c>
      <c r="Q3078" s="17">
        <v>0.36061572640325001</v>
      </c>
      <c r="R3078" s="17"/>
      <c r="S3078" s="17">
        <v>0.43594108209694998</v>
      </c>
      <c r="T3078" s="17">
        <v>0.40619704852266802</v>
      </c>
      <c r="U3078" s="17">
        <v>0.39760752943512201</v>
      </c>
      <c r="V3078" s="17">
        <v>0.40487757712244199</v>
      </c>
      <c r="W3078" s="17">
        <v>0.40830685179299903</v>
      </c>
      <c r="X3078" s="17">
        <v>0.390246121388032</v>
      </c>
      <c r="Y3078" s="17">
        <v>0.41201974180994799</v>
      </c>
      <c r="Z3078" s="17">
        <v>0.39239210502923899</v>
      </c>
      <c r="AA3078" s="17">
        <v>0.389198772361179</v>
      </c>
      <c r="AB3078" s="17">
        <v>0.44825104520625098</v>
      </c>
      <c r="AC3078" s="17">
        <v>0.34703434167783098</v>
      </c>
      <c r="AD3078" s="17">
        <v>0.39934567683399802</v>
      </c>
      <c r="AE3078" s="17"/>
      <c r="AF3078" s="17">
        <v>0.33848344550353998</v>
      </c>
      <c r="AG3078" s="17">
        <v>0.47867209987910497</v>
      </c>
      <c r="AH3078" s="17">
        <v>0.36956435700319001</v>
      </c>
      <c r="AI3078" s="17"/>
      <c r="AJ3078" s="17">
        <v>0.37592533206353002</v>
      </c>
      <c r="AK3078" s="17">
        <v>0.47794167174542401</v>
      </c>
      <c r="AL3078" s="17">
        <v>0.45668123507133401</v>
      </c>
      <c r="AM3078" s="17"/>
      <c r="AN3078" s="17">
        <v>0.33103207860606199</v>
      </c>
      <c r="AO3078" s="17">
        <v>0.41655953140804303</v>
      </c>
      <c r="AP3078" s="17">
        <v>0.44612011827178</v>
      </c>
      <c r="AQ3078" s="17">
        <v>0.47714490000611998</v>
      </c>
      <c r="AR3078" s="17">
        <v>0.41440906792273402</v>
      </c>
      <c r="AS3078" s="17"/>
      <c r="AT3078" s="17">
        <v>0.40541322562679599</v>
      </c>
      <c r="AU3078" s="17">
        <v>0.42032999471033899</v>
      </c>
      <c r="AV3078" s="17"/>
      <c r="AW3078" s="17">
        <v>0.44316894193015599</v>
      </c>
      <c r="AX3078" s="17">
        <v>0.42133379141528099</v>
      </c>
      <c r="AY3078" s="17">
        <v>0.36347356222987498</v>
      </c>
    </row>
    <row r="3079" spans="2:51">
      <c r="B3079" t="s">
        <v>135</v>
      </c>
      <c r="C3079" s="17">
        <v>0.26252999429794699</v>
      </c>
      <c r="D3079" s="17">
        <v>0.24894632858934901</v>
      </c>
      <c r="E3079" s="17">
        <v>0.27536614715949198</v>
      </c>
      <c r="F3079" s="17"/>
      <c r="G3079" s="17">
        <v>0.240075749349873</v>
      </c>
      <c r="H3079" s="17">
        <v>0.22796276769954699</v>
      </c>
      <c r="I3079" s="17">
        <v>0.216935971353099</v>
      </c>
      <c r="J3079" s="17">
        <v>0.25149699690678801</v>
      </c>
      <c r="K3079" s="17">
        <v>0.30758387806654303</v>
      </c>
      <c r="L3079" s="17">
        <v>0.30690129195197502</v>
      </c>
      <c r="M3079" s="17"/>
      <c r="N3079" s="17">
        <v>0.224907584277761</v>
      </c>
      <c r="O3079" s="17">
        <v>0.25909944664527901</v>
      </c>
      <c r="P3079" s="17">
        <v>0.27758508938934401</v>
      </c>
      <c r="Q3079" s="17">
        <v>0.28988034940094898</v>
      </c>
      <c r="R3079" s="17"/>
      <c r="S3079" s="17">
        <v>0.23842644841187</v>
      </c>
      <c r="T3079" s="17">
        <v>0.258650347783906</v>
      </c>
      <c r="U3079" s="17">
        <v>0.27233156160710398</v>
      </c>
      <c r="V3079" s="17">
        <v>0.29195240961616797</v>
      </c>
      <c r="W3079" s="17">
        <v>0.27729312697417502</v>
      </c>
      <c r="X3079" s="17">
        <v>0.27996620461903099</v>
      </c>
      <c r="Y3079" s="17">
        <v>0.24714315337752199</v>
      </c>
      <c r="Z3079" s="17">
        <v>0.27848829449219697</v>
      </c>
      <c r="AA3079" s="17">
        <v>0.25764336198169402</v>
      </c>
      <c r="AB3079" s="17">
        <v>0.234227296369791</v>
      </c>
      <c r="AC3079" s="17">
        <v>0.28395830716266901</v>
      </c>
      <c r="AD3079" s="17">
        <v>0.26069843470194498</v>
      </c>
      <c r="AE3079" s="17"/>
      <c r="AF3079" s="17">
        <v>0.28364448982891499</v>
      </c>
      <c r="AG3079" s="17">
        <v>0.23883228515011301</v>
      </c>
      <c r="AH3079" s="17">
        <v>0.29034272476336498</v>
      </c>
      <c r="AI3079" s="17"/>
      <c r="AJ3079" s="17">
        <v>0.28017036370866299</v>
      </c>
      <c r="AK3079" s="17">
        <v>0.231366482142108</v>
      </c>
      <c r="AL3079" s="17">
        <v>0.243529164073893</v>
      </c>
      <c r="AM3079" s="17"/>
      <c r="AN3079" s="17">
        <v>0.313104583028807</v>
      </c>
      <c r="AO3079" s="17">
        <v>0.244293420554205</v>
      </c>
      <c r="AP3079" s="17">
        <v>0.23429869085702501</v>
      </c>
      <c r="AQ3079" s="17">
        <v>0.204104178196132</v>
      </c>
      <c r="AR3079" s="17">
        <v>0.19227334128071299</v>
      </c>
      <c r="AS3079" s="17"/>
      <c r="AT3079" s="17">
        <v>0.26484013017180502</v>
      </c>
      <c r="AU3079" s="17">
        <v>0.23951334221846399</v>
      </c>
      <c r="AV3079" s="17"/>
      <c r="AW3079" s="17">
        <v>0.236996011494991</v>
      </c>
      <c r="AX3079" s="17">
        <v>0.29294190947925203</v>
      </c>
      <c r="AY3079" s="17">
        <v>0.28190894518347698</v>
      </c>
    </row>
    <row r="3080" spans="2:51">
      <c r="B3080" t="s">
        <v>136</v>
      </c>
      <c r="C3080" s="17">
        <v>0.122457897335928</v>
      </c>
      <c r="D3080" s="17">
        <v>0.12143120509154499</v>
      </c>
      <c r="E3080" s="17">
        <v>0.12383711390930099</v>
      </c>
      <c r="F3080" s="17"/>
      <c r="G3080" s="17">
        <v>0.10897966943701</v>
      </c>
      <c r="H3080" s="17">
        <v>0.119924538489775</v>
      </c>
      <c r="I3080" s="17">
        <v>9.7191183762961403E-2</v>
      </c>
      <c r="J3080" s="17">
        <v>0.104401523236562</v>
      </c>
      <c r="K3080" s="17">
        <v>0.15033081457839001</v>
      </c>
      <c r="L3080" s="17">
        <v>0.14195896111484499</v>
      </c>
      <c r="M3080" s="17"/>
      <c r="N3080" s="17">
        <v>0.12337757670795201</v>
      </c>
      <c r="O3080" s="17">
        <v>0.114227089992403</v>
      </c>
      <c r="P3080" s="17">
        <v>0.112666952932758</v>
      </c>
      <c r="Q3080" s="17">
        <v>0.13953379111817499</v>
      </c>
      <c r="R3080" s="17"/>
      <c r="S3080" s="17">
        <v>0.107377480117175</v>
      </c>
      <c r="T3080" s="17">
        <v>0.12334036503078501</v>
      </c>
      <c r="U3080" s="17">
        <v>0.15399188848694001</v>
      </c>
      <c r="V3080" s="17">
        <v>0.120561992909149</v>
      </c>
      <c r="W3080" s="17">
        <v>0.127640987118674</v>
      </c>
      <c r="X3080" s="17">
        <v>0.127313127019377</v>
      </c>
      <c r="Y3080" s="17">
        <v>0.112892093075661</v>
      </c>
      <c r="Z3080" s="17">
        <v>0.115154809690636</v>
      </c>
      <c r="AA3080" s="17">
        <v>0.135541064000748</v>
      </c>
      <c r="AB3080" s="17">
        <v>9.0113792640642398E-2</v>
      </c>
      <c r="AC3080" s="17">
        <v>0.12918202522691599</v>
      </c>
      <c r="AD3080" s="17">
        <v>0.14009420354248101</v>
      </c>
      <c r="AE3080" s="17"/>
      <c r="AF3080" s="17">
        <v>0.16759538241517599</v>
      </c>
      <c r="AG3080" s="17">
        <v>8.1421502473708399E-2</v>
      </c>
      <c r="AH3080" s="17">
        <v>0.116245919008423</v>
      </c>
      <c r="AI3080" s="17"/>
      <c r="AJ3080" s="17">
        <v>0.147992155533646</v>
      </c>
      <c r="AK3080" s="17">
        <v>8.8514239451990398E-2</v>
      </c>
      <c r="AL3080" s="17">
        <v>0.100668034036153</v>
      </c>
      <c r="AM3080" s="17"/>
      <c r="AN3080" s="17">
        <v>0.133155462295244</v>
      </c>
      <c r="AO3080" s="17">
        <v>0.13200425001073501</v>
      </c>
      <c r="AP3080" s="17">
        <v>0.12131564709272501</v>
      </c>
      <c r="AQ3080" s="17">
        <v>9.0919987987145207E-2</v>
      </c>
      <c r="AR3080" s="17">
        <v>7.39207966320687E-2</v>
      </c>
      <c r="AS3080" s="17"/>
      <c r="AT3080" s="17">
        <v>0.124400284941939</v>
      </c>
      <c r="AU3080" s="17">
        <v>0.104056892118186</v>
      </c>
      <c r="AV3080" s="17"/>
      <c r="AW3080" s="17">
        <v>0.11383001977315201</v>
      </c>
      <c r="AX3080" s="17">
        <v>0.100057772327724</v>
      </c>
      <c r="AY3080" s="17">
        <v>0.13753738809586799</v>
      </c>
    </row>
    <row r="3081" spans="2:51">
      <c r="B3081" t="s">
        <v>137</v>
      </c>
      <c r="C3081" s="17">
        <v>5.1162091827254598E-2</v>
      </c>
      <c r="D3081" s="17">
        <v>5.8667384979993797E-2</v>
      </c>
      <c r="E3081" s="17">
        <v>4.3995227475442697E-2</v>
      </c>
      <c r="F3081" s="17"/>
      <c r="G3081" s="17">
        <v>4.2437938570264601E-2</v>
      </c>
      <c r="H3081" s="17">
        <v>4.8255348831476801E-2</v>
      </c>
      <c r="I3081" s="17">
        <v>5.7930265364581297E-2</v>
      </c>
      <c r="J3081" s="17">
        <v>5.5165970275927498E-2</v>
      </c>
      <c r="K3081" s="17">
        <v>5.8246510277874398E-2</v>
      </c>
      <c r="L3081" s="17">
        <v>4.4828240640260697E-2</v>
      </c>
      <c r="M3081" s="17"/>
      <c r="N3081" s="17">
        <v>4.2562369777444597E-2</v>
      </c>
      <c r="O3081" s="17">
        <v>4.2993243731000497E-2</v>
      </c>
      <c r="P3081" s="17">
        <v>6.5915397637530904E-2</v>
      </c>
      <c r="Q3081" s="17">
        <v>5.5562508300234202E-2</v>
      </c>
      <c r="R3081" s="17"/>
      <c r="S3081" s="17">
        <v>5.1083214734794997E-2</v>
      </c>
      <c r="T3081" s="17">
        <v>5.2239722755758201E-2</v>
      </c>
      <c r="U3081" s="17">
        <v>3.32391557790465E-2</v>
      </c>
      <c r="V3081" s="17">
        <v>4.5902312404096597E-2</v>
      </c>
      <c r="W3081" s="17">
        <v>4.1585250922629102E-2</v>
      </c>
      <c r="X3081" s="17">
        <v>4.11875212519466E-2</v>
      </c>
      <c r="Y3081" s="17">
        <v>5.5046628651947302E-2</v>
      </c>
      <c r="Z3081" s="17">
        <v>5.4201299129130298E-2</v>
      </c>
      <c r="AA3081" s="17">
        <v>6.6392766888069596E-2</v>
      </c>
      <c r="AB3081" s="17">
        <v>5.11573467078619E-2</v>
      </c>
      <c r="AC3081" s="17">
        <v>7.7667719471617894E-2</v>
      </c>
      <c r="AD3081" s="17">
        <v>5.5240676547651399E-2</v>
      </c>
      <c r="AE3081" s="17"/>
      <c r="AF3081" s="17">
        <v>7.1782071093157804E-2</v>
      </c>
      <c r="AG3081" s="17">
        <v>3.2522058397225002E-2</v>
      </c>
      <c r="AH3081" s="17">
        <v>5.4209251338344901E-2</v>
      </c>
      <c r="AI3081" s="17"/>
      <c r="AJ3081" s="17">
        <v>4.5442366102790899E-2</v>
      </c>
      <c r="AK3081" s="17">
        <v>3.4536146671513203E-2</v>
      </c>
      <c r="AL3081" s="17">
        <v>2.77680239120182E-2</v>
      </c>
      <c r="AM3081" s="17"/>
      <c r="AN3081" s="17">
        <v>6.2838956841518606E-2</v>
      </c>
      <c r="AO3081" s="17">
        <v>4.47694187373361E-2</v>
      </c>
      <c r="AP3081" s="17">
        <v>5.0402688470322601E-2</v>
      </c>
      <c r="AQ3081" s="17">
        <v>3.1658845355874501E-2</v>
      </c>
      <c r="AR3081" s="17">
        <v>3.4411389607487998E-2</v>
      </c>
      <c r="AS3081" s="17"/>
      <c r="AT3081" s="17">
        <v>5.0687335536452501E-2</v>
      </c>
      <c r="AU3081" s="17">
        <v>5.0430844358153398E-2</v>
      </c>
      <c r="AV3081" s="17"/>
      <c r="AW3081" s="17">
        <v>4.8814188769748801E-2</v>
      </c>
      <c r="AX3081" s="17">
        <v>3.8212784283447897E-2</v>
      </c>
      <c r="AY3081" s="17">
        <v>5.70550569845951E-2</v>
      </c>
    </row>
    <row r="3082" spans="2:51">
      <c r="B3082" t="s">
        <v>119</v>
      </c>
      <c r="C3082" s="17">
        <v>5.45062434349943E-2</v>
      </c>
      <c r="D3082" s="17">
        <v>3.9011465410442703E-2</v>
      </c>
      <c r="E3082" s="17">
        <v>6.8982715463214994E-2</v>
      </c>
      <c r="F3082" s="17"/>
      <c r="G3082" s="17">
        <v>4.7661213634696699E-2</v>
      </c>
      <c r="H3082" s="17">
        <v>4.9615049508563699E-2</v>
      </c>
      <c r="I3082" s="17">
        <v>5.9197383948425601E-2</v>
      </c>
      <c r="J3082" s="17">
        <v>6.2968993144459806E-2</v>
      </c>
      <c r="K3082" s="17">
        <v>5.9415532025774202E-2</v>
      </c>
      <c r="L3082" s="17">
        <v>4.8511554882600699E-2</v>
      </c>
      <c r="M3082" s="17"/>
      <c r="N3082" s="17">
        <v>3.2058286299617697E-2</v>
      </c>
      <c r="O3082" s="17">
        <v>5.48038775333827E-2</v>
      </c>
      <c r="P3082" s="17">
        <v>6.2252422209293702E-2</v>
      </c>
      <c r="Q3082" s="17">
        <v>7.3170377820573895E-2</v>
      </c>
      <c r="R3082" s="17"/>
      <c r="S3082" s="17">
        <v>6.1092872426698398E-2</v>
      </c>
      <c r="T3082" s="17">
        <v>5.7362175524277997E-2</v>
      </c>
      <c r="U3082" s="17">
        <v>5.1738477481024302E-2</v>
      </c>
      <c r="V3082" s="17">
        <v>5.4067912158587902E-2</v>
      </c>
      <c r="W3082" s="17">
        <v>5.3053975939287602E-2</v>
      </c>
      <c r="X3082" s="17">
        <v>5.2110215758659401E-2</v>
      </c>
      <c r="Y3082" s="17">
        <v>5.1887276031335999E-2</v>
      </c>
      <c r="Z3082" s="17">
        <v>4.3260754355703E-2</v>
      </c>
      <c r="AA3082" s="17">
        <v>5.22026556550352E-2</v>
      </c>
      <c r="AB3082" s="17">
        <v>6.3332805641058795E-2</v>
      </c>
      <c r="AC3082" s="17">
        <v>5.2708032714172903E-2</v>
      </c>
      <c r="AD3082" s="17">
        <v>4.0803327696820803E-2</v>
      </c>
      <c r="AE3082" s="17"/>
      <c r="AF3082" s="17">
        <v>5.6695830847761398E-2</v>
      </c>
      <c r="AG3082" s="17">
        <v>4.4048194939075198E-2</v>
      </c>
      <c r="AH3082" s="17">
        <v>7.83399747352862E-2</v>
      </c>
      <c r="AI3082" s="17"/>
      <c r="AJ3082" s="17">
        <v>4.6470530228687197E-2</v>
      </c>
      <c r="AK3082" s="17">
        <v>3.9780607120606201E-2</v>
      </c>
      <c r="AL3082" s="17">
        <v>4.0304791800416101E-2</v>
      </c>
      <c r="AM3082" s="17"/>
      <c r="AN3082" s="17">
        <v>7.1704035761754104E-2</v>
      </c>
      <c r="AO3082" s="17">
        <v>6.1443277645592001E-2</v>
      </c>
      <c r="AP3082" s="17">
        <v>3.5433733926577601E-2</v>
      </c>
      <c r="AQ3082" s="17">
        <v>2.8124519504588101E-2</v>
      </c>
      <c r="AR3082" s="17">
        <v>3.0884234349481399E-2</v>
      </c>
      <c r="AS3082" s="17"/>
      <c r="AT3082" s="17">
        <v>5.4368130704250499E-2</v>
      </c>
      <c r="AU3082" s="17">
        <v>5.5536784721704903E-2</v>
      </c>
      <c r="AV3082" s="17"/>
      <c r="AW3082" s="17">
        <v>3.0638498452181698E-2</v>
      </c>
      <c r="AX3082" s="17">
        <v>4.2477245850073501E-2</v>
      </c>
      <c r="AY3082" s="17">
        <v>8.3183289961414802E-2</v>
      </c>
    </row>
    <row r="3083" spans="2:51">
      <c r="B3083" t="s">
        <v>138</v>
      </c>
      <c r="C3083" s="17">
        <v>0.50934377310387602</v>
      </c>
      <c r="D3083" s="17">
        <v>0.53194361592866901</v>
      </c>
      <c r="E3083" s="17">
        <v>0.48781879599254901</v>
      </c>
      <c r="F3083" s="17"/>
      <c r="G3083" s="17">
        <v>0.56084542900815504</v>
      </c>
      <c r="H3083" s="17">
        <v>0.55424229547063697</v>
      </c>
      <c r="I3083" s="17">
        <v>0.56874519557093295</v>
      </c>
      <c r="J3083" s="17">
        <v>0.52596651643626202</v>
      </c>
      <c r="K3083" s="17">
        <v>0.42442326505141797</v>
      </c>
      <c r="L3083" s="17">
        <v>0.45779995141031798</v>
      </c>
      <c r="M3083" s="17"/>
      <c r="N3083" s="17">
        <v>0.57709418293722503</v>
      </c>
      <c r="O3083" s="17">
        <v>0.52887634209793499</v>
      </c>
      <c r="P3083" s="17">
        <v>0.48158013783107301</v>
      </c>
      <c r="Q3083" s="17">
        <v>0.44185297336006701</v>
      </c>
      <c r="R3083" s="17"/>
      <c r="S3083" s="17">
        <v>0.54201998430946097</v>
      </c>
      <c r="T3083" s="17">
        <v>0.50840738890527204</v>
      </c>
      <c r="U3083" s="17">
        <v>0.48869891664588599</v>
      </c>
      <c r="V3083" s="17">
        <v>0.48751537291199898</v>
      </c>
      <c r="W3083" s="17">
        <v>0.50042665904523398</v>
      </c>
      <c r="X3083" s="17">
        <v>0.49942293135098698</v>
      </c>
      <c r="Y3083" s="17">
        <v>0.53303084886353402</v>
      </c>
      <c r="Z3083" s="17">
        <v>0.50889484233233295</v>
      </c>
      <c r="AA3083" s="17">
        <v>0.48822015147445302</v>
      </c>
      <c r="AB3083" s="17">
        <v>0.56116875864064597</v>
      </c>
      <c r="AC3083" s="17">
        <v>0.45648391542462402</v>
      </c>
      <c r="AD3083" s="17">
        <v>0.50316335751110197</v>
      </c>
      <c r="AE3083" s="17"/>
      <c r="AF3083" s="17">
        <v>0.42028222581498997</v>
      </c>
      <c r="AG3083" s="17">
        <v>0.60317595903987797</v>
      </c>
      <c r="AH3083" s="17">
        <v>0.460862130154581</v>
      </c>
      <c r="AI3083" s="17"/>
      <c r="AJ3083" s="17">
        <v>0.479924584426213</v>
      </c>
      <c r="AK3083" s="17">
        <v>0.60580252461378203</v>
      </c>
      <c r="AL3083" s="17">
        <v>0.58772998617752004</v>
      </c>
      <c r="AM3083" s="17"/>
      <c r="AN3083" s="17">
        <v>0.41919696207267498</v>
      </c>
      <c r="AO3083" s="17">
        <v>0.51748963305213203</v>
      </c>
      <c r="AP3083" s="17">
        <v>0.55854923965335002</v>
      </c>
      <c r="AQ3083" s="17">
        <v>0.64519246895626003</v>
      </c>
      <c r="AR3083" s="17">
        <v>0.66851023813024901</v>
      </c>
      <c r="AS3083" s="17"/>
      <c r="AT3083" s="17">
        <v>0.50570411864555298</v>
      </c>
      <c r="AU3083" s="17">
        <v>0.55046213658349197</v>
      </c>
      <c r="AV3083" s="17"/>
      <c r="AW3083" s="17">
        <v>0.56972128150992696</v>
      </c>
      <c r="AX3083" s="17">
        <v>0.52631028805950297</v>
      </c>
      <c r="AY3083" s="17">
        <v>0.440315319774646</v>
      </c>
    </row>
    <row r="3084" spans="2:51">
      <c r="B3084" t="s">
        <v>139</v>
      </c>
      <c r="C3084" s="17">
        <v>0.173619989163183</v>
      </c>
      <c r="D3084" s="17">
        <v>0.180098590071539</v>
      </c>
      <c r="E3084" s="17">
        <v>0.16783234138474401</v>
      </c>
      <c r="F3084" s="17"/>
      <c r="G3084" s="17">
        <v>0.151417608007275</v>
      </c>
      <c r="H3084" s="17">
        <v>0.168179887321252</v>
      </c>
      <c r="I3084" s="17">
        <v>0.155121449127543</v>
      </c>
      <c r="J3084" s="17">
        <v>0.15956749351249</v>
      </c>
      <c r="K3084" s="17">
        <v>0.20857732485626501</v>
      </c>
      <c r="L3084" s="17">
        <v>0.18678720175510599</v>
      </c>
      <c r="M3084" s="17"/>
      <c r="N3084" s="17">
        <v>0.16593994648539701</v>
      </c>
      <c r="O3084" s="17">
        <v>0.15722033372340299</v>
      </c>
      <c r="P3084" s="17">
        <v>0.17858235057028901</v>
      </c>
      <c r="Q3084" s="17">
        <v>0.195096299418409</v>
      </c>
      <c r="R3084" s="17"/>
      <c r="S3084" s="17">
        <v>0.15846069485197001</v>
      </c>
      <c r="T3084" s="17">
        <v>0.17558008778654399</v>
      </c>
      <c r="U3084" s="17">
        <v>0.187231044265986</v>
      </c>
      <c r="V3084" s="17">
        <v>0.16646430531324499</v>
      </c>
      <c r="W3084" s="17">
        <v>0.16922623804130299</v>
      </c>
      <c r="X3084" s="17">
        <v>0.16850064827132299</v>
      </c>
      <c r="Y3084" s="17">
        <v>0.16793872172760799</v>
      </c>
      <c r="Z3084" s="17">
        <v>0.16935610881976601</v>
      </c>
      <c r="AA3084" s="17">
        <v>0.201933830888818</v>
      </c>
      <c r="AB3084" s="17">
        <v>0.14127113934850399</v>
      </c>
      <c r="AC3084" s="17">
        <v>0.20684974469853401</v>
      </c>
      <c r="AD3084" s="17">
        <v>0.195334880090133</v>
      </c>
      <c r="AE3084" s="17"/>
      <c r="AF3084" s="17">
        <v>0.239377453508333</v>
      </c>
      <c r="AG3084" s="17">
        <v>0.11394356087093301</v>
      </c>
      <c r="AH3084" s="17">
        <v>0.17045517034676699</v>
      </c>
      <c r="AI3084" s="17"/>
      <c r="AJ3084" s="17">
        <v>0.19343452163643701</v>
      </c>
      <c r="AK3084" s="17">
        <v>0.123050386123504</v>
      </c>
      <c r="AL3084" s="17">
        <v>0.12843605794817101</v>
      </c>
      <c r="AM3084" s="17"/>
      <c r="AN3084" s="17">
        <v>0.19599441913676299</v>
      </c>
      <c r="AO3084" s="17">
        <v>0.17677366874807099</v>
      </c>
      <c r="AP3084" s="17">
        <v>0.171718335563047</v>
      </c>
      <c r="AQ3084" s="17">
        <v>0.12257883334302</v>
      </c>
      <c r="AR3084" s="17">
        <v>0.108332186239557</v>
      </c>
      <c r="AS3084" s="17"/>
      <c r="AT3084" s="17">
        <v>0.17508762047839199</v>
      </c>
      <c r="AU3084" s="17">
        <v>0.15448773647634001</v>
      </c>
      <c r="AV3084" s="17"/>
      <c r="AW3084" s="17">
        <v>0.16264420854290099</v>
      </c>
      <c r="AX3084" s="17">
        <v>0.13827055661117199</v>
      </c>
      <c r="AY3084" s="17">
        <v>0.194592445080463</v>
      </c>
    </row>
    <row r="3085" spans="2:51">
      <c r="B3085" t="s">
        <v>140</v>
      </c>
      <c r="C3085" s="17">
        <v>0.33572378394069302</v>
      </c>
      <c r="D3085" s="17">
        <v>0.35184502585712901</v>
      </c>
      <c r="E3085" s="17">
        <v>0.319986454607805</v>
      </c>
      <c r="F3085" s="17"/>
      <c r="G3085" s="17">
        <v>0.40942782100088099</v>
      </c>
      <c r="H3085" s="17">
        <v>0.38606240814938497</v>
      </c>
      <c r="I3085" s="17">
        <v>0.41362374644339001</v>
      </c>
      <c r="J3085" s="17">
        <v>0.36639902292377202</v>
      </c>
      <c r="K3085" s="17">
        <v>0.21584594019515299</v>
      </c>
      <c r="L3085" s="17">
        <v>0.27101274965521099</v>
      </c>
      <c r="M3085" s="17"/>
      <c r="N3085" s="17">
        <v>0.41115423645182803</v>
      </c>
      <c r="O3085" s="17">
        <v>0.371656008374532</v>
      </c>
      <c r="P3085" s="17">
        <v>0.30299778726078402</v>
      </c>
      <c r="Q3085" s="17">
        <v>0.24675667394165801</v>
      </c>
      <c r="R3085" s="17"/>
      <c r="S3085" s="17">
        <v>0.38355928945749101</v>
      </c>
      <c r="T3085" s="17">
        <v>0.33282730111872899</v>
      </c>
      <c r="U3085" s="17">
        <v>0.30146787237990003</v>
      </c>
      <c r="V3085" s="17">
        <v>0.32105106759875401</v>
      </c>
      <c r="W3085" s="17">
        <v>0.33120042100393099</v>
      </c>
      <c r="X3085" s="17">
        <v>0.33092228307966398</v>
      </c>
      <c r="Y3085" s="17">
        <v>0.36509212713592498</v>
      </c>
      <c r="Z3085" s="17">
        <v>0.33953873351256703</v>
      </c>
      <c r="AA3085" s="17">
        <v>0.28628632058563502</v>
      </c>
      <c r="AB3085" s="17">
        <v>0.41989761929214098</v>
      </c>
      <c r="AC3085" s="17">
        <v>0.24963417072609001</v>
      </c>
      <c r="AD3085" s="17">
        <v>0.30782847742096903</v>
      </c>
      <c r="AE3085" s="17"/>
      <c r="AF3085" s="17">
        <v>0.180904772306657</v>
      </c>
      <c r="AG3085" s="17">
        <v>0.48923239816894498</v>
      </c>
      <c r="AH3085" s="17">
        <v>0.290406959807814</v>
      </c>
      <c r="AI3085" s="17"/>
      <c r="AJ3085" s="17">
        <v>0.28649006278977501</v>
      </c>
      <c r="AK3085" s="17">
        <v>0.48275213849027798</v>
      </c>
      <c r="AL3085" s="17">
        <v>0.459293928229349</v>
      </c>
      <c r="AM3085" s="17"/>
      <c r="AN3085" s="17">
        <v>0.22320254293591199</v>
      </c>
      <c r="AO3085" s="17">
        <v>0.34071596430406098</v>
      </c>
      <c r="AP3085" s="17">
        <v>0.38683090409030202</v>
      </c>
      <c r="AQ3085" s="17">
        <v>0.52261363561324103</v>
      </c>
      <c r="AR3085" s="17">
        <v>0.56017805189069203</v>
      </c>
      <c r="AS3085" s="17"/>
      <c r="AT3085" s="17">
        <v>0.33061649816716099</v>
      </c>
      <c r="AU3085" s="17">
        <v>0.39597440010715201</v>
      </c>
      <c r="AV3085" s="17"/>
      <c r="AW3085" s="17">
        <v>0.407077072967025</v>
      </c>
      <c r="AX3085" s="17">
        <v>0.38803973144833098</v>
      </c>
      <c r="AY3085" s="17">
        <v>0.245722874694183</v>
      </c>
    </row>
    <row r="3086" spans="2:51">
      <c r="C3086" s="17"/>
      <c r="D3086" s="17"/>
      <c r="E3086" s="17"/>
      <c r="F3086" s="17"/>
      <c r="G3086" s="17"/>
      <c r="H3086" s="17"/>
      <c r="I3086" s="17"/>
      <c r="J3086" s="17"/>
      <c r="K3086" s="17"/>
      <c r="L3086" s="17"/>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7"/>
      <c r="AI3086" s="17"/>
      <c r="AJ3086" s="17"/>
      <c r="AK3086" s="17"/>
      <c r="AL3086" s="17"/>
      <c r="AM3086" s="17"/>
      <c r="AN3086" s="17"/>
      <c r="AO3086" s="17"/>
      <c r="AP3086" s="17"/>
      <c r="AQ3086" s="17"/>
      <c r="AR3086" s="17"/>
      <c r="AS3086" s="17"/>
      <c r="AT3086" s="17"/>
      <c r="AU3086" s="17"/>
      <c r="AV3086" s="17"/>
      <c r="AW3086" s="17"/>
      <c r="AX3086" s="17"/>
      <c r="AY3086" s="17"/>
    </row>
    <row r="3087" spans="2:51">
      <c r="B3087" s="6" t="s">
        <v>606</v>
      </c>
      <c r="C3087" s="17"/>
      <c r="D3087" s="17"/>
      <c r="E3087" s="17"/>
      <c r="F3087" s="17"/>
      <c r="G3087" s="17"/>
      <c r="H3087" s="17"/>
      <c r="I3087" s="17"/>
      <c r="J3087" s="17"/>
      <c r="K3087" s="17"/>
      <c r="L3087" s="17"/>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7"/>
      <c r="AI3087" s="17"/>
      <c r="AJ3087" s="17"/>
      <c r="AK3087" s="17"/>
      <c r="AL3087" s="17"/>
      <c r="AM3087" s="17"/>
      <c r="AN3087" s="17"/>
      <c r="AO3087" s="17"/>
      <c r="AP3087" s="17"/>
      <c r="AQ3087" s="17"/>
      <c r="AR3087" s="17"/>
      <c r="AS3087" s="17"/>
      <c r="AT3087" s="17"/>
      <c r="AU3087" s="17"/>
      <c r="AV3087" s="17"/>
      <c r="AW3087" s="17"/>
      <c r="AX3087" s="17"/>
      <c r="AY3087" s="17"/>
    </row>
    <row r="3088" spans="2:51">
      <c r="B3088" s="24" t="s">
        <v>15</v>
      </c>
      <c r="C3088" s="17"/>
      <c r="D3088" s="17"/>
      <c r="E3088" s="17"/>
      <c r="F3088" s="17"/>
      <c r="G3088" s="17"/>
      <c r="H3088" s="17"/>
      <c r="I3088" s="17"/>
      <c r="J3088" s="17"/>
      <c r="K3088" s="17"/>
      <c r="L3088" s="17"/>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7"/>
      <c r="AI3088" s="17"/>
      <c r="AJ3088" s="17"/>
      <c r="AK3088" s="17"/>
      <c r="AL3088" s="17"/>
      <c r="AM3088" s="17"/>
      <c r="AN3088" s="17"/>
      <c r="AO3088" s="17"/>
      <c r="AP3088" s="17"/>
      <c r="AQ3088" s="17"/>
      <c r="AR3088" s="17"/>
      <c r="AS3088" s="17"/>
      <c r="AT3088" s="17"/>
      <c r="AU3088" s="17"/>
      <c r="AV3088" s="17"/>
      <c r="AW3088" s="17"/>
      <c r="AX3088" s="17"/>
      <c r="AY3088" s="17"/>
    </row>
    <row r="3089" spans="2:51">
      <c r="B3089" t="s">
        <v>133</v>
      </c>
      <c r="C3089" s="17">
        <v>5.1512551392741197E-2</v>
      </c>
      <c r="D3089" s="17">
        <v>6.3321929456083101E-2</v>
      </c>
      <c r="E3089" s="17">
        <v>4.0608500455332701E-2</v>
      </c>
      <c r="F3089" s="17"/>
      <c r="G3089" s="17">
        <v>5.6629109275206903E-2</v>
      </c>
      <c r="H3089" s="17">
        <v>7.3860136173538399E-2</v>
      </c>
      <c r="I3089" s="17">
        <v>6.9224483582423293E-2</v>
      </c>
      <c r="J3089" s="17">
        <v>4.3097266648534603E-2</v>
      </c>
      <c r="K3089" s="17">
        <v>4.4520695068098103E-2</v>
      </c>
      <c r="L3089" s="17">
        <v>3.1335439093304697E-2</v>
      </c>
      <c r="M3089" s="17"/>
      <c r="N3089" s="17">
        <v>5.1813310960636599E-2</v>
      </c>
      <c r="O3089" s="17">
        <v>3.4874631423076202E-2</v>
      </c>
      <c r="P3089" s="17">
        <v>6.5374553074087793E-2</v>
      </c>
      <c r="Q3089" s="17">
        <v>5.6320094129837399E-2</v>
      </c>
      <c r="R3089" s="17"/>
      <c r="S3089" s="17">
        <v>7.3691324644472103E-2</v>
      </c>
      <c r="T3089" s="17">
        <v>4.5855713774523202E-2</v>
      </c>
      <c r="U3089" s="17">
        <v>4.0203026482446703E-2</v>
      </c>
      <c r="V3089" s="17">
        <v>4.0678161583099601E-2</v>
      </c>
      <c r="W3089" s="17">
        <v>4.1519834885063597E-2</v>
      </c>
      <c r="X3089" s="17">
        <v>6.4775758262392902E-2</v>
      </c>
      <c r="Y3089" s="17">
        <v>4.9690648549122501E-2</v>
      </c>
      <c r="Z3089" s="17">
        <v>5.2362124869634798E-2</v>
      </c>
      <c r="AA3089" s="17">
        <v>4.4834618301287502E-2</v>
      </c>
      <c r="AB3089" s="17">
        <v>4.3896303914583601E-2</v>
      </c>
      <c r="AC3089" s="17">
        <v>6.3654107927694895E-2</v>
      </c>
      <c r="AD3089" s="17">
        <v>6.2862618067466194E-2</v>
      </c>
      <c r="AE3089" s="17"/>
      <c r="AF3089" s="17">
        <v>5.44297104968606E-2</v>
      </c>
      <c r="AG3089" s="17">
        <v>5.1459583819591703E-2</v>
      </c>
      <c r="AH3089" s="17">
        <v>5.1362151506131902E-2</v>
      </c>
      <c r="AI3089" s="17"/>
      <c r="AJ3089" s="17">
        <v>7.5768680724570395E-2</v>
      </c>
      <c r="AK3089" s="17">
        <v>5.23914943692756E-2</v>
      </c>
      <c r="AL3089" s="17">
        <v>5.1866420585180997E-2</v>
      </c>
      <c r="AM3089" s="17"/>
      <c r="AN3089" s="17">
        <v>5.3050406485474502E-2</v>
      </c>
      <c r="AO3089" s="17">
        <v>5.5409967438082401E-2</v>
      </c>
      <c r="AP3089" s="17">
        <v>4.8795314682941598E-2</v>
      </c>
      <c r="AQ3089" s="17">
        <v>7.8032351994923796E-2</v>
      </c>
      <c r="AR3089" s="17">
        <v>9.5785575468570694E-2</v>
      </c>
      <c r="AS3089" s="17"/>
      <c r="AT3089" s="17">
        <v>4.9836592787969099E-2</v>
      </c>
      <c r="AU3089" s="17">
        <v>7.0159672664378003E-2</v>
      </c>
      <c r="AV3089" s="17"/>
      <c r="AW3089" s="17">
        <v>4.9890255388528898E-2</v>
      </c>
      <c r="AX3089" s="17">
        <v>6.9651543023491094E-2</v>
      </c>
      <c r="AY3089" s="17">
        <v>4.8512388960322603E-2</v>
      </c>
    </row>
    <row r="3090" spans="2:51">
      <c r="B3090" t="s">
        <v>134</v>
      </c>
      <c r="C3090" s="17">
        <v>0.23651615995005201</v>
      </c>
      <c r="D3090" s="17">
        <v>0.25811237866118802</v>
      </c>
      <c r="E3090" s="17">
        <v>0.217949057332782</v>
      </c>
      <c r="F3090" s="17"/>
      <c r="G3090" s="17">
        <v>0.21812999647647599</v>
      </c>
      <c r="H3090" s="17">
        <v>0.267610804134643</v>
      </c>
      <c r="I3090" s="17">
        <v>0.23646514408121</v>
      </c>
      <c r="J3090" s="17">
        <v>0.22900923938669501</v>
      </c>
      <c r="K3090" s="17">
        <v>0.22423907048237199</v>
      </c>
      <c r="L3090" s="17">
        <v>0.23590272169323001</v>
      </c>
      <c r="M3090" s="17"/>
      <c r="N3090" s="17">
        <v>0.264663678887197</v>
      </c>
      <c r="O3090" s="17">
        <v>0.23369782710764</v>
      </c>
      <c r="P3090" s="17">
        <v>0.227680952081845</v>
      </c>
      <c r="Q3090" s="17">
        <v>0.22019605101505199</v>
      </c>
      <c r="R3090" s="17"/>
      <c r="S3090" s="17">
        <v>0.23170395859933701</v>
      </c>
      <c r="T3090" s="17">
        <v>0.23174744758395399</v>
      </c>
      <c r="U3090" s="17">
        <v>0.24795398256843601</v>
      </c>
      <c r="V3090" s="17">
        <v>0.23371501249551299</v>
      </c>
      <c r="W3090" s="17">
        <v>0.21941089531801999</v>
      </c>
      <c r="X3090" s="17">
        <v>0.23523365766062701</v>
      </c>
      <c r="Y3090" s="17">
        <v>0.25043815817134901</v>
      </c>
      <c r="Z3090" s="17">
        <v>0.244628510070004</v>
      </c>
      <c r="AA3090" s="17">
        <v>0.230746830632612</v>
      </c>
      <c r="AB3090" s="17">
        <v>0.25722333278416798</v>
      </c>
      <c r="AC3090" s="17">
        <v>0.214281880378768</v>
      </c>
      <c r="AD3090" s="17">
        <v>0.25280368271862702</v>
      </c>
      <c r="AE3090" s="17"/>
      <c r="AF3090" s="17">
        <v>0.232391460888621</v>
      </c>
      <c r="AG3090" s="17">
        <v>0.25215671361460301</v>
      </c>
      <c r="AH3090" s="17">
        <v>0.22026126683474201</v>
      </c>
      <c r="AI3090" s="17"/>
      <c r="AJ3090" s="17">
        <v>0.29724772628770202</v>
      </c>
      <c r="AK3090" s="17">
        <v>0.23862848556736799</v>
      </c>
      <c r="AL3090" s="17">
        <v>0.27426426735289999</v>
      </c>
      <c r="AM3090" s="17"/>
      <c r="AN3090" s="17">
        <v>0.202374187466002</v>
      </c>
      <c r="AO3090" s="17">
        <v>0.249850741169174</v>
      </c>
      <c r="AP3090" s="17">
        <v>0.24314925030937701</v>
      </c>
      <c r="AQ3090" s="17">
        <v>0.26174346883173399</v>
      </c>
      <c r="AR3090" s="17">
        <v>0.25915634214983202</v>
      </c>
      <c r="AS3090" s="17"/>
      <c r="AT3090" s="17">
        <v>0.232927940682535</v>
      </c>
      <c r="AU3090" s="17">
        <v>0.27333236543930201</v>
      </c>
      <c r="AV3090" s="17"/>
      <c r="AW3090" s="17">
        <v>0.248803368718156</v>
      </c>
      <c r="AX3090" s="17">
        <v>0.28359698464780903</v>
      </c>
      <c r="AY3090" s="17">
        <v>0.211077660545062</v>
      </c>
    </row>
    <row r="3091" spans="2:51">
      <c r="B3091" t="s">
        <v>135</v>
      </c>
      <c r="C3091" s="17">
        <v>0.32348205236296002</v>
      </c>
      <c r="D3091" s="17">
        <v>0.32049151126672998</v>
      </c>
      <c r="E3091" s="17">
        <v>0.32725589887284201</v>
      </c>
      <c r="F3091" s="17"/>
      <c r="G3091" s="17">
        <v>0.25660248293697502</v>
      </c>
      <c r="H3091" s="17">
        <v>0.26308821433957902</v>
      </c>
      <c r="I3091" s="17">
        <v>0.294003347500298</v>
      </c>
      <c r="J3091" s="17">
        <v>0.34495397866854199</v>
      </c>
      <c r="K3091" s="17">
        <v>0.34231329726455501</v>
      </c>
      <c r="L3091" s="17">
        <v>0.39009269170482203</v>
      </c>
      <c r="M3091" s="17"/>
      <c r="N3091" s="17">
        <v>0.32617022736833801</v>
      </c>
      <c r="O3091" s="17">
        <v>0.32633315223826098</v>
      </c>
      <c r="P3091" s="17">
        <v>0.31448761941034198</v>
      </c>
      <c r="Q3091" s="17">
        <v>0.32649047371747397</v>
      </c>
      <c r="R3091" s="17"/>
      <c r="S3091" s="17">
        <v>0.31698122977715398</v>
      </c>
      <c r="T3091" s="17">
        <v>0.32630033384126</v>
      </c>
      <c r="U3091" s="17">
        <v>0.33211537876805097</v>
      </c>
      <c r="V3091" s="17">
        <v>0.35667202251768299</v>
      </c>
      <c r="W3091" s="17">
        <v>0.33839753382278298</v>
      </c>
      <c r="X3091" s="17">
        <v>0.33466378229161298</v>
      </c>
      <c r="Y3091" s="17">
        <v>0.30527373184260298</v>
      </c>
      <c r="Z3091" s="17">
        <v>0.32980645829217198</v>
      </c>
      <c r="AA3091" s="17">
        <v>0.31460553469848102</v>
      </c>
      <c r="AB3091" s="17">
        <v>0.29098441658145502</v>
      </c>
      <c r="AC3091" s="17">
        <v>0.30544521938925401</v>
      </c>
      <c r="AD3091" s="17">
        <v>0.331290436743924</v>
      </c>
      <c r="AE3091" s="17"/>
      <c r="AF3091" s="17">
        <v>0.329387420841318</v>
      </c>
      <c r="AG3091" s="17">
        <v>0.328248866589198</v>
      </c>
      <c r="AH3091" s="17">
        <v>0.31496834810227098</v>
      </c>
      <c r="AI3091" s="17"/>
      <c r="AJ3091" s="17">
        <v>0.33507080237856701</v>
      </c>
      <c r="AK3091" s="17">
        <v>0.30433593286120902</v>
      </c>
      <c r="AL3091" s="17">
        <v>0.329490033098571</v>
      </c>
      <c r="AM3091" s="17"/>
      <c r="AN3091" s="17">
        <v>0.37082766984537402</v>
      </c>
      <c r="AO3091" s="17">
        <v>0.290180403232704</v>
      </c>
      <c r="AP3091" s="17">
        <v>0.30195704795631501</v>
      </c>
      <c r="AQ3091" s="17">
        <v>0.30316055035238298</v>
      </c>
      <c r="AR3091" s="17">
        <v>0.352789574849599</v>
      </c>
      <c r="AS3091" s="17"/>
      <c r="AT3091" s="17">
        <v>0.32786927902139301</v>
      </c>
      <c r="AU3091" s="17">
        <v>0.28183709115593503</v>
      </c>
      <c r="AV3091" s="17"/>
      <c r="AW3091" s="17">
        <v>0.32697844907835599</v>
      </c>
      <c r="AX3091" s="17">
        <v>0.31870423658784303</v>
      </c>
      <c r="AY3091" s="17">
        <v>0.32098864304049202</v>
      </c>
    </row>
    <row r="3092" spans="2:51">
      <c r="B3092" t="s">
        <v>136</v>
      </c>
      <c r="C3092" s="17">
        <v>0.24754053625949901</v>
      </c>
      <c r="D3092" s="17">
        <v>0.231833655334447</v>
      </c>
      <c r="E3092" s="17">
        <v>0.26207228885616002</v>
      </c>
      <c r="F3092" s="17"/>
      <c r="G3092" s="17">
        <v>0.33039770375223898</v>
      </c>
      <c r="H3092" s="17">
        <v>0.22796630487386799</v>
      </c>
      <c r="I3092" s="17">
        <v>0.24383273927366</v>
      </c>
      <c r="J3092" s="17">
        <v>0.24377936563297101</v>
      </c>
      <c r="K3092" s="17">
        <v>0.24059975829914901</v>
      </c>
      <c r="L3092" s="17">
        <v>0.23437811248497001</v>
      </c>
      <c r="M3092" s="17"/>
      <c r="N3092" s="17">
        <v>0.246427158444321</v>
      </c>
      <c r="O3092" s="17">
        <v>0.26805930076776802</v>
      </c>
      <c r="P3092" s="17">
        <v>0.23735878448089801</v>
      </c>
      <c r="Q3092" s="17">
        <v>0.23259669053975501</v>
      </c>
      <c r="R3092" s="17"/>
      <c r="S3092" s="17">
        <v>0.24480010920528</v>
      </c>
      <c r="T3092" s="17">
        <v>0.25324166171746698</v>
      </c>
      <c r="U3092" s="17">
        <v>0.24324527874986199</v>
      </c>
      <c r="V3092" s="17">
        <v>0.23373035258348501</v>
      </c>
      <c r="W3092" s="17">
        <v>0.25246057477786699</v>
      </c>
      <c r="X3092" s="17">
        <v>0.24627861602218101</v>
      </c>
      <c r="Y3092" s="17">
        <v>0.24076836610147001</v>
      </c>
      <c r="Z3092" s="17">
        <v>0.24563800599743399</v>
      </c>
      <c r="AA3092" s="17">
        <v>0.26284226656894399</v>
      </c>
      <c r="AB3092" s="17">
        <v>0.25020968484133699</v>
      </c>
      <c r="AC3092" s="17">
        <v>0.26317328703327297</v>
      </c>
      <c r="AD3092" s="17">
        <v>0.21195205230599701</v>
      </c>
      <c r="AE3092" s="17"/>
      <c r="AF3092" s="17">
        <v>0.23806554950190401</v>
      </c>
      <c r="AG3092" s="17">
        <v>0.24413656750103299</v>
      </c>
      <c r="AH3092" s="17">
        <v>0.23004766117175399</v>
      </c>
      <c r="AI3092" s="17"/>
      <c r="AJ3092" s="17">
        <v>0.20266495966155099</v>
      </c>
      <c r="AK3092" s="17">
        <v>0.26902219946682798</v>
      </c>
      <c r="AL3092" s="17">
        <v>0.24055495350116499</v>
      </c>
      <c r="AM3092" s="17"/>
      <c r="AN3092" s="17">
        <v>0.21246947653859699</v>
      </c>
      <c r="AO3092" s="17">
        <v>0.26436525333588001</v>
      </c>
      <c r="AP3092" s="17">
        <v>0.27741758965771701</v>
      </c>
      <c r="AQ3092" s="17">
        <v>0.24931277158839199</v>
      </c>
      <c r="AR3092" s="17">
        <v>0.17863925775071901</v>
      </c>
      <c r="AS3092" s="17"/>
      <c r="AT3092" s="17">
        <v>0.25036808956326101</v>
      </c>
      <c r="AU3092" s="17">
        <v>0.222814566240714</v>
      </c>
      <c r="AV3092" s="17"/>
      <c r="AW3092" s="17">
        <v>0.25765816147512599</v>
      </c>
      <c r="AX3092" s="17">
        <v>0.220163407275909</v>
      </c>
      <c r="AY3092" s="17">
        <v>0.24386340312225399</v>
      </c>
    </row>
    <row r="3093" spans="2:51">
      <c r="B3093" t="s">
        <v>137</v>
      </c>
      <c r="C3093" s="17">
        <v>8.5557537543562795E-2</v>
      </c>
      <c r="D3093" s="17">
        <v>8.9336530194755001E-2</v>
      </c>
      <c r="E3093" s="17">
        <v>7.9191171360316504E-2</v>
      </c>
      <c r="F3093" s="17"/>
      <c r="G3093" s="17">
        <v>9.1579305437290495E-2</v>
      </c>
      <c r="H3093" s="17">
        <v>0.111769458072254</v>
      </c>
      <c r="I3093" s="17">
        <v>0.103755299056145</v>
      </c>
      <c r="J3093" s="17">
        <v>7.6113787843461594E-2</v>
      </c>
      <c r="K3093" s="17">
        <v>8.7572923077516504E-2</v>
      </c>
      <c r="L3093" s="17">
        <v>5.6433697689997599E-2</v>
      </c>
      <c r="M3093" s="17"/>
      <c r="N3093" s="17">
        <v>7.7078276720747504E-2</v>
      </c>
      <c r="O3093" s="17">
        <v>8.0439749354659099E-2</v>
      </c>
      <c r="P3093" s="17">
        <v>9.3306897055513094E-2</v>
      </c>
      <c r="Q3093" s="17">
        <v>9.1052140935817899E-2</v>
      </c>
      <c r="R3093" s="17"/>
      <c r="S3093" s="17">
        <v>7.8887266267821901E-2</v>
      </c>
      <c r="T3093" s="17">
        <v>8.5420753165901003E-2</v>
      </c>
      <c r="U3093" s="17">
        <v>9.2140591298116303E-2</v>
      </c>
      <c r="V3093" s="17">
        <v>7.6542339898819006E-2</v>
      </c>
      <c r="W3093" s="17">
        <v>0.100713186654477</v>
      </c>
      <c r="X3093" s="17">
        <v>7.2310610688527302E-2</v>
      </c>
      <c r="Y3093" s="17">
        <v>9.6490933779005694E-2</v>
      </c>
      <c r="Z3093" s="17">
        <v>7.6866899777141798E-2</v>
      </c>
      <c r="AA3093" s="17">
        <v>8.9647838103934493E-2</v>
      </c>
      <c r="AB3093" s="17">
        <v>7.8300373695327399E-2</v>
      </c>
      <c r="AC3093" s="17">
        <v>9.9477303662121194E-2</v>
      </c>
      <c r="AD3093" s="17">
        <v>9.2752613112075805E-2</v>
      </c>
      <c r="AE3093" s="17"/>
      <c r="AF3093" s="17">
        <v>8.8609117588443198E-2</v>
      </c>
      <c r="AG3093" s="17">
        <v>7.7030181616888696E-2</v>
      </c>
      <c r="AH3093" s="17">
        <v>0.10307518576305801</v>
      </c>
      <c r="AI3093" s="17"/>
      <c r="AJ3093" s="17">
        <v>4.6689052830319197E-2</v>
      </c>
      <c r="AK3093" s="17">
        <v>9.4514781362306496E-2</v>
      </c>
      <c r="AL3093" s="17">
        <v>5.5186300767930699E-2</v>
      </c>
      <c r="AM3093" s="17"/>
      <c r="AN3093" s="17">
        <v>9.1932682732453197E-2</v>
      </c>
      <c r="AO3093" s="17">
        <v>8.0015634238977895E-2</v>
      </c>
      <c r="AP3093" s="17">
        <v>8.7796965105212899E-2</v>
      </c>
      <c r="AQ3093" s="17">
        <v>7.8435655208168101E-2</v>
      </c>
      <c r="AR3093" s="17">
        <v>7.4299374237566704E-2</v>
      </c>
      <c r="AS3093" s="17"/>
      <c r="AT3093" s="17">
        <v>8.3654399961333295E-2</v>
      </c>
      <c r="AU3093" s="17">
        <v>9.7446023260538195E-2</v>
      </c>
      <c r="AV3093" s="17"/>
      <c r="AW3093" s="17">
        <v>8.33392055890331E-2</v>
      </c>
      <c r="AX3093" s="17">
        <v>6.0941849432716903E-2</v>
      </c>
      <c r="AY3093" s="17">
        <v>9.4357828267375501E-2</v>
      </c>
    </row>
    <row r="3094" spans="2:51">
      <c r="B3094" t="s">
        <v>119</v>
      </c>
      <c r="C3094" s="17">
        <v>5.5391162491184497E-2</v>
      </c>
      <c r="D3094" s="17">
        <v>3.6903995086797099E-2</v>
      </c>
      <c r="E3094" s="17">
        <v>7.2923083122567206E-2</v>
      </c>
      <c r="F3094" s="17"/>
      <c r="G3094" s="17">
        <v>4.6661402121811899E-2</v>
      </c>
      <c r="H3094" s="17">
        <v>5.5705082406116699E-2</v>
      </c>
      <c r="I3094" s="17">
        <v>5.2718986506262902E-2</v>
      </c>
      <c r="J3094" s="17">
        <v>6.3046361819796198E-2</v>
      </c>
      <c r="K3094" s="17">
        <v>6.0754255808310197E-2</v>
      </c>
      <c r="L3094" s="17">
        <v>5.18573373336765E-2</v>
      </c>
      <c r="M3094" s="17"/>
      <c r="N3094" s="17">
        <v>3.3847347618760099E-2</v>
      </c>
      <c r="O3094" s="17">
        <v>5.6595339108594801E-2</v>
      </c>
      <c r="P3094" s="17">
        <v>6.1791193897314897E-2</v>
      </c>
      <c r="Q3094" s="17">
        <v>7.3344549662063802E-2</v>
      </c>
      <c r="R3094" s="17"/>
      <c r="S3094" s="17">
        <v>5.39361115059354E-2</v>
      </c>
      <c r="T3094" s="17">
        <v>5.7434089916895303E-2</v>
      </c>
      <c r="U3094" s="17">
        <v>4.4341742133087197E-2</v>
      </c>
      <c r="V3094" s="17">
        <v>5.8662110921400702E-2</v>
      </c>
      <c r="W3094" s="17">
        <v>4.7497974541789001E-2</v>
      </c>
      <c r="X3094" s="17">
        <v>4.67375750746582E-2</v>
      </c>
      <c r="Y3094" s="17">
        <v>5.7338161556450697E-2</v>
      </c>
      <c r="Z3094" s="17">
        <v>5.0698000993614802E-2</v>
      </c>
      <c r="AA3094" s="17">
        <v>5.7322911694741102E-2</v>
      </c>
      <c r="AB3094" s="17">
        <v>7.9385888183128195E-2</v>
      </c>
      <c r="AC3094" s="17">
        <v>5.3968201608888801E-2</v>
      </c>
      <c r="AD3094" s="17">
        <v>4.8338597051910001E-2</v>
      </c>
      <c r="AE3094" s="17"/>
      <c r="AF3094" s="17">
        <v>5.7116740682854099E-2</v>
      </c>
      <c r="AG3094" s="17">
        <v>4.69680868586866E-2</v>
      </c>
      <c r="AH3094" s="17">
        <v>8.0285386622043001E-2</v>
      </c>
      <c r="AI3094" s="17"/>
      <c r="AJ3094" s="17">
        <v>4.2558778117290502E-2</v>
      </c>
      <c r="AK3094" s="17">
        <v>4.1107106373013097E-2</v>
      </c>
      <c r="AL3094" s="17">
        <v>4.8638024694251603E-2</v>
      </c>
      <c r="AM3094" s="17"/>
      <c r="AN3094" s="17">
        <v>6.9345576932099501E-2</v>
      </c>
      <c r="AO3094" s="17">
        <v>6.0178000585181898E-2</v>
      </c>
      <c r="AP3094" s="17">
        <v>4.0883832288436901E-2</v>
      </c>
      <c r="AQ3094" s="17">
        <v>2.93152020243997E-2</v>
      </c>
      <c r="AR3094" s="17">
        <v>3.9329875543712201E-2</v>
      </c>
      <c r="AS3094" s="17"/>
      <c r="AT3094" s="17">
        <v>5.53436979835078E-2</v>
      </c>
      <c r="AU3094" s="17">
        <v>5.44102812391326E-2</v>
      </c>
      <c r="AV3094" s="17"/>
      <c r="AW3094" s="17">
        <v>3.33305597507998E-2</v>
      </c>
      <c r="AX3094" s="17">
        <v>4.69419790322309E-2</v>
      </c>
      <c r="AY3094" s="17">
        <v>8.1200076064494503E-2</v>
      </c>
    </row>
    <row r="3095" spans="2:51">
      <c r="B3095" t="s">
        <v>138</v>
      </c>
      <c r="C3095" s="17">
        <v>0.28802871134279301</v>
      </c>
      <c r="D3095" s="17">
        <v>0.32143430811727097</v>
      </c>
      <c r="E3095" s="17">
        <v>0.25855755778811401</v>
      </c>
      <c r="F3095" s="17"/>
      <c r="G3095" s="17">
        <v>0.274759105751683</v>
      </c>
      <c r="H3095" s="17">
        <v>0.34147094030818198</v>
      </c>
      <c r="I3095" s="17">
        <v>0.305689627663634</v>
      </c>
      <c r="J3095" s="17">
        <v>0.27210650603523001</v>
      </c>
      <c r="K3095" s="17">
        <v>0.26875976555046999</v>
      </c>
      <c r="L3095" s="17">
        <v>0.26723816078653401</v>
      </c>
      <c r="M3095" s="17"/>
      <c r="N3095" s="17">
        <v>0.31647698984783301</v>
      </c>
      <c r="O3095" s="17">
        <v>0.26857245853071698</v>
      </c>
      <c r="P3095" s="17">
        <v>0.29305550515593298</v>
      </c>
      <c r="Q3095" s="17">
        <v>0.27651614514488998</v>
      </c>
      <c r="R3095" s="17"/>
      <c r="S3095" s="17">
        <v>0.30539528324380899</v>
      </c>
      <c r="T3095" s="17">
        <v>0.27760316135847701</v>
      </c>
      <c r="U3095" s="17">
        <v>0.28815700905088298</v>
      </c>
      <c r="V3095" s="17">
        <v>0.27439317407861202</v>
      </c>
      <c r="W3095" s="17">
        <v>0.26093073020308399</v>
      </c>
      <c r="X3095" s="17">
        <v>0.30000941592302</v>
      </c>
      <c r="Y3095" s="17">
        <v>0.30012880672047099</v>
      </c>
      <c r="Z3095" s="17">
        <v>0.29699063493963801</v>
      </c>
      <c r="AA3095" s="17">
        <v>0.27558144893389902</v>
      </c>
      <c r="AB3095" s="17">
        <v>0.30111963669875202</v>
      </c>
      <c r="AC3095" s="17">
        <v>0.27793598830646299</v>
      </c>
      <c r="AD3095" s="17">
        <v>0.31566630078609298</v>
      </c>
      <c r="AE3095" s="17"/>
      <c r="AF3095" s="17">
        <v>0.28682117138548102</v>
      </c>
      <c r="AG3095" s="17">
        <v>0.30361629743419399</v>
      </c>
      <c r="AH3095" s="17">
        <v>0.271623418340874</v>
      </c>
      <c r="AI3095" s="17"/>
      <c r="AJ3095" s="17">
        <v>0.37301640701227201</v>
      </c>
      <c r="AK3095" s="17">
        <v>0.29101997993664402</v>
      </c>
      <c r="AL3095" s="17">
        <v>0.32613068793808098</v>
      </c>
      <c r="AM3095" s="17"/>
      <c r="AN3095" s="17">
        <v>0.25542459395147699</v>
      </c>
      <c r="AO3095" s="17">
        <v>0.30526070860725601</v>
      </c>
      <c r="AP3095" s="17">
        <v>0.29194456499231802</v>
      </c>
      <c r="AQ3095" s="17">
        <v>0.33977582082665803</v>
      </c>
      <c r="AR3095" s="17">
        <v>0.35494191761840299</v>
      </c>
      <c r="AS3095" s="17"/>
      <c r="AT3095" s="17">
        <v>0.28276453347050401</v>
      </c>
      <c r="AU3095" s="17">
        <v>0.34349203810368001</v>
      </c>
      <c r="AV3095" s="17"/>
      <c r="AW3095" s="17">
        <v>0.29869362410668499</v>
      </c>
      <c r="AX3095" s="17">
        <v>0.35324852767129999</v>
      </c>
      <c r="AY3095" s="17">
        <v>0.259590049505384</v>
      </c>
    </row>
    <row r="3096" spans="2:51">
      <c r="B3096" t="s">
        <v>139</v>
      </c>
      <c r="C3096" s="17">
        <v>0.333098073803062</v>
      </c>
      <c r="D3096" s="17">
        <v>0.32117018552920201</v>
      </c>
      <c r="E3096" s="17">
        <v>0.34126346021647702</v>
      </c>
      <c r="F3096" s="17"/>
      <c r="G3096" s="17">
        <v>0.42197700918952902</v>
      </c>
      <c r="H3096" s="17">
        <v>0.33973576294612201</v>
      </c>
      <c r="I3096" s="17">
        <v>0.347588038329805</v>
      </c>
      <c r="J3096" s="17">
        <v>0.31989315347643199</v>
      </c>
      <c r="K3096" s="17">
        <v>0.328172681376665</v>
      </c>
      <c r="L3096" s="17">
        <v>0.29081181017496699</v>
      </c>
      <c r="M3096" s="17"/>
      <c r="N3096" s="17">
        <v>0.32350543516506802</v>
      </c>
      <c r="O3096" s="17">
        <v>0.34849905012242699</v>
      </c>
      <c r="P3096" s="17">
        <v>0.33066568153641102</v>
      </c>
      <c r="Q3096" s="17">
        <v>0.323648831475573</v>
      </c>
      <c r="R3096" s="17"/>
      <c r="S3096" s="17">
        <v>0.323687375473102</v>
      </c>
      <c r="T3096" s="17">
        <v>0.33866241488336801</v>
      </c>
      <c r="U3096" s="17">
        <v>0.33538587004797898</v>
      </c>
      <c r="V3096" s="17">
        <v>0.31027269248230399</v>
      </c>
      <c r="W3096" s="17">
        <v>0.35317376143234402</v>
      </c>
      <c r="X3096" s="17">
        <v>0.318589226710708</v>
      </c>
      <c r="Y3096" s="17">
        <v>0.33725929988047498</v>
      </c>
      <c r="Z3096" s="17">
        <v>0.32250490577457502</v>
      </c>
      <c r="AA3096" s="17">
        <v>0.352490104672878</v>
      </c>
      <c r="AB3096" s="17">
        <v>0.32851005853666498</v>
      </c>
      <c r="AC3096" s="17">
        <v>0.36265059069539402</v>
      </c>
      <c r="AD3096" s="17">
        <v>0.30470466541807301</v>
      </c>
      <c r="AE3096" s="17"/>
      <c r="AF3096" s="17">
        <v>0.32667466709034698</v>
      </c>
      <c r="AG3096" s="17">
        <v>0.32116674911792098</v>
      </c>
      <c r="AH3096" s="17">
        <v>0.33312284693481198</v>
      </c>
      <c r="AI3096" s="17"/>
      <c r="AJ3096" s="17">
        <v>0.24935401249187</v>
      </c>
      <c r="AK3096" s="17">
        <v>0.36353698082913399</v>
      </c>
      <c r="AL3096" s="17">
        <v>0.29574125426909598</v>
      </c>
      <c r="AM3096" s="17"/>
      <c r="AN3096" s="17">
        <v>0.30440215927105002</v>
      </c>
      <c r="AO3096" s="17">
        <v>0.34438088757485802</v>
      </c>
      <c r="AP3096" s="17">
        <v>0.36521455476293002</v>
      </c>
      <c r="AQ3096" s="17">
        <v>0.32774842679656002</v>
      </c>
      <c r="AR3096" s="17">
        <v>0.25293863198828598</v>
      </c>
      <c r="AS3096" s="17"/>
      <c r="AT3096" s="17">
        <v>0.33402248952459501</v>
      </c>
      <c r="AU3096" s="17">
        <v>0.32026058950125202</v>
      </c>
      <c r="AV3096" s="17"/>
      <c r="AW3096" s="17">
        <v>0.34099736706415901</v>
      </c>
      <c r="AX3096" s="17">
        <v>0.28110525670862602</v>
      </c>
      <c r="AY3096" s="17">
        <v>0.33822123138962901</v>
      </c>
    </row>
    <row r="3097" spans="2:51">
      <c r="B3097" t="s">
        <v>140</v>
      </c>
      <c r="C3097" s="17">
        <v>-4.50693624602687E-2</v>
      </c>
      <c r="D3097" s="17">
        <v>2.6412258806945998E-4</v>
      </c>
      <c r="E3097" s="17">
        <v>-8.2705902428362704E-2</v>
      </c>
      <c r="F3097" s="17"/>
      <c r="G3097" s="17">
        <v>-0.14721790343784599</v>
      </c>
      <c r="H3097" s="17">
        <v>1.7351773620592501E-3</v>
      </c>
      <c r="I3097" s="17">
        <v>-4.1898410666171899E-2</v>
      </c>
      <c r="J3097" s="17">
        <v>-4.77866474412025E-2</v>
      </c>
      <c r="K3097" s="17">
        <v>-5.9412915826194998E-2</v>
      </c>
      <c r="L3097" s="17">
        <v>-2.3573649388432899E-2</v>
      </c>
      <c r="M3097" s="17"/>
      <c r="N3097" s="17">
        <v>-7.0284453172350103E-3</v>
      </c>
      <c r="O3097" s="17">
        <v>-7.9926591591710797E-2</v>
      </c>
      <c r="P3097" s="17">
        <v>-3.7610176380478103E-2</v>
      </c>
      <c r="Q3097" s="17">
        <v>-4.7132686330682703E-2</v>
      </c>
      <c r="R3097" s="17"/>
      <c r="S3097" s="17">
        <v>-1.8292092229293198E-2</v>
      </c>
      <c r="T3097" s="17">
        <v>-6.1059253524890597E-2</v>
      </c>
      <c r="U3097" s="17">
        <v>-4.7228860997095903E-2</v>
      </c>
      <c r="V3097" s="17">
        <v>-3.5879518403692197E-2</v>
      </c>
      <c r="W3097" s="17">
        <v>-9.2243031229260003E-2</v>
      </c>
      <c r="X3097" s="17">
        <v>-1.8579810787688202E-2</v>
      </c>
      <c r="Y3097" s="17">
        <v>-3.7130493160004302E-2</v>
      </c>
      <c r="Z3097" s="17">
        <v>-2.5514270834937E-2</v>
      </c>
      <c r="AA3097" s="17">
        <v>-7.6908655738978995E-2</v>
      </c>
      <c r="AB3097" s="17">
        <v>-2.7390421837912599E-2</v>
      </c>
      <c r="AC3097" s="17">
        <v>-8.4714602388930499E-2</v>
      </c>
      <c r="AD3097" s="17">
        <v>1.0961635368019701E-2</v>
      </c>
      <c r="AE3097" s="17"/>
      <c r="AF3097" s="17">
        <v>-3.9853495704865502E-2</v>
      </c>
      <c r="AG3097" s="17">
        <v>-1.7550451683727299E-2</v>
      </c>
      <c r="AH3097" s="17">
        <v>-6.1499428593937602E-2</v>
      </c>
      <c r="AI3097" s="17"/>
      <c r="AJ3097" s="17">
        <v>0.12366239452040199</v>
      </c>
      <c r="AK3097" s="17">
        <v>-7.2517000892490205E-2</v>
      </c>
      <c r="AL3097" s="17">
        <v>3.0389433668984799E-2</v>
      </c>
      <c r="AM3097" s="17"/>
      <c r="AN3097" s="17">
        <v>-4.8977565319572799E-2</v>
      </c>
      <c r="AO3097" s="17">
        <v>-3.9120178967601803E-2</v>
      </c>
      <c r="AP3097" s="17">
        <v>-7.3269989770611693E-2</v>
      </c>
      <c r="AQ3097" s="17">
        <v>1.20273940300979E-2</v>
      </c>
      <c r="AR3097" s="17">
        <v>0.102003285630116</v>
      </c>
      <c r="AS3097" s="17"/>
      <c r="AT3097" s="17">
        <v>-5.1257956054090698E-2</v>
      </c>
      <c r="AU3097" s="17">
        <v>2.3231448602428501E-2</v>
      </c>
      <c r="AV3097" s="17"/>
      <c r="AW3097" s="17">
        <v>-4.2303742957474202E-2</v>
      </c>
      <c r="AX3097" s="17">
        <v>7.21432709626737E-2</v>
      </c>
      <c r="AY3097" s="17">
        <v>-7.8631181884244797E-2</v>
      </c>
    </row>
    <row r="3098" spans="2:51">
      <c r="C3098" s="17"/>
      <c r="D3098" s="17"/>
      <c r="E3098" s="17"/>
      <c r="F3098" s="17"/>
      <c r="G3098" s="17"/>
      <c r="H3098" s="17"/>
      <c r="I3098" s="17"/>
      <c r="J3098" s="17"/>
      <c r="K3098" s="17"/>
      <c r="L3098" s="17"/>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7"/>
      <c r="AI3098" s="17"/>
      <c r="AJ3098" s="17"/>
      <c r="AK3098" s="17"/>
      <c r="AL3098" s="17"/>
      <c r="AM3098" s="17"/>
      <c r="AN3098" s="17"/>
      <c r="AO3098" s="17"/>
      <c r="AP3098" s="17"/>
      <c r="AQ3098" s="17"/>
      <c r="AR3098" s="17"/>
      <c r="AS3098" s="17"/>
      <c r="AT3098" s="17"/>
      <c r="AU3098" s="17"/>
      <c r="AV3098" s="17"/>
      <c r="AW3098" s="17"/>
      <c r="AX3098" s="17"/>
      <c r="AY3098" s="17"/>
    </row>
    <row r="3099" spans="2:51">
      <c r="B3099" s="6" t="s">
        <v>607</v>
      </c>
      <c r="C3099" s="17"/>
      <c r="D3099" s="17"/>
      <c r="E3099" s="17"/>
      <c r="F3099" s="17"/>
      <c r="G3099" s="17"/>
      <c r="H3099" s="17"/>
      <c r="I3099" s="17"/>
      <c r="J3099" s="17"/>
      <c r="K3099" s="17"/>
      <c r="L3099" s="17"/>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7"/>
      <c r="AI3099" s="17"/>
      <c r="AJ3099" s="17"/>
      <c r="AK3099" s="17"/>
      <c r="AL3099" s="17"/>
      <c r="AM3099" s="17"/>
      <c r="AN3099" s="17"/>
      <c r="AO3099" s="17"/>
      <c r="AP3099" s="17"/>
      <c r="AQ3099" s="17"/>
      <c r="AR3099" s="17"/>
      <c r="AS3099" s="17"/>
      <c r="AT3099" s="17"/>
      <c r="AU3099" s="17"/>
      <c r="AV3099" s="17"/>
      <c r="AW3099" s="17"/>
      <c r="AX3099" s="17"/>
      <c r="AY3099" s="17"/>
    </row>
    <row r="3100" spans="2:51">
      <c r="B3100" s="24" t="s">
        <v>15</v>
      </c>
      <c r="C3100" s="17"/>
      <c r="D3100" s="17"/>
      <c r="E3100" s="17"/>
      <c r="F3100" s="17"/>
      <c r="G3100" s="17"/>
      <c r="H3100" s="17"/>
      <c r="I3100" s="17"/>
      <c r="J3100" s="17"/>
      <c r="K3100" s="17"/>
      <c r="L3100" s="17"/>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7"/>
      <c r="AI3100" s="17"/>
      <c r="AJ3100" s="17"/>
      <c r="AK3100" s="17"/>
      <c r="AL3100" s="17"/>
      <c r="AM3100" s="17"/>
      <c r="AN3100" s="17"/>
      <c r="AO3100" s="17"/>
      <c r="AP3100" s="17"/>
      <c r="AQ3100" s="17"/>
      <c r="AR3100" s="17"/>
      <c r="AS3100" s="17"/>
      <c r="AT3100" s="17"/>
      <c r="AU3100" s="17"/>
      <c r="AV3100" s="17"/>
      <c r="AW3100" s="17"/>
      <c r="AX3100" s="17"/>
      <c r="AY3100" s="17"/>
    </row>
    <row r="3101" spans="2:51">
      <c r="B3101" t="s">
        <v>133</v>
      </c>
      <c r="C3101" s="17">
        <v>0.114700195110136</v>
      </c>
      <c r="D3101" s="17">
        <v>0.13064105475070201</v>
      </c>
      <c r="E3101" s="17">
        <v>9.90145821296948E-2</v>
      </c>
      <c r="F3101" s="17"/>
      <c r="G3101" s="17">
        <v>0.16823067860333399</v>
      </c>
      <c r="H3101" s="17">
        <v>0.15061025631365199</v>
      </c>
      <c r="I3101" s="17">
        <v>0.124865685441324</v>
      </c>
      <c r="J3101" s="17">
        <v>0.102820595297379</v>
      </c>
      <c r="K3101" s="17">
        <v>9.3439415561008599E-2</v>
      </c>
      <c r="L3101" s="17">
        <v>8.0215379673990006E-2</v>
      </c>
      <c r="M3101" s="17"/>
      <c r="N3101" s="17">
        <v>0.117991217768806</v>
      </c>
      <c r="O3101" s="17">
        <v>0.112173282436211</v>
      </c>
      <c r="P3101" s="17">
        <v>0.11990168894985199</v>
      </c>
      <c r="Q3101" s="17">
        <v>0.106695729682615</v>
      </c>
      <c r="R3101" s="17"/>
      <c r="S3101" s="17">
        <v>0.12366743833908</v>
      </c>
      <c r="T3101" s="17">
        <v>0.1137491336646</v>
      </c>
      <c r="U3101" s="17">
        <v>0.111786999579137</v>
      </c>
      <c r="V3101" s="17">
        <v>9.8340449386140297E-2</v>
      </c>
      <c r="W3101" s="17">
        <v>0.122161079378096</v>
      </c>
      <c r="X3101" s="17">
        <v>0.130182743117188</v>
      </c>
      <c r="Y3101" s="17">
        <v>0.12042472999736099</v>
      </c>
      <c r="Z3101" s="17">
        <v>0.11768234582239299</v>
      </c>
      <c r="AA3101" s="17">
        <v>0.10918589929771</v>
      </c>
      <c r="AB3101" s="17">
        <v>0.10632489155760499</v>
      </c>
      <c r="AC3101" s="17">
        <v>0.10849006593612801</v>
      </c>
      <c r="AD3101" s="17">
        <v>0.10863504155338</v>
      </c>
      <c r="AE3101" s="17"/>
      <c r="AF3101" s="17">
        <v>9.5285628192087801E-2</v>
      </c>
      <c r="AG3101" s="17">
        <v>0.13089444471505701</v>
      </c>
      <c r="AH3101" s="17">
        <v>8.9386329953378099E-2</v>
      </c>
      <c r="AI3101" s="17"/>
      <c r="AJ3101" s="17">
        <v>0.116640056202704</v>
      </c>
      <c r="AK3101" s="17">
        <v>0.140202504309418</v>
      </c>
      <c r="AL3101" s="17">
        <v>0.14715830391193799</v>
      </c>
      <c r="AM3101" s="17"/>
      <c r="AN3101" s="17">
        <v>0.10169598933117401</v>
      </c>
      <c r="AO3101" s="17">
        <v>0.118730148073145</v>
      </c>
      <c r="AP3101" s="17">
        <v>0.119249109327391</v>
      </c>
      <c r="AQ3101" s="17">
        <v>0.141090655320569</v>
      </c>
      <c r="AR3101" s="17">
        <v>0.25404323199143197</v>
      </c>
      <c r="AS3101" s="17"/>
      <c r="AT3101" s="17">
        <v>0.11398900903456299</v>
      </c>
      <c r="AU3101" s="17">
        <v>0.121862826407139</v>
      </c>
      <c r="AV3101" s="17"/>
      <c r="AW3101" s="17">
        <v>0.12977074449485401</v>
      </c>
      <c r="AX3101" s="17">
        <v>0.116816768279455</v>
      </c>
      <c r="AY3101" s="17">
        <v>9.8023402501257198E-2</v>
      </c>
    </row>
    <row r="3102" spans="2:51">
      <c r="B3102" t="s">
        <v>134</v>
      </c>
      <c r="C3102" s="17">
        <v>0.42089527633274598</v>
      </c>
      <c r="D3102" s="17">
        <v>0.41398044915516802</v>
      </c>
      <c r="E3102" s="17">
        <v>0.426749348457863</v>
      </c>
      <c r="F3102" s="17"/>
      <c r="G3102" s="17">
        <v>0.43942602416546001</v>
      </c>
      <c r="H3102" s="17">
        <v>0.45106877546547702</v>
      </c>
      <c r="I3102" s="17">
        <v>0.44540298144347301</v>
      </c>
      <c r="J3102" s="17">
        <v>0.415621741518651</v>
      </c>
      <c r="K3102" s="17">
        <v>0.37759742955240699</v>
      </c>
      <c r="L3102" s="17">
        <v>0.40664509459486298</v>
      </c>
      <c r="M3102" s="17"/>
      <c r="N3102" s="17">
        <v>0.46572508627008102</v>
      </c>
      <c r="O3102" s="17">
        <v>0.44638677018461498</v>
      </c>
      <c r="P3102" s="17">
        <v>0.379909247659378</v>
      </c>
      <c r="Q3102" s="17">
        <v>0.38235767182694003</v>
      </c>
      <c r="R3102" s="17"/>
      <c r="S3102" s="17">
        <v>0.446960853704302</v>
      </c>
      <c r="T3102" s="17">
        <v>0.42653484927166802</v>
      </c>
      <c r="U3102" s="17">
        <v>0.44422583112866498</v>
      </c>
      <c r="V3102" s="17">
        <v>0.425057544592643</v>
      </c>
      <c r="W3102" s="17">
        <v>0.39945117958626503</v>
      </c>
      <c r="X3102" s="17">
        <v>0.38276967170209197</v>
      </c>
      <c r="Y3102" s="17">
        <v>0.40447019438452297</v>
      </c>
      <c r="Z3102" s="17">
        <v>0.427600556503485</v>
      </c>
      <c r="AA3102" s="17">
        <v>0.39238039813562098</v>
      </c>
      <c r="AB3102" s="17">
        <v>0.44693738686693801</v>
      </c>
      <c r="AC3102" s="17">
        <v>0.40486973467300902</v>
      </c>
      <c r="AD3102" s="17">
        <v>0.46364819697554099</v>
      </c>
      <c r="AE3102" s="17"/>
      <c r="AF3102" s="17">
        <v>0.37029015804624699</v>
      </c>
      <c r="AG3102" s="17">
        <v>0.47544527802330699</v>
      </c>
      <c r="AH3102" s="17">
        <v>0.40257457876118602</v>
      </c>
      <c r="AI3102" s="17"/>
      <c r="AJ3102" s="17">
        <v>0.39708790961413598</v>
      </c>
      <c r="AK3102" s="17">
        <v>0.48132557545509702</v>
      </c>
      <c r="AL3102" s="17">
        <v>0.46629600485772299</v>
      </c>
      <c r="AM3102" s="17"/>
      <c r="AN3102" s="17">
        <v>0.36255855392455399</v>
      </c>
      <c r="AO3102" s="17">
        <v>0.42679527274267798</v>
      </c>
      <c r="AP3102" s="17">
        <v>0.46827317918637801</v>
      </c>
      <c r="AQ3102" s="17">
        <v>0.46558074441206998</v>
      </c>
      <c r="AR3102" s="17">
        <v>0.39758283710734299</v>
      </c>
      <c r="AS3102" s="17"/>
      <c r="AT3102" s="17">
        <v>0.42112211617336898</v>
      </c>
      <c r="AU3102" s="17">
        <v>0.417222910983992</v>
      </c>
      <c r="AV3102" s="17"/>
      <c r="AW3102" s="17">
        <v>0.445436287050617</v>
      </c>
      <c r="AX3102" s="17">
        <v>0.472512466993111</v>
      </c>
      <c r="AY3102" s="17">
        <v>0.38116188008458601</v>
      </c>
    </row>
    <row r="3103" spans="2:51">
      <c r="B3103" t="s">
        <v>135</v>
      </c>
      <c r="C3103" s="17">
        <v>0.26374266962078602</v>
      </c>
      <c r="D3103" s="17">
        <v>0.25979750521638201</v>
      </c>
      <c r="E3103" s="17">
        <v>0.26799861202025699</v>
      </c>
      <c r="F3103" s="17"/>
      <c r="G3103" s="17">
        <v>0.221973362188397</v>
      </c>
      <c r="H3103" s="17">
        <v>0.21415213537914299</v>
      </c>
      <c r="I3103" s="17">
        <v>0.220303044171589</v>
      </c>
      <c r="J3103" s="17">
        <v>0.27160116833802</v>
      </c>
      <c r="K3103" s="17">
        <v>0.29539833723263098</v>
      </c>
      <c r="L3103" s="17">
        <v>0.32188841602122997</v>
      </c>
      <c r="M3103" s="17"/>
      <c r="N3103" s="17">
        <v>0.235560042566483</v>
      </c>
      <c r="O3103" s="17">
        <v>0.24937456997907001</v>
      </c>
      <c r="P3103" s="17">
        <v>0.28513209358960601</v>
      </c>
      <c r="Q3103" s="17">
        <v>0.29050079509528798</v>
      </c>
      <c r="R3103" s="17"/>
      <c r="S3103" s="17">
        <v>0.23661143344515401</v>
      </c>
      <c r="T3103" s="17">
        <v>0.26020084063757398</v>
      </c>
      <c r="U3103" s="17">
        <v>0.26289182943366501</v>
      </c>
      <c r="V3103" s="17">
        <v>0.28291686618162598</v>
      </c>
      <c r="W3103" s="17">
        <v>0.26972294395514201</v>
      </c>
      <c r="X3103" s="17">
        <v>0.27892039846045102</v>
      </c>
      <c r="Y3103" s="17">
        <v>0.26771860334019199</v>
      </c>
      <c r="Z3103" s="17">
        <v>0.25477898814435801</v>
      </c>
      <c r="AA3103" s="17">
        <v>0.26703286698700801</v>
      </c>
      <c r="AB3103" s="17">
        <v>0.252787188486294</v>
      </c>
      <c r="AC3103" s="17">
        <v>0.29466797266250599</v>
      </c>
      <c r="AD3103" s="17">
        <v>0.25157000142640001</v>
      </c>
      <c r="AE3103" s="17"/>
      <c r="AF3103" s="17">
        <v>0.28983237393529399</v>
      </c>
      <c r="AG3103" s="17">
        <v>0.239815488451224</v>
      </c>
      <c r="AH3103" s="17">
        <v>0.27019178794398702</v>
      </c>
      <c r="AI3103" s="17"/>
      <c r="AJ3103" s="17">
        <v>0.27762059381667797</v>
      </c>
      <c r="AK3103" s="17">
        <v>0.234755601433289</v>
      </c>
      <c r="AL3103" s="17">
        <v>0.229618042262271</v>
      </c>
      <c r="AM3103" s="17"/>
      <c r="AN3103" s="17">
        <v>0.31627314205090901</v>
      </c>
      <c r="AO3103" s="17">
        <v>0.24828377690064099</v>
      </c>
      <c r="AP3103" s="17">
        <v>0.22827470715176401</v>
      </c>
      <c r="AQ3103" s="17">
        <v>0.22906292364981501</v>
      </c>
      <c r="AR3103" s="17">
        <v>0.21777829335961299</v>
      </c>
      <c r="AS3103" s="17"/>
      <c r="AT3103" s="17">
        <v>0.26509861578274102</v>
      </c>
      <c r="AU3103" s="17">
        <v>0.25518993765636599</v>
      </c>
      <c r="AV3103" s="17"/>
      <c r="AW3103" s="17">
        <v>0.248517713572665</v>
      </c>
      <c r="AX3103" s="17">
        <v>0.25833422091098102</v>
      </c>
      <c r="AY3103" s="17">
        <v>0.28144413413129299</v>
      </c>
    </row>
    <row r="3104" spans="2:51">
      <c r="B3104" t="s">
        <v>136</v>
      </c>
      <c r="C3104" s="17">
        <v>0.103216009540019</v>
      </c>
      <c r="D3104" s="17">
        <v>0.10427249703767</v>
      </c>
      <c r="E3104" s="17">
        <v>0.102823911979034</v>
      </c>
      <c r="F3104" s="17"/>
      <c r="G3104" s="17">
        <v>0.10431333187453901</v>
      </c>
      <c r="H3104" s="17">
        <v>8.7424995330370806E-2</v>
      </c>
      <c r="I3104" s="17">
        <v>9.5352636658023501E-2</v>
      </c>
      <c r="J3104" s="17">
        <v>9.5992430286497205E-2</v>
      </c>
      <c r="K3104" s="17">
        <v>0.124811848730884</v>
      </c>
      <c r="L3104" s="17">
        <v>0.11019138890859401</v>
      </c>
      <c r="M3104" s="17"/>
      <c r="N3104" s="17">
        <v>0.110887126073705</v>
      </c>
      <c r="O3104" s="17">
        <v>0.10145484198895199</v>
      </c>
      <c r="P3104" s="17">
        <v>0.101409536943875</v>
      </c>
      <c r="Q3104" s="17">
        <v>9.8869497026756098E-2</v>
      </c>
      <c r="R3104" s="17"/>
      <c r="S3104" s="17">
        <v>8.1031882510662401E-2</v>
      </c>
      <c r="T3104" s="17">
        <v>0.106795093897551</v>
      </c>
      <c r="U3104" s="17">
        <v>9.8392386134542695E-2</v>
      </c>
      <c r="V3104" s="17">
        <v>0.111229167681545</v>
      </c>
      <c r="W3104" s="17">
        <v>0.116966729287537</v>
      </c>
      <c r="X3104" s="17">
        <v>0.12683021542138601</v>
      </c>
      <c r="Y3104" s="17">
        <v>0.106696582071702</v>
      </c>
      <c r="Z3104" s="17">
        <v>0.101257421559161</v>
      </c>
      <c r="AA3104" s="17">
        <v>0.11892634712689799</v>
      </c>
      <c r="AB3104" s="17">
        <v>8.8389468199270294E-2</v>
      </c>
      <c r="AC3104" s="17">
        <v>8.9883116135062294E-2</v>
      </c>
      <c r="AD3104" s="17">
        <v>6.2900052621970501E-2</v>
      </c>
      <c r="AE3104" s="17"/>
      <c r="AF3104" s="17">
        <v>0.12914288090186801</v>
      </c>
      <c r="AG3104" s="17">
        <v>8.1389799824590506E-2</v>
      </c>
      <c r="AH3104" s="17">
        <v>0.100827045550874</v>
      </c>
      <c r="AI3104" s="17"/>
      <c r="AJ3104" s="17">
        <v>0.118773882209258</v>
      </c>
      <c r="AK3104" s="17">
        <v>7.8650448720939695E-2</v>
      </c>
      <c r="AL3104" s="17">
        <v>8.7130565209091002E-2</v>
      </c>
      <c r="AM3104" s="17"/>
      <c r="AN3104" s="17">
        <v>9.9014252998373506E-2</v>
      </c>
      <c r="AO3104" s="17">
        <v>0.10742066859593501</v>
      </c>
      <c r="AP3104" s="17">
        <v>0.103598397321369</v>
      </c>
      <c r="AQ3104" s="17">
        <v>9.8626508835865101E-2</v>
      </c>
      <c r="AR3104" s="17">
        <v>8.1564326202260201E-2</v>
      </c>
      <c r="AS3104" s="17"/>
      <c r="AT3104" s="17">
        <v>0.104217263847138</v>
      </c>
      <c r="AU3104" s="17">
        <v>9.4117835951922593E-2</v>
      </c>
      <c r="AV3104" s="17"/>
      <c r="AW3104" s="17">
        <v>0.103868621494972</v>
      </c>
      <c r="AX3104" s="17">
        <v>9.0195145574275395E-2</v>
      </c>
      <c r="AY3104" s="17">
        <v>0.105917366540801</v>
      </c>
    </row>
    <row r="3105" spans="2:51">
      <c r="B3105" t="s">
        <v>137</v>
      </c>
      <c r="C3105" s="17">
        <v>4.4165704584160498E-2</v>
      </c>
      <c r="D3105" s="17">
        <v>5.2050526713022703E-2</v>
      </c>
      <c r="E3105" s="17">
        <v>3.6588929414094799E-2</v>
      </c>
      <c r="F3105" s="17"/>
      <c r="G3105" s="17">
        <v>2.33227258543936E-2</v>
      </c>
      <c r="H3105" s="17">
        <v>4.5693499953534902E-2</v>
      </c>
      <c r="I3105" s="17">
        <v>5.7487955474597001E-2</v>
      </c>
      <c r="J3105" s="17">
        <v>4.6420012995083401E-2</v>
      </c>
      <c r="K3105" s="17">
        <v>4.9807082882655E-2</v>
      </c>
      <c r="L3105" s="17">
        <v>3.7733212101021499E-2</v>
      </c>
      <c r="M3105" s="17"/>
      <c r="N3105" s="17">
        <v>3.4352174874550299E-2</v>
      </c>
      <c r="O3105" s="17">
        <v>3.8360733750885501E-2</v>
      </c>
      <c r="P3105" s="17">
        <v>5.6391734319503999E-2</v>
      </c>
      <c r="Q3105" s="17">
        <v>5.0352841543012103E-2</v>
      </c>
      <c r="R3105" s="17"/>
      <c r="S3105" s="17">
        <v>4.9969731892034699E-2</v>
      </c>
      <c r="T3105" s="17">
        <v>4.2605331758037698E-2</v>
      </c>
      <c r="U3105" s="17">
        <v>3.1504811058136198E-2</v>
      </c>
      <c r="V3105" s="17">
        <v>3.2388132731013902E-2</v>
      </c>
      <c r="W3105" s="17">
        <v>3.5544728337659197E-2</v>
      </c>
      <c r="X3105" s="17">
        <v>3.11662281352513E-2</v>
      </c>
      <c r="Y3105" s="17">
        <v>5.0506037769189702E-2</v>
      </c>
      <c r="Z3105" s="17">
        <v>5.50719423424854E-2</v>
      </c>
      <c r="AA3105" s="17">
        <v>5.9258224634540599E-2</v>
      </c>
      <c r="AB3105" s="17">
        <v>4.2340576780813002E-2</v>
      </c>
      <c r="AC3105" s="17">
        <v>5.1019941320208699E-2</v>
      </c>
      <c r="AD3105" s="17">
        <v>6.6695256388676197E-2</v>
      </c>
      <c r="AE3105" s="17"/>
      <c r="AF3105" s="17">
        <v>6.0684143010734298E-2</v>
      </c>
      <c r="AG3105" s="17">
        <v>2.8081298410270399E-2</v>
      </c>
      <c r="AH3105" s="17">
        <v>5.9710243100291702E-2</v>
      </c>
      <c r="AI3105" s="17"/>
      <c r="AJ3105" s="17">
        <v>4.5090315275842202E-2</v>
      </c>
      <c r="AK3105" s="17">
        <v>2.9072615164016401E-2</v>
      </c>
      <c r="AL3105" s="17">
        <v>2.66642652399917E-2</v>
      </c>
      <c r="AM3105" s="17"/>
      <c r="AN3105" s="17">
        <v>5.4737189317189898E-2</v>
      </c>
      <c r="AO3105" s="17">
        <v>4.1955395788835601E-2</v>
      </c>
      <c r="AP3105" s="17">
        <v>4.1195342296370799E-2</v>
      </c>
      <c r="AQ3105" s="17">
        <v>3.5604643179134199E-2</v>
      </c>
      <c r="AR3105" s="17">
        <v>6.7023982488022896E-3</v>
      </c>
      <c r="AS3105" s="17"/>
      <c r="AT3105" s="17">
        <v>4.2942308623417698E-2</v>
      </c>
      <c r="AU3105" s="17">
        <v>5.2446460135226303E-2</v>
      </c>
      <c r="AV3105" s="17"/>
      <c r="AW3105" s="17">
        <v>4.1391141813508898E-2</v>
      </c>
      <c r="AX3105" s="17">
        <v>2.4831419253868101E-2</v>
      </c>
      <c r="AY3105" s="17">
        <v>5.21822015718812E-2</v>
      </c>
    </row>
    <row r="3106" spans="2:51">
      <c r="B3106" t="s">
        <v>119</v>
      </c>
      <c r="C3106" s="17">
        <v>5.3280144812152701E-2</v>
      </c>
      <c r="D3106" s="17">
        <v>3.9257967127055197E-2</v>
      </c>
      <c r="E3106" s="17">
        <v>6.6824615999056799E-2</v>
      </c>
      <c r="F3106" s="17"/>
      <c r="G3106" s="17">
        <v>4.2733877313876803E-2</v>
      </c>
      <c r="H3106" s="17">
        <v>5.1050337557821401E-2</v>
      </c>
      <c r="I3106" s="17">
        <v>5.65876968109933E-2</v>
      </c>
      <c r="J3106" s="17">
        <v>6.7544051564369101E-2</v>
      </c>
      <c r="K3106" s="17">
        <v>5.8945886040414897E-2</v>
      </c>
      <c r="L3106" s="17">
        <v>4.3326508700302302E-2</v>
      </c>
      <c r="M3106" s="17"/>
      <c r="N3106" s="17">
        <v>3.5484352446373997E-2</v>
      </c>
      <c r="O3106" s="17">
        <v>5.2249801660267298E-2</v>
      </c>
      <c r="P3106" s="17">
        <v>5.72556985377859E-2</v>
      </c>
      <c r="Q3106" s="17">
        <v>7.1223464825388993E-2</v>
      </c>
      <c r="R3106" s="17"/>
      <c r="S3106" s="17">
        <v>6.1758660108766399E-2</v>
      </c>
      <c r="T3106" s="17">
        <v>5.01147507705689E-2</v>
      </c>
      <c r="U3106" s="17">
        <v>5.11981426658547E-2</v>
      </c>
      <c r="V3106" s="17">
        <v>5.00678394270316E-2</v>
      </c>
      <c r="W3106" s="17">
        <v>5.6153339455300898E-2</v>
      </c>
      <c r="X3106" s="17">
        <v>5.0130743163632599E-2</v>
      </c>
      <c r="Y3106" s="17">
        <v>5.0183852437032501E-2</v>
      </c>
      <c r="Z3106" s="17">
        <v>4.3608745628117299E-2</v>
      </c>
      <c r="AA3106" s="17">
        <v>5.3216263818222698E-2</v>
      </c>
      <c r="AB3106" s="17">
        <v>6.3220488109079306E-2</v>
      </c>
      <c r="AC3106" s="17">
        <v>5.10691692730873E-2</v>
      </c>
      <c r="AD3106" s="17">
        <v>4.6551451034032097E-2</v>
      </c>
      <c r="AE3106" s="17"/>
      <c r="AF3106" s="17">
        <v>5.4764815913769402E-2</v>
      </c>
      <c r="AG3106" s="17">
        <v>4.4373690575550601E-2</v>
      </c>
      <c r="AH3106" s="17">
        <v>7.7310014690282799E-2</v>
      </c>
      <c r="AI3106" s="17"/>
      <c r="AJ3106" s="17">
        <v>4.4787242881381799E-2</v>
      </c>
      <c r="AK3106" s="17">
        <v>3.5993254917239599E-2</v>
      </c>
      <c r="AL3106" s="17">
        <v>4.3132818518985497E-2</v>
      </c>
      <c r="AM3106" s="17"/>
      <c r="AN3106" s="17">
        <v>6.5720872377799E-2</v>
      </c>
      <c r="AO3106" s="17">
        <v>5.68147378987649E-2</v>
      </c>
      <c r="AP3106" s="17">
        <v>3.9409264716727101E-2</v>
      </c>
      <c r="AQ3106" s="17">
        <v>3.00345246025473E-2</v>
      </c>
      <c r="AR3106" s="17">
        <v>4.2328913090548898E-2</v>
      </c>
      <c r="AS3106" s="17"/>
      <c r="AT3106" s="17">
        <v>5.2630686538771197E-2</v>
      </c>
      <c r="AU3106" s="17">
        <v>5.9160028865354201E-2</v>
      </c>
      <c r="AV3106" s="17"/>
      <c r="AW3106" s="17">
        <v>3.10154915733842E-2</v>
      </c>
      <c r="AX3106" s="17">
        <v>3.7309978988308699E-2</v>
      </c>
      <c r="AY3106" s="17">
        <v>8.1271015170181704E-2</v>
      </c>
    </row>
    <row r="3107" spans="2:51">
      <c r="B3107" t="s">
        <v>138</v>
      </c>
      <c r="C3107" s="17">
        <v>0.535595471442882</v>
      </c>
      <c r="D3107" s="17">
        <v>0.54462150390587005</v>
      </c>
      <c r="E3107" s="17">
        <v>0.52576393058755799</v>
      </c>
      <c r="F3107" s="17"/>
      <c r="G3107" s="17">
        <v>0.60765670276879402</v>
      </c>
      <c r="H3107" s="17">
        <v>0.60167903177912896</v>
      </c>
      <c r="I3107" s="17">
        <v>0.57026866688479705</v>
      </c>
      <c r="J3107" s="17">
        <v>0.51844233681603002</v>
      </c>
      <c r="K3107" s="17">
        <v>0.47103684511341498</v>
      </c>
      <c r="L3107" s="17">
        <v>0.48686047426885298</v>
      </c>
      <c r="M3107" s="17"/>
      <c r="N3107" s="17">
        <v>0.58371630403888697</v>
      </c>
      <c r="O3107" s="17">
        <v>0.55856005262082498</v>
      </c>
      <c r="P3107" s="17">
        <v>0.49981093660922998</v>
      </c>
      <c r="Q3107" s="17">
        <v>0.48905340150955501</v>
      </c>
      <c r="R3107" s="17"/>
      <c r="S3107" s="17">
        <v>0.57062829204338295</v>
      </c>
      <c r="T3107" s="17">
        <v>0.540283982936268</v>
      </c>
      <c r="U3107" s="17">
        <v>0.55601283070780205</v>
      </c>
      <c r="V3107" s="17">
        <v>0.52339799397878295</v>
      </c>
      <c r="W3107" s="17">
        <v>0.52161225896436103</v>
      </c>
      <c r="X3107" s="17">
        <v>0.51295241481928</v>
      </c>
      <c r="Y3107" s="17">
        <v>0.52489492438188301</v>
      </c>
      <c r="Z3107" s="17">
        <v>0.54528290232587795</v>
      </c>
      <c r="AA3107" s="17">
        <v>0.50156629743333103</v>
      </c>
      <c r="AB3107" s="17">
        <v>0.55326227842454301</v>
      </c>
      <c r="AC3107" s="17">
        <v>0.513359800609136</v>
      </c>
      <c r="AD3107" s="17">
        <v>0.57228323852892105</v>
      </c>
      <c r="AE3107" s="17"/>
      <c r="AF3107" s="17">
        <v>0.46557578623833501</v>
      </c>
      <c r="AG3107" s="17">
        <v>0.60633972273836401</v>
      </c>
      <c r="AH3107" s="17">
        <v>0.49196090871456399</v>
      </c>
      <c r="AI3107" s="17"/>
      <c r="AJ3107" s="17">
        <v>0.51372796581683999</v>
      </c>
      <c r="AK3107" s="17">
        <v>0.62152807976451496</v>
      </c>
      <c r="AL3107" s="17">
        <v>0.61345430876966101</v>
      </c>
      <c r="AM3107" s="17"/>
      <c r="AN3107" s="17">
        <v>0.46425454325572801</v>
      </c>
      <c r="AO3107" s="17">
        <v>0.545525420815824</v>
      </c>
      <c r="AP3107" s="17">
        <v>0.58752228851376898</v>
      </c>
      <c r="AQ3107" s="17">
        <v>0.60667139973263795</v>
      </c>
      <c r="AR3107" s="17">
        <v>0.65162606909877596</v>
      </c>
      <c r="AS3107" s="17"/>
      <c r="AT3107" s="17">
        <v>0.53511112520793203</v>
      </c>
      <c r="AU3107" s="17">
        <v>0.53908573739113097</v>
      </c>
      <c r="AV3107" s="17"/>
      <c r="AW3107" s="17">
        <v>0.57520703154547004</v>
      </c>
      <c r="AX3107" s="17">
        <v>0.58932923527256698</v>
      </c>
      <c r="AY3107" s="17">
        <v>0.47918528258584298</v>
      </c>
    </row>
    <row r="3108" spans="2:51">
      <c r="B3108" t="s">
        <v>139</v>
      </c>
      <c r="C3108" s="17">
        <v>0.14738171412418</v>
      </c>
      <c r="D3108" s="17">
        <v>0.15632302375069301</v>
      </c>
      <c r="E3108" s="17">
        <v>0.13941284139312901</v>
      </c>
      <c r="F3108" s="17"/>
      <c r="G3108" s="17">
        <v>0.127636057728932</v>
      </c>
      <c r="H3108" s="17">
        <v>0.13311849528390601</v>
      </c>
      <c r="I3108" s="17">
        <v>0.15284059213262099</v>
      </c>
      <c r="J3108" s="17">
        <v>0.14241244328158101</v>
      </c>
      <c r="K3108" s="17">
        <v>0.174618931613539</v>
      </c>
      <c r="L3108" s="17">
        <v>0.14792460100961499</v>
      </c>
      <c r="M3108" s="17"/>
      <c r="N3108" s="17">
        <v>0.14523930094825599</v>
      </c>
      <c r="O3108" s="17">
        <v>0.13981557573983699</v>
      </c>
      <c r="P3108" s="17">
        <v>0.15780127126337901</v>
      </c>
      <c r="Q3108" s="17">
        <v>0.14922233856976799</v>
      </c>
      <c r="R3108" s="17"/>
      <c r="S3108" s="17">
        <v>0.131001614402697</v>
      </c>
      <c r="T3108" s="17">
        <v>0.149400425655589</v>
      </c>
      <c r="U3108" s="17">
        <v>0.129897197192679</v>
      </c>
      <c r="V3108" s="17">
        <v>0.14361730041255899</v>
      </c>
      <c r="W3108" s="17">
        <v>0.152511457625196</v>
      </c>
      <c r="X3108" s="17">
        <v>0.157996443556637</v>
      </c>
      <c r="Y3108" s="17">
        <v>0.15720261984089201</v>
      </c>
      <c r="Z3108" s="17">
        <v>0.15632936390164701</v>
      </c>
      <c r="AA3108" s="17">
        <v>0.17818457176143901</v>
      </c>
      <c r="AB3108" s="17">
        <v>0.130730044980083</v>
      </c>
      <c r="AC3108" s="17">
        <v>0.14090305745527101</v>
      </c>
      <c r="AD3108" s="17">
        <v>0.129595309010647</v>
      </c>
      <c r="AE3108" s="17"/>
      <c r="AF3108" s="17">
        <v>0.18982702391260201</v>
      </c>
      <c r="AG3108" s="17">
        <v>0.10947109823486099</v>
      </c>
      <c r="AH3108" s="17">
        <v>0.16053728865116601</v>
      </c>
      <c r="AI3108" s="17"/>
      <c r="AJ3108" s="17">
        <v>0.1638641974851</v>
      </c>
      <c r="AK3108" s="17">
        <v>0.10772306388495601</v>
      </c>
      <c r="AL3108" s="17">
        <v>0.11379483044908301</v>
      </c>
      <c r="AM3108" s="17"/>
      <c r="AN3108" s="17">
        <v>0.15375144231556301</v>
      </c>
      <c r="AO3108" s="17">
        <v>0.14937606438477</v>
      </c>
      <c r="AP3108" s="17">
        <v>0.14479373961774</v>
      </c>
      <c r="AQ3108" s="17">
        <v>0.13423115201499899</v>
      </c>
      <c r="AR3108" s="17">
        <v>8.8266724451062401E-2</v>
      </c>
      <c r="AS3108" s="17"/>
      <c r="AT3108" s="17">
        <v>0.147159572470556</v>
      </c>
      <c r="AU3108" s="17">
        <v>0.14656429608714899</v>
      </c>
      <c r="AV3108" s="17"/>
      <c r="AW3108" s="17">
        <v>0.145259763308481</v>
      </c>
      <c r="AX3108" s="17">
        <v>0.115026564828143</v>
      </c>
      <c r="AY3108" s="17">
        <v>0.158099568112682</v>
      </c>
    </row>
    <row r="3109" spans="2:51">
      <c r="B3109" t="s">
        <v>140</v>
      </c>
      <c r="C3109" s="17">
        <v>0.388213757318702</v>
      </c>
      <c r="D3109" s="17">
        <v>0.38829848015517698</v>
      </c>
      <c r="E3109" s="17">
        <v>0.38635108919442901</v>
      </c>
      <c r="F3109" s="17"/>
      <c r="G3109" s="17">
        <v>0.48002064503986203</v>
      </c>
      <c r="H3109" s="17">
        <v>0.468560536495224</v>
      </c>
      <c r="I3109" s="17">
        <v>0.41742807475217703</v>
      </c>
      <c r="J3109" s="17">
        <v>0.37602989353444899</v>
      </c>
      <c r="K3109" s="17">
        <v>0.29641791349987601</v>
      </c>
      <c r="L3109" s="17">
        <v>0.33893587325923802</v>
      </c>
      <c r="M3109" s="17"/>
      <c r="N3109" s="17">
        <v>0.43847700309063198</v>
      </c>
      <c r="O3109" s="17">
        <v>0.41874447688098798</v>
      </c>
      <c r="P3109" s="17">
        <v>0.34200966534585098</v>
      </c>
      <c r="Q3109" s="17">
        <v>0.33983106293978599</v>
      </c>
      <c r="R3109" s="17"/>
      <c r="S3109" s="17">
        <v>0.43962667764068503</v>
      </c>
      <c r="T3109" s="17">
        <v>0.39088355728067897</v>
      </c>
      <c r="U3109" s="17">
        <v>0.42611563351512299</v>
      </c>
      <c r="V3109" s="17">
        <v>0.37978069356622401</v>
      </c>
      <c r="W3109" s="17">
        <v>0.36910080133916601</v>
      </c>
      <c r="X3109" s="17">
        <v>0.354955971262643</v>
      </c>
      <c r="Y3109" s="17">
        <v>0.367692304540991</v>
      </c>
      <c r="Z3109" s="17">
        <v>0.38895353842423203</v>
      </c>
      <c r="AA3109" s="17">
        <v>0.323381725671892</v>
      </c>
      <c r="AB3109" s="17">
        <v>0.42253223344446</v>
      </c>
      <c r="AC3109" s="17">
        <v>0.37245674315386501</v>
      </c>
      <c r="AD3109" s="17">
        <v>0.44268792951827401</v>
      </c>
      <c r="AE3109" s="17"/>
      <c r="AF3109" s="17">
        <v>0.27574876232573298</v>
      </c>
      <c r="AG3109" s="17">
        <v>0.496868624503503</v>
      </c>
      <c r="AH3109" s="17">
        <v>0.33142362006339798</v>
      </c>
      <c r="AI3109" s="17"/>
      <c r="AJ3109" s="17">
        <v>0.34986376833173999</v>
      </c>
      <c r="AK3109" s="17">
        <v>0.51380501587955896</v>
      </c>
      <c r="AL3109" s="17">
        <v>0.499659478320578</v>
      </c>
      <c r="AM3109" s="17"/>
      <c r="AN3109" s="17">
        <v>0.31050310094016498</v>
      </c>
      <c r="AO3109" s="17">
        <v>0.39614935643105298</v>
      </c>
      <c r="AP3109" s="17">
        <v>0.44272854889603003</v>
      </c>
      <c r="AQ3109" s="17">
        <v>0.47244024771763898</v>
      </c>
      <c r="AR3109" s="17">
        <v>0.56335934464771298</v>
      </c>
      <c r="AS3109" s="17"/>
      <c r="AT3109" s="17">
        <v>0.38795155273737603</v>
      </c>
      <c r="AU3109" s="17">
        <v>0.39252144130398198</v>
      </c>
      <c r="AV3109" s="17"/>
      <c r="AW3109" s="17">
        <v>0.42994726823698998</v>
      </c>
      <c r="AX3109" s="17">
        <v>0.47430267044442298</v>
      </c>
      <c r="AY3109" s="17">
        <v>0.32108571447316098</v>
      </c>
    </row>
    <row r="3110" spans="2:51">
      <c r="C3110" s="17"/>
      <c r="D3110" s="17"/>
      <c r="E3110" s="17"/>
      <c r="F3110" s="17"/>
      <c r="G3110" s="17"/>
      <c r="H3110" s="17"/>
      <c r="I3110" s="17"/>
      <c r="J3110" s="17"/>
      <c r="K3110" s="17"/>
      <c r="L3110" s="17"/>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7"/>
      <c r="AI3110" s="17"/>
      <c r="AJ3110" s="17"/>
      <c r="AK3110" s="17"/>
      <c r="AL3110" s="17"/>
      <c r="AM3110" s="17"/>
      <c r="AN3110" s="17"/>
      <c r="AO3110" s="17"/>
      <c r="AP3110" s="17"/>
      <c r="AQ3110" s="17"/>
      <c r="AR3110" s="17"/>
      <c r="AS3110" s="17"/>
      <c r="AT3110" s="17"/>
      <c r="AU3110" s="17"/>
      <c r="AV3110" s="17"/>
      <c r="AW3110" s="17"/>
      <c r="AX3110" s="17"/>
      <c r="AY3110" s="17"/>
    </row>
    <row r="3111" spans="2:51">
      <c r="B3111" s="6" t="s">
        <v>608</v>
      </c>
      <c r="C3111" s="17"/>
      <c r="D3111" s="17"/>
      <c r="E3111" s="17"/>
      <c r="F3111" s="17"/>
      <c r="G3111" s="17"/>
      <c r="H3111" s="17"/>
      <c r="I3111" s="17"/>
      <c r="J3111" s="17"/>
      <c r="K3111" s="17"/>
      <c r="L3111" s="17"/>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7"/>
      <c r="AI3111" s="17"/>
      <c r="AJ3111" s="17"/>
      <c r="AK3111" s="17"/>
      <c r="AL3111" s="17"/>
      <c r="AM3111" s="17"/>
      <c r="AN3111" s="17"/>
      <c r="AO3111" s="17"/>
      <c r="AP3111" s="17"/>
      <c r="AQ3111" s="17"/>
      <c r="AR3111" s="17"/>
      <c r="AS3111" s="17"/>
      <c r="AT3111" s="17"/>
      <c r="AU3111" s="17"/>
      <c r="AV3111" s="17"/>
      <c r="AW3111" s="17"/>
      <c r="AX3111" s="17"/>
      <c r="AY3111" s="17"/>
    </row>
    <row r="3112" spans="2:51">
      <c r="B3112" s="24" t="s">
        <v>15</v>
      </c>
      <c r="C3112" s="17"/>
      <c r="D3112" s="17"/>
      <c r="E3112" s="17"/>
      <c r="F3112" s="17"/>
      <c r="G3112" s="17"/>
      <c r="H3112" s="17"/>
      <c r="I3112" s="17"/>
      <c r="J3112" s="17"/>
      <c r="K3112" s="17"/>
      <c r="L3112" s="17"/>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7"/>
      <c r="AI3112" s="17"/>
      <c r="AJ3112" s="17"/>
      <c r="AK3112" s="17"/>
      <c r="AL3112" s="17"/>
      <c r="AM3112" s="17"/>
      <c r="AN3112" s="17"/>
      <c r="AO3112" s="17"/>
      <c r="AP3112" s="17"/>
      <c r="AQ3112" s="17"/>
      <c r="AR3112" s="17"/>
      <c r="AS3112" s="17"/>
      <c r="AT3112" s="17"/>
      <c r="AU3112" s="17"/>
      <c r="AV3112" s="17"/>
      <c r="AW3112" s="17"/>
      <c r="AX3112" s="17"/>
      <c r="AY3112" s="17"/>
    </row>
    <row r="3113" spans="2:51">
      <c r="B3113" t="s">
        <v>133</v>
      </c>
      <c r="C3113" s="17">
        <v>4.1833607964499697E-2</v>
      </c>
      <c r="D3113" s="17">
        <v>5.0559500922133301E-2</v>
      </c>
      <c r="E3113" s="17">
        <v>3.3741156654872699E-2</v>
      </c>
      <c r="F3113" s="17"/>
      <c r="G3113" s="17">
        <v>5.16292740319792E-2</v>
      </c>
      <c r="H3113" s="17">
        <v>6.2550561953518796E-2</v>
      </c>
      <c r="I3113" s="17">
        <v>4.9017348241107497E-2</v>
      </c>
      <c r="J3113" s="17">
        <v>3.37171446530403E-2</v>
      </c>
      <c r="K3113" s="17">
        <v>3.8114187630013299E-2</v>
      </c>
      <c r="L3113" s="17">
        <v>2.5634895859573299E-2</v>
      </c>
      <c r="M3113" s="17"/>
      <c r="N3113" s="17">
        <v>4.4261610412340502E-2</v>
      </c>
      <c r="O3113" s="17">
        <v>2.8229900976959901E-2</v>
      </c>
      <c r="P3113" s="17">
        <v>4.8260351279523002E-2</v>
      </c>
      <c r="Q3113" s="17">
        <v>4.6908978876923801E-2</v>
      </c>
      <c r="R3113" s="17"/>
      <c r="S3113" s="17">
        <v>6.4563777575689998E-2</v>
      </c>
      <c r="T3113" s="17">
        <v>3.4400229462226602E-2</v>
      </c>
      <c r="U3113" s="17">
        <v>3.3321532943508897E-2</v>
      </c>
      <c r="V3113" s="17">
        <v>2.85773749302215E-2</v>
      </c>
      <c r="W3113" s="17">
        <v>4.16249175047812E-2</v>
      </c>
      <c r="X3113" s="17">
        <v>5.4378051063501E-2</v>
      </c>
      <c r="Y3113" s="17">
        <v>4.5213394584917202E-2</v>
      </c>
      <c r="Z3113" s="17">
        <v>4.6229948646504801E-2</v>
      </c>
      <c r="AA3113" s="17">
        <v>4.1446583202670403E-2</v>
      </c>
      <c r="AB3113" s="17">
        <v>2.6753746604376599E-2</v>
      </c>
      <c r="AC3113" s="17">
        <v>4.5644375131963802E-2</v>
      </c>
      <c r="AD3113" s="17">
        <v>2.6811766695692098E-2</v>
      </c>
      <c r="AE3113" s="17"/>
      <c r="AF3113" s="17">
        <v>4.4544486712240601E-2</v>
      </c>
      <c r="AG3113" s="17">
        <v>4.0912823282532401E-2</v>
      </c>
      <c r="AH3113" s="17">
        <v>4.0167199790871799E-2</v>
      </c>
      <c r="AI3113" s="17"/>
      <c r="AJ3113" s="17">
        <v>6.8638741369851E-2</v>
      </c>
      <c r="AK3113" s="17">
        <v>4.5160998944966703E-2</v>
      </c>
      <c r="AL3113" s="17">
        <v>4.0517549536989703E-2</v>
      </c>
      <c r="AM3113" s="17"/>
      <c r="AN3113" s="17">
        <v>5.0807605512339399E-2</v>
      </c>
      <c r="AO3113" s="17">
        <v>3.4341024802230197E-2</v>
      </c>
      <c r="AP3113" s="17">
        <v>3.89207066843964E-2</v>
      </c>
      <c r="AQ3113" s="17">
        <v>5.8267650777850601E-2</v>
      </c>
      <c r="AR3113" s="17">
        <v>0.138122313253672</v>
      </c>
      <c r="AS3113" s="17"/>
      <c r="AT3113" s="17">
        <v>3.7784697121078299E-2</v>
      </c>
      <c r="AU3113" s="17">
        <v>8.2105486181158704E-2</v>
      </c>
      <c r="AV3113" s="17"/>
      <c r="AW3113" s="17">
        <v>3.7141384749325802E-2</v>
      </c>
      <c r="AX3113" s="17">
        <v>7.8488089228671301E-2</v>
      </c>
      <c r="AY3113" s="17">
        <v>3.7283823654756097E-2</v>
      </c>
    </row>
    <row r="3114" spans="2:51">
      <c r="B3114" t="s">
        <v>134</v>
      </c>
      <c r="C3114" s="17">
        <v>0.14584949650842999</v>
      </c>
      <c r="D3114" s="17">
        <v>0.15806584230179299</v>
      </c>
      <c r="E3114" s="17">
        <v>0.13514819262222499</v>
      </c>
      <c r="F3114" s="17"/>
      <c r="G3114" s="17">
        <v>0.16370251189862101</v>
      </c>
      <c r="H3114" s="17">
        <v>0.155831139057137</v>
      </c>
      <c r="I3114" s="17">
        <v>0.162060521678658</v>
      </c>
      <c r="J3114" s="17">
        <v>0.13169816311313501</v>
      </c>
      <c r="K3114" s="17">
        <v>0.12291647192376599</v>
      </c>
      <c r="L3114" s="17">
        <v>0.14490105409388199</v>
      </c>
      <c r="M3114" s="17"/>
      <c r="N3114" s="17">
        <v>0.14917740583890499</v>
      </c>
      <c r="O3114" s="17">
        <v>0.139027679489024</v>
      </c>
      <c r="P3114" s="17">
        <v>0.15481890715833299</v>
      </c>
      <c r="Q3114" s="17">
        <v>0.14352886263016801</v>
      </c>
      <c r="R3114" s="17"/>
      <c r="S3114" s="17">
        <v>0.172164484814541</v>
      </c>
      <c r="T3114" s="17">
        <v>0.12718053633218601</v>
      </c>
      <c r="U3114" s="17">
        <v>0.14738924122074201</v>
      </c>
      <c r="V3114" s="17">
        <v>0.15128642041458401</v>
      </c>
      <c r="W3114" s="17">
        <v>0.14768009610437799</v>
      </c>
      <c r="X3114" s="17">
        <v>0.14282955076629</v>
      </c>
      <c r="Y3114" s="17">
        <v>0.157780261952915</v>
      </c>
      <c r="Z3114" s="17">
        <v>0.154048367457959</v>
      </c>
      <c r="AA3114" s="17">
        <v>0.132628614076754</v>
      </c>
      <c r="AB3114" s="17">
        <v>0.143341619990588</v>
      </c>
      <c r="AC3114" s="17">
        <v>0.12706352871888399</v>
      </c>
      <c r="AD3114" s="17">
        <v>0.14090059016256601</v>
      </c>
      <c r="AE3114" s="17"/>
      <c r="AF3114" s="17">
        <v>0.15096201560337</v>
      </c>
      <c r="AG3114" s="17">
        <v>0.14360720298456001</v>
      </c>
      <c r="AH3114" s="17">
        <v>0.13601306152336101</v>
      </c>
      <c r="AI3114" s="17"/>
      <c r="AJ3114" s="17">
        <v>0.22955812965467601</v>
      </c>
      <c r="AK3114" s="17">
        <v>0.13526669807141301</v>
      </c>
      <c r="AL3114" s="17">
        <v>0.120160359997513</v>
      </c>
      <c r="AM3114" s="17"/>
      <c r="AN3114" s="17">
        <v>0.14331234560582801</v>
      </c>
      <c r="AO3114" s="17">
        <v>0.16766001284895199</v>
      </c>
      <c r="AP3114" s="17">
        <v>0.138637146082941</v>
      </c>
      <c r="AQ3114" s="17">
        <v>0.163255499036706</v>
      </c>
      <c r="AR3114" s="17">
        <v>0.14537124259314499</v>
      </c>
      <c r="AS3114" s="17"/>
      <c r="AT3114" s="17">
        <v>0.142510394018838</v>
      </c>
      <c r="AU3114" s="17">
        <v>0.17984835753964801</v>
      </c>
      <c r="AV3114" s="17"/>
      <c r="AW3114" s="17">
        <v>0.13559085026186199</v>
      </c>
      <c r="AX3114" s="17">
        <v>0.203628474734278</v>
      </c>
      <c r="AY3114" s="17">
        <v>0.14173994294841599</v>
      </c>
    </row>
    <row r="3115" spans="2:51">
      <c r="B3115" t="s">
        <v>135</v>
      </c>
      <c r="C3115" s="17">
        <v>0.23326200077491899</v>
      </c>
      <c r="D3115" s="17">
        <v>0.24007546770149801</v>
      </c>
      <c r="E3115" s="17">
        <v>0.22804168524679899</v>
      </c>
      <c r="F3115" s="17"/>
      <c r="G3115" s="17">
        <v>0.18310683905792599</v>
      </c>
      <c r="H3115" s="17">
        <v>0.199237910476913</v>
      </c>
      <c r="I3115" s="17">
        <v>0.20980711174272601</v>
      </c>
      <c r="J3115" s="17">
        <v>0.240072959617779</v>
      </c>
      <c r="K3115" s="17">
        <v>0.246844448944466</v>
      </c>
      <c r="L3115" s="17">
        <v>0.28294870044625903</v>
      </c>
      <c r="M3115" s="17"/>
      <c r="N3115" s="17">
        <v>0.228062456612526</v>
      </c>
      <c r="O3115" s="17">
        <v>0.22441343567796301</v>
      </c>
      <c r="P3115" s="17">
        <v>0.23701027643004</v>
      </c>
      <c r="Q3115" s="17">
        <v>0.24656124905639301</v>
      </c>
      <c r="R3115" s="17"/>
      <c r="S3115" s="17">
        <v>0.21944689225966399</v>
      </c>
      <c r="T3115" s="17">
        <v>0.25044397152159498</v>
      </c>
      <c r="U3115" s="17">
        <v>0.247921005758303</v>
      </c>
      <c r="V3115" s="17">
        <v>0.244908624958493</v>
      </c>
      <c r="W3115" s="17">
        <v>0.22793858241756601</v>
      </c>
      <c r="X3115" s="17">
        <v>0.24446149685153401</v>
      </c>
      <c r="Y3115" s="17">
        <v>0.235587889342594</v>
      </c>
      <c r="Z3115" s="17">
        <v>0.232239198910832</v>
      </c>
      <c r="AA3115" s="17">
        <v>0.234140451137271</v>
      </c>
      <c r="AB3115" s="17">
        <v>0.21105557452450499</v>
      </c>
      <c r="AC3115" s="17">
        <v>0.19870704390635499</v>
      </c>
      <c r="AD3115" s="17">
        <v>0.22093134716839</v>
      </c>
      <c r="AE3115" s="17"/>
      <c r="AF3115" s="17">
        <v>0.24788508708335899</v>
      </c>
      <c r="AG3115" s="17">
        <v>0.21964824302008401</v>
      </c>
      <c r="AH3115" s="17">
        <v>0.24548133117239901</v>
      </c>
      <c r="AI3115" s="17"/>
      <c r="AJ3115" s="17">
        <v>0.31443934233034099</v>
      </c>
      <c r="AK3115" s="17">
        <v>0.201888121307398</v>
      </c>
      <c r="AL3115" s="17">
        <v>0.21408844476177399</v>
      </c>
      <c r="AM3115" s="17"/>
      <c r="AN3115" s="17">
        <v>0.27172582058202599</v>
      </c>
      <c r="AO3115" s="17">
        <v>0.21633914410309199</v>
      </c>
      <c r="AP3115" s="17">
        <v>0.23004231214549201</v>
      </c>
      <c r="AQ3115" s="17">
        <v>0.209021212049918</v>
      </c>
      <c r="AR3115" s="17">
        <v>0.23809755603774399</v>
      </c>
      <c r="AS3115" s="17"/>
      <c r="AT3115" s="17">
        <v>0.23569409346068501</v>
      </c>
      <c r="AU3115" s="17">
        <v>0.217142032485688</v>
      </c>
      <c r="AV3115" s="17"/>
      <c r="AW3115" s="17">
        <v>0.224879621784905</v>
      </c>
      <c r="AX3115" s="17">
        <v>0.23330683960658199</v>
      </c>
      <c r="AY3115" s="17">
        <v>0.24221871203897299</v>
      </c>
    </row>
    <row r="3116" spans="2:51">
      <c r="B3116" t="s">
        <v>136</v>
      </c>
      <c r="C3116" s="17">
        <v>0.295218639474566</v>
      </c>
      <c r="D3116" s="17">
        <v>0.28192834668122901</v>
      </c>
      <c r="E3116" s="17">
        <v>0.30730543264014898</v>
      </c>
      <c r="F3116" s="17"/>
      <c r="G3116" s="17">
        <v>0.31232920652857099</v>
      </c>
      <c r="H3116" s="17">
        <v>0.27112313273635402</v>
      </c>
      <c r="I3116" s="17">
        <v>0.27946160246853402</v>
      </c>
      <c r="J3116" s="17">
        <v>0.280087168632561</v>
      </c>
      <c r="K3116" s="17">
        <v>0.29557110159863897</v>
      </c>
      <c r="L3116" s="17">
        <v>0.32659417643469901</v>
      </c>
      <c r="M3116" s="17"/>
      <c r="N3116" s="17">
        <v>0.30868962948842499</v>
      </c>
      <c r="O3116" s="17">
        <v>0.323683834089386</v>
      </c>
      <c r="P3116" s="17">
        <v>0.278645403836421</v>
      </c>
      <c r="Q3116" s="17">
        <v>0.26514501093804099</v>
      </c>
      <c r="R3116" s="17"/>
      <c r="S3116" s="17">
        <v>0.27662670531728401</v>
      </c>
      <c r="T3116" s="17">
        <v>0.310934121847603</v>
      </c>
      <c r="U3116" s="17">
        <v>0.28427663074874399</v>
      </c>
      <c r="V3116" s="17">
        <v>0.298009150189539</v>
      </c>
      <c r="W3116" s="17">
        <v>0.28165155891344001</v>
      </c>
      <c r="X3116" s="17">
        <v>0.30140244132466598</v>
      </c>
      <c r="Y3116" s="17">
        <v>0.28871826283840202</v>
      </c>
      <c r="Z3116" s="17">
        <v>0.26113417211891299</v>
      </c>
      <c r="AA3116" s="17">
        <v>0.294225868381913</v>
      </c>
      <c r="AB3116" s="17">
        <v>0.31399188020847302</v>
      </c>
      <c r="AC3116" s="17">
        <v>0.31768861943655402</v>
      </c>
      <c r="AD3116" s="17">
        <v>0.32275631811997502</v>
      </c>
      <c r="AE3116" s="17"/>
      <c r="AF3116" s="17">
        <v>0.29282116501174399</v>
      </c>
      <c r="AG3116" s="17">
        <v>0.30294256708019901</v>
      </c>
      <c r="AH3116" s="17">
        <v>0.26333539044866899</v>
      </c>
      <c r="AI3116" s="17"/>
      <c r="AJ3116" s="17">
        <v>0.24528838096865099</v>
      </c>
      <c r="AK3116" s="17">
        <v>0.29809802500322402</v>
      </c>
      <c r="AL3116" s="17">
        <v>0.32069834690166299</v>
      </c>
      <c r="AM3116" s="17"/>
      <c r="AN3116" s="17">
        <v>0.26106194785940001</v>
      </c>
      <c r="AO3116" s="17">
        <v>0.29522294880287397</v>
      </c>
      <c r="AP3116" s="17">
        <v>0.31565969086110401</v>
      </c>
      <c r="AQ3116" s="17">
        <v>0.286817632690268</v>
      </c>
      <c r="AR3116" s="17">
        <v>0.23417431939028099</v>
      </c>
      <c r="AS3116" s="17"/>
      <c r="AT3116" s="17">
        <v>0.29893743961765101</v>
      </c>
      <c r="AU3116" s="17">
        <v>0.25583645709817299</v>
      </c>
      <c r="AV3116" s="17"/>
      <c r="AW3116" s="17">
        <v>0.32350983299967701</v>
      </c>
      <c r="AX3116" s="17">
        <v>0.27008036751354297</v>
      </c>
      <c r="AY3116" s="17">
        <v>0.27151282585342501</v>
      </c>
    </row>
    <row r="3117" spans="2:51">
      <c r="B3117" t="s">
        <v>137</v>
      </c>
      <c r="C3117" s="17">
        <v>0.24019567441693099</v>
      </c>
      <c r="D3117" s="17">
        <v>0.238011000501271</v>
      </c>
      <c r="E3117" s="17">
        <v>0.24028416221066801</v>
      </c>
      <c r="F3117" s="17"/>
      <c r="G3117" s="17">
        <v>0.24565557410899899</v>
      </c>
      <c r="H3117" s="17">
        <v>0.27275034954868499</v>
      </c>
      <c r="I3117" s="17">
        <v>0.24955275505178201</v>
      </c>
      <c r="J3117" s="17">
        <v>0.262008852544374</v>
      </c>
      <c r="K3117" s="17">
        <v>0.25244519278841299</v>
      </c>
      <c r="L3117" s="17">
        <v>0.183599048553507</v>
      </c>
      <c r="M3117" s="17"/>
      <c r="N3117" s="17">
        <v>0.24002980753144601</v>
      </c>
      <c r="O3117" s="17">
        <v>0.242313408960801</v>
      </c>
      <c r="P3117" s="17">
        <v>0.23872888244377999</v>
      </c>
      <c r="Q3117" s="17">
        <v>0.236491581901703</v>
      </c>
      <c r="R3117" s="17"/>
      <c r="S3117" s="17">
        <v>0.22189508897749399</v>
      </c>
      <c r="T3117" s="17">
        <v>0.23168292903361401</v>
      </c>
      <c r="U3117" s="17">
        <v>0.25528324949332598</v>
      </c>
      <c r="V3117" s="17">
        <v>0.23128639212569799</v>
      </c>
      <c r="W3117" s="17">
        <v>0.26104860365932098</v>
      </c>
      <c r="X3117" s="17">
        <v>0.22410399144269499</v>
      </c>
      <c r="Y3117" s="17">
        <v>0.22655638793351399</v>
      </c>
      <c r="Z3117" s="17">
        <v>0.25273327702306803</v>
      </c>
      <c r="AA3117" s="17">
        <v>0.25340360975797899</v>
      </c>
      <c r="AB3117" s="17">
        <v>0.246101119473813</v>
      </c>
      <c r="AC3117" s="17">
        <v>0.27417364212936002</v>
      </c>
      <c r="AD3117" s="17">
        <v>0.245494052808922</v>
      </c>
      <c r="AE3117" s="17"/>
      <c r="AF3117" s="17">
        <v>0.21860362557881099</v>
      </c>
      <c r="AG3117" s="17">
        <v>0.25813410583809898</v>
      </c>
      <c r="AH3117" s="17">
        <v>0.24851747240998101</v>
      </c>
      <c r="AI3117" s="17"/>
      <c r="AJ3117" s="17">
        <v>0.100797527883827</v>
      </c>
      <c r="AK3117" s="17">
        <v>0.29094372229614301</v>
      </c>
      <c r="AL3117" s="17">
        <v>0.28274193342049098</v>
      </c>
      <c r="AM3117" s="17"/>
      <c r="AN3117" s="17">
        <v>0.221718743881512</v>
      </c>
      <c r="AO3117" s="17">
        <v>0.22949498869056001</v>
      </c>
      <c r="AP3117" s="17">
        <v>0.245109013039888</v>
      </c>
      <c r="AQ3117" s="17">
        <v>0.26343686378755998</v>
      </c>
      <c r="AR3117" s="17">
        <v>0.213570513848792</v>
      </c>
      <c r="AS3117" s="17"/>
      <c r="AT3117" s="17">
        <v>0.24199484439827501</v>
      </c>
      <c r="AU3117" s="17">
        <v>0.218863489963709</v>
      </c>
      <c r="AV3117" s="17"/>
      <c r="AW3117" s="17">
        <v>0.25422764303187201</v>
      </c>
      <c r="AX3117" s="17">
        <v>0.17675721130517699</v>
      </c>
      <c r="AY3117" s="17">
        <v>0.24174572571967501</v>
      </c>
    </row>
    <row r="3118" spans="2:51">
      <c r="B3118" t="s">
        <v>119</v>
      </c>
      <c r="C3118" s="17">
        <v>4.3640580860654497E-2</v>
      </c>
      <c r="D3118" s="17">
        <v>3.1359841892076398E-2</v>
      </c>
      <c r="E3118" s="17">
        <v>5.54793706252871E-2</v>
      </c>
      <c r="F3118" s="17"/>
      <c r="G3118" s="17">
        <v>4.3576594373902697E-2</v>
      </c>
      <c r="H3118" s="17">
        <v>3.8506906227391502E-2</v>
      </c>
      <c r="I3118" s="17">
        <v>5.0100660817193103E-2</v>
      </c>
      <c r="J3118" s="17">
        <v>5.2415711439109697E-2</v>
      </c>
      <c r="K3118" s="17">
        <v>4.4108597114703198E-2</v>
      </c>
      <c r="L3118" s="17">
        <v>3.6322124612080203E-2</v>
      </c>
      <c r="M3118" s="17"/>
      <c r="N3118" s="17">
        <v>2.9779090116356498E-2</v>
      </c>
      <c r="O3118" s="17">
        <v>4.2331740805866401E-2</v>
      </c>
      <c r="P3118" s="17">
        <v>4.2536178851902202E-2</v>
      </c>
      <c r="Q3118" s="17">
        <v>6.1364316596770503E-2</v>
      </c>
      <c r="R3118" s="17"/>
      <c r="S3118" s="17">
        <v>4.5303051055326303E-2</v>
      </c>
      <c r="T3118" s="17">
        <v>4.5358211802776598E-2</v>
      </c>
      <c r="U3118" s="17">
        <v>3.1808339835377203E-2</v>
      </c>
      <c r="V3118" s="17">
        <v>4.5932037381463502E-2</v>
      </c>
      <c r="W3118" s="17">
        <v>4.0056241400514198E-2</v>
      </c>
      <c r="X3118" s="17">
        <v>3.2824468551314399E-2</v>
      </c>
      <c r="Y3118" s="17">
        <v>4.61438033476562E-2</v>
      </c>
      <c r="Z3118" s="17">
        <v>5.3615035842723403E-2</v>
      </c>
      <c r="AA3118" s="17">
        <v>4.41548734434117E-2</v>
      </c>
      <c r="AB3118" s="17">
        <v>5.8756059198243199E-2</v>
      </c>
      <c r="AC3118" s="17">
        <v>3.67227906768825E-2</v>
      </c>
      <c r="AD3118" s="17">
        <v>4.3105925044455401E-2</v>
      </c>
      <c r="AE3118" s="17"/>
      <c r="AF3118" s="17">
        <v>4.5183620010474698E-2</v>
      </c>
      <c r="AG3118" s="17">
        <v>3.4755057794524397E-2</v>
      </c>
      <c r="AH3118" s="17">
        <v>6.6485544654718801E-2</v>
      </c>
      <c r="AI3118" s="17"/>
      <c r="AJ3118" s="17">
        <v>4.12778777926531E-2</v>
      </c>
      <c r="AK3118" s="17">
        <v>2.8642434376855399E-2</v>
      </c>
      <c r="AL3118" s="17">
        <v>2.1793365381569299E-2</v>
      </c>
      <c r="AM3118" s="17"/>
      <c r="AN3118" s="17">
        <v>5.13735365588954E-2</v>
      </c>
      <c r="AO3118" s="17">
        <v>5.6941880752291403E-2</v>
      </c>
      <c r="AP3118" s="17">
        <v>3.1631131186179801E-2</v>
      </c>
      <c r="AQ3118" s="17">
        <v>1.92011416576977E-2</v>
      </c>
      <c r="AR3118" s="17">
        <v>3.0664054876365601E-2</v>
      </c>
      <c r="AS3118" s="17"/>
      <c r="AT3118" s="17">
        <v>4.3078531383473402E-2</v>
      </c>
      <c r="AU3118" s="17">
        <v>4.6204176731624101E-2</v>
      </c>
      <c r="AV3118" s="17"/>
      <c r="AW3118" s="17">
        <v>2.4650667172358001E-2</v>
      </c>
      <c r="AX3118" s="17">
        <v>3.7739017611748402E-2</v>
      </c>
      <c r="AY3118" s="17">
        <v>6.5498969784755001E-2</v>
      </c>
    </row>
    <row r="3119" spans="2:51">
      <c r="B3119" t="s">
        <v>138</v>
      </c>
      <c r="C3119" s="17">
        <v>0.18768310447292999</v>
      </c>
      <c r="D3119" s="17">
        <v>0.20862534322392601</v>
      </c>
      <c r="E3119" s="17">
        <v>0.16888934927709701</v>
      </c>
      <c r="F3119" s="17"/>
      <c r="G3119" s="17">
        <v>0.21533178593060001</v>
      </c>
      <c r="H3119" s="17">
        <v>0.21838170101065599</v>
      </c>
      <c r="I3119" s="17">
        <v>0.21107786991976499</v>
      </c>
      <c r="J3119" s="17">
        <v>0.165415307766175</v>
      </c>
      <c r="K3119" s="17">
        <v>0.16103065955377899</v>
      </c>
      <c r="L3119" s="17">
        <v>0.170535949953455</v>
      </c>
      <c r="M3119" s="17"/>
      <c r="N3119" s="17">
        <v>0.19343901625124599</v>
      </c>
      <c r="O3119" s="17">
        <v>0.16725758046598399</v>
      </c>
      <c r="P3119" s="17">
        <v>0.20307925843785599</v>
      </c>
      <c r="Q3119" s="17">
        <v>0.190437841507092</v>
      </c>
      <c r="R3119" s="17"/>
      <c r="S3119" s="17">
        <v>0.23672826239023101</v>
      </c>
      <c r="T3119" s="17">
        <v>0.161580765794412</v>
      </c>
      <c r="U3119" s="17">
        <v>0.18071077416425099</v>
      </c>
      <c r="V3119" s="17">
        <v>0.17986379534480601</v>
      </c>
      <c r="W3119" s="17">
        <v>0.18930501360915999</v>
      </c>
      <c r="X3119" s="17">
        <v>0.197207601829791</v>
      </c>
      <c r="Y3119" s="17">
        <v>0.202993656537832</v>
      </c>
      <c r="Z3119" s="17">
        <v>0.200278316104464</v>
      </c>
      <c r="AA3119" s="17">
        <v>0.174075197279425</v>
      </c>
      <c r="AB3119" s="17">
        <v>0.17009536659496499</v>
      </c>
      <c r="AC3119" s="17">
        <v>0.172707903850848</v>
      </c>
      <c r="AD3119" s="17">
        <v>0.167712356858258</v>
      </c>
      <c r="AE3119" s="17"/>
      <c r="AF3119" s="17">
        <v>0.19550650231561001</v>
      </c>
      <c r="AG3119" s="17">
        <v>0.18452002626709299</v>
      </c>
      <c r="AH3119" s="17">
        <v>0.17618026131423301</v>
      </c>
      <c r="AI3119" s="17"/>
      <c r="AJ3119" s="17">
        <v>0.29819687102452702</v>
      </c>
      <c r="AK3119" s="17">
        <v>0.18042769701637901</v>
      </c>
      <c r="AL3119" s="17">
        <v>0.16067790953450201</v>
      </c>
      <c r="AM3119" s="17"/>
      <c r="AN3119" s="17">
        <v>0.19411995111816699</v>
      </c>
      <c r="AO3119" s="17">
        <v>0.20200103765118199</v>
      </c>
      <c r="AP3119" s="17">
        <v>0.17755785276733699</v>
      </c>
      <c r="AQ3119" s="17">
        <v>0.22152314981455701</v>
      </c>
      <c r="AR3119" s="17">
        <v>0.28349355584681701</v>
      </c>
      <c r="AS3119" s="17"/>
      <c r="AT3119" s="17">
        <v>0.18029509113991599</v>
      </c>
      <c r="AU3119" s="17">
        <v>0.26195384372080599</v>
      </c>
      <c r="AV3119" s="17"/>
      <c r="AW3119" s="17">
        <v>0.17273223501118801</v>
      </c>
      <c r="AX3119" s="17">
        <v>0.28211656396294899</v>
      </c>
      <c r="AY3119" s="17">
        <v>0.17902376660317201</v>
      </c>
    </row>
    <row r="3120" spans="2:51">
      <c r="B3120" t="s">
        <v>139</v>
      </c>
      <c r="C3120" s="17">
        <v>0.53541431389149696</v>
      </c>
      <c r="D3120" s="17">
        <v>0.51993934718250001</v>
      </c>
      <c r="E3120" s="17">
        <v>0.54758959485081704</v>
      </c>
      <c r="F3120" s="17"/>
      <c r="G3120" s="17">
        <v>0.55798478063757095</v>
      </c>
      <c r="H3120" s="17">
        <v>0.54387348228503896</v>
      </c>
      <c r="I3120" s="17">
        <v>0.529014357520315</v>
      </c>
      <c r="J3120" s="17">
        <v>0.54209602117693501</v>
      </c>
      <c r="K3120" s="17">
        <v>0.54801629438705102</v>
      </c>
      <c r="L3120" s="17">
        <v>0.51019322498820596</v>
      </c>
      <c r="M3120" s="17"/>
      <c r="N3120" s="17">
        <v>0.54871943701987103</v>
      </c>
      <c r="O3120" s="17">
        <v>0.56599724305018695</v>
      </c>
      <c r="P3120" s="17">
        <v>0.51737428628020199</v>
      </c>
      <c r="Q3120" s="17">
        <v>0.50163659283974504</v>
      </c>
      <c r="R3120" s="17"/>
      <c r="S3120" s="17">
        <v>0.498521794294778</v>
      </c>
      <c r="T3120" s="17">
        <v>0.54261705088121603</v>
      </c>
      <c r="U3120" s="17">
        <v>0.53955988024206902</v>
      </c>
      <c r="V3120" s="17">
        <v>0.52929554231523701</v>
      </c>
      <c r="W3120" s="17">
        <v>0.54270016257276099</v>
      </c>
      <c r="X3120" s="17">
        <v>0.52550643276736098</v>
      </c>
      <c r="Y3120" s="17">
        <v>0.51527465077191703</v>
      </c>
      <c r="Z3120" s="17">
        <v>0.51386744914198101</v>
      </c>
      <c r="AA3120" s="17">
        <v>0.54762947813989205</v>
      </c>
      <c r="AB3120" s="17">
        <v>0.56009299968228698</v>
      </c>
      <c r="AC3120" s="17">
        <v>0.59186226156591404</v>
      </c>
      <c r="AD3120" s="17">
        <v>0.56825037092889696</v>
      </c>
      <c r="AE3120" s="17"/>
      <c r="AF3120" s="17">
        <v>0.51142479059055601</v>
      </c>
      <c r="AG3120" s="17">
        <v>0.56107667291829899</v>
      </c>
      <c r="AH3120" s="17">
        <v>0.51185286285864895</v>
      </c>
      <c r="AI3120" s="17"/>
      <c r="AJ3120" s="17">
        <v>0.34608590885247897</v>
      </c>
      <c r="AK3120" s="17">
        <v>0.58904174729936698</v>
      </c>
      <c r="AL3120" s="17">
        <v>0.60344028032215502</v>
      </c>
      <c r="AM3120" s="17"/>
      <c r="AN3120" s="17">
        <v>0.48278069174091098</v>
      </c>
      <c r="AO3120" s="17">
        <v>0.52471793749343398</v>
      </c>
      <c r="AP3120" s="17">
        <v>0.56076870390099198</v>
      </c>
      <c r="AQ3120" s="17">
        <v>0.55025449647782798</v>
      </c>
      <c r="AR3120" s="17">
        <v>0.44774483323907299</v>
      </c>
      <c r="AS3120" s="17"/>
      <c r="AT3120" s="17">
        <v>0.54093228401592597</v>
      </c>
      <c r="AU3120" s="17">
        <v>0.47469994706188201</v>
      </c>
      <c r="AV3120" s="17"/>
      <c r="AW3120" s="17">
        <v>0.57773747603154901</v>
      </c>
      <c r="AX3120" s="17">
        <v>0.44683757881872099</v>
      </c>
      <c r="AY3120" s="17">
        <v>0.51325855157309996</v>
      </c>
    </row>
    <row r="3121" spans="2:51">
      <c r="B3121" t="s">
        <v>140</v>
      </c>
      <c r="C3121" s="17">
        <v>-0.347731209418567</v>
      </c>
      <c r="D3121" s="17">
        <v>-0.311314003958574</v>
      </c>
      <c r="E3121" s="17">
        <v>-0.37870024557371901</v>
      </c>
      <c r="F3121" s="17"/>
      <c r="G3121" s="17">
        <v>-0.34265299470697003</v>
      </c>
      <c r="H3121" s="17">
        <v>-0.325491781274383</v>
      </c>
      <c r="I3121" s="17">
        <v>-0.31793648760054999</v>
      </c>
      <c r="J3121" s="17">
        <v>-0.37668071341075998</v>
      </c>
      <c r="K3121" s="17">
        <v>-0.38698563483327297</v>
      </c>
      <c r="L3121" s="17">
        <v>-0.33965727503475202</v>
      </c>
      <c r="M3121" s="17"/>
      <c r="N3121" s="17">
        <v>-0.35528042076862498</v>
      </c>
      <c r="O3121" s="17">
        <v>-0.39873966258420301</v>
      </c>
      <c r="P3121" s="17">
        <v>-0.31429502784234498</v>
      </c>
      <c r="Q3121" s="17">
        <v>-0.31119875133265301</v>
      </c>
      <c r="R3121" s="17"/>
      <c r="S3121" s="17">
        <v>-0.26179353190454702</v>
      </c>
      <c r="T3121" s="17">
        <v>-0.38103628508680398</v>
      </c>
      <c r="U3121" s="17">
        <v>-0.358849106077819</v>
      </c>
      <c r="V3121" s="17">
        <v>-0.349431746970432</v>
      </c>
      <c r="W3121" s="17">
        <v>-0.35339514896360102</v>
      </c>
      <c r="X3121" s="17">
        <v>-0.32829883093757001</v>
      </c>
      <c r="Y3121" s="17">
        <v>-0.31228099423408401</v>
      </c>
      <c r="Z3121" s="17">
        <v>-0.31358913303751701</v>
      </c>
      <c r="AA3121" s="17">
        <v>-0.37355428086046699</v>
      </c>
      <c r="AB3121" s="17">
        <v>-0.38999763308732199</v>
      </c>
      <c r="AC3121" s="17">
        <v>-0.41915435771506598</v>
      </c>
      <c r="AD3121" s="17">
        <v>-0.40053801407063899</v>
      </c>
      <c r="AE3121" s="17"/>
      <c r="AF3121" s="17">
        <v>-0.315918288274946</v>
      </c>
      <c r="AG3121" s="17">
        <v>-0.37655664665120597</v>
      </c>
      <c r="AH3121" s="17">
        <v>-0.33567260154441603</v>
      </c>
      <c r="AI3121" s="17"/>
      <c r="AJ3121" s="17">
        <v>-4.7889037827951599E-2</v>
      </c>
      <c r="AK3121" s="17">
        <v>-0.40861405028298797</v>
      </c>
      <c r="AL3121" s="17">
        <v>-0.44276237078765202</v>
      </c>
      <c r="AM3121" s="17"/>
      <c r="AN3121" s="17">
        <v>-0.28866074062274399</v>
      </c>
      <c r="AO3121" s="17">
        <v>-0.32271689984225299</v>
      </c>
      <c r="AP3121" s="17">
        <v>-0.38321085113365499</v>
      </c>
      <c r="AQ3121" s="17">
        <v>-0.32873134666327097</v>
      </c>
      <c r="AR3121" s="17">
        <v>-0.16425127739225601</v>
      </c>
      <c r="AS3121" s="17"/>
      <c r="AT3121" s="17">
        <v>-0.36063719287600998</v>
      </c>
      <c r="AU3121" s="17">
        <v>-0.21274610334107499</v>
      </c>
      <c r="AV3121" s="17"/>
      <c r="AW3121" s="17">
        <v>-0.40500524102036101</v>
      </c>
      <c r="AX3121" s="17">
        <v>-0.16472101485577201</v>
      </c>
      <c r="AY3121" s="17">
        <v>-0.33423478496992798</v>
      </c>
    </row>
    <row r="3122" spans="2:51">
      <c r="C3122" s="17"/>
      <c r="D3122" s="17"/>
      <c r="E3122" s="17"/>
      <c r="F3122" s="17"/>
      <c r="G3122" s="17"/>
      <c r="H3122" s="17"/>
      <c r="I3122" s="17"/>
      <c r="J3122" s="17"/>
      <c r="K3122" s="17"/>
      <c r="L3122" s="17"/>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7"/>
      <c r="AI3122" s="17"/>
      <c r="AJ3122" s="17"/>
      <c r="AK3122" s="17"/>
      <c r="AL3122" s="17"/>
      <c r="AM3122" s="17"/>
      <c r="AN3122" s="17"/>
      <c r="AO3122" s="17"/>
      <c r="AP3122" s="17"/>
      <c r="AQ3122" s="17"/>
      <c r="AR3122" s="17"/>
      <c r="AS3122" s="17"/>
      <c r="AT3122" s="17"/>
      <c r="AU3122" s="17"/>
      <c r="AV3122" s="17"/>
      <c r="AW3122" s="17"/>
      <c r="AX3122" s="17"/>
      <c r="AY3122" s="17"/>
    </row>
    <row r="3123" spans="2:51">
      <c r="B3123" s="6" t="s">
        <v>609</v>
      </c>
      <c r="C3123" s="17"/>
      <c r="D3123" s="17"/>
      <c r="E3123" s="17"/>
      <c r="F3123" s="17"/>
      <c r="G3123" s="17"/>
      <c r="H3123" s="17"/>
      <c r="I3123" s="17"/>
      <c r="J3123" s="17"/>
      <c r="K3123" s="17"/>
      <c r="L3123" s="17"/>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7"/>
      <c r="AI3123" s="17"/>
      <c r="AJ3123" s="17"/>
      <c r="AK3123" s="17"/>
      <c r="AL3123" s="17"/>
      <c r="AM3123" s="17"/>
      <c r="AN3123" s="17"/>
      <c r="AO3123" s="17"/>
      <c r="AP3123" s="17"/>
      <c r="AQ3123" s="17"/>
      <c r="AR3123" s="17"/>
      <c r="AS3123" s="17"/>
      <c r="AT3123" s="17"/>
      <c r="AU3123" s="17"/>
      <c r="AV3123" s="17"/>
      <c r="AW3123" s="17"/>
      <c r="AX3123" s="17"/>
      <c r="AY3123" s="17"/>
    </row>
    <row r="3124" spans="2:51">
      <c r="B3124" s="25" t="s">
        <v>23</v>
      </c>
      <c r="C3124" s="17"/>
      <c r="D3124" s="17"/>
      <c r="E3124" s="17"/>
      <c r="F3124" s="17"/>
      <c r="G3124" s="17"/>
      <c r="H3124" s="17"/>
      <c r="I3124" s="17"/>
      <c r="J3124" s="17"/>
      <c r="K3124" s="17"/>
      <c r="L3124" s="17"/>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7"/>
      <c r="AI3124" s="17"/>
      <c r="AJ3124" s="17"/>
      <c r="AK3124" s="17"/>
      <c r="AL3124" s="17"/>
      <c r="AM3124" s="17"/>
      <c r="AN3124" s="17"/>
      <c r="AO3124" s="17"/>
      <c r="AP3124" s="17"/>
      <c r="AQ3124" s="17"/>
      <c r="AR3124" s="17"/>
      <c r="AS3124" s="17"/>
      <c r="AT3124" s="17"/>
      <c r="AU3124" s="17"/>
      <c r="AV3124" s="17"/>
      <c r="AW3124" s="17"/>
      <c r="AX3124" s="17"/>
      <c r="AY3124" s="17"/>
    </row>
    <row r="3125" spans="2:51">
      <c r="B3125" t="s">
        <v>610</v>
      </c>
      <c r="C3125" s="17">
        <v>0.21918750751339799</v>
      </c>
      <c r="D3125" s="17">
        <v>0.25001070935866698</v>
      </c>
      <c r="E3125" s="17">
        <v>0.176098778796768</v>
      </c>
      <c r="F3125" s="17"/>
      <c r="G3125" s="17">
        <v>0.20951025353291</v>
      </c>
      <c r="H3125" s="17">
        <v>0.301142969265074</v>
      </c>
      <c r="I3125" s="17">
        <v>0.254072696581154</v>
      </c>
      <c r="J3125" s="17">
        <v>0.22346817997663601</v>
      </c>
      <c r="K3125" s="17">
        <v>0.12607815212867601</v>
      </c>
      <c r="L3125" s="17">
        <v>0.13099692565366899</v>
      </c>
      <c r="M3125" s="17"/>
      <c r="N3125" s="17">
        <v>0.28623404527393898</v>
      </c>
      <c r="O3125" s="17">
        <v>0.17962561749591599</v>
      </c>
      <c r="P3125" s="17">
        <v>0.17628030285882801</v>
      </c>
      <c r="Q3125" s="17">
        <v>0.19181398006633399</v>
      </c>
      <c r="R3125" s="17"/>
      <c r="S3125" s="17">
        <v>0.21918750751339799</v>
      </c>
      <c r="T3125" s="17" t="s">
        <v>222</v>
      </c>
      <c r="U3125" s="17" t="s">
        <v>222</v>
      </c>
      <c r="V3125" s="17" t="s">
        <v>222</v>
      </c>
      <c r="W3125" s="17" t="s">
        <v>222</v>
      </c>
      <c r="X3125" s="17" t="s">
        <v>222</v>
      </c>
      <c r="Y3125" s="17" t="s">
        <v>222</v>
      </c>
      <c r="Z3125" s="17" t="s">
        <v>222</v>
      </c>
      <c r="AA3125" s="17" t="s">
        <v>222</v>
      </c>
      <c r="AB3125" s="17" t="s">
        <v>222</v>
      </c>
      <c r="AC3125" s="17" t="s">
        <v>222</v>
      </c>
      <c r="AD3125" s="17" t="s">
        <v>222</v>
      </c>
      <c r="AE3125" s="17"/>
      <c r="AF3125" s="17">
        <v>0.16700558311686101</v>
      </c>
      <c r="AG3125" s="17">
        <v>0.28024732247143902</v>
      </c>
      <c r="AH3125" s="17">
        <v>0.18420316375600501</v>
      </c>
      <c r="AI3125" s="17"/>
      <c r="AJ3125" s="17">
        <v>0.247564885145688</v>
      </c>
      <c r="AK3125" s="17">
        <v>0.21495446830366599</v>
      </c>
      <c r="AL3125" s="17">
        <v>0.24097885945935399</v>
      </c>
      <c r="AM3125" s="17"/>
      <c r="AN3125" s="17">
        <v>0.122811384708971</v>
      </c>
      <c r="AO3125" s="17">
        <v>0.16642457697216501</v>
      </c>
      <c r="AP3125" s="17">
        <v>0.26803838984720202</v>
      </c>
      <c r="AQ3125" s="17">
        <v>0.30107046584249603</v>
      </c>
      <c r="AR3125" s="17">
        <v>0.36960136032068602</v>
      </c>
      <c r="AS3125" s="17"/>
      <c r="AT3125" s="17">
        <v>0.21066065777430501</v>
      </c>
      <c r="AU3125" s="17">
        <v>0.248968177988624</v>
      </c>
      <c r="AV3125" s="17"/>
      <c r="AW3125" s="17">
        <v>0.26876472585349698</v>
      </c>
      <c r="AX3125" s="17">
        <v>0.31183949797614602</v>
      </c>
      <c r="AY3125" s="17">
        <v>0.12630304738409301</v>
      </c>
    </row>
    <row r="3126" spans="2:51">
      <c r="B3126" t="s">
        <v>611</v>
      </c>
      <c r="C3126" s="17">
        <v>0.50236642566692302</v>
      </c>
      <c r="D3126" s="17">
        <v>0.49436022894829101</v>
      </c>
      <c r="E3126" s="17">
        <v>0.51248531937554298</v>
      </c>
      <c r="F3126" s="17"/>
      <c r="G3126" s="17">
        <v>0.61512029443956195</v>
      </c>
      <c r="H3126" s="17">
        <v>0.459682021050075</v>
      </c>
      <c r="I3126" s="17">
        <v>0.497866184079165</v>
      </c>
      <c r="J3126" s="17">
        <v>0.51165565074271602</v>
      </c>
      <c r="K3126" s="17">
        <v>0.44654405431665201</v>
      </c>
      <c r="L3126" s="17">
        <v>0.48646622066417999</v>
      </c>
      <c r="M3126" s="17"/>
      <c r="N3126" s="17">
        <v>0.47531286011259499</v>
      </c>
      <c r="O3126" s="17">
        <v>0.52424254066457099</v>
      </c>
      <c r="P3126" s="17">
        <v>0.52433474055277396</v>
      </c>
      <c r="Q3126" s="17">
        <v>0.50313014708316195</v>
      </c>
      <c r="R3126" s="17"/>
      <c r="S3126" s="17">
        <v>0.50236642566692302</v>
      </c>
      <c r="T3126" s="17" t="s">
        <v>222</v>
      </c>
      <c r="U3126" s="17" t="s">
        <v>222</v>
      </c>
      <c r="V3126" s="17" t="s">
        <v>222</v>
      </c>
      <c r="W3126" s="17" t="s">
        <v>222</v>
      </c>
      <c r="X3126" s="17" t="s">
        <v>222</v>
      </c>
      <c r="Y3126" s="17" t="s">
        <v>222</v>
      </c>
      <c r="Z3126" s="17" t="s">
        <v>222</v>
      </c>
      <c r="AA3126" s="17" t="s">
        <v>222</v>
      </c>
      <c r="AB3126" s="17" t="s">
        <v>222</v>
      </c>
      <c r="AC3126" s="17" t="s">
        <v>222</v>
      </c>
      <c r="AD3126" s="17" t="s">
        <v>222</v>
      </c>
      <c r="AE3126" s="17"/>
      <c r="AF3126" s="17">
        <v>0.43757792681155999</v>
      </c>
      <c r="AG3126" s="17">
        <v>0.48777422331556403</v>
      </c>
      <c r="AH3126" s="17">
        <v>0.58086228880491297</v>
      </c>
      <c r="AI3126" s="17"/>
      <c r="AJ3126" s="17">
        <v>0.47356109867009399</v>
      </c>
      <c r="AK3126" s="17">
        <v>0.558226632014584</v>
      </c>
      <c r="AL3126" s="17">
        <v>0.479758374637545</v>
      </c>
      <c r="AM3126" s="17"/>
      <c r="AN3126" s="17">
        <v>0.48307483206421797</v>
      </c>
      <c r="AO3126" s="17">
        <v>0.54934916858970395</v>
      </c>
      <c r="AP3126" s="17">
        <v>0.47109355295139399</v>
      </c>
      <c r="AQ3126" s="17">
        <v>0.49133103970105801</v>
      </c>
      <c r="AR3126" s="17">
        <v>0.48527161600570701</v>
      </c>
      <c r="AS3126" s="17"/>
      <c r="AT3126" s="17">
        <v>0.49576892014581603</v>
      </c>
      <c r="AU3126" s="17">
        <v>0.52062852356323797</v>
      </c>
      <c r="AV3126" s="17"/>
      <c r="AW3126" s="17">
        <v>0.474021090252498</v>
      </c>
      <c r="AX3126" s="17">
        <v>0.51647728004871196</v>
      </c>
      <c r="AY3126" s="17">
        <v>0.53359804171833602</v>
      </c>
    </row>
    <row r="3127" spans="2:51">
      <c r="B3127" t="s">
        <v>612</v>
      </c>
      <c r="C3127" s="17">
        <v>0.230262913038662</v>
      </c>
      <c r="D3127" s="17">
        <v>0.19383618732138899</v>
      </c>
      <c r="E3127" s="17">
        <v>0.282376553910198</v>
      </c>
      <c r="F3127" s="17"/>
      <c r="G3127" s="17">
        <v>0.161576939883878</v>
      </c>
      <c r="H3127" s="17">
        <v>0.18521674671567201</v>
      </c>
      <c r="I3127" s="17">
        <v>0.19129567903176201</v>
      </c>
      <c r="J3127" s="17">
        <v>0.22231767279748699</v>
      </c>
      <c r="K3127" s="17">
        <v>0.36220350145852398</v>
      </c>
      <c r="L3127" s="17">
        <v>0.324548352748395</v>
      </c>
      <c r="M3127" s="17"/>
      <c r="N3127" s="17">
        <v>0.20740767973857099</v>
      </c>
      <c r="O3127" s="17">
        <v>0.23980731491888399</v>
      </c>
      <c r="P3127" s="17">
        <v>0.22905439564444</v>
      </c>
      <c r="Q3127" s="17">
        <v>0.25427672392436901</v>
      </c>
      <c r="R3127" s="17"/>
      <c r="S3127" s="17">
        <v>0.230262913038662</v>
      </c>
      <c r="T3127" s="17" t="s">
        <v>222</v>
      </c>
      <c r="U3127" s="17" t="s">
        <v>222</v>
      </c>
      <c r="V3127" s="17" t="s">
        <v>222</v>
      </c>
      <c r="W3127" s="17" t="s">
        <v>222</v>
      </c>
      <c r="X3127" s="17" t="s">
        <v>222</v>
      </c>
      <c r="Y3127" s="17" t="s">
        <v>222</v>
      </c>
      <c r="Z3127" s="17" t="s">
        <v>222</v>
      </c>
      <c r="AA3127" s="17" t="s">
        <v>222</v>
      </c>
      <c r="AB3127" s="17" t="s">
        <v>222</v>
      </c>
      <c r="AC3127" s="17" t="s">
        <v>222</v>
      </c>
      <c r="AD3127" s="17" t="s">
        <v>222</v>
      </c>
      <c r="AE3127" s="17"/>
      <c r="AF3127" s="17">
        <v>0.31871923077165598</v>
      </c>
      <c r="AG3127" s="17">
        <v>0.19430313383248701</v>
      </c>
      <c r="AH3127" s="17">
        <v>0.203801010546238</v>
      </c>
      <c r="AI3127" s="17"/>
      <c r="AJ3127" s="17">
        <v>0.225769215208969</v>
      </c>
      <c r="AK3127" s="17">
        <v>0.18846842810019299</v>
      </c>
      <c r="AL3127" s="17">
        <v>0.25561667187856002</v>
      </c>
      <c r="AM3127" s="17"/>
      <c r="AN3127" s="17">
        <v>0.300821149272329</v>
      </c>
      <c r="AO3127" s="17">
        <v>0.24000931647111201</v>
      </c>
      <c r="AP3127" s="17">
        <v>0.20689256897109601</v>
      </c>
      <c r="AQ3127" s="17">
        <v>0.193087572536494</v>
      </c>
      <c r="AR3127" s="17">
        <v>0.11080769116620801</v>
      </c>
      <c r="AS3127" s="17"/>
      <c r="AT3127" s="17">
        <v>0.23713186339332401</v>
      </c>
      <c r="AU3127" s="17">
        <v>0.203667641139649</v>
      </c>
      <c r="AV3127" s="17"/>
      <c r="AW3127" s="17">
        <v>0.213026866459264</v>
      </c>
      <c r="AX3127" s="17">
        <v>0.15447644301306801</v>
      </c>
      <c r="AY3127" s="17">
        <v>0.27676384117896602</v>
      </c>
    </row>
    <row r="3128" spans="2:51">
      <c r="B3128" t="s">
        <v>613</v>
      </c>
      <c r="C3128" s="17">
        <v>4.8183153781016501E-2</v>
      </c>
      <c r="D3128" s="17">
        <v>6.1792874371652998E-2</v>
      </c>
      <c r="E3128" s="17">
        <v>2.90393479174905E-2</v>
      </c>
      <c r="F3128" s="17"/>
      <c r="G3128" s="17">
        <v>1.37925121436503E-2</v>
      </c>
      <c r="H3128" s="17">
        <v>5.39582629691788E-2</v>
      </c>
      <c r="I3128" s="17">
        <v>5.6765440307918899E-2</v>
      </c>
      <c r="J3128" s="17">
        <v>4.2558496483161498E-2</v>
      </c>
      <c r="K3128" s="17">
        <v>6.5174292096147501E-2</v>
      </c>
      <c r="L3128" s="17">
        <v>5.7988500933756501E-2</v>
      </c>
      <c r="M3128" s="17"/>
      <c r="N3128" s="17">
        <v>3.1045414874895198E-2</v>
      </c>
      <c r="O3128" s="17">
        <v>5.6324526920629898E-2</v>
      </c>
      <c r="P3128" s="17">
        <v>7.0330560943958495E-2</v>
      </c>
      <c r="Q3128" s="17">
        <v>5.0779148926135498E-2</v>
      </c>
      <c r="R3128" s="17"/>
      <c r="S3128" s="17">
        <v>4.8183153781016501E-2</v>
      </c>
      <c r="T3128" s="17" t="s">
        <v>222</v>
      </c>
      <c r="U3128" s="17" t="s">
        <v>222</v>
      </c>
      <c r="V3128" s="17" t="s">
        <v>222</v>
      </c>
      <c r="W3128" s="17" t="s">
        <v>222</v>
      </c>
      <c r="X3128" s="17" t="s">
        <v>222</v>
      </c>
      <c r="Y3128" s="17" t="s">
        <v>222</v>
      </c>
      <c r="Z3128" s="17" t="s">
        <v>222</v>
      </c>
      <c r="AA3128" s="17" t="s">
        <v>222</v>
      </c>
      <c r="AB3128" s="17" t="s">
        <v>222</v>
      </c>
      <c r="AC3128" s="17" t="s">
        <v>222</v>
      </c>
      <c r="AD3128" s="17" t="s">
        <v>222</v>
      </c>
      <c r="AE3128" s="17"/>
      <c r="AF3128" s="17">
        <v>7.6697259299923298E-2</v>
      </c>
      <c r="AG3128" s="17">
        <v>3.7675320380509802E-2</v>
      </c>
      <c r="AH3128" s="17">
        <v>3.11335368928435E-2</v>
      </c>
      <c r="AI3128" s="17"/>
      <c r="AJ3128" s="17">
        <v>5.3104800975249902E-2</v>
      </c>
      <c r="AK3128" s="17">
        <v>3.8350471581557001E-2</v>
      </c>
      <c r="AL3128" s="17">
        <v>2.3646094024541198E-2</v>
      </c>
      <c r="AM3128" s="17"/>
      <c r="AN3128" s="17">
        <v>9.3292633954481605E-2</v>
      </c>
      <c r="AO3128" s="17">
        <v>4.4216937967018699E-2</v>
      </c>
      <c r="AP3128" s="17">
        <v>5.3975488230308198E-2</v>
      </c>
      <c r="AQ3128" s="17">
        <v>1.4510921919952799E-2</v>
      </c>
      <c r="AR3128" s="17">
        <v>3.4319332507399498E-2</v>
      </c>
      <c r="AS3128" s="17"/>
      <c r="AT3128" s="17">
        <v>5.6438558686554501E-2</v>
      </c>
      <c r="AU3128" s="17">
        <v>2.67356573084893E-2</v>
      </c>
      <c r="AV3128" s="17"/>
      <c r="AW3128" s="17">
        <v>4.4187317434741497E-2</v>
      </c>
      <c r="AX3128" s="17">
        <v>1.7206778962074801E-2</v>
      </c>
      <c r="AY3128" s="17">
        <v>6.33350697186046E-2</v>
      </c>
    </row>
    <row r="3129" spans="2:51">
      <c r="C3129" s="17"/>
      <c r="D3129" s="17"/>
      <c r="E3129" s="17"/>
      <c r="F3129" s="17"/>
      <c r="G3129" s="17"/>
      <c r="H3129" s="17"/>
      <c r="I3129" s="17"/>
      <c r="J3129" s="17"/>
      <c r="K3129" s="17"/>
      <c r="L3129" s="17"/>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7"/>
      <c r="AI3129" s="17"/>
      <c r="AJ3129" s="17"/>
      <c r="AK3129" s="17"/>
      <c r="AL3129" s="17"/>
      <c r="AM3129" s="17"/>
      <c r="AN3129" s="17"/>
      <c r="AO3129" s="17"/>
      <c r="AP3129" s="17"/>
      <c r="AQ3129" s="17"/>
      <c r="AR3129" s="17"/>
      <c r="AS3129" s="17"/>
      <c r="AT3129" s="17"/>
      <c r="AU3129" s="17"/>
      <c r="AV3129" s="17"/>
      <c r="AW3129" s="17"/>
      <c r="AX3129" s="17"/>
      <c r="AY3129" s="17"/>
    </row>
    <row r="3130" spans="2:51">
      <c r="B3130" s="6" t="s">
        <v>614</v>
      </c>
      <c r="C3130" s="17"/>
      <c r="D3130" s="17"/>
      <c r="E3130" s="17"/>
      <c r="F3130" s="17"/>
      <c r="G3130" s="17"/>
      <c r="H3130" s="17"/>
      <c r="I3130" s="17"/>
      <c r="J3130" s="17"/>
      <c r="K3130" s="17"/>
      <c r="L3130" s="17"/>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7"/>
      <c r="AI3130" s="17"/>
      <c r="AJ3130" s="17"/>
      <c r="AK3130" s="17"/>
      <c r="AL3130" s="17"/>
      <c r="AM3130" s="17"/>
      <c r="AN3130" s="17"/>
      <c r="AO3130" s="17"/>
      <c r="AP3130" s="17"/>
      <c r="AQ3130" s="17"/>
      <c r="AR3130" s="17"/>
      <c r="AS3130" s="17"/>
      <c r="AT3130" s="17"/>
      <c r="AU3130" s="17"/>
      <c r="AV3130" s="17"/>
      <c r="AW3130" s="17"/>
      <c r="AX3130" s="17"/>
      <c r="AY3130" s="17"/>
    </row>
    <row r="3131" spans="2:51">
      <c r="B3131" s="25" t="s">
        <v>24</v>
      </c>
      <c r="C3131" s="17"/>
      <c r="D3131" s="17"/>
      <c r="E3131" s="17"/>
      <c r="F3131" s="17"/>
      <c r="G3131" s="17"/>
      <c r="H3131" s="17"/>
      <c r="I3131" s="17"/>
      <c r="J3131" s="17"/>
      <c r="K3131" s="17"/>
      <c r="L3131" s="17"/>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7"/>
      <c r="AI3131" s="17"/>
      <c r="AJ3131" s="17"/>
      <c r="AK3131" s="17"/>
      <c r="AL3131" s="17"/>
      <c r="AM3131" s="17"/>
      <c r="AN3131" s="17"/>
      <c r="AO3131" s="17"/>
      <c r="AP3131" s="17"/>
      <c r="AQ3131" s="17"/>
      <c r="AR3131" s="17"/>
      <c r="AS3131" s="17"/>
      <c r="AT3131" s="17"/>
      <c r="AU3131" s="17"/>
      <c r="AV3131" s="17"/>
      <c r="AW3131" s="17"/>
      <c r="AX3131" s="17"/>
      <c r="AY3131" s="17"/>
    </row>
    <row r="3132" spans="2:51">
      <c r="B3132" t="s">
        <v>610</v>
      </c>
      <c r="C3132" s="17">
        <v>0.10196004016427999</v>
      </c>
      <c r="D3132" s="17">
        <v>0.114803860366476</v>
      </c>
      <c r="E3132" s="17">
        <v>9.2451367260425493E-2</v>
      </c>
      <c r="F3132" s="17"/>
      <c r="G3132" s="17">
        <v>8.5396380567641594E-2</v>
      </c>
      <c r="H3132" s="17">
        <v>8.4759634547169602E-2</v>
      </c>
      <c r="I3132" s="17">
        <v>0.105541251888378</v>
      </c>
      <c r="J3132" s="17">
        <v>0.13303520169713501</v>
      </c>
      <c r="K3132" s="17">
        <v>0.10378631987435701</v>
      </c>
      <c r="L3132" s="17">
        <v>9.2407670815879805E-2</v>
      </c>
      <c r="M3132" s="17"/>
      <c r="N3132" s="17">
        <v>0.120611393765714</v>
      </c>
      <c r="O3132" s="17">
        <v>0.100100277633363</v>
      </c>
      <c r="P3132" s="17">
        <v>0.100466004044858</v>
      </c>
      <c r="Q3132" s="17">
        <v>8.46072852856561E-2</v>
      </c>
      <c r="R3132" s="17"/>
      <c r="S3132" s="17" t="s">
        <v>222</v>
      </c>
      <c r="T3132" s="17">
        <v>0.10196004016427999</v>
      </c>
      <c r="U3132" s="17" t="s">
        <v>222</v>
      </c>
      <c r="V3132" s="17" t="s">
        <v>222</v>
      </c>
      <c r="W3132" s="17" t="s">
        <v>222</v>
      </c>
      <c r="X3132" s="17" t="s">
        <v>222</v>
      </c>
      <c r="Y3132" s="17" t="s">
        <v>222</v>
      </c>
      <c r="Z3132" s="17" t="s">
        <v>222</v>
      </c>
      <c r="AA3132" s="17" t="s">
        <v>222</v>
      </c>
      <c r="AB3132" s="17" t="s">
        <v>222</v>
      </c>
      <c r="AC3132" s="17" t="s">
        <v>222</v>
      </c>
      <c r="AD3132" s="17" t="s">
        <v>222</v>
      </c>
      <c r="AE3132" s="17"/>
      <c r="AF3132" s="17">
        <v>6.8477033824963299E-2</v>
      </c>
      <c r="AG3132" s="17">
        <v>0.12650872351505699</v>
      </c>
      <c r="AH3132" s="17">
        <v>0.12973844332447201</v>
      </c>
      <c r="AI3132" s="17"/>
      <c r="AJ3132" s="17">
        <v>0.12287648961709</v>
      </c>
      <c r="AK3132" s="17">
        <v>0.119997259776378</v>
      </c>
      <c r="AL3132" s="17">
        <v>8.4872828836069406E-2</v>
      </c>
      <c r="AM3132" s="17"/>
      <c r="AN3132" s="17">
        <v>9.1606750249351596E-2</v>
      </c>
      <c r="AO3132" s="17">
        <v>9.50394696084957E-2</v>
      </c>
      <c r="AP3132" s="17">
        <v>0.126820234119778</v>
      </c>
      <c r="AQ3132" s="17">
        <v>0.14151920478907501</v>
      </c>
      <c r="AR3132" s="17">
        <v>0.13410631758066399</v>
      </c>
      <c r="AS3132" s="17"/>
      <c r="AT3132" s="17">
        <v>8.99502115859276E-2</v>
      </c>
      <c r="AU3132" s="17">
        <v>0.26133420453956502</v>
      </c>
      <c r="AV3132" s="17"/>
      <c r="AW3132" s="17">
        <v>0.12717222803577399</v>
      </c>
      <c r="AX3132" s="17">
        <v>0.117635565241781</v>
      </c>
      <c r="AY3132" s="17">
        <v>6.7916394253820206E-2</v>
      </c>
    </row>
    <row r="3133" spans="2:51">
      <c r="B3133" t="s">
        <v>611</v>
      </c>
      <c r="C3133" s="17">
        <v>0.50922444193385297</v>
      </c>
      <c r="D3133" s="17">
        <v>0.49280159412734098</v>
      </c>
      <c r="E3133" s="17">
        <v>0.51812425906293802</v>
      </c>
      <c r="F3133" s="17"/>
      <c r="G3133" s="17">
        <v>0.52783093341477205</v>
      </c>
      <c r="H3133" s="17">
        <v>0.52717974879535201</v>
      </c>
      <c r="I3133" s="17">
        <v>0.58938695412715902</v>
      </c>
      <c r="J3133" s="17">
        <v>0.43505967546803498</v>
      </c>
      <c r="K3133" s="17">
        <v>0.48476495726049901</v>
      </c>
      <c r="L3133" s="17">
        <v>0.50780122797832805</v>
      </c>
      <c r="M3133" s="17"/>
      <c r="N3133" s="17">
        <v>0.56075679115583699</v>
      </c>
      <c r="O3133" s="17">
        <v>0.52690732826500097</v>
      </c>
      <c r="P3133" s="17">
        <v>0.45810103839567701</v>
      </c>
      <c r="Q3133" s="17">
        <v>0.47156538447514201</v>
      </c>
      <c r="R3133" s="17"/>
      <c r="S3133" s="17" t="s">
        <v>222</v>
      </c>
      <c r="T3133" s="17">
        <v>0.50922444193385297</v>
      </c>
      <c r="U3133" s="17" t="s">
        <v>222</v>
      </c>
      <c r="V3133" s="17" t="s">
        <v>222</v>
      </c>
      <c r="W3133" s="17" t="s">
        <v>222</v>
      </c>
      <c r="X3133" s="17" t="s">
        <v>222</v>
      </c>
      <c r="Y3133" s="17" t="s">
        <v>222</v>
      </c>
      <c r="Z3133" s="17" t="s">
        <v>222</v>
      </c>
      <c r="AA3133" s="17" t="s">
        <v>222</v>
      </c>
      <c r="AB3133" s="17" t="s">
        <v>222</v>
      </c>
      <c r="AC3133" s="17" t="s">
        <v>222</v>
      </c>
      <c r="AD3133" s="17" t="s">
        <v>222</v>
      </c>
      <c r="AE3133" s="17"/>
      <c r="AF3133" s="17">
        <v>0.51186289015078801</v>
      </c>
      <c r="AG3133" s="17">
        <v>0.54117197578968301</v>
      </c>
      <c r="AH3133" s="17">
        <v>0.423885944701552</v>
      </c>
      <c r="AI3133" s="17"/>
      <c r="AJ3133" s="17">
        <v>0.49370433533945002</v>
      </c>
      <c r="AK3133" s="17">
        <v>0.55552272891201504</v>
      </c>
      <c r="AL3133" s="17">
        <v>0.52596256337632497</v>
      </c>
      <c r="AM3133" s="17"/>
      <c r="AN3133" s="17">
        <v>0.45595112876405502</v>
      </c>
      <c r="AO3133" s="17">
        <v>0.46255781463529899</v>
      </c>
      <c r="AP3133" s="17">
        <v>0.51090343288985796</v>
      </c>
      <c r="AQ3133" s="17">
        <v>0.61459028349163403</v>
      </c>
      <c r="AR3133" s="17">
        <v>0.51894691511967805</v>
      </c>
      <c r="AS3133" s="17"/>
      <c r="AT3133" s="17">
        <v>0.50897889751151304</v>
      </c>
      <c r="AU3133" s="17">
        <v>0.48299039184197601</v>
      </c>
      <c r="AV3133" s="17"/>
      <c r="AW3133" s="17">
        <v>0.48836592534508599</v>
      </c>
      <c r="AX3133" s="17">
        <v>0.539442334803931</v>
      </c>
      <c r="AY3133" s="17">
        <v>0.52714321438687195</v>
      </c>
    </row>
    <row r="3134" spans="2:51">
      <c r="B3134" t="s">
        <v>612</v>
      </c>
      <c r="C3134" s="17">
        <v>0.31012014077361399</v>
      </c>
      <c r="D3134" s="17">
        <v>0.30202883328413199</v>
      </c>
      <c r="E3134" s="17">
        <v>0.31949501980543599</v>
      </c>
      <c r="F3134" s="17"/>
      <c r="G3134" s="17">
        <v>0.30164472191861402</v>
      </c>
      <c r="H3134" s="17">
        <v>0.32822022382454402</v>
      </c>
      <c r="I3134" s="17">
        <v>0.21787590968488099</v>
      </c>
      <c r="J3134" s="17">
        <v>0.332931285663085</v>
      </c>
      <c r="K3134" s="17">
        <v>0.33324627279574598</v>
      </c>
      <c r="L3134" s="17">
        <v>0.33206781938283503</v>
      </c>
      <c r="M3134" s="17"/>
      <c r="N3134" s="17">
        <v>0.26648956235863902</v>
      </c>
      <c r="O3134" s="17">
        <v>0.286528380467862</v>
      </c>
      <c r="P3134" s="17">
        <v>0.353148504778655</v>
      </c>
      <c r="Q3134" s="17">
        <v>0.34746044075829602</v>
      </c>
      <c r="R3134" s="17"/>
      <c r="S3134" s="17" t="s">
        <v>222</v>
      </c>
      <c r="T3134" s="17">
        <v>0.31012014077361399</v>
      </c>
      <c r="U3134" s="17" t="s">
        <v>222</v>
      </c>
      <c r="V3134" s="17" t="s">
        <v>222</v>
      </c>
      <c r="W3134" s="17" t="s">
        <v>222</v>
      </c>
      <c r="X3134" s="17" t="s">
        <v>222</v>
      </c>
      <c r="Y3134" s="17" t="s">
        <v>222</v>
      </c>
      <c r="Z3134" s="17" t="s">
        <v>222</v>
      </c>
      <c r="AA3134" s="17" t="s">
        <v>222</v>
      </c>
      <c r="AB3134" s="17" t="s">
        <v>222</v>
      </c>
      <c r="AC3134" s="17" t="s">
        <v>222</v>
      </c>
      <c r="AD3134" s="17" t="s">
        <v>222</v>
      </c>
      <c r="AE3134" s="17"/>
      <c r="AF3134" s="17">
        <v>0.34369821348192597</v>
      </c>
      <c r="AG3134" s="17">
        <v>0.25928105675428098</v>
      </c>
      <c r="AH3134" s="17">
        <v>0.36015059320917903</v>
      </c>
      <c r="AI3134" s="17"/>
      <c r="AJ3134" s="17">
        <v>0.32209481042211502</v>
      </c>
      <c r="AK3134" s="17">
        <v>0.25739095155173503</v>
      </c>
      <c r="AL3134" s="17">
        <v>0.31794314399854301</v>
      </c>
      <c r="AM3134" s="17"/>
      <c r="AN3134" s="17">
        <v>0.352944628592752</v>
      </c>
      <c r="AO3134" s="17">
        <v>0.36391011634606302</v>
      </c>
      <c r="AP3134" s="17">
        <v>0.28008104084144902</v>
      </c>
      <c r="AQ3134" s="17">
        <v>0.17347488511381501</v>
      </c>
      <c r="AR3134" s="17">
        <v>0.29114853642423399</v>
      </c>
      <c r="AS3134" s="17"/>
      <c r="AT3134" s="17">
        <v>0.32367555706421203</v>
      </c>
      <c r="AU3134" s="17">
        <v>0.143939360051105</v>
      </c>
      <c r="AV3134" s="17"/>
      <c r="AW3134" s="17">
        <v>0.30718916228399701</v>
      </c>
      <c r="AX3134" s="17">
        <v>0.29935269610168003</v>
      </c>
      <c r="AY3134" s="17">
        <v>0.31620006360702502</v>
      </c>
    </row>
    <row r="3135" spans="2:51">
      <c r="B3135" t="s">
        <v>613</v>
      </c>
      <c r="C3135" s="17">
        <v>7.8695377128253294E-2</v>
      </c>
      <c r="D3135" s="17">
        <v>9.0365712222051101E-2</v>
      </c>
      <c r="E3135" s="17">
        <v>6.9929353871200195E-2</v>
      </c>
      <c r="F3135" s="17"/>
      <c r="G3135" s="17">
        <v>8.5127964098972206E-2</v>
      </c>
      <c r="H3135" s="17">
        <v>5.98403928329347E-2</v>
      </c>
      <c r="I3135" s="17">
        <v>8.7195884299582194E-2</v>
      </c>
      <c r="J3135" s="17">
        <v>9.8973837171745099E-2</v>
      </c>
      <c r="K3135" s="17">
        <v>7.8202450069397897E-2</v>
      </c>
      <c r="L3135" s="17">
        <v>6.7723281822957004E-2</v>
      </c>
      <c r="M3135" s="17"/>
      <c r="N3135" s="17">
        <v>5.2142252719809698E-2</v>
      </c>
      <c r="O3135" s="17">
        <v>8.6464013633774595E-2</v>
      </c>
      <c r="P3135" s="17">
        <v>8.8284452780809902E-2</v>
      </c>
      <c r="Q3135" s="17">
        <v>9.6366889480906104E-2</v>
      </c>
      <c r="R3135" s="17"/>
      <c r="S3135" s="17" t="s">
        <v>222</v>
      </c>
      <c r="T3135" s="17">
        <v>7.8695377128253294E-2</v>
      </c>
      <c r="U3135" s="17" t="s">
        <v>222</v>
      </c>
      <c r="V3135" s="17" t="s">
        <v>222</v>
      </c>
      <c r="W3135" s="17" t="s">
        <v>222</v>
      </c>
      <c r="X3135" s="17" t="s">
        <v>222</v>
      </c>
      <c r="Y3135" s="17" t="s">
        <v>222</v>
      </c>
      <c r="Z3135" s="17" t="s">
        <v>222</v>
      </c>
      <c r="AA3135" s="17" t="s">
        <v>222</v>
      </c>
      <c r="AB3135" s="17" t="s">
        <v>222</v>
      </c>
      <c r="AC3135" s="17" t="s">
        <v>222</v>
      </c>
      <c r="AD3135" s="17" t="s">
        <v>222</v>
      </c>
      <c r="AE3135" s="17"/>
      <c r="AF3135" s="17">
        <v>7.59618625423224E-2</v>
      </c>
      <c r="AG3135" s="17">
        <v>7.3038243940978104E-2</v>
      </c>
      <c r="AH3135" s="17">
        <v>8.6225018764797198E-2</v>
      </c>
      <c r="AI3135" s="17"/>
      <c r="AJ3135" s="17">
        <v>6.1324364621345197E-2</v>
      </c>
      <c r="AK3135" s="17">
        <v>6.7089059759872005E-2</v>
      </c>
      <c r="AL3135" s="17">
        <v>7.12214637890628E-2</v>
      </c>
      <c r="AM3135" s="17"/>
      <c r="AN3135" s="17">
        <v>9.9497492393840897E-2</v>
      </c>
      <c r="AO3135" s="17">
        <v>7.8492599410142402E-2</v>
      </c>
      <c r="AP3135" s="17">
        <v>8.21952921489153E-2</v>
      </c>
      <c r="AQ3135" s="17">
        <v>7.0415626605475207E-2</v>
      </c>
      <c r="AR3135" s="17">
        <v>5.5798230875423897E-2</v>
      </c>
      <c r="AS3135" s="17"/>
      <c r="AT3135" s="17">
        <v>7.7395333838347305E-2</v>
      </c>
      <c r="AU3135" s="17">
        <v>0.111736043567354</v>
      </c>
      <c r="AV3135" s="17"/>
      <c r="AW3135" s="17">
        <v>7.7272684335144198E-2</v>
      </c>
      <c r="AX3135" s="17">
        <v>4.3569403852608102E-2</v>
      </c>
      <c r="AY3135" s="17">
        <v>8.8740327752282799E-2</v>
      </c>
    </row>
    <row r="3136" spans="2:51">
      <c r="C3136" s="17"/>
      <c r="D3136" s="17"/>
      <c r="E3136" s="17"/>
      <c r="F3136" s="17"/>
      <c r="G3136" s="17"/>
      <c r="H3136" s="17"/>
      <c r="I3136" s="17"/>
      <c r="J3136" s="17"/>
      <c r="K3136" s="17"/>
      <c r="L3136" s="17"/>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7"/>
      <c r="AI3136" s="17"/>
      <c r="AJ3136" s="17"/>
      <c r="AK3136" s="17"/>
      <c r="AL3136" s="17"/>
      <c r="AM3136" s="17"/>
      <c r="AN3136" s="17"/>
      <c r="AO3136" s="17"/>
      <c r="AP3136" s="17"/>
      <c r="AQ3136" s="17"/>
      <c r="AR3136" s="17"/>
      <c r="AS3136" s="17"/>
      <c r="AT3136" s="17"/>
      <c r="AU3136" s="17"/>
      <c r="AV3136" s="17"/>
      <c r="AW3136" s="17"/>
      <c r="AX3136" s="17"/>
      <c r="AY3136" s="17"/>
    </row>
    <row r="3137" spans="2:51">
      <c r="B3137" s="6" t="s">
        <v>615</v>
      </c>
      <c r="C3137" s="17"/>
      <c r="D3137" s="17"/>
      <c r="E3137" s="17"/>
      <c r="F3137" s="17"/>
      <c r="G3137" s="17"/>
      <c r="H3137" s="17"/>
      <c r="I3137" s="17"/>
      <c r="J3137" s="17"/>
      <c r="K3137" s="17"/>
      <c r="L3137" s="17"/>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7"/>
      <c r="AI3137" s="17"/>
      <c r="AJ3137" s="17"/>
      <c r="AK3137" s="17"/>
      <c r="AL3137" s="17"/>
      <c r="AM3137" s="17"/>
      <c r="AN3137" s="17"/>
      <c r="AO3137" s="17"/>
      <c r="AP3137" s="17"/>
      <c r="AQ3137" s="17"/>
      <c r="AR3137" s="17"/>
      <c r="AS3137" s="17"/>
      <c r="AT3137" s="17"/>
      <c r="AU3137" s="17"/>
      <c r="AV3137" s="17"/>
      <c r="AW3137" s="17"/>
      <c r="AX3137" s="17"/>
      <c r="AY3137" s="17"/>
    </row>
    <row r="3138" spans="2:51">
      <c r="B3138" s="25" t="s">
        <v>25</v>
      </c>
      <c r="C3138" s="17"/>
      <c r="D3138" s="17"/>
      <c r="E3138" s="17"/>
      <c r="F3138" s="17"/>
      <c r="G3138" s="17"/>
      <c r="H3138" s="17"/>
      <c r="I3138" s="17"/>
      <c r="J3138" s="17"/>
      <c r="K3138" s="17"/>
      <c r="L3138" s="17"/>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7"/>
      <c r="AI3138" s="17"/>
      <c r="AJ3138" s="17"/>
      <c r="AK3138" s="17"/>
      <c r="AL3138" s="17"/>
      <c r="AM3138" s="17"/>
      <c r="AN3138" s="17"/>
      <c r="AO3138" s="17"/>
      <c r="AP3138" s="17"/>
      <c r="AQ3138" s="17"/>
      <c r="AR3138" s="17"/>
      <c r="AS3138" s="17"/>
      <c r="AT3138" s="17"/>
      <c r="AU3138" s="17"/>
      <c r="AV3138" s="17"/>
      <c r="AW3138" s="17"/>
      <c r="AX3138" s="17"/>
      <c r="AY3138" s="17"/>
    </row>
    <row r="3139" spans="2:51">
      <c r="B3139" t="s">
        <v>610</v>
      </c>
      <c r="C3139" s="17">
        <v>0.13007332449762299</v>
      </c>
      <c r="D3139" s="17">
        <v>0.15856684655330899</v>
      </c>
      <c r="E3139" s="17">
        <v>0.104805247037775</v>
      </c>
      <c r="F3139" s="17"/>
      <c r="G3139" s="17">
        <v>0.16671342239819201</v>
      </c>
      <c r="H3139" s="17">
        <v>0.14058958768295399</v>
      </c>
      <c r="I3139" s="17">
        <v>0.183153745174091</v>
      </c>
      <c r="J3139" s="17">
        <v>0.129870742255838</v>
      </c>
      <c r="K3139" s="17">
        <v>0.10950573442419401</v>
      </c>
      <c r="L3139" s="17">
        <v>9.8936016585893405E-2</v>
      </c>
      <c r="M3139" s="17"/>
      <c r="N3139" s="17">
        <v>0.183060973774262</v>
      </c>
      <c r="O3139" s="17">
        <v>0.13310187785984801</v>
      </c>
      <c r="P3139" s="17">
        <v>0.11209494511338899</v>
      </c>
      <c r="Q3139" s="17">
        <v>9.0620614168438293E-2</v>
      </c>
      <c r="R3139" s="17"/>
      <c r="S3139" s="17" t="s">
        <v>222</v>
      </c>
      <c r="T3139" s="17" t="s">
        <v>222</v>
      </c>
      <c r="U3139" s="17">
        <v>0.13007332449762299</v>
      </c>
      <c r="V3139" s="17" t="s">
        <v>222</v>
      </c>
      <c r="W3139" s="17" t="s">
        <v>222</v>
      </c>
      <c r="X3139" s="17" t="s">
        <v>222</v>
      </c>
      <c r="Y3139" s="17" t="s">
        <v>222</v>
      </c>
      <c r="Z3139" s="17" t="s">
        <v>222</v>
      </c>
      <c r="AA3139" s="17" t="s">
        <v>222</v>
      </c>
      <c r="AB3139" s="17" t="s">
        <v>222</v>
      </c>
      <c r="AC3139" s="17" t="s">
        <v>222</v>
      </c>
      <c r="AD3139" s="17" t="s">
        <v>222</v>
      </c>
      <c r="AE3139" s="17"/>
      <c r="AF3139" s="17">
        <v>9.2952213256928207E-2</v>
      </c>
      <c r="AG3139" s="17">
        <v>0.16114835596581101</v>
      </c>
      <c r="AH3139" s="17">
        <v>0.15736483300759299</v>
      </c>
      <c r="AI3139" s="17"/>
      <c r="AJ3139" s="17">
        <v>0.136263707731652</v>
      </c>
      <c r="AK3139" s="17">
        <v>0.128101086696293</v>
      </c>
      <c r="AL3139" s="17">
        <v>0.12918163733805799</v>
      </c>
      <c r="AM3139" s="17"/>
      <c r="AN3139" s="17">
        <v>9.4132319245465904E-2</v>
      </c>
      <c r="AO3139" s="17">
        <v>0.13490477612364199</v>
      </c>
      <c r="AP3139" s="17">
        <v>0.15487913605548601</v>
      </c>
      <c r="AQ3139" s="17">
        <v>0.28323671985986798</v>
      </c>
      <c r="AR3139" s="17">
        <v>0.40911655728066099</v>
      </c>
      <c r="AS3139" s="17"/>
      <c r="AT3139" s="17">
        <v>0.122237285691898</v>
      </c>
      <c r="AU3139" s="17">
        <v>0.313962036054522</v>
      </c>
      <c r="AV3139" s="17"/>
      <c r="AW3139" s="17">
        <v>0.19129811363624799</v>
      </c>
      <c r="AX3139" s="17">
        <v>2.5229277985899998E-2</v>
      </c>
      <c r="AY3139" s="17">
        <v>9.6319419992670005E-2</v>
      </c>
    </row>
    <row r="3140" spans="2:51">
      <c r="B3140" t="s">
        <v>611</v>
      </c>
      <c r="C3140" s="17">
        <v>0.51910657402778604</v>
      </c>
      <c r="D3140" s="17">
        <v>0.47558292774384398</v>
      </c>
      <c r="E3140" s="17">
        <v>0.55666028828044001</v>
      </c>
      <c r="F3140" s="17"/>
      <c r="G3140" s="17">
        <v>0.37936894068615301</v>
      </c>
      <c r="H3140" s="17">
        <v>0.52562629120836502</v>
      </c>
      <c r="I3140" s="17">
        <v>0.51454974334148196</v>
      </c>
      <c r="J3140" s="17">
        <v>0.52412650288931495</v>
      </c>
      <c r="K3140" s="17">
        <v>0.52572727749077297</v>
      </c>
      <c r="L3140" s="17">
        <v>0.55971129070084702</v>
      </c>
      <c r="M3140" s="17"/>
      <c r="N3140" s="17">
        <v>0.52480918391730202</v>
      </c>
      <c r="O3140" s="17">
        <v>0.50308640535217397</v>
      </c>
      <c r="P3140" s="17">
        <v>0.53479630206971496</v>
      </c>
      <c r="Q3140" s="17">
        <v>0.51177817422719196</v>
      </c>
      <c r="R3140" s="17"/>
      <c r="S3140" s="17" t="s">
        <v>222</v>
      </c>
      <c r="T3140" s="17" t="s">
        <v>222</v>
      </c>
      <c r="U3140" s="17">
        <v>0.51910657402778604</v>
      </c>
      <c r="V3140" s="17" t="s">
        <v>222</v>
      </c>
      <c r="W3140" s="17" t="s">
        <v>222</v>
      </c>
      <c r="X3140" s="17" t="s">
        <v>222</v>
      </c>
      <c r="Y3140" s="17" t="s">
        <v>222</v>
      </c>
      <c r="Z3140" s="17" t="s">
        <v>222</v>
      </c>
      <c r="AA3140" s="17" t="s">
        <v>222</v>
      </c>
      <c r="AB3140" s="17" t="s">
        <v>222</v>
      </c>
      <c r="AC3140" s="17" t="s">
        <v>222</v>
      </c>
      <c r="AD3140" s="17" t="s">
        <v>222</v>
      </c>
      <c r="AE3140" s="17"/>
      <c r="AF3140" s="17">
        <v>0.55941684172641803</v>
      </c>
      <c r="AG3140" s="17">
        <v>0.53561893776608605</v>
      </c>
      <c r="AH3140" s="17">
        <v>0.440121095343116</v>
      </c>
      <c r="AI3140" s="17"/>
      <c r="AJ3140" s="17">
        <v>0.54933838986644401</v>
      </c>
      <c r="AK3140" s="17">
        <v>0.50372172836995899</v>
      </c>
      <c r="AL3140" s="17">
        <v>0.57693233048343895</v>
      </c>
      <c r="AM3140" s="17"/>
      <c r="AN3140" s="17">
        <v>0.54219121093920797</v>
      </c>
      <c r="AO3140" s="17">
        <v>0.447829011607915</v>
      </c>
      <c r="AP3140" s="17">
        <v>0.50330865918508405</v>
      </c>
      <c r="AQ3140" s="17">
        <v>0.514003191687747</v>
      </c>
      <c r="AR3140" s="17">
        <v>0.42512407965451998</v>
      </c>
      <c r="AS3140" s="17"/>
      <c r="AT3140" s="17">
        <v>0.52165785436259704</v>
      </c>
      <c r="AU3140" s="17">
        <v>0.446693925566367</v>
      </c>
      <c r="AV3140" s="17"/>
      <c r="AW3140" s="17">
        <v>0.49591066011495299</v>
      </c>
      <c r="AX3140" s="17">
        <v>0.695394883622523</v>
      </c>
      <c r="AY3140" s="17">
        <v>0.49529184694877398</v>
      </c>
    </row>
    <row r="3141" spans="2:51">
      <c r="B3141" t="s">
        <v>612</v>
      </c>
      <c r="C3141" s="17">
        <v>0.299166631858725</v>
      </c>
      <c r="D3141" s="17">
        <v>0.30479950344717599</v>
      </c>
      <c r="E3141" s="17">
        <v>0.29643411131608099</v>
      </c>
      <c r="F3141" s="17"/>
      <c r="G3141" s="17">
        <v>0.36944117028495199</v>
      </c>
      <c r="H3141" s="17">
        <v>0.268351756658393</v>
      </c>
      <c r="I3141" s="17">
        <v>0.25971235695457001</v>
      </c>
      <c r="J3141" s="17">
        <v>0.282550928202635</v>
      </c>
      <c r="K3141" s="17">
        <v>0.30655947470921702</v>
      </c>
      <c r="L3141" s="17">
        <v>0.31418782025352598</v>
      </c>
      <c r="M3141" s="17"/>
      <c r="N3141" s="17">
        <v>0.26746706141346199</v>
      </c>
      <c r="O3141" s="17">
        <v>0.314821758212875</v>
      </c>
      <c r="P3141" s="17">
        <v>0.29311241418871897</v>
      </c>
      <c r="Q3141" s="17">
        <v>0.32432695828819602</v>
      </c>
      <c r="R3141" s="17"/>
      <c r="S3141" s="17" t="s">
        <v>222</v>
      </c>
      <c r="T3141" s="17" t="s">
        <v>222</v>
      </c>
      <c r="U3141" s="17">
        <v>0.299166631858725</v>
      </c>
      <c r="V3141" s="17" t="s">
        <v>222</v>
      </c>
      <c r="W3141" s="17" t="s">
        <v>222</v>
      </c>
      <c r="X3141" s="17" t="s">
        <v>222</v>
      </c>
      <c r="Y3141" s="17" t="s">
        <v>222</v>
      </c>
      <c r="Z3141" s="17" t="s">
        <v>222</v>
      </c>
      <c r="AA3141" s="17" t="s">
        <v>222</v>
      </c>
      <c r="AB3141" s="17" t="s">
        <v>222</v>
      </c>
      <c r="AC3141" s="17" t="s">
        <v>222</v>
      </c>
      <c r="AD3141" s="17" t="s">
        <v>222</v>
      </c>
      <c r="AE3141" s="17"/>
      <c r="AF3141" s="17">
        <v>0.31149715393435001</v>
      </c>
      <c r="AG3141" s="17">
        <v>0.25433735931733997</v>
      </c>
      <c r="AH3141" s="17">
        <v>0.33524487335206399</v>
      </c>
      <c r="AI3141" s="17"/>
      <c r="AJ3141" s="17">
        <v>0.28630001232929297</v>
      </c>
      <c r="AK3141" s="17">
        <v>0.30262862126641199</v>
      </c>
      <c r="AL3141" s="17">
        <v>0.269455780545589</v>
      </c>
      <c r="AM3141" s="17"/>
      <c r="AN3141" s="17">
        <v>0.29370356813933601</v>
      </c>
      <c r="AO3141" s="17">
        <v>0.33803887355583201</v>
      </c>
      <c r="AP3141" s="17">
        <v>0.307168813872428</v>
      </c>
      <c r="AQ3141" s="17">
        <v>0.15871622974737501</v>
      </c>
      <c r="AR3141" s="17">
        <v>0.165759363064819</v>
      </c>
      <c r="AS3141" s="17"/>
      <c r="AT3141" s="17">
        <v>0.30362375361673399</v>
      </c>
      <c r="AU3141" s="17">
        <v>0.20524266561718099</v>
      </c>
      <c r="AV3141" s="17"/>
      <c r="AW3141" s="17">
        <v>0.26338269954904803</v>
      </c>
      <c r="AX3141" s="17">
        <v>0.252875453410697</v>
      </c>
      <c r="AY3141" s="17">
        <v>0.34772564556153701</v>
      </c>
    </row>
    <row r="3142" spans="2:51">
      <c r="B3142" t="s">
        <v>613</v>
      </c>
      <c r="C3142" s="17">
        <v>5.1653469615865803E-2</v>
      </c>
      <c r="D3142" s="17">
        <v>6.1050722255670702E-2</v>
      </c>
      <c r="E3142" s="17">
        <v>4.2100353365703398E-2</v>
      </c>
      <c r="F3142" s="17"/>
      <c r="G3142" s="17">
        <v>8.4476466630702296E-2</v>
      </c>
      <c r="H3142" s="17">
        <v>6.5432364450288494E-2</v>
      </c>
      <c r="I3142" s="17">
        <v>4.2584154529856498E-2</v>
      </c>
      <c r="J3142" s="17">
        <v>6.3451826652211593E-2</v>
      </c>
      <c r="K3142" s="17">
        <v>5.8207513375816498E-2</v>
      </c>
      <c r="L3142" s="17">
        <v>2.7164872459733199E-2</v>
      </c>
      <c r="M3142" s="17"/>
      <c r="N3142" s="17">
        <v>2.4662780894973702E-2</v>
      </c>
      <c r="O3142" s="17">
        <v>4.8989958575103E-2</v>
      </c>
      <c r="P3142" s="17">
        <v>5.9996338628177603E-2</v>
      </c>
      <c r="Q3142" s="17">
        <v>7.3274253316173404E-2</v>
      </c>
      <c r="R3142" s="17"/>
      <c r="S3142" s="17" t="s">
        <v>222</v>
      </c>
      <c r="T3142" s="17" t="s">
        <v>222</v>
      </c>
      <c r="U3142" s="17">
        <v>5.1653469615865803E-2</v>
      </c>
      <c r="V3142" s="17" t="s">
        <v>222</v>
      </c>
      <c r="W3142" s="17" t="s">
        <v>222</v>
      </c>
      <c r="X3142" s="17" t="s">
        <v>222</v>
      </c>
      <c r="Y3142" s="17" t="s">
        <v>222</v>
      </c>
      <c r="Z3142" s="17" t="s">
        <v>222</v>
      </c>
      <c r="AA3142" s="17" t="s">
        <v>222</v>
      </c>
      <c r="AB3142" s="17" t="s">
        <v>222</v>
      </c>
      <c r="AC3142" s="17" t="s">
        <v>222</v>
      </c>
      <c r="AD3142" s="17" t="s">
        <v>222</v>
      </c>
      <c r="AE3142" s="17"/>
      <c r="AF3142" s="17">
        <v>3.61337910823036E-2</v>
      </c>
      <c r="AG3142" s="17">
        <v>4.8895346950762697E-2</v>
      </c>
      <c r="AH3142" s="17">
        <v>6.7269198297227106E-2</v>
      </c>
      <c r="AI3142" s="17"/>
      <c r="AJ3142" s="17">
        <v>2.8097890072610501E-2</v>
      </c>
      <c r="AK3142" s="17">
        <v>6.5548563667335802E-2</v>
      </c>
      <c r="AL3142" s="17">
        <v>2.44302516329142E-2</v>
      </c>
      <c r="AM3142" s="17"/>
      <c r="AN3142" s="17">
        <v>6.9972901675990101E-2</v>
      </c>
      <c r="AO3142" s="17">
        <v>7.9227338712611103E-2</v>
      </c>
      <c r="AP3142" s="17">
        <v>3.4643390887001899E-2</v>
      </c>
      <c r="AQ3142" s="17">
        <v>4.4043858705010097E-2</v>
      </c>
      <c r="AR3142" s="17">
        <v>0</v>
      </c>
      <c r="AS3142" s="17"/>
      <c r="AT3142" s="17">
        <v>5.24811063287711E-2</v>
      </c>
      <c r="AU3142" s="17">
        <v>3.4101372761930197E-2</v>
      </c>
      <c r="AV3142" s="17"/>
      <c r="AW3142" s="17">
        <v>4.9408526699751001E-2</v>
      </c>
      <c r="AX3142" s="17">
        <v>2.6500384980879799E-2</v>
      </c>
      <c r="AY3142" s="17">
        <v>6.0663087497018799E-2</v>
      </c>
    </row>
    <row r="3143" spans="2:51">
      <c r="C3143" s="17"/>
      <c r="D3143" s="17"/>
      <c r="E3143" s="17"/>
      <c r="F3143" s="17"/>
      <c r="G3143" s="17"/>
      <c r="H3143" s="17"/>
      <c r="I3143" s="17"/>
      <c r="J3143" s="17"/>
      <c r="K3143" s="17"/>
      <c r="L3143" s="17"/>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7"/>
      <c r="AI3143" s="17"/>
      <c r="AJ3143" s="17"/>
      <c r="AK3143" s="17"/>
      <c r="AL3143" s="17"/>
      <c r="AM3143" s="17"/>
      <c r="AN3143" s="17"/>
      <c r="AO3143" s="17"/>
      <c r="AP3143" s="17"/>
      <c r="AQ3143" s="17"/>
      <c r="AR3143" s="17"/>
      <c r="AS3143" s="17"/>
      <c r="AT3143" s="17"/>
      <c r="AU3143" s="17"/>
      <c r="AV3143" s="17"/>
      <c r="AW3143" s="17"/>
      <c r="AX3143" s="17"/>
      <c r="AY3143" s="17"/>
    </row>
    <row r="3144" spans="2:51">
      <c r="B3144" s="6" t="s">
        <v>616</v>
      </c>
      <c r="C3144" s="17"/>
      <c r="D3144" s="17"/>
      <c r="E3144" s="17"/>
      <c r="F3144" s="17"/>
      <c r="G3144" s="17"/>
      <c r="H3144" s="17"/>
      <c r="I3144" s="17"/>
      <c r="J3144" s="17"/>
      <c r="K3144" s="17"/>
      <c r="L3144" s="17"/>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7"/>
      <c r="AI3144" s="17"/>
      <c r="AJ3144" s="17"/>
      <c r="AK3144" s="17"/>
      <c r="AL3144" s="17"/>
      <c r="AM3144" s="17"/>
      <c r="AN3144" s="17"/>
      <c r="AO3144" s="17"/>
      <c r="AP3144" s="17"/>
      <c r="AQ3144" s="17"/>
      <c r="AR3144" s="17"/>
      <c r="AS3144" s="17"/>
      <c r="AT3144" s="17"/>
      <c r="AU3144" s="17"/>
      <c r="AV3144" s="17"/>
      <c r="AW3144" s="17"/>
      <c r="AX3144" s="17"/>
      <c r="AY3144" s="17"/>
    </row>
    <row r="3145" spans="2:51">
      <c r="B3145" s="25" t="s">
        <v>28</v>
      </c>
      <c r="C3145" s="17"/>
      <c r="D3145" s="17"/>
      <c r="E3145" s="17"/>
      <c r="F3145" s="17"/>
      <c r="G3145" s="17"/>
      <c r="H3145" s="17"/>
      <c r="I3145" s="17"/>
      <c r="J3145" s="17"/>
      <c r="K3145" s="17"/>
      <c r="L3145" s="17"/>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7"/>
      <c r="AI3145" s="17"/>
      <c r="AJ3145" s="17"/>
      <c r="AK3145" s="17"/>
      <c r="AL3145" s="17"/>
      <c r="AM3145" s="17"/>
      <c r="AN3145" s="17"/>
      <c r="AO3145" s="17"/>
      <c r="AP3145" s="17"/>
      <c r="AQ3145" s="17"/>
      <c r="AR3145" s="17"/>
      <c r="AS3145" s="17"/>
      <c r="AT3145" s="17"/>
      <c r="AU3145" s="17"/>
      <c r="AV3145" s="17"/>
      <c r="AW3145" s="17"/>
      <c r="AX3145" s="17"/>
      <c r="AY3145" s="17"/>
    </row>
    <row r="3146" spans="2:51">
      <c r="B3146" t="s">
        <v>610</v>
      </c>
      <c r="C3146" s="17">
        <v>0.14961960555817</v>
      </c>
      <c r="D3146" s="17">
        <v>0.18448127124783101</v>
      </c>
      <c r="E3146" s="17">
        <v>0.117174751035965</v>
      </c>
      <c r="F3146" s="17"/>
      <c r="G3146" s="17">
        <v>9.0256367252684794E-2</v>
      </c>
      <c r="H3146" s="17">
        <v>9.7472298259533602E-2</v>
      </c>
      <c r="I3146" s="17">
        <v>0.165058288740143</v>
      </c>
      <c r="J3146" s="17">
        <v>0.221375279552118</v>
      </c>
      <c r="K3146" s="17">
        <v>0.128385944772205</v>
      </c>
      <c r="L3146" s="17">
        <v>0.157563324745776</v>
      </c>
      <c r="M3146" s="17"/>
      <c r="N3146" s="17">
        <v>0.21037719353439299</v>
      </c>
      <c r="O3146" s="17">
        <v>0.12358763081654001</v>
      </c>
      <c r="P3146" s="17">
        <v>0.122725390979779</v>
      </c>
      <c r="Q3146" s="17">
        <v>0.138591936818693</v>
      </c>
      <c r="R3146" s="17"/>
      <c r="S3146" s="17" t="s">
        <v>222</v>
      </c>
      <c r="T3146" s="17" t="s">
        <v>222</v>
      </c>
      <c r="U3146" s="17" t="s">
        <v>222</v>
      </c>
      <c r="V3146" s="17">
        <v>0.14961960555817</v>
      </c>
      <c r="W3146" s="17" t="s">
        <v>222</v>
      </c>
      <c r="X3146" s="17" t="s">
        <v>222</v>
      </c>
      <c r="Y3146" s="17" t="s">
        <v>222</v>
      </c>
      <c r="Z3146" s="17" t="s">
        <v>222</v>
      </c>
      <c r="AA3146" s="17" t="s">
        <v>222</v>
      </c>
      <c r="AB3146" s="17" t="s">
        <v>222</v>
      </c>
      <c r="AC3146" s="17" t="s">
        <v>222</v>
      </c>
      <c r="AD3146" s="17" t="s">
        <v>222</v>
      </c>
      <c r="AE3146" s="17"/>
      <c r="AF3146" s="17">
        <v>0.134502467493329</v>
      </c>
      <c r="AG3146" s="17">
        <v>0.181008872076169</v>
      </c>
      <c r="AH3146" s="17">
        <v>0.115352708281783</v>
      </c>
      <c r="AI3146" s="17"/>
      <c r="AJ3146" s="17">
        <v>0.17111251198376401</v>
      </c>
      <c r="AK3146" s="17">
        <v>0.117746667036428</v>
      </c>
      <c r="AL3146" s="17">
        <v>0.26089557102504901</v>
      </c>
      <c r="AM3146" s="17"/>
      <c r="AN3146" s="17">
        <v>0.14225342179467701</v>
      </c>
      <c r="AO3146" s="17">
        <v>7.3139685941697202E-2</v>
      </c>
      <c r="AP3146" s="17">
        <v>0.169453280068776</v>
      </c>
      <c r="AQ3146" s="17">
        <v>0.211054810524095</v>
      </c>
      <c r="AR3146" s="17">
        <v>0.53284349745552895</v>
      </c>
      <c r="AS3146" s="17"/>
      <c r="AT3146" s="17">
        <v>0.14060058696491001</v>
      </c>
      <c r="AU3146" s="17">
        <v>0.31020182081340802</v>
      </c>
      <c r="AV3146" s="17"/>
      <c r="AW3146" s="17">
        <v>0.19697694913184299</v>
      </c>
      <c r="AX3146" s="17">
        <v>0.109080189510967</v>
      </c>
      <c r="AY3146" s="17">
        <v>0.109631440769156</v>
      </c>
    </row>
    <row r="3147" spans="2:51">
      <c r="B3147" t="s">
        <v>611</v>
      </c>
      <c r="C3147" s="17">
        <v>0.50496965328632404</v>
      </c>
      <c r="D3147" s="17">
        <v>0.50810158523682702</v>
      </c>
      <c r="E3147" s="17">
        <v>0.50794054770671804</v>
      </c>
      <c r="F3147" s="17"/>
      <c r="G3147" s="17">
        <v>0.56835059296644497</v>
      </c>
      <c r="H3147" s="17">
        <v>0.53365739294373604</v>
      </c>
      <c r="I3147" s="17">
        <v>0.48943836873053698</v>
      </c>
      <c r="J3147" s="17">
        <v>0.46353670133089497</v>
      </c>
      <c r="K3147" s="17">
        <v>0.49870602524867003</v>
      </c>
      <c r="L3147" s="17">
        <v>0.50675512793492905</v>
      </c>
      <c r="M3147" s="17"/>
      <c r="N3147" s="17">
        <v>0.49487612614488402</v>
      </c>
      <c r="O3147" s="17">
        <v>0.50395319850587295</v>
      </c>
      <c r="P3147" s="17">
        <v>0.53259850533158204</v>
      </c>
      <c r="Q3147" s="17">
        <v>0.490356489683616</v>
      </c>
      <c r="R3147" s="17"/>
      <c r="S3147" s="17" t="s">
        <v>222</v>
      </c>
      <c r="T3147" s="17" t="s">
        <v>222</v>
      </c>
      <c r="U3147" s="17" t="s">
        <v>222</v>
      </c>
      <c r="V3147" s="17">
        <v>0.50496965328632404</v>
      </c>
      <c r="W3147" s="17" t="s">
        <v>222</v>
      </c>
      <c r="X3147" s="17" t="s">
        <v>222</v>
      </c>
      <c r="Y3147" s="17" t="s">
        <v>222</v>
      </c>
      <c r="Z3147" s="17" t="s">
        <v>222</v>
      </c>
      <c r="AA3147" s="17" t="s">
        <v>222</v>
      </c>
      <c r="AB3147" s="17" t="s">
        <v>222</v>
      </c>
      <c r="AC3147" s="17" t="s">
        <v>222</v>
      </c>
      <c r="AD3147" s="17" t="s">
        <v>222</v>
      </c>
      <c r="AE3147" s="17"/>
      <c r="AF3147" s="17">
        <v>0.48791996062144799</v>
      </c>
      <c r="AG3147" s="17">
        <v>0.53574379813087303</v>
      </c>
      <c r="AH3147" s="17">
        <v>0.49049910022974402</v>
      </c>
      <c r="AI3147" s="17"/>
      <c r="AJ3147" s="17">
        <v>0.53660193386875998</v>
      </c>
      <c r="AK3147" s="17">
        <v>0.52882982562832304</v>
      </c>
      <c r="AL3147" s="17">
        <v>0.45232410458177402</v>
      </c>
      <c r="AM3147" s="17"/>
      <c r="AN3147" s="17">
        <v>0.49015594179562499</v>
      </c>
      <c r="AO3147" s="17">
        <v>0.49357520352088602</v>
      </c>
      <c r="AP3147" s="17">
        <v>0.487897490809999</v>
      </c>
      <c r="AQ3147" s="17">
        <v>0.58083317187704298</v>
      </c>
      <c r="AR3147" s="17">
        <v>0.42282571076439102</v>
      </c>
      <c r="AS3147" s="17"/>
      <c r="AT3147" s="17">
        <v>0.50754351655694596</v>
      </c>
      <c r="AU3147" s="17">
        <v>0.45989911148847501</v>
      </c>
      <c r="AV3147" s="17"/>
      <c r="AW3147" s="17">
        <v>0.470614033352584</v>
      </c>
      <c r="AX3147" s="17">
        <v>0.62352466053257904</v>
      </c>
      <c r="AY3147" s="17">
        <v>0.51292911970822397</v>
      </c>
    </row>
    <row r="3148" spans="2:51">
      <c r="B3148" t="s">
        <v>612</v>
      </c>
      <c r="C3148" s="17">
        <v>0.297380702277316</v>
      </c>
      <c r="D3148" s="17">
        <v>0.25762457464372501</v>
      </c>
      <c r="E3148" s="17">
        <v>0.33065610922560301</v>
      </c>
      <c r="F3148" s="17"/>
      <c r="G3148" s="17">
        <v>0.298007055901922</v>
      </c>
      <c r="H3148" s="17">
        <v>0.32651125217326099</v>
      </c>
      <c r="I3148" s="17">
        <v>0.26757698316251599</v>
      </c>
      <c r="J3148" s="17">
        <v>0.260953980878247</v>
      </c>
      <c r="K3148" s="17">
        <v>0.33112834286812298</v>
      </c>
      <c r="L3148" s="17">
        <v>0.29949809882746498</v>
      </c>
      <c r="M3148" s="17"/>
      <c r="N3148" s="17">
        <v>0.27329130166146998</v>
      </c>
      <c r="O3148" s="17">
        <v>0.32249705899796399</v>
      </c>
      <c r="P3148" s="17">
        <v>0.30197040540460401</v>
      </c>
      <c r="Q3148" s="17">
        <v>0.29557111464958002</v>
      </c>
      <c r="R3148" s="17"/>
      <c r="S3148" s="17" t="s">
        <v>222</v>
      </c>
      <c r="T3148" s="17" t="s">
        <v>222</v>
      </c>
      <c r="U3148" s="17" t="s">
        <v>222</v>
      </c>
      <c r="V3148" s="17">
        <v>0.297380702277316</v>
      </c>
      <c r="W3148" s="17" t="s">
        <v>222</v>
      </c>
      <c r="X3148" s="17" t="s">
        <v>222</v>
      </c>
      <c r="Y3148" s="17" t="s">
        <v>222</v>
      </c>
      <c r="Z3148" s="17" t="s">
        <v>222</v>
      </c>
      <c r="AA3148" s="17" t="s">
        <v>222</v>
      </c>
      <c r="AB3148" s="17" t="s">
        <v>222</v>
      </c>
      <c r="AC3148" s="17" t="s">
        <v>222</v>
      </c>
      <c r="AD3148" s="17" t="s">
        <v>222</v>
      </c>
      <c r="AE3148" s="17"/>
      <c r="AF3148" s="17">
        <v>0.312125001487428</v>
      </c>
      <c r="AG3148" s="17">
        <v>0.26912391478777298</v>
      </c>
      <c r="AH3148" s="17">
        <v>0.30910949989296199</v>
      </c>
      <c r="AI3148" s="17"/>
      <c r="AJ3148" s="17">
        <v>0.23233551064189201</v>
      </c>
      <c r="AK3148" s="17">
        <v>0.31123699080526901</v>
      </c>
      <c r="AL3148" s="17">
        <v>0.26453178129720101</v>
      </c>
      <c r="AM3148" s="17"/>
      <c r="AN3148" s="17">
        <v>0.292348183218054</v>
      </c>
      <c r="AO3148" s="17">
        <v>0.40705782262429302</v>
      </c>
      <c r="AP3148" s="17">
        <v>0.304098689898125</v>
      </c>
      <c r="AQ3148" s="17">
        <v>0.208112017598862</v>
      </c>
      <c r="AR3148" s="17">
        <v>4.4330791780080002E-2</v>
      </c>
      <c r="AS3148" s="17"/>
      <c r="AT3148" s="17">
        <v>0.30248084743724901</v>
      </c>
      <c r="AU3148" s="17">
        <v>0.20215622607987799</v>
      </c>
      <c r="AV3148" s="17"/>
      <c r="AW3148" s="17">
        <v>0.29390111937699898</v>
      </c>
      <c r="AX3148" s="17">
        <v>0.245342606639155</v>
      </c>
      <c r="AY3148" s="17">
        <v>0.31331007240500602</v>
      </c>
    </row>
    <row r="3149" spans="2:51">
      <c r="B3149" t="s">
        <v>613</v>
      </c>
      <c r="C3149" s="17">
        <v>4.8030038878189997E-2</v>
      </c>
      <c r="D3149" s="17">
        <v>4.9792568871616399E-2</v>
      </c>
      <c r="E3149" s="17">
        <v>4.4228592031713303E-2</v>
      </c>
      <c r="F3149" s="17"/>
      <c r="G3149" s="17">
        <v>4.3385983878947799E-2</v>
      </c>
      <c r="H3149" s="17">
        <v>4.2359056623469497E-2</v>
      </c>
      <c r="I3149" s="17">
        <v>7.7926359366803699E-2</v>
      </c>
      <c r="J3149" s="17">
        <v>5.4134038238740599E-2</v>
      </c>
      <c r="K3149" s="17">
        <v>4.1779687111002398E-2</v>
      </c>
      <c r="L3149" s="17">
        <v>3.61834484918305E-2</v>
      </c>
      <c r="M3149" s="17"/>
      <c r="N3149" s="17">
        <v>2.1455378659252702E-2</v>
      </c>
      <c r="O3149" s="17">
        <v>4.9962111679623E-2</v>
      </c>
      <c r="P3149" s="17">
        <v>4.27056982840344E-2</v>
      </c>
      <c r="Q3149" s="17">
        <v>7.5480458848110998E-2</v>
      </c>
      <c r="R3149" s="17"/>
      <c r="S3149" s="17" t="s">
        <v>222</v>
      </c>
      <c r="T3149" s="17" t="s">
        <v>222</v>
      </c>
      <c r="U3149" s="17" t="s">
        <v>222</v>
      </c>
      <c r="V3149" s="17">
        <v>4.8030038878189997E-2</v>
      </c>
      <c r="W3149" s="17" t="s">
        <v>222</v>
      </c>
      <c r="X3149" s="17" t="s">
        <v>222</v>
      </c>
      <c r="Y3149" s="17" t="s">
        <v>222</v>
      </c>
      <c r="Z3149" s="17" t="s">
        <v>222</v>
      </c>
      <c r="AA3149" s="17" t="s">
        <v>222</v>
      </c>
      <c r="AB3149" s="17" t="s">
        <v>222</v>
      </c>
      <c r="AC3149" s="17" t="s">
        <v>222</v>
      </c>
      <c r="AD3149" s="17" t="s">
        <v>222</v>
      </c>
      <c r="AE3149" s="17"/>
      <c r="AF3149" s="17">
        <v>6.5452570397794702E-2</v>
      </c>
      <c r="AG3149" s="17">
        <v>1.41234150051852E-2</v>
      </c>
      <c r="AH3149" s="17">
        <v>8.5038691595511195E-2</v>
      </c>
      <c r="AI3149" s="17"/>
      <c r="AJ3149" s="17">
        <v>5.9950043505584402E-2</v>
      </c>
      <c r="AK3149" s="17">
        <v>4.2186516529980199E-2</v>
      </c>
      <c r="AL3149" s="17">
        <v>2.22485430959764E-2</v>
      </c>
      <c r="AM3149" s="17"/>
      <c r="AN3149" s="17">
        <v>7.5242453191643993E-2</v>
      </c>
      <c r="AO3149" s="17">
        <v>2.6227287913123499E-2</v>
      </c>
      <c r="AP3149" s="17">
        <v>3.8550539223099797E-2</v>
      </c>
      <c r="AQ3149" s="17">
        <v>0</v>
      </c>
      <c r="AR3149" s="17">
        <v>0</v>
      </c>
      <c r="AS3149" s="17"/>
      <c r="AT3149" s="17">
        <v>4.9375049040895097E-2</v>
      </c>
      <c r="AU3149" s="17">
        <v>2.7742841618239401E-2</v>
      </c>
      <c r="AV3149" s="17"/>
      <c r="AW3149" s="17">
        <v>3.8507898138573901E-2</v>
      </c>
      <c r="AX3149" s="17">
        <v>2.2052543317299399E-2</v>
      </c>
      <c r="AY3149" s="17">
        <v>6.4129367117614106E-2</v>
      </c>
    </row>
    <row r="3150" spans="2:51">
      <c r="C3150" s="17"/>
      <c r="D3150" s="17"/>
      <c r="E3150" s="17"/>
      <c r="F3150" s="17"/>
      <c r="G3150" s="17"/>
      <c r="H3150" s="17"/>
      <c r="I3150" s="17"/>
      <c r="J3150" s="17"/>
      <c r="K3150" s="17"/>
      <c r="L3150" s="17"/>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7"/>
      <c r="AI3150" s="17"/>
      <c r="AJ3150" s="17"/>
      <c r="AK3150" s="17"/>
      <c r="AL3150" s="17"/>
      <c r="AM3150" s="17"/>
      <c r="AN3150" s="17"/>
      <c r="AO3150" s="17"/>
      <c r="AP3150" s="17"/>
      <c r="AQ3150" s="17"/>
      <c r="AR3150" s="17"/>
      <c r="AS3150" s="17"/>
      <c r="AT3150" s="17"/>
      <c r="AU3150" s="17"/>
      <c r="AV3150" s="17"/>
      <c r="AW3150" s="17"/>
      <c r="AX3150" s="17"/>
      <c r="AY3150" s="17"/>
    </row>
    <row r="3151" spans="2:51">
      <c r="B3151" s="6" t="s">
        <v>617</v>
      </c>
      <c r="C3151" s="17"/>
      <c r="D3151" s="17"/>
      <c r="E3151" s="17"/>
      <c r="F3151" s="17"/>
      <c r="G3151" s="17"/>
      <c r="H3151" s="17"/>
      <c r="I3151" s="17"/>
      <c r="J3151" s="17"/>
      <c r="K3151" s="17"/>
      <c r="L3151" s="17"/>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7"/>
      <c r="AI3151" s="17"/>
      <c r="AJ3151" s="17"/>
      <c r="AK3151" s="17"/>
      <c r="AL3151" s="17"/>
      <c r="AM3151" s="17"/>
      <c r="AN3151" s="17"/>
      <c r="AO3151" s="17"/>
      <c r="AP3151" s="17"/>
      <c r="AQ3151" s="17"/>
      <c r="AR3151" s="17"/>
      <c r="AS3151" s="17"/>
      <c r="AT3151" s="17"/>
      <c r="AU3151" s="17"/>
      <c r="AV3151" s="17"/>
      <c r="AW3151" s="17"/>
      <c r="AX3151" s="17"/>
      <c r="AY3151" s="17"/>
    </row>
    <row r="3152" spans="2:51">
      <c r="B3152" s="25" t="s">
        <v>26</v>
      </c>
      <c r="C3152" s="17"/>
      <c r="D3152" s="17"/>
      <c r="E3152" s="17"/>
      <c r="F3152" s="17"/>
      <c r="G3152" s="17"/>
      <c r="H3152" s="17"/>
      <c r="I3152" s="17"/>
      <c r="J3152" s="17"/>
      <c r="K3152" s="17"/>
      <c r="L3152" s="17"/>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7"/>
      <c r="AI3152" s="17"/>
      <c r="AJ3152" s="17"/>
      <c r="AK3152" s="17"/>
      <c r="AL3152" s="17"/>
      <c r="AM3152" s="17"/>
      <c r="AN3152" s="17"/>
      <c r="AO3152" s="17"/>
      <c r="AP3152" s="17"/>
      <c r="AQ3152" s="17"/>
      <c r="AR3152" s="17"/>
      <c r="AS3152" s="17"/>
      <c r="AT3152" s="17"/>
      <c r="AU3152" s="17"/>
      <c r="AV3152" s="17"/>
      <c r="AW3152" s="17"/>
      <c r="AX3152" s="17"/>
      <c r="AY3152" s="17"/>
    </row>
    <row r="3153" spans="2:51">
      <c r="B3153" t="s">
        <v>610</v>
      </c>
      <c r="C3153" s="17">
        <v>0.15229973544037001</v>
      </c>
      <c r="D3153" s="17">
        <v>0.16885232455002799</v>
      </c>
      <c r="E3153" s="17">
        <v>0.138438275297111</v>
      </c>
      <c r="F3153" s="17"/>
      <c r="G3153" s="17">
        <v>0.15104130601660901</v>
      </c>
      <c r="H3153" s="17">
        <v>0.18679066435941599</v>
      </c>
      <c r="I3153" s="17">
        <v>0.12912485443727001</v>
      </c>
      <c r="J3153" s="17">
        <v>0.194551256379737</v>
      </c>
      <c r="K3153" s="17">
        <v>0.125382592288307</v>
      </c>
      <c r="L3153" s="17">
        <v>0.132037488145541</v>
      </c>
      <c r="M3153" s="17"/>
      <c r="N3153" s="17">
        <v>0.19238644454113499</v>
      </c>
      <c r="O3153" s="17">
        <v>0.19660705068304199</v>
      </c>
      <c r="P3153" s="17">
        <v>0.10306849581594001</v>
      </c>
      <c r="Q3153" s="17">
        <v>0.11545008648577899</v>
      </c>
      <c r="R3153" s="17"/>
      <c r="S3153" s="17" t="s">
        <v>222</v>
      </c>
      <c r="T3153" s="17" t="s">
        <v>222</v>
      </c>
      <c r="U3153" s="17" t="s">
        <v>222</v>
      </c>
      <c r="V3153" s="17" t="s">
        <v>222</v>
      </c>
      <c r="W3153" s="17">
        <v>0.15229973544037001</v>
      </c>
      <c r="X3153" s="17" t="s">
        <v>222</v>
      </c>
      <c r="Y3153" s="17" t="s">
        <v>222</v>
      </c>
      <c r="Z3153" s="17" t="s">
        <v>222</v>
      </c>
      <c r="AA3153" s="17" t="s">
        <v>222</v>
      </c>
      <c r="AB3153" s="17" t="s">
        <v>222</v>
      </c>
      <c r="AC3153" s="17" t="s">
        <v>222</v>
      </c>
      <c r="AD3153" s="17" t="s">
        <v>222</v>
      </c>
      <c r="AE3153" s="17"/>
      <c r="AF3153" s="17">
        <v>0.14349605184545899</v>
      </c>
      <c r="AG3153" s="17">
        <v>0.17530456186203999</v>
      </c>
      <c r="AH3153" s="17">
        <v>9.7828014650828202E-2</v>
      </c>
      <c r="AI3153" s="17"/>
      <c r="AJ3153" s="17">
        <v>0.16047998333444599</v>
      </c>
      <c r="AK3153" s="17">
        <v>0.180390747626514</v>
      </c>
      <c r="AL3153" s="17">
        <v>0.18209757983338301</v>
      </c>
      <c r="AM3153" s="17"/>
      <c r="AN3153" s="17">
        <v>0.11598945948634901</v>
      </c>
      <c r="AO3153" s="17">
        <v>0.13255249793868201</v>
      </c>
      <c r="AP3153" s="17">
        <v>0.165495090842883</v>
      </c>
      <c r="AQ3153" s="17">
        <v>0.23707451713748701</v>
      </c>
      <c r="AR3153" s="17">
        <v>0.55636461665109405</v>
      </c>
      <c r="AS3153" s="17"/>
      <c r="AT3153" s="17">
        <v>0.14493662125840701</v>
      </c>
      <c r="AU3153" s="17">
        <v>0.24314717328331101</v>
      </c>
      <c r="AV3153" s="17"/>
      <c r="AW3153" s="17">
        <v>0.185301508309999</v>
      </c>
      <c r="AX3153" s="17">
        <v>0.19953147745087901</v>
      </c>
      <c r="AY3153" s="17">
        <v>0.104553594429978</v>
      </c>
    </row>
    <row r="3154" spans="2:51">
      <c r="B3154" t="s">
        <v>611</v>
      </c>
      <c r="C3154" s="17">
        <v>0.52643107112276399</v>
      </c>
      <c r="D3154" s="17">
        <v>0.50809727103443203</v>
      </c>
      <c r="E3154" s="17">
        <v>0.54482395956182905</v>
      </c>
      <c r="F3154" s="17"/>
      <c r="G3154" s="17">
        <v>0.50167558561463299</v>
      </c>
      <c r="H3154" s="17">
        <v>0.53736189688399205</v>
      </c>
      <c r="I3154" s="17">
        <v>0.59056135968029599</v>
      </c>
      <c r="J3154" s="17">
        <v>0.45122367217665998</v>
      </c>
      <c r="K3154" s="17">
        <v>0.53933137542283405</v>
      </c>
      <c r="L3154" s="17">
        <v>0.5302803192669</v>
      </c>
      <c r="M3154" s="17"/>
      <c r="N3154" s="17">
        <v>0.53896092875843904</v>
      </c>
      <c r="O3154" s="17">
        <v>0.51233962534744504</v>
      </c>
      <c r="P3154" s="17">
        <v>0.568777597277356</v>
      </c>
      <c r="Q3154" s="17">
        <v>0.489668344868257</v>
      </c>
      <c r="R3154" s="17"/>
      <c r="S3154" s="17" t="s">
        <v>222</v>
      </c>
      <c r="T3154" s="17" t="s">
        <v>222</v>
      </c>
      <c r="U3154" s="17" t="s">
        <v>222</v>
      </c>
      <c r="V3154" s="17" t="s">
        <v>222</v>
      </c>
      <c r="W3154" s="17">
        <v>0.52643107112276399</v>
      </c>
      <c r="X3154" s="17" t="s">
        <v>222</v>
      </c>
      <c r="Y3154" s="17" t="s">
        <v>222</v>
      </c>
      <c r="Z3154" s="17" t="s">
        <v>222</v>
      </c>
      <c r="AA3154" s="17" t="s">
        <v>222</v>
      </c>
      <c r="AB3154" s="17" t="s">
        <v>222</v>
      </c>
      <c r="AC3154" s="17" t="s">
        <v>222</v>
      </c>
      <c r="AD3154" s="17" t="s">
        <v>222</v>
      </c>
      <c r="AE3154" s="17"/>
      <c r="AF3154" s="17">
        <v>0.50979733195346899</v>
      </c>
      <c r="AG3154" s="17">
        <v>0.55665413374500305</v>
      </c>
      <c r="AH3154" s="17">
        <v>0.55112383652318397</v>
      </c>
      <c r="AI3154" s="17"/>
      <c r="AJ3154" s="17">
        <v>0.55355091140546997</v>
      </c>
      <c r="AK3154" s="17">
        <v>0.55698620929509501</v>
      </c>
      <c r="AL3154" s="17">
        <v>0.38792924316038901</v>
      </c>
      <c r="AM3154" s="17"/>
      <c r="AN3154" s="17">
        <v>0.53700469428847897</v>
      </c>
      <c r="AO3154" s="17">
        <v>0.44014975898685899</v>
      </c>
      <c r="AP3154" s="17">
        <v>0.57058756925533904</v>
      </c>
      <c r="AQ3154" s="17">
        <v>0.60834478860350405</v>
      </c>
      <c r="AR3154" s="17">
        <v>0.168976254515741</v>
      </c>
      <c r="AS3154" s="17"/>
      <c r="AT3154" s="17">
        <v>0.52726675338874696</v>
      </c>
      <c r="AU3154" s="17">
        <v>0.52736036087465898</v>
      </c>
      <c r="AV3154" s="17"/>
      <c r="AW3154" s="17">
        <v>0.52030519994146096</v>
      </c>
      <c r="AX3154" s="17">
        <v>0.56771384285793802</v>
      </c>
      <c r="AY3154" s="17">
        <v>0.52326630522258399</v>
      </c>
    </row>
    <row r="3155" spans="2:51">
      <c r="B3155" t="s">
        <v>612</v>
      </c>
      <c r="C3155" s="17">
        <v>0.267748727754479</v>
      </c>
      <c r="D3155" s="17">
        <v>0.246460435899645</v>
      </c>
      <c r="E3155" s="17">
        <v>0.28669878700366302</v>
      </c>
      <c r="F3155" s="17"/>
      <c r="G3155" s="17">
        <v>0.27566940344333002</v>
      </c>
      <c r="H3155" s="17">
        <v>0.234350438384784</v>
      </c>
      <c r="I3155" s="17">
        <v>0.25101373219186801</v>
      </c>
      <c r="J3155" s="17">
        <v>0.29885769369197701</v>
      </c>
      <c r="K3155" s="17">
        <v>0.26933653691047099</v>
      </c>
      <c r="L3155" s="17">
        <v>0.27534243256931001</v>
      </c>
      <c r="M3155" s="17"/>
      <c r="N3155" s="17">
        <v>0.23116970915086901</v>
      </c>
      <c r="O3155" s="17">
        <v>0.250582467763169</v>
      </c>
      <c r="P3155" s="17">
        <v>0.28950951777950601</v>
      </c>
      <c r="Q3155" s="17">
        <v>0.29850691955684</v>
      </c>
      <c r="R3155" s="17"/>
      <c r="S3155" s="17" t="s">
        <v>222</v>
      </c>
      <c r="T3155" s="17" t="s">
        <v>222</v>
      </c>
      <c r="U3155" s="17" t="s">
        <v>222</v>
      </c>
      <c r="V3155" s="17" t="s">
        <v>222</v>
      </c>
      <c r="W3155" s="17">
        <v>0.267748727754479</v>
      </c>
      <c r="X3155" s="17" t="s">
        <v>222</v>
      </c>
      <c r="Y3155" s="17" t="s">
        <v>222</v>
      </c>
      <c r="Z3155" s="17" t="s">
        <v>222</v>
      </c>
      <c r="AA3155" s="17" t="s">
        <v>222</v>
      </c>
      <c r="AB3155" s="17" t="s">
        <v>222</v>
      </c>
      <c r="AC3155" s="17" t="s">
        <v>222</v>
      </c>
      <c r="AD3155" s="17" t="s">
        <v>222</v>
      </c>
      <c r="AE3155" s="17"/>
      <c r="AF3155" s="17">
        <v>0.29014603647804899</v>
      </c>
      <c r="AG3155" s="17">
        <v>0.232372404916454</v>
      </c>
      <c r="AH3155" s="17">
        <v>0.29104780148607001</v>
      </c>
      <c r="AI3155" s="17"/>
      <c r="AJ3155" s="17">
        <v>0.24937732254747599</v>
      </c>
      <c r="AK3155" s="17">
        <v>0.22961322217597399</v>
      </c>
      <c r="AL3155" s="17">
        <v>0.33533189473962699</v>
      </c>
      <c r="AM3155" s="17"/>
      <c r="AN3155" s="17">
        <v>0.29735854262385703</v>
      </c>
      <c r="AO3155" s="17">
        <v>0.35113024803426002</v>
      </c>
      <c r="AP3155" s="17">
        <v>0.21167312766962601</v>
      </c>
      <c r="AQ3155" s="17">
        <v>0.13954494885673999</v>
      </c>
      <c r="AR3155" s="17">
        <v>0.172598256241149</v>
      </c>
      <c r="AS3155" s="17"/>
      <c r="AT3155" s="17">
        <v>0.27592605941590798</v>
      </c>
      <c r="AU3155" s="17">
        <v>0.17588702165747899</v>
      </c>
      <c r="AV3155" s="17"/>
      <c r="AW3155" s="17">
        <v>0.23788930860879101</v>
      </c>
      <c r="AX3155" s="17">
        <v>0.18145623871246</v>
      </c>
      <c r="AY3155" s="17">
        <v>0.321416021302116</v>
      </c>
    </row>
    <row r="3156" spans="2:51">
      <c r="B3156" t="s">
        <v>613</v>
      </c>
      <c r="C3156" s="17">
        <v>5.3520465682386401E-2</v>
      </c>
      <c r="D3156" s="17">
        <v>7.6589968515895099E-2</v>
      </c>
      <c r="E3156" s="17">
        <v>3.0038978137395901E-2</v>
      </c>
      <c r="F3156" s="17"/>
      <c r="G3156" s="17">
        <v>7.1613704925427596E-2</v>
      </c>
      <c r="H3156" s="17">
        <v>4.1497000371808299E-2</v>
      </c>
      <c r="I3156" s="17">
        <v>2.9300053690566302E-2</v>
      </c>
      <c r="J3156" s="17">
        <v>5.5367377751626201E-2</v>
      </c>
      <c r="K3156" s="17">
        <v>6.5949495378387998E-2</v>
      </c>
      <c r="L3156" s="17">
        <v>6.2339760018248598E-2</v>
      </c>
      <c r="M3156" s="17"/>
      <c r="N3156" s="17">
        <v>3.74829175495573E-2</v>
      </c>
      <c r="O3156" s="17">
        <v>4.0470856206343601E-2</v>
      </c>
      <c r="P3156" s="17">
        <v>3.8644389127197497E-2</v>
      </c>
      <c r="Q3156" s="17">
        <v>9.6374649089124007E-2</v>
      </c>
      <c r="R3156" s="17"/>
      <c r="S3156" s="17" t="s">
        <v>222</v>
      </c>
      <c r="T3156" s="17" t="s">
        <v>222</v>
      </c>
      <c r="U3156" s="17" t="s">
        <v>222</v>
      </c>
      <c r="V3156" s="17" t="s">
        <v>222</v>
      </c>
      <c r="W3156" s="17">
        <v>5.3520465682386401E-2</v>
      </c>
      <c r="X3156" s="17" t="s">
        <v>222</v>
      </c>
      <c r="Y3156" s="17" t="s">
        <v>222</v>
      </c>
      <c r="Z3156" s="17" t="s">
        <v>222</v>
      </c>
      <c r="AA3156" s="17" t="s">
        <v>222</v>
      </c>
      <c r="AB3156" s="17" t="s">
        <v>222</v>
      </c>
      <c r="AC3156" s="17" t="s">
        <v>222</v>
      </c>
      <c r="AD3156" s="17" t="s">
        <v>222</v>
      </c>
      <c r="AE3156" s="17"/>
      <c r="AF3156" s="17">
        <v>5.6560579723023398E-2</v>
      </c>
      <c r="AG3156" s="17">
        <v>3.5668899476503001E-2</v>
      </c>
      <c r="AH3156" s="17">
        <v>6.0000347339917499E-2</v>
      </c>
      <c r="AI3156" s="17"/>
      <c r="AJ3156" s="17">
        <v>3.65917827126086E-2</v>
      </c>
      <c r="AK3156" s="17">
        <v>3.3009820902416602E-2</v>
      </c>
      <c r="AL3156" s="17">
        <v>9.4641282266601096E-2</v>
      </c>
      <c r="AM3156" s="17"/>
      <c r="AN3156" s="17">
        <v>4.9647303601314703E-2</v>
      </c>
      <c r="AO3156" s="17">
        <v>7.6167495040199401E-2</v>
      </c>
      <c r="AP3156" s="17">
        <v>5.22442122321524E-2</v>
      </c>
      <c r="AQ3156" s="17">
        <v>1.5035745402268499E-2</v>
      </c>
      <c r="AR3156" s="17">
        <v>0.102060872592016</v>
      </c>
      <c r="AS3156" s="17"/>
      <c r="AT3156" s="17">
        <v>5.1870565936938499E-2</v>
      </c>
      <c r="AU3156" s="17">
        <v>5.3605444184550599E-2</v>
      </c>
      <c r="AV3156" s="17"/>
      <c r="AW3156" s="17">
        <v>5.6503983139749199E-2</v>
      </c>
      <c r="AX3156" s="17">
        <v>5.1298440978723603E-2</v>
      </c>
      <c r="AY3156" s="17">
        <v>5.0764079045322902E-2</v>
      </c>
    </row>
    <row r="3157" spans="2:51">
      <c r="C3157" s="17"/>
      <c r="D3157" s="17"/>
      <c r="E3157" s="17"/>
      <c r="F3157" s="17"/>
      <c r="G3157" s="17"/>
      <c r="H3157" s="17"/>
      <c r="I3157" s="17"/>
      <c r="J3157" s="17"/>
      <c r="K3157" s="17"/>
      <c r="L3157" s="17"/>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7"/>
      <c r="AI3157" s="17"/>
      <c r="AJ3157" s="17"/>
      <c r="AK3157" s="17"/>
      <c r="AL3157" s="17"/>
      <c r="AM3157" s="17"/>
      <c r="AN3157" s="17"/>
      <c r="AO3157" s="17"/>
      <c r="AP3157" s="17"/>
      <c r="AQ3157" s="17"/>
      <c r="AR3157" s="17"/>
      <c r="AS3157" s="17"/>
      <c r="AT3157" s="17"/>
      <c r="AU3157" s="17"/>
      <c r="AV3157" s="17"/>
      <c r="AW3157" s="17"/>
      <c r="AX3157" s="17"/>
      <c r="AY3157" s="17"/>
    </row>
    <row r="3158" spans="2:51">
      <c r="B3158" s="6" t="s">
        <v>618</v>
      </c>
      <c r="C3158" s="17"/>
      <c r="D3158" s="17"/>
      <c r="E3158" s="17"/>
      <c r="F3158" s="17"/>
      <c r="G3158" s="17"/>
      <c r="H3158" s="17"/>
      <c r="I3158" s="17"/>
      <c r="J3158" s="17"/>
      <c r="K3158" s="17"/>
      <c r="L3158" s="17"/>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7"/>
      <c r="AI3158" s="17"/>
      <c r="AJ3158" s="17"/>
      <c r="AK3158" s="17"/>
      <c r="AL3158" s="17"/>
      <c r="AM3158" s="17"/>
      <c r="AN3158" s="17"/>
      <c r="AO3158" s="17"/>
      <c r="AP3158" s="17"/>
      <c r="AQ3158" s="17"/>
      <c r="AR3158" s="17"/>
      <c r="AS3158" s="17"/>
      <c r="AT3158" s="17"/>
      <c r="AU3158" s="17"/>
      <c r="AV3158" s="17"/>
      <c r="AW3158" s="17"/>
      <c r="AX3158" s="17"/>
      <c r="AY3158" s="17"/>
    </row>
    <row r="3159" spans="2:51">
      <c r="B3159" s="25" t="s">
        <v>27</v>
      </c>
      <c r="C3159" s="17"/>
      <c r="D3159" s="17"/>
      <c r="E3159" s="17"/>
      <c r="F3159" s="17"/>
      <c r="G3159" s="17"/>
      <c r="H3159" s="17"/>
      <c r="I3159" s="17"/>
      <c r="J3159" s="17"/>
      <c r="K3159" s="17"/>
      <c r="L3159" s="17"/>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7"/>
      <c r="AI3159" s="17"/>
      <c r="AJ3159" s="17"/>
      <c r="AK3159" s="17"/>
      <c r="AL3159" s="17"/>
      <c r="AM3159" s="17"/>
      <c r="AN3159" s="17"/>
      <c r="AO3159" s="17"/>
      <c r="AP3159" s="17"/>
      <c r="AQ3159" s="17"/>
      <c r="AR3159" s="17"/>
      <c r="AS3159" s="17"/>
      <c r="AT3159" s="17"/>
      <c r="AU3159" s="17"/>
      <c r="AV3159" s="17"/>
      <c r="AW3159" s="17"/>
      <c r="AX3159" s="17"/>
      <c r="AY3159" s="17"/>
    </row>
    <row r="3160" spans="2:51">
      <c r="B3160" t="s">
        <v>610</v>
      </c>
      <c r="C3160" s="17">
        <v>0.15008509376125101</v>
      </c>
      <c r="D3160" s="17">
        <v>0.161642047293268</v>
      </c>
      <c r="E3160" s="17">
        <v>0.14134753282635801</v>
      </c>
      <c r="F3160" s="17"/>
      <c r="G3160" s="17">
        <v>0.115683438418101</v>
      </c>
      <c r="H3160" s="17">
        <v>0.132228783528924</v>
      </c>
      <c r="I3160" s="17">
        <v>0.18795661972920499</v>
      </c>
      <c r="J3160" s="17">
        <v>0.15851033451563001</v>
      </c>
      <c r="K3160" s="17">
        <v>0.16944184380635199</v>
      </c>
      <c r="L3160" s="17">
        <v>0.135253210604805</v>
      </c>
      <c r="M3160" s="17"/>
      <c r="N3160" s="17">
        <v>0.20771898276957501</v>
      </c>
      <c r="O3160" s="17">
        <v>0.11540913625714</v>
      </c>
      <c r="P3160" s="17">
        <v>0.150193497587126</v>
      </c>
      <c r="Q3160" s="17">
        <v>0.13207857985468199</v>
      </c>
      <c r="R3160" s="17"/>
      <c r="S3160" s="17" t="s">
        <v>222</v>
      </c>
      <c r="T3160" s="17" t="s">
        <v>222</v>
      </c>
      <c r="U3160" s="17" t="s">
        <v>222</v>
      </c>
      <c r="V3160" s="17" t="s">
        <v>222</v>
      </c>
      <c r="W3160" s="17" t="s">
        <v>222</v>
      </c>
      <c r="X3160" s="17">
        <v>0.15008509376125101</v>
      </c>
      <c r="Y3160" s="17" t="s">
        <v>222</v>
      </c>
      <c r="Z3160" s="17" t="s">
        <v>222</v>
      </c>
      <c r="AA3160" s="17" t="s">
        <v>222</v>
      </c>
      <c r="AB3160" s="17" t="s">
        <v>222</v>
      </c>
      <c r="AC3160" s="17" t="s">
        <v>222</v>
      </c>
      <c r="AD3160" s="17" t="s">
        <v>222</v>
      </c>
      <c r="AE3160" s="17"/>
      <c r="AF3160" s="17">
        <v>0.17711682695330599</v>
      </c>
      <c r="AG3160" s="17">
        <v>0.13214743581802699</v>
      </c>
      <c r="AH3160" s="17">
        <v>0.125599636370365</v>
      </c>
      <c r="AI3160" s="17"/>
      <c r="AJ3160" s="17">
        <v>0.20407197159629201</v>
      </c>
      <c r="AK3160" s="17">
        <v>0.16458956346471401</v>
      </c>
      <c r="AL3160" s="17">
        <v>0.21262166915651701</v>
      </c>
      <c r="AM3160" s="17"/>
      <c r="AN3160" s="17">
        <v>9.9099006935418593E-2</v>
      </c>
      <c r="AO3160" s="17">
        <v>0.153016151951266</v>
      </c>
      <c r="AP3160" s="17">
        <v>0.13921589314510599</v>
      </c>
      <c r="AQ3160" s="17">
        <v>0.212277164401038</v>
      </c>
      <c r="AR3160" s="17">
        <v>0.36806018299896398</v>
      </c>
      <c r="AS3160" s="17"/>
      <c r="AT3160" s="17">
        <v>0.13976909544673</v>
      </c>
      <c r="AU3160" s="17">
        <v>0.214771489294283</v>
      </c>
      <c r="AV3160" s="17"/>
      <c r="AW3160" s="17">
        <v>0.17395323529795501</v>
      </c>
      <c r="AX3160" s="17">
        <v>0.14895497935169699</v>
      </c>
      <c r="AY3160" s="17">
        <v>0.129096341934367</v>
      </c>
    </row>
    <row r="3161" spans="2:51">
      <c r="B3161" t="s">
        <v>611</v>
      </c>
      <c r="C3161" s="17">
        <v>0.52630013730860503</v>
      </c>
      <c r="D3161" s="17">
        <v>0.51326399845896797</v>
      </c>
      <c r="E3161" s="17">
        <v>0.53637754892235301</v>
      </c>
      <c r="F3161" s="17"/>
      <c r="G3161" s="17">
        <v>0.52602076197949399</v>
      </c>
      <c r="H3161" s="17">
        <v>0.53350963050959399</v>
      </c>
      <c r="I3161" s="17">
        <v>0.48518688162089002</v>
      </c>
      <c r="J3161" s="17">
        <v>0.48313414994334902</v>
      </c>
      <c r="K3161" s="17">
        <v>0.51724406319733296</v>
      </c>
      <c r="L3161" s="17">
        <v>0.59296873020657304</v>
      </c>
      <c r="M3161" s="17"/>
      <c r="N3161" s="17">
        <v>0.52381572223655604</v>
      </c>
      <c r="O3161" s="17">
        <v>0.50423599828477805</v>
      </c>
      <c r="P3161" s="17">
        <v>0.55212289188362096</v>
      </c>
      <c r="Q3161" s="17">
        <v>0.51958601627464196</v>
      </c>
      <c r="R3161" s="17"/>
      <c r="S3161" s="17" t="s">
        <v>222</v>
      </c>
      <c r="T3161" s="17" t="s">
        <v>222</v>
      </c>
      <c r="U3161" s="17" t="s">
        <v>222</v>
      </c>
      <c r="V3161" s="17" t="s">
        <v>222</v>
      </c>
      <c r="W3161" s="17" t="s">
        <v>222</v>
      </c>
      <c r="X3161" s="17">
        <v>0.52630013730860503</v>
      </c>
      <c r="Y3161" s="17" t="s">
        <v>222</v>
      </c>
      <c r="Z3161" s="17" t="s">
        <v>222</v>
      </c>
      <c r="AA3161" s="17" t="s">
        <v>222</v>
      </c>
      <c r="AB3161" s="17" t="s">
        <v>222</v>
      </c>
      <c r="AC3161" s="17" t="s">
        <v>222</v>
      </c>
      <c r="AD3161" s="17" t="s">
        <v>222</v>
      </c>
      <c r="AE3161" s="17"/>
      <c r="AF3161" s="17">
        <v>0.47962703345859098</v>
      </c>
      <c r="AG3161" s="17">
        <v>0.59088291192196796</v>
      </c>
      <c r="AH3161" s="17">
        <v>0.50075865752257598</v>
      </c>
      <c r="AI3161" s="17"/>
      <c r="AJ3161" s="17">
        <v>0.57270882604386097</v>
      </c>
      <c r="AK3161" s="17">
        <v>0.52739781851030498</v>
      </c>
      <c r="AL3161" s="17">
        <v>0.49978023839924501</v>
      </c>
      <c r="AM3161" s="17"/>
      <c r="AN3161" s="17">
        <v>0.55598674566182205</v>
      </c>
      <c r="AO3161" s="17">
        <v>0.52963222561603496</v>
      </c>
      <c r="AP3161" s="17">
        <v>0.50845969874583097</v>
      </c>
      <c r="AQ3161" s="17">
        <v>0.59856253432685302</v>
      </c>
      <c r="AR3161" s="17">
        <v>0.37000245352301497</v>
      </c>
      <c r="AS3161" s="17"/>
      <c r="AT3161" s="17">
        <v>0.53194283006111298</v>
      </c>
      <c r="AU3161" s="17">
        <v>0.48635260173926198</v>
      </c>
      <c r="AV3161" s="17"/>
      <c r="AW3161" s="17">
        <v>0.517347945802757</v>
      </c>
      <c r="AX3161" s="17">
        <v>0.61139644916101699</v>
      </c>
      <c r="AY3161" s="17">
        <v>0.51177839127996505</v>
      </c>
    </row>
    <row r="3162" spans="2:51">
      <c r="B3162" t="s">
        <v>612</v>
      </c>
      <c r="C3162" s="17">
        <v>0.27534786874331801</v>
      </c>
      <c r="D3162" s="17">
        <v>0.26649501599050601</v>
      </c>
      <c r="E3162" s="17">
        <v>0.28247736641735099</v>
      </c>
      <c r="F3162" s="17"/>
      <c r="G3162" s="17">
        <v>0.288275936125929</v>
      </c>
      <c r="H3162" s="17">
        <v>0.29179123736434898</v>
      </c>
      <c r="I3162" s="17">
        <v>0.238836104294261</v>
      </c>
      <c r="J3162" s="17">
        <v>0.32530162824638098</v>
      </c>
      <c r="K3162" s="17">
        <v>0.26419524220638502</v>
      </c>
      <c r="L3162" s="17">
        <v>0.249261611891406</v>
      </c>
      <c r="M3162" s="17"/>
      <c r="N3162" s="17">
        <v>0.23819685351678699</v>
      </c>
      <c r="O3162" s="17">
        <v>0.31755188470388501</v>
      </c>
      <c r="P3162" s="17">
        <v>0.27733292863575498</v>
      </c>
      <c r="Q3162" s="17">
        <v>0.27735429198379102</v>
      </c>
      <c r="R3162" s="17"/>
      <c r="S3162" s="17" t="s">
        <v>222</v>
      </c>
      <c r="T3162" s="17" t="s">
        <v>222</v>
      </c>
      <c r="U3162" s="17" t="s">
        <v>222</v>
      </c>
      <c r="V3162" s="17" t="s">
        <v>222</v>
      </c>
      <c r="W3162" s="17" t="s">
        <v>222</v>
      </c>
      <c r="X3162" s="17">
        <v>0.27534786874331801</v>
      </c>
      <c r="Y3162" s="17" t="s">
        <v>222</v>
      </c>
      <c r="Z3162" s="17" t="s">
        <v>222</v>
      </c>
      <c r="AA3162" s="17" t="s">
        <v>222</v>
      </c>
      <c r="AB3162" s="17" t="s">
        <v>222</v>
      </c>
      <c r="AC3162" s="17" t="s">
        <v>222</v>
      </c>
      <c r="AD3162" s="17" t="s">
        <v>222</v>
      </c>
      <c r="AE3162" s="17"/>
      <c r="AF3162" s="17">
        <v>0.30771583842128097</v>
      </c>
      <c r="AG3162" s="17">
        <v>0.23447821343716099</v>
      </c>
      <c r="AH3162" s="17">
        <v>0.29998423528304902</v>
      </c>
      <c r="AI3162" s="17"/>
      <c r="AJ3162" s="17">
        <v>0.20465283043444699</v>
      </c>
      <c r="AK3162" s="17">
        <v>0.24454506163294401</v>
      </c>
      <c r="AL3162" s="17">
        <v>0.28759809244423901</v>
      </c>
      <c r="AM3162" s="17"/>
      <c r="AN3162" s="17">
        <v>0.28236351583743902</v>
      </c>
      <c r="AO3162" s="17">
        <v>0.25701202061498102</v>
      </c>
      <c r="AP3162" s="17">
        <v>0.30484523536393499</v>
      </c>
      <c r="AQ3162" s="17">
        <v>0.189160301272109</v>
      </c>
      <c r="AR3162" s="17">
        <v>0.26193736347802099</v>
      </c>
      <c r="AS3162" s="17"/>
      <c r="AT3162" s="17">
        <v>0.28256532021067399</v>
      </c>
      <c r="AU3162" s="17">
        <v>0.234524783288943</v>
      </c>
      <c r="AV3162" s="17"/>
      <c r="AW3162" s="17">
        <v>0.26207848740205503</v>
      </c>
      <c r="AX3162" s="17">
        <v>0.21928994834707599</v>
      </c>
      <c r="AY3162" s="17">
        <v>0.30200870070964703</v>
      </c>
    </row>
    <row r="3163" spans="2:51">
      <c r="B3163" t="s">
        <v>613</v>
      </c>
      <c r="C3163" s="17">
        <v>4.8266900186826098E-2</v>
      </c>
      <c r="D3163" s="17">
        <v>5.85989382572569E-2</v>
      </c>
      <c r="E3163" s="17">
        <v>3.9797551833938502E-2</v>
      </c>
      <c r="F3163" s="17"/>
      <c r="G3163" s="17">
        <v>7.0019863476476304E-2</v>
      </c>
      <c r="H3163" s="17">
        <v>4.2470348597132501E-2</v>
      </c>
      <c r="I3163" s="17">
        <v>8.8020394355644002E-2</v>
      </c>
      <c r="J3163" s="17">
        <v>3.3053887294640399E-2</v>
      </c>
      <c r="K3163" s="17">
        <v>4.9118850789930099E-2</v>
      </c>
      <c r="L3163" s="17">
        <v>2.2516447297215799E-2</v>
      </c>
      <c r="M3163" s="17"/>
      <c r="N3163" s="17">
        <v>3.0268441477080899E-2</v>
      </c>
      <c r="O3163" s="17">
        <v>6.2802980754196505E-2</v>
      </c>
      <c r="P3163" s="17">
        <v>2.0350681893498E-2</v>
      </c>
      <c r="Q3163" s="17">
        <v>7.0981111886885606E-2</v>
      </c>
      <c r="R3163" s="17"/>
      <c r="S3163" s="17" t="s">
        <v>222</v>
      </c>
      <c r="T3163" s="17" t="s">
        <v>222</v>
      </c>
      <c r="U3163" s="17" t="s">
        <v>222</v>
      </c>
      <c r="V3163" s="17" t="s">
        <v>222</v>
      </c>
      <c r="W3163" s="17" t="s">
        <v>222</v>
      </c>
      <c r="X3163" s="17">
        <v>4.8266900186826098E-2</v>
      </c>
      <c r="Y3163" s="17" t="s">
        <v>222</v>
      </c>
      <c r="Z3163" s="17" t="s">
        <v>222</v>
      </c>
      <c r="AA3163" s="17" t="s">
        <v>222</v>
      </c>
      <c r="AB3163" s="17" t="s">
        <v>222</v>
      </c>
      <c r="AC3163" s="17" t="s">
        <v>222</v>
      </c>
      <c r="AD3163" s="17" t="s">
        <v>222</v>
      </c>
      <c r="AE3163" s="17"/>
      <c r="AF3163" s="17">
        <v>3.5540301166822101E-2</v>
      </c>
      <c r="AG3163" s="17">
        <v>4.2491438822843702E-2</v>
      </c>
      <c r="AH3163" s="17">
        <v>7.3657470824010293E-2</v>
      </c>
      <c r="AI3163" s="17"/>
      <c r="AJ3163" s="17">
        <v>1.85663719253998E-2</v>
      </c>
      <c r="AK3163" s="17">
        <v>6.3467556392037702E-2</v>
      </c>
      <c r="AL3163" s="17">
        <v>0</v>
      </c>
      <c r="AM3163" s="17"/>
      <c r="AN3163" s="17">
        <v>6.25507315653209E-2</v>
      </c>
      <c r="AO3163" s="17">
        <v>6.03396018177184E-2</v>
      </c>
      <c r="AP3163" s="17">
        <v>4.7479172745128098E-2</v>
      </c>
      <c r="AQ3163" s="17">
        <v>0</v>
      </c>
      <c r="AR3163" s="17">
        <v>0</v>
      </c>
      <c r="AS3163" s="17"/>
      <c r="AT3163" s="17">
        <v>4.57227542814828E-2</v>
      </c>
      <c r="AU3163" s="17">
        <v>6.4351125677513096E-2</v>
      </c>
      <c r="AV3163" s="17"/>
      <c r="AW3163" s="17">
        <v>4.6620331497232902E-2</v>
      </c>
      <c r="AX3163" s="17">
        <v>2.0358623140210402E-2</v>
      </c>
      <c r="AY3163" s="17">
        <v>5.7116566076021703E-2</v>
      </c>
    </row>
    <row r="3164" spans="2:51">
      <c r="C3164" s="17"/>
      <c r="D3164" s="17"/>
      <c r="E3164" s="17"/>
      <c r="F3164" s="17"/>
      <c r="G3164" s="17"/>
      <c r="H3164" s="17"/>
      <c r="I3164" s="17"/>
      <c r="J3164" s="17"/>
      <c r="K3164" s="17"/>
      <c r="L3164" s="17"/>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7"/>
      <c r="AI3164" s="17"/>
      <c r="AJ3164" s="17"/>
      <c r="AK3164" s="17"/>
      <c r="AL3164" s="17"/>
      <c r="AM3164" s="17"/>
      <c r="AN3164" s="17"/>
      <c r="AO3164" s="17"/>
      <c r="AP3164" s="17"/>
      <c r="AQ3164" s="17"/>
      <c r="AR3164" s="17"/>
      <c r="AS3164" s="17"/>
      <c r="AT3164" s="17"/>
      <c r="AU3164" s="17"/>
      <c r="AV3164" s="17"/>
      <c r="AW3164" s="17"/>
      <c r="AX3164" s="17"/>
      <c r="AY3164" s="17"/>
    </row>
    <row r="3165" spans="2:51">
      <c r="B3165" s="6" t="s">
        <v>619</v>
      </c>
      <c r="C3165" s="17"/>
      <c r="D3165" s="17"/>
      <c r="E3165" s="17"/>
      <c r="F3165" s="17"/>
      <c r="G3165" s="17"/>
      <c r="H3165" s="17"/>
      <c r="I3165" s="17"/>
      <c r="J3165" s="17"/>
      <c r="K3165" s="17"/>
      <c r="L3165" s="17"/>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7"/>
      <c r="AI3165" s="17"/>
      <c r="AJ3165" s="17"/>
      <c r="AK3165" s="17"/>
      <c r="AL3165" s="17"/>
      <c r="AM3165" s="17"/>
      <c r="AN3165" s="17"/>
      <c r="AO3165" s="17"/>
      <c r="AP3165" s="17"/>
      <c r="AQ3165" s="17"/>
      <c r="AR3165" s="17"/>
      <c r="AS3165" s="17"/>
      <c r="AT3165" s="17"/>
      <c r="AU3165" s="17"/>
      <c r="AV3165" s="17"/>
      <c r="AW3165" s="17"/>
      <c r="AX3165" s="17"/>
      <c r="AY3165" s="17"/>
    </row>
    <row r="3166" spans="2:51">
      <c r="B3166" s="25" t="s">
        <v>29</v>
      </c>
      <c r="C3166" s="17"/>
      <c r="D3166" s="17"/>
      <c r="E3166" s="17"/>
      <c r="F3166" s="17"/>
      <c r="G3166" s="17"/>
      <c r="H3166" s="17"/>
      <c r="I3166" s="17"/>
      <c r="J3166" s="17"/>
      <c r="K3166" s="17"/>
      <c r="L3166" s="17"/>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7"/>
      <c r="AI3166" s="17"/>
      <c r="AJ3166" s="17"/>
      <c r="AK3166" s="17"/>
      <c r="AL3166" s="17"/>
      <c r="AM3166" s="17"/>
      <c r="AN3166" s="17"/>
      <c r="AO3166" s="17"/>
      <c r="AP3166" s="17"/>
      <c r="AQ3166" s="17"/>
      <c r="AR3166" s="17"/>
      <c r="AS3166" s="17"/>
      <c r="AT3166" s="17"/>
      <c r="AU3166" s="17"/>
      <c r="AV3166" s="17"/>
      <c r="AW3166" s="17"/>
      <c r="AX3166" s="17"/>
      <c r="AY3166" s="17"/>
    </row>
    <row r="3167" spans="2:51">
      <c r="B3167" t="s">
        <v>610</v>
      </c>
      <c r="C3167" s="17">
        <v>0.17142102174582599</v>
      </c>
      <c r="D3167" s="17">
        <v>0.210594911826223</v>
      </c>
      <c r="E3167" s="17">
        <v>0.13630933061235401</v>
      </c>
      <c r="F3167" s="17"/>
      <c r="G3167" s="17">
        <v>0.16895771832970299</v>
      </c>
      <c r="H3167" s="17">
        <v>0.202366540653552</v>
      </c>
      <c r="I3167" s="17">
        <v>0.23392356371245601</v>
      </c>
      <c r="J3167" s="17">
        <v>0.17465819691476001</v>
      </c>
      <c r="K3167" s="17">
        <v>0.12781046379466501</v>
      </c>
      <c r="L3167" s="17">
        <v>0.153027167901193</v>
      </c>
      <c r="M3167" s="17"/>
      <c r="N3167" s="17">
        <v>0.18562660639744299</v>
      </c>
      <c r="O3167" s="17">
        <v>0.17517409457042599</v>
      </c>
      <c r="P3167" s="17">
        <v>0.196847914627552</v>
      </c>
      <c r="Q3167" s="17">
        <v>0.13441600670724199</v>
      </c>
      <c r="R3167" s="17"/>
      <c r="S3167" s="17" t="s">
        <v>222</v>
      </c>
      <c r="T3167" s="17" t="s">
        <v>222</v>
      </c>
      <c r="U3167" s="17" t="s">
        <v>222</v>
      </c>
      <c r="V3167" s="17" t="s">
        <v>222</v>
      </c>
      <c r="W3167" s="17" t="s">
        <v>222</v>
      </c>
      <c r="X3167" s="17" t="s">
        <v>222</v>
      </c>
      <c r="Y3167" s="17">
        <v>0.17142102174582599</v>
      </c>
      <c r="Z3167" s="17" t="s">
        <v>222</v>
      </c>
      <c r="AA3167" s="17" t="s">
        <v>222</v>
      </c>
      <c r="AB3167" s="17" t="s">
        <v>222</v>
      </c>
      <c r="AC3167" s="17" t="s">
        <v>222</v>
      </c>
      <c r="AD3167" s="17" t="s">
        <v>222</v>
      </c>
      <c r="AE3167" s="17"/>
      <c r="AF3167" s="17">
        <v>0.14027085281868401</v>
      </c>
      <c r="AG3167" s="17">
        <v>0.20594514453386301</v>
      </c>
      <c r="AH3167" s="17">
        <v>0.19384315634553001</v>
      </c>
      <c r="AI3167" s="17"/>
      <c r="AJ3167" s="17">
        <v>0.22669798529572599</v>
      </c>
      <c r="AK3167" s="17">
        <v>0.177666238881451</v>
      </c>
      <c r="AL3167" s="17">
        <v>0.20091101929897501</v>
      </c>
      <c r="AM3167" s="17"/>
      <c r="AN3167" s="17">
        <v>0.13949544485997001</v>
      </c>
      <c r="AO3167" s="17">
        <v>0.183249558769669</v>
      </c>
      <c r="AP3167" s="17">
        <v>0.169313342502693</v>
      </c>
      <c r="AQ3167" s="17">
        <v>0.22853990104454899</v>
      </c>
      <c r="AR3167" s="17">
        <v>0.20061366636116401</v>
      </c>
      <c r="AS3167" s="17"/>
      <c r="AT3167" s="17">
        <v>0.15828387045040401</v>
      </c>
      <c r="AU3167" s="17">
        <v>0.337921938978956</v>
      </c>
      <c r="AV3167" s="17"/>
      <c r="AW3167" s="17">
        <v>0.16734867328087399</v>
      </c>
      <c r="AX3167" s="17">
        <v>0.30185652186728501</v>
      </c>
      <c r="AY3167" s="17">
        <v>0.13998160904270601</v>
      </c>
    </row>
    <row r="3168" spans="2:51">
      <c r="B3168" t="s">
        <v>611</v>
      </c>
      <c r="C3168" s="17">
        <v>0.53443111687260003</v>
      </c>
      <c r="D3168" s="17">
        <v>0.49700298047200803</v>
      </c>
      <c r="E3168" s="17">
        <v>0.56722491836483702</v>
      </c>
      <c r="F3168" s="17"/>
      <c r="G3168" s="17">
        <v>0.52757706983742003</v>
      </c>
      <c r="H3168" s="17">
        <v>0.56920210606064203</v>
      </c>
      <c r="I3168" s="17">
        <v>0.56945204130456895</v>
      </c>
      <c r="J3168" s="17">
        <v>0.49996271395216901</v>
      </c>
      <c r="K3168" s="17">
        <v>0.54087002341854895</v>
      </c>
      <c r="L3168" s="17">
        <v>0.51468728775818795</v>
      </c>
      <c r="M3168" s="17"/>
      <c r="N3168" s="17">
        <v>0.57077889899845402</v>
      </c>
      <c r="O3168" s="17">
        <v>0.52362620759926803</v>
      </c>
      <c r="P3168" s="17">
        <v>0.51497013802557501</v>
      </c>
      <c r="Q3168" s="17">
        <v>0.52788892575088697</v>
      </c>
      <c r="R3168" s="17"/>
      <c r="S3168" s="17" t="s">
        <v>222</v>
      </c>
      <c r="T3168" s="17" t="s">
        <v>222</v>
      </c>
      <c r="U3168" s="17" t="s">
        <v>222</v>
      </c>
      <c r="V3168" s="17" t="s">
        <v>222</v>
      </c>
      <c r="W3168" s="17" t="s">
        <v>222</v>
      </c>
      <c r="X3168" s="17" t="s">
        <v>222</v>
      </c>
      <c r="Y3168" s="17">
        <v>0.53443111687260003</v>
      </c>
      <c r="Z3168" s="17" t="s">
        <v>222</v>
      </c>
      <c r="AA3168" s="17" t="s">
        <v>222</v>
      </c>
      <c r="AB3168" s="17" t="s">
        <v>222</v>
      </c>
      <c r="AC3168" s="17" t="s">
        <v>222</v>
      </c>
      <c r="AD3168" s="17" t="s">
        <v>222</v>
      </c>
      <c r="AE3168" s="17"/>
      <c r="AF3168" s="17">
        <v>0.53388107201238</v>
      </c>
      <c r="AG3168" s="17">
        <v>0.53812605315726303</v>
      </c>
      <c r="AH3168" s="17">
        <v>0.56193224890855498</v>
      </c>
      <c r="AI3168" s="17"/>
      <c r="AJ3168" s="17">
        <v>0.52341644021283096</v>
      </c>
      <c r="AK3168" s="17">
        <v>0.55132349149419702</v>
      </c>
      <c r="AL3168" s="17">
        <v>0.48357321982267398</v>
      </c>
      <c r="AM3168" s="17"/>
      <c r="AN3168" s="17">
        <v>0.499941970644881</v>
      </c>
      <c r="AO3168" s="17">
        <v>0.543951213498579</v>
      </c>
      <c r="AP3168" s="17">
        <v>0.58177337888285896</v>
      </c>
      <c r="AQ3168" s="17">
        <v>0.57819474500636203</v>
      </c>
      <c r="AR3168" s="17">
        <v>0.66586796067498699</v>
      </c>
      <c r="AS3168" s="17"/>
      <c r="AT3168" s="17">
        <v>0.54324733254683299</v>
      </c>
      <c r="AU3168" s="17">
        <v>0.43116179839146801</v>
      </c>
      <c r="AV3168" s="17"/>
      <c r="AW3168" s="17">
        <v>0.57994488638875397</v>
      </c>
      <c r="AX3168" s="17">
        <v>0.47812368800925797</v>
      </c>
      <c r="AY3168" s="17">
        <v>0.50593654768937202</v>
      </c>
    </row>
    <row r="3169" spans="2:51">
      <c r="B3169" t="s">
        <v>612</v>
      </c>
      <c r="C3169" s="17">
        <v>0.24546495031243101</v>
      </c>
      <c r="D3169" s="17">
        <v>0.24443033688597901</v>
      </c>
      <c r="E3169" s="17">
        <v>0.247016179193351</v>
      </c>
      <c r="F3169" s="17"/>
      <c r="G3169" s="17">
        <v>0.303465211832878</v>
      </c>
      <c r="H3169" s="17">
        <v>0.16227220006985399</v>
      </c>
      <c r="I3169" s="17">
        <v>0.12755432908127101</v>
      </c>
      <c r="J3169" s="17">
        <v>0.27880530110215002</v>
      </c>
      <c r="K3169" s="17">
        <v>0.26528446785127002</v>
      </c>
      <c r="L3169" s="17">
        <v>0.296253197860393</v>
      </c>
      <c r="M3169" s="17"/>
      <c r="N3169" s="17">
        <v>0.189482384657464</v>
      </c>
      <c r="O3169" s="17">
        <v>0.239741239083437</v>
      </c>
      <c r="P3169" s="17">
        <v>0.26042828919100303</v>
      </c>
      <c r="Q3169" s="17">
        <v>0.28577124414886601</v>
      </c>
      <c r="R3169" s="17"/>
      <c r="S3169" s="17" t="s">
        <v>222</v>
      </c>
      <c r="T3169" s="17" t="s">
        <v>222</v>
      </c>
      <c r="U3169" s="17" t="s">
        <v>222</v>
      </c>
      <c r="V3169" s="17" t="s">
        <v>222</v>
      </c>
      <c r="W3169" s="17" t="s">
        <v>222</v>
      </c>
      <c r="X3169" s="17" t="s">
        <v>222</v>
      </c>
      <c r="Y3169" s="17">
        <v>0.24546495031243101</v>
      </c>
      <c r="Z3169" s="17" t="s">
        <v>222</v>
      </c>
      <c r="AA3169" s="17" t="s">
        <v>222</v>
      </c>
      <c r="AB3169" s="17" t="s">
        <v>222</v>
      </c>
      <c r="AC3169" s="17" t="s">
        <v>222</v>
      </c>
      <c r="AD3169" s="17" t="s">
        <v>222</v>
      </c>
      <c r="AE3169" s="17"/>
      <c r="AF3169" s="17">
        <v>0.25892435260413899</v>
      </c>
      <c r="AG3169" s="17">
        <v>0.216174034462152</v>
      </c>
      <c r="AH3169" s="17">
        <v>0.21927329840426299</v>
      </c>
      <c r="AI3169" s="17"/>
      <c r="AJ3169" s="17">
        <v>0.212009278637006</v>
      </c>
      <c r="AK3169" s="17">
        <v>0.23675934120648801</v>
      </c>
      <c r="AL3169" s="17">
        <v>0.243712589373551</v>
      </c>
      <c r="AM3169" s="17"/>
      <c r="AN3169" s="17">
        <v>0.293112375148947</v>
      </c>
      <c r="AO3169" s="17">
        <v>0.22770990802274399</v>
      </c>
      <c r="AP3169" s="17">
        <v>0.199470313031376</v>
      </c>
      <c r="AQ3169" s="17">
        <v>0.16360530283774199</v>
      </c>
      <c r="AR3169" s="17">
        <v>0</v>
      </c>
      <c r="AS3169" s="17"/>
      <c r="AT3169" s="17">
        <v>0.24858974950250801</v>
      </c>
      <c r="AU3169" s="17">
        <v>0.195079680575586</v>
      </c>
      <c r="AV3169" s="17"/>
      <c r="AW3169" s="17">
        <v>0.203243329827833</v>
      </c>
      <c r="AX3169" s="17">
        <v>0.176199062953561</v>
      </c>
      <c r="AY3169" s="17">
        <v>0.30483111672350599</v>
      </c>
    </row>
    <row r="3170" spans="2:51">
      <c r="B3170" t="s">
        <v>613</v>
      </c>
      <c r="C3170" s="17">
        <v>4.8682911069143797E-2</v>
      </c>
      <c r="D3170" s="17">
        <v>4.7971770815789599E-2</v>
      </c>
      <c r="E3170" s="17">
        <v>4.9449571829457799E-2</v>
      </c>
      <c r="F3170" s="17"/>
      <c r="G3170" s="17">
        <v>0</v>
      </c>
      <c r="H3170" s="17">
        <v>6.6159153215952102E-2</v>
      </c>
      <c r="I3170" s="17">
        <v>6.9070065901704003E-2</v>
      </c>
      <c r="J3170" s="17">
        <v>4.6573788030921701E-2</v>
      </c>
      <c r="K3170" s="17">
        <v>6.6035044935516402E-2</v>
      </c>
      <c r="L3170" s="17">
        <v>3.6032346480226699E-2</v>
      </c>
      <c r="M3170" s="17"/>
      <c r="N3170" s="17">
        <v>5.4112109946639501E-2</v>
      </c>
      <c r="O3170" s="17">
        <v>6.1458458746868699E-2</v>
      </c>
      <c r="P3170" s="17">
        <v>2.7753658155869401E-2</v>
      </c>
      <c r="Q3170" s="17">
        <v>5.1923823393004997E-2</v>
      </c>
      <c r="R3170" s="17"/>
      <c r="S3170" s="17" t="s">
        <v>222</v>
      </c>
      <c r="T3170" s="17" t="s">
        <v>222</v>
      </c>
      <c r="U3170" s="17" t="s">
        <v>222</v>
      </c>
      <c r="V3170" s="17" t="s">
        <v>222</v>
      </c>
      <c r="W3170" s="17" t="s">
        <v>222</v>
      </c>
      <c r="X3170" s="17" t="s">
        <v>222</v>
      </c>
      <c r="Y3170" s="17">
        <v>4.8682911069143797E-2</v>
      </c>
      <c r="Z3170" s="17" t="s">
        <v>222</v>
      </c>
      <c r="AA3170" s="17" t="s">
        <v>222</v>
      </c>
      <c r="AB3170" s="17" t="s">
        <v>222</v>
      </c>
      <c r="AC3170" s="17" t="s">
        <v>222</v>
      </c>
      <c r="AD3170" s="17" t="s">
        <v>222</v>
      </c>
      <c r="AE3170" s="17"/>
      <c r="AF3170" s="17">
        <v>6.6923722564796395E-2</v>
      </c>
      <c r="AG3170" s="17">
        <v>3.9754767846722001E-2</v>
      </c>
      <c r="AH3170" s="17">
        <v>2.49512963416527E-2</v>
      </c>
      <c r="AI3170" s="17"/>
      <c r="AJ3170" s="17">
        <v>3.7876295854437303E-2</v>
      </c>
      <c r="AK3170" s="17">
        <v>3.4250928417863799E-2</v>
      </c>
      <c r="AL3170" s="17">
        <v>7.1803171504799507E-2</v>
      </c>
      <c r="AM3170" s="17"/>
      <c r="AN3170" s="17">
        <v>6.7450209346202203E-2</v>
      </c>
      <c r="AO3170" s="17">
        <v>4.5089319709008001E-2</v>
      </c>
      <c r="AP3170" s="17">
        <v>4.9442965583073303E-2</v>
      </c>
      <c r="AQ3170" s="17">
        <v>2.96600511113468E-2</v>
      </c>
      <c r="AR3170" s="17">
        <v>0.133518372963848</v>
      </c>
      <c r="AS3170" s="17"/>
      <c r="AT3170" s="17">
        <v>4.9879047500255E-2</v>
      </c>
      <c r="AU3170" s="17">
        <v>3.5836582053989902E-2</v>
      </c>
      <c r="AV3170" s="17"/>
      <c r="AW3170" s="17">
        <v>4.9463110502538099E-2</v>
      </c>
      <c r="AX3170" s="17">
        <v>4.3820727169895601E-2</v>
      </c>
      <c r="AY3170" s="17">
        <v>4.9250726544415403E-2</v>
      </c>
    </row>
    <row r="3171" spans="2:51">
      <c r="C3171" s="17"/>
      <c r="D3171" s="17"/>
      <c r="E3171" s="17"/>
      <c r="F3171" s="17"/>
      <c r="G3171" s="17"/>
      <c r="H3171" s="17"/>
      <c r="I3171" s="17"/>
      <c r="J3171" s="17"/>
      <c r="K3171" s="17"/>
      <c r="L3171" s="17"/>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7"/>
      <c r="AI3171" s="17"/>
      <c r="AJ3171" s="17"/>
      <c r="AK3171" s="17"/>
      <c r="AL3171" s="17"/>
      <c r="AM3171" s="17"/>
      <c r="AN3171" s="17"/>
      <c r="AO3171" s="17"/>
      <c r="AP3171" s="17"/>
      <c r="AQ3171" s="17"/>
      <c r="AR3171" s="17"/>
      <c r="AS3171" s="17"/>
      <c r="AT3171" s="17"/>
      <c r="AU3171" s="17"/>
      <c r="AV3171" s="17"/>
      <c r="AW3171" s="17"/>
      <c r="AX3171" s="17"/>
      <c r="AY3171" s="17"/>
    </row>
    <row r="3172" spans="2:51">
      <c r="B3172" s="6" t="s">
        <v>620</v>
      </c>
      <c r="C3172" s="17"/>
      <c r="D3172" s="17"/>
      <c r="E3172" s="17"/>
      <c r="F3172" s="17"/>
      <c r="G3172" s="17"/>
      <c r="H3172" s="17"/>
      <c r="I3172" s="17"/>
      <c r="J3172" s="17"/>
      <c r="K3172" s="17"/>
      <c r="L3172" s="17"/>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7"/>
      <c r="AI3172" s="17"/>
      <c r="AJ3172" s="17"/>
      <c r="AK3172" s="17"/>
      <c r="AL3172" s="17"/>
      <c r="AM3172" s="17"/>
      <c r="AN3172" s="17"/>
      <c r="AO3172" s="17"/>
      <c r="AP3172" s="17"/>
      <c r="AQ3172" s="17"/>
      <c r="AR3172" s="17"/>
      <c r="AS3172" s="17"/>
      <c r="AT3172" s="17"/>
      <c r="AU3172" s="17"/>
      <c r="AV3172" s="17"/>
      <c r="AW3172" s="17"/>
      <c r="AX3172" s="17"/>
      <c r="AY3172" s="17"/>
    </row>
    <row r="3173" spans="2:51">
      <c r="B3173" s="25" t="s">
        <v>30</v>
      </c>
      <c r="C3173" s="17"/>
      <c r="D3173" s="17"/>
      <c r="E3173" s="17"/>
      <c r="F3173" s="17"/>
      <c r="G3173" s="17"/>
      <c r="H3173" s="17"/>
      <c r="I3173" s="17"/>
      <c r="J3173" s="17"/>
      <c r="K3173" s="17"/>
      <c r="L3173" s="17"/>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7"/>
      <c r="AI3173" s="17"/>
      <c r="AJ3173" s="17"/>
      <c r="AK3173" s="17"/>
      <c r="AL3173" s="17"/>
      <c r="AM3173" s="17"/>
      <c r="AN3173" s="17"/>
      <c r="AO3173" s="17"/>
      <c r="AP3173" s="17"/>
      <c r="AQ3173" s="17"/>
      <c r="AR3173" s="17"/>
      <c r="AS3173" s="17"/>
      <c r="AT3173" s="17"/>
      <c r="AU3173" s="17"/>
      <c r="AV3173" s="17"/>
      <c r="AW3173" s="17"/>
      <c r="AX3173" s="17"/>
      <c r="AY3173" s="17"/>
    </row>
    <row r="3174" spans="2:51">
      <c r="B3174" t="s">
        <v>610</v>
      </c>
      <c r="C3174" s="17">
        <v>0.24116542724368001</v>
      </c>
      <c r="D3174" s="17">
        <v>0.26128247135663601</v>
      </c>
      <c r="E3174" s="17">
        <v>0.22031787028862801</v>
      </c>
      <c r="F3174" s="17"/>
      <c r="G3174" s="17">
        <v>0.145853162616047</v>
      </c>
      <c r="H3174" s="17">
        <v>0.27982730118618898</v>
      </c>
      <c r="I3174" s="17">
        <v>0.16617862918251899</v>
      </c>
      <c r="J3174" s="17">
        <v>0.22767506684528399</v>
      </c>
      <c r="K3174" s="17">
        <v>0.28265980520835499</v>
      </c>
      <c r="L3174" s="17">
        <v>0.27450347351028598</v>
      </c>
      <c r="M3174" s="17"/>
      <c r="N3174" s="17">
        <v>0.28426551545004503</v>
      </c>
      <c r="O3174" s="17">
        <v>0.17350183482510401</v>
      </c>
      <c r="P3174" s="17">
        <v>0.299110907929934</v>
      </c>
      <c r="Q3174" s="17">
        <v>0.207072868878863</v>
      </c>
      <c r="R3174" s="17"/>
      <c r="S3174" s="17" t="s">
        <v>222</v>
      </c>
      <c r="T3174" s="17" t="s">
        <v>222</v>
      </c>
      <c r="U3174" s="17" t="s">
        <v>222</v>
      </c>
      <c r="V3174" s="17" t="s">
        <v>222</v>
      </c>
      <c r="W3174" s="17" t="s">
        <v>222</v>
      </c>
      <c r="X3174" s="17" t="s">
        <v>222</v>
      </c>
      <c r="Y3174" s="17" t="s">
        <v>222</v>
      </c>
      <c r="Z3174" s="17">
        <v>0.24116542724368001</v>
      </c>
      <c r="AA3174" s="17" t="s">
        <v>222</v>
      </c>
      <c r="AB3174" s="17" t="s">
        <v>222</v>
      </c>
      <c r="AC3174" s="17" t="s">
        <v>222</v>
      </c>
      <c r="AD3174" s="17" t="s">
        <v>222</v>
      </c>
      <c r="AE3174" s="17"/>
      <c r="AF3174" s="17">
        <v>0.21232150271863401</v>
      </c>
      <c r="AG3174" s="17">
        <v>0.31871604591867098</v>
      </c>
      <c r="AH3174" s="17">
        <v>0.16229653806423799</v>
      </c>
      <c r="AI3174" s="17"/>
      <c r="AJ3174" s="17">
        <v>0.199977496622853</v>
      </c>
      <c r="AK3174" s="17">
        <v>0.28103413964181101</v>
      </c>
      <c r="AL3174" s="17">
        <v>0.29268720760572797</v>
      </c>
      <c r="AM3174" s="17"/>
      <c r="AN3174" s="17">
        <v>0.18046911923206799</v>
      </c>
      <c r="AO3174" s="17">
        <v>0.223185841044959</v>
      </c>
      <c r="AP3174" s="17">
        <v>0.21424543835540599</v>
      </c>
      <c r="AQ3174" s="17">
        <v>0.37077789191316601</v>
      </c>
      <c r="AR3174" s="17">
        <v>0.654376508030582</v>
      </c>
      <c r="AS3174" s="17"/>
      <c r="AT3174" s="17">
        <v>0.235111279840475</v>
      </c>
      <c r="AU3174" s="17">
        <v>0.47192940179737702</v>
      </c>
      <c r="AV3174" s="17"/>
      <c r="AW3174" s="17">
        <v>0.33256192228346299</v>
      </c>
      <c r="AX3174" s="17">
        <v>0.241344618555726</v>
      </c>
      <c r="AY3174" s="17">
        <v>0.13925145280140899</v>
      </c>
    </row>
    <row r="3175" spans="2:51">
      <c r="B3175" t="s">
        <v>611</v>
      </c>
      <c r="C3175" s="17">
        <v>0.54700942548363296</v>
      </c>
      <c r="D3175" s="17">
        <v>0.51873041479862303</v>
      </c>
      <c r="E3175" s="17">
        <v>0.58084419003399901</v>
      </c>
      <c r="F3175" s="17"/>
      <c r="G3175" s="17">
        <v>0.43226368742766202</v>
      </c>
      <c r="H3175" s="17">
        <v>0.54808431014388204</v>
      </c>
      <c r="I3175" s="17">
        <v>0.64586939799934195</v>
      </c>
      <c r="J3175" s="17">
        <v>0.567528884196699</v>
      </c>
      <c r="K3175" s="17">
        <v>0.47893016030887098</v>
      </c>
      <c r="L3175" s="17">
        <v>0.56425631581049296</v>
      </c>
      <c r="M3175" s="17"/>
      <c r="N3175" s="17">
        <v>0.481878988686405</v>
      </c>
      <c r="O3175" s="17">
        <v>0.63261243862357297</v>
      </c>
      <c r="P3175" s="17">
        <v>0.49394764578693601</v>
      </c>
      <c r="Q3175" s="17">
        <v>0.57991011070528797</v>
      </c>
      <c r="R3175" s="17"/>
      <c r="S3175" s="17" t="s">
        <v>222</v>
      </c>
      <c r="T3175" s="17" t="s">
        <v>222</v>
      </c>
      <c r="U3175" s="17" t="s">
        <v>222</v>
      </c>
      <c r="V3175" s="17" t="s">
        <v>222</v>
      </c>
      <c r="W3175" s="17" t="s">
        <v>222</v>
      </c>
      <c r="X3175" s="17" t="s">
        <v>222</v>
      </c>
      <c r="Y3175" s="17" t="s">
        <v>222</v>
      </c>
      <c r="Z3175" s="17">
        <v>0.54700942548363296</v>
      </c>
      <c r="AA3175" s="17" t="s">
        <v>222</v>
      </c>
      <c r="AB3175" s="17" t="s">
        <v>222</v>
      </c>
      <c r="AC3175" s="17" t="s">
        <v>222</v>
      </c>
      <c r="AD3175" s="17" t="s">
        <v>222</v>
      </c>
      <c r="AE3175" s="17"/>
      <c r="AF3175" s="17">
        <v>0.57528995157349605</v>
      </c>
      <c r="AG3175" s="17">
        <v>0.51702957893225598</v>
      </c>
      <c r="AH3175" s="17">
        <v>0.55012906209931101</v>
      </c>
      <c r="AI3175" s="17"/>
      <c r="AJ3175" s="17">
        <v>0.584090040994522</v>
      </c>
      <c r="AK3175" s="17">
        <v>0.56651759646670197</v>
      </c>
      <c r="AL3175" s="17">
        <v>0.51795041757687799</v>
      </c>
      <c r="AM3175" s="17"/>
      <c r="AN3175" s="17">
        <v>0.64470503977432903</v>
      </c>
      <c r="AO3175" s="17">
        <v>0.551973333061199</v>
      </c>
      <c r="AP3175" s="17">
        <v>0.52289732210461903</v>
      </c>
      <c r="AQ3175" s="17">
        <v>0.44886629487009</v>
      </c>
      <c r="AR3175" s="17">
        <v>0.345623491969418</v>
      </c>
      <c r="AS3175" s="17"/>
      <c r="AT3175" s="17">
        <v>0.56247711278033796</v>
      </c>
      <c r="AU3175" s="17">
        <v>0.21876899648004</v>
      </c>
      <c r="AV3175" s="17"/>
      <c r="AW3175" s="17">
        <v>0.50375945412377598</v>
      </c>
      <c r="AX3175" s="17">
        <v>0.65950699342223196</v>
      </c>
      <c r="AY3175" s="17">
        <v>0.56672543484789994</v>
      </c>
    </row>
    <row r="3176" spans="2:51">
      <c r="B3176" t="s">
        <v>612</v>
      </c>
      <c r="C3176" s="17">
        <v>0.176843601230248</v>
      </c>
      <c r="D3176" s="17">
        <v>0.20046661465245599</v>
      </c>
      <c r="E3176" s="17">
        <v>0.15181915038230001</v>
      </c>
      <c r="F3176" s="17"/>
      <c r="G3176" s="17">
        <v>0.39483800076938402</v>
      </c>
      <c r="H3176" s="17">
        <v>0.13821487143754599</v>
      </c>
      <c r="I3176" s="17">
        <v>0.13875284903176599</v>
      </c>
      <c r="J3176" s="17">
        <v>0.17622618887658001</v>
      </c>
      <c r="K3176" s="17">
        <v>0.183739029383237</v>
      </c>
      <c r="L3176" s="17">
        <v>0.14066461943137601</v>
      </c>
      <c r="M3176" s="17"/>
      <c r="N3176" s="17">
        <v>0.21629188864607399</v>
      </c>
      <c r="O3176" s="17">
        <v>0.13241506101991199</v>
      </c>
      <c r="P3176" s="17">
        <v>0.176126459930075</v>
      </c>
      <c r="Q3176" s="17">
        <v>0.18090859557858299</v>
      </c>
      <c r="R3176" s="17"/>
      <c r="S3176" s="17" t="s">
        <v>222</v>
      </c>
      <c r="T3176" s="17" t="s">
        <v>222</v>
      </c>
      <c r="U3176" s="17" t="s">
        <v>222</v>
      </c>
      <c r="V3176" s="17" t="s">
        <v>222</v>
      </c>
      <c r="W3176" s="17" t="s">
        <v>222</v>
      </c>
      <c r="X3176" s="17" t="s">
        <v>222</v>
      </c>
      <c r="Y3176" s="17" t="s">
        <v>222</v>
      </c>
      <c r="Z3176" s="17">
        <v>0.176843601230248</v>
      </c>
      <c r="AA3176" s="17" t="s">
        <v>222</v>
      </c>
      <c r="AB3176" s="17" t="s">
        <v>222</v>
      </c>
      <c r="AC3176" s="17" t="s">
        <v>222</v>
      </c>
      <c r="AD3176" s="17" t="s">
        <v>222</v>
      </c>
      <c r="AE3176" s="17"/>
      <c r="AF3176" s="17">
        <v>0.17692470372364799</v>
      </c>
      <c r="AG3176" s="17">
        <v>0.13373726417199999</v>
      </c>
      <c r="AH3176" s="17">
        <v>0.24260011164633699</v>
      </c>
      <c r="AI3176" s="17"/>
      <c r="AJ3176" s="17">
        <v>0.20461317940014301</v>
      </c>
      <c r="AK3176" s="17">
        <v>0.128132075370429</v>
      </c>
      <c r="AL3176" s="17">
        <v>0.18936237481739299</v>
      </c>
      <c r="AM3176" s="17"/>
      <c r="AN3176" s="17">
        <v>0.123555964938833</v>
      </c>
      <c r="AO3176" s="17">
        <v>0.19138429679368499</v>
      </c>
      <c r="AP3176" s="17">
        <v>0.25102925064452303</v>
      </c>
      <c r="AQ3176" s="17">
        <v>0.162501856698749</v>
      </c>
      <c r="AR3176" s="17">
        <v>0</v>
      </c>
      <c r="AS3176" s="17"/>
      <c r="AT3176" s="17">
        <v>0.169925735488377</v>
      </c>
      <c r="AU3176" s="17">
        <v>0.30930160172258298</v>
      </c>
      <c r="AV3176" s="17"/>
      <c r="AW3176" s="17">
        <v>0.13082838985223899</v>
      </c>
      <c r="AX3176" s="17">
        <v>9.9148388022042303E-2</v>
      </c>
      <c r="AY3176" s="17">
        <v>0.24780713523016701</v>
      </c>
    </row>
    <row r="3177" spans="2:51">
      <c r="B3177" t="s">
        <v>613</v>
      </c>
      <c r="C3177" s="17">
        <v>3.4981546042440297E-2</v>
      </c>
      <c r="D3177" s="17">
        <v>1.95204991922861E-2</v>
      </c>
      <c r="E3177" s="17">
        <v>4.7018789295072701E-2</v>
      </c>
      <c r="F3177" s="17"/>
      <c r="G3177" s="17">
        <v>2.7045149186907098E-2</v>
      </c>
      <c r="H3177" s="17">
        <v>3.3873517232383202E-2</v>
      </c>
      <c r="I3177" s="17">
        <v>4.9199123786373401E-2</v>
      </c>
      <c r="J3177" s="17">
        <v>2.85698600814366E-2</v>
      </c>
      <c r="K3177" s="17">
        <v>5.4671005099536998E-2</v>
      </c>
      <c r="L3177" s="17">
        <v>2.05755912478457E-2</v>
      </c>
      <c r="M3177" s="17"/>
      <c r="N3177" s="17">
        <v>1.75636072174764E-2</v>
      </c>
      <c r="O3177" s="17">
        <v>6.1470665531411402E-2</v>
      </c>
      <c r="P3177" s="17">
        <v>3.0814986353054699E-2</v>
      </c>
      <c r="Q3177" s="17">
        <v>3.2108424837266003E-2</v>
      </c>
      <c r="R3177" s="17"/>
      <c r="S3177" s="17" t="s">
        <v>222</v>
      </c>
      <c r="T3177" s="17" t="s">
        <v>222</v>
      </c>
      <c r="U3177" s="17" t="s">
        <v>222</v>
      </c>
      <c r="V3177" s="17" t="s">
        <v>222</v>
      </c>
      <c r="W3177" s="17" t="s">
        <v>222</v>
      </c>
      <c r="X3177" s="17" t="s">
        <v>222</v>
      </c>
      <c r="Y3177" s="17" t="s">
        <v>222</v>
      </c>
      <c r="Z3177" s="17">
        <v>3.4981546042440297E-2</v>
      </c>
      <c r="AA3177" s="17" t="s">
        <v>222</v>
      </c>
      <c r="AB3177" s="17" t="s">
        <v>222</v>
      </c>
      <c r="AC3177" s="17" t="s">
        <v>222</v>
      </c>
      <c r="AD3177" s="17" t="s">
        <v>222</v>
      </c>
      <c r="AE3177" s="17"/>
      <c r="AF3177" s="17">
        <v>3.5463841984221298E-2</v>
      </c>
      <c r="AG3177" s="17">
        <v>3.0517110977072898E-2</v>
      </c>
      <c r="AH3177" s="17">
        <v>4.4974288190113801E-2</v>
      </c>
      <c r="AI3177" s="17"/>
      <c r="AJ3177" s="17">
        <v>1.13192829824814E-2</v>
      </c>
      <c r="AK3177" s="17">
        <v>2.4316188521058602E-2</v>
      </c>
      <c r="AL3177" s="17">
        <v>0</v>
      </c>
      <c r="AM3177" s="17"/>
      <c r="AN3177" s="17">
        <v>5.1269876054769799E-2</v>
      </c>
      <c r="AO3177" s="17">
        <v>3.3456529100156798E-2</v>
      </c>
      <c r="AP3177" s="17">
        <v>1.18279888954525E-2</v>
      </c>
      <c r="AQ3177" s="17">
        <v>1.78539565179947E-2</v>
      </c>
      <c r="AR3177" s="17">
        <v>0</v>
      </c>
      <c r="AS3177" s="17"/>
      <c r="AT3177" s="17">
        <v>3.24858718908103E-2</v>
      </c>
      <c r="AU3177" s="17">
        <v>0</v>
      </c>
      <c r="AV3177" s="17"/>
      <c r="AW3177" s="17">
        <v>3.28502337405219E-2</v>
      </c>
      <c r="AX3177" s="17">
        <v>0</v>
      </c>
      <c r="AY3177" s="17">
        <v>4.6215977120524401E-2</v>
      </c>
    </row>
    <row r="3178" spans="2:51">
      <c r="C3178" s="17"/>
      <c r="D3178" s="17"/>
      <c r="E3178" s="17"/>
      <c r="F3178" s="17"/>
      <c r="G3178" s="17"/>
      <c r="H3178" s="17"/>
      <c r="I3178" s="17"/>
      <c r="J3178" s="17"/>
      <c r="K3178" s="17"/>
      <c r="L3178" s="17"/>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7"/>
      <c r="AI3178" s="17"/>
      <c r="AJ3178" s="17"/>
      <c r="AK3178" s="17"/>
      <c r="AL3178" s="17"/>
      <c r="AM3178" s="17"/>
      <c r="AN3178" s="17"/>
      <c r="AO3178" s="17"/>
      <c r="AP3178" s="17"/>
      <c r="AQ3178" s="17"/>
      <c r="AR3178" s="17"/>
      <c r="AS3178" s="17"/>
      <c r="AT3178" s="17"/>
      <c r="AU3178" s="17"/>
      <c r="AV3178" s="17"/>
      <c r="AW3178" s="17"/>
      <c r="AX3178" s="17"/>
      <c r="AY3178" s="17"/>
    </row>
    <row r="3179" spans="2:51">
      <c r="B3179" s="6" t="s">
        <v>621</v>
      </c>
      <c r="C3179" s="17"/>
      <c r="D3179" s="17"/>
      <c r="E3179" s="17"/>
      <c r="F3179" s="17"/>
      <c r="G3179" s="17"/>
      <c r="H3179" s="17"/>
      <c r="I3179" s="17"/>
      <c r="J3179" s="17"/>
      <c r="K3179" s="17"/>
      <c r="L3179" s="17"/>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7"/>
      <c r="AI3179" s="17"/>
      <c r="AJ3179" s="17"/>
      <c r="AK3179" s="17"/>
      <c r="AL3179" s="17"/>
      <c r="AM3179" s="17"/>
      <c r="AN3179" s="17"/>
      <c r="AO3179" s="17"/>
      <c r="AP3179" s="17"/>
      <c r="AQ3179" s="17"/>
      <c r="AR3179" s="17"/>
      <c r="AS3179" s="17"/>
      <c r="AT3179" s="17"/>
      <c r="AU3179" s="17"/>
      <c r="AV3179" s="17"/>
      <c r="AW3179" s="17"/>
      <c r="AX3179" s="17"/>
      <c r="AY3179" s="17"/>
    </row>
    <row r="3180" spans="2:51">
      <c r="B3180" s="25" t="s">
        <v>31</v>
      </c>
      <c r="C3180" s="17"/>
      <c r="D3180" s="17"/>
      <c r="E3180" s="17"/>
      <c r="F3180" s="17"/>
      <c r="G3180" s="17"/>
      <c r="H3180" s="17"/>
      <c r="I3180" s="17"/>
      <c r="J3180" s="17"/>
      <c r="K3180" s="17"/>
      <c r="L3180" s="17"/>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7"/>
      <c r="AI3180" s="17"/>
      <c r="AJ3180" s="17"/>
      <c r="AK3180" s="17"/>
      <c r="AL3180" s="17"/>
      <c r="AM3180" s="17"/>
      <c r="AN3180" s="17"/>
      <c r="AO3180" s="17"/>
      <c r="AP3180" s="17"/>
      <c r="AQ3180" s="17"/>
      <c r="AR3180" s="17"/>
      <c r="AS3180" s="17"/>
      <c r="AT3180" s="17"/>
      <c r="AU3180" s="17"/>
      <c r="AV3180" s="17"/>
      <c r="AW3180" s="17"/>
      <c r="AX3180" s="17"/>
      <c r="AY3180" s="17"/>
    </row>
    <row r="3181" spans="2:51">
      <c r="B3181" t="s">
        <v>610</v>
      </c>
      <c r="C3181" s="17">
        <v>0.18478424698099499</v>
      </c>
      <c r="D3181" s="17">
        <v>0.21766567914749599</v>
      </c>
      <c r="E3181" s="17">
        <v>0.156457751649941</v>
      </c>
      <c r="F3181" s="17"/>
      <c r="G3181" s="17">
        <v>0.10555948769899599</v>
      </c>
      <c r="H3181" s="17">
        <v>0.14240803531483001</v>
      </c>
      <c r="I3181" s="17">
        <v>0.20787887047845999</v>
      </c>
      <c r="J3181" s="17">
        <v>0.21794243496715501</v>
      </c>
      <c r="K3181" s="17">
        <v>0.18427544584535199</v>
      </c>
      <c r="L3181" s="17">
        <v>0.200004309715832</v>
      </c>
      <c r="M3181" s="17"/>
      <c r="N3181" s="17">
        <v>0.210158538086927</v>
      </c>
      <c r="O3181" s="17">
        <v>0.18457133258146199</v>
      </c>
      <c r="P3181" s="17">
        <v>0.20979624719524101</v>
      </c>
      <c r="Q3181" s="17">
        <v>0.13666960959857</v>
      </c>
      <c r="R3181" s="17"/>
      <c r="S3181" s="17" t="s">
        <v>222</v>
      </c>
      <c r="T3181" s="17" t="s">
        <v>222</v>
      </c>
      <c r="U3181" s="17" t="s">
        <v>222</v>
      </c>
      <c r="V3181" s="17" t="s">
        <v>222</v>
      </c>
      <c r="W3181" s="17" t="s">
        <v>222</v>
      </c>
      <c r="X3181" s="17" t="s">
        <v>222</v>
      </c>
      <c r="Y3181" s="17" t="s">
        <v>222</v>
      </c>
      <c r="Z3181" s="17" t="s">
        <v>222</v>
      </c>
      <c r="AA3181" s="17">
        <v>0.18478424698099499</v>
      </c>
      <c r="AB3181" s="17" t="s">
        <v>222</v>
      </c>
      <c r="AC3181" s="17" t="s">
        <v>222</v>
      </c>
      <c r="AD3181" s="17" t="s">
        <v>222</v>
      </c>
      <c r="AE3181" s="17"/>
      <c r="AF3181" s="17">
        <v>0.18242613380769801</v>
      </c>
      <c r="AG3181" s="17">
        <v>0.22759517939886201</v>
      </c>
      <c r="AH3181" s="17">
        <v>8.5060908854871498E-2</v>
      </c>
      <c r="AI3181" s="17"/>
      <c r="AJ3181" s="17">
        <v>0.194969280511469</v>
      </c>
      <c r="AK3181" s="17">
        <v>0.20004584194370301</v>
      </c>
      <c r="AL3181" s="17">
        <v>0.26943774603684201</v>
      </c>
      <c r="AM3181" s="17"/>
      <c r="AN3181" s="17">
        <v>0.12583499706665799</v>
      </c>
      <c r="AO3181" s="17">
        <v>0.18175751902229201</v>
      </c>
      <c r="AP3181" s="17">
        <v>0.18920475933710801</v>
      </c>
      <c r="AQ3181" s="17">
        <v>0.27403768359864999</v>
      </c>
      <c r="AR3181" s="17">
        <v>0.38993425832061801</v>
      </c>
      <c r="AS3181" s="17"/>
      <c r="AT3181" s="17">
        <v>0.18276536625237</v>
      </c>
      <c r="AU3181" s="17">
        <v>0.21590369159717299</v>
      </c>
      <c r="AV3181" s="17"/>
      <c r="AW3181" s="17">
        <v>0.22287052100399099</v>
      </c>
      <c r="AX3181" s="17">
        <v>0.214997953444069</v>
      </c>
      <c r="AY3181" s="17">
        <v>0.139470228649682</v>
      </c>
    </row>
    <row r="3182" spans="2:51">
      <c r="B3182" t="s">
        <v>611</v>
      </c>
      <c r="C3182" s="17">
        <v>0.52994323917481101</v>
      </c>
      <c r="D3182" s="17">
        <v>0.49760781333467002</v>
      </c>
      <c r="E3182" s="17">
        <v>0.558685906998448</v>
      </c>
      <c r="F3182" s="17"/>
      <c r="G3182" s="17">
        <v>0.61662540166799495</v>
      </c>
      <c r="H3182" s="17">
        <v>0.52883536219441296</v>
      </c>
      <c r="I3182" s="17">
        <v>0.54776342404902501</v>
      </c>
      <c r="J3182" s="17">
        <v>0.51150143702010198</v>
      </c>
      <c r="K3182" s="17">
        <v>0.51717462596609498</v>
      </c>
      <c r="L3182" s="17">
        <v>0.50957039025809003</v>
      </c>
      <c r="M3182" s="17"/>
      <c r="N3182" s="17">
        <v>0.571966024480696</v>
      </c>
      <c r="O3182" s="17">
        <v>0.52983060914371605</v>
      </c>
      <c r="P3182" s="17">
        <v>0.49238530790518698</v>
      </c>
      <c r="Q3182" s="17">
        <v>0.52058246441424405</v>
      </c>
      <c r="R3182" s="17"/>
      <c r="S3182" s="17" t="s">
        <v>222</v>
      </c>
      <c r="T3182" s="17" t="s">
        <v>222</v>
      </c>
      <c r="U3182" s="17" t="s">
        <v>222</v>
      </c>
      <c r="V3182" s="17" t="s">
        <v>222</v>
      </c>
      <c r="W3182" s="17" t="s">
        <v>222</v>
      </c>
      <c r="X3182" s="17" t="s">
        <v>222</v>
      </c>
      <c r="Y3182" s="17" t="s">
        <v>222</v>
      </c>
      <c r="Z3182" s="17" t="s">
        <v>222</v>
      </c>
      <c r="AA3182" s="17">
        <v>0.52994323917481101</v>
      </c>
      <c r="AB3182" s="17" t="s">
        <v>222</v>
      </c>
      <c r="AC3182" s="17" t="s">
        <v>222</v>
      </c>
      <c r="AD3182" s="17" t="s">
        <v>222</v>
      </c>
      <c r="AE3182" s="17"/>
      <c r="AF3182" s="17">
        <v>0.50086972609486402</v>
      </c>
      <c r="AG3182" s="17">
        <v>0.56080182454830596</v>
      </c>
      <c r="AH3182" s="17">
        <v>0.45518613056184098</v>
      </c>
      <c r="AI3182" s="17"/>
      <c r="AJ3182" s="17">
        <v>0.49960400574325797</v>
      </c>
      <c r="AK3182" s="17">
        <v>0.592629748025706</v>
      </c>
      <c r="AL3182" s="17">
        <v>0.49205803048902202</v>
      </c>
      <c r="AM3182" s="17"/>
      <c r="AN3182" s="17">
        <v>0.492647433470628</v>
      </c>
      <c r="AO3182" s="17">
        <v>0.51502960909917195</v>
      </c>
      <c r="AP3182" s="17">
        <v>0.58381039440134697</v>
      </c>
      <c r="AQ3182" s="17">
        <v>0.56252964143357598</v>
      </c>
      <c r="AR3182" s="17">
        <v>0.34216885957667598</v>
      </c>
      <c r="AS3182" s="17"/>
      <c r="AT3182" s="17">
        <v>0.53133498001790103</v>
      </c>
      <c r="AU3182" s="17">
        <v>0.50646042983361095</v>
      </c>
      <c r="AV3182" s="17"/>
      <c r="AW3182" s="17">
        <v>0.53656849607382995</v>
      </c>
      <c r="AX3182" s="17">
        <v>0.54712268958110499</v>
      </c>
      <c r="AY3182" s="17">
        <v>0.51901828270587402</v>
      </c>
    </row>
    <row r="3183" spans="2:51">
      <c r="B3183" t="s">
        <v>612</v>
      </c>
      <c r="C3183" s="17">
        <v>0.237521222537799</v>
      </c>
      <c r="D3183" s="17">
        <v>0.22577969467359199</v>
      </c>
      <c r="E3183" s="17">
        <v>0.246283723265488</v>
      </c>
      <c r="F3183" s="17"/>
      <c r="G3183" s="17">
        <v>0.265930320283642</v>
      </c>
      <c r="H3183" s="17">
        <v>0.27541635501900102</v>
      </c>
      <c r="I3183" s="17">
        <v>0.199798747766498</v>
      </c>
      <c r="J3183" s="17">
        <v>0.20635858201437099</v>
      </c>
      <c r="K3183" s="17">
        <v>0.22456411386375399</v>
      </c>
      <c r="L3183" s="17">
        <v>0.260222936890461</v>
      </c>
      <c r="M3183" s="17"/>
      <c r="N3183" s="17">
        <v>0.19929301521359799</v>
      </c>
      <c r="O3183" s="17">
        <v>0.24549647819882001</v>
      </c>
      <c r="P3183" s="17">
        <v>0.243484595795007</v>
      </c>
      <c r="Q3183" s="17">
        <v>0.26396452425891498</v>
      </c>
      <c r="R3183" s="17"/>
      <c r="S3183" s="17" t="s">
        <v>222</v>
      </c>
      <c r="T3183" s="17" t="s">
        <v>222</v>
      </c>
      <c r="U3183" s="17" t="s">
        <v>222</v>
      </c>
      <c r="V3183" s="17" t="s">
        <v>222</v>
      </c>
      <c r="W3183" s="17" t="s">
        <v>222</v>
      </c>
      <c r="X3183" s="17" t="s">
        <v>222</v>
      </c>
      <c r="Y3183" s="17" t="s">
        <v>222</v>
      </c>
      <c r="Z3183" s="17" t="s">
        <v>222</v>
      </c>
      <c r="AA3183" s="17">
        <v>0.237521222537799</v>
      </c>
      <c r="AB3183" s="17" t="s">
        <v>222</v>
      </c>
      <c r="AC3183" s="17" t="s">
        <v>222</v>
      </c>
      <c r="AD3183" s="17" t="s">
        <v>222</v>
      </c>
      <c r="AE3183" s="17"/>
      <c r="AF3183" s="17">
        <v>0.25094318167788698</v>
      </c>
      <c r="AG3183" s="17">
        <v>0.194366869457332</v>
      </c>
      <c r="AH3183" s="17">
        <v>0.35739252962544998</v>
      </c>
      <c r="AI3183" s="17"/>
      <c r="AJ3183" s="17">
        <v>0.26190972620323699</v>
      </c>
      <c r="AK3183" s="17">
        <v>0.17675880508848499</v>
      </c>
      <c r="AL3183" s="17">
        <v>0.20415917114172299</v>
      </c>
      <c r="AM3183" s="17"/>
      <c r="AN3183" s="17">
        <v>0.28820714684146098</v>
      </c>
      <c r="AO3183" s="17">
        <v>0.26004749161871399</v>
      </c>
      <c r="AP3183" s="17">
        <v>0.19597107766392299</v>
      </c>
      <c r="AQ3183" s="17">
        <v>0.13088614034026699</v>
      </c>
      <c r="AR3183" s="17">
        <v>0.19202336936723099</v>
      </c>
      <c r="AS3183" s="17"/>
      <c r="AT3183" s="17">
        <v>0.242884677845704</v>
      </c>
      <c r="AU3183" s="17">
        <v>0.144593225197723</v>
      </c>
      <c r="AV3183" s="17"/>
      <c r="AW3183" s="17">
        <v>0.21055818585147901</v>
      </c>
      <c r="AX3183" s="17">
        <v>0.184239066025464</v>
      </c>
      <c r="AY3183" s="17">
        <v>0.27773870328435901</v>
      </c>
    </row>
    <row r="3184" spans="2:51">
      <c r="B3184" t="s">
        <v>613</v>
      </c>
      <c r="C3184" s="17">
        <v>4.7751291306395702E-2</v>
      </c>
      <c r="D3184" s="17">
        <v>5.8946812844241803E-2</v>
      </c>
      <c r="E3184" s="17">
        <v>3.85726180861223E-2</v>
      </c>
      <c r="F3184" s="17"/>
      <c r="G3184" s="17">
        <v>1.18847903493665E-2</v>
      </c>
      <c r="H3184" s="17">
        <v>5.3340247471755899E-2</v>
      </c>
      <c r="I3184" s="17">
        <v>4.4558957706017199E-2</v>
      </c>
      <c r="J3184" s="17">
        <v>6.4197545998370895E-2</v>
      </c>
      <c r="K3184" s="17">
        <v>7.3985814324797894E-2</v>
      </c>
      <c r="L3184" s="17">
        <v>3.02023631356165E-2</v>
      </c>
      <c r="M3184" s="17"/>
      <c r="N3184" s="17">
        <v>1.8582422218778399E-2</v>
      </c>
      <c r="O3184" s="17">
        <v>4.0101580076001203E-2</v>
      </c>
      <c r="P3184" s="17">
        <v>5.4333849104564597E-2</v>
      </c>
      <c r="Q3184" s="17">
        <v>7.8783401728270502E-2</v>
      </c>
      <c r="R3184" s="17"/>
      <c r="S3184" s="17" t="s">
        <v>222</v>
      </c>
      <c r="T3184" s="17" t="s">
        <v>222</v>
      </c>
      <c r="U3184" s="17" t="s">
        <v>222</v>
      </c>
      <c r="V3184" s="17" t="s">
        <v>222</v>
      </c>
      <c r="W3184" s="17" t="s">
        <v>222</v>
      </c>
      <c r="X3184" s="17" t="s">
        <v>222</v>
      </c>
      <c r="Y3184" s="17" t="s">
        <v>222</v>
      </c>
      <c r="Z3184" s="17" t="s">
        <v>222</v>
      </c>
      <c r="AA3184" s="17">
        <v>4.7751291306395702E-2</v>
      </c>
      <c r="AB3184" s="17" t="s">
        <v>222</v>
      </c>
      <c r="AC3184" s="17" t="s">
        <v>222</v>
      </c>
      <c r="AD3184" s="17" t="s">
        <v>222</v>
      </c>
      <c r="AE3184" s="17"/>
      <c r="AF3184" s="17">
        <v>6.5760958419551901E-2</v>
      </c>
      <c r="AG3184" s="17">
        <v>1.7236126595499699E-2</v>
      </c>
      <c r="AH3184" s="17">
        <v>0.10236043095783801</v>
      </c>
      <c r="AI3184" s="17"/>
      <c r="AJ3184" s="17">
        <v>4.3516987542035798E-2</v>
      </c>
      <c r="AK3184" s="17">
        <v>3.05656049421053E-2</v>
      </c>
      <c r="AL3184" s="17">
        <v>3.4345052332413598E-2</v>
      </c>
      <c r="AM3184" s="17"/>
      <c r="AN3184" s="17">
        <v>9.3310422621252206E-2</v>
      </c>
      <c r="AO3184" s="17">
        <v>4.3165380259821202E-2</v>
      </c>
      <c r="AP3184" s="17">
        <v>3.1013768597621599E-2</v>
      </c>
      <c r="AQ3184" s="17">
        <v>3.2546534627507298E-2</v>
      </c>
      <c r="AR3184" s="17">
        <v>7.5873512735474893E-2</v>
      </c>
      <c r="AS3184" s="17"/>
      <c r="AT3184" s="17">
        <v>4.3014975884025301E-2</v>
      </c>
      <c r="AU3184" s="17">
        <v>0.13304265337149301</v>
      </c>
      <c r="AV3184" s="17"/>
      <c r="AW3184" s="17">
        <v>3.0002797070699701E-2</v>
      </c>
      <c r="AX3184" s="17">
        <v>5.36402909493622E-2</v>
      </c>
      <c r="AY3184" s="17">
        <v>6.3772785360085196E-2</v>
      </c>
    </row>
    <row r="3185" spans="2:51">
      <c r="C3185" s="17"/>
      <c r="D3185" s="17"/>
      <c r="E3185" s="17"/>
      <c r="F3185" s="17"/>
      <c r="G3185" s="17"/>
      <c r="H3185" s="17"/>
      <c r="I3185" s="17"/>
      <c r="J3185" s="17"/>
      <c r="K3185" s="17"/>
      <c r="L3185" s="17"/>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7"/>
      <c r="AI3185" s="17"/>
      <c r="AJ3185" s="17"/>
      <c r="AK3185" s="17"/>
      <c r="AL3185" s="17"/>
      <c r="AM3185" s="17"/>
      <c r="AN3185" s="17"/>
      <c r="AO3185" s="17"/>
      <c r="AP3185" s="17"/>
      <c r="AQ3185" s="17"/>
      <c r="AR3185" s="17"/>
      <c r="AS3185" s="17"/>
      <c r="AT3185" s="17"/>
      <c r="AU3185" s="17"/>
      <c r="AV3185" s="17"/>
      <c r="AW3185" s="17"/>
      <c r="AX3185" s="17"/>
      <c r="AY3185" s="17"/>
    </row>
    <row r="3186" spans="2:51">
      <c r="B3186" s="6" t="s">
        <v>622</v>
      </c>
      <c r="C3186" s="17"/>
      <c r="D3186" s="17"/>
      <c r="E3186" s="17"/>
      <c r="F3186" s="17"/>
      <c r="G3186" s="17"/>
      <c r="H3186" s="17"/>
      <c r="I3186" s="17"/>
      <c r="J3186" s="17"/>
      <c r="K3186" s="17"/>
      <c r="L3186" s="17"/>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7"/>
      <c r="AI3186" s="17"/>
      <c r="AJ3186" s="17"/>
      <c r="AK3186" s="17"/>
      <c r="AL3186" s="17"/>
      <c r="AM3186" s="17"/>
      <c r="AN3186" s="17"/>
      <c r="AO3186" s="17"/>
      <c r="AP3186" s="17"/>
      <c r="AQ3186" s="17"/>
      <c r="AR3186" s="17"/>
      <c r="AS3186" s="17"/>
      <c r="AT3186" s="17"/>
      <c r="AU3186" s="17"/>
      <c r="AV3186" s="17"/>
      <c r="AW3186" s="17"/>
      <c r="AX3186" s="17"/>
      <c r="AY3186" s="17"/>
    </row>
    <row r="3187" spans="2:51">
      <c r="B3187" s="25" t="s">
        <v>32</v>
      </c>
      <c r="C3187" s="17"/>
      <c r="D3187" s="17"/>
      <c r="E3187" s="17"/>
      <c r="F3187" s="17"/>
      <c r="G3187" s="17"/>
      <c r="H3187" s="17"/>
      <c r="I3187" s="17"/>
      <c r="J3187" s="17"/>
      <c r="K3187" s="17"/>
      <c r="L3187" s="17"/>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7"/>
      <c r="AI3187" s="17"/>
      <c r="AJ3187" s="17"/>
      <c r="AK3187" s="17"/>
      <c r="AL3187" s="17"/>
      <c r="AM3187" s="17"/>
      <c r="AN3187" s="17"/>
      <c r="AO3187" s="17"/>
      <c r="AP3187" s="17"/>
      <c r="AQ3187" s="17"/>
      <c r="AR3187" s="17"/>
      <c r="AS3187" s="17"/>
      <c r="AT3187" s="17"/>
      <c r="AU3187" s="17"/>
      <c r="AV3187" s="17"/>
      <c r="AW3187" s="17"/>
      <c r="AX3187" s="17"/>
      <c r="AY3187" s="17"/>
    </row>
    <row r="3188" spans="2:51">
      <c r="B3188" t="s">
        <v>610</v>
      </c>
      <c r="C3188" s="17">
        <v>0.29038197245067499</v>
      </c>
      <c r="D3188" s="17">
        <v>0.31046794189390498</v>
      </c>
      <c r="E3188" s="17">
        <v>0.27007932422770398</v>
      </c>
      <c r="F3188" s="17"/>
      <c r="G3188" s="17">
        <v>0.200720333130779</v>
      </c>
      <c r="H3188" s="17">
        <v>0.28897632514092297</v>
      </c>
      <c r="I3188" s="17">
        <v>0.30457281853789098</v>
      </c>
      <c r="J3188" s="17">
        <v>0.28642747703306698</v>
      </c>
      <c r="K3188" s="17">
        <v>0.25798362625114701</v>
      </c>
      <c r="L3188" s="17">
        <v>0.34018090139867602</v>
      </c>
      <c r="M3188" s="17"/>
      <c r="N3188" s="17">
        <v>0.42518794034099</v>
      </c>
      <c r="O3188" s="17">
        <v>0.25826163789096701</v>
      </c>
      <c r="P3188" s="17">
        <v>0.26617385572031999</v>
      </c>
      <c r="Q3188" s="17">
        <v>0.20216034664904201</v>
      </c>
      <c r="R3188" s="17"/>
      <c r="S3188" s="17" t="s">
        <v>222</v>
      </c>
      <c r="T3188" s="17" t="s">
        <v>222</v>
      </c>
      <c r="U3188" s="17" t="s">
        <v>222</v>
      </c>
      <c r="V3188" s="17" t="s">
        <v>222</v>
      </c>
      <c r="W3188" s="17" t="s">
        <v>222</v>
      </c>
      <c r="X3188" s="17" t="s">
        <v>222</v>
      </c>
      <c r="Y3188" s="17" t="s">
        <v>222</v>
      </c>
      <c r="Z3188" s="17" t="s">
        <v>222</v>
      </c>
      <c r="AA3188" s="17" t="s">
        <v>222</v>
      </c>
      <c r="AB3188" s="17">
        <v>0.29038197245067499</v>
      </c>
      <c r="AC3188" s="17" t="s">
        <v>222</v>
      </c>
      <c r="AD3188" s="17" t="s">
        <v>222</v>
      </c>
      <c r="AE3188" s="17"/>
      <c r="AF3188" s="17">
        <v>0.24488661766790101</v>
      </c>
      <c r="AG3188" s="17">
        <v>0.34401122163239101</v>
      </c>
      <c r="AH3188" s="17">
        <v>0.15448244250593701</v>
      </c>
      <c r="AI3188" s="17"/>
      <c r="AJ3188" s="17">
        <v>0.245417712190348</v>
      </c>
      <c r="AK3188" s="17">
        <v>0.29545830348209301</v>
      </c>
      <c r="AL3188" s="17">
        <v>0.30927250465936901</v>
      </c>
      <c r="AM3188" s="17"/>
      <c r="AN3188" s="17">
        <v>0.183880803370148</v>
      </c>
      <c r="AO3188" s="17">
        <v>0.253089801890577</v>
      </c>
      <c r="AP3188" s="17">
        <v>0.30184729112403902</v>
      </c>
      <c r="AQ3188" s="17">
        <v>0.43247720435695503</v>
      </c>
      <c r="AR3188" s="17">
        <v>0.72745059703279702</v>
      </c>
      <c r="AS3188" s="17"/>
      <c r="AT3188" s="17">
        <v>0.28908094455720201</v>
      </c>
      <c r="AU3188" s="17">
        <v>0.28279632341050298</v>
      </c>
      <c r="AV3188" s="17"/>
      <c r="AW3188" s="17">
        <v>0.38990434771751298</v>
      </c>
      <c r="AX3188" s="17">
        <v>0.24016057038069999</v>
      </c>
      <c r="AY3188" s="17">
        <v>0.19498399916682699</v>
      </c>
    </row>
    <row r="3189" spans="2:51">
      <c r="B3189" t="s">
        <v>611</v>
      </c>
      <c r="C3189" s="17">
        <v>0.50587719604854797</v>
      </c>
      <c r="D3189" s="17">
        <v>0.51196728042685502</v>
      </c>
      <c r="E3189" s="17">
        <v>0.500141129560005</v>
      </c>
      <c r="F3189" s="17"/>
      <c r="G3189" s="17">
        <v>0.58648919747561201</v>
      </c>
      <c r="H3189" s="17">
        <v>0.455485703656486</v>
      </c>
      <c r="I3189" s="17">
        <v>0.47668909950960903</v>
      </c>
      <c r="J3189" s="17">
        <v>0.51810431085938002</v>
      </c>
      <c r="K3189" s="17">
        <v>0.50430924207929795</v>
      </c>
      <c r="L3189" s="17">
        <v>0.52087768159403902</v>
      </c>
      <c r="M3189" s="17"/>
      <c r="N3189" s="17">
        <v>0.45845098268468398</v>
      </c>
      <c r="O3189" s="17">
        <v>0.52872581125627904</v>
      </c>
      <c r="P3189" s="17">
        <v>0.50251914636853501</v>
      </c>
      <c r="Q3189" s="17">
        <v>0.53716569781844004</v>
      </c>
      <c r="R3189" s="17"/>
      <c r="S3189" s="17" t="s">
        <v>222</v>
      </c>
      <c r="T3189" s="17" t="s">
        <v>222</v>
      </c>
      <c r="U3189" s="17" t="s">
        <v>222</v>
      </c>
      <c r="V3189" s="17" t="s">
        <v>222</v>
      </c>
      <c r="W3189" s="17" t="s">
        <v>222</v>
      </c>
      <c r="X3189" s="17" t="s">
        <v>222</v>
      </c>
      <c r="Y3189" s="17" t="s">
        <v>222</v>
      </c>
      <c r="Z3189" s="17" t="s">
        <v>222</v>
      </c>
      <c r="AA3189" s="17" t="s">
        <v>222</v>
      </c>
      <c r="AB3189" s="17">
        <v>0.50587719604854797</v>
      </c>
      <c r="AC3189" s="17" t="s">
        <v>222</v>
      </c>
      <c r="AD3189" s="17" t="s">
        <v>222</v>
      </c>
      <c r="AE3189" s="17"/>
      <c r="AF3189" s="17">
        <v>0.53437791575329396</v>
      </c>
      <c r="AG3189" s="17">
        <v>0.47900867904030597</v>
      </c>
      <c r="AH3189" s="17">
        <v>0.54674162495460898</v>
      </c>
      <c r="AI3189" s="17"/>
      <c r="AJ3189" s="17">
        <v>0.46959784351102901</v>
      </c>
      <c r="AK3189" s="17">
        <v>0.518759842706073</v>
      </c>
      <c r="AL3189" s="17">
        <v>0.51284933683918399</v>
      </c>
      <c r="AM3189" s="17"/>
      <c r="AN3189" s="17">
        <v>0.55054665138844305</v>
      </c>
      <c r="AO3189" s="17">
        <v>0.495592255049703</v>
      </c>
      <c r="AP3189" s="17">
        <v>0.53218837270943897</v>
      </c>
      <c r="AQ3189" s="17">
        <v>0.38039342652840602</v>
      </c>
      <c r="AR3189" s="17">
        <v>0.27254940296720298</v>
      </c>
      <c r="AS3189" s="17"/>
      <c r="AT3189" s="17">
        <v>0.51186090150903996</v>
      </c>
      <c r="AU3189" s="17">
        <v>0.444392265040363</v>
      </c>
      <c r="AV3189" s="17"/>
      <c r="AW3189" s="17">
        <v>0.47104382812808998</v>
      </c>
      <c r="AX3189" s="17">
        <v>0.54127162381266203</v>
      </c>
      <c r="AY3189" s="17">
        <v>0.534507029217694</v>
      </c>
    </row>
    <row r="3190" spans="2:51">
      <c r="B3190" t="s">
        <v>612</v>
      </c>
      <c r="C3190" s="17">
        <v>0.15820056354228701</v>
      </c>
      <c r="D3190" s="17">
        <v>0.129191477613397</v>
      </c>
      <c r="E3190" s="17">
        <v>0.18668778914209999</v>
      </c>
      <c r="F3190" s="17"/>
      <c r="G3190" s="17">
        <v>0.18815890831302201</v>
      </c>
      <c r="H3190" s="17">
        <v>0.19087164058824099</v>
      </c>
      <c r="I3190" s="17">
        <v>0.17124845557676099</v>
      </c>
      <c r="J3190" s="17">
        <v>0.14247355260320499</v>
      </c>
      <c r="K3190" s="17">
        <v>0.17911503667499801</v>
      </c>
      <c r="L3190" s="17">
        <v>0.114286743290774</v>
      </c>
      <c r="M3190" s="17"/>
      <c r="N3190" s="17">
        <v>0.100105853389543</v>
      </c>
      <c r="O3190" s="17">
        <v>0.182996316020031</v>
      </c>
      <c r="P3190" s="17">
        <v>0.16430198752407399</v>
      </c>
      <c r="Q3190" s="17">
        <v>0.189318766468316</v>
      </c>
      <c r="R3190" s="17"/>
      <c r="S3190" s="17" t="s">
        <v>222</v>
      </c>
      <c r="T3190" s="17" t="s">
        <v>222</v>
      </c>
      <c r="U3190" s="17" t="s">
        <v>222</v>
      </c>
      <c r="V3190" s="17" t="s">
        <v>222</v>
      </c>
      <c r="W3190" s="17" t="s">
        <v>222</v>
      </c>
      <c r="X3190" s="17" t="s">
        <v>222</v>
      </c>
      <c r="Y3190" s="17" t="s">
        <v>222</v>
      </c>
      <c r="Z3190" s="17" t="s">
        <v>222</v>
      </c>
      <c r="AA3190" s="17" t="s">
        <v>222</v>
      </c>
      <c r="AB3190" s="17">
        <v>0.15820056354228701</v>
      </c>
      <c r="AC3190" s="17" t="s">
        <v>222</v>
      </c>
      <c r="AD3190" s="17" t="s">
        <v>222</v>
      </c>
      <c r="AE3190" s="17"/>
      <c r="AF3190" s="17">
        <v>0.150441472598008</v>
      </c>
      <c r="AG3190" s="17">
        <v>0.14303449152224401</v>
      </c>
      <c r="AH3190" s="17">
        <v>0.24478167016642999</v>
      </c>
      <c r="AI3190" s="17"/>
      <c r="AJ3190" s="17">
        <v>0.19515833138640801</v>
      </c>
      <c r="AK3190" s="17">
        <v>0.15391874720734799</v>
      </c>
      <c r="AL3190" s="17">
        <v>0.13974475363066499</v>
      </c>
      <c r="AM3190" s="17"/>
      <c r="AN3190" s="17">
        <v>0.18777400395992699</v>
      </c>
      <c r="AO3190" s="17">
        <v>0.17362177796706299</v>
      </c>
      <c r="AP3190" s="17">
        <v>0.13928916379284401</v>
      </c>
      <c r="AQ3190" s="17">
        <v>0.157613734780083</v>
      </c>
      <c r="AR3190" s="17">
        <v>0</v>
      </c>
      <c r="AS3190" s="17"/>
      <c r="AT3190" s="17">
        <v>0.15208392662190401</v>
      </c>
      <c r="AU3190" s="17">
        <v>0.24433077139069601</v>
      </c>
      <c r="AV3190" s="17"/>
      <c r="AW3190" s="17">
        <v>0.116561335020121</v>
      </c>
      <c r="AX3190" s="17">
        <v>0.18033637529313001</v>
      </c>
      <c r="AY3190" s="17">
        <v>0.19781398263549599</v>
      </c>
    </row>
    <row r="3191" spans="2:51">
      <c r="B3191" t="s">
        <v>613</v>
      </c>
      <c r="C3191" s="17">
        <v>4.5540267958490602E-2</v>
      </c>
      <c r="D3191" s="17">
        <v>4.8373300065842201E-2</v>
      </c>
      <c r="E3191" s="17">
        <v>4.3091757070190799E-2</v>
      </c>
      <c r="F3191" s="17"/>
      <c r="G3191" s="17">
        <v>2.4631561080586901E-2</v>
      </c>
      <c r="H3191" s="17">
        <v>6.4666330614348802E-2</v>
      </c>
      <c r="I3191" s="17">
        <v>4.7489626375739898E-2</v>
      </c>
      <c r="J3191" s="17">
        <v>5.2994659504349E-2</v>
      </c>
      <c r="K3191" s="17">
        <v>5.8592094994556997E-2</v>
      </c>
      <c r="L3191" s="17">
        <v>2.46546737165118E-2</v>
      </c>
      <c r="M3191" s="17"/>
      <c r="N3191" s="17">
        <v>1.6255223584782499E-2</v>
      </c>
      <c r="O3191" s="17">
        <v>3.0016234832722401E-2</v>
      </c>
      <c r="P3191" s="17">
        <v>6.7005010387071004E-2</v>
      </c>
      <c r="Q3191" s="17">
        <v>7.1355189064202407E-2</v>
      </c>
      <c r="R3191" s="17"/>
      <c r="S3191" s="17" t="s">
        <v>222</v>
      </c>
      <c r="T3191" s="17" t="s">
        <v>222</v>
      </c>
      <c r="U3191" s="17" t="s">
        <v>222</v>
      </c>
      <c r="V3191" s="17" t="s">
        <v>222</v>
      </c>
      <c r="W3191" s="17" t="s">
        <v>222</v>
      </c>
      <c r="X3191" s="17" t="s">
        <v>222</v>
      </c>
      <c r="Y3191" s="17" t="s">
        <v>222</v>
      </c>
      <c r="Z3191" s="17" t="s">
        <v>222</v>
      </c>
      <c r="AA3191" s="17" t="s">
        <v>222</v>
      </c>
      <c r="AB3191" s="17">
        <v>4.5540267958490602E-2</v>
      </c>
      <c r="AC3191" s="17" t="s">
        <v>222</v>
      </c>
      <c r="AD3191" s="17" t="s">
        <v>222</v>
      </c>
      <c r="AE3191" s="17"/>
      <c r="AF3191" s="17">
        <v>7.0293993980796804E-2</v>
      </c>
      <c r="AG3191" s="17">
        <v>3.39456078050588E-2</v>
      </c>
      <c r="AH3191" s="17">
        <v>5.3994262373024002E-2</v>
      </c>
      <c r="AI3191" s="17"/>
      <c r="AJ3191" s="17">
        <v>8.9826112912215594E-2</v>
      </c>
      <c r="AK3191" s="17">
        <v>3.1863106604486498E-2</v>
      </c>
      <c r="AL3191" s="17">
        <v>3.8133404870782497E-2</v>
      </c>
      <c r="AM3191" s="17"/>
      <c r="AN3191" s="17">
        <v>7.77985412814826E-2</v>
      </c>
      <c r="AO3191" s="17">
        <v>7.7696165092657296E-2</v>
      </c>
      <c r="AP3191" s="17">
        <v>2.6675172373677902E-2</v>
      </c>
      <c r="AQ3191" s="17">
        <v>2.9515634334554799E-2</v>
      </c>
      <c r="AR3191" s="17">
        <v>0</v>
      </c>
      <c r="AS3191" s="17"/>
      <c r="AT3191" s="17">
        <v>4.6974227311853203E-2</v>
      </c>
      <c r="AU3191" s="17">
        <v>2.8480640158438299E-2</v>
      </c>
      <c r="AV3191" s="17"/>
      <c r="AW3191" s="17">
        <v>2.24904891342751E-2</v>
      </c>
      <c r="AX3191" s="17">
        <v>3.8231430513506998E-2</v>
      </c>
      <c r="AY3191" s="17">
        <v>7.2694988979982597E-2</v>
      </c>
    </row>
    <row r="3192" spans="2:51">
      <c r="C3192" s="17"/>
      <c r="D3192" s="17"/>
      <c r="E3192" s="17"/>
      <c r="F3192" s="17"/>
      <c r="G3192" s="17"/>
      <c r="H3192" s="17"/>
      <c r="I3192" s="17"/>
      <c r="J3192" s="17"/>
      <c r="K3192" s="17"/>
      <c r="L3192" s="17"/>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7"/>
      <c r="AI3192" s="17"/>
      <c r="AJ3192" s="17"/>
      <c r="AK3192" s="17"/>
      <c r="AL3192" s="17"/>
      <c r="AM3192" s="17"/>
      <c r="AN3192" s="17"/>
      <c r="AO3192" s="17"/>
      <c r="AP3192" s="17"/>
      <c r="AQ3192" s="17"/>
      <c r="AR3192" s="17"/>
      <c r="AS3192" s="17"/>
      <c r="AT3192" s="17"/>
      <c r="AU3192" s="17"/>
      <c r="AV3192" s="17"/>
      <c r="AW3192" s="17"/>
      <c r="AX3192" s="17"/>
      <c r="AY3192" s="17"/>
    </row>
    <row r="3193" spans="2:51">
      <c r="B3193" s="6" t="s">
        <v>623</v>
      </c>
      <c r="C3193" s="17"/>
      <c r="D3193" s="17"/>
      <c r="E3193" s="17"/>
      <c r="F3193" s="17"/>
      <c r="G3193" s="17"/>
      <c r="H3193" s="17"/>
      <c r="I3193" s="17"/>
      <c r="J3193" s="17"/>
      <c r="K3193" s="17"/>
      <c r="L3193" s="17"/>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7"/>
      <c r="AI3193" s="17"/>
      <c r="AJ3193" s="17"/>
      <c r="AK3193" s="17"/>
      <c r="AL3193" s="17"/>
      <c r="AM3193" s="17"/>
      <c r="AN3193" s="17"/>
      <c r="AO3193" s="17"/>
      <c r="AP3193" s="17"/>
      <c r="AQ3193" s="17"/>
      <c r="AR3193" s="17"/>
      <c r="AS3193" s="17"/>
      <c r="AT3193" s="17"/>
      <c r="AU3193" s="17"/>
      <c r="AV3193" s="17"/>
      <c r="AW3193" s="17"/>
      <c r="AX3193" s="17"/>
      <c r="AY3193" s="17"/>
    </row>
    <row r="3194" spans="2:51">
      <c r="B3194" s="25" t="s">
        <v>34</v>
      </c>
      <c r="C3194" s="17"/>
      <c r="D3194" s="17"/>
      <c r="E3194" s="17"/>
      <c r="F3194" s="17"/>
      <c r="G3194" s="17"/>
      <c r="H3194" s="17"/>
      <c r="I3194" s="17"/>
      <c r="J3194" s="17"/>
      <c r="K3194" s="17"/>
      <c r="L3194" s="17"/>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7"/>
      <c r="AI3194" s="17"/>
      <c r="AJ3194" s="17"/>
      <c r="AK3194" s="17"/>
      <c r="AL3194" s="17"/>
      <c r="AM3194" s="17"/>
      <c r="AN3194" s="17"/>
      <c r="AO3194" s="17"/>
      <c r="AP3194" s="17"/>
      <c r="AQ3194" s="17"/>
      <c r="AR3194" s="17"/>
      <c r="AS3194" s="17"/>
      <c r="AT3194" s="17"/>
      <c r="AU3194" s="17"/>
      <c r="AV3194" s="17"/>
      <c r="AW3194" s="17"/>
      <c r="AX3194" s="17"/>
      <c r="AY3194" s="17"/>
    </row>
    <row r="3195" spans="2:51">
      <c r="B3195" t="s">
        <v>610</v>
      </c>
      <c r="C3195" s="17">
        <v>0.20210606640734299</v>
      </c>
      <c r="D3195" s="17">
        <v>0.23587652566221201</v>
      </c>
      <c r="E3195" s="17">
        <v>0.17424489053613801</v>
      </c>
      <c r="F3195" s="17"/>
      <c r="G3195" s="17">
        <v>0.128934268129101</v>
      </c>
      <c r="H3195" s="17">
        <v>0.132825369204076</v>
      </c>
      <c r="I3195" s="17">
        <v>0.21239254440455099</v>
      </c>
      <c r="J3195" s="17">
        <v>0.18101510325501299</v>
      </c>
      <c r="K3195" s="17">
        <v>0.27252667282438497</v>
      </c>
      <c r="L3195" s="17">
        <v>0.222252742883218</v>
      </c>
      <c r="M3195" s="17"/>
      <c r="N3195" s="17">
        <v>0.23913729573099299</v>
      </c>
      <c r="O3195" s="17">
        <v>0.177171727541961</v>
      </c>
      <c r="P3195" s="17">
        <v>0.213040515575454</v>
      </c>
      <c r="Q3195" s="17">
        <v>0.18423388597125401</v>
      </c>
      <c r="R3195" s="17"/>
      <c r="S3195" s="17" t="s">
        <v>222</v>
      </c>
      <c r="T3195" s="17" t="s">
        <v>222</v>
      </c>
      <c r="U3195" s="17" t="s">
        <v>222</v>
      </c>
      <c r="V3195" s="17" t="s">
        <v>222</v>
      </c>
      <c r="W3195" s="17" t="s">
        <v>222</v>
      </c>
      <c r="X3195" s="17" t="s">
        <v>222</v>
      </c>
      <c r="Y3195" s="17" t="s">
        <v>222</v>
      </c>
      <c r="Z3195" s="17" t="s">
        <v>222</v>
      </c>
      <c r="AA3195" s="17" t="s">
        <v>222</v>
      </c>
      <c r="AB3195" s="17" t="s">
        <v>222</v>
      </c>
      <c r="AC3195" s="17">
        <v>0.20210606640734299</v>
      </c>
      <c r="AD3195" s="17" t="s">
        <v>222</v>
      </c>
      <c r="AE3195" s="17"/>
      <c r="AF3195" s="17">
        <v>0.224362382271698</v>
      </c>
      <c r="AG3195" s="17">
        <v>0.21296958581957001</v>
      </c>
      <c r="AH3195" s="17">
        <v>0.14297881036545201</v>
      </c>
      <c r="AI3195" s="17"/>
      <c r="AJ3195" s="17">
        <v>0.242131723898105</v>
      </c>
      <c r="AK3195" s="17">
        <v>0.19696022830551499</v>
      </c>
      <c r="AL3195" s="17">
        <v>8.0458233105621196E-2</v>
      </c>
      <c r="AM3195" s="17"/>
      <c r="AN3195" s="17">
        <v>0.19342603442526901</v>
      </c>
      <c r="AO3195" s="17">
        <v>0.22929016154585399</v>
      </c>
      <c r="AP3195" s="17">
        <v>0.18194536989782301</v>
      </c>
      <c r="AQ3195" s="17">
        <v>0.225599520595789</v>
      </c>
      <c r="AR3195" s="17">
        <v>0.12614318380259601</v>
      </c>
      <c r="AS3195" s="17"/>
      <c r="AT3195" s="17">
        <v>0.20767618375631</v>
      </c>
      <c r="AU3195" s="17">
        <v>0</v>
      </c>
      <c r="AV3195" s="17"/>
      <c r="AW3195" s="17">
        <v>0.24957027063496101</v>
      </c>
      <c r="AX3195" s="17">
        <v>0.28769535039359201</v>
      </c>
      <c r="AY3195" s="17">
        <v>0.136071815917818</v>
      </c>
    </row>
    <row r="3196" spans="2:51">
      <c r="B3196" t="s">
        <v>611</v>
      </c>
      <c r="C3196" s="17">
        <v>0.50728128381196202</v>
      </c>
      <c r="D3196" s="17">
        <v>0.46466670372033703</v>
      </c>
      <c r="E3196" s="17">
        <v>0.54479910208145899</v>
      </c>
      <c r="F3196" s="17"/>
      <c r="G3196" s="17">
        <v>0.679973144530158</v>
      </c>
      <c r="H3196" s="17">
        <v>0.52541538131228804</v>
      </c>
      <c r="I3196" s="17">
        <v>0.49878425496411599</v>
      </c>
      <c r="J3196" s="17">
        <v>0.42725970635244098</v>
      </c>
      <c r="K3196" s="17">
        <v>0.449481166504829</v>
      </c>
      <c r="L3196" s="17">
        <v>0.52203177398629397</v>
      </c>
      <c r="M3196" s="17"/>
      <c r="N3196" s="17">
        <v>0.54600584235412597</v>
      </c>
      <c r="O3196" s="17">
        <v>0.45486638560731002</v>
      </c>
      <c r="P3196" s="17">
        <v>0.54942550733315698</v>
      </c>
      <c r="Q3196" s="17">
        <v>0.48783176974014397</v>
      </c>
      <c r="R3196" s="17"/>
      <c r="S3196" s="17" t="s">
        <v>222</v>
      </c>
      <c r="T3196" s="17" t="s">
        <v>222</v>
      </c>
      <c r="U3196" s="17" t="s">
        <v>222</v>
      </c>
      <c r="V3196" s="17" t="s">
        <v>222</v>
      </c>
      <c r="W3196" s="17" t="s">
        <v>222</v>
      </c>
      <c r="X3196" s="17" t="s">
        <v>222</v>
      </c>
      <c r="Y3196" s="17" t="s">
        <v>222</v>
      </c>
      <c r="Z3196" s="17" t="s">
        <v>222</v>
      </c>
      <c r="AA3196" s="17" t="s">
        <v>222</v>
      </c>
      <c r="AB3196" s="17" t="s">
        <v>222</v>
      </c>
      <c r="AC3196" s="17">
        <v>0.50728128381196202</v>
      </c>
      <c r="AD3196" s="17" t="s">
        <v>222</v>
      </c>
      <c r="AE3196" s="17"/>
      <c r="AF3196" s="17">
        <v>0.44246165338467602</v>
      </c>
      <c r="AG3196" s="17">
        <v>0.53075289867688302</v>
      </c>
      <c r="AH3196" s="17">
        <v>0.54424993871406102</v>
      </c>
      <c r="AI3196" s="17"/>
      <c r="AJ3196" s="17">
        <v>0.45746674143796401</v>
      </c>
      <c r="AK3196" s="17">
        <v>0.56065208087970297</v>
      </c>
      <c r="AL3196" s="17">
        <v>0.555463318496626</v>
      </c>
      <c r="AM3196" s="17"/>
      <c r="AN3196" s="17">
        <v>0.48253748245696498</v>
      </c>
      <c r="AO3196" s="17">
        <v>0.47432881489137602</v>
      </c>
      <c r="AP3196" s="17">
        <v>0.54828416057182805</v>
      </c>
      <c r="AQ3196" s="17">
        <v>0.59029656308007405</v>
      </c>
      <c r="AR3196" s="17">
        <v>0.87385681619740496</v>
      </c>
      <c r="AS3196" s="17"/>
      <c r="AT3196" s="17">
        <v>0.50226122815534102</v>
      </c>
      <c r="AU3196" s="17">
        <v>0.61671936696176599</v>
      </c>
      <c r="AV3196" s="17"/>
      <c r="AW3196" s="17">
        <v>0.48209540488269598</v>
      </c>
      <c r="AX3196" s="17">
        <v>0.56080428383136205</v>
      </c>
      <c r="AY3196" s="17">
        <v>0.51987150173739805</v>
      </c>
    </row>
    <row r="3197" spans="2:51">
      <c r="B3197" t="s">
        <v>612</v>
      </c>
      <c r="C3197" s="17">
        <v>0.24053901943998901</v>
      </c>
      <c r="D3197" s="17">
        <v>0.22846154579617201</v>
      </c>
      <c r="E3197" s="17">
        <v>0.248828702076308</v>
      </c>
      <c r="F3197" s="17"/>
      <c r="G3197" s="17">
        <v>0.191092587340741</v>
      </c>
      <c r="H3197" s="17">
        <v>0.25592481963375202</v>
      </c>
      <c r="I3197" s="17">
        <v>0.196906987657403</v>
      </c>
      <c r="J3197" s="17">
        <v>0.33771452982609401</v>
      </c>
      <c r="K3197" s="17">
        <v>0.24532489398474699</v>
      </c>
      <c r="L3197" s="17">
        <v>0.21765884907528299</v>
      </c>
      <c r="M3197" s="17"/>
      <c r="N3197" s="17">
        <v>0.20358756367807801</v>
      </c>
      <c r="O3197" s="17">
        <v>0.28202891830072102</v>
      </c>
      <c r="P3197" s="17">
        <v>0.185590242696451</v>
      </c>
      <c r="Q3197" s="17">
        <v>0.281244383159648</v>
      </c>
      <c r="R3197" s="17"/>
      <c r="S3197" s="17" t="s">
        <v>222</v>
      </c>
      <c r="T3197" s="17" t="s">
        <v>222</v>
      </c>
      <c r="U3197" s="17" t="s">
        <v>222</v>
      </c>
      <c r="V3197" s="17" t="s">
        <v>222</v>
      </c>
      <c r="W3197" s="17" t="s">
        <v>222</v>
      </c>
      <c r="X3197" s="17" t="s">
        <v>222</v>
      </c>
      <c r="Y3197" s="17" t="s">
        <v>222</v>
      </c>
      <c r="Z3197" s="17" t="s">
        <v>222</v>
      </c>
      <c r="AA3197" s="17" t="s">
        <v>222</v>
      </c>
      <c r="AB3197" s="17" t="s">
        <v>222</v>
      </c>
      <c r="AC3197" s="17">
        <v>0.24053901943998901</v>
      </c>
      <c r="AD3197" s="17" t="s">
        <v>222</v>
      </c>
      <c r="AE3197" s="17"/>
      <c r="AF3197" s="17">
        <v>0.278960222427523</v>
      </c>
      <c r="AG3197" s="17">
        <v>0.19304253243363201</v>
      </c>
      <c r="AH3197" s="17">
        <v>0.31277125092048602</v>
      </c>
      <c r="AI3197" s="17"/>
      <c r="AJ3197" s="17">
        <v>0.25272029461920598</v>
      </c>
      <c r="AK3197" s="17">
        <v>0.212913163650188</v>
      </c>
      <c r="AL3197" s="17">
        <v>0.364078448397753</v>
      </c>
      <c r="AM3197" s="17"/>
      <c r="AN3197" s="17">
        <v>0.29597374262553999</v>
      </c>
      <c r="AO3197" s="17">
        <v>0.228889785874207</v>
      </c>
      <c r="AP3197" s="17">
        <v>0.21290294675105501</v>
      </c>
      <c r="AQ3197" s="17">
        <v>0.16262487134865899</v>
      </c>
      <c r="AR3197" s="17">
        <v>0</v>
      </c>
      <c r="AS3197" s="17"/>
      <c r="AT3197" s="17">
        <v>0.238608910121935</v>
      </c>
      <c r="AU3197" s="17">
        <v>0.38328063303823401</v>
      </c>
      <c r="AV3197" s="17"/>
      <c r="AW3197" s="17">
        <v>0.204866959396484</v>
      </c>
      <c r="AX3197" s="17">
        <v>0.12795832831665099</v>
      </c>
      <c r="AY3197" s="17">
        <v>0.30111677650271101</v>
      </c>
    </row>
    <row r="3198" spans="2:51">
      <c r="B3198" t="s">
        <v>613</v>
      </c>
      <c r="C3198" s="17">
        <v>5.0073630340705597E-2</v>
      </c>
      <c r="D3198" s="17">
        <v>7.0995224821279401E-2</v>
      </c>
      <c r="E3198" s="17">
        <v>3.2127305306094901E-2</v>
      </c>
      <c r="F3198" s="17"/>
      <c r="G3198" s="17">
        <v>0</v>
      </c>
      <c r="H3198" s="17">
        <v>8.5834429849884805E-2</v>
      </c>
      <c r="I3198" s="17">
        <v>9.1916212973929601E-2</v>
      </c>
      <c r="J3198" s="17">
        <v>5.4010660566453199E-2</v>
      </c>
      <c r="K3198" s="17">
        <v>3.2667266686038601E-2</v>
      </c>
      <c r="L3198" s="17">
        <v>3.80566340552045E-2</v>
      </c>
      <c r="M3198" s="17"/>
      <c r="N3198" s="17">
        <v>1.1269298236803E-2</v>
      </c>
      <c r="O3198" s="17">
        <v>8.5932968550007996E-2</v>
      </c>
      <c r="P3198" s="17">
        <v>5.1943734394938101E-2</v>
      </c>
      <c r="Q3198" s="17">
        <v>4.66899611289536E-2</v>
      </c>
      <c r="R3198" s="17"/>
      <c r="S3198" s="17" t="s">
        <v>222</v>
      </c>
      <c r="T3198" s="17" t="s">
        <v>222</v>
      </c>
      <c r="U3198" s="17" t="s">
        <v>222</v>
      </c>
      <c r="V3198" s="17" t="s">
        <v>222</v>
      </c>
      <c r="W3198" s="17" t="s">
        <v>222</v>
      </c>
      <c r="X3198" s="17" t="s">
        <v>222</v>
      </c>
      <c r="Y3198" s="17" t="s">
        <v>222</v>
      </c>
      <c r="Z3198" s="17" t="s">
        <v>222</v>
      </c>
      <c r="AA3198" s="17" t="s">
        <v>222</v>
      </c>
      <c r="AB3198" s="17" t="s">
        <v>222</v>
      </c>
      <c r="AC3198" s="17">
        <v>5.0073630340705597E-2</v>
      </c>
      <c r="AD3198" s="17" t="s">
        <v>222</v>
      </c>
      <c r="AE3198" s="17"/>
      <c r="AF3198" s="17">
        <v>5.4215741916102803E-2</v>
      </c>
      <c r="AG3198" s="17">
        <v>6.3234983069915707E-2</v>
      </c>
      <c r="AH3198" s="17">
        <v>0</v>
      </c>
      <c r="AI3198" s="17"/>
      <c r="AJ3198" s="17">
        <v>4.7681240044724703E-2</v>
      </c>
      <c r="AK3198" s="17">
        <v>2.9474527164594502E-2</v>
      </c>
      <c r="AL3198" s="17">
        <v>0</v>
      </c>
      <c r="AM3198" s="17"/>
      <c r="AN3198" s="17">
        <v>2.8062740492225801E-2</v>
      </c>
      <c r="AO3198" s="17">
        <v>6.7491237688563799E-2</v>
      </c>
      <c r="AP3198" s="17">
        <v>5.6867522779293501E-2</v>
      </c>
      <c r="AQ3198" s="17">
        <v>2.14790449754769E-2</v>
      </c>
      <c r="AR3198" s="17">
        <v>0</v>
      </c>
      <c r="AS3198" s="17"/>
      <c r="AT3198" s="17">
        <v>5.1453677966413001E-2</v>
      </c>
      <c r="AU3198" s="17">
        <v>0</v>
      </c>
      <c r="AV3198" s="17"/>
      <c r="AW3198" s="17">
        <v>6.3467365085858707E-2</v>
      </c>
      <c r="AX3198" s="17">
        <v>2.3542037458394401E-2</v>
      </c>
      <c r="AY3198" s="17">
        <v>4.2939905842073398E-2</v>
      </c>
    </row>
    <row r="3199" spans="2:51">
      <c r="C3199" s="17"/>
      <c r="D3199" s="17"/>
      <c r="E3199" s="17"/>
      <c r="F3199" s="17"/>
      <c r="G3199" s="17"/>
      <c r="H3199" s="17"/>
      <c r="I3199" s="17"/>
      <c r="J3199" s="17"/>
      <c r="K3199" s="17"/>
      <c r="L3199" s="17"/>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7"/>
      <c r="AI3199" s="17"/>
      <c r="AJ3199" s="17"/>
      <c r="AK3199" s="17"/>
      <c r="AL3199" s="17"/>
      <c r="AM3199" s="17"/>
      <c r="AN3199" s="17"/>
      <c r="AO3199" s="17"/>
      <c r="AP3199" s="17"/>
      <c r="AQ3199" s="17"/>
      <c r="AR3199" s="17"/>
      <c r="AS3199" s="17"/>
      <c r="AT3199" s="17"/>
      <c r="AU3199" s="17"/>
      <c r="AV3199" s="17"/>
      <c r="AW3199" s="17"/>
      <c r="AX3199" s="17"/>
      <c r="AY3199" s="17"/>
    </row>
    <row r="3200" spans="2:51">
      <c r="B3200" s="6" t="s">
        <v>624</v>
      </c>
      <c r="C3200" s="17"/>
      <c r="D3200" s="17"/>
      <c r="E3200" s="17"/>
      <c r="F3200" s="17"/>
      <c r="G3200" s="17"/>
      <c r="H3200" s="17"/>
      <c r="I3200" s="17"/>
      <c r="J3200" s="17"/>
      <c r="K3200" s="17"/>
      <c r="L3200" s="17"/>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7"/>
      <c r="AI3200" s="17"/>
      <c r="AJ3200" s="17"/>
      <c r="AK3200" s="17"/>
      <c r="AL3200" s="17"/>
      <c r="AM3200" s="17"/>
      <c r="AN3200" s="17"/>
      <c r="AO3200" s="17"/>
      <c r="AP3200" s="17"/>
      <c r="AQ3200" s="17"/>
      <c r="AR3200" s="17"/>
      <c r="AS3200" s="17"/>
      <c r="AT3200" s="17"/>
      <c r="AU3200" s="17"/>
      <c r="AV3200" s="17"/>
      <c r="AW3200" s="17"/>
      <c r="AX3200" s="17"/>
      <c r="AY3200" s="17"/>
    </row>
    <row r="3201" spans="2:51">
      <c r="B3201" s="25" t="s">
        <v>33</v>
      </c>
      <c r="C3201" s="17"/>
      <c r="D3201" s="17"/>
      <c r="E3201" s="17"/>
      <c r="F3201" s="17"/>
      <c r="G3201" s="17"/>
      <c r="H3201" s="17"/>
      <c r="I3201" s="17"/>
      <c r="J3201" s="17"/>
      <c r="K3201" s="17"/>
      <c r="L3201" s="17"/>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7"/>
      <c r="AI3201" s="17"/>
      <c r="AJ3201" s="17"/>
      <c r="AK3201" s="17"/>
      <c r="AL3201" s="17"/>
      <c r="AM3201" s="17"/>
      <c r="AN3201" s="17"/>
      <c r="AO3201" s="17"/>
      <c r="AP3201" s="17"/>
      <c r="AQ3201" s="17"/>
      <c r="AR3201" s="17"/>
      <c r="AS3201" s="17"/>
      <c r="AT3201" s="17"/>
      <c r="AU3201" s="17"/>
      <c r="AV3201" s="17"/>
      <c r="AW3201" s="17"/>
      <c r="AX3201" s="17"/>
      <c r="AY3201" s="17"/>
    </row>
    <row r="3202" spans="2:51">
      <c r="B3202" t="s">
        <v>610</v>
      </c>
      <c r="C3202" s="17">
        <v>0.24315540337750599</v>
      </c>
      <c r="D3202" s="17">
        <v>0.221818885006899</v>
      </c>
      <c r="E3202" s="17">
        <v>0.26143815437068102</v>
      </c>
      <c r="F3202" s="17"/>
      <c r="G3202" s="17">
        <v>0.210626479789603</v>
      </c>
      <c r="H3202" s="17">
        <v>0.26501639553630502</v>
      </c>
      <c r="I3202" s="17">
        <v>0.19327733671625999</v>
      </c>
      <c r="J3202" s="17">
        <v>0.18694027517751199</v>
      </c>
      <c r="K3202" s="17">
        <v>0.36089076597921899</v>
      </c>
      <c r="L3202" s="17">
        <v>0.22332868150636401</v>
      </c>
      <c r="M3202" s="17"/>
      <c r="N3202" s="17">
        <v>0.32707877244983402</v>
      </c>
      <c r="O3202" s="17">
        <v>0.18356428775431699</v>
      </c>
      <c r="P3202" s="17">
        <v>0.232056993828303</v>
      </c>
      <c r="Q3202" s="17">
        <v>0.20517179242811201</v>
      </c>
      <c r="R3202" s="17"/>
      <c r="S3202" s="17" t="s">
        <v>222</v>
      </c>
      <c r="T3202" s="17" t="s">
        <v>222</v>
      </c>
      <c r="U3202" s="17" t="s">
        <v>222</v>
      </c>
      <c r="V3202" s="17" t="s">
        <v>222</v>
      </c>
      <c r="W3202" s="17" t="s">
        <v>222</v>
      </c>
      <c r="X3202" s="17" t="s">
        <v>222</v>
      </c>
      <c r="Y3202" s="17" t="s">
        <v>222</v>
      </c>
      <c r="Z3202" s="17" t="s">
        <v>222</v>
      </c>
      <c r="AA3202" s="17" t="s">
        <v>222</v>
      </c>
      <c r="AB3202" s="17" t="s">
        <v>222</v>
      </c>
      <c r="AC3202" s="17" t="s">
        <v>222</v>
      </c>
      <c r="AD3202" s="17">
        <v>0.24315540337750599</v>
      </c>
      <c r="AE3202" s="17"/>
      <c r="AF3202" s="17">
        <v>0.29109911232641</v>
      </c>
      <c r="AG3202" s="17">
        <v>0.29538803607055902</v>
      </c>
      <c r="AH3202" s="17">
        <v>5.3884126505342203E-2</v>
      </c>
      <c r="AI3202" s="17"/>
      <c r="AJ3202" s="17">
        <v>0.24807886323780201</v>
      </c>
      <c r="AK3202" s="17">
        <v>0.296831567092945</v>
      </c>
      <c r="AL3202" s="17">
        <v>0.45115847576741802</v>
      </c>
      <c r="AM3202" s="17"/>
      <c r="AN3202" s="17">
        <v>0.169180091866732</v>
      </c>
      <c r="AO3202" s="17">
        <v>0.200864835850286</v>
      </c>
      <c r="AP3202" s="17">
        <v>0.25099913698812798</v>
      </c>
      <c r="AQ3202" s="17">
        <v>0.31627166581725202</v>
      </c>
      <c r="AR3202" s="17">
        <v>0.66784511704014604</v>
      </c>
      <c r="AS3202" s="17"/>
      <c r="AT3202" s="17">
        <v>0.24898957154794099</v>
      </c>
      <c r="AU3202" s="17">
        <v>0</v>
      </c>
      <c r="AV3202" s="17"/>
      <c r="AW3202" s="17">
        <v>0.29547296027536601</v>
      </c>
      <c r="AX3202" s="17">
        <v>0.34868717790743697</v>
      </c>
      <c r="AY3202" s="17">
        <v>0.158488191097549</v>
      </c>
    </row>
    <row r="3203" spans="2:51">
      <c r="B3203" t="s">
        <v>611</v>
      </c>
      <c r="C3203" s="17">
        <v>0.51629782886954101</v>
      </c>
      <c r="D3203" s="17">
        <v>0.46516025978736603</v>
      </c>
      <c r="E3203" s="17">
        <v>0.56011638565965005</v>
      </c>
      <c r="F3203" s="17"/>
      <c r="G3203" s="17">
        <v>0.64526565482178599</v>
      </c>
      <c r="H3203" s="17">
        <v>0.54130680471214099</v>
      </c>
      <c r="I3203" s="17">
        <v>0.53387028610847698</v>
      </c>
      <c r="J3203" s="17">
        <v>0.48078085611662702</v>
      </c>
      <c r="K3203" s="17">
        <v>0.42009084922217899</v>
      </c>
      <c r="L3203" s="17">
        <v>0.567324945168172</v>
      </c>
      <c r="M3203" s="17"/>
      <c r="N3203" s="17">
        <v>0.48984165342272301</v>
      </c>
      <c r="O3203" s="17">
        <v>0.57212320985983001</v>
      </c>
      <c r="P3203" s="17">
        <v>0.51576179771064301</v>
      </c>
      <c r="Q3203" s="17">
        <v>0.50056378751925301</v>
      </c>
      <c r="R3203" s="17"/>
      <c r="S3203" s="17" t="s">
        <v>222</v>
      </c>
      <c r="T3203" s="17" t="s">
        <v>222</v>
      </c>
      <c r="U3203" s="17" t="s">
        <v>222</v>
      </c>
      <c r="V3203" s="17" t="s">
        <v>222</v>
      </c>
      <c r="W3203" s="17" t="s">
        <v>222</v>
      </c>
      <c r="X3203" s="17" t="s">
        <v>222</v>
      </c>
      <c r="Y3203" s="17" t="s">
        <v>222</v>
      </c>
      <c r="Z3203" s="17" t="s">
        <v>222</v>
      </c>
      <c r="AA3203" s="17" t="s">
        <v>222</v>
      </c>
      <c r="AB3203" s="17" t="s">
        <v>222</v>
      </c>
      <c r="AC3203" s="17" t="s">
        <v>222</v>
      </c>
      <c r="AD3203" s="17">
        <v>0.51629782886954101</v>
      </c>
      <c r="AE3203" s="17"/>
      <c r="AF3203" s="17">
        <v>0.49651384484776101</v>
      </c>
      <c r="AG3203" s="17">
        <v>0.50266298939005005</v>
      </c>
      <c r="AH3203" s="17">
        <v>0.544481242447313</v>
      </c>
      <c r="AI3203" s="17"/>
      <c r="AJ3203" s="17">
        <v>0.56062585018670597</v>
      </c>
      <c r="AK3203" s="17">
        <v>0.51773947021469302</v>
      </c>
      <c r="AL3203" s="17">
        <v>0.54884152423258203</v>
      </c>
      <c r="AM3203" s="17"/>
      <c r="AN3203" s="17">
        <v>0.47513816474681903</v>
      </c>
      <c r="AO3203" s="17">
        <v>0.53602254733036503</v>
      </c>
      <c r="AP3203" s="17">
        <v>0.59738974243729503</v>
      </c>
      <c r="AQ3203" s="17">
        <v>0.51224507047905299</v>
      </c>
      <c r="AR3203" s="17">
        <v>0.33215488295985501</v>
      </c>
      <c r="AS3203" s="17"/>
      <c r="AT3203" s="17">
        <v>0.51156419096702999</v>
      </c>
      <c r="AU3203" s="17">
        <v>1</v>
      </c>
      <c r="AV3203" s="17"/>
      <c r="AW3203" s="17">
        <v>0.54128986077459795</v>
      </c>
      <c r="AX3203" s="17">
        <v>0.65131282209256303</v>
      </c>
      <c r="AY3203" s="17">
        <v>0.45441795070579399</v>
      </c>
    </row>
    <row r="3204" spans="2:51">
      <c r="B3204" t="s">
        <v>612</v>
      </c>
      <c r="C3204" s="17">
        <v>0.174160199436214</v>
      </c>
      <c r="D3204" s="17">
        <v>0.24735720585836099</v>
      </c>
      <c r="E3204" s="17">
        <v>0.111439439721946</v>
      </c>
      <c r="F3204" s="17"/>
      <c r="G3204" s="17">
        <v>0.14410786538861101</v>
      </c>
      <c r="H3204" s="17">
        <v>0.13777080058768901</v>
      </c>
      <c r="I3204" s="17">
        <v>0.19775794281856199</v>
      </c>
      <c r="J3204" s="17">
        <v>0.262393995964399</v>
      </c>
      <c r="K3204" s="17">
        <v>0.11843468228014099</v>
      </c>
      <c r="L3204" s="17">
        <v>0.15511656663225801</v>
      </c>
      <c r="M3204" s="17"/>
      <c r="N3204" s="17">
        <v>0.155773158364099</v>
      </c>
      <c r="O3204" s="17">
        <v>0.164636206479014</v>
      </c>
      <c r="P3204" s="17">
        <v>0.22256661324928501</v>
      </c>
      <c r="Q3204" s="17">
        <v>0.171484759846874</v>
      </c>
      <c r="R3204" s="17"/>
      <c r="S3204" s="17" t="s">
        <v>222</v>
      </c>
      <c r="T3204" s="17" t="s">
        <v>222</v>
      </c>
      <c r="U3204" s="17" t="s">
        <v>222</v>
      </c>
      <c r="V3204" s="17" t="s">
        <v>222</v>
      </c>
      <c r="W3204" s="17" t="s">
        <v>222</v>
      </c>
      <c r="X3204" s="17" t="s">
        <v>222</v>
      </c>
      <c r="Y3204" s="17" t="s">
        <v>222</v>
      </c>
      <c r="Z3204" s="17" t="s">
        <v>222</v>
      </c>
      <c r="AA3204" s="17" t="s">
        <v>222</v>
      </c>
      <c r="AB3204" s="17" t="s">
        <v>222</v>
      </c>
      <c r="AC3204" s="17" t="s">
        <v>222</v>
      </c>
      <c r="AD3204" s="17">
        <v>0.174160199436214</v>
      </c>
      <c r="AE3204" s="17"/>
      <c r="AF3204" s="17">
        <v>0.19033183488311201</v>
      </c>
      <c r="AG3204" s="17">
        <v>0.14165845859371201</v>
      </c>
      <c r="AH3204" s="17">
        <v>0.20773884157494901</v>
      </c>
      <c r="AI3204" s="17"/>
      <c r="AJ3204" s="17">
        <v>0.124806500870626</v>
      </c>
      <c r="AK3204" s="17">
        <v>0.121791243262471</v>
      </c>
      <c r="AL3204" s="17">
        <v>0</v>
      </c>
      <c r="AM3204" s="17"/>
      <c r="AN3204" s="17">
        <v>0.27482964801964599</v>
      </c>
      <c r="AO3204" s="17">
        <v>0.18893803628784001</v>
      </c>
      <c r="AP3204" s="17">
        <v>9.42242772069984E-2</v>
      </c>
      <c r="AQ3204" s="17">
        <v>6.6592023267632999E-2</v>
      </c>
      <c r="AR3204" s="17">
        <v>0</v>
      </c>
      <c r="AS3204" s="17"/>
      <c r="AT3204" s="17">
        <v>0.17146681785411799</v>
      </c>
      <c r="AU3204" s="17">
        <v>0</v>
      </c>
      <c r="AV3204" s="17"/>
      <c r="AW3204" s="17">
        <v>0.108864554343661</v>
      </c>
      <c r="AX3204" s="17">
        <v>0</v>
      </c>
      <c r="AY3204" s="17">
        <v>0.29058513270949698</v>
      </c>
    </row>
    <row r="3205" spans="2:51">
      <c r="B3205" t="s">
        <v>613</v>
      </c>
      <c r="C3205" s="17">
        <v>6.6386568316739294E-2</v>
      </c>
      <c r="D3205" s="17">
        <v>6.5663649347373093E-2</v>
      </c>
      <c r="E3205" s="17">
        <v>6.7006020247724202E-2</v>
      </c>
      <c r="F3205" s="17"/>
      <c r="G3205" s="17">
        <v>0</v>
      </c>
      <c r="H3205" s="17">
        <v>5.5905999163865398E-2</v>
      </c>
      <c r="I3205" s="17">
        <v>7.5094434356701004E-2</v>
      </c>
      <c r="J3205" s="17">
        <v>6.9884872741461906E-2</v>
      </c>
      <c r="K3205" s="17">
        <v>0.10058370251846201</v>
      </c>
      <c r="L3205" s="17">
        <v>5.4229806693205297E-2</v>
      </c>
      <c r="M3205" s="17"/>
      <c r="N3205" s="17">
        <v>2.7306415763344302E-2</v>
      </c>
      <c r="O3205" s="17">
        <v>7.96762959068395E-2</v>
      </c>
      <c r="P3205" s="17">
        <v>2.9614595211769498E-2</v>
      </c>
      <c r="Q3205" s="17">
        <v>0.122779660205762</v>
      </c>
      <c r="R3205" s="17"/>
      <c r="S3205" s="17" t="s">
        <v>222</v>
      </c>
      <c r="T3205" s="17" t="s">
        <v>222</v>
      </c>
      <c r="U3205" s="17" t="s">
        <v>222</v>
      </c>
      <c r="V3205" s="17" t="s">
        <v>222</v>
      </c>
      <c r="W3205" s="17" t="s">
        <v>222</v>
      </c>
      <c r="X3205" s="17" t="s">
        <v>222</v>
      </c>
      <c r="Y3205" s="17" t="s">
        <v>222</v>
      </c>
      <c r="Z3205" s="17" t="s">
        <v>222</v>
      </c>
      <c r="AA3205" s="17" t="s">
        <v>222</v>
      </c>
      <c r="AB3205" s="17" t="s">
        <v>222</v>
      </c>
      <c r="AC3205" s="17" t="s">
        <v>222</v>
      </c>
      <c r="AD3205" s="17">
        <v>6.6386568316739294E-2</v>
      </c>
      <c r="AE3205" s="17"/>
      <c r="AF3205" s="17">
        <v>2.2055207942716499E-2</v>
      </c>
      <c r="AG3205" s="17">
        <v>6.0290515945678302E-2</v>
      </c>
      <c r="AH3205" s="17">
        <v>0.193895789472395</v>
      </c>
      <c r="AI3205" s="17"/>
      <c r="AJ3205" s="17">
        <v>6.6488785704866105E-2</v>
      </c>
      <c r="AK3205" s="17">
        <v>6.3637719429891507E-2</v>
      </c>
      <c r="AL3205" s="17">
        <v>0</v>
      </c>
      <c r="AM3205" s="17"/>
      <c r="AN3205" s="17">
        <v>8.0852095366802601E-2</v>
      </c>
      <c r="AO3205" s="17">
        <v>7.4174580531508993E-2</v>
      </c>
      <c r="AP3205" s="17">
        <v>5.7386843367578398E-2</v>
      </c>
      <c r="AQ3205" s="17">
        <v>0.104891240436061</v>
      </c>
      <c r="AR3205" s="17">
        <v>0</v>
      </c>
      <c r="AS3205" s="17"/>
      <c r="AT3205" s="17">
        <v>6.7979419630911406E-2</v>
      </c>
      <c r="AU3205" s="17">
        <v>0</v>
      </c>
      <c r="AV3205" s="17"/>
      <c r="AW3205" s="17">
        <v>5.4372624606374799E-2</v>
      </c>
      <c r="AX3205" s="17">
        <v>0</v>
      </c>
      <c r="AY3205" s="17">
        <v>9.6508725487159594E-2</v>
      </c>
    </row>
    <row r="3206" spans="2:51">
      <c r="C3206" s="17"/>
      <c r="D3206" s="17"/>
      <c r="E3206" s="17"/>
      <c r="F3206" s="17"/>
      <c r="G3206" s="17"/>
      <c r="H3206" s="17"/>
      <c r="I3206" s="17"/>
      <c r="J3206" s="17"/>
      <c r="K3206" s="17"/>
      <c r="L3206" s="17"/>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7"/>
      <c r="AI3206" s="17"/>
      <c r="AJ3206" s="17"/>
      <c r="AK3206" s="17"/>
      <c r="AL3206" s="17"/>
      <c r="AM3206" s="17"/>
      <c r="AN3206" s="17"/>
      <c r="AO3206" s="17"/>
      <c r="AP3206" s="17"/>
      <c r="AQ3206" s="17"/>
      <c r="AR3206" s="17"/>
      <c r="AS3206" s="17"/>
      <c r="AT3206" s="17"/>
      <c r="AU3206" s="17"/>
      <c r="AV3206" s="17"/>
      <c r="AW3206" s="17"/>
      <c r="AX3206" s="17"/>
      <c r="AY3206" s="17"/>
    </row>
    <row r="3207" spans="2:51">
      <c r="B3207" s="6" t="s">
        <v>625</v>
      </c>
      <c r="C3207" s="17"/>
      <c r="D3207" s="17"/>
      <c r="E3207" s="17"/>
      <c r="F3207" s="17"/>
      <c r="G3207" s="17"/>
      <c r="H3207" s="17"/>
      <c r="I3207" s="17"/>
      <c r="J3207" s="17"/>
      <c r="K3207" s="17"/>
      <c r="L3207" s="17"/>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7"/>
      <c r="AI3207" s="17"/>
      <c r="AJ3207" s="17"/>
      <c r="AK3207" s="17"/>
      <c r="AL3207" s="17"/>
      <c r="AM3207" s="17"/>
      <c r="AN3207" s="17"/>
      <c r="AO3207" s="17"/>
      <c r="AP3207" s="17"/>
      <c r="AQ3207" s="17"/>
      <c r="AR3207" s="17"/>
      <c r="AS3207" s="17"/>
      <c r="AT3207" s="17"/>
      <c r="AU3207" s="17"/>
      <c r="AV3207" s="17"/>
      <c r="AW3207" s="17"/>
      <c r="AX3207" s="17"/>
      <c r="AY3207" s="17"/>
    </row>
    <row r="3208" spans="2:51">
      <c r="B3208" s="25" t="s">
        <v>57</v>
      </c>
      <c r="C3208" s="17"/>
      <c r="D3208" s="17"/>
      <c r="E3208" s="17"/>
      <c r="F3208" s="17"/>
      <c r="G3208" s="17"/>
      <c r="H3208" s="17"/>
      <c r="I3208" s="17"/>
      <c r="J3208" s="17"/>
      <c r="K3208" s="17"/>
      <c r="L3208" s="17"/>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7"/>
      <c r="AI3208" s="17"/>
      <c r="AJ3208" s="17"/>
      <c r="AK3208" s="17"/>
      <c r="AL3208" s="17"/>
      <c r="AM3208" s="17"/>
      <c r="AN3208" s="17"/>
      <c r="AO3208" s="17"/>
      <c r="AP3208" s="17"/>
      <c r="AQ3208" s="17"/>
      <c r="AR3208" s="17"/>
      <c r="AS3208" s="17"/>
      <c r="AT3208" s="17"/>
      <c r="AU3208" s="17"/>
      <c r="AV3208" s="17"/>
      <c r="AW3208" s="17"/>
      <c r="AX3208" s="17"/>
      <c r="AY3208" s="17"/>
    </row>
    <row r="3209" spans="2:51">
      <c r="B3209" t="s">
        <v>626</v>
      </c>
      <c r="C3209" s="17">
        <v>0.71011450499574802</v>
      </c>
      <c r="D3209" s="17">
        <v>0.72247548382300597</v>
      </c>
      <c r="E3209" s="17">
        <v>0.69819592667340202</v>
      </c>
      <c r="F3209" s="17"/>
      <c r="G3209" s="17">
        <v>0.59582484233678801</v>
      </c>
      <c r="H3209" s="17">
        <v>0.63557221665213204</v>
      </c>
      <c r="I3209" s="17">
        <v>0.68348254787904905</v>
      </c>
      <c r="J3209" s="17">
        <v>0.73529830177067101</v>
      </c>
      <c r="K3209" s="17">
        <v>0.76026626221196503</v>
      </c>
      <c r="L3209" s="17">
        <v>0.78656922789530104</v>
      </c>
      <c r="M3209" s="17"/>
      <c r="N3209" s="17">
        <v>0.72069726324702699</v>
      </c>
      <c r="O3209" s="17">
        <v>0.735661851907495</v>
      </c>
      <c r="P3209" s="17">
        <v>0.69593012625988604</v>
      </c>
      <c r="Q3209" s="17">
        <v>0.68109939760030502</v>
      </c>
      <c r="R3209" s="17"/>
      <c r="S3209" s="17">
        <v>0.57958594012475495</v>
      </c>
      <c r="T3209" s="17">
        <v>0.685493011500656</v>
      </c>
      <c r="U3209" s="17">
        <v>0.73140554464978702</v>
      </c>
      <c r="V3209" s="17">
        <v>0.70581654517814996</v>
      </c>
      <c r="W3209" s="17">
        <v>0.73590331332088099</v>
      </c>
      <c r="X3209" s="17">
        <v>0.72710907294972404</v>
      </c>
      <c r="Y3209" s="17">
        <v>0.76132149757851397</v>
      </c>
      <c r="Z3209" s="17">
        <v>0.75809325460293797</v>
      </c>
      <c r="AA3209" s="17">
        <v>0.75835154620572398</v>
      </c>
      <c r="AB3209" s="17">
        <v>0.71902276920764596</v>
      </c>
      <c r="AC3209" s="17">
        <v>0.73050559006739102</v>
      </c>
      <c r="AD3209" s="17">
        <v>0.79019997058860802</v>
      </c>
      <c r="AE3209" s="17"/>
      <c r="AF3209" s="17">
        <v>0.73521903895111795</v>
      </c>
      <c r="AG3209" s="17">
        <v>0.72253936995967805</v>
      </c>
      <c r="AH3209" s="17">
        <v>0.63147520897083498</v>
      </c>
      <c r="AI3209" s="17"/>
      <c r="AJ3209" s="17">
        <v>0.71480146357276997</v>
      </c>
      <c r="AK3209" s="17">
        <v>0.70532690267558096</v>
      </c>
      <c r="AL3209" s="17">
        <v>0.71933986038373199</v>
      </c>
      <c r="AM3209" s="17"/>
      <c r="AN3209" s="17">
        <v>0.68527415744949005</v>
      </c>
      <c r="AO3209" s="17">
        <v>0.68786788269953203</v>
      </c>
      <c r="AP3209" s="17">
        <v>0.71701251411371103</v>
      </c>
      <c r="AQ3209" s="17">
        <v>0.71360013902842401</v>
      </c>
      <c r="AR3209" s="17">
        <v>0.69518446604460005</v>
      </c>
      <c r="AS3209" s="17"/>
      <c r="AT3209" s="17">
        <v>0.72176930936803096</v>
      </c>
      <c r="AU3209" s="17">
        <v>0.60903968468441705</v>
      </c>
      <c r="AV3209" s="17"/>
      <c r="AW3209" s="17">
        <v>0.78289411112624596</v>
      </c>
      <c r="AX3209" s="17">
        <v>0.62511083299986703</v>
      </c>
      <c r="AY3209" s="17">
        <v>0.64909458268530895</v>
      </c>
    </row>
    <row r="3210" spans="2:51">
      <c r="B3210" t="s">
        <v>627</v>
      </c>
      <c r="C3210" s="17">
        <v>0.63943416960786104</v>
      </c>
      <c r="D3210" s="17">
        <v>0.67507841738921304</v>
      </c>
      <c r="E3210" s="17">
        <v>0.60574942810644705</v>
      </c>
      <c r="F3210" s="17"/>
      <c r="G3210" s="17">
        <v>0.46624062800286498</v>
      </c>
      <c r="H3210" s="17">
        <v>0.54394194340939495</v>
      </c>
      <c r="I3210" s="17">
        <v>0.57793935716798805</v>
      </c>
      <c r="J3210" s="17">
        <v>0.67929900346678596</v>
      </c>
      <c r="K3210" s="17">
        <v>0.71552552734950603</v>
      </c>
      <c r="L3210" s="17">
        <v>0.75667049953591603</v>
      </c>
      <c r="M3210" s="17"/>
      <c r="N3210" s="17">
        <v>0.69779423916091599</v>
      </c>
      <c r="O3210" s="17">
        <v>0.64917530036613502</v>
      </c>
      <c r="P3210" s="17">
        <v>0.59752049888339298</v>
      </c>
      <c r="Q3210" s="17">
        <v>0.591684303948391</v>
      </c>
      <c r="R3210" s="17"/>
      <c r="S3210" s="17">
        <v>0.47435164019356801</v>
      </c>
      <c r="T3210" s="17">
        <v>0.59374872558214997</v>
      </c>
      <c r="U3210" s="17">
        <v>0.64837458599003395</v>
      </c>
      <c r="V3210" s="17">
        <v>0.60195918803634896</v>
      </c>
      <c r="W3210" s="17">
        <v>0.67517568162840602</v>
      </c>
      <c r="X3210" s="17">
        <v>0.65558256573829199</v>
      </c>
      <c r="Y3210" s="17">
        <v>0.69241446573316201</v>
      </c>
      <c r="Z3210" s="17">
        <v>0.73485199212170305</v>
      </c>
      <c r="AA3210" s="17">
        <v>0.73979471059535296</v>
      </c>
      <c r="AB3210" s="17">
        <v>0.67341794255740695</v>
      </c>
      <c r="AC3210" s="17">
        <v>0.65214394791979602</v>
      </c>
      <c r="AD3210" s="17">
        <v>0.73201114415941404</v>
      </c>
      <c r="AE3210" s="17"/>
      <c r="AF3210" s="17">
        <v>0.67951924665902497</v>
      </c>
      <c r="AG3210" s="17">
        <v>0.66227640903945795</v>
      </c>
      <c r="AH3210" s="17">
        <v>0.51381308840817896</v>
      </c>
      <c r="AI3210" s="17"/>
      <c r="AJ3210" s="17">
        <v>0.67713393534857902</v>
      </c>
      <c r="AK3210" s="17">
        <v>0.61407845408334105</v>
      </c>
      <c r="AL3210" s="17">
        <v>0.67926371642601702</v>
      </c>
      <c r="AM3210" s="17"/>
      <c r="AN3210" s="17">
        <v>0.62645134905973998</v>
      </c>
      <c r="AO3210" s="17">
        <v>0.61061897124762099</v>
      </c>
      <c r="AP3210" s="17">
        <v>0.64381006865594503</v>
      </c>
      <c r="AQ3210" s="17">
        <v>0.65734141047809203</v>
      </c>
      <c r="AR3210" s="17">
        <v>0.71018387262070903</v>
      </c>
      <c r="AS3210" s="17"/>
      <c r="AT3210" s="17">
        <v>0.65532156979951794</v>
      </c>
      <c r="AU3210" s="17">
        <v>0.50241570329901297</v>
      </c>
      <c r="AV3210" s="17"/>
      <c r="AW3210" s="17">
        <v>0.74559996846588095</v>
      </c>
      <c r="AX3210" s="17">
        <v>0.55122535358348101</v>
      </c>
      <c r="AY3210" s="17">
        <v>0.53919337083471697</v>
      </c>
    </row>
    <row r="3211" spans="2:51">
      <c r="B3211" t="s">
        <v>628</v>
      </c>
      <c r="C3211" s="17">
        <v>0.63265557605657796</v>
      </c>
      <c r="D3211" s="17">
        <v>0.65096356881814399</v>
      </c>
      <c r="E3211" s="17">
        <v>0.61396562381602005</v>
      </c>
      <c r="F3211" s="17"/>
      <c r="G3211" s="17">
        <v>0.56372110796485397</v>
      </c>
      <c r="H3211" s="17">
        <v>0.57898078319856905</v>
      </c>
      <c r="I3211" s="17">
        <v>0.60359838457876203</v>
      </c>
      <c r="J3211" s="17">
        <v>0.63207599734146902</v>
      </c>
      <c r="K3211" s="17">
        <v>0.66875351354217305</v>
      </c>
      <c r="L3211" s="17">
        <v>0.70200460267006604</v>
      </c>
      <c r="M3211" s="17"/>
      <c r="N3211" s="17">
        <v>0.67354649373834896</v>
      </c>
      <c r="O3211" s="17">
        <v>0.66380600490922903</v>
      </c>
      <c r="P3211" s="17">
        <v>0.58654859121560499</v>
      </c>
      <c r="Q3211" s="17">
        <v>0.58640937193267395</v>
      </c>
      <c r="R3211" s="17"/>
      <c r="S3211" s="17">
        <v>0.642268757017745</v>
      </c>
      <c r="T3211" s="17">
        <v>0.65013588517753396</v>
      </c>
      <c r="U3211" s="17">
        <v>0.64344555566752804</v>
      </c>
      <c r="V3211" s="17">
        <v>0.66224013956688899</v>
      </c>
      <c r="W3211" s="17">
        <v>0.66074868383965502</v>
      </c>
      <c r="X3211" s="17">
        <v>0.62241246364033498</v>
      </c>
      <c r="Y3211" s="17">
        <v>0.64949874540377694</v>
      </c>
      <c r="Z3211" s="17">
        <v>0.65022516804335695</v>
      </c>
      <c r="AA3211" s="17">
        <v>0.61224388882243697</v>
      </c>
      <c r="AB3211" s="17">
        <v>0.59137585700877704</v>
      </c>
      <c r="AC3211" s="17">
        <v>0.58483222471567597</v>
      </c>
      <c r="AD3211" s="17">
        <v>0.57531867893055599</v>
      </c>
      <c r="AE3211" s="17"/>
      <c r="AF3211" s="17">
        <v>0.62303772470213103</v>
      </c>
      <c r="AG3211" s="17">
        <v>0.65709040852827305</v>
      </c>
      <c r="AH3211" s="17">
        <v>0.60352554834553096</v>
      </c>
      <c r="AI3211" s="17"/>
      <c r="AJ3211" s="17">
        <v>0.638039851866816</v>
      </c>
      <c r="AK3211" s="17">
        <v>0.62749311000261998</v>
      </c>
      <c r="AL3211" s="17">
        <v>0.70794588246716705</v>
      </c>
      <c r="AM3211" s="17"/>
      <c r="AN3211" s="17">
        <v>0.56965210194242299</v>
      </c>
      <c r="AO3211" s="17">
        <v>0.62760924265208096</v>
      </c>
      <c r="AP3211" s="17">
        <v>0.66401373538271202</v>
      </c>
      <c r="AQ3211" s="17">
        <v>0.63592716909969005</v>
      </c>
      <c r="AR3211" s="17">
        <v>0.72669592000969796</v>
      </c>
      <c r="AS3211" s="17"/>
      <c r="AT3211" s="17">
        <v>0.63686623400174402</v>
      </c>
      <c r="AU3211" s="17">
        <v>0.59526919679310897</v>
      </c>
      <c r="AV3211" s="17"/>
      <c r="AW3211" s="17">
        <v>0.70916263694505799</v>
      </c>
      <c r="AX3211" s="17">
        <v>0.56959296133846204</v>
      </c>
      <c r="AY3211" s="17">
        <v>0.56026016457841399</v>
      </c>
    </row>
    <row r="3212" spans="2:51">
      <c r="B3212" t="s">
        <v>629</v>
      </c>
      <c r="C3212" s="17">
        <v>0.53297191719570203</v>
      </c>
      <c r="D3212" s="17">
        <v>0.531690035621465</v>
      </c>
      <c r="E3212" s="17">
        <v>0.53377219787086305</v>
      </c>
      <c r="F3212" s="17"/>
      <c r="G3212" s="17">
        <v>0.55880653278193104</v>
      </c>
      <c r="H3212" s="17">
        <v>0.50622495161262204</v>
      </c>
      <c r="I3212" s="17">
        <v>0.50477165777491995</v>
      </c>
      <c r="J3212" s="17">
        <v>0.52798159988002402</v>
      </c>
      <c r="K3212" s="17">
        <v>0.53974393162248202</v>
      </c>
      <c r="L3212" s="17">
        <v>0.56069249992313797</v>
      </c>
      <c r="M3212" s="17"/>
      <c r="N3212" s="17">
        <v>0.60256432721293096</v>
      </c>
      <c r="O3212" s="17">
        <v>0.54782269670069506</v>
      </c>
      <c r="P3212" s="17">
        <v>0.48780653192851198</v>
      </c>
      <c r="Q3212" s="17">
        <v>0.468114251577122</v>
      </c>
      <c r="R3212" s="17"/>
      <c r="S3212" s="17">
        <v>0.47582050743238902</v>
      </c>
      <c r="T3212" s="17">
        <v>0.49674060029963002</v>
      </c>
      <c r="U3212" s="17">
        <v>0.54790630898293502</v>
      </c>
      <c r="V3212" s="17">
        <v>0.48884812846219</v>
      </c>
      <c r="W3212" s="17">
        <v>0.55649269751974695</v>
      </c>
      <c r="X3212" s="17">
        <v>0.56034130486621403</v>
      </c>
      <c r="Y3212" s="17">
        <v>0.53352734010416203</v>
      </c>
      <c r="Z3212" s="17">
        <v>0.55360115501306295</v>
      </c>
      <c r="AA3212" s="17">
        <v>0.57510931485759398</v>
      </c>
      <c r="AB3212" s="17">
        <v>0.54008283238132404</v>
      </c>
      <c r="AC3212" s="17">
        <v>0.54850525635869796</v>
      </c>
      <c r="AD3212" s="17">
        <v>0.65340400562760803</v>
      </c>
      <c r="AE3212" s="17"/>
      <c r="AF3212" s="17">
        <v>0.51006963290780605</v>
      </c>
      <c r="AG3212" s="17">
        <v>0.566209148769798</v>
      </c>
      <c r="AH3212" s="17">
        <v>0.45860257182480402</v>
      </c>
      <c r="AI3212" s="17"/>
      <c r="AJ3212" s="17">
        <v>0.497403181849354</v>
      </c>
      <c r="AK3212" s="17">
        <v>0.55325798681947302</v>
      </c>
      <c r="AL3212" s="17">
        <v>0.580663104692832</v>
      </c>
      <c r="AM3212" s="17"/>
      <c r="AN3212" s="17">
        <v>0.42975134365286499</v>
      </c>
      <c r="AO3212" s="17">
        <v>0.50567399170581795</v>
      </c>
      <c r="AP3212" s="17">
        <v>0.57129022531856899</v>
      </c>
      <c r="AQ3212" s="17">
        <v>0.61861675615468403</v>
      </c>
      <c r="AR3212" s="17">
        <v>0.61362676481193301</v>
      </c>
      <c r="AS3212" s="17"/>
      <c r="AT3212" s="17">
        <v>0.53109360031720798</v>
      </c>
      <c r="AU3212" s="17">
        <v>0.54114639040078005</v>
      </c>
      <c r="AV3212" s="17"/>
      <c r="AW3212" s="17">
        <v>0.61370979951273397</v>
      </c>
      <c r="AX3212" s="17">
        <v>0.497837027726657</v>
      </c>
      <c r="AY3212" s="17">
        <v>0.44671611122923699</v>
      </c>
    </row>
    <row r="3213" spans="2:51">
      <c r="B3213" t="s">
        <v>630</v>
      </c>
      <c r="C3213" s="17">
        <v>0.43061292574334298</v>
      </c>
      <c r="D3213" s="17">
        <v>0.44681680228145398</v>
      </c>
      <c r="E3213" s="17">
        <v>0.41571546042659602</v>
      </c>
      <c r="F3213" s="17"/>
      <c r="G3213" s="17">
        <v>0.43613155361957101</v>
      </c>
      <c r="H3213" s="17">
        <v>0.38913165522450999</v>
      </c>
      <c r="I3213" s="17">
        <v>0.401553027249967</v>
      </c>
      <c r="J3213" s="17">
        <v>0.40404823823854402</v>
      </c>
      <c r="K3213" s="17">
        <v>0.44056989617978098</v>
      </c>
      <c r="L3213" s="17">
        <v>0.492210922328781</v>
      </c>
      <c r="M3213" s="17"/>
      <c r="N3213" s="17">
        <v>0.48057023116731101</v>
      </c>
      <c r="O3213" s="17">
        <v>0.44165712211306601</v>
      </c>
      <c r="P3213" s="17">
        <v>0.38315765642099497</v>
      </c>
      <c r="Q3213" s="17">
        <v>0.39864199691135699</v>
      </c>
      <c r="R3213" s="17"/>
      <c r="S3213" s="17">
        <v>0.38239330137751398</v>
      </c>
      <c r="T3213" s="17">
        <v>0.40293129434226199</v>
      </c>
      <c r="U3213" s="17">
        <v>0.46193716573855298</v>
      </c>
      <c r="V3213" s="17">
        <v>0.42906025545083698</v>
      </c>
      <c r="W3213" s="17">
        <v>0.42938041195090698</v>
      </c>
      <c r="X3213" s="17">
        <v>0.42584724234064297</v>
      </c>
      <c r="Y3213" s="17">
        <v>0.48462866396392501</v>
      </c>
      <c r="Z3213" s="17">
        <v>0.43623309229653501</v>
      </c>
      <c r="AA3213" s="17">
        <v>0.46543121364675799</v>
      </c>
      <c r="AB3213" s="17">
        <v>0.40702986951107101</v>
      </c>
      <c r="AC3213" s="17">
        <v>0.42535967068067498</v>
      </c>
      <c r="AD3213" s="17">
        <v>0.49025205166265301</v>
      </c>
      <c r="AE3213" s="17"/>
      <c r="AF3213" s="17">
        <v>0.42546235676753502</v>
      </c>
      <c r="AG3213" s="17">
        <v>0.459439958203128</v>
      </c>
      <c r="AH3213" s="17">
        <v>0.351251020498481</v>
      </c>
      <c r="AI3213" s="17"/>
      <c r="AJ3213" s="17">
        <v>0.43691488142400098</v>
      </c>
      <c r="AK3213" s="17">
        <v>0.43082063636879298</v>
      </c>
      <c r="AL3213" s="17">
        <v>0.47088225867261002</v>
      </c>
      <c r="AM3213" s="17"/>
      <c r="AN3213" s="17">
        <v>0.37986310343763302</v>
      </c>
      <c r="AO3213" s="17">
        <v>0.40326286228004199</v>
      </c>
      <c r="AP3213" s="17">
        <v>0.43358736261060499</v>
      </c>
      <c r="AQ3213" s="17">
        <v>0.48342220387676499</v>
      </c>
      <c r="AR3213" s="17">
        <v>0.60599937008430305</v>
      </c>
      <c r="AS3213" s="17"/>
      <c r="AT3213" s="17">
        <v>0.43110115768009499</v>
      </c>
      <c r="AU3213" s="17">
        <v>0.42351873207127</v>
      </c>
      <c r="AV3213" s="17"/>
      <c r="AW3213" s="17">
        <v>0.50112818132744497</v>
      </c>
      <c r="AX3213" s="17">
        <v>0.43822493584143601</v>
      </c>
      <c r="AY3213" s="17">
        <v>0.34326173837587198</v>
      </c>
    </row>
    <row r="3214" spans="2:51">
      <c r="B3214" t="s">
        <v>631</v>
      </c>
      <c r="C3214" s="17">
        <v>0.27394640246830598</v>
      </c>
      <c r="D3214" s="17">
        <v>0.30402118901629699</v>
      </c>
      <c r="E3214" s="17">
        <v>0.24563116881736299</v>
      </c>
      <c r="F3214" s="17"/>
      <c r="G3214" s="17">
        <v>0.22346663795441399</v>
      </c>
      <c r="H3214" s="17">
        <v>0.26505599453336798</v>
      </c>
      <c r="I3214" s="17">
        <v>0.25767394883558498</v>
      </c>
      <c r="J3214" s="17">
        <v>0.29190739627835099</v>
      </c>
      <c r="K3214" s="17">
        <v>0.29840895324963301</v>
      </c>
      <c r="L3214" s="17">
        <v>0.28697624247431502</v>
      </c>
      <c r="M3214" s="17"/>
      <c r="N3214" s="17">
        <v>0.290347770393102</v>
      </c>
      <c r="O3214" s="17">
        <v>0.27561846143569702</v>
      </c>
      <c r="P3214" s="17">
        <v>0.25204969466503502</v>
      </c>
      <c r="Q3214" s="17">
        <v>0.26999615447506198</v>
      </c>
      <c r="R3214" s="17"/>
      <c r="S3214" s="17">
        <v>0.215147409185173</v>
      </c>
      <c r="T3214" s="17">
        <v>0.20310699633139101</v>
      </c>
      <c r="U3214" s="17">
        <v>0.28396164051009198</v>
      </c>
      <c r="V3214" s="17">
        <v>0.28421040779448298</v>
      </c>
      <c r="W3214" s="17">
        <v>0.32450552690082901</v>
      </c>
      <c r="X3214" s="17">
        <v>0.26382998087716297</v>
      </c>
      <c r="Y3214" s="17">
        <v>0.32329856756208603</v>
      </c>
      <c r="Z3214" s="17">
        <v>0.37704569129681098</v>
      </c>
      <c r="AA3214" s="17">
        <v>0.30236608424331102</v>
      </c>
      <c r="AB3214" s="17">
        <v>0.276827248328539</v>
      </c>
      <c r="AC3214" s="17">
        <v>0.247770460239222</v>
      </c>
      <c r="AD3214" s="17">
        <v>0.31335033770362503</v>
      </c>
      <c r="AE3214" s="17"/>
      <c r="AF3214" s="17">
        <v>0.297598883583715</v>
      </c>
      <c r="AG3214" s="17">
        <v>0.27196267463073898</v>
      </c>
      <c r="AH3214" s="17">
        <v>0.23538142013782901</v>
      </c>
      <c r="AI3214" s="17"/>
      <c r="AJ3214" s="17">
        <v>0.30470501893642099</v>
      </c>
      <c r="AK3214" s="17">
        <v>0.27605722787715098</v>
      </c>
      <c r="AL3214" s="17">
        <v>0.26274172771272097</v>
      </c>
      <c r="AM3214" s="17"/>
      <c r="AN3214" s="17">
        <v>0.27378815310746901</v>
      </c>
      <c r="AO3214" s="17">
        <v>0.25653129565044502</v>
      </c>
      <c r="AP3214" s="17">
        <v>0.28150499736016199</v>
      </c>
      <c r="AQ3214" s="17">
        <v>0.27606584140496399</v>
      </c>
      <c r="AR3214" s="17">
        <v>0.27458215844529399</v>
      </c>
      <c r="AS3214" s="17"/>
      <c r="AT3214" s="17">
        <v>0.27188617596645298</v>
      </c>
      <c r="AU3214" s="17">
        <v>0.28784161115573698</v>
      </c>
      <c r="AV3214" s="17"/>
      <c r="AW3214" s="17">
        <v>0.29654378920898899</v>
      </c>
      <c r="AX3214" s="17">
        <v>0.292099941229223</v>
      </c>
      <c r="AY3214" s="17">
        <v>0.24102319696015301</v>
      </c>
    </row>
    <row r="3215" spans="2:51">
      <c r="B3215" t="s">
        <v>632</v>
      </c>
      <c r="C3215" s="17">
        <v>0.27001556494472401</v>
      </c>
      <c r="D3215" s="17">
        <v>0.29739617896543302</v>
      </c>
      <c r="E3215" s="17">
        <v>0.24423975392460801</v>
      </c>
      <c r="F3215" s="17"/>
      <c r="G3215" s="17">
        <v>0.285756212643625</v>
      </c>
      <c r="H3215" s="17">
        <v>0.26255164175967</v>
      </c>
      <c r="I3215" s="17">
        <v>0.27818614381581402</v>
      </c>
      <c r="J3215" s="17">
        <v>0.27315752377510499</v>
      </c>
      <c r="K3215" s="17">
        <v>0.26382180022900398</v>
      </c>
      <c r="L3215" s="17">
        <v>0.26415696830180901</v>
      </c>
      <c r="M3215" s="17"/>
      <c r="N3215" s="17">
        <v>0.27155616005342598</v>
      </c>
      <c r="O3215" s="17">
        <v>0.25958974306277799</v>
      </c>
      <c r="P3215" s="17">
        <v>0.28096017028202003</v>
      </c>
      <c r="Q3215" s="17">
        <v>0.26578291073757898</v>
      </c>
      <c r="R3215" s="17"/>
      <c r="S3215" s="17">
        <v>0.25169648720168297</v>
      </c>
      <c r="T3215" s="17">
        <v>0.22264534171551101</v>
      </c>
      <c r="U3215" s="17">
        <v>0.252391480463521</v>
      </c>
      <c r="V3215" s="17">
        <v>0.28494021644845302</v>
      </c>
      <c r="W3215" s="17">
        <v>0.30524051667173102</v>
      </c>
      <c r="X3215" s="17">
        <v>0.28199412045044903</v>
      </c>
      <c r="Y3215" s="17">
        <v>0.29918004061844</v>
      </c>
      <c r="Z3215" s="17">
        <v>0.35179126909248898</v>
      </c>
      <c r="AA3215" s="17">
        <v>0.29252770564891101</v>
      </c>
      <c r="AB3215" s="17">
        <v>0.233176606889094</v>
      </c>
      <c r="AC3215" s="17">
        <v>0.269975642773578</v>
      </c>
      <c r="AD3215" s="17">
        <v>0.25705494310347299</v>
      </c>
      <c r="AE3215" s="17"/>
      <c r="AF3215" s="17">
        <v>0.28302896963149299</v>
      </c>
      <c r="AG3215" s="17">
        <v>0.26870724975476801</v>
      </c>
      <c r="AH3215" s="17">
        <v>0.24034094170581299</v>
      </c>
      <c r="AI3215" s="17"/>
      <c r="AJ3215" s="17">
        <v>0.29600444800344999</v>
      </c>
      <c r="AK3215" s="17">
        <v>0.27008787453657501</v>
      </c>
      <c r="AL3215" s="17">
        <v>0.26041979028426898</v>
      </c>
      <c r="AM3215" s="17"/>
      <c r="AN3215" s="17">
        <v>0.250311302234764</v>
      </c>
      <c r="AO3215" s="17">
        <v>0.25265722000163499</v>
      </c>
      <c r="AP3215" s="17">
        <v>0.27475864793718902</v>
      </c>
      <c r="AQ3215" s="17">
        <v>0.27577972348007301</v>
      </c>
      <c r="AR3215" s="17">
        <v>0.33511090592797199</v>
      </c>
      <c r="AS3215" s="17"/>
      <c r="AT3215" s="17">
        <v>0.26956593429728998</v>
      </c>
      <c r="AU3215" s="17">
        <v>0.27471232286589098</v>
      </c>
      <c r="AV3215" s="17"/>
      <c r="AW3215" s="17">
        <v>0.28003348089056301</v>
      </c>
      <c r="AX3215" s="17">
        <v>0.32085658127194799</v>
      </c>
      <c r="AY3215" s="17">
        <v>0.24199299847710501</v>
      </c>
    </row>
    <row r="3216" spans="2:51">
      <c r="B3216" t="s">
        <v>350</v>
      </c>
      <c r="C3216" s="17">
        <v>3.8027882363394799E-2</v>
      </c>
      <c r="D3216" s="17">
        <v>2.7198316338448301E-2</v>
      </c>
      <c r="E3216" s="17">
        <v>4.82412543999024E-2</v>
      </c>
      <c r="F3216" s="17"/>
      <c r="G3216" s="17">
        <v>4.0691848975266703E-2</v>
      </c>
      <c r="H3216" s="17">
        <v>4.2679508605714102E-2</v>
      </c>
      <c r="I3216" s="17">
        <v>3.8910993837166903E-2</v>
      </c>
      <c r="J3216" s="17">
        <v>5.0934019361499001E-2</v>
      </c>
      <c r="K3216" s="17">
        <v>3.8324418459963497E-2</v>
      </c>
      <c r="L3216" s="17">
        <v>2.3468337509562499E-2</v>
      </c>
      <c r="M3216" s="17"/>
      <c r="N3216" s="17">
        <v>2.4649889699314999E-2</v>
      </c>
      <c r="O3216" s="17">
        <v>3.2080028675512601E-2</v>
      </c>
      <c r="P3216" s="17">
        <v>4.3577454942732401E-2</v>
      </c>
      <c r="Q3216" s="17">
        <v>5.7223203515339903E-2</v>
      </c>
      <c r="R3216" s="17"/>
      <c r="S3216" s="17">
        <v>3.9684112446583E-2</v>
      </c>
      <c r="T3216" s="17">
        <v>4.3781691613343499E-2</v>
      </c>
      <c r="U3216" s="17">
        <v>3.0536259726650899E-2</v>
      </c>
      <c r="V3216" s="17">
        <v>2.2684591929320298E-2</v>
      </c>
      <c r="W3216" s="17">
        <v>2.66333255764899E-2</v>
      </c>
      <c r="X3216" s="17">
        <v>4.4988426290576901E-2</v>
      </c>
      <c r="Y3216" s="17">
        <v>3.8153716095606797E-2</v>
      </c>
      <c r="Z3216" s="17">
        <v>4.4112534846974201E-2</v>
      </c>
      <c r="AA3216" s="17">
        <v>3.8596439951516202E-2</v>
      </c>
      <c r="AB3216" s="17">
        <v>5.3353577408172398E-2</v>
      </c>
      <c r="AC3216" s="17">
        <v>3.5236751498318598E-2</v>
      </c>
      <c r="AD3216" s="17">
        <v>2.49642662078941E-2</v>
      </c>
      <c r="AE3216" s="17"/>
      <c r="AF3216" s="17">
        <v>3.6350756724749203E-2</v>
      </c>
      <c r="AG3216" s="17">
        <v>2.9363107366239601E-2</v>
      </c>
      <c r="AH3216" s="17">
        <v>5.6003309299350199E-2</v>
      </c>
      <c r="AI3216" s="17"/>
      <c r="AJ3216" s="17">
        <v>2.5912264578170301E-2</v>
      </c>
      <c r="AK3216" s="17">
        <v>3.3426568702170902E-2</v>
      </c>
      <c r="AL3216" s="17">
        <v>2.2523124551322101E-2</v>
      </c>
      <c r="AM3216" s="17"/>
      <c r="AN3216" s="17">
        <v>6.3298949043946798E-2</v>
      </c>
      <c r="AO3216" s="17">
        <v>3.9303758049928403E-2</v>
      </c>
      <c r="AP3216" s="17">
        <v>2.7128645796814701E-2</v>
      </c>
      <c r="AQ3216" s="17">
        <v>1.8034518112267799E-2</v>
      </c>
      <c r="AR3216" s="17">
        <v>3.3573028717600803E-2</v>
      </c>
      <c r="AS3216" s="17"/>
      <c r="AT3216" s="17">
        <v>3.7626560862297598E-2</v>
      </c>
      <c r="AU3216" s="17">
        <v>3.6884748549395101E-2</v>
      </c>
      <c r="AV3216" s="17"/>
      <c r="AW3216" s="17">
        <v>1.6423340675989901E-2</v>
      </c>
      <c r="AX3216" s="17">
        <v>2.3637538521937802E-2</v>
      </c>
      <c r="AY3216" s="17">
        <v>6.8574064914705996E-2</v>
      </c>
    </row>
    <row r="3217" spans="2:51">
      <c r="B3217" t="s">
        <v>209</v>
      </c>
      <c r="C3217" s="17">
        <v>8.0504776324070108E-3</v>
      </c>
      <c r="D3217" s="17">
        <v>7.1489045707463002E-3</v>
      </c>
      <c r="E3217" s="17">
        <v>8.9692838654645904E-3</v>
      </c>
      <c r="F3217" s="17"/>
      <c r="G3217" s="17">
        <v>7.8996081753515204E-3</v>
      </c>
      <c r="H3217" s="17">
        <v>5.4986487340169098E-3</v>
      </c>
      <c r="I3217" s="17">
        <v>5.9436082689648204E-3</v>
      </c>
      <c r="J3217" s="17">
        <v>5.3539979046093597E-3</v>
      </c>
      <c r="K3217" s="17">
        <v>1.1341137760205299E-2</v>
      </c>
      <c r="L3217" s="17">
        <v>1.12964607749017E-2</v>
      </c>
      <c r="M3217" s="17"/>
      <c r="N3217" s="17">
        <v>1.1186771831545801E-2</v>
      </c>
      <c r="O3217" s="17">
        <v>6.1946372072425003E-3</v>
      </c>
      <c r="P3217" s="17">
        <v>7.6722866916689404E-3</v>
      </c>
      <c r="Q3217" s="17">
        <v>6.13068899189677E-3</v>
      </c>
      <c r="R3217" s="17"/>
      <c r="S3217" s="17">
        <v>7.3823920047143901E-3</v>
      </c>
      <c r="T3217" s="17">
        <v>3.9610357614666596E-3</v>
      </c>
      <c r="U3217" s="17">
        <v>7.8082891595818403E-3</v>
      </c>
      <c r="V3217" s="17">
        <v>1.8524441936610899E-2</v>
      </c>
      <c r="W3217" s="17">
        <v>4.92280219285747E-3</v>
      </c>
      <c r="X3217" s="17">
        <v>3.5410546930814998E-3</v>
      </c>
      <c r="Y3217" s="17">
        <v>6.7169222622057E-3</v>
      </c>
      <c r="Z3217" s="17">
        <v>1.2481330140790401E-2</v>
      </c>
      <c r="AA3217" s="17">
        <v>6.9177593373661098E-3</v>
      </c>
      <c r="AB3217" s="17">
        <v>1.1875417963492301E-2</v>
      </c>
      <c r="AC3217" s="17">
        <v>6.9078032104471403E-3</v>
      </c>
      <c r="AD3217" s="17">
        <v>8.8367324129169506E-3</v>
      </c>
      <c r="AE3217" s="17"/>
      <c r="AF3217" s="17">
        <v>7.4060997126936404E-3</v>
      </c>
      <c r="AG3217" s="17">
        <v>8.9467580130453903E-3</v>
      </c>
      <c r="AH3217" s="17">
        <v>2.1165328487880199E-3</v>
      </c>
      <c r="AI3217" s="17"/>
      <c r="AJ3217" s="17">
        <v>6.18843210986711E-3</v>
      </c>
      <c r="AK3217" s="17">
        <v>5.4144377343922903E-3</v>
      </c>
      <c r="AL3217" s="17">
        <v>9.2214022706463093E-3</v>
      </c>
      <c r="AM3217" s="17"/>
      <c r="AN3217" s="17">
        <v>5.74995431106823E-3</v>
      </c>
      <c r="AO3217" s="17">
        <v>5.61992788556398E-3</v>
      </c>
      <c r="AP3217" s="17">
        <v>1.0261548563482799E-2</v>
      </c>
      <c r="AQ3217" s="17">
        <v>9.1338840821299505E-3</v>
      </c>
      <c r="AR3217" s="17">
        <v>7.0121995589000202E-3</v>
      </c>
      <c r="AS3217" s="17"/>
      <c r="AT3217" s="17">
        <v>8.6283041181102194E-3</v>
      </c>
      <c r="AU3217" s="17">
        <v>1.59878655824004E-3</v>
      </c>
      <c r="AV3217" s="17"/>
      <c r="AW3217" s="17">
        <v>1.1188481074211E-2</v>
      </c>
      <c r="AX3217" s="17">
        <v>5.7633015036213601E-3</v>
      </c>
      <c r="AY3217" s="17">
        <v>4.9871784578361996E-3</v>
      </c>
    </row>
    <row r="3218" spans="2:51">
      <c r="C3218" s="17"/>
      <c r="D3218" s="17"/>
      <c r="E3218" s="17"/>
      <c r="F3218" s="17"/>
      <c r="G3218" s="17"/>
      <c r="H3218" s="17"/>
      <c r="I3218" s="17"/>
      <c r="J3218" s="17"/>
      <c r="K3218" s="17"/>
      <c r="L3218" s="17"/>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7"/>
      <c r="AI3218" s="17"/>
      <c r="AJ3218" s="17"/>
      <c r="AK3218" s="17"/>
      <c r="AL3218" s="17"/>
      <c r="AM3218" s="17"/>
      <c r="AN3218" s="17"/>
      <c r="AO3218" s="17"/>
      <c r="AP3218" s="17"/>
      <c r="AQ3218" s="17"/>
      <c r="AR3218" s="17"/>
      <c r="AS3218" s="17"/>
      <c r="AT3218" s="17"/>
      <c r="AU3218" s="17"/>
      <c r="AV3218" s="17"/>
      <c r="AW3218" s="17"/>
      <c r="AX3218" s="17"/>
      <c r="AY3218" s="17"/>
    </row>
    <row r="3219" spans="2:51">
      <c r="B3219" s="6" t="s">
        <v>633</v>
      </c>
      <c r="C3219" s="17"/>
      <c r="D3219" s="17"/>
      <c r="E3219" s="17"/>
      <c r="F3219" s="17"/>
      <c r="G3219" s="17"/>
      <c r="H3219" s="17"/>
      <c r="I3219" s="17"/>
      <c r="J3219" s="17"/>
      <c r="K3219" s="17"/>
      <c r="L3219" s="17"/>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7"/>
      <c r="AI3219" s="17"/>
      <c r="AJ3219" s="17"/>
      <c r="AK3219" s="17"/>
      <c r="AL3219" s="17"/>
      <c r="AM3219" s="17"/>
      <c r="AN3219" s="17"/>
      <c r="AO3219" s="17"/>
      <c r="AP3219" s="17"/>
      <c r="AQ3219" s="17"/>
      <c r="AR3219" s="17"/>
      <c r="AS3219" s="17"/>
      <c r="AT3219" s="17"/>
      <c r="AU3219" s="17"/>
      <c r="AV3219" s="17"/>
      <c r="AW3219" s="17"/>
      <c r="AX3219" s="17"/>
      <c r="AY3219" s="17"/>
    </row>
    <row r="3220" spans="2:51">
      <c r="B3220" s="24" t="s">
        <v>15</v>
      </c>
      <c r="C3220" s="17"/>
      <c r="D3220" s="17"/>
      <c r="E3220" s="17"/>
      <c r="F3220" s="17"/>
      <c r="G3220" s="17"/>
      <c r="H3220" s="17"/>
      <c r="I3220" s="17"/>
      <c r="J3220" s="17"/>
      <c r="K3220" s="17"/>
      <c r="L3220" s="17"/>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7"/>
      <c r="AI3220" s="17"/>
      <c r="AJ3220" s="17"/>
      <c r="AK3220" s="17"/>
      <c r="AL3220" s="17"/>
      <c r="AM3220" s="17"/>
      <c r="AN3220" s="17"/>
      <c r="AO3220" s="17"/>
      <c r="AP3220" s="17"/>
      <c r="AQ3220" s="17"/>
      <c r="AR3220" s="17"/>
      <c r="AS3220" s="17"/>
      <c r="AT3220" s="17"/>
      <c r="AU3220" s="17"/>
      <c r="AV3220" s="17"/>
      <c r="AW3220" s="17"/>
      <c r="AX3220" s="17"/>
      <c r="AY3220" s="17"/>
    </row>
    <row r="3221" spans="2:51">
      <c r="B3221" t="s">
        <v>133</v>
      </c>
      <c r="C3221" s="17">
        <v>0.22407836480666499</v>
      </c>
      <c r="D3221" s="17">
        <v>0.20588197613638001</v>
      </c>
      <c r="E3221" s="17">
        <v>0.24124722137760701</v>
      </c>
      <c r="F3221" s="17"/>
      <c r="G3221" s="17">
        <v>0.22752712276442</v>
      </c>
      <c r="H3221" s="17">
        <v>0.22745697869520801</v>
      </c>
      <c r="I3221" s="17">
        <v>0.22655104563228701</v>
      </c>
      <c r="J3221" s="17">
        <v>0.23511327850313801</v>
      </c>
      <c r="K3221" s="17">
        <v>0.24512437880708199</v>
      </c>
      <c r="L3221" s="17">
        <v>0.19616067361562101</v>
      </c>
      <c r="M3221" s="17"/>
      <c r="N3221" s="17">
        <v>0.17436750955838201</v>
      </c>
      <c r="O3221" s="17">
        <v>0.232860909776365</v>
      </c>
      <c r="P3221" s="17">
        <v>0.22583640421729101</v>
      </c>
      <c r="Q3221" s="17">
        <v>0.269948698159587</v>
      </c>
      <c r="R3221" s="17"/>
      <c r="S3221" s="17">
        <v>0.226291127405261</v>
      </c>
      <c r="T3221" s="17">
        <v>0.23431824864182299</v>
      </c>
      <c r="U3221" s="17">
        <v>0.23177520805108801</v>
      </c>
      <c r="V3221" s="17">
        <v>0.206711365757209</v>
      </c>
      <c r="W3221" s="17">
        <v>0.229464984986298</v>
      </c>
      <c r="X3221" s="17">
        <v>0.223535483926284</v>
      </c>
      <c r="Y3221" s="17">
        <v>0.24814896727722899</v>
      </c>
      <c r="Z3221" s="17">
        <v>0.17997732556637699</v>
      </c>
      <c r="AA3221" s="17">
        <v>0.22192861859969701</v>
      </c>
      <c r="AB3221" s="17">
        <v>0.19153021917660701</v>
      </c>
      <c r="AC3221" s="17">
        <v>0.239212912950376</v>
      </c>
      <c r="AD3221" s="17">
        <v>0.25599676250285203</v>
      </c>
      <c r="AE3221" s="17"/>
      <c r="AF3221" s="17">
        <v>0.242537634422094</v>
      </c>
      <c r="AG3221" s="17">
        <v>0.19918999344844401</v>
      </c>
      <c r="AH3221" s="17">
        <v>0.240616033127969</v>
      </c>
      <c r="AI3221" s="17"/>
      <c r="AJ3221" s="17">
        <v>0.20907518467254699</v>
      </c>
      <c r="AK3221" s="17">
        <v>0.22719091250838699</v>
      </c>
      <c r="AL3221" s="17">
        <v>0.19423040304080399</v>
      </c>
      <c r="AM3221" s="17"/>
      <c r="AN3221" s="17">
        <v>0.28185266293844202</v>
      </c>
      <c r="AO3221" s="17">
        <v>0.23791759743837601</v>
      </c>
      <c r="AP3221" s="17">
        <v>0.19993663886952301</v>
      </c>
      <c r="AQ3221" s="17">
        <v>0.164279785266261</v>
      </c>
      <c r="AR3221" s="17">
        <v>0.15961009749858801</v>
      </c>
      <c r="AS3221" s="17"/>
      <c r="AT3221" s="17">
        <v>0.22553725168739899</v>
      </c>
      <c r="AU3221" s="17">
        <v>0.20795230456038</v>
      </c>
      <c r="AV3221" s="17"/>
      <c r="AW3221" s="17">
        <v>0.18523701796334499</v>
      </c>
      <c r="AX3221" s="17">
        <v>0.194876320435942</v>
      </c>
      <c r="AY3221" s="17">
        <v>0.27325954751883302</v>
      </c>
    </row>
    <row r="3222" spans="2:51">
      <c r="B3222" t="s">
        <v>134</v>
      </c>
      <c r="C3222" s="17">
        <v>0.430802314517098</v>
      </c>
      <c r="D3222" s="17">
        <v>0.40424264160842899</v>
      </c>
      <c r="E3222" s="17">
        <v>0.45628272154368998</v>
      </c>
      <c r="F3222" s="17"/>
      <c r="G3222" s="17">
        <v>0.40638761459282702</v>
      </c>
      <c r="H3222" s="17">
        <v>0.41025239379198802</v>
      </c>
      <c r="I3222" s="17">
        <v>0.43259129604267299</v>
      </c>
      <c r="J3222" s="17">
        <v>0.42843229440550701</v>
      </c>
      <c r="K3222" s="17">
        <v>0.435522483347423</v>
      </c>
      <c r="L3222" s="17">
        <v>0.45403136688812701</v>
      </c>
      <c r="M3222" s="17"/>
      <c r="N3222" s="17">
        <v>0.43022070931772499</v>
      </c>
      <c r="O3222" s="17">
        <v>0.44177683581965399</v>
      </c>
      <c r="P3222" s="17">
        <v>0.430409731728295</v>
      </c>
      <c r="Q3222" s="17">
        <v>0.41677753222505998</v>
      </c>
      <c r="R3222" s="17"/>
      <c r="S3222" s="17">
        <v>0.40135470825831598</v>
      </c>
      <c r="T3222" s="17">
        <v>0.43020640965568002</v>
      </c>
      <c r="U3222" s="17">
        <v>0.43088002751411802</v>
      </c>
      <c r="V3222" s="17">
        <v>0.42587976843869602</v>
      </c>
      <c r="W3222" s="17">
        <v>0.431125263415228</v>
      </c>
      <c r="X3222" s="17">
        <v>0.46485997545979402</v>
      </c>
      <c r="Y3222" s="17">
        <v>0.45855695550273201</v>
      </c>
      <c r="Z3222" s="17">
        <v>0.37419180054149898</v>
      </c>
      <c r="AA3222" s="17">
        <v>0.416741482929117</v>
      </c>
      <c r="AB3222" s="17">
        <v>0.43895357384309802</v>
      </c>
      <c r="AC3222" s="17">
        <v>0.48420225137232098</v>
      </c>
      <c r="AD3222" s="17">
        <v>0.42169918935148498</v>
      </c>
      <c r="AE3222" s="17"/>
      <c r="AF3222" s="17">
        <v>0.43410073795951698</v>
      </c>
      <c r="AG3222" s="17">
        <v>0.43060722716264099</v>
      </c>
      <c r="AH3222" s="17">
        <v>0.41929051302389397</v>
      </c>
      <c r="AI3222" s="17"/>
      <c r="AJ3222" s="17">
        <v>0.428192923892249</v>
      </c>
      <c r="AK3222" s="17">
        <v>0.44223271320108198</v>
      </c>
      <c r="AL3222" s="17">
        <v>0.436613201734326</v>
      </c>
      <c r="AM3222" s="17"/>
      <c r="AN3222" s="17">
        <v>0.41353837035746399</v>
      </c>
      <c r="AO3222" s="17">
        <v>0.44147837925409</v>
      </c>
      <c r="AP3222" s="17">
        <v>0.45030942216583097</v>
      </c>
      <c r="AQ3222" s="17">
        <v>0.41150021547857402</v>
      </c>
      <c r="AR3222" s="17">
        <v>0.23940942685762301</v>
      </c>
      <c r="AS3222" s="17"/>
      <c r="AT3222" s="17">
        <v>0.43631378951644201</v>
      </c>
      <c r="AU3222" s="17">
        <v>0.38276941603118803</v>
      </c>
      <c r="AV3222" s="17"/>
      <c r="AW3222" s="17">
        <v>0.42657832551666103</v>
      </c>
      <c r="AX3222" s="17">
        <v>0.45309122189463702</v>
      </c>
      <c r="AY3222" s="17">
        <v>0.42950224341085602</v>
      </c>
    </row>
    <row r="3223" spans="2:51">
      <c r="B3223" t="s">
        <v>135</v>
      </c>
      <c r="C3223" s="17">
        <v>0.20200595555071699</v>
      </c>
      <c r="D3223" s="17">
        <v>0.22915502468325799</v>
      </c>
      <c r="E3223" s="17">
        <v>0.176822277843107</v>
      </c>
      <c r="F3223" s="17"/>
      <c r="G3223" s="17">
        <v>0.20353411935778101</v>
      </c>
      <c r="H3223" s="17">
        <v>0.20431000837254901</v>
      </c>
      <c r="I3223" s="17">
        <v>0.19964264277538801</v>
      </c>
      <c r="J3223" s="17">
        <v>0.18667850393504501</v>
      </c>
      <c r="K3223" s="17">
        <v>0.19095777048502</v>
      </c>
      <c r="L3223" s="17">
        <v>0.21973428256358801</v>
      </c>
      <c r="M3223" s="17"/>
      <c r="N3223" s="17">
        <v>0.217073576844863</v>
      </c>
      <c r="O3223" s="17">
        <v>0.194270355992572</v>
      </c>
      <c r="P3223" s="17">
        <v>0.19515375247452699</v>
      </c>
      <c r="Q3223" s="17">
        <v>0.19886824406644499</v>
      </c>
      <c r="R3223" s="17"/>
      <c r="S3223" s="17">
        <v>0.216113434952071</v>
      </c>
      <c r="T3223" s="17">
        <v>0.203399626539117</v>
      </c>
      <c r="U3223" s="17">
        <v>0.19152908748109701</v>
      </c>
      <c r="V3223" s="17">
        <v>0.20788654600039499</v>
      </c>
      <c r="W3223" s="17">
        <v>0.18580457518731799</v>
      </c>
      <c r="X3223" s="17">
        <v>0.172104088054954</v>
      </c>
      <c r="Y3223" s="17">
        <v>0.174926959087324</v>
      </c>
      <c r="Z3223" s="17">
        <v>0.27993347078852698</v>
      </c>
      <c r="AA3223" s="17">
        <v>0.225992761024879</v>
      </c>
      <c r="AB3223" s="17">
        <v>0.20863278537864</v>
      </c>
      <c r="AC3223" s="17">
        <v>0.16799969248898999</v>
      </c>
      <c r="AD3223" s="17">
        <v>0.18939526922894001</v>
      </c>
      <c r="AE3223" s="17"/>
      <c r="AF3223" s="17">
        <v>0.19820145737768199</v>
      </c>
      <c r="AG3223" s="17">
        <v>0.21034832402339901</v>
      </c>
      <c r="AH3223" s="17">
        <v>0.19430264890933399</v>
      </c>
      <c r="AI3223" s="17"/>
      <c r="AJ3223" s="17">
        <v>0.22212208223798199</v>
      </c>
      <c r="AK3223" s="17">
        <v>0.19646277596995601</v>
      </c>
      <c r="AL3223" s="17">
        <v>0.18576418264727099</v>
      </c>
      <c r="AM3223" s="17"/>
      <c r="AN3223" s="17">
        <v>0.19947903808472001</v>
      </c>
      <c r="AO3223" s="17">
        <v>0.18384796438295301</v>
      </c>
      <c r="AP3223" s="17">
        <v>0.19768138060847201</v>
      </c>
      <c r="AQ3223" s="17">
        <v>0.22210557019219701</v>
      </c>
      <c r="AR3223" s="17">
        <v>0.22858945194185701</v>
      </c>
      <c r="AS3223" s="17"/>
      <c r="AT3223" s="17">
        <v>0.199325243544067</v>
      </c>
      <c r="AU3223" s="17">
        <v>0.22216438542248501</v>
      </c>
      <c r="AV3223" s="17"/>
      <c r="AW3223" s="17">
        <v>0.216015432765747</v>
      </c>
      <c r="AX3223" s="17">
        <v>0.21398357247151301</v>
      </c>
      <c r="AY3223" s="17">
        <v>0.183889814997831</v>
      </c>
    </row>
    <row r="3224" spans="2:51">
      <c r="B3224" t="s">
        <v>136</v>
      </c>
      <c r="C3224" s="17">
        <v>9.7091770474838093E-2</v>
      </c>
      <c r="D3224" s="17">
        <v>0.11360995808282</v>
      </c>
      <c r="E3224" s="17">
        <v>8.0810088020531801E-2</v>
      </c>
      <c r="F3224" s="17"/>
      <c r="G3224" s="17">
        <v>0.114177808718941</v>
      </c>
      <c r="H3224" s="17">
        <v>0.10802912759825201</v>
      </c>
      <c r="I3224" s="17">
        <v>9.1091795574113302E-2</v>
      </c>
      <c r="J3224" s="17">
        <v>9.5153970457150697E-2</v>
      </c>
      <c r="K3224" s="17">
        <v>8.2398514640026496E-2</v>
      </c>
      <c r="L3224" s="17">
        <v>9.6959385945775106E-2</v>
      </c>
      <c r="M3224" s="17"/>
      <c r="N3224" s="17">
        <v>0.133398940214009</v>
      </c>
      <c r="O3224" s="17">
        <v>9.3081054970229005E-2</v>
      </c>
      <c r="P3224" s="17">
        <v>9.4089450876977995E-2</v>
      </c>
      <c r="Q3224" s="17">
        <v>6.5418895037245503E-2</v>
      </c>
      <c r="R3224" s="17"/>
      <c r="S3224" s="17">
        <v>9.1239364387099495E-2</v>
      </c>
      <c r="T3224" s="17">
        <v>9.0779581732583103E-2</v>
      </c>
      <c r="U3224" s="17">
        <v>0.105873988385509</v>
      </c>
      <c r="V3224" s="17">
        <v>0.11301540141363101</v>
      </c>
      <c r="W3224" s="17">
        <v>0.101293877342715</v>
      </c>
      <c r="X3224" s="17">
        <v>9.3838306585645695E-2</v>
      </c>
      <c r="Y3224" s="17">
        <v>8.53485483796977E-2</v>
      </c>
      <c r="Z3224" s="17">
        <v>0.12258414873357699</v>
      </c>
      <c r="AA3224" s="17">
        <v>9.08908583448369E-2</v>
      </c>
      <c r="AB3224" s="17">
        <v>0.113433772328126</v>
      </c>
      <c r="AC3224" s="17">
        <v>6.88634419129244E-2</v>
      </c>
      <c r="AD3224" s="17">
        <v>9.6501648896123907E-2</v>
      </c>
      <c r="AE3224" s="17"/>
      <c r="AF3224" s="17">
        <v>8.27832248230366E-2</v>
      </c>
      <c r="AG3224" s="17">
        <v>0.11478527005988801</v>
      </c>
      <c r="AH3224" s="17">
        <v>8.4592229077582501E-2</v>
      </c>
      <c r="AI3224" s="17"/>
      <c r="AJ3224" s="17">
        <v>0.100060362783393</v>
      </c>
      <c r="AK3224" s="17">
        <v>9.4454436408048098E-2</v>
      </c>
      <c r="AL3224" s="17">
        <v>0.13491205362596501</v>
      </c>
      <c r="AM3224" s="17"/>
      <c r="AN3224" s="17">
        <v>5.6810216413750503E-2</v>
      </c>
      <c r="AO3224" s="17">
        <v>9.3656304256222497E-2</v>
      </c>
      <c r="AP3224" s="17">
        <v>0.115063432255363</v>
      </c>
      <c r="AQ3224" s="17">
        <v>0.14835298043174799</v>
      </c>
      <c r="AR3224" s="17">
        <v>0.20159987807333399</v>
      </c>
      <c r="AS3224" s="17"/>
      <c r="AT3224" s="17">
        <v>9.5571489394695994E-2</v>
      </c>
      <c r="AU3224" s="17">
        <v>0.115143125738463</v>
      </c>
      <c r="AV3224" s="17"/>
      <c r="AW3224" s="17">
        <v>0.131223938818292</v>
      </c>
      <c r="AX3224" s="17">
        <v>0.106266814589455</v>
      </c>
      <c r="AY3224" s="17">
        <v>5.8177815467378401E-2</v>
      </c>
    </row>
    <row r="3225" spans="2:51">
      <c r="B3225" t="s">
        <v>137</v>
      </c>
      <c r="C3225" s="17">
        <v>2.28434360637636E-2</v>
      </c>
      <c r="D3225" s="17">
        <v>2.8426690197927099E-2</v>
      </c>
      <c r="E3225" s="17">
        <v>1.77939514666344E-2</v>
      </c>
      <c r="F3225" s="17"/>
      <c r="G3225" s="17">
        <v>1.6700093371382001E-2</v>
      </c>
      <c r="H3225" s="17">
        <v>3.22520106517089E-2</v>
      </c>
      <c r="I3225" s="17">
        <v>2.2560809015040501E-2</v>
      </c>
      <c r="J3225" s="17">
        <v>2.31804573733712E-2</v>
      </c>
      <c r="K3225" s="17">
        <v>2.6061300876632901E-2</v>
      </c>
      <c r="L3225" s="17">
        <v>1.6533994382401999E-2</v>
      </c>
      <c r="M3225" s="17"/>
      <c r="N3225" s="17">
        <v>3.1244613302398899E-2</v>
      </c>
      <c r="O3225" s="17">
        <v>1.9809549876436999E-2</v>
      </c>
      <c r="P3225" s="17">
        <v>2.6686852618814899E-2</v>
      </c>
      <c r="Q3225" s="17">
        <v>1.38190244256945E-2</v>
      </c>
      <c r="R3225" s="17"/>
      <c r="S3225" s="17">
        <v>3.3979052214291199E-2</v>
      </c>
      <c r="T3225" s="17">
        <v>1.9539921382156201E-2</v>
      </c>
      <c r="U3225" s="17">
        <v>2.56471022540701E-2</v>
      </c>
      <c r="V3225" s="17">
        <v>2.6286918530380801E-2</v>
      </c>
      <c r="W3225" s="17">
        <v>1.96097172962372E-2</v>
      </c>
      <c r="X3225" s="17">
        <v>1.9404711029866701E-2</v>
      </c>
      <c r="Y3225" s="17">
        <v>1.41403294474329E-2</v>
      </c>
      <c r="Z3225" s="17">
        <v>2.68724826291637E-2</v>
      </c>
      <c r="AA3225" s="17">
        <v>1.71185495138334E-2</v>
      </c>
      <c r="AB3225" s="17">
        <v>3.01682401564854E-2</v>
      </c>
      <c r="AC3225" s="17">
        <v>1.9282312415651301E-2</v>
      </c>
      <c r="AD3225" s="17">
        <v>1.3148261671745501E-2</v>
      </c>
      <c r="AE3225" s="17"/>
      <c r="AF3225" s="17">
        <v>2.1195768308405898E-2</v>
      </c>
      <c r="AG3225" s="17">
        <v>2.6137558055520701E-2</v>
      </c>
      <c r="AH3225" s="17">
        <v>2.36294402169012E-2</v>
      </c>
      <c r="AI3225" s="17"/>
      <c r="AJ3225" s="17">
        <v>2.33280329901378E-2</v>
      </c>
      <c r="AK3225" s="17">
        <v>1.94477426069459E-2</v>
      </c>
      <c r="AL3225" s="17">
        <v>2.5719058925514501E-2</v>
      </c>
      <c r="AM3225" s="17"/>
      <c r="AN3225" s="17">
        <v>1.9711989930317399E-2</v>
      </c>
      <c r="AO3225" s="17">
        <v>1.59221836584615E-2</v>
      </c>
      <c r="AP3225" s="17">
        <v>2.00353612622832E-2</v>
      </c>
      <c r="AQ3225" s="17">
        <v>3.9764810446926702E-2</v>
      </c>
      <c r="AR3225" s="17">
        <v>0.15757380902645701</v>
      </c>
      <c r="AS3225" s="17"/>
      <c r="AT3225" s="17">
        <v>2.18482835908069E-2</v>
      </c>
      <c r="AU3225" s="17">
        <v>3.3055918275698197E-2</v>
      </c>
      <c r="AV3225" s="17"/>
      <c r="AW3225" s="17">
        <v>2.7632475802582698E-2</v>
      </c>
      <c r="AX3225" s="17">
        <v>1.62048144549416E-2</v>
      </c>
      <c r="AY3225" s="17">
        <v>1.9452845493513699E-2</v>
      </c>
    </row>
    <row r="3226" spans="2:51">
      <c r="B3226" t="s">
        <v>119</v>
      </c>
      <c r="C3226" s="17">
        <v>2.3178158586918799E-2</v>
      </c>
      <c r="D3226" s="17">
        <v>1.86837092911856E-2</v>
      </c>
      <c r="E3226" s="17">
        <v>2.7043739748429399E-2</v>
      </c>
      <c r="F3226" s="17"/>
      <c r="G3226" s="17">
        <v>3.1673241194649503E-2</v>
      </c>
      <c r="H3226" s="17">
        <v>1.7699480890293998E-2</v>
      </c>
      <c r="I3226" s="17">
        <v>2.7562410960498301E-2</v>
      </c>
      <c r="J3226" s="17">
        <v>3.1441495325788799E-2</v>
      </c>
      <c r="K3226" s="17">
        <v>1.9935551843815499E-2</v>
      </c>
      <c r="L3226" s="17">
        <v>1.65802966044864E-2</v>
      </c>
      <c r="M3226" s="17"/>
      <c r="N3226" s="17">
        <v>1.36946507626232E-2</v>
      </c>
      <c r="O3226" s="17">
        <v>1.8201293564743599E-2</v>
      </c>
      <c r="P3226" s="17">
        <v>2.7823808084093699E-2</v>
      </c>
      <c r="Q3226" s="17">
        <v>3.5167606085968098E-2</v>
      </c>
      <c r="R3226" s="17"/>
      <c r="S3226" s="17">
        <v>3.1022312782962001E-2</v>
      </c>
      <c r="T3226" s="17">
        <v>2.1756212048640599E-2</v>
      </c>
      <c r="U3226" s="17">
        <v>1.4294586314116601E-2</v>
      </c>
      <c r="V3226" s="17">
        <v>2.0219999859688701E-2</v>
      </c>
      <c r="W3226" s="17">
        <v>3.2701581772203503E-2</v>
      </c>
      <c r="X3226" s="17">
        <v>2.6257434943455699E-2</v>
      </c>
      <c r="Y3226" s="17">
        <v>1.8878240305584802E-2</v>
      </c>
      <c r="Z3226" s="17">
        <v>1.6440771740857001E-2</v>
      </c>
      <c r="AA3226" s="17">
        <v>2.7327729587636299E-2</v>
      </c>
      <c r="AB3226" s="17">
        <v>1.7281409117043001E-2</v>
      </c>
      <c r="AC3226" s="17">
        <v>2.0439388859737499E-2</v>
      </c>
      <c r="AD3226" s="17">
        <v>2.3258868348853601E-2</v>
      </c>
      <c r="AE3226" s="17"/>
      <c r="AF3226" s="17">
        <v>2.1181177109263701E-2</v>
      </c>
      <c r="AG3226" s="17">
        <v>1.8931627250107601E-2</v>
      </c>
      <c r="AH3226" s="17">
        <v>3.75691356443199E-2</v>
      </c>
      <c r="AI3226" s="17"/>
      <c r="AJ3226" s="17">
        <v>1.7221413423692499E-2</v>
      </c>
      <c r="AK3226" s="17">
        <v>2.0211419305581201E-2</v>
      </c>
      <c r="AL3226" s="17">
        <v>2.2761100026119401E-2</v>
      </c>
      <c r="AM3226" s="17"/>
      <c r="AN3226" s="17">
        <v>2.8607722275306401E-2</v>
      </c>
      <c r="AO3226" s="17">
        <v>2.7177571009896501E-2</v>
      </c>
      <c r="AP3226" s="17">
        <v>1.69737648385287E-2</v>
      </c>
      <c r="AQ3226" s="17">
        <v>1.3996638184292601E-2</v>
      </c>
      <c r="AR3226" s="17">
        <v>1.3217336602141199E-2</v>
      </c>
      <c r="AS3226" s="17"/>
      <c r="AT3226" s="17">
        <v>2.1403942266588798E-2</v>
      </c>
      <c r="AU3226" s="17">
        <v>3.8914849971785397E-2</v>
      </c>
      <c r="AV3226" s="17"/>
      <c r="AW3226" s="17">
        <v>1.3312809133372299E-2</v>
      </c>
      <c r="AX3226" s="17">
        <v>1.5577256153511901E-2</v>
      </c>
      <c r="AY3226" s="17">
        <v>3.5717733111588101E-2</v>
      </c>
    </row>
    <row r="3227" spans="2:51">
      <c r="B3227" t="s">
        <v>138</v>
      </c>
      <c r="C3227" s="17">
        <v>0.65488067932376304</v>
      </c>
      <c r="D3227" s="17">
        <v>0.61012461774480897</v>
      </c>
      <c r="E3227" s="17">
        <v>0.697529942921298</v>
      </c>
      <c r="F3227" s="17"/>
      <c r="G3227" s="17">
        <v>0.63391473735724702</v>
      </c>
      <c r="H3227" s="17">
        <v>0.63770937248719595</v>
      </c>
      <c r="I3227" s="17">
        <v>0.65914234167496</v>
      </c>
      <c r="J3227" s="17">
        <v>0.66354557290864502</v>
      </c>
      <c r="K3227" s="17">
        <v>0.68064686215450498</v>
      </c>
      <c r="L3227" s="17">
        <v>0.65019204050374801</v>
      </c>
      <c r="M3227" s="17"/>
      <c r="N3227" s="17">
        <v>0.60458821887610703</v>
      </c>
      <c r="O3227" s="17">
        <v>0.67463774559601797</v>
      </c>
      <c r="P3227" s="17">
        <v>0.65624613594558601</v>
      </c>
      <c r="Q3227" s="17">
        <v>0.68672623038464597</v>
      </c>
      <c r="R3227" s="17"/>
      <c r="S3227" s="17">
        <v>0.62764583566357701</v>
      </c>
      <c r="T3227" s="17">
        <v>0.66452465829750296</v>
      </c>
      <c r="U3227" s="17">
        <v>0.662655235565207</v>
      </c>
      <c r="V3227" s="17">
        <v>0.63259113419590496</v>
      </c>
      <c r="W3227" s="17">
        <v>0.66059024840152702</v>
      </c>
      <c r="X3227" s="17">
        <v>0.68839545938607805</v>
      </c>
      <c r="Y3227" s="17">
        <v>0.70670592277996103</v>
      </c>
      <c r="Z3227" s="17">
        <v>0.55416912610787605</v>
      </c>
      <c r="AA3227" s="17">
        <v>0.63867010152881398</v>
      </c>
      <c r="AB3227" s="17">
        <v>0.63048379301970503</v>
      </c>
      <c r="AC3227" s="17">
        <v>0.72341516432269704</v>
      </c>
      <c r="AD3227" s="17">
        <v>0.67769595185433695</v>
      </c>
      <c r="AE3227" s="17"/>
      <c r="AF3227" s="17">
        <v>0.67663837238161195</v>
      </c>
      <c r="AG3227" s="17">
        <v>0.62979722061108501</v>
      </c>
      <c r="AH3227" s="17">
        <v>0.65990654615186195</v>
      </c>
      <c r="AI3227" s="17"/>
      <c r="AJ3227" s="17">
        <v>0.63726810856479499</v>
      </c>
      <c r="AK3227" s="17">
        <v>0.66942362570946901</v>
      </c>
      <c r="AL3227" s="17">
        <v>0.63084360477513002</v>
      </c>
      <c r="AM3227" s="17"/>
      <c r="AN3227" s="17">
        <v>0.69539103329590601</v>
      </c>
      <c r="AO3227" s="17">
        <v>0.67939597669246699</v>
      </c>
      <c r="AP3227" s="17">
        <v>0.65024606103535398</v>
      </c>
      <c r="AQ3227" s="17">
        <v>0.57578000074483504</v>
      </c>
      <c r="AR3227" s="17">
        <v>0.39901952435621102</v>
      </c>
      <c r="AS3227" s="17"/>
      <c r="AT3227" s="17">
        <v>0.66185104120384097</v>
      </c>
      <c r="AU3227" s="17">
        <v>0.59072172059156902</v>
      </c>
      <c r="AV3227" s="17"/>
      <c r="AW3227" s="17">
        <v>0.61181534348000599</v>
      </c>
      <c r="AX3227" s="17">
        <v>0.64796754233057796</v>
      </c>
      <c r="AY3227" s="17">
        <v>0.70276179092968905</v>
      </c>
    </row>
    <row r="3228" spans="2:51">
      <c r="B3228" t="s">
        <v>139</v>
      </c>
      <c r="C3228" s="17">
        <v>0.119935206538602</v>
      </c>
      <c r="D3228" s="17">
        <v>0.142036648280748</v>
      </c>
      <c r="E3228" s="17">
        <v>9.8604039487166201E-2</v>
      </c>
      <c r="F3228" s="17"/>
      <c r="G3228" s="17">
        <v>0.13087790209032299</v>
      </c>
      <c r="H3228" s="17">
        <v>0.14028113824996</v>
      </c>
      <c r="I3228" s="17">
        <v>0.11365260458915399</v>
      </c>
      <c r="J3228" s="17">
        <v>0.118334427830522</v>
      </c>
      <c r="K3228" s="17">
        <v>0.10845981551665899</v>
      </c>
      <c r="L3228" s="17">
        <v>0.113493380328177</v>
      </c>
      <c r="M3228" s="17"/>
      <c r="N3228" s="17">
        <v>0.164643553516407</v>
      </c>
      <c r="O3228" s="17">
        <v>0.11289060484666601</v>
      </c>
      <c r="P3228" s="17">
        <v>0.12077630349579301</v>
      </c>
      <c r="Q3228" s="17">
        <v>7.9237919462939996E-2</v>
      </c>
      <c r="R3228" s="17"/>
      <c r="S3228" s="17">
        <v>0.12521841660139099</v>
      </c>
      <c r="T3228" s="17">
        <v>0.110319503114739</v>
      </c>
      <c r="U3228" s="17">
        <v>0.13152109063957901</v>
      </c>
      <c r="V3228" s="17">
        <v>0.13930231994401099</v>
      </c>
      <c r="W3228" s="17">
        <v>0.12090359463895201</v>
      </c>
      <c r="X3228" s="17">
        <v>0.113243017615512</v>
      </c>
      <c r="Y3228" s="17">
        <v>9.9488877827130506E-2</v>
      </c>
      <c r="Z3228" s="17">
        <v>0.14945663136274001</v>
      </c>
      <c r="AA3228" s="17">
        <v>0.10800940785867</v>
      </c>
      <c r="AB3228" s="17">
        <v>0.14360201248461199</v>
      </c>
      <c r="AC3228" s="17">
        <v>8.8145754328575701E-2</v>
      </c>
      <c r="AD3228" s="17">
        <v>0.10964991056786901</v>
      </c>
      <c r="AE3228" s="17"/>
      <c r="AF3228" s="17">
        <v>0.103978993131443</v>
      </c>
      <c r="AG3228" s="17">
        <v>0.14092282811540799</v>
      </c>
      <c r="AH3228" s="17">
        <v>0.108221669294484</v>
      </c>
      <c r="AI3228" s="17"/>
      <c r="AJ3228" s="17">
        <v>0.123388395773531</v>
      </c>
      <c r="AK3228" s="17">
        <v>0.113902179014994</v>
      </c>
      <c r="AL3228" s="17">
        <v>0.16063111255147999</v>
      </c>
      <c r="AM3228" s="17"/>
      <c r="AN3228" s="17">
        <v>7.6522206344067895E-2</v>
      </c>
      <c r="AO3228" s="17">
        <v>0.109578487914684</v>
      </c>
      <c r="AP3228" s="17">
        <v>0.135098793517646</v>
      </c>
      <c r="AQ3228" s="17">
        <v>0.188117790878675</v>
      </c>
      <c r="AR3228" s="17">
        <v>0.35917368709979097</v>
      </c>
      <c r="AS3228" s="17"/>
      <c r="AT3228" s="17">
        <v>0.117419772985503</v>
      </c>
      <c r="AU3228" s="17">
        <v>0.14819904401416101</v>
      </c>
      <c r="AV3228" s="17"/>
      <c r="AW3228" s="17">
        <v>0.15885641462087499</v>
      </c>
      <c r="AX3228" s="17">
        <v>0.122471629044397</v>
      </c>
      <c r="AY3228" s="17">
        <v>7.7630660960891995E-2</v>
      </c>
    </row>
    <row r="3229" spans="2:51">
      <c r="B3229" t="s">
        <v>140</v>
      </c>
      <c r="C3229" s="17">
        <v>0.53494547278516102</v>
      </c>
      <c r="D3229" s="17">
        <v>0.468087969464061</v>
      </c>
      <c r="E3229" s="17">
        <v>0.59892590343413099</v>
      </c>
      <c r="F3229" s="17"/>
      <c r="G3229" s="17">
        <v>0.503036835266924</v>
      </c>
      <c r="H3229" s="17">
        <v>0.49742823423723498</v>
      </c>
      <c r="I3229" s="17">
        <v>0.54548973708580595</v>
      </c>
      <c r="J3229" s="17">
        <v>0.54521114507812296</v>
      </c>
      <c r="K3229" s="17">
        <v>0.57218704663784603</v>
      </c>
      <c r="L3229" s="17">
        <v>0.536698660175571</v>
      </c>
      <c r="M3229" s="17"/>
      <c r="N3229" s="17">
        <v>0.43994466535969901</v>
      </c>
      <c r="O3229" s="17">
        <v>0.56174714074935195</v>
      </c>
      <c r="P3229" s="17">
        <v>0.53546983244979296</v>
      </c>
      <c r="Q3229" s="17">
        <v>0.60748831092170597</v>
      </c>
      <c r="R3229" s="17"/>
      <c r="S3229" s="17">
        <v>0.50242741906218602</v>
      </c>
      <c r="T3229" s="17">
        <v>0.55420515518276403</v>
      </c>
      <c r="U3229" s="17">
        <v>0.53113414492562705</v>
      </c>
      <c r="V3229" s="17">
        <v>0.49328881425189403</v>
      </c>
      <c r="W3229" s="17">
        <v>0.53968665376257496</v>
      </c>
      <c r="X3229" s="17">
        <v>0.57515244177056601</v>
      </c>
      <c r="Y3229" s="17">
        <v>0.60721704495283002</v>
      </c>
      <c r="Z3229" s="17">
        <v>0.40471249474513499</v>
      </c>
      <c r="AA3229" s="17">
        <v>0.53066069367014401</v>
      </c>
      <c r="AB3229" s="17">
        <v>0.48688178053509301</v>
      </c>
      <c r="AC3229" s="17">
        <v>0.63526940999412096</v>
      </c>
      <c r="AD3229" s="17">
        <v>0.56804604128646796</v>
      </c>
      <c r="AE3229" s="17"/>
      <c r="AF3229" s="17">
        <v>0.57265937925016897</v>
      </c>
      <c r="AG3229" s="17">
        <v>0.48887439249567599</v>
      </c>
      <c r="AH3229" s="17">
        <v>0.55168487685737799</v>
      </c>
      <c r="AI3229" s="17"/>
      <c r="AJ3229" s="17">
        <v>0.51387971279126499</v>
      </c>
      <c r="AK3229" s="17">
        <v>0.55552144669447501</v>
      </c>
      <c r="AL3229" s="17">
        <v>0.47021249222365102</v>
      </c>
      <c r="AM3229" s="17"/>
      <c r="AN3229" s="17">
        <v>0.61886882695183798</v>
      </c>
      <c r="AO3229" s="17">
        <v>0.56981748877778304</v>
      </c>
      <c r="AP3229" s="17">
        <v>0.51514726751770701</v>
      </c>
      <c r="AQ3229" s="17">
        <v>0.38766220986616001</v>
      </c>
      <c r="AR3229" s="17">
        <v>3.98458372564192E-2</v>
      </c>
      <c r="AS3229" s="17"/>
      <c r="AT3229" s="17">
        <v>0.54443126821833798</v>
      </c>
      <c r="AU3229" s="17">
        <v>0.44252267657740801</v>
      </c>
      <c r="AV3229" s="17"/>
      <c r="AW3229" s="17">
        <v>0.45295892885912997</v>
      </c>
      <c r="AX3229" s="17">
        <v>0.52549591328618195</v>
      </c>
      <c r="AY3229" s="17">
        <v>0.62513112996879705</v>
      </c>
    </row>
    <row r="3230" spans="2:51">
      <c r="C3230" s="17"/>
      <c r="D3230" s="17"/>
      <c r="E3230" s="17"/>
      <c r="F3230" s="17"/>
      <c r="G3230" s="17"/>
      <c r="H3230" s="17"/>
      <c r="I3230" s="17"/>
      <c r="J3230" s="17"/>
      <c r="K3230" s="17"/>
      <c r="L3230" s="17"/>
      <c r="M3230" s="17"/>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7"/>
      <c r="AI3230" s="17"/>
      <c r="AJ3230" s="17"/>
      <c r="AK3230" s="17"/>
      <c r="AL3230" s="17"/>
      <c r="AM3230" s="17"/>
      <c r="AN3230" s="17"/>
      <c r="AO3230" s="17"/>
      <c r="AP3230" s="17"/>
      <c r="AQ3230" s="17"/>
      <c r="AR3230" s="17"/>
      <c r="AS3230" s="17"/>
      <c r="AT3230" s="17"/>
      <c r="AU3230" s="17"/>
      <c r="AV3230" s="17"/>
      <c r="AW3230" s="17"/>
      <c r="AX3230" s="17"/>
      <c r="AY3230" s="17"/>
    </row>
    <row r="3231" spans="2:51">
      <c r="B3231" s="6" t="s">
        <v>634</v>
      </c>
      <c r="C3231" s="17"/>
      <c r="D3231" s="17"/>
      <c r="E3231" s="17"/>
      <c r="F3231" s="17"/>
      <c r="G3231" s="17"/>
      <c r="H3231" s="17"/>
      <c r="I3231" s="17"/>
      <c r="J3231" s="17"/>
      <c r="K3231" s="17"/>
      <c r="L3231" s="17"/>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7"/>
      <c r="AI3231" s="17"/>
      <c r="AJ3231" s="17"/>
      <c r="AK3231" s="17"/>
      <c r="AL3231" s="17"/>
      <c r="AM3231" s="17"/>
      <c r="AN3231" s="17"/>
      <c r="AO3231" s="17"/>
      <c r="AP3231" s="17"/>
      <c r="AQ3231" s="17"/>
      <c r="AR3231" s="17"/>
      <c r="AS3231" s="17"/>
      <c r="AT3231" s="17"/>
      <c r="AU3231" s="17"/>
      <c r="AV3231" s="17"/>
      <c r="AW3231" s="17"/>
      <c r="AX3231" s="17"/>
      <c r="AY3231" s="17"/>
    </row>
    <row r="3232" spans="2:51">
      <c r="B3232" s="24" t="s">
        <v>15</v>
      </c>
      <c r="C3232" s="17"/>
      <c r="D3232" s="17"/>
      <c r="E3232" s="17"/>
      <c r="F3232" s="17"/>
      <c r="G3232" s="17"/>
      <c r="H3232" s="17"/>
      <c r="I3232" s="17"/>
      <c r="J3232" s="17"/>
      <c r="K3232" s="17"/>
      <c r="L3232" s="17"/>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7"/>
      <c r="AI3232" s="17"/>
      <c r="AJ3232" s="17"/>
      <c r="AK3232" s="17"/>
      <c r="AL3232" s="17"/>
      <c r="AM3232" s="17"/>
      <c r="AN3232" s="17"/>
      <c r="AO3232" s="17"/>
      <c r="AP3232" s="17"/>
      <c r="AQ3232" s="17"/>
      <c r="AR3232" s="17"/>
      <c r="AS3232" s="17"/>
      <c r="AT3232" s="17"/>
      <c r="AU3232" s="17"/>
      <c r="AV3232" s="17"/>
      <c r="AW3232" s="17"/>
      <c r="AX3232" s="17"/>
      <c r="AY3232" s="17"/>
    </row>
    <row r="3233" spans="2:51">
      <c r="B3233" t="s">
        <v>133</v>
      </c>
      <c r="C3233" s="17">
        <v>0.15069184927426399</v>
      </c>
      <c r="D3233" s="17">
        <v>0.16837065790405001</v>
      </c>
      <c r="E3233" s="17">
        <v>0.13423531479065201</v>
      </c>
      <c r="F3233" s="17"/>
      <c r="G3233" s="17">
        <v>0.14886135092299699</v>
      </c>
      <c r="H3233" s="17">
        <v>0.178558750721969</v>
      </c>
      <c r="I3233" s="17">
        <v>0.16464922304358001</v>
      </c>
      <c r="J3233" s="17">
        <v>0.14408577338589501</v>
      </c>
      <c r="K3233" s="17">
        <v>0.141908591679687</v>
      </c>
      <c r="L3233" s="17">
        <v>0.13217327118078001</v>
      </c>
      <c r="M3233" s="17"/>
      <c r="N3233" s="17">
        <v>0.17909639749131301</v>
      </c>
      <c r="O3233" s="17">
        <v>0.140105621897745</v>
      </c>
      <c r="P3233" s="17">
        <v>0.14654955093814301</v>
      </c>
      <c r="Q3233" s="17">
        <v>0.13461367225128101</v>
      </c>
      <c r="R3233" s="17"/>
      <c r="S3233" s="17">
        <v>0.150615797217341</v>
      </c>
      <c r="T3233" s="17">
        <v>0.125489717419276</v>
      </c>
      <c r="U3233" s="17">
        <v>0.13721554872654901</v>
      </c>
      <c r="V3233" s="17">
        <v>0.13539178446587699</v>
      </c>
      <c r="W3233" s="17">
        <v>0.15344595076679499</v>
      </c>
      <c r="X3233" s="17">
        <v>0.143854496041287</v>
      </c>
      <c r="Y3233" s="17">
        <v>0.16954826784355001</v>
      </c>
      <c r="Z3233" s="17">
        <v>0.199748591963404</v>
      </c>
      <c r="AA3233" s="17">
        <v>0.16742650495747399</v>
      </c>
      <c r="AB3233" s="17">
        <v>0.14054789623269501</v>
      </c>
      <c r="AC3233" s="17">
        <v>0.18405907413125</v>
      </c>
      <c r="AD3233" s="17">
        <v>0.16655464185834001</v>
      </c>
      <c r="AE3233" s="17"/>
      <c r="AF3233" s="17">
        <v>0.14067267576845099</v>
      </c>
      <c r="AG3233" s="17">
        <v>0.170481578361105</v>
      </c>
      <c r="AH3233" s="17">
        <v>0.13257805809877601</v>
      </c>
      <c r="AI3233" s="17"/>
      <c r="AJ3233" s="17">
        <v>0.15870932872054999</v>
      </c>
      <c r="AK3233" s="17">
        <v>0.166818706977332</v>
      </c>
      <c r="AL3233" s="17">
        <v>0.16403617258674799</v>
      </c>
      <c r="AM3233" s="17"/>
      <c r="AN3233" s="17">
        <v>0.13234625443984299</v>
      </c>
      <c r="AO3233" s="17">
        <v>0.13863721025408199</v>
      </c>
      <c r="AP3233" s="17">
        <v>0.16830437522497499</v>
      </c>
      <c r="AQ3233" s="17">
        <v>0.18984365244942</v>
      </c>
      <c r="AR3233" s="17">
        <v>0.26765970683872298</v>
      </c>
      <c r="AS3233" s="17"/>
      <c r="AT3233" s="17">
        <v>0.14850296223981799</v>
      </c>
      <c r="AU3233" s="17">
        <v>0.175898697516017</v>
      </c>
      <c r="AV3233" s="17"/>
      <c r="AW3233" s="17">
        <v>0.179610797947618</v>
      </c>
      <c r="AX3233" s="17">
        <v>0.16072821814334201</v>
      </c>
      <c r="AY3233" s="17">
        <v>0.11713070513794201</v>
      </c>
    </row>
    <row r="3234" spans="2:51">
      <c r="B3234" t="s">
        <v>134</v>
      </c>
      <c r="C3234" s="17">
        <v>0.49343405794529899</v>
      </c>
      <c r="D3234" s="17">
        <v>0.48699380871993703</v>
      </c>
      <c r="E3234" s="17">
        <v>0.49878629482303599</v>
      </c>
      <c r="F3234" s="17"/>
      <c r="G3234" s="17">
        <v>0.52767339157622395</v>
      </c>
      <c r="H3234" s="17">
        <v>0.492751608155716</v>
      </c>
      <c r="I3234" s="17">
        <v>0.51411570294125297</v>
      </c>
      <c r="J3234" s="17">
        <v>0.47311091564691299</v>
      </c>
      <c r="K3234" s="17">
        <v>0.44704643950121198</v>
      </c>
      <c r="L3234" s="17">
        <v>0.51007928092338795</v>
      </c>
      <c r="M3234" s="17"/>
      <c r="N3234" s="17">
        <v>0.52718297683063797</v>
      </c>
      <c r="O3234" s="17">
        <v>0.51852518677218895</v>
      </c>
      <c r="P3234" s="17">
        <v>0.47618095821630202</v>
      </c>
      <c r="Q3234" s="17">
        <v>0.44375326403653498</v>
      </c>
      <c r="R3234" s="17"/>
      <c r="S3234" s="17">
        <v>0.50383318412706402</v>
      </c>
      <c r="T3234" s="17">
        <v>0.479288852960913</v>
      </c>
      <c r="U3234" s="17">
        <v>0.48508670401860399</v>
      </c>
      <c r="V3234" s="17">
        <v>0.45059970078363798</v>
      </c>
      <c r="W3234" s="17">
        <v>0.47910674169297202</v>
      </c>
      <c r="X3234" s="17">
        <v>0.49869842049333502</v>
      </c>
      <c r="Y3234" s="17">
        <v>0.49958444258631102</v>
      </c>
      <c r="Z3234" s="17">
        <v>0.459317865688322</v>
      </c>
      <c r="AA3234" s="17">
        <v>0.51102882298038599</v>
      </c>
      <c r="AB3234" s="17">
        <v>0.54574537356494801</v>
      </c>
      <c r="AC3234" s="17">
        <v>0.49626592869904101</v>
      </c>
      <c r="AD3234" s="17">
        <v>0.50833876495008201</v>
      </c>
      <c r="AE3234" s="17"/>
      <c r="AF3234" s="17">
        <v>0.460704334676589</v>
      </c>
      <c r="AG3234" s="17">
        <v>0.52922478722117505</v>
      </c>
      <c r="AH3234" s="17">
        <v>0.44747344100339098</v>
      </c>
      <c r="AI3234" s="17"/>
      <c r="AJ3234" s="17">
        <v>0.484096730220757</v>
      </c>
      <c r="AK3234" s="17">
        <v>0.52838272488611304</v>
      </c>
      <c r="AL3234" s="17">
        <v>0.517763489795115</v>
      </c>
      <c r="AM3234" s="17"/>
      <c r="AN3234" s="17">
        <v>0.424021132111423</v>
      </c>
      <c r="AO3234" s="17">
        <v>0.48910884435789198</v>
      </c>
      <c r="AP3234" s="17">
        <v>0.52115257706155305</v>
      </c>
      <c r="AQ3234" s="17">
        <v>0.57039800164617704</v>
      </c>
      <c r="AR3234" s="17">
        <v>0.43035772150653601</v>
      </c>
      <c r="AS3234" s="17"/>
      <c r="AT3234" s="17">
        <v>0.49158419488168797</v>
      </c>
      <c r="AU3234" s="17">
        <v>0.50694329344899702</v>
      </c>
      <c r="AV3234" s="17"/>
      <c r="AW3234" s="17">
        <v>0.530169926359781</v>
      </c>
      <c r="AX3234" s="17">
        <v>0.52595235913586502</v>
      </c>
      <c r="AY3234" s="17">
        <v>0.44563971861735502</v>
      </c>
    </row>
    <row r="3235" spans="2:51">
      <c r="B3235" t="s">
        <v>135</v>
      </c>
      <c r="C3235" s="17">
        <v>0.22681995909851899</v>
      </c>
      <c r="D3235" s="17">
        <v>0.22937735988569799</v>
      </c>
      <c r="E3235" s="17">
        <v>0.224757388888742</v>
      </c>
      <c r="F3235" s="17"/>
      <c r="G3235" s="17">
        <v>0.203175269742948</v>
      </c>
      <c r="H3235" s="17">
        <v>0.198038900187814</v>
      </c>
      <c r="I3235" s="17">
        <v>0.191640084303589</v>
      </c>
      <c r="J3235" s="17">
        <v>0.23026533787300801</v>
      </c>
      <c r="K3235" s="17">
        <v>0.25909602929728598</v>
      </c>
      <c r="L3235" s="17">
        <v>0.25859708851446001</v>
      </c>
      <c r="M3235" s="17"/>
      <c r="N3235" s="17">
        <v>0.197970061375112</v>
      </c>
      <c r="O3235" s="17">
        <v>0.209907527647649</v>
      </c>
      <c r="P3235" s="17">
        <v>0.246973011593904</v>
      </c>
      <c r="Q3235" s="17">
        <v>0.25823442557823401</v>
      </c>
      <c r="R3235" s="17"/>
      <c r="S3235" s="17">
        <v>0.20816864744104399</v>
      </c>
      <c r="T3235" s="17">
        <v>0.24107442134777499</v>
      </c>
      <c r="U3235" s="17">
        <v>0.25504489696771898</v>
      </c>
      <c r="V3235" s="17">
        <v>0.28025843820816998</v>
      </c>
      <c r="W3235" s="17">
        <v>0.229275294346449</v>
      </c>
      <c r="X3235" s="17">
        <v>0.25591195776446901</v>
      </c>
      <c r="Y3235" s="17">
        <v>0.22400789672238</v>
      </c>
      <c r="Z3235" s="17">
        <v>0.21197897195514701</v>
      </c>
      <c r="AA3235" s="17">
        <v>0.20581678834674</v>
      </c>
      <c r="AB3235" s="17">
        <v>0.185393173255473</v>
      </c>
      <c r="AC3235" s="17">
        <v>0.18292088526688899</v>
      </c>
      <c r="AD3235" s="17">
        <v>0.18522539448612399</v>
      </c>
      <c r="AE3235" s="17"/>
      <c r="AF3235" s="17">
        <v>0.25970434276600002</v>
      </c>
      <c r="AG3235" s="17">
        <v>0.194876012751768</v>
      </c>
      <c r="AH3235" s="17">
        <v>0.23574604452735501</v>
      </c>
      <c r="AI3235" s="17"/>
      <c r="AJ3235" s="17">
        <v>0.24270929272615599</v>
      </c>
      <c r="AK3235" s="17">
        <v>0.20097796074270399</v>
      </c>
      <c r="AL3235" s="17">
        <v>0.20990733552023599</v>
      </c>
      <c r="AM3235" s="17"/>
      <c r="AN3235" s="17">
        <v>0.27951181189410401</v>
      </c>
      <c r="AO3235" s="17">
        <v>0.23564801976518401</v>
      </c>
      <c r="AP3235" s="17">
        <v>0.20272882960889399</v>
      </c>
      <c r="AQ3235" s="17">
        <v>0.15186987181741199</v>
      </c>
      <c r="AR3235" s="17">
        <v>0.23184592011515201</v>
      </c>
      <c r="AS3235" s="17"/>
      <c r="AT3235" s="17">
        <v>0.231010051415865</v>
      </c>
      <c r="AU3235" s="17">
        <v>0.19078213454482601</v>
      </c>
      <c r="AV3235" s="17"/>
      <c r="AW3235" s="17">
        <v>0.200595722666631</v>
      </c>
      <c r="AX3235" s="17">
        <v>0.20295930258775699</v>
      </c>
      <c r="AY3235" s="17">
        <v>0.26110735464467999</v>
      </c>
    </row>
    <row r="3236" spans="2:51">
      <c r="B3236" t="s">
        <v>136</v>
      </c>
      <c r="C3236" s="17">
        <v>6.4259948975304002E-2</v>
      </c>
      <c r="D3236" s="17">
        <v>5.7989144360405802E-2</v>
      </c>
      <c r="E3236" s="17">
        <v>7.0332098002571994E-2</v>
      </c>
      <c r="F3236" s="17"/>
      <c r="G3236" s="17">
        <v>6.5032330753439199E-2</v>
      </c>
      <c r="H3236" s="17">
        <v>6.8323599102401197E-2</v>
      </c>
      <c r="I3236" s="17">
        <v>6.2344549018826398E-2</v>
      </c>
      <c r="J3236" s="17">
        <v>6.8517768515825903E-2</v>
      </c>
      <c r="K3236" s="17">
        <v>7.4428344978163294E-2</v>
      </c>
      <c r="L3236" s="17">
        <v>5.2338811787421703E-2</v>
      </c>
      <c r="M3236" s="17"/>
      <c r="N3236" s="17">
        <v>5.70738253588043E-2</v>
      </c>
      <c r="O3236" s="17">
        <v>7.19887590924293E-2</v>
      </c>
      <c r="P3236" s="17">
        <v>5.0794605393366103E-2</v>
      </c>
      <c r="Q3236" s="17">
        <v>7.6872932392554896E-2</v>
      </c>
      <c r="R3236" s="17"/>
      <c r="S3236" s="17">
        <v>5.9646584956246002E-2</v>
      </c>
      <c r="T3236" s="17">
        <v>8.1711974411077901E-2</v>
      </c>
      <c r="U3236" s="17">
        <v>5.7793023801476502E-2</v>
      </c>
      <c r="V3236" s="17">
        <v>7.8280804566320306E-2</v>
      </c>
      <c r="W3236" s="17">
        <v>6.04473780963065E-2</v>
      </c>
      <c r="X3236" s="17">
        <v>5.0150040902356897E-2</v>
      </c>
      <c r="Y3236" s="17">
        <v>5.95749297019968E-2</v>
      </c>
      <c r="Z3236" s="17">
        <v>7.8016807126558202E-2</v>
      </c>
      <c r="AA3236" s="17">
        <v>5.58637726977637E-2</v>
      </c>
      <c r="AB3236" s="17">
        <v>6.49637423147649E-2</v>
      </c>
      <c r="AC3236" s="17">
        <v>5.7531940915300603E-2</v>
      </c>
      <c r="AD3236" s="17">
        <v>6.3078370280596596E-2</v>
      </c>
      <c r="AE3236" s="17"/>
      <c r="AF3236" s="17">
        <v>6.5606203704293098E-2</v>
      </c>
      <c r="AG3236" s="17">
        <v>5.9200098656269101E-2</v>
      </c>
      <c r="AH3236" s="17">
        <v>8.5239076266603805E-2</v>
      </c>
      <c r="AI3236" s="17"/>
      <c r="AJ3236" s="17">
        <v>6.1689854168856799E-2</v>
      </c>
      <c r="AK3236" s="17">
        <v>6.0508342993369303E-2</v>
      </c>
      <c r="AL3236" s="17">
        <v>5.6596559710294501E-2</v>
      </c>
      <c r="AM3236" s="17"/>
      <c r="AN3236" s="17">
        <v>7.2452386946789904E-2</v>
      </c>
      <c r="AO3236" s="17">
        <v>7.0059017034078006E-2</v>
      </c>
      <c r="AP3236" s="17">
        <v>6.2205544125253698E-2</v>
      </c>
      <c r="AQ3236" s="17">
        <v>5.08059055633353E-2</v>
      </c>
      <c r="AR3236" s="17">
        <v>3.92503926120394E-2</v>
      </c>
      <c r="AS3236" s="17"/>
      <c r="AT3236" s="17">
        <v>6.4995719868841104E-2</v>
      </c>
      <c r="AU3236" s="17">
        <v>5.6343707281738903E-2</v>
      </c>
      <c r="AV3236" s="17"/>
      <c r="AW3236" s="17">
        <v>4.8974716038229303E-2</v>
      </c>
      <c r="AX3236" s="17">
        <v>6.8208993729987302E-2</v>
      </c>
      <c r="AY3236" s="17">
        <v>7.9582772518618006E-2</v>
      </c>
    </row>
    <row r="3237" spans="2:51">
      <c r="B3237" t="s">
        <v>137</v>
      </c>
      <c r="C3237" s="17">
        <v>3.4427180534596098E-2</v>
      </c>
      <c r="D3237" s="17">
        <v>3.5595811453447597E-2</v>
      </c>
      <c r="E3237" s="17">
        <v>3.3601447088662501E-2</v>
      </c>
      <c r="F3237" s="17"/>
      <c r="G3237" s="17">
        <v>2.20219909403023E-2</v>
      </c>
      <c r="H3237" s="17">
        <v>2.7587870340570701E-2</v>
      </c>
      <c r="I3237" s="17">
        <v>3.5927333922116902E-2</v>
      </c>
      <c r="J3237" s="17">
        <v>4.8375564692159798E-2</v>
      </c>
      <c r="K3237" s="17">
        <v>4.8456539460784702E-2</v>
      </c>
      <c r="L3237" s="17">
        <v>2.4473914645296399E-2</v>
      </c>
      <c r="M3237" s="17"/>
      <c r="N3237" s="17">
        <v>1.88482897389298E-2</v>
      </c>
      <c r="O3237" s="17">
        <v>3.3650048729987898E-2</v>
      </c>
      <c r="P3237" s="17">
        <v>4.5887015491567401E-2</v>
      </c>
      <c r="Q3237" s="17">
        <v>4.2953206361138897E-2</v>
      </c>
      <c r="R3237" s="17"/>
      <c r="S3237" s="17">
        <v>3.7275547766857098E-2</v>
      </c>
      <c r="T3237" s="17">
        <v>3.92106841516182E-2</v>
      </c>
      <c r="U3237" s="17">
        <v>3.8060027228297801E-2</v>
      </c>
      <c r="V3237" s="17">
        <v>3.3382523095272301E-2</v>
      </c>
      <c r="W3237" s="17">
        <v>4.1792842422392902E-2</v>
      </c>
      <c r="X3237" s="17">
        <v>2.2847160777922801E-2</v>
      </c>
      <c r="Y3237" s="17">
        <v>1.8537079943975101E-2</v>
      </c>
      <c r="Z3237" s="17">
        <v>3.8951710622993498E-2</v>
      </c>
      <c r="AA3237" s="17">
        <v>3.1794220277334799E-2</v>
      </c>
      <c r="AB3237" s="17">
        <v>3.7567677745018603E-2</v>
      </c>
      <c r="AC3237" s="17">
        <v>3.6107477981764301E-2</v>
      </c>
      <c r="AD3237" s="17">
        <v>4.5752693990729398E-2</v>
      </c>
      <c r="AE3237" s="17"/>
      <c r="AF3237" s="17">
        <v>4.57197874924321E-2</v>
      </c>
      <c r="AG3237" s="17">
        <v>2.0271550849069401E-2</v>
      </c>
      <c r="AH3237" s="17">
        <v>5.5011849675804199E-2</v>
      </c>
      <c r="AI3237" s="17"/>
      <c r="AJ3237" s="17">
        <v>2.8018291280093501E-2</v>
      </c>
      <c r="AK3237" s="17">
        <v>2.2387641700474199E-2</v>
      </c>
      <c r="AL3237" s="17">
        <v>2.9192498476243899E-2</v>
      </c>
      <c r="AM3237" s="17"/>
      <c r="AN3237" s="17">
        <v>5.21803276549265E-2</v>
      </c>
      <c r="AO3237" s="17">
        <v>3.5866123461710003E-2</v>
      </c>
      <c r="AP3237" s="17">
        <v>2.1463957887838999E-2</v>
      </c>
      <c r="AQ3237" s="17">
        <v>1.5579367836071599E-2</v>
      </c>
      <c r="AR3237" s="17">
        <v>0</v>
      </c>
      <c r="AS3237" s="17"/>
      <c r="AT3237" s="17">
        <v>3.5765545744123099E-2</v>
      </c>
      <c r="AU3237" s="17">
        <v>1.9364504690997399E-2</v>
      </c>
      <c r="AV3237" s="17"/>
      <c r="AW3237" s="17">
        <v>2.2873664138027799E-2</v>
      </c>
      <c r="AX3237" s="17">
        <v>1.8353170123871599E-2</v>
      </c>
      <c r="AY3237" s="17">
        <v>5.0985176511191298E-2</v>
      </c>
    </row>
    <row r="3238" spans="2:51">
      <c r="B3238" t="s">
        <v>119</v>
      </c>
      <c r="C3238" s="17">
        <v>3.0367004172018298E-2</v>
      </c>
      <c r="D3238" s="17">
        <v>2.1673217676462402E-2</v>
      </c>
      <c r="E3238" s="17">
        <v>3.8287456406334797E-2</v>
      </c>
      <c r="F3238" s="17"/>
      <c r="G3238" s="17">
        <v>3.3235666064089397E-2</v>
      </c>
      <c r="H3238" s="17">
        <v>3.4739271491528403E-2</v>
      </c>
      <c r="I3238" s="17">
        <v>3.13231067706349E-2</v>
      </c>
      <c r="J3238" s="17">
        <v>3.5644639886197198E-2</v>
      </c>
      <c r="K3238" s="17">
        <v>2.90640550828676E-2</v>
      </c>
      <c r="L3238" s="17">
        <v>2.2337632948654099E-2</v>
      </c>
      <c r="M3238" s="17"/>
      <c r="N3238" s="17">
        <v>1.9828449205202599E-2</v>
      </c>
      <c r="O3238" s="17">
        <v>2.5822855860000701E-2</v>
      </c>
      <c r="P3238" s="17">
        <v>3.3614858366717702E-2</v>
      </c>
      <c r="Q3238" s="17">
        <v>4.3572499380256299E-2</v>
      </c>
      <c r="R3238" s="17"/>
      <c r="S3238" s="17">
        <v>4.04602384914481E-2</v>
      </c>
      <c r="T3238" s="17">
        <v>3.32243497093394E-2</v>
      </c>
      <c r="U3238" s="17">
        <v>2.6799799257353402E-2</v>
      </c>
      <c r="V3238" s="17">
        <v>2.20867488807223E-2</v>
      </c>
      <c r="W3238" s="17">
        <v>3.5931792675084603E-2</v>
      </c>
      <c r="X3238" s="17">
        <v>2.8537924020629001E-2</v>
      </c>
      <c r="Y3238" s="17">
        <v>2.8747383201787199E-2</v>
      </c>
      <c r="Z3238" s="17">
        <v>1.19860526435746E-2</v>
      </c>
      <c r="AA3238" s="17">
        <v>2.8069890740300502E-2</v>
      </c>
      <c r="AB3238" s="17">
        <v>2.5782136887101199E-2</v>
      </c>
      <c r="AC3238" s="17">
        <v>4.31146930057551E-2</v>
      </c>
      <c r="AD3238" s="17">
        <v>3.1050134434128199E-2</v>
      </c>
      <c r="AE3238" s="17"/>
      <c r="AF3238" s="17">
        <v>2.7592655592234599E-2</v>
      </c>
      <c r="AG3238" s="17">
        <v>2.5945972160613898E-2</v>
      </c>
      <c r="AH3238" s="17">
        <v>4.3951530428069902E-2</v>
      </c>
      <c r="AI3238" s="17"/>
      <c r="AJ3238" s="17">
        <v>2.47765028835863E-2</v>
      </c>
      <c r="AK3238" s="17">
        <v>2.0924622700008499E-2</v>
      </c>
      <c r="AL3238" s="17">
        <v>2.2503943911363001E-2</v>
      </c>
      <c r="AM3238" s="17"/>
      <c r="AN3238" s="17">
        <v>3.9488086952913198E-2</v>
      </c>
      <c r="AO3238" s="17">
        <v>3.0680785127053599E-2</v>
      </c>
      <c r="AP3238" s="17">
        <v>2.4144716091485E-2</v>
      </c>
      <c r="AQ3238" s="17">
        <v>2.1503200687583601E-2</v>
      </c>
      <c r="AR3238" s="17">
        <v>3.0886258927548701E-2</v>
      </c>
      <c r="AS3238" s="17"/>
      <c r="AT3238" s="17">
        <v>2.81415258496646E-2</v>
      </c>
      <c r="AU3238" s="17">
        <v>5.06676625174231E-2</v>
      </c>
      <c r="AV3238" s="17"/>
      <c r="AW3238" s="17">
        <v>1.7775172849712199E-2</v>
      </c>
      <c r="AX3238" s="17">
        <v>2.37979562791771E-2</v>
      </c>
      <c r="AY3238" s="17">
        <v>4.5554272570213702E-2</v>
      </c>
    </row>
    <row r="3239" spans="2:51">
      <c r="B3239" t="s">
        <v>138</v>
      </c>
      <c r="C3239" s="17">
        <v>0.64412590721956298</v>
      </c>
      <c r="D3239" s="17">
        <v>0.65536446662398595</v>
      </c>
      <c r="E3239" s="17">
        <v>0.63302160961368903</v>
      </c>
      <c r="F3239" s="17"/>
      <c r="G3239" s="17">
        <v>0.67653474249922096</v>
      </c>
      <c r="H3239" s="17">
        <v>0.67131035887768498</v>
      </c>
      <c r="I3239" s="17">
        <v>0.67876492598483296</v>
      </c>
      <c r="J3239" s="17">
        <v>0.617196689032809</v>
      </c>
      <c r="K3239" s="17">
        <v>0.58895503118089798</v>
      </c>
      <c r="L3239" s="17">
        <v>0.64225255210416798</v>
      </c>
      <c r="M3239" s="17"/>
      <c r="N3239" s="17">
        <v>0.70627937432195098</v>
      </c>
      <c r="O3239" s="17">
        <v>0.65863080866993295</v>
      </c>
      <c r="P3239" s="17">
        <v>0.62273050915444506</v>
      </c>
      <c r="Q3239" s="17">
        <v>0.57836693628781599</v>
      </c>
      <c r="R3239" s="17"/>
      <c r="S3239" s="17">
        <v>0.65444898134440499</v>
      </c>
      <c r="T3239" s="17">
        <v>0.60477857038018901</v>
      </c>
      <c r="U3239" s="17">
        <v>0.62230225274515405</v>
      </c>
      <c r="V3239" s="17">
        <v>0.58599148524951505</v>
      </c>
      <c r="W3239" s="17">
        <v>0.63255269245976697</v>
      </c>
      <c r="X3239" s="17">
        <v>0.64255291653462199</v>
      </c>
      <c r="Y3239" s="17">
        <v>0.669132710429861</v>
      </c>
      <c r="Z3239" s="17">
        <v>0.659066457651726</v>
      </c>
      <c r="AA3239" s="17">
        <v>0.67845532793786101</v>
      </c>
      <c r="AB3239" s="17">
        <v>0.68629326979764305</v>
      </c>
      <c r="AC3239" s="17">
        <v>0.68032500283029096</v>
      </c>
      <c r="AD3239" s="17">
        <v>0.67489340680842203</v>
      </c>
      <c r="AE3239" s="17"/>
      <c r="AF3239" s="17">
        <v>0.60137701044503999</v>
      </c>
      <c r="AG3239" s="17">
        <v>0.69970636558228005</v>
      </c>
      <c r="AH3239" s="17">
        <v>0.58005149910216702</v>
      </c>
      <c r="AI3239" s="17"/>
      <c r="AJ3239" s="17">
        <v>0.64280605894130705</v>
      </c>
      <c r="AK3239" s="17">
        <v>0.69520143186344396</v>
      </c>
      <c r="AL3239" s="17">
        <v>0.68179966238186296</v>
      </c>
      <c r="AM3239" s="17"/>
      <c r="AN3239" s="17">
        <v>0.55636738655126605</v>
      </c>
      <c r="AO3239" s="17">
        <v>0.62774605461197497</v>
      </c>
      <c r="AP3239" s="17">
        <v>0.68945695228652903</v>
      </c>
      <c r="AQ3239" s="17">
        <v>0.76024165409559696</v>
      </c>
      <c r="AR3239" s="17">
        <v>0.69801742834525904</v>
      </c>
      <c r="AS3239" s="17"/>
      <c r="AT3239" s="17">
        <v>0.64008715712150599</v>
      </c>
      <c r="AU3239" s="17">
        <v>0.68284199096501397</v>
      </c>
      <c r="AV3239" s="17"/>
      <c r="AW3239" s="17">
        <v>0.70978072430740002</v>
      </c>
      <c r="AX3239" s="17">
        <v>0.68668057727920695</v>
      </c>
      <c r="AY3239" s="17">
        <v>0.56277042375529696</v>
      </c>
    </row>
    <row r="3240" spans="2:51">
      <c r="B3240" t="s">
        <v>139</v>
      </c>
      <c r="C3240" s="17">
        <v>9.8687129509900107E-2</v>
      </c>
      <c r="D3240" s="17">
        <v>9.3584955813853399E-2</v>
      </c>
      <c r="E3240" s="17">
        <v>0.10393354509123399</v>
      </c>
      <c r="F3240" s="17"/>
      <c r="G3240" s="17">
        <v>8.7054321693741596E-2</v>
      </c>
      <c r="H3240" s="17">
        <v>9.5911469442971894E-2</v>
      </c>
      <c r="I3240" s="17">
        <v>9.8271882940943397E-2</v>
      </c>
      <c r="J3240" s="17">
        <v>0.11689333320798601</v>
      </c>
      <c r="K3240" s="17">
        <v>0.122884884438948</v>
      </c>
      <c r="L3240" s="17">
        <v>7.6812726432718095E-2</v>
      </c>
      <c r="M3240" s="17"/>
      <c r="N3240" s="17">
        <v>7.5922115097734194E-2</v>
      </c>
      <c r="O3240" s="17">
        <v>0.105638807822417</v>
      </c>
      <c r="P3240" s="17">
        <v>9.6681620884933497E-2</v>
      </c>
      <c r="Q3240" s="17">
        <v>0.11982613875369399</v>
      </c>
      <c r="R3240" s="17"/>
      <c r="S3240" s="17">
        <v>9.6922132723103196E-2</v>
      </c>
      <c r="T3240" s="17">
        <v>0.120922658562696</v>
      </c>
      <c r="U3240" s="17">
        <v>9.5853051029774206E-2</v>
      </c>
      <c r="V3240" s="17">
        <v>0.111663327661593</v>
      </c>
      <c r="W3240" s="17">
        <v>0.10224022051869899</v>
      </c>
      <c r="X3240" s="17">
        <v>7.2997201680279802E-2</v>
      </c>
      <c r="Y3240" s="17">
        <v>7.8112009645971897E-2</v>
      </c>
      <c r="Z3240" s="17">
        <v>0.116968517749552</v>
      </c>
      <c r="AA3240" s="17">
        <v>8.7657992975098603E-2</v>
      </c>
      <c r="AB3240" s="17">
        <v>0.102531420059783</v>
      </c>
      <c r="AC3240" s="17">
        <v>9.3639418897064897E-2</v>
      </c>
      <c r="AD3240" s="17">
        <v>0.10883106427132599</v>
      </c>
      <c r="AE3240" s="17"/>
      <c r="AF3240" s="17">
        <v>0.111325991196725</v>
      </c>
      <c r="AG3240" s="17">
        <v>7.9471649505338499E-2</v>
      </c>
      <c r="AH3240" s="17">
        <v>0.14025092594240801</v>
      </c>
      <c r="AI3240" s="17"/>
      <c r="AJ3240" s="17">
        <v>8.9708145448950199E-2</v>
      </c>
      <c r="AK3240" s="17">
        <v>8.2895984693843502E-2</v>
      </c>
      <c r="AL3240" s="17">
        <v>8.5789058186538397E-2</v>
      </c>
      <c r="AM3240" s="17"/>
      <c r="AN3240" s="17">
        <v>0.124632714601716</v>
      </c>
      <c r="AO3240" s="17">
        <v>0.10592514049578799</v>
      </c>
      <c r="AP3240" s="17">
        <v>8.36695020130927E-2</v>
      </c>
      <c r="AQ3240" s="17">
        <v>6.6385273399406905E-2</v>
      </c>
      <c r="AR3240" s="17">
        <v>3.92503926120394E-2</v>
      </c>
      <c r="AS3240" s="17"/>
      <c r="AT3240" s="17">
        <v>0.100761265612964</v>
      </c>
      <c r="AU3240" s="17">
        <v>7.5708211972736306E-2</v>
      </c>
      <c r="AV3240" s="17"/>
      <c r="AW3240" s="17">
        <v>7.1848380176257096E-2</v>
      </c>
      <c r="AX3240" s="17">
        <v>8.6562163853858801E-2</v>
      </c>
      <c r="AY3240" s="17">
        <v>0.13056794902980901</v>
      </c>
    </row>
    <row r="3241" spans="2:51">
      <c r="B3241" t="s">
        <v>140</v>
      </c>
      <c r="C3241" s="17">
        <v>0.54543877770966298</v>
      </c>
      <c r="D3241" s="17">
        <v>0.561779510810133</v>
      </c>
      <c r="E3241" s="17">
        <v>0.52908806452245405</v>
      </c>
      <c r="F3241" s="17"/>
      <c r="G3241" s="17">
        <v>0.58948042080547902</v>
      </c>
      <c r="H3241" s="17">
        <v>0.57539888943471296</v>
      </c>
      <c r="I3241" s="17">
        <v>0.58049304304389004</v>
      </c>
      <c r="J3241" s="17">
        <v>0.50030335582482299</v>
      </c>
      <c r="K3241" s="17">
        <v>0.46607014674195002</v>
      </c>
      <c r="L3241" s="17">
        <v>0.56543982567145001</v>
      </c>
      <c r="M3241" s="17"/>
      <c r="N3241" s="17">
        <v>0.63035725922421604</v>
      </c>
      <c r="O3241" s="17">
        <v>0.55299200084751599</v>
      </c>
      <c r="P3241" s="17">
        <v>0.52604888826951202</v>
      </c>
      <c r="Q3241" s="17">
        <v>0.45854079753412302</v>
      </c>
      <c r="R3241" s="17"/>
      <c r="S3241" s="17">
        <v>0.55752684862130197</v>
      </c>
      <c r="T3241" s="17">
        <v>0.48385591181749299</v>
      </c>
      <c r="U3241" s="17">
        <v>0.52644920171537901</v>
      </c>
      <c r="V3241" s="17">
        <v>0.47432815758792202</v>
      </c>
      <c r="W3241" s="17">
        <v>0.53031247194106801</v>
      </c>
      <c r="X3241" s="17">
        <v>0.56955571485434198</v>
      </c>
      <c r="Y3241" s="17">
        <v>0.59102070078388902</v>
      </c>
      <c r="Z3241" s="17">
        <v>0.54209793990217503</v>
      </c>
      <c r="AA3241" s="17">
        <v>0.59079733496276199</v>
      </c>
      <c r="AB3241" s="17">
        <v>0.58376184973785905</v>
      </c>
      <c r="AC3241" s="17">
        <v>0.58668558393322601</v>
      </c>
      <c r="AD3241" s="17">
        <v>0.56606234253709597</v>
      </c>
      <c r="AE3241" s="17"/>
      <c r="AF3241" s="17">
        <v>0.49005101924831501</v>
      </c>
      <c r="AG3241" s="17">
        <v>0.62023471607694103</v>
      </c>
      <c r="AH3241" s="17">
        <v>0.43980057315976001</v>
      </c>
      <c r="AI3241" s="17"/>
      <c r="AJ3241" s="17">
        <v>0.55309791349235704</v>
      </c>
      <c r="AK3241" s="17">
        <v>0.612305447169601</v>
      </c>
      <c r="AL3241" s="17">
        <v>0.59601060419532403</v>
      </c>
      <c r="AM3241" s="17"/>
      <c r="AN3241" s="17">
        <v>0.43173467194955001</v>
      </c>
      <c r="AO3241" s="17">
        <v>0.52182091411618703</v>
      </c>
      <c r="AP3241" s="17">
        <v>0.60578745027343595</v>
      </c>
      <c r="AQ3241" s="17">
        <v>0.69385638069619004</v>
      </c>
      <c r="AR3241" s="17">
        <v>0.65876703573322004</v>
      </c>
      <c r="AS3241" s="17"/>
      <c r="AT3241" s="17">
        <v>0.53932589150854204</v>
      </c>
      <c r="AU3241" s="17">
        <v>0.60713377899227805</v>
      </c>
      <c r="AV3241" s="17"/>
      <c r="AW3241" s="17">
        <v>0.63793234413114297</v>
      </c>
      <c r="AX3241" s="17">
        <v>0.600118413425348</v>
      </c>
      <c r="AY3241" s="17">
        <v>0.43220247472548801</v>
      </c>
    </row>
    <row r="3242" spans="2:51">
      <c r="C3242" s="17"/>
      <c r="D3242" s="17"/>
      <c r="E3242" s="17"/>
      <c r="F3242" s="17"/>
      <c r="G3242" s="17"/>
      <c r="H3242" s="17"/>
      <c r="I3242" s="17"/>
      <c r="J3242" s="17"/>
      <c r="K3242" s="17"/>
      <c r="L3242" s="17"/>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7"/>
      <c r="AI3242" s="17"/>
      <c r="AJ3242" s="17"/>
      <c r="AK3242" s="17"/>
      <c r="AL3242" s="17"/>
      <c r="AM3242" s="17"/>
      <c r="AN3242" s="17"/>
      <c r="AO3242" s="17"/>
      <c r="AP3242" s="17"/>
      <c r="AQ3242" s="17"/>
      <c r="AR3242" s="17"/>
      <c r="AS3242" s="17"/>
      <c r="AT3242" s="17"/>
      <c r="AU3242" s="17"/>
      <c r="AV3242" s="17"/>
      <c r="AW3242" s="17"/>
      <c r="AX3242" s="17"/>
      <c r="AY3242" s="17"/>
    </row>
    <row r="3243" spans="2:51">
      <c r="B3243" s="6" t="s">
        <v>635</v>
      </c>
      <c r="C3243" s="17"/>
      <c r="D3243" s="17"/>
      <c r="E3243" s="17"/>
      <c r="F3243" s="17"/>
      <c r="G3243" s="17"/>
      <c r="H3243" s="17"/>
      <c r="I3243" s="17"/>
      <c r="J3243" s="17"/>
      <c r="K3243" s="17"/>
      <c r="L3243" s="17"/>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7"/>
      <c r="AI3243" s="17"/>
      <c r="AJ3243" s="17"/>
      <c r="AK3243" s="17"/>
      <c r="AL3243" s="17"/>
      <c r="AM3243" s="17"/>
      <c r="AN3243" s="17"/>
      <c r="AO3243" s="17"/>
      <c r="AP3243" s="17"/>
      <c r="AQ3243" s="17"/>
      <c r="AR3243" s="17"/>
      <c r="AS3243" s="17"/>
      <c r="AT3243" s="17"/>
      <c r="AU3243" s="17"/>
      <c r="AV3243" s="17"/>
      <c r="AW3243" s="17"/>
      <c r="AX3243" s="17"/>
      <c r="AY3243" s="17"/>
    </row>
    <row r="3244" spans="2:51">
      <c r="B3244" s="24" t="s">
        <v>15</v>
      </c>
      <c r="C3244" s="17"/>
      <c r="D3244" s="17"/>
      <c r="E3244" s="17"/>
      <c r="F3244" s="17"/>
      <c r="G3244" s="17"/>
      <c r="H3244" s="17"/>
      <c r="I3244" s="17"/>
      <c r="J3244" s="17"/>
      <c r="K3244" s="17"/>
      <c r="L3244" s="17"/>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7"/>
      <c r="AI3244" s="17"/>
      <c r="AJ3244" s="17"/>
      <c r="AK3244" s="17"/>
      <c r="AL3244" s="17"/>
      <c r="AM3244" s="17"/>
      <c r="AN3244" s="17"/>
      <c r="AO3244" s="17"/>
      <c r="AP3244" s="17"/>
      <c r="AQ3244" s="17"/>
      <c r="AR3244" s="17"/>
      <c r="AS3244" s="17"/>
      <c r="AT3244" s="17"/>
      <c r="AU3244" s="17"/>
      <c r="AV3244" s="17"/>
      <c r="AW3244" s="17"/>
      <c r="AX3244" s="17"/>
      <c r="AY3244" s="17"/>
    </row>
    <row r="3245" spans="2:51">
      <c r="B3245" t="s">
        <v>133</v>
      </c>
      <c r="C3245" s="17">
        <v>4.9639833257582998E-2</v>
      </c>
      <c r="D3245" s="17">
        <v>6.6020823041240698E-2</v>
      </c>
      <c r="E3245" s="17">
        <v>3.4282890593278999E-2</v>
      </c>
      <c r="F3245" s="17"/>
      <c r="G3245" s="17">
        <v>5.7417080473241601E-2</v>
      </c>
      <c r="H3245" s="17">
        <v>7.0230735327955401E-2</v>
      </c>
      <c r="I3245" s="17">
        <v>4.9576266855710698E-2</v>
      </c>
      <c r="J3245" s="17">
        <v>4.6470359378175598E-2</v>
      </c>
      <c r="K3245" s="17">
        <v>3.9466663023924299E-2</v>
      </c>
      <c r="L3245" s="17">
        <v>4.0348561639101999E-2</v>
      </c>
      <c r="M3245" s="17"/>
      <c r="N3245" s="17">
        <v>7.3623753712924206E-2</v>
      </c>
      <c r="O3245" s="17">
        <v>4.39545836771809E-2</v>
      </c>
      <c r="P3245" s="17">
        <v>4.4004215994940997E-2</v>
      </c>
      <c r="Q3245" s="17">
        <v>3.4674317860678802E-2</v>
      </c>
      <c r="R3245" s="17"/>
      <c r="S3245" s="17">
        <v>7.4290426873764401E-2</v>
      </c>
      <c r="T3245" s="17">
        <v>3.9063043609535997E-2</v>
      </c>
      <c r="U3245" s="17">
        <v>3.1830517774942099E-2</v>
      </c>
      <c r="V3245" s="17">
        <v>9.5207745789500198E-2</v>
      </c>
      <c r="W3245" s="17">
        <v>3.7484934118009697E-2</v>
      </c>
      <c r="X3245" s="17">
        <v>3.24005234554674E-2</v>
      </c>
      <c r="Y3245" s="17">
        <v>2.6792811628174599E-2</v>
      </c>
      <c r="Z3245" s="17">
        <v>5.4500496703869597E-2</v>
      </c>
      <c r="AA3245" s="17">
        <v>4.88997346252667E-2</v>
      </c>
      <c r="AB3245" s="17">
        <v>6.8524123738652007E-2</v>
      </c>
      <c r="AC3245" s="17">
        <v>1.5955185265357101E-2</v>
      </c>
      <c r="AD3245" s="17">
        <v>3.6439074936443501E-2</v>
      </c>
      <c r="AE3245" s="17"/>
      <c r="AF3245" s="17">
        <v>4.2163486727197497E-2</v>
      </c>
      <c r="AG3245" s="17">
        <v>6.2487117978567E-2</v>
      </c>
      <c r="AH3245" s="17">
        <v>3.3025249815335403E-2</v>
      </c>
      <c r="AI3245" s="17"/>
      <c r="AJ3245" s="17">
        <v>5.6588137958321197E-2</v>
      </c>
      <c r="AK3245" s="17">
        <v>5.2966733702450898E-2</v>
      </c>
      <c r="AL3245" s="17">
        <v>7.2333081189582399E-2</v>
      </c>
      <c r="AM3245" s="17"/>
      <c r="AN3245" s="17">
        <v>3.4335064576301401E-2</v>
      </c>
      <c r="AO3245" s="17">
        <v>3.3207129137040103E-2</v>
      </c>
      <c r="AP3245" s="17">
        <v>6.3290485349773495E-2</v>
      </c>
      <c r="AQ3245" s="17">
        <v>7.7730750591842798E-2</v>
      </c>
      <c r="AR3245" s="17">
        <v>0.232932671654242</v>
      </c>
      <c r="AS3245" s="17"/>
      <c r="AT3245" s="17">
        <v>4.8335471774366201E-2</v>
      </c>
      <c r="AU3245" s="17">
        <v>6.5837525746410705E-2</v>
      </c>
      <c r="AV3245" s="17"/>
      <c r="AW3245" s="17">
        <v>6.9934619003677298E-2</v>
      </c>
      <c r="AX3245" s="17">
        <v>4.3178653226517698E-2</v>
      </c>
      <c r="AY3245" s="17">
        <v>2.96131120152309E-2</v>
      </c>
    </row>
    <row r="3246" spans="2:51">
      <c r="B3246" t="s">
        <v>134</v>
      </c>
      <c r="C3246" s="17">
        <v>0.17909494228685499</v>
      </c>
      <c r="D3246" s="17">
        <v>0.21047941669428599</v>
      </c>
      <c r="E3246" s="17">
        <v>0.149361073115161</v>
      </c>
      <c r="F3246" s="17"/>
      <c r="G3246" s="17">
        <v>0.15572233744192199</v>
      </c>
      <c r="H3246" s="17">
        <v>0.185930378853919</v>
      </c>
      <c r="I3246" s="17">
        <v>0.17364634991525099</v>
      </c>
      <c r="J3246" s="17">
        <v>0.15911060412435901</v>
      </c>
      <c r="K3246" s="17">
        <v>0.16576020996653501</v>
      </c>
      <c r="L3246" s="17">
        <v>0.21179308009275399</v>
      </c>
      <c r="M3246" s="17"/>
      <c r="N3246" s="17">
        <v>0.23873378013955501</v>
      </c>
      <c r="O3246" s="17">
        <v>0.17881971794554599</v>
      </c>
      <c r="P3246" s="17">
        <v>0.15760003295330699</v>
      </c>
      <c r="Q3246" s="17">
        <v>0.13525424053586599</v>
      </c>
      <c r="R3246" s="17"/>
      <c r="S3246" s="17">
        <v>0.18344849907621899</v>
      </c>
      <c r="T3246" s="17">
        <v>0.175459098874715</v>
      </c>
      <c r="U3246" s="17">
        <v>0.14745291177005601</v>
      </c>
      <c r="V3246" s="17">
        <v>0.22225217286392401</v>
      </c>
      <c r="W3246" s="17">
        <v>0.196093761525025</v>
      </c>
      <c r="X3246" s="17">
        <v>0.157187568097959</v>
      </c>
      <c r="Y3246" s="17">
        <v>0.15478790276023499</v>
      </c>
      <c r="Z3246" s="17">
        <v>0.241415189267674</v>
      </c>
      <c r="AA3246" s="17">
        <v>0.1860805266966</v>
      </c>
      <c r="AB3246" s="17">
        <v>0.19700625229438201</v>
      </c>
      <c r="AC3246" s="17">
        <v>0.11015696816406199</v>
      </c>
      <c r="AD3246" s="17">
        <v>0.16959733158467799</v>
      </c>
      <c r="AE3246" s="17"/>
      <c r="AF3246" s="17">
        <v>0.16898814458985201</v>
      </c>
      <c r="AG3246" s="17">
        <v>0.209323127226022</v>
      </c>
      <c r="AH3246" s="17">
        <v>0.135433913549309</v>
      </c>
      <c r="AI3246" s="17"/>
      <c r="AJ3246" s="17">
        <v>0.21132554604432099</v>
      </c>
      <c r="AK3246" s="17">
        <v>0.190571429126971</v>
      </c>
      <c r="AL3246" s="17">
        <v>0.196948984217272</v>
      </c>
      <c r="AM3246" s="17"/>
      <c r="AN3246" s="17">
        <v>0.13363434411074601</v>
      </c>
      <c r="AO3246" s="17">
        <v>0.15859708612025</v>
      </c>
      <c r="AP3246" s="17">
        <v>0.195456183647575</v>
      </c>
      <c r="AQ3246" s="17">
        <v>0.27505244707965298</v>
      </c>
      <c r="AR3246" s="17">
        <v>0.21487887910815401</v>
      </c>
      <c r="AS3246" s="17"/>
      <c r="AT3246" s="17">
        <v>0.17756191902597401</v>
      </c>
      <c r="AU3246" s="17">
        <v>0.192849444752793</v>
      </c>
      <c r="AV3246" s="17"/>
      <c r="AW3246" s="17">
        <v>0.22014152417788299</v>
      </c>
      <c r="AX3246" s="17">
        <v>0.22886773909550501</v>
      </c>
      <c r="AY3246" s="17">
        <v>0.122183566760298</v>
      </c>
    </row>
    <row r="3247" spans="2:51">
      <c r="B3247" t="s">
        <v>135</v>
      </c>
      <c r="C3247" s="17">
        <v>0.284185513043273</v>
      </c>
      <c r="D3247" s="17">
        <v>0.29363851262892798</v>
      </c>
      <c r="E3247" s="17">
        <v>0.27547567638505899</v>
      </c>
      <c r="F3247" s="17"/>
      <c r="G3247" s="17">
        <v>0.244893237429959</v>
      </c>
      <c r="H3247" s="17">
        <v>0.26536966245993299</v>
      </c>
      <c r="I3247" s="17">
        <v>0.27517648720402499</v>
      </c>
      <c r="J3247" s="17">
        <v>0.28242441406631402</v>
      </c>
      <c r="K3247" s="17">
        <v>0.292807088947938</v>
      </c>
      <c r="L3247" s="17">
        <v>0.317310330259021</v>
      </c>
      <c r="M3247" s="17"/>
      <c r="N3247" s="17">
        <v>0.27117468775124498</v>
      </c>
      <c r="O3247" s="17">
        <v>0.26628696997671802</v>
      </c>
      <c r="P3247" s="17">
        <v>0.29898528235488298</v>
      </c>
      <c r="Q3247" s="17">
        <v>0.30160373333752299</v>
      </c>
      <c r="R3247" s="17"/>
      <c r="S3247" s="17">
        <v>0.26596537397560099</v>
      </c>
      <c r="T3247" s="17">
        <v>0.28366564001803402</v>
      </c>
      <c r="U3247" s="17">
        <v>0.30601247053406699</v>
      </c>
      <c r="V3247" s="17">
        <v>0.285241590860215</v>
      </c>
      <c r="W3247" s="17">
        <v>0.26110057717270002</v>
      </c>
      <c r="X3247" s="17">
        <v>0.32467806056488402</v>
      </c>
      <c r="Y3247" s="17">
        <v>0.328877405438604</v>
      </c>
      <c r="Z3247" s="17">
        <v>0.29239259744775398</v>
      </c>
      <c r="AA3247" s="17">
        <v>0.28934873668083499</v>
      </c>
      <c r="AB3247" s="17">
        <v>0.25927982151847101</v>
      </c>
      <c r="AC3247" s="17">
        <v>0.232921665073719</v>
      </c>
      <c r="AD3247" s="17">
        <v>0.22992570916021501</v>
      </c>
      <c r="AE3247" s="17"/>
      <c r="AF3247" s="17">
        <v>0.28898889571252501</v>
      </c>
      <c r="AG3247" s="17">
        <v>0.28559862454943902</v>
      </c>
      <c r="AH3247" s="17">
        <v>0.27829767049030801</v>
      </c>
      <c r="AI3247" s="17"/>
      <c r="AJ3247" s="17">
        <v>0.29260322334085198</v>
      </c>
      <c r="AK3247" s="17">
        <v>0.27636401137390698</v>
      </c>
      <c r="AL3247" s="17">
        <v>0.31510314850457899</v>
      </c>
      <c r="AM3247" s="17"/>
      <c r="AN3247" s="17">
        <v>0.30350747006440898</v>
      </c>
      <c r="AO3247" s="17">
        <v>0.26926286098339403</v>
      </c>
      <c r="AP3247" s="17">
        <v>0.284798932851686</v>
      </c>
      <c r="AQ3247" s="17">
        <v>0.25943403138244597</v>
      </c>
      <c r="AR3247" s="17">
        <v>0.30918364164418699</v>
      </c>
      <c r="AS3247" s="17"/>
      <c r="AT3247" s="17">
        <v>0.28471590196591701</v>
      </c>
      <c r="AU3247" s="17">
        <v>0.28434223070326098</v>
      </c>
      <c r="AV3247" s="17"/>
      <c r="AW3247" s="17">
        <v>0.281096369819064</v>
      </c>
      <c r="AX3247" s="17">
        <v>0.32786518068734599</v>
      </c>
      <c r="AY3247" s="17">
        <v>0.27608637831729999</v>
      </c>
    </row>
    <row r="3248" spans="2:51">
      <c r="B3248" t="s">
        <v>136</v>
      </c>
      <c r="C3248" s="17">
        <v>0.228235802732253</v>
      </c>
      <c r="D3248" s="17">
        <v>0.216284647992529</v>
      </c>
      <c r="E3248" s="17">
        <v>0.239244039260672</v>
      </c>
      <c r="F3248" s="17"/>
      <c r="G3248" s="17">
        <v>0.29495414841889001</v>
      </c>
      <c r="H3248" s="17">
        <v>0.24618224725658</v>
      </c>
      <c r="I3248" s="17">
        <v>0.23601692934615401</v>
      </c>
      <c r="J3248" s="17">
        <v>0.23320486153991801</v>
      </c>
      <c r="K3248" s="17">
        <v>0.21688034259762201</v>
      </c>
      <c r="L3248" s="17">
        <v>0.18378560231699401</v>
      </c>
      <c r="M3248" s="17"/>
      <c r="N3248" s="17">
        <v>0.211273035658776</v>
      </c>
      <c r="O3248" s="17">
        <v>0.24640810529279999</v>
      </c>
      <c r="P3248" s="17">
        <v>0.233754557176267</v>
      </c>
      <c r="Q3248" s="17">
        <v>0.22307463865643101</v>
      </c>
      <c r="R3248" s="17"/>
      <c r="S3248" s="17">
        <v>0.20185512777675799</v>
      </c>
      <c r="T3248" s="17">
        <v>0.225926487319562</v>
      </c>
      <c r="U3248" s="17">
        <v>0.25022501091251798</v>
      </c>
      <c r="V3248" s="17">
        <v>0.20262702077521599</v>
      </c>
      <c r="W3248" s="17">
        <v>0.232934151713729</v>
      </c>
      <c r="X3248" s="17">
        <v>0.235505500955384</v>
      </c>
      <c r="Y3248" s="17">
        <v>0.21843426964388399</v>
      </c>
      <c r="Z3248" s="17">
        <v>0.203608724897264</v>
      </c>
      <c r="AA3248" s="17">
        <v>0.22654803646876201</v>
      </c>
      <c r="AB3248" s="17">
        <v>0.245351077423654</v>
      </c>
      <c r="AC3248" s="17">
        <v>0.29707883492888099</v>
      </c>
      <c r="AD3248" s="17">
        <v>0.25350078837364798</v>
      </c>
      <c r="AE3248" s="17"/>
      <c r="AF3248" s="17">
        <v>0.22775446075618699</v>
      </c>
      <c r="AG3248" s="17">
        <v>0.22012041532497101</v>
      </c>
      <c r="AH3248" s="17">
        <v>0.23104972310449001</v>
      </c>
      <c r="AI3248" s="17"/>
      <c r="AJ3248" s="17">
        <v>0.19825897546475699</v>
      </c>
      <c r="AK3248" s="17">
        <v>0.23964713532294801</v>
      </c>
      <c r="AL3248" s="17">
        <v>0.19595731659896401</v>
      </c>
      <c r="AM3248" s="17"/>
      <c r="AN3248" s="17">
        <v>0.21496500974905799</v>
      </c>
      <c r="AO3248" s="17">
        <v>0.25216962342797</v>
      </c>
      <c r="AP3248" s="17">
        <v>0.233171271621434</v>
      </c>
      <c r="AQ3248" s="17">
        <v>0.209051721718858</v>
      </c>
      <c r="AR3248" s="17">
        <v>9.5314544928956399E-2</v>
      </c>
      <c r="AS3248" s="17"/>
      <c r="AT3248" s="17">
        <v>0.23161055903236799</v>
      </c>
      <c r="AU3248" s="17">
        <v>0.198226383579271</v>
      </c>
      <c r="AV3248" s="17"/>
      <c r="AW3248" s="17">
        <v>0.21584265466271799</v>
      </c>
      <c r="AX3248" s="17">
        <v>0.217390083858783</v>
      </c>
      <c r="AY3248" s="17">
        <v>0.24432708602206199</v>
      </c>
    </row>
    <row r="3249" spans="2:51">
      <c r="B3249" t="s">
        <v>137</v>
      </c>
      <c r="C3249" s="17">
        <v>0.11376873501410099</v>
      </c>
      <c r="D3249" s="17">
        <v>0.105414260006129</v>
      </c>
      <c r="E3249" s="17">
        <v>0.121966793201988</v>
      </c>
      <c r="F3249" s="17"/>
      <c r="G3249" s="17">
        <v>0.111755179823046</v>
      </c>
      <c r="H3249" s="17">
        <v>0.116133950273975</v>
      </c>
      <c r="I3249" s="17">
        <v>0.13036205519719901</v>
      </c>
      <c r="J3249" s="17">
        <v>0.130531180919079</v>
      </c>
      <c r="K3249" s="17">
        <v>0.12214647441446</v>
      </c>
      <c r="L3249" s="17">
        <v>8.3727920101964906E-2</v>
      </c>
      <c r="M3249" s="17"/>
      <c r="N3249" s="17">
        <v>9.0661105195451203E-2</v>
      </c>
      <c r="O3249" s="17">
        <v>0.117198119915416</v>
      </c>
      <c r="P3249" s="17">
        <v>0.12658536353175001</v>
      </c>
      <c r="Q3249" s="17">
        <v>0.124075103730953</v>
      </c>
      <c r="R3249" s="17"/>
      <c r="S3249" s="17">
        <v>0.132375977428658</v>
      </c>
      <c r="T3249" s="17">
        <v>8.3916166572395201E-2</v>
      </c>
      <c r="U3249" s="17">
        <v>0.108010761008925</v>
      </c>
      <c r="V3249" s="17">
        <v>7.2093031802215601E-2</v>
      </c>
      <c r="W3249" s="17">
        <v>0.124210562175964</v>
      </c>
      <c r="X3249" s="17">
        <v>0.110287541883191</v>
      </c>
      <c r="Y3249" s="17">
        <v>0.10361812454017801</v>
      </c>
      <c r="Z3249" s="17">
        <v>9.7846211000048297E-2</v>
      </c>
      <c r="AA3249" s="17">
        <v>0.119862254803834</v>
      </c>
      <c r="AB3249" s="17">
        <v>0.11718561030340501</v>
      </c>
      <c r="AC3249" s="17">
        <v>0.19982649518968201</v>
      </c>
      <c r="AD3249" s="17">
        <v>0.19071580541011601</v>
      </c>
      <c r="AE3249" s="17"/>
      <c r="AF3249" s="17">
        <v>0.12454569678178801</v>
      </c>
      <c r="AG3249" s="17">
        <v>9.6744204295328096E-2</v>
      </c>
      <c r="AH3249" s="17">
        <v>0.13649865250901899</v>
      </c>
      <c r="AI3249" s="17"/>
      <c r="AJ3249" s="17">
        <v>0.100051015662539</v>
      </c>
      <c r="AK3249" s="17">
        <v>0.12001142411839499</v>
      </c>
      <c r="AL3249" s="17">
        <v>7.87735647999077E-2</v>
      </c>
      <c r="AM3249" s="17"/>
      <c r="AN3249" s="17">
        <v>0.143216419534934</v>
      </c>
      <c r="AO3249" s="17">
        <v>0.13306167877655101</v>
      </c>
      <c r="AP3249" s="17">
        <v>0.100037652616289</v>
      </c>
      <c r="AQ3249" s="17">
        <v>8.4457052925732204E-2</v>
      </c>
      <c r="AR3249" s="17">
        <v>7.0939134924807204E-2</v>
      </c>
      <c r="AS3249" s="17"/>
      <c r="AT3249" s="17">
        <v>0.113615206468827</v>
      </c>
      <c r="AU3249" s="17">
        <v>0.105947477605356</v>
      </c>
      <c r="AV3249" s="17"/>
      <c r="AW3249" s="17">
        <v>9.5352766410387202E-2</v>
      </c>
      <c r="AX3249" s="17">
        <v>8.3871177839675001E-2</v>
      </c>
      <c r="AY3249" s="17">
        <v>0.141278125625561</v>
      </c>
    </row>
    <row r="3250" spans="2:51">
      <c r="B3250" t="s">
        <v>119</v>
      </c>
      <c r="C3250" s="17">
        <v>0.145075173665935</v>
      </c>
      <c r="D3250" s="17">
        <v>0.108162339636887</v>
      </c>
      <c r="E3250" s="17">
        <v>0.17966952744383999</v>
      </c>
      <c r="F3250" s="17"/>
      <c r="G3250" s="17">
        <v>0.13525801641294199</v>
      </c>
      <c r="H3250" s="17">
        <v>0.11615302582763901</v>
      </c>
      <c r="I3250" s="17">
        <v>0.13522191148165999</v>
      </c>
      <c r="J3250" s="17">
        <v>0.148258579972155</v>
      </c>
      <c r="K3250" s="17">
        <v>0.16293922104952199</v>
      </c>
      <c r="L3250" s="17">
        <v>0.163034505590164</v>
      </c>
      <c r="M3250" s="17"/>
      <c r="N3250" s="17">
        <v>0.114533637542049</v>
      </c>
      <c r="O3250" s="17">
        <v>0.14733250319233901</v>
      </c>
      <c r="P3250" s="17">
        <v>0.13907054798885199</v>
      </c>
      <c r="Q3250" s="17">
        <v>0.18131796587854901</v>
      </c>
      <c r="R3250" s="17"/>
      <c r="S3250" s="17">
        <v>0.142064594869001</v>
      </c>
      <c r="T3250" s="17">
        <v>0.19196956360575801</v>
      </c>
      <c r="U3250" s="17">
        <v>0.15646832799949201</v>
      </c>
      <c r="V3250" s="17">
        <v>0.12257843790893</v>
      </c>
      <c r="W3250" s="17">
        <v>0.148176013294573</v>
      </c>
      <c r="X3250" s="17">
        <v>0.13994080504311501</v>
      </c>
      <c r="Y3250" s="17">
        <v>0.16748948598892399</v>
      </c>
      <c r="Z3250" s="17">
        <v>0.11023678068339</v>
      </c>
      <c r="AA3250" s="17">
        <v>0.12926071072470199</v>
      </c>
      <c r="AB3250" s="17">
        <v>0.11265311472143701</v>
      </c>
      <c r="AC3250" s="17">
        <v>0.14406085137829899</v>
      </c>
      <c r="AD3250" s="17">
        <v>0.119821290534899</v>
      </c>
      <c r="AE3250" s="17"/>
      <c r="AF3250" s="17">
        <v>0.14755931543245099</v>
      </c>
      <c r="AG3250" s="17">
        <v>0.125726510625672</v>
      </c>
      <c r="AH3250" s="17">
        <v>0.18569479053153801</v>
      </c>
      <c r="AI3250" s="17"/>
      <c r="AJ3250" s="17">
        <v>0.14117310152920901</v>
      </c>
      <c r="AK3250" s="17">
        <v>0.12043926635532801</v>
      </c>
      <c r="AL3250" s="17">
        <v>0.140883904689695</v>
      </c>
      <c r="AM3250" s="17"/>
      <c r="AN3250" s="17">
        <v>0.17034169196455101</v>
      </c>
      <c r="AO3250" s="17">
        <v>0.153701621554795</v>
      </c>
      <c r="AP3250" s="17">
        <v>0.123245473913243</v>
      </c>
      <c r="AQ3250" s="17">
        <v>9.4273996301467794E-2</v>
      </c>
      <c r="AR3250" s="17">
        <v>7.6751127739653993E-2</v>
      </c>
      <c r="AS3250" s="17"/>
      <c r="AT3250" s="17">
        <v>0.14416094173254801</v>
      </c>
      <c r="AU3250" s="17">
        <v>0.152796937612909</v>
      </c>
      <c r="AV3250" s="17"/>
      <c r="AW3250" s="17">
        <v>0.11763206592627</v>
      </c>
      <c r="AX3250" s="17">
        <v>9.88271652921726E-2</v>
      </c>
      <c r="AY3250" s="17">
        <v>0.18651173125954801</v>
      </c>
    </row>
    <row r="3251" spans="2:51">
      <c r="B3251" t="s">
        <v>138</v>
      </c>
      <c r="C3251" s="17">
        <v>0.228734775544438</v>
      </c>
      <c r="D3251" s="17">
        <v>0.27650023973552701</v>
      </c>
      <c r="E3251" s="17">
        <v>0.18364396370843999</v>
      </c>
      <c r="F3251" s="17"/>
      <c r="G3251" s="17">
        <v>0.213139417915163</v>
      </c>
      <c r="H3251" s="17">
        <v>0.25616111418187398</v>
      </c>
      <c r="I3251" s="17">
        <v>0.223222616770961</v>
      </c>
      <c r="J3251" s="17">
        <v>0.20558096350253399</v>
      </c>
      <c r="K3251" s="17">
        <v>0.205226872990459</v>
      </c>
      <c r="L3251" s="17">
        <v>0.25214164173185599</v>
      </c>
      <c r="M3251" s="17"/>
      <c r="N3251" s="17">
        <v>0.312357533852479</v>
      </c>
      <c r="O3251" s="17">
        <v>0.22277430162272699</v>
      </c>
      <c r="P3251" s="17">
        <v>0.20160424894824799</v>
      </c>
      <c r="Q3251" s="17">
        <v>0.169928558396544</v>
      </c>
      <c r="R3251" s="17"/>
      <c r="S3251" s="17">
        <v>0.25773892594998299</v>
      </c>
      <c r="T3251" s="17">
        <v>0.214522142484251</v>
      </c>
      <c r="U3251" s="17">
        <v>0.17928342954499801</v>
      </c>
      <c r="V3251" s="17">
        <v>0.31745991865342399</v>
      </c>
      <c r="W3251" s="17">
        <v>0.23357869564303499</v>
      </c>
      <c r="X3251" s="17">
        <v>0.18958809155342701</v>
      </c>
      <c r="Y3251" s="17">
        <v>0.18158071438841</v>
      </c>
      <c r="Z3251" s="17">
        <v>0.295915685971543</v>
      </c>
      <c r="AA3251" s="17">
        <v>0.234980261321867</v>
      </c>
      <c r="AB3251" s="17">
        <v>0.26553037603303398</v>
      </c>
      <c r="AC3251" s="17">
        <v>0.126112153429419</v>
      </c>
      <c r="AD3251" s="17">
        <v>0.20603640652112201</v>
      </c>
      <c r="AE3251" s="17"/>
      <c r="AF3251" s="17">
        <v>0.21115163131705</v>
      </c>
      <c r="AG3251" s="17">
        <v>0.27181024520458902</v>
      </c>
      <c r="AH3251" s="17">
        <v>0.168459163364644</v>
      </c>
      <c r="AI3251" s="17"/>
      <c r="AJ3251" s="17">
        <v>0.26791368400264198</v>
      </c>
      <c r="AK3251" s="17">
        <v>0.24353816282942201</v>
      </c>
      <c r="AL3251" s="17">
        <v>0.26928206540685401</v>
      </c>
      <c r="AM3251" s="17"/>
      <c r="AN3251" s="17">
        <v>0.16796940868704699</v>
      </c>
      <c r="AO3251" s="17">
        <v>0.19180421525728999</v>
      </c>
      <c r="AP3251" s="17">
        <v>0.25874666899734899</v>
      </c>
      <c r="AQ3251" s="17">
        <v>0.35278319767149602</v>
      </c>
      <c r="AR3251" s="17">
        <v>0.44781155076239598</v>
      </c>
      <c r="AS3251" s="17"/>
      <c r="AT3251" s="17">
        <v>0.22589739080033999</v>
      </c>
      <c r="AU3251" s="17">
        <v>0.25868697049920403</v>
      </c>
      <c r="AV3251" s="17"/>
      <c r="AW3251" s="17">
        <v>0.290076143181561</v>
      </c>
      <c r="AX3251" s="17">
        <v>0.27204639232202299</v>
      </c>
      <c r="AY3251" s="17">
        <v>0.15179667877552899</v>
      </c>
    </row>
    <row r="3252" spans="2:51">
      <c r="B3252" t="s">
        <v>139</v>
      </c>
      <c r="C3252" s="17">
        <v>0.34200453774635398</v>
      </c>
      <c r="D3252" s="17">
        <v>0.32169890799865902</v>
      </c>
      <c r="E3252" s="17">
        <v>0.361210832462661</v>
      </c>
      <c r="F3252" s="17"/>
      <c r="G3252" s="17">
        <v>0.40670932824193501</v>
      </c>
      <c r="H3252" s="17">
        <v>0.362316197530554</v>
      </c>
      <c r="I3252" s="17">
        <v>0.36637898454335299</v>
      </c>
      <c r="J3252" s="17">
        <v>0.36373604245899699</v>
      </c>
      <c r="K3252" s="17">
        <v>0.33902681701208198</v>
      </c>
      <c r="L3252" s="17">
        <v>0.26751352241895898</v>
      </c>
      <c r="M3252" s="17"/>
      <c r="N3252" s="17">
        <v>0.30193414085422698</v>
      </c>
      <c r="O3252" s="17">
        <v>0.36360622520821601</v>
      </c>
      <c r="P3252" s="17">
        <v>0.36033992070801701</v>
      </c>
      <c r="Q3252" s="17">
        <v>0.347149742387383</v>
      </c>
      <c r="R3252" s="17"/>
      <c r="S3252" s="17">
        <v>0.33423110520541499</v>
      </c>
      <c r="T3252" s="17">
        <v>0.30984265389195698</v>
      </c>
      <c r="U3252" s="17">
        <v>0.35823577192144301</v>
      </c>
      <c r="V3252" s="17">
        <v>0.27472005257743098</v>
      </c>
      <c r="W3252" s="17">
        <v>0.35714471388969199</v>
      </c>
      <c r="X3252" s="17">
        <v>0.34579304283857498</v>
      </c>
      <c r="Y3252" s="17">
        <v>0.32205239418406201</v>
      </c>
      <c r="Z3252" s="17">
        <v>0.30145493589731198</v>
      </c>
      <c r="AA3252" s="17">
        <v>0.34641029127259598</v>
      </c>
      <c r="AB3252" s="17">
        <v>0.36253668772705799</v>
      </c>
      <c r="AC3252" s="17">
        <v>0.49690533011856303</v>
      </c>
      <c r="AD3252" s="17">
        <v>0.44421659378376399</v>
      </c>
      <c r="AE3252" s="17"/>
      <c r="AF3252" s="17">
        <v>0.352300157537975</v>
      </c>
      <c r="AG3252" s="17">
        <v>0.31686461962029899</v>
      </c>
      <c r="AH3252" s="17">
        <v>0.36754837561351</v>
      </c>
      <c r="AI3252" s="17"/>
      <c r="AJ3252" s="17">
        <v>0.298309991127296</v>
      </c>
      <c r="AK3252" s="17">
        <v>0.35965855944134301</v>
      </c>
      <c r="AL3252" s="17">
        <v>0.27473088139887197</v>
      </c>
      <c r="AM3252" s="17"/>
      <c r="AN3252" s="17">
        <v>0.35818142928399299</v>
      </c>
      <c r="AO3252" s="17">
        <v>0.38523130220452101</v>
      </c>
      <c r="AP3252" s="17">
        <v>0.33320892423772303</v>
      </c>
      <c r="AQ3252" s="17">
        <v>0.29350877464459002</v>
      </c>
      <c r="AR3252" s="17">
        <v>0.16625367985376399</v>
      </c>
      <c r="AS3252" s="17"/>
      <c r="AT3252" s="17">
        <v>0.34522576550119499</v>
      </c>
      <c r="AU3252" s="17">
        <v>0.30417386118462603</v>
      </c>
      <c r="AV3252" s="17"/>
      <c r="AW3252" s="17">
        <v>0.31119542107310499</v>
      </c>
      <c r="AX3252" s="17">
        <v>0.30126126169845802</v>
      </c>
      <c r="AY3252" s="17">
        <v>0.38560521164762301</v>
      </c>
    </row>
    <row r="3253" spans="2:51">
      <c r="B3253" t="s">
        <v>140</v>
      </c>
      <c r="C3253" s="17">
        <v>-0.11326976220191599</v>
      </c>
      <c r="D3253" s="17">
        <v>-4.5198668263132097E-2</v>
      </c>
      <c r="E3253" s="17">
        <v>-0.17756686875422101</v>
      </c>
      <c r="F3253" s="17"/>
      <c r="G3253" s="17">
        <v>-0.19356991032677201</v>
      </c>
      <c r="H3253" s="17">
        <v>-0.10615508334868</v>
      </c>
      <c r="I3253" s="17">
        <v>-0.14315636777239199</v>
      </c>
      <c r="J3253" s="17">
        <v>-0.158155078956462</v>
      </c>
      <c r="K3253" s="17">
        <v>-0.13379994402162301</v>
      </c>
      <c r="L3253" s="17">
        <v>-1.5371880687103301E-2</v>
      </c>
      <c r="M3253" s="17"/>
      <c r="N3253" s="17">
        <v>1.0423392998251801E-2</v>
      </c>
      <c r="O3253" s="17">
        <v>-0.14083192358548899</v>
      </c>
      <c r="P3253" s="17">
        <v>-0.15873567175976899</v>
      </c>
      <c r="Q3253" s="17">
        <v>-0.177221183990839</v>
      </c>
      <c r="R3253" s="17"/>
      <c r="S3253" s="17">
        <v>-7.64921792554321E-2</v>
      </c>
      <c r="T3253" s="17">
        <v>-9.5320511407705505E-2</v>
      </c>
      <c r="U3253" s="17">
        <v>-0.178952342376445</v>
      </c>
      <c r="V3253" s="17">
        <v>4.2739866075992797E-2</v>
      </c>
      <c r="W3253" s="17">
        <v>-0.123566018246658</v>
      </c>
      <c r="X3253" s="17">
        <v>-0.156204951285148</v>
      </c>
      <c r="Y3253" s="17">
        <v>-0.140471679795652</v>
      </c>
      <c r="Z3253" s="17">
        <v>-5.5392499257690998E-3</v>
      </c>
      <c r="AA3253" s="17">
        <v>-0.111430029950729</v>
      </c>
      <c r="AB3253" s="17">
        <v>-9.7006311694024405E-2</v>
      </c>
      <c r="AC3253" s="17">
        <v>-0.37079317668914502</v>
      </c>
      <c r="AD3253" s="17">
        <v>-0.23818018726264301</v>
      </c>
      <c r="AE3253" s="17"/>
      <c r="AF3253" s="17">
        <v>-0.141148526220925</v>
      </c>
      <c r="AG3253" s="17">
        <v>-4.5054374415709898E-2</v>
      </c>
      <c r="AH3253" s="17">
        <v>-0.199089212248865</v>
      </c>
      <c r="AI3253" s="17"/>
      <c r="AJ3253" s="17">
        <v>-3.03963071246535E-2</v>
      </c>
      <c r="AK3253" s="17">
        <v>-0.116120396611921</v>
      </c>
      <c r="AL3253" s="17">
        <v>-5.4488159920176296E-3</v>
      </c>
      <c r="AM3253" s="17"/>
      <c r="AN3253" s="17">
        <v>-0.190212020596946</v>
      </c>
      <c r="AO3253" s="17">
        <v>-0.19342708694723099</v>
      </c>
      <c r="AP3253" s="17">
        <v>-7.4462255240374101E-2</v>
      </c>
      <c r="AQ3253" s="17">
        <v>5.92744230269052E-2</v>
      </c>
      <c r="AR3253" s="17">
        <v>0.28155787090863199</v>
      </c>
      <c r="AS3253" s="17"/>
      <c r="AT3253" s="17">
        <v>-0.119328374700855</v>
      </c>
      <c r="AU3253" s="17">
        <v>-4.5486890685422499E-2</v>
      </c>
      <c r="AV3253" s="17"/>
      <c r="AW3253" s="17">
        <v>-2.11192778915444E-2</v>
      </c>
      <c r="AX3253" s="17">
        <v>-2.92148693764352E-2</v>
      </c>
      <c r="AY3253" s="17">
        <v>-0.23380853287209299</v>
      </c>
    </row>
    <row r="3254" spans="2:51">
      <c r="C3254" s="17"/>
      <c r="D3254" s="17"/>
      <c r="E3254" s="17"/>
      <c r="F3254" s="17"/>
      <c r="G3254" s="17"/>
      <c r="H3254" s="17"/>
      <c r="I3254" s="17"/>
      <c r="J3254" s="17"/>
      <c r="K3254" s="17"/>
      <c r="L3254" s="17"/>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7"/>
      <c r="AI3254" s="17"/>
      <c r="AJ3254" s="17"/>
      <c r="AK3254" s="17"/>
      <c r="AL3254" s="17"/>
      <c r="AM3254" s="17"/>
      <c r="AN3254" s="17"/>
      <c r="AO3254" s="17"/>
      <c r="AP3254" s="17"/>
      <c r="AQ3254" s="17"/>
      <c r="AR3254" s="17"/>
      <c r="AS3254" s="17"/>
      <c r="AT3254" s="17"/>
      <c r="AU3254" s="17"/>
      <c r="AV3254" s="17"/>
      <c r="AW3254" s="17"/>
      <c r="AX3254" s="17"/>
      <c r="AY3254" s="17"/>
    </row>
    <row r="3255" spans="2:51">
      <c r="B3255" s="6" t="s">
        <v>636</v>
      </c>
      <c r="C3255" s="17"/>
      <c r="D3255" s="17"/>
      <c r="E3255" s="17"/>
      <c r="F3255" s="17"/>
      <c r="G3255" s="17"/>
      <c r="H3255" s="17"/>
      <c r="I3255" s="17"/>
      <c r="J3255" s="17"/>
      <c r="K3255" s="17"/>
      <c r="L3255" s="17"/>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7"/>
      <c r="AI3255" s="17"/>
      <c r="AJ3255" s="17"/>
      <c r="AK3255" s="17"/>
      <c r="AL3255" s="17"/>
      <c r="AM3255" s="17"/>
      <c r="AN3255" s="17"/>
      <c r="AO3255" s="17"/>
      <c r="AP3255" s="17"/>
      <c r="AQ3255" s="17"/>
      <c r="AR3255" s="17"/>
      <c r="AS3255" s="17"/>
      <c r="AT3255" s="17"/>
      <c r="AU3255" s="17"/>
      <c r="AV3255" s="17"/>
      <c r="AW3255" s="17"/>
      <c r="AX3255" s="17"/>
      <c r="AY3255" s="17"/>
    </row>
    <row r="3256" spans="2:51">
      <c r="B3256" s="24" t="s">
        <v>15</v>
      </c>
      <c r="C3256" s="17"/>
      <c r="D3256" s="17"/>
      <c r="E3256" s="17"/>
      <c r="F3256" s="17"/>
      <c r="G3256" s="17"/>
      <c r="H3256" s="17"/>
      <c r="I3256" s="17"/>
      <c r="J3256" s="17"/>
      <c r="K3256" s="17"/>
      <c r="L3256" s="17"/>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7"/>
      <c r="AI3256" s="17"/>
      <c r="AJ3256" s="17"/>
      <c r="AK3256" s="17"/>
      <c r="AL3256" s="17"/>
      <c r="AM3256" s="17"/>
      <c r="AN3256" s="17"/>
      <c r="AO3256" s="17"/>
      <c r="AP3256" s="17"/>
      <c r="AQ3256" s="17"/>
      <c r="AR3256" s="17"/>
      <c r="AS3256" s="17"/>
      <c r="AT3256" s="17"/>
      <c r="AU3256" s="17"/>
      <c r="AV3256" s="17"/>
      <c r="AW3256" s="17"/>
      <c r="AX3256" s="17"/>
      <c r="AY3256" s="17"/>
    </row>
    <row r="3257" spans="2:51">
      <c r="B3257" t="s">
        <v>133</v>
      </c>
      <c r="C3257" s="17">
        <v>0.101741230594011</v>
      </c>
      <c r="D3257" s="17">
        <v>0.119623476294172</v>
      </c>
      <c r="E3257" s="17">
        <v>8.3933514757899799E-2</v>
      </c>
      <c r="F3257" s="17"/>
      <c r="G3257" s="17">
        <v>0.106463144391406</v>
      </c>
      <c r="H3257" s="17">
        <v>0.139401608580901</v>
      </c>
      <c r="I3257" s="17">
        <v>9.8471873349043199E-2</v>
      </c>
      <c r="J3257" s="17">
        <v>9.5062174645629605E-2</v>
      </c>
      <c r="K3257" s="17">
        <v>8.8839189887916906E-2</v>
      </c>
      <c r="L3257" s="17">
        <v>8.7990247455438098E-2</v>
      </c>
      <c r="M3257" s="17"/>
      <c r="N3257" s="17">
        <v>0.124951769164049</v>
      </c>
      <c r="O3257" s="17">
        <v>9.1523206576927099E-2</v>
      </c>
      <c r="P3257" s="17">
        <v>9.9508708846250696E-2</v>
      </c>
      <c r="Q3257" s="17">
        <v>8.9812093296444101E-2</v>
      </c>
      <c r="R3257" s="17"/>
      <c r="S3257" s="17">
        <v>0.12045443407074299</v>
      </c>
      <c r="T3257" s="17">
        <v>7.8228203273412206E-2</v>
      </c>
      <c r="U3257" s="17">
        <v>0.112723463431867</v>
      </c>
      <c r="V3257" s="17">
        <v>0.10184857569059599</v>
      </c>
      <c r="W3257" s="17">
        <v>8.7521421372483199E-2</v>
      </c>
      <c r="X3257" s="17">
        <v>8.6657753832208403E-2</v>
      </c>
      <c r="Y3257" s="17">
        <v>0.106616906914255</v>
      </c>
      <c r="Z3257" s="17">
        <v>0.12237525218499599</v>
      </c>
      <c r="AA3257" s="17">
        <v>0.107392998320191</v>
      </c>
      <c r="AB3257" s="17">
        <v>0.122901717950632</v>
      </c>
      <c r="AC3257" s="17">
        <v>7.8187154939247605E-2</v>
      </c>
      <c r="AD3257" s="17">
        <v>9.30988646854502E-2</v>
      </c>
      <c r="AE3257" s="17"/>
      <c r="AF3257" s="17">
        <v>9.1002946884327807E-2</v>
      </c>
      <c r="AG3257" s="17">
        <v>0.116961713961466</v>
      </c>
      <c r="AH3257" s="17">
        <v>8.5837304362411701E-2</v>
      </c>
      <c r="AI3257" s="17"/>
      <c r="AJ3257" s="17">
        <v>0.108692616210136</v>
      </c>
      <c r="AK3257" s="17">
        <v>0.1180140993963</v>
      </c>
      <c r="AL3257" s="17">
        <v>0.116480286385496</v>
      </c>
      <c r="AM3257" s="17"/>
      <c r="AN3257" s="17">
        <v>8.21093410157092E-2</v>
      </c>
      <c r="AO3257" s="17">
        <v>9.3145823434640604E-2</v>
      </c>
      <c r="AP3257" s="17">
        <v>0.108937087056975</v>
      </c>
      <c r="AQ3257" s="17">
        <v>0.160060001251664</v>
      </c>
      <c r="AR3257" s="17">
        <v>0.273360855711892</v>
      </c>
      <c r="AS3257" s="17"/>
      <c r="AT3257" s="17">
        <v>9.9982639479575905E-2</v>
      </c>
      <c r="AU3257" s="17">
        <v>0.12081585723270299</v>
      </c>
      <c r="AV3257" s="17"/>
      <c r="AW3257" s="17">
        <v>0.12683024105190499</v>
      </c>
      <c r="AX3257" s="17">
        <v>9.1737600359338506E-2</v>
      </c>
      <c r="AY3257" s="17">
        <v>7.7509997199045694E-2</v>
      </c>
    </row>
    <row r="3258" spans="2:51">
      <c r="B3258" t="s">
        <v>134</v>
      </c>
      <c r="C3258" s="17">
        <v>0.46089871026974599</v>
      </c>
      <c r="D3258" s="17">
        <v>0.47114156261756301</v>
      </c>
      <c r="E3258" s="17">
        <v>0.45192344016248398</v>
      </c>
      <c r="F3258" s="17"/>
      <c r="G3258" s="17">
        <v>0.47680782270907102</v>
      </c>
      <c r="H3258" s="17">
        <v>0.43634328814894102</v>
      </c>
      <c r="I3258" s="17">
        <v>0.50575739363515004</v>
      </c>
      <c r="J3258" s="17">
        <v>0.46299163277952499</v>
      </c>
      <c r="K3258" s="17">
        <v>0.42442955874017901</v>
      </c>
      <c r="L3258" s="17">
        <v>0.463611171243764</v>
      </c>
      <c r="M3258" s="17"/>
      <c r="N3258" s="17">
        <v>0.51415244737978105</v>
      </c>
      <c r="O3258" s="17">
        <v>0.485506135143976</v>
      </c>
      <c r="P3258" s="17">
        <v>0.42325738725470102</v>
      </c>
      <c r="Q3258" s="17">
        <v>0.40901319869563602</v>
      </c>
      <c r="R3258" s="17"/>
      <c r="S3258" s="17">
        <v>0.43756800231561599</v>
      </c>
      <c r="T3258" s="17">
        <v>0.452688692647086</v>
      </c>
      <c r="U3258" s="17">
        <v>0.45870986176498302</v>
      </c>
      <c r="V3258" s="17">
        <v>0.45105088799773702</v>
      </c>
      <c r="W3258" s="17">
        <v>0.462300029460955</v>
      </c>
      <c r="X3258" s="17">
        <v>0.46197435379051199</v>
      </c>
      <c r="Y3258" s="17">
        <v>0.492087493438637</v>
      </c>
      <c r="Z3258" s="17">
        <v>0.51830853055086601</v>
      </c>
      <c r="AA3258" s="17">
        <v>0.45135559528748298</v>
      </c>
      <c r="AB3258" s="17">
        <v>0.47451435688911198</v>
      </c>
      <c r="AC3258" s="17">
        <v>0.44493417252335699</v>
      </c>
      <c r="AD3258" s="17">
        <v>0.495545387773348</v>
      </c>
      <c r="AE3258" s="17"/>
      <c r="AF3258" s="17">
        <v>0.42595300899732702</v>
      </c>
      <c r="AG3258" s="17">
        <v>0.51382958520685895</v>
      </c>
      <c r="AH3258" s="17">
        <v>0.39671022970957698</v>
      </c>
      <c r="AI3258" s="17"/>
      <c r="AJ3258" s="17">
        <v>0.47003316936037998</v>
      </c>
      <c r="AK3258" s="17">
        <v>0.49708744104786701</v>
      </c>
      <c r="AL3258" s="17">
        <v>0.52902775636403598</v>
      </c>
      <c r="AM3258" s="17"/>
      <c r="AN3258" s="17">
        <v>0.39378240821966698</v>
      </c>
      <c r="AO3258" s="17">
        <v>0.448594076824395</v>
      </c>
      <c r="AP3258" s="17">
        <v>0.51493489316470997</v>
      </c>
      <c r="AQ3258" s="17">
        <v>0.52390578739867499</v>
      </c>
      <c r="AR3258" s="17">
        <v>0.45013693017101303</v>
      </c>
      <c r="AS3258" s="17"/>
      <c r="AT3258" s="17">
        <v>0.460266045069888</v>
      </c>
      <c r="AU3258" s="17">
        <v>0.46334797657079502</v>
      </c>
      <c r="AV3258" s="17"/>
      <c r="AW3258" s="17">
        <v>0.51929351206424401</v>
      </c>
      <c r="AX3258" s="17">
        <v>0.50243182926298102</v>
      </c>
      <c r="AY3258" s="17">
        <v>0.38757752822415298</v>
      </c>
    </row>
    <row r="3259" spans="2:51">
      <c r="B3259" t="s">
        <v>135</v>
      </c>
      <c r="C3259" s="17">
        <v>0.29041117096809399</v>
      </c>
      <c r="D3259" s="17">
        <v>0.28070769250237398</v>
      </c>
      <c r="E3259" s="17">
        <v>0.299750583620774</v>
      </c>
      <c r="F3259" s="17"/>
      <c r="G3259" s="17">
        <v>0.26427374781381402</v>
      </c>
      <c r="H3259" s="17">
        <v>0.264245774727488</v>
      </c>
      <c r="I3259" s="17">
        <v>0.24198784166981299</v>
      </c>
      <c r="J3259" s="17">
        <v>0.29313170242876901</v>
      </c>
      <c r="K3259" s="17">
        <v>0.33034426173953801</v>
      </c>
      <c r="L3259" s="17">
        <v>0.32595656513183702</v>
      </c>
      <c r="M3259" s="17"/>
      <c r="N3259" s="17">
        <v>0.260696310575525</v>
      </c>
      <c r="O3259" s="17">
        <v>0.285542096349851</v>
      </c>
      <c r="P3259" s="17">
        <v>0.306673618419465</v>
      </c>
      <c r="Q3259" s="17">
        <v>0.31259829802966399</v>
      </c>
      <c r="R3259" s="17"/>
      <c r="S3259" s="17">
        <v>0.28564045137831401</v>
      </c>
      <c r="T3259" s="17">
        <v>0.31147366516406499</v>
      </c>
      <c r="U3259" s="17">
        <v>0.31081687274130398</v>
      </c>
      <c r="V3259" s="17">
        <v>0.31684059788978203</v>
      </c>
      <c r="W3259" s="17">
        <v>0.28332648419588102</v>
      </c>
      <c r="X3259" s="17">
        <v>0.30442223041038902</v>
      </c>
      <c r="Y3259" s="17">
        <v>0.28843667790840499</v>
      </c>
      <c r="Z3259" s="17">
        <v>0.24871340093529701</v>
      </c>
      <c r="AA3259" s="17">
        <v>0.27678635097978299</v>
      </c>
      <c r="AB3259" s="17">
        <v>0.25588087865334502</v>
      </c>
      <c r="AC3259" s="17">
        <v>0.286454975074662</v>
      </c>
      <c r="AD3259" s="17">
        <v>0.25764443469853499</v>
      </c>
      <c r="AE3259" s="17"/>
      <c r="AF3259" s="17">
        <v>0.32419312898618202</v>
      </c>
      <c r="AG3259" s="17">
        <v>0.25252205551066698</v>
      </c>
      <c r="AH3259" s="17">
        <v>0.31624060938655302</v>
      </c>
      <c r="AI3259" s="17"/>
      <c r="AJ3259" s="17">
        <v>0.298646527032493</v>
      </c>
      <c r="AK3259" s="17">
        <v>0.26061223535108202</v>
      </c>
      <c r="AL3259" s="17">
        <v>0.239694769050603</v>
      </c>
      <c r="AM3259" s="17"/>
      <c r="AN3259" s="17">
        <v>0.34925797009695098</v>
      </c>
      <c r="AO3259" s="17">
        <v>0.29935209251510198</v>
      </c>
      <c r="AP3259" s="17">
        <v>0.256373156649427</v>
      </c>
      <c r="AQ3259" s="17">
        <v>0.22335522246839301</v>
      </c>
      <c r="AR3259" s="17">
        <v>0.18890019130104799</v>
      </c>
      <c r="AS3259" s="17"/>
      <c r="AT3259" s="17">
        <v>0.29532139382074801</v>
      </c>
      <c r="AU3259" s="17">
        <v>0.25055736104424797</v>
      </c>
      <c r="AV3259" s="17"/>
      <c r="AW3259" s="17">
        <v>0.25356570669089901</v>
      </c>
      <c r="AX3259" s="17">
        <v>0.282817568785042</v>
      </c>
      <c r="AY3259" s="17">
        <v>0.331815221208278</v>
      </c>
    </row>
    <row r="3260" spans="2:51">
      <c r="B3260" t="s">
        <v>136</v>
      </c>
      <c r="C3260" s="17">
        <v>5.41604207932024E-2</v>
      </c>
      <c r="D3260" s="17">
        <v>5.0387568696254201E-2</v>
      </c>
      <c r="E3260" s="17">
        <v>5.8115287319676599E-2</v>
      </c>
      <c r="F3260" s="17"/>
      <c r="G3260" s="17">
        <v>6.7122421912145097E-2</v>
      </c>
      <c r="H3260" s="17">
        <v>7.0267921429899904E-2</v>
      </c>
      <c r="I3260" s="17">
        <v>6.3412878416685997E-2</v>
      </c>
      <c r="J3260" s="17">
        <v>4.5827144044001802E-2</v>
      </c>
      <c r="K3260" s="17">
        <v>5.0779489373171498E-2</v>
      </c>
      <c r="L3260" s="17">
        <v>3.8372522536157902E-2</v>
      </c>
      <c r="M3260" s="17"/>
      <c r="N3260" s="17">
        <v>3.74265218257709E-2</v>
      </c>
      <c r="O3260" s="17">
        <v>5.2856714669157298E-2</v>
      </c>
      <c r="P3260" s="17">
        <v>6.0753021770739199E-2</v>
      </c>
      <c r="Q3260" s="17">
        <v>6.7694897906636006E-2</v>
      </c>
      <c r="R3260" s="17"/>
      <c r="S3260" s="17">
        <v>5.80363736910878E-2</v>
      </c>
      <c r="T3260" s="17">
        <v>5.2889240784728002E-2</v>
      </c>
      <c r="U3260" s="17">
        <v>4.7961239029919903E-2</v>
      </c>
      <c r="V3260" s="17">
        <v>4.7422837055287402E-2</v>
      </c>
      <c r="W3260" s="17">
        <v>6.1631337487839603E-2</v>
      </c>
      <c r="X3260" s="17">
        <v>6.5894015047599605E-2</v>
      </c>
      <c r="Y3260" s="17">
        <v>3.61461006182019E-2</v>
      </c>
      <c r="Z3260" s="17">
        <v>3.1305484290436197E-2</v>
      </c>
      <c r="AA3260" s="17">
        <v>6.0340216406318897E-2</v>
      </c>
      <c r="AB3260" s="17">
        <v>5.3777587240088097E-2</v>
      </c>
      <c r="AC3260" s="17">
        <v>6.43704089106093E-2</v>
      </c>
      <c r="AD3260" s="17">
        <v>7.1570399612496602E-2</v>
      </c>
      <c r="AE3260" s="17"/>
      <c r="AF3260" s="17">
        <v>6.1105409140257999E-2</v>
      </c>
      <c r="AG3260" s="17">
        <v>4.0739394354413899E-2</v>
      </c>
      <c r="AH3260" s="17">
        <v>7.1305570064400095E-2</v>
      </c>
      <c r="AI3260" s="17"/>
      <c r="AJ3260" s="17">
        <v>5.3454444137139602E-2</v>
      </c>
      <c r="AK3260" s="17">
        <v>4.7999272819262799E-2</v>
      </c>
      <c r="AL3260" s="17">
        <v>3.0723924528419599E-2</v>
      </c>
      <c r="AM3260" s="17"/>
      <c r="AN3260" s="17">
        <v>5.3994918669959299E-2</v>
      </c>
      <c r="AO3260" s="17">
        <v>6.3836603609021603E-2</v>
      </c>
      <c r="AP3260" s="17">
        <v>4.6762740730846498E-2</v>
      </c>
      <c r="AQ3260" s="17">
        <v>3.7365616187135998E-2</v>
      </c>
      <c r="AR3260" s="17">
        <v>2.7244408591637299E-2</v>
      </c>
      <c r="AS3260" s="17"/>
      <c r="AT3260" s="17">
        <v>5.3420036944937202E-2</v>
      </c>
      <c r="AU3260" s="17">
        <v>5.9438641828894703E-2</v>
      </c>
      <c r="AV3260" s="17"/>
      <c r="AW3260" s="17">
        <v>3.37074991386987E-2</v>
      </c>
      <c r="AX3260" s="17">
        <v>6.17034533535347E-2</v>
      </c>
      <c r="AY3260" s="17">
        <v>7.4073874704082401E-2</v>
      </c>
    </row>
    <row r="3261" spans="2:51">
      <c r="B3261" t="s">
        <v>137</v>
      </c>
      <c r="C3261" s="17">
        <v>2.5049161684804401E-2</v>
      </c>
      <c r="D3261" s="17">
        <v>2.8632666960420099E-2</v>
      </c>
      <c r="E3261" s="17">
        <v>2.1614512840047902E-2</v>
      </c>
      <c r="F3261" s="17"/>
      <c r="G3261" s="17">
        <v>2.4307879963175901E-2</v>
      </c>
      <c r="H3261" s="17">
        <v>2.9156708926057599E-2</v>
      </c>
      <c r="I3261" s="17">
        <v>2.8641420942692401E-2</v>
      </c>
      <c r="J3261" s="17">
        <v>2.7540633930934501E-2</v>
      </c>
      <c r="K3261" s="17">
        <v>2.9655214664414599E-2</v>
      </c>
      <c r="L3261" s="17">
        <v>1.49797003054911E-2</v>
      </c>
      <c r="M3261" s="17"/>
      <c r="N3261" s="17">
        <v>1.7595558227878401E-2</v>
      </c>
      <c r="O3261" s="17">
        <v>1.8493323008079699E-2</v>
      </c>
      <c r="P3261" s="17">
        <v>3.3215746968367502E-2</v>
      </c>
      <c r="Q3261" s="17">
        <v>3.3440872032780802E-2</v>
      </c>
      <c r="R3261" s="17"/>
      <c r="S3261" s="17">
        <v>2.8106673566719802E-2</v>
      </c>
      <c r="T3261" s="17">
        <v>2.6340999288263001E-2</v>
      </c>
      <c r="U3261" s="17">
        <v>1.48710565998785E-2</v>
      </c>
      <c r="V3261" s="17">
        <v>1.7320477881790201E-2</v>
      </c>
      <c r="W3261" s="17">
        <v>2.5725402225030902E-2</v>
      </c>
      <c r="X3261" s="17">
        <v>1.4778249138708901E-2</v>
      </c>
      <c r="Y3261" s="17">
        <v>2.38387212173506E-2</v>
      </c>
      <c r="Z3261" s="17">
        <v>3.1870225626030702E-2</v>
      </c>
      <c r="AA3261" s="17">
        <v>3.4718610720781098E-2</v>
      </c>
      <c r="AB3261" s="17">
        <v>2.7405568239874799E-2</v>
      </c>
      <c r="AC3261" s="17">
        <v>3.0135716625920399E-2</v>
      </c>
      <c r="AD3261" s="17">
        <v>3.2456735957747E-2</v>
      </c>
      <c r="AE3261" s="17"/>
      <c r="AF3261" s="17">
        <v>3.19918982621194E-2</v>
      </c>
      <c r="AG3261" s="17">
        <v>1.69662264014733E-2</v>
      </c>
      <c r="AH3261" s="17">
        <v>3.8752988674307799E-2</v>
      </c>
      <c r="AI3261" s="17"/>
      <c r="AJ3261" s="17">
        <v>1.85831031984947E-2</v>
      </c>
      <c r="AK3261" s="17">
        <v>1.9222147897624799E-2</v>
      </c>
      <c r="AL3261" s="17">
        <v>1.6681513976131001E-2</v>
      </c>
      <c r="AM3261" s="17"/>
      <c r="AN3261" s="17">
        <v>3.5839242233781501E-2</v>
      </c>
      <c r="AO3261" s="17">
        <v>2.3501527386799399E-2</v>
      </c>
      <c r="AP3261" s="17">
        <v>1.8345023415436899E-2</v>
      </c>
      <c r="AQ3261" s="17">
        <v>1.74036899459496E-2</v>
      </c>
      <c r="AR3261" s="17">
        <v>3.7820676325504697E-2</v>
      </c>
      <c r="AS3261" s="17"/>
      <c r="AT3261" s="17">
        <v>2.50265339052743E-2</v>
      </c>
      <c r="AU3261" s="17">
        <v>2.4293574270732299E-2</v>
      </c>
      <c r="AV3261" s="17"/>
      <c r="AW3261" s="17">
        <v>1.7421065015062999E-2</v>
      </c>
      <c r="AX3261" s="17">
        <v>1.9238075474392002E-2</v>
      </c>
      <c r="AY3261" s="17">
        <v>3.4727769798286803E-2</v>
      </c>
    </row>
    <row r="3262" spans="2:51">
      <c r="B3262" t="s">
        <v>119</v>
      </c>
      <c r="C3262" s="17">
        <v>6.7739305690141693E-2</v>
      </c>
      <c r="D3262" s="17">
        <v>4.9507032929217397E-2</v>
      </c>
      <c r="E3262" s="17">
        <v>8.46626612991183E-2</v>
      </c>
      <c r="F3262" s="17"/>
      <c r="G3262" s="17">
        <v>6.10249832103886E-2</v>
      </c>
      <c r="H3262" s="17">
        <v>6.0584698186712499E-2</v>
      </c>
      <c r="I3262" s="17">
        <v>6.1728591986615303E-2</v>
      </c>
      <c r="J3262" s="17">
        <v>7.5446712171139602E-2</v>
      </c>
      <c r="K3262" s="17">
        <v>7.5952285594780705E-2</v>
      </c>
      <c r="L3262" s="17">
        <v>6.9089793327311799E-2</v>
      </c>
      <c r="M3262" s="17"/>
      <c r="N3262" s="17">
        <v>4.5177392826995899E-2</v>
      </c>
      <c r="O3262" s="17">
        <v>6.6078524252009704E-2</v>
      </c>
      <c r="P3262" s="17">
        <v>7.6591516740476595E-2</v>
      </c>
      <c r="Q3262" s="17">
        <v>8.7440640038839099E-2</v>
      </c>
      <c r="R3262" s="17"/>
      <c r="S3262" s="17">
        <v>7.0194064977518802E-2</v>
      </c>
      <c r="T3262" s="17">
        <v>7.8379198842445499E-2</v>
      </c>
      <c r="U3262" s="17">
        <v>5.4917506432048097E-2</v>
      </c>
      <c r="V3262" s="17">
        <v>6.5516623484807301E-2</v>
      </c>
      <c r="W3262" s="17">
        <v>7.9495325257810806E-2</v>
      </c>
      <c r="X3262" s="17">
        <v>6.6273397780582097E-2</v>
      </c>
      <c r="Y3262" s="17">
        <v>5.2874099903150201E-2</v>
      </c>
      <c r="Z3262" s="17">
        <v>4.7427106412373597E-2</v>
      </c>
      <c r="AA3262" s="17">
        <v>6.9406228285442906E-2</v>
      </c>
      <c r="AB3262" s="17">
        <v>6.5519891026948399E-2</v>
      </c>
      <c r="AC3262" s="17">
        <v>9.5917571926202899E-2</v>
      </c>
      <c r="AD3262" s="17">
        <v>4.9684177272423802E-2</v>
      </c>
      <c r="AE3262" s="17"/>
      <c r="AF3262" s="17">
        <v>6.5753607729785502E-2</v>
      </c>
      <c r="AG3262" s="17">
        <v>5.8981024565120603E-2</v>
      </c>
      <c r="AH3262" s="17">
        <v>9.1153297802750097E-2</v>
      </c>
      <c r="AI3262" s="17"/>
      <c r="AJ3262" s="17">
        <v>5.0590140061357397E-2</v>
      </c>
      <c r="AK3262" s="17">
        <v>5.7064803487862803E-2</v>
      </c>
      <c r="AL3262" s="17">
        <v>6.7391749695314598E-2</v>
      </c>
      <c r="AM3262" s="17"/>
      <c r="AN3262" s="17">
        <v>8.5016119763931294E-2</v>
      </c>
      <c r="AO3262" s="17">
        <v>7.1569876230041504E-2</v>
      </c>
      <c r="AP3262" s="17">
        <v>5.4647098982603601E-2</v>
      </c>
      <c r="AQ3262" s="17">
        <v>3.7909682748181801E-2</v>
      </c>
      <c r="AR3262" s="17">
        <v>2.2536937898905499E-2</v>
      </c>
      <c r="AS3262" s="17"/>
      <c r="AT3262" s="17">
        <v>6.59833507795759E-2</v>
      </c>
      <c r="AU3262" s="17">
        <v>8.1546589052626794E-2</v>
      </c>
      <c r="AV3262" s="17"/>
      <c r="AW3262" s="17">
        <v>4.9181976039190202E-2</v>
      </c>
      <c r="AX3262" s="17">
        <v>4.2071472764711099E-2</v>
      </c>
      <c r="AY3262" s="17">
        <v>9.4295608866153596E-2</v>
      </c>
    </row>
    <row r="3263" spans="2:51">
      <c r="B3263" t="s">
        <v>138</v>
      </c>
      <c r="C3263" s="17">
        <v>0.56263994086375702</v>
      </c>
      <c r="D3263" s="17">
        <v>0.59076503891173404</v>
      </c>
      <c r="E3263" s="17">
        <v>0.53585695492038299</v>
      </c>
      <c r="F3263" s="17"/>
      <c r="G3263" s="17">
        <v>0.58327096710047699</v>
      </c>
      <c r="H3263" s="17">
        <v>0.57574489672984197</v>
      </c>
      <c r="I3263" s="17">
        <v>0.60422926698419299</v>
      </c>
      <c r="J3263" s="17">
        <v>0.55805380742515498</v>
      </c>
      <c r="K3263" s="17">
        <v>0.51326874862809602</v>
      </c>
      <c r="L3263" s="17">
        <v>0.55160141869920198</v>
      </c>
      <c r="M3263" s="17"/>
      <c r="N3263" s="17">
        <v>0.63910421654382998</v>
      </c>
      <c r="O3263" s="17">
        <v>0.57702934172090303</v>
      </c>
      <c r="P3263" s="17">
        <v>0.52276609610095104</v>
      </c>
      <c r="Q3263" s="17">
        <v>0.49882529199207998</v>
      </c>
      <c r="R3263" s="17"/>
      <c r="S3263" s="17">
        <v>0.55802243638635896</v>
      </c>
      <c r="T3263" s="17">
        <v>0.53091689592049895</v>
      </c>
      <c r="U3263" s="17">
        <v>0.57143332519684997</v>
      </c>
      <c r="V3263" s="17">
        <v>0.55289946368833298</v>
      </c>
      <c r="W3263" s="17">
        <v>0.54982145083343803</v>
      </c>
      <c r="X3263" s="17">
        <v>0.54863210762272097</v>
      </c>
      <c r="Y3263" s="17">
        <v>0.59870440035289196</v>
      </c>
      <c r="Z3263" s="17">
        <v>0.64068378273586202</v>
      </c>
      <c r="AA3263" s="17">
        <v>0.55874859360767404</v>
      </c>
      <c r="AB3263" s="17">
        <v>0.59741607483974302</v>
      </c>
      <c r="AC3263" s="17">
        <v>0.52312132746260498</v>
      </c>
      <c r="AD3263" s="17">
        <v>0.58864425245879803</v>
      </c>
      <c r="AE3263" s="17"/>
      <c r="AF3263" s="17">
        <v>0.51695595588165499</v>
      </c>
      <c r="AG3263" s="17">
        <v>0.63079129916832499</v>
      </c>
      <c r="AH3263" s="17">
        <v>0.48254753407198903</v>
      </c>
      <c r="AI3263" s="17"/>
      <c r="AJ3263" s="17">
        <v>0.57872578557051602</v>
      </c>
      <c r="AK3263" s="17">
        <v>0.61510154044416698</v>
      </c>
      <c r="AL3263" s="17">
        <v>0.645508042749532</v>
      </c>
      <c r="AM3263" s="17"/>
      <c r="AN3263" s="17">
        <v>0.47589174923537703</v>
      </c>
      <c r="AO3263" s="17">
        <v>0.54173990025903596</v>
      </c>
      <c r="AP3263" s="17">
        <v>0.623871980221686</v>
      </c>
      <c r="AQ3263" s="17">
        <v>0.68396578865033897</v>
      </c>
      <c r="AR3263" s="17">
        <v>0.72349778588290503</v>
      </c>
      <c r="AS3263" s="17"/>
      <c r="AT3263" s="17">
        <v>0.56024868454946397</v>
      </c>
      <c r="AU3263" s="17">
        <v>0.58416383380349801</v>
      </c>
      <c r="AV3263" s="17"/>
      <c r="AW3263" s="17">
        <v>0.646123753116149</v>
      </c>
      <c r="AX3263" s="17">
        <v>0.59416942962232</v>
      </c>
      <c r="AY3263" s="17">
        <v>0.46508752542319898</v>
      </c>
    </row>
    <row r="3264" spans="2:51">
      <c r="B3264" t="s">
        <v>139</v>
      </c>
      <c r="C3264" s="17">
        <v>7.9209582478006801E-2</v>
      </c>
      <c r="D3264" s="17">
        <v>7.9020235656674306E-2</v>
      </c>
      <c r="E3264" s="17">
        <v>7.9729800159724501E-2</v>
      </c>
      <c r="F3264" s="17"/>
      <c r="G3264" s="17">
        <v>9.1430301875321002E-2</v>
      </c>
      <c r="H3264" s="17">
        <v>9.94246303559575E-2</v>
      </c>
      <c r="I3264" s="17">
        <v>9.2054299359378394E-2</v>
      </c>
      <c r="J3264" s="17">
        <v>7.3367777974936293E-2</v>
      </c>
      <c r="K3264" s="17">
        <v>8.0434704037586097E-2</v>
      </c>
      <c r="L3264" s="17">
        <v>5.3352222841648998E-2</v>
      </c>
      <c r="M3264" s="17"/>
      <c r="N3264" s="17">
        <v>5.5022080053649301E-2</v>
      </c>
      <c r="O3264" s="17">
        <v>7.1350037677236994E-2</v>
      </c>
      <c r="P3264" s="17">
        <v>9.3968768739106798E-2</v>
      </c>
      <c r="Q3264" s="17">
        <v>0.101135769939417</v>
      </c>
      <c r="R3264" s="17"/>
      <c r="S3264" s="17">
        <v>8.6143047257807595E-2</v>
      </c>
      <c r="T3264" s="17">
        <v>7.9230240072990996E-2</v>
      </c>
      <c r="U3264" s="17">
        <v>6.2832295629798404E-2</v>
      </c>
      <c r="V3264" s="17">
        <v>6.4743314937077606E-2</v>
      </c>
      <c r="W3264" s="17">
        <v>8.7356739712870501E-2</v>
      </c>
      <c r="X3264" s="17">
        <v>8.0672264186308407E-2</v>
      </c>
      <c r="Y3264" s="17">
        <v>5.99848218355526E-2</v>
      </c>
      <c r="Z3264" s="17">
        <v>6.3175709916466899E-2</v>
      </c>
      <c r="AA3264" s="17">
        <v>9.5058827127099996E-2</v>
      </c>
      <c r="AB3264" s="17">
        <v>8.1183155479962896E-2</v>
      </c>
      <c r="AC3264" s="17">
        <v>9.4506125536529706E-2</v>
      </c>
      <c r="AD3264" s="17">
        <v>0.104027135570244</v>
      </c>
      <c r="AE3264" s="17"/>
      <c r="AF3264" s="17">
        <v>9.3097307402377399E-2</v>
      </c>
      <c r="AG3264" s="17">
        <v>5.7705620755887199E-2</v>
      </c>
      <c r="AH3264" s="17">
        <v>0.110058558738708</v>
      </c>
      <c r="AI3264" s="17"/>
      <c r="AJ3264" s="17">
        <v>7.2037547335634305E-2</v>
      </c>
      <c r="AK3264" s="17">
        <v>6.7221420716887595E-2</v>
      </c>
      <c r="AL3264" s="17">
        <v>4.7405438504550597E-2</v>
      </c>
      <c r="AM3264" s="17"/>
      <c r="AN3264" s="17">
        <v>8.9834160903740801E-2</v>
      </c>
      <c r="AO3264" s="17">
        <v>8.7338130995820995E-2</v>
      </c>
      <c r="AP3264" s="17">
        <v>6.5107764146283498E-2</v>
      </c>
      <c r="AQ3264" s="17">
        <v>5.4769306133085602E-2</v>
      </c>
      <c r="AR3264" s="17">
        <v>6.5065084917141996E-2</v>
      </c>
      <c r="AS3264" s="17"/>
      <c r="AT3264" s="17">
        <v>7.8446570850211506E-2</v>
      </c>
      <c r="AU3264" s="17">
        <v>8.3732216099626999E-2</v>
      </c>
      <c r="AV3264" s="17"/>
      <c r="AW3264" s="17">
        <v>5.1128564153761602E-2</v>
      </c>
      <c r="AX3264" s="17">
        <v>8.0941528827926795E-2</v>
      </c>
      <c r="AY3264" s="17">
        <v>0.108801644502369</v>
      </c>
    </row>
    <row r="3265" spans="2:51">
      <c r="B3265" t="s">
        <v>140</v>
      </c>
      <c r="C3265" s="17">
        <v>0.48343035838575099</v>
      </c>
      <c r="D3265" s="17">
        <v>0.51174480325506</v>
      </c>
      <c r="E3265" s="17">
        <v>0.45612715476065901</v>
      </c>
      <c r="F3265" s="17"/>
      <c r="G3265" s="17">
        <v>0.49184066522515602</v>
      </c>
      <c r="H3265" s="17">
        <v>0.47632026637388403</v>
      </c>
      <c r="I3265" s="17">
        <v>0.51217496762481496</v>
      </c>
      <c r="J3265" s="17">
        <v>0.48468602945021799</v>
      </c>
      <c r="K3265" s="17">
        <v>0.432834044590509</v>
      </c>
      <c r="L3265" s="17">
        <v>0.49824919585755301</v>
      </c>
      <c r="M3265" s="17"/>
      <c r="N3265" s="17">
        <v>0.58408213649018104</v>
      </c>
      <c r="O3265" s="17">
        <v>0.50567930404366601</v>
      </c>
      <c r="P3265" s="17">
        <v>0.428797327361845</v>
      </c>
      <c r="Q3265" s="17">
        <v>0.397689522052663</v>
      </c>
      <c r="R3265" s="17"/>
      <c r="S3265" s="17">
        <v>0.47187938912855198</v>
      </c>
      <c r="T3265" s="17">
        <v>0.451686655847508</v>
      </c>
      <c r="U3265" s="17">
        <v>0.508601029567052</v>
      </c>
      <c r="V3265" s="17">
        <v>0.48815614875125501</v>
      </c>
      <c r="W3265" s="17">
        <v>0.46246471112056797</v>
      </c>
      <c r="X3265" s="17">
        <v>0.467959843436412</v>
      </c>
      <c r="Y3265" s="17">
        <v>0.53871957851733998</v>
      </c>
      <c r="Z3265" s="17">
        <v>0.57750807281939498</v>
      </c>
      <c r="AA3265" s="17">
        <v>0.46368976648057397</v>
      </c>
      <c r="AB3265" s="17">
        <v>0.51623291935978</v>
      </c>
      <c r="AC3265" s="17">
        <v>0.428615201926075</v>
      </c>
      <c r="AD3265" s="17">
        <v>0.48461711688855502</v>
      </c>
      <c r="AE3265" s="17"/>
      <c r="AF3265" s="17">
        <v>0.42385864847927801</v>
      </c>
      <c r="AG3265" s="17">
        <v>0.57308567841243796</v>
      </c>
      <c r="AH3265" s="17">
        <v>0.37248897533328101</v>
      </c>
      <c r="AI3265" s="17"/>
      <c r="AJ3265" s="17">
        <v>0.50668823823488096</v>
      </c>
      <c r="AK3265" s="17">
        <v>0.54788011972727901</v>
      </c>
      <c r="AL3265" s="17">
        <v>0.59810260424498096</v>
      </c>
      <c r="AM3265" s="17"/>
      <c r="AN3265" s="17">
        <v>0.386057588331636</v>
      </c>
      <c r="AO3265" s="17">
        <v>0.45440176926321502</v>
      </c>
      <c r="AP3265" s="17">
        <v>0.55876421607540205</v>
      </c>
      <c r="AQ3265" s="17">
        <v>0.62919648251725402</v>
      </c>
      <c r="AR3265" s="17">
        <v>0.65843270096576301</v>
      </c>
      <c r="AS3265" s="17"/>
      <c r="AT3265" s="17">
        <v>0.48180211369925302</v>
      </c>
      <c r="AU3265" s="17">
        <v>0.50043161770387101</v>
      </c>
      <c r="AV3265" s="17"/>
      <c r="AW3265" s="17">
        <v>0.59499518896238801</v>
      </c>
      <c r="AX3265" s="17">
        <v>0.51322790079439295</v>
      </c>
      <c r="AY3265" s="17">
        <v>0.35628588092082902</v>
      </c>
    </row>
    <row r="3266" spans="2:51">
      <c r="C3266" s="17"/>
      <c r="D3266" s="17"/>
      <c r="E3266" s="17"/>
      <c r="F3266" s="17"/>
      <c r="G3266" s="17"/>
      <c r="H3266" s="17"/>
      <c r="I3266" s="17"/>
      <c r="J3266" s="17"/>
      <c r="K3266" s="17"/>
      <c r="L3266" s="17"/>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7"/>
      <c r="AI3266" s="17"/>
      <c r="AJ3266" s="17"/>
      <c r="AK3266" s="17"/>
      <c r="AL3266" s="17"/>
      <c r="AM3266" s="17"/>
      <c r="AN3266" s="17"/>
      <c r="AO3266" s="17"/>
      <c r="AP3266" s="17"/>
      <c r="AQ3266" s="17"/>
      <c r="AR3266" s="17"/>
      <c r="AS3266" s="17"/>
      <c r="AT3266" s="17"/>
      <c r="AU3266" s="17"/>
      <c r="AV3266" s="17"/>
      <c r="AW3266" s="17"/>
      <c r="AX3266" s="17"/>
      <c r="AY3266" s="17"/>
    </row>
    <row r="3267" spans="2:51">
      <c r="B3267" s="6" t="s">
        <v>637</v>
      </c>
      <c r="C3267" s="17"/>
      <c r="D3267" s="17"/>
      <c r="E3267" s="17"/>
      <c r="F3267" s="17"/>
      <c r="G3267" s="17"/>
      <c r="H3267" s="17"/>
      <c r="I3267" s="17"/>
      <c r="J3267" s="17"/>
      <c r="K3267" s="17"/>
      <c r="L3267" s="17"/>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7"/>
      <c r="AI3267" s="17"/>
      <c r="AJ3267" s="17"/>
      <c r="AK3267" s="17"/>
      <c r="AL3267" s="17"/>
      <c r="AM3267" s="17"/>
      <c r="AN3267" s="17"/>
      <c r="AO3267" s="17"/>
      <c r="AP3267" s="17"/>
      <c r="AQ3267" s="17"/>
      <c r="AR3267" s="17"/>
      <c r="AS3267" s="17"/>
      <c r="AT3267" s="17"/>
      <c r="AU3267" s="17"/>
      <c r="AV3267" s="17"/>
      <c r="AW3267" s="17"/>
      <c r="AX3267" s="17"/>
      <c r="AY3267" s="17"/>
    </row>
    <row r="3268" spans="2:51">
      <c r="B3268" s="24" t="s">
        <v>15</v>
      </c>
      <c r="C3268" s="17"/>
      <c r="D3268" s="17"/>
      <c r="E3268" s="17"/>
      <c r="F3268" s="17"/>
      <c r="G3268" s="17"/>
      <c r="H3268" s="17"/>
      <c r="I3268" s="17"/>
      <c r="J3268" s="17"/>
      <c r="K3268" s="17"/>
      <c r="L3268" s="17"/>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7"/>
      <c r="AI3268" s="17"/>
      <c r="AJ3268" s="17"/>
      <c r="AK3268" s="17"/>
      <c r="AL3268" s="17"/>
      <c r="AM3268" s="17"/>
      <c r="AN3268" s="17"/>
      <c r="AO3268" s="17"/>
      <c r="AP3268" s="17"/>
      <c r="AQ3268" s="17"/>
      <c r="AR3268" s="17"/>
      <c r="AS3268" s="17"/>
      <c r="AT3268" s="17"/>
      <c r="AU3268" s="17"/>
      <c r="AV3268" s="17"/>
      <c r="AW3268" s="17"/>
      <c r="AX3268" s="17"/>
      <c r="AY3268" s="17"/>
    </row>
    <row r="3269" spans="2:51">
      <c r="B3269" t="s">
        <v>638</v>
      </c>
      <c r="C3269" s="17">
        <v>0.47061467326344503</v>
      </c>
      <c r="D3269" s="17">
        <v>0.46556489388188799</v>
      </c>
      <c r="E3269" s="17">
        <v>0.47561818320856197</v>
      </c>
      <c r="F3269" s="17"/>
      <c r="G3269" s="17">
        <v>0.419149003212621</v>
      </c>
      <c r="H3269" s="17">
        <v>0.409766412738925</v>
      </c>
      <c r="I3269" s="17">
        <v>0.42889633706963398</v>
      </c>
      <c r="J3269" s="17">
        <v>0.46283706611548903</v>
      </c>
      <c r="K3269" s="17">
        <v>0.48644728952781902</v>
      </c>
      <c r="L3269" s="17">
        <v>0.56205110340365305</v>
      </c>
      <c r="M3269" s="17"/>
      <c r="N3269" s="17">
        <v>0.52884306175511997</v>
      </c>
      <c r="O3269" s="17">
        <v>0.481642588524682</v>
      </c>
      <c r="P3269" s="17">
        <v>0.42788144172764803</v>
      </c>
      <c r="Q3269" s="17">
        <v>0.42665893282999001</v>
      </c>
      <c r="R3269" s="17"/>
      <c r="S3269" s="17">
        <v>0.42024591617503398</v>
      </c>
      <c r="T3269" s="17">
        <v>0.46227701553374401</v>
      </c>
      <c r="U3269" s="17">
        <v>0.50778747883549402</v>
      </c>
      <c r="V3269" s="17">
        <v>0.46978693768965901</v>
      </c>
      <c r="W3269" s="17">
        <v>0.47360954472230898</v>
      </c>
      <c r="X3269" s="17">
        <v>0.45029173219339302</v>
      </c>
      <c r="Y3269" s="17">
        <v>0.47747153198040498</v>
      </c>
      <c r="Z3269" s="17">
        <v>0.53544025425466801</v>
      </c>
      <c r="AA3269" s="17">
        <v>0.48413562143966599</v>
      </c>
      <c r="AB3269" s="17">
        <v>0.48682076262760199</v>
      </c>
      <c r="AC3269" s="17">
        <v>0.46128258500681302</v>
      </c>
      <c r="AD3269" s="17">
        <v>0.49738008238982401</v>
      </c>
      <c r="AE3269" s="17"/>
      <c r="AF3269" s="17">
        <v>0.46699527943014002</v>
      </c>
      <c r="AG3269" s="17">
        <v>0.51090685546975101</v>
      </c>
      <c r="AH3269" s="17">
        <v>0.386953180326843</v>
      </c>
      <c r="AI3269" s="17"/>
      <c r="AJ3269" s="17">
        <v>0.48133719965110899</v>
      </c>
      <c r="AK3269" s="17">
        <v>0.48558915056996699</v>
      </c>
      <c r="AL3269" s="17">
        <v>0.53190190624453804</v>
      </c>
      <c r="AM3269" s="17"/>
      <c r="AN3269" s="17">
        <v>0.42237453467719699</v>
      </c>
      <c r="AO3269" s="17">
        <v>0.43781944812498402</v>
      </c>
      <c r="AP3269" s="17">
        <v>0.49900045754330702</v>
      </c>
      <c r="AQ3269" s="17">
        <v>0.52112575056244104</v>
      </c>
      <c r="AR3269" s="17">
        <v>0.53252449705161797</v>
      </c>
      <c r="AS3269" s="17"/>
      <c r="AT3269" s="17">
        <v>0.47886773279564798</v>
      </c>
      <c r="AU3269" s="17">
        <v>0.39111974037313602</v>
      </c>
      <c r="AV3269" s="17"/>
      <c r="AW3269" s="17">
        <v>0.56127451209164902</v>
      </c>
      <c r="AX3269" s="17">
        <v>0.45778908669790902</v>
      </c>
      <c r="AY3269" s="17">
        <v>0.376965123031479</v>
      </c>
    </row>
    <row r="3270" spans="2:51">
      <c r="B3270" t="s">
        <v>639</v>
      </c>
      <c r="C3270" s="17">
        <v>0.31944396736034603</v>
      </c>
      <c r="D3270" s="17">
        <v>0.30140855516617798</v>
      </c>
      <c r="E3270" s="17">
        <v>0.33456468643318299</v>
      </c>
      <c r="F3270" s="17"/>
      <c r="G3270" s="17">
        <v>0.34377919925063599</v>
      </c>
      <c r="H3270" s="17">
        <v>0.36247772949891699</v>
      </c>
      <c r="I3270" s="17">
        <v>0.319578599558904</v>
      </c>
      <c r="J3270" s="17">
        <v>0.31861471052701801</v>
      </c>
      <c r="K3270" s="17">
        <v>0.30102094004956798</v>
      </c>
      <c r="L3270" s="17">
        <v>0.29012551480288101</v>
      </c>
      <c r="M3270" s="17"/>
      <c r="N3270" s="17">
        <v>0.38587602758573297</v>
      </c>
      <c r="O3270" s="17">
        <v>0.33240385523780203</v>
      </c>
      <c r="P3270" s="17">
        <v>0.28370568839031701</v>
      </c>
      <c r="Q3270" s="17">
        <v>0.26238494414119201</v>
      </c>
      <c r="R3270" s="17"/>
      <c r="S3270" s="17">
        <v>0.29931573809141199</v>
      </c>
      <c r="T3270" s="17">
        <v>0.334379011711333</v>
      </c>
      <c r="U3270" s="17">
        <v>0.31634725253601298</v>
      </c>
      <c r="V3270" s="17">
        <v>0.28652247974740103</v>
      </c>
      <c r="W3270" s="17">
        <v>0.33761871213727701</v>
      </c>
      <c r="X3270" s="17">
        <v>0.32514630652299498</v>
      </c>
      <c r="Y3270" s="17">
        <v>0.33002864224700001</v>
      </c>
      <c r="Z3270" s="17">
        <v>0.32535963305404503</v>
      </c>
      <c r="AA3270" s="17">
        <v>0.33240118548278302</v>
      </c>
      <c r="AB3270" s="17">
        <v>0.32893316464342398</v>
      </c>
      <c r="AC3270" s="17">
        <v>0.28001818619077001</v>
      </c>
      <c r="AD3270" s="17">
        <v>0.34196563484504799</v>
      </c>
      <c r="AE3270" s="17"/>
      <c r="AF3270" s="17">
        <v>0.28423195049882599</v>
      </c>
      <c r="AG3270" s="17">
        <v>0.36236911962648999</v>
      </c>
      <c r="AH3270" s="17">
        <v>0.28145709989769302</v>
      </c>
      <c r="AI3270" s="17"/>
      <c r="AJ3270" s="17">
        <v>0.29243981636693001</v>
      </c>
      <c r="AK3270" s="17">
        <v>0.35875923689244599</v>
      </c>
      <c r="AL3270" s="17">
        <v>0.36112381674495903</v>
      </c>
      <c r="AM3270" s="17"/>
      <c r="AN3270" s="17">
        <v>0.23443607588145601</v>
      </c>
      <c r="AO3270" s="17">
        <v>0.29486527594669998</v>
      </c>
      <c r="AP3270" s="17">
        <v>0.37406949938484602</v>
      </c>
      <c r="AQ3270" s="17">
        <v>0.465481941318861</v>
      </c>
      <c r="AR3270" s="17">
        <v>0.46482615980943798</v>
      </c>
      <c r="AS3270" s="17"/>
      <c r="AT3270" s="17">
        <v>0.317628155574253</v>
      </c>
      <c r="AU3270" s="17">
        <v>0.34420638733777198</v>
      </c>
      <c r="AV3270" s="17"/>
      <c r="AW3270" s="17">
        <v>0.38518282539012899</v>
      </c>
      <c r="AX3270" s="17">
        <v>0.32863963061961499</v>
      </c>
      <c r="AY3270" s="17">
        <v>0.24670821356721201</v>
      </c>
    </row>
    <row r="3271" spans="2:51">
      <c r="B3271" t="s">
        <v>640</v>
      </c>
      <c r="C3271" s="17">
        <v>0.31769657625013997</v>
      </c>
      <c r="D3271" s="17">
        <v>0.33703879602350001</v>
      </c>
      <c r="E3271" s="17">
        <v>0.29835470795165803</v>
      </c>
      <c r="F3271" s="17"/>
      <c r="G3271" s="17">
        <v>0.32232097846989499</v>
      </c>
      <c r="H3271" s="17">
        <v>0.30469423813624302</v>
      </c>
      <c r="I3271" s="17">
        <v>0.30580886507009902</v>
      </c>
      <c r="J3271" s="17">
        <v>0.320465993248158</v>
      </c>
      <c r="K3271" s="17">
        <v>0.31473430194061203</v>
      </c>
      <c r="L3271" s="17">
        <v>0.33340208007192002</v>
      </c>
      <c r="M3271" s="17"/>
      <c r="N3271" s="17">
        <v>0.38369748306331503</v>
      </c>
      <c r="O3271" s="17">
        <v>0.32034233523197397</v>
      </c>
      <c r="P3271" s="17">
        <v>0.28981854153084702</v>
      </c>
      <c r="Q3271" s="17">
        <v>0.26543912861643998</v>
      </c>
      <c r="R3271" s="17"/>
      <c r="S3271" s="17">
        <v>0.31789165771612099</v>
      </c>
      <c r="T3271" s="17">
        <v>0.29168889022137301</v>
      </c>
      <c r="U3271" s="17">
        <v>0.33146917718169</v>
      </c>
      <c r="V3271" s="17">
        <v>0.28978348629571099</v>
      </c>
      <c r="W3271" s="17">
        <v>0.32483259033969403</v>
      </c>
      <c r="X3271" s="17">
        <v>0.29893865770005001</v>
      </c>
      <c r="Y3271" s="17">
        <v>0.30604562188332701</v>
      </c>
      <c r="Z3271" s="17">
        <v>0.35472428299950898</v>
      </c>
      <c r="AA3271" s="17">
        <v>0.32508871953024798</v>
      </c>
      <c r="AB3271" s="17">
        <v>0.35291554062171299</v>
      </c>
      <c r="AC3271" s="17">
        <v>0.35854155844541902</v>
      </c>
      <c r="AD3271" s="17">
        <v>0.32086305035127</v>
      </c>
      <c r="AE3271" s="17"/>
      <c r="AF3271" s="17">
        <v>0.29903443491912901</v>
      </c>
      <c r="AG3271" s="17">
        <v>0.35537377376426899</v>
      </c>
      <c r="AH3271" s="17">
        <v>0.25039668492714101</v>
      </c>
      <c r="AI3271" s="17"/>
      <c r="AJ3271" s="17">
        <v>0.31741312312726899</v>
      </c>
      <c r="AK3271" s="17">
        <v>0.33583835138429602</v>
      </c>
      <c r="AL3271" s="17">
        <v>0.382934313603569</v>
      </c>
      <c r="AM3271" s="17"/>
      <c r="AN3271" s="17">
        <v>0.24535512353213099</v>
      </c>
      <c r="AO3271" s="17">
        <v>0.29516257582880001</v>
      </c>
      <c r="AP3271" s="17">
        <v>0.352123177280945</v>
      </c>
      <c r="AQ3271" s="17">
        <v>0.41956773522563101</v>
      </c>
      <c r="AR3271" s="17">
        <v>0.52940568740369598</v>
      </c>
      <c r="AS3271" s="17"/>
      <c r="AT3271" s="17">
        <v>0.31560642349011597</v>
      </c>
      <c r="AU3271" s="17">
        <v>0.34144252892408899</v>
      </c>
      <c r="AV3271" s="17"/>
      <c r="AW3271" s="17">
        <v>0.38209332429373299</v>
      </c>
      <c r="AX3271" s="17">
        <v>0.33018718250995399</v>
      </c>
      <c r="AY3271" s="17">
        <v>0.245536492635822</v>
      </c>
    </row>
    <row r="3272" spans="2:51">
      <c r="B3272" t="s">
        <v>641</v>
      </c>
      <c r="C3272" s="17">
        <v>0.28770834478579799</v>
      </c>
      <c r="D3272" s="17">
        <v>0.30718490870744197</v>
      </c>
      <c r="E3272" s="17">
        <v>0.26757756360790402</v>
      </c>
      <c r="F3272" s="17"/>
      <c r="G3272" s="17">
        <v>0.34057003445078898</v>
      </c>
      <c r="H3272" s="17">
        <v>0.31252263432882199</v>
      </c>
      <c r="I3272" s="17">
        <v>0.28924494811631901</v>
      </c>
      <c r="J3272" s="17">
        <v>0.28308336872747197</v>
      </c>
      <c r="K3272" s="17">
        <v>0.26113637748951701</v>
      </c>
      <c r="L3272" s="17">
        <v>0.266051399050733</v>
      </c>
      <c r="M3272" s="17"/>
      <c r="N3272" s="17">
        <v>0.36288041788261</v>
      </c>
      <c r="O3272" s="17">
        <v>0.29147780649617799</v>
      </c>
      <c r="P3272" s="17">
        <v>0.25491632101434503</v>
      </c>
      <c r="Q3272" s="17">
        <v>0.22811829633119499</v>
      </c>
      <c r="R3272" s="17"/>
      <c r="S3272" s="17">
        <v>0.30889778710950899</v>
      </c>
      <c r="T3272" s="17">
        <v>0.26626254915835501</v>
      </c>
      <c r="U3272" s="17">
        <v>0.27754355709822098</v>
      </c>
      <c r="V3272" s="17">
        <v>0.249404609664995</v>
      </c>
      <c r="W3272" s="17">
        <v>0.28303321623757799</v>
      </c>
      <c r="X3272" s="17">
        <v>0.28336020944933199</v>
      </c>
      <c r="Y3272" s="17">
        <v>0.27489054735955698</v>
      </c>
      <c r="Z3272" s="17">
        <v>0.32817957785393398</v>
      </c>
      <c r="AA3272" s="17">
        <v>0.31567412320614802</v>
      </c>
      <c r="AB3272" s="17">
        <v>0.292385074535427</v>
      </c>
      <c r="AC3272" s="17">
        <v>0.27859391341824002</v>
      </c>
      <c r="AD3272" s="17">
        <v>0.35094280922078602</v>
      </c>
      <c r="AE3272" s="17"/>
      <c r="AF3272" s="17">
        <v>0.241194136839263</v>
      </c>
      <c r="AG3272" s="17">
        <v>0.33115487332193</v>
      </c>
      <c r="AH3272" s="17">
        <v>0.250818614749519</v>
      </c>
      <c r="AI3272" s="17"/>
      <c r="AJ3272" s="17">
        <v>0.25085046058680099</v>
      </c>
      <c r="AK3272" s="17">
        <v>0.31512318768676401</v>
      </c>
      <c r="AL3272" s="17">
        <v>0.37797920898874898</v>
      </c>
      <c r="AM3272" s="17"/>
      <c r="AN3272" s="17">
        <v>0.19665629315826699</v>
      </c>
      <c r="AO3272" s="17">
        <v>0.26739981601212498</v>
      </c>
      <c r="AP3272" s="17">
        <v>0.354153607220207</v>
      </c>
      <c r="AQ3272" s="17">
        <v>0.437069887394893</v>
      </c>
      <c r="AR3272" s="17">
        <v>0.48772058916242</v>
      </c>
      <c r="AS3272" s="17"/>
      <c r="AT3272" s="17">
        <v>0.27940111135660001</v>
      </c>
      <c r="AU3272" s="17">
        <v>0.36931465754078402</v>
      </c>
      <c r="AV3272" s="17"/>
      <c r="AW3272" s="17">
        <v>0.35835521490536298</v>
      </c>
      <c r="AX3272" s="17">
        <v>0.305940704895653</v>
      </c>
      <c r="AY3272" s="17">
        <v>0.20736206817054301</v>
      </c>
    </row>
    <row r="3273" spans="2:51">
      <c r="B3273" t="s">
        <v>642</v>
      </c>
      <c r="C3273" s="17">
        <v>0.27862670825262098</v>
      </c>
      <c r="D3273" s="17">
        <v>0.28118676955856597</v>
      </c>
      <c r="E3273" s="17">
        <v>0.27533235796178901</v>
      </c>
      <c r="F3273" s="17"/>
      <c r="G3273" s="17">
        <v>0.31448936909099801</v>
      </c>
      <c r="H3273" s="17">
        <v>0.30037917419589899</v>
      </c>
      <c r="I3273" s="17">
        <v>0.29531301792075099</v>
      </c>
      <c r="J3273" s="17">
        <v>0.25665412591666997</v>
      </c>
      <c r="K3273" s="17">
        <v>0.25812002987642702</v>
      </c>
      <c r="L3273" s="17">
        <v>0.26457858743229301</v>
      </c>
      <c r="M3273" s="17"/>
      <c r="N3273" s="17">
        <v>0.34663833517661202</v>
      </c>
      <c r="O3273" s="17">
        <v>0.27959904936977098</v>
      </c>
      <c r="P3273" s="17">
        <v>0.24226514939855201</v>
      </c>
      <c r="Q3273" s="17">
        <v>0.23346601178420401</v>
      </c>
      <c r="R3273" s="17"/>
      <c r="S3273" s="17">
        <v>0.276014207150173</v>
      </c>
      <c r="T3273" s="17">
        <v>0.241178380445663</v>
      </c>
      <c r="U3273" s="17">
        <v>0.28178707789354202</v>
      </c>
      <c r="V3273" s="17">
        <v>0.24823294897317799</v>
      </c>
      <c r="W3273" s="17">
        <v>0.30841792923512401</v>
      </c>
      <c r="X3273" s="17">
        <v>0.27199113529721303</v>
      </c>
      <c r="Y3273" s="17">
        <v>0.25322895913785698</v>
      </c>
      <c r="Z3273" s="17">
        <v>0.32369770476418203</v>
      </c>
      <c r="AA3273" s="17">
        <v>0.27714367588685501</v>
      </c>
      <c r="AB3273" s="17">
        <v>0.35605160948432801</v>
      </c>
      <c r="AC3273" s="17">
        <v>0.274806539468963</v>
      </c>
      <c r="AD3273" s="17">
        <v>0.308887734089974</v>
      </c>
      <c r="AE3273" s="17"/>
      <c r="AF3273" s="17">
        <v>0.24369932360215299</v>
      </c>
      <c r="AG3273" s="17">
        <v>0.323779461730759</v>
      </c>
      <c r="AH3273" s="17">
        <v>0.23042732123964599</v>
      </c>
      <c r="AI3273" s="17"/>
      <c r="AJ3273" s="17">
        <v>0.25937356335455802</v>
      </c>
      <c r="AK3273" s="17">
        <v>0.30687212477009701</v>
      </c>
      <c r="AL3273" s="17">
        <v>0.33099690287729999</v>
      </c>
      <c r="AM3273" s="17"/>
      <c r="AN3273" s="17">
        <v>0.20318501744333201</v>
      </c>
      <c r="AO3273" s="17">
        <v>0.25672379445584598</v>
      </c>
      <c r="AP3273" s="17">
        <v>0.32259703284084501</v>
      </c>
      <c r="AQ3273" s="17">
        <v>0.41075903799307001</v>
      </c>
      <c r="AR3273" s="17">
        <v>0.53919130389596204</v>
      </c>
      <c r="AS3273" s="17"/>
      <c r="AT3273" s="17">
        <v>0.27375404107937801</v>
      </c>
      <c r="AU3273" s="17">
        <v>0.32630724835191799</v>
      </c>
      <c r="AV3273" s="17"/>
      <c r="AW3273" s="17">
        <v>0.31704101523657802</v>
      </c>
      <c r="AX3273" s="17">
        <v>0.31989867296397601</v>
      </c>
      <c r="AY3273" s="17">
        <v>0.22675110621997799</v>
      </c>
    </row>
    <row r="3274" spans="2:51">
      <c r="B3274" t="s">
        <v>643</v>
      </c>
      <c r="C3274" s="17">
        <v>0.27166442778776501</v>
      </c>
      <c r="D3274" s="17">
        <v>0.27349427427457201</v>
      </c>
      <c r="E3274" s="17">
        <v>0.26809164409900099</v>
      </c>
      <c r="F3274" s="17"/>
      <c r="G3274" s="17">
        <v>0.30946857434392</v>
      </c>
      <c r="H3274" s="17">
        <v>0.2807476158046</v>
      </c>
      <c r="I3274" s="17">
        <v>0.292719479225168</v>
      </c>
      <c r="J3274" s="17">
        <v>0.25221195062176499</v>
      </c>
      <c r="K3274" s="17">
        <v>0.25819879345493002</v>
      </c>
      <c r="L3274" s="17">
        <v>0.25634010067995699</v>
      </c>
      <c r="M3274" s="17"/>
      <c r="N3274" s="17">
        <v>0.334523788167915</v>
      </c>
      <c r="O3274" s="17">
        <v>0.27682233110267901</v>
      </c>
      <c r="P3274" s="17">
        <v>0.244190984556555</v>
      </c>
      <c r="Q3274" s="17">
        <v>0.22207433101087601</v>
      </c>
      <c r="R3274" s="17"/>
      <c r="S3274" s="17">
        <v>0.29714013675921802</v>
      </c>
      <c r="T3274" s="17">
        <v>0.244425162305245</v>
      </c>
      <c r="U3274" s="17">
        <v>0.275101994151846</v>
      </c>
      <c r="V3274" s="17">
        <v>0.24064391565061899</v>
      </c>
      <c r="W3274" s="17">
        <v>0.31590564481063199</v>
      </c>
      <c r="X3274" s="17">
        <v>0.25445350005599898</v>
      </c>
      <c r="Y3274" s="17">
        <v>0.26663977941040201</v>
      </c>
      <c r="Z3274" s="17">
        <v>0.279862912155664</v>
      </c>
      <c r="AA3274" s="17">
        <v>0.28308192857714098</v>
      </c>
      <c r="AB3274" s="17">
        <v>0.30913232904089599</v>
      </c>
      <c r="AC3274" s="17">
        <v>0.241021490463911</v>
      </c>
      <c r="AD3274" s="17">
        <v>0.22081514406875499</v>
      </c>
      <c r="AE3274" s="17"/>
      <c r="AF3274" s="17">
        <v>0.230214833021924</v>
      </c>
      <c r="AG3274" s="17">
        <v>0.31878563942133298</v>
      </c>
      <c r="AH3274" s="17">
        <v>0.23121849148248499</v>
      </c>
      <c r="AI3274" s="17"/>
      <c r="AJ3274" s="17">
        <v>0.23974489170441901</v>
      </c>
      <c r="AK3274" s="17">
        <v>0.302197397039841</v>
      </c>
      <c r="AL3274" s="17">
        <v>0.34360716037775901</v>
      </c>
      <c r="AM3274" s="17"/>
      <c r="AN3274" s="17">
        <v>0.191534775272552</v>
      </c>
      <c r="AO3274" s="17">
        <v>0.26091388326318599</v>
      </c>
      <c r="AP3274" s="17">
        <v>0.30975831561925699</v>
      </c>
      <c r="AQ3274" s="17">
        <v>0.39718995678712998</v>
      </c>
      <c r="AR3274" s="17">
        <v>0.38563383861762202</v>
      </c>
      <c r="AS3274" s="17"/>
      <c r="AT3274" s="17">
        <v>0.27326732523997099</v>
      </c>
      <c r="AU3274" s="17">
        <v>0.25010089390115497</v>
      </c>
      <c r="AV3274" s="17"/>
      <c r="AW3274" s="17">
        <v>0.33257599699312101</v>
      </c>
      <c r="AX3274" s="17">
        <v>0.27321571093778502</v>
      </c>
      <c r="AY3274" s="17">
        <v>0.20608931232420799</v>
      </c>
    </row>
    <row r="3275" spans="2:51">
      <c r="B3275" t="s">
        <v>644</v>
      </c>
      <c r="C3275" s="17">
        <v>0.25758501646355703</v>
      </c>
      <c r="D3275" s="17">
        <v>0.28470085834323799</v>
      </c>
      <c r="E3275" s="17">
        <v>0.232311608585137</v>
      </c>
      <c r="F3275" s="17"/>
      <c r="G3275" s="17">
        <v>0.231401376830488</v>
      </c>
      <c r="H3275" s="17">
        <v>0.26198977411495</v>
      </c>
      <c r="I3275" s="17">
        <v>0.238953320882662</v>
      </c>
      <c r="J3275" s="17">
        <v>0.24404072474719199</v>
      </c>
      <c r="K3275" s="17">
        <v>0.26548056586831797</v>
      </c>
      <c r="L3275" s="17">
        <v>0.28349243246635802</v>
      </c>
      <c r="M3275" s="17"/>
      <c r="N3275" s="17">
        <v>0.31895652967211602</v>
      </c>
      <c r="O3275" s="17">
        <v>0.25333758998670097</v>
      </c>
      <c r="P3275" s="17">
        <v>0.22762790825784199</v>
      </c>
      <c r="Q3275" s="17">
        <v>0.21845228605417599</v>
      </c>
      <c r="R3275" s="17"/>
      <c r="S3275" s="17">
        <v>0.278298986263735</v>
      </c>
      <c r="T3275" s="17">
        <v>0.23486803381194599</v>
      </c>
      <c r="U3275" s="17">
        <v>0.276620514167573</v>
      </c>
      <c r="V3275" s="17">
        <v>0.235909341878178</v>
      </c>
      <c r="W3275" s="17">
        <v>0.26871637644693602</v>
      </c>
      <c r="X3275" s="17">
        <v>0.252343230973195</v>
      </c>
      <c r="Y3275" s="17">
        <v>0.26610867821770801</v>
      </c>
      <c r="Z3275" s="17">
        <v>0.22908761474751799</v>
      </c>
      <c r="AA3275" s="17">
        <v>0.24626805108653699</v>
      </c>
      <c r="AB3275" s="17">
        <v>0.26188796803701803</v>
      </c>
      <c r="AC3275" s="17">
        <v>0.25394883929161999</v>
      </c>
      <c r="AD3275" s="17">
        <v>0.328308497288963</v>
      </c>
      <c r="AE3275" s="17"/>
      <c r="AF3275" s="17">
        <v>0.2547311655924</v>
      </c>
      <c r="AG3275" s="17">
        <v>0.27446456727316898</v>
      </c>
      <c r="AH3275" s="17">
        <v>0.22438464803746999</v>
      </c>
      <c r="AI3275" s="17"/>
      <c r="AJ3275" s="17">
        <v>0.28198282065128599</v>
      </c>
      <c r="AK3275" s="17">
        <v>0.24806686548503601</v>
      </c>
      <c r="AL3275" s="17">
        <v>0.32084993731511602</v>
      </c>
      <c r="AM3275" s="17"/>
      <c r="AN3275" s="17">
        <v>0.20054277754942501</v>
      </c>
      <c r="AO3275" s="17">
        <v>0.22814359921139299</v>
      </c>
      <c r="AP3275" s="17">
        <v>0.27458477246832302</v>
      </c>
      <c r="AQ3275" s="17">
        <v>0.34561826763478998</v>
      </c>
      <c r="AR3275" s="17">
        <v>0.458681617116588</v>
      </c>
      <c r="AS3275" s="17"/>
      <c r="AT3275" s="17">
        <v>0.25329032890650999</v>
      </c>
      <c r="AU3275" s="17">
        <v>0.29966070349610402</v>
      </c>
      <c r="AV3275" s="17"/>
      <c r="AW3275" s="17">
        <v>0.30702070695504502</v>
      </c>
      <c r="AX3275" s="17">
        <v>0.303440076103076</v>
      </c>
      <c r="AY3275" s="17">
        <v>0.19272089799481601</v>
      </c>
    </row>
    <row r="3276" spans="2:51">
      <c r="B3276" t="s">
        <v>645</v>
      </c>
      <c r="C3276" s="17">
        <v>0.22881726680125999</v>
      </c>
      <c r="D3276" s="17">
        <v>0.23144567415938599</v>
      </c>
      <c r="E3276" s="17">
        <v>0.22598972424078601</v>
      </c>
      <c r="F3276" s="17"/>
      <c r="G3276" s="17">
        <v>0.285814942091146</v>
      </c>
      <c r="H3276" s="17">
        <v>0.26723683737336701</v>
      </c>
      <c r="I3276" s="17">
        <v>0.24198743727967101</v>
      </c>
      <c r="J3276" s="17">
        <v>0.21623434664337501</v>
      </c>
      <c r="K3276" s="17">
        <v>0.200935237845288</v>
      </c>
      <c r="L3276" s="17">
        <v>0.193844816517454</v>
      </c>
      <c r="M3276" s="17"/>
      <c r="N3276" s="17">
        <v>0.26703499136317299</v>
      </c>
      <c r="O3276" s="17">
        <v>0.22445770297541101</v>
      </c>
      <c r="P3276" s="17">
        <v>0.220330385915809</v>
      </c>
      <c r="Q3276" s="17">
        <v>0.19918507726725801</v>
      </c>
      <c r="R3276" s="17"/>
      <c r="S3276" s="17">
        <v>0.20926237811354301</v>
      </c>
      <c r="T3276" s="17">
        <v>0.20575742541839301</v>
      </c>
      <c r="U3276" s="17">
        <v>0.25075004548938901</v>
      </c>
      <c r="V3276" s="17">
        <v>0.19633182685085299</v>
      </c>
      <c r="W3276" s="17">
        <v>0.225130783005586</v>
      </c>
      <c r="X3276" s="17">
        <v>0.25230841129947501</v>
      </c>
      <c r="Y3276" s="17">
        <v>0.25222807636679301</v>
      </c>
      <c r="Z3276" s="17">
        <v>0.24825049500542901</v>
      </c>
      <c r="AA3276" s="17">
        <v>0.23176679193290201</v>
      </c>
      <c r="AB3276" s="17">
        <v>0.25675932430985898</v>
      </c>
      <c r="AC3276" s="17">
        <v>0.23626430855231401</v>
      </c>
      <c r="AD3276" s="17">
        <v>0.21169934399842499</v>
      </c>
      <c r="AE3276" s="17"/>
      <c r="AF3276" s="17">
        <v>0.199863027507379</v>
      </c>
      <c r="AG3276" s="17">
        <v>0.25976120665347102</v>
      </c>
      <c r="AH3276" s="17">
        <v>0.19446742390476901</v>
      </c>
      <c r="AI3276" s="17"/>
      <c r="AJ3276" s="17">
        <v>0.21947576649001799</v>
      </c>
      <c r="AK3276" s="17">
        <v>0.26644225101841101</v>
      </c>
      <c r="AL3276" s="17">
        <v>0.24166808535243001</v>
      </c>
      <c r="AM3276" s="17"/>
      <c r="AN3276" s="17">
        <v>0.18836852299763701</v>
      </c>
      <c r="AO3276" s="17">
        <v>0.22932120682096399</v>
      </c>
      <c r="AP3276" s="17">
        <v>0.24258141198400901</v>
      </c>
      <c r="AQ3276" s="17">
        <v>0.285879063885075</v>
      </c>
      <c r="AR3276" s="17">
        <v>0.34358970510669801</v>
      </c>
      <c r="AS3276" s="17"/>
      <c r="AT3276" s="17">
        <v>0.226760922184646</v>
      </c>
      <c r="AU3276" s="17">
        <v>0.253316312763601</v>
      </c>
      <c r="AV3276" s="17"/>
      <c r="AW3276" s="17">
        <v>0.25657282021070199</v>
      </c>
      <c r="AX3276" s="17">
        <v>0.26379870412006101</v>
      </c>
      <c r="AY3276" s="17">
        <v>0.18998798927258101</v>
      </c>
    </row>
    <row r="3277" spans="2:51">
      <c r="B3277" t="s">
        <v>323</v>
      </c>
      <c r="C3277" s="17">
        <v>0.14437035705251799</v>
      </c>
      <c r="D3277" s="17">
        <v>0.152119825700719</v>
      </c>
      <c r="E3277" s="17">
        <v>0.13777606713132601</v>
      </c>
      <c r="F3277" s="17"/>
      <c r="G3277" s="17">
        <v>9.6274023776629497E-2</v>
      </c>
      <c r="H3277" s="17">
        <v>0.1149986292243</v>
      </c>
      <c r="I3277" s="17">
        <v>0.134204356133963</v>
      </c>
      <c r="J3277" s="17">
        <v>0.162032646827446</v>
      </c>
      <c r="K3277" s="17">
        <v>0.17905165762376299</v>
      </c>
      <c r="L3277" s="17">
        <v>0.158394002874297</v>
      </c>
      <c r="M3277" s="17"/>
      <c r="N3277" s="17">
        <v>0.100713417014236</v>
      </c>
      <c r="O3277" s="17">
        <v>0.14358805913769501</v>
      </c>
      <c r="P3277" s="17">
        <v>0.152521937958569</v>
      </c>
      <c r="Q3277" s="17">
        <v>0.18759326540968499</v>
      </c>
      <c r="R3277" s="17"/>
      <c r="S3277" s="17">
        <v>0.13594552173702901</v>
      </c>
      <c r="T3277" s="17">
        <v>0.16258453685841001</v>
      </c>
      <c r="U3277" s="17">
        <v>0.13002856205124499</v>
      </c>
      <c r="V3277" s="17">
        <v>0.16234636552319601</v>
      </c>
      <c r="W3277" s="17">
        <v>0.140326002180925</v>
      </c>
      <c r="X3277" s="17">
        <v>0.13190026859787299</v>
      </c>
      <c r="Y3277" s="17">
        <v>0.15190717677474999</v>
      </c>
      <c r="Z3277" s="17">
        <v>0.13386320700506299</v>
      </c>
      <c r="AA3277" s="17">
        <v>0.13644963708529401</v>
      </c>
      <c r="AB3277" s="17">
        <v>0.135808636267266</v>
      </c>
      <c r="AC3277" s="17">
        <v>0.15808990650864599</v>
      </c>
      <c r="AD3277" s="17">
        <v>0.15297976783820599</v>
      </c>
      <c r="AE3277" s="17"/>
      <c r="AF3277" s="17">
        <v>0.175665916385321</v>
      </c>
      <c r="AG3277" s="17">
        <v>0.10807275385585199</v>
      </c>
      <c r="AH3277" s="17">
        <v>0.189057842947111</v>
      </c>
      <c r="AI3277" s="17"/>
      <c r="AJ3277" s="17">
        <v>0.15349386958031999</v>
      </c>
      <c r="AK3277" s="17">
        <v>0.10218705113536999</v>
      </c>
      <c r="AL3277" s="17">
        <v>0.112110483796257</v>
      </c>
      <c r="AM3277" s="17"/>
      <c r="AN3277" s="17">
        <v>0.20832709240692701</v>
      </c>
      <c r="AO3277" s="17">
        <v>0.158378760729177</v>
      </c>
      <c r="AP3277" s="17">
        <v>0.112866912505728</v>
      </c>
      <c r="AQ3277" s="17">
        <v>7.0433791154665304E-2</v>
      </c>
      <c r="AR3277" s="17">
        <v>4.2733854393304398E-2</v>
      </c>
      <c r="AS3277" s="17"/>
      <c r="AT3277" s="17">
        <v>0.150439160251847</v>
      </c>
      <c r="AU3277" s="17">
        <v>8.3790139894174498E-2</v>
      </c>
      <c r="AV3277" s="17"/>
      <c r="AW3277" s="17">
        <v>0.11518114092375301</v>
      </c>
      <c r="AX3277" s="17">
        <v>9.2213565508838996E-2</v>
      </c>
      <c r="AY3277" s="17">
        <v>0.18921781322751599</v>
      </c>
    </row>
    <row r="3278" spans="2:51">
      <c r="B3278" t="s">
        <v>119</v>
      </c>
      <c r="C3278" s="17">
        <v>9.5515059061819105E-2</v>
      </c>
      <c r="D3278" s="17">
        <v>7.7059415091459804E-2</v>
      </c>
      <c r="E3278" s="17">
        <v>0.112837844838286</v>
      </c>
      <c r="F3278" s="17"/>
      <c r="G3278" s="17">
        <v>8.4008498836608603E-2</v>
      </c>
      <c r="H3278" s="17">
        <v>9.1790214212969498E-2</v>
      </c>
      <c r="I3278" s="17">
        <v>0.109024398395465</v>
      </c>
      <c r="J3278" s="17">
        <v>0.100507179998009</v>
      </c>
      <c r="K3278" s="17">
        <v>0.101226795348297</v>
      </c>
      <c r="L3278" s="17">
        <v>8.6560723662950506E-2</v>
      </c>
      <c r="M3278" s="17"/>
      <c r="N3278" s="17">
        <v>6.4661988133401002E-2</v>
      </c>
      <c r="O3278" s="17">
        <v>8.7011349290364803E-2</v>
      </c>
      <c r="P3278" s="17">
        <v>0.108880629286804</v>
      </c>
      <c r="Q3278" s="17">
        <v>0.12762290510579799</v>
      </c>
      <c r="R3278" s="17"/>
      <c r="S3278" s="17">
        <v>7.9824413047803702E-2</v>
      </c>
      <c r="T3278" s="17">
        <v>8.7917783301177305E-2</v>
      </c>
      <c r="U3278" s="17">
        <v>8.4918151512985901E-2</v>
      </c>
      <c r="V3278" s="17">
        <v>0.114109080728275</v>
      </c>
      <c r="W3278" s="17">
        <v>8.7912395825208406E-2</v>
      </c>
      <c r="X3278" s="17">
        <v>0.107576796294493</v>
      </c>
      <c r="Y3278" s="17">
        <v>9.3302188269490299E-2</v>
      </c>
      <c r="Z3278" s="17">
        <v>7.9701154998596396E-2</v>
      </c>
      <c r="AA3278" s="17">
        <v>0.117520722310899</v>
      </c>
      <c r="AB3278" s="17">
        <v>9.41041256687664E-2</v>
      </c>
      <c r="AC3278" s="17">
        <v>0.10304513252714501</v>
      </c>
      <c r="AD3278" s="17">
        <v>9.1099071637712997E-2</v>
      </c>
      <c r="AE3278" s="17"/>
      <c r="AF3278" s="17">
        <v>0.10055797130162999</v>
      </c>
      <c r="AG3278" s="17">
        <v>8.0022242436528904E-2</v>
      </c>
      <c r="AH3278" s="17">
        <v>0.115269263165411</v>
      </c>
      <c r="AI3278" s="17"/>
      <c r="AJ3278" s="17">
        <v>7.7730631564810498E-2</v>
      </c>
      <c r="AK3278" s="17">
        <v>8.3350988019012306E-2</v>
      </c>
      <c r="AL3278" s="17">
        <v>5.8242625058195399E-2</v>
      </c>
      <c r="AM3278" s="17"/>
      <c r="AN3278" s="17">
        <v>0.12941585027862099</v>
      </c>
      <c r="AO3278" s="17">
        <v>0.10022523355577</v>
      </c>
      <c r="AP3278" s="17">
        <v>7.2095353637290194E-2</v>
      </c>
      <c r="AQ3278" s="17">
        <v>4.9750159220546403E-2</v>
      </c>
      <c r="AR3278" s="17">
        <v>5.1084732659968102E-2</v>
      </c>
      <c r="AS3278" s="17"/>
      <c r="AT3278" s="17">
        <v>9.4489775234575898E-2</v>
      </c>
      <c r="AU3278" s="17">
        <v>9.9341747739297298E-2</v>
      </c>
      <c r="AV3278" s="17"/>
      <c r="AW3278" s="17">
        <v>5.9030095376809297E-2</v>
      </c>
      <c r="AX3278" s="17">
        <v>8.0079477840543103E-2</v>
      </c>
      <c r="AY3278" s="17">
        <v>0.13858085388133501</v>
      </c>
    </row>
    <row r="3279" spans="2:51">
      <c r="C3279" s="17"/>
      <c r="D3279" s="17"/>
      <c r="E3279" s="17"/>
      <c r="F3279" s="17"/>
      <c r="G3279" s="17"/>
      <c r="H3279" s="17"/>
      <c r="I3279" s="17"/>
      <c r="J3279" s="17"/>
      <c r="K3279" s="17"/>
      <c r="L3279" s="17"/>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7"/>
      <c r="AI3279" s="17"/>
      <c r="AJ3279" s="17"/>
      <c r="AK3279" s="17"/>
      <c r="AL3279" s="17"/>
      <c r="AM3279" s="17"/>
      <c r="AN3279" s="17"/>
      <c r="AO3279" s="17"/>
      <c r="AP3279" s="17"/>
      <c r="AQ3279" s="17"/>
      <c r="AR3279" s="17"/>
      <c r="AS3279" s="17"/>
      <c r="AT3279" s="17"/>
      <c r="AU3279" s="17"/>
      <c r="AV3279" s="17"/>
      <c r="AW3279" s="17"/>
      <c r="AX3279" s="17"/>
      <c r="AY3279" s="17"/>
    </row>
    <row r="3280" spans="2:51">
      <c r="B3280" s="6" t="s">
        <v>646</v>
      </c>
      <c r="C3280" s="17"/>
      <c r="D3280" s="17"/>
      <c r="E3280" s="17"/>
      <c r="F3280" s="17"/>
      <c r="G3280" s="17"/>
      <c r="H3280" s="17"/>
      <c r="I3280" s="17"/>
      <c r="J3280" s="17"/>
      <c r="K3280" s="17"/>
      <c r="L3280" s="17"/>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7"/>
      <c r="AI3280" s="17"/>
      <c r="AJ3280" s="17"/>
      <c r="AK3280" s="17"/>
      <c r="AL3280" s="17"/>
      <c r="AM3280" s="17"/>
      <c r="AN3280" s="17"/>
      <c r="AO3280" s="17"/>
      <c r="AP3280" s="17"/>
      <c r="AQ3280" s="17"/>
      <c r="AR3280" s="17"/>
      <c r="AS3280" s="17"/>
      <c r="AT3280" s="17"/>
      <c r="AU3280" s="17"/>
      <c r="AV3280" s="17"/>
      <c r="AW3280" s="17"/>
      <c r="AX3280" s="17"/>
      <c r="AY3280" s="17"/>
    </row>
    <row r="3281" spans="2:51">
      <c r="B3281" s="24" t="s">
        <v>15</v>
      </c>
      <c r="C3281" s="17"/>
      <c r="D3281" s="17"/>
      <c r="E3281" s="17"/>
      <c r="F3281" s="17"/>
      <c r="G3281" s="17"/>
      <c r="H3281" s="17"/>
      <c r="I3281" s="17"/>
      <c r="J3281" s="17"/>
      <c r="K3281" s="17"/>
      <c r="L3281" s="17"/>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7"/>
      <c r="AI3281" s="17"/>
      <c r="AJ3281" s="17"/>
      <c r="AK3281" s="17"/>
      <c r="AL3281" s="17"/>
      <c r="AM3281" s="17"/>
      <c r="AN3281" s="17"/>
      <c r="AO3281" s="17"/>
      <c r="AP3281" s="17"/>
      <c r="AQ3281" s="17"/>
      <c r="AR3281" s="17"/>
      <c r="AS3281" s="17"/>
      <c r="AT3281" s="17"/>
      <c r="AU3281" s="17"/>
      <c r="AV3281" s="17"/>
      <c r="AW3281" s="17"/>
      <c r="AX3281" s="17"/>
      <c r="AY3281" s="17"/>
    </row>
    <row r="3282" spans="2:51">
      <c r="B3282" t="s">
        <v>647</v>
      </c>
      <c r="C3282" s="17">
        <v>9.0123940245632306E-2</v>
      </c>
      <c r="D3282" s="17">
        <v>0.113046223410443</v>
      </c>
      <c r="E3282" s="17">
        <v>6.8275584616210305E-2</v>
      </c>
      <c r="F3282" s="17"/>
      <c r="G3282" s="17">
        <v>6.1269439662968599E-2</v>
      </c>
      <c r="H3282" s="17">
        <v>9.3947015218870306E-2</v>
      </c>
      <c r="I3282" s="17">
        <v>9.7278289449417105E-2</v>
      </c>
      <c r="J3282" s="17">
        <v>7.9841294779612604E-2</v>
      </c>
      <c r="K3282" s="17">
        <v>9.44897604608433E-2</v>
      </c>
      <c r="L3282" s="17">
        <v>9.9753864660337699E-2</v>
      </c>
      <c r="M3282" s="17"/>
      <c r="N3282" s="17">
        <v>0.149218480738911</v>
      </c>
      <c r="O3282" s="17">
        <v>7.1482400345949798E-2</v>
      </c>
      <c r="P3282" s="17">
        <v>6.9390435810187598E-2</v>
      </c>
      <c r="Q3282" s="17">
        <v>6.3891346188348699E-2</v>
      </c>
      <c r="R3282" s="17"/>
      <c r="S3282" s="17">
        <v>0.105324850549639</v>
      </c>
      <c r="T3282" s="17">
        <v>7.1083286695050499E-2</v>
      </c>
      <c r="U3282" s="17">
        <v>7.4182855493787406E-2</v>
      </c>
      <c r="V3282" s="17">
        <v>0.107559634172571</v>
      </c>
      <c r="W3282" s="17">
        <v>0.10522932054287699</v>
      </c>
      <c r="X3282" s="17">
        <v>7.8786903826874699E-2</v>
      </c>
      <c r="Y3282" s="17">
        <v>6.3185312285753595E-2</v>
      </c>
      <c r="Z3282" s="17">
        <v>0.14179403726648199</v>
      </c>
      <c r="AA3282" s="17">
        <v>8.7808198117144007E-2</v>
      </c>
      <c r="AB3282" s="17">
        <v>0.131480719233004</v>
      </c>
      <c r="AC3282" s="17">
        <v>3.9641644641101897E-2</v>
      </c>
      <c r="AD3282" s="17">
        <v>7.7080705757592502E-2</v>
      </c>
      <c r="AE3282" s="17"/>
      <c r="AF3282" s="17">
        <v>7.7514849487725801E-2</v>
      </c>
      <c r="AG3282" s="17">
        <v>0.120482522612968</v>
      </c>
      <c r="AH3282" s="17">
        <v>4.8110335091028099E-2</v>
      </c>
      <c r="AI3282" s="17"/>
      <c r="AJ3282" s="17">
        <v>9.5232918227934601E-2</v>
      </c>
      <c r="AK3282" s="17">
        <v>9.2192558727194104E-2</v>
      </c>
      <c r="AL3282" s="17">
        <v>0.12664126360436101</v>
      </c>
      <c r="AM3282" s="17"/>
      <c r="AN3282" s="17">
        <v>5.0376807707555399E-2</v>
      </c>
      <c r="AO3282" s="17">
        <v>5.0758114223381903E-2</v>
      </c>
      <c r="AP3282" s="17">
        <v>0.111588335286014</v>
      </c>
      <c r="AQ3282" s="17">
        <v>0.175507556819882</v>
      </c>
      <c r="AR3282" s="17">
        <v>0.37896298449848298</v>
      </c>
      <c r="AS3282" s="17"/>
      <c r="AT3282" s="17">
        <v>8.9369100404204704E-2</v>
      </c>
      <c r="AU3282" s="17">
        <v>9.7441201383939705E-2</v>
      </c>
      <c r="AV3282" s="17"/>
      <c r="AW3282" s="17">
        <v>0.150846724057315</v>
      </c>
      <c r="AX3282" s="17">
        <v>5.9149799719770198E-2</v>
      </c>
      <c r="AY3282" s="17">
        <v>3.3242816162286401E-2</v>
      </c>
    </row>
    <row r="3283" spans="2:51">
      <c r="B3283" t="s">
        <v>648</v>
      </c>
      <c r="C3283" s="17">
        <v>0.12295049207756301</v>
      </c>
      <c r="D3283" s="17">
        <v>0.14120987537121599</v>
      </c>
      <c r="E3283" s="17">
        <v>0.106190288932663</v>
      </c>
      <c r="F3283" s="17"/>
      <c r="G3283" s="17">
        <v>0.168735779627916</v>
      </c>
      <c r="H3283" s="17">
        <v>0.171588604696816</v>
      </c>
      <c r="I3283" s="17">
        <v>0.124031124687143</v>
      </c>
      <c r="J3283" s="17">
        <v>9.5059677822838903E-2</v>
      </c>
      <c r="K3283" s="17">
        <v>9.5781532796834698E-2</v>
      </c>
      <c r="L3283" s="17">
        <v>0.10446973140775501</v>
      </c>
      <c r="M3283" s="17"/>
      <c r="N3283" s="17">
        <v>0.14884781143438899</v>
      </c>
      <c r="O3283" s="17">
        <v>0.11178927973019299</v>
      </c>
      <c r="P3283" s="17">
        <v>0.130936915134402</v>
      </c>
      <c r="Q3283" s="17">
        <v>0.10063147102610299</v>
      </c>
      <c r="R3283" s="17"/>
      <c r="S3283" s="17">
        <v>0.13615003277110399</v>
      </c>
      <c r="T3283" s="17">
        <v>0.10646354493335</v>
      </c>
      <c r="U3283" s="17">
        <v>0.142581494166127</v>
      </c>
      <c r="V3283" s="17">
        <v>0.119768249404442</v>
      </c>
      <c r="W3283" s="17">
        <v>0.13438023096499199</v>
      </c>
      <c r="X3283" s="17">
        <v>0.10762777215488099</v>
      </c>
      <c r="Y3283" s="17">
        <v>0.13504327610620601</v>
      </c>
      <c r="Z3283" s="17">
        <v>0.13731606311563099</v>
      </c>
      <c r="AA3283" s="17">
        <v>0.139943439493071</v>
      </c>
      <c r="AB3283" s="17">
        <v>0.104373823063065</v>
      </c>
      <c r="AC3283" s="17">
        <v>9.58254688655336E-2</v>
      </c>
      <c r="AD3283" s="17">
        <v>8.9500733059947296E-2</v>
      </c>
      <c r="AE3283" s="17"/>
      <c r="AF3283" s="17">
        <v>0.11663270116803499</v>
      </c>
      <c r="AG3283" s="17">
        <v>0.134028703277497</v>
      </c>
      <c r="AH3283" s="17">
        <v>0.109959004639149</v>
      </c>
      <c r="AI3283" s="17"/>
      <c r="AJ3283" s="17">
        <v>0.14270835192744</v>
      </c>
      <c r="AK3283" s="17">
        <v>0.13430309408507901</v>
      </c>
      <c r="AL3283" s="17">
        <v>0.13660600348888299</v>
      </c>
      <c r="AM3283" s="17"/>
      <c r="AN3283" s="17">
        <v>8.6918197744181094E-2</v>
      </c>
      <c r="AO3283" s="17">
        <v>0.13305161777743599</v>
      </c>
      <c r="AP3283" s="17">
        <v>0.13647820950339601</v>
      </c>
      <c r="AQ3283" s="17">
        <v>0.171689124150155</v>
      </c>
      <c r="AR3283" s="17">
        <v>0.205451698035157</v>
      </c>
      <c r="AS3283" s="17"/>
      <c r="AT3283" s="17">
        <v>0.117179393862004</v>
      </c>
      <c r="AU3283" s="17">
        <v>0.18333544670627699</v>
      </c>
      <c r="AV3283" s="17"/>
      <c r="AW3283" s="17">
        <v>0.12609958101711899</v>
      </c>
      <c r="AX3283" s="17">
        <v>0.27797848499940198</v>
      </c>
      <c r="AY3283" s="17">
        <v>7.9105245919294395E-2</v>
      </c>
    </row>
    <row r="3284" spans="2:51">
      <c r="B3284" t="s">
        <v>649</v>
      </c>
      <c r="C3284" s="17">
        <v>0.69395576176174101</v>
      </c>
      <c r="D3284" s="17">
        <v>0.66240535732525396</v>
      </c>
      <c r="E3284" s="17">
        <v>0.72330593061176895</v>
      </c>
      <c r="F3284" s="17"/>
      <c r="G3284" s="17">
        <v>0.67812667995616405</v>
      </c>
      <c r="H3284" s="17">
        <v>0.61443342438375503</v>
      </c>
      <c r="I3284" s="17">
        <v>0.66790861178422001</v>
      </c>
      <c r="J3284" s="17">
        <v>0.72507753848025402</v>
      </c>
      <c r="K3284" s="17">
        <v>0.73184076609490001</v>
      </c>
      <c r="L3284" s="17">
        <v>0.72922715013799499</v>
      </c>
      <c r="M3284" s="17"/>
      <c r="N3284" s="17">
        <v>0.62517233943200101</v>
      </c>
      <c r="O3284" s="17">
        <v>0.73115276409774699</v>
      </c>
      <c r="P3284" s="17">
        <v>0.70342585657503498</v>
      </c>
      <c r="Q3284" s="17">
        <v>0.72035793386882296</v>
      </c>
      <c r="R3284" s="17"/>
      <c r="S3284" s="17">
        <v>0.66987815331140599</v>
      </c>
      <c r="T3284" s="17">
        <v>0.73691575928367303</v>
      </c>
      <c r="U3284" s="17">
        <v>0.69154126362923296</v>
      </c>
      <c r="V3284" s="17">
        <v>0.67321301523952304</v>
      </c>
      <c r="W3284" s="17">
        <v>0.67937095558319205</v>
      </c>
      <c r="X3284" s="17">
        <v>0.70206975211256895</v>
      </c>
      <c r="Y3284" s="17">
        <v>0.69479278320570104</v>
      </c>
      <c r="Z3284" s="17">
        <v>0.60801614229683199</v>
      </c>
      <c r="AA3284" s="17">
        <v>0.67312341433711698</v>
      </c>
      <c r="AB3284" s="17">
        <v>0.67190192483786604</v>
      </c>
      <c r="AC3284" s="17">
        <v>0.79275388192465901</v>
      </c>
      <c r="AD3284" s="17">
        <v>0.78462338344827898</v>
      </c>
      <c r="AE3284" s="17"/>
      <c r="AF3284" s="17">
        <v>0.723574397130337</v>
      </c>
      <c r="AG3284" s="17">
        <v>0.65669112067033097</v>
      </c>
      <c r="AH3284" s="17">
        <v>0.71973895747693994</v>
      </c>
      <c r="AI3284" s="17"/>
      <c r="AJ3284" s="17">
        <v>0.68377579495948804</v>
      </c>
      <c r="AK3284" s="17">
        <v>0.68027621800314397</v>
      </c>
      <c r="AL3284" s="17">
        <v>0.66559360105622201</v>
      </c>
      <c r="AM3284" s="17"/>
      <c r="AN3284" s="17">
        <v>0.753371043037249</v>
      </c>
      <c r="AO3284" s="17">
        <v>0.71849774728452798</v>
      </c>
      <c r="AP3284" s="17">
        <v>0.66707723849016498</v>
      </c>
      <c r="AQ3284" s="17">
        <v>0.57256419538131698</v>
      </c>
      <c r="AR3284" s="17">
        <v>0.357361532213397</v>
      </c>
      <c r="AS3284" s="17"/>
      <c r="AT3284" s="17">
        <v>0.70314646914682899</v>
      </c>
      <c r="AU3284" s="17">
        <v>0.60638444081766696</v>
      </c>
      <c r="AV3284" s="17"/>
      <c r="AW3284" s="17">
        <v>0.65485233824933398</v>
      </c>
      <c r="AX3284" s="17">
        <v>0.58542638037500305</v>
      </c>
      <c r="AY3284" s="17">
        <v>0.76412878288520003</v>
      </c>
    </row>
    <row r="3285" spans="2:51">
      <c r="B3285" t="s">
        <v>119</v>
      </c>
      <c r="C3285" s="17">
        <v>9.2969805915063194E-2</v>
      </c>
      <c r="D3285" s="17">
        <v>8.3338543893086994E-2</v>
      </c>
      <c r="E3285" s="17">
        <v>0.10222819583935699</v>
      </c>
      <c r="F3285" s="17"/>
      <c r="G3285" s="17">
        <v>9.1868100752952001E-2</v>
      </c>
      <c r="H3285" s="17">
        <v>0.120030955700558</v>
      </c>
      <c r="I3285" s="17">
        <v>0.11078197407922</v>
      </c>
      <c r="J3285" s="17">
        <v>0.100021488917294</v>
      </c>
      <c r="K3285" s="17">
        <v>7.7887940647421897E-2</v>
      </c>
      <c r="L3285" s="17">
        <v>6.6549253793912203E-2</v>
      </c>
      <c r="M3285" s="17"/>
      <c r="N3285" s="17">
        <v>7.6761368394699603E-2</v>
      </c>
      <c r="O3285" s="17">
        <v>8.5575555826110303E-2</v>
      </c>
      <c r="P3285" s="17">
        <v>9.6246792480376001E-2</v>
      </c>
      <c r="Q3285" s="17">
        <v>0.11511924891672599</v>
      </c>
      <c r="R3285" s="17"/>
      <c r="S3285" s="17">
        <v>8.8646963367851106E-2</v>
      </c>
      <c r="T3285" s="17">
        <v>8.5537409087926605E-2</v>
      </c>
      <c r="U3285" s="17">
        <v>9.1694386710851894E-2</v>
      </c>
      <c r="V3285" s="17">
        <v>9.9459101183464294E-2</v>
      </c>
      <c r="W3285" s="17">
        <v>8.1019492908939506E-2</v>
      </c>
      <c r="X3285" s="17">
        <v>0.111515571905675</v>
      </c>
      <c r="Y3285" s="17">
        <v>0.106978628402339</v>
      </c>
      <c r="Z3285" s="17">
        <v>0.11287375732105399</v>
      </c>
      <c r="AA3285" s="17">
        <v>9.9124948052667902E-2</v>
      </c>
      <c r="AB3285" s="17">
        <v>9.2243532866064598E-2</v>
      </c>
      <c r="AC3285" s="17">
        <v>7.1779004568706103E-2</v>
      </c>
      <c r="AD3285" s="17">
        <v>4.8795177734180899E-2</v>
      </c>
      <c r="AE3285" s="17"/>
      <c r="AF3285" s="17">
        <v>8.2278052213902303E-2</v>
      </c>
      <c r="AG3285" s="17">
        <v>8.8797653439204302E-2</v>
      </c>
      <c r="AH3285" s="17">
        <v>0.12219170279288299</v>
      </c>
      <c r="AI3285" s="17"/>
      <c r="AJ3285" s="17">
        <v>7.8282934885137198E-2</v>
      </c>
      <c r="AK3285" s="17">
        <v>9.3228129184582995E-2</v>
      </c>
      <c r="AL3285" s="17">
        <v>7.1159131850533103E-2</v>
      </c>
      <c r="AM3285" s="17"/>
      <c r="AN3285" s="17">
        <v>0.10933395151101501</v>
      </c>
      <c r="AO3285" s="17">
        <v>9.7692520714654396E-2</v>
      </c>
      <c r="AP3285" s="17">
        <v>8.4856216720424898E-2</v>
      </c>
      <c r="AQ3285" s="17">
        <v>8.0239123648645799E-2</v>
      </c>
      <c r="AR3285" s="17">
        <v>5.82237852529634E-2</v>
      </c>
      <c r="AS3285" s="17"/>
      <c r="AT3285" s="17">
        <v>9.0305036586962706E-2</v>
      </c>
      <c r="AU3285" s="17">
        <v>0.11283891109211699</v>
      </c>
      <c r="AV3285" s="17"/>
      <c r="AW3285" s="17">
        <v>6.8201356676232103E-2</v>
      </c>
      <c r="AX3285" s="17">
        <v>7.7445334905824004E-2</v>
      </c>
      <c r="AY3285" s="17">
        <v>0.12352315503321901</v>
      </c>
    </row>
    <row r="3286" spans="2:51">
      <c r="C3286" s="17"/>
      <c r="D3286" s="17"/>
      <c r="E3286" s="17"/>
      <c r="F3286" s="17"/>
      <c r="G3286" s="17"/>
      <c r="H3286" s="17"/>
      <c r="I3286" s="17"/>
      <c r="J3286" s="17"/>
      <c r="K3286" s="17"/>
      <c r="L3286" s="17"/>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7"/>
      <c r="AI3286" s="17"/>
      <c r="AJ3286" s="17"/>
      <c r="AK3286" s="17"/>
      <c r="AL3286" s="17"/>
      <c r="AM3286" s="17"/>
      <c r="AN3286" s="17"/>
      <c r="AO3286" s="17"/>
      <c r="AP3286" s="17"/>
      <c r="AQ3286" s="17"/>
      <c r="AR3286" s="17"/>
      <c r="AS3286" s="17"/>
      <c r="AT3286" s="17"/>
      <c r="AU3286" s="17"/>
      <c r="AV3286" s="17"/>
      <c r="AW3286" s="17"/>
      <c r="AX3286" s="17"/>
      <c r="AY3286" s="17"/>
    </row>
    <row r="3287" spans="2:51">
      <c r="B3287" s="6" t="s">
        <v>650</v>
      </c>
      <c r="C3287" s="17"/>
      <c r="D3287" s="17"/>
      <c r="E3287" s="17"/>
      <c r="F3287" s="17"/>
      <c r="G3287" s="17"/>
      <c r="H3287" s="17"/>
      <c r="I3287" s="17"/>
      <c r="J3287" s="17"/>
      <c r="K3287" s="17"/>
      <c r="L3287" s="17"/>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7"/>
      <c r="AI3287" s="17"/>
      <c r="AJ3287" s="17"/>
      <c r="AK3287" s="17"/>
      <c r="AL3287" s="17"/>
      <c r="AM3287" s="17"/>
      <c r="AN3287" s="17"/>
      <c r="AO3287" s="17"/>
      <c r="AP3287" s="17"/>
      <c r="AQ3287" s="17"/>
      <c r="AR3287" s="17"/>
      <c r="AS3287" s="17"/>
      <c r="AT3287" s="17"/>
      <c r="AU3287" s="17"/>
      <c r="AV3287" s="17"/>
      <c r="AW3287" s="17"/>
      <c r="AX3287" s="17"/>
      <c r="AY3287" s="17"/>
    </row>
    <row r="3288" spans="2:51">
      <c r="B3288" s="24" t="s">
        <v>16</v>
      </c>
      <c r="C3288" s="17"/>
      <c r="D3288" s="17"/>
      <c r="E3288" s="17"/>
      <c r="F3288" s="17"/>
      <c r="G3288" s="17"/>
      <c r="H3288" s="17"/>
      <c r="I3288" s="17"/>
      <c r="J3288" s="17"/>
      <c r="K3288" s="17"/>
      <c r="L3288" s="17"/>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7"/>
      <c r="AI3288" s="17"/>
      <c r="AJ3288" s="17"/>
      <c r="AK3288" s="17"/>
      <c r="AL3288" s="17"/>
      <c r="AM3288" s="17"/>
      <c r="AN3288" s="17"/>
      <c r="AO3288" s="17"/>
      <c r="AP3288" s="17"/>
      <c r="AQ3288" s="17"/>
      <c r="AR3288" s="17"/>
      <c r="AS3288" s="17"/>
      <c r="AT3288" s="17"/>
      <c r="AU3288" s="17"/>
      <c r="AV3288" s="17"/>
      <c r="AW3288" s="17"/>
      <c r="AX3288" s="17"/>
      <c r="AY3288" s="17"/>
    </row>
    <row r="3289" spans="2:51">
      <c r="B3289" t="s">
        <v>133</v>
      </c>
      <c r="C3289" s="17">
        <v>0.169915801937253</v>
      </c>
      <c r="D3289" s="17">
        <v>0.24816478970751099</v>
      </c>
      <c r="E3289" s="17">
        <v>9.73715413334202E-2</v>
      </c>
      <c r="F3289" s="17"/>
      <c r="G3289" s="17">
        <v>0.12691922427178401</v>
      </c>
      <c r="H3289" s="17">
        <v>0.153268233030003</v>
      </c>
      <c r="I3289" s="17">
        <v>0.17540734367563601</v>
      </c>
      <c r="J3289" s="17">
        <v>0.17203328009553401</v>
      </c>
      <c r="K3289" s="17">
        <v>0.19048057862308701</v>
      </c>
      <c r="L3289" s="17">
        <v>0.182294880389511</v>
      </c>
      <c r="M3289" s="17"/>
      <c r="N3289" s="17">
        <v>0.21297617163341101</v>
      </c>
      <c r="O3289" s="17">
        <v>0.14906900031245601</v>
      </c>
      <c r="P3289" s="17">
        <v>0.18448632576909599</v>
      </c>
      <c r="Q3289" s="17">
        <v>0.130107907430035</v>
      </c>
      <c r="R3289" s="17"/>
      <c r="S3289" s="17">
        <v>0.18894746439488799</v>
      </c>
      <c r="T3289" s="17">
        <v>0.15084002003278599</v>
      </c>
      <c r="U3289" s="17">
        <v>0.13949397459030999</v>
      </c>
      <c r="V3289" s="17">
        <v>0.20491015654946501</v>
      </c>
      <c r="W3289" s="17">
        <v>0.156123770999198</v>
      </c>
      <c r="X3289" s="17">
        <v>0.13916031153601699</v>
      </c>
      <c r="Y3289" s="17">
        <v>0.17792028804962701</v>
      </c>
      <c r="Z3289" s="17">
        <v>0.223930618073099</v>
      </c>
      <c r="AA3289" s="17">
        <v>0.193712219622627</v>
      </c>
      <c r="AB3289" s="17">
        <v>0.159314155226533</v>
      </c>
      <c r="AC3289" s="17">
        <v>0.13998695245593901</v>
      </c>
      <c r="AD3289" s="17">
        <v>0.16254492466294199</v>
      </c>
      <c r="AE3289" s="17"/>
      <c r="AF3289" s="17">
        <v>0.176705098350037</v>
      </c>
      <c r="AG3289" s="17">
        <v>0.189570413534634</v>
      </c>
      <c r="AH3289" s="17">
        <v>0.107268917416472</v>
      </c>
      <c r="AI3289" s="17"/>
      <c r="AJ3289" s="17">
        <v>0.20108385952367799</v>
      </c>
      <c r="AK3289" s="17">
        <v>0.173444690990121</v>
      </c>
      <c r="AL3289" s="17">
        <v>0.206389474390552</v>
      </c>
      <c r="AM3289" s="17"/>
      <c r="AN3289" s="17">
        <v>0.147258524470917</v>
      </c>
      <c r="AO3289" s="17">
        <v>0.166958414551196</v>
      </c>
      <c r="AP3289" s="17">
        <v>0.18488326410749101</v>
      </c>
      <c r="AQ3289" s="17">
        <v>0.19519915394175699</v>
      </c>
      <c r="AR3289" s="17">
        <v>0.32522012969004399</v>
      </c>
      <c r="AS3289" s="17"/>
      <c r="AT3289" s="17">
        <v>0.16758562486586201</v>
      </c>
      <c r="AU3289" s="17">
        <v>0.19208958598495299</v>
      </c>
      <c r="AV3289" s="17"/>
      <c r="AW3289" s="17">
        <v>0.229099593844797</v>
      </c>
      <c r="AX3289" s="17">
        <v>0.15086294361458899</v>
      </c>
      <c r="AY3289" s="17">
        <v>0.111037661705108</v>
      </c>
    </row>
    <row r="3290" spans="2:51">
      <c r="B3290" t="s">
        <v>134</v>
      </c>
      <c r="C3290" s="17">
        <v>0.33958055485340799</v>
      </c>
      <c r="D3290" s="17">
        <v>0.37674554534633198</v>
      </c>
      <c r="E3290" s="17">
        <v>0.305314226943733</v>
      </c>
      <c r="F3290" s="17"/>
      <c r="G3290" s="17">
        <v>0.299438027246899</v>
      </c>
      <c r="H3290" s="17">
        <v>0.28926527658712797</v>
      </c>
      <c r="I3290" s="17">
        <v>0.35844461557787299</v>
      </c>
      <c r="J3290" s="17">
        <v>0.34612980154698503</v>
      </c>
      <c r="K3290" s="17">
        <v>0.31871914817515701</v>
      </c>
      <c r="L3290" s="17">
        <v>0.39061598093761501</v>
      </c>
      <c r="M3290" s="17"/>
      <c r="N3290" s="17">
        <v>0.38981796001746399</v>
      </c>
      <c r="O3290" s="17">
        <v>0.36119711368083501</v>
      </c>
      <c r="P3290" s="17">
        <v>0.29765436941721102</v>
      </c>
      <c r="Q3290" s="17">
        <v>0.29951781079670903</v>
      </c>
      <c r="R3290" s="17"/>
      <c r="S3290" s="17">
        <v>0.343878537097276</v>
      </c>
      <c r="T3290" s="17">
        <v>0.31548810150791801</v>
      </c>
      <c r="U3290" s="17">
        <v>0.35949982099248601</v>
      </c>
      <c r="V3290" s="17">
        <v>0.33666710878573702</v>
      </c>
      <c r="W3290" s="17">
        <v>0.33979496460758402</v>
      </c>
      <c r="X3290" s="17">
        <v>0.36241728596539202</v>
      </c>
      <c r="Y3290" s="17">
        <v>0.36346384594312697</v>
      </c>
      <c r="Z3290" s="17">
        <v>0.37505462990177901</v>
      </c>
      <c r="AA3290" s="17">
        <v>0.32585110291861702</v>
      </c>
      <c r="AB3290" s="17">
        <v>0.33582952896780399</v>
      </c>
      <c r="AC3290" s="17">
        <v>0.29733802035767698</v>
      </c>
      <c r="AD3290" s="17">
        <v>0.32497016284299801</v>
      </c>
      <c r="AE3290" s="17"/>
      <c r="AF3290" s="17">
        <v>0.342388328549945</v>
      </c>
      <c r="AG3290" s="17">
        <v>0.36148231500585698</v>
      </c>
      <c r="AH3290" s="17">
        <v>0.29556999524736899</v>
      </c>
      <c r="AI3290" s="17"/>
      <c r="AJ3290" s="17">
        <v>0.39163234879558101</v>
      </c>
      <c r="AK3290" s="17">
        <v>0.340797751237783</v>
      </c>
      <c r="AL3290" s="17">
        <v>0.364633891225143</v>
      </c>
      <c r="AM3290" s="17"/>
      <c r="AN3290" s="17">
        <v>0.31432953598005497</v>
      </c>
      <c r="AO3290" s="17">
        <v>0.31271379102144797</v>
      </c>
      <c r="AP3290" s="17">
        <v>0.35884554175570199</v>
      </c>
      <c r="AQ3290" s="17">
        <v>0.40067878205308499</v>
      </c>
      <c r="AR3290" s="17">
        <v>0.345049132484263</v>
      </c>
      <c r="AS3290" s="17"/>
      <c r="AT3290" s="17">
        <v>0.34412341779289202</v>
      </c>
      <c r="AU3290" s="17">
        <v>0.29152748321855099</v>
      </c>
      <c r="AV3290" s="17"/>
      <c r="AW3290" s="17">
        <v>0.393535575961174</v>
      </c>
      <c r="AX3290" s="17">
        <v>0.33900537973619599</v>
      </c>
      <c r="AY3290" s="17">
        <v>0.28127969016681398</v>
      </c>
    </row>
    <row r="3291" spans="2:51">
      <c r="B3291" t="s">
        <v>135</v>
      </c>
      <c r="C3291" s="17">
        <v>0.32572295008520802</v>
      </c>
      <c r="D3291" s="17">
        <v>0.26443298933637599</v>
      </c>
      <c r="E3291" s="17">
        <v>0.38103627335955398</v>
      </c>
      <c r="F3291" s="17"/>
      <c r="G3291" s="17">
        <v>0.35489632025489098</v>
      </c>
      <c r="H3291" s="17">
        <v>0.34742852577025501</v>
      </c>
      <c r="I3291" s="17">
        <v>0.28370916451359102</v>
      </c>
      <c r="J3291" s="17">
        <v>0.30822533857420298</v>
      </c>
      <c r="K3291" s="17">
        <v>0.35930209190467299</v>
      </c>
      <c r="L3291" s="17">
        <v>0.31580031582241902</v>
      </c>
      <c r="M3291" s="17"/>
      <c r="N3291" s="17">
        <v>0.27690824702525901</v>
      </c>
      <c r="O3291" s="17">
        <v>0.328517407613789</v>
      </c>
      <c r="P3291" s="17">
        <v>0.31432481822159702</v>
      </c>
      <c r="Q3291" s="17">
        <v>0.384196796543881</v>
      </c>
      <c r="R3291" s="17"/>
      <c r="S3291" s="17">
        <v>0.28270206892996602</v>
      </c>
      <c r="T3291" s="17">
        <v>0.36017132931859802</v>
      </c>
      <c r="U3291" s="17">
        <v>0.36810205913219401</v>
      </c>
      <c r="V3291" s="17">
        <v>0.33684485649407803</v>
      </c>
      <c r="W3291" s="17">
        <v>0.29853995524251498</v>
      </c>
      <c r="X3291" s="17">
        <v>0.32758969467222898</v>
      </c>
      <c r="Y3291" s="17">
        <v>0.27709850260594798</v>
      </c>
      <c r="Z3291" s="17">
        <v>0.27726826107957497</v>
      </c>
      <c r="AA3291" s="17">
        <v>0.32692132349616498</v>
      </c>
      <c r="AB3291" s="17">
        <v>0.33375305096271202</v>
      </c>
      <c r="AC3291" s="17">
        <v>0.38335292130601001</v>
      </c>
      <c r="AD3291" s="17">
        <v>0.35939792027037198</v>
      </c>
      <c r="AE3291" s="17"/>
      <c r="AF3291" s="17">
        <v>0.31876125374931402</v>
      </c>
      <c r="AG3291" s="17">
        <v>0.302947017301814</v>
      </c>
      <c r="AH3291" s="17">
        <v>0.38109183634278898</v>
      </c>
      <c r="AI3291" s="17"/>
      <c r="AJ3291" s="17">
        <v>0.287072220187157</v>
      </c>
      <c r="AK3291" s="17">
        <v>0.32536548786678599</v>
      </c>
      <c r="AL3291" s="17">
        <v>0.298218051722418</v>
      </c>
      <c r="AM3291" s="17"/>
      <c r="AN3291" s="17">
        <v>0.355232975846135</v>
      </c>
      <c r="AO3291" s="17">
        <v>0.34243920911853198</v>
      </c>
      <c r="AP3291" s="17">
        <v>0.31340276704865799</v>
      </c>
      <c r="AQ3291" s="17">
        <v>0.25901055873125101</v>
      </c>
      <c r="AR3291" s="17">
        <v>0.22744274046244001</v>
      </c>
      <c r="AS3291" s="17"/>
      <c r="AT3291" s="17">
        <v>0.32775299818923798</v>
      </c>
      <c r="AU3291" s="17">
        <v>0.31526596643740101</v>
      </c>
      <c r="AV3291" s="17"/>
      <c r="AW3291" s="17">
        <v>0.27281711758313798</v>
      </c>
      <c r="AX3291" s="17">
        <v>0.33962837752456798</v>
      </c>
      <c r="AY3291" s="17">
        <v>0.37921643215913498</v>
      </c>
    </row>
    <row r="3292" spans="2:51">
      <c r="B3292" t="s">
        <v>136</v>
      </c>
      <c r="C3292" s="17">
        <v>8.4144802999364401E-2</v>
      </c>
      <c r="D3292" s="17">
        <v>5.8367901307837103E-2</v>
      </c>
      <c r="E3292" s="17">
        <v>0.108702391054062</v>
      </c>
      <c r="F3292" s="17"/>
      <c r="G3292" s="17">
        <v>0.13437430663462499</v>
      </c>
      <c r="H3292" s="17">
        <v>0.108941382194386</v>
      </c>
      <c r="I3292" s="17">
        <v>9.0954545910430701E-2</v>
      </c>
      <c r="J3292" s="17">
        <v>7.7201843696260999E-2</v>
      </c>
      <c r="K3292" s="17">
        <v>6.3917420789219095E-2</v>
      </c>
      <c r="L3292" s="17">
        <v>5.7397165348204403E-2</v>
      </c>
      <c r="M3292" s="17"/>
      <c r="N3292" s="17">
        <v>7.4951309203885097E-2</v>
      </c>
      <c r="O3292" s="17">
        <v>9.6123649512202203E-2</v>
      </c>
      <c r="P3292" s="17">
        <v>8.9490211699793099E-2</v>
      </c>
      <c r="Q3292" s="17">
        <v>7.8896999163720297E-2</v>
      </c>
      <c r="R3292" s="17"/>
      <c r="S3292" s="17">
        <v>7.2528519624295101E-2</v>
      </c>
      <c r="T3292" s="17">
        <v>9.8095280666812001E-2</v>
      </c>
      <c r="U3292" s="17">
        <v>6.7318501724421095E-2</v>
      </c>
      <c r="V3292" s="17">
        <v>7.7240345429281099E-2</v>
      </c>
      <c r="W3292" s="17">
        <v>0.10775216088389</v>
      </c>
      <c r="X3292" s="17">
        <v>8.5072723983814394E-2</v>
      </c>
      <c r="Y3292" s="17">
        <v>0.104978574045104</v>
      </c>
      <c r="Z3292" s="17">
        <v>5.8514079300837199E-2</v>
      </c>
      <c r="AA3292" s="17">
        <v>7.1450781219808204E-2</v>
      </c>
      <c r="AB3292" s="17">
        <v>8.6711158959133297E-2</v>
      </c>
      <c r="AC3292" s="17">
        <v>8.93388411999399E-2</v>
      </c>
      <c r="AD3292" s="17">
        <v>8.2098155434268696E-2</v>
      </c>
      <c r="AE3292" s="17"/>
      <c r="AF3292" s="17">
        <v>8.4891617358966998E-2</v>
      </c>
      <c r="AG3292" s="17">
        <v>8.1023512616868701E-2</v>
      </c>
      <c r="AH3292" s="17">
        <v>7.4600560153848902E-2</v>
      </c>
      <c r="AI3292" s="17"/>
      <c r="AJ3292" s="17">
        <v>6.9045834756231397E-2</v>
      </c>
      <c r="AK3292" s="17">
        <v>9.18233501251082E-2</v>
      </c>
      <c r="AL3292" s="17">
        <v>7.8313438908782396E-2</v>
      </c>
      <c r="AM3292" s="17"/>
      <c r="AN3292" s="17">
        <v>8.1073201794816405E-2</v>
      </c>
      <c r="AO3292" s="17">
        <v>8.5503448390448003E-2</v>
      </c>
      <c r="AP3292" s="17">
        <v>7.8192364741642997E-2</v>
      </c>
      <c r="AQ3292" s="17">
        <v>8.4433419319982494E-2</v>
      </c>
      <c r="AR3292" s="17">
        <v>7.6037900949848802E-2</v>
      </c>
      <c r="AS3292" s="17"/>
      <c r="AT3292" s="17">
        <v>8.4020105522086705E-2</v>
      </c>
      <c r="AU3292" s="17">
        <v>8.5012025109527406E-2</v>
      </c>
      <c r="AV3292" s="17"/>
      <c r="AW3292" s="17">
        <v>6.5270768881857802E-2</v>
      </c>
      <c r="AX3292" s="17">
        <v>8.7215879023593998E-2</v>
      </c>
      <c r="AY3292" s="17">
        <v>0.10374881301476099</v>
      </c>
    </row>
    <row r="3293" spans="2:51">
      <c r="B3293" t="s">
        <v>137</v>
      </c>
      <c r="C3293" s="17">
        <v>2.8163793785818899E-2</v>
      </c>
      <c r="D3293" s="17">
        <v>2.38012610390127E-2</v>
      </c>
      <c r="E3293" s="17">
        <v>3.2397834260147799E-2</v>
      </c>
      <c r="F3293" s="17"/>
      <c r="G3293" s="17">
        <v>3.4579129037713402E-2</v>
      </c>
      <c r="H3293" s="17">
        <v>2.9275418592652799E-2</v>
      </c>
      <c r="I3293" s="17">
        <v>2.9481432577466202E-2</v>
      </c>
      <c r="J3293" s="17">
        <v>3.5438223202396799E-2</v>
      </c>
      <c r="K3293" s="17">
        <v>2.26316747766417E-2</v>
      </c>
      <c r="L3293" s="17">
        <v>2.1952283050346199E-2</v>
      </c>
      <c r="M3293" s="17"/>
      <c r="N3293" s="17">
        <v>1.7655801665773001E-2</v>
      </c>
      <c r="O3293" s="17">
        <v>2.38378933452295E-2</v>
      </c>
      <c r="P3293" s="17">
        <v>4.0662938733570998E-2</v>
      </c>
      <c r="Q3293" s="17">
        <v>3.3636017238473703E-2</v>
      </c>
      <c r="R3293" s="17"/>
      <c r="S3293" s="17">
        <v>4.1942610632701799E-2</v>
      </c>
      <c r="T3293" s="17">
        <v>2.6757939001643902E-2</v>
      </c>
      <c r="U3293" s="17">
        <v>3.0553725121682199E-2</v>
      </c>
      <c r="V3293" s="17">
        <v>1.56587855501393E-2</v>
      </c>
      <c r="W3293" s="17">
        <v>2.7964628722929701E-2</v>
      </c>
      <c r="X3293" s="17">
        <v>1.7134311278557302E-2</v>
      </c>
      <c r="Y3293" s="17">
        <v>3.3862429389104699E-2</v>
      </c>
      <c r="Z3293" s="17">
        <v>2.4482127229268999E-2</v>
      </c>
      <c r="AA3293" s="17">
        <v>3.41717651736341E-2</v>
      </c>
      <c r="AB3293" s="17">
        <v>2.2218073304154699E-2</v>
      </c>
      <c r="AC3293" s="17">
        <v>2.6573669617841699E-2</v>
      </c>
      <c r="AD3293" s="17">
        <v>2.43448295418222E-2</v>
      </c>
      <c r="AE3293" s="17"/>
      <c r="AF3293" s="17">
        <v>2.6070409172301499E-2</v>
      </c>
      <c r="AG3293" s="17">
        <v>2.6840594522704701E-2</v>
      </c>
      <c r="AH3293" s="17">
        <v>4.2928367781837402E-2</v>
      </c>
      <c r="AI3293" s="17"/>
      <c r="AJ3293" s="17">
        <v>1.7536612766104E-2</v>
      </c>
      <c r="AK3293" s="17">
        <v>2.6017248905822202E-2</v>
      </c>
      <c r="AL3293" s="17">
        <v>2.1413220291146499E-2</v>
      </c>
      <c r="AM3293" s="17"/>
      <c r="AN3293" s="17">
        <v>3.04235969198785E-2</v>
      </c>
      <c r="AO3293" s="17">
        <v>3.6545548073480497E-2</v>
      </c>
      <c r="AP3293" s="17">
        <v>2.0891297489641102E-2</v>
      </c>
      <c r="AQ3293" s="17">
        <v>2.6929455293804201E-2</v>
      </c>
      <c r="AR3293" s="17">
        <v>0</v>
      </c>
      <c r="AS3293" s="17"/>
      <c r="AT3293" s="17">
        <v>2.68558108435492E-2</v>
      </c>
      <c r="AU3293" s="17">
        <v>3.83922042651215E-2</v>
      </c>
      <c r="AV3293" s="17"/>
      <c r="AW3293" s="17">
        <v>2.0006129756136699E-2</v>
      </c>
      <c r="AX3293" s="17">
        <v>2.8428600314363901E-2</v>
      </c>
      <c r="AY3293" s="17">
        <v>3.6929551504216201E-2</v>
      </c>
    </row>
    <row r="3294" spans="2:51">
      <c r="B3294" t="s">
        <v>119</v>
      </c>
      <c r="C3294" s="17">
        <v>5.2472096338947199E-2</v>
      </c>
      <c r="D3294" s="17">
        <v>2.8487513262931301E-2</v>
      </c>
      <c r="E3294" s="17">
        <v>7.5177733049084094E-2</v>
      </c>
      <c r="F3294" s="17"/>
      <c r="G3294" s="17">
        <v>4.9792992554087902E-2</v>
      </c>
      <c r="H3294" s="17">
        <v>7.1821163825575005E-2</v>
      </c>
      <c r="I3294" s="17">
        <v>6.20028977450027E-2</v>
      </c>
      <c r="J3294" s="17">
        <v>6.0971512884620903E-2</v>
      </c>
      <c r="K3294" s="17">
        <v>4.4949085731222797E-2</v>
      </c>
      <c r="L3294" s="17">
        <v>3.1939374451904701E-2</v>
      </c>
      <c r="M3294" s="17"/>
      <c r="N3294" s="17">
        <v>2.76905104542087E-2</v>
      </c>
      <c r="O3294" s="17">
        <v>4.1254935535487203E-2</v>
      </c>
      <c r="P3294" s="17">
        <v>7.33813361587317E-2</v>
      </c>
      <c r="Q3294" s="17">
        <v>7.3644468827180704E-2</v>
      </c>
      <c r="R3294" s="17"/>
      <c r="S3294" s="17">
        <v>7.0000799320872206E-2</v>
      </c>
      <c r="T3294" s="17">
        <v>4.8647329472242103E-2</v>
      </c>
      <c r="U3294" s="17">
        <v>3.5031918438907697E-2</v>
      </c>
      <c r="V3294" s="17">
        <v>2.86787471912992E-2</v>
      </c>
      <c r="W3294" s="17">
        <v>6.9824519543883204E-2</v>
      </c>
      <c r="X3294" s="17">
        <v>6.8625672563989604E-2</v>
      </c>
      <c r="Y3294" s="17">
        <v>4.2676359967090301E-2</v>
      </c>
      <c r="Z3294" s="17">
        <v>4.0750284415441297E-2</v>
      </c>
      <c r="AA3294" s="17">
        <v>4.78928075691488E-2</v>
      </c>
      <c r="AB3294" s="17">
        <v>6.21740325796626E-2</v>
      </c>
      <c r="AC3294" s="17">
        <v>6.3409595062592194E-2</v>
      </c>
      <c r="AD3294" s="17">
        <v>4.6644007247597097E-2</v>
      </c>
      <c r="AE3294" s="17"/>
      <c r="AF3294" s="17">
        <v>5.1183292819435698E-2</v>
      </c>
      <c r="AG3294" s="17">
        <v>3.8136147018121902E-2</v>
      </c>
      <c r="AH3294" s="17">
        <v>9.8540323057684204E-2</v>
      </c>
      <c r="AI3294" s="17"/>
      <c r="AJ3294" s="17">
        <v>3.36291239712488E-2</v>
      </c>
      <c r="AK3294" s="17">
        <v>4.2551470874379799E-2</v>
      </c>
      <c r="AL3294" s="17">
        <v>3.1031923461957898E-2</v>
      </c>
      <c r="AM3294" s="17"/>
      <c r="AN3294" s="17">
        <v>7.1682164988198294E-2</v>
      </c>
      <c r="AO3294" s="17">
        <v>5.5839588844894802E-2</v>
      </c>
      <c r="AP3294" s="17">
        <v>4.3784764856864701E-2</v>
      </c>
      <c r="AQ3294" s="17">
        <v>3.3748630660120099E-2</v>
      </c>
      <c r="AR3294" s="17">
        <v>2.62500964134041E-2</v>
      </c>
      <c r="AS3294" s="17"/>
      <c r="AT3294" s="17">
        <v>4.9662042786371999E-2</v>
      </c>
      <c r="AU3294" s="17">
        <v>7.7712734984446197E-2</v>
      </c>
      <c r="AV3294" s="17"/>
      <c r="AW3294" s="17">
        <v>1.9270813972896001E-2</v>
      </c>
      <c r="AX3294" s="17">
        <v>5.4858819786688801E-2</v>
      </c>
      <c r="AY3294" s="17">
        <v>8.7787851449966106E-2</v>
      </c>
    </row>
    <row r="3295" spans="2:51">
      <c r="B3295" t="s">
        <v>138</v>
      </c>
      <c r="C3295" s="17">
        <v>0.50949635679066096</v>
      </c>
      <c r="D3295" s="17">
        <v>0.62491033505384297</v>
      </c>
      <c r="E3295" s="17">
        <v>0.40268576827715302</v>
      </c>
      <c r="F3295" s="17"/>
      <c r="G3295" s="17">
        <v>0.42635725151868298</v>
      </c>
      <c r="H3295" s="17">
        <v>0.442533509617131</v>
      </c>
      <c r="I3295" s="17">
        <v>0.53385195925350903</v>
      </c>
      <c r="J3295" s="17">
        <v>0.51816308164251801</v>
      </c>
      <c r="K3295" s="17">
        <v>0.50919972679824399</v>
      </c>
      <c r="L3295" s="17">
        <v>0.57291086132712499</v>
      </c>
      <c r="M3295" s="17"/>
      <c r="N3295" s="17">
        <v>0.60279413165087503</v>
      </c>
      <c r="O3295" s="17">
        <v>0.51026611399329203</v>
      </c>
      <c r="P3295" s="17">
        <v>0.48214069518630698</v>
      </c>
      <c r="Q3295" s="17">
        <v>0.429625718226744</v>
      </c>
      <c r="R3295" s="17"/>
      <c r="S3295" s="17">
        <v>0.53282600149216497</v>
      </c>
      <c r="T3295" s="17">
        <v>0.46632812154070402</v>
      </c>
      <c r="U3295" s="17">
        <v>0.498993795582795</v>
      </c>
      <c r="V3295" s="17">
        <v>0.54157726533520301</v>
      </c>
      <c r="W3295" s="17">
        <v>0.49591873560678301</v>
      </c>
      <c r="X3295" s="17">
        <v>0.50157759750140996</v>
      </c>
      <c r="Y3295" s="17">
        <v>0.54138413399275398</v>
      </c>
      <c r="Z3295" s="17">
        <v>0.59898524797487696</v>
      </c>
      <c r="AA3295" s="17">
        <v>0.51956332254124404</v>
      </c>
      <c r="AB3295" s="17">
        <v>0.49514368419433702</v>
      </c>
      <c r="AC3295" s="17">
        <v>0.43732497281361599</v>
      </c>
      <c r="AD3295" s="17">
        <v>0.48751508750594003</v>
      </c>
      <c r="AE3295" s="17"/>
      <c r="AF3295" s="17">
        <v>0.51909342689998195</v>
      </c>
      <c r="AG3295" s="17">
        <v>0.55105272854049103</v>
      </c>
      <c r="AH3295" s="17">
        <v>0.40283891266383998</v>
      </c>
      <c r="AI3295" s="17"/>
      <c r="AJ3295" s="17">
        <v>0.59271620831925897</v>
      </c>
      <c r="AK3295" s="17">
        <v>0.51424244222790305</v>
      </c>
      <c r="AL3295" s="17">
        <v>0.571023365615695</v>
      </c>
      <c r="AM3295" s="17"/>
      <c r="AN3295" s="17">
        <v>0.461588060450972</v>
      </c>
      <c r="AO3295" s="17">
        <v>0.47967220557264401</v>
      </c>
      <c r="AP3295" s="17">
        <v>0.54372880586319305</v>
      </c>
      <c r="AQ3295" s="17">
        <v>0.59587793599484296</v>
      </c>
      <c r="AR3295" s="17">
        <v>0.67026926217430705</v>
      </c>
      <c r="AS3295" s="17"/>
      <c r="AT3295" s="17">
        <v>0.51170904265875405</v>
      </c>
      <c r="AU3295" s="17">
        <v>0.483617069203504</v>
      </c>
      <c r="AV3295" s="17"/>
      <c r="AW3295" s="17">
        <v>0.622635169805972</v>
      </c>
      <c r="AX3295" s="17">
        <v>0.48986832335078501</v>
      </c>
      <c r="AY3295" s="17">
        <v>0.39231735187192202</v>
      </c>
    </row>
    <row r="3296" spans="2:51">
      <c r="B3296" t="s">
        <v>139</v>
      </c>
      <c r="C3296" s="17">
        <v>0.112308596785183</v>
      </c>
      <c r="D3296" s="17">
        <v>8.21691623468499E-2</v>
      </c>
      <c r="E3296" s="17">
        <v>0.14110022531420999</v>
      </c>
      <c r="F3296" s="17"/>
      <c r="G3296" s="17">
        <v>0.168953435672338</v>
      </c>
      <c r="H3296" s="17">
        <v>0.13821680078703899</v>
      </c>
      <c r="I3296" s="17">
        <v>0.120435978487897</v>
      </c>
      <c r="J3296" s="17">
        <v>0.11264006689865801</v>
      </c>
      <c r="K3296" s="17">
        <v>8.6549095565860698E-2</v>
      </c>
      <c r="L3296" s="17">
        <v>7.9349448398550598E-2</v>
      </c>
      <c r="M3296" s="17"/>
      <c r="N3296" s="17">
        <v>9.2607110869658102E-2</v>
      </c>
      <c r="O3296" s="17">
        <v>0.119961542857432</v>
      </c>
      <c r="P3296" s="17">
        <v>0.13015315043336401</v>
      </c>
      <c r="Q3296" s="17">
        <v>0.112533016402194</v>
      </c>
      <c r="R3296" s="17"/>
      <c r="S3296" s="17">
        <v>0.114471130256997</v>
      </c>
      <c r="T3296" s="17">
        <v>0.124853219668456</v>
      </c>
      <c r="U3296" s="17">
        <v>9.7872226846103305E-2</v>
      </c>
      <c r="V3296" s="17">
        <v>9.2899130979420402E-2</v>
      </c>
      <c r="W3296" s="17">
        <v>0.13571678960681899</v>
      </c>
      <c r="X3296" s="17">
        <v>0.102207035262372</v>
      </c>
      <c r="Y3296" s="17">
        <v>0.13884100343420899</v>
      </c>
      <c r="Z3296" s="17">
        <v>8.2996206530106198E-2</v>
      </c>
      <c r="AA3296" s="17">
        <v>0.105622546393442</v>
      </c>
      <c r="AB3296" s="17">
        <v>0.108929232263288</v>
      </c>
      <c r="AC3296" s="17">
        <v>0.11591251081778201</v>
      </c>
      <c r="AD3296" s="17">
        <v>0.106442984976091</v>
      </c>
      <c r="AE3296" s="17"/>
      <c r="AF3296" s="17">
        <v>0.11096202653126901</v>
      </c>
      <c r="AG3296" s="17">
        <v>0.10786410713957301</v>
      </c>
      <c r="AH3296" s="17">
        <v>0.11752892793568601</v>
      </c>
      <c r="AI3296" s="17"/>
      <c r="AJ3296" s="17">
        <v>8.6582447522335404E-2</v>
      </c>
      <c r="AK3296" s="17">
        <v>0.11784059903093</v>
      </c>
      <c r="AL3296" s="17">
        <v>9.9726659199928902E-2</v>
      </c>
      <c r="AM3296" s="17"/>
      <c r="AN3296" s="17">
        <v>0.11149679871469501</v>
      </c>
      <c r="AO3296" s="17">
        <v>0.122048996463929</v>
      </c>
      <c r="AP3296" s="17">
        <v>9.9083662231283995E-2</v>
      </c>
      <c r="AQ3296" s="17">
        <v>0.11136287461378699</v>
      </c>
      <c r="AR3296" s="17">
        <v>7.6037900949848802E-2</v>
      </c>
      <c r="AS3296" s="17"/>
      <c r="AT3296" s="17">
        <v>0.110875916365636</v>
      </c>
      <c r="AU3296" s="17">
        <v>0.123404229374649</v>
      </c>
      <c r="AV3296" s="17"/>
      <c r="AW3296" s="17">
        <v>8.5276898637994397E-2</v>
      </c>
      <c r="AX3296" s="17">
        <v>0.115644479337958</v>
      </c>
      <c r="AY3296" s="17">
        <v>0.140678364518977</v>
      </c>
    </row>
    <row r="3297" spans="2:51">
      <c r="B3297" t="s">
        <v>140</v>
      </c>
      <c r="C3297" s="17">
        <v>0.39718776000547801</v>
      </c>
      <c r="D3297" s="17">
        <v>0.54274117270699296</v>
      </c>
      <c r="E3297" s="17">
        <v>0.26158554296294301</v>
      </c>
      <c r="F3297" s="17"/>
      <c r="G3297" s="17">
        <v>0.25740381584634398</v>
      </c>
      <c r="H3297" s="17">
        <v>0.30431670883009199</v>
      </c>
      <c r="I3297" s="17">
        <v>0.41341598076561198</v>
      </c>
      <c r="J3297" s="17">
        <v>0.40552301474385999</v>
      </c>
      <c r="K3297" s="17">
        <v>0.422650631232383</v>
      </c>
      <c r="L3297" s="17">
        <v>0.49356141292857503</v>
      </c>
      <c r="M3297" s="17"/>
      <c r="N3297" s="17">
        <v>0.51018702078121603</v>
      </c>
      <c r="O3297" s="17">
        <v>0.39030457113585998</v>
      </c>
      <c r="P3297" s="17">
        <v>0.35198754475294303</v>
      </c>
      <c r="Q3297" s="17">
        <v>0.31709270182455002</v>
      </c>
      <c r="R3297" s="17"/>
      <c r="S3297" s="17">
        <v>0.41835487123516801</v>
      </c>
      <c r="T3297" s="17">
        <v>0.34147490187224799</v>
      </c>
      <c r="U3297" s="17">
        <v>0.40112156873669202</v>
      </c>
      <c r="V3297" s="17">
        <v>0.44867813435578202</v>
      </c>
      <c r="W3297" s="17">
        <v>0.36020194599996302</v>
      </c>
      <c r="X3297" s="17">
        <v>0.399370562239038</v>
      </c>
      <c r="Y3297" s="17">
        <v>0.40254313055854501</v>
      </c>
      <c r="Z3297" s="17">
        <v>0.51598904144477098</v>
      </c>
      <c r="AA3297" s="17">
        <v>0.413940776147802</v>
      </c>
      <c r="AB3297" s="17">
        <v>0.38621445193104897</v>
      </c>
      <c r="AC3297" s="17">
        <v>0.32141246199583401</v>
      </c>
      <c r="AD3297" s="17">
        <v>0.38107210252984902</v>
      </c>
      <c r="AE3297" s="17"/>
      <c r="AF3297" s="17">
        <v>0.40813140036871298</v>
      </c>
      <c r="AG3297" s="17">
        <v>0.44318862140091703</v>
      </c>
      <c r="AH3297" s="17">
        <v>0.285309984728154</v>
      </c>
      <c r="AI3297" s="17"/>
      <c r="AJ3297" s="17">
        <v>0.50613376079692396</v>
      </c>
      <c r="AK3297" s="17">
        <v>0.39640184319697302</v>
      </c>
      <c r="AL3297" s="17">
        <v>0.47129670641576599</v>
      </c>
      <c r="AM3297" s="17"/>
      <c r="AN3297" s="17">
        <v>0.35009126173627703</v>
      </c>
      <c r="AO3297" s="17">
        <v>0.35762320910871598</v>
      </c>
      <c r="AP3297" s="17">
        <v>0.44464514363190899</v>
      </c>
      <c r="AQ3297" s="17">
        <v>0.48451506138105599</v>
      </c>
      <c r="AR3297" s="17">
        <v>0.59423136122445797</v>
      </c>
      <c r="AS3297" s="17"/>
      <c r="AT3297" s="17">
        <v>0.40083312629311801</v>
      </c>
      <c r="AU3297" s="17">
        <v>0.36021283982885499</v>
      </c>
      <c r="AV3297" s="17"/>
      <c r="AW3297" s="17">
        <v>0.53735827116797696</v>
      </c>
      <c r="AX3297" s="17">
        <v>0.37422384401282699</v>
      </c>
      <c r="AY3297" s="17">
        <v>0.25163898735294499</v>
      </c>
    </row>
    <row r="3298" spans="2:51">
      <c r="C3298" s="17"/>
      <c r="D3298" s="17"/>
      <c r="E3298" s="17"/>
      <c r="F3298" s="17"/>
      <c r="G3298" s="17"/>
      <c r="H3298" s="17"/>
      <c r="I3298" s="17"/>
      <c r="J3298" s="17"/>
      <c r="K3298" s="17"/>
      <c r="L3298" s="17"/>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7"/>
      <c r="AI3298" s="17"/>
      <c r="AJ3298" s="17"/>
      <c r="AK3298" s="17"/>
      <c r="AL3298" s="17"/>
      <c r="AM3298" s="17"/>
      <c r="AN3298" s="17"/>
      <c r="AO3298" s="17"/>
      <c r="AP3298" s="17"/>
      <c r="AQ3298" s="17"/>
      <c r="AR3298" s="17"/>
      <c r="AS3298" s="17"/>
      <c r="AT3298" s="17"/>
      <c r="AU3298" s="17"/>
      <c r="AV3298" s="17"/>
      <c r="AW3298" s="17"/>
      <c r="AX3298" s="17"/>
      <c r="AY3298" s="17"/>
    </row>
    <row r="3299" spans="2:51">
      <c r="B3299" s="6" t="s">
        <v>651</v>
      </c>
      <c r="C3299" s="17"/>
      <c r="D3299" s="17"/>
      <c r="E3299" s="17"/>
      <c r="F3299" s="17"/>
      <c r="G3299" s="17"/>
      <c r="H3299" s="17"/>
      <c r="I3299" s="17"/>
      <c r="J3299" s="17"/>
      <c r="K3299" s="17"/>
      <c r="L3299" s="17"/>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7"/>
      <c r="AI3299" s="17"/>
      <c r="AJ3299" s="17"/>
      <c r="AK3299" s="17"/>
      <c r="AL3299" s="17"/>
      <c r="AM3299" s="17"/>
      <c r="AN3299" s="17"/>
      <c r="AO3299" s="17"/>
      <c r="AP3299" s="17"/>
      <c r="AQ3299" s="17"/>
      <c r="AR3299" s="17"/>
      <c r="AS3299" s="17"/>
      <c r="AT3299" s="17"/>
      <c r="AU3299" s="17"/>
      <c r="AV3299" s="17"/>
      <c r="AW3299" s="17"/>
      <c r="AX3299" s="17"/>
      <c r="AY3299" s="17"/>
    </row>
    <row r="3300" spans="2:51">
      <c r="B3300" s="24" t="s">
        <v>16</v>
      </c>
      <c r="C3300" s="17"/>
      <c r="D3300" s="17"/>
      <c r="E3300" s="17"/>
      <c r="F3300" s="17"/>
      <c r="G3300" s="17"/>
      <c r="H3300" s="17"/>
      <c r="I3300" s="17"/>
      <c r="J3300" s="17"/>
      <c r="K3300" s="17"/>
      <c r="L3300" s="17"/>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7"/>
      <c r="AI3300" s="17"/>
      <c r="AJ3300" s="17"/>
      <c r="AK3300" s="17"/>
      <c r="AL3300" s="17"/>
      <c r="AM3300" s="17"/>
      <c r="AN3300" s="17"/>
      <c r="AO3300" s="17"/>
      <c r="AP3300" s="17"/>
      <c r="AQ3300" s="17"/>
      <c r="AR3300" s="17"/>
      <c r="AS3300" s="17"/>
      <c r="AT3300" s="17"/>
      <c r="AU3300" s="17"/>
      <c r="AV3300" s="17"/>
      <c r="AW3300" s="17"/>
      <c r="AX3300" s="17"/>
      <c r="AY3300" s="17"/>
    </row>
    <row r="3301" spans="2:51">
      <c r="B3301" t="s">
        <v>133</v>
      </c>
      <c r="C3301" s="17">
        <v>9.0144233682679098E-2</v>
      </c>
      <c r="D3301" s="17">
        <v>0.13151413687489499</v>
      </c>
      <c r="E3301" s="17">
        <v>5.1615163277786799E-2</v>
      </c>
      <c r="F3301" s="17"/>
      <c r="G3301" s="17">
        <v>6.0323887576351501E-2</v>
      </c>
      <c r="H3301" s="17">
        <v>0.102800639270352</v>
      </c>
      <c r="I3301" s="17">
        <v>0.102435391361051</v>
      </c>
      <c r="J3301" s="17">
        <v>9.1404604654331506E-2</v>
      </c>
      <c r="K3301" s="17">
        <v>9.0558806381354801E-2</v>
      </c>
      <c r="L3301" s="17">
        <v>8.4819432907519907E-2</v>
      </c>
      <c r="M3301" s="17"/>
      <c r="N3301" s="17">
        <v>0.117596581029474</v>
      </c>
      <c r="O3301" s="17">
        <v>8.2861757140323095E-2</v>
      </c>
      <c r="P3301" s="17">
        <v>8.9314503754212599E-2</v>
      </c>
      <c r="Q3301" s="17">
        <v>6.8504078201705093E-2</v>
      </c>
      <c r="R3301" s="17"/>
      <c r="S3301" s="17">
        <v>0.109976755241872</v>
      </c>
      <c r="T3301" s="17">
        <v>6.5103534347610403E-2</v>
      </c>
      <c r="U3301" s="17">
        <v>8.1232965286546693E-2</v>
      </c>
      <c r="V3301" s="17">
        <v>0.105249940980903</v>
      </c>
      <c r="W3301" s="17">
        <v>8.6227383937916402E-2</v>
      </c>
      <c r="X3301" s="17">
        <v>6.5680552936456305E-2</v>
      </c>
      <c r="Y3301" s="17">
        <v>0.110619558167542</v>
      </c>
      <c r="Z3301" s="17">
        <v>0.12064694464391799</v>
      </c>
      <c r="AA3301" s="17">
        <v>8.6959353599957601E-2</v>
      </c>
      <c r="AB3301" s="17">
        <v>9.1916261942407207E-2</v>
      </c>
      <c r="AC3301" s="17">
        <v>0.107293354894807</v>
      </c>
      <c r="AD3301" s="17">
        <v>6.0187958980733702E-2</v>
      </c>
      <c r="AE3301" s="17"/>
      <c r="AF3301" s="17">
        <v>9.0569448734189803E-2</v>
      </c>
      <c r="AG3301" s="17">
        <v>0.10530708164034</v>
      </c>
      <c r="AH3301" s="17">
        <v>6.18434979521401E-2</v>
      </c>
      <c r="AI3301" s="17"/>
      <c r="AJ3301" s="17">
        <v>0.102501882088758</v>
      </c>
      <c r="AK3301" s="17">
        <v>9.7366209368517906E-2</v>
      </c>
      <c r="AL3301" s="17">
        <v>0.117240824503152</v>
      </c>
      <c r="AM3301" s="17"/>
      <c r="AN3301" s="17">
        <v>6.9090866667058007E-2</v>
      </c>
      <c r="AO3301" s="17">
        <v>7.8664378720161604E-2</v>
      </c>
      <c r="AP3301" s="17">
        <v>0.11188857423778401</v>
      </c>
      <c r="AQ3301" s="17">
        <v>0.11659913288606601</v>
      </c>
      <c r="AR3301" s="17">
        <v>0.18276212709940401</v>
      </c>
      <c r="AS3301" s="17"/>
      <c r="AT3301" s="17">
        <v>8.8174732186361696E-2</v>
      </c>
      <c r="AU3301" s="17">
        <v>0.10704836540197001</v>
      </c>
      <c r="AV3301" s="17"/>
      <c r="AW3301" s="17">
        <v>0.11554651506644099</v>
      </c>
      <c r="AX3301" s="17">
        <v>7.7243564602681794E-2</v>
      </c>
      <c r="AY3301" s="17">
        <v>6.6173659425601397E-2</v>
      </c>
    </row>
    <row r="3302" spans="2:51">
      <c r="B3302" t="s">
        <v>134</v>
      </c>
      <c r="C3302" s="17">
        <v>0.27039215281642398</v>
      </c>
      <c r="D3302" s="17">
        <v>0.336522589219378</v>
      </c>
      <c r="E3302" s="17">
        <v>0.20838006128457601</v>
      </c>
      <c r="F3302" s="17"/>
      <c r="G3302" s="17">
        <v>0.27914360478226402</v>
      </c>
      <c r="H3302" s="17">
        <v>0.28794753343400697</v>
      </c>
      <c r="I3302" s="17">
        <v>0.28345997892598002</v>
      </c>
      <c r="J3302" s="17">
        <v>0.27674132690827102</v>
      </c>
      <c r="K3302" s="17">
        <v>0.22960026273374201</v>
      </c>
      <c r="L3302" s="17">
        <v>0.26756991850800599</v>
      </c>
      <c r="M3302" s="17"/>
      <c r="N3302" s="17">
        <v>0.31617165221639798</v>
      </c>
      <c r="O3302" s="17">
        <v>0.26803605216151599</v>
      </c>
      <c r="P3302" s="17">
        <v>0.26356112741225002</v>
      </c>
      <c r="Q3302" s="17">
        <v>0.22988967189376999</v>
      </c>
      <c r="R3302" s="17"/>
      <c r="S3302" s="17">
        <v>0.29295138522524</v>
      </c>
      <c r="T3302" s="17">
        <v>0.27271455998907501</v>
      </c>
      <c r="U3302" s="17">
        <v>0.29352302183137502</v>
      </c>
      <c r="V3302" s="17">
        <v>0.23832355411971801</v>
      </c>
      <c r="W3302" s="17">
        <v>0.26970681597652901</v>
      </c>
      <c r="X3302" s="17">
        <v>0.27935403084612298</v>
      </c>
      <c r="Y3302" s="17">
        <v>0.26228970395826201</v>
      </c>
      <c r="Z3302" s="17">
        <v>0.30243015285312003</v>
      </c>
      <c r="AA3302" s="17">
        <v>0.26756192355335801</v>
      </c>
      <c r="AB3302" s="17">
        <v>0.26481026012378001</v>
      </c>
      <c r="AC3302" s="17">
        <v>0.20572964410746999</v>
      </c>
      <c r="AD3302" s="17">
        <v>0.27073397828191997</v>
      </c>
      <c r="AE3302" s="17"/>
      <c r="AF3302" s="17">
        <v>0.25881131896487802</v>
      </c>
      <c r="AG3302" s="17">
        <v>0.290927025775576</v>
      </c>
      <c r="AH3302" s="17">
        <v>0.26643630269177998</v>
      </c>
      <c r="AI3302" s="17"/>
      <c r="AJ3302" s="17">
        <v>0.31819371097361598</v>
      </c>
      <c r="AK3302" s="17">
        <v>0.28011753310822901</v>
      </c>
      <c r="AL3302" s="17">
        <v>0.29148551953345703</v>
      </c>
      <c r="AM3302" s="17"/>
      <c r="AN3302" s="17">
        <v>0.23111107165549499</v>
      </c>
      <c r="AO3302" s="17">
        <v>0.26326067416005</v>
      </c>
      <c r="AP3302" s="17">
        <v>0.29307031976456999</v>
      </c>
      <c r="AQ3302" s="17">
        <v>0.34011146752906901</v>
      </c>
      <c r="AR3302" s="17">
        <v>0.25150742954782801</v>
      </c>
      <c r="AS3302" s="17"/>
      <c r="AT3302" s="17">
        <v>0.26503650603578299</v>
      </c>
      <c r="AU3302" s="17">
        <v>0.314683461247942</v>
      </c>
      <c r="AV3302" s="17"/>
      <c r="AW3302" s="17">
        <v>0.31436818764970798</v>
      </c>
      <c r="AX3302" s="17">
        <v>0.319766178039678</v>
      </c>
      <c r="AY3302" s="17">
        <v>0.20914936284409799</v>
      </c>
    </row>
    <row r="3303" spans="2:51">
      <c r="B3303" t="s">
        <v>135</v>
      </c>
      <c r="C3303" s="17">
        <v>0.38173561963735603</v>
      </c>
      <c r="D3303" s="17">
        <v>0.33969635207839</v>
      </c>
      <c r="E3303" s="17">
        <v>0.42128107441050899</v>
      </c>
      <c r="F3303" s="17"/>
      <c r="G3303" s="17">
        <v>0.32360355858584899</v>
      </c>
      <c r="H3303" s="17">
        <v>0.33594894003563402</v>
      </c>
      <c r="I3303" s="17">
        <v>0.34990925209200102</v>
      </c>
      <c r="J3303" s="17">
        <v>0.377636745644022</v>
      </c>
      <c r="K3303" s="17">
        <v>0.43633179018503598</v>
      </c>
      <c r="L3303" s="17">
        <v>0.42941228558866501</v>
      </c>
      <c r="M3303" s="17"/>
      <c r="N3303" s="17">
        <v>0.36729981230463199</v>
      </c>
      <c r="O3303" s="17">
        <v>0.37875702376835901</v>
      </c>
      <c r="P3303" s="17">
        <v>0.36763566504138501</v>
      </c>
      <c r="Q3303" s="17">
        <v>0.41450921510106697</v>
      </c>
      <c r="R3303" s="17"/>
      <c r="S3303" s="17">
        <v>0.33191375061321898</v>
      </c>
      <c r="T3303" s="17">
        <v>0.40743594098687502</v>
      </c>
      <c r="U3303" s="17">
        <v>0.40246262687845802</v>
      </c>
      <c r="V3303" s="17">
        <v>0.40882631505699002</v>
      </c>
      <c r="W3303" s="17">
        <v>0.35452585903607597</v>
      </c>
      <c r="X3303" s="17">
        <v>0.40550665491660498</v>
      </c>
      <c r="Y3303" s="17">
        <v>0.34906434044061901</v>
      </c>
      <c r="Z3303" s="17">
        <v>0.33984920723942902</v>
      </c>
      <c r="AA3303" s="17">
        <v>0.39827902181769198</v>
      </c>
      <c r="AB3303" s="17">
        <v>0.36438215685432401</v>
      </c>
      <c r="AC3303" s="17">
        <v>0.407791818297147</v>
      </c>
      <c r="AD3303" s="17">
        <v>0.43470284023001998</v>
      </c>
      <c r="AE3303" s="17"/>
      <c r="AF3303" s="17">
        <v>0.39899707550608998</v>
      </c>
      <c r="AG3303" s="17">
        <v>0.37260203873635001</v>
      </c>
      <c r="AH3303" s="17">
        <v>0.37223482997137602</v>
      </c>
      <c r="AI3303" s="17"/>
      <c r="AJ3303" s="17">
        <v>0.37241277738464301</v>
      </c>
      <c r="AK3303" s="17">
        <v>0.37478884656190198</v>
      </c>
      <c r="AL3303" s="17">
        <v>0.38908596292011399</v>
      </c>
      <c r="AM3303" s="17"/>
      <c r="AN3303" s="17">
        <v>0.41495462639522201</v>
      </c>
      <c r="AO3303" s="17">
        <v>0.37829244224665698</v>
      </c>
      <c r="AP3303" s="17">
        <v>0.36134716036598102</v>
      </c>
      <c r="AQ3303" s="17">
        <v>0.32691681352743202</v>
      </c>
      <c r="AR3303" s="17">
        <v>0.39113549021778199</v>
      </c>
      <c r="AS3303" s="17"/>
      <c r="AT3303" s="17">
        <v>0.38832163040580098</v>
      </c>
      <c r="AU3303" s="17">
        <v>0.33134232650159201</v>
      </c>
      <c r="AV3303" s="17"/>
      <c r="AW3303" s="17">
        <v>0.372057102281596</v>
      </c>
      <c r="AX3303" s="17">
        <v>0.37680127033486099</v>
      </c>
      <c r="AY3303" s="17">
        <v>0.39358082815504702</v>
      </c>
    </row>
    <row r="3304" spans="2:51">
      <c r="B3304" t="s">
        <v>136</v>
      </c>
      <c r="C3304" s="17">
        <v>0.15217325057817399</v>
      </c>
      <c r="D3304" s="17">
        <v>0.11482424674661799</v>
      </c>
      <c r="E3304" s="17">
        <v>0.18671595064626301</v>
      </c>
      <c r="F3304" s="17"/>
      <c r="G3304" s="17">
        <v>0.226379862204351</v>
      </c>
      <c r="H3304" s="17">
        <v>0.162708611525997</v>
      </c>
      <c r="I3304" s="17">
        <v>0.14479805878955301</v>
      </c>
      <c r="J3304" s="17">
        <v>0.137093358948771</v>
      </c>
      <c r="K3304" s="17">
        <v>0.14119541790846901</v>
      </c>
      <c r="L3304" s="17">
        <v>0.13437684311905601</v>
      </c>
      <c r="M3304" s="17"/>
      <c r="N3304" s="17">
        <v>0.14203003446116499</v>
      </c>
      <c r="O3304" s="17">
        <v>0.16811660665445499</v>
      </c>
      <c r="P3304" s="17">
        <v>0.14920583093253101</v>
      </c>
      <c r="Q3304" s="17">
        <v>0.148071308588865</v>
      </c>
      <c r="R3304" s="17"/>
      <c r="S3304" s="17">
        <v>0.141645874767968</v>
      </c>
      <c r="T3304" s="17">
        <v>0.15808716125947</v>
      </c>
      <c r="U3304" s="17">
        <v>0.13404541143432799</v>
      </c>
      <c r="V3304" s="17">
        <v>0.17085470877398101</v>
      </c>
      <c r="W3304" s="17">
        <v>0.16548402584539401</v>
      </c>
      <c r="X3304" s="17">
        <v>0.144214825056836</v>
      </c>
      <c r="Y3304" s="17">
        <v>0.177670090957012</v>
      </c>
      <c r="Z3304" s="17">
        <v>0.155854823152282</v>
      </c>
      <c r="AA3304" s="17">
        <v>0.138648081383279</v>
      </c>
      <c r="AB3304" s="17">
        <v>0.14927539558335701</v>
      </c>
      <c r="AC3304" s="17">
        <v>0.163016725520469</v>
      </c>
      <c r="AD3304" s="17">
        <v>0.11225971824768501</v>
      </c>
      <c r="AE3304" s="17"/>
      <c r="AF3304" s="17">
        <v>0.145928391599007</v>
      </c>
      <c r="AG3304" s="17">
        <v>0.14815397455648599</v>
      </c>
      <c r="AH3304" s="17">
        <v>0.14029599934124001</v>
      </c>
      <c r="AI3304" s="17"/>
      <c r="AJ3304" s="17">
        <v>0.129565850914372</v>
      </c>
      <c r="AK3304" s="17">
        <v>0.162387790344727</v>
      </c>
      <c r="AL3304" s="17">
        <v>0.15146031186459299</v>
      </c>
      <c r="AM3304" s="17"/>
      <c r="AN3304" s="17">
        <v>0.15428335832079901</v>
      </c>
      <c r="AO3304" s="17">
        <v>0.15809711266128301</v>
      </c>
      <c r="AP3304" s="17">
        <v>0.151372707964048</v>
      </c>
      <c r="AQ3304" s="17">
        <v>0.14124788044467501</v>
      </c>
      <c r="AR3304" s="17">
        <v>0.12032179378720199</v>
      </c>
      <c r="AS3304" s="17"/>
      <c r="AT3304" s="17">
        <v>0.15626116163673801</v>
      </c>
      <c r="AU3304" s="17">
        <v>0.116762538729583</v>
      </c>
      <c r="AV3304" s="17"/>
      <c r="AW3304" s="17">
        <v>0.13078003684664599</v>
      </c>
      <c r="AX3304" s="17">
        <v>0.155175840865139</v>
      </c>
      <c r="AY3304" s="17">
        <v>0.17452560220871699</v>
      </c>
    </row>
    <row r="3305" spans="2:51">
      <c r="B3305" t="s">
        <v>137</v>
      </c>
      <c r="C3305" s="17">
        <v>4.90055307714845E-2</v>
      </c>
      <c r="D3305" s="17">
        <v>4.1240014606405598E-2</v>
      </c>
      <c r="E3305" s="17">
        <v>5.6129624362598399E-2</v>
      </c>
      <c r="F3305" s="17"/>
      <c r="G3305" s="17">
        <v>5.22505571897868E-2</v>
      </c>
      <c r="H3305" s="17">
        <v>4.6724970275101002E-2</v>
      </c>
      <c r="I3305" s="17">
        <v>5.1216436374345399E-2</v>
      </c>
      <c r="J3305" s="17">
        <v>4.8541253516390298E-2</v>
      </c>
      <c r="K3305" s="17">
        <v>5.60140588393735E-2</v>
      </c>
      <c r="L3305" s="17">
        <v>4.3274120439668197E-2</v>
      </c>
      <c r="M3305" s="17"/>
      <c r="N3305" s="17">
        <v>3.2866437002210203E-2</v>
      </c>
      <c r="O3305" s="17">
        <v>5.0976558741855797E-2</v>
      </c>
      <c r="P3305" s="17">
        <v>5.6422999485891301E-2</v>
      </c>
      <c r="Q3305" s="17">
        <v>5.7985735695091002E-2</v>
      </c>
      <c r="R3305" s="17"/>
      <c r="S3305" s="17">
        <v>4.74038769046893E-2</v>
      </c>
      <c r="T3305" s="17">
        <v>5.0821514520341199E-2</v>
      </c>
      <c r="U3305" s="17">
        <v>4.0871662208812602E-2</v>
      </c>
      <c r="V3305" s="17">
        <v>4.9575100298404999E-2</v>
      </c>
      <c r="W3305" s="17">
        <v>5.6334427022498697E-2</v>
      </c>
      <c r="X3305" s="17">
        <v>4.06881223650657E-2</v>
      </c>
      <c r="Y3305" s="17">
        <v>4.4198075562601601E-2</v>
      </c>
      <c r="Z3305" s="17">
        <v>3.8901394194762802E-2</v>
      </c>
      <c r="AA3305" s="17">
        <v>5.5437020518744502E-2</v>
      </c>
      <c r="AB3305" s="17">
        <v>4.7465711675780599E-2</v>
      </c>
      <c r="AC3305" s="17">
        <v>5.0228897401316003E-2</v>
      </c>
      <c r="AD3305" s="17">
        <v>8.1859253070723004E-2</v>
      </c>
      <c r="AE3305" s="17"/>
      <c r="AF3305" s="17">
        <v>5.2230761968719397E-2</v>
      </c>
      <c r="AG3305" s="17">
        <v>4.26151043127155E-2</v>
      </c>
      <c r="AH3305" s="17">
        <v>5.1279631832543603E-2</v>
      </c>
      <c r="AI3305" s="17"/>
      <c r="AJ3305" s="17">
        <v>4.0490523637248997E-2</v>
      </c>
      <c r="AK3305" s="17">
        <v>4.09559938724827E-2</v>
      </c>
      <c r="AL3305" s="17">
        <v>2.9629495195208098E-2</v>
      </c>
      <c r="AM3305" s="17"/>
      <c r="AN3305" s="17">
        <v>5.2135801154021999E-2</v>
      </c>
      <c r="AO3305" s="17">
        <v>6.2153464991397601E-2</v>
      </c>
      <c r="AP3305" s="17">
        <v>4.4374832900918697E-2</v>
      </c>
      <c r="AQ3305" s="17">
        <v>4.2498932465430302E-2</v>
      </c>
      <c r="AR3305" s="17">
        <v>2.8023062934380099E-2</v>
      </c>
      <c r="AS3305" s="17"/>
      <c r="AT3305" s="17">
        <v>4.89310981036018E-2</v>
      </c>
      <c r="AU3305" s="17">
        <v>4.7327810859352899E-2</v>
      </c>
      <c r="AV3305" s="17"/>
      <c r="AW3305" s="17">
        <v>4.2417999411020098E-2</v>
      </c>
      <c r="AX3305" s="17">
        <v>2.5078586009936201E-2</v>
      </c>
      <c r="AY3305" s="17">
        <v>6.2731498914391406E-2</v>
      </c>
    </row>
    <row r="3306" spans="2:51">
      <c r="B3306" t="s">
        <v>119</v>
      </c>
      <c r="C3306" s="17">
        <v>5.6549212513882702E-2</v>
      </c>
      <c r="D3306" s="17">
        <v>3.6202660474312497E-2</v>
      </c>
      <c r="E3306" s="17">
        <v>7.5878126018267503E-2</v>
      </c>
      <c r="F3306" s="17"/>
      <c r="G3306" s="17">
        <v>5.8298529661397203E-2</v>
      </c>
      <c r="H3306" s="17">
        <v>6.3869305458908607E-2</v>
      </c>
      <c r="I3306" s="17">
        <v>6.8180882457069394E-2</v>
      </c>
      <c r="J3306" s="17">
        <v>6.8582710328213906E-2</v>
      </c>
      <c r="K3306" s="17">
        <v>4.6299663952024998E-2</v>
      </c>
      <c r="L3306" s="17">
        <v>4.05473994370854E-2</v>
      </c>
      <c r="M3306" s="17"/>
      <c r="N3306" s="17">
        <v>2.40354829861213E-2</v>
      </c>
      <c r="O3306" s="17">
        <v>5.1252001533490403E-2</v>
      </c>
      <c r="P3306" s="17">
        <v>7.3859873373729901E-2</v>
      </c>
      <c r="Q3306" s="17">
        <v>8.1039990519501295E-2</v>
      </c>
      <c r="R3306" s="17"/>
      <c r="S3306" s="17">
        <v>7.6108357247011801E-2</v>
      </c>
      <c r="T3306" s="17">
        <v>4.5837288896628102E-2</v>
      </c>
      <c r="U3306" s="17">
        <v>4.7864312360480402E-2</v>
      </c>
      <c r="V3306" s="17">
        <v>2.7170380770003E-2</v>
      </c>
      <c r="W3306" s="17">
        <v>6.7721488181586006E-2</v>
      </c>
      <c r="X3306" s="17">
        <v>6.4555813878913806E-2</v>
      </c>
      <c r="Y3306" s="17">
        <v>5.6158230913963901E-2</v>
      </c>
      <c r="Z3306" s="17">
        <v>4.2317477916488599E-2</v>
      </c>
      <c r="AA3306" s="17">
        <v>5.3114599126968601E-2</v>
      </c>
      <c r="AB3306" s="17">
        <v>8.2150213820351606E-2</v>
      </c>
      <c r="AC3306" s="17">
        <v>6.5939559778790999E-2</v>
      </c>
      <c r="AD3306" s="17">
        <v>4.0256251188918402E-2</v>
      </c>
      <c r="AE3306" s="17"/>
      <c r="AF3306" s="17">
        <v>5.3463003227116002E-2</v>
      </c>
      <c r="AG3306" s="17">
        <v>4.0394774978531597E-2</v>
      </c>
      <c r="AH3306" s="17">
        <v>0.10790973821091999</v>
      </c>
      <c r="AI3306" s="17"/>
      <c r="AJ3306" s="17">
        <v>3.68352550013612E-2</v>
      </c>
      <c r="AK3306" s="17">
        <v>4.4383626744141501E-2</v>
      </c>
      <c r="AL3306" s="17">
        <v>2.1097885983477099E-2</v>
      </c>
      <c r="AM3306" s="17"/>
      <c r="AN3306" s="17">
        <v>7.8424275807404006E-2</v>
      </c>
      <c r="AO3306" s="17">
        <v>5.9531927220450399E-2</v>
      </c>
      <c r="AP3306" s="17">
        <v>3.7946404766698402E-2</v>
      </c>
      <c r="AQ3306" s="17">
        <v>3.2625773147328098E-2</v>
      </c>
      <c r="AR3306" s="17">
        <v>2.62500964134041E-2</v>
      </c>
      <c r="AS3306" s="17"/>
      <c r="AT3306" s="17">
        <v>5.3274871631714397E-2</v>
      </c>
      <c r="AU3306" s="17">
        <v>8.2835497259560506E-2</v>
      </c>
      <c r="AV3306" s="17"/>
      <c r="AW3306" s="17">
        <v>2.4830158744588399E-2</v>
      </c>
      <c r="AX3306" s="17">
        <v>4.5934560147703099E-2</v>
      </c>
      <c r="AY3306" s="17">
        <v>9.3839048452144996E-2</v>
      </c>
    </row>
    <row r="3307" spans="2:51">
      <c r="B3307" t="s">
        <v>138</v>
      </c>
      <c r="C3307" s="17">
        <v>0.36053638649910302</v>
      </c>
      <c r="D3307" s="17">
        <v>0.46803672609427399</v>
      </c>
      <c r="E3307" s="17">
        <v>0.25999522456236301</v>
      </c>
      <c r="F3307" s="17"/>
      <c r="G3307" s="17">
        <v>0.33946749235861601</v>
      </c>
      <c r="H3307" s="17">
        <v>0.39074817270435902</v>
      </c>
      <c r="I3307" s="17">
        <v>0.38589537028703103</v>
      </c>
      <c r="J3307" s="17">
        <v>0.368145931562603</v>
      </c>
      <c r="K3307" s="17">
        <v>0.32015906911509701</v>
      </c>
      <c r="L3307" s="17">
        <v>0.35238935141552602</v>
      </c>
      <c r="M3307" s="17"/>
      <c r="N3307" s="17">
        <v>0.43376823324587199</v>
      </c>
      <c r="O3307" s="17">
        <v>0.350897809301839</v>
      </c>
      <c r="P3307" s="17">
        <v>0.35287563116646298</v>
      </c>
      <c r="Q3307" s="17">
        <v>0.29839375009547597</v>
      </c>
      <c r="R3307" s="17"/>
      <c r="S3307" s="17">
        <v>0.40292814046711201</v>
      </c>
      <c r="T3307" s="17">
        <v>0.33781809433668603</v>
      </c>
      <c r="U3307" s="17">
        <v>0.37475598711792202</v>
      </c>
      <c r="V3307" s="17">
        <v>0.34357349510062102</v>
      </c>
      <c r="W3307" s="17">
        <v>0.35593419991444503</v>
      </c>
      <c r="X3307" s="17">
        <v>0.34503458378257901</v>
      </c>
      <c r="Y3307" s="17">
        <v>0.372909262125804</v>
      </c>
      <c r="Z3307" s="17">
        <v>0.42307709749703798</v>
      </c>
      <c r="AA3307" s="17">
        <v>0.354521277153315</v>
      </c>
      <c r="AB3307" s="17">
        <v>0.35672652206618699</v>
      </c>
      <c r="AC3307" s="17">
        <v>0.31302299900227698</v>
      </c>
      <c r="AD3307" s="17">
        <v>0.33092193726265401</v>
      </c>
      <c r="AE3307" s="17"/>
      <c r="AF3307" s="17">
        <v>0.34938076769906801</v>
      </c>
      <c r="AG3307" s="17">
        <v>0.39623410741591703</v>
      </c>
      <c r="AH3307" s="17">
        <v>0.32827980064391998</v>
      </c>
      <c r="AI3307" s="17"/>
      <c r="AJ3307" s="17">
        <v>0.42069559306237397</v>
      </c>
      <c r="AK3307" s="17">
        <v>0.37748374247674699</v>
      </c>
      <c r="AL3307" s="17">
        <v>0.40872634403660801</v>
      </c>
      <c r="AM3307" s="17"/>
      <c r="AN3307" s="17">
        <v>0.30020193832255299</v>
      </c>
      <c r="AO3307" s="17">
        <v>0.34192505288021102</v>
      </c>
      <c r="AP3307" s="17">
        <v>0.40495889400235402</v>
      </c>
      <c r="AQ3307" s="17">
        <v>0.456710600415135</v>
      </c>
      <c r="AR3307" s="17">
        <v>0.43426955664723099</v>
      </c>
      <c r="AS3307" s="17"/>
      <c r="AT3307" s="17">
        <v>0.35321123822214401</v>
      </c>
      <c r="AU3307" s="17">
        <v>0.42173182664991199</v>
      </c>
      <c r="AV3307" s="17"/>
      <c r="AW3307" s="17">
        <v>0.42991470271614901</v>
      </c>
      <c r="AX3307" s="17">
        <v>0.39700974264236</v>
      </c>
      <c r="AY3307" s="17">
        <v>0.27532302226970001</v>
      </c>
    </row>
    <row r="3308" spans="2:51">
      <c r="B3308" t="s">
        <v>139</v>
      </c>
      <c r="C3308" s="17">
        <v>0.201178781349658</v>
      </c>
      <c r="D3308" s="17">
        <v>0.15606426135302401</v>
      </c>
      <c r="E3308" s="17">
        <v>0.242845575008861</v>
      </c>
      <c r="F3308" s="17"/>
      <c r="G3308" s="17">
        <v>0.27863041939413802</v>
      </c>
      <c r="H3308" s="17">
        <v>0.209433581801098</v>
      </c>
      <c r="I3308" s="17">
        <v>0.19601449516389799</v>
      </c>
      <c r="J3308" s="17">
        <v>0.185634612465161</v>
      </c>
      <c r="K3308" s="17">
        <v>0.197209476747843</v>
      </c>
      <c r="L3308" s="17">
        <v>0.17765096355872401</v>
      </c>
      <c r="M3308" s="17"/>
      <c r="N3308" s="17">
        <v>0.174896471463375</v>
      </c>
      <c r="O3308" s="17">
        <v>0.21909316539631099</v>
      </c>
      <c r="P3308" s="17">
        <v>0.205628830418422</v>
      </c>
      <c r="Q3308" s="17">
        <v>0.20605704428395599</v>
      </c>
      <c r="R3308" s="17"/>
      <c r="S3308" s="17">
        <v>0.189049751672657</v>
      </c>
      <c r="T3308" s="17">
        <v>0.20890867577981101</v>
      </c>
      <c r="U3308" s="17">
        <v>0.17491707364313999</v>
      </c>
      <c r="V3308" s="17">
        <v>0.22042980907238599</v>
      </c>
      <c r="W3308" s="17">
        <v>0.22181845286789301</v>
      </c>
      <c r="X3308" s="17">
        <v>0.184902947421902</v>
      </c>
      <c r="Y3308" s="17">
        <v>0.221868166519613</v>
      </c>
      <c r="Z3308" s="17">
        <v>0.19475621734704501</v>
      </c>
      <c r="AA3308" s="17">
        <v>0.19408510190202399</v>
      </c>
      <c r="AB3308" s="17">
        <v>0.19674110725913699</v>
      </c>
      <c r="AC3308" s="17">
        <v>0.21324562292178501</v>
      </c>
      <c r="AD3308" s="17">
        <v>0.194118971318408</v>
      </c>
      <c r="AE3308" s="17"/>
      <c r="AF3308" s="17">
        <v>0.19815915356772601</v>
      </c>
      <c r="AG3308" s="17">
        <v>0.190769078869202</v>
      </c>
      <c r="AH3308" s="17">
        <v>0.19157563117378401</v>
      </c>
      <c r="AI3308" s="17"/>
      <c r="AJ3308" s="17">
        <v>0.17005637455162101</v>
      </c>
      <c r="AK3308" s="17">
        <v>0.20334378421721</v>
      </c>
      <c r="AL3308" s="17">
        <v>0.18108980705980099</v>
      </c>
      <c r="AM3308" s="17"/>
      <c r="AN3308" s="17">
        <v>0.20641915947482101</v>
      </c>
      <c r="AO3308" s="17">
        <v>0.220250577652681</v>
      </c>
      <c r="AP3308" s="17">
        <v>0.19574754086496701</v>
      </c>
      <c r="AQ3308" s="17">
        <v>0.183746812910106</v>
      </c>
      <c r="AR3308" s="17">
        <v>0.14834485672158301</v>
      </c>
      <c r="AS3308" s="17"/>
      <c r="AT3308" s="17">
        <v>0.20519225974034</v>
      </c>
      <c r="AU3308" s="17">
        <v>0.16409034958893601</v>
      </c>
      <c r="AV3308" s="17"/>
      <c r="AW3308" s="17">
        <v>0.173198036257666</v>
      </c>
      <c r="AX3308" s="17">
        <v>0.18025442687507601</v>
      </c>
      <c r="AY3308" s="17">
        <v>0.23725710112310899</v>
      </c>
    </row>
    <row r="3309" spans="2:51">
      <c r="B3309" t="s">
        <v>140</v>
      </c>
      <c r="C3309" s="17">
        <v>0.159357605149444</v>
      </c>
      <c r="D3309" s="17">
        <v>0.31197246474125001</v>
      </c>
      <c r="E3309" s="17">
        <v>1.7149649553501199E-2</v>
      </c>
      <c r="F3309" s="17"/>
      <c r="G3309" s="17">
        <v>6.0837072964477497E-2</v>
      </c>
      <c r="H3309" s="17">
        <v>0.18131459090325999</v>
      </c>
      <c r="I3309" s="17">
        <v>0.18988087512313301</v>
      </c>
      <c r="J3309" s="17">
        <v>0.182511319097442</v>
      </c>
      <c r="K3309" s="17">
        <v>0.122949592367254</v>
      </c>
      <c r="L3309" s="17">
        <v>0.17473838785680201</v>
      </c>
      <c r="M3309" s="17"/>
      <c r="N3309" s="17">
        <v>0.25887176178249699</v>
      </c>
      <c r="O3309" s="17">
        <v>0.13180464390552801</v>
      </c>
      <c r="P3309" s="17">
        <v>0.147246800748041</v>
      </c>
      <c r="Q3309" s="17">
        <v>9.2336705811519898E-2</v>
      </c>
      <c r="R3309" s="17"/>
      <c r="S3309" s="17">
        <v>0.213878388794455</v>
      </c>
      <c r="T3309" s="17">
        <v>0.12890941855687399</v>
      </c>
      <c r="U3309" s="17">
        <v>0.199838913474782</v>
      </c>
      <c r="V3309" s="17">
        <v>0.123143686028234</v>
      </c>
      <c r="W3309" s="17">
        <v>0.13411574704655199</v>
      </c>
      <c r="X3309" s="17">
        <v>0.16013163636067801</v>
      </c>
      <c r="Y3309" s="17">
        <v>0.151041095606191</v>
      </c>
      <c r="Z3309" s="17">
        <v>0.22832088014999299</v>
      </c>
      <c r="AA3309" s="17">
        <v>0.160436175251291</v>
      </c>
      <c r="AB3309" s="17">
        <v>0.15998541480705</v>
      </c>
      <c r="AC3309" s="17">
        <v>9.9777376080491795E-2</v>
      </c>
      <c r="AD3309" s="17">
        <v>0.13680296594424601</v>
      </c>
      <c r="AE3309" s="17"/>
      <c r="AF3309" s="17">
        <v>0.151221614131341</v>
      </c>
      <c r="AG3309" s="17">
        <v>0.205465028546715</v>
      </c>
      <c r="AH3309" s="17">
        <v>0.136704169470136</v>
      </c>
      <c r="AI3309" s="17"/>
      <c r="AJ3309" s="17">
        <v>0.25063921851075299</v>
      </c>
      <c r="AK3309" s="17">
        <v>0.17413995825953599</v>
      </c>
      <c r="AL3309" s="17">
        <v>0.227636536976808</v>
      </c>
      <c r="AM3309" s="17"/>
      <c r="AN3309" s="17">
        <v>9.3782778847731701E-2</v>
      </c>
      <c r="AO3309" s="17">
        <v>0.12167447522753</v>
      </c>
      <c r="AP3309" s="17">
        <v>0.20921135313738701</v>
      </c>
      <c r="AQ3309" s="17">
        <v>0.27296378750502898</v>
      </c>
      <c r="AR3309" s="17">
        <v>0.28592469992564901</v>
      </c>
      <c r="AS3309" s="17"/>
      <c r="AT3309" s="17">
        <v>0.14801897848180401</v>
      </c>
      <c r="AU3309" s="17">
        <v>0.25764147706097501</v>
      </c>
      <c r="AV3309" s="17"/>
      <c r="AW3309" s="17">
        <v>0.25671666645848301</v>
      </c>
      <c r="AX3309" s="17">
        <v>0.21675531576728399</v>
      </c>
      <c r="AY3309" s="17">
        <v>3.8065921146590798E-2</v>
      </c>
    </row>
    <row r="3310" spans="2:51">
      <c r="C3310" s="17"/>
      <c r="D3310" s="17"/>
      <c r="E3310" s="17"/>
      <c r="F3310" s="17"/>
      <c r="G3310" s="17"/>
      <c r="H3310" s="17"/>
      <c r="I3310" s="17"/>
      <c r="J3310" s="17"/>
      <c r="K3310" s="17"/>
      <c r="L3310" s="17"/>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7"/>
      <c r="AI3310" s="17"/>
      <c r="AJ3310" s="17"/>
      <c r="AK3310" s="17"/>
      <c r="AL3310" s="17"/>
      <c r="AM3310" s="17"/>
      <c r="AN3310" s="17"/>
      <c r="AO3310" s="17"/>
      <c r="AP3310" s="17"/>
      <c r="AQ3310" s="17"/>
      <c r="AR3310" s="17"/>
      <c r="AS3310" s="17"/>
      <c r="AT3310" s="17"/>
      <c r="AU3310" s="17"/>
      <c r="AV3310" s="17"/>
      <c r="AW3310" s="17"/>
      <c r="AX3310" s="17"/>
      <c r="AY3310" s="17"/>
    </row>
    <row r="3311" spans="2:51">
      <c r="B3311" s="6" t="s">
        <v>652</v>
      </c>
      <c r="C3311" s="17"/>
      <c r="D3311" s="17"/>
      <c r="E3311" s="17"/>
      <c r="F3311" s="17"/>
      <c r="G3311" s="17"/>
      <c r="H3311" s="17"/>
      <c r="I3311" s="17"/>
      <c r="J3311" s="17"/>
      <c r="K3311" s="17"/>
      <c r="L3311" s="17"/>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7"/>
      <c r="AI3311" s="17"/>
      <c r="AJ3311" s="17"/>
      <c r="AK3311" s="17"/>
      <c r="AL3311" s="17"/>
      <c r="AM3311" s="17"/>
      <c r="AN3311" s="17"/>
      <c r="AO3311" s="17"/>
      <c r="AP3311" s="17"/>
      <c r="AQ3311" s="17"/>
      <c r="AR3311" s="17"/>
      <c r="AS3311" s="17"/>
      <c r="AT3311" s="17"/>
      <c r="AU3311" s="17"/>
      <c r="AV3311" s="17"/>
      <c r="AW3311" s="17"/>
      <c r="AX3311" s="17"/>
      <c r="AY3311" s="17"/>
    </row>
    <row r="3312" spans="2:51">
      <c r="B3312" s="24" t="s">
        <v>16</v>
      </c>
      <c r="C3312" s="17"/>
      <c r="D3312" s="17"/>
      <c r="E3312" s="17"/>
      <c r="F3312" s="17"/>
      <c r="G3312" s="17"/>
      <c r="H3312" s="17"/>
      <c r="I3312" s="17"/>
      <c r="J3312" s="17"/>
      <c r="K3312" s="17"/>
      <c r="L3312" s="17"/>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7"/>
      <c r="AI3312" s="17"/>
      <c r="AJ3312" s="17"/>
      <c r="AK3312" s="17"/>
      <c r="AL3312" s="17"/>
      <c r="AM3312" s="17"/>
      <c r="AN3312" s="17"/>
      <c r="AO3312" s="17"/>
      <c r="AP3312" s="17"/>
      <c r="AQ3312" s="17"/>
      <c r="AR3312" s="17"/>
      <c r="AS3312" s="17"/>
      <c r="AT3312" s="17"/>
      <c r="AU3312" s="17"/>
      <c r="AV3312" s="17"/>
      <c r="AW3312" s="17"/>
      <c r="AX3312" s="17"/>
      <c r="AY3312" s="17"/>
    </row>
    <row r="3313" spans="2:51">
      <c r="B3313" t="s">
        <v>133</v>
      </c>
      <c r="C3313" s="17">
        <v>0.205933207079914</v>
      </c>
      <c r="D3313" s="17">
        <v>0.19678619211833101</v>
      </c>
      <c r="E3313" s="17">
        <v>0.21273529927812601</v>
      </c>
      <c r="F3313" s="17"/>
      <c r="G3313" s="17">
        <v>0.193982461856919</v>
      </c>
      <c r="H3313" s="17">
        <v>0.21960024959746899</v>
      </c>
      <c r="I3313" s="17">
        <v>0.19888458101970399</v>
      </c>
      <c r="J3313" s="17">
        <v>0.173494782798156</v>
      </c>
      <c r="K3313" s="17">
        <v>0.215201593820295</v>
      </c>
      <c r="L3313" s="17">
        <v>0.22375958771600199</v>
      </c>
      <c r="M3313" s="17"/>
      <c r="N3313" s="17">
        <v>0.22273587277062601</v>
      </c>
      <c r="O3313" s="17">
        <v>0.218610230831881</v>
      </c>
      <c r="P3313" s="17">
        <v>0.19655197088056001</v>
      </c>
      <c r="Q3313" s="17">
        <v>0.182465447511689</v>
      </c>
      <c r="R3313" s="17"/>
      <c r="S3313" s="17">
        <v>0.21542384990230301</v>
      </c>
      <c r="T3313" s="17">
        <v>0.216476248280948</v>
      </c>
      <c r="U3313" s="17">
        <v>0.20762259101957001</v>
      </c>
      <c r="V3313" s="17">
        <v>0.19460646499128101</v>
      </c>
      <c r="W3313" s="17">
        <v>0.18355314748337601</v>
      </c>
      <c r="X3313" s="17">
        <v>0.165841008762519</v>
      </c>
      <c r="Y3313" s="17">
        <v>0.23035067560783301</v>
      </c>
      <c r="Z3313" s="17">
        <v>0.22898627158472501</v>
      </c>
      <c r="AA3313" s="17">
        <v>0.19386728809354101</v>
      </c>
      <c r="AB3313" s="17">
        <v>0.226495649912338</v>
      </c>
      <c r="AC3313" s="17">
        <v>0.20776255301980501</v>
      </c>
      <c r="AD3313" s="17">
        <v>0.20080128260219199</v>
      </c>
      <c r="AE3313" s="17"/>
      <c r="AF3313" s="17">
        <v>0.19235510446107501</v>
      </c>
      <c r="AG3313" s="17">
        <v>0.22625902449784599</v>
      </c>
      <c r="AH3313" s="17">
        <v>0.183179789909654</v>
      </c>
      <c r="AI3313" s="17"/>
      <c r="AJ3313" s="17">
        <v>0.184334067768535</v>
      </c>
      <c r="AK3313" s="17">
        <v>0.220845144371171</v>
      </c>
      <c r="AL3313" s="17">
        <v>0.21373438073486001</v>
      </c>
      <c r="AM3313" s="17"/>
      <c r="AN3313" s="17">
        <v>0.17898136557981101</v>
      </c>
      <c r="AO3313" s="17">
        <v>0.204040882077304</v>
      </c>
      <c r="AP3313" s="17">
        <v>0.223339669941686</v>
      </c>
      <c r="AQ3313" s="17">
        <v>0.239490741910104</v>
      </c>
      <c r="AR3313" s="17">
        <v>0.24783774398564201</v>
      </c>
      <c r="AS3313" s="17"/>
      <c r="AT3313" s="17">
        <v>0.20807432901058101</v>
      </c>
      <c r="AU3313" s="17">
        <v>0.185045818456466</v>
      </c>
      <c r="AV3313" s="17"/>
      <c r="AW3313" s="17">
        <v>0.23300021215803199</v>
      </c>
      <c r="AX3313" s="17">
        <v>0.170000961633096</v>
      </c>
      <c r="AY3313" s="17">
        <v>0.18650089091011701</v>
      </c>
    </row>
    <row r="3314" spans="2:51">
      <c r="B3314" t="s">
        <v>134</v>
      </c>
      <c r="C3314" s="17">
        <v>0.39662797190414401</v>
      </c>
      <c r="D3314" s="17">
        <v>0.36103947013395399</v>
      </c>
      <c r="E3314" s="17">
        <v>0.430205607508447</v>
      </c>
      <c r="F3314" s="17"/>
      <c r="G3314" s="17">
        <v>0.35527634550144199</v>
      </c>
      <c r="H3314" s="17">
        <v>0.33786175271508601</v>
      </c>
      <c r="I3314" s="17">
        <v>0.400565791035077</v>
      </c>
      <c r="J3314" s="17">
        <v>0.40823617167998699</v>
      </c>
      <c r="K3314" s="17">
        <v>0.41960343561910102</v>
      </c>
      <c r="L3314" s="17">
        <v>0.43133508104263002</v>
      </c>
      <c r="M3314" s="17"/>
      <c r="N3314" s="17">
        <v>0.39524285844314699</v>
      </c>
      <c r="O3314" s="17">
        <v>0.38929483538663701</v>
      </c>
      <c r="P3314" s="17">
        <v>0.41344870947047901</v>
      </c>
      <c r="Q3314" s="17">
        <v>0.391308400688269</v>
      </c>
      <c r="R3314" s="17"/>
      <c r="S3314" s="17">
        <v>0.34498738177806298</v>
      </c>
      <c r="T3314" s="17">
        <v>0.40100329336443502</v>
      </c>
      <c r="U3314" s="17">
        <v>0.43384780985453703</v>
      </c>
      <c r="V3314" s="17">
        <v>0.44279873941704101</v>
      </c>
      <c r="W3314" s="17">
        <v>0.39073026708277497</v>
      </c>
      <c r="X3314" s="17">
        <v>0.40594301324133097</v>
      </c>
      <c r="Y3314" s="17">
        <v>0.398712318845721</v>
      </c>
      <c r="Z3314" s="17">
        <v>0.35062976810225899</v>
      </c>
      <c r="AA3314" s="17">
        <v>0.40530185027105697</v>
      </c>
      <c r="AB3314" s="17">
        <v>0.38310987345480502</v>
      </c>
      <c r="AC3314" s="17">
        <v>0.40771598865027298</v>
      </c>
      <c r="AD3314" s="17">
        <v>0.38786843794950199</v>
      </c>
      <c r="AE3314" s="17"/>
      <c r="AF3314" s="17">
        <v>0.40717702178339199</v>
      </c>
      <c r="AG3314" s="17">
        <v>0.39934388983428498</v>
      </c>
      <c r="AH3314" s="17">
        <v>0.36021898681123699</v>
      </c>
      <c r="AI3314" s="17"/>
      <c r="AJ3314" s="17">
        <v>0.41428179550314198</v>
      </c>
      <c r="AK3314" s="17">
        <v>0.39306270624519801</v>
      </c>
      <c r="AL3314" s="17">
        <v>0.43945729112786203</v>
      </c>
      <c r="AM3314" s="17"/>
      <c r="AN3314" s="17">
        <v>0.42219040059663998</v>
      </c>
      <c r="AO3314" s="17">
        <v>0.40425399597436301</v>
      </c>
      <c r="AP3314" s="17">
        <v>0.37693431213644002</v>
      </c>
      <c r="AQ3314" s="17">
        <v>0.35780061215886599</v>
      </c>
      <c r="AR3314" s="17">
        <v>0.34802967786914302</v>
      </c>
      <c r="AS3314" s="17"/>
      <c r="AT3314" s="17">
        <v>0.40224641706923697</v>
      </c>
      <c r="AU3314" s="17">
        <v>0.34804977128036402</v>
      </c>
      <c r="AV3314" s="17"/>
      <c r="AW3314" s="17">
        <v>0.36816271501544201</v>
      </c>
      <c r="AX3314" s="17">
        <v>0.41712775638365601</v>
      </c>
      <c r="AY3314" s="17">
        <v>0.42182473639644702</v>
      </c>
    </row>
    <row r="3315" spans="2:51">
      <c r="B3315" t="s">
        <v>135</v>
      </c>
      <c r="C3315" s="17">
        <v>0.20315801837887801</v>
      </c>
      <c r="D3315" s="17">
        <v>0.22012417050993599</v>
      </c>
      <c r="E3315" s="17">
        <v>0.18844034926499301</v>
      </c>
      <c r="F3315" s="17"/>
      <c r="G3315" s="17">
        <v>0.19609847577133899</v>
      </c>
      <c r="H3315" s="17">
        <v>0.23613455718047899</v>
      </c>
      <c r="I3315" s="17">
        <v>0.20750634746197599</v>
      </c>
      <c r="J3315" s="17">
        <v>0.19527926661998499</v>
      </c>
      <c r="K3315" s="17">
        <v>0.195594018028596</v>
      </c>
      <c r="L3315" s="17">
        <v>0.190297645500454</v>
      </c>
      <c r="M3315" s="17"/>
      <c r="N3315" s="17">
        <v>0.17416231476452901</v>
      </c>
      <c r="O3315" s="17">
        <v>0.19931729301655701</v>
      </c>
      <c r="P3315" s="17">
        <v>0.20407829827708801</v>
      </c>
      <c r="Q3315" s="17">
        <v>0.23909947921928601</v>
      </c>
      <c r="R3315" s="17"/>
      <c r="S3315" s="17">
        <v>0.19310274145567799</v>
      </c>
      <c r="T3315" s="17">
        <v>0.21062658783313101</v>
      </c>
      <c r="U3315" s="17">
        <v>0.19441351662908299</v>
      </c>
      <c r="V3315" s="17">
        <v>0.17658261687512</v>
      </c>
      <c r="W3315" s="17">
        <v>0.223552063916786</v>
      </c>
      <c r="X3315" s="17">
        <v>0.21096137681698501</v>
      </c>
      <c r="Y3315" s="17">
        <v>0.217888205382962</v>
      </c>
      <c r="Z3315" s="17">
        <v>0.21357946870255101</v>
      </c>
      <c r="AA3315" s="17">
        <v>0.19593965734256</v>
      </c>
      <c r="AB3315" s="17">
        <v>0.20202520636306001</v>
      </c>
      <c r="AC3315" s="17">
        <v>0.22717823251220801</v>
      </c>
      <c r="AD3315" s="17">
        <v>0.184109146272113</v>
      </c>
      <c r="AE3315" s="17"/>
      <c r="AF3315" s="17">
        <v>0.20776152944620599</v>
      </c>
      <c r="AG3315" s="17">
        <v>0.19478153725642</v>
      </c>
      <c r="AH3315" s="17">
        <v>0.22946237705397801</v>
      </c>
      <c r="AI3315" s="17"/>
      <c r="AJ3315" s="17">
        <v>0.212686764430987</v>
      </c>
      <c r="AK3315" s="17">
        <v>0.20605533491273001</v>
      </c>
      <c r="AL3315" s="17">
        <v>0.173084008446486</v>
      </c>
      <c r="AM3315" s="17"/>
      <c r="AN3315" s="17">
        <v>0.21073601504673201</v>
      </c>
      <c r="AO3315" s="17">
        <v>0.209826978653746</v>
      </c>
      <c r="AP3315" s="17">
        <v>0.18365308783830001</v>
      </c>
      <c r="AQ3315" s="17">
        <v>0.18951588970785299</v>
      </c>
      <c r="AR3315" s="17">
        <v>0.214306652557717</v>
      </c>
      <c r="AS3315" s="17"/>
      <c r="AT3315" s="17">
        <v>0.201746995194066</v>
      </c>
      <c r="AU3315" s="17">
        <v>0.21963478863039901</v>
      </c>
      <c r="AV3315" s="17"/>
      <c r="AW3315" s="17">
        <v>0.18656829001754599</v>
      </c>
      <c r="AX3315" s="17">
        <v>0.24883822412520001</v>
      </c>
      <c r="AY3315" s="17">
        <v>0.208554213667001</v>
      </c>
    </row>
    <row r="3316" spans="2:51">
      <c r="B3316" t="s">
        <v>136</v>
      </c>
      <c r="C3316" s="17">
        <v>0.116685035303596</v>
      </c>
      <c r="D3316" s="17">
        <v>0.14871755528692199</v>
      </c>
      <c r="E3316" s="17">
        <v>8.66053410566925E-2</v>
      </c>
      <c r="F3316" s="17"/>
      <c r="G3316" s="17">
        <v>0.16534369309163899</v>
      </c>
      <c r="H3316" s="17">
        <v>0.11642524280616399</v>
      </c>
      <c r="I3316" s="17">
        <v>0.106608130853506</v>
      </c>
      <c r="J3316" s="17">
        <v>0.128456845132285</v>
      </c>
      <c r="K3316" s="17">
        <v>0.104132531080927</v>
      </c>
      <c r="L3316" s="17">
        <v>0.101600449270983</v>
      </c>
      <c r="M3316" s="17"/>
      <c r="N3316" s="17">
        <v>0.15273256045695899</v>
      </c>
      <c r="O3316" s="17">
        <v>0.12391117962377</v>
      </c>
      <c r="P3316" s="17">
        <v>9.0670962899282906E-2</v>
      </c>
      <c r="Q3316" s="17">
        <v>9.0805287518158695E-2</v>
      </c>
      <c r="R3316" s="17"/>
      <c r="S3316" s="17">
        <v>0.15914776618922599</v>
      </c>
      <c r="T3316" s="17">
        <v>0.11171854926156</v>
      </c>
      <c r="U3316" s="17">
        <v>9.2311219032982297E-2</v>
      </c>
      <c r="V3316" s="17">
        <v>0.118908726728051</v>
      </c>
      <c r="W3316" s="17">
        <v>0.104394050295097</v>
      </c>
      <c r="X3316" s="17">
        <v>0.13132424404541701</v>
      </c>
      <c r="Y3316" s="17">
        <v>9.2924134123521601E-2</v>
      </c>
      <c r="Z3316" s="17">
        <v>0.13319265405884401</v>
      </c>
      <c r="AA3316" s="17">
        <v>0.13646400978482001</v>
      </c>
      <c r="AB3316" s="17">
        <v>8.1549665117957706E-2</v>
      </c>
      <c r="AC3316" s="17">
        <v>7.4947113401089796E-2</v>
      </c>
      <c r="AD3316" s="17">
        <v>0.12745524443630199</v>
      </c>
      <c r="AE3316" s="17"/>
      <c r="AF3316" s="17">
        <v>0.114301629534154</v>
      </c>
      <c r="AG3316" s="17">
        <v>0.115989382557788</v>
      </c>
      <c r="AH3316" s="17">
        <v>0.11175438428241</v>
      </c>
      <c r="AI3316" s="17"/>
      <c r="AJ3316" s="17">
        <v>0.120645571480476</v>
      </c>
      <c r="AK3316" s="17">
        <v>0.115733193681369</v>
      </c>
      <c r="AL3316" s="17">
        <v>0.116496578866019</v>
      </c>
      <c r="AM3316" s="17"/>
      <c r="AN3316" s="17">
        <v>8.7080593033640005E-2</v>
      </c>
      <c r="AO3316" s="17">
        <v>0.114909151391124</v>
      </c>
      <c r="AP3316" s="17">
        <v>0.14382718071121101</v>
      </c>
      <c r="AQ3316" s="17">
        <v>0.145793785296915</v>
      </c>
      <c r="AR3316" s="17">
        <v>9.5449058875135301E-2</v>
      </c>
      <c r="AS3316" s="17"/>
      <c r="AT3316" s="17">
        <v>0.112676866488241</v>
      </c>
      <c r="AU3316" s="17">
        <v>0.14916651296750999</v>
      </c>
      <c r="AV3316" s="17"/>
      <c r="AW3316" s="17">
        <v>0.15980060262792301</v>
      </c>
      <c r="AX3316" s="17">
        <v>9.3797345057606105E-2</v>
      </c>
      <c r="AY3316" s="17">
        <v>7.6272468317364797E-2</v>
      </c>
    </row>
    <row r="3317" spans="2:51">
      <c r="B3317" t="s">
        <v>137</v>
      </c>
      <c r="C3317" s="17">
        <v>2.7299595865158701E-2</v>
      </c>
      <c r="D3317" s="17">
        <v>4.1815468386905301E-2</v>
      </c>
      <c r="E3317" s="17">
        <v>1.3888047958309601E-2</v>
      </c>
      <c r="F3317" s="17"/>
      <c r="G3317" s="17">
        <v>3.8893460229553298E-2</v>
      </c>
      <c r="H3317" s="17">
        <v>3.4234857631298E-2</v>
      </c>
      <c r="I3317" s="17">
        <v>2.77649407840929E-2</v>
      </c>
      <c r="J3317" s="17">
        <v>3.2499976090190799E-2</v>
      </c>
      <c r="K3317" s="17">
        <v>2.41759352326971E-2</v>
      </c>
      <c r="L3317" s="17">
        <v>1.4989389711586599E-2</v>
      </c>
      <c r="M3317" s="17"/>
      <c r="N3317" s="17">
        <v>3.1426336342432699E-2</v>
      </c>
      <c r="O3317" s="17">
        <v>2.4698494232518398E-2</v>
      </c>
      <c r="P3317" s="17">
        <v>2.74292043268414E-2</v>
      </c>
      <c r="Q3317" s="17">
        <v>2.52424798379456E-2</v>
      </c>
      <c r="R3317" s="17"/>
      <c r="S3317" s="17">
        <v>3.6278508242510402E-2</v>
      </c>
      <c r="T3317" s="17">
        <v>1.9090177658027299E-2</v>
      </c>
      <c r="U3317" s="17">
        <v>2.2417272423407901E-2</v>
      </c>
      <c r="V3317" s="17">
        <v>2.53609485550957E-2</v>
      </c>
      <c r="W3317" s="17">
        <v>4.1934568037010303E-2</v>
      </c>
      <c r="X3317" s="17">
        <v>2.4822483001882199E-2</v>
      </c>
      <c r="Y3317" s="17">
        <v>2.1597617616875699E-2</v>
      </c>
      <c r="Z3317" s="17">
        <v>2.28117803185111E-2</v>
      </c>
      <c r="AA3317" s="17">
        <v>2.37826940868981E-2</v>
      </c>
      <c r="AB3317" s="17">
        <v>3.9495862777656501E-2</v>
      </c>
      <c r="AC3317" s="17">
        <v>2.1096122212348599E-2</v>
      </c>
      <c r="AD3317" s="17">
        <v>3.05161691804661E-2</v>
      </c>
      <c r="AE3317" s="17"/>
      <c r="AF3317" s="17">
        <v>3.1813894473806198E-2</v>
      </c>
      <c r="AG3317" s="17">
        <v>2.46862439286527E-2</v>
      </c>
      <c r="AH3317" s="17">
        <v>1.8082066446715301E-2</v>
      </c>
      <c r="AI3317" s="17"/>
      <c r="AJ3317" s="17">
        <v>2.5593300173673901E-2</v>
      </c>
      <c r="AK3317" s="17">
        <v>2.0349177321384599E-2</v>
      </c>
      <c r="AL3317" s="17">
        <v>3.0961762354619501E-2</v>
      </c>
      <c r="AM3317" s="17"/>
      <c r="AN3317" s="17">
        <v>3.03633305821541E-2</v>
      </c>
      <c r="AO3317" s="17">
        <v>2.4703297398097099E-2</v>
      </c>
      <c r="AP3317" s="17">
        <v>3.03676117202752E-2</v>
      </c>
      <c r="AQ3317" s="17">
        <v>3.5643222065536301E-2</v>
      </c>
      <c r="AR3317" s="17">
        <v>6.8126770298958195E-2</v>
      </c>
      <c r="AS3317" s="17"/>
      <c r="AT3317" s="17">
        <v>2.5535150850484599E-2</v>
      </c>
      <c r="AU3317" s="17">
        <v>4.3174617525155397E-2</v>
      </c>
      <c r="AV3317" s="17"/>
      <c r="AW3317" s="17">
        <v>3.1219033626281801E-2</v>
      </c>
      <c r="AX3317" s="17">
        <v>2.5793709633281502E-2</v>
      </c>
      <c r="AY3317" s="17">
        <v>2.3467618731494701E-2</v>
      </c>
    </row>
    <row r="3318" spans="2:51">
      <c r="B3318" t="s">
        <v>119</v>
      </c>
      <c r="C3318" s="17">
        <v>5.0296171468309198E-2</v>
      </c>
      <c r="D3318" s="17">
        <v>3.1517143563952001E-2</v>
      </c>
      <c r="E3318" s="17">
        <v>6.8125354933431803E-2</v>
      </c>
      <c r="F3318" s="17"/>
      <c r="G3318" s="17">
        <v>5.0405563549107198E-2</v>
      </c>
      <c r="H3318" s="17">
        <v>5.5743340069503003E-2</v>
      </c>
      <c r="I3318" s="17">
        <v>5.8670208845644098E-2</v>
      </c>
      <c r="J3318" s="17">
        <v>6.2032957679396698E-2</v>
      </c>
      <c r="K3318" s="17">
        <v>4.12924862183831E-2</v>
      </c>
      <c r="L3318" s="17">
        <v>3.8017846758345297E-2</v>
      </c>
      <c r="M3318" s="17"/>
      <c r="N3318" s="17">
        <v>2.3700057222306399E-2</v>
      </c>
      <c r="O3318" s="17">
        <v>4.4167966908637703E-2</v>
      </c>
      <c r="P3318" s="17">
        <v>6.7820854145748399E-2</v>
      </c>
      <c r="Q3318" s="17">
        <v>7.10789052246521E-2</v>
      </c>
      <c r="R3318" s="17"/>
      <c r="S3318" s="17">
        <v>5.1059752432218199E-2</v>
      </c>
      <c r="T3318" s="17">
        <v>4.1085143601899E-2</v>
      </c>
      <c r="U3318" s="17">
        <v>4.9387591040419399E-2</v>
      </c>
      <c r="V3318" s="17">
        <v>4.17425034334096E-2</v>
      </c>
      <c r="W3318" s="17">
        <v>5.5835903184956098E-2</v>
      </c>
      <c r="X3318" s="17">
        <v>6.1107874131864102E-2</v>
      </c>
      <c r="Y3318" s="17">
        <v>3.85270484230864E-2</v>
      </c>
      <c r="Z3318" s="17">
        <v>5.0800057233110603E-2</v>
      </c>
      <c r="AA3318" s="17">
        <v>4.4644500421123903E-2</v>
      </c>
      <c r="AB3318" s="17">
        <v>6.7323742374182399E-2</v>
      </c>
      <c r="AC3318" s="17">
        <v>6.1299990204275102E-2</v>
      </c>
      <c r="AD3318" s="17">
        <v>6.9249719559425396E-2</v>
      </c>
      <c r="AE3318" s="17"/>
      <c r="AF3318" s="17">
        <v>4.65908203013667E-2</v>
      </c>
      <c r="AG3318" s="17">
        <v>3.8939921925008399E-2</v>
      </c>
      <c r="AH3318" s="17">
        <v>9.7302395496006402E-2</v>
      </c>
      <c r="AI3318" s="17"/>
      <c r="AJ3318" s="17">
        <v>4.2458500643185897E-2</v>
      </c>
      <c r="AK3318" s="17">
        <v>4.3954443468147003E-2</v>
      </c>
      <c r="AL3318" s="17">
        <v>2.6265978470152999E-2</v>
      </c>
      <c r="AM3318" s="17"/>
      <c r="AN3318" s="17">
        <v>7.0648295161022404E-2</v>
      </c>
      <c r="AO3318" s="17">
        <v>4.2265694505366297E-2</v>
      </c>
      <c r="AP3318" s="17">
        <v>4.1878137652087297E-2</v>
      </c>
      <c r="AQ3318" s="17">
        <v>3.1755748860725803E-2</v>
      </c>
      <c r="AR3318" s="17">
        <v>2.62500964134041E-2</v>
      </c>
      <c r="AS3318" s="17"/>
      <c r="AT3318" s="17">
        <v>4.9720241387389903E-2</v>
      </c>
      <c r="AU3318" s="17">
        <v>5.4928491140104799E-2</v>
      </c>
      <c r="AV3318" s="17"/>
      <c r="AW3318" s="17">
        <v>2.12491465547756E-2</v>
      </c>
      <c r="AX3318" s="17">
        <v>4.4442003167159697E-2</v>
      </c>
      <c r="AY3318" s="17">
        <v>8.3380071977576103E-2</v>
      </c>
    </row>
    <row r="3319" spans="2:51">
      <c r="B3319" t="s">
        <v>138</v>
      </c>
      <c r="C3319" s="17">
        <v>0.60256117898405803</v>
      </c>
      <c r="D3319" s="17">
        <v>0.55782566225228403</v>
      </c>
      <c r="E3319" s="17">
        <v>0.64294090678657301</v>
      </c>
      <c r="F3319" s="17"/>
      <c r="G3319" s="17">
        <v>0.54925880735836097</v>
      </c>
      <c r="H3319" s="17">
        <v>0.55746200231255605</v>
      </c>
      <c r="I3319" s="17">
        <v>0.59945037205478102</v>
      </c>
      <c r="J3319" s="17">
        <v>0.58173095447814305</v>
      </c>
      <c r="K3319" s="17">
        <v>0.63480502943939698</v>
      </c>
      <c r="L3319" s="17">
        <v>0.65509466875863098</v>
      </c>
      <c r="M3319" s="17"/>
      <c r="N3319" s="17">
        <v>0.617978731213773</v>
      </c>
      <c r="O3319" s="17">
        <v>0.60790506621851703</v>
      </c>
      <c r="P3319" s="17">
        <v>0.61000068035103905</v>
      </c>
      <c r="Q3319" s="17">
        <v>0.57377384819995803</v>
      </c>
      <c r="R3319" s="17"/>
      <c r="S3319" s="17">
        <v>0.56041123168036699</v>
      </c>
      <c r="T3319" s="17">
        <v>0.61747954164538299</v>
      </c>
      <c r="U3319" s="17">
        <v>0.64147040087410701</v>
      </c>
      <c r="V3319" s="17">
        <v>0.63740520440832305</v>
      </c>
      <c r="W3319" s="17">
        <v>0.57428341456615095</v>
      </c>
      <c r="X3319" s="17">
        <v>0.57178402200385103</v>
      </c>
      <c r="Y3319" s="17">
        <v>0.62906299445355396</v>
      </c>
      <c r="Z3319" s="17">
        <v>0.57961603968698405</v>
      </c>
      <c r="AA3319" s="17">
        <v>0.59916913836459795</v>
      </c>
      <c r="AB3319" s="17">
        <v>0.60960552336714302</v>
      </c>
      <c r="AC3319" s="17">
        <v>0.61547854167007798</v>
      </c>
      <c r="AD3319" s="17">
        <v>0.58866972055169398</v>
      </c>
      <c r="AE3319" s="17"/>
      <c r="AF3319" s="17">
        <v>0.59953212624446806</v>
      </c>
      <c r="AG3319" s="17">
        <v>0.625602914332131</v>
      </c>
      <c r="AH3319" s="17">
        <v>0.54339877672089099</v>
      </c>
      <c r="AI3319" s="17"/>
      <c r="AJ3319" s="17">
        <v>0.59861586327167704</v>
      </c>
      <c r="AK3319" s="17">
        <v>0.61390785061636899</v>
      </c>
      <c r="AL3319" s="17">
        <v>0.65319167186272198</v>
      </c>
      <c r="AM3319" s="17"/>
      <c r="AN3319" s="17">
        <v>0.60117176617645196</v>
      </c>
      <c r="AO3319" s="17">
        <v>0.60829487805166604</v>
      </c>
      <c r="AP3319" s="17">
        <v>0.60027398207812599</v>
      </c>
      <c r="AQ3319" s="17">
        <v>0.59729135406897005</v>
      </c>
      <c r="AR3319" s="17">
        <v>0.59586742185478503</v>
      </c>
      <c r="AS3319" s="17"/>
      <c r="AT3319" s="17">
        <v>0.61032074607981801</v>
      </c>
      <c r="AU3319" s="17">
        <v>0.53309558973683002</v>
      </c>
      <c r="AV3319" s="17"/>
      <c r="AW3319" s="17">
        <v>0.60116292717347397</v>
      </c>
      <c r="AX3319" s="17">
        <v>0.58712871801675204</v>
      </c>
      <c r="AY3319" s="17">
        <v>0.60832562730656303</v>
      </c>
    </row>
    <row r="3320" spans="2:51">
      <c r="B3320" t="s">
        <v>139</v>
      </c>
      <c r="C3320" s="17">
        <v>0.14398463116875501</v>
      </c>
      <c r="D3320" s="17">
        <v>0.19053302367382799</v>
      </c>
      <c r="E3320" s="17">
        <v>0.100493389015002</v>
      </c>
      <c r="F3320" s="17"/>
      <c r="G3320" s="17">
        <v>0.20423715332119299</v>
      </c>
      <c r="H3320" s="17">
        <v>0.150660100437462</v>
      </c>
      <c r="I3320" s="17">
        <v>0.13437307163759901</v>
      </c>
      <c r="J3320" s="17">
        <v>0.16095682122247601</v>
      </c>
      <c r="K3320" s="17">
        <v>0.128308466313624</v>
      </c>
      <c r="L3320" s="17">
        <v>0.11658983898257</v>
      </c>
      <c r="M3320" s="17"/>
      <c r="N3320" s="17">
        <v>0.18415889679939201</v>
      </c>
      <c r="O3320" s="17">
        <v>0.14860967385628801</v>
      </c>
      <c r="P3320" s="17">
        <v>0.118100167226124</v>
      </c>
      <c r="Q3320" s="17">
        <v>0.116047767356104</v>
      </c>
      <c r="R3320" s="17"/>
      <c r="S3320" s="17">
        <v>0.19542627443173699</v>
      </c>
      <c r="T3320" s="17">
        <v>0.130808726919587</v>
      </c>
      <c r="U3320" s="17">
        <v>0.11472849145639</v>
      </c>
      <c r="V3320" s="17">
        <v>0.14426967528314699</v>
      </c>
      <c r="W3320" s="17">
        <v>0.146328618332107</v>
      </c>
      <c r="X3320" s="17">
        <v>0.15614672704730001</v>
      </c>
      <c r="Y3320" s="17">
        <v>0.114521751740397</v>
      </c>
      <c r="Z3320" s="17">
        <v>0.15600443437735501</v>
      </c>
      <c r="AA3320" s="17">
        <v>0.16024670387171799</v>
      </c>
      <c r="AB3320" s="17">
        <v>0.121045527895614</v>
      </c>
      <c r="AC3320" s="17">
        <v>9.6043235613438402E-2</v>
      </c>
      <c r="AD3320" s="17">
        <v>0.157971413616768</v>
      </c>
      <c r="AE3320" s="17"/>
      <c r="AF3320" s="17">
        <v>0.14611552400795999</v>
      </c>
      <c r="AG3320" s="17">
        <v>0.14067562648644</v>
      </c>
      <c r="AH3320" s="17">
        <v>0.129836450729125</v>
      </c>
      <c r="AI3320" s="17"/>
      <c r="AJ3320" s="17">
        <v>0.14623887165415</v>
      </c>
      <c r="AK3320" s="17">
        <v>0.136082371002753</v>
      </c>
      <c r="AL3320" s="17">
        <v>0.147458341220639</v>
      </c>
      <c r="AM3320" s="17"/>
      <c r="AN3320" s="17">
        <v>0.117443923615794</v>
      </c>
      <c r="AO3320" s="17">
        <v>0.13961244878922199</v>
      </c>
      <c r="AP3320" s="17">
        <v>0.174194792431486</v>
      </c>
      <c r="AQ3320" s="17">
        <v>0.181437007362451</v>
      </c>
      <c r="AR3320" s="17">
        <v>0.163575829174093</v>
      </c>
      <c r="AS3320" s="17"/>
      <c r="AT3320" s="17">
        <v>0.13821201733872601</v>
      </c>
      <c r="AU3320" s="17">
        <v>0.19234113049266599</v>
      </c>
      <c r="AV3320" s="17"/>
      <c r="AW3320" s="17">
        <v>0.19101963625420401</v>
      </c>
      <c r="AX3320" s="17">
        <v>0.119591054690888</v>
      </c>
      <c r="AY3320" s="17">
        <v>9.9740087048859602E-2</v>
      </c>
    </row>
    <row r="3321" spans="2:51">
      <c r="B3321" t="s">
        <v>140</v>
      </c>
      <c r="C3321" s="17">
        <v>0.45857654781530299</v>
      </c>
      <c r="D3321" s="17">
        <v>0.36729263857845701</v>
      </c>
      <c r="E3321" s="17">
        <v>0.54244751777157096</v>
      </c>
      <c r="F3321" s="17"/>
      <c r="G3321" s="17">
        <v>0.345021654037168</v>
      </c>
      <c r="H3321" s="17">
        <v>0.40680190187509302</v>
      </c>
      <c r="I3321" s="17">
        <v>0.46507730041718198</v>
      </c>
      <c r="J3321" s="17">
        <v>0.42077413325566698</v>
      </c>
      <c r="K3321" s="17">
        <v>0.50649656312577196</v>
      </c>
      <c r="L3321" s="17">
        <v>0.53850482977606196</v>
      </c>
      <c r="M3321" s="17"/>
      <c r="N3321" s="17">
        <v>0.43381983441438199</v>
      </c>
      <c r="O3321" s="17">
        <v>0.45929539236222899</v>
      </c>
      <c r="P3321" s="17">
        <v>0.49190051312491501</v>
      </c>
      <c r="Q3321" s="17">
        <v>0.45772608084385402</v>
      </c>
      <c r="R3321" s="17"/>
      <c r="S3321" s="17">
        <v>0.36498495724863</v>
      </c>
      <c r="T3321" s="17">
        <v>0.48667081472579599</v>
      </c>
      <c r="U3321" s="17">
        <v>0.52674190941771704</v>
      </c>
      <c r="V3321" s="17">
        <v>0.493135529125176</v>
      </c>
      <c r="W3321" s="17">
        <v>0.42795479623404298</v>
      </c>
      <c r="X3321" s="17">
        <v>0.415637294956551</v>
      </c>
      <c r="Y3321" s="17">
        <v>0.51454124271315704</v>
      </c>
      <c r="Z3321" s="17">
        <v>0.42361160530962899</v>
      </c>
      <c r="AA3321" s="17">
        <v>0.43892243449287999</v>
      </c>
      <c r="AB3321" s="17">
        <v>0.48855999547152901</v>
      </c>
      <c r="AC3321" s="17">
        <v>0.51943530605664001</v>
      </c>
      <c r="AD3321" s="17">
        <v>0.430698306934926</v>
      </c>
      <c r="AE3321" s="17"/>
      <c r="AF3321" s="17">
        <v>0.45341660223650798</v>
      </c>
      <c r="AG3321" s="17">
        <v>0.484927287845691</v>
      </c>
      <c r="AH3321" s="17">
        <v>0.41356232599176601</v>
      </c>
      <c r="AI3321" s="17"/>
      <c r="AJ3321" s="17">
        <v>0.45237699161752798</v>
      </c>
      <c r="AK3321" s="17">
        <v>0.47782547961361599</v>
      </c>
      <c r="AL3321" s="17">
        <v>0.50573333064208303</v>
      </c>
      <c r="AM3321" s="17"/>
      <c r="AN3321" s="17">
        <v>0.48372784256065798</v>
      </c>
      <c r="AO3321" s="17">
        <v>0.46868242926244502</v>
      </c>
      <c r="AP3321" s="17">
        <v>0.42607918964663999</v>
      </c>
      <c r="AQ3321" s="17">
        <v>0.415854346706519</v>
      </c>
      <c r="AR3321" s="17">
        <v>0.43229159268069201</v>
      </c>
      <c r="AS3321" s="17"/>
      <c r="AT3321" s="17">
        <v>0.472108728741092</v>
      </c>
      <c r="AU3321" s="17">
        <v>0.34075445924416498</v>
      </c>
      <c r="AV3321" s="17"/>
      <c r="AW3321" s="17">
        <v>0.41014329091926999</v>
      </c>
      <c r="AX3321" s="17">
        <v>0.46753766332586499</v>
      </c>
      <c r="AY3321" s="17">
        <v>0.50858554025770397</v>
      </c>
    </row>
    <row r="3322" spans="2:51">
      <c r="C3322" s="17"/>
      <c r="D3322" s="17"/>
      <c r="E3322" s="17"/>
      <c r="F3322" s="17"/>
      <c r="G3322" s="17"/>
      <c r="H3322" s="17"/>
      <c r="I3322" s="17"/>
      <c r="J3322" s="17"/>
      <c r="K3322" s="17"/>
      <c r="L3322" s="17"/>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7"/>
      <c r="AI3322" s="17"/>
      <c r="AJ3322" s="17"/>
      <c r="AK3322" s="17"/>
      <c r="AL3322" s="17"/>
      <c r="AM3322" s="17"/>
      <c r="AN3322" s="17"/>
      <c r="AO3322" s="17"/>
      <c r="AP3322" s="17"/>
      <c r="AQ3322" s="17"/>
      <c r="AR3322" s="17"/>
      <c r="AS3322" s="17"/>
      <c r="AT3322" s="17"/>
      <c r="AU3322" s="17"/>
      <c r="AV3322" s="17"/>
      <c r="AW3322" s="17"/>
      <c r="AX3322" s="17"/>
      <c r="AY3322" s="17"/>
    </row>
    <row r="3323" spans="2:51">
      <c r="B3323" s="6" t="s">
        <v>653</v>
      </c>
      <c r="C3323" s="17"/>
      <c r="D3323" s="17"/>
      <c r="E3323" s="17"/>
      <c r="F3323" s="17"/>
      <c r="G3323" s="17"/>
      <c r="H3323" s="17"/>
      <c r="I3323" s="17"/>
      <c r="J3323" s="17"/>
      <c r="K3323" s="17"/>
      <c r="L3323" s="17"/>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7"/>
      <c r="AI3323" s="17"/>
      <c r="AJ3323" s="17"/>
      <c r="AK3323" s="17"/>
      <c r="AL3323" s="17"/>
      <c r="AM3323" s="17"/>
      <c r="AN3323" s="17"/>
      <c r="AO3323" s="17"/>
      <c r="AP3323" s="17"/>
      <c r="AQ3323" s="17"/>
      <c r="AR3323" s="17"/>
      <c r="AS3323" s="17"/>
      <c r="AT3323" s="17"/>
      <c r="AU3323" s="17"/>
      <c r="AV3323" s="17"/>
      <c r="AW3323" s="17"/>
      <c r="AX3323" s="17"/>
      <c r="AY3323" s="17"/>
    </row>
    <row r="3324" spans="2:51">
      <c r="B3324" s="24" t="s">
        <v>16</v>
      </c>
      <c r="C3324" s="17"/>
      <c r="D3324" s="17"/>
      <c r="E3324" s="17"/>
      <c r="F3324" s="17"/>
      <c r="G3324" s="17"/>
      <c r="H3324" s="17"/>
      <c r="I3324" s="17"/>
      <c r="J3324" s="17"/>
      <c r="K3324" s="17"/>
      <c r="L3324" s="17"/>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7"/>
      <c r="AI3324" s="17"/>
      <c r="AJ3324" s="17"/>
      <c r="AK3324" s="17"/>
      <c r="AL3324" s="17"/>
      <c r="AM3324" s="17"/>
      <c r="AN3324" s="17"/>
      <c r="AO3324" s="17"/>
      <c r="AP3324" s="17"/>
      <c r="AQ3324" s="17"/>
      <c r="AR3324" s="17"/>
      <c r="AS3324" s="17"/>
      <c r="AT3324" s="17"/>
      <c r="AU3324" s="17"/>
      <c r="AV3324" s="17"/>
      <c r="AW3324" s="17"/>
      <c r="AX3324" s="17"/>
      <c r="AY3324" s="17"/>
    </row>
    <row r="3325" spans="2:51">
      <c r="B3325" t="s">
        <v>133</v>
      </c>
      <c r="C3325" s="17">
        <v>2.6541752486700002E-2</v>
      </c>
      <c r="D3325" s="17">
        <v>3.6620335979823899E-2</v>
      </c>
      <c r="E3325" s="17">
        <v>1.72723508342961E-2</v>
      </c>
      <c r="F3325" s="17"/>
      <c r="G3325" s="17">
        <v>3.2796385068959599E-2</v>
      </c>
      <c r="H3325" s="17">
        <v>4.0283717366567703E-2</v>
      </c>
      <c r="I3325" s="17">
        <v>4.1999572786266197E-2</v>
      </c>
      <c r="J3325" s="17">
        <v>2.4474499757113199E-2</v>
      </c>
      <c r="K3325" s="17">
        <v>1.7317787829613601E-2</v>
      </c>
      <c r="L3325" s="17">
        <v>1.0820019626449099E-2</v>
      </c>
      <c r="M3325" s="17"/>
      <c r="N3325" s="17">
        <v>3.29674241429481E-2</v>
      </c>
      <c r="O3325" s="17">
        <v>1.42653974222967E-2</v>
      </c>
      <c r="P3325" s="17">
        <v>3.5273080287266799E-2</v>
      </c>
      <c r="Q3325" s="17">
        <v>2.5268801390657299E-2</v>
      </c>
      <c r="R3325" s="17"/>
      <c r="S3325" s="17">
        <v>5.3966292471333603E-2</v>
      </c>
      <c r="T3325" s="17">
        <v>2.99074724344114E-2</v>
      </c>
      <c r="U3325" s="17">
        <v>7.1729469649807198E-3</v>
      </c>
      <c r="V3325" s="17">
        <v>2.9081251818287999E-2</v>
      </c>
      <c r="W3325" s="17">
        <v>1.02058539037123E-2</v>
      </c>
      <c r="X3325" s="17">
        <v>2.16664975164759E-2</v>
      </c>
      <c r="Y3325" s="17">
        <v>2.56351990647853E-2</v>
      </c>
      <c r="Z3325" s="17">
        <v>2.1084158596869899E-2</v>
      </c>
      <c r="AA3325" s="17">
        <v>2.8906556064899499E-2</v>
      </c>
      <c r="AB3325" s="17">
        <v>1.6585872019168901E-2</v>
      </c>
      <c r="AC3325" s="17">
        <v>1.4615875074963199E-2</v>
      </c>
      <c r="AD3325" s="17">
        <v>3.3166022380841598E-2</v>
      </c>
      <c r="AE3325" s="17"/>
      <c r="AF3325" s="17">
        <v>2.98146724050114E-2</v>
      </c>
      <c r="AG3325" s="17">
        <v>2.5915027007638199E-2</v>
      </c>
      <c r="AH3325" s="17">
        <v>1.5014740357622101E-2</v>
      </c>
      <c r="AI3325" s="17"/>
      <c r="AJ3325" s="17">
        <v>3.8459644839372503E-2</v>
      </c>
      <c r="AK3325" s="17">
        <v>2.6375601384712E-2</v>
      </c>
      <c r="AL3325" s="17">
        <v>2.3268657911299898E-2</v>
      </c>
      <c r="AM3325" s="17"/>
      <c r="AN3325" s="17">
        <v>2.8783606074606598E-2</v>
      </c>
      <c r="AO3325" s="17">
        <v>2.1716967171523001E-2</v>
      </c>
      <c r="AP3325" s="17">
        <v>2.7515248982139001E-2</v>
      </c>
      <c r="AQ3325" s="17">
        <v>5.3598574782107999E-2</v>
      </c>
      <c r="AR3325" s="17">
        <v>6.6075297726325005E-2</v>
      </c>
      <c r="AS3325" s="17"/>
      <c r="AT3325" s="17">
        <v>2.5236289065728602E-2</v>
      </c>
      <c r="AU3325" s="17">
        <v>4.0554906939798401E-2</v>
      </c>
      <c r="AV3325" s="17"/>
      <c r="AW3325" s="17">
        <v>2.25461607710736E-2</v>
      </c>
      <c r="AX3325" s="17">
        <v>4.8174361225049103E-2</v>
      </c>
      <c r="AY3325" s="17">
        <v>2.4914164296175101E-2</v>
      </c>
    </row>
    <row r="3326" spans="2:51">
      <c r="B3326" t="s">
        <v>134</v>
      </c>
      <c r="C3326" s="17">
        <v>9.6646966857938804E-2</v>
      </c>
      <c r="D3326" s="17">
        <v>0.101456275876531</v>
      </c>
      <c r="E3326" s="17">
        <v>9.2693467367717997E-2</v>
      </c>
      <c r="F3326" s="17"/>
      <c r="G3326" s="17">
        <v>0.158383058283557</v>
      </c>
      <c r="H3326" s="17">
        <v>0.15633644359059301</v>
      </c>
      <c r="I3326" s="17">
        <v>0.112280824497431</v>
      </c>
      <c r="J3326" s="17">
        <v>8.71258394078816E-2</v>
      </c>
      <c r="K3326" s="17">
        <v>6.16526581082118E-2</v>
      </c>
      <c r="L3326" s="17">
        <v>4.5126403437269397E-2</v>
      </c>
      <c r="M3326" s="17"/>
      <c r="N3326" s="17">
        <v>8.8328847017117004E-2</v>
      </c>
      <c r="O3326" s="17">
        <v>9.2508624761881306E-2</v>
      </c>
      <c r="P3326" s="17">
        <v>0.10160941981253099</v>
      </c>
      <c r="Q3326" s="17">
        <v>0.105749882536271</v>
      </c>
      <c r="R3326" s="17"/>
      <c r="S3326" s="17">
        <v>0.115450143955562</v>
      </c>
      <c r="T3326" s="17">
        <v>9.6124915620152601E-2</v>
      </c>
      <c r="U3326" s="17">
        <v>8.4615866608296605E-2</v>
      </c>
      <c r="V3326" s="17">
        <v>9.5949942703882907E-2</v>
      </c>
      <c r="W3326" s="17">
        <v>9.7509025611188502E-2</v>
      </c>
      <c r="X3326" s="17">
        <v>7.9341353305759296E-2</v>
      </c>
      <c r="Y3326" s="17">
        <v>0.115043986872492</v>
      </c>
      <c r="Z3326" s="17">
        <v>0.10603889614491099</v>
      </c>
      <c r="AA3326" s="17">
        <v>8.0944546291184999E-2</v>
      </c>
      <c r="AB3326" s="17">
        <v>9.9346877467297395E-2</v>
      </c>
      <c r="AC3326" s="17">
        <v>0.106977950954047</v>
      </c>
      <c r="AD3326" s="17">
        <v>6.6726911290776098E-2</v>
      </c>
      <c r="AE3326" s="17"/>
      <c r="AF3326" s="17">
        <v>9.1360427167852698E-2</v>
      </c>
      <c r="AG3326" s="17">
        <v>9.3884719499959496E-2</v>
      </c>
      <c r="AH3326" s="17">
        <v>0.10734787369646399</v>
      </c>
      <c r="AI3326" s="17"/>
      <c r="AJ3326" s="17">
        <v>9.9712078421383799E-2</v>
      </c>
      <c r="AK3326" s="17">
        <v>0.108990089025229</v>
      </c>
      <c r="AL3326" s="17">
        <v>7.9303807050780495E-2</v>
      </c>
      <c r="AM3326" s="17"/>
      <c r="AN3326" s="17">
        <v>8.5309479446065095E-2</v>
      </c>
      <c r="AO3326" s="17">
        <v>0.115771357996562</v>
      </c>
      <c r="AP3326" s="17">
        <v>9.6289970743498404E-2</v>
      </c>
      <c r="AQ3326" s="17">
        <v>0.10685736985359399</v>
      </c>
      <c r="AR3326" s="17">
        <v>0.14357542720490599</v>
      </c>
      <c r="AS3326" s="17"/>
      <c r="AT3326" s="17">
        <v>9.3145572279013905E-2</v>
      </c>
      <c r="AU3326" s="17">
        <v>0.12700285975709699</v>
      </c>
      <c r="AV3326" s="17"/>
      <c r="AW3326" s="17">
        <v>6.8749940923487907E-2</v>
      </c>
      <c r="AX3326" s="17">
        <v>0.177422460734073</v>
      </c>
      <c r="AY3326" s="17">
        <v>0.10463059728235501</v>
      </c>
    </row>
    <row r="3327" spans="2:51">
      <c r="B3327" t="s">
        <v>135</v>
      </c>
      <c r="C3327" s="17">
        <v>0.23402355615312601</v>
      </c>
      <c r="D3327" s="17">
        <v>0.20571158133850101</v>
      </c>
      <c r="E3327" s="17">
        <v>0.26132255050659198</v>
      </c>
      <c r="F3327" s="17"/>
      <c r="G3327" s="17">
        <v>0.22428301346725299</v>
      </c>
      <c r="H3327" s="17">
        <v>0.24311858745756201</v>
      </c>
      <c r="I3327" s="17">
        <v>0.23765711141345</v>
      </c>
      <c r="J3327" s="17">
        <v>0.21772041589669899</v>
      </c>
      <c r="K3327" s="17">
        <v>0.26377583911998997</v>
      </c>
      <c r="L3327" s="17">
        <v>0.221178306430795</v>
      </c>
      <c r="M3327" s="17"/>
      <c r="N3327" s="17">
        <v>0.17031747014367099</v>
      </c>
      <c r="O3327" s="17">
        <v>0.23859116617590201</v>
      </c>
      <c r="P3327" s="17">
        <v>0.243260654561438</v>
      </c>
      <c r="Q3327" s="17">
        <v>0.29066170392049001</v>
      </c>
      <c r="R3327" s="17"/>
      <c r="S3327" s="17">
        <v>0.21005063032583701</v>
      </c>
      <c r="T3327" s="17">
        <v>0.240874253363771</v>
      </c>
      <c r="U3327" s="17">
        <v>0.22767689050282999</v>
      </c>
      <c r="V3327" s="17">
        <v>0.23233566409629799</v>
      </c>
      <c r="W3327" s="17">
        <v>0.21623620637770799</v>
      </c>
      <c r="X3327" s="17">
        <v>0.27768942059766899</v>
      </c>
      <c r="Y3327" s="17">
        <v>0.23373631310248599</v>
      </c>
      <c r="Z3327" s="17">
        <v>0.22461860198450601</v>
      </c>
      <c r="AA3327" s="17">
        <v>0.26373715180003598</v>
      </c>
      <c r="AB3327" s="17">
        <v>0.196387460973977</v>
      </c>
      <c r="AC3327" s="17">
        <v>0.27050603032385201</v>
      </c>
      <c r="AD3327" s="17">
        <v>0.19867491210921401</v>
      </c>
      <c r="AE3327" s="17"/>
      <c r="AF3327" s="17">
        <v>0.25808859499965198</v>
      </c>
      <c r="AG3327" s="17">
        <v>0.195665286220849</v>
      </c>
      <c r="AH3327" s="17">
        <v>0.30174853373285199</v>
      </c>
      <c r="AI3327" s="17"/>
      <c r="AJ3327" s="17">
        <v>0.21357027987635299</v>
      </c>
      <c r="AK3327" s="17">
        <v>0.22699347525316901</v>
      </c>
      <c r="AL3327" s="17">
        <v>0.17300224171340101</v>
      </c>
      <c r="AM3327" s="17"/>
      <c r="AN3327" s="17">
        <v>0.28941285208911299</v>
      </c>
      <c r="AO3327" s="17">
        <v>0.222900308264809</v>
      </c>
      <c r="AP3327" s="17">
        <v>0.19098085402613599</v>
      </c>
      <c r="AQ3327" s="17">
        <v>0.185962563810987</v>
      </c>
      <c r="AR3327" s="17">
        <v>0.12075064338901299</v>
      </c>
      <c r="AS3327" s="17"/>
      <c r="AT3327" s="17">
        <v>0.23058997159938499</v>
      </c>
      <c r="AU3327" s="17">
        <v>0.27360777975190298</v>
      </c>
      <c r="AV3327" s="17"/>
      <c r="AW3327" s="17">
        <v>0.16119699335436499</v>
      </c>
      <c r="AX3327" s="17">
        <v>0.27281308075584099</v>
      </c>
      <c r="AY3327" s="17">
        <v>0.30224870933806097</v>
      </c>
    </row>
    <row r="3328" spans="2:51">
      <c r="B3328" t="s">
        <v>136</v>
      </c>
      <c r="C3328" s="17">
        <v>0.37760047517123002</v>
      </c>
      <c r="D3328" s="17">
        <v>0.35931653022722299</v>
      </c>
      <c r="E3328" s="17">
        <v>0.39294114776307398</v>
      </c>
      <c r="F3328" s="17"/>
      <c r="G3328" s="17">
        <v>0.37740133871864801</v>
      </c>
      <c r="H3328" s="17">
        <v>0.34799406258183102</v>
      </c>
      <c r="I3328" s="17">
        <v>0.34072908029782201</v>
      </c>
      <c r="J3328" s="17">
        <v>0.40333017759590001</v>
      </c>
      <c r="K3328" s="17">
        <v>0.36154130873301199</v>
      </c>
      <c r="L3328" s="17">
        <v>0.41660063508684803</v>
      </c>
      <c r="M3328" s="17"/>
      <c r="N3328" s="17">
        <v>0.40639731523745398</v>
      </c>
      <c r="O3328" s="17">
        <v>0.38513544162038998</v>
      </c>
      <c r="P3328" s="17">
        <v>0.37317968935760698</v>
      </c>
      <c r="Q3328" s="17">
        <v>0.33965238292987798</v>
      </c>
      <c r="R3328" s="17"/>
      <c r="S3328" s="17">
        <v>0.35289671506416098</v>
      </c>
      <c r="T3328" s="17">
        <v>0.39115047979461198</v>
      </c>
      <c r="U3328" s="17">
        <v>0.40857926068948403</v>
      </c>
      <c r="V3328" s="17">
        <v>0.35516226747508101</v>
      </c>
      <c r="W3328" s="17">
        <v>0.403601765213293</v>
      </c>
      <c r="X3328" s="17">
        <v>0.37226717515898999</v>
      </c>
      <c r="Y3328" s="17">
        <v>0.386628294935074</v>
      </c>
      <c r="Z3328" s="17">
        <v>0.37311647066338199</v>
      </c>
      <c r="AA3328" s="17">
        <v>0.383058282833318</v>
      </c>
      <c r="AB3328" s="17">
        <v>0.36036362232122299</v>
      </c>
      <c r="AC3328" s="17">
        <v>0.333657658912833</v>
      </c>
      <c r="AD3328" s="17">
        <v>0.42947102250204899</v>
      </c>
      <c r="AE3328" s="17"/>
      <c r="AF3328" s="17">
        <v>0.37874494678166398</v>
      </c>
      <c r="AG3328" s="17">
        <v>0.39089313157503902</v>
      </c>
      <c r="AH3328" s="17">
        <v>0.32265686347075501</v>
      </c>
      <c r="AI3328" s="17"/>
      <c r="AJ3328" s="17">
        <v>0.39038834568655401</v>
      </c>
      <c r="AK3328" s="17">
        <v>0.38515447487158999</v>
      </c>
      <c r="AL3328" s="17">
        <v>0.42839039394093398</v>
      </c>
      <c r="AM3328" s="17"/>
      <c r="AN3328" s="17">
        <v>0.35011050800147803</v>
      </c>
      <c r="AO3328" s="17">
        <v>0.39468019577053098</v>
      </c>
      <c r="AP3328" s="17">
        <v>0.40644897092024501</v>
      </c>
      <c r="AQ3328" s="17">
        <v>0.34679305702233498</v>
      </c>
      <c r="AR3328" s="17">
        <v>0.28858159863970101</v>
      </c>
      <c r="AS3328" s="17"/>
      <c r="AT3328" s="17">
        <v>0.38296288851721499</v>
      </c>
      <c r="AU3328" s="17">
        <v>0.32474478950631303</v>
      </c>
      <c r="AV3328" s="17"/>
      <c r="AW3328" s="17">
        <v>0.43496160836604197</v>
      </c>
      <c r="AX3328" s="17">
        <v>0.35381388907173</v>
      </c>
      <c r="AY3328" s="17">
        <v>0.322000626302264</v>
      </c>
    </row>
    <row r="3329" spans="2:51">
      <c r="B3329" t="s">
        <v>137</v>
      </c>
      <c r="C3329" s="17">
        <v>0.204709746903732</v>
      </c>
      <c r="D3329" s="17">
        <v>0.261448302552651</v>
      </c>
      <c r="E3329" s="17">
        <v>0.15156519853395201</v>
      </c>
      <c r="F3329" s="17"/>
      <c r="G3329" s="17">
        <v>0.152385548909306</v>
      </c>
      <c r="H3329" s="17">
        <v>0.14178808060609099</v>
      </c>
      <c r="I3329" s="17">
        <v>0.202063623673985</v>
      </c>
      <c r="J3329" s="17">
        <v>0.191759907235663</v>
      </c>
      <c r="K3329" s="17">
        <v>0.24148691632630101</v>
      </c>
      <c r="L3329" s="17">
        <v>0.260592242797544</v>
      </c>
      <c r="M3329" s="17"/>
      <c r="N3329" s="17">
        <v>0.27781182182962899</v>
      </c>
      <c r="O3329" s="17">
        <v>0.21533811748196199</v>
      </c>
      <c r="P3329" s="17">
        <v>0.16754270882907299</v>
      </c>
      <c r="Q3329" s="17">
        <v>0.147506197531415</v>
      </c>
      <c r="R3329" s="17"/>
      <c r="S3329" s="17">
        <v>0.19934260504998999</v>
      </c>
      <c r="T3329" s="17">
        <v>0.19533847519122699</v>
      </c>
      <c r="U3329" s="17">
        <v>0.221890773794541</v>
      </c>
      <c r="V3329" s="17">
        <v>0.243162905334708</v>
      </c>
      <c r="W3329" s="17">
        <v>0.207326426162806</v>
      </c>
      <c r="X3329" s="17">
        <v>0.171894088223425</v>
      </c>
      <c r="Y3329" s="17">
        <v>0.18009837790014799</v>
      </c>
      <c r="Z3329" s="17">
        <v>0.214008466961572</v>
      </c>
      <c r="AA3329" s="17">
        <v>0.17869062280374701</v>
      </c>
      <c r="AB3329" s="17">
        <v>0.25879777354468397</v>
      </c>
      <c r="AC3329" s="17">
        <v>0.209158736134267</v>
      </c>
      <c r="AD3329" s="17">
        <v>0.19810415480158899</v>
      </c>
      <c r="AE3329" s="17"/>
      <c r="AF3329" s="17">
        <v>0.18562966335520001</v>
      </c>
      <c r="AG3329" s="17">
        <v>0.24630794805772099</v>
      </c>
      <c r="AH3329" s="17">
        <v>0.145861902971021</v>
      </c>
      <c r="AI3329" s="17"/>
      <c r="AJ3329" s="17">
        <v>0.218090979252517</v>
      </c>
      <c r="AK3329" s="17">
        <v>0.204032919879961</v>
      </c>
      <c r="AL3329" s="17">
        <v>0.257079612686619</v>
      </c>
      <c r="AM3329" s="17"/>
      <c r="AN3329" s="17">
        <v>0.152698308117585</v>
      </c>
      <c r="AO3329" s="17">
        <v>0.18316127064721599</v>
      </c>
      <c r="AP3329" s="17">
        <v>0.24137611069273901</v>
      </c>
      <c r="AQ3329" s="17">
        <v>0.26256643472429397</v>
      </c>
      <c r="AR3329" s="17">
        <v>0.35476693662665099</v>
      </c>
      <c r="AS3329" s="17"/>
      <c r="AT3329" s="17">
        <v>0.20930189633226101</v>
      </c>
      <c r="AU3329" s="17">
        <v>0.15930996568234701</v>
      </c>
      <c r="AV3329" s="17"/>
      <c r="AW3329" s="17">
        <v>0.29277618484186002</v>
      </c>
      <c r="AX3329" s="17">
        <v>9.8928474323215498E-2</v>
      </c>
      <c r="AY3329" s="17">
        <v>0.138419266469298</v>
      </c>
    </row>
    <row r="3330" spans="2:51">
      <c r="B3330" t="s">
        <v>119</v>
      </c>
      <c r="C3330" s="17">
        <v>6.04775024272729E-2</v>
      </c>
      <c r="D3330" s="17">
        <v>3.5446974025269903E-2</v>
      </c>
      <c r="E3330" s="17">
        <v>8.4205284994367802E-2</v>
      </c>
      <c r="F3330" s="17"/>
      <c r="G3330" s="17">
        <v>5.47506555522764E-2</v>
      </c>
      <c r="H3330" s="17">
        <v>7.0479108397355397E-2</v>
      </c>
      <c r="I3330" s="17">
        <v>6.5269787331045104E-2</v>
      </c>
      <c r="J3330" s="17">
        <v>7.5589160106742603E-2</v>
      </c>
      <c r="K3330" s="17">
        <v>5.4225489882872603E-2</v>
      </c>
      <c r="L3330" s="17">
        <v>4.5682392621094199E-2</v>
      </c>
      <c r="M3330" s="17"/>
      <c r="N3330" s="17">
        <v>2.4177121629182001E-2</v>
      </c>
      <c r="O3330" s="17">
        <v>5.41612525375679E-2</v>
      </c>
      <c r="P3330" s="17">
        <v>7.91344471520848E-2</v>
      </c>
      <c r="Q3330" s="17">
        <v>9.1161031691288794E-2</v>
      </c>
      <c r="R3330" s="17"/>
      <c r="S3330" s="17">
        <v>6.8293613133116104E-2</v>
      </c>
      <c r="T3330" s="17">
        <v>4.6604403595825197E-2</v>
      </c>
      <c r="U3330" s="17">
        <v>5.0064261439868502E-2</v>
      </c>
      <c r="V3330" s="17">
        <v>4.4307968571742101E-2</v>
      </c>
      <c r="W3330" s="17">
        <v>6.5120722731292199E-2</v>
      </c>
      <c r="X3330" s="17">
        <v>7.7141465197680795E-2</v>
      </c>
      <c r="Y3330" s="17">
        <v>5.8857828125014298E-2</v>
      </c>
      <c r="Z3330" s="17">
        <v>6.1133405648759201E-2</v>
      </c>
      <c r="AA3330" s="17">
        <v>6.4662840206814301E-2</v>
      </c>
      <c r="AB3330" s="17">
        <v>6.8518393673649494E-2</v>
      </c>
      <c r="AC3330" s="17">
        <v>6.5083748600037697E-2</v>
      </c>
      <c r="AD3330" s="17">
        <v>7.38569769155311E-2</v>
      </c>
      <c r="AE3330" s="17"/>
      <c r="AF3330" s="17">
        <v>5.6361695290620302E-2</v>
      </c>
      <c r="AG3330" s="17">
        <v>4.7333887638792697E-2</v>
      </c>
      <c r="AH3330" s="17">
        <v>0.107370085771286</v>
      </c>
      <c r="AI3330" s="17"/>
      <c r="AJ3330" s="17">
        <v>3.9778671923820098E-2</v>
      </c>
      <c r="AK3330" s="17">
        <v>4.8453439585338397E-2</v>
      </c>
      <c r="AL3330" s="17">
        <v>3.8955286696966102E-2</v>
      </c>
      <c r="AM3330" s="17"/>
      <c r="AN3330" s="17">
        <v>9.3685246271152697E-2</v>
      </c>
      <c r="AO3330" s="17">
        <v>6.1769900149358702E-2</v>
      </c>
      <c r="AP3330" s="17">
        <v>3.7388844635242197E-2</v>
      </c>
      <c r="AQ3330" s="17">
        <v>4.4221999806680602E-2</v>
      </c>
      <c r="AR3330" s="17">
        <v>2.62500964134041E-2</v>
      </c>
      <c r="AS3330" s="17"/>
      <c r="AT3330" s="17">
        <v>5.8763382206396202E-2</v>
      </c>
      <c r="AU3330" s="17">
        <v>7.4779698362541697E-2</v>
      </c>
      <c r="AV3330" s="17"/>
      <c r="AW3330" s="17">
        <v>1.9769111743171301E-2</v>
      </c>
      <c r="AX3330" s="17">
        <v>4.88477338900919E-2</v>
      </c>
      <c r="AY3330" s="17">
        <v>0.107786636311846</v>
      </c>
    </row>
    <row r="3331" spans="2:51">
      <c r="B3331" t="s">
        <v>138</v>
      </c>
      <c r="C3331" s="17">
        <v>0.123188719344639</v>
      </c>
      <c r="D3331" s="17">
        <v>0.138076611856355</v>
      </c>
      <c r="E3331" s="17">
        <v>0.109965818202014</v>
      </c>
      <c r="F3331" s="17"/>
      <c r="G3331" s="17">
        <v>0.19117944335251599</v>
      </c>
      <c r="H3331" s="17">
        <v>0.19662016095716101</v>
      </c>
      <c r="I3331" s="17">
        <v>0.154280397283697</v>
      </c>
      <c r="J3331" s="17">
        <v>0.111600339164995</v>
      </c>
      <c r="K3331" s="17">
        <v>7.8970445937825304E-2</v>
      </c>
      <c r="L3331" s="17">
        <v>5.5946423063718498E-2</v>
      </c>
      <c r="M3331" s="17"/>
      <c r="N3331" s="17">
        <v>0.121296271160065</v>
      </c>
      <c r="O3331" s="17">
        <v>0.106774022184178</v>
      </c>
      <c r="P3331" s="17">
        <v>0.13688250009979799</v>
      </c>
      <c r="Q3331" s="17">
        <v>0.131018683926929</v>
      </c>
      <c r="R3331" s="17"/>
      <c r="S3331" s="17">
        <v>0.16941643642689599</v>
      </c>
      <c r="T3331" s="17">
        <v>0.12603238805456399</v>
      </c>
      <c r="U3331" s="17">
        <v>9.1788813573277395E-2</v>
      </c>
      <c r="V3331" s="17">
        <v>0.12503119452217101</v>
      </c>
      <c r="W3331" s="17">
        <v>0.107714879514901</v>
      </c>
      <c r="X3331" s="17">
        <v>0.101007850822235</v>
      </c>
      <c r="Y3331" s="17">
        <v>0.14067918593727699</v>
      </c>
      <c r="Z3331" s="17">
        <v>0.12712305474178101</v>
      </c>
      <c r="AA3331" s="17">
        <v>0.109851102356085</v>
      </c>
      <c r="AB3331" s="17">
        <v>0.11593274948646599</v>
      </c>
      <c r="AC3331" s="17">
        <v>0.121593826029011</v>
      </c>
      <c r="AD3331" s="17">
        <v>9.9892933671617598E-2</v>
      </c>
      <c r="AE3331" s="17"/>
      <c r="AF3331" s="17">
        <v>0.121175099572864</v>
      </c>
      <c r="AG3331" s="17">
        <v>0.119799746507598</v>
      </c>
      <c r="AH3331" s="17">
        <v>0.12236261405408599</v>
      </c>
      <c r="AI3331" s="17"/>
      <c r="AJ3331" s="17">
        <v>0.138171723260756</v>
      </c>
      <c r="AK3331" s="17">
        <v>0.13536569040994101</v>
      </c>
      <c r="AL3331" s="17">
        <v>0.10257246496208</v>
      </c>
      <c r="AM3331" s="17"/>
      <c r="AN3331" s="17">
        <v>0.114093085520672</v>
      </c>
      <c r="AO3331" s="17">
        <v>0.13748832516808501</v>
      </c>
      <c r="AP3331" s="17">
        <v>0.123805219725637</v>
      </c>
      <c r="AQ3331" s="17">
        <v>0.16045594463570201</v>
      </c>
      <c r="AR3331" s="17">
        <v>0.20965072493123099</v>
      </c>
      <c r="AS3331" s="17"/>
      <c r="AT3331" s="17">
        <v>0.118381861344743</v>
      </c>
      <c r="AU3331" s="17">
        <v>0.16755776669689601</v>
      </c>
      <c r="AV3331" s="17"/>
      <c r="AW3331" s="17">
        <v>9.1296101694561496E-2</v>
      </c>
      <c r="AX3331" s="17">
        <v>0.22559682195912201</v>
      </c>
      <c r="AY3331" s="17">
        <v>0.12954476157853101</v>
      </c>
    </row>
    <row r="3332" spans="2:51">
      <c r="B3332" t="s">
        <v>139</v>
      </c>
      <c r="C3332" s="17">
        <v>0.58231022207496197</v>
      </c>
      <c r="D3332" s="17">
        <v>0.62076483277987404</v>
      </c>
      <c r="E3332" s="17">
        <v>0.54450634629702699</v>
      </c>
      <c r="F3332" s="17"/>
      <c r="G3332" s="17">
        <v>0.52978688762795401</v>
      </c>
      <c r="H3332" s="17">
        <v>0.48978214318792102</v>
      </c>
      <c r="I3332" s="17">
        <v>0.54279270397180701</v>
      </c>
      <c r="J3332" s="17">
        <v>0.595090084831563</v>
      </c>
      <c r="K3332" s="17">
        <v>0.60302822505931197</v>
      </c>
      <c r="L3332" s="17">
        <v>0.67719287788439297</v>
      </c>
      <c r="M3332" s="17"/>
      <c r="N3332" s="17">
        <v>0.68420913706708197</v>
      </c>
      <c r="O3332" s="17">
        <v>0.60047355910235201</v>
      </c>
      <c r="P3332" s="17">
        <v>0.540722398186679</v>
      </c>
      <c r="Q3332" s="17">
        <v>0.48715858046129301</v>
      </c>
      <c r="R3332" s="17"/>
      <c r="S3332" s="17">
        <v>0.552239320114151</v>
      </c>
      <c r="T3332" s="17">
        <v>0.58648895498583997</v>
      </c>
      <c r="U3332" s="17">
        <v>0.63047003448402505</v>
      </c>
      <c r="V3332" s="17">
        <v>0.59832517280978903</v>
      </c>
      <c r="W3332" s="17">
        <v>0.61092819137609899</v>
      </c>
      <c r="X3332" s="17">
        <v>0.54416126338241499</v>
      </c>
      <c r="Y3332" s="17">
        <v>0.56672667283522205</v>
      </c>
      <c r="Z3332" s="17">
        <v>0.58712493762495399</v>
      </c>
      <c r="AA3332" s="17">
        <v>0.56174890563706503</v>
      </c>
      <c r="AB3332" s="17">
        <v>0.61916139586590702</v>
      </c>
      <c r="AC3332" s="17">
        <v>0.5428163950471</v>
      </c>
      <c r="AD3332" s="17">
        <v>0.62757517730363799</v>
      </c>
      <c r="AE3332" s="17"/>
      <c r="AF3332" s="17">
        <v>0.56437461013686396</v>
      </c>
      <c r="AG3332" s="17">
        <v>0.63720107963275996</v>
      </c>
      <c r="AH3332" s="17">
        <v>0.46851876644177598</v>
      </c>
      <c r="AI3332" s="17"/>
      <c r="AJ3332" s="17">
        <v>0.60847932493907098</v>
      </c>
      <c r="AK3332" s="17">
        <v>0.58918739475155102</v>
      </c>
      <c r="AL3332" s="17">
        <v>0.68547000662755297</v>
      </c>
      <c r="AM3332" s="17"/>
      <c r="AN3332" s="17">
        <v>0.50280881611906303</v>
      </c>
      <c r="AO3332" s="17">
        <v>0.57784146641774803</v>
      </c>
      <c r="AP3332" s="17">
        <v>0.64782508161298502</v>
      </c>
      <c r="AQ3332" s="17">
        <v>0.60935949174662996</v>
      </c>
      <c r="AR3332" s="17">
        <v>0.64334853526635205</v>
      </c>
      <c r="AS3332" s="17"/>
      <c r="AT3332" s="17">
        <v>0.59226478484947598</v>
      </c>
      <c r="AU3332" s="17">
        <v>0.48405475518865998</v>
      </c>
      <c r="AV3332" s="17"/>
      <c r="AW3332" s="17">
        <v>0.727737793207902</v>
      </c>
      <c r="AX3332" s="17">
        <v>0.452742363394945</v>
      </c>
      <c r="AY3332" s="17">
        <v>0.46041989277156198</v>
      </c>
    </row>
    <row r="3333" spans="2:51">
      <c r="B3333" t="s">
        <v>140</v>
      </c>
      <c r="C3333" s="17">
        <v>-0.45912150273032298</v>
      </c>
      <c r="D3333" s="17">
        <v>-0.48268822092351898</v>
      </c>
      <c r="E3333" s="17">
        <v>-0.43454052809501198</v>
      </c>
      <c r="F3333" s="17"/>
      <c r="G3333" s="17">
        <v>-0.33860744427543699</v>
      </c>
      <c r="H3333" s="17">
        <v>-0.29316198223076001</v>
      </c>
      <c r="I3333" s="17">
        <v>-0.38851230668810999</v>
      </c>
      <c r="J3333" s="17">
        <v>-0.48348974566656899</v>
      </c>
      <c r="K3333" s="17">
        <v>-0.52405777912148699</v>
      </c>
      <c r="L3333" s="17">
        <v>-0.62124645482067398</v>
      </c>
      <c r="M3333" s="17"/>
      <c r="N3333" s="17">
        <v>-0.56291286590701695</v>
      </c>
      <c r="O3333" s="17">
        <v>-0.49369953691817497</v>
      </c>
      <c r="P3333" s="17">
        <v>-0.40383989808688098</v>
      </c>
      <c r="Q3333" s="17">
        <v>-0.35613989653436401</v>
      </c>
      <c r="R3333" s="17"/>
      <c r="S3333" s="17">
        <v>-0.38282288368725498</v>
      </c>
      <c r="T3333" s="17">
        <v>-0.46045656693127601</v>
      </c>
      <c r="U3333" s="17">
        <v>-0.53868122091074699</v>
      </c>
      <c r="V3333" s="17">
        <v>-0.47329397828761799</v>
      </c>
      <c r="W3333" s="17">
        <v>-0.503213311861198</v>
      </c>
      <c r="X3333" s="17">
        <v>-0.44315341256017998</v>
      </c>
      <c r="Y3333" s="17">
        <v>-0.42604748689794503</v>
      </c>
      <c r="Z3333" s="17">
        <v>-0.46000188288317401</v>
      </c>
      <c r="AA3333" s="17">
        <v>-0.451897803280981</v>
      </c>
      <c r="AB3333" s="17">
        <v>-0.50322864637944098</v>
      </c>
      <c r="AC3333" s="17">
        <v>-0.42122256901809002</v>
      </c>
      <c r="AD3333" s="17">
        <v>-0.52768224363201999</v>
      </c>
      <c r="AE3333" s="17"/>
      <c r="AF3333" s="17">
        <v>-0.44319951056399898</v>
      </c>
      <c r="AG3333" s="17">
        <v>-0.51740133312516201</v>
      </c>
      <c r="AH3333" s="17">
        <v>-0.34615615238768899</v>
      </c>
      <c r="AI3333" s="17"/>
      <c r="AJ3333" s="17">
        <v>-0.47030760167831498</v>
      </c>
      <c r="AK3333" s="17">
        <v>-0.45382170434161001</v>
      </c>
      <c r="AL3333" s="17">
        <v>-0.58289754166547203</v>
      </c>
      <c r="AM3333" s="17"/>
      <c r="AN3333" s="17">
        <v>-0.38871573059839098</v>
      </c>
      <c r="AO3333" s="17">
        <v>-0.44035314124966302</v>
      </c>
      <c r="AP3333" s="17">
        <v>-0.52401986188734695</v>
      </c>
      <c r="AQ3333" s="17">
        <v>-0.448903547110927</v>
      </c>
      <c r="AR3333" s="17">
        <v>-0.433697810335121</v>
      </c>
      <c r="AS3333" s="17"/>
      <c r="AT3333" s="17">
        <v>-0.47388292350473399</v>
      </c>
      <c r="AU3333" s="17">
        <v>-0.316496988491764</v>
      </c>
      <c r="AV3333" s="17"/>
      <c r="AW3333" s="17">
        <v>-0.63644169151334096</v>
      </c>
      <c r="AX3333" s="17">
        <v>-0.227145541435823</v>
      </c>
      <c r="AY3333" s="17">
        <v>-0.33087513119303102</v>
      </c>
    </row>
    <row r="3334" spans="2:51">
      <c r="C3334" s="17"/>
      <c r="D3334" s="17"/>
      <c r="E3334" s="17"/>
      <c r="F3334" s="17"/>
      <c r="G3334" s="17"/>
      <c r="H3334" s="17"/>
      <c r="I3334" s="17"/>
      <c r="J3334" s="17"/>
      <c r="K3334" s="17"/>
      <c r="L3334" s="17"/>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7"/>
      <c r="AI3334" s="17"/>
      <c r="AJ3334" s="17"/>
      <c r="AK3334" s="17"/>
      <c r="AL3334" s="17"/>
      <c r="AM3334" s="17"/>
      <c r="AN3334" s="17"/>
      <c r="AO3334" s="17"/>
      <c r="AP3334" s="17"/>
      <c r="AQ3334" s="17"/>
      <c r="AR3334" s="17"/>
      <c r="AS3334" s="17"/>
      <c r="AT3334" s="17"/>
      <c r="AU3334" s="17"/>
      <c r="AV3334" s="17"/>
      <c r="AW3334" s="17"/>
      <c r="AX3334" s="17"/>
      <c r="AY3334" s="17"/>
    </row>
    <row r="3335" spans="2:51">
      <c r="B3335" s="6" t="s">
        <v>654</v>
      </c>
      <c r="C3335" s="17"/>
      <c r="D3335" s="17"/>
      <c r="E3335" s="17"/>
      <c r="F3335" s="17"/>
      <c r="G3335" s="17"/>
      <c r="H3335" s="17"/>
      <c r="I3335" s="17"/>
      <c r="J3335" s="17"/>
      <c r="K3335" s="17"/>
      <c r="L3335" s="17"/>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7"/>
      <c r="AI3335" s="17"/>
      <c r="AJ3335" s="17"/>
      <c r="AK3335" s="17"/>
      <c r="AL3335" s="17"/>
      <c r="AM3335" s="17"/>
      <c r="AN3335" s="17"/>
      <c r="AO3335" s="17"/>
      <c r="AP3335" s="17"/>
      <c r="AQ3335" s="17"/>
      <c r="AR3335" s="17"/>
      <c r="AS3335" s="17"/>
      <c r="AT3335" s="17"/>
      <c r="AU3335" s="17"/>
      <c r="AV3335" s="17"/>
      <c r="AW3335" s="17"/>
      <c r="AX3335" s="17"/>
      <c r="AY3335" s="17"/>
    </row>
    <row r="3336" spans="2:51">
      <c r="B3336" s="24" t="s">
        <v>16</v>
      </c>
      <c r="C3336" s="17"/>
      <c r="D3336" s="17"/>
      <c r="E3336" s="17"/>
      <c r="F3336" s="17"/>
      <c r="G3336" s="17"/>
      <c r="H3336" s="17"/>
      <c r="I3336" s="17"/>
      <c r="J3336" s="17"/>
      <c r="K3336" s="17"/>
      <c r="L3336" s="17"/>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7"/>
      <c r="AI3336" s="17"/>
      <c r="AJ3336" s="17"/>
      <c r="AK3336" s="17"/>
      <c r="AL3336" s="17"/>
      <c r="AM3336" s="17"/>
      <c r="AN3336" s="17"/>
      <c r="AO3336" s="17"/>
      <c r="AP3336" s="17"/>
      <c r="AQ3336" s="17"/>
      <c r="AR3336" s="17"/>
      <c r="AS3336" s="17"/>
      <c r="AT3336" s="17"/>
      <c r="AU3336" s="17"/>
      <c r="AV3336" s="17"/>
      <c r="AW3336" s="17"/>
      <c r="AX3336" s="17"/>
      <c r="AY3336" s="17"/>
    </row>
    <row r="3337" spans="2:51">
      <c r="B3337" t="s">
        <v>133</v>
      </c>
      <c r="C3337" s="17">
        <v>3.4095686932506801E-2</v>
      </c>
      <c r="D3337" s="17">
        <v>4.2681557076375998E-2</v>
      </c>
      <c r="E3337" s="17">
        <v>2.6368268521144999E-2</v>
      </c>
      <c r="F3337" s="17"/>
      <c r="G3337" s="17">
        <v>7.3339584183807399E-2</v>
      </c>
      <c r="H3337" s="17">
        <v>6.1793170022805599E-2</v>
      </c>
      <c r="I3337" s="17">
        <v>3.6765191673702E-2</v>
      </c>
      <c r="J3337" s="17">
        <v>2.6195351884637799E-2</v>
      </c>
      <c r="K3337" s="17">
        <v>2.19447552593562E-2</v>
      </c>
      <c r="L3337" s="17">
        <v>8.1371825528903097E-3</v>
      </c>
      <c r="M3337" s="17"/>
      <c r="N3337" s="17">
        <v>3.9832414389869099E-2</v>
      </c>
      <c r="O3337" s="17">
        <v>2.2138026703305998E-2</v>
      </c>
      <c r="P3337" s="17">
        <v>3.7862255314718402E-2</v>
      </c>
      <c r="Q3337" s="17">
        <v>3.7293760008157303E-2</v>
      </c>
      <c r="R3337" s="17"/>
      <c r="S3337" s="17">
        <v>7.0223202415516606E-2</v>
      </c>
      <c r="T3337" s="17">
        <v>2.3924192434545001E-2</v>
      </c>
      <c r="U3337" s="17">
        <v>3.5408510445843297E-2</v>
      </c>
      <c r="V3337" s="17">
        <v>1.0147736139869501E-2</v>
      </c>
      <c r="W3337" s="17">
        <v>4.7065999930258499E-2</v>
      </c>
      <c r="X3337" s="17">
        <v>4.7332653004069601E-2</v>
      </c>
      <c r="Y3337" s="17">
        <v>1.9818966291307302E-2</v>
      </c>
      <c r="Z3337" s="17">
        <v>1.06863831094571E-2</v>
      </c>
      <c r="AA3337" s="17">
        <v>3.4101816803797098E-2</v>
      </c>
      <c r="AB3337" s="17">
        <v>2.82997384397073E-2</v>
      </c>
      <c r="AC3337" s="17">
        <v>2.8644224247226902E-2</v>
      </c>
      <c r="AD3337" s="17">
        <v>1.2979309072164E-2</v>
      </c>
      <c r="AE3337" s="17"/>
      <c r="AF3337" s="17">
        <v>3.0606778375425501E-2</v>
      </c>
      <c r="AG3337" s="17">
        <v>3.7151221173429103E-2</v>
      </c>
      <c r="AH3337" s="17">
        <v>3.16744714202781E-2</v>
      </c>
      <c r="AI3337" s="17"/>
      <c r="AJ3337" s="17">
        <v>3.5473825526000903E-2</v>
      </c>
      <c r="AK3337" s="17">
        <v>3.4518505623650803E-2</v>
      </c>
      <c r="AL3337" s="17">
        <v>2.6238212400028701E-2</v>
      </c>
      <c r="AM3337" s="17"/>
      <c r="AN3337" s="17">
        <v>3.1358601266701203E-2</v>
      </c>
      <c r="AO3337" s="17">
        <v>3.6507132983892597E-2</v>
      </c>
      <c r="AP3337" s="17">
        <v>3.50619525523048E-2</v>
      </c>
      <c r="AQ3337" s="17">
        <v>5.1678277103475702E-2</v>
      </c>
      <c r="AR3337" s="17">
        <v>8.9994698138431903E-2</v>
      </c>
      <c r="AS3337" s="17"/>
      <c r="AT3337" s="17">
        <v>3.1935818601127597E-2</v>
      </c>
      <c r="AU3337" s="17">
        <v>5.8400646196196303E-2</v>
      </c>
      <c r="AV3337" s="17"/>
      <c r="AW3337" s="17">
        <v>3.03122895148378E-2</v>
      </c>
      <c r="AX3337" s="17">
        <v>5.2361226739978603E-2</v>
      </c>
      <c r="AY3337" s="17">
        <v>3.3590575923131097E-2</v>
      </c>
    </row>
    <row r="3338" spans="2:51">
      <c r="B3338" t="s">
        <v>134</v>
      </c>
      <c r="C3338" s="17">
        <v>0.119854199882463</v>
      </c>
      <c r="D3338" s="17">
        <v>0.11425630614931601</v>
      </c>
      <c r="E3338" s="17">
        <v>0.12632414730984101</v>
      </c>
      <c r="F3338" s="17"/>
      <c r="G3338" s="17">
        <v>0.14157830745521499</v>
      </c>
      <c r="H3338" s="17">
        <v>0.195810952921387</v>
      </c>
      <c r="I3338" s="17">
        <v>0.14420628211282199</v>
      </c>
      <c r="J3338" s="17">
        <v>0.11459753381059901</v>
      </c>
      <c r="K3338" s="17">
        <v>7.9027100298610903E-2</v>
      </c>
      <c r="L3338" s="17">
        <v>6.8866961127254198E-2</v>
      </c>
      <c r="M3338" s="17"/>
      <c r="N3338" s="17">
        <v>0.10330427481818399</v>
      </c>
      <c r="O3338" s="17">
        <v>0.123329086806411</v>
      </c>
      <c r="P3338" s="17">
        <v>0.135002260121696</v>
      </c>
      <c r="Q3338" s="17">
        <v>0.12396748062744101</v>
      </c>
      <c r="R3338" s="17"/>
      <c r="S3338" s="17">
        <v>0.12785272265400699</v>
      </c>
      <c r="T3338" s="17">
        <v>0.12874208946295099</v>
      </c>
      <c r="U3338" s="17">
        <v>0.100282316725887</v>
      </c>
      <c r="V3338" s="17">
        <v>0.105555469843867</v>
      </c>
      <c r="W3338" s="17">
        <v>0.135562029631523</v>
      </c>
      <c r="X3338" s="17">
        <v>0.119732980582558</v>
      </c>
      <c r="Y3338" s="17">
        <v>0.12617328344349299</v>
      </c>
      <c r="Z3338" s="17">
        <v>9.3001066739443194E-2</v>
      </c>
      <c r="AA3338" s="17">
        <v>0.132558543623786</v>
      </c>
      <c r="AB3338" s="17">
        <v>9.65751947215365E-2</v>
      </c>
      <c r="AC3338" s="17">
        <v>0.118850192578841</v>
      </c>
      <c r="AD3338" s="17">
        <v>0.151041792793246</v>
      </c>
      <c r="AE3338" s="17"/>
      <c r="AF3338" s="17">
        <v>0.119940484143641</v>
      </c>
      <c r="AG3338" s="17">
        <v>0.102044832458754</v>
      </c>
      <c r="AH3338" s="17">
        <v>0.16795344915705299</v>
      </c>
      <c r="AI3338" s="17"/>
      <c r="AJ3338" s="17">
        <v>0.131147761199332</v>
      </c>
      <c r="AK3338" s="17">
        <v>0.13544235332996599</v>
      </c>
      <c r="AL3338" s="17">
        <v>0.120221441353371</v>
      </c>
      <c r="AM3338" s="17"/>
      <c r="AN3338" s="17">
        <v>9.5806581897844106E-2</v>
      </c>
      <c r="AO3338" s="17">
        <v>0.138438452671866</v>
      </c>
      <c r="AP3338" s="17">
        <v>0.12826519974848899</v>
      </c>
      <c r="AQ3338" s="17">
        <v>0.13132254705985799</v>
      </c>
      <c r="AR3338" s="17">
        <v>8.6443120327690207E-2</v>
      </c>
      <c r="AS3338" s="17"/>
      <c r="AT3338" s="17">
        <v>0.11308938277038801</v>
      </c>
      <c r="AU3338" s="17">
        <v>0.18785953011767101</v>
      </c>
      <c r="AV3338" s="17"/>
      <c r="AW3338" s="17">
        <v>8.5014667467427807E-2</v>
      </c>
      <c r="AX3338" s="17">
        <v>0.19479144003211299</v>
      </c>
      <c r="AY3338" s="17">
        <v>0.13819768319049899</v>
      </c>
    </row>
    <row r="3339" spans="2:51">
      <c r="B3339" t="s">
        <v>135</v>
      </c>
      <c r="C3339" s="17">
        <v>0.26561377126483099</v>
      </c>
      <c r="D3339" s="17">
        <v>0.24832785672529001</v>
      </c>
      <c r="E3339" s="17">
        <v>0.28214158270501699</v>
      </c>
      <c r="F3339" s="17"/>
      <c r="G3339" s="17">
        <v>0.30947348591095902</v>
      </c>
      <c r="H3339" s="17">
        <v>0.24289671065902799</v>
      </c>
      <c r="I3339" s="17">
        <v>0.24544046004140499</v>
      </c>
      <c r="J3339" s="17">
        <v>0.28636333171297701</v>
      </c>
      <c r="K3339" s="17">
        <v>0.26764065549047</v>
      </c>
      <c r="L3339" s="17">
        <v>0.261007994629953</v>
      </c>
      <c r="M3339" s="17"/>
      <c r="N3339" s="17">
        <v>0.21113352831948801</v>
      </c>
      <c r="O3339" s="17">
        <v>0.25279604032195802</v>
      </c>
      <c r="P3339" s="17">
        <v>0.29311031338358601</v>
      </c>
      <c r="Q3339" s="17">
        <v>0.30932407510050403</v>
      </c>
      <c r="R3339" s="17"/>
      <c r="S3339" s="17">
        <v>0.25984788627074201</v>
      </c>
      <c r="T3339" s="17">
        <v>0.23944354666600901</v>
      </c>
      <c r="U3339" s="17">
        <v>0.27924051674056399</v>
      </c>
      <c r="V3339" s="17">
        <v>0.303842648845562</v>
      </c>
      <c r="W3339" s="17">
        <v>0.253090141170075</v>
      </c>
      <c r="X3339" s="17">
        <v>0.26684505077624698</v>
      </c>
      <c r="Y3339" s="17">
        <v>0.26578989045999601</v>
      </c>
      <c r="Z3339" s="17">
        <v>0.33338908125721201</v>
      </c>
      <c r="AA3339" s="17">
        <v>0.248457416494583</v>
      </c>
      <c r="AB3339" s="17">
        <v>0.26828930363606901</v>
      </c>
      <c r="AC3339" s="17">
        <v>0.240442052452534</v>
      </c>
      <c r="AD3339" s="17">
        <v>0.28805623517161499</v>
      </c>
      <c r="AE3339" s="17"/>
      <c r="AF3339" s="17">
        <v>0.286066725158093</v>
      </c>
      <c r="AG3339" s="17">
        <v>0.229185588976375</v>
      </c>
      <c r="AH3339" s="17">
        <v>0.30265505173213503</v>
      </c>
      <c r="AI3339" s="17"/>
      <c r="AJ3339" s="17">
        <v>0.267499737122183</v>
      </c>
      <c r="AK3339" s="17">
        <v>0.238300439434632</v>
      </c>
      <c r="AL3339" s="17">
        <v>0.17196867986960199</v>
      </c>
      <c r="AM3339" s="17"/>
      <c r="AN3339" s="17">
        <v>0.353221000153146</v>
      </c>
      <c r="AO3339" s="17">
        <v>0.262491419735009</v>
      </c>
      <c r="AP3339" s="17">
        <v>0.213547889362004</v>
      </c>
      <c r="AQ3339" s="17">
        <v>0.202626284622132</v>
      </c>
      <c r="AR3339" s="17">
        <v>0.13032840752615699</v>
      </c>
      <c r="AS3339" s="17"/>
      <c r="AT3339" s="17">
        <v>0.26597730951860099</v>
      </c>
      <c r="AU3339" s="17">
        <v>0.25205456012588701</v>
      </c>
      <c r="AV3339" s="17"/>
      <c r="AW3339" s="17">
        <v>0.214152321952224</v>
      </c>
      <c r="AX3339" s="17">
        <v>0.28644793394014501</v>
      </c>
      <c r="AY3339" s="17">
        <v>0.31486394746039897</v>
      </c>
    </row>
    <row r="3340" spans="2:51">
      <c r="B3340" t="s">
        <v>136</v>
      </c>
      <c r="C3340" s="17">
        <v>0.34687384887510098</v>
      </c>
      <c r="D3340" s="17">
        <v>0.34994443778856599</v>
      </c>
      <c r="E3340" s="17">
        <v>0.34273564391429301</v>
      </c>
      <c r="F3340" s="17"/>
      <c r="G3340" s="17">
        <v>0.30296690520369901</v>
      </c>
      <c r="H3340" s="17">
        <v>0.30243137363220901</v>
      </c>
      <c r="I3340" s="17">
        <v>0.33087593064347198</v>
      </c>
      <c r="J3340" s="17">
        <v>0.326208957383405</v>
      </c>
      <c r="K3340" s="17">
        <v>0.35499980113373297</v>
      </c>
      <c r="L3340" s="17">
        <v>0.419260665120336</v>
      </c>
      <c r="M3340" s="17"/>
      <c r="N3340" s="17">
        <v>0.37523661460778701</v>
      </c>
      <c r="O3340" s="17">
        <v>0.372716207823795</v>
      </c>
      <c r="P3340" s="17">
        <v>0.31759442794971199</v>
      </c>
      <c r="Q3340" s="17">
        <v>0.31490355182038199</v>
      </c>
      <c r="R3340" s="17"/>
      <c r="S3340" s="17">
        <v>0.29900136803218902</v>
      </c>
      <c r="T3340" s="17">
        <v>0.38116964063027198</v>
      </c>
      <c r="U3340" s="17">
        <v>0.35534589430626501</v>
      </c>
      <c r="V3340" s="17">
        <v>0.35713307931956301</v>
      </c>
      <c r="W3340" s="17">
        <v>0.34029431223058099</v>
      </c>
      <c r="X3340" s="17">
        <v>0.33967978632601198</v>
      </c>
      <c r="Y3340" s="17">
        <v>0.30532874543046101</v>
      </c>
      <c r="Z3340" s="17">
        <v>0.335030052398548</v>
      </c>
      <c r="AA3340" s="17">
        <v>0.34907315886999801</v>
      </c>
      <c r="AB3340" s="17">
        <v>0.39471830575008099</v>
      </c>
      <c r="AC3340" s="17">
        <v>0.396464617243803</v>
      </c>
      <c r="AD3340" s="17">
        <v>0.26866217539444998</v>
      </c>
      <c r="AE3340" s="17"/>
      <c r="AF3340" s="17">
        <v>0.34252609608460099</v>
      </c>
      <c r="AG3340" s="17">
        <v>0.374169585257632</v>
      </c>
      <c r="AH3340" s="17">
        <v>0.27914922956043597</v>
      </c>
      <c r="AI3340" s="17"/>
      <c r="AJ3340" s="17">
        <v>0.34602350501134199</v>
      </c>
      <c r="AK3340" s="17">
        <v>0.35411438646231602</v>
      </c>
      <c r="AL3340" s="17">
        <v>0.42531678447572802</v>
      </c>
      <c r="AM3340" s="17"/>
      <c r="AN3340" s="17">
        <v>0.29808966320379798</v>
      </c>
      <c r="AO3340" s="17">
        <v>0.35302373575617801</v>
      </c>
      <c r="AP3340" s="17">
        <v>0.38616826313091701</v>
      </c>
      <c r="AQ3340" s="17">
        <v>0.35807566691908199</v>
      </c>
      <c r="AR3340" s="17">
        <v>0.35184835596042402</v>
      </c>
      <c r="AS3340" s="17"/>
      <c r="AT3340" s="17">
        <v>0.35443873371030898</v>
      </c>
      <c r="AU3340" s="17">
        <v>0.26773724842618202</v>
      </c>
      <c r="AV3340" s="17"/>
      <c r="AW3340" s="17">
        <v>0.398896440644817</v>
      </c>
      <c r="AX3340" s="17">
        <v>0.33787610143191399</v>
      </c>
      <c r="AY3340" s="17">
        <v>0.29411221074517602</v>
      </c>
    </row>
    <row r="3341" spans="2:51">
      <c r="B3341" t="s">
        <v>137</v>
      </c>
      <c r="C3341" s="17">
        <v>0.16300257843737301</v>
      </c>
      <c r="D3341" s="17">
        <v>0.20337648014200299</v>
      </c>
      <c r="E3341" s="17">
        <v>0.124266220284562</v>
      </c>
      <c r="F3341" s="17"/>
      <c r="G3341" s="17">
        <v>0.110509759781819</v>
      </c>
      <c r="H3341" s="17">
        <v>0.12720848879420399</v>
      </c>
      <c r="I3341" s="17">
        <v>0.15698378436975899</v>
      </c>
      <c r="J3341" s="17">
        <v>0.16921735988125999</v>
      </c>
      <c r="K3341" s="17">
        <v>0.199744516252256</v>
      </c>
      <c r="L3341" s="17">
        <v>0.18756642931644901</v>
      </c>
      <c r="M3341" s="17"/>
      <c r="N3341" s="17">
        <v>0.22325104534637</v>
      </c>
      <c r="O3341" s="17">
        <v>0.17089269175182101</v>
      </c>
      <c r="P3341" s="17">
        <v>0.13482663859935801</v>
      </c>
      <c r="Q3341" s="17">
        <v>0.113102709269937</v>
      </c>
      <c r="R3341" s="17"/>
      <c r="S3341" s="17">
        <v>0.165548775669315</v>
      </c>
      <c r="T3341" s="17">
        <v>0.16953414933236899</v>
      </c>
      <c r="U3341" s="17">
        <v>0.15259678653008399</v>
      </c>
      <c r="V3341" s="17">
        <v>0.16092317316664201</v>
      </c>
      <c r="W3341" s="17">
        <v>0.16193894967998601</v>
      </c>
      <c r="X3341" s="17">
        <v>0.156773647655395</v>
      </c>
      <c r="Y3341" s="17">
        <v>0.18689344259520399</v>
      </c>
      <c r="Z3341" s="17">
        <v>0.152522436949759</v>
      </c>
      <c r="AA3341" s="17">
        <v>0.16797867416972601</v>
      </c>
      <c r="AB3341" s="17">
        <v>0.14504154087801299</v>
      </c>
      <c r="AC3341" s="17">
        <v>0.14462719089336201</v>
      </c>
      <c r="AD3341" s="17">
        <v>0.19975753444949701</v>
      </c>
      <c r="AE3341" s="17"/>
      <c r="AF3341" s="17">
        <v>0.15367783162462001</v>
      </c>
      <c r="AG3341" s="17">
        <v>0.19758564619916399</v>
      </c>
      <c r="AH3341" s="17">
        <v>0.100417604389022</v>
      </c>
      <c r="AI3341" s="17"/>
      <c r="AJ3341" s="17">
        <v>0.174789633804209</v>
      </c>
      <c r="AK3341" s="17">
        <v>0.170284997819073</v>
      </c>
      <c r="AL3341" s="17">
        <v>0.21586726015493499</v>
      </c>
      <c r="AM3341" s="17"/>
      <c r="AN3341" s="17">
        <v>0.122513461449462</v>
      </c>
      <c r="AO3341" s="17">
        <v>0.14052616076357799</v>
      </c>
      <c r="AP3341" s="17">
        <v>0.18809540668692501</v>
      </c>
      <c r="AQ3341" s="17">
        <v>0.209200933091227</v>
      </c>
      <c r="AR3341" s="17">
        <v>0.30589931936254799</v>
      </c>
      <c r="AS3341" s="17"/>
      <c r="AT3341" s="17">
        <v>0.16621058163313901</v>
      </c>
      <c r="AU3341" s="17">
        <v>0.13614294417318901</v>
      </c>
      <c r="AV3341" s="17"/>
      <c r="AW3341" s="17">
        <v>0.24585199217791301</v>
      </c>
      <c r="AX3341" s="17">
        <v>8.84702827141709E-2</v>
      </c>
      <c r="AY3341" s="17">
        <v>9.38199429441373E-2</v>
      </c>
    </row>
    <row r="3342" spans="2:51">
      <c r="B3342" t="s">
        <v>119</v>
      </c>
      <c r="C3342" s="17">
        <v>7.0559914607724802E-2</v>
      </c>
      <c r="D3342" s="17">
        <v>4.1413362118448802E-2</v>
      </c>
      <c r="E3342" s="17">
        <v>9.8164137265142004E-2</v>
      </c>
      <c r="F3342" s="17"/>
      <c r="G3342" s="17">
        <v>6.2131957464500197E-2</v>
      </c>
      <c r="H3342" s="17">
        <v>6.9859303970365494E-2</v>
      </c>
      <c r="I3342" s="17">
        <v>8.5728351158840504E-2</v>
      </c>
      <c r="J3342" s="17">
        <v>7.7417465327120794E-2</v>
      </c>
      <c r="K3342" s="17">
        <v>7.66431715655745E-2</v>
      </c>
      <c r="L3342" s="17">
        <v>5.5160767253117998E-2</v>
      </c>
      <c r="M3342" s="17"/>
      <c r="N3342" s="17">
        <v>4.7242122518302801E-2</v>
      </c>
      <c r="O3342" s="17">
        <v>5.8127946592708597E-2</v>
      </c>
      <c r="P3342" s="17">
        <v>8.1604104630929597E-2</v>
      </c>
      <c r="Q3342" s="17">
        <v>0.101408423173578</v>
      </c>
      <c r="R3342" s="17"/>
      <c r="S3342" s="17">
        <v>7.7526044958230803E-2</v>
      </c>
      <c r="T3342" s="17">
        <v>5.7186381473853999E-2</v>
      </c>
      <c r="U3342" s="17">
        <v>7.7125975251356602E-2</v>
      </c>
      <c r="V3342" s="17">
        <v>6.2397892684496699E-2</v>
      </c>
      <c r="W3342" s="17">
        <v>6.2048567357575898E-2</v>
      </c>
      <c r="X3342" s="17">
        <v>6.9635881655717199E-2</v>
      </c>
      <c r="Y3342" s="17">
        <v>9.5995671779537897E-2</v>
      </c>
      <c r="Z3342" s="17">
        <v>7.5370979545581404E-2</v>
      </c>
      <c r="AA3342" s="17">
        <v>6.7830390038109797E-2</v>
      </c>
      <c r="AB3342" s="17">
        <v>6.7075916574594094E-2</v>
      </c>
      <c r="AC3342" s="17">
        <v>7.0971722584232497E-2</v>
      </c>
      <c r="AD3342" s="17">
        <v>7.9502953119027595E-2</v>
      </c>
      <c r="AE3342" s="17"/>
      <c r="AF3342" s="17">
        <v>6.7182084613619297E-2</v>
      </c>
      <c r="AG3342" s="17">
        <v>5.9863125934646599E-2</v>
      </c>
      <c r="AH3342" s="17">
        <v>0.11815019374107601</v>
      </c>
      <c r="AI3342" s="17"/>
      <c r="AJ3342" s="17">
        <v>4.5065537336932401E-2</v>
      </c>
      <c r="AK3342" s="17">
        <v>6.7339317330361997E-2</v>
      </c>
      <c r="AL3342" s="17">
        <v>4.0387621746335103E-2</v>
      </c>
      <c r="AM3342" s="17"/>
      <c r="AN3342" s="17">
        <v>9.9010692029048303E-2</v>
      </c>
      <c r="AO3342" s="17">
        <v>6.9013098089476005E-2</v>
      </c>
      <c r="AP3342" s="17">
        <v>4.8861288519360703E-2</v>
      </c>
      <c r="AQ3342" s="17">
        <v>4.7096291204225697E-2</v>
      </c>
      <c r="AR3342" s="17">
        <v>3.548609868475E-2</v>
      </c>
      <c r="AS3342" s="17"/>
      <c r="AT3342" s="17">
        <v>6.8348173766435705E-2</v>
      </c>
      <c r="AU3342" s="17">
        <v>9.7805070960874804E-2</v>
      </c>
      <c r="AV3342" s="17"/>
      <c r="AW3342" s="17">
        <v>2.5772288242779599E-2</v>
      </c>
      <c r="AX3342" s="17">
        <v>4.0053015141678798E-2</v>
      </c>
      <c r="AY3342" s="17">
        <v>0.12541563973665701</v>
      </c>
    </row>
    <row r="3343" spans="2:51">
      <c r="B3343" t="s">
        <v>138</v>
      </c>
      <c r="C3343" s="17">
        <v>0.15394988681496999</v>
      </c>
      <c r="D3343" s="17">
        <v>0.156937863225692</v>
      </c>
      <c r="E3343" s="17">
        <v>0.152692415830986</v>
      </c>
      <c r="F3343" s="17"/>
      <c r="G3343" s="17">
        <v>0.214917891639023</v>
      </c>
      <c r="H3343" s="17">
        <v>0.25760412294419199</v>
      </c>
      <c r="I3343" s="17">
        <v>0.18097147378652401</v>
      </c>
      <c r="J3343" s="17">
        <v>0.14079288569523701</v>
      </c>
      <c r="K3343" s="17">
        <v>0.10097185555796701</v>
      </c>
      <c r="L3343" s="17">
        <v>7.7004143680144493E-2</v>
      </c>
      <c r="M3343" s="17"/>
      <c r="N3343" s="17">
        <v>0.143136689208053</v>
      </c>
      <c r="O3343" s="17">
        <v>0.145467113509718</v>
      </c>
      <c r="P3343" s="17">
        <v>0.17286451543641501</v>
      </c>
      <c r="Q3343" s="17">
        <v>0.16126124063559899</v>
      </c>
      <c r="R3343" s="17"/>
      <c r="S3343" s="17">
        <v>0.19807592506952301</v>
      </c>
      <c r="T3343" s="17">
        <v>0.15266628189749601</v>
      </c>
      <c r="U3343" s="17">
        <v>0.135690827171731</v>
      </c>
      <c r="V3343" s="17">
        <v>0.115703205983736</v>
      </c>
      <c r="W3343" s="17">
        <v>0.18262802956178101</v>
      </c>
      <c r="X3343" s="17">
        <v>0.16706563358662799</v>
      </c>
      <c r="Y3343" s="17">
        <v>0.14599224973479999</v>
      </c>
      <c r="Z3343" s="17">
        <v>0.10368744984890001</v>
      </c>
      <c r="AA3343" s="17">
        <v>0.166660360427583</v>
      </c>
      <c r="AB3343" s="17">
        <v>0.124874933161244</v>
      </c>
      <c r="AC3343" s="17">
        <v>0.14749441682606801</v>
      </c>
      <c r="AD3343" s="17">
        <v>0.16402110186541</v>
      </c>
      <c r="AE3343" s="17"/>
      <c r="AF3343" s="17">
        <v>0.150547262519067</v>
      </c>
      <c r="AG3343" s="17">
        <v>0.13919605363218299</v>
      </c>
      <c r="AH3343" s="17">
        <v>0.199627920577331</v>
      </c>
      <c r="AI3343" s="17"/>
      <c r="AJ3343" s="17">
        <v>0.166621586725333</v>
      </c>
      <c r="AK3343" s="17">
        <v>0.16996085895361701</v>
      </c>
      <c r="AL3343" s="17">
        <v>0.1464596537534</v>
      </c>
      <c r="AM3343" s="17"/>
      <c r="AN3343" s="17">
        <v>0.127165183164545</v>
      </c>
      <c r="AO3343" s="17">
        <v>0.17494558565575799</v>
      </c>
      <c r="AP3343" s="17">
        <v>0.163327152300793</v>
      </c>
      <c r="AQ3343" s="17">
        <v>0.18300082416333299</v>
      </c>
      <c r="AR3343" s="17">
        <v>0.176437818466122</v>
      </c>
      <c r="AS3343" s="17"/>
      <c r="AT3343" s="17">
        <v>0.145025201371516</v>
      </c>
      <c r="AU3343" s="17">
        <v>0.24626017631386701</v>
      </c>
      <c r="AV3343" s="17"/>
      <c r="AW3343" s="17">
        <v>0.115326956982266</v>
      </c>
      <c r="AX3343" s="17">
        <v>0.247152666772091</v>
      </c>
      <c r="AY3343" s="17">
        <v>0.17178825911362999</v>
      </c>
    </row>
    <row r="3344" spans="2:51">
      <c r="B3344" t="s">
        <v>139</v>
      </c>
      <c r="C3344" s="17">
        <v>0.50987642731247396</v>
      </c>
      <c r="D3344" s="17">
        <v>0.55332091793056903</v>
      </c>
      <c r="E3344" s="17">
        <v>0.46700186419885498</v>
      </c>
      <c r="F3344" s="17"/>
      <c r="G3344" s="17">
        <v>0.41347666498551799</v>
      </c>
      <c r="H3344" s="17">
        <v>0.429639862426414</v>
      </c>
      <c r="I3344" s="17">
        <v>0.48785971501323</v>
      </c>
      <c r="J3344" s="17">
        <v>0.49542631726466502</v>
      </c>
      <c r="K3344" s="17">
        <v>0.55474431738598895</v>
      </c>
      <c r="L3344" s="17">
        <v>0.60682709443678495</v>
      </c>
      <c r="M3344" s="17"/>
      <c r="N3344" s="17">
        <v>0.59848765995415698</v>
      </c>
      <c r="O3344" s="17">
        <v>0.54360889957561598</v>
      </c>
      <c r="P3344" s="17">
        <v>0.45242106654906999</v>
      </c>
      <c r="Q3344" s="17">
        <v>0.42800626109031897</v>
      </c>
      <c r="R3344" s="17"/>
      <c r="S3344" s="17">
        <v>0.46455014370150399</v>
      </c>
      <c r="T3344" s="17">
        <v>0.55070378996264102</v>
      </c>
      <c r="U3344" s="17">
        <v>0.50794268083634897</v>
      </c>
      <c r="V3344" s="17">
        <v>0.51805625248620502</v>
      </c>
      <c r="W3344" s="17">
        <v>0.50223326191056805</v>
      </c>
      <c r="X3344" s="17">
        <v>0.49645343398140801</v>
      </c>
      <c r="Y3344" s="17">
        <v>0.49222218802566597</v>
      </c>
      <c r="Z3344" s="17">
        <v>0.48755248934830597</v>
      </c>
      <c r="AA3344" s="17">
        <v>0.51705183303972402</v>
      </c>
      <c r="AB3344" s="17">
        <v>0.53975984662809395</v>
      </c>
      <c r="AC3344" s="17">
        <v>0.54109180813716495</v>
      </c>
      <c r="AD3344" s="17">
        <v>0.46841970984394699</v>
      </c>
      <c r="AE3344" s="17"/>
      <c r="AF3344" s="17">
        <v>0.496203927709221</v>
      </c>
      <c r="AG3344" s="17">
        <v>0.57175523145679596</v>
      </c>
      <c r="AH3344" s="17">
        <v>0.379566833949458</v>
      </c>
      <c r="AI3344" s="17"/>
      <c r="AJ3344" s="17">
        <v>0.52081313881555102</v>
      </c>
      <c r="AK3344" s="17">
        <v>0.52439938428138899</v>
      </c>
      <c r="AL3344" s="17">
        <v>0.64118404463066303</v>
      </c>
      <c r="AM3344" s="17"/>
      <c r="AN3344" s="17">
        <v>0.420603124653261</v>
      </c>
      <c r="AO3344" s="17">
        <v>0.493549896519757</v>
      </c>
      <c r="AP3344" s="17">
        <v>0.57426366981784205</v>
      </c>
      <c r="AQ3344" s="17">
        <v>0.567276600010309</v>
      </c>
      <c r="AR3344" s="17">
        <v>0.65774767532297096</v>
      </c>
      <c r="AS3344" s="17"/>
      <c r="AT3344" s="17">
        <v>0.52064931534344805</v>
      </c>
      <c r="AU3344" s="17">
        <v>0.40388019259937102</v>
      </c>
      <c r="AV3344" s="17"/>
      <c r="AW3344" s="17">
        <v>0.64474843282273098</v>
      </c>
      <c r="AX3344" s="17">
        <v>0.426346384146085</v>
      </c>
      <c r="AY3344" s="17">
        <v>0.387932153689313</v>
      </c>
    </row>
    <row r="3345" spans="2:51">
      <c r="B3345" t="s">
        <v>140</v>
      </c>
      <c r="C3345" s="17">
        <v>-0.355926540497504</v>
      </c>
      <c r="D3345" s="17">
        <v>-0.396383054704877</v>
      </c>
      <c r="E3345" s="17">
        <v>-0.314309448367869</v>
      </c>
      <c r="F3345" s="17"/>
      <c r="G3345" s="17">
        <v>-0.19855877334649499</v>
      </c>
      <c r="H3345" s="17">
        <v>-0.17203573948222101</v>
      </c>
      <c r="I3345" s="17">
        <v>-0.30688824122670599</v>
      </c>
      <c r="J3345" s="17">
        <v>-0.354633431569428</v>
      </c>
      <c r="K3345" s="17">
        <v>-0.453772461828022</v>
      </c>
      <c r="L3345" s="17">
        <v>-0.52982295075663999</v>
      </c>
      <c r="M3345" s="17"/>
      <c r="N3345" s="17">
        <v>-0.45535097074610398</v>
      </c>
      <c r="O3345" s="17">
        <v>-0.39814178606589801</v>
      </c>
      <c r="P3345" s="17">
        <v>-0.27955655111265498</v>
      </c>
      <c r="Q3345" s="17">
        <v>-0.26674502045471998</v>
      </c>
      <c r="R3345" s="17"/>
      <c r="S3345" s="17">
        <v>-0.26647421863198101</v>
      </c>
      <c r="T3345" s="17">
        <v>-0.39803750806514498</v>
      </c>
      <c r="U3345" s="17">
        <v>-0.37225185366461799</v>
      </c>
      <c r="V3345" s="17">
        <v>-0.402353046502469</v>
      </c>
      <c r="W3345" s="17">
        <v>-0.31960523234878602</v>
      </c>
      <c r="X3345" s="17">
        <v>-0.32938780039477999</v>
      </c>
      <c r="Y3345" s="17">
        <v>-0.34622993829086601</v>
      </c>
      <c r="Z3345" s="17">
        <v>-0.38386503949940598</v>
      </c>
      <c r="AA3345" s="17">
        <v>-0.35039147261214099</v>
      </c>
      <c r="AB3345" s="17">
        <v>-0.41488491346685002</v>
      </c>
      <c r="AC3345" s="17">
        <v>-0.393597391311097</v>
      </c>
      <c r="AD3345" s="17">
        <v>-0.30439860797853702</v>
      </c>
      <c r="AE3345" s="17"/>
      <c r="AF3345" s="17">
        <v>-0.34565666519015398</v>
      </c>
      <c r="AG3345" s="17">
        <v>-0.43255917782461201</v>
      </c>
      <c r="AH3345" s="17">
        <v>-0.179938913372128</v>
      </c>
      <c r="AI3345" s="17"/>
      <c r="AJ3345" s="17">
        <v>-0.35419155209021802</v>
      </c>
      <c r="AK3345" s="17">
        <v>-0.35443852532777198</v>
      </c>
      <c r="AL3345" s="17">
        <v>-0.494724390877263</v>
      </c>
      <c r="AM3345" s="17"/>
      <c r="AN3345" s="17">
        <v>-0.29343794148871499</v>
      </c>
      <c r="AO3345" s="17">
        <v>-0.31860431086399899</v>
      </c>
      <c r="AP3345" s="17">
        <v>-0.41093651751704902</v>
      </c>
      <c r="AQ3345" s="17">
        <v>-0.38427577584697598</v>
      </c>
      <c r="AR3345" s="17">
        <v>-0.48130985685684902</v>
      </c>
      <c r="AS3345" s="17"/>
      <c r="AT3345" s="17">
        <v>-0.37562411397193202</v>
      </c>
      <c r="AU3345" s="17">
        <v>-0.15762001628550401</v>
      </c>
      <c r="AV3345" s="17"/>
      <c r="AW3345" s="17">
        <v>-0.52942147584046495</v>
      </c>
      <c r="AX3345" s="17">
        <v>-0.179193717373994</v>
      </c>
      <c r="AY3345" s="17">
        <v>-0.216143894575684</v>
      </c>
    </row>
    <row r="3346" spans="2:51">
      <c r="C3346" s="17"/>
      <c r="D3346" s="17"/>
      <c r="E3346" s="17"/>
      <c r="F3346" s="17"/>
      <c r="G3346" s="17"/>
      <c r="H3346" s="17"/>
      <c r="I3346" s="17"/>
      <c r="J3346" s="17"/>
      <c r="K3346" s="17"/>
      <c r="L3346" s="17"/>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7"/>
      <c r="AI3346" s="17"/>
      <c r="AJ3346" s="17"/>
      <c r="AK3346" s="17"/>
      <c r="AL3346" s="17"/>
      <c r="AM3346" s="17"/>
      <c r="AN3346" s="17"/>
      <c r="AO3346" s="17"/>
      <c r="AP3346" s="17"/>
      <c r="AQ3346" s="17"/>
      <c r="AR3346" s="17"/>
      <c r="AS3346" s="17"/>
      <c r="AT3346" s="17"/>
      <c r="AU3346" s="17"/>
      <c r="AV3346" s="17"/>
      <c r="AW3346" s="17"/>
      <c r="AX3346" s="17"/>
      <c r="AY3346" s="17"/>
    </row>
    <row r="3347" spans="2:51">
      <c r="B3347" s="6" t="s">
        <v>655</v>
      </c>
      <c r="C3347" s="17"/>
      <c r="D3347" s="17"/>
      <c r="E3347" s="17"/>
      <c r="F3347" s="17"/>
      <c r="G3347" s="17"/>
      <c r="H3347" s="17"/>
      <c r="I3347" s="17"/>
      <c r="J3347" s="17"/>
      <c r="K3347" s="17"/>
      <c r="L3347" s="17"/>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7"/>
      <c r="AI3347" s="17"/>
      <c r="AJ3347" s="17"/>
      <c r="AK3347" s="17"/>
      <c r="AL3347" s="17"/>
      <c r="AM3347" s="17"/>
      <c r="AN3347" s="17"/>
      <c r="AO3347" s="17"/>
      <c r="AP3347" s="17"/>
      <c r="AQ3347" s="17"/>
      <c r="AR3347" s="17"/>
      <c r="AS3347" s="17"/>
      <c r="AT3347" s="17"/>
      <c r="AU3347" s="17"/>
      <c r="AV3347" s="17"/>
      <c r="AW3347" s="17"/>
      <c r="AX3347" s="17"/>
      <c r="AY3347" s="17"/>
    </row>
    <row r="3348" spans="2:51">
      <c r="B3348" s="24" t="s">
        <v>16</v>
      </c>
      <c r="C3348" s="17"/>
      <c r="D3348" s="17"/>
      <c r="E3348" s="17"/>
      <c r="F3348" s="17"/>
      <c r="G3348" s="17"/>
      <c r="H3348" s="17"/>
      <c r="I3348" s="17"/>
      <c r="J3348" s="17"/>
      <c r="K3348" s="17"/>
      <c r="L3348" s="17"/>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7"/>
      <c r="AI3348" s="17"/>
      <c r="AJ3348" s="17"/>
      <c r="AK3348" s="17"/>
      <c r="AL3348" s="17"/>
      <c r="AM3348" s="17"/>
      <c r="AN3348" s="17"/>
      <c r="AO3348" s="17"/>
      <c r="AP3348" s="17"/>
      <c r="AQ3348" s="17"/>
      <c r="AR3348" s="17"/>
      <c r="AS3348" s="17"/>
      <c r="AT3348" s="17"/>
      <c r="AU3348" s="17"/>
      <c r="AV3348" s="17"/>
      <c r="AW3348" s="17"/>
      <c r="AX3348" s="17"/>
      <c r="AY3348" s="17"/>
    </row>
    <row r="3349" spans="2:51">
      <c r="B3349" t="s">
        <v>133</v>
      </c>
      <c r="C3349" s="17">
        <v>0.150432005618686</v>
      </c>
      <c r="D3349" s="17">
        <v>0.198846648526318</v>
      </c>
      <c r="E3349" s="17">
        <v>0.10595528899217101</v>
      </c>
      <c r="F3349" s="17"/>
      <c r="G3349" s="17">
        <v>0.114257176722645</v>
      </c>
      <c r="H3349" s="17">
        <v>0.148683590735673</v>
      </c>
      <c r="I3349" s="17">
        <v>0.158154767692017</v>
      </c>
      <c r="J3349" s="17">
        <v>0.159643782867466</v>
      </c>
      <c r="K3349" s="17">
        <v>0.15815244937810599</v>
      </c>
      <c r="L3349" s="17">
        <v>0.15078552949155699</v>
      </c>
      <c r="M3349" s="17"/>
      <c r="N3349" s="17">
        <v>0.18693243066663701</v>
      </c>
      <c r="O3349" s="17">
        <v>0.15144648791299201</v>
      </c>
      <c r="P3349" s="17">
        <v>0.140882029196197</v>
      </c>
      <c r="Q3349" s="17">
        <v>0.11997330339972501</v>
      </c>
      <c r="R3349" s="17"/>
      <c r="S3349" s="17">
        <v>0.17335426334489001</v>
      </c>
      <c r="T3349" s="17">
        <v>0.13597971169549</v>
      </c>
      <c r="U3349" s="17">
        <v>0.15126367796642201</v>
      </c>
      <c r="V3349" s="17">
        <v>0.11400854061756301</v>
      </c>
      <c r="W3349" s="17">
        <v>0.164078106355181</v>
      </c>
      <c r="X3349" s="17">
        <v>0.14892969835127601</v>
      </c>
      <c r="Y3349" s="17">
        <v>0.18096918818573501</v>
      </c>
      <c r="Z3349" s="17">
        <v>0.19489297623542901</v>
      </c>
      <c r="AA3349" s="17">
        <v>0.16377745977427599</v>
      </c>
      <c r="AB3349" s="17">
        <v>0.12376952329318699</v>
      </c>
      <c r="AC3349" s="17">
        <v>0.118958169067533</v>
      </c>
      <c r="AD3349" s="17">
        <v>0.141645094515293</v>
      </c>
      <c r="AE3349" s="17"/>
      <c r="AF3349" s="17">
        <v>0.15501342504940699</v>
      </c>
      <c r="AG3349" s="17">
        <v>0.164008840383631</v>
      </c>
      <c r="AH3349" s="17">
        <v>0.126373644600558</v>
      </c>
      <c r="AI3349" s="17"/>
      <c r="AJ3349" s="17">
        <v>0.197512549706513</v>
      </c>
      <c r="AK3349" s="17">
        <v>0.147237179717226</v>
      </c>
      <c r="AL3349" s="17">
        <v>0.168470532703939</v>
      </c>
      <c r="AM3349" s="17"/>
      <c r="AN3349" s="17">
        <v>0.12968726466490499</v>
      </c>
      <c r="AO3349" s="17">
        <v>0.12208477254758</v>
      </c>
      <c r="AP3349" s="17">
        <v>0.158159866607782</v>
      </c>
      <c r="AQ3349" s="17">
        <v>0.19963558206404799</v>
      </c>
      <c r="AR3349" s="17">
        <v>0.30992949030968198</v>
      </c>
      <c r="AS3349" s="17"/>
      <c r="AT3349" s="17">
        <v>0.15137879046216801</v>
      </c>
      <c r="AU3349" s="17">
        <v>0.13799866620930401</v>
      </c>
      <c r="AV3349" s="17"/>
      <c r="AW3349" s="17">
        <v>0.20599330025941501</v>
      </c>
      <c r="AX3349" s="17">
        <v>0.14888665719563199</v>
      </c>
      <c r="AY3349" s="17">
        <v>9.2093001407681702E-2</v>
      </c>
    </row>
    <row r="3350" spans="2:51">
      <c r="B3350" t="s">
        <v>134</v>
      </c>
      <c r="C3350" s="17">
        <v>0.31738691383247902</v>
      </c>
      <c r="D3350" s="17">
        <v>0.35855086021996002</v>
      </c>
      <c r="E3350" s="17">
        <v>0.27939179185435598</v>
      </c>
      <c r="F3350" s="17"/>
      <c r="G3350" s="17">
        <v>0.26084983668737599</v>
      </c>
      <c r="H3350" s="17">
        <v>0.31201513652693202</v>
      </c>
      <c r="I3350" s="17">
        <v>0.29739992935214898</v>
      </c>
      <c r="J3350" s="17">
        <v>0.33160397890675802</v>
      </c>
      <c r="K3350" s="17">
        <v>0.33528447764703101</v>
      </c>
      <c r="L3350" s="17">
        <v>0.33875465475524802</v>
      </c>
      <c r="M3350" s="17"/>
      <c r="N3350" s="17">
        <v>0.36996254120220101</v>
      </c>
      <c r="O3350" s="17">
        <v>0.31109249983134901</v>
      </c>
      <c r="P3350" s="17">
        <v>0.32253631177315101</v>
      </c>
      <c r="Q3350" s="17">
        <v>0.264937320603087</v>
      </c>
      <c r="R3350" s="17"/>
      <c r="S3350" s="17">
        <v>0.34115291493739802</v>
      </c>
      <c r="T3350" s="17">
        <v>0.32593829743166502</v>
      </c>
      <c r="U3350" s="17">
        <v>0.29570272461622099</v>
      </c>
      <c r="V3350" s="17">
        <v>0.34377385061898602</v>
      </c>
      <c r="W3350" s="17">
        <v>0.34000189759166199</v>
      </c>
      <c r="X3350" s="17">
        <v>0.29133102649454301</v>
      </c>
      <c r="Y3350" s="17">
        <v>0.28471524842033702</v>
      </c>
      <c r="Z3350" s="17">
        <v>0.33059694571792497</v>
      </c>
      <c r="AA3350" s="17">
        <v>0.30421710420383902</v>
      </c>
      <c r="AB3350" s="17">
        <v>0.30582947560284601</v>
      </c>
      <c r="AC3350" s="17">
        <v>0.294617532953866</v>
      </c>
      <c r="AD3350" s="17">
        <v>0.37283070720975903</v>
      </c>
      <c r="AE3350" s="17"/>
      <c r="AF3350" s="17">
        <v>0.31546008853403101</v>
      </c>
      <c r="AG3350" s="17">
        <v>0.34437163416029198</v>
      </c>
      <c r="AH3350" s="17">
        <v>0.25625485983447599</v>
      </c>
      <c r="AI3350" s="17"/>
      <c r="AJ3350" s="17">
        <v>0.36373299887437199</v>
      </c>
      <c r="AK3350" s="17">
        <v>0.33703332475242498</v>
      </c>
      <c r="AL3350" s="17">
        <v>0.34931268217141997</v>
      </c>
      <c r="AM3350" s="17"/>
      <c r="AN3350" s="17">
        <v>0.27896265938873399</v>
      </c>
      <c r="AO3350" s="17">
        <v>0.29702144111916601</v>
      </c>
      <c r="AP3350" s="17">
        <v>0.36038180721625501</v>
      </c>
      <c r="AQ3350" s="17">
        <v>0.36066307276473603</v>
      </c>
      <c r="AR3350" s="17">
        <v>0.29604039367691998</v>
      </c>
      <c r="AS3350" s="17"/>
      <c r="AT3350" s="17">
        <v>0.31340360221145502</v>
      </c>
      <c r="AU3350" s="17">
        <v>0.36125884286632298</v>
      </c>
      <c r="AV3350" s="17"/>
      <c r="AW3350" s="17">
        <v>0.38068688653125599</v>
      </c>
      <c r="AX3350" s="17">
        <v>0.36217961763437001</v>
      </c>
      <c r="AY3350" s="17">
        <v>0.23944404483051901</v>
      </c>
    </row>
    <row r="3351" spans="2:51">
      <c r="B3351" t="s">
        <v>135</v>
      </c>
      <c r="C3351" s="17">
        <v>0.33570062406909901</v>
      </c>
      <c r="D3351" s="17">
        <v>0.29717255866692599</v>
      </c>
      <c r="E3351" s="17">
        <v>0.37151892065148601</v>
      </c>
      <c r="F3351" s="17"/>
      <c r="G3351" s="17">
        <v>0.34966532358646502</v>
      </c>
      <c r="H3351" s="17">
        <v>0.31011705805249501</v>
      </c>
      <c r="I3351" s="17">
        <v>0.31400655071745898</v>
      </c>
      <c r="J3351" s="17">
        <v>0.31838857513361102</v>
      </c>
      <c r="K3351" s="17">
        <v>0.32749686575544201</v>
      </c>
      <c r="L3351" s="17">
        <v>0.38118433582997802</v>
      </c>
      <c r="M3351" s="17"/>
      <c r="N3351" s="17">
        <v>0.285658202985003</v>
      </c>
      <c r="O3351" s="17">
        <v>0.34120339756690798</v>
      </c>
      <c r="P3351" s="17">
        <v>0.32584936855208901</v>
      </c>
      <c r="Q3351" s="17">
        <v>0.39135972882506898</v>
      </c>
      <c r="R3351" s="17"/>
      <c r="S3351" s="17">
        <v>0.30194711931945301</v>
      </c>
      <c r="T3351" s="17">
        <v>0.348256186114486</v>
      </c>
      <c r="U3351" s="17">
        <v>0.34094272896409999</v>
      </c>
      <c r="V3351" s="17">
        <v>0.32951371722546602</v>
      </c>
      <c r="W3351" s="17">
        <v>0.30477443654721398</v>
      </c>
      <c r="X3351" s="17">
        <v>0.335833654328617</v>
      </c>
      <c r="Y3351" s="17">
        <v>0.36467316124562199</v>
      </c>
      <c r="Z3351" s="17">
        <v>0.29487374023576202</v>
      </c>
      <c r="AA3351" s="17">
        <v>0.32551199431726602</v>
      </c>
      <c r="AB3351" s="17">
        <v>0.355651989417613</v>
      </c>
      <c r="AC3351" s="17">
        <v>0.41419758005128898</v>
      </c>
      <c r="AD3351" s="17">
        <v>0.33559535934368601</v>
      </c>
      <c r="AE3351" s="17"/>
      <c r="AF3351" s="17">
        <v>0.346813458905954</v>
      </c>
      <c r="AG3351" s="17">
        <v>0.31588011601216598</v>
      </c>
      <c r="AH3351" s="17">
        <v>0.35177448981881698</v>
      </c>
      <c r="AI3351" s="17"/>
      <c r="AJ3351" s="17">
        <v>0.30390196657573398</v>
      </c>
      <c r="AK3351" s="17">
        <v>0.30488376304738402</v>
      </c>
      <c r="AL3351" s="17">
        <v>0.31770954253466199</v>
      </c>
      <c r="AM3351" s="17"/>
      <c r="AN3351" s="17">
        <v>0.36736754652786102</v>
      </c>
      <c r="AO3351" s="17">
        <v>0.34075913589488699</v>
      </c>
      <c r="AP3351" s="17">
        <v>0.31364458216434998</v>
      </c>
      <c r="AQ3351" s="17">
        <v>0.30415897870221298</v>
      </c>
      <c r="AR3351" s="17">
        <v>0.221329896998986</v>
      </c>
      <c r="AS3351" s="17"/>
      <c r="AT3351" s="17">
        <v>0.34297870497555699</v>
      </c>
      <c r="AU3351" s="17">
        <v>0.25869730841588701</v>
      </c>
      <c r="AV3351" s="17"/>
      <c r="AW3351" s="17">
        <v>0.28744247527248201</v>
      </c>
      <c r="AX3351" s="17">
        <v>0.33616185277203797</v>
      </c>
      <c r="AY3351" s="17">
        <v>0.386588592134819</v>
      </c>
    </row>
    <row r="3352" spans="2:51">
      <c r="B3352" t="s">
        <v>136</v>
      </c>
      <c r="C3352" s="17">
        <v>0.10125570431457601</v>
      </c>
      <c r="D3352" s="17">
        <v>7.8796719716407199E-2</v>
      </c>
      <c r="E3352" s="17">
        <v>0.12198715112050799</v>
      </c>
      <c r="F3352" s="17"/>
      <c r="G3352" s="17">
        <v>0.175712328728824</v>
      </c>
      <c r="H3352" s="17">
        <v>0.113492781524098</v>
      </c>
      <c r="I3352" s="17">
        <v>0.115094062240994</v>
      </c>
      <c r="J3352" s="17">
        <v>8.0528658251625404E-2</v>
      </c>
      <c r="K3352" s="17">
        <v>8.5937315493822802E-2</v>
      </c>
      <c r="L3352" s="17">
        <v>7.3952876870811299E-2</v>
      </c>
      <c r="M3352" s="17"/>
      <c r="N3352" s="17">
        <v>8.9284278559882801E-2</v>
      </c>
      <c r="O3352" s="17">
        <v>0.11113593453534</v>
      </c>
      <c r="P3352" s="17">
        <v>0.102735449698123</v>
      </c>
      <c r="Q3352" s="17">
        <v>0.102139480869017</v>
      </c>
      <c r="R3352" s="17"/>
      <c r="S3352" s="17">
        <v>9.4741093085119604E-2</v>
      </c>
      <c r="T3352" s="17">
        <v>9.5815987919542295E-2</v>
      </c>
      <c r="U3352" s="17">
        <v>0.115228683663004</v>
      </c>
      <c r="V3352" s="17">
        <v>0.122351362848046</v>
      </c>
      <c r="W3352" s="17">
        <v>0.109772129401281</v>
      </c>
      <c r="X3352" s="17">
        <v>9.7411548985350205E-2</v>
      </c>
      <c r="Y3352" s="17">
        <v>7.4212873972901494E-2</v>
      </c>
      <c r="Z3352" s="17">
        <v>8.1008001568120394E-2</v>
      </c>
      <c r="AA3352" s="17">
        <v>0.113223344778346</v>
      </c>
      <c r="AB3352" s="17">
        <v>0.113549368872585</v>
      </c>
      <c r="AC3352" s="17">
        <v>8.5231837127318993E-2</v>
      </c>
      <c r="AD3352" s="17">
        <v>7.42769633576644E-2</v>
      </c>
      <c r="AE3352" s="17"/>
      <c r="AF3352" s="17">
        <v>8.5149556148602396E-2</v>
      </c>
      <c r="AG3352" s="17">
        <v>0.102504866871534</v>
      </c>
      <c r="AH3352" s="17">
        <v>0.107044002723876</v>
      </c>
      <c r="AI3352" s="17"/>
      <c r="AJ3352" s="17">
        <v>6.8105604104410702E-2</v>
      </c>
      <c r="AK3352" s="17">
        <v>0.12174611518140301</v>
      </c>
      <c r="AL3352" s="17">
        <v>8.4673331753938805E-2</v>
      </c>
      <c r="AM3352" s="17"/>
      <c r="AN3352" s="17">
        <v>9.1745489436473704E-2</v>
      </c>
      <c r="AO3352" s="17">
        <v>0.13854410985045701</v>
      </c>
      <c r="AP3352" s="17">
        <v>0.108815134799485</v>
      </c>
      <c r="AQ3352" s="17">
        <v>6.5686229014608494E-2</v>
      </c>
      <c r="AR3352" s="17">
        <v>0.110002501065318</v>
      </c>
      <c r="AS3352" s="17"/>
      <c r="AT3352" s="17">
        <v>9.9438315172058006E-2</v>
      </c>
      <c r="AU3352" s="17">
        <v>0.1195526605384</v>
      </c>
      <c r="AV3352" s="17"/>
      <c r="AW3352" s="17">
        <v>7.5580456833090504E-2</v>
      </c>
      <c r="AX3352" s="17">
        <v>8.7883645024132595E-2</v>
      </c>
      <c r="AY3352" s="17">
        <v>0.131687674565061</v>
      </c>
    </row>
    <row r="3353" spans="2:51">
      <c r="B3353" t="s">
        <v>137</v>
      </c>
      <c r="C3353" s="17">
        <v>2.7926662500564699E-2</v>
      </c>
      <c r="D3353" s="17">
        <v>2.6433940855523402E-2</v>
      </c>
      <c r="E3353" s="17">
        <v>2.8648537695395299E-2</v>
      </c>
      <c r="F3353" s="17"/>
      <c r="G3353" s="17">
        <v>4.1793818807672002E-2</v>
      </c>
      <c r="H3353" s="17">
        <v>3.7753343651634699E-2</v>
      </c>
      <c r="I3353" s="17">
        <v>2.7252592936211899E-2</v>
      </c>
      <c r="J3353" s="17">
        <v>2.88960400115141E-2</v>
      </c>
      <c r="K3353" s="17">
        <v>2.82496351784077E-2</v>
      </c>
      <c r="L3353" s="17">
        <v>1.40983529536804E-2</v>
      </c>
      <c r="M3353" s="17"/>
      <c r="N3353" s="17">
        <v>2.2846899099949799E-2</v>
      </c>
      <c r="O3353" s="17">
        <v>2.3710188631783199E-2</v>
      </c>
      <c r="P3353" s="17">
        <v>3.1871334874380798E-2</v>
      </c>
      <c r="Q3353" s="17">
        <v>3.06859381050218E-2</v>
      </c>
      <c r="R3353" s="17"/>
      <c r="S3353" s="17">
        <v>2.3779311952220099E-2</v>
      </c>
      <c r="T3353" s="17">
        <v>4.1255059528658801E-2</v>
      </c>
      <c r="U3353" s="17">
        <v>2.0345021338988599E-2</v>
      </c>
      <c r="V3353" s="17">
        <v>2.1107549336662399E-2</v>
      </c>
      <c r="W3353" s="17">
        <v>2.0340149952037499E-2</v>
      </c>
      <c r="X3353" s="17">
        <v>5.15351340231388E-2</v>
      </c>
      <c r="Y3353" s="17">
        <v>2.2797487518573401E-2</v>
      </c>
      <c r="Z3353" s="17">
        <v>1.7596606916691199E-2</v>
      </c>
      <c r="AA3353" s="17">
        <v>2.2725275301998301E-2</v>
      </c>
      <c r="AB3353" s="17">
        <v>2.6406523254971399E-2</v>
      </c>
      <c r="AC3353" s="17">
        <v>3.7846636832365999E-2</v>
      </c>
      <c r="AD3353" s="17">
        <v>1.0187286111248899E-2</v>
      </c>
      <c r="AE3353" s="17"/>
      <c r="AF3353" s="17">
        <v>2.9984989311551E-2</v>
      </c>
      <c r="AG3353" s="17">
        <v>2.41265520111336E-2</v>
      </c>
      <c r="AH3353" s="17">
        <v>3.2426588450388899E-2</v>
      </c>
      <c r="AI3353" s="17"/>
      <c r="AJ3353" s="17">
        <v>1.9712893978041102E-2</v>
      </c>
      <c r="AK3353" s="17">
        <v>2.86976542077651E-2</v>
      </c>
      <c r="AL3353" s="17">
        <v>3.1693890502811302E-2</v>
      </c>
      <c r="AM3353" s="17"/>
      <c r="AN3353" s="17">
        <v>3.5449661907160902E-2</v>
      </c>
      <c r="AO3353" s="17">
        <v>3.53633611075247E-2</v>
      </c>
      <c r="AP3353" s="17">
        <v>1.9198694805998499E-2</v>
      </c>
      <c r="AQ3353" s="17">
        <v>2.19814370910527E-2</v>
      </c>
      <c r="AR3353" s="17">
        <v>2.71096367383847E-2</v>
      </c>
      <c r="AS3353" s="17"/>
      <c r="AT3353" s="17">
        <v>2.6614442970333701E-2</v>
      </c>
      <c r="AU3353" s="17">
        <v>4.3169820112626101E-2</v>
      </c>
      <c r="AV3353" s="17"/>
      <c r="AW3353" s="17">
        <v>2.1626565942981801E-2</v>
      </c>
      <c r="AX3353" s="17">
        <v>2.3406940147710598E-2</v>
      </c>
      <c r="AY3353" s="17">
        <v>3.5699322737638199E-2</v>
      </c>
    </row>
    <row r="3354" spans="2:51">
      <c r="B3354" t="s">
        <v>119</v>
      </c>
      <c r="C3354" s="17">
        <v>6.7298089664594204E-2</v>
      </c>
      <c r="D3354" s="17">
        <v>4.0199272014864798E-2</v>
      </c>
      <c r="E3354" s="17">
        <v>9.2498309686084093E-2</v>
      </c>
      <c r="F3354" s="17"/>
      <c r="G3354" s="17">
        <v>5.7721515467018002E-2</v>
      </c>
      <c r="H3354" s="17">
        <v>7.7938089509166697E-2</v>
      </c>
      <c r="I3354" s="17">
        <v>8.8092097061169494E-2</v>
      </c>
      <c r="J3354" s="17">
        <v>8.0938964829025295E-2</v>
      </c>
      <c r="K3354" s="17">
        <v>6.4879256547190997E-2</v>
      </c>
      <c r="L3354" s="17">
        <v>4.1224250098725997E-2</v>
      </c>
      <c r="M3354" s="17"/>
      <c r="N3354" s="17">
        <v>4.5315647486326403E-2</v>
      </c>
      <c r="O3354" s="17">
        <v>6.1411491521629197E-2</v>
      </c>
      <c r="P3354" s="17">
        <v>7.6125505906059598E-2</v>
      </c>
      <c r="Q3354" s="17">
        <v>9.0904228198080403E-2</v>
      </c>
      <c r="R3354" s="17"/>
      <c r="S3354" s="17">
        <v>6.5025297360919304E-2</v>
      </c>
      <c r="T3354" s="17">
        <v>5.2754757310158197E-2</v>
      </c>
      <c r="U3354" s="17">
        <v>7.6517163451263803E-2</v>
      </c>
      <c r="V3354" s="17">
        <v>6.92449793532771E-2</v>
      </c>
      <c r="W3354" s="17">
        <v>6.10332801526247E-2</v>
      </c>
      <c r="X3354" s="17">
        <v>7.4958937817075105E-2</v>
      </c>
      <c r="Y3354" s="17">
        <v>7.2632040656831307E-2</v>
      </c>
      <c r="Z3354" s="17">
        <v>8.1031729326071902E-2</v>
      </c>
      <c r="AA3354" s="17">
        <v>7.0544821624273807E-2</v>
      </c>
      <c r="AB3354" s="17">
        <v>7.4793119558797194E-2</v>
      </c>
      <c r="AC3354" s="17">
        <v>4.91482439676263E-2</v>
      </c>
      <c r="AD3354" s="17">
        <v>6.5464589462349204E-2</v>
      </c>
      <c r="AE3354" s="17"/>
      <c r="AF3354" s="17">
        <v>6.7578482050454303E-2</v>
      </c>
      <c r="AG3354" s="17">
        <v>4.91079905612435E-2</v>
      </c>
      <c r="AH3354" s="17">
        <v>0.126126414571884</v>
      </c>
      <c r="AI3354" s="17"/>
      <c r="AJ3354" s="17">
        <v>4.7033986760929299E-2</v>
      </c>
      <c r="AK3354" s="17">
        <v>6.04019630937963E-2</v>
      </c>
      <c r="AL3354" s="17">
        <v>4.81400203332287E-2</v>
      </c>
      <c r="AM3354" s="17"/>
      <c r="AN3354" s="17">
        <v>9.6787378074864802E-2</v>
      </c>
      <c r="AO3354" s="17">
        <v>6.6227179480386103E-2</v>
      </c>
      <c r="AP3354" s="17">
        <v>3.9799914406130003E-2</v>
      </c>
      <c r="AQ3354" s="17">
        <v>4.7874700363341301E-2</v>
      </c>
      <c r="AR3354" s="17">
        <v>3.5588081210709402E-2</v>
      </c>
      <c r="AS3354" s="17"/>
      <c r="AT3354" s="17">
        <v>6.6186144208428097E-2</v>
      </c>
      <c r="AU3354" s="17">
        <v>7.9322701857460307E-2</v>
      </c>
      <c r="AV3354" s="17"/>
      <c r="AW3354" s="17">
        <v>2.8670315160774801E-2</v>
      </c>
      <c r="AX3354" s="17">
        <v>4.1481287226117498E-2</v>
      </c>
      <c r="AY3354" s="17">
        <v>0.11448736432428</v>
      </c>
    </row>
    <row r="3355" spans="2:51">
      <c r="B3355" t="s">
        <v>138</v>
      </c>
      <c r="C3355" s="17">
        <v>0.46781891945116599</v>
      </c>
      <c r="D3355" s="17">
        <v>0.55739750874627902</v>
      </c>
      <c r="E3355" s="17">
        <v>0.38534708084652702</v>
      </c>
      <c r="F3355" s="17"/>
      <c r="G3355" s="17">
        <v>0.37510701341002101</v>
      </c>
      <c r="H3355" s="17">
        <v>0.46069872726260602</v>
      </c>
      <c r="I3355" s="17">
        <v>0.45555469704416601</v>
      </c>
      <c r="J3355" s="17">
        <v>0.49124776177422402</v>
      </c>
      <c r="K3355" s="17">
        <v>0.49343692702513697</v>
      </c>
      <c r="L3355" s="17">
        <v>0.48954018424680501</v>
      </c>
      <c r="M3355" s="17"/>
      <c r="N3355" s="17">
        <v>0.55689497186883796</v>
      </c>
      <c r="O3355" s="17">
        <v>0.46253898774433999</v>
      </c>
      <c r="P3355" s="17">
        <v>0.46341834096934797</v>
      </c>
      <c r="Q3355" s="17">
        <v>0.38491062400281201</v>
      </c>
      <c r="R3355" s="17"/>
      <c r="S3355" s="17">
        <v>0.51450717828228798</v>
      </c>
      <c r="T3355" s="17">
        <v>0.46191800912715503</v>
      </c>
      <c r="U3355" s="17">
        <v>0.44696640258264397</v>
      </c>
      <c r="V3355" s="17">
        <v>0.45778239123654901</v>
      </c>
      <c r="W3355" s="17">
        <v>0.50408000394684305</v>
      </c>
      <c r="X3355" s="17">
        <v>0.44026072484581902</v>
      </c>
      <c r="Y3355" s="17">
        <v>0.46568443660607201</v>
      </c>
      <c r="Z3355" s="17">
        <v>0.52548992195335398</v>
      </c>
      <c r="AA3355" s="17">
        <v>0.46799456397811501</v>
      </c>
      <c r="AB3355" s="17">
        <v>0.42959899889603298</v>
      </c>
      <c r="AC3355" s="17">
        <v>0.41357570202139898</v>
      </c>
      <c r="AD3355" s="17">
        <v>0.51447580172505203</v>
      </c>
      <c r="AE3355" s="17"/>
      <c r="AF3355" s="17">
        <v>0.47047351358343897</v>
      </c>
      <c r="AG3355" s="17">
        <v>0.50838047454392199</v>
      </c>
      <c r="AH3355" s="17">
        <v>0.38262850443503399</v>
      </c>
      <c r="AI3355" s="17"/>
      <c r="AJ3355" s="17">
        <v>0.56124554858088505</v>
      </c>
      <c r="AK3355" s="17">
        <v>0.48427050446965098</v>
      </c>
      <c r="AL3355" s="17">
        <v>0.51778321487535905</v>
      </c>
      <c r="AM3355" s="17"/>
      <c r="AN3355" s="17">
        <v>0.40864992405363898</v>
      </c>
      <c r="AO3355" s="17">
        <v>0.419106213666746</v>
      </c>
      <c r="AP3355" s="17">
        <v>0.51854167382403604</v>
      </c>
      <c r="AQ3355" s="17">
        <v>0.56029865482878405</v>
      </c>
      <c r="AR3355" s="17">
        <v>0.60596988398660201</v>
      </c>
      <c r="AS3355" s="17"/>
      <c r="AT3355" s="17">
        <v>0.46478239267362298</v>
      </c>
      <c r="AU3355" s="17">
        <v>0.49925750907562599</v>
      </c>
      <c r="AV3355" s="17"/>
      <c r="AW3355" s="17">
        <v>0.58668018679067102</v>
      </c>
      <c r="AX3355" s="17">
        <v>0.511066274830002</v>
      </c>
      <c r="AY3355" s="17">
        <v>0.33153704623820102</v>
      </c>
    </row>
    <row r="3356" spans="2:51">
      <c r="B3356" t="s">
        <v>139</v>
      </c>
      <c r="C3356" s="17">
        <v>0.129182366815141</v>
      </c>
      <c r="D3356" s="17">
        <v>0.10523066057193101</v>
      </c>
      <c r="E3356" s="17">
        <v>0.150635688815903</v>
      </c>
      <c r="F3356" s="17"/>
      <c r="G3356" s="17">
        <v>0.217506147536496</v>
      </c>
      <c r="H3356" s="17">
        <v>0.15124612517573299</v>
      </c>
      <c r="I3356" s="17">
        <v>0.14234665517720599</v>
      </c>
      <c r="J3356" s="17">
        <v>0.109424698263139</v>
      </c>
      <c r="K3356" s="17">
        <v>0.114186950672231</v>
      </c>
      <c r="L3356" s="17">
        <v>8.8051229824491706E-2</v>
      </c>
      <c r="M3356" s="17"/>
      <c r="N3356" s="17">
        <v>0.11213117765983301</v>
      </c>
      <c r="O3356" s="17">
        <v>0.13484612316712299</v>
      </c>
      <c r="P3356" s="17">
        <v>0.134606784572504</v>
      </c>
      <c r="Q3356" s="17">
        <v>0.13282541897403899</v>
      </c>
      <c r="R3356" s="17"/>
      <c r="S3356" s="17">
        <v>0.11852040503734</v>
      </c>
      <c r="T3356" s="17">
        <v>0.13707104744820101</v>
      </c>
      <c r="U3356" s="17">
        <v>0.13557370500199201</v>
      </c>
      <c r="V3356" s="17">
        <v>0.14345891218470799</v>
      </c>
      <c r="W3356" s="17">
        <v>0.13011227935331801</v>
      </c>
      <c r="X3356" s="17">
        <v>0.14894668300848901</v>
      </c>
      <c r="Y3356" s="17">
        <v>9.7010361491474795E-2</v>
      </c>
      <c r="Z3356" s="17">
        <v>9.8604608484811604E-2</v>
      </c>
      <c r="AA3356" s="17">
        <v>0.135948620080345</v>
      </c>
      <c r="AB3356" s="17">
        <v>0.13995589212755699</v>
      </c>
      <c r="AC3356" s="17">
        <v>0.12307847395968501</v>
      </c>
      <c r="AD3356" s="17">
        <v>8.4464249468913302E-2</v>
      </c>
      <c r="AE3356" s="17"/>
      <c r="AF3356" s="17">
        <v>0.115134545460153</v>
      </c>
      <c r="AG3356" s="17">
        <v>0.12663141888266799</v>
      </c>
      <c r="AH3356" s="17">
        <v>0.139470591174265</v>
      </c>
      <c r="AI3356" s="17"/>
      <c r="AJ3356" s="17">
        <v>8.7818498082451804E-2</v>
      </c>
      <c r="AK3356" s="17">
        <v>0.15044376938916901</v>
      </c>
      <c r="AL3356" s="17">
        <v>0.11636722225675</v>
      </c>
      <c r="AM3356" s="17"/>
      <c r="AN3356" s="17">
        <v>0.12719515134363499</v>
      </c>
      <c r="AO3356" s="17">
        <v>0.17390747095798101</v>
      </c>
      <c r="AP3356" s="17">
        <v>0.12801382960548399</v>
      </c>
      <c r="AQ3356" s="17">
        <v>8.7667666105661193E-2</v>
      </c>
      <c r="AR3356" s="17">
        <v>0.13711213780370299</v>
      </c>
      <c r="AS3356" s="17"/>
      <c r="AT3356" s="17">
        <v>0.126052758142392</v>
      </c>
      <c r="AU3356" s="17">
        <v>0.16272248065102701</v>
      </c>
      <c r="AV3356" s="17"/>
      <c r="AW3356" s="17">
        <v>9.7207022776072294E-2</v>
      </c>
      <c r="AX3356" s="17">
        <v>0.111290585171843</v>
      </c>
      <c r="AY3356" s="17">
        <v>0.16738699730270001</v>
      </c>
    </row>
    <row r="3357" spans="2:51">
      <c r="B3357" t="s">
        <v>140</v>
      </c>
      <c r="C3357" s="17">
        <v>0.33863655263602499</v>
      </c>
      <c r="D3357" s="17">
        <v>0.45216684817434799</v>
      </c>
      <c r="E3357" s="17">
        <v>0.23471139203062399</v>
      </c>
      <c r="F3357" s="17"/>
      <c r="G3357" s="17">
        <v>0.15760086587352501</v>
      </c>
      <c r="H3357" s="17">
        <v>0.30945260208687297</v>
      </c>
      <c r="I3357" s="17">
        <v>0.31320804186696</v>
      </c>
      <c r="J3357" s="17">
        <v>0.38182306351108503</v>
      </c>
      <c r="K3357" s="17">
        <v>0.37924997635290603</v>
      </c>
      <c r="L3357" s="17">
        <v>0.40148895442231303</v>
      </c>
      <c r="M3357" s="17"/>
      <c r="N3357" s="17">
        <v>0.44476379420900503</v>
      </c>
      <c r="O3357" s="17">
        <v>0.32769286457721702</v>
      </c>
      <c r="P3357" s="17">
        <v>0.32881155639684401</v>
      </c>
      <c r="Q3357" s="17">
        <v>0.25208520502877302</v>
      </c>
      <c r="R3357" s="17"/>
      <c r="S3357" s="17">
        <v>0.39598677324494802</v>
      </c>
      <c r="T3357" s="17">
        <v>0.32484696167895299</v>
      </c>
      <c r="U3357" s="17">
        <v>0.31139269758065102</v>
      </c>
      <c r="V3357" s="17">
        <v>0.31432347905184099</v>
      </c>
      <c r="W3357" s="17">
        <v>0.37396772459352401</v>
      </c>
      <c r="X3357" s="17">
        <v>0.29131404183733001</v>
      </c>
      <c r="Y3357" s="17">
        <v>0.36867407511459699</v>
      </c>
      <c r="Z3357" s="17">
        <v>0.42688531346854303</v>
      </c>
      <c r="AA3357" s="17">
        <v>0.33204594389776998</v>
      </c>
      <c r="AB3357" s="17">
        <v>0.28964310676847699</v>
      </c>
      <c r="AC3357" s="17">
        <v>0.29049722806171402</v>
      </c>
      <c r="AD3357" s="17">
        <v>0.43001155225613902</v>
      </c>
      <c r="AE3357" s="17"/>
      <c r="AF3357" s="17">
        <v>0.35533896812328503</v>
      </c>
      <c r="AG3357" s="17">
        <v>0.381749055661255</v>
      </c>
      <c r="AH3357" s="17">
        <v>0.24315791326076899</v>
      </c>
      <c r="AI3357" s="17"/>
      <c r="AJ3357" s="17">
        <v>0.47342705049843398</v>
      </c>
      <c r="AK3357" s="17">
        <v>0.333826735080482</v>
      </c>
      <c r="AL3357" s="17">
        <v>0.401415992618609</v>
      </c>
      <c r="AM3357" s="17"/>
      <c r="AN3357" s="17">
        <v>0.28145477271000502</v>
      </c>
      <c r="AO3357" s="17">
        <v>0.24519874270876399</v>
      </c>
      <c r="AP3357" s="17">
        <v>0.39052784421855302</v>
      </c>
      <c r="AQ3357" s="17">
        <v>0.47263098872312298</v>
      </c>
      <c r="AR3357" s="17">
        <v>0.46885774618289899</v>
      </c>
      <c r="AS3357" s="17"/>
      <c r="AT3357" s="17">
        <v>0.338729634531232</v>
      </c>
      <c r="AU3357" s="17">
        <v>0.33653502842459998</v>
      </c>
      <c r="AV3357" s="17"/>
      <c r="AW3357" s="17">
        <v>0.489473164014599</v>
      </c>
      <c r="AX3357" s="17">
        <v>0.39977568965815902</v>
      </c>
      <c r="AY3357" s="17">
        <v>0.164150048935502</v>
      </c>
    </row>
    <row r="3358" spans="2:51">
      <c r="C3358" s="17"/>
      <c r="D3358" s="17"/>
      <c r="E3358" s="17"/>
      <c r="F3358" s="17"/>
      <c r="G3358" s="17"/>
      <c r="H3358" s="17"/>
      <c r="I3358" s="17"/>
      <c r="J3358" s="17"/>
      <c r="K3358" s="17"/>
      <c r="L3358" s="17"/>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7"/>
      <c r="AI3358" s="17"/>
      <c r="AJ3358" s="17"/>
      <c r="AK3358" s="17"/>
      <c r="AL3358" s="17"/>
      <c r="AM3358" s="17"/>
      <c r="AN3358" s="17"/>
      <c r="AO3358" s="17"/>
      <c r="AP3358" s="17"/>
      <c r="AQ3358" s="17"/>
      <c r="AR3358" s="17"/>
      <c r="AS3358" s="17"/>
      <c r="AT3358" s="17"/>
      <c r="AU3358" s="17"/>
      <c r="AV3358" s="17"/>
      <c r="AW3358" s="17"/>
      <c r="AX3358" s="17"/>
      <c r="AY3358" s="17"/>
    </row>
    <row r="3359" spans="2:51">
      <c r="B3359" s="6" t="s">
        <v>656</v>
      </c>
      <c r="C3359" s="17"/>
      <c r="D3359" s="17"/>
      <c r="E3359" s="17"/>
      <c r="F3359" s="17"/>
      <c r="G3359" s="17"/>
      <c r="H3359" s="17"/>
      <c r="I3359" s="17"/>
      <c r="J3359" s="17"/>
      <c r="K3359" s="17"/>
      <c r="L3359" s="17"/>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7"/>
      <c r="AI3359" s="17"/>
      <c r="AJ3359" s="17"/>
      <c r="AK3359" s="17"/>
      <c r="AL3359" s="17"/>
      <c r="AM3359" s="17"/>
      <c r="AN3359" s="17"/>
      <c r="AO3359" s="17"/>
      <c r="AP3359" s="17"/>
      <c r="AQ3359" s="17"/>
      <c r="AR3359" s="17"/>
      <c r="AS3359" s="17"/>
      <c r="AT3359" s="17"/>
      <c r="AU3359" s="17"/>
      <c r="AV3359" s="17"/>
      <c r="AW3359" s="17"/>
      <c r="AX3359" s="17"/>
      <c r="AY3359" s="17"/>
    </row>
    <row r="3360" spans="2:51">
      <c r="B3360" s="24" t="s">
        <v>16</v>
      </c>
      <c r="C3360" s="17"/>
      <c r="D3360" s="17"/>
      <c r="E3360" s="17"/>
      <c r="F3360" s="17"/>
      <c r="G3360" s="17"/>
      <c r="H3360" s="17"/>
      <c r="I3360" s="17"/>
      <c r="J3360" s="17"/>
      <c r="K3360" s="17"/>
      <c r="L3360" s="17"/>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7"/>
      <c r="AI3360" s="17"/>
      <c r="AJ3360" s="17"/>
      <c r="AK3360" s="17"/>
      <c r="AL3360" s="17"/>
      <c r="AM3360" s="17"/>
      <c r="AN3360" s="17"/>
      <c r="AO3360" s="17"/>
      <c r="AP3360" s="17"/>
      <c r="AQ3360" s="17"/>
      <c r="AR3360" s="17"/>
      <c r="AS3360" s="17"/>
      <c r="AT3360" s="17"/>
      <c r="AU3360" s="17"/>
      <c r="AV3360" s="17"/>
      <c r="AW3360" s="17"/>
      <c r="AX3360" s="17"/>
      <c r="AY3360" s="17"/>
    </row>
    <row r="3361" spans="2:51">
      <c r="B3361" t="s">
        <v>133</v>
      </c>
      <c r="C3361" s="17">
        <v>9.4413007034941196E-2</v>
      </c>
      <c r="D3361" s="17">
        <v>0.131576877660493</v>
      </c>
      <c r="E3361" s="17">
        <v>6.04291551920252E-2</v>
      </c>
      <c r="F3361" s="17"/>
      <c r="G3361" s="17">
        <v>9.9089117234103394E-2</v>
      </c>
      <c r="H3361" s="17">
        <v>0.13136269701751399</v>
      </c>
      <c r="I3361" s="17">
        <v>0.100625399909304</v>
      </c>
      <c r="J3361" s="17">
        <v>8.9484104342311202E-2</v>
      </c>
      <c r="K3361" s="17">
        <v>8.7141304611516299E-2</v>
      </c>
      <c r="L3361" s="17">
        <v>6.9297412541826295E-2</v>
      </c>
      <c r="M3361" s="17"/>
      <c r="N3361" s="17">
        <v>0.11706723604390799</v>
      </c>
      <c r="O3361" s="17">
        <v>8.4749191283714595E-2</v>
      </c>
      <c r="P3361" s="17">
        <v>0.105051812514028</v>
      </c>
      <c r="Q3361" s="17">
        <v>7.3005253128251499E-2</v>
      </c>
      <c r="R3361" s="17"/>
      <c r="S3361" s="17">
        <v>0.127573226960531</v>
      </c>
      <c r="T3361" s="17">
        <v>7.1268008796916998E-2</v>
      </c>
      <c r="U3361" s="17">
        <v>8.3618204329245605E-2</v>
      </c>
      <c r="V3361" s="17">
        <v>8.3534877212806904E-2</v>
      </c>
      <c r="W3361" s="17">
        <v>0.13024665061604701</v>
      </c>
      <c r="X3361" s="17">
        <v>0.10447576432544201</v>
      </c>
      <c r="Y3361" s="17">
        <v>0.112287519876115</v>
      </c>
      <c r="Z3361" s="17">
        <v>8.7403150230505197E-2</v>
      </c>
      <c r="AA3361" s="17">
        <v>8.2631873044655399E-2</v>
      </c>
      <c r="AB3361" s="17">
        <v>8.1871746945999593E-2</v>
      </c>
      <c r="AC3361" s="17">
        <v>6.4195334567344206E-2</v>
      </c>
      <c r="AD3361" s="17">
        <v>9.6906397777500194E-2</v>
      </c>
      <c r="AE3361" s="17"/>
      <c r="AF3361" s="17">
        <v>9.3529557197670907E-2</v>
      </c>
      <c r="AG3361" s="17">
        <v>0.10530419350621301</v>
      </c>
      <c r="AH3361" s="17">
        <v>6.9873175357244799E-2</v>
      </c>
      <c r="AI3361" s="17"/>
      <c r="AJ3361" s="17">
        <v>0.10765671866382701</v>
      </c>
      <c r="AK3361" s="17">
        <v>0.10510629340602901</v>
      </c>
      <c r="AL3361" s="17">
        <v>0.10484754485233599</v>
      </c>
      <c r="AM3361" s="17"/>
      <c r="AN3361" s="17">
        <v>7.4568531122582105E-2</v>
      </c>
      <c r="AO3361" s="17">
        <v>8.6230257765471705E-2</v>
      </c>
      <c r="AP3361" s="17">
        <v>0.107109614294795</v>
      </c>
      <c r="AQ3361" s="17">
        <v>0.13640930853515101</v>
      </c>
      <c r="AR3361" s="17">
        <v>0.25380681719808901</v>
      </c>
      <c r="AS3361" s="17"/>
      <c r="AT3361" s="17">
        <v>9.3101452383126101E-2</v>
      </c>
      <c r="AU3361" s="17">
        <v>0.104220917270098</v>
      </c>
      <c r="AV3361" s="17"/>
      <c r="AW3361" s="17">
        <v>0.12177003205581299</v>
      </c>
      <c r="AX3361" s="17">
        <v>0.10994595520227</v>
      </c>
      <c r="AY3361" s="17">
        <v>6.1670853454212297E-2</v>
      </c>
    </row>
    <row r="3362" spans="2:51">
      <c r="B3362" t="s">
        <v>134</v>
      </c>
      <c r="C3362" s="17">
        <v>0.24314154930867499</v>
      </c>
      <c r="D3362" s="17">
        <v>0.281003455104268</v>
      </c>
      <c r="E3362" s="17">
        <v>0.208513797608009</v>
      </c>
      <c r="F3362" s="17"/>
      <c r="G3362" s="17">
        <v>0.247682417036309</v>
      </c>
      <c r="H3362" s="17">
        <v>0.27249296125979799</v>
      </c>
      <c r="I3362" s="17">
        <v>0.24704852819210299</v>
      </c>
      <c r="J3362" s="17">
        <v>0.233244929661688</v>
      </c>
      <c r="K3362" s="17">
        <v>0.22316403565993501</v>
      </c>
      <c r="L3362" s="17">
        <v>0.23742205760225299</v>
      </c>
      <c r="M3362" s="17"/>
      <c r="N3362" s="17">
        <v>0.28713597833078103</v>
      </c>
      <c r="O3362" s="17">
        <v>0.24234042123760799</v>
      </c>
      <c r="P3362" s="17">
        <v>0.22723592997932601</v>
      </c>
      <c r="Q3362" s="17">
        <v>0.211981682439219</v>
      </c>
      <c r="R3362" s="17"/>
      <c r="S3362" s="17">
        <v>0.30593197318086202</v>
      </c>
      <c r="T3362" s="17">
        <v>0.267770711807511</v>
      </c>
      <c r="U3362" s="17">
        <v>0.214448485848659</v>
      </c>
      <c r="V3362" s="17">
        <v>0.21364467759165201</v>
      </c>
      <c r="W3362" s="17">
        <v>0.254122370308215</v>
      </c>
      <c r="X3362" s="17">
        <v>0.200731003621994</v>
      </c>
      <c r="Y3362" s="17">
        <v>0.20772065464638501</v>
      </c>
      <c r="Z3362" s="17">
        <v>0.28036806703519501</v>
      </c>
      <c r="AA3362" s="17">
        <v>0.243694808589446</v>
      </c>
      <c r="AB3362" s="17">
        <v>0.23781488308690399</v>
      </c>
      <c r="AC3362" s="17">
        <v>0.22069968249392699</v>
      </c>
      <c r="AD3362" s="17">
        <v>0.231762845574737</v>
      </c>
      <c r="AE3362" s="17"/>
      <c r="AF3362" s="17">
        <v>0.225387987070895</v>
      </c>
      <c r="AG3362" s="17">
        <v>0.266104978699644</v>
      </c>
      <c r="AH3362" s="17">
        <v>0.23522161705012801</v>
      </c>
      <c r="AI3362" s="17"/>
      <c r="AJ3362" s="17">
        <v>0.29161706514402003</v>
      </c>
      <c r="AK3362" s="17">
        <v>0.245181659298677</v>
      </c>
      <c r="AL3362" s="17">
        <v>0.31432415684607501</v>
      </c>
      <c r="AM3362" s="17"/>
      <c r="AN3362" s="17">
        <v>0.180786669385326</v>
      </c>
      <c r="AO3362" s="17">
        <v>0.23064897943214299</v>
      </c>
      <c r="AP3362" s="17">
        <v>0.25640092511708301</v>
      </c>
      <c r="AQ3362" s="17">
        <v>0.31738314413532598</v>
      </c>
      <c r="AR3362" s="17">
        <v>0.354352144893682</v>
      </c>
      <c r="AS3362" s="17"/>
      <c r="AT3362" s="17">
        <v>0.23548931453720101</v>
      </c>
      <c r="AU3362" s="17">
        <v>0.32581872121741301</v>
      </c>
      <c r="AV3362" s="17"/>
      <c r="AW3362" s="17">
        <v>0.27685225261951701</v>
      </c>
      <c r="AX3362" s="17">
        <v>0.31505236998220298</v>
      </c>
      <c r="AY3362" s="17">
        <v>0.18978382523708401</v>
      </c>
    </row>
    <row r="3363" spans="2:51">
      <c r="B3363" t="s">
        <v>135</v>
      </c>
      <c r="C3363" s="17">
        <v>0.37895715784099998</v>
      </c>
      <c r="D3363" s="17">
        <v>0.37540428756424998</v>
      </c>
      <c r="E3363" s="17">
        <v>0.38226224193538799</v>
      </c>
      <c r="F3363" s="17"/>
      <c r="G3363" s="17">
        <v>0.32292212310017099</v>
      </c>
      <c r="H3363" s="17">
        <v>0.334011338739576</v>
      </c>
      <c r="I3363" s="17">
        <v>0.33458725508998099</v>
      </c>
      <c r="J3363" s="17">
        <v>0.39536940645708901</v>
      </c>
      <c r="K3363" s="17">
        <v>0.40198486269074901</v>
      </c>
      <c r="L3363" s="17">
        <v>0.441294441415304</v>
      </c>
      <c r="M3363" s="17"/>
      <c r="N3363" s="17">
        <v>0.35427394398927398</v>
      </c>
      <c r="O3363" s="17">
        <v>0.38730624451448498</v>
      </c>
      <c r="P3363" s="17">
        <v>0.38458971613307402</v>
      </c>
      <c r="Q3363" s="17">
        <v>0.39005346115796402</v>
      </c>
      <c r="R3363" s="17"/>
      <c r="S3363" s="17">
        <v>0.32595723725308101</v>
      </c>
      <c r="T3363" s="17">
        <v>0.36581594487983499</v>
      </c>
      <c r="U3363" s="17">
        <v>0.39368708478170999</v>
      </c>
      <c r="V3363" s="17">
        <v>0.41596534692199699</v>
      </c>
      <c r="W3363" s="17">
        <v>0.33322375175026803</v>
      </c>
      <c r="X3363" s="17">
        <v>0.405748754816323</v>
      </c>
      <c r="Y3363" s="17">
        <v>0.39255510029263402</v>
      </c>
      <c r="Z3363" s="17">
        <v>0.43180738481932501</v>
      </c>
      <c r="AA3363" s="17">
        <v>0.38174762009662599</v>
      </c>
      <c r="AB3363" s="17">
        <v>0.35365900446008097</v>
      </c>
      <c r="AC3363" s="17">
        <v>0.439023206662841</v>
      </c>
      <c r="AD3363" s="17">
        <v>0.40062832076256499</v>
      </c>
      <c r="AE3363" s="17"/>
      <c r="AF3363" s="17">
        <v>0.38546542285005703</v>
      </c>
      <c r="AG3363" s="17">
        <v>0.37213640564757</v>
      </c>
      <c r="AH3363" s="17">
        <v>0.38430147384685698</v>
      </c>
      <c r="AI3363" s="17"/>
      <c r="AJ3363" s="17">
        <v>0.37519931994316902</v>
      </c>
      <c r="AK3363" s="17">
        <v>0.35367142088432102</v>
      </c>
      <c r="AL3363" s="17">
        <v>0.38334942735538602</v>
      </c>
      <c r="AM3363" s="17"/>
      <c r="AN3363" s="17">
        <v>0.41524661790260597</v>
      </c>
      <c r="AO3363" s="17">
        <v>0.37658884375940499</v>
      </c>
      <c r="AP3363" s="17">
        <v>0.378450445081283</v>
      </c>
      <c r="AQ3363" s="17">
        <v>0.32319133211519402</v>
      </c>
      <c r="AR3363" s="17">
        <v>0.25760253682404699</v>
      </c>
      <c r="AS3363" s="17"/>
      <c r="AT3363" s="17">
        <v>0.38576184236154198</v>
      </c>
      <c r="AU3363" s="17">
        <v>0.30050670986647599</v>
      </c>
      <c r="AV3363" s="17"/>
      <c r="AW3363" s="17">
        <v>0.37489118664683202</v>
      </c>
      <c r="AX3363" s="17">
        <v>0.37357859171508001</v>
      </c>
      <c r="AY3363" s="17">
        <v>0.38458043845249001</v>
      </c>
    </row>
    <row r="3364" spans="2:51">
      <c r="B3364" t="s">
        <v>136</v>
      </c>
      <c r="C3364" s="17">
        <v>0.170835630631233</v>
      </c>
      <c r="D3364" s="17">
        <v>0.13057618755047301</v>
      </c>
      <c r="E3364" s="17">
        <v>0.20651144782758701</v>
      </c>
      <c r="F3364" s="17"/>
      <c r="G3364" s="17">
        <v>0.200214068174425</v>
      </c>
      <c r="H3364" s="17">
        <v>0.14299481027989699</v>
      </c>
      <c r="I3364" s="17">
        <v>0.18109526567666301</v>
      </c>
      <c r="J3364" s="17">
        <v>0.16146270743659299</v>
      </c>
      <c r="K3364" s="17">
        <v>0.172948644232434</v>
      </c>
      <c r="L3364" s="17">
        <v>0.17579220195492501</v>
      </c>
      <c r="M3364" s="17"/>
      <c r="N3364" s="17">
        <v>0.156399601513938</v>
      </c>
      <c r="O3364" s="17">
        <v>0.17811596147155301</v>
      </c>
      <c r="P3364" s="17">
        <v>0.165489956216894</v>
      </c>
      <c r="Q3364" s="17">
        <v>0.18219302734472501</v>
      </c>
      <c r="R3364" s="17"/>
      <c r="S3364" s="17">
        <v>0.13682944878515901</v>
      </c>
      <c r="T3364" s="17">
        <v>0.17903934992912501</v>
      </c>
      <c r="U3364" s="17">
        <v>0.19320271824215901</v>
      </c>
      <c r="V3364" s="17">
        <v>0.192515262445076</v>
      </c>
      <c r="W3364" s="17">
        <v>0.16017603425715099</v>
      </c>
      <c r="X3364" s="17">
        <v>0.18923474308289101</v>
      </c>
      <c r="Y3364" s="17">
        <v>0.14130706154032399</v>
      </c>
      <c r="Z3364" s="17">
        <v>0.111000709876028</v>
      </c>
      <c r="AA3364" s="17">
        <v>0.18011239474835</v>
      </c>
      <c r="AB3364" s="17">
        <v>0.20588975440107099</v>
      </c>
      <c r="AC3364" s="17">
        <v>0.16915220257852301</v>
      </c>
      <c r="AD3364" s="17">
        <v>0.13229916755792301</v>
      </c>
      <c r="AE3364" s="17"/>
      <c r="AF3364" s="17">
        <v>0.186892422069035</v>
      </c>
      <c r="AG3364" s="17">
        <v>0.15975565968036301</v>
      </c>
      <c r="AH3364" s="17">
        <v>0.132438139502978</v>
      </c>
      <c r="AI3364" s="17"/>
      <c r="AJ3364" s="17">
        <v>0.15472664861878599</v>
      </c>
      <c r="AK3364" s="17">
        <v>0.18963279622703999</v>
      </c>
      <c r="AL3364" s="17">
        <v>0.11815603636935</v>
      </c>
      <c r="AM3364" s="17"/>
      <c r="AN3364" s="17">
        <v>0.181664207226651</v>
      </c>
      <c r="AO3364" s="17">
        <v>0.19452520437999299</v>
      </c>
      <c r="AP3364" s="17">
        <v>0.16894428756494001</v>
      </c>
      <c r="AQ3364" s="17">
        <v>0.13865657055540401</v>
      </c>
      <c r="AR3364" s="17">
        <v>8.7357040020726306E-2</v>
      </c>
      <c r="AS3364" s="17"/>
      <c r="AT3364" s="17">
        <v>0.17581967237670501</v>
      </c>
      <c r="AU3364" s="17">
        <v>0.12546686546403901</v>
      </c>
      <c r="AV3364" s="17"/>
      <c r="AW3364" s="17">
        <v>0.158185826974021</v>
      </c>
      <c r="AX3364" s="17">
        <v>0.12075663507015599</v>
      </c>
      <c r="AY3364" s="17">
        <v>0.196552202013938</v>
      </c>
    </row>
    <row r="3365" spans="2:51">
      <c r="B3365" t="s">
        <v>137</v>
      </c>
      <c r="C3365" s="17">
        <v>4.2706170674004298E-2</v>
      </c>
      <c r="D3365" s="17">
        <v>4.0554164354816499E-2</v>
      </c>
      <c r="E3365" s="17">
        <v>4.4733271752269002E-2</v>
      </c>
      <c r="F3365" s="17"/>
      <c r="G3365" s="17">
        <v>4.5536648079411601E-2</v>
      </c>
      <c r="H3365" s="17">
        <v>4.9860739155796502E-2</v>
      </c>
      <c r="I3365" s="17">
        <v>5.4480911353287698E-2</v>
      </c>
      <c r="J3365" s="17">
        <v>4.1232876849794597E-2</v>
      </c>
      <c r="K3365" s="17">
        <v>4.6741581097016802E-2</v>
      </c>
      <c r="L3365" s="17">
        <v>2.6116025482144499E-2</v>
      </c>
      <c r="M3365" s="17"/>
      <c r="N3365" s="17">
        <v>3.5838502481471898E-2</v>
      </c>
      <c r="O3365" s="17">
        <v>4.5422745897790301E-2</v>
      </c>
      <c r="P3365" s="17">
        <v>3.4050183257187401E-2</v>
      </c>
      <c r="Q3365" s="17">
        <v>5.2894021846850499E-2</v>
      </c>
      <c r="R3365" s="17"/>
      <c r="S3365" s="17">
        <v>3.4413654736722601E-2</v>
      </c>
      <c r="T3365" s="17">
        <v>5.9053782918731701E-2</v>
      </c>
      <c r="U3365" s="17">
        <v>5.0240212841378001E-2</v>
      </c>
      <c r="V3365" s="17">
        <v>2.7316825130428601E-2</v>
      </c>
      <c r="W3365" s="17">
        <v>5.7335252654374502E-2</v>
      </c>
      <c r="X3365" s="17">
        <v>3.5533565759570097E-2</v>
      </c>
      <c r="Y3365" s="17">
        <v>3.4703979393829201E-2</v>
      </c>
      <c r="Z3365" s="17">
        <v>1.9423337937741501E-2</v>
      </c>
      <c r="AA3365" s="17">
        <v>3.33423825850893E-2</v>
      </c>
      <c r="AB3365" s="17">
        <v>5.73183955375757E-2</v>
      </c>
      <c r="AC3365" s="17">
        <v>5.2812272562047402E-2</v>
      </c>
      <c r="AD3365" s="17">
        <v>4.6512722116624598E-2</v>
      </c>
      <c r="AE3365" s="17"/>
      <c r="AF3365" s="17">
        <v>4.4981184180598197E-2</v>
      </c>
      <c r="AG3365" s="17">
        <v>3.8241830836886502E-2</v>
      </c>
      <c r="AH3365" s="17">
        <v>5.5378550081215103E-2</v>
      </c>
      <c r="AI3365" s="17"/>
      <c r="AJ3365" s="17">
        <v>2.3359241136231501E-2</v>
      </c>
      <c r="AK3365" s="17">
        <v>4.1336667463488498E-2</v>
      </c>
      <c r="AL3365" s="17">
        <v>5.2049026622059603E-2</v>
      </c>
      <c r="AM3365" s="17"/>
      <c r="AN3365" s="17">
        <v>5.2486966582729798E-2</v>
      </c>
      <c r="AO3365" s="17">
        <v>4.5973550334511899E-2</v>
      </c>
      <c r="AP3365" s="17">
        <v>3.9393386432400902E-2</v>
      </c>
      <c r="AQ3365" s="17">
        <v>2.78517522022011E-2</v>
      </c>
      <c r="AR3365" s="17">
        <v>2.9087420458100699E-2</v>
      </c>
      <c r="AS3365" s="17"/>
      <c r="AT3365" s="17">
        <v>4.1838452188663701E-2</v>
      </c>
      <c r="AU3365" s="17">
        <v>5.4388302646708998E-2</v>
      </c>
      <c r="AV3365" s="17"/>
      <c r="AW3365" s="17">
        <v>3.97175054898639E-2</v>
      </c>
      <c r="AX3365" s="17">
        <v>3.0889972728389999E-2</v>
      </c>
      <c r="AY3365" s="17">
        <v>4.8778178458483902E-2</v>
      </c>
    </row>
    <row r="3366" spans="2:51">
      <c r="B3366" t="s">
        <v>119</v>
      </c>
      <c r="C3366" s="17">
        <v>6.9946484510146997E-2</v>
      </c>
      <c r="D3366" s="17">
        <v>4.0885027765700299E-2</v>
      </c>
      <c r="E3366" s="17">
        <v>9.7550085684721802E-2</v>
      </c>
      <c r="F3366" s="17"/>
      <c r="G3366" s="17">
        <v>8.4555626375579895E-2</v>
      </c>
      <c r="H3366" s="17">
        <v>6.9277453547419501E-2</v>
      </c>
      <c r="I3366" s="17">
        <v>8.2162639778660604E-2</v>
      </c>
      <c r="J3366" s="17">
        <v>7.9205975252524194E-2</v>
      </c>
      <c r="K3366" s="17">
        <v>6.80195717083487E-2</v>
      </c>
      <c r="L3366" s="17">
        <v>5.0077861003545998E-2</v>
      </c>
      <c r="M3366" s="17"/>
      <c r="N3366" s="17">
        <v>4.9284737640627102E-2</v>
      </c>
      <c r="O3366" s="17">
        <v>6.2065435594849998E-2</v>
      </c>
      <c r="P3366" s="17">
        <v>8.3582401899490594E-2</v>
      </c>
      <c r="Q3366" s="17">
        <v>8.9872554082988998E-2</v>
      </c>
      <c r="R3366" s="17"/>
      <c r="S3366" s="17">
        <v>6.9294459083644303E-2</v>
      </c>
      <c r="T3366" s="17">
        <v>5.7052201667880602E-2</v>
      </c>
      <c r="U3366" s="17">
        <v>6.4803293956848404E-2</v>
      </c>
      <c r="V3366" s="17">
        <v>6.7023010698040106E-2</v>
      </c>
      <c r="W3366" s="17">
        <v>6.4895940413945002E-2</v>
      </c>
      <c r="X3366" s="17">
        <v>6.4276168393780406E-2</v>
      </c>
      <c r="Y3366" s="17">
        <v>0.111425684250714</v>
      </c>
      <c r="Z3366" s="17">
        <v>6.9997350101206404E-2</v>
      </c>
      <c r="AA3366" s="17">
        <v>7.8470920935833993E-2</v>
      </c>
      <c r="AB3366" s="17">
        <v>6.34462155683682E-2</v>
      </c>
      <c r="AC3366" s="17">
        <v>5.4117301135316598E-2</v>
      </c>
      <c r="AD3366" s="17">
        <v>9.1890546210650306E-2</v>
      </c>
      <c r="AE3366" s="17"/>
      <c r="AF3366" s="17">
        <v>6.3743426631743705E-2</v>
      </c>
      <c r="AG3366" s="17">
        <v>5.8456931629323999E-2</v>
      </c>
      <c r="AH3366" s="17">
        <v>0.122787044161576</v>
      </c>
      <c r="AI3366" s="17"/>
      <c r="AJ3366" s="17">
        <v>4.7441006493966299E-2</v>
      </c>
      <c r="AK3366" s="17">
        <v>6.5071162720444095E-2</v>
      </c>
      <c r="AL3366" s="17">
        <v>2.7273807954793401E-2</v>
      </c>
      <c r="AM3366" s="17"/>
      <c r="AN3366" s="17">
        <v>9.5247007780105794E-2</v>
      </c>
      <c r="AO3366" s="17">
        <v>6.6033164328475294E-2</v>
      </c>
      <c r="AP3366" s="17">
        <v>4.9701341509498502E-2</v>
      </c>
      <c r="AQ3366" s="17">
        <v>5.65078924567253E-2</v>
      </c>
      <c r="AR3366" s="17">
        <v>1.7794040605354701E-2</v>
      </c>
      <c r="AS3366" s="17"/>
      <c r="AT3366" s="17">
        <v>6.7989266152762698E-2</v>
      </c>
      <c r="AU3366" s="17">
        <v>8.9598483535264895E-2</v>
      </c>
      <c r="AV3366" s="17"/>
      <c r="AW3366" s="17">
        <v>2.8583196213952802E-2</v>
      </c>
      <c r="AX3366" s="17">
        <v>4.9776475301900103E-2</v>
      </c>
      <c r="AY3366" s="17">
        <v>0.118634502383791</v>
      </c>
    </row>
    <row r="3367" spans="2:51">
      <c r="B3367" t="s">
        <v>138</v>
      </c>
      <c r="C3367" s="17">
        <v>0.33755455634361597</v>
      </c>
      <c r="D3367" s="17">
        <v>0.41258033276476103</v>
      </c>
      <c r="E3367" s="17">
        <v>0.268942952800034</v>
      </c>
      <c r="F3367" s="17"/>
      <c r="G3367" s="17">
        <v>0.34677153427041202</v>
      </c>
      <c r="H3367" s="17">
        <v>0.40385565827731201</v>
      </c>
      <c r="I3367" s="17">
        <v>0.34767392810140801</v>
      </c>
      <c r="J3367" s="17">
        <v>0.32272903400399999</v>
      </c>
      <c r="K3367" s="17">
        <v>0.31030534027145201</v>
      </c>
      <c r="L3367" s="17">
        <v>0.30671947014408002</v>
      </c>
      <c r="M3367" s="17"/>
      <c r="N3367" s="17">
        <v>0.40420321437468898</v>
      </c>
      <c r="O3367" s="17">
        <v>0.32708961252132202</v>
      </c>
      <c r="P3367" s="17">
        <v>0.33228774249335402</v>
      </c>
      <c r="Q3367" s="17">
        <v>0.28498693556747101</v>
      </c>
      <c r="R3367" s="17"/>
      <c r="S3367" s="17">
        <v>0.43350520014139299</v>
      </c>
      <c r="T3367" s="17">
        <v>0.33903872060442802</v>
      </c>
      <c r="U3367" s="17">
        <v>0.29806669017790499</v>
      </c>
      <c r="V3367" s="17">
        <v>0.29717955480445901</v>
      </c>
      <c r="W3367" s="17">
        <v>0.38436902092426201</v>
      </c>
      <c r="X3367" s="17">
        <v>0.30520676794743601</v>
      </c>
      <c r="Y3367" s="17">
        <v>0.32000817452249902</v>
      </c>
      <c r="Z3367" s="17">
        <v>0.3677712172657</v>
      </c>
      <c r="AA3367" s="17">
        <v>0.326326681634101</v>
      </c>
      <c r="AB3367" s="17">
        <v>0.31968663003290299</v>
      </c>
      <c r="AC3367" s="17">
        <v>0.28489501706127102</v>
      </c>
      <c r="AD3367" s="17">
        <v>0.32866924335223702</v>
      </c>
      <c r="AE3367" s="17"/>
      <c r="AF3367" s="17">
        <v>0.318917544268566</v>
      </c>
      <c r="AG3367" s="17">
        <v>0.37140917220585701</v>
      </c>
      <c r="AH3367" s="17">
        <v>0.30509479240737303</v>
      </c>
      <c r="AI3367" s="17"/>
      <c r="AJ3367" s="17">
        <v>0.399273783807847</v>
      </c>
      <c r="AK3367" s="17">
        <v>0.35028795270470597</v>
      </c>
      <c r="AL3367" s="17">
        <v>0.419171701698411</v>
      </c>
      <c r="AM3367" s="17"/>
      <c r="AN3367" s="17">
        <v>0.255355200507908</v>
      </c>
      <c r="AO3367" s="17">
        <v>0.31687923719761402</v>
      </c>
      <c r="AP3367" s="17">
        <v>0.363510539411878</v>
      </c>
      <c r="AQ3367" s="17">
        <v>0.45379245267047602</v>
      </c>
      <c r="AR3367" s="17">
        <v>0.608158962091771</v>
      </c>
      <c r="AS3367" s="17"/>
      <c r="AT3367" s="17">
        <v>0.32859076692032702</v>
      </c>
      <c r="AU3367" s="17">
        <v>0.43003963848751098</v>
      </c>
      <c r="AV3367" s="17"/>
      <c r="AW3367" s="17">
        <v>0.39862228467533001</v>
      </c>
      <c r="AX3367" s="17">
        <v>0.424998325184474</v>
      </c>
      <c r="AY3367" s="17">
        <v>0.25145467869129701</v>
      </c>
    </row>
    <row r="3368" spans="2:51">
      <c r="B3368" t="s">
        <v>139</v>
      </c>
      <c r="C3368" s="17">
        <v>0.21354180130523701</v>
      </c>
      <c r="D3368" s="17">
        <v>0.171130351905289</v>
      </c>
      <c r="E3368" s="17">
        <v>0.251244719579856</v>
      </c>
      <c r="F3368" s="17"/>
      <c r="G3368" s="17">
        <v>0.24575071625383599</v>
      </c>
      <c r="H3368" s="17">
        <v>0.192855549435693</v>
      </c>
      <c r="I3368" s="17">
        <v>0.23557617702995001</v>
      </c>
      <c r="J3368" s="17">
        <v>0.20269558428638701</v>
      </c>
      <c r="K3368" s="17">
        <v>0.21969022532945101</v>
      </c>
      <c r="L3368" s="17">
        <v>0.20190822743706999</v>
      </c>
      <c r="M3368" s="17"/>
      <c r="N3368" s="17">
        <v>0.19223810399541</v>
      </c>
      <c r="O3368" s="17">
        <v>0.223538707369343</v>
      </c>
      <c r="P3368" s="17">
        <v>0.199540139474081</v>
      </c>
      <c r="Q3368" s="17">
        <v>0.235087049191576</v>
      </c>
      <c r="R3368" s="17"/>
      <c r="S3368" s="17">
        <v>0.17124310352188099</v>
      </c>
      <c r="T3368" s="17">
        <v>0.23809313284785599</v>
      </c>
      <c r="U3368" s="17">
        <v>0.24344293108353701</v>
      </c>
      <c r="V3368" s="17">
        <v>0.21983208757550499</v>
      </c>
      <c r="W3368" s="17">
        <v>0.21751128691152599</v>
      </c>
      <c r="X3368" s="17">
        <v>0.22476830884246099</v>
      </c>
      <c r="Y3368" s="17">
        <v>0.17601104093415301</v>
      </c>
      <c r="Z3368" s="17">
        <v>0.13042404781376901</v>
      </c>
      <c r="AA3368" s="17">
        <v>0.21345477733343901</v>
      </c>
      <c r="AB3368" s="17">
        <v>0.263208149938647</v>
      </c>
      <c r="AC3368" s="17">
        <v>0.22196447514056999</v>
      </c>
      <c r="AD3368" s="17">
        <v>0.178811889674548</v>
      </c>
      <c r="AE3368" s="17"/>
      <c r="AF3368" s="17">
        <v>0.23187360624963299</v>
      </c>
      <c r="AG3368" s="17">
        <v>0.19799749051724899</v>
      </c>
      <c r="AH3368" s="17">
        <v>0.18781668958419301</v>
      </c>
      <c r="AI3368" s="17"/>
      <c r="AJ3368" s="17">
        <v>0.17808588975501799</v>
      </c>
      <c r="AK3368" s="17">
        <v>0.23096946369052901</v>
      </c>
      <c r="AL3368" s="17">
        <v>0.170205062991409</v>
      </c>
      <c r="AM3368" s="17"/>
      <c r="AN3368" s="17">
        <v>0.23415117380938</v>
      </c>
      <c r="AO3368" s="17">
        <v>0.24049875471450499</v>
      </c>
      <c r="AP3368" s="17">
        <v>0.20833767399733999</v>
      </c>
      <c r="AQ3368" s="17">
        <v>0.16650832275760499</v>
      </c>
      <c r="AR3368" s="17">
        <v>0.11644446047882701</v>
      </c>
      <c r="AS3368" s="17"/>
      <c r="AT3368" s="17">
        <v>0.21765812456536801</v>
      </c>
      <c r="AU3368" s="17">
        <v>0.179855168110748</v>
      </c>
      <c r="AV3368" s="17"/>
      <c r="AW3368" s="17">
        <v>0.197903332463885</v>
      </c>
      <c r="AX3368" s="17">
        <v>0.151646607798546</v>
      </c>
      <c r="AY3368" s="17">
        <v>0.245330380472422</v>
      </c>
    </row>
    <row r="3369" spans="2:51">
      <c r="B3369" t="s">
        <v>140</v>
      </c>
      <c r="C3369" s="17">
        <v>0.124012755038379</v>
      </c>
      <c r="D3369" s="17">
        <v>0.241449980859471</v>
      </c>
      <c r="E3369" s="17">
        <v>1.7698233220178199E-2</v>
      </c>
      <c r="F3369" s="17"/>
      <c r="G3369" s="17">
        <v>0.101020818016576</v>
      </c>
      <c r="H3369" s="17">
        <v>0.21100010884161899</v>
      </c>
      <c r="I3369" s="17">
        <v>0.112097751071457</v>
      </c>
      <c r="J3369" s="17">
        <v>0.120033449717613</v>
      </c>
      <c r="K3369" s="17">
        <v>9.0615114942000793E-2</v>
      </c>
      <c r="L3369" s="17">
        <v>0.10481124270701001</v>
      </c>
      <c r="M3369" s="17"/>
      <c r="N3369" s="17">
        <v>0.21196511037927901</v>
      </c>
      <c r="O3369" s="17">
        <v>0.10355090515198</v>
      </c>
      <c r="P3369" s="17">
        <v>0.13274760301927299</v>
      </c>
      <c r="Q3369" s="17">
        <v>4.9899886375895201E-2</v>
      </c>
      <c r="R3369" s="17"/>
      <c r="S3369" s="17">
        <v>0.262262096619512</v>
      </c>
      <c r="T3369" s="17">
        <v>0.100945587756571</v>
      </c>
      <c r="U3369" s="17">
        <v>5.4623759094367702E-2</v>
      </c>
      <c r="V3369" s="17">
        <v>7.7347467228953901E-2</v>
      </c>
      <c r="W3369" s="17">
        <v>0.16685773401273599</v>
      </c>
      <c r="X3369" s="17">
        <v>8.0438459104975504E-2</v>
      </c>
      <c r="Y3369" s="17">
        <v>0.14399713358834601</v>
      </c>
      <c r="Z3369" s="17">
        <v>0.23734716945192999</v>
      </c>
      <c r="AA3369" s="17">
        <v>0.112871904300662</v>
      </c>
      <c r="AB3369" s="17">
        <v>5.6478480094256399E-2</v>
      </c>
      <c r="AC3369" s="17">
        <v>6.2930541920700994E-2</v>
      </c>
      <c r="AD3369" s="17">
        <v>0.14985735367768899</v>
      </c>
      <c r="AE3369" s="17"/>
      <c r="AF3369" s="17">
        <v>8.7043938018932496E-2</v>
      </c>
      <c r="AG3369" s="17">
        <v>0.17341168168860699</v>
      </c>
      <c r="AH3369" s="17">
        <v>0.11727810282318001</v>
      </c>
      <c r="AI3369" s="17"/>
      <c r="AJ3369" s="17">
        <v>0.22118789405282899</v>
      </c>
      <c r="AK3369" s="17">
        <v>0.11931848901417801</v>
      </c>
      <c r="AL3369" s="17">
        <v>0.248966638707001</v>
      </c>
      <c r="AM3369" s="17"/>
      <c r="AN3369" s="17">
        <v>2.12040266985274E-2</v>
      </c>
      <c r="AO3369" s="17">
        <v>7.6380482483109205E-2</v>
      </c>
      <c r="AP3369" s="17">
        <v>0.15517286541453801</v>
      </c>
      <c r="AQ3369" s="17">
        <v>0.287284129912871</v>
      </c>
      <c r="AR3369" s="17">
        <v>0.491714501612944</v>
      </c>
      <c r="AS3369" s="17"/>
      <c r="AT3369" s="17">
        <v>0.110932642354959</v>
      </c>
      <c r="AU3369" s="17">
        <v>0.250184470376763</v>
      </c>
      <c r="AV3369" s="17"/>
      <c r="AW3369" s="17">
        <v>0.20071895221144501</v>
      </c>
      <c r="AX3369" s="17">
        <v>0.27335171738592701</v>
      </c>
      <c r="AY3369" s="17">
        <v>6.1242982188745602E-3</v>
      </c>
    </row>
    <row r="3370" spans="2:51">
      <c r="C3370" s="17"/>
      <c r="D3370" s="17"/>
      <c r="E3370" s="17"/>
      <c r="F3370" s="17"/>
      <c r="G3370" s="17"/>
      <c r="H3370" s="17"/>
      <c r="I3370" s="17"/>
      <c r="J3370" s="17"/>
      <c r="K3370" s="17"/>
      <c r="L3370" s="17"/>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7"/>
      <c r="AI3370" s="17"/>
      <c r="AJ3370" s="17"/>
      <c r="AK3370" s="17"/>
      <c r="AL3370" s="17"/>
      <c r="AM3370" s="17"/>
      <c r="AN3370" s="17"/>
      <c r="AO3370" s="17"/>
      <c r="AP3370" s="17"/>
      <c r="AQ3370" s="17"/>
      <c r="AR3370" s="17"/>
      <c r="AS3370" s="17"/>
      <c r="AT3370" s="17"/>
      <c r="AU3370" s="17"/>
      <c r="AV3370" s="17"/>
      <c r="AW3370" s="17"/>
      <c r="AX3370" s="17"/>
      <c r="AY3370" s="17"/>
    </row>
    <row r="3371" spans="2:51">
      <c r="B3371" s="6" t="s">
        <v>657</v>
      </c>
      <c r="C3371" s="17"/>
      <c r="D3371" s="17"/>
      <c r="E3371" s="17"/>
      <c r="F3371" s="17"/>
      <c r="G3371" s="17"/>
      <c r="H3371" s="17"/>
      <c r="I3371" s="17"/>
      <c r="J3371" s="17"/>
      <c r="K3371" s="17"/>
      <c r="L3371" s="17"/>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7"/>
      <c r="AI3371" s="17"/>
      <c r="AJ3371" s="17"/>
      <c r="AK3371" s="17"/>
      <c r="AL3371" s="17"/>
      <c r="AM3371" s="17"/>
      <c r="AN3371" s="17"/>
      <c r="AO3371" s="17"/>
      <c r="AP3371" s="17"/>
      <c r="AQ3371" s="17"/>
      <c r="AR3371" s="17"/>
      <c r="AS3371" s="17"/>
      <c r="AT3371" s="17"/>
      <c r="AU3371" s="17"/>
      <c r="AV3371" s="17"/>
      <c r="AW3371" s="17"/>
      <c r="AX3371" s="17"/>
      <c r="AY3371" s="17"/>
    </row>
    <row r="3372" spans="2:51">
      <c r="B3372" s="24" t="s">
        <v>16</v>
      </c>
      <c r="C3372" s="17"/>
      <c r="D3372" s="17"/>
      <c r="E3372" s="17"/>
      <c r="F3372" s="17"/>
      <c r="G3372" s="17"/>
      <c r="H3372" s="17"/>
      <c r="I3372" s="17"/>
      <c r="J3372" s="17"/>
      <c r="K3372" s="17"/>
      <c r="L3372" s="17"/>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7"/>
      <c r="AI3372" s="17"/>
      <c r="AJ3372" s="17"/>
      <c r="AK3372" s="17"/>
      <c r="AL3372" s="17"/>
      <c r="AM3372" s="17"/>
      <c r="AN3372" s="17"/>
      <c r="AO3372" s="17"/>
      <c r="AP3372" s="17"/>
      <c r="AQ3372" s="17"/>
      <c r="AR3372" s="17"/>
      <c r="AS3372" s="17"/>
      <c r="AT3372" s="17"/>
      <c r="AU3372" s="17"/>
      <c r="AV3372" s="17"/>
      <c r="AW3372" s="17"/>
      <c r="AX3372" s="17"/>
      <c r="AY3372" s="17"/>
    </row>
    <row r="3373" spans="2:51">
      <c r="B3373" t="s">
        <v>133</v>
      </c>
      <c r="C3373" s="17">
        <v>0.21045787819251799</v>
      </c>
      <c r="D3373" s="17">
        <v>0.210910772242031</v>
      </c>
      <c r="E3373" s="17">
        <v>0.20883152104305999</v>
      </c>
      <c r="F3373" s="17"/>
      <c r="G3373" s="17">
        <v>0.21542282118208</v>
      </c>
      <c r="H3373" s="17">
        <v>0.21092623800341301</v>
      </c>
      <c r="I3373" s="17">
        <v>0.21345612218351601</v>
      </c>
      <c r="J3373" s="17">
        <v>0.194469006071568</v>
      </c>
      <c r="K3373" s="17">
        <v>0.224745534165051</v>
      </c>
      <c r="L3373" s="17">
        <v>0.20711894732168001</v>
      </c>
      <c r="M3373" s="17"/>
      <c r="N3373" s="17">
        <v>0.226926908070292</v>
      </c>
      <c r="O3373" s="17">
        <v>0.21161235490288699</v>
      </c>
      <c r="P3373" s="17">
        <v>0.19712855337288601</v>
      </c>
      <c r="Q3373" s="17">
        <v>0.19917651065036299</v>
      </c>
      <c r="R3373" s="17"/>
      <c r="S3373" s="17">
        <v>0.19179342746616901</v>
      </c>
      <c r="T3373" s="17">
        <v>0.24365223629260099</v>
      </c>
      <c r="U3373" s="17">
        <v>0.215739672464243</v>
      </c>
      <c r="V3373" s="17">
        <v>0.159259334934716</v>
      </c>
      <c r="W3373" s="17">
        <v>0.24088110083387301</v>
      </c>
      <c r="X3373" s="17">
        <v>0.235855144729571</v>
      </c>
      <c r="Y3373" s="17">
        <v>0.229146490403143</v>
      </c>
      <c r="Z3373" s="17">
        <v>0.22841742180189101</v>
      </c>
      <c r="AA3373" s="17">
        <v>0.17902888709749201</v>
      </c>
      <c r="AB3373" s="17">
        <v>0.226771372794908</v>
      </c>
      <c r="AC3373" s="17">
        <v>0.167744780737311</v>
      </c>
      <c r="AD3373" s="17">
        <v>0.214273421585297</v>
      </c>
      <c r="AE3373" s="17"/>
      <c r="AF3373" s="17">
        <v>0.206636431394641</v>
      </c>
      <c r="AG3373" s="17">
        <v>0.22759657481928799</v>
      </c>
      <c r="AH3373" s="17">
        <v>0.16889326667142701</v>
      </c>
      <c r="AI3373" s="17"/>
      <c r="AJ3373" s="17">
        <v>0.189276467765746</v>
      </c>
      <c r="AK3373" s="17">
        <v>0.23418863477077201</v>
      </c>
      <c r="AL3373" s="17">
        <v>0.229107418785719</v>
      </c>
      <c r="AM3373" s="17"/>
      <c r="AN3373" s="17">
        <v>0.19926688463221701</v>
      </c>
      <c r="AO3373" s="17">
        <v>0.20426779175725901</v>
      </c>
      <c r="AP3373" s="17">
        <v>0.21754423246271501</v>
      </c>
      <c r="AQ3373" s="17">
        <v>0.228856636635307</v>
      </c>
      <c r="AR3373" s="17">
        <v>0.29780316562875297</v>
      </c>
      <c r="AS3373" s="17"/>
      <c r="AT3373" s="17">
        <v>0.209026248873488</v>
      </c>
      <c r="AU3373" s="17">
        <v>0.229552984848541</v>
      </c>
      <c r="AV3373" s="17"/>
      <c r="AW3373" s="17">
        <v>0.228366861227771</v>
      </c>
      <c r="AX3373" s="17">
        <v>0.174366599572264</v>
      </c>
      <c r="AY3373" s="17">
        <v>0.20042950612927499</v>
      </c>
    </row>
    <row r="3374" spans="2:51">
      <c r="B3374" t="s">
        <v>134</v>
      </c>
      <c r="C3374" s="17">
        <v>0.41582121212214301</v>
      </c>
      <c r="D3374" s="17">
        <v>0.384052430799663</v>
      </c>
      <c r="E3374" s="17">
        <v>0.44543418040466598</v>
      </c>
      <c r="F3374" s="17"/>
      <c r="G3374" s="17">
        <v>0.377101225647058</v>
      </c>
      <c r="H3374" s="17">
        <v>0.36429950018175999</v>
      </c>
      <c r="I3374" s="17">
        <v>0.39268820447517</v>
      </c>
      <c r="J3374" s="17">
        <v>0.40090422107373302</v>
      </c>
      <c r="K3374" s="17">
        <v>0.42161187197059202</v>
      </c>
      <c r="L3374" s="17">
        <v>0.49371219367821301</v>
      </c>
      <c r="M3374" s="17"/>
      <c r="N3374" s="17">
        <v>0.42045388367453801</v>
      </c>
      <c r="O3374" s="17">
        <v>0.43543991244692298</v>
      </c>
      <c r="P3374" s="17">
        <v>0.38916198411681802</v>
      </c>
      <c r="Q3374" s="17">
        <v>0.41666245494557302</v>
      </c>
      <c r="R3374" s="17"/>
      <c r="S3374" s="17">
        <v>0.41966543585383997</v>
      </c>
      <c r="T3374" s="17">
        <v>0.42143004330088901</v>
      </c>
      <c r="U3374" s="17">
        <v>0.38796105028924399</v>
      </c>
      <c r="V3374" s="17">
        <v>0.43215889384992801</v>
      </c>
      <c r="W3374" s="17">
        <v>0.38796009848512902</v>
      </c>
      <c r="X3374" s="17">
        <v>0.380016568543108</v>
      </c>
      <c r="Y3374" s="17">
        <v>0.40763849981424699</v>
      </c>
      <c r="Z3374" s="17">
        <v>0.40856299729319101</v>
      </c>
      <c r="AA3374" s="17">
        <v>0.45224477978167699</v>
      </c>
      <c r="AB3374" s="17">
        <v>0.409333154452517</v>
      </c>
      <c r="AC3374" s="17">
        <v>0.44972666445153298</v>
      </c>
      <c r="AD3374" s="17">
        <v>0.434024932371532</v>
      </c>
      <c r="AE3374" s="17"/>
      <c r="AF3374" s="17">
        <v>0.41879591176384801</v>
      </c>
      <c r="AG3374" s="17">
        <v>0.42591240722073198</v>
      </c>
      <c r="AH3374" s="17">
        <v>0.39097880647993599</v>
      </c>
      <c r="AI3374" s="17"/>
      <c r="AJ3374" s="17">
        <v>0.43501691234106299</v>
      </c>
      <c r="AK3374" s="17">
        <v>0.40750092839194602</v>
      </c>
      <c r="AL3374" s="17">
        <v>0.44323143378880903</v>
      </c>
      <c r="AM3374" s="17"/>
      <c r="AN3374" s="17">
        <v>0.41688546619268102</v>
      </c>
      <c r="AO3374" s="17">
        <v>0.40760894568014899</v>
      </c>
      <c r="AP3374" s="17">
        <v>0.42525313279792798</v>
      </c>
      <c r="AQ3374" s="17">
        <v>0.39872323200620602</v>
      </c>
      <c r="AR3374" s="17">
        <v>0.39950579304976802</v>
      </c>
      <c r="AS3374" s="17"/>
      <c r="AT3374" s="17">
        <v>0.42063923288945099</v>
      </c>
      <c r="AU3374" s="17">
        <v>0.37435083956385501</v>
      </c>
      <c r="AV3374" s="17"/>
      <c r="AW3374" s="17">
        <v>0.41610267703608</v>
      </c>
      <c r="AX3374" s="17">
        <v>0.44068082777774098</v>
      </c>
      <c r="AY3374" s="17">
        <v>0.40939429311999498</v>
      </c>
    </row>
    <row r="3375" spans="2:51">
      <c r="B3375" t="s">
        <v>135</v>
      </c>
      <c r="C3375" s="17">
        <v>0.19170866408151399</v>
      </c>
      <c r="D3375" s="17">
        <v>0.21189152660951799</v>
      </c>
      <c r="E3375" s="17">
        <v>0.17319830069129899</v>
      </c>
      <c r="F3375" s="17"/>
      <c r="G3375" s="17">
        <v>0.17794073095482199</v>
      </c>
      <c r="H3375" s="17">
        <v>0.220771391529166</v>
      </c>
      <c r="I3375" s="17">
        <v>0.187731143965572</v>
      </c>
      <c r="J3375" s="17">
        <v>0.202749876961694</v>
      </c>
      <c r="K3375" s="17">
        <v>0.193540097123546</v>
      </c>
      <c r="L3375" s="17">
        <v>0.17053208431398201</v>
      </c>
      <c r="M3375" s="17"/>
      <c r="N3375" s="17">
        <v>0.16964335499793101</v>
      </c>
      <c r="O3375" s="17">
        <v>0.17616098066626701</v>
      </c>
      <c r="P3375" s="17">
        <v>0.21931891242559501</v>
      </c>
      <c r="Q3375" s="17">
        <v>0.20619005101731699</v>
      </c>
      <c r="R3375" s="17"/>
      <c r="S3375" s="17">
        <v>0.19690521149937401</v>
      </c>
      <c r="T3375" s="17">
        <v>0.16727106662685201</v>
      </c>
      <c r="U3375" s="17">
        <v>0.17368078045802399</v>
      </c>
      <c r="V3375" s="17">
        <v>0.22822612304699999</v>
      </c>
      <c r="W3375" s="17">
        <v>0.19557648681413201</v>
      </c>
      <c r="X3375" s="17">
        <v>0.19146125368709699</v>
      </c>
      <c r="Y3375" s="17">
        <v>0.17759328795306401</v>
      </c>
      <c r="Z3375" s="17">
        <v>0.19836709933458199</v>
      </c>
      <c r="AA3375" s="17">
        <v>0.178680587023899</v>
      </c>
      <c r="AB3375" s="17">
        <v>0.200243854952702</v>
      </c>
      <c r="AC3375" s="17">
        <v>0.22145325963553</v>
      </c>
      <c r="AD3375" s="17">
        <v>0.212396246034492</v>
      </c>
      <c r="AE3375" s="17"/>
      <c r="AF3375" s="17">
        <v>0.18914172249368799</v>
      </c>
      <c r="AG3375" s="17">
        <v>0.19254328727424799</v>
      </c>
      <c r="AH3375" s="17">
        <v>0.195510788424786</v>
      </c>
      <c r="AI3375" s="17"/>
      <c r="AJ3375" s="17">
        <v>0.195630585468198</v>
      </c>
      <c r="AK3375" s="17">
        <v>0.173038741770011</v>
      </c>
      <c r="AL3375" s="17">
        <v>0.18377230065070199</v>
      </c>
      <c r="AM3375" s="17"/>
      <c r="AN3375" s="17">
        <v>0.21261537150250401</v>
      </c>
      <c r="AO3375" s="17">
        <v>0.19149275361298099</v>
      </c>
      <c r="AP3375" s="17">
        <v>0.17863715394735799</v>
      </c>
      <c r="AQ3375" s="17">
        <v>0.18472814221068801</v>
      </c>
      <c r="AR3375" s="17">
        <v>0.133577587117375</v>
      </c>
      <c r="AS3375" s="17"/>
      <c r="AT3375" s="17">
        <v>0.189447016146329</v>
      </c>
      <c r="AU3375" s="17">
        <v>0.19910917436398301</v>
      </c>
      <c r="AV3375" s="17"/>
      <c r="AW3375" s="17">
        <v>0.176136066916842</v>
      </c>
      <c r="AX3375" s="17">
        <v>0.230045739464525</v>
      </c>
      <c r="AY3375" s="17">
        <v>0.19871409400187401</v>
      </c>
    </row>
    <row r="3376" spans="2:51">
      <c r="B3376" t="s">
        <v>136</v>
      </c>
      <c r="C3376" s="17">
        <v>8.9376137529851102E-2</v>
      </c>
      <c r="D3376" s="17">
        <v>0.10864450181037399</v>
      </c>
      <c r="E3376" s="17">
        <v>7.1741391638393007E-2</v>
      </c>
      <c r="F3376" s="17"/>
      <c r="G3376" s="17">
        <v>0.13620498410798099</v>
      </c>
      <c r="H3376" s="17">
        <v>9.2894283490673704E-2</v>
      </c>
      <c r="I3376" s="17">
        <v>0.103080939798348</v>
      </c>
      <c r="J3376" s="17">
        <v>9.8713960769181694E-2</v>
      </c>
      <c r="K3376" s="17">
        <v>6.9195303676624395E-2</v>
      </c>
      <c r="L3376" s="17">
        <v>6.3346308060501094E-2</v>
      </c>
      <c r="M3376" s="17"/>
      <c r="N3376" s="17">
        <v>0.11073442120619099</v>
      </c>
      <c r="O3376" s="17">
        <v>9.0860521149535203E-2</v>
      </c>
      <c r="P3376" s="17">
        <v>6.9472557581547106E-2</v>
      </c>
      <c r="Q3376" s="17">
        <v>8.2571245408615296E-2</v>
      </c>
      <c r="R3376" s="17"/>
      <c r="S3376" s="17">
        <v>9.3602654459304199E-2</v>
      </c>
      <c r="T3376" s="17">
        <v>9.8750283871963093E-2</v>
      </c>
      <c r="U3376" s="17">
        <v>0.10688964417461801</v>
      </c>
      <c r="V3376" s="17">
        <v>8.0054562640889795E-2</v>
      </c>
      <c r="W3376" s="17">
        <v>0.103654678133951</v>
      </c>
      <c r="X3376" s="17">
        <v>9.2829674397296502E-2</v>
      </c>
      <c r="Y3376" s="17">
        <v>8.3842411119351604E-2</v>
      </c>
      <c r="Z3376" s="17">
        <v>7.0362936136361201E-2</v>
      </c>
      <c r="AA3376" s="17">
        <v>8.4572336284305105E-2</v>
      </c>
      <c r="AB3376" s="17">
        <v>8.3028790992926899E-2</v>
      </c>
      <c r="AC3376" s="17">
        <v>6.1470986030281997E-2</v>
      </c>
      <c r="AD3376" s="17">
        <v>8.2889609624236901E-2</v>
      </c>
      <c r="AE3376" s="17"/>
      <c r="AF3376" s="17">
        <v>9.01712859397788E-2</v>
      </c>
      <c r="AG3376" s="17">
        <v>8.0570757542527599E-2</v>
      </c>
      <c r="AH3376" s="17">
        <v>8.9256501360472501E-2</v>
      </c>
      <c r="AI3376" s="17"/>
      <c r="AJ3376" s="17">
        <v>9.4179273387631102E-2</v>
      </c>
      <c r="AK3376" s="17">
        <v>9.4526007351585006E-2</v>
      </c>
      <c r="AL3376" s="17">
        <v>7.2874897599765301E-2</v>
      </c>
      <c r="AM3376" s="17"/>
      <c r="AN3376" s="17">
        <v>6.1781001461479801E-2</v>
      </c>
      <c r="AO3376" s="17">
        <v>0.104962834967549</v>
      </c>
      <c r="AP3376" s="17">
        <v>9.8346329995634099E-2</v>
      </c>
      <c r="AQ3376" s="17">
        <v>0.11334283833108801</v>
      </c>
      <c r="AR3376" s="17">
        <v>0.14549627433346801</v>
      </c>
      <c r="AS3376" s="17"/>
      <c r="AT3376" s="17">
        <v>8.8334316025544701E-2</v>
      </c>
      <c r="AU3376" s="17">
        <v>9.7380237562083805E-2</v>
      </c>
      <c r="AV3376" s="17"/>
      <c r="AW3376" s="17">
        <v>0.113666897909857</v>
      </c>
      <c r="AX3376" s="17">
        <v>9.1276548416188305E-2</v>
      </c>
      <c r="AY3376" s="17">
        <v>6.3235844243274497E-2</v>
      </c>
    </row>
    <row r="3377" spans="2:51">
      <c r="B3377" t="s">
        <v>137</v>
      </c>
      <c r="C3377" s="17">
        <v>3.0228477303271498E-2</v>
      </c>
      <c r="D3377" s="17">
        <v>4.6104695623121202E-2</v>
      </c>
      <c r="E3377" s="17">
        <v>1.5608928096874501E-2</v>
      </c>
      <c r="F3377" s="17"/>
      <c r="G3377" s="17">
        <v>4.2942941706298497E-2</v>
      </c>
      <c r="H3377" s="17">
        <v>4.49924134957927E-2</v>
      </c>
      <c r="I3377" s="17">
        <v>2.6373140634328E-2</v>
      </c>
      <c r="J3377" s="17">
        <v>3.1127898595915901E-2</v>
      </c>
      <c r="K3377" s="17">
        <v>2.9914880850735001E-2</v>
      </c>
      <c r="L3377" s="17">
        <v>1.6050155255495299E-2</v>
      </c>
      <c r="M3377" s="17"/>
      <c r="N3377" s="17">
        <v>2.3879726656136201E-2</v>
      </c>
      <c r="O3377" s="17">
        <v>3.4070562997917199E-2</v>
      </c>
      <c r="P3377" s="17">
        <v>4.2496138798272499E-2</v>
      </c>
      <c r="Q3377" s="17">
        <v>2.3288768390294399E-2</v>
      </c>
      <c r="R3377" s="17"/>
      <c r="S3377" s="17">
        <v>5.4264536754629798E-2</v>
      </c>
      <c r="T3377" s="17">
        <v>2.2900540438787701E-2</v>
      </c>
      <c r="U3377" s="17">
        <v>3.7121560315227502E-2</v>
      </c>
      <c r="V3377" s="17">
        <v>2.9280500351363301E-2</v>
      </c>
      <c r="W3377" s="17">
        <v>2.0427177564568098E-2</v>
      </c>
      <c r="X3377" s="17">
        <v>2.25173899173014E-2</v>
      </c>
      <c r="Y3377" s="17">
        <v>2.6796568504989599E-2</v>
      </c>
      <c r="Z3377" s="17">
        <v>3.0281411043030101E-2</v>
      </c>
      <c r="AA3377" s="17">
        <v>2.7348610693924101E-2</v>
      </c>
      <c r="AB3377" s="17">
        <v>2.49474809388394E-2</v>
      </c>
      <c r="AC3377" s="17">
        <v>4.26460259087105E-2</v>
      </c>
      <c r="AD3377" s="17">
        <v>0</v>
      </c>
      <c r="AE3377" s="17"/>
      <c r="AF3377" s="17">
        <v>3.2964355951837603E-2</v>
      </c>
      <c r="AG3377" s="17">
        <v>2.8911955055807698E-2</v>
      </c>
      <c r="AH3377" s="17">
        <v>2.6443932483268099E-2</v>
      </c>
      <c r="AI3377" s="17"/>
      <c r="AJ3377" s="17">
        <v>3.6497273426736497E-2</v>
      </c>
      <c r="AK3377" s="17">
        <v>3.25708868798767E-2</v>
      </c>
      <c r="AL3377" s="17">
        <v>3.76129538489621E-2</v>
      </c>
      <c r="AM3377" s="17"/>
      <c r="AN3377" s="17">
        <v>2.65894914252525E-2</v>
      </c>
      <c r="AO3377" s="17">
        <v>2.6047315087347301E-2</v>
      </c>
      <c r="AP3377" s="17">
        <v>3.7146127073267698E-2</v>
      </c>
      <c r="AQ3377" s="17">
        <v>2.9078777760930399E-2</v>
      </c>
      <c r="AR3377" s="17">
        <v>2.3617179870636398E-2</v>
      </c>
      <c r="AS3377" s="17"/>
      <c r="AT3377" s="17">
        <v>3.06700300046392E-2</v>
      </c>
      <c r="AU3377" s="17">
        <v>2.7718867056779398E-2</v>
      </c>
      <c r="AV3377" s="17"/>
      <c r="AW3377" s="17">
        <v>3.8579822264362601E-2</v>
      </c>
      <c r="AX3377" s="17">
        <v>2.88482369000343E-2</v>
      </c>
      <c r="AY3377" s="17">
        <v>2.17426628003024E-2</v>
      </c>
    </row>
    <row r="3378" spans="2:51">
      <c r="B3378" t="s">
        <v>119</v>
      </c>
      <c r="C3378" s="17">
        <v>6.2407630770702001E-2</v>
      </c>
      <c r="D3378" s="17">
        <v>3.8396072915292297E-2</v>
      </c>
      <c r="E3378" s="17">
        <v>8.5185678125706599E-2</v>
      </c>
      <c r="F3378" s="17"/>
      <c r="G3378" s="17">
        <v>5.03872964017602E-2</v>
      </c>
      <c r="H3378" s="17">
        <v>6.6116173299194503E-2</v>
      </c>
      <c r="I3378" s="17">
        <v>7.6670448943065503E-2</v>
      </c>
      <c r="J3378" s="17">
        <v>7.2035036527906507E-2</v>
      </c>
      <c r="K3378" s="17">
        <v>6.0992312213451999E-2</v>
      </c>
      <c r="L3378" s="17">
        <v>4.9240311370129103E-2</v>
      </c>
      <c r="M3378" s="17"/>
      <c r="N3378" s="17">
        <v>4.8361705394910803E-2</v>
      </c>
      <c r="O3378" s="17">
        <v>5.18556678364702E-2</v>
      </c>
      <c r="P3378" s="17">
        <v>8.2421853704881504E-2</v>
      </c>
      <c r="Q3378" s="17">
        <v>7.2110969587837498E-2</v>
      </c>
      <c r="R3378" s="17"/>
      <c r="S3378" s="17">
        <v>4.37687339666833E-2</v>
      </c>
      <c r="T3378" s="17">
        <v>4.5995829468906499E-2</v>
      </c>
      <c r="U3378" s="17">
        <v>7.8607292298643106E-2</v>
      </c>
      <c r="V3378" s="17">
        <v>7.1020585176102505E-2</v>
      </c>
      <c r="W3378" s="17">
        <v>5.1500458168347002E-2</v>
      </c>
      <c r="X3378" s="17">
        <v>7.7319968725625701E-2</v>
      </c>
      <c r="Y3378" s="17">
        <v>7.4982742205204594E-2</v>
      </c>
      <c r="Z3378" s="17">
        <v>6.4008134390944493E-2</v>
      </c>
      <c r="AA3378" s="17">
        <v>7.8124799118702806E-2</v>
      </c>
      <c r="AB3378" s="17">
        <v>5.5675345868106602E-2</v>
      </c>
      <c r="AC3378" s="17">
        <v>5.6958283236633302E-2</v>
      </c>
      <c r="AD3378" s="17">
        <v>5.6415790384441798E-2</v>
      </c>
      <c r="AE3378" s="17"/>
      <c r="AF3378" s="17">
        <v>6.2290292456206403E-2</v>
      </c>
      <c r="AG3378" s="17">
        <v>4.4465018087396099E-2</v>
      </c>
      <c r="AH3378" s="17">
        <v>0.12891670458011001</v>
      </c>
      <c r="AI3378" s="17"/>
      <c r="AJ3378" s="17">
        <v>4.9399487610625799E-2</v>
      </c>
      <c r="AK3378" s="17">
        <v>5.8174800835809802E-2</v>
      </c>
      <c r="AL3378" s="17">
        <v>3.3400995326042703E-2</v>
      </c>
      <c r="AM3378" s="17"/>
      <c r="AN3378" s="17">
        <v>8.2861784785865394E-2</v>
      </c>
      <c r="AO3378" s="17">
        <v>6.5620358894715E-2</v>
      </c>
      <c r="AP3378" s="17">
        <v>4.3073023723096598E-2</v>
      </c>
      <c r="AQ3378" s="17">
        <v>4.5270373055780903E-2</v>
      </c>
      <c r="AR3378" s="17">
        <v>0</v>
      </c>
      <c r="AS3378" s="17"/>
      <c r="AT3378" s="17">
        <v>6.1883156060548498E-2</v>
      </c>
      <c r="AU3378" s="17">
        <v>7.1887896604757903E-2</v>
      </c>
      <c r="AV3378" s="17"/>
      <c r="AW3378" s="17">
        <v>2.71476746450873E-2</v>
      </c>
      <c r="AX3378" s="17">
        <v>3.4782047869247101E-2</v>
      </c>
      <c r="AY3378" s="17">
        <v>0.106483599705279</v>
      </c>
    </row>
    <row r="3379" spans="2:51">
      <c r="B3379" t="s">
        <v>138</v>
      </c>
      <c r="C3379" s="17">
        <v>0.626279090314661</v>
      </c>
      <c r="D3379" s="17">
        <v>0.59496320304169403</v>
      </c>
      <c r="E3379" s="17">
        <v>0.654265701447727</v>
      </c>
      <c r="F3379" s="17"/>
      <c r="G3379" s="17">
        <v>0.59252404682913795</v>
      </c>
      <c r="H3379" s="17">
        <v>0.57522573818517297</v>
      </c>
      <c r="I3379" s="17">
        <v>0.606144326658687</v>
      </c>
      <c r="J3379" s="17">
        <v>0.59537322714530105</v>
      </c>
      <c r="K3379" s="17">
        <v>0.64635740613564296</v>
      </c>
      <c r="L3379" s="17">
        <v>0.70083114099989297</v>
      </c>
      <c r="M3379" s="17"/>
      <c r="N3379" s="17">
        <v>0.64738079174482999</v>
      </c>
      <c r="O3379" s="17">
        <v>0.64705226734981003</v>
      </c>
      <c r="P3379" s="17">
        <v>0.58629053748970295</v>
      </c>
      <c r="Q3379" s="17">
        <v>0.61583896559593598</v>
      </c>
      <c r="R3379" s="17"/>
      <c r="S3379" s="17">
        <v>0.61145886332000898</v>
      </c>
      <c r="T3379" s="17">
        <v>0.66508227959348998</v>
      </c>
      <c r="U3379" s="17">
        <v>0.60370072275348696</v>
      </c>
      <c r="V3379" s="17">
        <v>0.59141822878464401</v>
      </c>
      <c r="W3379" s="17">
        <v>0.62884119931900195</v>
      </c>
      <c r="X3379" s="17">
        <v>0.61587171327267898</v>
      </c>
      <c r="Y3379" s="17">
        <v>0.63678499021739099</v>
      </c>
      <c r="Z3379" s="17">
        <v>0.63698041909508196</v>
      </c>
      <c r="AA3379" s="17">
        <v>0.63127366687916897</v>
      </c>
      <c r="AB3379" s="17">
        <v>0.63610452724742494</v>
      </c>
      <c r="AC3379" s="17">
        <v>0.617471445188845</v>
      </c>
      <c r="AD3379" s="17">
        <v>0.648298353956829</v>
      </c>
      <c r="AE3379" s="17"/>
      <c r="AF3379" s="17">
        <v>0.62543234315848895</v>
      </c>
      <c r="AG3379" s="17">
        <v>0.65350898204001995</v>
      </c>
      <c r="AH3379" s="17">
        <v>0.559872073151364</v>
      </c>
      <c r="AI3379" s="17"/>
      <c r="AJ3379" s="17">
        <v>0.62429338010680802</v>
      </c>
      <c r="AK3379" s="17">
        <v>0.64168956316271797</v>
      </c>
      <c r="AL3379" s="17">
        <v>0.67233885257452797</v>
      </c>
      <c r="AM3379" s="17"/>
      <c r="AN3379" s="17">
        <v>0.61615235082489805</v>
      </c>
      <c r="AO3379" s="17">
        <v>0.611876737437407</v>
      </c>
      <c r="AP3379" s="17">
        <v>0.64279736526064302</v>
      </c>
      <c r="AQ3379" s="17">
        <v>0.62757986864151305</v>
      </c>
      <c r="AR3379" s="17">
        <v>0.69730895867852105</v>
      </c>
      <c r="AS3379" s="17"/>
      <c r="AT3379" s="17">
        <v>0.62966548176293902</v>
      </c>
      <c r="AU3379" s="17">
        <v>0.60390382441239598</v>
      </c>
      <c r="AV3379" s="17"/>
      <c r="AW3379" s="17">
        <v>0.64446953826385101</v>
      </c>
      <c r="AX3379" s="17">
        <v>0.61504742735000495</v>
      </c>
      <c r="AY3379" s="17">
        <v>0.60982379924926999</v>
      </c>
    </row>
    <row r="3380" spans="2:51">
      <c r="B3380" t="s">
        <v>139</v>
      </c>
      <c r="C3380" s="17">
        <v>0.119604614833123</v>
      </c>
      <c r="D3380" s="17">
        <v>0.15474919743349499</v>
      </c>
      <c r="E3380" s="17">
        <v>8.7350319735267495E-2</v>
      </c>
      <c r="F3380" s="17"/>
      <c r="G3380" s="17">
        <v>0.17914792581427899</v>
      </c>
      <c r="H3380" s="17">
        <v>0.137886696986466</v>
      </c>
      <c r="I3380" s="17">
        <v>0.12945408043267601</v>
      </c>
      <c r="J3380" s="17">
        <v>0.12984185936509801</v>
      </c>
      <c r="K3380" s="17">
        <v>9.9110184527359396E-2</v>
      </c>
      <c r="L3380" s="17">
        <v>7.9396463315996493E-2</v>
      </c>
      <c r="M3380" s="17"/>
      <c r="N3380" s="17">
        <v>0.134614147862328</v>
      </c>
      <c r="O3380" s="17">
        <v>0.12493108414745201</v>
      </c>
      <c r="P3380" s="17">
        <v>0.11196869637982</v>
      </c>
      <c r="Q3380" s="17">
        <v>0.10586001379891</v>
      </c>
      <c r="R3380" s="17"/>
      <c r="S3380" s="17">
        <v>0.14786719121393399</v>
      </c>
      <c r="T3380" s="17">
        <v>0.121650824310751</v>
      </c>
      <c r="U3380" s="17">
        <v>0.144011204489846</v>
      </c>
      <c r="V3380" s="17">
        <v>0.109335062992253</v>
      </c>
      <c r="W3380" s="17">
        <v>0.124081855698519</v>
      </c>
      <c r="X3380" s="17">
        <v>0.115347064314598</v>
      </c>
      <c r="Y3380" s="17">
        <v>0.11063897962434099</v>
      </c>
      <c r="Z3380" s="17">
        <v>0.100644347179391</v>
      </c>
      <c r="AA3380" s="17">
        <v>0.11192094697822901</v>
      </c>
      <c r="AB3380" s="17">
        <v>0.107976271931766</v>
      </c>
      <c r="AC3380" s="17">
        <v>0.104117011938992</v>
      </c>
      <c r="AD3380" s="17">
        <v>8.2889609624236901E-2</v>
      </c>
      <c r="AE3380" s="17"/>
      <c r="AF3380" s="17">
        <v>0.12313564189161599</v>
      </c>
      <c r="AG3380" s="17">
        <v>0.109482712598335</v>
      </c>
      <c r="AH3380" s="17">
        <v>0.115700433843741</v>
      </c>
      <c r="AI3380" s="17"/>
      <c r="AJ3380" s="17">
        <v>0.13067654681436799</v>
      </c>
      <c r="AK3380" s="17">
        <v>0.127096894231462</v>
      </c>
      <c r="AL3380" s="17">
        <v>0.110487851448727</v>
      </c>
      <c r="AM3380" s="17"/>
      <c r="AN3380" s="17">
        <v>8.8370492886732294E-2</v>
      </c>
      <c r="AO3380" s="17">
        <v>0.131010150054896</v>
      </c>
      <c r="AP3380" s="17">
        <v>0.13549245706890201</v>
      </c>
      <c r="AQ3380" s="17">
        <v>0.14242161609201801</v>
      </c>
      <c r="AR3380" s="17">
        <v>0.16911345420410401</v>
      </c>
      <c r="AS3380" s="17"/>
      <c r="AT3380" s="17">
        <v>0.11900434603018401</v>
      </c>
      <c r="AU3380" s="17">
        <v>0.12509910461886301</v>
      </c>
      <c r="AV3380" s="17"/>
      <c r="AW3380" s="17">
        <v>0.152246720174219</v>
      </c>
      <c r="AX3380" s="17">
        <v>0.120124785316223</v>
      </c>
      <c r="AY3380" s="17">
        <v>8.4978507043576901E-2</v>
      </c>
    </row>
    <row r="3381" spans="2:51">
      <c r="B3381" t="s">
        <v>140</v>
      </c>
      <c r="C3381" s="17">
        <v>0.50667447548153899</v>
      </c>
      <c r="D3381" s="17">
        <v>0.44021400560819901</v>
      </c>
      <c r="E3381" s="17">
        <v>0.56691538171245903</v>
      </c>
      <c r="F3381" s="17"/>
      <c r="G3381" s="17">
        <v>0.41337612101485899</v>
      </c>
      <c r="H3381" s="17">
        <v>0.43733904119870698</v>
      </c>
      <c r="I3381" s="17">
        <v>0.47669024622601103</v>
      </c>
      <c r="J3381" s="17">
        <v>0.46553136778020399</v>
      </c>
      <c r="K3381" s="17">
        <v>0.54724722160828398</v>
      </c>
      <c r="L3381" s="17">
        <v>0.62143467768389604</v>
      </c>
      <c r="M3381" s="17"/>
      <c r="N3381" s="17">
        <v>0.51276664388250304</v>
      </c>
      <c r="O3381" s="17">
        <v>0.52212118320235801</v>
      </c>
      <c r="P3381" s="17">
        <v>0.47432184110988401</v>
      </c>
      <c r="Q3381" s="17">
        <v>0.50997895179702601</v>
      </c>
      <c r="R3381" s="17"/>
      <c r="S3381" s="17">
        <v>0.46359167210607499</v>
      </c>
      <c r="T3381" s="17">
        <v>0.54343145528273995</v>
      </c>
      <c r="U3381" s="17">
        <v>0.45968951826364102</v>
      </c>
      <c r="V3381" s="17">
        <v>0.48208316579239102</v>
      </c>
      <c r="W3381" s="17">
        <v>0.50475934362048203</v>
      </c>
      <c r="X3381" s="17">
        <v>0.50052464895808102</v>
      </c>
      <c r="Y3381" s="17">
        <v>0.52614601059305</v>
      </c>
      <c r="Z3381" s="17">
        <v>0.53633607191569099</v>
      </c>
      <c r="AA3381" s="17">
        <v>0.51935271990093901</v>
      </c>
      <c r="AB3381" s="17">
        <v>0.52812825531565799</v>
      </c>
      <c r="AC3381" s="17">
        <v>0.51335443324985197</v>
      </c>
      <c r="AD3381" s="17">
        <v>0.56540874433259203</v>
      </c>
      <c r="AE3381" s="17"/>
      <c r="AF3381" s="17">
        <v>0.50229670126687198</v>
      </c>
      <c r="AG3381" s="17">
        <v>0.54402626944168497</v>
      </c>
      <c r="AH3381" s="17">
        <v>0.44417163930762299</v>
      </c>
      <c r="AI3381" s="17"/>
      <c r="AJ3381" s="17">
        <v>0.49361683329244099</v>
      </c>
      <c r="AK3381" s="17">
        <v>0.51459266893125599</v>
      </c>
      <c r="AL3381" s="17">
        <v>0.561851001125801</v>
      </c>
      <c r="AM3381" s="17"/>
      <c r="AN3381" s="17">
        <v>0.52778185793816601</v>
      </c>
      <c r="AO3381" s="17">
        <v>0.48086658738251098</v>
      </c>
      <c r="AP3381" s="17">
        <v>0.50730490819174201</v>
      </c>
      <c r="AQ3381" s="17">
        <v>0.48515825254949502</v>
      </c>
      <c r="AR3381" s="17">
        <v>0.52819550447441599</v>
      </c>
      <c r="AS3381" s="17"/>
      <c r="AT3381" s="17">
        <v>0.51066113573275496</v>
      </c>
      <c r="AU3381" s="17">
        <v>0.47880471979353301</v>
      </c>
      <c r="AV3381" s="17"/>
      <c r="AW3381" s="17">
        <v>0.49222281808963197</v>
      </c>
      <c r="AX3381" s="17">
        <v>0.494922642033782</v>
      </c>
      <c r="AY3381" s="17">
        <v>0.52484529220569298</v>
      </c>
    </row>
    <row r="3382" spans="2:51">
      <c r="C3382" s="17"/>
      <c r="D3382" s="17"/>
      <c r="E3382" s="17"/>
      <c r="F3382" s="17"/>
      <c r="G3382" s="17"/>
      <c r="H3382" s="17"/>
      <c r="I3382" s="17"/>
      <c r="J3382" s="17"/>
      <c r="K3382" s="17"/>
      <c r="L3382" s="17"/>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7"/>
      <c r="AI3382" s="17"/>
      <c r="AJ3382" s="17"/>
      <c r="AK3382" s="17"/>
      <c r="AL3382" s="17"/>
      <c r="AM3382" s="17"/>
      <c r="AN3382" s="17"/>
      <c r="AO3382" s="17"/>
      <c r="AP3382" s="17"/>
      <c r="AQ3382" s="17"/>
      <c r="AR3382" s="17"/>
      <c r="AS3382" s="17"/>
      <c r="AT3382" s="17"/>
      <c r="AU3382" s="17"/>
      <c r="AV3382" s="17"/>
      <c r="AW3382" s="17"/>
      <c r="AX3382" s="17"/>
      <c r="AY3382" s="17"/>
    </row>
    <row r="3383" spans="2:51">
      <c r="B3383" s="6" t="s">
        <v>658</v>
      </c>
      <c r="C3383" s="17"/>
      <c r="D3383" s="17"/>
      <c r="E3383" s="17"/>
      <c r="F3383" s="17"/>
      <c r="G3383" s="17"/>
      <c r="H3383" s="17"/>
      <c r="I3383" s="17"/>
      <c r="J3383" s="17"/>
      <c r="K3383" s="17"/>
      <c r="L3383" s="17"/>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7"/>
      <c r="AI3383" s="17"/>
      <c r="AJ3383" s="17"/>
      <c r="AK3383" s="17"/>
      <c r="AL3383" s="17"/>
      <c r="AM3383" s="17"/>
      <c r="AN3383" s="17"/>
      <c r="AO3383" s="17"/>
      <c r="AP3383" s="17"/>
      <c r="AQ3383" s="17"/>
      <c r="AR3383" s="17"/>
      <c r="AS3383" s="17"/>
      <c r="AT3383" s="17"/>
      <c r="AU3383" s="17"/>
      <c r="AV3383" s="17"/>
      <c r="AW3383" s="17"/>
      <c r="AX3383" s="17"/>
      <c r="AY3383" s="17"/>
    </row>
    <row r="3384" spans="2:51">
      <c r="B3384" s="25" t="s">
        <v>58</v>
      </c>
      <c r="C3384" s="17"/>
      <c r="D3384" s="17"/>
      <c r="E3384" s="17"/>
      <c r="F3384" s="17"/>
      <c r="G3384" s="17"/>
      <c r="H3384" s="17"/>
      <c r="I3384" s="17"/>
      <c r="J3384" s="17"/>
      <c r="K3384" s="17"/>
      <c r="L3384" s="17"/>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7"/>
      <c r="AI3384" s="17"/>
      <c r="AJ3384" s="17"/>
      <c r="AK3384" s="17"/>
      <c r="AL3384" s="17"/>
      <c r="AM3384" s="17"/>
      <c r="AN3384" s="17"/>
      <c r="AO3384" s="17"/>
      <c r="AP3384" s="17"/>
      <c r="AQ3384" s="17"/>
      <c r="AR3384" s="17"/>
      <c r="AS3384" s="17"/>
      <c r="AT3384" s="17"/>
      <c r="AU3384" s="17"/>
      <c r="AV3384" s="17"/>
      <c r="AW3384" s="17"/>
      <c r="AX3384" s="17"/>
      <c r="AY3384" s="17"/>
    </row>
    <row r="3385" spans="2:51">
      <c r="B3385" t="s">
        <v>133</v>
      </c>
      <c r="C3385" s="17">
        <v>0.102629051834909</v>
      </c>
      <c r="D3385" s="17">
        <v>0.14491679233576099</v>
      </c>
      <c r="E3385" s="17">
        <v>6.2851200462803805E-2</v>
      </c>
      <c r="F3385" s="17"/>
      <c r="G3385" s="17">
        <v>8.1949875009648607E-2</v>
      </c>
      <c r="H3385" s="17">
        <v>0.102033446948777</v>
      </c>
      <c r="I3385" s="17">
        <v>0.117838209302967</v>
      </c>
      <c r="J3385" s="17">
        <v>0.116042850021104</v>
      </c>
      <c r="K3385" s="17">
        <v>0.104177677169666</v>
      </c>
      <c r="L3385" s="17">
        <v>9.1163092246239905E-2</v>
      </c>
      <c r="M3385" s="17"/>
      <c r="N3385" s="17">
        <v>0.13426330054423199</v>
      </c>
      <c r="O3385" s="17">
        <v>9.8861562985363804E-2</v>
      </c>
      <c r="P3385" s="17">
        <v>8.2019757095126197E-2</v>
      </c>
      <c r="Q3385" s="17">
        <v>9.0462132880666901E-2</v>
      </c>
      <c r="R3385" s="17"/>
      <c r="S3385" s="17">
        <v>0.11661231393885101</v>
      </c>
      <c r="T3385" s="17">
        <v>0.10799659085914599</v>
      </c>
      <c r="U3385" s="17">
        <v>0.100394673400325</v>
      </c>
      <c r="V3385" s="17">
        <v>8.3107533483128604E-2</v>
      </c>
      <c r="W3385" s="17">
        <v>0.117395805392024</v>
      </c>
      <c r="X3385" s="17">
        <v>8.3830691531293494E-2</v>
      </c>
      <c r="Y3385" s="17">
        <v>0.10859702516601399</v>
      </c>
      <c r="Z3385" s="17">
        <v>0.10681714767664501</v>
      </c>
      <c r="AA3385" s="17">
        <v>0.109648530397634</v>
      </c>
      <c r="AB3385" s="17">
        <v>8.7260241924389206E-2</v>
      </c>
      <c r="AC3385" s="17">
        <v>9.3461398734429796E-2</v>
      </c>
      <c r="AD3385" s="17">
        <v>0.120737391467792</v>
      </c>
      <c r="AE3385" s="17"/>
      <c r="AF3385" s="17">
        <v>0.101013519106268</v>
      </c>
      <c r="AG3385" s="17">
        <v>0.122190129075673</v>
      </c>
      <c r="AH3385" s="17">
        <v>5.79434354610779E-2</v>
      </c>
      <c r="AI3385" s="17"/>
      <c r="AJ3385" s="17">
        <v>0.121168845520308</v>
      </c>
      <c r="AK3385" s="17">
        <v>0.114054299653976</v>
      </c>
      <c r="AL3385" s="17">
        <v>0.11893131863086399</v>
      </c>
      <c r="AM3385" s="17"/>
      <c r="AN3385" s="17">
        <v>9.0157442932791099E-2</v>
      </c>
      <c r="AO3385" s="17">
        <v>8.9378079331323607E-2</v>
      </c>
      <c r="AP3385" s="17">
        <v>0.11304157127970201</v>
      </c>
      <c r="AQ3385" s="17">
        <v>0.14372873041176601</v>
      </c>
      <c r="AR3385" s="17">
        <v>0.21718857269223801</v>
      </c>
      <c r="AS3385" s="17"/>
      <c r="AT3385" s="17">
        <v>0.104710706430256</v>
      </c>
      <c r="AU3385" s="17">
        <v>7.5128729763999993E-2</v>
      </c>
      <c r="AV3385" s="17"/>
      <c r="AW3385" s="17">
        <v>0.142832855627613</v>
      </c>
      <c r="AX3385" s="17">
        <v>9.4079471330316605E-2</v>
      </c>
      <c r="AY3385" s="17">
        <v>6.2247614542216202E-2</v>
      </c>
    </row>
    <row r="3386" spans="2:51">
      <c r="B3386" t="s">
        <v>134</v>
      </c>
      <c r="C3386" s="17">
        <v>0.270678300875766</v>
      </c>
      <c r="D3386" s="17">
        <v>0.301402248729707</v>
      </c>
      <c r="E3386" s="17">
        <v>0.24157959863087999</v>
      </c>
      <c r="F3386" s="17"/>
      <c r="G3386" s="17">
        <v>0.22680026460726299</v>
      </c>
      <c r="H3386" s="17">
        <v>0.28510690202744199</v>
      </c>
      <c r="I3386" s="17">
        <v>0.283529115491713</v>
      </c>
      <c r="J3386" s="17">
        <v>0.27166798883533799</v>
      </c>
      <c r="K3386" s="17">
        <v>0.252522836632672</v>
      </c>
      <c r="L3386" s="17">
        <v>0.28244234147946501</v>
      </c>
      <c r="M3386" s="17"/>
      <c r="N3386" s="17">
        <v>0.32450866012375001</v>
      </c>
      <c r="O3386" s="17">
        <v>0.28793564190488902</v>
      </c>
      <c r="P3386" s="17">
        <v>0.25494285814742101</v>
      </c>
      <c r="Q3386" s="17">
        <v>0.211452826717626</v>
      </c>
      <c r="R3386" s="17"/>
      <c r="S3386" s="17">
        <v>0.27063605141304897</v>
      </c>
      <c r="T3386" s="17">
        <v>0.229683900293392</v>
      </c>
      <c r="U3386" s="17">
        <v>0.26431035977414702</v>
      </c>
      <c r="V3386" s="17">
        <v>0.25810439738605301</v>
      </c>
      <c r="W3386" s="17">
        <v>0.30972202796536802</v>
      </c>
      <c r="X3386" s="17">
        <v>0.28901091506844001</v>
      </c>
      <c r="Y3386" s="17">
        <v>0.25168498976416398</v>
      </c>
      <c r="Z3386" s="17">
        <v>0.27020528986750703</v>
      </c>
      <c r="AA3386" s="17">
        <v>0.29623836902325701</v>
      </c>
      <c r="AB3386" s="17">
        <v>0.29241642850278998</v>
      </c>
      <c r="AC3386" s="17">
        <v>0.27590085372576501</v>
      </c>
      <c r="AD3386" s="17">
        <v>0.238724221711127</v>
      </c>
      <c r="AE3386" s="17"/>
      <c r="AF3386" s="17">
        <v>0.23925140252723801</v>
      </c>
      <c r="AG3386" s="17">
        <v>0.33052134388485499</v>
      </c>
      <c r="AH3386" s="17">
        <v>0.19290139734949599</v>
      </c>
      <c r="AI3386" s="17"/>
      <c r="AJ3386" s="17">
        <v>0.28232445697088099</v>
      </c>
      <c r="AK3386" s="17">
        <v>0.30104996926752298</v>
      </c>
      <c r="AL3386" s="17">
        <v>0.33642927266778699</v>
      </c>
      <c r="AM3386" s="17"/>
      <c r="AN3386" s="17">
        <v>0.187127113760784</v>
      </c>
      <c r="AO3386" s="17">
        <v>0.273232854518769</v>
      </c>
      <c r="AP3386" s="17">
        <v>0.32206893623268901</v>
      </c>
      <c r="AQ3386" s="17">
        <v>0.36391736378737799</v>
      </c>
      <c r="AR3386" s="17">
        <v>0.38211454926451299</v>
      </c>
      <c r="AS3386" s="17"/>
      <c r="AT3386" s="17">
        <v>0.27109176904440002</v>
      </c>
      <c r="AU3386" s="17">
        <v>0.266249498500159</v>
      </c>
      <c r="AV3386" s="17"/>
      <c r="AW3386" s="17">
        <v>0.33635171641613798</v>
      </c>
      <c r="AX3386" s="17">
        <v>0.32486779080302602</v>
      </c>
      <c r="AY3386" s="17">
        <v>0.18791015921613999</v>
      </c>
    </row>
    <row r="3387" spans="2:51">
      <c r="B3387" t="s">
        <v>135</v>
      </c>
      <c r="C3387" s="17">
        <v>0.27794464022002902</v>
      </c>
      <c r="D3387" s="17">
        <v>0.26819727040160202</v>
      </c>
      <c r="E3387" s="17">
        <v>0.288536558628323</v>
      </c>
      <c r="F3387" s="17"/>
      <c r="G3387" s="17">
        <v>0.270114542081758</v>
      </c>
      <c r="H3387" s="17">
        <v>0.25355230898047298</v>
      </c>
      <c r="I3387" s="17">
        <v>0.249848123446134</v>
      </c>
      <c r="J3387" s="17">
        <v>0.28693434326414702</v>
      </c>
      <c r="K3387" s="17">
        <v>0.30135828331021902</v>
      </c>
      <c r="L3387" s="17">
        <v>0.29696340062627202</v>
      </c>
      <c r="M3387" s="17"/>
      <c r="N3387" s="17">
        <v>0.230750100827289</v>
      </c>
      <c r="O3387" s="17">
        <v>0.26787129226562201</v>
      </c>
      <c r="P3387" s="17">
        <v>0.31004290634785697</v>
      </c>
      <c r="Q3387" s="17">
        <v>0.31213917485170101</v>
      </c>
      <c r="R3387" s="17"/>
      <c r="S3387" s="17">
        <v>0.27945315061998999</v>
      </c>
      <c r="T3387" s="17">
        <v>0.28413370904055402</v>
      </c>
      <c r="U3387" s="17">
        <v>0.28749528617432801</v>
      </c>
      <c r="V3387" s="17">
        <v>0.298709792608367</v>
      </c>
      <c r="W3387" s="17">
        <v>0.226299873560144</v>
      </c>
      <c r="X3387" s="17">
        <v>0.25907277063564899</v>
      </c>
      <c r="Y3387" s="17">
        <v>0.27966849009964101</v>
      </c>
      <c r="Z3387" s="17">
        <v>0.32546193314926303</v>
      </c>
      <c r="AA3387" s="17">
        <v>0.25539902870433301</v>
      </c>
      <c r="AB3387" s="17">
        <v>0.29556132733340801</v>
      </c>
      <c r="AC3387" s="17">
        <v>0.29040195208476399</v>
      </c>
      <c r="AD3387" s="17">
        <v>0.28339812054255098</v>
      </c>
      <c r="AE3387" s="17"/>
      <c r="AF3387" s="17">
        <v>0.29110056359590403</v>
      </c>
      <c r="AG3387" s="17">
        <v>0.25588402828219498</v>
      </c>
      <c r="AH3387" s="17">
        <v>0.303357066715357</v>
      </c>
      <c r="AI3387" s="17"/>
      <c r="AJ3387" s="17">
        <v>0.25887756013177299</v>
      </c>
      <c r="AK3387" s="17">
        <v>0.24354859634533599</v>
      </c>
      <c r="AL3387" s="17">
        <v>0.25335181523539901</v>
      </c>
      <c r="AM3387" s="17"/>
      <c r="AN3387" s="17">
        <v>0.34000863617157501</v>
      </c>
      <c r="AO3387" s="17">
        <v>0.26853477394160502</v>
      </c>
      <c r="AP3387" s="17">
        <v>0.25517922199909299</v>
      </c>
      <c r="AQ3387" s="17">
        <v>0.18160489689948101</v>
      </c>
      <c r="AR3387" s="17">
        <v>0.22768510897666799</v>
      </c>
      <c r="AS3387" s="17"/>
      <c r="AT3387" s="17">
        <v>0.28003342697966999</v>
      </c>
      <c r="AU3387" s="17">
        <v>0.26447976546294599</v>
      </c>
      <c r="AV3387" s="17"/>
      <c r="AW3387" s="17">
        <v>0.23397506206893601</v>
      </c>
      <c r="AX3387" s="17">
        <v>0.301848551401311</v>
      </c>
      <c r="AY3387" s="17">
        <v>0.31852013695370202</v>
      </c>
    </row>
    <row r="3388" spans="2:51">
      <c r="B3388" t="s">
        <v>136</v>
      </c>
      <c r="C3388" s="17">
        <v>0.22285586174354</v>
      </c>
      <c r="D3388" s="17">
        <v>0.18735075451557601</v>
      </c>
      <c r="E3388" s="17">
        <v>0.25717468892849499</v>
      </c>
      <c r="F3388" s="17"/>
      <c r="G3388" s="17">
        <v>0.28199398216712401</v>
      </c>
      <c r="H3388" s="17">
        <v>0.21926755779113</v>
      </c>
      <c r="I3388" s="17">
        <v>0.22779823496401699</v>
      </c>
      <c r="J3388" s="17">
        <v>0.19082399610720599</v>
      </c>
      <c r="K3388" s="17">
        <v>0.21116822763396501</v>
      </c>
      <c r="L3388" s="17">
        <v>0.22570023082433599</v>
      </c>
      <c r="M3388" s="17"/>
      <c r="N3388" s="17">
        <v>0.19785239797338799</v>
      </c>
      <c r="O3388" s="17">
        <v>0.225368862529151</v>
      </c>
      <c r="P3388" s="17">
        <v>0.216834931918645</v>
      </c>
      <c r="Q3388" s="17">
        <v>0.25128274721953198</v>
      </c>
      <c r="R3388" s="17"/>
      <c r="S3388" s="17">
        <v>0.18613900329146499</v>
      </c>
      <c r="T3388" s="17">
        <v>0.234887132605724</v>
      </c>
      <c r="U3388" s="17">
        <v>0.236622070259006</v>
      </c>
      <c r="V3388" s="17">
        <v>0.25850520048439102</v>
      </c>
      <c r="W3388" s="17">
        <v>0.207764853578636</v>
      </c>
      <c r="X3388" s="17">
        <v>0.22387411249203701</v>
      </c>
      <c r="Y3388" s="17">
        <v>0.224367965127688</v>
      </c>
      <c r="Z3388" s="17">
        <v>0.17350167882960399</v>
      </c>
      <c r="AA3388" s="17">
        <v>0.22554340406760101</v>
      </c>
      <c r="AB3388" s="17">
        <v>0.24116839190988201</v>
      </c>
      <c r="AC3388" s="17">
        <v>0.20383189941456001</v>
      </c>
      <c r="AD3388" s="17">
        <v>0.23749958861635101</v>
      </c>
      <c r="AE3388" s="17"/>
      <c r="AF3388" s="17">
        <v>0.24002800265954299</v>
      </c>
      <c r="AG3388" s="17">
        <v>0.18720294207750099</v>
      </c>
      <c r="AH3388" s="17">
        <v>0.26905551276844297</v>
      </c>
      <c r="AI3388" s="17"/>
      <c r="AJ3388" s="17">
        <v>0.23219120015699299</v>
      </c>
      <c r="AK3388" s="17">
        <v>0.223215105123695</v>
      </c>
      <c r="AL3388" s="17">
        <v>0.18911714813445099</v>
      </c>
      <c r="AM3388" s="17"/>
      <c r="AN3388" s="17">
        <v>0.232329873588143</v>
      </c>
      <c r="AO3388" s="17">
        <v>0.23536264366881299</v>
      </c>
      <c r="AP3388" s="17">
        <v>0.207895691343605</v>
      </c>
      <c r="AQ3388" s="17">
        <v>0.19841741294687801</v>
      </c>
      <c r="AR3388" s="17">
        <v>7.1033181308416099E-2</v>
      </c>
      <c r="AS3388" s="17"/>
      <c r="AT3388" s="17">
        <v>0.22441304641701801</v>
      </c>
      <c r="AU3388" s="17">
        <v>0.212135533220142</v>
      </c>
      <c r="AV3388" s="17"/>
      <c r="AW3388" s="17">
        <v>0.19893514143357999</v>
      </c>
      <c r="AX3388" s="17">
        <v>0.19209013268473499</v>
      </c>
      <c r="AY3388" s="17">
        <v>0.25572218669013502</v>
      </c>
    </row>
    <row r="3389" spans="2:51">
      <c r="B3389" t="s">
        <v>137</v>
      </c>
      <c r="C3389" s="17">
        <v>5.0748727010548E-2</v>
      </c>
      <c r="D3389" s="17">
        <v>5.1043113490063699E-2</v>
      </c>
      <c r="E3389" s="17">
        <v>4.9888175742331002E-2</v>
      </c>
      <c r="F3389" s="17"/>
      <c r="G3389" s="17">
        <v>7.3576577962004702E-2</v>
      </c>
      <c r="H3389" s="17">
        <v>6.2278764228591403E-2</v>
      </c>
      <c r="I3389" s="17">
        <v>5.9411755450411802E-2</v>
      </c>
      <c r="J3389" s="17">
        <v>4.96673642335618E-2</v>
      </c>
      <c r="K3389" s="17">
        <v>4.9049131416865198E-2</v>
      </c>
      <c r="L3389" s="17">
        <v>2.7835617717362499E-2</v>
      </c>
      <c r="M3389" s="17"/>
      <c r="N3389" s="17">
        <v>5.08534321292805E-2</v>
      </c>
      <c r="O3389" s="17">
        <v>4.4078708909149798E-2</v>
      </c>
      <c r="P3389" s="17">
        <v>5.4261874175604997E-2</v>
      </c>
      <c r="Q3389" s="17">
        <v>5.1855517505540703E-2</v>
      </c>
      <c r="R3389" s="17"/>
      <c r="S3389" s="17">
        <v>5.5620600501084097E-2</v>
      </c>
      <c r="T3389" s="17">
        <v>5.6713849673620802E-2</v>
      </c>
      <c r="U3389" s="17">
        <v>3.8760570531802298E-2</v>
      </c>
      <c r="V3389" s="17">
        <v>4.0797200574783803E-2</v>
      </c>
      <c r="W3389" s="17">
        <v>5.0558447945652098E-2</v>
      </c>
      <c r="X3389" s="17">
        <v>6.8595160617022199E-2</v>
      </c>
      <c r="Y3389" s="17">
        <v>5.5221318237919599E-2</v>
      </c>
      <c r="Z3389" s="17">
        <v>4.9679710809502002E-2</v>
      </c>
      <c r="AA3389" s="17">
        <v>3.5022247223199299E-2</v>
      </c>
      <c r="AB3389" s="17">
        <v>4.82145564572048E-2</v>
      </c>
      <c r="AC3389" s="17">
        <v>6.6279433342417607E-2</v>
      </c>
      <c r="AD3389" s="17">
        <v>4.81498547835549E-2</v>
      </c>
      <c r="AE3389" s="17"/>
      <c r="AF3389" s="17">
        <v>5.9383393208217797E-2</v>
      </c>
      <c r="AG3389" s="17">
        <v>4.1355418489531899E-2</v>
      </c>
      <c r="AH3389" s="17">
        <v>5.12604654648144E-2</v>
      </c>
      <c r="AI3389" s="17"/>
      <c r="AJ3389" s="17">
        <v>4.5032210167159498E-2</v>
      </c>
      <c r="AK3389" s="17">
        <v>4.75319585593727E-2</v>
      </c>
      <c r="AL3389" s="17">
        <v>6.1895842395761999E-2</v>
      </c>
      <c r="AM3389" s="17"/>
      <c r="AN3389" s="17">
        <v>5.3575628517750502E-2</v>
      </c>
      <c r="AO3389" s="17">
        <v>5.60248797762425E-2</v>
      </c>
      <c r="AP3389" s="17">
        <v>4.9758962114601499E-2</v>
      </c>
      <c r="AQ3389" s="17">
        <v>5.0290020906631101E-2</v>
      </c>
      <c r="AR3389" s="17">
        <v>5.54427761910469E-2</v>
      </c>
      <c r="AS3389" s="17"/>
      <c r="AT3389" s="17">
        <v>4.7686720763936499E-2</v>
      </c>
      <c r="AU3389" s="17">
        <v>7.5443250651106297E-2</v>
      </c>
      <c r="AV3389" s="17"/>
      <c r="AW3389" s="17">
        <v>4.0328212606962399E-2</v>
      </c>
      <c r="AX3389" s="17">
        <v>5.1754120897418397E-2</v>
      </c>
      <c r="AY3389" s="17">
        <v>6.1513769183753203E-2</v>
      </c>
    </row>
    <row r="3390" spans="2:51">
      <c r="B3390" t="s">
        <v>119</v>
      </c>
      <c r="C3390" s="17">
        <v>7.51434183152071E-2</v>
      </c>
      <c r="D3390" s="17">
        <v>4.7089820527289897E-2</v>
      </c>
      <c r="E3390" s="17">
        <v>9.9969777607167298E-2</v>
      </c>
      <c r="F3390" s="17"/>
      <c r="G3390" s="17">
        <v>6.5564758172201906E-2</v>
      </c>
      <c r="H3390" s="17">
        <v>7.7761020023586203E-2</v>
      </c>
      <c r="I3390" s="17">
        <v>6.1574561344758201E-2</v>
      </c>
      <c r="J3390" s="17">
        <v>8.4863457538643605E-2</v>
      </c>
      <c r="K3390" s="17">
        <v>8.1723843836613394E-2</v>
      </c>
      <c r="L3390" s="17">
        <v>7.5895317106325202E-2</v>
      </c>
      <c r="M3390" s="17"/>
      <c r="N3390" s="17">
        <v>6.1772108402060301E-2</v>
      </c>
      <c r="O3390" s="17">
        <v>7.5883931405824806E-2</v>
      </c>
      <c r="P3390" s="17">
        <v>8.1897672315345005E-2</v>
      </c>
      <c r="Q3390" s="17">
        <v>8.2807600824932506E-2</v>
      </c>
      <c r="R3390" s="17"/>
      <c r="S3390" s="17">
        <v>9.1538880235560505E-2</v>
      </c>
      <c r="T3390" s="17">
        <v>8.6584817527562696E-2</v>
      </c>
      <c r="U3390" s="17">
        <v>7.2417039860391996E-2</v>
      </c>
      <c r="V3390" s="17">
        <v>6.0775875463276903E-2</v>
      </c>
      <c r="W3390" s="17">
        <v>8.8258991558175806E-2</v>
      </c>
      <c r="X3390" s="17">
        <v>7.5616349655558204E-2</v>
      </c>
      <c r="Y3390" s="17">
        <v>8.0460211604573603E-2</v>
      </c>
      <c r="Z3390" s="17">
        <v>7.4334239667478902E-2</v>
      </c>
      <c r="AA3390" s="17">
        <v>7.8148420583975794E-2</v>
      </c>
      <c r="AB3390" s="17">
        <v>3.5379053872325199E-2</v>
      </c>
      <c r="AC3390" s="17">
        <v>7.0124462698063397E-2</v>
      </c>
      <c r="AD3390" s="17">
        <v>7.1490822878625099E-2</v>
      </c>
      <c r="AE3390" s="17"/>
      <c r="AF3390" s="17">
        <v>6.9223118902828895E-2</v>
      </c>
      <c r="AG3390" s="17">
        <v>6.2846138190245093E-2</v>
      </c>
      <c r="AH3390" s="17">
        <v>0.12548212224081101</v>
      </c>
      <c r="AI3390" s="17"/>
      <c r="AJ3390" s="17">
        <v>6.04057270528848E-2</v>
      </c>
      <c r="AK3390" s="17">
        <v>7.0600071050096205E-2</v>
      </c>
      <c r="AL3390" s="17">
        <v>4.02746029357373E-2</v>
      </c>
      <c r="AM3390" s="17"/>
      <c r="AN3390" s="17">
        <v>9.6801305028956203E-2</v>
      </c>
      <c r="AO3390" s="17">
        <v>7.7466768763247304E-2</v>
      </c>
      <c r="AP3390" s="17">
        <v>5.2055617030309899E-2</v>
      </c>
      <c r="AQ3390" s="17">
        <v>6.2041575047865401E-2</v>
      </c>
      <c r="AR3390" s="17">
        <v>4.65358115671178E-2</v>
      </c>
      <c r="AS3390" s="17"/>
      <c r="AT3390" s="17">
        <v>7.2064330364718904E-2</v>
      </c>
      <c r="AU3390" s="17">
        <v>0.10656322240164599</v>
      </c>
      <c r="AV3390" s="17"/>
      <c r="AW3390" s="17">
        <v>4.7577011846770802E-2</v>
      </c>
      <c r="AX3390" s="17">
        <v>3.5359932883194001E-2</v>
      </c>
      <c r="AY3390" s="17">
        <v>0.11408613341405401</v>
      </c>
    </row>
    <row r="3391" spans="2:51">
      <c r="B3391" t="s">
        <v>138</v>
      </c>
      <c r="C3391" s="17">
        <v>0.373307352710675</v>
      </c>
      <c r="D3391" s="17">
        <v>0.44631904106546899</v>
      </c>
      <c r="E3391" s="17">
        <v>0.30443079909368398</v>
      </c>
      <c r="F3391" s="17"/>
      <c r="G3391" s="17">
        <v>0.308750139616911</v>
      </c>
      <c r="H3391" s="17">
        <v>0.38714034897621902</v>
      </c>
      <c r="I3391" s="17">
        <v>0.40136732479468001</v>
      </c>
      <c r="J3391" s="17">
        <v>0.38771083885644098</v>
      </c>
      <c r="K3391" s="17">
        <v>0.35670051380233803</v>
      </c>
      <c r="L3391" s="17">
        <v>0.37360543372570498</v>
      </c>
      <c r="M3391" s="17"/>
      <c r="N3391" s="17">
        <v>0.45877196066798198</v>
      </c>
      <c r="O3391" s="17">
        <v>0.38679720489025199</v>
      </c>
      <c r="P3391" s="17">
        <v>0.336962615242547</v>
      </c>
      <c r="Q3391" s="17">
        <v>0.30191495959829301</v>
      </c>
      <c r="R3391" s="17"/>
      <c r="S3391" s="17">
        <v>0.38724836535189999</v>
      </c>
      <c r="T3391" s="17">
        <v>0.33768049115253801</v>
      </c>
      <c r="U3391" s="17">
        <v>0.364705033174472</v>
      </c>
      <c r="V3391" s="17">
        <v>0.341211930869181</v>
      </c>
      <c r="W3391" s="17">
        <v>0.42711783335739201</v>
      </c>
      <c r="X3391" s="17">
        <v>0.37284160659973398</v>
      </c>
      <c r="Y3391" s="17">
        <v>0.36028201493017897</v>
      </c>
      <c r="Z3391" s="17">
        <v>0.37702243754415199</v>
      </c>
      <c r="AA3391" s="17">
        <v>0.40588689942089101</v>
      </c>
      <c r="AB3391" s="17">
        <v>0.37967667042718001</v>
      </c>
      <c r="AC3391" s="17">
        <v>0.369362252460195</v>
      </c>
      <c r="AD3391" s="17">
        <v>0.359461613178919</v>
      </c>
      <c r="AE3391" s="17"/>
      <c r="AF3391" s="17">
        <v>0.34026492163350602</v>
      </c>
      <c r="AG3391" s="17">
        <v>0.45271147296052699</v>
      </c>
      <c r="AH3391" s="17">
        <v>0.25084483281057401</v>
      </c>
      <c r="AI3391" s="17"/>
      <c r="AJ3391" s="17">
        <v>0.40349330249118998</v>
      </c>
      <c r="AK3391" s="17">
        <v>0.41510426892149999</v>
      </c>
      <c r="AL3391" s="17">
        <v>0.45536059129865097</v>
      </c>
      <c r="AM3391" s="17"/>
      <c r="AN3391" s="17">
        <v>0.27728455669357499</v>
      </c>
      <c r="AO3391" s="17">
        <v>0.36261093385009202</v>
      </c>
      <c r="AP3391" s="17">
        <v>0.435110507512391</v>
      </c>
      <c r="AQ3391" s="17">
        <v>0.50764609419914497</v>
      </c>
      <c r="AR3391" s="17">
        <v>0.59930312195675095</v>
      </c>
      <c r="AS3391" s="17"/>
      <c r="AT3391" s="17">
        <v>0.37580247547465601</v>
      </c>
      <c r="AU3391" s="17">
        <v>0.34137822826415898</v>
      </c>
      <c r="AV3391" s="17"/>
      <c r="AW3391" s="17">
        <v>0.47918457204375098</v>
      </c>
      <c r="AX3391" s="17">
        <v>0.41894726213334199</v>
      </c>
      <c r="AY3391" s="17">
        <v>0.25015777375835602</v>
      </c>
    </row>
    <row r="3392" spans="2:51">
      <c r="B3392" t="s">
        <v>139</v>
      </c>
      <c r="C3392" s="17">
        <v>0.273604588754088</v>
      </c>
      <c r="D3392" s="17">
        <v>0.238393868005639</v>
      </c>
      <c r="E3392" s="17">
        <v>0.307062864670826</v>
      </c>
      <c r="F3392" s="17"/>
      <c r="G3392" s="17">
        <v>0.35557056012912902</v>
      </c>
      <c r="H3392" s="17">
        <v>0.28154632201972102</v>
      </c>
      <c r="I3392" s="17">
        <v>0.28720999041442802</v>
      </c>
      <c r="J3392" s="17">
        <v>0.24049136034076801</v>
      </c>
      <c r="K3392" s="17">
        <v>0.26021735905082999</v>
      </c>
      <c r="L3392" s="17">
        <v>0.25353584854169797</v>
      </c>
      <c r="M3392" s="17"/>
      <c r="N3392" s="17">
        <v>0.248705830102669</v>
      </c>
      <c r="O3392" s="17">
        <v>0.269447571438301</v>
      </c>
      <c r="P3392" s="17">
        <v>0.27109680609425002</v>
      </c>
      <c r="Q3392" s="17">
        <v>0.30313826472507299</v>
      </c>
      <c r="R3392" s="17"/>
      <c r="S3392" s="17">
        <v>0.24175960379254899</v>
      </c>
      <c r="T3392" s="17">
        <v>0.291600982279345</v>
      </c>
      <c r="U3392" s="17">
        <v>0.27538264079080799</v>
      </c>
      <c r="V3392" s="17">
        <v>0.29930240105917499</v>
      </c>
      <c r="W3392" s="17">
        <v>0.25832330152428801</v>
      </c>
      <c r="X3392" s="17">
        <v>0.29246927310905901</v>
      </c>
      <c r="Y3392" s="17">
        <v>0.27958928336560701</v>
      </c>
      <c r="Z3392" s="17">
        <v>0.223181389639106</v>
      </c>
      <c r="AA3392" s="17">
        <v>0.2605656512908</v>
      </c>
      <c r="AB3392" s="17">
        <v>0.289382948367087</v>
      </c>
      <c r="AC3392" s="17">
        <v>0.27011133275697802</v>
      </c>
      <c r="AD3392" s="17">
        <v>0.285649443399906</v>
      </c>
      <c r="AE3392" s="17"/>
      <c r="AF3392" s="17">
        <v>0.299411395867761</v>
      </c>
      <c r="AG3392" s="17">
        <v>0.22855836056703299</v>
      </c>
      <c r="AH3392" s="17">
        <v>0.32031597823325803</v>
      </c>
      <c r="AI3392" s="17"/>
      <c r="AJ3392" s="17">
        <v>0.27722341032415199</v>
      </c>
      <c r="AK3392" s="17">
        <v>0.270747063683068</v>
      </c>
      <c r="AL3392" s="17">
        <v>0.25101299053021298</v>
      </c>
      <c r="AM3392" s="17"/>
      <c r="AN3392" s="17">
        <v>0.28590550210589299</v>
      </c>
      <c r="AO3392" s="17">
        <v>0.29138752344505497</v>
      </c>
      <c r="AP3392" s="17">
        <v>0.25765465345820598</v>
      </c>
      <c r="AQ3392" s="17">
        <v>0.24870743385350899</v>
      </c>
      <c r="AR3392" s="17">
        <v>0.126475957499463</v>
      </c>
      <c r="AS3392" s="17"/>
      <c r="AT3392" s="17">
        <v>0.27209976718095402</v>
      </c>
      <c r="AU3392" s="17">
        <v>0.28757878387124902</v>
      </c>
      <c r="AV3392" s="17"/>
      <c r="AW3392" s="17">
        <v>0.239263354040542</v>
      </c>
      <c r="AX3392" s="17">
        <v>0.243844253582153</v>
      </c>
      <c r="AY3392" s="17">
        <v>0.31723595587388798</v>
      </c>
    </row>
    <row r="3393" spans="2:51">
      <c r="B3393" t="s">
        <v>140</v>
      </c>
      <c r="C3393" s="17">
        <v>9.9702763956587295E-2</v>
      </c>
      <c r="D3393" s="17">
        <v>0.20792517305982899</v>
      </c>
      <c r="E3393" s="17">
        <v>-2.6320655771415202E-3</v>
      </c>
      <c r="F3393" s="17"/>
      <c r="G3393" s="17">
        <v>-4.6820420512217999E-2</v>
      </c>
      <c r="H3393" s="17">
        <v>0.105594026956498</v>
      </c>
      <c r="I3393" s="17">
        <v>0.114157334380251</v>
      </c>
      <c r="J3393" s="17">
        <v>0.14721947851567399</v>
      </c>
      <c r="K3393" s="17">
        <v>9.6483154751508093E-2</v>
      </c>
      <c r="L3393" s="17">
        <v>0.120069585184007</v>
      </c>
      <c r="M3393" s="17"/>
      <c r="N3393" s="17">
        <v>0.21006613056531401</v>
      </c>
      <c r="O3393" s="17">
        <v>0.117349633451952</v>
      </c>
      <c r="P3393" s="17">
        <v>6.5865809148296803E-2</v>
      </c>
      <c r="Q3393" s="17">
        <v>-1.22330512677965E-3</v>
      </c>
      <c r="R3393" s="17"/>
      <c r="S3393" s="17">
        <v>0.145488761559351</v>
      </c>
      <c r="T3393" s="17">
        <v>4.6079508873193301E-2</v>
      </c>
      <c r="U3393" s="17">
        <v>8.9322392383663796E-2</v>
      </c>
      <c r="V3393" s="17">
        <v>4.1909529810006098E-2</v>
      </c>
      <c r="W3393" s="17">
        <v>0.168794531833104</v>
      </c>
      <c r="X3393" s="17">
        <v>8.0372333490675102E-2</v>
      </c>
      <c r="Y3393" s="17">
        <v>8.0692731564571601E-2</v>
      </c>
      <c r="Z3393" s="17">
        <v>0.15384104790504599</v>
      </c>
      <c r="AA3393" s="17">
        <v>0.14532124813009101</v>
      </c>
      <c r="AB3393" s="17">
        <v>9.0293722060092702E-2</v>
      </c>
      <c r="AC3393" s="17">
        <v>9.9250919703217394E-2</v>
      </c>
      <c r="AD3393" s="17">
        <v>7.3812169779012907E-2</v>
      </c>
      <c r="AE3393" s="17"/>
      <c r="AF3393" s="17">
        <v>4.0853525765745198E-2</v>
      </c>
      <c r="AG3393" s="17">
        <v>0.224153112393495</v>
      </c>
      <c r="AH3393" s="17">
        <v>-6.9471145422684094E-2</v>
      </c>
      <c r="AI3393" s="17"/>
      <c r="AJ3393" s="17">
        <v>0.12626989216703699</v>
      </c>
      <c r="AK3393" s="17">
        <v>0.14435720523843201</v>
      </c>
      <c r="AL3393" s="17">
        <v>0.204347600768438</v>
      </c>
      <c r="AM3393" s="17"/>
      <c r="AN3393" s="17">
        <v>-8.6209454123184499E-3</v>
      </c>
      <c r="AO3393" s="17">
        <v>7.1223410405037102E-2</v>
      </c>
      <c r="AP3393" s="17">
        <v>0.17745585405418501</v>
      </c>
      <c r="AQ3393" s="17">
        <v>0.25893866034563601</v>
      </c>
      <c r="AR3393" s="17">
        <v>0.47282716445728801</v>
      </c>
      <c r="AS3393" s="17"/>
      <c r="AT3393" s="17">
        <v>0.103702708293702</v>
      </c>
      <c r="AU3393" s="17">
        <v>5.3799444392910498E-2</v>
      </c>
      <c r="AV3393" s="17"/>
      <c r="AW3393" s="17">
        <v>0.23992121800320901</v>
      </c>
      <c r="AX3393" s="17">
        <v>0.17510300855118899</v>
      </c>
      <c r="AY3393" s="17">
        <v>-6.7078182115531404E-2</v>
      </c>
    </row>
    <row r="3394" spans="2:51">
      <c r="C3394" s="17"/>
      <c r="D3394" s="17"/>
      <c r="E3394" s="17"/>
      <c r="F3394" s="17"/>
      <c r="G3394" s="17"/>
      <c r="H3394" s="17"/>
      <c r="I3394" s="17"/>
      <c r="J3394" s="17"/>
      <c r="K3394" s="17"/>
      <c r="L3394" s="17"/>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7"/>
      <c r="AI3394" s="17"/>
      <c r="AJ3394" s="17"/>
      <c r="AK3394" s="17"/>
      <c r="AL3394" s="17"/>
      <c r="AM3394" s="17"/>
      <c r="AN3394" s="17"/>
      <c r="AO3394" s="17"/>
      <c r="AP3394" s="17"/>
      <c r="AQ3394" s="17"/>
      <c r="AR3394" s="17"/>
      <c r="AS3394" s="17"/>
      <c r="AT3394" s="17"/>
      <c r="AU3394" s="17"/>
      <c r="AV3394" s="17"/>
      <c r="AW3394" s="17"/>
      <c r="AX3394" s="17"/>
      <c r="AY3394" s="17"/>
    </row>
    <row r="3395" spans="2:51">
      <c r="B3395" s="6" t="s">
        <v>659</v>
      </c>
      <c r="C3395" s="17"/>
      <c r="D3395" s="17"/>
      <c r="E3395" s="17"/>
      <c r="F3395" s="17"/>
      <c r="G3395" s="17"/>
      <c r="H3395" s="17"/>
      <c r="I3395" s="17"/>
      <c r="J3395" s="17"/>
      <c r="K3395" s="17"/>
      <c r="L3395" s="17"/>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7"/>
      <c r="AI3395" s="17"/>
      <c r="AJ3395" s="17"/>
      <c r="AK3395" s="17"/>
      <c r="AL3395" s="17"/>
      <c r="AM3395" s="17"/>
      <c r="AN3395" s="17"/>
      <c r="AO3395" s="17"/>
      <c r="AP3395" s="17"/>
      <c r="AQ3395" s="17"/>
      <c r="AR3395" s="17"/>
      <c r="AS3395" s="17"/>
      <c r="AT3395" s="17"/>
      <c r="AU3395" s="17"/>
      <c r="AV3395" s="17"/>
      <c r="AW3395" s="17"/>
      <c r="AX3395" s="17"/>
      <c r="AY3395" s="17"/>
    </row>
    <row r="3396" spans="2:51">
      <c r="B3396" s="25" t="s">
        <v>58</v>
      </c>
      <c r="C3396" s="17"/>
      <c r="D3396" s="17"/>
      <c r="E3396" s="17"/>
      <c r="F3396" s="17"/>
      <c r="G3396" s="17"/>
      <c r="H3396" s="17"/>
      <c r="I3396" s="17"/>
      <c r="J3396" s="17"/>
      <c r="K3396" s="17"/>
      <c r="L3396" s="17"/>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7"/>
      <c r="AI3396" s="17"/>
      <c r="AJ3396" s="17"/>
      <c r="AK3396" s="17"/>
      <c r="AL3396" s="17"/>
      <c r="AM3396" s="17"/>
      <c r="AN3396" s="17"/>
      <c r="AO3396" s="17"/>
      <c r="AP3396" s="17"/>
      <c r="AQ3396" s="17"/>
      <c r="AR3396" s="17"/>
      <c r="AS3396" s="17"/>
      <c r="AT3396" s="17"/>
      <c r="AU3396" s="17"/>
      <c r="AV3396" s="17"/>
      <c r="AW3396" s="17"/>
      <c r="AX3396" s="17"/>
      <c r="AY3396" s="17"/>
    </row>
    <row r="3397" spans="2:51">
      <c r="B3397" t="s">
        <v>133</v>
      </c>
      <c r="C3397" s="17">
        <v>0.109345956591292</v>
      </c>
      <c r="D3397" s="17">
        <v>0.15123810791996201</v>
      </c>
      <c r="E3397" s="17">
        <v>6.9526387088388902E-2</v>
      </c>
      <c r="F3397" s="17"/>
      <c r="G3397" s="17">
        <v>0.10740236577067699</v>
      </c>
      <c r="H3397" s="17">
        <v>0.13275850065674899</v>
      </c>
      <c r="I3397" s="17">
        <v>0.12557147218307799</v>
      </c>
      <c r="J3397" s="17">
        <v>0.11803479172621199</v>
      </c>
      <c r="K3397" s="17">
        <v>0.105781798261097</v>
      </c>
      <c r="L3397" s="17">
        <v>7.7979440440928804E-2</v>
      </c>
      <c r="M3397" s="17"/>
      <c r="N3397" s="17">
        <v>0.14339396666902199</v>
      </c>
      <c r="O3397" s="17">
        <v>0.10091483159643901</v>
      </c>
      <c r="P3397" s="17">
        <v>9.60749978721777E-2</v>
      </c>
      <c r="Q3397" s="17">
        <v>9.4926130874058795E-2</v>
      </c>
      <c r="R3397" s="17"/>
      <c r="S3397" s="17">
        <v>0.159812671994852</v>
      </c>
      <c r="T3397" s="17">
        <v>0.101942241661806</v>
      </c>
      <c r="U3397" s="17">
        <v>0.113063962683601</v>
      </c>
      <c r="V3397" s="17">
        <v>8.1550955279589998E-2</v>
      </c>
      <c r="W3397" s="17">
        <v>0.112246726565165</v>
      </c>
      <c r="X3397" s="17">
        <v>9.8742748058833693E-2</v>
      </c>
      <c r="Y3397" s="17">
        <v>0.119509641697149</v>
      </c>
      <c r="Z3397" s="17">
        <v>0.12110582376347299</v>
      </c>
      <c r="AA3397" s="17">
        <v>9.9636351546152899E-2</v>
      </c>
      <c r="AB3397" s="17">
        <v>9.8721944993965804E-2</v>
      </c>
      <c r="AC3397" s="17">
        <v>9.0836620922938302E-2</v>
      </c>
      <c r="AD3397" s="17">
        <v>8.0005640673005696E-2</v>
      </c>
      <c r="AE3397" s="17"/>
      <c r="AF3397" s="17">
        <v>0.10127042767039</v>
      </c>
      <c r="AG3397" s="17">
        <v>0.13282381490770601</v>
      </c>
      <c r="AH3397" s="17">
        <v>7.2971597085027998E-2</v>
      </c>
      <c r="AI3397" s="17"/>
      <c r="AJ3397" s="17">
        <v>0.120576892344763</v>
      </c>
      <c r="AK3397" s="17">
        <v>0.122260806502184</v>
      </c>
      <c r="AL3397" s="17">
        <v>0.151326979289342</v>
      </c>
      <c r="AM3397" s="17"/>
      <c r="AN3397" s="17">
        <v>7.9300165339831294E-2</v>
      </c>
      <c r="AO3397" s="17">
        <v>0.11998428022357301</v>
      </c>
      <c r="AP3397" s="17">
        <v>0.12313706853564201</v>
      </c>
      <c r="AQ3397" s="17">
        <v>0.16817091506743401</v>
      </c>
      <c r="AR3397" s="17">
        <v>0.31205065508789598</v>
      </c>
      <c r="AS3397" s="17"/>
      <c r="AT3397" s="17">
        <v>0.108432728512753</v>
      </c>
      <c r="AU3397" s="17">
        <v>0.112865596210229</v>
      </c>
      <c r="AV3397" s="17"/>
      <c r="AW3397" s="17">
        <v>0.150157391722714</v>
      </c>
      <c r="AX3397" s="17">
        <v>0.12700302775505801</v>
      </c>
      <c r="AY3397" s="17">
        <v>6.1860762115828603E-2</v>
      </c>
    </row>
    <row r="3398" spans="2:51">
      <c r="B3398" t="s">
        <v>134</v>
      </c>
      <c r="C3398" s="17">
        <v>0.274246561584642</v>
      </c>
      <c r="D3398" s="17">
        <v>0.30465387728187698</v>
      </c>
      <c r="E3398" s="17">
        <v>0.24645623753565599</v>
      </c>
      <c r="F3398" s="17"/>
      <c r="G3398" s="17">
        <v>0.26588164220196903</v>
      </c>
      <c r="H3398" s="17">
        <v>0.28117436748165803</v>
      </c>
      <c r="I3398" s="17">
        <v>0.27100741573924703</v>
      </c>
      <c r="J3398" s="17">
        <v>0.27303462432505898</v>
      </c>
      <c r="K3398" s="17">
        <v>0.25095178847043398</v>
      </c>
      <c r="L3398" s="17">
        <v>0.29200838147097302</v>
      </c>
      <c r="M3398" s="17"/>
      <c r="N3398" s="17">
        <v>0.30903731129144402</v>
      </c>
      <c r="O3398" s="17">
        <v>0.293626973283384</v>
      </c>
      <c r="P3398" s="17">
        <v>0.27583787616177002</v>
      </c>
      <c r="Q3398" s="17">
        <v>0.21883295890572399</v>
      </c>
      <c r="R3398" s="17"/>
      <c r="S3398" s="17">
        <v>0.28761980293311701</v>
      </c>
      <c r="T3398" s="17">
        <v>0.25434067549043299</v>
      </c>
      <c r="U3398" s="17">
        <v>0.29003364158606199</v>
      </c>
      <c r="V3398" s="17">
        <v>0.2417142740206</v>
      </c>
      <c r="W3398" s="17">
        <v>0.313500660238129</v>
      </c>
      <c r="X3398" s="17">
        <v>0.25683021299738001</v>
      </c>
      <c r="Y3398" s="17">
        <v>0.27469053994376502</v>
      </c>
      <c r="Z3398" s="17">
        <v>0.31569608450999498</v>
      </c>
      <c r="AA3398" s="17">
        <v>0.28642269140972598</v>
      </c>
      <c r="AB3398" s="17">
        <v>0.25366528024448898</v>
      </c>
      <c r="AC3398" s="17">
        <v>0.27690910049929701</v>
      </c>
      <c r="AD3398" s="17">
        <v>0.27322844858300899</v>
      </c>
      <c r="AE3398" s="17"/>
      <c r="AF3398" s="17">
        <v>0.24333346047040599</v>
      </c>
      <c r="AG3398" s="17">
        <v>0.32148052256425502</v>
      </c>
      <c r="AH3398" s="17">
        <v>0.22390428498141299</v>
      </c>
      <c r="AI3398" s="17"/>
      <c r="AJ3398" s="17">
        <v>0.29388667324011802</v>
      </c>
      <c r="AK3398" s="17">
        <v>0.28736667706119801</v>
      </c>
      <c r="AL3398" s="17">
        <v>0.33126760389722898</v>
      </c>
      <c r="AM3398" s="17"/>
      <c r="AN3398" s="17">
        <v>0.20736911086957199</v>
      </c>
      <c r="AO3398" s="17">
        <v>0.25604360412499999</v>
      </c>
      <c r="AP3398" s="17">
        <v>0.30764065239378302</v>
      </c>
      <c r="AQ3398" s="17">
        <v>0.33621588678372599</v>
      </c>
      <c r="AR3398" s="17">
        <v>0.34574429875451101</v>
      </c>
      <c r="AS3398" s="17"/>
      <c r="AT3398" s="17">
        <v>0.26784658569734399</v>
      </c>
      <c r="AU3398" s="17">
        <v>0.342738412459766</v>
      </c>
      <c r="AV3398" s="17"/>
      <c r="AW3398" s="17">
        <v>0.33370764035808598</v>
      </c>
      <c r="AX3398" s="17">
        <v>0.28045767601605198</v>
      </c>
      <c r="AY3398" s="17">
        <v>0.20987361129146001</v>
      </c>
    </row>
    <row r="3399" spans="2:51">
      <c r="B3399" t="s">
        <v>135</v>
      </c>
      <c r="C3399" s="17">
        <v>0.324064688003945</v>
      </c>
      <c r="D3399" s="17">
        <v>0.31211813823423801</v>
      </c>
      <c r="E3399" s="17">
        <v>0.33523795969178599</v>
      </c>
      <c r="F3399" s="17"/>
      <c r="G3399" s="17">
        <v>0.30885840619961302</v>
      </c>
      <c r="H3399" s="17">
        <v>0.29201899750379601</v>
      </c>
      <c r="I3399" s="17">
        <v>0.29346893622492798</v>
      </c>
      <c r="J3399" s="17">
        <v>0.31887262597405103</v>
      </c>
      <c r="K3399" s="17">
        <v>0.356767248480306</v>
      </c>
      <c r="L3399" s="17">
        <v>0.35728481439013399</v>
      </c>
      <c r="M3399" s="17"/>
      <c r="N3399" s="17">
        <v>0.29322141413631603</v>
      </c>
      <c r="O3399" s="17">
        <v>0.326923443740465</v>
      </c>
      <c r="P3399" s="17">
        <v>0.30539369972115998</v>
      </c>
      <c r="Q3399" s="17">
        <v>0.36772471800984002</v>
      </c>
      <c r="R3399" s="17"/>
      <c r="S3399" s="17">
        <v>0.29534663648912701</v>
      </c>
      <c r="T3399" s="17">
        <v>0.32931203130618503</v>
      </c>
      <c r="U3399" s="17">
        <v>0.29333941253541501</v>
      </c>
      <c r="V3399" s="17">
        <v>0.374604477570459</v>
      </c>
      <c r="W3399" s="17">
        <v>0.29382283235588202</v>
      </c>
      <c r="X3399" s="17">
        <v>0.34167095189505903</v>
      </c>
      <c r="Y3399" s="17">
        <v>0.30744563433780397</v>
      </c>
      <c r="Z3399" s="17">
        <v>0.313019113913651</v>
      </c>
      <c r="AA3399" s="17">
        <v>0.29154083902261202</v>
      </c>
      <c r="AB3399" s="17">
        <v>0.36770699290702402</v>
      </c>
      <c r="AC3399" s="17">
        <v>0.38581607982586302</v>
      </c>
      <c r="AD3399" s="17">
        <v>0.330241311282086</v>
      </c>
      <c r="AE3399" s="17"/>
      <c r="AF3399" s="17">
        <v>0.334179847174992</v>
      </c>
      <c r="AG3399" s="17">
        <v>0.31001628997022901</v>
      </c>
      <c r="AH3399" s="17">
        <v>0.32708943421981101</v>
      </c>
      <c r="AI3399" s="17"/>
      <c r="AJ3399" s="17">
        <v>0.32531982146579802</v>
      </c>
      <c r="AK3399" s="17">
        <v>0.30130529123549599</v>
      </c>
      <c r="AL3399" s="17">
        <v>0.292810112873783</v>
      </c>
      <c r="AM3399" s="17"/>
      <c r="AN3399" s="17">
        <v>0.37380865292660198</v>
      </c>
      <c r="AO3399" s="17">
        <v>0.30330631968139499</v>
      </c>
      <c r="AP3399" s="17">
        <v>0.32146576834014601</v>
      </c>
      <c r="AQ3399" s="17">
        <v>0.295785451802346</v>
      </c>
      <c r="AR3399" s="17">
        <v>0.188022973711547</v>
      </c>
      <c r="AS3399" s="17"/>
      <c r="AT3399" s="17">
        <v>0.32995973061483302</v>
      </c>
      <c r="AU3399" s="17">
        <v>0.26482125378837201</v>
      </c>
      <c r="AV3399" s="17"/>
      <c r="AW3399" s="17">
        <v>0.304207425731637</v>
      </c>
      <c r="AX3399" s="17">
        <v>0.34782977610646898</v>
      </c>
      <c r="AY3399" s="17">
        <v>0.33919127967039697</v>
      </c>
    </row>
    <row r="3400" spans="2:51">
      <c r="B3400" t="s">
        <v>136</v>
      </c>
      <c r="C3400" s="17">
        <v>0.18493467805733199</v>
      </c>
      <c r="D3400" s="17">
        <v>0.14533902276119001</v>
      </c>
      <c r="E3400" s="17">
        <v>0.22173551242971601</v>
      </c>
      <c r="F3400" s="17"/>
      <c r="G3400" s="17">
        <v>0.21370249189836199</v>
      </c>
      <c r="H3400" s="17">
        <v>0.175252889233384</v>
      </c>
      <c r="I3400" s="17">
        <v>0.18541958948152701</v>
      </c>
      <c r="J3400" s="17">
        <v>0.18281544088326901</v>
      </c>
      <c r="K3400" s="17">
        <v>0.171416297191818</v>
      </c>
      <c r="L3400" s="17">
        <v>0.18946598853906799</v>
      </c>
      <c r="M3400" s="17"/>
      <c r="N3400" s="17">
        <v>0.16778308730445299</v>
      </c>
      <c r="O3400" s="17">
        <v>0.18269856504002199</v>
      </c>
      <c r="P3400" s="17">
        <v>0.19903511579661401</v>
      </c>
      <c r="Q3400" s="17">
        <v>0.19093296424234199</v>
      </c>
      <c r="R3400" s="17"/>
      <c r="S3400" s="17">
        <v>0.15818992635319401</v>
      </c>
      <c r="T3400" s="17">
        <v>0.20005820314275299</v>
      </c>
      <c r="U3400" s="17">
        <v>0.198707676804594</v>
      </c>
      <c r="V3400" s="17">
        <v>0.203593912246638</v>
      </c>
      <c r="W3400" s="17">
        <v>0.18066062832413601</v>
      </c>
      <c r="X3400" s="17">
        <v>0.17349736434560101</v>
      </c>
      <c r="Y3400" s="17">
        <v>0.180765138292273</v>
      </c>
      <c r="Z3400" s="17">
        <v>0.13571222714605599</v>
      </c>
      <c r="AA3400" s="17">
        <v>0.22426113914374901</v>
      </c>
      <c r="AB3400" s="17">
        <v>0.161532610173407</v>
      </c>
      <c r="AC3400" s="17">
        <v>0.15024123758330499</v>
      </c>
      <c r="AD3400" s="17">
        <v>0.22972710253034601</v>
      </c>
      <c r="AE3400" s="17"/>
      <c r="AF3400" s="17">
        <v>0.20006696083537601</v>
      </c>
      <c r="AG3400" s="17">
        <v>0.15897566181748099</v>
      </c>
      <c r="AH3400" s="17">
        <v>0.215802668016638</v>
      </c>
      <c r="AI3400" s="17"/>
      <c r="AJ3400" s="17">
        <v>0.17589680306006999</v>
      </c>
      <c r="AK3400" s="17">
        <v>0.18871839820986</v>
      </c>
      <c r="AL3400" s="17">
        <v>0.15727643953010201</v>
      </c>
      <c r="AM3400" s="17"/>
      <c r="AN3400" s="17">
        <v>0.21982681005160301</v>
      </c>
      <c r="AO3400" s="17">
        <v>0.21141959201730201</v>
      </c>
      <c r="AP3400" s="17">
        <v>0.16224224472645599</v>
      </c>
      <c r="AQ3400" s="17">
        <v>0.126682462264808</v>
      </c>
      <c r="AR3400" s="17">
        <v>6.9302477712496702E-2</v>
      </c>
      <c r="AS3400" s="17"/>
      <c r="AT3400" s="17">
        <v>0.18830066032729001</v>
      </c>
      <c r="AU3400" s="17">
        <v>0.15081090356374699</v>
      </c>
      <c r="AV3400" s="17"/>
      <c r="AW3400" s="17">
        <v>0.148115171582618</v>
      </c>
      <c r="AX3400" s="17">
        <v>0.17820503819501901</v>
      </c>
      <c r="AY3400" s="17">
        <v>0.225506701039037</v>
      </c>
    </row>
    <row r="3401" spans="2:51">
      <c r="B3401" t="s">
        <v>137</v>
      </c>
      <c r="C3401" s="17">
        <v>4.7792122994239197E-2</v>
      </c>
      <c r="D3401" s="17">
        <v>5.1686487049708199E-2</v>
      </c>
      <c r="E3401" s="17">
        <v>4.4076340573702098E-2</v>
      </c>
      <c r="F3401" s="17"/>
      <c r="G3401" s="17">
        <v>4.1111387311487502E-2</v>
      </c>
      <c r="H3401" s="17">
        <v>5.3136834921536598E-2</v>
      </c>
      <c r="I3401" s="17">
        <v>5.3068442064307102E-2</v>
      </c>
      <c r="J3401" s="17">
        <v>4.9207260532975701E-2</v>
      </c>
      <c r="K3401" s="17">
        <v>5.9375462500857998E-2</v>
      </c>
      <c r="L3401" s="17">
        <v>3.4236615893010698E-2</v>
      </c>
      <c r="M3401" s="17"/>
      <c r="N3401" s="17">
        <v>4.1922345426518098E-2</v>
      </c>
      <c r="O3401" s="17">
        <v>3.9301192080760702E-2</v>
      </c>
      <c r="P3401" s="17">
        <v>5.17848297843084E-2</v>
      </c>
      <c r="Q3401" s="17">
        <v>5.8303939009728301E-2</v>
      </c>
      <c r="R3401" s="17"/>
      <c r="S3401" s="17">
        <v>3.8482768254196803E-2</v>
      </c>
      <c r="T3401" s="17">
        <v>5.4585721188030699E-2</v>
      </c>
      <c r="U3401" s="17">
        <v>4.1941796488853697E-2</v>
      </c>
      <c r="V3401" s="17">
        <v>3.2446370388055402E-2</v>
      </c>
      <c r="W3401" s="17">
        <v>5.6651985560297102E-2</v>
      </c>
      <c r="X3401" s="17">
        <v>6.5645254022633104E-2</v>
      </c>
      <c r="Y3401" s="17">
        <v>5.3852289444432197E-2</v>
      </c>
      <c r="Z3401" s="17">
        <v>3.7197374378527999E-2</v>
      </c>
      <c r="AA3401" s="17">
        <v>4.0803822117955399E-2</v>
      </c>
      <c r="AB3401" s="17">
        <v>5.8153871333315198E-2</v>
      </c>
      <c r="AC3401" s="17">
        <v>5.5636535705864798E-2</v>
      </c>
      <c r="AD3401" s="17">
        <v>2.8793269169242099E-2</v>
      </c>
      <c r="AE3401" s="17"/>
      <c r="AF3401" s="17">
        <v>6.7077691910540402E-2</v>
      </c>
      <c r="AG3401" s="17">
        <v>3.0896680907340102E-2</v>
      </c>
      <c r="AH3401" s="17">
        <v>4.3783289437428E-2</v>
      </c>
      <c r="AI3401" s="17"/>
      <c r="AJ3401" s="17">
        <v>4.2130811362511698E-2</v>
      </c>
      <c r="AK3401" s="17">
        <v>4.6121316295631203E-2</v>
      </c>
      <c r="AL3401" s="17">
        <v>3.9528835470798003E-2</v>
      </c>
      <c r="AM3401" s="17"/>
      <c r="AN3401" s="17">
        <v>5.40353955863285E-2</v>
      </c>
      <c r="AO3401" s="17">
        <v>4.5836419429504199E-2</v>
      </c>
      <c r="AP3401" s="17">
        <v>4.2309075370880501E-2</v>
      </c>
      <c r="AQ3401" s="17">
        <v>3.3558453549435603E-2</v>
      </c>
      <c r="AR3401" s="17">
        <v>3.1599455443444002E-2</v>
      </c>
      <c r="AS3401" s="17"/>
      <c r="AT3401" s="17">
        <v>4.7158313179445903E-2</v>
      </c>
      <c r="AU3401" s="17">
        <v>5.4218200687952398E-2</v>
      </c>
      <c r="AV3401" s="17"/>
      <c r="AW3401" s="17">
        <v>3.6209473664258203E-2</v>
      </c>
      <c r="AX3401" s="17">
        <v>2.6313677561746501E-2</v>
      </c>
      <c r="AY3401" s="17">
        <v>6.5329043781637897E-2</v>
      </c>
    </row>
    <row r="3402" spans="2:51">
      <c r="B3402" t="s">
        <v>119</v>
      </c>
      <c r="C3402" s="17">
        <v>5.9615992768550501E-2</v>
      </c>
      <c r="D3402" s="17">
        <v>3.4964366753024702E-2</v>
      </c>
      <c r="E3402" s="17">
        <v>8.29675626807517E-2</v>
      </c>
      <c r="F3402" s="17"/>
      <c r="G3402" s="17">
        <v>6.3043706617892104E-2</v>
      </c>
      <c r="H3402" s="17">
        <v>6.5658410202875897E-2</v>
      </c>
      <c r="I3402" s="17">
        <v>7.1464144306913002E-2</v>
      </c>
      <c r="J3402" s="17">
        <v>5.8035256558433002E-2</v>
      </c>
      <c r="K3402" s="17">
        <v>5.57074050954878E-2</v>
      </c>
      <c r="L3402" s="17">
        <v>4.9024759265885801E-2</v>
      </c>
      <c r="M3402" s="17"/>
      <c r="N3402" s="17">
        <v>4.46418751722477E-2</v>
      </c>
      <c r="O3402" s="17">
        <v>5.6534994258929397E-2</v>
      </c>
      <c r="P3402" s="17">
        <v>7.1873480663969605E-2</v>
      </c>
      <c r="Q3402" s="17">
        <v>6.9279288958307705E-2</v>
      </c>
      <c r="R3402" s="17"/>
      <c r="S3402" s="17">
        <v>6.0548193975512699E-2</v>
      </c>
      <c r="T3402" s="17">
        <v>5.97611272107932E-2</v>
      </c>
      <c r="U3402" s="17">
        <v>6.2913509901475304E-2</v>
      </c>
      <c r="V3402" s="17">
        <v>6.6090010494657597E-2</v>
      </c>
      <c r="W3402" s="17">
        <v>4.3117166956391097E-2</v>
      </c>
      <c r="X3402" s="17">
        <v>6.3613468680493099E-2</v>
      </c>
      <c r="Y3402" s="17">
        <v>6.3736756284577506E-2</v>
      </c>
      <c r="Z3402" s="17">
        <v>7.7269376288297997E-2</v>
      </c>
      <c r="AA3402" s="17">
        <v>5.7335156759805397E-2</v>
      </c>
      <c r="AB3402" s="17">
        <v>6.0219300347800202E-2</v>
      </c>
      <c r="AC3402" s="17">
        <v>4.0560425462732003E-2</v>
      </c>
      <c r="AD3402" s="17">
        <v>5.80042277623109E-2</v>
      </c>
      <c r="AE3402" s="17"/>
      <c r="AF3402" s="17">
        <v>5.4071611938295502E-2</v>
      </c>
      <c r="AG3402" s="17">
        <v>4.5807029832988802E-2</v>
      </c>
      <c r="AH3402" s="17">
        <v>0.116448726259682</v>
      </c>
      <c r="AI3402" s="17"/>
      <c r="AJ3402" s="17">
        <v>4.21889985267394E-2</v>
      </c>
      <c r="AK3402" s="17">
        <v>5.4227510695631802E-2</v>
      </c>
      <c r="AL3402" s="17">
        <v>2.77900289387462E-2</v>
      </c>
      <c r="AM3402" s="17"/>
      <c r="AN3402" s="17">
        <v>6.5659865226063097E-2</v>
      </c>
      <c r="AO3402" s="17">
        <v>6.3409784523225404E-2</v>
      </c>
      <c r="AP3402" s="17">
        <v>4.3205190633092201E-2</v>
      </c>
      <c r="AQ3402" s="17">
        <v>3.9586830532251101E-2</v>
      </c>
      <c r="AR3402" s="17">
        <v>5.3280139290104701E-2</v>
      </c>
      <c r="AS3402" s="17"/>
      <c r="AT3402" s="17">
        <v>5.83019816683331E-2</v>
      </c>
      <c r="AU3402" s="17">
        <v>7.4545633289933605E-2</v>
      </c>
      <c r="AV3402" s="17"/>
      <c r="AW3402" s="17">
        <v>2.7602896940687498E-2</v>
      </c>
      <c r="AX3402" s="17">
        <v>4.0190804365656099E-2</v>
      </c>
      <c r="AY3402" s="17">
        <v>9.82386021016394E-2</v>
      </c>
    </row>
    <row r="3403" spans="2:51">
      <c r="B3403" t="s">
        <v>138</v>
      </c>
      <c r="C3403" s="17">
        <v>0.38359251817593298</v>
      </c>
      <c r="D3403" s="17">
        <v>0.45589198520183799</v>
      </c>
      <c r="E3403" s="17">
        <v>0.31598262462404503</v>
      </c>
      <c r="F3403" s="17"/>
      <c r="G3403" s="17">
        <v>0.37328400797264599</v>
      </c>
      <c r="H3403" s="17">
        <v>0.41393286813840702</v>
      </c>
      <c r="I3403" s="17">
        <v>0.39657888792232499</v>
      </c>
      <c r="J3403" s="17">
        <v>0.39106941605127099</v>
      </c>
      <c r="K3403" s="17">
        <v>0.35673358673153099</v>
      </c>
      <c r="L3403" s="17">
        <v>0.36998782191190099</v>
      </c>
      <c r="M3403" s="17"/>
      <c r="N3403" s="17">
        <v>0.45243127796046601</v>
      </c>
      <c r="O3403" s="17">
        <v>0.39454180487982299</v>
      </c>
      <c r="P3403" s="17">
        <v>0.37191287403394802</v>
      </c>
      <c r="Q3403" s="17">
        <v>0.31375908977978301</v>
      </c>
      <c r="R3403" s="17"/>
      <c r="S3403" s="17">
        <v>0.447432474927969</v>
      </c>
      <c r="T3403" s="17">
        <v>0.35628291715223798</v>
      </c>
      <c r="U3403" s="17">
        <v>0.40309760426966301</v>
      </c>
      <c r="V3403" s="17">
        <v>0.32326522930019003</v>
      </c>
      <c r="W3403" s="17">
        <v>0.42574738680329299</v>
      </c>
      <c r="X3403" s="17">
        <v>0.355572961056214</v>
      </c>
      <c r="Y3403" s="17">
        <v>0.39420018164091303</v>
      </c>
      <c r="Z3403" s="17">
        <v>0.43680190827346799</v>
      </c>
      <c r="AA3403" s="17">
        <v>0.38605904295587901</v>
      </c>
      <c r="AB3403" s="17">
        <v>0.352387225238454</v>
      </c>
      <c r="AC3403" s="17">
        <v>0.36774572142223499</v>
      </c>
      <c r="AD3403" s="17">
        <v>0.35323408925601502</v>
      </c>
      <c r="AE3403" s="17"/>
      <c r="AF3403" s="17">
        <v>0.34460388814079701</v>
      </c>
      <c r="AG3403" s="17">
        <v>0.45430433747196097</v>
      </c>
      <c r="AH3403" s="17">
        <v>0.296875882066441</v>
      </c>
      <c r="AI3403" s="17"/>
      <c r="AJ3403" s="17">
        <v>0.41446356558488201</v>
      </c>
      <c r="AK3403" s="17">
        <v>0.40962748356338202</v>
      </c>
      <c r="AL3403" s="17">
        <v>0.482594583186571</v>
      </c>
      <c r="AM3403" s="17"/>
      <c r="AN3403" s="17">
        <v>0.28666927620940302</v>
      </c>
      <c r="AO3403" s="17">
        <v>0.37602788434857298</v>
      </c>
      <c r="AP3403" s="17">
        <v>0.43077772092942501</v>
      </c>
      <c r="AQ3403" s="17">
        <v>0.50438680185116003</v>
      </c>
      <c r="AR3403" s="17">
        <v>0.65779495384240805</v>
      </c>
      <c r="AS3403" s="17"/>
      <c r="AT3403" s="17">
        <v>0.37627931421009803</v>
      </c>
      <c r="AU3403" s="17">
        <v>0.45560400866999501</v>
      </c>
      <c r="AV3403" s="17"/>
      <c r="AW3403" s="17">
        <v>0.48386503208079901</v>
      </c>
      <c r="AX3403" s="17">
        <v>0.40746070377110899</v>
      </c>
      <c r="AY3403" s="17">
        <v>0.27173437340728901</v>
      </c>
    </row>
    <row r="3404" spans="2:51">
      <c r="B3404" t="s">
        <v>139</v>
      </c>
      <c r="C3404" s="17">
        <v>0.23272680105157101</v>
      </c>
      <c r="D3404" s="17">
        <v>0.197025509810899</v>
      </c>
      <c r="E3404" s="17">
        <v>0.26581185300341797</v>
      </c>
      <c r="F3404" s="17"/>
      <c r="G3404" s="17">
        <v>0.25481387920984899</v>
      </c>
      <c r="H3404" s="17">
        <v>0.22838972415492101</v>
      </c>
      <c r="I3404" s="17">
        <v>0.23848803154583501</v>
      </c>
      <c r="J3404" s="17">
        <v>0.23202270141624501</v>
      </c>
      <c r="K3404" s="17">
        <v>0.23079175969267601</v>
      </c>
      <c r="L3404" s="17">
        <v>0.22370260443207901</v>
      </c>
      <c r="M3404" s="17"/>
      <c r="N3404" s="17">
        <v>0.209705432730971</v>
      </c>
      <c r="O3404" s="17">
        <v>0.22199975712078199</v>
      </c>
      <c r="P3404" s="17">
        <v>0.25081994558092202</v>
      </c>
      <c r="Q3404" s="17">
        <v>0.24923690325207001</v>
      </c>
      <c r="R3404" s="17"/>
      <c r="S3404" s="17">
        <v>0.19667269460739101</v>
      </c>
      <c r="T3404" s="17">
        <v>0.25464392433078398</v>
      </c>
      <c r="U3404" s="17">
        <v>0.24064947329344699</v>
      </c>
      <c r="V3404" s="17">
        <v>0.23604028263469401</v>
      </c>
      <c r="W3404" s="17">
        <v>0.237312613884433</v>
      </c>
      <c r="X3404" s="17">
        <v>0.239142618368234</v>
      </c>
      <c r="Y3404" s="17">
        <v>0.23461742773670499</v>
      </c>
      <c r="Z3404" s="17">
        <v>0.17290960152458401</v>
      </c>
      <c r="AA3404" s="17">
        <v>0.26506496126170398</v>
      </c>
      <c r="AB3404" s="17">
        <v>0.21968648150672199</v>
      </c>
      <c r="AC3404" s="17">
        <v>0.20587777328916901</v>
      </c>
      <c r="AD3404" s="17">
        <v>0.25852037169958803</v>
      </c>
      <c r="AE3404" s="17"/>
      <c r="AF3404" s="17">
        <v>0.26714465274591598</v>
      </c>
      <c r="AG3404" s="17">
        <v>0.18987234272482101</v>
      </c>
      <c r="AH3404" s="17">
        <v>0.25958595745406599</v>
      </c>
      <c r="AI3404" s="17"/>
      <c r="AJ3404" s="17">
        <v>0.21802761442258101</v>
      </c>
      <c r="AK3404" s="17">
        <v>0.23483971450549099</v>
      </c>
      <c r="AL3404" s="17">
        <v>0.1968052750009</v>
      </c>
      <c r="AM3404" s="17"/>
      <c r="AN3404" s="17">
        <v>0.27386220563793101</v>
      </c>
      <c r="AO3404" s="17">
        <v>0.25725601144680599</v>
      </c>
      <c r="AP3404" s="17">
        <v>0.20455132009733701</v>
      </c>
      <c r="AQ3404" s="17">
        <v>0.16024091581424299</v>
      </c>
      <c r="AR3404" s="17">
        <v>0.100901933155941</v>
      </c>
      <c r="AS3404" s="17"/>
      <c r="AT3404" s="17">
        <v>0.235458973506736</v>
      </c>
      <c r="AU3404" s="17">
        <v>0.20502910425170001</v>
      </c>
      <c r="AV3404" s="17"/>
      <c r="AW3404" s="17">
        <v>0.184324645246877</v>
      </c>
      <c r="AX3404" s="17">
        <v>0.204518715756765</v>
      </c>
      <c r="AY3404" s="17">
        <v>0.29083574482067498</v>
      </c>
    </row>
    <row r="3405" spans="2:51">
      <c r="B3405" t="s">
        <v>140</v>
      </c>
      <c r="C3405" s="17">
        <v>0.150865717124362</v>
      </c>
      <c r="D3405" s="17">
        <v>0.25886647539093999</v>
      </c>
      <c r="E3405" s="17">
        <v>5.0170771620627302E-2</v>
      </c>
      <c r="F3405" s="17"/>
      <c r="G3405" s="17">
        <v>0.118470128762797</v>
      </c>
      <c r="H3405" s="17">
        <v>0.18554314398348701</v>
      </c>
      <c r="I3405" s="17">
        <v>0.15809085637649001</v>
      </c>
      <c r="J3405" s="17">
        <v>0.15904671463502601</v>
      </c>
      <c r="K3405" s="17">
        <v>0.12594182703885501</v>
      </c>
      <c r="L3405" s="17">
        <v>0.14628521747982201</v>
      </c>
      <c r="M3405" s="17"/>
      <c r="N3405" s="17">
        <v>0.242725845229495</v>
      </c>
      <c r="O3405" s="17">
        <v>0.172542047759041</v>
      </c>
      <c r="P3405" s="17">
        <v>0.12109292845302599</v>
      </c>
      <c r="Q3405" s="17">
        <v>6.4522186527712605E-2</v>
      </c>
      <c r="R3405" s="17"/>
      <c r="S3405" s="17">
        <v>0.250759780320579</v>
      </c>
      <c r="T3405" s="17">
        <v>0.101638992821454</v>
      </c>
      <c r="U3405" s="17">
        <v>0.16244813097621499</v>
      </c>
      <c r="V3405" s="17">
        <v>8.7224946665495906E-2</v>
      </c>
      <c r="W3405" s="17">
        <v>0.18843477291885999</v>
      </c>
      <c r="X3405" s="17">
        <v>0.11643034268798</v>
      </c>
      <c r="Y3405" s="17">
        <v>0.15958275390420801</v>
      </c>
      <c r="Z3405" s="17">
        <v>0.26389230674888398</v>
      </c>
      <c r="AA3405" s="17">
        <v>0.120994081694174</v>
      </c>
      <c r="AB3405" s="17">
        <v>0.13270074373173299</v>
      </c>
      <c r="AC3405" s="17">
        <v>0.16186794813306599</v>
      </c>
      <c r="AD3405" s="17">
        <v>9.4713717556426893E-2</v>
      </c>
      <c r="AE3405" s="17"/>
      <c r="AF3405" s="17">
        <v>7.7459235394880505E-2</v>
      </c>
      <c r="AG3405" s="17">
        <v>0.26443199474714002</v>
      </c>
      <c r="AH3405" s="17">
        <v>3.72899246123755E-2</v>
      </c>
      <c r="AI3405" s="17"/>
      <c r="AJ3405" s="17">
        <v>0.1964359511623</v>
      </c>
      <c r="AK3405" s="17">
        <v>0.17478776905789101</v>
      </c>
      <c r="AL3405" s="17">
        <v>0.285789308185671</v>
      </c>
      <c r="AM3405" s="17"/>
      <c r="AN3405" s="17">
        <v>1.2807070571471801E-2</v>
      </c>
      <c r="AO3405" s="17">
        <v>0.11877187290176699</v>
      </c>
      <c r="AP3405" s="17">
        <v>0.226226400832088</v>
      </c>
      <c r="AQ3405" s="17">
        <v>0.34414588603691698</v>
      </c>
      <c r="AR3405" s="17">
        <v>0.55689302068646696</v>
      </c>
      <c r="AS3405" s="17"/>
      <c r="AT3405" s="17">
        <v>0.140820340703362</v>
      </c>
      <c r="AU3405" s="17">
        <v>0.250574904418295</v>
      </c>
      <c r="AV3405" s="17"/>
      <c r="AW3405" s="17">
        <v>0.29954038683392298</v>
      </c>
      <c r="AX3405" s="17">
        <v>0.20294198801434399</v>
      </c>
      <c r="AY3405" s="17">
        <v>-1.9101371413385901E-2</v>
      </c>
    </row>
    <row r="3406" spans="2:51">
      <c r="C3406" s="17"/>
      <c r="D3406" s="17"/>
      <c r="E3406" s="17"/>
      <c r="F3406" s="17"/>
      <c r="G3406" s="17"/>
      <c r="H3406" s="17"/>
      <c r="I3406" s="17"/>
      <c r="J3406" s="17"/>
      <c r="K3406" s="17"/>
      <c r="L3406" s="17"/>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7"/>
      <c r="AI3406" s="17"/>
      <c r="AJ3406" s="17"/>
      <c r="AK3406" s="17"/>
      <c r="AL3406" s="17"/>
      <c r="AM3406" s="17"/>
      <c r="AN3406" s="17"/>
      <c r="AO3406" s="17"/>
      <c r="AP3406" s="17"/>
      <c r="AQ3406" s="17"/>
      <c r="AR3406" s="17"/>
      <c r="AS3406" s="17"/>
      <c r="AT3406" s="17"/>
      <c r="AU3406" s="17"/>
      <c r="AV3406" s="17"/>
      <c r="AW3406" s="17"/>
      <c r="AX3406" s="17"/>
      <c r="AY3406" s="17"/>
    </row>
    <row r="3407" spans="2:51">
      <c r="B3407" s="6" t="s">
        <v>660</v>
      </c>
      <c r="C3407" s="17"/>
      <c r="D3407" s="17"/>
      <c r="E3407" s="17"/>
      <c r="F3407" s="17"/>
      <c r="G3407" s="17"/>
      <c r="H3407" s="17"/>
      <c r="I3407" s="17"/>
      <c r="J3407" s="17"/>
      <c r="K3407" s="17"/>
      <c r="L3407" s="17"/>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7"/>
      <c r="AI3407" s="17"/>
      <c r="AJ3407" s="17"/>
      <c r="AK3407" s="17"/>
      <c r="AL3407" s="17"/>
      <c r="AM3407" s="17"/>
      <c r="AN3407" s="17"/>
      <c r="AO3407" s="17"/>
      <c r="AP3407" s="17"/>
      <c r="AQ3407" s="17"/>
      <c r="AR3407" s="17"/>
      <c r="AS3407" s="17"/>
      <c r="AT3407" s="17"/>
      <c r="AU3407" s="17"/>
      <c r="AV3407" s="17"/>
      <c r="AW3407" s="17"/>
      <c r="AX3407" s="17"/>
      <c r="AY3407" s="17"/>
    </row>
    <row r="3408" spans="2:51">
      <c r="B3408" s="25" t="s">
        <v>58</v>
      </c>
      <c r="C3408" s="17"/>
      <c r="D3408" s="17"/>
      <c r="E3408" s="17"/>
      <c r="F3408" s="17"/>
      <c r="G3408" s="17"/>
      <c r="H3408" s="17"/>
      <c r="I3408" s="17"/>
      <c r="J3408" s="17"/>
      <c r="K3408" s="17"/>
      <c r="L3408" s="17"/>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7"/>
      <c r="AI3408" s="17"/>
      <c r="AJ3408" s="17"/>
      <c r="AK3408" s="17"/>
      <c r="AL3408" s="17"/>
      <c r="AM3408" s="17"/>
      <c r="AN3408" s="17"/>
      <c r="AO3408" s="17"/>
      <c r="AP3408" s="17"/>
      <c r="AQ3408" s="17"/>
      <c r="AR3408" s="17"/>
      <c r="AS3408" s="17"/>
      <c r="AT3408" s="17"/>
      <c r="AU3408" s="17"/>
      <c r="AV3408" s="17"/>
      <c r="AW3408" s="17"/>
      <c r="AX3408" s="17"/>
      <c r="AY3408" s="17"/>
    </row>
    <row r="3409" spans="2:51">
      <c r="B3409" t="s">
        <v>133</v>
      </c>
      <c r="C3409" s="17">
        <v>0.111385211130703</v>
      </c>
      <c r="D3409" s="17">
        <v>0.15578260625909801</v>
      </c>
      <c r="E3409" s="17">
        <v>7.0352699692180803E-2</v>
      </c>
      <c r="F3409" s="17"/>
      <c r="G3409" s="17">
        <v>9.0029264366493902E-2</v>
      </c>
      <c r="H3409" s="17">
        <v>0.109747682225262</v>
      </c>
      <c r="I3409" s="17">
        <v>0.129675058265492</v>
      </c>
      <c r="J3409" s="17">
        <v>0.119892755503653</v>
      </c>
      <c r="K3409" s="17">
        <v>0.120483712098124</v>
      </c>
      <c r="L3409" s="17">
        <v>9.7051895971241794E-2</v>
      </c>
      <c r="M3409" s="17"/>
      <c r="N3409" s="17">
        <v>0.15231053907001099</v>
      </c>
      <c r="O3409" s="17">
        <v>0.10079125682288199</v>
      </c>
      <c r="P3409" s="17">
        <v>9.5930578696052898E-2</v>
      </c>
      <c r="Q3409" s="17">
        <v>9.3010297051686897E-2</v>
      </c>
      <c r="R3409" s="17"/>
      <c r="S3409" s="17">
        <v>0.126919821019151</v>
      </c>
      <c r="T3409" s="17">
        <v>0.116068642202654</v>
      </c>
      <c r="U3409" s="17">
        <v>0.10628157163186699</v>
      </c>
      <c r="V3409" s="17">
        <v>9.2799757223708396E-2</v>
      </c>
      <c r="W3409" s="17">
        <v>0.126140536420278</v>
      </c>
      <c r="X3409" s="17">
        <v>0.109626904978223</v>
      </c>
      <c r="Y3409" s="17">
        <v>0.123933298176729</v>
      </c>
      <c r="Z3409" s="17">
        <v>0.117091412897063</v>
      </c>
      <c r="AA3409" s="17">
        <v>9.6689710871725204E-2</v>
      </c>
      <c r="AB3409" s="17">
        <v>0.119918224180074</v>
      </c>
      <c r="AC3409" s="17">
        <v>9.5858062016304896E-2</v>
      </c>
      <c r="AD3409" s="17">
        <v>8.1958948820436903E-2</v>
      </c>
      <c r="AE3409" s="17"/>
      <c r="AF3409" s="17">
        <v>9.9241838757778894E-2</v>
      </c>
      <c r="AG3409" s="17">
        <v>0.147007270246301</v>
      </c>
      <c r="AH3409" s="17">
        <v>5.9050748430615002E-2</v>
      </c>
      <c r="AI3409" s="17"/>
      <c r="AJ3409" s="17">
        <v>0.121116005651267</v>
      </c>
      <c r="AK3409" s="17">
        <v>0.12600830052799999</v>
      </c>
      <c r="AL3409" s="17">
        <v>0.153748910487638</v>
      </c>
      <c r="AM3409" s="17"/>
      <c r="AN3409" s="17">
        <v>8.4806947581098496E-2</v>
      </c>
      <c r="AO3409" s="17">
        <v>0.103090364218797</v>
      </c>
      <c r="AP3409" s="17">
        <v>0.12521447292747101</v>
      </c>
      <c r="AQ3409" s="17">
        <v>0.167834742877188</v>
      </c>
      <c r="AR3409" s="17">
        <v>0.297187373961603</v>
      </c>
      <c r="AS3409" s="17"/>
      <c r="AT3409" s="17">
        <v>0.113457071548089</v>
      </c>
      <c r="AU3409" s="17">
        <v>8.53429542942893E-2</v>
      </c>
      <c r="AV3409" s="17"/>
      <c r="AW3409" s="17">
        <v>0.16220615143491601</v>
      </c>
      <c r="AX3409" s="17">
        <v>0.11613867972325299</v>
      </c>
      <c r="AY3409" s="17">
        <v>5.6503003869700599E-2</v>
      </c>
    </row>
    <row r="3410" spans="2:51">
      <c r="B3410" t="s">
        <v>134</v>
      </c>
      <c r="C3410" s="17">
        <v>0.26732279439642898</v>
      </c>
      <c r="D3410" s="17">
        <v>0.29240339795895298</v>
      </c>
      <c r="E3410" s="17">
        <v>0.24389925794452699</v>
      </c>
      <c r="F3410" s="17"/>
      <c r="G3410" s="17">
        <v>0.197447701862345</v>
      </c>
      <c r="H3410" s="17">
        <v>0.252826225397352</v>
      </c>
      <c r="I3410" s="17">
        <v>0.26082423101386998</v>
      </c>
      <c r="J3410" s="17">
        <v>0.27263164600786099</v>
      </c>
      <c r="K3410" s="17">
        <v>0.26855429589958102</v>
      </c>
      <c r="L3410" s="17">
        <v>0.30937510087472297</v>
      </c>
      <c r="M3410" s="17"/>
      <c r="N3410" s="17">
        <v>0.30601009488172598</v>
      </c>
      <c r="O3410" s="17">
        <v>0.29424384798334002</v>
      </c>
      <c r="P3410" s="17">
        <v>0.26387958683123502</v>
      </c>
      <c r="Q3410" s="17">
        <v>0.200892031964373</v>
      </c>
      <c r="R3410" s="17"/>
      <c r="S3410" s="17">
        <v>0.26636850245280502</v>
      </c>
      <c r="T3410" s="17">
        <v>0.23302057564550899</v>
      </c>
      <c r="U3410" s="17">
        <v>0.27404941868336702</v>
      </c>
      <c r="V3410" s="17">
        <v>0.276974163866476</v>
      </c>
      <c r="W3410" s="17">
        <v>0.28119727100610398</v>
      </c>
      <c r="X3410" s="17">
        <v>0.237784672010142</v>
      </c>
      <c r="Y3410" s="17">
        <v>0.272721293647119</v>
      </c>
      <c r="Z3410" s="17">
        <v>0.29265895386892199</v>
      </c>
      <c r="AA3410" s="17">
        <v>0.29032712473137401</v>
      </c>
      <c r="AB3410" s="17">
        <v>0.255696525705852</v>
      </c>
      <c r="AC3410" s="17">
        <v>0.29934393412541199</v>
      </c>
      <c r="AD3410" s="17">
        <v>0.27657085034463103</v>
      </c>
      <c r="AE3410" s="17"/>
      <c r="AF3410" s="17">
        <v>0.241865183104849</v>
      </c>
      <c r="AG3410" s="17">
        <v>0.32246516143626802</v>
      </c>
      <c r="AH3410" s="17">
        <v>0.184386700560388</v>
      </c>
      <c r="AI3410" s="17"/>
      <c r="AJ3410" s="17">
        <v>0.270188633838156</v>
      </c>
      <c r="AK3410" s="17">
        <v>0.290971884830661</v>
      </c>
      <c r="AL3410" s="17">
        <v>0.34595314812371403</v>
      </c>
      <c r="AM3410" s="17"/>
      <c r="AN3410" s="17">
        <v>0.21304598002824399</v>
      </c>
      <c r="AO3410" s="17">
        <v>0.25048074836544998</v>
      </c>
      <c r="AP3410" s="17">
        <v>0.31836748492259398</v>
      </c>
      <c r="AQ3410" s="17">
        <v>0.31933582399796101</v>
      </c>
      <c r="AR3410" s="17">
        <v>0.26326398193682099</v>
      </c>
      <c r="AS3410" s="17"/>
      <c r="AT3410" s="17">
        <v>0.2704524933304</v>
      </c>
      <c r="AU3410" s="17">
        <v>0.241269326193575</v>
      </c>
      <c r="AV3410" s="17"/>
      <c r="AW3410" s="17">
        <v>0.34421700073616401</v>
      </c>
      <c r="AX3410" s="17">
        <v>0.26172187577800499</v>
      </c>
      <c r="AY3410" s="17">
        <v>0.18743802568838899</v>
      </c>
    </row>
    <row r="3411" spans="2:51">
      <c r="B3411" t="s">
        <v>135</v>
      </c>
      <c r="C3411" s="17">
        <v>0.279404703037475</v>
      </c>
      <c r="D3411" s="17">
        <v>0.27450479845533599</v>
      </c>
      <c r="E3411" s="17">
        <v>0.28395212574028</v>
      </c>
      <c r="F3411" s="17"/>
      <c r="G3411" s="17">
        <v>0.295565871126098</v>
      </c>
      <c r="H3411" s="17">
        <v>0.26261076436902198</v>
      </c>
      <c r="I3411" s="17">
        <v>0.26075085439440099</v>
      </c>
      <c r="J3411" s="17">
        <v>0.29028494499878199</v>
      </c>
      <c r="K3411" s="17">
        <v>0.29986131777460501</v>
      </c>
      <c r="L3411" s="17">
        <v>0.27609965425976901</v>
      </c>
      <c r="M3411" s="17"/>
      <c r="N3411" s="17">
        <v>0.244200555560286</v>
      </c>
      <c r="O3411" s="17">
        <v>0.28697673678594599</v>
      </c>
      <c r="P3411" s="17">
        <v>0.265199830935197</v>
      </c>
      <c r="Q3411" s="17">
        <v>0.32352107771907801</v>
      </c>
      <c r="R3411" s="17"/>
      <c r="S3411" s="17">
        <v>0.26890170469360702</v>
      </c>
      <c r="T3411" s="17">
        <v>0.32448578165665798</v>
      </c>
      <c r="U3411" s="17">
        <v>0.27464272398876499</v>
      </c>
      <c r="V3411" s="17">
        <v>0.28032225683209</v>
      </c>
      <c r="W3411" s="17">
        <v>0.25397708352495801</v>
      </c>
      <c r="X3411" s="17">
        <v>0.29307610319749899</v>
      </c>
      <c r="Y3411" s="17">
        <v>0.245547794059334</v>
      </c>
      <c r="Z3411" s="17">
        <v>0.30073054888587197</v>
      </c>
      <c r="AA3411" s="17">
        <v>0.24483772407898199</v>
      </c>
      <c r="AB3411" s="17">
        <v>0.28103970040721399</v>
      </c>
      <c r="AC3411" s="17">
        <v>0.30123828233004102</v>
      </c>
      <c r="AD3411" s="17">
        <v>0.31015002633820798</v>
      </c>
      <c r="AE3411" s="17"/>
      <c r="AF3411" s="17">
        <v>0.29992207166413398</v>
      </c>
      <c r="AG3411" s="17">
        <v>0.24534882325407001</v>
      </c>
      <c r="AH3411" s="17">
        <v>0.29996677678245298</v>
      </c>
      <c r="AI3411" s="17"/>
      <c r="AJ3411" s="17">
        <v>0.30305492538561302</v>
      </c>
      <c r="AK3411" s="17">
        <v>0.26175949592063202</v>
      </c>
      <c r="AL3411" s="17">
        <v>0.197583231344441</v>
      </c>
      <c r="AM3411" s="17"/>
      <c r="AN3411" s="17">
        <v>0.299030750948797</v>
      </c>
      <c r="AO3411" s="17">
        <v>0.30236755009773603</v>
      </c>
      <c r="AP3411" s="17">
        <v>0.26860277114404402</v>
      </c>
      <c r="AQ3411" s="17">
        <v>0.21765664870916801</v>
      </c>
      <c r="AR3411" s="17">
        <v>0.21494815705078499</v>
      </c>
      <c r="AS3411" s="17"/>
      <c r="AT3411" s="17">
        <v>0.27805879004467099</v>
      </c>
      <c r="AU3411" s="17">
        <v>0.28443159897621101</v>
      </c>
      <c r="AV3411" s="17"/>
      <c r="AW3411" s="17">
        <v>0.23243689141738699</v>
      </c>
      <c r="AX3411" s="17">
        <v>0.33345368661403102</v>
      </c>
      <c r="AY3411" s="17">
        <v>0.31571623828205803</v>
      </c>
    </row>
    <row r="3412" spans="2:51">
      <c r="B3412" t="s">
        <v>136</v>
      </c>
      <c r="C3412" s="17">
        <v>0.21453668504231299</v>
      </c>
      <c r="D3412" s="17">
        <v>0.17093041017246299</v>
      </c>
      <c r="E3412" s="17">
        <v>0.25541782860944201</v>
      </c>
      <c r="F3412" s="17"/>
      <c r="G3412" s="17">
        <v>0.28070188331563201</v>
      </c>
      <c r="H3412" s="17">
        <v>0.228923080811199</v>
      </c>
      <c r="I3412" s="17">
        <v>0.21350151958759001</v>
      </c>
      <c r="J3412" s="17">
        <v>0.17450067987760801</v>
      </c>
      <c r="K3412" s="17">
        <v>0.18939107034015101</v>
      </c>
      <c r="L3412" s="17">
        <v>0.22010055888327701</v>
      </c>
      <c r="M3412" s="17"/>
      <c r="N3412" s="17">
        <v>0.19291810516619201</v>
      </c>
      <c r="O3412" s="17">
        <v>0.20032307158815801</v>
      </c>
      <c r="P3412" s="17">
        <v>0.23373479223726901</v>
      </c>
      <c r="Q3412" s="17">
        <v>0.23407211599237801</v>
      </c>
      <c r="R3412" s="17"/>
      <c r="S3412" s="17">
        <v>0.22438843207595399</v>
      </c>
      <c r="T3412" s="17">
        <v>0.17919675782175401</v>
      </c>
      <c r="U3412" s="17">
        <v>0.216069900667338</v>
      </c>
      <c r="V3412" s="17">
        <v>0.238353934963939</v>
      </c>
      <c r="W3412" s="17">
        <v>0.195702341048545</v>
      </c>
      <c r="X3412" s="17">
        <v>0.23041848065273901</v>
      </c>
      <c r="Y3412" s="17">
        <v>0.198241759606433</v>
      </c>
      <c r="Z3412" s="17">
        <v>0.17594071897819899</v>
      </c>
      <c r="AA3412" s="17">
        <v>0.24932404235373401</v>
      </c>
      <c r="AB3412" s="17">
        <v>0.232412529455477</v>
      </c>
      <c r="AC3412" s="17">
        <v>0.16958673891679699</v>
      </c>
      <c r="AD3412" s="17">
        <v>0.22752420122723699</v>
      </c>
      <c r="AE3412" s="17"/>
      <c r="AF3412" s="17">
        <v>0.22064841553438599</v>
      </c>
      <c r="AG3412" s="17">
        <v>0.18813126393346899</v>
      </c>
      <c r="AH3412" s="17">
        <v>0.27256961160144699</v>
      </c>
      <c r="AI3412" s="17"/>
      <c r="AJ3412" s="17">
        <v>0.20036271764615801</v>
      </c>
      <c r="AK3412" s="17">
        <v>0.21062937713749</v>
      </c>
      <c r="AL3412" s="17">
        <v>0.18199004870277299</v>
      </c>
      <c r="AM3412" s="17"/>
      <c r="AN3412" s="17">
        <v>0.23320640698520201</v>
      </c>
      <c r="AO3412" s="17">
        <v>0.219375155811249</v>
      </c>
      <c r="AP3412" s="17">
        <v>0.18958081080095601</v>
      </c>
      <c r="AQ3412" s="17">
        <v>0.18962845824623301</v>
      </c>
      <c r="AR3412" s="17">
        <v>0.13280712077915</v>
      </c>
      <c r="AS3412" s="17"/>
      <c r="AT3412" s="17">
        <v>0.21244809634345399</v>
      </c>
      <c r="AU3412" s="17">
        <v>0.24426416620163999</v>
      </c>
      <c r="AV3412" s="17"/>
      <c r="AW3412" s="17">
        <v>0.17413187928618501</v>
      </c>
      <c r="AX3412" s="17">
        <v>0.200863278837424</v>
      </c>
      <c r="AY3412" s="17">
        <v>0.26060990976947501</v>
      </c>
    </row>
    <row r="3413" spans="2:51">
      <c r="B3413" t="s">
        <v>137</v>
      </c>
      <c r="C3413" s="17">
        <v>7.5158691527161703E-2</v>
      </c>
      <c r="D3413" s="17">
        <v>7.2319105283562807E-2</v>
      </c>
      <c r="E3413" s="17">
        <v>7.7626347927832504E-2</v>
      </c>
      <c r="F3413" s="17"/>
      <c r="G3413" s="17">
        <v>8.5048294476907996E-2</v>
      </c>
      <c r="H3413" s="17">
        <v>9.1639170390110297E-2</v>
      </c>
      <c r="I3413" s="17">
        <v>7.8875204994721698E-2</v>
      </c>
      <c r="J3413" s="17">
        <v>8.3357811284006794E-2</v>
      </c>
      <c r="K3413" s="17">
        <v>7.7635564502335705E-2</v>
      </c>
      <c r="L3413" s="17">
        <v>4.86321071077052E-2</v>
      </c>
      <c r="M3413" s="17"/>
      <c r="N3413" s="17">
        <v>6.5325380433261998E-2</v>
      </c>
      <c r="O3413" s="17">
        <v>7.5042156278729802E-2</v>
      </c>
      <c r="P3413" s="17">
        <v>7.6305510292164799E-2</v>
      </c>
      <c r="Q3413" s="17">
        <v>8.4351603811652603E-2</v>
      </c>
      <c r="R3413" s="17"/>
      <c r="S3413" s="17">
        <v>6.0737911284057103E-2</v>
      </c>
      <c r="T3413" s="17">
        <v>9.7382835894239794E-2</v>
      </c>
      <c r="U3413" s="17">
        <v>6.8276573567160007E-2</v>
      </c>
      <c r="V3413" s="17">
        <v>6.3343861526656206E-2</v>
      </c>
      <c r="W3413" s="17">
        <v>9.2378820678941598E-2</v>
      </c>
      <c r="X3413" s="17">
        <v>8.3367031003311304E-2</v>
      </c>
      <c r="Y3413" s="17">
        <v>8.1267903993938503E-2</v>
      </c>
      <c r="Z3413" s="17">
        <v>5.6503750355381098E-2</v>
      </c>
      <c r="AA3413" s="17">
        <v>6.4962727872684797E-2</v>
      </c>
      <c r="AB3413" s="17">
        <v>6.7491132219986705E-2</v>
      </c>
      <c r="AC3413" s="17">
        <v>0.100886147056681</v>
      </c>
      <c r="AD3413" s="17">
        <v>5.5082061680387297E-2</v>
      </c>
      <c r="AE3413" s="17"/>
      <c r="AF3413" s="17">
        <v>8.9556032181448503E-2</v>
      </c>
      <c r="AG3413" s="17">
        <v>5.6524053205007099E-2</v>
      </c>
      <c r="AH3413" s="17">
        <v>8.6893724604848899E-2</v>
      </c>
      <c r="AI3413" s="17"/>
      <c r="AJ3413" s="17">
        <v>6.79232991133982E-2</v>
      </c>
      <c r="AK3413" s="17">
        <v>6.4044323624320901E-2</v>
      </c>
      <c r="AL3413" s="17">
        <v>9.5504011750418297E-2</v>
      </c>
      <c r="AM3413" s="17"/>
      <c r="AN3413" s="17">
        <v>0.106779461958668</v>
      </c>
      <c r="AO3413" s="17">
        <v>7.1935953610272801E-2</v>
      </c>
      <c r="AP3413" s="17">
        <v>6.9187020820432502E-2</v>
      </c>
      <c r="AQ3413" s="17">
        <v>6.3066450744765107E-2</v>
      </c>
      <c r="AR3413" s="17">
        <v>7.4101308192245197E-2</v>
      </c>
      <c r="AS3413" s="17"/>
      <c r="AT3413" s="17">
        <v>7.3574316304149498E-2</v>
      </c>
      <c r="AU3413" s="17">
        <v>8.9611368148515905E-2</v>
      </c>
      <c r="AV3413" s="17"/>
      <c r="AW3413" s="17">
        <v>6.5503420132163204E-2</v>
      </c>
      <c r="AX3413" s="17">
        <v>5.6381289067671002E-2</v>
      </c>
      <c r="AY3413" s="17">
        <v>8.9992684054908206E-2</v>
      </c>
    </row>
    <row r="3414" spans="2:51">
      <c r="B3414" t="s">
        <v>119</v>
      </c>
      <c r="C3414" s="17">
        <v>5.2191914865918398E-2</v>
      </c>
      <c r="D3414" s="17">
        <v>3.4059681870587902E-2</v>
      </c>
      <c r="E3414" s="17">
        <v>6.8751740085737603E-2</v>
      </c>
      <c r="F3414" s="17"/>
      <c r="G3414" s="17">
        <v>5.1206984852522799E-2</v>
      </c>
      <c r="H3414" s="17">
        <v>5.4253076807054698E-2</v>
      </c>
      <c r="I3414" s="17">
        <v>5.6373131743924901E-2</v>
      </c>
      <c r="J3414" s="17">
        <v>5.9332162328089501E-2</v>
      </c>
      <c r="K3414" s="17">
        <v>4.4074039385203601E-2</v>
      </c>
      <c r="L3414" s="17">
        <v>4.8740682903283802E-2</v>
      </c>
      <c r="M3414" s="17"/>
      <c r="N3414" s="17">
        <v>3.9235324888523597E-2</v>
      </c>
      <c r="O3414" s="17">
        <v>4.2622930540943897E-2</v>
      </c>
      <c r="P3414" s="17">
        <v>6.4949701008080896E-2</v>
      </c>
      <c r="Q3414" s="17">
        <v>6.41528734608319E-2</v>
      </c>
      <c r="R3414" s="17"/>
      <c r="S3414" s="17">
        <v>5.2683628474427403E-2</v>
      </c>
      <c r="T3414" s="17">
        <v>4.9845406779186398E-2</v>
      </c>
      <c r="U3414" s="17">
        <v>6.06798114615031E-2</v>
      </c>
      <c r="V3414" s="17">
        <v>4.8206025587130198E-2</v>
      </c>
      <c r="W3414" s="17">
        <v>5.0603947321173501E-2</v>
      </c>
      <c r="X3414" s="17">
        <v>4.57268081580854E-2</v>
      </c>
      <c r="Y3414" s="17">
        <v>7.8287950516446603E-2</v>
      </c>
      <c r="Z3414" s="17">
        <v>5.7074615014562902E-2</v>
      </c>
      <c r="AA3414" s="17">
        <v>5.3858670091499902E-2</v>
      </c>
      <c r="AB3414" s="17">
        <v>4.3441888031397098E-2</v>
      </c>
      <c r="AC3414" s="17">
        <v>3.3086835554764299E-2</v>
      </c>
      <c r="AD3414" s="17">
        <v>4.8713911589099698E-2</v>
      </c>
      <c r="AE3414" s="17"/>
      <c r="AF3414" s="17">
        <v>4.8766458757403798E-2</v>
      </c>
      <c r="AG3414" s="17">
        <v>4.0523427924884302E-2</v>
      </c>
      <c r="AH3414" s="17">
        <v>9.7132438020248998E-2</v>
      </c>
      <c r="AI3414" s="17"/>
      <c r="AJ3414" s="17">
        <v>3.7354418365408502E-2</v>
      </c>
      <c r="AK3414" s="17">
        <v>4.6586617958897E-2</v>
      </c>
      <c r="AL3414" s="17">
        <v>2.5220649591015502E-2</v>
      </c>
      <c r="AM3414" s="17"/>
      <c r="AN3414" s="17">
        <v>6.3130452497989903E-2</v>
      </c>
      <c r="AO3414" s="17">
        <v>5.2750227896494903E-2</v>
      </c>
      <c r="AP3414" s="17">
        <v>2.90474393845012E-2</v>
      </c>
      <c r="AQ3414" s="17">
        <v>4.24778754246843E-2</v>
      </c>
      <c r="AR3414" s="17">
        <v>1.7692058079395199E-2</v>
      </c>
      <c r="AS3414" s="17"/>
      <c r="AT3414" s="17">
        <v>5.2009232429235899E-2</v>
      </c>
      <c r="AU3414" s="17">
        <v>5.5080586185768499E-2</v>
      </c>
      <c r="AV3414" s="17"/>
      <c r="AW3414" s="17">
        <v>2.1504656993184799E-2</v>
      </c>
      <c r="AX3414" s="17">
        <v>3.1441189979616702E-2</v>
      </c>
      <c r="AY3414" s="17">
        <v>8.9740138335469302E-2</v>
      </c>
    </row>
    <row r="3415" spans="2:51">
      <c r="B3415" t="s">
        <v>138</v>
      </c>
      <c r="C3415" s="17">
        <v>0.37870800552713202</v>
      </c>
      <c r="D3415" s="17">
        <v>0.44818600421805099</v>
      </c>
      <c r="E3415" s="17">
        <v>0.31425195763670799</v>
      </c>
      <c r="F3415" s="17"/>
      <c r="G3415" s="17">
        <v>0.287476966228839</v>
      </c>
      <c r="H3415" s="17">
        <v>0.36257390762261399</v>
      </c>
      <c r="I3415" s="17">
        <v>0.390499289279363</v>
      </c>
      <c r="J3415" s="17">
        <v>0.39252440151151402</v>
      </c>
      <c r="K3415" s="17">
        <v>0.38903800799770499</v>
      </c>
      <c r="L3415" s="17">
        <v>0.40642699684596501</v>
      </c>
      <c r="M3415" s="17"/>
      <c r="N3415" s="17">
        <v>0.458320633951737</v>
      </c>
      <c r="O3415" s="17">
        <v>0.395035104806223</v>
      </c>
      <c r="P3415" s="17">
        <v>0.35981016552728801</v>
      </c>
      <c r="Q3415" s="17">
        <v>0.29390232901606</v>
      </c>
      <c r="R3415" s="17"/>
      <c r="S3415" s="17">
        <v>0.39328832347195603</v>
      </c>
      <c r="T3415" s="17">
        <v>0.34908921784816199</v>
      </c>
      <c r="U3415" s="17">
        <v>0.38033099031523399</v>
      </c>
      <c r="V3415" s="17">
        <v>0.36977392109018498</v>
      </c>
      <c r="W3415" s="17">
        <v>0.40733780742638198</v>
      </c>
      <c r="X3415" s="17">
        <v>0.347411576988365</v>
      </c>
      <c r="Y3415" s="17">
        <v>0.39665459182384799</v>
      </c>
      <c r="Z3415" s="17">
        <v>0.40975036676598497</v>
      </c>
      <c r="AA3415" s="17">
        <v>0.38701683560310002</v>
      </c>
      <c r="AB3415" s="17">
        <v>0.37561474988592602</v>
      </c>
      <c r="AC3415" s="17">
        <v>0.39520199614171703</v>
      </c>
      <c r="AD3415" s="17">
        <v>0.358529799165068</v>
      </c>
      <c r="AE3415" s="17"/>
      <c r="AF3415" s="17">
        <v>0.34110702186262798</v>
      </c>
      <c r="AG3415" s="17">
        <v>0.46947243168257002</v>
      </c>
      <c r="AH3415" s="17">
        <v>0.243437448991003</v>
      </c>
      <c r="AI3415" s="17"/>
      <c r="AJ3415" s="17">
        <v>0.39130463948942201</v>
      </c>
      <c r="AK3415" s="17">
        <v>0.41698018535866099</v>
      </c>
      <c r="AL3415" s="17">
        <v>0.49970205861135197</v>
      </c>
      <c r="AM3415" s="17"/>
      <c r="AN3415" s="17">
        <v>0.29785292760934301</v>
      </c>
      <c r="AO3415" s="17">
        <v>0.353571112584247</v>
      </c>
      <c r="AP3415" s="17">
        <v>0.44358195785006599</v>
      </c>
      <c r="AQ3415" s="17">
        <v>0.48717056687514898</v>
      </c>
      <c r="AR3415" s="17">
        <v>0.56045135589842399</v>
      </c>
      <c r="AS3415" s="17"/>
      <c r="AT3415" s="17">
        <v>0.38390956487848998</v>
      </c>
      <c r="AU3415" s="17">
        <v>0.326612280487865</v>
      </c>
      <c r="AV3415" s="17"/>
      <c r="AW3415" s="17">
        <v>0.50642315217108003</v>
      </c>
      <c r="AX3415" s="17">
        <v>0.37786055550125802</v>
      </c>
      <c r="AY3415" s="17">
        <v>0.24394102955808999</v>
      </c>
    </row>
    <row r="3416" spans="2:51">
      <c r="B3416" t="s">
        <v>139</v>
      </c>
      <c r="C3416" s="17">
        <v>0.28969537656947503</v>
      </c>
      <c r="D3416" s="17">
        <v>0.243249515456025</v>
      </c>
      <c r="E3416" s="17">
        <v>0.33304417653727503</v>
      </c>
      <c r="F3416" s="17"/>
      <c r="G3416" s="17">
        <v>0.36575017779253999</v>
      </c>
      <c r="H3416" s="17">
        <v>0.32056225120130899</v>
      </c>
      <c r="I3416" s="17">
        <v>0.29237672458231201</v>
      </c>
      <c r="J3416" s="17">
        <v>0.25785849116161402</v>
      </c>
      <c r="K3416" s="17">
        <v>0.26702663484248701</v>
      </c>
      <c r="L3416" s="17">
        <v>0.268732665990982</v>
      </c>
      <c r="M3416" s="17"/>
      <c r="N3416" s="17">
        <v>0.25824348559945398</v>
      </c>
      <c r="O3416" s="17">
        <v>0.275365227866887</v>
      </c>
      <c r="P3416" s="17">
        <v>0.31004030252943399</v>
      </c>
      <c r="Q3416" s="17">
        <v>0.31842371980403</v>
      </c>
      <c r="R3416" s="17"/>
      <c r="S3416" s="17">
        <v>0.28512634336001103</v>
      </c>
      <c r="T3416" s="17">
        <v>0.276579593715993</v>
      </c>
      <c r="U3416" s="17">
        <v>0.28434647423449799</v>
      </c>
      <c r="V3416" s="17">
        <v>0.30169779649059503</v>
      </c>
      <c r="W3416" s="17">
        <v>0.28808116172748699</v>
      </c>
      <c r="X3416" s="17">
        <v>0.31378551165605001</v>
      </c>
      <c r="Y3416" s="17">
        <v>0.27950966360037199</v>
      </c>
      <c r="Z3416" s="17">
        <v>0.23244446933358001</v>
      </c>
      <c r="AA3416" s="17">
        <v>0.31428677022641899</v>
      </c>
      <c r="AB3416" s="17">
        <v>0.29990366167546401</v>
      </c>
      <c r="AC3416" s="17">
        <v>0.27047288597347802</v>
      </c>
      <c r="AD3416" s="17">
        <v>0.28260626290762397</v>
      </c>
      <c r="AE3416" s="17"/>
      <c r="AF3416" s="17">
        <v>0.310204447715834</v>
      </c>
      <c r="AG3416" s="17">
        <v>0.24465531713847599</v>
      </c>
      <c r="AH3416" s="17">
        <v>0.359463336206296</v>
      </c>
      <c r="AI3416" s="17"/>
      <c r="AJ3416" s="17">
        <v>0.26828601675955599</v>
      </c>
      <c r="AK3416" s="17">
        <v>0.27467370076181002</v>
      </c>
      <c r="AL3416" s="17">
        <v>0.27749406045319103</v>
      </c>
      <c r="AM3416" s="17"/>
      <c r="AN3416" s="17">
        <v>0.33998586894387001</v>
      </c>
      <c r="AO3416" s="17">
        <v>0.291311109421521</v>
      </c>
      <c r="AP3416" s="17">
        <v>0.258767831621389</v>
      </c>
      <c r="AQ3416" s="17">
        <v>0.252694908990998</v>
      </c>
      <c r="AR3416" s="17">
        <v>0.206908428971395</v>
      </c>
      <c r="AS3416" s="17"/>
      <c r="AT3416" s="17">
        <v>0.28602241264760297</v>
      </c>
      <c r="AU3416" s="17">
        <v>0.33387553435015599</v>
      </c>
      <c r="AV3416" s="17"/>
      <c r="AW3416" s="17">
        <v>0.23963529941834799</v>
      </c>
      <c r="AX3416" s="17">
        <v>0.25724456790509498</v>
      </c>
      <c r="AY3416" s="17">
        <v>0.35060259382438302</v>
      </c>
    </row>
    <row r="3417" spans="2:51">
      <c r="B3417" t="s">
        <v>140</v>
      </c>
      <c r="C3417" s="17">
        <v>8.9012628957656798E-2</v>
      </c>
      <c r="D3417" s="17">
        <v>0.204936488762026</v>
      </c>
      <c r="E3417" s="17">
        <v>-1.8792218900566399E-2</v>
      </c>
      <c r="F3417" s="17"/>
      <c r="G3417" s="17">
        <v>-7.8273211563700401E-2</v>
      </c>
      <c r="H3417" s="17">
        <v>4.2011656421304597E-2</v>
      </c>
      <c r="I3417" s="17">
        <v>9.8122564697050996E-2</v>
      </c>
      <c r="J3417" s="17">
        <v>0.1346659103499</v>
      </c>
      <c r="K3417" s="17">
        <v>0.122011373155218</v>
      </c>
      <c r="L3417" s="17">
        <v>0.137694330854983</v>
      </c>
      <c r="M3417" s="17"/>
      <c r="N3417" s="17">
        <v>0.20007714835228299</v>
      </c>
      <c r="O3417" s="17">
        <v>0.11966987693933499</v>
      </c>
      <c r="P3417" s="17">
        <v>4.97698629978537E-2</v>
      </c>
      <c r="Q3417" s="17">
        <v>-2.4521390787970401E-2</v>
      </c>
      <c r="R3417" s="17"/>
      <c r="S3417" s="17">
        <v>0.108161980111945</v>
      </c>
      <c r="T3417" s="17">
        <v>7.2509624132169104E-2</v>
      </c>
      <c r="U3417" s="17">
        <v>9.5984516080736507E-2</v>
      </c>
      <c r="V3417" s="17">
        <v>6.8076124599589699E-2</v>
      </c>
      <c r="W3417" s="17">
        <v>0.11925664569889501</v>
      </c>
      <c r="X3417" s="17">
        <v>3.3626065332314901E-2</v>
      </c>
      <c r="Y3417" s="17">
        <v>0.117144928223477</v>
      </c>
      <c r="Z3417" s="17">
        <v>0.17730589743240499</v>
      </c>
      <c r="AA3417" s="17">
        <v>7.27300653766806E-2</v>
      </c>
      <c r="AB3417" s="17">
        <v>7.5711088210462102E-2</v>
      </c>
      <c r="AC3417" s="17">
        <v>0.124729110168239</v>
      </c>
      <c r="AD3417" s="17">
        <v>7.5923536257444205E-2</v>
      </c>
      <c r="AE3417" s="17"/>
      <c r="AF3417" s="17">
        <v>3.0902574146793899E-2</v>
      </c>
      <c r="AG3417" s="17">
        <v>0.224817114544094</v>
      </c>
      <c r="AH3417" s="17">
        <v>-0.116025887215293</v>
      </c>
      <c r="AI3417" s="17"/>
      <c r="AJ3417" s="17">
        <v>0.123018622729866</v>
      </c>
      <c r="AK3417" s="17">
        <v>0.14230648459685</v>
      </c>
      <c r="AL3417" s="17">
        <v>0.22220799815816</v>
      </c>
      <c r="AM3417" s="17"/>
      <c r="AN3417" s="17">
        <v>-4.2132941334527198E-2</v>
      </c>
      <c r="AO3417" s="17">
        <v>6.2260003162726001E-2</v>
      </c>
      <c r="AP3417" s="17">
        <v>0.18481412622867699</v>
      </c>
      <c r="AQ3417" s="17">
        <v>0.23447565788415101</v>
      </c>
      <c r="AR3417" s="17">
        <v>0.35354292692702899</v>
      </c>
      <c r="AS3417" s="17"/>
      <c r="AT3417" s="17">
        <v>9.7887152230886607E-2</v>
      </c>
      <c r="AU3417" s="17">
        <v>-7.26325386229126E-3</v>
      </c>
      <c r="AV3417" s="17"/>
      <c r="AW3417" s="17">
        <v>0.26678785275273298</v>
      </c>
      <c r="AX3417" s="17">
        <v>0.120615987596164</v>
      </c>
      <c r="AY3417" s="17">
        <v>-0.106661564266293</v>
      </c>
    </row>
    <row r="3418" spans="2:51">
      <c r="C3418" s="17"/>
      <c r="D3418" s="17"/>
      <c r="E3418" s="17"/>
      <c r="F3418" s="17"/>
      <c r="G3418" s="17"/>
      <c r="H3418" s="17"/>
      <c r="I3418" s="17"/>
      <c r="J3418" s="17"/>
      <c r="K3418" s="17"/>
      <c r="L3418" s="17"/>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7"/>
      <c r="AI3418" s="17"/>
      <c r="AJ3418" s="17"/>
      <c r="AK3418" s="17"/>
      <c r="AL3418" s="17"/>
      <c r="AM3418" s="17"/>
      <c r="AN3418" s="17"/>
      <c r="AO3418" s="17"/>
      <c r="AP3418" s="17"/>
      <c r="AQ3418" s="17"/>
      <c r="AR3418" s="17"/>
      <c r="AS3418" s="17"/>
      <c r="AT3418" s="17"/>
      <c r="AU3418" s="17"/>
      <c r="AV3418" s="17"/>
      <c r="AW3418" s="17"/>
      <c r="AX3418" s="17"/>
      <c r="AY3418" s="17"/>
    </row>
    <row r="3419" spans="2:51">
      <c r="B3419" s="6" t="s">
        <v>661</v>
      </c>
      <c r="C3419" s="17"/>
      <c r="D3419" s="17"/>
      <c r="E3419" s="17"/>
      <c r="F3419" s="17"/>
      <c r="G3419" s="17"/>
      <c r="H3419" s="17"/>
      <c r="I3419" s="17"/>
      <c r="J3419" s="17"/>
      <c r="K3419" s="17"/>
      <c r="L3419" s="17"/>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7"/>
      <c r="AI3419" s="17"/>
      <c r="AJ3419" s="17"/>
      <c r="AK3419" s="17"/>
      <c r="AL3419" s="17"/>
      <c r="AM3419" s="17"/>
      <c r="AN3419" s="17"/>
      <c r="AO3419" s="17"/>
      <c r="AP3419" s="17"/>
      <c r="AQ3419" s="17"/>
      <c r="AR3419" s="17"/>
      <c r="AS3419" s="17"/>
      <c r="AT3419" s="17"/>
      <c r="AU3419" s="17"/>
      <c r="AV3419" s="17"/>
      <c r="AW3419" s="17"/>
      <c r="AX3419" s="17"/>
      <c r="AY3419" s="17"/>
    </row>
    <row r="3420" spans="2:51">
      <c r="B3420" s="25" t="s">
        <v>58</v>
      </c>
      <c r="C3420" s="17"/>
      <c r="D3420" s="17"/>
      <c r="E3420" s="17"/>
      <c r="F3420" s="17"/>
      <c r="G3420" s="17"/>
      <c r="H3420" s="17"/>
      <c r="I3420" s="17"/>
      <c r="J3420" s="17"/>
      <c r="K3420" s="17"/>
      <c r="L3420" s="17"/>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7"/>
      <c r="AI3420" s="17"/>
      <c r="AJ3420" s="17"/>
      <c r="AK3420" s="17"/>
      <c r="AL3420" s="17"/>
      <c r="AM3420" s="17"/>
      <c r="AN3420" s="17"/>
      <c r="AO3420" s="17"/>
      <c r="AP3420" s="17"/>
      <c r="AQ3420" s="17"/>
      <c r="AR3420" s="17"/>
      <c r="AS3420" s="17"/>
      <c r="AT3420" s="17"/>
      <c r="AU3420" s="17"/>
      <c r="AV3420" s="17"/>
      <c r="AW3420" s="17"/>
      <c r="AX3420" s="17"/>
      <c r="AY3420" s="17"/>
    </row>
    <row r="3421" spans="2:51">
      <c r="B3421" t="s">
        <v>133</v>
      </c>
      <c r="C3421" s="17">
        <v>8.2715385152587306E-2</v>
      </c>
      <c r="D3421" s="17">
        <v>8.0014146991077506E-2</v>
      </c>
      <c r="E3421" s="17">
        <v>8.5551595757947199E-2</v>
      </c>
      <c r="F3421" s="17"/>
      <c r="G3421" s="17">
        <v>0.124465830969671</v>
      </c>
      <c r="H3421" s="17">
        <v>0.10559941357807</v>
      </c>
      <c r="I3421" s="17">
        <v>7.6577144243704098E-2</v>
      </c>
      <c r="J3421" s="17">
        <v>8.16806601631897E-2</v>
      </c>
      <c r="K3421" s="17">
        <v>7.9964427877573005E-2</v>
      </c>
      <c r="L3421" s="17">
        <v>5.4193856675632299E-2</v>
      </c>
      <c r="M3421" s="17"/>
      <c r="N3421" s="17">
        <v>7.1606161335471194E-2</v>
      </c>
      <c r="O3421" s="17">
        <v>7.8729802502454996E-2</v>
      </c>
      <c r="P3421" s="17">
        <v>9.0744857961364001E-2</v>
      </c>
      <c r="Q3421" s="17">
        <v>9.1411629148659704E-2</v>
      </c>
      <c r="R3421" s="17"/>
      <c r="S3421" s="17">
        <v>9.5067112517339306E-2</v>
      </c>
      <c r="T3421" s="17">
        <v>8.5785268234522205E-2</v>
      </c>
      <c r="U3421" s="17">
        <v>7.7273648202735606E-2</v>
      </c>
      <c r="V3421" s="17">
        <v>7.7075193222534505E-2</v>
      </c>
      <c r="W3421" s="17">
        <v>8.7522089415613596E-2</v>
      </c>
      <c r="X3421" s="17">
        <v>8.9490237527164396E-2</v>
      </c>
      <c r="Y3421" s="17">
        <v>7.6569515715477807E-2</v>
      </c>
      <c r="Z3421" s="17">
        <v>5.3701261676348699E-2</v>
      </c>
      <c r="AA3421" s="17">
        <v>6.3385280655187795E-2</v>
      </c>
      <c r="AB3421" s="17">
        <v>8.1801244994634301E-2</v>
      </c>
      <c r="AC3421" s="17">
        <v>0.11735812814615899</v>
      </c>
      <c r="AD3421" s="17">
        <v>9.0215420599712298E-2</v>
      </c>
      <c r="AE3421" s="17"/>
      <c r="AF3421" s="17">
        <v>9.4959402967938797E-2</v>
      </c>
      <c r="AG3421" s="17">
        <v>6.6819673027607995E-2</v>
      </c>
      <c r="AH3421" s="17">
        <v>8.9603696528901197E-2</v>
      </c>
      <c r="AI3421" s="17"/>
      <c r="AJ3421" s="17">
        <v>6.9219459068396494E-2</v>
      </c>
      <c r="AK3421" s="17">
        <v>8.7870416262337006E-2</v>
      </c>
      <c r="AL3421" s="17">
        <v>7.6070652304992506E-2</v>
      </c>
      <c r="AM3421" s="17"/>
      <c r="AN3421" s="17">
        <v>9.5262603244999494E-2</v>
      </c>
      <c r="AO3421" s="17">
        <v>7.6598906471427197E-2</v>
      </c>
      <c r="AP3421" s="17">
        <v>7.9285483509564103E-2</v>
      </c>
      <c r="AQ3421" s="17">
        <v>7.6268525119569899E-2</v>
      </c>
      <c r="AR3421" s="17">
        <v>6.5032102819554904E-2</v>
      </c>
      <c r="AS3421" s="17"/>
      <c r="AT3421" s="17">
        <v>8.0059072409493198E-2</v>
      </c>
      <c r="AU3421" s="17">
        <v>0.11209871573591799</v>
      </c>
      <c r="AV3421" s="17"/>
      <c r="AW3421" s="17">
        <v>6.8471022765585907E-2</v>
      </c>
      <c r="AX3421" s="17">
        <v>9.0072312551306294E-2</v>
      </c>
      <c r="AY3421" s="17">
        <v>9.5955615378413198E-2</v>
      </c>
    </row>
    <row r="3422" spans="2:51">
      <c r="B3422" t="s">
        <v>134</v>
      </c>
      <c r="C3422" s="17">
        <v>0.28764607575123602</v>
      </c>
      <c r="D3422" s="17">
        <v>0.249805367748305</v>
      </c>
      <c r="E3422" s="17">
        <v>0.32342165160314201</v>
      </c>
      <c r="F3422" s="17"/>
      <c r="G3422" s="17">
        <v>0.32178203774513597</v>
      </c>
      <c r="H3422" s="17">
        <v>0.293030620753441</v>
      </c>
      <c r="I3422" s="17">
        <v>0.30503872479882899</v>
      </c>
      <c r="J3422" s="17">
        <v>0.26331580718134401</v>
      </c>
      <c r="K3422" s="17">
        <v>0.27882999280384402</v>
      </c>
      <c r="L3422" s="17">
        <v>0.27900090087138002</v>
      </c>
      <c r="M3422" s="17"/>
      <c r="N3422" s="17">
        <v>0.27191550045349799</v>
      </c>
      <c r="O3422" s="17">
        <v>0.28400932127164902</v>
      </c>
      <c r="P3422" s="17">
        <v>0.28515309958055102</v>
      </c>
      <c r="Q3422" s="17">
        <v>0.31010833044477099</v>
      </c>
      <c r="R3422" s="17"/>
      <c r="S3422" s="17">
        <v>0.26110536331116402</v>
      </c>
      <c r="T3422" s="17">
        <v>0.30343519362272398</v>
      </c>
      <c r="U3422" s="17">
        <v>0.27646701984523497</v>
      </c>
      <c r="V3422" s="17">
        <v>0.29386641063019497</v>
      </c>
      <c r="W3422" s="17">
        <v>0.27929075542930898</v>
      </c>
      <c r="X3422" s="17">
        <v>0.29489610984416098</v>
      </c>
      <c r="Y3422" s="17">
        <v>0.32031735935344102</v>
      </c>
      <c r="Z3422" s="17">
        <v>0.26777310463974002</v>
      </c>
      <c r="AA3422" s="17">
        <v>0.30173360432393798</v>
      </c>
      <c r="AB3422" s="17">
        <v>0.28075892160523402</v>
      </c>
      <c r="AC3422" s="17">
        <v>0.25228452561845</v>
      </c>
      <c r="AD3422" s="17">
        <v>0.31197643424576299</v>
      </c>
      <c r="AE3422" s="17"/>
      <c r="AF3422" s="17">
        <v>0.31066646372557299</v>
      </c>
      <c r="AG3422" s="17">
        <v>0.26425255824217397</v>
      </c>
      <c r="AH3422" s="17">
        <v>0.28740811563359803</v>
      </c>
      <c r="AI3422" s="17"/>
      <c r="AJ3422" s="17">
        <v>0.31490498623070801</v>
      </c>
      <c r="AK3422" s="17">
        <v>0.27262648300160902</v>
      </c>
      <c r="AL3422" s="17">
        <v>0.277677248727629</v>
      </c>
      <c r="AM3422" s="17"/>
      <c r="AN3422" s="17">
        <v>0.32070135981543202</v>
      </c>
      <c r="AO3422" s="17">
        <v>0.31075868539309298</v>
      </c>
      <c r="AP3422" s="17">
        <v>0.26899274055190397</v>
      </c>
      <c r="AQ3422" s="17">
        <v>0.25524231266434499</v>
      </c>
      <c r="AR3422" s="17">
        <v>0.22823249709192001</v>
      </c>
      <c r="AS3422" s="17"/>
      <c r="AT3422" s="17">
        <v>0.285070054008561</v>
      </c>
      <c r="AU3422" s="17">
        <v>0.31943348456508203</v>
      </c>
      <c r="AV3422" s="17"/>
      <c r="AW3422" s="17">
        <v>0.25576888775499002</v>
      </c>
      <c r="AX3422" s="17">
        <v>0.29832133665607702</v>
      </c>
      <c r="AY3422" s="17">
        <v>0.31870340450851498</v>
      </c>
    </row>
    <row r="3423" spans="2:51">
      <c r="B3423" t="s">
        <v>135</v>
      </c>
      <c r="C3423" s="17">
        <v>0.272630745790859</v>
      </c>
      <c r="D3423" s="17">
        <v>0.26380675360272099</v>
      </c>
      <c r="E3423" s="17">
        <v>0.280893389913354</v>
      </c>
      <c r="F3423" s="17"/>
      <c r="G3423" s="17">
        <v>0.27758955946978903</v>
      </c>
      <c r="H3423" s="17">
        <v>0.25561108486319001</v>
      </c>
      <c r="I3423" s="17">
        <v>0.255147096357347</v>
      </c>
      <c r="J3423" s="17">
        <v>0.27109872134329599</v>
      </c>
      <c r="K3423" s="17">
        <v>0.27946620575652997</v>
      </c>
      <c r="L3423" s="17">
        <v>0.29164437397231902</v>
      </c>
      <c r="M3423" s="17"/>
      <c r="N3423" s="17">
        <v>0.24408184731879301</v>
      </c>
      <c r="O3423" s="17">
        <v>0.26720798595413903</v>
      </c>
      <c r="P3423" s="17">
        <v>0.29617975346751502</v>
      </c>
      <c r="Q3423" s="17">
        <v>0.28772626620946601</v>
      </c>
      <c r="R3423" s="17"/>
      <c r="S3423" s="17">
        <v>0.26603095647139302</v>
      </c>
      <c r="T3423" s="17">
        <v>0.279199837868147</v>
      </c>
      <c r="U3423" s="17">
        <v>0.28166774436451603</v>
      </c>
      <c r="V3423" s="17">
        <v>0.31334346097702398</v>
      </c>
      <c r="W3423" s="17">
        <v>0.25730032637515798</v>
      </c>
      <c r="X3423" s="17">
        <v>0.269317700728674</v>
      </c>
      <c r="Y3423" s="17">
        <v>0.24057471910845701</v>
      </c>
      <c r="Z3423" s="17">
        <v>0.28190596392412898</v>
      </c>
      <c r="AA3423" s="17">
        <v>0.267958171913115</v>
      </c>
      <c r="AB3423" s="17">
        <v>0.29046625954550598</v>
      </c>
      <c r="AC3423" s="17">
        <v>0.26959786643357397</v>
      </c>
      <c r="AD3423" s="17">
        <v>0.19865198490630201</v>
      </c>
      <c r="AE3423" s="17"/>
      <c r="AF3423" s="17">
        <v>0.26738355356891202</v>
      </c>
      <c r="AG3423" s="17">
        <v>0.26545204066184502</v>
      </c>
      <c r="AH3423" s="17">
        <v>0.28637748649059303</v>
      </c>
      <c r="AI3423" s="17"/>
      <c r="AJ3423" s="17">
        <v>0.265619106523517</v>
      </c>
      <c r="AK3423" s="17">
        <v>0.26030627607192403</v>
      </c>
      <c r="AL3423" s="17">
        <v>0.25910165473015201</v>
      </c>
      <c r="AM3423" s="17"/>
      <c r="AN3423" s="17">
        <v>0.28102960916571801</v>
      </c>
      <c r="AO3423" s="17">
        <v>0.28646754615099501</v>
      </c>
      <c r="AP3423" s="17">
        <v>0.24790432688441</v>
      </c>
      <c r="AQ3423" s="17">
        <v>0.230891902331364</v>
      </c>
      <c r="AR3423" s="17">
        <v>0.20204220414249899</v>
      </c>
      <c r="AS3423" s="17"/>
      <c r="AT3423" s="17">
        <v>0.27819447369948802</v>
      </c>
      <c r="AU3423" s="17">
        <v>0.21454239718447099</v>
      </c>
      <c r="AV3423" s="17"/>
      <c r="AW3423" s="17">
        <v>0.23854023224881901</v>
      </c>
      <c r="AX3423" s="17">
        <v>0.295604560600011</v>
      </c>
      <c r="AY3423" s="17">
        <v>0.30299486674516202</v>
      </c>
    </row>
    <row r="3424" spans="2:51">
      <c r="B3424" t="s">
        <v>136</v>
      </c>
      <c r="C3424" s="17">
        <v>0.22072127724253801</v>
      </c>
      <c r="D3424" s="17">
        <v>0.25540343871811799</v>
      </c>
      <c r="E3424" s="17">
        <v>0.18780492352255601</v>
      </c>
      <c r="F3424" s="17"/>
      <c r="G3424" s="17">
        <v>0.18929619816767099</v>
      </c>
      <c r="H3424" s="17">
        <v>0.20485098971396901</v>
      </c>
      <c r="I3424" s="17">
        <v>0.21555901751590201</v>
      </c>
      <c r="J3424" s="17">
        <v>0.21719239009708</v>
      </c>
      <c r="K3424" s="17">
        <v>0.21878555876501499</v>
      </c>
      <c r="L3424" s="17">
        <v>0.25387860833574799</v>
      </c>
      <c r="M3424" s="17"/>
      <c r="N3424" s="17">
        <v>0.26512353683443601</v>
      </c>
      <c r="O3424" s="17">
        <v>0.248127064461171</v>
      </c>
      <c r="P3424" s="17">
        <v>0.175212490487659</v>
      </c>
      <c r="Q3424" s="17">
        <v>0.18528089364349901</v>
      </c>
      <c r="R3424" s="17"/>
      <c r="S3424" s="17">
        <v>0.22285974495064001</v>
      </c>
      <c r="T3424" s="17">
        <v>0.220769600109083</v>
      </c>
      <c r="U3424" s="17">
        <v>0.221333629125191</v>
      </c>
      <c r="V3424" s="17">
        <v>0.202312081888148</v>
      </c>
      <c r="W3424" s="17">
        <v>0.2360592238242</v>
      </c>
      <c r="X3424" s="17">
        <v>0.20449905055701001</v>
      </c>
      <c r="Y3424" s="17">
        <v>0.212913135528497</v>
      </c>
      <c r="Z3424" s="17">
        <v>0.23445142043155701</v>
      </c>
      <c r="AA3424" s="17">
        <v>0.220424669106353</v>
      </c>
      <c r="AB3424" s="17">
        <v>0.228695938872224</v>
      </c>
      <c r="AC3424" s="17">
        <v>0.22217286879470299</v>
      </c>
      <c r="AD3424" s="17">
        <v>0.26159916401581301</v>
      </c>
      <c r="AE3424" s="17"/>
      <c r="AF3424" s="17">
        <v>0.19590536809589201</v>
      </c>
      <c r="AG3424" s="17">
        <v>0.25911654874923401</v>
      </c>
      <c r="AH3424" s="17">
        <v>0.192976956008441</v>
      </c>
      <c r="AI3424" s="17"/>
      <c r="AJ3424" s="17">
        <v>0.22034675169354501</v>
      </c>
      <c r="AK3424" s="17">
        <v>0.23303143658396699</v>
      </c>
      <c r="AL3424" s="17">
        <v>0.24057779351407099</v>
      </c>
      <c r="AM3424" s="17"/>
      <c r="AN3424" s="17">
        <v>0.170441556252661</v>
      </c>
      <c r="AO3424" s="17">
        <v>0.202534532155078</v>
      </c>
      <c r="AP3424" s="17">
        <v>0.27275240970040898</v>
      </c>
      <c r="AQ3424" s="17">
        <v>0.28316981925110701</v>
      </c>
      <c r="AR3424" s="17">
        <v>0.30743514482461698</v>
      </c>
      <c r="AS3424" s="17"/>
      <c r="AT3424" s="17">
        <v>0.22108192312967401</v>
      </c>
      <c r="AU3424" s="17">
        <v>0.217107318956204</v>
      </c>
      <c r="AV3424" s="17"/>
      <c r="AW3424" s="17">
        <v>0.285394799223114</v>
      </c>
      <c r="AX3424" s="17">
        <v>0.22799581363680799</v>
      </c>
      <c r="AY3424" s="17">
        <v>0.15057734917037599</v>
      </c>
    </row>
    <row r="3425" spans="2:51">
      <c r="B3425" t="s">
        <v>137</v>
      </c>
      <c r="C3425" s="17">
        <v>8.1743724515143695E-2</v>
      </c>
      <c r="D3425" s="17">
        <v>0.117012074720848</v>
      </c>
      <c r="E3425" s="17">
        <v>4.8308359686671701E-2</v>
      </c>
      <c r="F3425" s="17"/>
      <c r="G3425" s="17">
        <v>4.1121117638830799E-2</v>
      </c>
      <c r="H3425" s="17">
        <v>8.2691315682219602E-2</v>
      </c>
      <c r="I3425" s="17">
        <v>8.3837273022642905E-2</v>
      </c>
      <c r="J3425" s="17">
        <v>0.110209406912498</v>
      </c>
      <c r="K3425" s="17">
        <v>9.1578979672669203E-2</v>
      </c>
      <c r="L3425" s="17">
        <v>7.1270340343526903E-2</v>
      </c>
      <c r="M3425" s="17"/>
      <c r="N3425" s="17">
        <v>0.106707634222136</v>
      </c>
      <c r="O3425" s="17">
        <v>7.6304474809531606E-2</v>
      </c>
      <c r="P3425" s="17">
        <v>8.7270238874029293E-2</v>
      </c>
      <c r="Q3425" s="17">
        <v>5.6196964025164803E-2</v>
      </c>
      <c r="R3425" s="17"/>
      <c r="S3425" s="17">
        <v>9.5854191443346504E-2</v>
      </c>
      <c r="T3425" s="17">
        <v>6.5928182990379405E-2</v>
      </c>
      <c r="U3425" s="17">
        <v>8.2486669901040394E-2</v>
      </c>
      <c r="V3425" s="17">
        <v>6.2803145265477103E-2</v>
      </c>
      <c r="W3425" s="17">
        <v>7.3507604166892199E-2</v>
      </c>
      <c r="X3425" s="17">
        <v>8.9156752190134803E-2</v>
      </c>
      <c r="Y3425" s="17">
        <v>8.1502679062934805E-2</v>
      </c>
      <c r="Z3425" s="17">
        <v>9.2593078347262395E-2</v>
      </c>
      <c r="AA3425" s="17">
        <v>8.8695710210726295E-2</v>
      </c>
      <c r="AB3425" s="17">
        <v>7.6225929517764301E-2</v>
      </c>
      <c r="AC3425" s="17">
        <v>0.10308875729874201</v>
      </c>
      <c r="AD3425" s="17">
        <v>8.7683970312946197E-2</v>
      </c>
      <c r="AE3425" s="17"/>
      <c r="AF3425" s="17">
        <v>7.9443581558462401E-2</v>
      </c>
      <c r="AG3425" s="17">
        <v>0.10226951534883801</v>
      </c>
      <c r="AH3425" s="17">
        <v>4.1739597443313597E-2</v>
      </c>
      <c r="AI3425" s="17"/>
      <c r="AJ3425" s="17">
        <v>8.7208264093248999E-2</v>
      </c>
      <c r="AK3425" s="17">
        <v>9.4745990661963805E-2</v>
      </c>
      <c r="AL3425" s="17">
        <v>0.11917768279385201</v>
      </c>
      <c r="AM3425" s="17"/>
      <c r="AN3425" s="17">
        <v>5.9772855970791398E-2</v>
      </c>
      <c r="AO3425" s="17">
        <v>7.2492926719893894E-2</v>
      </c>
      <c r="AP3425" s="17">
        <v>9.1481262864329393E-2</v>
      </c>
      <c r="AQ3425" s="17">
        <v>0.118994803883493</v>
      </c>
      <c r="AR3425" s="17">
        <v>0.14397791183130501</v>
      </c>
      <c r="AS3425" s="17"/>
      <c r="AT3425" s="17">
        <v>8.3109091886093403E-2</v>
      </c>
      <c r="AU3425" s="17">
        <v>6.2756343929349007E-2</v>
      </c>
      <c r="AV3425" s="17"/>
      <c r="AW3425" s="17">
        <v>0.125861107355068</v>
      </c>
      <c r="AX3425" s="17">
        <v>4.9441844952396001E-2</v>
      </c>
      <c r="AY3425" s="17">
        <v>4.3082645437986899E-2</v>
      </c>
    </row>
    <row r="3426" spans="2:51">
      <c r="B3426" t="s">
        <v>119</v>
      </c>
      <c r="C3426" s="17">
        <v>5.45427915476362E-2</v>
      </c>
      <c r="D3426" s="17">
        <v>3.3958218218930497E-2</v>
      </c>
      <c r="E3426" s="17">
        <v>7.4020079516328802E-2</v>
      </c>
      <c r="F3426" s="17"/>
      <c r="G3426" s="17">
        <v>4.5745256008902599E-2</v>
      </c>
      <c r="H3426" s="17">
        <v>5.8216575409109399E-2</v>
      </c>
      <c r="I3426" s="17">
        <v>6.38407440615745E-2</v>
      </c>
      <c r="J3426" s="17">
        <v>5.6503014302591699E-2</v>
      </c>
      <c r="K3426" s="17">
        <v>5.1374835124369703E-2</v>
      </c>
      <c r="L3426" s="17">
        <v>5.0011919801393898E-2</v>
      </c>
      <c r="M3426" s="17"/>
      <c r="N3426" s="17">
        <v>4.0565319835665102E-2</v>
      </c>
      <c r="O3426" s="17">
        <v>4.5621351001054397E-2</v>
      </c>
      <c r="P3426" s="17">
        <v>6.5439559628882496E-2</v>
      </c>
      <c r="Q3426" s="17">
        <v>6.9275916528439105E-2</v>
      </c>
      <c r="R3426" s="17"/>
      <c r="S3426" s="17">
        <v>5.9082631306117898E-2</v>
      </c>
      <c r="T3426" s="17">
        <v>4.4881917175144399E-2</v>
      </c>
      <c r="U3426" s="17">
        <v>6.0771288561281597E-2</v>
      </c>
      <c r="V3426" s="17">
        <v>5.0599708016621898E-2</v>
      </c>
      <c r="W3426" s="17">
        <v>6.6320000788826397E-2</v>
      </c>
      <c r="X3426" s="17">
        <v>5.2640149152855101E-2</v>
      </c>
      <c r="Y3426" s="17">
        <v>6.8122591231191604E-2</v>
      </c>
      <c r="Z3426" s="17">
        <v>6.95751709809629E-2</v>
      </c>
      <c r="AA3426" s="17">
        <v>5.7802563790679599E-2</v>
      </c>
      <c r="AB3426" s="17">
        <v>4.2051705464638399E-2</v>
      </c>
      <c r="AC3426" s="17">
        <v>3.5497853708371697E-2</v>
      </c>
      <c r="AD3426" s="17">
        <v>4.9873025919463201E-2</v>
      </c>
      <c r="AE3426" s="17"/>
      <c r="AF3426" s="17">
        <v>5.16416300832215E-2</v>
      </c>
      <c r="AG3426" s="17">
        <v>4.2089663970300603E-2</v>
      </c>
      <c r="AH3426" s="17">
        <v>0.101894147895153</v>
      </c>
      <c r="AI3426" s="17"/>
      <c r="AJ3426" s="17">
        <v>4.2701432390585298E-2</v>
      </c>
      <c r="AK3426" s="17">
        <v>5.1419397418199599E-2</v>
      </c>
      <c r="AL3426" s="17">
        <v>2.7394967929304001E-2</v>
      </c>
      <c r="AM3426" s="17"/>
      <c r="AN3426" s="17">
        <v>7.2792015550398395E-2</v>
      </c>
      <c r="AO3426" s="17">
        <v>5.1147403109513899E-2</v>
      </c>
      <c r="AP3426" s="17">
        <v>3.9583776489383E-2</v>
      </c>
      <c r="AQ3426" s="17">
        <v>3.5432636750121302E-2</v>
      </c>
      <c r="AR3426" s="17">
        <v>5.3280139290104701E-2</v>
      </c>
      <c r="AS3426" s="17"/>
      <c r="AT3426" s="17">
        <v>5.2485384866691097E-2</v>
      </c>
      <c r="AU3426" s="17">
        <v>7.40617396289764E-2</v>
      </c>
      <c r="AV3426" s="17"/>
      <c r="AW3426" s="17">
        <v>2.5963950652423601E-2</v>
      </c>
      <c r="AX3426" s="17">
        <v>3.8564131603402003E-2</v>
      </c>
      <c r="AY3426" s="17">
        <v>8.8686118759547003E-2</v>
      </c>
    </row>
    <row r="3427" spans="2:51">
      <c r="B3427" t="s">
        <v>138</v>
      </c>
      <c r="C3427" s="17">
        <v>0.37036146090382299</v>
      </c>
      <c r="D3427" s="17">
        <v>0.32981951473938198</v>
      </c>
      <c r="E3427" s="17">
        <v>0.40897324736108998</v>
      </c>
      <c r="F3427" s="17"/>
      <c r="G3427" s="17">
        <v>0.44624786871480698</v>
      </c>
      <c r="H3427" s="17">
        <v>0.39863003433151201</v>
      </c>
      <c r="I3427" s="17">
        <v>0.38161586904253297</v>
      </c>
      <c r="J3427" s="17">
        <v>0.34499646734453399</v>
      </c>
      <c r="K3427" s="17">
        <v>0.35879442068141698</v>
      </c>
      <c r="L3427" s="17">
        <v>0.333194757547013</v>
      </c>
      <c r="M3427" s="17"/>
      <c r="N3427" s="17">
        <v>0.34352166178896898</v>
      </c>
      <c r="O3427" s="17">
        <v>0.362739123774104</v>
      </c>
      <c r="P3427" s="17">
        <v>0.37589795754191502</v>
      </c>
      <c r="Q3427" s="17">
        <v>0.40151995959343101</v>
      </c>
      <c r="R3427" s="17"/>
      <c r="S3427" s="17">
        <v>0.35617247582850298</v>
      </c>
      <c r="T3427" s="17">
        <v>0.38922046185724601</v>
      </c>
      <c r="U3427" s="17">
        <v>0.35374066804797</v>
      </c>
      <c r="V3427" s="17">
        <v>0.37094160385272901</v>
      </c>
      <c r="W3427" s="17">
        <v>0.36681284484492299</v>
      </c>
      <c r="X3427" s="17">
        <v>0.38438634737132499</v>
      </c>
      <c r="Y3427" s="17">
        <v>0.39688687506891901</v>
      </c>
      <c r="Z3427" s="17">
        <v>0.321474366316089</v>
      </c>
      <c r="AA3427" s="17">
        <v>0.36511888497912598</v>
      </c>
      <c r="AB3427" s="17">
        <v>0.36256016659986801</v>
      </c>
      <c r="AC3427" s="17">
        <v>0.36964265376460897</v>
      </c>
      <c r="AD3427" s="17">
        <v>0.40219185484547498</v>
      </c>
      <c r="AE3427" s="17"/>
      <c r="AF3427" s="17">
        <v>0.40562586669351203</v>
      </c>
      <c r="AG3427" s="17">
        <v>0.33107223126978202</v>
      </c>
      <c r="AH3427" s="17">
        <v>0.37701181216249902</v>
      </c>
      <c r="AI3427" s="17"/>
      <c r="AJ3427" s="17">
        <v>0.384124445299104</v>
      </c>
      <c r="AK3427" s="17">
        <v>0.36049689926394601</v>
      </c>
      <c r="AL3427" s="17">
        <v>0.35374790103262099</v>
      </c>
      <c r="AM3427" s="17"/>
      <c r="AN3427" s="17">
        <v>0.41596396306043099</v>
      </c>
      <c r="AO3427" s="17">
        <v>0.38735759186452001</v>
      </c>
      <c r="AP3427" s="17">
        <v>0.34827822406146902</v>
      </c>
      <c r="AQ3427" s="17">
        <v>0.33151083778391499</v>
      </c>
      <c r="AR3427" s="17">
        <v>0.29326459991147502</v>
      </c>
      <c r="AS3427" s="17"/>
      <c r="AT3427" s="17">
        <v>0.36512912641805401</v>
      </c>
      <c r="AU3427" s="17">
        <v>0.43153220030099998</v>
      </c>
      <c r="AV3427" s="17"/>
      <c r="AW3427" s="17">
        <v>0.32423991052057499</v>
      </c>
      <c r="AX3427" s="17">
        <v>0.38839364920738301</v>
      </c>
      <c r="AY3427" s="17">
        <v>0.41465901988692799</v>
      </c>
    </row>
    <row r="3428" spans="2:51">
      <c r="B3428" t="s">
        <v>139</v>
      </c>
      <c r="C3428" s="17">
        <v>0.30246500175768098</v>
      </c>
      <c r="D3428" s="17">
        <v>0.37241551343896601</v>
      </c>
      <c r="E3428" s="17">
        <v>0.236113283209228</v>
      </c>
      <c r="F3428" s="17"/>
      <c r="G3428" s="17">
        <v>0.23041731580650099</v>
      </c>
      <c r="H3428" s="17">
        <v>0.28754230539618902</v>
      </c>
      <c r="I3428" s="17">
        <v>0.299396290538545</v>
      </c>
      <c r="J3428" s="17">
        <v>0.327401797009578</v>
      </c>
      <c r="K3428" s="17">
        <v>0.31036453843768402</v>
      </c>
      <c r="L3428" s="17">
        <v>0.32514894867927502</v>
      </c>
      <c r="M3428" s="17"/>
      <c r="N3428" s="17">
        <v>0.37183117105657199</v>
      </c>
      <c r="O3428" s="17">
        <v>0.32443153927070301</v>
      </c>
      <c r="P3428" s="17">
        <v>0.26248272936168798</v>
      </c>
      <c r="Q3428" s="17">
        <v>0.241477857668664</v>
      </c>
      <c r="R3428" s="17"/>
      <c r="S3428" s="17">
        <v>0.31871393639398599</v>
      </c>
      <c r="T3428" s="17">
        <v>0.28669778309946198</v>
      </c>
      <c r="U3428" s="17">
        <v>0.30382029902623198</v>
      </c>
      <c r="V3428" s="17">
        <v>0.26511522715362501</v>
      </c>
      <c r="W3428" s="17">
        <v>0.30956682799109297</v>
      </c>
      <c r="X3428" s="17">
        <v>0.29365580274714498</v>
      </c>
      <c r="Y3428" s="17">
        <v>0.29441581459143201</v>
      </c>
      <c r="Z3428" s="17">
        <v>0.32704449877881903</v>
      </c>
      <c r="AA3428" s="17">
        <v>0.30912037931707997</v>
      </c>
      <c r="AB3428" s="17">
        <v>0.30492186838998803</v>
      </c>
      <c r="AC3428" s="17">
        <v>0.325261626093445</v>
      </c>
      <c r="AD3428" s="17">
        <v>0.34928313432875902</v>
      </c>
      <c r="AE3428" s="17"/>
      <c r="AF3428" s="17">
        <v>0.27534894965435502</v>
      </c>
      <c r="AG3428" s="17">
        <v>0.361386064098073</v>
      </c>
      <c r="AH3428" s="17">
        <v>0.23471655345175499</v>
      </c>
      <c r="AI3428" s="17"/>
      <c r="AJ3428" s="17">
        <v>0.30755501578679401</v>
      </c>
      <c r="AK3428" s="17">
        <v>0.32777742724593101</v>
      </c>
      <c r="AL3428" s="17">
        <v>0.35975547630792198</v>
      </c>
      <c r="AM3428" s="17"/>
      <c r="AN3428" s="17">
        <v>0.23021441222345199</v>
      </c>
      <c r="AO3428" s="17">
        <v>0.27502745887497199</v>
      </c>
      <c r="AP3428" s="17">
        <v>0.36423367256473899</v>
      </c>
      <c r="AQ3428" s="17">
        <v>0.4021646231346</v>
      </c>
      <c r="AR3428" s="17">
        <v>0.45141305665592202</v>
      </c>
      <c r="AS3428" s="17"/>
      <c r="AT3428" s="17">
        <v>0.30419101501576701</v>
      </c>
      <c r="AU3428" s="17">
        <v>0.27986366288555298</v>
      </c>
      <c r="AV3428" s="17"/>
      <c r="AW3428" s="17">
        <v>0.41125590657818201</v>
      </c>
      <c r="AX3428" s="17">
        <v>0.27743765858920399</v>
      </c>
      <c r="AY3428" s="17">
        <v>0.193659994608363</v>
      </c>
    </row>
    <row r="3429" spans="2:51">
      <c r="B3429" t="s">
        <v>140</v>
      </c>
      <c r="C3429" s="17">
        <v>6.7896459146141799E-2</v>
      </c>
      <c r="D3429" s="17">
        <v>-4.2595998699583602E-2</v>
      </c>
      <c r="E3429" s="17">
        <v>0.172859964151862</v>
      </c>
      <c r="F3429" s="17"/>
      <c r="G3429" s="17">
        <v>0.21583055290830599</v>
      </c>
      <c r="H3429" s="17">
        <v>0.111087728935323</v>
      </c>
      <c r="I3429" s="17">
        <v>8.2219578503987797E-2</v>
      </c>
      <c r="J3429" s="17">
        <v>1.7594670334955799E-2</v>
      </c>
      <c r="K3429" s="17">
        <v>4.8429882243733097E-2</v>
      </c>
      <c r="L3429" s="17">
        <v>8.0458088677377599E-3</v>
      </c>
      <c r="M3429" s="17"/>
      <c r="N3429" s="17">
        <v>-2.83095092676032E-2</v>
      </c>
      <c r="O3429" s="17">
        <v>3.8307584503401403E-2</v>
      </c>
      <c r="P3429" s="17">
        <v>0.11341522818022599</v>
      </c>
      <c r="Q3429" s="17">
        <v>0.16004210192476701</v>
      </c>
      <c r="R3429" s="17"/>
      <c r="S3429" s="17">
        <v>3.7458539434516797E-2</v>
      </c>
      <c r="T3429" s="17">
        <v>0.10252267875778399</v>
      </c>
      <c r="U3429" s="17">
        <v>4.9920369021738402E-2</v>
      </c>
      <c r="V3429" s="17">
        <v>0.105826376699104</v>
      </c>
      <c r="W3429" s="17">
        <v>5.7246016853830302E-2</v>
      </c>
      <c r="X3429" s="17">
        <v>9.0730544624180495E-2</v>
      </c>
      <c r="Y3429" s="17">
        <v>0.102471060477487</v>
      </c>
      <c r="Z3429" s="17">
        <v>-5.5701324627300298E-3</v>
      </c>
      <c r="AA3429" s="17">
        <v>5.5998505662046297E-2</v>
      </c>
      <c r="AB3429" s="17">
        <v>5.763829820988E-2</v>
      </c>
      <c r="AC3429" s="17">
        <v>4.4381027671164801E-2</v>
      </c>
      <c r="AD3429" s="17">
        <v>5.29087205167156E-2</v>
      </c>
      <c r="AE3429" s="17"/>
      <c r="AF3429" s="17">
        <v>0.130276917039157</v>
      </c>
      <c r="AG3429" s="17">
        <v>-3.03138328282904E-2</v>
      </c>
      <c r="AH3429" s="17">
        <v>0.142295258710745</v>
      </c>
      <c r="AI3429" s="17"/>
      <c r="AJ3429" s="17">
        <v>7.6569429512310203E-2</v>
      </c>
      <c r="AK3429" s="17">
        <v>3.2719472018014902E-2</v>
      </c>
      <c r="AL3429" s="17">
        <v>-6.0075752753008804E-3</v>
      </c>
      <c r="AM3429" s="17"/>
      <c r="AN3429" s="17">
        <v>0.185749550836979</v>
      </c>
      <c r="AO3429" s="17">
        <v>0.112330132989548</v>
      </c>
      <c r="AP3429" s="17">
        <v>-1.59554485032701E-2</v>
      </c>
      <c r="AQ3429" s="17">
        <v>-7.0653785350684506E-2</v>
      </c>
      <c r="AR3429" s="17">
        <v>-0.158148456744448</v>
      </c>
      <c r="AS3429" s="17"/>
      <c r="AT3429" s="17">
        <v>6.0938111402286999E-2</v>
      </c>
      <c r="AU3429" s="17">
        <v>0.151668537415447</v>
      </c>
      <c r="AV3429" s="17"/>
      <c r="AW3429" s="17">
        <v>-8.7015996057606598E-2</v>
      </c>
      <c r="AX3429" s="17">
        <v>0.110955990618179</v>
      </c>
      <c r="AY3429" s="17">
        <v>0.22099902527856499</v>
      </c>
    </row>
    <row r="3430" spans="2:51">
      <c r="C3430" s="17"/>
      <c r="D3430" s="17"/>
      <c r="E3430" s="17"/>
      <c r="F3430" s="17"/>
      <c r="G3430" s="17"/>
      <c r="H3430" s="17"/>
      <c r="I3430" s="17"/>
      <c r="J3430" s="17"/>
      <c r="K3430" s="17"/>
      <c r="L3430" s="17"/>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7"/>
      <c r="AI3430" s="17"/>
      <c r="AJ3430" s="17"/>
      <c r="AK3430" s="17"/>
      <c r="AL3430" s="17"/>
      <c r="AM3430" s="17"/>
      <c r="AN3430" s="17"/>
      <c r="AO3430" s="17"/>
      <c r="AP3430" s="17"/>
      <c r="AQ3430" s="17"/>
      <c r="AR3430" s="17"/>
      <c r="AS3430" s="17"/>
      <c r="AT3430" s="17"/>
      <c r="AU3430" s="17"/>
      <c r="AV3430" s="17"/>
      <c r="AW3430" s="17"/>
      <c r="AX3430" s="17"/>
      <c r="AY3430" s="17"/>
    </row>
    <row r="3431" spans="2:51">
      <c r="B3431" s="6" t="s">
        <v>662</v>
      </c>
      <c r="C3431" s="17"/>
      <c r="D3431" s="17"/>
      <c r="E3431" s="17"/>
      <c r="F3431" s="17"/>
      <c r="G3431" s="17"/>
      <c r="H3431" s="17"/>
      <c r="I3431" s="17"/>
      <c r="J3431" s="17"/>
      <c r="K3431" s="17"/>
      <c r="L3431" s="17"/>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7"/>
      <c r="AI3431" s="17"/>
      <c r="AJ3431" s="17"/>
      <c r="AK3431" s="17"/>
      <c r="AL3431" s="17"/>
      <c r="AM3431" s="17"/>
      <c r="AN3431" s="17"/>
      <c r="AO3431" s="17"/>
      <c r="AP3431" s="17"/>
      <c r="AQ3431" s="17"/>
      <c r="AR3431" s="17"/>
      <c r="AS3431" s="17"/>
      <c r="AT3431" s="17"/>
      <c r="AU3431" s="17"/>
      <c r="AV3431" s="17"/>
      <c r="AW3431" s="17"/>
      <c r="AX3431" s="17"/>
      <c r="AY3431" s="17"/>
    </row>
    <row r="3432" spans="2:51">
      <c r="B3432" s="25" t="s">
        <v>59</v>
      </c>
      <c r="C3432" s="17"/>
      <c r="D3432" s="17"/>
      <c r="E3432" s="17"/>
      <c r="F3432" s="17"/>
      <c r="G3432" s="17"/>
      <c r="H3432" s="17"/>
      <c r="I3432" s="17"/>
      <c r="J3432" s="17"/>
      <c r="K3432" s="17"/>
      <c r="L3432" s="17"/>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7"/>
      <c r="AI3432" s="17"/>
      <c r="AJ3432" s="17"/>
      <c r="AK3432" s="17"/>
      <c r="AL3432" s="17"/>
      <c r="AM3432" s="17"/>
      <c r="AN3432" s="17"/>
      <c r="AO3432" s="17"/>
      <c r="AP3432" s="17"/>
      <c r="AQ3432" s="17"/>
      <c r="AR3432" s="17"/>
      <c r="AS3432" s="17"/>
      <c r="AT3432" s="17"/>
      <c r="AU3432" s="17"/>
      <c r="AV3432" s="17"/>
      <c r="AW3432" s="17"/>
      <c r="AX3432" s="17"/>
      <c r="AY3432" s="17"/>
    </row>
    <row r="3433" spans="2:51">
      <c r="B3433" t="s">
        <v>133</v>
      </c>
      <c r="C3433" s="17">
        <v>0.110239201134762</v>
      </c>
      <c r="D3433" s="17">
        <v>0.15414008466166099</v>
      </c>
      <c r="E3433" s="17">
        <v>6.8554576320403099E-2</v>
      </c>
      <c r="F3433" s="17"/>
      <c r="G3433" s="17">
        <v>8.5068048644010005E-2</v>
      </c>
      <c r="H3433" s="17">
        <v>9.7523677950521401E-2</v>
      </c>
      <c r="I3433" s="17">
        <v>0.120823535247242</v>
      </c>
      <c r="J3433" s="17">
        <v>0.1219889653125</v>
      </c>
      <c r="K3433" s="17">
        <v>0.111679808799417</v>
      </c>
      <c r="L3433" s="17">
        <v>0.114032872924318</v>
      </c>
      <c r="M3433" s="17"/>
      <c r="N3433" s="17">
        <v>0.15721460019164199</v>
      </c>
      <c r="O3433" s="17">
        <v>0.106496809462471</v>
      </c>
      <c r="P3433" s="17">
        <v>9.1213404931578396E-2</v>
      </c>
      <c r="Q3433" s="17">
        <v>7.6680191287357993E-2</v>
      </c>
      <c r="R3433" s="17"/>
      <c r="S3433" s="17">
        <v>0.12785705724702201</v>
      </c>
      <c r="T3433" s="17">
        <v>8.3068314813470101E-2</v>
      </c>
      <c r="U3433" s="17">
        <v>0.104950071364667</v>
      </c>
      <c r="V3433" s="17">
        <v>0.12133283701065101</v>
      </c>
      <c r="W3433" s="17">
        <v>9.67317504676799E-2</v>
      </c>
      <c r="X3433" s="17">
        <v>7.9954976266122593E-2</v>
      </c>
      <c r="Y3433" s="17">
        <v>0.114309110397925</v>
      </c>
      <c r="Z3433" s="17">
        <v>9.4536662367446594E-2</v>
      </c>
      <c r="AA3433" s="17">
        <v>0.13826695754124699</v>
      </c>
      <c r="AB3433" s="17">
        <v>0.11394701707619601</v>
      </c>
      <c r="AC3433" s="17">
        <v>0.13832749658289101</v>
      </c>
      <c r="AD3433" s="17">
        <v>0.123050764079029</v>
      </c>
      <c r="AE3433" s="17"/>
      <c r="AF3433" s="17">
        <v>0.10564690521994199</v>
      </c>
      <c r="AG3433" s="17">
        <v>0.13805798381422199</v>
      </c>
      <c r="AH3433" s="17">
        <v>6.6068741519014706E-2</v>
      </c>
      <c r="AI3433" s="17"/>
      <c r="AJ3433" s="17">
        <v>0.108351822356528</v>
      </c>
      <c r="AK3433" s="17">
        <v>0.117938948974432</v>
      </c>
      <c r="AL3433" s="17">
        <v>0.158251867742844</v>
      </c>
      <c r="AM3433" s="17"/>
      <c r="AN3433" s="17">
        <v>6.9031523470632294E-2</v>
      </c>
      <c r="AO3433" s="17">
        <v>9.7236184413655696E-2</v>
      </c>
      <c r="AP3433" s="17">
        <v>0.13094472873193799</v>
      </c>
      <c r="AQ3433" s="17">
        <v>0.15039336384841601</v>
      </c>
      <c r="AR3433" s="17">
        <v>0.269811089957608</v>
      </c>
      <c r="AS3433" s="17"/>
      <c r="AT3433" s="17">
        <v>0.11051365132775599</v>
      </c>
      <c r="AU3433" s="17">
        <v>0.10432767307313801</v>
      </c>
      <c r="AV3433" s="17"/>
      <c r="AW3433" s="17">
        <v>0.15761119651145</v>
      </c>
      <c r="AX3433" s="17">
        <v>9.2964932311477094E-2</v>
      </c>
      <c r="AY3433" s="17">
        <v>6.3669168086649894E-2</v>
      </c>
    </row>
    <row r="3434" spans="2:51">
      <c r="B3434" t="s">
        <v>134</v>
      </c>
      <c r="C3434" s="17">
        <v>0.30565290568562398</v>
      </c>
      <c r="D3434" s="17">
        <v>0.35280220172361298</v>
      </c>
      <c r="E3434" s="17">
        <v>0.26162730420637198</v>
      </c>
      <c r="F3434" s="17"/>
      <c r="G3434" s="17">
        <v>0.26263754220351299</v>
      </c>
      <c r="H3434" s="17">
        <v>0.29397331393557702</v>
      </c>
      <c r="I3434" s="17">
        <v>0.29538334254042697</v>
      </c>
      <c r="J3434" s="17">
        <v>0.32034958683249298</v>
      </c>
      <c r="K3434" s="17">
        <v>0.29749041440794499</v>
      </c>
      <c r="L3434" s="17">
        <v>0.33548260738735802</v>
      </c>
      <c r="M3434" s="17"/>
      <c r="N3434" s="17">
        <v>0.37036793384371203</v>
      </c>
      <c r="O3434" s="17">
        <v>0.30662821997481399</v>
      </c>
      <c r="P3434" s="17">
        <v>0.275729276932837</v>
      </c>
      <c r="Q3434" s="17">
        <v>0.26224248061615102</v>
      </c>
      <c r="R3434" s="17"/>
      <c r="S3434" s="17">
        <v>0.31097225373561099</v>
      </c>
      <c r="T3434" s="17">
        <v>0.32993298316250602</v>
      </c>
      <c r="U3434" s="17">
        <v>0.29942933051264098</v>
      </c>
      <c r="V3434" s="17">
        <v>0.29916960929203301</v>
      </c>
      <c r="W3434" s="17">
        <v>0.30652354480418798</v>
      </c>
      <c r="X3434" s="17">
        <v>0.31987574324151802</v>
      </c>
      <c r="Y3434" s="17">
        <v>0.342611258830404</v>
      </c>
      <c r="Z3434" s="17">
        <v>0.34410165391715603</v>
      </c>
      <c r="AA3434" s="17">
        <v>0.27686074463640198</v>
      </c>
      <c r="AB3434" s="17">
        <v>0.25875860498892</v>
      </c>
      <c r="AC3434" s="17">
        <v>0.266955625207909</v>
      </c>
      <c r="AD3434" s="17">
        <v>0.27943421299703802</v>
      </c>
      <c r="AE3434" s="17"/>
      <c r="AF3434" s="17">
        <v>0.27520277975477703</v>
      </c>
      <c r="AG3434" s="17">
        <v>0.360120461445676</v>
      </c>
      <c r="AH3434" s="17">
        <v>0.24183306829196799</v>
      </c>
      <c r="AI3434" s="17"/>
      <c r="AJ3434" s="17">
        <v>0.32025115969941398</v>
      </c>
      <c r="AK3434" s="17">
        <v>0.32574473570677998</v>
      </c>
      <c r="AL3434" s="17">
        <v>0.34397118861128001</v>
      </c>
      <c r="AM3434" s="17"/>
      <c r="AN3434" s="17">
        <v>0.26405263553258002</v>
      </c>
      <c r="AO3434" s="17">
        <v>0.29247555351626903</v>
      </c>
      <c r="AP3434" s="17">
        <v>0.33672469318572101</v>
      </c>
      <c r="AQ3434" s="17">
        <v>0.37143919181618801</v>
      </c>
      <c r="AR3434" s="17">
        <v>0.45222230096854599</v>
      </c>
      <c r="AS3434" s="17"/>
      <c r="AT3434" s="17">
        <v>0.30983483823170399</v>
      </c>
      <c r="AU3434" s="17">
        <v>0.265652515318274</v>
      </c>
      <c r="AV3434" s="17"/>
      <c r="AW3434" s="17">
        <v>0.365206571349666</v>
      </c>
      <c r="AX3434" s="17">
        <v>0.27293388496277499</v>
      </c>
      <c r="AY3434" s="17">
        <v>0.25013711675406602</v>
      </c>
    </row>
    <row r="3435" spans="2:51">
      <c r="B3435" t="s">
        <v>135</v>
      </c>
      <c r="C3435" s="17">
        <v>0.27121696378106502</v>
      </c>
      <c r="D3435" s="17">
        <v>0.248518948723983</v>
      </c>
      <c r="E3435" s="17">
        <v>0.29213953727745501</v>
      </c>
      <c r="F3435" s="17"/>
      <c r="G3435" s="17">
        <v>0.28007320011010101</v>
      </c>
      <c r="H3435" s="17">
        <v>0.25259250571088498</v>
      </c>
      <c r="I3435" s="17">
        <v>0.23667522110519301</v>
      </c>
      <c r="J3435" s="17">
        <v>0.26106706164760402</v>
      </c>
      <c r="K3435" s="17">
        <v>0.31244593856821901</v>
      </c>
      <c r="L3435" s="17">
        <v>0.28410249500972901</v>
      </c>
      <c r="M3435" s="17"/>
      <c r="N3435" s="17">
        <v>0.235204446431382</v>
      </c>
      <c r="O3435" s="17">
        <v>0.25769284929393999</v>
      </c>
      <c r="P3435" s="17">
        <v>0.29180137538733703</v>
      </c>
      <c r="Q3435" s="17">
        <v>0.30602653949893599</v>
      </c>
      <c r="R3435" s="17"/>
      <c r="S3435" s="17">
        <v>0.26373623754761899</v>
      </c>
      <c r="T3435" s="17">
        <v>0.26831295676532702</v>
      </c>
      <c r="U3435" s="17">
        <v>0.28369718717217202</v>
      </c>
      <c r="V3435" s="17">
        <v>0.26807918137359399</v>
      </c>
      <c r="W3435" s="17">
        <v>0.29308035572271202</v>
      </c>
      <c r="X3435" s="17">
        <v>0.27720058390188801</v>
      </c>
      <c r="Y3435" s="17">
        <v>0.27911412465491198</v>
      </c>
      <c r="Z3435" s="17">
        <v>0.231167679462117</v>
      </c>
      <c r="AA3435" s="17">
        <v>0.27357417873251799</v>
      </c>
      <c r="AB3435" s="17">
        <v>0.26756322127451099</v>
      </c>
      <c r="AC3435" s="17">
        <v>0.26368347979054002</v>
      </c>
      <c r="AD3435" s="17">
        <v>0.26679664695121602</v>
      </c>
      <c r="AE3435" s="17"/>
      <c r="AF3435" s="17">
        <v>0.27526916620207298</v>
      </c>
      <c r="AG3435" s="17">
        <v>0.25161644656883397</v>
      </c>
      <c r="AH3435" s="17">
        <v>0.33059348996078802</v>
      </c>
      <c r="AI3435" s="17"/>
      <c r="AJ3435" s="17">
        <v>0.27051147256062802</v>
      </c>
      <c r="AK3435" s="17">
        <v>0.26018155336453003</v>
      </c>
      <c r="AL3435" s="17">
        <v>0.25143263491347601</v>
      </c>
      <c r="AM3435" s="17"/>
      <c r="AN3435" s="17">
        <v>0.315479883357348</v>
      </c>
      <c r="AO3435" s="17">
        <v>0.28274272775483</v>
      </c>
      <c r="AP3435" s="17">
        <v>0.247194866748251</v>
      </c>
      <c r="AQ3435" s="17">
        <v>0.205824565291571</v>
      </c>
      <c r="AR3435" s="17">
        <v>0.135189850444838</v>
      </c>
      <c r="AS3435" s="17"/>
      <c r="AT3435" s="17">
        <v>0.27166539610342499</v>
      </c>
      <c r="AU3435" s="17">
        <v>0.27738673606751202</v>
      </c>
      <c r="AV3435" s="17"/>
      <c r="AW3435" s="17">
        <v>0.23751676470128599</v>
      </c>
      <c r="AX3435" s="17">
        <v>0.29621623770466499</v>
      </c>
      <c r="AY3435" s="17">
        <v>0.30084671360390902</v>
      </c>
    </row>
    <row r="3436" spans="2:51">
      <c r="B3436" t="s">
        <v>136</v>
      </c>
      <c r="C3436" s="17">
        <v>0.1810385427924</v>
      </c>
      <c r="D3436" s="17">
        <v>0.14195212374699601</v>
      </c>
      <c r="E3436" s="17">
        <v>0.21820736984854</v>
      </c>
      <c r="F3436" s="17"/>
      <c r="G3436" s="17">
        <v>0.23337556264918899</v>
      </c>
      <c r="H3436" s="17">
        <v>0.209188700613432</v>
      </c>
      <c r="I3436" s="17">
        <v>0.19987223574416399</v>
      </c>
      <c r="J3436" s="17">
        <v>0.16612685078620701</v>
      </c>
      <c r="K3436" s="17">
        <v>0.15771565820293801</v>
      </c>
      <c r="L3436" s="17">
        <v>0.15053629431044599</v>
      </c>
      <c r="M3436" s="17"/>
      <c r="N3436" s="17">
        <v>0.15575629101657801</v>
      </c>
      <c r="O3436" s="17">
        <v>0.19866389498040299</v>
      </c>
      <c r="P3436" s="17">
        <v>0.18391372889300001</v>
      </c>
      <c r="Q3436" s="17">
        <v>0.18683070611878599</v>
      </c>
      <c r="R3436" s="17"/>
      <c r="S3436" s="17">
        <v>0.142851668988177</v>
      </c>
      <c r="T3436" s="17">
        <v>0.17793858018299299</v>
      </c>
      <c r="U3436" s="17">
        <v>0.20447132498341</v>
      </c>
      <c r="V3436" s="17">
        <v>0.181676801016637</v>
      </c>
      <c r="W3436" s="17">
        <v>0.17981637589177099</v>
      </c>
      <c r="X3436" s="17">
        <v>0.18215923882315699</v>
      </c>
      <c r="Y3436" s="17">
        <v>0.15467304424205799</v>
      </c>
      <c r="Z3436" s="17">
        <v>0.18594055398873199</v>
      </c>
      <c r="AA3436" s="17">
        <v>0.19790265600076701</v>
      </c>
      <c r="AB3436" s="17">
        <v>0.22031103350659101</v>
      </c>
      <c r="AC3436" s="17">
        <v>0.20123823555190201</v>
      </c>
      <c r="AD3436" s="17">
        <v>0.17726103325989501</v>
      </c>
      <c r="AE3436" s="17"/>
      <c r="AF3436" s="17">
        <v>0.19641623140210401</v>
      </c>
      <c r="AG3436" s="17">
        <v>0.156342033518338</v>
      </c>
      <c r="AH3436" s="17">
        <v>0.182997966041266</v>
      </c>
      <c r="AI3436" s="17"/>
      <c r="AJ3436" s="17">
        <v>0.18591270418410999</v>
      </c>
      <c r="AK3436" s="17">
        <v>0.184769457564848</v>
      </c>
      <c r="AL3436" s="17">
        <v>0.14469295121989501</v>
      </c>
      <c r="AM3436" s="17"/>
      <c r="AN3436" s="17">
        <v>0.18902268996062099</v>
      </c>
      <c r="AO3436" s="17">
        <v>0.18609391200409101</v>
      </c>
      <c r="AP3436" s="17">
        <v>0.169945393472302</v>
      </c>
      <c r="AQ3436" s="17">
        <v>0.17408801755457501</v>
      </c>
      <c r="AR3436" s="17">
        <v>4.3277636508300001E-2</v>
      </c>
      <c r="AS3436" s="17"/>
      <c r="AT3436" s="17">
        <v>0.18353107091658399</v>
      </c>
      <c r="AU3436" s="17">
        <v>0.16125943087765601</v>
      </c>
      <c r="AV3436" s="17"/>
      <c r="AW3436" s="17">
        <v>0.14760333899721401</v>
      </c>
      <c r="AX3436" s="17">
        <v>0.216128260962164</v>
      </c>
      <c r="AY3436" s="17">
        <v>0.20760267934311299</v>
      </c>
    </row>
    <row r="3437" spans="2:51">
      <c r="B3437" t="s">
        <v>137</v>
      </c>
      <c r="C3437" s="17">
        <v>4.4769742487604E-2</v>
      </c>
      <c r="D3437" s="17">
        <v>4.7030455933947501E-2</v>
      </c>
      <c r="E3437" s="17">
        <v>4.2907622220991801E-2</v>
      </c>
      <c r="F3437" s="17"/>
      <c r="G3437" s="17">
        <v>5.7513378481991902E-2</v>
      </c>
      <c r="H3437" s="17">
        <v>5.5381488203280801E-2</v>
      </c>
      <c r="I3437" s="17">
        <v>4.61348857566398E-2</v>
      </c>
      <c r="J3437" s="17">
        <v>4.43181420435209E-2</v>
      </c>
      <c r="K3437" s="17">
        <v>3.6821244601201002E-2</v>
      </c>
      <c r="L3437" s="17">
        <v>3.6040399716465103E-2</v>
      </c>
      <c r="M3437" s="17"/>
      <c r="N3437" s="17">
        <v>3.6044563059100899E-2</v>
      </c>
      <c r="O3437" s="17">
        <v>4.6887293449886597E-2</v>
      </c>
      <c r="P3437" s="17">
        <v>4.8749483427990799E-2</v>
      </c>
      <c r="Q3437" s="17">
        <v>4.9523436133242303E-2</v>
      </c>
      <c r="R3437" s="17"/>
      <c r="S3437" s="17">
        <v>5.9511163417031901E-2</v>
      </c>
      <c r="T3437" s="17">
        <v>5.5462983735061901E-2</v>
      </c>
      <c r="U3437" s="17">
        <v>4.1313524938016197E-2</v>
      </c>
      <c r="V3437" s="17">
        <v>4.4108478472672998E-2</v>
      </c>
      <c r="W3437" s="17">
        <v>4.5820276175628602E-2</v>
      </c>
      <c r="X3437" s="17">
        <v>2.2134535559205699E-2</v>
      </c>
      <c r="Y3437" s="17">
        <v>4.0482862691881602E-2</v>
      </c>
      <c r="Z3437" s="17">
        <v>6.1053119629857697E-2</v>
      </c>
      <c r="AA3437" s="17">
        <v>4.3038104768307599E-2</v>
      </c>
      <c r="AB3437" s="17">
        <v>3.9032474984033401E-2</v>
      </c>
      <c r="AC3437" s="17">
        <v>2.7578543731687701E-2</v>
      </c>
      <c r="AD3437" s="17">
        <v>3.9317337297294003E-2</v>
      </c>
      <c r="AE3437" s="17"/>
      <c r="AF3437" s="17">
        <v>6.0151057587418601E-2</v>
      </c>
      <c r="AG3437" s="17">
        <v>3.1964942283542797E-2</v>
      </c>
      <c r="AH3437" s="17">
        <v>3.1629926180022298E-2</v>
      </c>
      <c r="AI3437" s="17"/>
      <c r="AJ3437" s="17">
        <v>4.9553627103437997E-2</v>
      </c>
      <c r="AK3437" s="17">
        <v>3.7837121043605003E-2</v>
      </c>
      <c r="AL3437" s="17">
        <v>3.1518343081915597E-2</v>
      </c>
      <c r="AM3437" s="17"/>
      <c r="AN3437" s="17">
        <v>4.7102969796392002E-2</v>
      </c>
      <c r="AO3437" s="17">
        <v>5.4143755450104997E-2</v>
      </c>
      <c r="AP3437" s="17">
        <v>4.0927768678609297E-2</v>
      </c>
      <c r="AQ3437" s="17">
        <v>4.38242852008527E-2</v>
      </c>
      <c r="AR3437" s="17">
        <v>6.2801077046556006E-2</v>
      </c>
      <c r="AS3437" s="17"/>
      <c r="AT3437" s="17">
        <v>4.3150116762617902E-2</v>
      </c>
      <c r="AU3437" s="17">
        <v>5.9293393749401901E-2</v>
      </c>
      <c r="AV3437" s="17"/>
      <c r="AW3437" s="17">
        <v>3.9252338842634099E-2</v>
      </c>
      <c r="AX3437" s="17">
        <v>5.0505877621863503E-2</v>
      </c>
      <c r="AY3437" s="17">
        <v>4.9168247783711302E-2</v>
      </c>
    </row>
    <row r="3438" spans="2:51">
      <c r="B3438" t="s">
        <v>119</v>
      </c>
      <c r="C3438" s="17">
        <v>8.7082644118544994E-2</v>
      </c>
      <c r="D3438" s="17">
        <v>5.5556185209799901E-2</v>
      </c>
      <c r="E3438" s="17">
        <v>0.116563590126239</v>
      </c>
      <c r="F3438" s="17"/>
      <c r="G3438" s="17">
        <v>8.13322679111953E-2</v>
      </c>
      <c r="H3438" s="17">
        <v>9.1340313586303401E-2</v>
      </c>
      <c r="I3438" s="17">
        <v>0.10111077960633499</v>
      </c>
      <c r="J3438" s="17">
        <v>8.6149393377675298E-2</v>
      </c>
      <c r="K3438" s="17">
        <v>8.3846935420280003E-2</v>
      </c>
      <c r="L3438" s="17">
        <v>7.9805330651683604E-2</v>
      </c>
      <c r="M3438" s="17"/>
      <c r="N3438" s="17">
        <v>4.5412165457585398E-2</v>
      </c>
      <c r="O3438" s="17">
        <v>8.3630932838484398E-2</v>
      </c>
      <c r="P3438" s="17">
        <v>0.10859273042725701</v>
      </c>
      <c r="Q3438" s="17">
        <v>0.118696646345527</v>
      </c>
      <c r="R3438" s="17"/>
      <c r="S3438" s="17">
        <v>9.5071619064538204E-2</v>
      </c>
      <c r="T3438" s="17">
        <v>8.5284181340641793E-2</v>
      </c>
      <c r="U3438" s="17">
        <v>6.6138561029094101E-2</v>
      </c>
      <c r="V3438" s="17">
        <v>8.5633092834411603E-2</v>
      </c>
      <c r="W3438" s="17">
        <v>7.8027696938020405E-2</v>
      </c>
      <c r="X3438" s="17">
        <v>0.11867492220810801</v>
      </c>
      <c r="Y3438" s="17">
        <v>6.8809599182819703E-2</v>
      </c>
      <c r="Z3438" s="17">
        <v>8.3200330634691205E-2</v>
      </c>
      <c r="AA3438" s="17">
        <v>7.0357358320758595E-2</v>
      </c>
      <c r="AB3438" s="17">
        <v>0.100387648169749</v>
      </c>
      <c r="AC3438" s="17">
        <v>0.10221661913507001</v>
      </c>
      <c r="AD3438" s="17">
        <v>0.114140005415529</v>
      </c>
      <c r="AE3438" s="17"/>
      <c r="AF3438" s="17">
        <v>8.7313859833684795E-2</v>
      </c>
      <c r="AG3438" s="17">
        <v>6.1898132369385898E-2</v>
      </c>
      <c r="AH3438" s="17">
        <v>0.146876808006941</v>
      </c>
      <c r="AI3438" s="17"/>
      <c r="AJ3438" s="17">
        <v>6.5419214095881098E-2</v>
      </c>
      <c r="AK3438" s="17">
        <v>7.3528183345804493E-2</v>
      </c>
      <c r="AL3438" s="17">
        <v>7.0133014430590002E-2</v>
      </c>
      <c r="AM3438" s="17"/>
      <c r="AN3438" s="17">
        <v>0.115310297882427</v>
      </c>
      <c r="AO3438" s="17">
        <v>8.7307866861049896E-2</v>
      </c>
      <c r="AP3438" s="17">
        <v>7.4262549183178095E-2</v>
      </c>
      <c r="AQ3438" s="17">
        <v>5.4430576288397599E-2</v>
      </c>
      <c r="AR3438" s="17">
        <v>3.66980450741521E-2</v>
      </c>
      <c r="AS3438" s="17"/>
      <c r="AT3438" s="17">
        <v>8.1304926657912502E-2</v>
      </c>
      <c r="AU3438" s="17">
        <v>0.13208025091401701</v>
      </c>
      <c r="AV3438" s="17"/>
      <c r="AW3438" s="17">
        <v>5.2809789597749401E-2</v>
      </c>
      <c r="AX3438" s="17">
        <v>7.1250806437055197E-2</v>
      </c>
      <c r="AY3438" s="17">
        <v>0.12857607442855101</v>
      </c>
    </row>
    <row r="3439" spans="2:51">
      <c r="B3439" t="s">
        <v>138</v>
      </c>
      <c r="C3439" s="17">
        <v>0.41589210682038602</v>
      </c>
      <c r="D3439" s="17">
        <v>0.50694228638527405</v>
      </c>
      <c r="E3439" s="17">
        <v>0.330181880526775</v>
      </c>
      <c r="F3439" s="17"/>
      <c r="G3439" s="17">
        <v>0.34770559084752301</v>
      </c>
      <c r="H3439" s="17">
        <v>0.39149699188609899</v>
      </c>
      <c r="I3439" s="17">
        <v>0.41620687778766802</v>
      </c>
      <c r="J3439" s="17">
        <v>0.44233855214499301</v>
      </c>
      <c r="K3439" s="17">
        <v>0.40917022320736202</v>
      </c>
      <c r="L3439" s="17">
        <v>0.44951548031167599</v>
      </c>
      <c r="M3439" s="17"/>
      <c r="N3439" s="17">
        <v>0.52758253403535305</v>
      </c>
      <c r="O3439" s="17">
        <v>0.41312502943728502</v>
      </c>
      <c r="P3439" s="17">
        <v>0.36694268186441598</v>
      </c>
      <c r="Q3439" s="17">
        <v>0.338922671903509</v>
      </c>
      <c r="R3439" s="17"/>
      <c r="S3439" s="17">
        <v>0.438829310982634</v>
      </c>
      <c r="T3439" s="17">
        <v>0.41300129797597601</v>
      </c>
      <c r="U3439" s="17">
        <v>0.40437940187730798</v>
      </c>
      <c r="V3439" s="17">
        <v>0.42050244630268402</v>
      </c>
      <c r="W3439" s="17">
        <v>0.40325529527186799</v>
      </c>
      <c r="X3439" s="17">
        <v>0.39983071950763999</v>
      </c>
      <c r="Y3439" s="17">
        <v>0.45692036922832902</v>
      </c>
      <c r="Z3439" s="17">
        <v>0.43863831628460298</v>
      </c>
      <c r="AA3439" s="17">
        <v>0.41512770217764899</v>
      </c>
      <c r="AB3439" s="17">
        <v>0.37270562206511598</v>
      </c>
      <c r="AC3439" s="17">
        <v>0.4052831217908</v>
      </c>
      <c r="AD3439" s="17">
        <v>0.40248497707606601</v>
      </c>
      <c r="AE3439" s="17"/>
      <c r="AF3439" s="17">
        <v>0.38084968497471899</v>
      </c>
      <c r="AG3439" s="17">
        <v>0.49817844525989902</v>
      </c>
      <c r="AH3439" s="17">
        <v>0.30790180981098197</v>
      </c>
      <c r="AI3439" s="17"/>
      <c r="AJ3439" s="17">
        <v>0.42860298205594199</v>
      </c>
      <c r="AK3439" s="17">
        <v>0.443683684681212</v>
      </c>
      <c r="AL3439" s="17">
        <v>0.50222305635412301</v>
      </c>
      <c r="AM3439" s="17"/>
      <c r="AN3439" s="17">
        <v>0.33308415900321198</v>
      </c>
      <c r="AO3439" s="17">
        <v>0.38971173792992497</v>
      </c>
      <c r="AP3439" s="17">
        <v>0.46766942191765898</v>
      </c>
      <c r="AQ3439" s="17">
        <v>0.52183255566460396</v>
      </c>
      <c r="AR3439" s="17">
        <v>0.72203339092615404</v>
      </c>
      <c r="AS3439" s="17"/>
      <c r="AT3439" s="17">
        <v>0.42034848955946003</v>
      </c>
      <c r="AU3439" s="17">
        <v>0.369980188391413</v>
      </c>
      <c r="AV3439" s="17"/>
      <c r="AW3439" s="17">
        <v>0.522817767861117</v>
      </c>
      <c r="AX3439" s="17">
        <v>0.365898817274252</v>
      </c>
      <c r="AY3439" s="17">
        <v>0.31380628484071599</v>
      </c>
    </row>
    <row r="3440" spans="2:51">
      <c r="B3440" t="s">
        <v>139</v>
      </c>
      <c r="C3440" s="17">
        <v>0.22580828528000399</v>
      </c>
      <c r="D3440" s="17">
        <v>0.18898257968094301</v>
      </c>
      <c r="E3440" s="17">
        <v>0.26111499206953198</v>
      </c>
      <c r="F3440" s="17"/>
      <c r="G3440" s="17">
        <v>0.29088894113118102</v>
      </c>
      <c r="H3440" s="17">
        <v>0.26457018881671301</v>
      </c>
      <c r="I3440" s="17">
        <v>0.246007121500804</v>
      </c>
      <c r="J3440" s="17">
        <v>0.21044499282972801</v>
      </c>
      <c r="K3440" s="17">
        <v>0.19453690280413899</v>
      </c>
      <c r="L3440" s="17">
        <v>0.18657669402691099</v>
      </c>
      <c r="M3440" s="17"/>
      <c r="N3440" s="17">
        <v>0.19180085407567901</v>
      </c>
      <c r="O3440" s="17">
        <v>0.24555118843029</v>
      </c>
      <c r="P3440" s="17">
        <v>0.23266321232099099</v>
      </c>
      <c r="Q3440" s="17">
        <v>0.236354142252028</v>
      </c>
      <c r="R3440" s="17"/>
      <c r="S3440" s="17">
        <v>0.202362832405209</v>
      </c>
      <c r="T3440" s="17">
        <v>0.233401563918055</v>
      </c>
      <c r="U3440" s="17">
        <v>0.24578484992142599</v>
      </c>
      <c r="V3440" s="17">
        <v>0.22578527948930999</v>
      </c>
      <c r="W3440" s="17">
        <v>0.2256366520674</v>
      </c>
      <c r="X3440" s="17">
        <v>0.20429377438236301</v>
      </c>
      <c r="Y3440" s="17">
        <v>0.19515590693394</v>
      </c>
      <c r="Z3440" s="17">
        <v>0.24699367361858901</v>
      </c>
      <c r="AA3440" s="17">
        <v>0.240940760769075</v>
      </c>
      <c r="AB3440" s="17">
        <v>0.25934350849062399</v>
      </c>
      <c r="AC3440" s="17">
        <v>0.22881677928359001</v>
      </c>
      <c r="AD3440" s="17">
        <v>0.21657837055718901</v>
      </c>
      <c r="AE3440" s="17"/>
      <c r="AF3440" s="17">
        <v>0.25656728898952202</v>
      </c>
      <c r="AG3440" s="17">
        <v>0.18830697580188099</v>
      </c>
      <c r="AH3440" s="17">
        <v>0.214627892221289</v>
      </c>
      <c r="AI3440" s="17"/>
      <c r="AJ3440" s="17">
        <v>0.23546633128754799</v>
      </c>
      <c r="AK3440" s="17">
        <v>0.22260657860845301</v>
      </c>
      <c r="AL3440" s="17">
        <v>0.17621129430181001</v>
      </c>
      <c r="AM3440" s="17"/>
      <c r="AN3440" s="17">
        <v>0.236125659757013</v>
      </c>
      <c r="AO3440" s="17">
        <v>0.240237667454196</v>
      </c>
      <c r="AP3440" s="17">
        <v>0.21087316215091201</v>
      </c>
      <c r="AQ3440" s="17">
        <v>0.217912302755428</v>
      </c>
      <c r="AR3440" s="17">
        <v>0.106078713554856</v>
      </c>
      <c r="AS3440" s="17"/>
      <c r="AT3440" s="17">
        <v>0.22668118767920201</v>
      </c>
      <c r="AU3440" s="17">
        <v>0.220552824627058</v>
      </c>
      <c r="AV3440" s="17"/>
      <c r="AW3440" s="17">
        <v>0.18685567783984799</v>
      </c>
      <c r="AX3440" s="17">
        <v>0.26663413858402801</v>
      </c>
      <c r="AY3440" s="17">
        <v>0.25677092712682398</v>
      </c>
    </row>
    <row r="3441" spans="2:51">
      <c r="B3441" t="s">
        <v>140</v>
      </c>
      <c r="C3441" s="17">
        <v>0.190083821540382</v>
      </c>
      <c r="D3441" s="17">
        <v>0.31795970670433099</v>
      </c>
      <c r="E3441" s="17">
        <v>6.9066888457243097E-2</v>
      </c>
      <c r="F3441" s="17"/>
      <c r="G3441" s="17">
        <v>5.68166497163426E-2</v>
      </c>
      <c r="H3441" s="17">
        <v>0.126926803069385</v>
      </c>
      <c r="I3441" s="17">
        <v>0.17019975628686501</v>
      </c>
      <c r="J3441" s="17">
        <v>0.23189355931526601</v>
      </c>
      <c r="K3441" s="17">
        <v>0.214633320403223</v>
      </c>
      <c r="L3441" s="17">
        <v>0.26293878628476602</v>
      </c>
      <c r="M3441" s="17"/>
      <c r="N3441" s="17">
        <v>0.33578167995967401</v>
      </c>
      <c r="O3441" s="17">
        <v>0.16757384100699499</v>
      </c>
      <c r="P3441" s="17">
        <v>0.13427946954342501</v>
      </c>
      <c r="Q3441" s="17">
        <v>0.102568529651481</v>
      </c>
      <c r="R3441" s="17"/>
      <c r="S3441" s="17">
        <v>0.236466478577425</v>
      </c>
      <c r="T3441" s="17">
        <v>0.17959973405792001</v>
      </c>
      <c r="U3441" s="17">
        <v>0.15859455195588201</v>
      </c>
      <c r="V3441" s="17">
        <v>0.194717166813374</v>
      </c>
      <c r="W3441" s="17">
        <v>0.17761864320446899</v>
      </c>
      <c r="X3441" s="17">
        <v>0.195536945125277</v>
      </c>
      <c r="Y3441" s="17">
        <v>0.26176446229438899</v>
      </c>
      <c r="Z3441" s="17">
        <v>0.191644642666014</v>
      </c>
      <c r="AA3441" s="17">
        <v>0.17418694140857399</v>
      </c>
      <c r="AB3441" s="17">
        <v>0.113362113574492</v>
      </c>
      <c r="AC3441" s="17">
        <v>0.17646634250720999</v>
      </c>
      <c r="AD3441" s="17">
        <v>0.185906606518878</v>
      </c>
      <c r="AE3441" s="17"/>
      <c r="AF3441" s="17">
        <v>0.124282395985197</v>
      </c>
      <c r="AG3441" s="17">
        <v>0.30987146945801802</v>
      </c>
      <c r="AH3441" s="17">
        <v>9.3273917589693597E-2</v>
      </c>
      <c r="AI3441" s="17"/>
      <c r="AJ3441" s="17">
        <v>0.19313665076839401</v>
      </c>
      <c r="AK3441" s="17">
        <v>0.22107710607275899</v>
      </c>
      <c r="AL3441" s="17">
        <v>0.32601176205231303</v>
      </c>
      <c r="AM3441" s="17"/>
      <c r="AN3441" s="17">
        <v>9.6958499246198898E-2</v>
      </c>
      <c r="AO3441" s="17">
        <v>0.149474070475729</v>
      </c>
      <c r="AP3441" s="17">
        <v>0.25679625976674803</v>
      </c>
      <c r="AQ3441" s="17">
        <v>0.30392025290917601</v>
      </c>
      <c r="AR3441" s="17">
        <v>0.61595467737129805</v>
      </c>
      <c r="AS3441" s="17"/>
      <c r="AT3441" s="17">
        <v>0.19366730188025799</v>
      </c>
      <c r="AU3441" s="17">
        <v>0.149427363764354</v>
      </c>
      <c r="AV3441" s="17"/>
      <c r="AW3441" s="17">
        <v>0.33596209002126898</v>
      </c>
      <c r="AX3441" s="17">
        <v>9.9264678690223998E-2</v>
      </c>
      <c r="AY3441" s="17">
        <v>5.7035357713891101E-2</v>
      </c>
    </row>
    <row r="3442" spans="2:51">
      <c r="C3442" s="17"/>
      <c r="D3442" s="17"/>
      <c r="E3442" s="17"/>
      <c r="F3442" s="17"/>
      <c r="G3442" s="17"/>
      <c r="H3442" s="17"/>
      <c r="I3442" s="17"/>
      <c r="J3442" s="17"/>
      <c r="K3442" s="17"/>
      <c r="L3442" s="17"/>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7"/>
      <c r="AI3442" s="17"/>
      <c r="AJ3442" s="17"/>
      <c r="AK3442" s="17"/>
      <c r="AL3442" s="17"/>
      <c r="AM3442" s="17"/>
      <c r="AN3442" s="17"/>
      <c r="AO3442" s="17"/>
      <c r="AP3442" s="17"/>
      <c r="AQ3442" s="17"/>
      <c r="AR3442" s="17"/>
      <c r="AS3442" s="17"/>
      <c r="AT3442" s="17"/>
      <c r="AU3442" s="17"/>
      <c r="AV3442" s="17"/>
      <c r="AW3442" s="17"/>
      <c r="AX3442" s="17"/>
      <c r="AY3442" s="17"/>
    </row>
    <row r="3443" spans="2:51">
      <c r="B3443" s="6" t="s">
        <v>663</v>
      </c>
      <c r="C3443" s="17"/>
      <c r="D3443" s="17"/>
      <c r="E3443" s="17"/>
      <c r="F3443" s="17"/>
      <c r="G3443" s="17"/>
      <c r="H3443" s="17"/>
      <c r="I3443" s="17"/>
      <c r="J3443" s="17"/>
      <c r="K3443" s="17"/>
      <c r="L3443" s="17"/>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7"/>
      <c r="AI3443" s="17"/>
      <c r="AJ3443" s="17"/>
      <c r="AK3443" s="17"/>
      <c r="AL3443" s="17"/>
      <c r="AM3443" s="17"/>
      <c r="AN3443" s="17"/>
      <c r="AO3443" s="17"/>
      <c r="AP3443" s="17"/>
      <c r="AQ3443" s="17"/>
      <c r="AR3443" s="17"/>
      <c r="AS3443" s="17"/>
      <c r="AT3443" s="17"/>
      <c r="AU3443" s="17"/>
      <c r="AV3443" s="17"/>
      <c r="AW3443" s="17"/>
      <c r="AX3443" s="17"/>
      <c r="AY3443" s="17"/>
    </row>
    <row r="3444" spans="2:51">
      <c r="B3444" s="25" t="s">
        <v>59</v>
      </c>
      <c r="C3444" s="17"/>
      <c r="D3444" s="17"/>
      <c r="E3444" s="17"/>
      <c r="F3444" s="17"/>
      <c r="G3444" s="17"/>
      <c r="H3444" s="17"/>
      <c r="I3444" s="17"/>
      <c r="J3444" s="17"/>
      <c r="K3444" s="17"/>
      <c r="L3444" s="17"/>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7"/>
      <c r="AI3444" s="17"/>
      <c r="AJ3444" s="17"/>
      <c r="AK3444" s="17"/>
      <c r="AL3444" s="17"/>
      <c r="AM3444" s="17"/>
      <c r="AN3444" s="17"/>
      <c r="AO3444" s="17"/>
      <c r="AP3444" s="17"/>
      <c r="AQ3444" s="17"/>
      <c r="AR3444" s="17"/>
      <c r="AS3444" s="17"/>
      <c r="AT3444" s="17"/>
      <c r="AU3444" s="17"/>
      <c r="AV3444" s="17"/>
      <c r="AW3444" s="17"/>
      <c r="AX3444" s="17"/>
      <c r="AY3444" s="17"/>
    </row>
    <row r="3445" spans="2:51">
      <c r="B3445" t="s">
        <v>133</v>
      </c>
      <c r="C3445" s="17">
        <v>6.6242606224584999E-2</v>
      </c>
      <c r="D3445" s="17">
        <v>6.5519988960266201E-2</v>
      </c>
      <c r="E3445" s="17">
        <v>6.6822629058786706E-2</v>
      </c>
      <c r="F3445" s="17"/>
      <c r="G3445" s="17">
        <v>8.2617964577424305E-2</v>
      </c>
      <c r="H3445" s="17">
        <v>8.1983150516098599E-2</v>
      </c>
      <c r="I3445" s="17">
        <v>6.89191150514602E-2</v>
      </c>
      <c r="J3445" s="17">
        <v>6.8324602622257605E-2</v>
      </c>
      <c r="K3445" s="17">
        <v>5.2375360744719802E-2</v>
      </c>
      <c r="L3445" s="17">
        <v>5.3381624340022998E-2</v>
      </c>
      <c r="M3445" s="17"/>
      <c r="N3445" s="17">
        <v>5.9204887731122202E-2</v>
      </c>
      <c r="O3445" s="17">
        <v>7.14193604676545E-2</v>
      </c>
      <c r="P3445" s="17">
        <v>6.1507783916713903E-2</v>
      </c>
      <c r="Q3445" s="17">
        <v>7.3131453706532998E-2</v>
      </c>
      <c r="R3445" s="17"/>
      <c r="S3445" s="17">
        <v>8.9214058505030697E-2</v>
      </c>
      <c r="T3445" s="17">
        <v>8.9513713360645494E-2</v>
      </c>
      <c r="U3445" s="17">
        <v>5.2974560087892197E-2</v>
      </c>
      <c r="V3445" s="17">
        <v>7.2317620565256299E-2</v>
      </c>
      <c r="W3445" s="17">
        <v>4.3431236397852499E-2</v>
      </c>
      <c r="X3445" s="17">
        <v>5.1407475549415299E-2</v>
      </c>
      <c r="Y3445" s="17">
        <v>7.2109357631349194E-2</v>
      </c>
      <c r="Z3445" s="17">
        <v>3.5126893135628202E-2</v>
      </c>
      <c r="AA3445" s="17">
        <v>6.7960454097767201E-2</v>
      </c>
      <c r="AB3445" s="17">
        <v>3.7760201951785199E-2</v>
      </c>
      <c r="AC3445" s="17">
        <v>5.9319424156127801E-2</v>
      </c>
      <c r="AD3445" s="17">
        <v>7.2524978572941198E-2</v>
      </c>
      <c r="AE3445" s="17"/>
      <c r="AF3445" s="17">
        <v>8.6000426169415306E-2</v>
      </c>
      <c r="AG3445" s="17">
        <v>5.2601528699405903E-2</v>
      </c>
      <c r="AH3445" s="17">
        <v>3.8804921049278199E-2</v>
      </c>
      <c r="AI3445" s="17"/>
      <c r="AJ3445" s="17">
        <v>9.0713052860698501E-2</v>
      </c>
      <c r="AK3445" s="17">
        <v>5.94538081703372E-2</v>
      </c>
      <c r="AL3445" s="17">
        <v>4.3146332820512903E-2</v>
      </c>
      <c r="AM3445" s="17"/>
      <c r="AN3445" s="17">
        <v>7.5094562545779106E-2</v>
      </c>
      <c r="AO3445" s="17">
        <v>7.4213227611205301E-2</v>
      </c>
      <c r="AP3445" s="17">
        <v>6.1186351592023701E-2</v>
      </c>
      <c r="AQ3445" s="17">
        <v>7.36643175439122E-2</v>
      </c>
      <c r="AR3445" s="17">
        <v>6.5086981124143295E-2</v>
      </c>
      <c r="AS3445" s="17"/>
      <c r="AT3445" s="17">
        <v>6.38532976234788E-2</v>
      </c>
      <c r="AU3445" s="17">
        <v>8.7499532413792797E-2</v>
      </c>
      <c r="AV3445" s="17"/>
      <c r="AW3445" s="17">
        <v>6.0245516901021402E-2</v>
      </c>
      <c r="AX3445" s="17">
        <v>7.9704295180845902E-2</v>
      </c>
      <c r="AY3445" s="17">
        <v>6.90335401381659E-2</v>
      </c>
    </row>
    <row r="3446" spans="2:51">
      <c r="B3446" t="s">
        <v>134</v>
      </c>
      <c r="C3446" s="17">
        <v>0.26754620343948199</v>
      </c>
      <c r="D3446" s="17">
        <v>0.22229304625079399</v>
      </c>
      <c r="E3446" s="17">
        <v>0.31091650557112399</v>
      </c>
      <c r="F3446" s="17"/>
      <c r="G3446" s="17">
        <v>0.302955698399758</v>
      </c>
      <c r="H3446" s="17">
        <v>0.31756260919602303</v>
      </c>
      <c r="I3446" s="17">
        <v>0.27863688034827599</v>
      </c>
      <c r="J3446" s="17">
        <v>0.25236852915986502</v>
      </c>
      <c r="K3446" s="17">
        <v>0.25656808438455397</v>
      </c>
      <c r="L3446" s="17">
        <v>0.22604664885772599</v>
      </c>
      <c r="M3446" s="17"/>
      <c r="N3446" s="17">
        <v>0.22516692633086199</v>
      </c>
      <c r="O3446" s="17">
        <v>0.249419742418033</v>
      </c>
      <c r="P3446" s="17">
        <v>0.305181631977467</v>
      </c>
      <c r="Q3446" s="17">
        <v>0.29806269009881098</v>
      </c>
      <c r="R3446" s="17"/>
      <c r="S3446" s="17">
        <v>0.24361636124692501</v>
      </c>
      <c r="T3446" s="17">
        <v>0.26738238851721702</v>
      </c>
      <c r="U3446" s="17">
        <v>0.30043238587812698</v>
      </c>
      <c r="V3446" s="17">
        <v>0.26786927815354999</v>
      </c>
      <c r="W3446" s="17">
        <v>0.31446556208962401</v>
      </c>
      <c r="X3446" s="17">
        <v>0.26895980887538201</v>
      </c>
      <c r="Y3446" s="17">
        <v>0.284079076438573</v>
      </c>
      <c r="Z3446" s="17">
        <v>0.248602249569501</v>
      </c>
      <c r="AA3446" s="17">
        <v>0.25678717529510903</v>
      </c>
      <c r="AB3446" s="17">
        <v>0.25310887987525499</v>
      </c>
      <c r="AC3446" s="17">
        <v>0.24754834656392599</v>
      </c>
      <c r="AD3446" s="17">
        <v>0.24624788392493899</v>
      </c>
      <c r="AE3446" s="17"/>
      <c r="AF3446" s="17">
        <v>0.29343770282538301</v>
      </c>
      <c r="AG3446" s="17">
        <v>0.243160088222904</v>
      </c>
      <c r="AH3446" s="17">
        <v>0.27416076373649501</v>
      </c>
      <c r="AI3446" s="17"/>
      <c r="AJ3446" s="17">
        <v>0.26889085436464499</v>
      </c>
      <c r="AK3446" s="17">
        <v>0.26175683458983101</v>
      </c>
      <c r="AL3446" s="17">
        <v>0.21416236400779201</v>
      </c>
      <c r="AM3446" s="17"/>
      <c r="AN3446" s="17">
        <v>0.28263521136299602</v>
      </c>
      <c r="AO3446" s="17">
        <v>0.297366531535595</v>
      </c>
      <c r="AP3446" s="17">
        <v>0.23259424560199701</v>
      </c>
      <c r="AQ3446" s="17">
        <v>0.236682054355973</v>
      </c>
      <c r="AR3446" s="17">
        <v>0.21345185972112399</v>
      </c>
      <c r="AS3446" s="17"/>
      <c r="AT3446" s="17">
        <v>0.271964179224219</v>
      </c>
      <c r="AU3446" s="17">
        <v>0.23857888139323499</v>
      </c>
      <c r="AV3446" s="17"/>
      <c r="AW3446" s="17">
        <v>0.208669967646612</v>
      </c>
      <c r="AX3446" s="17">
        <v>0.37804202095155898</v>
      </c>
      <c r="AY3446" s="17">
        <v>0.30091145923691398</v>
      </c>
    </row>
    <row r="3447" spans="2:51">
      <c r="B3447" t="s">
        <v>135</v>
      </c>
      <c r="C3447" s="17">
        <v>0.25828695945803498</v>
      </c>
      <c r="D3447" s="17">
        <v>0.229749594294133</v>
      </c>
      <c r="E3447" s="17">
        <v>0.28559705406653801</v>
      </c>
      <c r="F3447" s="17"/>
      <c r="G3447" s="17">
        <v>0.23914687911935201</v>
      </c>
      <c r="H3447" s="17">
        <v>0.25967357742059</v>
      </c>
      <c r="I3447" s="17">
        <v>0.23915375322919999</v>
      </c>
      <c r="J3447" s="17">
        <v>0.26408885436920099</v>
      </c>
      <c r="K3447" s="17">
        <v>0.28285660276075802</v>
      </c>
      <c r="L3447" s="17">
        <v>0.25831438145317198</v>
      </c>
      <c r="M3447" s="17"/>
      <c r="N3447" s="17">
        <v>0.230743439778301</v>
      </c>
      <c r="O3447" s="17">
        <v>0.26425857396867902</v>
      </c>
      <c r="P3447" s="17">
        <v>0.25056278039643098</v>
      </c>
      <c r="Q3447" s="17">
        <v>0.289606136576955</v>
      </c>
      <c r="R3447" s="17"/>
      <c r="S3447" s="17">
        <v>0.22063586968760299</v>
      </c>
      <c r="T3447" s="17">
        <v>0.238968322565066</v>
      </c>
      <c r="U3447" s="17">
        <v>0.24408051260164801</v>
      </c>
      <c r="V3447" s="17">
        <v>0.27673952423666398</v>
      </c>
      <c r="W3447" s="17">
        <v>0.249097903638755</v>
      </c>
      <c r="X3447" s="17">
        <v>0.287362405147291</v>
      </c>
      <c r="Y3447" s="17">
        <v>0.241463340824038</v>
      </c>
      <c r="Z3447" s="17">
        <v>0.27803993026993401</v>
      </c>
      <c r="AA3447" s="17">
        <v>0.27888611384809198</v>
      </c>
      <c r="AB3447" s="17">
        <v>0.25391194277852602</v>
      </c>
      <c r="AC3447" s="17">
        <v>0.31384648286433797</v>
      </c>
      <c r="AD3447" s="17">
        <v>0.31601886034037702</v>
      </c>
      <c r="AE3447" s="17"/>
      <c r="AF3447" s="17">
        <v>0.24688737644834499</v>
      </c>
      <c r="AG3447" s="17">
        <v>0.252846007091727</v>
      </c>
      <c r="AH3447" s="17">
        <v>0.30677596723878903</v>
      </c>
      <c r="AI3447" s="17"/>
      <c r="AJ3447" s="17">
        <v>0.261093709657229</v>
      </c>
      <c r="AK3447" s="17">
        <v>0.255643492089488</v>
      </c>
      <c r="AL3447" s="17">
        <v>0.27325151775963402</v>
      </c>
      <c r="AM3447" s="17"/>
      <c r="AN3447" s="17">
        <v>0.27637578679444502</v>
      </c>
      <c r="AO3447" s="17">
        <v>0.26236053720146602</v>
      </c>
      <c r="AP3447" s="17">
        <v>0.26011947698466698</v>
      </c>
      <c r="AQ3447" s="17">
        <v>0.22535777008704699</v>
      </c>
      <c r="AR3447" s="17">
        <v>0.214692619990758</v>
      </c>
      <c r="AS3447" s="17"/>
      <c r="AT3447" s="17">
        <v>0.25535264109202899</v>
      </c>
      <c r="AU3447" s="17">
        <v>0.28216654246253903</v>
      </c>
      <c r="AV3447" s="17"/>
      <c r="AW3447" s="17">
        <v>0.227335376591599</v>
      </c>
      <c r="AX3447" s="17">
        <v>0.26961471419316202</v>
      </c>
      <c r="AY3447" s="17">
        <v>0.28870321318189301</v>
      </c>
    </row>
    <row r="3448" spans="2:51">
      <c r="B3448" t="s">
        <v>136</v>
      </c>
      <c r="C3448" s="17">
        <v>0.23971781847688201</v>
      </c>
      <c r="D3448" s="17">
        <v>0.291215836203008</v>
      </c>
      <c r="E3448" s="17">
        <v>0.19051673770809299</v>
      </c>
      <c r="F3448" s="17"/>
      <c r="G3448" s="17">
        <v>0.236380524055885</v>
      </c>
      <c r="H3448" s="17">
        <v>0.20077540262650001</v>
      </c>
      <c r="I3448" s="17">
        <v>0.230388139836913</v>
      </c>
      <c r="J3448" s="17">
        <v>0.22830729277054601</v>
      </c>
      <c r="K3448" s="17">
        <v>0.238088849315755</v>
      </c>
      <c r="L3448" s="17">
        <v>0.28537168002143898</v>
      </c>
      <c r="M3448" s="17"/>
      <c r="N3448" s="17">
        <v>0.30947300275781098</v>
      </c>
      <c r="O3448" s="17">
        <v>0.23835297770189401</v>
      </c>
      <c r="P3448" s="17">
        <v>0.212895754855111</v>
      </c>
      <c r="Q3448" s="17">
        <v>0.18839134471232799</v>
      </c>
      <c r="R3448" s="17"/>
      <c r="S3448" s="17">
        <v>0.27969029090216102</v>
      </c>
      <c r="T3448" s="17">
        <v>0.25941730599109603</v>
      </c>
      <c r="U3448" s="17">
        <v>0.21873320930276399</v>
      </c>
      <c r="V3448" s="17">
        <v>0.21830346710387999</v>
      </c>
      <c r="W3448" s="17">
        <v>0.23249826171743401</v>
      </c>
      <c r="X3448" s="17">
        <v>0.21260829209061799</v>
      </c>
      <c r="Y3448" s="17">
        <v>0.274740097865037</v>
      </c>
      <c r="Z3448" s="17">
        <v>0.276567300916709</v>
      </c>
      <c r="AA3448" s="17">
        <v>0.21820543597054701</v>
      </c>
      <c r="AB3448" s="17">
        <v>0.243696478879109</v>
      </c>
      <c r="AC3448" s="17">
        <v>0.18970906905821</v>
      </c>
      <c r="AD3448" s="17">
        <v>0.17652579370743399</v>
      </c>
      <c r="AE3448" s="17"/>
      <c r="AF3448" s="17">
        <v>0.21509808632876101</v>
      </c>
      <c r="AG3448" s="17">
        <v>0.28240289919961797</v>
      </c>
      <c r="AH3448" s="17">
        <v>0.188959584528753</v>
      </c>
      <c r="AI3448" s="17"/>
      <c r="AJ3448" s="17">
        <v>0.227477226871664</v>
      </c>
      <c r="AK3448" s="17">
        <v>0.26750695932309698</v>
      </c>
      <c r="AL3448" s="17">
        <v>0.291962390689884</v>
      </c>
      <c r="AM3448" s="17"/>
      <c r="AN3448" s="17">
        <v>0.192881702761864</v>
      </c>
      <c r="AO3448" s="17">
        <v>0.21615316841677301</v>
      </c>
      <c r="AP3448" s="17">
        <v>0.27284400662711</v>
      </c>
      <c r="AQ3448" s="17">
        <v>0.30381133287134299</v>
      </c>
      <c r="AR3448" s="17">
        <v>0.33963143708233001</v>
      </c>
      <c r="AS3448" s="17"/>
      <c r="AT3448" s="17">
        <v>0.241760300550353</v>
      </c>
      <c r="AU3448" s="17">
        <v>0.217782339194455</v>
      </c>
      <c r="AV3448" s="17"/>
      <c r="AW3448" s="17">
        <v>0.31620740527473101</v>
      </c>
      <c r="AX3448" s="17">
        <v>0.17567125831630301</v>
      </c>
      <c r="AY3448" s="17">
        <v>0.17447860330694401</v>
      </c>
    </row>
    <row r="3449" spans="2:51">
      <c r="B3449" t="s">
        <v>137</v>
      </c>
      <c r="C3449" s="17">
        <v>9.7569689930640802E-2</v>
      </c>
      <c r="D3449" s="17">
        <v>0.14381763660480401</v>
      </c>
      <c r="E3449" s="17">
        <v>5.3405599159873599E-2</v>
      </c>
      <c r="F3449" s="17"/>
      <c r="G3449" s="17">
        <v>6.8246156044970696E-2</v>
      </c>
      <c r="H3449" s="17">
        <v>7.4167351546243598E-2</v>
      </c>
      <c r="I3449" s="17">
        <v>0.10274549897137</v>
      </c>
      <c r="J3449" s="17">
        <v>0.11000432783811</v>
      </c>
      <c r="K3449" s="17">
        <v>0.103327294941092</v>
      </c>
      <c r="L3449" s="17">
        <v>0.11131509156500401</v>
      </c>
      <c r="M3449" s="17"/>
      <c r="N3449" s="17">
        <v>0.13798560771348201</v>
      </c>
      <c r="O3449" s="17">
        <v>9.9378025182621205E-2</v>
      </c>
      <c r="P3449" s="17">
        <v>8.6750141048633406E-2</v>
      </c>
      <c r="Q3449" s="17">
        <v>6.0454324879770503E-2</v>
      </c>
      <c r="R3449" s="17"/>
      <c r="S3449" s="17">
        <v>0.10523610606933199</v>
      </c>
      <c r="T3449" s="17">
        <v>7.6233216391729294E-2</v>
      </c>
      <c r="U3449" s="17">
        <v>0.10868401881536401</v>
      </c>
      <c r="V3449" s="17">
        <v>0.114894427546423</v>
      </c>
      <c r="W3449" s="17">
        <v>8.5785234562350404E-2</v>
      </c>
      <c r="X3449" s="17">
        <v>8.7525805125859904E-2</v>
      </c>
      <c r="Y3449" s="17">
        <v>7.5371167963109706E-2</v>
      </c>
      <c r="Z3449" s="17">
        <v>0.103664763364765</v>
      </c>
      <c r="AA3449" s="17">
        <v>0.101327319295876</v>
      </c>
      <c r="AB3449" s="17">
        <v>0.13677837234156801</v>
      </c>
      <c r="AC3449" s="17">
        <v>8.6108469044115898E-2</v>
      </c>
      <c r="AD3449" s="17">
        <v>9.6308285096395593E-2</v>
      </c>
      <c r="AE3449" s="17"/>
      <c r="AF3449" s="17">
        <v>9.3075830727629302E-2</v>
      </c>
      <c r="AG3449" s="17">
        <v>0.11676986826538201</v>
      </c>
      <c r="AH3449" s="17">
        <v>6.50453886440297E-2</v>
      </c>
      <c r="AI3449" s="17"/>
      <c r="AJ3449" s="17">
        <v>0.100878787098849</v>
      </c>
      <c r="AK3449" s="17">
        <v>9.3804675076517394E-2</v>
      </c>
      <c r="AL3449" s="17">
        <v>0.12861125299373699</v>
      </c>
      <c r="AM3449" s="17"/>
      <c r="AN3449" s="17">
        <v>7.4824168146705297E-2</v>
      </c>
      <c r="AO3449" s="17">
        <v>7.8606028538518002E-2</v>
      </c>
      <c r="AP3449" s="17">
        <v>0.116061520114615</v>
      </c>
      <c r="AQ3449" s="17">
        <v>0.12298509345035399</v>
      </c>
      <c r="AR3449" s="17">
        <v>0.14088700566824</v>
      </c>
      <c r="AS3449" s="17"/>
      <c r="AT3449" s="17">
        <v>9.9858295730480398E-2</v>
      </c>
      <c r="AU3449" s="17">
        <v>7.7339415269982503E-2</v>
      </c>
      <c r="AV3449" s="17"/>
      <c r="AW3449" s="17">
        <v>0.15147103638578099</v>
      </c>
      <c r="AX3449" s="17">
        <v>3.9935614330309802E-2</v>
      </c>
      <c r="AY3449" s="17">
        <v>5.50386696090258E-2</v>
      </c>
    </row>
    <row r="3450" spans="2:51">
      <c r="B3450" t="s">
        <v>119</v>
      </c>
      <c r="C3450" s="17">
        <v>7.0636722470375599E-2</v>
      </c>
      <c r="D3450" s="17">
        <v>4.7403897686994503E-2</v>
      </c>
      <c r="E3450" s="17">
        <v>9.2741474435584101E-2</v>
      </c>
      <c r="F3450" s="17"/>
      <c r="G3450" s="17">
        <v>7.0652777802610103E-2</v>
      </c>
      <c r="H3450" s="17">
        <v>6.5837908694544894E-2</v>
      </c>
      <c r="I3450" s="17">
        <v>8.0156612562781906E-2</v>
      </c>
      <c r="J3450" s="17">
        <v>7.6906393240021201E-2</v>
      </c>
      <c r="K3450" s="17">
        <v>6.6783807853120394E-2</v>
      </c>
      <c r="L3450" s="17">
        <v>6.5570573762635601E-2</v>
      </c>
      <c r="M3450" s="17"/>
      <c r="N3450" s="17">
        <v>3.7426135688422298E-2</v>
      </c>
      <c r="O3450" s="17">
        <v>7.7171320261117907E-2</v>
      </c>
      <c r="P3450" s="17">
        <v>8.3101907805643804E-2</v>
      </c>
      <c r="Q3450" s="17">
        <v>9.0354050025602206E-2</v>
      </c>
      <c r="R3450" s="17"/>
      <c r="S3450" s="17">
        <v>6.1607313588948401E-2</v>
      </c>
      <c r="T3450" s="17">
        <v>6.8485053174245497E-2</v>
      </c>
      <c r="U3450" s="17">
        <v>7.5095313314204895E-2</v>
      </c>
      <c r="V3450" s="17">
        <v>4.98756823942266E-2</v>
      </c>
      <c r="W3450" s="17">
        <v>7.4721801593983894E-2</v>
      </c>
      <c r="X3450" s="17">
        <v>9.2136213211433698E-2</v>
      </c>
      <c r="Y3450" s="17">
        <v>5.2236959277892403E-2</v>
      </c>
      <c r="Z3450" s="17">
        <v>5.7998862743463699E-2</v>
      </c>
      <c r="AA3450" s="17">
        <v>7.6833501492608203E-2</v>
      </c>
      <c r="AB3450" s="17">
        <v>7.4744124173757698E-2</v>
      </c>
      <c r="AC3450" s="17">
        <v>0.103468208313283</v>
      </c>
      <c r="AD3450" s="17">
        <v>9.2374198357913107E-2</v>
      </c>
      <c r="AE3450" s="17"/>
      <c r="AF3450" s="17">
        <v>6.55005775004667E-2</v>
      </c>
      <c r="AG3450" s="17">
        <v>5.2219608520962003E-2</v>
      </c>
      <c r="AH3450" s="17">
        <v>0.126253374802655</v>
      </c>
      <c r="AI3450" s="17"/>
      <c r="AJ3450" s="17">
        <v>5.0946369146914097E-2</v>
      </c>
      <c r="AK3450" s="17">
        <v>6.1834230750729503E-2</v>
      </c>
      <c r="AL3450" s="17">
        <v>4.88661417284404E-2</v>
      </c>
      <c r="AM3450" s="17"/>
      <c r="AN3450" s="17">
        <v>9.8188568388210204E-2</v>
      </c>
      <c r="AO3450" s="17">
        <v>7.13005066964425E-2</v>
      </c>
      <c r="AP3450" s="17">
        <v>5.7194399079588003E-2</v>
      </c>
      <c r="AQ3450" s="17">
        <v>3.7499431691370599E-2</v>
      </c>
      <c r="AR3450" s="17">
        <v>2.62500964134041E-2</v>
      </c>
      <c r="AS3450" s="17"/>
      <c r="AT3450" s="17">
        <v>6.7211285779440202E-2</v>
      </c>
      <c r="AU3450" s="17">
        <v>9.6633289265994904E-2</v>
      </c>
      <c r="AV3450" s="17"/>
      <c r="AW3450" s="17">
        <v>3.6070697200254999E-2</v>
      </c>
      <c r="AX3450" s="17">
        <v>5.7032097027820298E-2</v>
      </c>
      <c r="AY3450" s="17">
        <v>0.11183451452705701</v>
      </c>
    </row>
    <row r="3451" spans="2:51">
      <c r="B3451" t="s">
        <v>138</v>
      </c>
      <c r="C3451" s="17">
        <v>0.33378880966406699</v>
      </c>
      <c r="D3451" s="17">
        <v>0.28781303521106</v>
      </c>
      <c r="E3451" s="17">
        <v>0.37773913462991099</v>
      </c>
      <c r="F3451" s="17"/>
      <c r="G3451" s="17">
        <v>0.38557366297718199</v>
      </c>
      <c r="H3451" s="17">
        <v>0.39954575971212197</v>
      </c>
      <c r="I3451" s="17">
        <v>0.34755599539973597</v>
      </c>
      <c r="J3451" s="17">
        <v>0.320693131782122</v>
      </c>
      <c r="K3451" s="17">
        <v>0.30894344512927402</v>
      </c>
      <c r="L3451" s="17">
        <v>0.27942827319774899</v>
      </c>
      <c r="M3451" s="17"/>
      <c r="N3451" s="17">
        <v>0.28437181406198397</v>
      </c>
      <c r="O3451" s="17">
        <v>0.32083910288568801</v>
      </c>
      <c r="P3451" s="17">
        <v>0.36668941589418103</v>
      </c>
      <c r="Q3451" s="17">
        <v>0.37119414380534399</v>
      </c>
      <c r="R3451" s="17"/>
      <c r="S3451" s="17">
        <v>0.33283041975195599</v>
      </c>
      <c r="T3451" s="17">
        <v>0.35689610187786303</v>
      </c>
      <c r="U3451" s="17">
        <v>0.35340694596601901</v>
      </c>
      <c r="V3451" s="17">
        <v>0.34018689871880597</v>
      </c>
      <c r="W3451" s="17">
        <v>0.35789679848747702</v>
      </c>
      <c r="X3451" s="17">
        <v>0.32036728442479701</v>
      </c>
      <c r="Y3451" s="17">
        <v>0.35618843406992301</v>
      </c>
      <c r="Z3451" s="17">
        <v>0.283729142705129</v>
      </c>
      <c r="AA3451" s="17">
        <v>0.32474762939287599</v>
      </c>
      <c r="AB3451" s="17">
        <v>0.29086908182704002</v>
      </c>
      <c r="AC3451" s="17">
        <v>0.306867770720054</v>
      </c>
      <c r="AD3451" s="17">
        <v>0.31877286249788001</v>
      </c>
      <c r="AE3451" s="17"/>
      <c r="AF3451" s="17">
        <v>0.37943812899479801</v>
      </c>
      <c r="AG3451" s="17">
        <v>0.29576161692231001</v>
      </c>
      <c r="AH3451" s="17">
        <v>0.31296568478577302</v>
      </c>
      <c r="AI3451" s="17"/>
      <c r="AJ3451" s="17">
        <v>0.35960390722534402</v>
      </c>
      <c r="AK3451" s="17">
        <v>0.32121064276016797</v>
      </c>
      <c r="AL3451" s="17">
        <v>0.25730869682830498</v>
      </c>
      <c r="AM3451" s="17"/>
      <c r="AN3451" s="17">
        <v>0.35772977390877603</v>
      </c>
      <c r="AO3451" s="17">
        <v>0.37157975914680003</v>
      </c>
      <c r="AP3451" s="17">
        <v>0.29378059719402</v>
      </c>
      <c r="AQ3451" s="17">
        <v>0.31034637189988501</v>
      </c>
      <c r="AR3451" s="17">
        <v>0.27853884084526698</v>
      </c>
      <c r="AS3451" s="17"/>
      <c r="AT3451" s="17">
        <v>0.33581747684769703</v>
      </c>
      <c r="AU3451" s="17">
        <v>0.32607841380702801</v>
      </c>
      <c r="AV3451" s="17"/>
      <c r="AW3451" s="17">
        <v>0.26891548454763298</v>
      </c>
      <c r="AX3451" s="17">
        <v>0.45774631613240502</v>
      </c>
      <c r="AY3451" s="17">
        <v>0.36994499937508002</v>
      </c>
    </row>
    <row r="3452" spans="2:51">
      <c r="B3452" t="s">
        <v>139</v>
      </c>
      <c r="C3452" s="17">
        <v>0.33728750840752297</v>
      </c>
      <c r="D3452" s="17">
        <v>0.43503347280781202</v>
      </c>
      <c r="E3452" s="17">
        <v>0.24392233686796699</v>
      </c>
      <c r="F3452" s="17"/>
      <c r="G3452" s="17">
        <v>0.30462668010085597</v>
      </c>
      <c r="H3452" s="17">
        <v>0.274942754172743</v>
      </c>
      <c r="I3452" s="17">
        <v>0.33313363880828201</v>
      </c>
      <c r="J3452" s="17">
        <v>0.33831162060865599</v>
      </c>
      <c r="K3452" s="17">
        <v>0.34141614425684802</v>
      </c>
      <c r="L3452" s="17">
        <v>0.396686771586444</v>
      </c>
      <c r="M3452" s="17"/>
      <c r="N3452" s="17">
        <v>0.44745861047129298</v>
      </c>
      <c r="O3452" s="17">
        <v>0.33773100288451502</v>
      </c>
      <c r="P3452" s="17">
        <v>0.29964589590374502</v>
      </c>
      <c r="Q3452" s="17">
        <v>0.248845669592099</v>
      </c>
      <c r="R3452" s="17"/>
      <c r="S3452" s="17">
        <v>0.384926396971493</v>
      </c>
      <c r="T3452" s="17">
        <v>0.335650522382825</v>
      </c>
      <c r="U3452" s="17">
        <v>0.32741722811812801</v>
      </c>
      <c r="V3452" s="17">
        <v>0.33319789465030297</v>
      </c>
      <c r="W3452" s="17">
        <v>0.31828349627978397</v>
      </c>
      <c r="X3452" s="17">
        <v>0.30013409721647799</v>
      </c>
      <c r="Y3452" s="17">
        <v>0.350111265828147</v>
      </c>
      <c r="Z3452" s="17">
        <v>0.38023206428147299</v>
      </c>
      <c r="AA3452" s="17">
        <v>0.319532755266424</v>
      </c>
      <c r="AB3452" s="17">
        <v>0.38047485122067698</v>
      </c>
      <c r="AC3452" s="17">
        <v>0.27581753810232601</v>
      </c>
      <c r="AD3452" s="17">
        <v>0.27283407880382898</v>
      </c>
      <c r="AE3452" s="17"/>
      <c r="AF3452" s="17">
        <v>0.30817391705639102</v>
      </c>
      <c r="AG3452" s="17">
        <v>0.39917276746500102</v>
      </c>
      <c r="AH3452" s="17">
        <v>0.25400497317278298</v>
      </c>
      <c r="AI3452" s="17"/>
      <c r="AJ3452" s="17">
        <v>0.32835601397051301</v>
      </c>
      <c r="AK3452" s="17">
        <v>0.361311634399614</v>
      </c>
      <c r="AL3452" s="17">
        <v>0.42057364368361999</v>
      </c>
      <c r="AM3452" s="17"/>
      <c r="AN3452" s="17">
        <v>0.26770587090856901</v>
      </c>
      <c r="AO3452" s="17">
        <v>0.29475919695529101</v>
      </c>
      <c r="AP3452" s="17">
        <v>0.38890552674172502</v>
      </c>
      <c r="AQ3452" s="17">
        <v>0.42679642632169701</v>
      </c>
      <c r="AR3452" s="17">
        <v>0.48051844275057098</v>
      </c>
      <c r="AS3452" s="17"/>
      <c r="AT3452" s="17">
        <v>0.34161859628083302</v>
      </c>
      <c r="AU3452" s="17">
        <v>0.295121754464438</v>
      </c>
      <c r="AV3452" s="17"/>
      <c r="AW3452" s="17">
        <v>0.46767844166051298</v>
      </c>
      <c r="AX3452" s="17">
        <v>0.21560687264661299</v>
      </c>
      <c r="AY3452" s="17">
        <v>0.22951727291596999</v>
      </c>
    </row>
    <row r="3453" spans="2:51">
      <c r="B3453" t="s">
        <v>140</v>
      </c>
      <c r="C3453" s="17">
        <v>-3.4986987434560998E-3</v>
      </c>
      <c r="D3453" s="17">
        <v>-0.14722043759675099</v>
      </c>
      <c r="E3453" s="17">
        <v>0.133816797761944</v>
      </c>
      <c r="F3453" s="17"/>
      <c r="G3453" s="17">
        <v>8.0946982876325804E-2</v>
      </c>
      <c r="H3453" s="17">
        <v>0.124603005539379</v>
      </c>
      <c r="I3453" s="17">
        <v>1.44223565914535E-2</v>
      </c>
      <c r="J3453" s="17">
        <v>-1.76184888265336E-2</v>
      </c>
      <c r="K3453" s="17">
        <v>-3.2472699127573799E-2</v>
      </c>
      <c r="L3453" s="17">
        <v>-0.117258498388695</v>
      </c>
      <c r="M3453" s="17"/>
      <c r="N3453" s="17">
        <v>-0.16308679640930901</v>
      </c>
      <c r="O3453" s="17">
        <v>-1.6891899998827301E-2</v>
      </c>
      <c r="P3453" s="17">
        <v>6.7043519990436007E-2</v>
      </c>
      <c r="Q3453" s="17">
        <v>0.122348474213245</v>
      </c>
      <c r="R3453" s="17"/>
      <c r="S3453" s="17">
        <v>-5.2095977219536897E-2</v>
      </c>
      <c r="T3453" s="17">
        <v>2.1245579495037598E-2</v>
      </c>
      <c r="U3453" s="17">
        <v>2.5989717847891801E-2</v>
      </c>
      <c r="V3453" s="17">
        <v>6.98900406850378E-3</v>
      </c>
      <c r="W3453" s="17">
        <v>3.9613302207692297E-2</v>
      </c>
      <c r="X3453" s="17">
        <v>2.0233187208319299E-2</v>
      </c>
      <c r="Y3453" s="17">
        <v>6.0771682417761798E-3</v>
      </c>
      <c r="Z3453" s="17">
        <v>-9.6502921576344505E-2</v>
      </c>
      <c r="AA3453" s="17">
        <v>5.2148741264522701E-3</v>
      </c>
      <c r="AB3453" s="17">
        <v>-8.9605769393637194E-2</v>
      </c>
      <c r="AC3453" s="17">
        <v>3.1050232617728199E-2</v>
      </c>
      <c r="AD3453" s="17">
        <v>4.5938783694051098E-2</v>
      </c>
      <c r="AE3453" s="17"/>
      <c r="AF3453" s="17">
        <v>7.1264211938407304E-2</v>
      </c>
      <c r="AG3453" s="17">
        <v>-0.10341115054269</v>
      </c>
      <c r="AH3453" s="17">
        <v>5.8960711612990699E-2</v>
      </c>
      <c r="AI3453" s="17"/>
      <c r="AJ3453" s="17">
        <v>3.12478932548306E-2</v>
      </c>
      <c r="AK3453" s="17">
        <v>-4.0100991639446602E-2</v>
      </c>
      <c r="AL3453" s="17">
        <v>-0.16326494685531501</v>
      </c>
      <c r="AM3453" s="17"/>
      <c r="AN3453" s="17">
        <v>9.0023903000206101E-2</v>
      </c>
      <c r="AO3453" s="17">
        <v>7.6820562191508707E-2</v>
      </c>
      <c r="AP3453" s="17">
        <v>-9.5124929547704698E-2</v>
      </c>
      <c r="AQ3453" s="17">
        <v>-0.116450054421812</v>
      </c>
      <c r="AR3453" s="17">
        <v>-0.20197960190530401</v>
      </c>
      <c r="AS3453" s="17"/>
      <c r="AT3453" s="17">
        <v>-5.8011194331355998E-3</v>
      </c>
      <c r="AU3453" s="17">
        <v>3.0956659342589999E-2</v>
      </c>
      <c r="AV3453" s="17"/>
      <c r="AW3453" s="17">
        <v>-0.19876295711288</v>
      </c>
      <c r="AX3453" s="17">
        <v>0.242139443485793</v>
      </c>
      <c r="AY3453" s="17">
        <v>0.14042772645911</v>
      </c>
    </row>
    <row r="3454" spans="2:51">
      <c r="C3454" s="17"/>
      <c r="D3454" s="17"/>
      <c r="E3454" s="17"/>
      <c r="F3454" s="17"/>
      <c r="G3454" s="17"/>
      <c r="H3454" s="17"/>
      <c r="I3454" s="17"/>
      <c r="J3454" s="17"/>
      <c r="K3454" s="17"/>
      <c r="L3454" s="17"/>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7"/>
      <c r="AI3454" s="17"/>
      <c r="AJ3454" s="17"/>
      <c r="AK3454" s="17"/>
      <c r="AL3454" s="17"/>
      <c r="AM3454" s="17"/>
      <c r="AN3454" s="17"/>
      <c r="AO3454" s="17"/>
      <c r="AP3454" s="17"/>
      <c r="AQ3454" s="17"/>
      <c r="AR3454" s="17"/>
      <c r="AS3454" s="17"/>
      <c r="AT3454" s="17"/>
      <c r="AU3454" s="17"/>
      <c r="AV3454" s="17"/>
      <c r="AW3454" s="17"/>
      <c r="AX3454" s="17"/>
      <c r="AY3454" s="17"/>
    </row>
    <row r="3455" spans="2:51">
      <c r="B3455" s="6" t="s">
        <v>664</v>
      </c>
      <c r="C3455" s="17"/>
      <c r="D3455" s="17"/>
      <c r="E3455" s="17"/>
      <c r="F3455" s="17"/>
      <c r="G3455" s="17"/>
      <c r="H3455" s="17"/>
      <c r="I3455" s="17"/>
      <c r="J3455" s="17"/>
      <c r="K3455" s="17"/>
      <c r="L3455" s="17"/>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7"/>
      <c r="AI3455" s="17"/>
      <c r="AJ3455" s="17"/>
      <c r="AK3455" s="17"/>
      <c r="AL3455" s="17"/>
      <c r="AM3455" s="17"/>
      <c r="AN3455" s="17"/>
      <c r="AO3455" s="17"/>
      <c r="AP3455" s="17"/>
      <c r="AQ3455" s="17"/>
      <c r="AR3455" s="17"/>
      <c r="AS3455" s="17"/>
      <c r="AT3455" s="17"/>
      <c r="AU3455" s="17"/>
      <c r="AV3455" s="17"/>
      <c r="AW3455" s="17"/>
      <c r="AX3455" s="17"/>
      <c r="AY3455" s="17"/>
    </row>
    <row r="3456" spans="2:51">
      <c r="B3456" s="25" t="s">
        <v>59</v>
      </c>
      <c r="C3456" s="17"/>
      <c r="D3456" s="17"/>
      <c r="E3456" s="17"/>
      <c r="F3456" s="17"/>
      <c r="G3456" s="17"/>
      <c r="H3456" s="17"/>
      <c r="I3456" s="17"/>
      <c r="J3456" s="17"/>
      <c r="K3456" s="17"/>
      <c r="L3456" s="17"/>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7"/>
      <c r="AI3456" s="17"/>
      <c r="AJ3456" s="17"/>
      <c r="AK3456" s="17"/>
      <c r="AL3456" s="17"/>
      <c r="AM3456" s="17"/>
      <c r="AN3456" s="17"/>
      <c r="AO3456" s="17"/>
      <c r="AP3456" s="17"/>
      <c r="AQ3456" s="17"/>
      <c r="AR3456" s="17"/>
      <c r="AS3456" s="17"/>
      <c r="AT3456" s="17"/>
      <c r="AU3456" s="17"/>
      <c r="AV3456" s="17"/>
      <c r="AW3456" s="17"/>
      <c r="AX3456" s="17"/>
      <c r="AY3456" s="17"/>
    </row>
    <row r="3457" spans="2:51">
      <c r="B3457" t="s">
        <v>133</v>
      </c>
      <c r="C3457" s="17">
        <v>0.13314194647229599</v>
      </c>
      <c r="D3457" s="17">
        <v>0.17926338412682299</v>
      </c>
      <c r="E3457" s="17">
        <v>8.8718526034565495E-2</v>
      </c>
      <c r="F3457" s="17"/>
      <c r="G3457" s="17">
        <v>0.111854568038099</v>
      </c>
      <c r="H3457" s="17">
        <v>0.10794385757373499</v>
      </c>
      <c r="I3457" s="17">
        <v>0.15224967479867299</v>
      </c>
      <c r="J3457" s="17">
        <v>0.14526045313147701</v>
      </c>
      <c r="K3457" s="17">
        <v>0.131327036556104</v>
      </c>
      <c r="L3457" s="17">
        <v>0.14029129234545601</v>
      </c>
      <c r="M3457" s="17"/>
      <c r="N3457" s="17">
        <v>0.18975357725842801</v>
      </c>
      <c r="O3457" s="17">
        <v>0.11579980195353499</v>
      </c>
      <c r="P3457" s="17">
        <v>0.11658070335750401</v>
      </c>
      <c r="Q3457" s="17">
        <v>0.10261979318473</v>
      </c>
      <c r="R3457" s="17"/>
      <c r="S3457" s="17">
        <v>0.13184444410381399</v>
      </c>
      <c r="T3457" s="17">
        <v>0.112464637130822</v>
      </c>
      <c r="U3457" s="17">
        <v>0.125605987581171</v>
      </c>
      <c r="V3457" s="17">
        <v>0.154197068887202</v>
      </c>
      <c r="W3457" s="17">
        <v>0.121152404087011</v>
      </c>
      <c r="X3457" s="17">
        <v>0.127104605667091</v>
      </c>
      <c r="Y3457" s="17">
        <v>0.165165796467451</v>
      </c>
      <c r="Z3457" s="17">
        <v>0.169952099186162</v>
      </c>
      <c r="AA3457" s="17">
        <v>0.12725580451003801</v>
      </c>
      <c r="AB3457" s="17">
        <v>0.134935878535037</v>
      </c>
      <c r="AC3457" s="17">
        <v>0.107018149240036</v>
      </c>
      <c r="AD3457" s="17">
        <v>0.15004974602510401</v>
      </c>
      <c r="AE3457" s="17"/>
      <c r="AF3457" s="17">
        <v>0.130259620475045</v>
      </c>
      <c r="AG3457" s="17">
        <v>0.160281512991055</v>
      </c>
      <c r="AH3457" s="17">
        <v>7.3319442154244005E-2</v>
      </c>
      <c r="AI3457" s="17"/>
      <c r="AJ3457" s="17">
        <v>0.13390914499530801</v>
      </c>
      <c r="AK3457" s="17">
        <v>0.13901893435944901</v>
      </c>
      <c r="AL3457" s="17">
        <v>0.185396905774598</v>
      </c>
      <c r="AM3457" s="17"/>
      <c r="AN3457" s="17">
        <v>0.107572086465112</v>
      </c>
      <c r="AO3457" s="17">
        <v>0.109681757352786</v>
      </c>
      <c r="AP3457" s="17">
        <v>0.16931297920550201</v>
      </c>
      <c r="AQ3457" s="17">
        <v>0.186319358614146</v>
      </c>
      <c r="AR3457" s="17">
        <v>0.30664539028808802</v>
      </c>
      <c r="AS3457" s="17"/>
      <c r="AT3457" s="17">
        <v>0.13353876329158201</v>
      </c>
      <c r="AU3457" s="17">
        <v>0.125561983005442</v>
      </c>
      <c r="AV3457" s="17"/>
      <c r="AW3457" s="17">
        <v>0.193815760692612</v>
      </c>
      <c r="AX3457" s="17">
        <v>0.10039008299423099</v>
      </c>
      <c r="AY3457" s="17">
        <v>7.6421541328417095E-2</v>
      </c>
    </row>
    <row r="3458" spans="2:51">
      <c r="B3458" t="s">
        <v>134</v>
      </c>
      <c r="C3458" s="17">
        <v>0.30219581012220298</v>
      </c>
      <c r="D3458" s="17">
        <v>0.35032451346029703</v>
      </c>
      <c r="E3458" s="17">
        <v>0.25660336933547501</v>
      </c>
      <c r="F3458" s="17"/>
      <c r="G3458" s="17">
        <v>0.274340881784774</v>
      </c>
      <c r="H3458" s="17">
        <v>0.28859573318947601</v>
      </c>
      <c r="I3458" s="17">
        <v>0.28481111755264399</v>
      </c>
      <c r="J3458" s="17">
        <v>0.29834521152551902</v>
      </c>
      <c r="K3458" s="17">
        <v>0.28378799324529003</v>
      </c>
      <c r="L3458" s="17">
        <v>0.35192395186558501</v>
      </c>
      <c r="M3458" s="17"/>
      <c r="N3458" s="17">
        <v>0.37648087424760202</v>
      </c>
      <c r="O3458" s="17">
        <v>0.30082611063009201</v>
      </c>
      <c r="P3458" s="17">
        <v>0.27864968935898199</v>
      </c>
      <c r="Q3458" s="17">
        <v>0.24234962464677201</v>
      </c>
      <c r="R3458" s="17"/>
      <c r="S3458" s="17">
        <v>0.32564009048180698</v>
      </c>
      <c r="T3458" s="17">
        <v>0.32529949502894601</v>
      </c>
      <c r="U3458" s="17">
        <v>0.30926297221078602</v>
      </c>
      <c r="V3458" s="17">
        <v>0.28846828696640398</v>
      </c>
      <c r="W3458" s="17">
        <v>0.31146538218764502</v>
      </c>
      <c r="X3458" s="17">
        <v>0.27026360056585802</v>
      </c>
      <c r="Y3458" s="17">
        <v>0.29816545095640201</v>
      </c>
      <c r="Z3458" s="17">
        <v>0.31979818797249798</v>
      </c>
      <c r="AA3458" s="17">
        <v>0.26986103693923202</v>
      </c>
      <c r="AB3458" s="17">
        <v>0.32841244429326399</v>
      </c>
      <c r="AC3458" s="17">
        <v>0.28715058142181399</v>
      </c>
      <c r="AD3458" s="17">
        <v>0.23778292839524001</v>
      </c>
      <c r="AE3458" s="17"/>
      <c r="AF3458" s="17">
        <v>0.28324228877430602</v>
      </c>
      <c r="AG3458" s="17">
        <v>0.34188426734895899</v>
      </c>
      <c r="AH3458" s="17">
        <v>0.25073092686489501</v>
      </c>
      <c r="AI3458" s="17"/>
      <c r="AJ3458" s="17">
        <v>0.30004150215201397</v>
      </c>
      <c r="AK3458" s="17">
        <v>0.33785197223520103</v>
      </c>
      <c r="AL3458" s="17">
        <v>0.35695953944514403</v>
      </c>
      <c r="AM3458" s="17"/>
      <c r="AN3458" s="17">
        <v>0.223354879489289</v>
      </c>
      <c r="AO3458" s="17">
        <v>0.29571029438188001</v>
      </c>
      <c r="AP3458" s="17">
        <v>0.33613280477127799</v>
      </c>
      <c r="AQ3458" s="17">
        <v>0.358697325397905</v>
      </c>
      <c r="AR3458" s="17">
        <v>0.39977360615832902</v>
      </c>
      <c r="AS3458" s="17"/>
      <c r="AT3458" s="17">
        <v>0.30592380757688598</v>
      </c>
      <c r="AU3458" s="17">
        <v>0.26513248251432597</v>
      </c>
      <c r="AV3458" s="17"/>
      <c r="AW3458" s="17">
        <v>0.37359323947832701</v>
      </c>
      <c r="AX3458" s="17">
        <v>0.30901339087913399</v>
      </c>
      <c r="AY3458" s="17">
        <v>0.22296076336666101</v>
      </c>
    </row>
    <row r="3459" spans="2:51">
      <c r="B3459" t="s">
        <v>135</v>
      </c>
      <c r="C3459" s="17">
        <v>0.25555226961565197</v>
      </c>
      <c r="D3459" s="17">
        <v>0.231399152561342</v>
      </c>
      <c r="E3459" s="17">
        <v>0.27917566806794603</v>
      </c>
      <c r="F3459" s="17"/>
      <c r="G3459" s="17">
        <v>0.20367579517963899</v>
      </c>
      <c r="H3459" s="17">
        <v>0.25722080775017298</v>
      </c>
      <c r="I3459" s="17">
        <v>0.235647666943128</v>
      </c>
      <c r="J3459" s="17">
        <v>0.27076626901840301</v>
      </c>
      <c r="K3459" s="17">
        <v>0.289708596184303</v>
      </c>
      <c r="L3459" s="17">
        <v>0.25740397334154003</v>
      </c>
      <c r="M3459" s="17"/>
      <c r="N3459" s="17">
        <v>0.2104879813719</v>
      </c>
      <c r="O3459" s="17">
        <v>0.254273403468876</v>
      </c>
      <c r="P3459" s="17">
        <v>0.26148120525759799</v>
      </c>
      <c r="Q3459" s="17">
        <v>0.30054913473244199</v>
      </c>
      <c r="R3459" s="17"/>
      <c r="S3459" s="17">
        <v>0.22686073669729501</v>
      </c>
      <c r="T3459" s="17">
        <v>0.24436491091321499</v>
      </c>
      <c r="U3459" s="17">
        <v>0.26988400198023099</v>
      </c>
      <c r="V3459" s="17">
        <v>0.26836672051585397</v>
      </c>
      <c r="W3459" s="17">
        <v>0.25003272356878298</v>
      </c>
      <c r="X3459" s="17">
        <v>0.27300816028513197</v>
      </c>
      <c r="Y3459" s="17">
        <v>0.23180458879228</v>
      </c>
      <c r="Z3459" s="17">
        <v>0.235114091275092</v>
      </c>
      <c r="AA3459" s="17">
        <v>0.31212166256231499</v>
      </c>
      <c r="AB3459" s="17">
        <v>0.230231581354672</v>
      </c>
      <c r="AC3459" s="17">
        <v>0.25970092522230198</v>
      </c>
      <c r="AD3459" s="17">
        <v>0.27458573846455803</v>
      </c>
      <c r="AE3459" s="17"/>
      <c r="AF3459" s="17">
        <v>0.263708080835098</v>
      </c>
      <c r="AG3459" s="17">
        <v>0.24030484108744399</v>
      </c>
      <c r="AH3459" s="17">
        <v>0.30263031010164299</v>
      </c>
      <c r="AI3459" s="17"/>
      <c r="AJ3459" s="17">
        <v>0.27546715794523002</v>
      </c>
      <c r="AK3459" s="17">
        <v>0.23795796115878401</v>
      </c>
      <c r="AL3459" s="17">
        <v>0.21416439589160199</v>
      </c>
      <c r="AM3459" s="17"/>
      <c r="AN3459" s="17">
        <v>0.31290769378391498</v>
      </c>
      <c r="AO3459" s="17">
        <v>0.242792805351118</v>
      </c>
      <c r="AP3459" s="17">
        <v>0.22770489381253001</v>
      </c>
      <c r="AQ3459" s="17">
        <v>0.21656890516199201</v>
      </c>
      <c r="AR3459" s="17">
        <v>0.170373596349194</v>
      </c>
      <c r="AS3459" s="17"/>
      <c r="AT3459" s="17">
        <v>0.25665521786623602</v>
      </c>
      <c r="AU3459" s="17">
        <v>0.253873123653785</v>
      </c>
      <c r="AV3459" s="17"/>
      <c r="AW3459" s="17">
        <v>0.21344603181156299</v>
      </c>
      <c r="AX3459" s="17">
        <v>0.27688569520851503</v>
      </c>
      <c r="AY3459" s="17">
        <v>0.29529922812026699</v>
      </c>
    </row>
    <row r="3460" spans="2:51">
      <c r="B3460" t="s">
        <v>136</v>
      </c>
      <c r="C3460" s="17">
        <v>0.186325828664999</v>
      </c>
      <c r="D3460" s="17">
        <v>0.14680356538439601</v>
      </c>
      <c r="E3460" s="17">
        <v>0.22387369261220599</v>
      </c>
      <c r="F3460" s="17"/>
      <c r="G3460" s="17">
        <v>0.255130179275664</v>
      </c>
      <c r="H3460" s="17">
        <v>0.218822004673665</v>
      </c>
      <c r="I3460" s="17">
        <v>0.187586530454881</v>
      </c>
      <c r="J3460" s="17">
        <v>0.15652885170683201</v>
      </c>
      <c r="K3460" s="17">
        <v>0.179695486214629</v>
      </c>
      <c r="L3460" s="17">
        <v>0.156920680849643</v>
      </c>
      <c r="M3460" s="17"/>
      <c r="N3460" s="17">
        <v>0.15228348861267499</v>
      </c>
      <c r="O3460" s="17">
        <v>0.200357815069762</v>
      </c>
      <c r="P3460" s="17">
        <v>0.196729370650811</v>
      </c>
      <c r="Q3460" s="17">
        <v>0.20008556731250099</v>
      </c>
      <c r="R3460" s="17"/>
      <c r="S3460" s="17">
        <v>0.16984713672528001</v>
      </c>
      <c r="T3460" s="17">
        <v>0.19722201238979001</v>
      </c>
      <c r="U3460" s="17">
        <v>0.198724814466192</v>
      </c>
      <c r="V3460" s="17">
        <v>0.181951925757666</v>
      </c>
      <c r="W3460" s="17">
        <v>0.212124422103076</v>
      </c>
      <c r="X3460" s="17">
        <v>0.17876654694979899</v>
      </c>
      <c r="Y3460" s="17">
        <v>0.19915625737305601</v>
      </c>
      <c r="Z3460" s="17">
        <v>0.15330112762342299</v>
      </c>
      <c r="AA3460" s="17">
        <v>0.17618828379467599</v>
      </c>
      <c r="AB3460" s="17">
        <v>0.178931217844394</v>
      </c>
      <c r="AC3460" s="17">
        <v>0.21256385897668301</v>
      </c>
      <c r="AD3460" s="17">
        <v>0.17064729837443099</v>
      </c>
      <c r="AE3460" s="17"/>
      <c r="AF3460" s="17">
        <v>0.191930633943622</v>
      </c>
      <c r="AG3460" s="17">
        <v>0.164443428127657</v>
      </c>
      <c r="AH3460" s="17">
        <v>0.20628558297097399</v>
      </c>
      <c r="AI3460" s="17"/>
      <c r="AJ3460" s="17">
        <v>0.18116108706526199</v>
      </c>
      <c r="AK3460" s="17">
        <v>0.184727199653896</v>
      </c>
      <c r="AL3460" s="17">
        <v>0.17005760198557099</v>
      </c>
      <c r="AM3460" s="17"/>
      <c r="AN3460" s="17">
        <v>0.199438582042337</v>
      </c>
      <c r="AO3460" s="17">
        <v>0.217007694380523</v>
      </c>
      <c r="AP3460" s="17">
        <v>0.16232574109064199</v>
      </c>
      <c r="AQ3460" s="17">
        <v>0.15713232084574399</v>
      </c>
      <c r="AR3460" s="17">
        <v>5.3143774513143498E-2</v>
      </c>
      <c r="AS3460" s="17"/>
      <c r="AT3460" s="17">
        <v>0.189688009343254</v>
      </c>
      <c r="AU3460" s="17">
        <v>0.16292399188197099</v>
      </c>
      <c r="AV3460" s="17"/>
      <c r="AW3460" s="17">
        <v>0.13984586206779201</v>
      </c>
      <c r="AX3460" s="17">
        <v>0.21968578736010799</v>
      </c>
      <c r="AY3460" s="17">
        <v>0.22750002392638399</v>
      </c>
    </row>
    <row r="3461" spans="2:51">
      <c r="B3461" t="s">
        <v>137</v>
      </c>
      <c r="C3461" s="17">
        <v>6.2624725922764399E-2</v>
      </c>
      <c r="D3461" s="17">
        <v>5.5729917901767401E-2</v>
      </c>
      <c r="E3461" s="17">
        <v>6.9417757215796197E-2</v>
      </c>
      <c r="F3461" s="17"/>
      <c r="G3461" s="17">
        <v>9.11310165127837E-2</v>
      </c>
      <c r="H3461" s="17">
        <v>6.9880511914546001E-2</v>
      </c>
      <c r="I3461" s="17">
        <v>6.2917279814677096E-2</v>
      </c>
      <c r="J3461" s="17">
        <v>6.8788378058077096E-2</v>
      </c>
      <c r="K3461" s="17">
        <v>5.1132121386325398E-2</v>
      </c>
      <c r="L3461" s="17">
        <v>4.7472219691668802E-2</v>
      </c>
      <c r="M3461" s="17"/>
      <c r="N3461" s="17">
        <v>4.18564095239208E-2</v>
      </c>
      <c r="O3461" s="17">
        <v>6.5920508835495203E-2</v>
      </c>
      <c r="P3461" s="17">
        <v>7.1889776493322205E-2</v>
      </c>
      <c r="Q3461" s="17">
        <v>7.4909759559062997E-2</v>
      </c>
      <c r="R3461" s="17"/>
      <c r="S3461" s="17">
        <v>7.9579175071532601E-2</v>
      </c>
      <c r="T3461" s="17">
        <v>6.9250386101404202E-2</v>
      </c>
      <c r="U3461" s="17">
        <v>4.0361974325886001E-2</v>
      </c>
      <c r="V3461" s="17">
        <v>6.6707736561442396E-2</v>
      </c>
      <c r="W3461" s="17">
        <v>4.6128620555214397E-2</v>
      </c>
      <c r="X3461" s="17">
        <v>5.5114111392528399E-2</v>
      </c>
      <c r="Y3461" s="17">
        <v>6.1950022236210003E-2</v>
      </c>
      <c r="Z3461" s="17">
        <v>6.9731818613760002E-2</v>
      </c>
      <c r="AA3461" s="17">
        <v>4.7740111504613103E-2</v>
      </c>
      <c r="AB3461" s="17">
        <v>6.3352867068907207E-2</v>
      </c>
      <c r="AC3461" s="17">
        <v>7.2751899242252699E-2</v>
      </c>
      <c r="AD3461" s="17">
        <v>9.5188547574158899E-2</v>
      </c>
      <c r="AE3461" s="17"/>
      <c r="AF3461" s="17">
        <v>7.3812140191400893E-2</v>
      </c>
      <c r="AG3461" s="17">
        <v>5.0459851237383398E-2</v>
      </c>
      <c r="AH3461" s="17">
        <v>5.4060298612098101E-2</v>
      </c>
      <c r="AI3461" s="17"/>
      <c r="AJ3461" s="17">
        <v>6.7413661248584E-2</v>
      </c>
      <c r="AK3461" s="17">
        <v>5.2775949461642699E-2</v>
      </c>
      <c r="AL3461" s="17">
        <v>2.9964364682945801E-2</v>
      </c>
      <c r="AM3461" s="17"/>
      <c r="AN3461" s="17">
        <v>7.0498461339426693E-2</v>
      </c>
      <c r="AO3461" s="17">
        <v>7.6406779413561499E-2</v>
      </c>
      <c r="AP3461" s="17">
        <v>5.6517601889906198E-2</v>
      </c>
      <c r="AQ3461" s="17">
        <v>4.7870465623249002E-2</v>
      </c>
      <c r="AR3461" s="17">
        <v>4.3813536277842E-2</v>
      </c>
      <c r="AS3461" s="17"/>
      <c r="AT3461" s="17">
        <v>5.9314112479270799E-2</v>
      </c>
      <c r="AU3461" s="17">
        <v>9.4010873208306797E-2</v>
      </c>
      <c r="AV3461" s="17"/>
      <c r="AW3461" s="17">
        <v>5.12895721221516E-2</v>
      </c>
      <c r="AX3461" s="17">
        <v>4.0582489413779198E-2</v>
      </c>
      <c r="AY3461" s="17">
        <v>8.0975681527648599E-2</v>
      </c>
    </row>
    <row r="3462" spans="2:51">
      <c r="B3462" t="s">
        <v>119</v>
      </c>
      <c r="C3462" s="17">
        <v>6.0159419202086097E-2</v>
      </c>
      <c r="D3462" s="17">
        <v>3.6479466565374902E-2</v>
      </c>
      <c r="E3462" s="17">
        <v>8.2210986734011005E-2</v>
      </c>
      <c r="F3462" s="17"/>
      <c r="G3462" s="17">
        <v>6.38675592090404E-2</v>
      </c>
      <c r="H3462" s="17">
        <v>5.7537084898404797E-2</v>
      </c>
      <c r="I3462" s="17">
        <v>7.6787730435995905E-2</v>
      </c>
      <c r="J3462" s="17">
        <v>6.0310836559692299E-2</v>
      </c>
      <c r="K3462" s="17">
        <v>6.4348766413348801E-2</v>
      </c>
      <c r="L3462" s="17">
        <v>4.5987881906108502E-2</v>
      </c>
      <c r="M3462" s="17"/>
      <c r="N3462" s="17">
        <v>2.9137668985475099E-2</v>
      </c>
      <c r="O3462" s="17">
        <v>6.2822360042239303E-2</v>
      </c>
      <c r="P3462" s="17">
        <v>7.4669254881783401E-2</v>
      </c>
      <c r="Q3462" s="17">
        <v>7.9486120564491197E-2</v>
      </c>
      <c r="R3462" s="17"/>
      <c r="S3462" s="17">
        <v>6.6228416920271302E-2</v>
      </c>
      <c r="T3462" s="17">
        <v>5.1398558435822597E-2</v>
      </c>
      <c r="U3462" s="17">
        <v>5.6160249435734902E-2</v>
      </c>
      <c r="V3462" s="17">
        <v>4.0308261311431698E-2</v>
      </c>
      <c r="W3462" s="17">
        <v>5.9096447498271303E-2</v>
      </c>
      <c r="X3462" s="17">
        <v>9.5742975139592706E-2</v>
      </c>
      <c r="Y3462" s="17">
        <v>4.3757884174601198E-2</v>
      </c>
      <c r="Z3462" s="17">
        <v>5.2102675329064298E-2</v>
      </c>
      <c r="AA3462" s="17">
        <v>6.6833100689125902E-2</v>
      </c>
      <c r="AB3462" s="17">
        <v>6.4136010903726101E-2</v>
      </c>
      <c r="AC3462" s="17">
        <v>6.0814585896911903E-2</v>
      </c>
      <c r="AD3462" s="17">
        <v>7.17457411665091E-2</v>
      </c>
      <c r="AE3462" s="17"/>
      <c r="AF3462" s="17">
        <v>5.7047235780528199E-2</v>
      </c>
      <c r="AG3462" s="17">
        <v>4.2626099207502099E-2</v>
      </c>
      <c r="AH3462" s="17">
        <v>0.11297343929614601</v>
      </c>
      <c r="AI3462" s="17"/>
      <c r="AJ3462" s="17">
        <v>4.2007446593601602E-2</v>
      </c>
      <c r="AK3462" s="17">
        <v>4.76679831310267E-2</v>
      </c>
      <c r="AL3462" s="17">
        <v>4.3457192220138698E-2</v>
      </c>
      <c r="AM3462" s="17"/>
      <c r="AN3462" s="17">
        <v>8.6228296879919702E-2</v>
      </c>
      <c r="AO3462" s="17">
        <v>5.8400669120130998E-2</v>
      </c>
      <c r="AP3462" s="17">
        <v>4.8005979230142597E-2</v>
      </c>
      <c r="AQ3462" s="17">
        <v>3.3411624356964403E-2</v>
      </c>
      <c r="AR3462" s="17">
        <v>2.62500964134041E-2</v>
      </c>
      <c r="AS3462" s="17"/>
      <c r="AT3462" s="17">
        <v>5.4880089442771202E-2</v>
      </c>
      <c r="AU3462" s="17">
        <v>9.8497545736169603E-2</v>
      </c>
      <c r="AV3462" s="17"/>
      <c r="AW3462" s="17">
        <v>2.8009533827554702E-2</v>
      </c>
      <c r="AX3462" s="17">
        <v>5.3442554144232803E-2</v>
      </c>
      <c r="AY3462" s="17">
        <v>9.6842761730622506E-2</v>
      </c>
    </row>
    <row r="3463" spans="2:51">
      <c r="B3463" t="s">
        <v>138</v>
      </c>
      <c r="C3463" s="17">
        <v>0.43533775659449803</v>
      </c>
      <c r="D3463" s="17">
        <v>0.52958789758711999</v>
      </c>
      <c r="E3463" s="17">
        <v>0.34532189537004099</v>
      </c>
      <c r="F3463" s="17"/>
      <c r="G3463" s="17">
        <v>0.38619544982287302</v>
      </c>
      <c r="H3463" s="17">
        <v>0.39653959076321099</v>
      </c>
      <c r="I3463" s="17">
        <v>0.43706079235131701</v>
      </c>
      <c r="J3463" s="17">
        <v>0.44360566465699602</v>
      </c>
      <c r="K3463" s="17">
        <v>0.41511502980139398</v>
      </c>
      <c r="L3463" s="17">
        <v>0.49221524421104101</v>
      </c>
      <c r="M3463" s="17"/>
      <c r="N3463" s="17">
        <v>0.56623445150603002</v>
      </c>
      <c r="O3463" s="17">
        <v>0.41662591258362702</v>
      </c>
      <c r="P3463" s="17">
        <v>0.39523039271648502</v>
      </c>
      <c r="Q3463" s="17">
        <v>0.34496941783150198</v>
      </c>
      <c r="R3463" s="17"/>
      <c r="S3463" s="17">
        <v>0.45748453458562099</v>
      </c>
      <c r="T3463" s="17">
        <v>0.437764132159768</v>
      </c>
      <c r="U3463" s="17">
        <v>0.434868959791956</v>
      </c>
      <c r="V3463" s="17">
        <v>0.442665355853606</v>
      </c>
      <c r="W3463" s="17">
        <v>0.43261778627465503</v>
      </c>
      <c r="X3463" s="17">
        <v>0.397368206232949</v>
      </c>
      <c r="Y3463" s="17">
        <v>0.46333124742385301</v>
      </c>
      <c r="Z3463" s="17">
        <v>0.48975028715865998</v>
      </c>
      <c r="AA3463" s="17">
        <v>0.39711684144927001</v>
      </c>
      <c r="AB3463" s="17">
        <v>0.46334832282830102</v>
      </c>
      <c r="AC3463" s="17">
        <v>0.39416873066184999</v>
      </c>
      <c r="AD3463" s="17">
        <v>0.38783267442034303</v>
      </c>
      <c r="AE3463" s="17"/>
      <c r="AF3463" s="17">
        <v>0.41350190924935099</v>
      </c>
      <c r="AG3463" s="17">
        <v>0.50216578034001402</v>
      </c>
      <c r="AH3463" s="17">
        <v>0.32405036901913897</v>
      </c>
      <c r="AI3463" s="17"/>
      <c r="AJ3463" s="17">
        <v>0.43395064714732201</v>
      </c>
      <c r="AK3463" s="17">
        <v>0.47687090659464998</v>
      </c>
      <c r="AL3463" s="17">
        <v>0.54235644521974202</v>
      </c>
      <c r="AM3463" s="17"/>
      <c r="AN3463" s="17">
        <v>0.33092696595440102</v>
      </c>
      <c r="AO3463" s="17">
        <v>0.40539205173466603</v>
      </c>
      <c r="AP3463" s="17">
        <v>0.50544578397677997</v>
      </c>
      <c r="AQ3463" s="17">
        <v>0.54501668401205094</v>
      </c>
      <c r="AR3463" s="17">
        <v>0.70641899644641704</v>
      </c>
      <c r="AS3463" s="17"/>
      <c r="AT3463" s="17">
        <v>0.43946257086846802</v>
      </c>
      <c r="AU3463" s="17">
        <v>0.390694465519768</v>
      </c>
      <c r="AV3463" s="17"/>
      <c r="AW3463" s="17">
        <v>0.56740900017093898</v>
      </c>
      <c r="AX3463" s="17">
        <v>0.40940347387336601</v>
      </c>
      <c r="AY3463" s="17">
        <v>0.29938230469507798</v>
      </c>
    </row>
    <row r="3464" spans="2:51">
      <c r="B3464" t="s">
        <v>139</v>
      </c>
      <c r="C3464" s="17">
        <v>0.24895055458776399</v>
      </c>
      <c r="D3464" s="17">
        <v>0.202533483286163</v>
      </c>
      <c r="E3464" s="17">
        <v>0.29329144982800198</v>
      </c>
      <c r="F3464" s="17"/>
      <c r="G3464" s="17">
        <v>0.346261195788448</v>
      </c>
      <c r="H3464" s="17">
        <v>0.288702516588211</v>
      </c>
      <c r="I3464" s="17">
        <v>0.25050381026955898</v>
      </c>
      <c r="J3464" s="17">
        <v>0.22531722976491</v>
      </c>
      <c r="K3464" s="17">
        <v>0.230827607600954</v>
      </c>
      <c r="L3464" s="17">
        <v>0.20439290054131101</v>
      </c>
      <c r="M3464" s="17"/>
      <c r="N3464" s="17">
        <v>0.19413989813659499</v>
      </c>
      <c r="O3464" s="17">
        <v>0.26627832390525702</v>
      </c>
      <c r="P3464" s="17">
        <v>0.26861914714413299</v>
      </c>
      <c r="Q3464" s="17">
        <v>0.27499532687156403</v>
      </c>
      <c r="R3464" s="17"/>
      <c r="S3464" s="17">
        <v>0.24942631179681299</v>
      </c>
      <c r="T3464" s="17">
        <v>0.26647239849119497</v>
      </c>
      <c r="U3464" s="17">
        <v>0.23908678879207801</v>
      </c>
      <c r="V3464" s="17">
        <v>0.24865966231910799</v>
      </c>
      <c r="W3464" s="17">
        <v>0.25825304265829002</v>
      </c>
      <c r="X3464" s="17">
        <v>0.23388065834232699</v>
      </c>
      <c r="Y3464" s="17">
        <v>0.26110627960926602</v>
      </c>
      <c r="Z3464" s="17">
        <v>0.22303294623718301</v>
      </c>
      <c r="AA3464" s="17">
        <v>0.22392839529928901</v>
      </c>
      <c r="AB3464" s="17">
        <v>0.242284084913301</v>
      </c>
      <c r="AC3464" s="17">
        <v>0.28531575821893601</v>
      </c>
      <c r="AD3464" s="17">
        <v>0.26583584594859</v>
      </c>
      <c r="AE3464" s="17"/>
      <c r="AF3464" s="17">
        <v>0.26574277413502301</v>
      </c>
      <c r="AG3464" s="17">
        <v>0.21490327936504</v>
      </c>
      <c r="AH3464" s="17">
        <v>0.26034588158307198</v>
      </c>
      <c r="AI3464" s="17"/>
      <c r="AJ3464" s="17">
        <v>0.24857474831384599</v>
      </c>
      <c r="AK3464" s="17">
        <v>0.23750314911553899</v>
      </c>
      <c r="AL3464" s="17">
        <v>0.20002196666851699</v>
      </c>
      <c r="AM3464" s="17"/>
      <c r="AN3464" s="17">
        <v>0.269937043381764</v>
      </c>
      <c r="AO3464" s="17">
        <v>0.29341447379408497</v>
      </c>
      <c r="AP3464" s="17">
        <v>0.218843342980548</v>
      </c>
      <c r="AQ3464" s="17">
        <v>0.205002786468993</v>
      </c>
      <c r="AR3464" s="17">
        <v>9.6957310790985504E-2</v>
      </c>
      <c r="AS3464" s="17"/>
      <c r="AT3464" s="17">
        <v>0.24900212182252399</v>
      </c>
      <c r="AU3464" s="17">
        <v>0.25693486509027802</v>
      </c>
      <c r="AV3464" s="17"/>
      <c r="AW3464" s="17">
        <v>0.191135434189944</v>
      </c>
      <c r="AX3464" s="17">
        <v>0.26026827677388698</v>
      </c>
      <c r="AY3464" s="17">
        <v>0.30847570545403302</v>
      </c>
    </row>
    <row r="3465" spans="2:51">
      <c r="B3465" t="s">
        <v>140</v>
      </c>
      <c r="C3465" s="17">
        <v>0.186387202006734</v>
      </c>
      <c r="D3465" s="17">
        <v>0.327054414300957</v>
      </c>
      <c r="E3465" s="17">
        <v>5.2030445542038499E-2</v>
      </c>
      <c r="F3465" s="17"/>
      <c r="G3465" s="17">
        <v>3.9934254034425201E-2</v>
      </c>
      <c r="H3465" s="17">
        <v>0.10783707417499901</v>
      </c>
      <c r="I3465" s="17">
        <v>0.186556982081759</v>
      </c>
      <c r="J3465" s="17">
        <v>0.21828843489208599</v>
      </c>
      <c r="K3465" s="17">
        <v>0.18428742220044</v>
      </c>
      <c r="L3465" s="17">
        <v>0.28782234366972897</v>
      </c>
      <c r="M3465" s="17"/>
      <c r="N3465" s="17">
        <v>0.37209455336943498</v>
      </c>
      <c r="O3465" s="17">
        <v>0.15034758867837</v>
      </c>
      <c r="P3465" s="17">
        <v>0.12661124557235201</v>
      </c>
      <c r="Q3465" s="17">
        <v>6.9974090959937799E-2</v>
      </c>
      <c r="R3465" s="17"/>
      <c r="S3465" s="17">
        <v>0.20805822278880801</v>
      </c>
      <c r="T3465" s="17">
        <v>0.171291733668573</v>
      </c>
      <c r="U3465" s="17">
        <v>0.19578217099987799</v>
      </c>
      <c r="V3465" s="17">
        <v>0.19400569353449801</v>
      </c>
      <c r="W3465" s="17">
        <v>0.174364743616365</v>
      </c>
      <c r="X3465" s="17">
        <v>0.163487547890622</v>
      </c>
      <c r="Y3465" s="17">
        <v>0.20222496781458699</v>
      </c>
      <c r="Z3465" s="17">
        <v>0.26671734092147698</v>
      </c>
      <c r="AA3465" s="17">
        <v>0.173188446149981</v>
      </c>
      <c r="AB3465" s="17">
        <v>0.22106423791499999</v>
      </c>
      <c r="AC3465" s="17">
        <v>0.108852972442914</v>
      </c>
      <c r="AD3465" s="17">
        <v>0.121996828471753</v>
      </c>
      <c r="AE3465" s="17"/>
      <c r="AF3465" s="17">
        <v>0.14775913511432801</v>
      </c>
      <c r="AG3465" s="17">
        <v>0.28726250097497402</v>
      </c>
      <c r="AH3465" s="17">
        <v>6.3704487436067603E-2</v>
      </c>
      <c r="AI3465" s="17"/>
      <c r="AJ3465" s="17">
        <v>0.18537589883347599</v>
      </c>
      <c r="AK3465" s="17">
        <v>0.23936775747911099</v>
      </c>
      <c r="AL3465" s="17">
        <v>0.34233447855122401</v>
      </c>
      <c r="AM3465" s="17"/>
      <c r="AN3465" s="17">
        <v>6.0989922572637502E-2</v>
      </c>
      <c r="AO3465" s="17">
        <v>0.111977577940581</v>
      </c>
      <c r="AP3465" s="17">
        <v>0.286602440996232</v>
      </c>
      <c r="AQ3465" s="17">
        <v>0.340013897543058</v>
      </c>
      <c r="AR3465" s="17">
        <v>0.60946168565543102</v>
      </c>
      <c r="AS3465" s="17"/>
      <c r="AT3465" s="17">
        <v>0.190460449045944</v>
      </c>
      <c r="AU3465" s="17">
        <v>0.13375960042949001</v>
      </c>
      <c r="AV3465" s="17"/>
      <c r="AW3465" s="17">
        <v>0.37627356598099498</v>
      </c>
      <c r="AX3465" s="17">
        <v>0.14913519709947901</v>
      </c>
      <c r="AY3465" s="17">
        <v>-9.0934007589549299E-3</v>
      </c>
    </row>
    <row r="3466" spans="2:51">
      <c r="C3466" s="17"/>
      <c r="D3466" s="17"/>
      <c r="E3466" s="17"/>
      <c r="F3466" s="17"/>
      <c r="G3466" s="17"/>
      <c r="H3466" s="17"/>
      <c r="I3466" s="17"/>
      <c r="J3466" s="17"/>
      <c r="K3466" s="17"/>
      <c r="L3466" s="17"/>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7"/>
      <c r="AI3466" s="17"/>
      <c r="AJ3466" s="17"/>
      <c r="AK3466" s="17"/>
      <c r="AL3466" s="17"/>
      <c r="AM3466" s="17"/>
      <c r="AN3466" s="17"/>
      <c r="AO3466" s="17"/>
      <c r="AP3466" s="17"/>
      <c r="AQ3466" s="17"/>
      <c r="AR3466" s="17"/>
      <c r="AS3466" s="17"/>
      <c r="AT3466" s="17"/>
      <c r="AU3466" s="17"/>
      <c r="AV3466" s="17"/>
      <c r="AW3466" s="17"/>
      <c r="AX3466" s="17"/>
      <c r="AY3466" s="17"/>
    </row>
    <row r="3467" spans="2:51">
      <c r="B3467" s="6" t="s">
        <v>665</v>
      </c>
      <c r="C3467" s="17"/>
      <c r="D3467" s="17"/>
      <c r="E3467" s="17"/>
      <c r="F3467" s="17"/>
      <c r="G3467" s="17"/>
      <c r="H3467" s="17"/>
      <c r="I3467" s="17"/>
      <c r="J3467" s="17"/>
      <c r="K3467" s="17"/>
      <c r="L3467" s="17"/>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7"/>
      <c r="AI3467" s="17"/>
      <c r="AJ3467" s="17"/>
      <c r="AK3467" s="17"/>
      <c r="AL3467" s="17"/>
      <c r="AM3467" s="17"/>
      <c r="AN3467" s="17"/>
      <c r="AO3467" s="17"/>
      <c r="AP3467" s="17"/>
      <c r="AQ3467" s="17"/>
      <c r="AR3467" s="17"/>
      <c r="AS3467" s="17"/>
      <c r="AT3467" s="17"/>
      <c r="AU3467" s="17"/>
      <c r="AV3467" s="17"/>
      <c r="AW3467" s="17"/>
      <c r="AX3467" s="17"/>
      <c r="AY3467" s="17"/>
    </row>
    <row r="3468" spans="2:51">
      <c r="B3468" s="25" t="s">
        <v>59</v>
      </c>
      <c r="C3468" s="17"/>
      <c r="D3468" s="17"/>
      <c r="E3468" s="17"/>
      <c r="F3468" s="17"/>
      <c r="G3468" s="17"/>
      <c r="H3468" s="17"/>
      <c r="I3468" s="17"/>
      <c r="J3468" s="17"/>
      <c r="K3468" s="17"/>
      <c r="L3468" s="17"/>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7"/>
      <c r="AI3468" s="17"/>
      <c r="AJ3468" s="17"/>
      <c r="AK3468" s="17"/>
      <c r="AL3468" s="17"/>
      <c r="AM3468" s="17"/>
      <c r="AN3468" s="17"/>
      <c r="AO3468" s="17"/>
      <c r="AP3468" s="17"/>
      <c r="AQ3468" s="17"/>
      <c r="AR3468" s="17"/>
      <c r="AS3468" s="17"/>
      <c r="AT3468" s="17"/>
      <c r="AU3468" s="17"/>
      <c r="AV3468" s="17"/>
      <c r="AW3468" s="17"/>
      <c r="AX3468" s="17"/>
      <c r="AY3468" s="17"/>
    </row>
    <row r="3469" spans="2:51">
      <c r="B3469" t="s">
        <v>133</v>
      </c>
      <c r="C3469" s="17">
        <v>0.12255798330496399</v>
      </c>
      <c r="D3469" s="17">
        <v>0.18124372608008599</v>
      </c>
      <c r="E3469" s="17">
        <v>6.7597492110106502E-2</v>
      </c>
      <c r="F3469" s="17"/>
      <c r="G3469" s="17">
        <v>8.4169940808667895E-2</v>
      </c>
      <c r="H3469" s="17">
        <v>0.10881881912196301</v>
      </c>
      <c r="I3469" s="17">
        <v>0.16706867148994101</v>
      </c>
      <c r="J3469" s="17">
        <v>0.14042689638865999</v>
      </c>
      <c r="K3469" s="17">
        <v>0.11641810485326699</v>
      </c>
      <c r="L3469" s="17">
        <v>0.110364296318874</v>
      </c>
      <c r="M3469" s="17"/>
      <c r="N3469" s="17">
        <v>0.17643280695194299</v>
      </c>
      <c r="O3469" s="17">
        <v>0.108564422492041</v>
      </c>
      <c r="P3469" s="17">
        <v>0.113744442269384</v>
      </c>
      <c r="Q3469" s="17">
        <v>8.5276632693515902E-2</v>
      </c>
      <c r="R3469" s="17"/>
      <c r="S3469" s="17">
        <v>0.122768223042918</v>
      </c>
      <c r="T3469" s="17">
        <v>0.10118097969322599</v>
      </c>
      <c r="U3469" s="17">
        <v>0.12918148920448899</v>
      </c>
      <c r="V3469" s="17">
        <v>0.15415977789579199</v>
      </c>
      <c r="W3469" s="17">
        <v>9.7504032488551107E-2</v>
      </c>
      <c r="X3469" s="17">
        <v>9.1337000899866599E-2</v>
      </c>
      <c r="Y3469" s="17">
        <v>0.115439740297144</v>
      </c>
      <c r="Z3469" s="17">
        <v>0.165456847887196</v>
      </c>
      <c r="AA3469" s="17">
        <v>0.14457722213948199</v>
      </c>
      <c r="AB3469" s="17">
        <v>0.13599476878300701</v>
      </c>
      <c r="AC3469" s="17">
        <v>0.114664339088365</v>
      </c>
      <c r="AD3469" s="17">
        <v>0.118454531129529</v>
      </c>
      <c r="AE3469" s="17"/>
      <c r="AF3469" s="17">
        <v>0.127101959839236</v>
      </c>
      <c r="AG3469" s="17">
        <v>0.14122571158752201</v>
      </c>
      <c r="AH3469" s="17">
        <v>7.7735112073783696E-2</v>
      </c>
      <c r="AI3469" s="17"/>
      <c r="AJ3469" s="17">
        <v>0.12688061955398</v>
      </c>
      <c r="AK3469" s="17">
        <v>0.13064394565158999</v>
      </c>
      <c r="AL3469" s="17">
        <v>0.16206777822486099</v>
      </c>
      <c r="AM3469" s="17"/>
      <c r="AN3469" s="17">
        <v>8.7430099171826398E-2</v>
      </c>
      <c r="AO3469" s="17">
        <v>9.8259014736937503E-2</v>
      </c>
      <c r="AP3469" s="17">
        <v>0.15597389622511401</v>
      </c>
      <c r="AQ3469" s="17">
        <v>0.17625344125766801</v>
      </c>
      <c r="AR3469" s="17">
        <v>0.30980425125816502</v>
      </c>
      <c r="AS3469" s="17"/>
      <c r="AT3469" s="17">
        <v>0.12159122688766801</v>
      </c>
      <c r="AU3469" s="17">
        <v>0.12856472042266501</v>
      </c>
      <c r="AV3469" s="17"/>
      <c r="AW3469" s="17">
        <v>0.17414755932188999</v>
      </c>
      <c r="AX3469" s="17">
        <v>0.111910335548721</v>
      </c>
      <c r="AY3469" s="17">
        <v>6.9593580863680601E-2</v>
      </c>
    </row>
    <row r="3470" spans="2:51">
      <c r="B3470" t="s">
        <v>134</v>
      </c>
      <c r="C3470" s="17">
        <v>0.29930540634157199</v>
      </c>
      <c r="D3470" s="17">
        <v>0.34592328044515902</v>
      </c>
      <c r="E3470" s="17">
        <v>0.25567646626378898</v>
      </c>
      <c r="F3470" s="17"/>
      <c r="G3470" s="17">
        <v>0.32652702064054301</v>
      </c>
      <c r="H3470" s="17">
        <v>0.30665692621546398</v>
      </c>
      <c r="I3470" s="17">
        <v>0.264228755058249</v>
      </c>
      <c r="J3470" s="17">
        <v>0.292180535096836</v>
      </c>
      <c r="K3470" s="17">
        <v>0.27492890896119399</v>
      </c>
      <c r="L3470" s="17">
        <v>0.32744591087011499</v>
      </c>
      <c r="M3470" s="17"/>
      <c r="N3470" s="17">
        <v>0.34941263654620103</v>
      </c>
      <c r="O3470" s="17">
        <v>0.30172477257607699</v>
      </c>
      <c r="P3470" s="17">
        <v>0.27585200408690302</v>
      </c>
      <c r="Q3470" s="17">
        <v>0.26166075666081601</v>
      </c>
      <c r="R3470" s="17"/>
      <c r="S3470" s="17">
        <v>0.37177530137707598</v>
      </c>
      <c r="T3470" s="17">
        <v>0.30244828614416303</v>
      </c>
      <c r="U3470" s="17">
        <v>0.29887898386134498</v>
      </c>
      <c r="V3470" s="17">
        <v>0.266366705763592</v>
      </c>
      <c r="W3470" s="17">
        <v>0.276750875570001</v>
      </c>
      <c r="X3470" s="17">
        <v>0.30933485228803498</v>
      </c>
      <c r="Y3470" s="17">
        <v>0.32061648557111699</v>
      </c>
      <c r="Z3470" s="17">
        <v>0.30933397230005699</v>
      </c>
      <c r="AA3470" s="17">
        <v>0.28010859349022799</v>
      </c>
      <c r="AB3470" s="17">
        <v>0.25711411851071397</v>
      </c>
      <c r="AC3470" s="17">
        <v>0.26182581561019103</v>
      </c>
      <c r="AD3470" s="17">
        <v>0.25004351548846598</v>
      </c>
      <c r="AE3470" s="17"/>
      <c r="AF3470" s="17">
        <v>0.26123054517873401</v>
      </c>
      <c r="AG3470" s="17">
        <v>0.33835252282296902</v>
      </c>
      <c r="AH3470" s="17">
        <v>0.27550387345407601</v>
      </c>
      <c r="AI3470" s="17"/>
      <c r="AJ3470" s="17">
        <v>0.31015492341759798</v>
      </c>
      <c r="AK3470" s="17">
        <v>0.31351990928950402</v>
      </c>
      <c r="AL3470" s="17">
        <v>0.38084174880842198</v>
      </c>
      <c r="AM3470" s="17"/>
      <c r="AN3470" s="17">
        <v>0.24432893286110099</v>
      </c>
      <c r="AO3470" s="17">
        <v>0.29894358087042699</v>
      </c>
      <c r="AP3470" s="17">
        <v>0.32179616929287902</v>
      </c>
      <c r="AQ3470" s="17">
        <v>0.38562976027972201</v>
      </c>
      <c r="AR3470" s="17">
        <v>0.31651524873396703</v>
      </c>
      <c r="AS3470" s="17"/>
      <c r="AT3470" s="17">
        <v>0.295077823025513</v>
      </c>
      <c r="AU3470" s="17">
        <v>0.33853214920360403</v>
      </c>
      <c r="AV3470" s="17"/>
      <c r="AW3470" s="17">
        <v>0.35500094032503599</v>
      </c>
      <c r="AX3470" s="17">
        <v>0.29225300452163699</v>
      </c>
      <c r="AY3470" s="17">
        <v>0.24090229236458299</v>
      </c>
    </row>
    <row r="3471" spans="2:51">
      <c r="B3471" t="s">
        <v>135</v>
      </c>
      <c r="C3471" s="17">
        <v>0.29379900585621699</v>
      </c>
      <c r="D3471" s="17">
        <v>0.25671609358397701</v>
      </c>
      <c r="E3471" s="17">
        <v>0.32842279150832498</v>
      </c>
      <c r="F3471" s="17"/>
      <c r="G3471" s="17">
        <v>0.275577055348384</v>
      </c>
      <c r="H3471" s="17">
        <v>0.28180523853137701</v>
      </c>
      <c r="I3471" s="17">
        <v>0.23773454611616501</v>
      </c>
      <c r="J3471" s="17">
        <v>0.29386934596703201</v>
      </c>
      <c r="K3471" s="17">
        <v>0.33498621219608299</v>
      </c>
      <c r="L3471" s="17">
        <v>0.32153547689741102</v>
      </c>
      <c r="M3471" s="17"/>
      <c r="N3471" s="17">
        <v>0.26256795004973899</v>
      </c>
      <c r="O3471" s="17">
        <v>0.29624466688982598</v>
      </c>
      <c r="P3471" s="17">
        <v>0.28962959254366999</v>
      </c>
      <c r="Q3471" s="17">
        <v>0.32904210895006902</v>
      </c>
      <c r="R3471" s="17"/>
      <c r="S3471" s="17">
        <v>0.24645495279328899</v>
      </c>
      <c r="T3471" s="17">
        <v>0.28750100261105299</v>
      </c>
      <c r="U3471" s="17">
        <v>0.27932649337724302</v>
      </c>
      <c r="V3471" s="17">
        <v>0.32621837928873698</v>
      </c>
      <c r="W3471" s="17">
        <v>0.328381570046891</v>
      </c>
      <c r="X3471" s="17">
        <v>0.32067451214583897</v>
      </c>
      <c r="Y3471" s="17">
        <v>0.29815610629638301</v>
      </c>
      <c r="Z3471" s="17">
        <v>0.27283346646874201</v>
      </c>
      <c r="AA3471" s="17">
        <v>0.29873165075797697</v>
      </c>
      <c r="AB3471" s="17">
        <v>0.30445722379888002</v>
      </c>
      <c r="AC3471" s="17">
        <v>0.28019717124932197</v>
      </c>
      <c r="AD3471" s="17">
        <v>0.29882931878819602</v>
      </c>
      <c r="AE3471" s="17"/>
      <c r="AF3471" s="17">
        <v>0.30134626401896902</v>
      </c>
      <c r="AG3471" s="17">
        <v>0.28199100961968998</v>
      </c>
      <c r="AH3471" s="17">
        <v>0.32544693679120301</v>
      </c>
      <c r="AI3471" s="17"/>
      <c r="AJ3471" s="17">
        <v>0.29653025023416402</v>
      </c>
      <c r="AK3471" s="17">
        <v>0.293448842176388</v>
      </c>
      <c r="AL3471" s="17">
        <v>0.25979375652640702</v>
      </c>
      <c r="AM3471" s="17"/>
      <c r="AN3471" s="17">
        <v>0.32778621538570601</v>
      </c>
      <c r="AO3471" s="17">
        <v>0.27606296601746</v>
      </c>
      <c r="AP3471" s="17">
        <v>0.27282849210923299</v>
      </c>
      <c r="AQ3471" s="17">
        <v>0.23736110366820101</v>
      </c>
      <c r="AR3471" s="17">
        <v>0.25616082922375699</v>
      </c>
      <c r="AS3471" s="17"/>
      <c r="AT3471" s="17">
        <v>0.29637985972958297</v>
      </c>
      <c r="AU3471" s="17">
        <v>0.27712217214672802</v>
      </c>
      <c r="AV3471" s="17"/>
      <c r="AW3471" s="17">
        <v>0.26308415778019301</v>
      </c>
      <c r="AX3471" s="17">
        <v>0.30771703055629501</v>
      </c>
      <c r="AY3471" s="17">
        <v>0.32324550744395197</v>
      </c>
    </row>
    <row r="3472" spans="2:51">
      <c r="B3472" t="s">
        <v>136</v>
      </c>
      <c r="C3472" s="17">
        <v>0.159664981736133</v>
      </c>
      <c r="D3472" s="17">
        <v>0.121872560441435</v>
      </c>
      <c r="E3472" s="17">
        <v>0.19449993852891201</v>
      </c>
      <c r="F3472" s="17"/>
      <c r="G3472" s="17">
        <v>0.19465122610878599</v>
      </c>
      <c r="H3472" s="17">
        <v>0.16651035844862</v>
      </c>
      <c r="I3472" s="17">
        <v>0.19196256099678799</v>
      </c>
      <c r="J3472" s="17">
        <v>0.141647044596103</v>
      </c>
      <c r="K3472" s="17">
        <v>0.153685111861602</v>
      </c>
      <c r="L3472" s="17">
        <v>0.133790412286243</v>
      </c>
      <c r="M3472" s="17"/>
      <c r="N3472" s="17">
        <v>0.13433972668090699</v>
      </c>
      <c r="O3472" s="17">
        <v>0.15918685029430299</v>
      </c>
      <c r="P3472" s="17">
        <v>0.183090156422378</v>
      </c>
      <c r="Q3472" s="17">
        <v>0.166708823449048</v>
      </c>
      <c r="R3472" s="17"/>
      <c r="S3472" s="17">
        <v>0.12670932534059601</v>
      </c>
      <c r="T3472" s="17">
        <v>0.18775093967508799</v>
      </c>
      <c r="U3472" s="17">
        <v>0.18660601103542099</v>
      </c>
      <c r="V3472" s="17">
        <v>0.15843387185084401</v>
      </c>
      <c r="W3472" s="17">
        <v>0.17814863403478901</v>
      </c>
      <c r="X3472" s="17">
        <v>0.13724249622443899</v>
      </c>
      <c r="Y3472" s="17">
        <v>0.153700924148512</v>
      </c>
      <c r="Z3472" s="17">
        <v>0.13460293835329801</v>
      </c>
      <c r="AA3472" s="17">
        <v>0.150202079269736</v>
      </c>
      <c r="AB3472" s="17">
        <v>0.17793139362264199</v>
      </c>
      <c r="AC3472" s="17">
        <v>0.19655189821354099</v>
      </c>
      <c r="AD3472" s="17">
        <v>0.104849987102149</v>
      </c>
      <c r="AE3472" s="17"/>
      <c r="AF3472" s="17">
        <v>0.17446908465435501</v>
      </c>
      <c r="AG3472" s="17">
        <v>0.14093000147319801</v>
      </c>
      <c r="AH3472" s="17">
        <v>0.14910671600254899</v>
      </c>
      <c r="AI3472" s="17"/>
      <c r="AJ3472" s="17">
        <v>0.151697674525307</v>
      </c>
      <c r="AK3472" s="17">
        <v>0.15705993458319301</v>
      </c>
      <c r="AL3472" s="17">
        <v>0.136129561339391</v>
      </c>
      <c r="AM3472" s="17"/>
      <c r="AN3472" s="17">
        <v>0.18054074916653201</v>
      </c>
      <c r="AO3472" s="17">
        <v>0.19575920993641199</v>
      </c>
      <c r="AP3472" s="17">
        <v>0.13332262664806999</v>
      </c>
      <c r="AQ3472" s="17">
        <v>0.12393844400144</v>
      </c>
      <c r="AR3472" s="17">
        <v>5.0293309702023399E-2</v>
      </c>
      <c r="AS3472" s="17"/>
      <c r="AT3472" s="17">
        <v>0.16463365903652499</v>
      </c>
      <c r="AU3472" s="17">
        <v>0.122073610587435</v>
      </c>
      <c r="AV3472" s="17"/>
      <c r="AW3472" s="17">
        <v>0.13300393542229599</v>
      </c>
      <c r="AX3472" s="17">
        <v>0.171817247014564</v>
      </c>
      <c r="AY3472" s="17">
        <v>0.18520548379163501</v>
      </c>
    </row>
    <row r="3473" spans="2:51">
      <c r="B3473" t="s">
        <v>137</v>
      </c>
      <c r="C3473" s="17">
        <v>4.5673425561566602E-2</v>
      </c>
      <c r="D3473" s="17">
        <v>4.2172929691298003E-2</v>
      </c>
      <c r="E3473" s="17">
        <v>4.9199869288970501E-2</v>
      </c>
      <c r="F3473" s="17"/>
      <c r="G3473" s="17">
        <v>5.3429912516021999E-2</v>
      </c>
      <c r="H3473" s="17">
        <v>5.1110801326197997E-2</v>
      </c>
      <c r="I3473" s="17">
        <v>5.5489834154541E-2</v>
      </c>
      <c r="J3473" s="17">
        <v>4.3328680537140597E-2</v>
      </c>
      <c r="K3473" s="17">
        <v>3.9075028311905E-2</v>
      </c>
      <c r="L3473" s="17">
        <v>3.7614849587664902E-2</v>
      </c>
      <c r="M3473" s="17"/>
      <c r="N3473" s="17">
        <v>3.2237005892338702E-2</v>
      </c>
      <c r="O3473" s="17">
        <v>4.6431666504738803E-2</v>
      </c>
      <c r="P3473" s="17">
        <v>5.0465632640475502E-2</v>
      </c>
      <c r="Q3473" s="17">
        <v>5.6222829235500302E-2</v>
      </c>
      <c r="R3473" s="17"/>
      <c r="S3473" s="17">
        <v>5.6357514123244197E-2</v>
      </c>
      <c r="T3473" s="17">
        <v>4.9996266756023998E-2</v>
      </c>
      <c r="U3473" s="17">
        <v>2.37320127409829E-2</v>
      </c>
      <c r="V3473" s="17">
        <v>4.0277442531439403E-2</v>
      </c>
      <c r="W3473" s="17">
        <v>3.9514240573805398E-2</v>
      </c>
      <c r="X3473" s="17">
        <v>4.5823183873238901E-2</v>
      </c>
      <c r="Y3473" s="17">
        <v>5.46492477398643E-2</v>
      </c>
      <c r="Z3473" s="17">
        <v>3.5567118800614E-2</v>
      </c>
      <c r="AA3473" s="17">
        <v>3.9340127848531997E-2</v>
      </c>
      <c r="AB3473" s="17">
        <v>4.3697724350580398E-2</v>
      </c>
      <c r="AC3473" s="17">
        <v>4.4849068543740898E-2</v>
      </c>
      <c r="AD3473" s="17">
        <v>8.6792420557978603E-2</v>
      </c>
      <c r="AE3473" s="17"/>
      <c r="AF3473" s="17">
        <v>5.9575242096015002E-2</v>
      </c>
      <c r="AG3473" s="17">
        <v>3.4968058949720798E-2</v>
      </c>
      <c r="AH3473" s="17">
        <v>3.7407407208293102E-2</v>
      </c>
      <c r="AI3473" s="17"/>
      <c r="AJ3473" s="17">
        <v>5.4586388332459899E-2</v>
      </c>
      <c r="AK3473" s="17">
        <v>3.6092028577959998E-2</v>
      </c>
      <c r="AL3473" s="17">
        <v>1.41694419795283E-2</v>
      </c>
      <c r="AM3473" s="17"/>
      <c r="AN3473" s="17">
        <v>5.6022741530110998E-2</v>
      </c>
      <c r="AO3473" s="17">
        <v>5.2463697114738701E-2</v>
      </c>
      <c r="AP3473" s="17">
        <v>3.86272468792399E-2</v>
      </c>
      <c r="AQ3473" s="17">
        <v>2.92820076197155E-2</v>
      </c>
      <c r="AR3473" s="17">
        <v>4.0976264668683302E-2</v>
      </c>
      <c r="AS3473" s="17"/>
      <c r="AT3473" s="17">
        <v>4.5740664690147502E-2</v>
      </c>
      <c r="AU3473" s="17">
        <v>4.0265643244301701E-2</v>
      </c>
      <c r="AV3473" s="17"/>
      <c r="AW3473" s="17">
        <v>3.4088974202386303E-2</v>
      </c>
      <c r="AX3473" s="17">
        <v>4.2152264956050803E-2</v>
      </c>
      <c r="AY3473" s="17">
        <v>5.9194543104158698E-2</v>
      </c>
    </row>
    <row r="3474" spans="2:51">
      <c r="B3474" t="s">
        <v>119</v>
      </c>
      <c r="C3474" s="17">
        <v>7.8999197199548399E-2</v>
      </c>
      <c r="D3474" s="17">
        <v>5.2071409758045598E-2</v>
      </c>
      <c r="E3474" s="17">
        <v>0.104603442299897</v>
      </c>
      <c r="F3474" s="17"/>
      <c r="G3474" s="17">
        <v>6.5644844577597103E-2</v>
      </c>
      <c r="H3474" s="17">
        <v>8.5097856356378801E-2</v>
      </c>
      <c r="I3474" s="17">
        <v>8.3515632184315194E-2</v>
      </c>
      <c r="J3474" s="17">
        <v>8.8547497414228599E-2</v>
      </c>
      <c r="K3474" s="17">
        <v>8.0906633815948495E-2</v>
      </c>
      <c r="L3474" s="17">
        <v>6.9249054039692406E-2</v>
      </c>
      <c r="M3474" s="17"/>
      <c r="N3474" s="17">
        <v>4.5009873878870899E-2</v>
      </c>
      <c r="O3474" s="17">
        <v>8.7847621243013901E-2</v>
      </c>
      <c r="P3474" s="17">
        <v>8.7218172037190594E-2</v>
      </c>
      <c r="Q3474" s="17">
        <v>0.10108884901105</v>
      </c>
      <c r="R3474" s="17"/>
      <c r="S3474" s="17">
        <v>7.5934683322878102E-2</v>
      </c>
      <c r="T3474" s="17">
        <v>7.1122525120445895E-2</v>
      </c>
      <c r="U3474" s="17">
        <v>8.2275009780518799E-2</v>
      </c>
      <c r="V3474" s="17">
        <v>5.4543822669595503E-2</v>
      </c>
      <c r="W3474" s="17">
        <v>7.9700647285962295E-2</v>
      </c>
      <c r="X3474" s="17">
        <v>9.5587954568581601E-2</v>
      </c>
      <c r="Y3474" s="17">
        <v>5.74374959469795E-2</v>
      </c>
      <c r="Z3474" s="17">
        <v>8.2205656190093304E-2</v>
      </c>
      <c r="AA3474" s="17">
        <v>8.70403264940455E-2</v>
      </c>
      <c r="AB3474" s="17">
        <v>8.0804770934176304E-2</v>
      </c>
      <c r="AC3474" s="17">
        <v>0.101911707294841</v>
      </c>
      <c r="AD3474" s="17">
        <v>0.141030226933682</v>
      </c>
      <c r="AE3474" s="17"/>
      <c r="AF3474" s="17">
        <v>7.6276904212691302E-2</v>
      </c>
      <c r="AG3474" s="17">
        <v>6.25326955468999E-2</v>
      </c>
      <c r="AH3474" s="17">
        <v>0.13479995447009599</v>
      </c>
      <c r="AI3474" s="17"/>
      <c r="AJ3474" s="17">
        <v>6.0150143936490298E-2</v>
      </c>
      <c r="AK3474" s="17">
        <v>6.9235339721364905E-2</v>
      </c>
      <c r="AL3474" s="17">
        <v>4.6997713121391699E-2</v>
      </c>
      <c r="AM3474" s="17"/>
      <c r="AN3474" s="17">
        <v>0.103891261884723</v>
      </c>
      <c r="AO3474" s="17">
        <v>7.8511531324025094E-2</v>
      </c>
      <c r="AP3474" s="17">
        <v>7.7451568845465293E-2</v>
      </c>
      <c r="AQ3474" s="17">
        <v>4.7535243173254402E-2</v>
      </c>
      <c r="AR3474" s="17">
        <v>2.62500964134041E-2</v>
      </c>
      <c r="AS3474" s="17"/>
      <c r="AT3474" s="17">
        <v>7.6576766630563398E-2</v>
      </c>
      <c r="AU3474" s="17">
        <v>9.3441704395265501E-2</v>
      </c>
      <c r="AV3474" s="17"/>
      <c r="AW3474" s="17">
        <v>4.0674432948197899E-2</v>
      </c>
      <c r="AX3474" s="17">
        <v>7.41501174027316E-2</v>
      </c>
      <c r="AY3474" s="17">
        <v>0.121858592431991</v>
      </c>
    </row>
    <row r="3475" spans="2:51">
      <c r="B3475" t="s">
        <v>138</v>
      </c>
      <c r="C3475" s="17">
        <v>0.42186338964653602</v>
      </c>
      <c r="D3475" s="17">
        <v>0.52716700652524395</v>
      </c>
      <c r="E3475" s="17">
        <v>0.323273958373895</v>
      </c>
      <c r="F3475" s="17"/>
      <c r="G3475" s="17">
        <v>0.41069696144921097</v>
      </c>
      <c r="H3475" s="17">
        <v>0.41547574533742698</v>
      </c>
      <c r="I3475" s="17">
        <v>0.43129742654819098</v>
      </c>
      <c r="J3475" s="17">
        <v>0.43260743148549602</v>
      </c>
      <c r="K3475" s="17">
        <v>0.39134701381446102</v>
      </c>
      <c r="L3475" s="17">
        <v>0.437810207188989</v>
      </c>
      <c r="M3475" s="17"/>
      <c r="N3475" s="17">
        <v>0.52584544349814399</v>
      </c>
      <c r="O3475" s="17">
        <v>0.41028919506811801</v>
      </c>
      <c r="P3475" s="17">
        <v>0.38959644635628599</v>
      </c>
      <c r="Q3475" s="17">
        <v>0.34693738935433199</v>
      </c>
      <c r="R3475" s="17"/>
      <c r="S3475" s="17">
        <v>0.494543524419993</v>
      </c>
      <c r="T3475" s="17">
        <v>0.40362926583738901</v>
      </c>
      <c r="U3475" s="17">
        <v>0.428060473065834</v>
      </c>
      <c r="V3475" s="17">
        <v>0.420526483659384</v>
      </c>
      <c r="W3475" s="17">
        <v>0.37425490805855199</v>
      </c>
      <c r="X3475" s="17">
        <v>0.40067185318790099</v>
      </c>
      <c r="Y3475" s="17">
        <v>0.43605622586826198</v>
      </c>
      <c r="Z3475" s="17">
        <v>0.47479082018725299</v>
      </c>
      <c r="AA3475" s="17">
        <v>0.42468581562970997</v>
      </c>
      <c r="AB3475" s="17">
        <v>0.39310888729372101</v>
      </c>
      <c r="AC3475" s="17">
        <v>0.37649015469855601</v>
      </c>
      <c r="AD3475" s="17">
        <v>0.36849804661799401</v>
      </c>
      <c r="AE3475" s="17"/>
      <c r="AF3475" s="17">
        <v>0.38833250501797001</v>
      </c>
      <c r="AG3475" s="17">
        <v>0.47957823441049102</v>
      </c>
      <c r="AH3475" s="17">
        <v>0.35323898552785998</v>
      </c>
      <c r="AI3475" s="17"/>
      <c r="AJ3475" s="17">
        <v>0.43703554297157798</v>
      </c>
      <c r="AK3475" s="17">
        <v>0.44416385494109401</v>
      </c>
      <c r="AL3475" s="17">
        <v>0.54290952703328299</v>
      </c>
      <c r="AM3475" s="17"/>
      <c r="AN3475" s="17">
        <v>0.331759032032928</v>
      </c>
      <c r="AO3475" s="17">
        <v>0.39720259560736498</v>
      </c>
      <c r="AP3475" s="17">
        <v>0.477770065517992</v>
      </c>
      <c r="AQ3475" s="17">
        <v>0.56188320153739002</v>
      </c>
      <c r="AR3475" s="17">
        <v>0.62631949999213199</v>
      </c>
      <c r="AS3475" s="17"/>
      <c r="AT3475" s="17">
        <v>0.41666904991318099</v>
      </c>
      <c r="AU3475" s="17">
        <v>0.46709686962627001</v>
      </c>
      <c r="AV3475" s="17"/>
      <c r="AW3475" s="17">
        <v>0.52914849964692701</v>
      </c>
      <c r="AX3475" s="17">
        <v>0.40416334007035798</v>
      </c>
      <c r="AY3475" s="17">
        <v>0.310495873228263</v>
      </c>
    </row>
    <row r="3476" spans="2:51">
      <c r="B3476" t="s">
        <v>139</v>
      </c>
      <c r="C3476" s="17">
        <v>0.205338407297699</v>
      </c>
      <c r="D3476" s="17">
        <v>0.16404549013273301</v>
      </c>
      <c r="E3476" s="17">
        <v>0.243699807817882</v>
      </c>
      <c r="F3476" s="17"/>
      <c r="G3476" s="17">
        <v>0.24808113862480799</v>
      </c>
      <c r="H3476" s="17">
        <v>0.217621159774818</v>
      </c>
      <c r="I3476" s="17">
        <v>0.247452395151329</v>
      </c>
      <c r="J3476" s="17">
        <v>0.18497572513324401</v>
      </c>
      <c r="K3476" s="17">
        <v>0.19276014017350701</v>
      </c>
      <c r="L3476" s="17">
        <v>0.171405261873908</v>
      </c>
      <c r="M3476" s="17"/>
      <c r="N3476" s="17">
        <v>0.16657673257324601</v>
      </c>
      <c r="O3476" s="17">
        <v>0.205618516799042</v>
      </c>
      <c r="P3476" s="17">
        <v>0.23355578906285299</v>
      </c>
      <c r="Q3476" s="17">
        <v>0.22293165268454901</v>
      </c>
      <c r="R3476" s="17"/>
      <c r="S3476" s="17">
        <v>0.18306683946384</v>
      </c>
      <c r="T3476" s="17">
        <v>0.237747206431112</v>
      </c>
      <c r="U3476" s="17">
        <v>0.21033802377640401</v>
      </c>
      <c r="V3476" s="17">
        <v>0.19871131438228301</v>
      </c>
      <c r="W3476" s="17">
        <v>0.21766287460859399</v>
      </c>
      <c r="X3476" s="17">
        <v>0.18306568009767801</v>
      </c>
      <c r="Y3476" s="17">
        <v>0.20835017188837701</v>
      </c>
      <c r="Z3476" s="17">
        <v>0.17017005715391201</v>
      </c>
      <c r="AA3476" s="17">
        <v>0.189542207118268</v>
      </c>
      <c r="AB3476" s="17">
        <v>0.22162911797322299</v>
      </c>
      <c r="AC3476" s="17">
        <v>0.24140096675728201</v>
      </c>
      <c r="AD3476" s="17">
        <v>0.19164240766012799</v>
      </c>
      <c r="AE3476" s="17"/>
      <c r="AF3476" s="17">
        <v>0.23404432675037001</v>
      </c>
      <c r="AG3476" s="17">
        <v>0.175898060422919</v>
      </c>
      <c r="AH3476" s="17">
        <v>0.18651412321084199</v>
      </c>
      <c r="AI3476" s="17"/>
      <c r="AJ3476" s="17">
        <v>0.20628406285776699</v>
      </c>
      <c r="AK3476" s="17">
        <v>0.19315196316115299</v>
      </c>
      <c r="AL3476" s="17">
        <v>0.15029900331891899</v>
      </c>
      <c r="AM3476" s="17"/>
      <c r="AN3476" s="17">
        <v>0.23656349069664301</v>
      </c>
      <c r="AO3476" s="17">
        <v>0.24822290705114999</v>
      </c>
      <c r="AP3476" s="17">
        <v>0.17194987352731</v>
      </c>
      <c r="AQ3476" s="17">
        <v>0.153220451621155</v>
      </c>
      <c r="AR3476" s="17">
        <v>9.1269574370706694E-2</v>
      </c>
      <c r="AS3476" s="17"/>
      <c r="AT3476" s="17">
        <v>0.210374323726673</v>
      </c>
      <c r="AU3476" s="17">
        <v>0.162339253831737</v>
      </c>
      <c r="AV3476" s="17"/>
      <c r="AW3476" s="17">
        <v>0.16709290962468201</v>
      </c>
      <c r="AX3476" s="17">
        <v>0.21396951197061501</v>
      </c>
      <c r="AY3476" s="17">
        <v>0.24440002689579299</v>
      </c>
    </row>
    <row r="3477" spans="2:51">
      <c r="B3477" t="s">
        <v>140</v>
      </c>
      <c r="C3477" s="17">
        <v>0.21652498234883702</v>
      </c>
      <c r="D3477" s="17">
        <v>0.36312151639251095</v>
      </c>
      <c r="E3477" s="17">
        <v>7.9574150556012996E-2</v>
      </c>
      <c r="F3477" s="17"/>
      <c r="G3477" s="17">
        <v>0.16261582282440298</v>
      </c>
      <c r="H3477" s="17">
        <v>0.19785458556260899</v>
      </c>
      <c r="I3477" s="17">
        <v>0.18384503139686198</v>
      </c>
      <c r="J3477" s="17">
        <v>0.24763170635225201</v>
      </c>
      <c r="K3477" s="17">
        <v>0.19858687364095401</v>
      </c>
      <c r="L3477" s="17">
        <v>0.26640494531508097</v>
      </c>
      <c r="M3477" s="17"/>
      <c r="N3477" s="17">
        <v>0.35926871092489798</v>
      </c>
      <c r="O3477" s="17">
        <v>0.20467067826907601</v>
      </c>
      <c r="P3477" s="17">
        <v>0.156040657293433</v>
      </c>
      <c r="Q3477" s="17">
        <v>0.12400573666978298</v>
      </c>
      <c r="R3477" s="17"/>
      <c r="S3477" s="17">
        <v>0.31147668495615299</v>
      </c>
      <c r="T3477" s="17">
        <v>0.16588205940627701</v>
      </c>
      <c r="U3477" s="17">
        <v>0.21772244928942999</v>
      </c>
      <c r="V3477" s="17">
        <v>0.22181516927710099</v>
      </c>
      <c r="W3477" s="17">
        <v>0.15659203344995801</v>
      </c>
      <c r="X3477" s="17">
        <v>0.21760617309022298</v>
      </c>
      <c r="Y3477" s="17">
        <v>0.22770605397988497</v>
      </c>
      <c r="Z3477" s="17">
        <v>0.30462076303334096</v>
      </c>
      <c r="AA3477" s="17">
        <v>0.23514360851144198</v>
      </c>
      <c r="AB3477" s="17">
        <v>0.17147976932049802</v>
      </c>
      <c r="AC3477" s="17">
        <v>0.135089187941274</v>
      </c>
      <c r="AD3477" s="17">
        <v>0.17685563895786602</v>
      </c>
      <c r="AE3477" s="17"/>
      <c r="AF3477" s="17">
        <v>0.1542881782676</v>
      </c>
      <c r="AG3477" s="17">
        <v>0.30368017398757202</v>
      </c>
      <c r="AH3477" s="17">
        <v>0.166724862317018</v>
      </c>
      <c r="AI3477" s="17"/>
      <c r="AJ3477" s="17">
        <v>0.230751480113811</v>
      </c>
      <c r="AK3477" s="17">
        <v>0.25101189177994099</v>
      </c>
      <c r="AL3477" s="17">
        <v>0.392610523714364</v>
      </c>
      <c r="AM3477" s="17"/>
      <c r="AN3477" s="17">
        <v>9.5195541336284994E-2</v>
      </c>
      <c r="AO3477" s="17">
        <v>0.14897968855621499</v>
      </c>
      <c r="AP3477" s="17">
        <v>0.305820191990682</v>
      </c>
      <c r="AQ3477" s="17">
        <v>0.40866274991623502</v>
      </c>
      <c r="AR3477" s="17">
        <v>0.53504992562142528</v>
      </c>
      <c r="AS3477" s="17"/>
      <c r="AT3477" s="17">
        <v>0.20629472618650799</v>
      </c>
      <c r="AU3477" s="17">
        <v>0.30475761579453298</v>
      </c>
      <c r="AV3477" s="17"/>
      <c r="AW3477" s="17">
        <v>0.36205559002224497</v>
      </c>
      <c r="AX3477" s="17">
        <v>0.19019382809974297</v>
      </c>
      <c r="AY3477" s="17">
        <v>6.609584633247001E-2</v>
      </c>
    </row>
    <row r="3478" spans="2:51">
      <c r="C3478" s="17"/>
      <c r="D3478" s="17"/>
      <c r="E3478" s="17"/>
      <c r="F3478" s="17"/>
      <c r="G3478" s="17"/>
      <c r="H3478" s="17"/>
      <c r="I3478" s="17"/>
      <c r="J3478" s="17"/>
      <c r="K3478" s="17"/>
      <c r="L3478" s="17"/>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7"/>
      <c r="AI3478" s="17"/>
      <c r="AJ3478" s="17"/>
      <c r="AK3478" s="17"/>
      <c r="AL3478" s="17"/>
      <c r="AM3478" s="17"/>
      <c r="AN3478" s="17"/>
      <c r="AO3478" s="17"/>
      <c r="AP3478" s="17"/>
      <c r="AQ3478" s="17"/>
      <c r="AR3478" s="17"/>
      <c r="AS3478" s="17"/>
      <c r="AT3478" s="17"/>
      <c r="AU3478" s="17"/>
      <c r="AV3478" s="17"/>
      <c r="AW3478" s="17"/>
      <c r="AX3478" s="17"/>
      <c r="AY3478" s="17"/>
    </row>
    <row r="3479" spans="2:51">
      <c r="C3479" s="17"/>
      <c r="D3479" s="17"/>
      <c r="E3479" s="17"/>
      <c r="F3479" s="17"/>
      <c r="G3479" s="17"/>
      <c r="H3479" s="17"/>
      <c r="I3479" s="17"/>
      <c r="J3479" s="17"/>
      <c r="K3479" s="17"/>
      <c r="L3479" s="17"/>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7"/>
      <c r="AI3479" s="17"/>
      <c r="AJ3479" s="17"/>
      <c r="AK3479" s="17"/>
      <c r="AL3479" s="17"/>
      <c r="AM3479" s="17"/>
      <c r="AN3479" s="17"/>
      <c r="AO3479" s="17"/>
      <c r="AP3479" s="17"/>
      <c r="AQ3479" s="17"/>
      <c r="AR3479" s="17"/>
      <c r="AS3479" s="17"/>
      <c r="AT3479" s="17"/>
      <c r="AU3479" s="17"/>
      <c r="AV3479" s="17"/>
      <c r="AW3479" s="17"/>
      <c r="AX3479" s="17"/>
      <c r="AY3479" s="17"/>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2171</v>
      </c>
      <c r="D7" s="10">
        <v>1024</v>
      </c>
      <c r="E7" s="10">
        <v>1137</v>
      </c>
      <c r="F7" s="10"/>
      <c r="G7" s="10">
        <v>200</v>
      </c>
      <c r="H7" s="10">
        <v>284</v>
      </c>
      <c r="I7" s="10">
        <v>317</v>
      </c>
      <c r="J7" s="10">
        <v>379</v>
      </c>
      <c r="K7" s="10">
        <v>413</v>
      </c>
      <c r="L7" s="10">
        <v>578</v>
      </c>
      <c r="M7" s="10"/>
      <c r="N7" s="10">
        <v>611</v>
      </c>
      <c r="O7" s="10">
        <v>622</v>
      </c>
      <c r="P7" s="10">
        <v>418</v>
      </c>
      <c r="Q7" s="10">
        <v>503</v>
      </c>
      <c r="R7" s="10"/>
      <c r="S7" s="10">
        <v>227</v>
      </c>
      <c r="T7" s="10">
        <v>328</v>
      </c>
      <c r="U7" s="10">
        <v>201</v>
      </c>
      <c r="V7" s="10">
        <v>210</v>
      </c>
      <c r="W7" s="10">
        <v>165</v>
      </c>
      <c r="X7" s="10">
        <v>171</v>
      </c>
      <c r="Y7" s="10">
        <v>196</v>
      </c>
      <c r="Z7" s="10">
        <v>99</v>
      </c>
      <c r="AA7" s="10">
        <v>241</v>
      </c>
      <c r="AB7" s="10">
        <v>181</v>
      </c>
      <c r="AC7" s="10">
        <v>100</v>
      </c>
      <c r="AD7" s="10">
        <v>52</v>
      </c>
      <c r="AE7" s="10"/>
      <c r="AF7" s="10">
        <v>920</v>
      </c>
      <c r="AG7" s="10">
        <v>855</v>
      </c>
      <c r="AH7" s="10">
        <v>253</v>
      </c>
      <c r="AI7" s="10"/>
      <c r="AJ7" s="10">
        <v>542</v>
      </c>
      <c r="AK7" s="10">
        <v>703</v>
      </c>
      <c r="AL7" s="10">
        <v>174</v>
      </c>
      <c r="AM7" s="10"/>
      <c r="AN7" s="10">
        <v>455</v>
      </c>
      <c r="AO7" s="10">
        <v>369</v>
      </c>
      <c r="AP7" s="10">
        <v>513</v>
      </c>
      <c r="AQ7" s="10">
        <v>216</v>
      </c>
      <c r="AR7" s="10">
        <v>38</v>
      </c>
      <c r="AS7" s="10"/>
      <c r="AT7" s="10">
        <v>1973</v>
      </c>
      <c r="AU7" s="10">
        <v>179</v>
      </c>
      <c r="AV7" s="10"/>
      <c r="AW7" s="10">
        <v>1021</v>
      </c>
      <c r="AX7" s="10">
        <v>194</v>
      </c>
      <c r="AY7" s="10">
        <v>956</v>
      </c>
    </row>
    <row r="8" spans="2:51" ht="30" customHeight="1">
      <c r="B8" s="11" t="s">
        <v>112</v>
      </c>
      <c r="C8" s="11">
        <v>2174</v>
      </c>
      <c r="D8" s="11">
        <v>1057</v>
      </c>
      <c r="E8" s="11">
        <v>1107</v>
      </c>
      <c r="F8" s="11"/>
      <c r="G8" s="11">
        <v>232</v>
      </c>
      <c r="H8" s="11">
        <v>352</v>
      </c>
      <c r="I8" s="11">
        <v>363</v>
      </c>
      <c r="J8" s="11">
        <v>371</v>
      </c>
      <c r="K8" s="11">
        <v>340</v>
      </c>
      <c r="L8" s="11">
        <v>517</v>
      </c>
      <c r="M8" s="11"/>
      <c r="N8" s="11">
        <v>558</v>
      </c>
      <c r="O8" s="11">
        <v>569</v>
      </c>
      <c r="P8" s="11">
        <v>487</v>
      </c>
      <c r="Q8" s="11">
        <v>544</v>
      </c>
      <c r="R8" s="11"/>
      <c r="S8" s="11">
        <v>277</v>
      </c>
      <c r="T8" s="11">
        <v>309</v>
      </c>
      <c r="U8" s="11">
        <v>179</v>
      </c>
      <c r="V8" s="11">
        <v>224</v>
      </c>
      <c r="W8" s="11">
        <v>162</v>
      </c>
      <c r="X8" s="11">
        <v>184</v>
      </c>
      <c r="Y8" s="11">
        <v>189</v>
      </c>
      <c r="Z8" s="11">
        <v>86</v>
      </c>
      <c r="AA8" s="11">
        <v>232</v>
      </c>
      <c r="AB8" s="11">
        <v>181</v>
      </c>
      <c r="AC8" s="11">
        <v>97</v>
      </c>
      <c r="AD8" s="11">
        <v>55</v>
      </c>
      <c r="AE8" s="11"/>
      <c r="AF8" s="11">
        <v>892</v>
      </c>
      <c r="AG8" s="11">
        <v>845</v>
      </c>
      <c r="AH8" s="11">
        <v>274</v>
      </c>
      <c r="AI8" s="11"/>
      <c r="AJ8" s="11">
        <v>523</v>
      </c>
      <c r="AK8" s="11">
        <v>728</v>
      </c>
      <c r="AL8" s="11">
        <v>165</v>
      </c>
      <c r="AM8" s="11"/>
      <c r="AN8" s="11">
        <v>458</v>
      </c>
      <c r="AO8" s="11">
        <v>387</v>
      </c>
      <c r="AP8" s="11">
        <v>515</v>
      </c>
      <c r="AQ8" s="11">
        <v>209</v>
      </c>
      <c r="AR8" s="11">
        <v>37</v>
      </c>
      <c r="AS8" s="11"/>
      <c r="AT8" s="11">
        <v>1947</v>
      </c>
      <c r="AU8" s="11">
        <v>206</v>
      </c>
      <c r="AV8" s="11"/>
      <c r="AW8" s="11">
        <v>987</v>
      </c>
      <c r="AX8" s="11">
        <v>208</v>
      </c>
      <c r="AY8" s="11">
        <v>979</v>
      </c>
    </row>
    <row r="9" spans="2:51">
      <c r="B9" s="18" t="s">
        <v>133</v>
      </c>
      <c r="C9" s="17">
        <v>0.247717057673254</v>
      </c>
      <c r="D9" s="17">
        <v>0.29008056791595799</v>
      </c>
      <c r="E9" s="17">
        <v>0.20861732414377901</v>
      </c>
      <c r="F9" s="17"/>
      <c r="G9" s="17">
        <v>0.30825391496611099</v>
      </c>
      <c r="H9" s="17">
        <v>0.29402097450929598</v>
      </c>
      <c r="I9" s="17">
        <v>0.258434291417727</v>
      </c>
      <c r="J9" s="17">
        <v>0.26969907077108601</v>
      </c>
      <c r="K9" s="17">
        <v>0.20610272145044001</v>
      </c>
      <c r="L9" s="17">
        <v>0.193105081916673</v>
      </c>
      <c r="M9" s="17"/>
      <c r="N9" s="17">
        <v>0.36087679511751403</v>
      </c>
      <c r="O9" s="17">
        <v>0.25571257593927998</v>
      </c>
      <c r="P9" s="17">
        <v>0.201433376369622</v>
      </c>
      <c r="Q9" s="17">
        <v>0.165291450854229</v>
      </c>
      <c r="R9" s="17"/>
      <c r="S9" s="17">
        <v>0.33852081076386198</v>
      </c>
      <c r="T9" s="17">
        <v>0.21876519278310699</v>
      </c>
      <c r="U9" s="17">
        <v>0.230195964098654</v>
      </c>
      <c r="V9" s="17">
        <v>0.22220603932618899</v>
      </c>
      <c r="W9" s="17">
        <v>0.278328746443196</v>
      </c>
      <c r="X9" s="17">
        <v>0.24261460045170999</v>
      </c>
      <c r="Y9" s="17">
        <v>0.222180282512385</v>
      </c>
      <c r="Z9" s="17">
        <v>0.34038528655512701</v>
      </c>
      <c r="AA9" s="17">
        <v>0.23890442626057101</v>
      </c>
      <c r="AB9" s="17">
        <v>0.21330589513644299</v>
      </c>
      <c r="AC9" s="17">
        <v>0.190977518739645</v>
      </c>
      <c r="AD9" s="17">
        <v>0.23371559257746</v>
      </c>
      <c r="AE9" s="17"/>
      <c r="AF9" s="17">
        <v>0.17764604548635901</v>
      </c>
      <c r="AG9" s="17">
        <v>0.328151700087916</v>
      </c>
      <c r="AH9" s="17">
        <v>0.18597338100139699</v>
      </c>
      <c r="AI9" s="17"/>
      <c r="AJ9" s="17">
        <v>0.18983099251409599</v>
      </c>
      <c r="AK9" s="17">
        <v>0.322955882338407</v>
      </c>
      <c r="AL9" s="17">
        <v>0.278367875802354</v>
      </c>
      <c r="AM9" s="17"/>
      <c r="AN9" s="17">
        <v>0.154930180128731</v>
      </c>
      <c r="AO9" s="17">
        <v>0.23312655463297799</v>
      </c>
      <c r="AP9" s="17">
        <v>0.31931951313708701</v>
      </c>
      <c r="AQ9" s="17">
        <v>0.421049152138534</v>
      </c>
      <c r="AR9" s="17">
        <v>0.55642038218604195</v>
      </c>
      <c r="AS9" s="17"/>
      <c r="AT9" s="17">
        <v>0.247639634501815</v>
      </c>
      <c r="AU9" s="17">
        <v>0.254584715748575</v>
      </c>
      <c r="AV9" s="17"/>
      <c r="AW9" s="17">
        <v>0.35602194793049902</v>
      </c>
      <c r="AX9" s="17">
        <v>0.18303159745240899</v>
      </c>
      <c r="AY9" s="17">
        <v>0.15222589912512799</v>
      </c>
    </row>
    <row r="10" spans="2:51">
      <c r="B10" s="18" t="s">
        <v>134</v>
      </c>
      <c r="C10" s="17">
        <v>0.42347644553951602</v>
      </c>
      <c r="D10" s="17">
        <v>0.43399507457887099</v>
      </c>
      <c r="E10" s="17">
        <v>0.41192319421963403</v>
      </c>
      <c r="F10" s="17"/>
      <c r="G10" s="17">
        <v>0.3932201230813</v>
      </c>
      <c r="H10" s="17">
        <v>0.44753955671645601</v>
      </c>
      <c r="I10" s="17">
        <v>0.44028780655410299</v>
      </c>
      <c r="J10" s="17">
        <v>0.40716685604667902</v>
      </c>
      <c r="K10" s="17">
        <v>0.43983135523622102</v>
      </c>
      <c r="L10" s="17">
        <v>0.40975496597328098</v>
      </c>
      <c r="M10" s="17"/>
      <c r="N10" s="17">
        <v>0.44050899751540701</v>
      </c>
      <c r="O10" s="17">
        <v>0.44261582525424298</v>
      </c>
      <c r="P10" s="17">
        <v>0.40749490567059299</v>
      </c>
      <c r="Q10" s="17">
        <v>0.396661060489363</v>
      </c>
      <c r="R10" s="17"/>
      <c r="S10" s="17">
        <v>0.40218351549444298</v>
      </c>
      <c r="T10" s="17">
        <v>0.441629107931232</v>
      </c>
      <c r="U10" s="17">
        <v>0.45228263535665197</v>
      </c>
      <c r="V10" s="17">
        <v>0.445945222330002</v>
      </c>
      <c r="W10" s="17">
        <v>0.41593332662453802</v>
      </c>
      <c r="X10" s="17">
        <v>0.43742860745517098</v>
      </c>
      <c r="Y10" s="17">
        <v>0.41982890733976203</v>
      </c>
      <c r="Z10" s="17">
        <v>0.31090154152657501</v>
      </c>
      <c r="AA10" s="17">
        <v>0.42155722104341298</v>
      </c>
      <c r="AB10" s="17">
        <v>0.42504156616420902</v>
      </c>
      <c r="AC10" s="17">
        <v>0.41771957368089602</v>
      </c>
      <c r="AD10" s="17">
        <v>0.42092492446382901</v>
      </c>
      <c r="AE10" s="17"/>
      <c r="AF10" s="17">
        <v>0.43176568634920798</v>
      </c>
      <c r="AG10" s="17">
        <v>0.43887747653551201</v>
      </c>
      <c r="AH10" s="17">
        <v>0.407968161118961</v>
      </c>
      <c r="AI10" s="17"/>
      <c r="AJ10" s="17">
        <v>0.43455356495149799</v>
      </c>
      <c r="AK10" s="17">
        <v>0.40567943636311199</v>
      </c>
      <c r="AL10" s="17">
        <v>0.484960362011229</v>
      </c>
      <c r="AM10" s="17"/>
      <c r="AN10" s="17">
        <v>0.35042543727553899</v>
      </c>
      <c r="AO10" s="17">
        <v>0.47634304157037399</v>
      </c>
      <c r="AP10" s="17">
        <v>0.45520625505790702</v>
      </c>
      <c r="AQ10" s="17">
        <v>0.40345743590317801</v>
      </c>
      <c r="AR10" s="17">
        <v>0.30001031701115199</v>
      </c>
      <c r="AS10" s="17"/>
      <c r="AT10" s="17">
        <v>0.42436896841975802</v>
      </c>
      <c r="AU10" s="17">
        <v>0.430600442059485</v>
      </c>
      <c r="AV10" s="17"/>
      <c r="AW10" s="17">
        <v>0.45174012109438499</v>
      </c>
      <c r="AX10" s="17">
        <v>0.47846477829164002</v>
      </c>
      <c r="AY10" s="17">
        <v>0.38330587603513799</v>
      </c>
    </row>
    <row r="11" spans="2:51">
      <c r="B11" s="18" t="s">
        <v>135</v>
      </c>
      <c r="C11" s="17">
        <v>0.22931693400157499</v>
      </c>
      <c r="D11" s="17">
        <v>0.19501628616319799</v>
      </c>
      <c r="E11" s="17">
        <v>0.26228504053551099</v>
      </c>
      <c r="F11" s="17"/>
      <c r="G11" s="17">
        <v>0.19535320254762301</v>
      </c>
      <c r="H11" s="17">
        <v>0.171878756567408</v>
      </c>
      <c r="I11" s="17">
        <v>0.19295131374306601</v>
      </c>
      <c r="J11" s="17">
        <v>0.197694536444317</v>
      </c>
      <c r="K11" s="17">
        <v>0.28129163110222899</v>
      </c>
      <c r="L11" s="17">
        <v>0.29773502685964998</v>
      </c>
      <c r="M11" s="17"/>
      <c r="N11" s="17">
        <v>0.12542619920499501</v>
      </c>
      <c r="O11" s="17">
        <v>0.23055794404751601</v>
      </c>
      <c r="P11" s="17">
        <v>0.269807616150186</v>
      </c>
      <c r="Q11" s="17">
        <v>0.30039539884363398</v>
      </c>
      <c r="R11" s="17"/>
      <c r="S11" s="17">
        <v>0.17197637413292099</v>
      </c>
      <c r="T11" s="17">
        <v>0.24722349579884501</v>
      </c>
      <c r="U11" s="17">
        <v>0.22802368886670599</v>
      </c>
      <c r="V11" s="17">
        <v>0.24693362467282701</v>
      </c>
      <c r="W11" s="17">
        <v>0.22717887778012599</v>
      </c>
      <c r="X11" s="17">
        <v>0.22721438557770901</v>
      </c>
      <c r="Y11" s="17">
        <v>0.248171308903644</v>
      </c>
      <c r="Z11" s="17">
        <v>0.301746809192393</v>
      </c>
      <c r="AA11" s="17">
        <v>0.21609616110160901</v>
      </c>
      <c r="AB11" s="17">
        <v>0.22104384074389299</v>
      </c>
      <c r="AC11" s="17">
        <v>0.26111830230308702</v>
      </c>
      <c r="AD11" s="17">
        <v>0.211721608112061</v>
      </c>
      <c r="AE11" s="17"/>
      <c r="AF11" s="17">
        <v>0.26082433014707002</v>
      </c>
      <c r="AG11" s="17">
        <v>0.16907160824523701</v>
      </c>
      <c r="AH11" s="17">
        <v>0.286118367632963</v>
      </c>
      <c r="AI11" s="17"/>
      <c r="AJ11" s="17">
        <v>0.279366298651338</v>
      </c>
      <c r="AK11" s="17">
        <v>0.19813660805477301</v>
      </c>
      <c r="AL11" s="17">
        <v>0.14649488664251301</v>
      </c>
      <c r="AM11" s="17"/>
      <c r="AN11" s="17">
        <v>0.34625091560157201</v>
      </c>
      <c r="AO11" s="17">
        <v>0.21317175435199801</v>
      </c>
      <c r="AP11" s="17">
        <v>0.16479837422732599</v>
      </c>
      <c r="AQ11" s="17">
        <v>0.10823159785116999</v>
      </c>
      <c r="AR11" s="17">
        <v>9.4412204668711905E-2</v>
      </c>
      <c r="AS11" s="17"/>
      <c r="AT11" s="17">
        <v>0.22858280165040601</v>
      </c>
      <c r="AU11" s="17">
        <v>0.22162805025518201</v>
      </c>
      <c r="AV11" s="17"/>
      <c r="AW11" s="17">
        <v>0.14944352930013799</v>
      </c>
      <c r="AX11" s="17">
        <v>0.21237850094635299</v>
      </c>
      <c r="AY11" s="17">
        <v>0.31345785821754601</v>
      </c>
    </row>
    <row r="12" spans="2:51">
      <c r="B12" s="18" t="s">
        <v>136</v>
      </c>
      <c r="C12" s="17">
        <v>5.8554621337680801E-2</v>
      </c>
      <c r="D12" s="17">
        <v>4.8161902640746997E-2</v>
      </c>
      <c r="E12" s="17">
        <v>6.9020225798032894E-2</v>
      </c>
      <c r="F12" s="17"/>
      <c r="G12" s="17">
        <v>5.5668031068493003E-2</v>
      </c>
      <c r="H12" s="17">
        <v>6.3824475934279201E-2</v>
      </c>
      <c r="I12" s="17">
        <v>5.6580271788096902E-2</v>
      </c>
      <c r="J12" s="17">
        <v>6.8650422485594095E-2</v>
      </c>
      <c r="K12" s="17">
        <v>3.2116906519867899E-2</v>
      </c>
      <c r="L12" s="17">
        <v>6.7784408182702496E-2</v>
      </c>
      <c r="M12" s="17"/>
      <c r="N12" s="17">
        <v>3.7544062753550801E-2</v>
      </c>
      <c r="O12" s="17">
        <v>5.21407150587E-2</v>
      </c>
      <c r="P12" s="17">
        <v>6.9368033493666006E-2</v>
      </c>
      <c r="Q12" s="17">
        <v>7.69005336218926E-2</v>
      </c>
      <c r="R12" s="17"/>
      <c r="S12" s="17">
        <v>5.3598724451883802E-2</v>
      </c>
      <c r="T12" s="17">
        <v>5.2591788628106297E-2</v>
      </c>
      <c r="U12" s="17">
        <v>6.0954217668975401E-2</v>
      </c>
      <c r="V12" s="17">
        <v>5.3192107854719901E-2</v>
      </c>
      <c r="W12" s="17">
        <v>4.6275164446825598E-2</v>
      </c>
      <c r="X12" s="17">
        <v>4.68395568597832E-2</v>
      </c>
      <c r="Y12" s="17">
        <v>7.3301789913702495E-2</v>
      </c>
      <c r="Z12" s="17">
        <v>3.8998014052594197E-2</v>
      </c>
      <c r="AA12" s="17">
        <v>7.0275706641059199E-2</v>
      </c>
      <c r="AB12" s="17">
        <v>5.2266927655247999E-2</v>
      </c>
      <c r="AC12" s="17">
        <v>7.2334481259670902E-2</v>
      </c>
      <c r="AD12" s="17">
        <v>0.13363787484664999</v>
      </c>
      <c r="AE12" s="17"/>
      <c r="AF12" s="17">
        <v>8.0344715332586095E-2</v>
      </c>
      <c r="AG12" s="17">
        <v>3.6978280418628801E-2</v>
      </c>
      <c r="AH12" s="17">
        <v>5.9722304122917097E-2</v>
      </c>
      <c r="AI12" s="17"/>
      <c r="AJ12" s="17">
        <v>5.5963393451676002E-2</v>
      </c>
      <c r="AK12" s="17">
        <v>5.2158402808576997E-2</v>
      </c>
      <c r="AL12" s="17">
        <v>5.98394032071125E-2</v>
      </c>
      <c r="AM12" s="17"/>
      <c r="AN12" s="17">
        <v>7.99762400763811E-2</v>
      </c>
      <c r="AO12" s="17">
        <v>4.8780552881528799E-2</v>
      </c>
      <c r="AP12" s="17">
        <v>4.0179595003903799E-2</v>
      </c>
      <c r="AQ12" s="17">
        <v>2.1295121477753299E-2</v>
      </c>
      <c r="AR12" s="17">
        <v>1.83467882761453E-2</v>
      </c>
      <c r="AS12" s="17"/>
      <c r="AT12" s="17">
        <v>5.6502774708703997E-2</v>
      </c>
      <c r="AU12" s="17">
        <v>7.7209747444989998E-2</v>
      </c>
      <c r="AV12" s="17"/>
      <c r="AW12" s="17">
        <v>2.2682551734232202E-2</v>
      </c>
      <c r="AX12" s="17">
        <v>0.106286108693631</v>
      </c>
      <c r="AY12" s="17">
        <v>8.4600223783366096E-2</v>
      </c>
    </row>
    <row r="13" spans="2:51">
      <c r="B13" s="18" t="s">
        <v>137</v>
      </c>
      <c r="C13" s="17">
        <v>2.0713667788152399E-2</v>
      </c>
      <c r="D13" s="17">
        <v>2.0228330831379801E-2</v>
      </c>
      <c r="E13" s="17">
        <v>2.13688557150289E-2</v>
      </c>
      <c r="F13" s="17"/>
      <c r="G13" s="17">
        <v>1.09962365520767E-2</v>
      </c>
      <c r="H13" s="17">
        <v>2.2736236272560301E-2</v>
      </c>
      <c r="I13" s="17">
        <v>1.18022327405465E-2</v>
      </c>
      <c r="J13" s="17">
        <v>2.8131671249263201E-2</v>
      </c>
      <c r="K13" s="17">
        <v>2.5920664816764701E-2</v>
      </c>
      <c r="L13" s="17">
        <v>2.1205795222392299E-2</v>
      </c>
      <c r="M13" s="17"/>
      <c r="N13" s="17">
        <v>1.6070297780490999E-2</v>
      </c>
      <c r="O13" s="17">
        <v>4.8590760288829901E-3</v>
      </c>
      <c r="P13" s="17">
        <v>2.7028710708458699E-2</v>
      </c>
      <c r="Q13" s="17">
        <v>3.7034939153109597E-2</v>
      </c>
      <c r="R13" s="17"/>
      <c r="S13" s="17">
        <v>6.48096386912552E-3</v>
      </c>
      <c r="T13" s="17">
        <v>2.1235173728312101E-2</v>
      </c>
      <c r="U13" s="17">
        <v>1.62187031977063E-2</v>
      </c>
      <c r="V13" s="17">
        <v>1.6999194504245401E-2</v>
      </c>
      <c r="W13" s="17">
        <v>1.2917701554993199E-2</v>
      </c>
      <c r="X13" s="17">
        <v>4.5902849655626701E-2</v>
      </c>
      <c r="Y13" s="17">
        <v>2.4132244692985701E-2</v>
      </c>
      <c r="Z13" s="17">
        <v>7.9683486733116999E-3</v>
      </c>
      <c r="AA13" s="17">
        <v>3.0211943782962301E-2</v>
      </c>
      <c r="AB13" s="17">
        <v>2.4723570871469799E-2</v>
      </c>
      <c r="AC13" s="17">
        <v>2.8142989794883801E-2</v>
      </c>
      <c r="AD13" s="17">
        <v>0</v>
      </c>
      <c r="AE13" s="17"/>
      <c r="AF13" s="17">
        <v>3.2365104357558301E-2</v>
      </c>
      <c r="AG13" s="17">
        <v>9.0293641067339895E-3</v>
      </c>
      <c r="AH13" s="17">
        <v>2.5407064873518799E-2</v>
      </c>
      <c r="AI13" s="17"/>
      <c r="AJ13" s="17">
        <v>2.8290724567537999E-2</v>
      </c>
      <c r="AK13" s="17">
        <v>8.8895541004888404E-3</v>
      </c>
      <c r="AL13" s="17">
        <v>7.27691331138641E-3</v>
      </c>
      <c r="AM13" s="17"/>
      <c r="AN13" s="17">
        <v>4.13471476100917E-2</v>
      </c>
      <c r="AO13" s="17">
        <v>1.8395880416752899E-2</v>
      </c>
      <c r="AP13" s="17">
        <v>6.5783492526970602E-3</v>
      </c>
      <c r="AQ13" s="17">
        <v>9.8401237671370996E-3</v>
      </c>
      <c r="AR13" s="17">
        <v>0</v>
      </c>
      <c r="AS13" s="17"/>
      <c r="AT13" s="17">
        <v>2.26113898398385E-2</v>
      </c>
      <c r="AU13" s="17">
        <v>0</v>
      </c>
      <c r="AV13" s="17"/>
      <c r="AW13" s="17">
        <v>1.02222063803587E-2</v>
      </c>
      <c r="AX13" s="17">
        <v>1.4696021537065E-2</v>
      </c>
      <c r="AY13" s="17">
        <v>3.25705095625686E-2</v>
      </c>
    </row>
    <row r="14" spans="2:51">
      <c r="B14" s="18" t="s">
        <v>119</v>
      </c>
      <c r="C14" s="17">
        <v>2.0221273659822198E-2</v>
      </c>
      <c r="D14" s="17">
        <v>1.25178378698463E-2</v>
      </c>
      <c r="E14" s="17">
        <v>2.67853595880145E-2</v>
      </c>
      <c r="F14" s="17"/>
      <c r="G14" s="17">
        <v>3.6508491784396697E-2</v>
      </c>
      <c r="H14" s="17">
        <v>0</v>
      </c>
      <c r="I14" s="17">
        <v>3.9944083756460198E-2</v>
      </c>
      <c r="J14" s="17">
        <v>2.86574430030598E-2</v>
      </c>
      <c r="K14" s="17">
        <v>1.47367208744779E-2</v>
      </c>
      <c r="L14" s="17">
        <v>1.04147218453014E-2</v>
      </c>
      <c r="M14" s="17"/>
      <c r="N14" s="17">
        <v>1.95736476280425E-2</v>
      </c>
      <c r="O14" s="17">
        <v>1.4113863671376899E-2</v>
      </c>
      <c r="P14" s="17">
        <v>2.4867357607474001E-2</v>
      </c>
      <c r="Q14" s="17">
        <v>2.3716617037771798E-2</v>
      </c>
      <c r="R14" s="17"/>
      <c r="S14" s="17">
        <v>2.7239611287764198E-2</v>
      </c>
      <c r="T14" s="17">
        <v>1.85552411303972E-2</v>
      </c>
      <c r="U14" s="17">
        <v>1.23247908113062E-2</v>
      </c>
      <c r="V14" s="17">
        <v>1.4723811312015901E-2</v>
      </c>
      <c r="W14" s="17">
        <v>1.93661831503215E-2</v>
      </c>
      <c r="X14" s="17">
        <v>0</v>
      </c>
      <c r="Y14" s="17">
        <v>1.23854666375214E-2</v>
      </c>
      <c r="Z14" s="17">
        <v>0</v>
      </c>
      <c r="AA14" s="17">
        <v>2.2954541170385E-2</v>
      </c>
      <c r="AB14" s="17">
        <v>6.3618199428737199E-2</v>
      </c>
      <c r="AC14" s="17">
        <v>2.9707134221818299E-2</v>
      </c>
      <c r="AD14" s="17">
        <v>0</v>
      </c>
      <c r="AE14" s="17"/>
      <c r="AF14" s="17">
        <v>1.7054118327218499E-2</v>
      </c>
      <c r="AG14" s="17">
        <v>1.7891570605972601E-2</v>
      </c>
      <c r="AH14" s="17">
        <v>3.4810721250242802E-2</v>
      </c>
      <c r="AI14" s="17"/>
      <c r="AJ14" s="17">
        <v>1.1995025863853899E-2</v>
      </c>
      <c r="AK14" s="17">
        <v>1.21801163346421E-2</v>
      </c>
      <c r="AL14" s="17">
        <v>2.3060559025404999E-2</v>
      </c>
      <c r="AM14" s="17"/>
      <c r="AN14" s="17">
        <v>2.70700793076846E-2</v>
      </c>
      <c r="AO14" s="17">
        <v>1.01822161463671E-2</v>
      </c>
      <c r="AP14" s="17">
        <v>1.39179133210798E-2</v>
      </c>
      <c r="AQ14" s="17">
        <v>3.6126568862227197E-2</v>
      </c>
      <c r="AR14" s="17">
        <v>3.0810307857948201E-2</v>
      </c>
      <c r="AS14" s="17"/>
      <c r="AT14" s="17">
        <v>2.0294430879478301E-2</v>
      </c>
      <c r="AU14" s="17">
        <v>1.5977044491767099E-2</v>
      </c>
      <c r="AV14" s="17"/>
      <c r="AW14" s="17">
        <v>9.8896435603878109E-3</v>
      </c>
      <c r="AX14" s="17">
        <v>5.1429930789012703E-3</v>
      </c>
      <c r="AY14" s="17">
        <v>3.3839633276252203E-2</v>
      </c>
    </row>
    <row r="15" spans="2:51">
      <c r="B15" s="18" t="s">
        <v>138</v>
      </c>
      <c r="C15" s="21">
        <v>0.67119350321277005</v>
      </c>
      <c r="D15" s="21">
        <v>0.72407564249482903</v>
      </c>
      <c r="E15" s="21">
        <v>0.62054051836341295</v>
      </c>
      <c r="F15" s="21"/>
      <c r="G15" s="21">
        <v>0.70147403804741104</v>
      </c>
      <c r="H15" s="21">
        <v>0.74156053122575205</v>
      </c>
      <c r="I15" s="21">
        <v>0.69872209797183005</v>
      </c>
      <c r="J15" s="21">
        <v>0.67686592681776603</v>
      </c>
      <c r="K15" s="21">
        <v>0.64593407668666003</v>
      </c>
      <c r="L15" s="21">
        <v>0.60286004788995395</v>
      </c>
      <c r="M15" s="21"/>
      <c r="N15" s="21">
        <v>0.80138579263292098</v>
      </c>
      <c r="O15" s="21">
        <v>0.69832840119352402</v>
      </c>
      <c r="P15" s="21">
        <v>0.60892828204021499</v>
      </c>
      <c r="Q15" s="21">
        <v>0.56195251134359203</v>
      </c>
      <c r="R15" s="21"/>
      <c r="S15" s="21">
        <v>0.74070432625830496</v>
      </c>
      <c r="T15" s="21">
        <v>0.66039430071433902</v>
      </c>
      <c r="U15" s="21">
        <v>0.68247859945530598</v>
      </c>
      <c r="V15" s="21">
        <v>0.66815126165619199</v>
      </c>
      <c r="W15" s="21">
        <v>0.69426207306773302</v>
      </c>
      <c r="X15" s="21">
        <v>0.680043207906881</v>
      </c>
      <c r="Y15" s="21">
        <v>0.64200918985214595</v>
      </c>
      <c r="Z15" s="21">
        <v>0.65128682808170102</v>
      </c>
      <c r="AA15" s="21">
        <v>0.66046164730398405</v>
      </c>
      <c r="AB15" s="21">
        <v>0.63834746130065201</v>
      </c>
      <c r="AC15" s="21">
        <v>0.60869709242054004</v>
      </c>
      <c r="AD15" s="21">
        <v>0.65464051704128901</v>
      </c>
      <c r="AE15" s="21"/>
      <c r="AF15" s="21">
        <v>0.60941173183556696</v>
      </c>
      <c r="AG15" s="21">
        <v>0.76702917662342696</v>
      </c>
      <c r="AH15" s="21">
        <v>0.59394154212035799</v>
      </c>
      <c r="AI15" s="21"/>
      <c r="AJ15" s="21">
        <v>0.62438455746559396</v>
      </c>
      <c r="AK15" s="21">
        <v>0.72863531870151899</v>
      </c>
      <c r="AL15" s="21">
        <v>0.76332823781358305</v>
      </c>
      <c r="AM15" s="21"/>
      <c r="AN15" s="21">
        <v>0.50535561740427004</v>
      </c>
      <c r="AO15" s="21">
        <v>0.70946959620335304</v>
      </c>
      <c r="AP15" s="21">
        <v>0.77452576819499397</v>
      </c>
      <c r="AQ15" s="21">
        <v>0.82450658804171195</v>
      </c>
      <c r="AR15" s="21">
        <v>0.85643069919719494</v>
      </c>
      <c r="AS15" s="21"/>
      <c r="AT15" s="21">
        <v>0.67200860292157305</v>
      </c>
      <c r="AU15" s="21">
        <v>0.68518515780806</v>
      </c>
      <c r="AV15" s="21"/>
      <c r="AW15" s="21">
        <v>0.80776206902488401</v>
      </c>
      <c r="AX15" s="21">
        <v>0.66149637574404996</v>
      </c>
      <c r="AY15" s="21">
        <v>0.53553177516026695</v>
      </c>
    </row>
    <row r="16" spans="2:51">
      <c r="B16" s="18" t="s">
        <v>139</v>
      </c>
      <c r="C16" s="21">
        <v>7.9268289125833197E-2</v>
      </c>
      <c r="D16" s="21">
        <v>6.8390233472126805E-2</v>
      </c>
      <c r="E16" s="21">
        <v>9.0389081513061798E-2</v>
      </c>
      <c r="F16" s="21"/>
      <c r="G16" s="21">
        <v>6.6664267620569706E-2</v>
      </c>
      <c r="H16" s="21">
        <v>8.6560712206839502E-2</v>
      </c>
      <c r="I16" s="21">
        <v>6.8382504528643404E-2</v>
      </c>
      <c r="J16" s="21">
        <v>9.6782093734857397E-2</v>
      </c>
      <c r="K16" s="21">
        <v>5.8037571336632503E-2</v>
      </c>
      <c r="L16" s="21">
        <v>8.8990203405094795E-2</v>
      </c>
      <c r="M16" s="21"/>
      <c r="N16" s="21">
        <v>5.36143605340417E-2</v>
      </c>
      <c r="O16" s="21">
        <v>5.69997910875829E-2</v>
      </c>
      <c r="P16" s="21">
        <v>9.6396744202124601E-2</v>
      </c>
      <c r="Q16" s="21">
        <v>0.113935472775002</v>
      </c>
      <c r="R16" s="21"/>
      <c r="S16" s="21">
        <v>6.0079688321009302E-2</v>
      </c>
      <c r="T16" s="21">
        <v>7.3826962356418405E-2</v>
      </c>
      <c r="U16" s="21">
        <v>7.7172920866681705E-2</v>
      </c>
      <c r="V16" s="21">
        <v>7.0191302358965299E-2</v>
      </c>
      <c r="W16" s="21">
        <v>5.9192866001818799E-2</v>
      </c>
      <c r="X16" s="21">
        <v>9.2742406515409895E-2</v>
      </c>
      <c r="Y16" s="21">
        <v>9.7434034606688202E-2</v>
      </c>
      <c r="Z16" s="21">
        <v>4.6966362725905902E-2</v>
      </c>
      <c r="AA16" s="21">
        <v>0.100487650424021</v>
      </c>
      <c r="AB16" s="21">
        <v>7.6990498526717799E-2</v>
      </c>
      <c r="AC16" s="21">
        <v>0.100477471054555</v>
      </c>
      <c r="AD16" s="21">
        <v>0.13363787484664999</v>
      </c>
      <c r="AE16" s="21"/>
      <c r="AF16" s="21">
        <v>0.112709819690144</v>
      </c>
      <c r="AG16" s="21">
        <v>4.6007644525362802E-2</v>
      </c>
      <c r="AH16" s="21">
        <v>8.5129368996435903E-2</v>
      </c>
      <c r="AI16" s="21"/>
      <c r="AJ16" s="21">
        <v>8.4254118019213994E-2</v>
      </c>
      <c r="AK16" s="21">
        <v>6.1047956909065802E-2</v>
      </c>
      <c r="AL16" s="21">
        <v>6.7116316518498906E-2</v>
      </c>
      <c r="AM16" s="21"/>
      <c r="AN16" s="21">
        <v>0.12132338768647299</v>
      </c>
      <c r="AO16" s="21">
        <v>6.7176433298281699E-2</v>
      </c>
      <c r="AP16" s="21">
        <v>4.6757944256600903E-2</v>
      </c>
      <c r="AQ16" s="21">
        <v>3.1135245244890499E-2</v>
      </c>
      <c r="AR16" s="21">
        <v>1.83467882761453E-2</v>
      </c>
      <c r="AS16" s="21"/>
      <c r="AT16" s="21">
        <v>7.9114164548542504E-2</v>
      </c>
      <c r="AU16" s="21">
        <v>7.7209747444989998E-2</v>
      </c>
      <c r="AV16" s="21"/>
      <c r="AW16" s="21">
        <v>3.2904758114590898E-2</v>
      </c>
      <c r="AX16" s="21">
        <v>0.120982130230696</v>
      </c>
      <c r="AY16" s="21">
        <v>0.117170733345935</v>
      </c>
    </row>
    <row r="17" spans="2:51">
      <c r="B17" s="18" t="s">
        <v>140</v>
      </c>
      <c r="C17" s="22">
        <v>0.59192521408693699</v>
      </c>
      <c r="D17" s="22">
        <v>0.655685409022703</v>
      </c>
      <c r="E17" s="22">
        <v>0.53015143685035104</v>
      </c>
      <c r="F17" s="22"/>
      <c r="G17" s="22">
        <v>0.63480977042684095</v>
      </c>
      <c r="H17" s="22">
        <v>0.65499981901891302</v>
      </c>
      <c r="I17" s="22">
        <v>0.63033959344318702</v>
      </c>
      <c r="J17" s="22">
        <v>0.58008383308290801</v>
      </c>
      <c r="K17" s="22">
        <v>0.58789650535002802</v>
      </c>
      <c r="L17" s="22">
        <v>0.51386984448485895</v>
      </c>
      <c r="M17" s="22"/>
      <c r="N17" s="22">
        <v>0.74777143209887897</v>
      </c>
      <c r="O17" s="22">
        <v>0.641328610105941</v>
      </c>
      <c r="P17" s="22">
        <v>0.51253153783809002</v>
      </c>
      <c r="Q17" s="22">
        <v>0.44801703856858999</v>
      </c>
      <c r="R17" s="22"/>
      <c r="S17" s="22">
        <v>0.680624637937296</v>
      </c>
      <c r="T17" s="22">
        <v>0.58656733835792096</v>
      </c>
      <c r="U17" s="22">
        <v>0.60530567858862405</v>
      </c>
      <c r="V17" s="22">
        <v>0.59795995929722701</v>
      </c>
      <c r="W17" s="22">
        <v>0.63506920706591496</v>
      </c>
      <c r="X17" s="22">
        <v>0.587300801391472</v>
      </c>
      <c r="Y17" s="22">
        <v>0.54457515524545796</v>
      </c>
      <c r="Z17" s="22">
        <v>0.60432046535579598</v>
      </c>
      <c r="AA17" s="22">
        <v>0.55997399687996297</v>
      </c>
      <c r="AB17" s="22">
        <v>0.56135696277393499</v>
      </c>
      <c r="AC17" s="22">
        <v>0.50821962136598597</v>
      </c>
      <c r="AD17" s="22">
        <v>0.52100264219463899</v>
      </c>
      <c r="AE17" s="22"/>
      <c r="AF17" s="22">
        <v>0.49670191214542297</v>
      </c>
      <c r="AG17" s="22">
        <v>0.72102153209806397</v>
      </c>
      <c r="AH17" s="22">
        <v>0.50881217312392202</v>
      </c>
      <c r="AI17" s="22"/>
      <c r="AJ17" s="22">
        <v>0.54013043944637995</v>
      </c>
      <c r="AK17" s="22">
        <v>0.66758736179245304</v>
      </c>
      <c r="AL17" s="22">
        <v>0.69621192129508402</v>
      </c>
      <c r="AM17" s="22"/>
      <c r="AN17" s="22">
        <v>0.38403222971779699</v>
      </c>
      <c r="AO17" s="22">
        <v>0.64229316290507099</v>
      </c>
      <c r="AP17" s="22">
        <v>0.72776782393839301</v>
      </c>
      <c r="AQ17" s="22">
        <v>0.79337134279682198</v>
      </c>
      <c r="AR17" s="22">
        <v>0.83808391092104895</v>
      </c>
      <c r="AS17" s="22"/>
      <c r="AT17" s="22">
        <v>0.59289443837303002</v>
      </c>
      <c r="AU17" s="22">
        <v>0.60797541036307001</v>
      </c>
      <c r="AV17" s="22"/>
      <c r="AW17" s="22">
        <v>0.77485731091029297</v>
      </c>
      <c r="AX17" s="22">
        <v>0.54051424551335403</v>
      </c>
      <c r="AY17" s="22">
        <v>0.41836104181433198</v>
      </c>
    </row>
    <row r="18" spans="2:51">
      <c r="B18" t="s">
        <v>18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1040</v>
      </c>
      <c r="D7" s="10">
        <v>471</v>
      </c>
      <c r="E7" s="10">
        <v>564</v>
      </c>
      <c r="F7" s="10"/>
      <c r="G7" s="10">
        <v>95</v>
      </c>
      <c r="H7" s="10">
        <v>151</v>
      </c>
      <c r="I7" s="10">
        <v>145</v>
      </c>
      <c r="J7" s="10">
        <v>193</v>
      </c>
      <c r="K7" s="10">
        <v>199</v>
      </c>
      <c r="L7" s="10">
        <v>257</v>
      </c>
      <c r="M7" s="10"/>
      <c r="N7" s="10">
        <v>294</v>
      </c>
      <c r="O7" s="10">
        <v>272</v>
      </c>
      <c r="P7" s="10">
        <v>204</v>
      </c>
      <c r="Q7" s="10">
        <v>264</v>
      </c>
      <c r="R7" s="10"/>
      <c r="S7" s="10">
        <v>111</v>
      </c>
      <c r="T7" s="10">
        <v>152</v>
      </c>
      <c r="U7" s="10">
        <v>101</v>
      </c>
      <c r="V7" s="10">
        <v>95</v>
      </c>
      <c r="W7" s="10">
        <v>76</v>
      </c>
      <c r="X7" s="10">
        <v>84</v>
      </c>
      <c r="Y7" s="10">
        <v>84</v>
      </c>
      <c r="Z7" s="10">
        <v>48</v>
      </c>
      <c r="AA7" s="10">
        <v>130</v>
      </c>
      <c r="AB7" s="10">
        <v>85</v>
      </c>
      <c r="AC7" s="10">
        <v>42</v>
      </c>
      <c r="AD7" s="10">
        <v>32</v>
      </c>
      <c r="AE7" s="10"/>
      <c r="AF7" s="10">
        <v>419</v>
      </c>
      <c r="AG7" s="10">
        <v>435</v>
      </c>
      <c r="AH7" s="10">
        <v>119</v>
      </c>
      <c r="AI7" s="10"/>
      <c r="AJ7" s="10">
        <v>240</v>
      </c>
      <c r="AK7" s="10">
        <v>315</v>
      </c>
      <c r="AL7" s="10">
        <v>72</v>
      </c>
      <c r="AM7" s="10"/>
      <c r="AN7" s="10">
        <v>210</v>
      </c>
      <c r="AO7" s="10">
        <v>176</v>
      </c>
      <c r="AP7" s="10">
        <v>272</v>
      </c>
      <c r="AQ7" s="10">
        <v>106</v>
      </c>
      <c r="AR7" s="10">
        <v>20</v>
      </c>
      <c r="AS7" s="10"/>
      <c r="AT7" s="10">
        <v>941</v>
      </c>
      <c r="AU7" s="10">
        <v>92</v>
      </c>
      <c r="AV7" s="10"/>
      <c r="AW7" s="10">
        <v>510</v>
      </c>
      <c r="AX7" s="10">
        <v>101</v>
      </c>
      <c r="AY7" s="10">
        <v>429</v>
      </c>
    </row>
    <row r="8" spans="2:51" ht="30" customHeight="1">
      <c r="B8" s="11" t="s">
        <v>112</v>
      </c>
      <c r="C8" s="11">
        <v>1043</v>
      </c>
      <c r="D8" s="11">
        <v>484</v>
      </c>
      <c r="E8" s="11">
        <v>554</v>
      </c>
      <c r="F8" s="11"/>
      <c r="G8" s="11">
        <v>111</v>
      </c>
      <c r="H8" s="11">
        <v>185</v>
      </c>
      <c r="I8" s="11">
        <v>165</v>
      </c>
      <c r="J8" s="11">
        <v>190</v>
      </c>
      <c r="K8" s="11">
        <v>160</v>
      </c>
      <c r="L8" s="11">
        <v>232</v>
      </c>
      <c r="M8" s="11"/>
      <c r="N8" s="11">
        <v>264</v>
      </c>
      <c r="O8" s="11">
        <v>246</v>
      </c>
      <c r="P8" s="11">
        <v>238</v>
      </c>
      <c r="Q8" s="11">
        <v>289</v>
      </c>
      <c r="R8" s="11"/>
      <c r="S8" s="11">
        <v>131</v>
      </c>
      <c r="T8" s="11">
        <v>142</v>
      </c>
      <c r="U8" s="11">
        <v>90</v>
      </c>
      <c r="V8" s="11">
        <v>101</v>
      </c>
      <c r="W8" s="11">
        <v>75</v>
      </c>
      <c r="X8" s="11">
        <v>91</v>
      </c>
      <c r="Y8" s="11">
        <v>80</v>
      </c>
      <c r="Z8" s="11">
        <v>44</v>
      </c>
      <c r="AA8" s="11">
        <v>127</v>
      </c>
      <c r="AB8" s="11">
        <v>86</v>
      </c>
      <c r="AC8" s="11">
        <v>41</v>
      </c>
      <c r="AD8" s="11">
        <v>35</v>
      </c>
      <c r="AE8" s="11"/>
      <c r="AF8" s="11">
        <v>407</v>
      </c>
      <c r="AG8" s="11">
        <v>430</v>
      </c>
      <c r="AH8" s="11">
        <v>130</v>
      </c>
      <c r="AI8" s="11"/>
      <c r="AJ8" s="11">
        <v>229</v>
      </c>
      <c r="AK8" s="11">
        <v>327</v>
      </c>
      <c r="AL8" s="11">
        <v>71</v>
      </c>
      <c r="AM8" s="11"/>
      <c r="AN8" s="11">
        <v>209</v>
      </c>
      <c r="AO8" s="11">
        <v>182</v>
      </c>
      <c r="AP8" s="11">
        <v>273</v>
      </c>
      <c r="AQ8" s="11">
        <v>106</v>
      </c>
      <c r="AR8" s="11">
        <v>18</v>
      </c>
      <c r="AS8" s="11"/>
      <c r="AT8" s="11">
        <v>933</v>
      </c>
      <c r="AU8" s="11">
        <v>104</v>
      </c>
      <c r="AV8" s="11"/>
      <c r="AW8" s="11">
        <v>485</v>
      </c>
      <c r="AX8" s="11">
        <v>108</v>
      </c>
      <c r="AY8" s="11">
        <v>450</v>
      </c>
    </row>
    <row r="9" spans="2:51">
      <c r="B9" s="18" t="s">
        <v>133</v>
      </c>
      <c r="C9" s="17">
        <v>0.12128408257277599</v>
      </c>
      <c r="D9" s="17">
        <v>0.12079618728527999</v>
      </c>
      <c r="E9" s="17">
        <v>0.120498815857265</v>
      </c>
      <c r="F9" s="17"/>
      <c r="G9" s="17">
        <v>0.11398116713392301</v>
      </c>
      <c r="H9" s="17">
        <v>0.13697773785894701</v>
      </c>
      <c r="I9" s="17">
        <v>0.103379251904409</v>
      </c>
      <c r="J9" s="17">
        <v>0.123694083963336</v>
      </c>
      <c r="K9" s="17">
        <v>0.120365426662137</v>
      </c>
      <c r="L9" s="17">
        <v>0.12364702014361501</v>
      </c>
      <c r="M9" s="17"/>
      <c r="N9" s="17">
        <v>0.14461930424679401</v>
      </c>
      <c r="O9" s="17">
        <v>0.131266430585082</v>
      </c>
      <c r="P9" s="17">
        <v>0.103444090646282</v>
      </c>
      <c r="Q9" s="17">
        <v>0.10867539328247899</v>
      </c>
      <c r="R9" s="17"/>
      <c r="S9" s="17">
        <v>0.15588667383565399</v>
      </c>
      <c r="T9" s="17">
        <v>0.110398066702405</v>
      </c>
      <c r="U9" s="17">
        <v>0.13612896577384601</v>
      </c>
      <c r="V9" s="17">
        <v>0.11738445227689499</v>
      </c>
      <c r="W9" s="17">
        <v>0.111209450066048</v>
      </c>
      <c r="X9" s="17">
        <v>0.100126385149237</v>
      </c>
      <c r="Y9" s="17">
        <v>7.6816304433074994E-2</v>
      </c>
      <c r="Z9" s="17">
        <v>0.18483035991574501</v>
      </c>
      <c r="AA9" s="17">
        <v>0.119289098262312</v>
      </c>
      <c r="AB9" s="17">
        <v>0.109954452064752</v>
      </c>
      <c r="AC9" s="17">
        <v>0.171625814988245</v>
      </c>
      <c r="AD9" s="17">
        <v>8.2676917248741905E-2</v>
      </c>
      <c r="AE9" s="17"/>
      <c r="AF9" s="17">
        <v>0.101370598397689</v>
      </c>
      <c r="AG9" s="17">
        <v>0.148694926785542</v>
      </c>
      <c r="AH9" s="17">
        <v>8.5117806473051394E-2</v>
      </c>
      <c r="AI9" s="17"/>
      <c r="AJ9" s="17">
        <v>0.118071654265926</v>
      </c>
      <c r="AK9" s="17">
        <v>0.15082821355776899</v>
      </c>
      <c r="AL9" s="17">
        <v>0.125270786953251</v>
      </c>
      <c r="AM9" s="17"/>
      <c r="AN9" s="17">
        <v>7.7949922189093995E-2</v>
      </c>
      <c r="AO9" s="17">
        <v>0.13551980772843999</v>
      </c>
      <c r="AP9" s="17">
        <v>0.14615507315663001</v>
      </c>
      <c r="AQ9" s="17">
        <v>0.19957901039141901</v>
      </c>
      <c r="AR9" s="17">
        <v>0.27197971079401601</v>
      </c>
      <c r="AS9" s="17"/>
      <c r="AT9" s="17">
        <v>0.11789389713265901</v>
      </c>
      <c r="AU9" s="17">
        <v>0.14748972732719301</v>
      </c>
      <c r="AV9" s="17"/>
      <c r="AW9" s="17">
        <v>0.15880011768598101</v>
      </c>
      <c r="AX9" s="17">
        <v>9.68751882576699E-2</v>
      </c>
      <c r="AY9" s="17">
        <v>8.6740974586112504E-2</v>
      </c>
    </row>
    <row r="10" spans="2:51">
      <c r="B10" s="18" t="s">
        <v>134</v>
      </c>
      <c r="C10" s="17">
        <v>0.38242102510646903</v>
      </c>
      <c r="D10" s="17">
        <v>0.37745548779717902</v>
      </c>
      <c r="E10" s="17">
        <v>0.38826373185857099</v>
      </c>
      <c r="F10" s="17"/>
      <c r="G10" s="17">
        <v>0.4512819505913</v>
      </c>
      <c r="H10" s="17">
        <v>0.34127363686967699</v>
      </c>
      <c r="I10" s="17">
        <v>0.364837273899206</v>
      </c>
      <c r="J10" s="17">
        <v>0.30251534018818899</v>
      </c>
      <c r="K10" s="17">
        <v>0.39445351930781503</v>
      </c>
      <c r="L10" s="17">
        <v>0.45196769566924899</v>
      </c>
      <c r="M10" s="17"/>
      <c r="N10" s="17">
        <v>0.490313934764045</v>
      </c>
      <c r="O10" s="17">
        <v>0.38611443858136102</v>
      </c>
      <c r="P10" s="17">
        <v>0.30272827005081598</v>
      </c>
      <c r="Q10" s="17">
        <v>0.333520056917815</v>
      </c>
      <c r="R10" s="17"/>
      <c r="S10" s="17">
        <v>0.38274529164295201</v>
      </c>
      <c r="T10" s="17">
        <v>0.394164833516149</v>
      </c>
      <c r="U10" s="17">
        <v>0.39566447139455002</v>
      </c>
      <c r="V10" s="17">
        <v>0.50352572361742698</v>
      </c>
      <c r="W10" s="17">
        <v>0.317804604353637</v>
      </c>
      <c r="X10" s="17">
        <v>0.36476450158626</v>
      </c>
      <c r="Y10" s="17">
        <v>0.336649983775405</v>
      </c>
      <c r="Z10" s="17">
        <v>0.318788184440635</v>
      </c>
      <c r="AA10" s="17">
        <v>0.40582541048503301</v>
      </c>
      <c r="AB10" s="17">
        <v>0.34933418682815498</v>
      </c>
      <c r="AC10" s="17">
        <v>0.35385968855877398</v>
      </c>
      <c r="AD10" s="17">
        <v>0.34770775218417799</v>
      </c>
      <c r="AE10" s="17"/>
      <c r="AF10" s="17">
        <v>0.32845220552736398</v>
      </c>
      <c r="AG10" s="17">
        <v>0.46773758248159902</v>
      </c>
      <c r="AH10" s="17">
        <v>0.28935076456208603</v>
      </c>
      <c r="AI10" s="17"/>
      <c r="AJ10" s="17">
        <v>0.39124195238255599</v>
      </c>
      <c r="AK10" s="17">
        <v>0.43694920363404399</v>
      </c>
      <c r="AL10" s="17">
        <v>0.45213492693471002</v>
      </c>
      <c r="AM10" s="17"/>
      <c r="AN10" s="17">
        <v>0.31465822181039099</v>
      </c>
      <c r="AO10" s="17">
        <v>0.28721288691589197</v>
      </c>
      <c r="AP10" s="17">
        <v>0.46841178413644202</v>
      </c>
      <c r="AQ10" s="17">
        <v>0.41712284398197302</v>
      </c>
      <c r="AR10" s="17">
        <v>0.44054712512787803</v>
      </c>
      <c r="AS10" s="17"/>
      <c r="AT10" s="17">
        <v>0.38604918059245102</v>
      </c>
      <c r="AU10" s="17">
        <v>0.33747570521764397</v>
      </c>
      <c r="AV10" s="17"/>
      <c r="AW10" s="17">
        <v>0.46518941915469803</v>
      </c>
      <c r="AX10" s="17">
        <v>0.405600225028731</v>
      </c>
      <c r="AY10" s="17">
        <v>0.28773545682402402</v>
      </c>
    </row>
    <row r="11" spans="2:51">
      <c r="B11" s="18" t="s">
        <v>135</v>
      </c>
      <c r="C11" s="17">
        <v>0.250369210771752</v>
      </c>
      <c r="D11" s="17">
        <v>0.25390785574170099</v>
      </c>
      <c r="E11" s="17">
        <v>0.24800936430175599</v>
      </c>
      <c r="F11" s="17"/>
      <c r="G11" s="17">
        <v>0.185237268555134</v>
      </c>
      <c r="H11" s="17">
        <v>0.28324391222435602</v>
      </c>
      <c r="I11" s="17">
        <v>0.222442340266782</v>
      </c>
      <c r="J11" s="17">
        <v>0.321093967553922</v>
      </c>
      <c r="K11" s="17">
        <v>0.26348204926028901</v>
      </c>
      <c r="L11" s="17">
        <v>0.208047905427585</v>
      </c>
      <c r="M11" s="17"/>
      <c r="N11" s="17">
        <v>0.21187793753627701</v>
      </c>
      <c r="O11" s="17">
        <v>0.23481421602889899</v>
      </c>
      <c r="P11" s="17">
        <v>0.29924853266509899</v>
      </c>
      <c r="Q11" s="17">
        <v>0.26373346713877099</v>
      </c>
      <c r="R11" s="17"/>
      <c r="S11" s="17">
        <v>0.243782686971177</v>
      </c>
      <c r="T11" s="17">
        <v>0.26021763135617199</v>
      </c>
      <c r="U11" s="17">
        <v>0.23670309532541101</v>
      </c>
      <c r="V11" s="17">
        <v>0.18169347465599101</v>
      </c>
      <c r="W11" s="17">
        <v>0.254760323722655</v>
      </c>
      <c r="X11" s="17">
        <v>0.29891919503025299</v>
      </c>
      <c r="Y11" s="17">
        <v>0.31484241707636101</v>
      </c>
      <c r="Z11" s="17">
        <v>0.29130298246637498</v>
      </c>
      <c r="AA11" s="17">
        <v>0.27223579421726801</v>
      </c>
      <c r="AB11" s="17">
        <v>0.24286792764267401</v>
      </c>
      <c r="AC11" s="17">
        <v>0.16766584665749601</v>
      </c>
      <c r="AD11" s="17">
        <v>0.17065122150766199</v>
      </c>
      <c r="AE11" s="17"/>
      <c r="AF11" s="17">
        <v>0.28603140433977498</v>
      </c>
      <c r="AG11" s="17">
        <v>0.20126630294789599</v>
      </c>
      <c r="AH11" s="17">
        <v>0.34031563403764098</v>
      </c>
      <c r="AI11" s="17"/>
      <c r="AJ11" s="17">
        <v>0.241280136513356</v>
      </c>
      <c r="AK11" s="17">
        <v>0.213469861799923</v>
      </c>
      <c r="AL11" s="17">
        <v>0.203572497467052</v>
      </c>
      <c r="AM11" s="17"/>
      <c r="AN11" s="17">
        <v>0.26865249707699501</v>
      </c>
      <c r="AO11" s="17">
        <v>0.29428751141987702</v>
      </c>
      <c r="AP11" s="17">
        <v>0.18746305497056101</v>
      </c>
      <c r="AQ11" s="17">
        <v>0.217525494367732</v>
      </c>
      <c r="AR11" s="17">
        <v>0.18928593943362501</v>
      </c>
      <c r="AS11" s="17"/>
      <c r="AT11" s="17">
        <v>0.25391739561703802</v>
      </c>
      <c r="AU11" s="17">
        <v>0.22716468550319699</v>
      </c>
      <c r="AV11" s="17"/>
      <c r="AW11" s="17">
        <v>0.18240176010030401</v>
      </c>
      <c r="AX11" s="17">
        <v>0.32671657860022002</v>
      </c>
      <c r="AY11" s="17">
        <v>0.305245075357162</v>
      </c>
    </row>
    <row r="12" spans="2:51">
      <c r="B12" s="18" t="s">
        <v>136</v>
      </c>
      <c r="C12" s="17">
        <v>0.115520843673129</v>
      </c>
      <c r="D12" s="17">
        <v>0.131636137376724</v>
      </c>
      <c r="E12" s="17">
        <v>0.10256096024002299</v>
      </c>
      <c r="F12" s="17"/>
      <c r="G12" s="17">
        <v>0.13444089835710901</v>
      </c>
      <c r="H12" s="17">
        <v>9.8591334841823294E-2</v>
      </c>
      <c r="I12" s="17">
        <v>0.124294047014034</v>
      </c>
      <c r="J12" s="17">
        <v>0.124854382721323</v>
      </c>
      <c r="K12" s="17">
        <v>8.2788118388900794E-2</v>
      </c>
      <c r="L12" s="17">
        <v>0.128688195923362</v>
      </c>
      <c r="M12" s="17"/>
      <c r="N12" s="17">
        <v>7.7193414349108397E-2</v>
      </c>
      <c r="O12" s="17">
        <v>0.13500881757050601</v>
      </c>
      <c r="P12" s="17">
        <v>0.13730665633612901</v>
      </c>
      <c r="Q12" s="17">
        <v>0.118363385459735</v>
      </c>
      <c r="R12" s="17"/>
      <c r="S12" s="17">
        <v>7.4183599689950294E-2</v>
      </c>
      <c r="T12" s="17">
        <v>0.12681060271060701</v>
      </c>
      <c r="U12" s="17">
        <v>8.9536761954032998E-2</v>
      </c>
      <c r="V12" s="17">
        <v>0.114151725533902</v>
      </c>
      <c r="W12" s="17">
        <v>8.7354073517931494E-2</v>
      </c>
      <c r="X12" s="17">
        <v>0.154388273501119</v>
      </c>
      <c r="Y12" s="17">
        <v>0.119103169701662</v>
      </c>
      <c r="Z12" s="17">
        <v>0.14751606436707801</v>
      </c>
      <c r="AA12" s="17">
        <v>9.1435691393310994E-2</v>
      </c>
      <c r="AB12" s="17">
        <v>0.15170298529167001</v>
      </c>
      <c r="AC12" s="17">
        <v>0.153995634622834</v>
      </c>
      <c r="AD12" s="17">
        <v>0.159892539452405</v>
      </c>
      <c r="AE12" s="17"/>
      <c r="AF12" s="17">
        <v>0.14453588186100599</v>
      </c>
      <c r="AG12" s="17">
        <v>8.7004165356087598E-2</v>
      </c>
      <c r="AH12" s="17">
        <v>9.1890223769543797E-2</v>
      </c>
      <c r="AI12" s="17"/>
      <c r="AJ12" s="17">
        <v>0.138542910423916</v>
      </c>
      <c r="AK12" s="17">
        <v>0.101407764564626</v>
      </c>
      <c r="AL12" s="17">
        <v>7.8866482115583503E-2</v>
      </c>
      <c r="AM12" s="17"/>
      <c r="AN12" s="17">
        <v>0.15041373072362399</v>
      </c>
      <c r="AO12" s="17">
        <v>0.12633630281119099</v>
      </c>
      <c r="AP12" s="17">
        <v>7.9382648549103901E-2</v>
      </c>
      <c r="AQ12" s="17">
        <v>9.4608917461064507E-2</v>
      </c>
      <c r="AR12" s="17">
        <v>3.4576212772295903E-2</v>
      </c>
      <c r="AS12" s="17"/>
      <c r="AT12" s="17">
        <v>0.116250989695655</v>
      </c>
      <c r="AU12" s="17">
        <v>0.116701462070842</v>
      </c>
      <c r="AV12" s="17"/>
      <c r="AW12" s="17">
        <v>0.100154858185659</v>
      </c>
      <c r="AX12" s="17">
        <v>0.107032326489317</v>
      </c>
      <c r="AY12" s="17">
        <v>0.13410311726768601</v>
      </c>
    </row>
    <row r="13" spans="2:51">
      <c r="B13" s="18" t="s">
        <v>137</v>
      </c>
      <c r="C13" s="17">
        <v>5.2234531747550501E-2</v>
      </c>
      <c r="D13" s="17">
        <v>6.0187862060363397E-2</v>
      </c>
      <c r="E13" s="17">
        <v>4.5793165183718003E-2</v>
      </c>
      <c r="F13" s="17"/>
      <c r="G13" s="17">
        <v>1.9773787566836599E-2</v>
      </c>
      <c r="H13" s="17">
        <v>4.8911286088025099E-2</v>
      </c>
      <c r="I13" s="17">
        <v>7.2374635466525505E-2</v>
      </c>
      <c r="J13" s="17">
        <v>5.2126804945691302E-2</v>
      </c>
      <c r="K13" s="17">
        <v>7.1669520066499098E-2</v>
      </c>
      <c r="L13" s="17">
        <v>4.2716496538551002E-2</v>
      </c>
      <c r="M13" s="17"/>
      <c r="N13" s="17">
        <v>3.1731512862779199E-2</v>
      </c>
      <c r="O13" s="17">
        <v>6.0797697864741498E-2</v>
      </c>
      <c r="P13" s="17">
        <v>4.93755278050549E-2</v>
      </c>
      <c r="Q13" s="17">
        <v>6.7104884031354006E-2</v>
      </c>
      <c r="R13" s="17"/>
      <c r="S13" s="17">
        <v>4.9069415031027699E-2</v>
      </c>
      <c r="T13" s="17">
        <v>2.5539424589876701E-2</v>
      </c>
      <c r="U13" s="17">
        <v>3.5886237453195198E-2</v>
      </c>
      <c r="V13" s="17">
        <v>4.0648060869697002E-2</v>
      </c>
      <c r="W13" s="17">
        <v>0.10546677999144199</v>
      </c>
      <c r="X13" s="17">
        <v>2.9538832919400099E-2</v>
      </c>
      <c r="Y13" s="17">
        <v>3.97618218938037E-2</v>
      </c>
      <c r="Z13" s="17">
        <v>4.2668089541908497E-2</v>
      </c>
      <c r="AA13" s="17">
        <v>6.0735736066537899E-2</v>
      </c>
      <c r="AB13" s="17">
        <v>6.9939748010004105E-2</v>
      </c>
      <c r="AC13" s="17">
        <v>5.2044957620094298E-2</v>
      </c>
      <c r="AD13" s="17">
        <v>0.16014985547125199</v>
      </c>
      <c r="AE13" s="17"/>
      <c r="AF13" s="17">
        <v>5.8647582612246701E-2</v>
      </c>
      <c r="AG13" s="17">
        <v>3.3633697681621499E-2</v>
      </c>
      <c r="AH13" s="17">
        <v>0.10547864674589599</v>
      </c>
      <c r="AI13" s="17"/>
      <c r="AJ13" s="17">
        <v>6.7607324123590995E-2</v>
      </c>
      <c r="AK13" s="17">
        <v>1.8086751536108302E-2</v>
      </c>
      <c r="AL13" s="17">
        <v>8.6518671265497296E-2</v>
      </c>
      <c r="AM13" s="17"/>
      <c r="AN13" s="17">
        <v>7.7664372358164202E-2</v>
      </c>
      <c r="AO13" s="17">
        <v>5.0133216955789997E-2</v>
      </c>
      <c r="AP13" s="17">
        <v>5.5400908032068097E-2</v>
      </c>
      <c r="AQ13" s="17">
        <v>1.5821540523549098E-2</v>
      </c>
      <c r="AR13" s="17">
        <v>0</v>
      </c>
      <c r="AS13" s="17"/>
      <c r="AT13" s="17">
        <v>5.1254902715411797E-2</v>
      </c>
      <c r="AU13" s="17">
        <v>6.4570426618713303E-2</v>
      </c>
      <c r="AV13" s="17"/>
      <c r="AW13" s="17">
        <v>5.1854234531676098E-2</v>
      </c>
      <c r="AX13" s="17">
        <v>0</v>
      </c>
      <c r="AY13" s="17">
        <v>6.5172720492409297E-2</v>
      </c>
    </row>
    <row r="14" spans="2:51">
      <c r="B14" s="18" t="s">
        <v>119</v>
      </c>
      <c r="C14" s="17">
        <v>7.8170306128323402E-2</v>
      </c>
      <c r="D14" s="17">
        <v>5.6016469738752801E-2</v>
      </c>
      <c r="E14" s="17">
        <v>9.4873962558666106E-2</v>
      </c>
      <c r="F14" s="17"/>
      <c r="G14" s="17">
        <v>9.5284927795696903E-2</v>
      </c>
      <c r="H14" s="17">
        <v>9.1002092117171002E-2</v>
      </c>
      <c r="I14" s="17">
        <v>0.112672451449043</v>
      </c>
      <c r="J14" s="17">
        <v>7.5715420627539498E-2</v>
      </c>
      <c r="K14" s="17">
        <v>6.7241366314358897E-2</v>
      </c>
      <c r="L14" s="17">
        <v>4.4932686297637997E-2</v>
      </c>
      <c r="M14" s="17"/>
      <c r="N14" s="17">
        <v>4.4263896240995998E-2</v>
      </c>
      <c r="O14" s="17">
        <v>5.1998399369410399E-2</v>
      </c>
      <c r="P14" s="17">
        <v>0.107896922496619</v>
      </c>
      <c r="Q14" s="17">
        <v>0.108602813169847</v>
      </c>
      <c r="R14" s="17"/>
      <c r="S14" s="17">
        <v>9.4332332829238696E-2</v>
      </c>
      <c r="T14" s="17">
        <v>8.286944112479E-2</v>
      </c>
      <c r="U14" s="17">
        <v>0.106080468098964</v>
      </c>
      <c r="V14" s="17">
        <v>4.2596563046087603E-2</v>
      </c>
      <c r="W14" s="17">
        <v>0.123404768348286</v>
      </c>
      <c r="X14" s="17">
        <v>5.2262811813730603E-2</v>
      </c>
      <c r="Y14" s="17">
        <v>0.11282630311969299</v>
      </c>
      <c r="Z14" s="17">
        <v>1.4894319268258901E-2</v>
      </c>
      <c r="AA14" s="17">
        <v>5.0478269575537998E-2</v>
      </c>
      <c r="AB14" s="17">
        <v>7.6200700162745202E-2</v>
      </c>
      <c r="AC14" s="17">
        <v>0.10080805755255599</v>
      </c>
      <c r="AD14" s="17">
        <v>7.8921714135760407E-2</v>
      </c>
      <c r="AE14" s="17"/>
      <c r="AF14" s="17">
        <v>8.0962327261919306E-2</v>
      </c>
      <c r="AG14" s="17">
        <v>6.1663324747254299E-2</v>
      </c>
      <c r="AH14" s="17">
        <v>8.7846924411782198E-2</v>
      </c>
      <c r="AI14" s="17"/>
      <c r="AJ14" s="17">
        <v>4.3256022290655199E-2</v>
      </c>
      <c r="AK14" s="17">
        <v>7.9258204907530105E-2</v>
      </c>
      <c r="AL14" s="17">
        <v>5.36366352639061E-2</v>
      </c>
      <c r="AM14" s="17"/>
      <c r="AN14" s="17">
        <v>0.110661255841732</v>
      </c>
      <c r="AO14" s="17">
        <v>0.10651027416881</v>
      </c>
      <c r="AP14" s="17">
        <v>6.3186531155194903E-2</v>
      </c>
      <c r="AQ14" s="17">
        <v>5.5342193274262499E-2</v>
      </c>
      <c r="AR14" s="17">
        <v>6.3611011872186193E-2</v>
      </c>
      <c r="AS14" s="17"/>
      <c r="AT14" s="17">
        <v>7.4633634246785499E-2</v>
      </c>
      <c r="AU14" s="17">
        <v>0.106597993262411</v>
      </c>
      <c r="AV14" s="17"/>
      <c r="AW14" s="17">
        <v>4.1599610341681498E-2</v>
      </c>
      <c r="AX14" s="17">
        <v>6.3775681624062303E-2</v>
      </c>
      <c r="AY14" s="17">
        <v>0.121002655472606</v>
      </c>
    </row>
    <row r="15" spans="2:51">
      <c r="B15" s="18" t="s">
        <v>138</v>
      </c>
      <c r="C15" s="21">
        <v>0.50370510767924503</v>
      </c>
      <c r="D15" s="21">
        <v>0.49825167508245899</v>
      </c>
      <c r="E15" s="21">
        <v>0.50876254771583695</v>
      </c>
      <c r="F15" s="21"/>
      <c r="G15" s="21">
        <v>0.56526311772522397</v>
      </c>
      <c r="H15" s="21">
        <v>0.478251374728624</v>
      </c>
      <c r="I15" s="21">
        <v>0.468216525803615</v>
      </c>
      <c r="J15" s="21">
        <v>0.42620942415152402</v>
      </c>
      <c r="K15" s="21">
        <v>0.51481894596995204</v>
      </c>
      <c r="L15" s="21">
        <v>0.57561471581286405</v>
      </c>
      <c r="M15" s="21"/>
      <c r="N15" s="21">
        <v>0.63493323901083898</v>
      </c>
      <c r="O15" s="21">
        <v>0.51738086916644299</v>
      </c>
      <c r="P15" s="21">
        <v>0.406172360697098</v>
      </c>
      <c r="Q15" s="21">
        <v>0.44219545020029299</v>
      </c>
      <c r="R15" s="21"/>
      <c r="S15" s="21">
        <v>0.53863196547860603</v>
      </c>
      <c r="T15" s="21">
        <v>0.50456290021855399</v>
      </c>
      <c r="U15" s="21">
        <v>0.531793437168396</v>
      </c>
      <c r="V15" s="21">
        <v>0.62091017589432196</v>
      </c>
      <c r="W15" s="21">
        <v>0.42901405441968499</v>
      </c>
      <c r="X15" s="21">
        <v>0.464890886735497</v>
      </c>
      <c r="Y15" s="21">
        <v>0.41346628820848003</v>
      </c>
      <c r="Z15" s="21">
        <v>0.50361854435637998</v>
      </c>
      <c r="AA15" s="21">
        <v>0.525114508747345</v>
      </c>
      <c r="AB15" s="21">
        <v>0.459288638892907</v>
      </c>
      <c r="AC15" s="21">
        <v>0.52548550354701995</v>
      </c>
      <c r="AD15" s="21">
        <v>0.43038466943291998</v>
      </c>
      <c r="AE15" s="21"/>
      <c r="AF15" s="21">
        <v>0.42982280392505301</v>
      </c>
      <c r="AG15" s="21">
        <v>0.61643250926713999</v>
      </c>
      <c r="AH15" s="21">
        <v>0.37446857103513798</v>
      </c>
      <c r="AI15" s="21"/>
      <c r="AJ15" s="21">
        <v>0.50931360664848202</v>
      </c>
      <c r="AK15" s="21">
        <v>0.58777741719181298</v>
      </c>
      <c r="AL15" s="21">
        <v>0.57740571388796103</v>
      </c>
      <c r="AM15" s="21"/>
      <c r="AN15" s="21">
        <v>0.39260814399948502</v>
      </c>
      <c r="AO15" s="21">
        <v>0.422732694644332</v>
      </c>
      <c r="AP15" s="21">
        <v>0.61456685729307203</v>
      </c>
      <c r="AQ15" s="21">
        <v>0.61670185437339198</v>
      </c>
      <c r="AR15" s="21">
        <v>0.71252683592189303</v>
      </c>
      <c r="AS15" s="21"/>
      <c r="AT15" s="21">
        <v>0.50394307772510905</v>
      </c>
      <c r="AU15" s="21">
        <v>0.48496543254483598</v>
      </c>
      <c r="AV15" s="21"/>
      <c r="AW15" s="21">
        <v>0.62398953684068004</v>
      </c>
      <c r="AX15" s="21">
        <v>0.502475413286401</v>
      </c>
      <c r="AY15" s="21">
        <v>0.37447643141013598</v>
      </c>
    </row>
    <row r="16" spans="2:51">
      <c r="B16" s="18" t="s">
        <v>139</v>
      </c>
      <c r="C16" s="21">
        <v>0.167755375420679</v>
      </c>
      <c r="D16" s="21">
        <v>0.191823999437087</v>
      </c>
      <c r="E16" s="21">
        <v>0.14835412542374099</v>
      </c>
      <c r="F16" s="21"/>
      <c r="G16" s="21">
        <v>0.15421468592394599</v>
      </c>
      <c r="H16" s="21">
        <v>0.14750262092984801</v>
      </c>
      <c r="I16" s="21">
        <v>0.19666868248055999</v>
      </c>
      <c r="J16" s="21">
        <v>0.17698118766701401</v>
      </c>
      <c r="K16" s="21">
        <v>0.1544576384554</v>
      </c>
      <c r="L16" s="21">
        <v>0.17140469246191301</v>
      </c>
      <c r="M16" s="21"/>
      <c r="N16" s="21">
        <v>0.108924927211888</v>
      </c>
      <c r="O16" s="21">
        <v>0.19580651543524699</v>
      </c>
      <c r="P16" s="21">
        <v>0.18668218414118401</v>
      </c>
      <c r="Q16" s="21">
        <v>0.18546826949108799</v>
      </c>
      <c r="R16" s="21"/>
      <c r="S16" s="21">
        <v>0.12325301472097799</v>
      </c>
      <c r="T16" s="21">
        <v>0.152350027300484</v>
      </c>
      <c r="U16" s="21">
        <v>0.12542299940722801</v>
      </c>
      <c r="V16" s="21">
        <v>0.15479978640359901</v>
      </c>
      <c r="W16" s="21">
        <v>0.192820853509374</v>
      </c>
      <c r="X16" s="21">
        <v>0.18392710642051899</v>
      </c>
      <c r="Y16" s="21">
        <v>0.15886499159546499</v>
      </c>
      <c r="Z16" s="21">
        <v>0.19018415390898599</v>
      </c>
      <c r="AA16" s="21">
        <v>0.15217142745984899</v>
      </c>
      <c r="AB16" s="21">
        <v>0.221642733301674</v>
      </c>
      <c r="AC16" s="21">
        <v>0.20604059224292801</v>
      </c>
      <c r="AD16" s="21">
        <v>0.32004239492365799</v>
      </c>
      <c r="AE16" s="21"/>
      <c r="AF16" s="21">
        <v>0.203183464473253</v>
      </c>
      <c r="AG16" s="21">
        <v>0.120637863037709</v>
      </c>
      <c r="AH16" s="21">
        <v>0.197368870515439</v>
      </c>
      <c r="AI16" s="21"/>
      <c r="AJ16" s="21">
        <v>0.206150234547507</v>
      </c>
      <c r="AK16" s="21">
        <v>0.119494516100734</v>
      </c>
      <c r="AL16" s="21">
        <v>0.16538515338108101</v>
      </c>
      <c r="AM16" s="21"/>
      <c r="AN16" s="21">
        <v>0.228078103081788</v>
      </c>
      <c r="AO16" s="21">
        <v>0.176469519766981</v>
      </c>
      <c r="AP16" s="21">
        <v>0.134783556581172</v>
      </c>
      <c r="AQ16" s="21">
        <v>0.110430457984614</v>
      </c>
      <c r="AR16" s="21">
        <v>3.4576212772295903E-2</v>
      </c>
      <c r="AS16" s="21"/>
      <c r="AT16" s="21">
        <v>0.167505892411067</v>
      </c>
      <c r="AU16" s="21">
        <v>0.18127188868955599</v>
      </c>
      <c r="AV16" s="21"/>
      <c r="AW16" s="21">
        <v>0.15200909271733501</v>
      </c>
      <c r="AX16" s="21">
        <v>0.107032326489317</v>
      </c>
      <c r="AY16" s="21">
        <v>0.199275837760095</v>
      </c>
    </row>
    <row r="17" spans="2:51">
      <c r="B17" s="18" t="s">
        <v>140</v>
      </c>
      <c r="C17" s="22">
        <v>0.335949732258566</v>
      </c>
      <c r="D17" s="22">
        <v>0.30642767564537099</v>
      </c>
      <c r="E17" s="22">
        <v>0.36040842229209602</v>
      </c>
      <c r="F17" s="22"/>
      <c r="G17" s="22">
        <v>0.41104843180127798</v>
      </c>
      <c r="H17" s="22">
        <v>0.330748753798776</v>
      </c>
      <c r="I17" s="22">
        <v>0.27154784332305498</v>
      </c>
      <c r="J17" s="22">
        <v>0.24922823648451001</v>
      </c>
      <c r="K17" s="22">
        <v>0.36036130751455198</v>
      </c>
      <c r="L17" s="22">
        <v>0.40421002335095102</v>
      </c>
      <c r="M17" s="22"/>
      <c r="N17" s="22">
        <v>0.52600831179895202</v>
      </c>
      <c r="O17" s="22">
        <v>0.32157435373119603</v>
      </c>
      <c r="P17" s="22">
        <v>0.21949017655591399</v>
      </c>
      <c r="Q17" s="22">
        <v>0.25672718070920503</v>
      </c>
      <c r="R17" s="22"/>
      <c r="S17" s="22">
        <v>0.41537895075762798</v>
      </c>
      <c r="T17" s="22">
        <v>0.35221287291807002</v>
      </c>
      <c r="U17" s="22">
        <v>0.40637043776116799</v>
      </c>
      <c r="V17" s="22">
        <v>0.46611038949072198</v>
      </c>
      <c r="W17" s="22">
        <v>0.23619320091031101</v>
      </c>
      <c r="X17" s="22">
        <v>0.28096378031497798</v>
      </c>
      <c r="Y17" s="22">
        <v>0.254601296613015</v>
      </c>
      <c r="Z17" s="22">
        <v>0.31343439044739402</v>
      </c>
      <c r="AA17" s="22">
        <v>0.37294308128749598</v>
      </c>
      <c r="AB17" s="22">
        <v>0.237645905591232</v>
      </c>
      <c r="AC17" s="22">
        <v>0.31944491130409203</v>
      </c>
      <c r="AD17" s="22">
        <v>0.110342274509262</v>
      </c>
      <c r="AE17" s="22"/>
      <c r="AF17" s="22">
        <v>0.22663933945180001</v>
      </c>
      <c r="AG17" s="22">
        <v>0.49579464622943098</v>
      </c>
      <c r="AH17" s="22">
        <v>0.17709970051969801</v>
      </c>
      <c r="AI17" s="22"/>
      <c r="AJ17" s="22">
        <v>0.30316337210097499</v>
      </c>
      <c r="AK17" s="22">
        <v>0.46828290109107901</v>
      </c>
      <c r="AL17" s="22">
        <v>0.41202056050688002</v>
      </c>
      <c r="AM17" s="22"/>
      <c r="AN17" s="22">
        <v>0.16453004091769699</v>
      </c>
      <c r="AO17" s="22">
        <v>0.246263174877351</v>
      </c>
      <c r="AP17" s="22">
        <v>0.47978330071190001</v>
      </c>
      <c r="AQ17" s="22">
        <v>0.50627139638877805</v>
      </c>
      <c r="AR17" s="22">
        <v>0.67795062314959698</v>
      </c>
      <c r="AS17" s="22"/>
      <c r="AT17" s="22">
        <v>0.33643718531404199</v>
      </c>
      <c r="AU17" s="22">
        <v>0.30369354385528102</v>
      </c>
      <c r="AV17" s="22"/>
      <c r="AW17" s="22">
        <v>0.471980444123344</v>
      </c>
      <c r="AX17" s="22">
        <v>0.39544308679708401</v>
      </c>
      <c r="AY17" s="22">
        <v>0.17520059365004101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1040</v>
      </c>
      <c r="D7" s="10">
        <v>471</v>
      </c>
      <c r="E7" s="10">
        <v>564</v>
      </c>
      <c r="F7" s="10"/>
      <c r="G7" s="10">
        <v>95</v>
      </c>
      <c r="H7" s="10">
        <v>151</v>
      </c>
      <c r="I7" s="10">
        <v>145</v>
      </c>
      <c r="J7" s="10">
        <v>193</v>
      </c>
      <c r="K7" s="10">
        <v>199</v>
      </c>
      <c r="L7" s="10">
        <v>257</v>
      </c>
      <c r="M7" s="10"/>
      <c r="N7" s="10">
        <v>294</v>
      </c>
      <c r="O7" s="10">
        <v>272</v>
      </c>
      <c r="P7" s="10">
        <v>204</v>
      </c>
      <c r="Q7" s="10">
        <v>264</v>
      </c>
      <c r="R7" s="10"/>
      <c r="S7" s="10">
        <v>111</v>
      </c>
      <c r="T7" s="10">
        <v>152</v>
      </c>
      <c r="U7" s="10">
        <v>101</v>
      </c>
      <c r="V7" s="10">
        <v>95</v>
      </c>
      <c r="W7" s="10">
        <v>76</v>
      </c>
      <c r="X7" s="10">
        <v>84</v>
      </c>
      <c r="Y7" s="10">
        <v>84</v>
      </c>
      <c r="Z7" s="10">
        <v>48</v>
      </c>
      <c r="AA7" s="10">
        <v>130</v>
      </c>
      <c r="AB7" s="10">
        <v>85</v>
      </c>
      <c r="AC7" s="10">
        <v>42</v>
      </c>
      <c r="AD7" s="10">
        <v>32</v>
      </c>
      <c r="AE7" s="10"/>
      <c r="AF7" s="10">
        <v>419</v>
      </c>
      <c r="AG7" s="10">
        <v>435</v>
      </c>
      <c r="AH7" s="10">
        <v>119</v>
      </c>
      <c r="AI7" s="10"/>
      <c r="AJ7" s="10">
        <v>240</v>
      </c>
      <c r="AK7" s="10">
        <v>315</v>
      </c>
      <c r="AL7" s="10">
        <v>72</v>
      </c>
      <c r="AM7" s="10"/>
      <c r="AN7" s="10">
        <v>210</v>
      </c>
      <c r="AO7" s="10">
        <v>176</v>
      </c>
      <c r="AP7" s="10">
        <v>272</v>
      </c>
      <c r="AQ7" s="10">
        <v>106</v>
      </c>
      <c r="AR7" s="10">
        <v>20</v>
      </c>
      <c r="AS7" s="10"/>
      <c r="AT7" s="10">
        <v>941</v>
      </c>
      <c r="AU7" s="10">
        <v>92</v>
      </c>
      <c r="AV7" s="10"/>
      <c r="AW7" s="10">
        <v>510</v>
      </c>
      <c r="AX7" s="10">
        <v>101</v>
      </c>
      <c r="AY7" s="10">
        <v>429</v>
      </c>
    </row>
    <row r="8" spans="2:51" ht="30" customHeight="1">
      <c r="B8" s="11" t="s">
        <v>112</v>
      </c>
      <c r="C8" s="11">
        <v>1043</v>
      </c>
      <c r="D8" s="11">
        <v>484</v>
      </c>
      <c r="E8" s="11">
        <v>554</v>
      </c>
      <c r="F8" s="11"/>
      <c r="G8" s="11">
        <v>111</v>
      </c>
      <c r="H8" s="11">
        <v>185</v>
      </c>
      <c r="I8" s="11">
        <v>165</v>
      </c>
      <c r="J8" s="11">
        <v>190</v>
      </c>
      <c r="K8" s="11">
        <v>160</v>
      </c>
      <c r="L8" s="11">
        <v>232</v>
      </c>
      <c r="M8" s="11"/>
      <c r="N8" s="11">
        <v>264</v>
      </c>
      <c r="O8" s="11">
        <v>246</v>
      </c>
      <c r="P8" s="11">
        <v>238</v>
      </c>
      <c r="Q8" s="11">
        <v>289</v>
      </c>
      <c r="R8" s="11"/>
      <c r="S8" s="11">
        <v>131</v>
      </c>
      <c r="T8" s="11">
        <v>142</v>
      </c>
      <c r="U8" s="11">
        <v>90</v>
      </c>
      <c r="V8" s="11">
        <v>101</v>
      </c>
      <c r="W8" s="11">
        <v>75</v>
      </c>
      <c r="X8" s="11">
        <v>91</v>
      </c>
      <c r="Y8" s="11">
        <v>80</v>
      </c>
      <c r="Z8" s="11">
        <v>44</v>
      </c>
      <c r="AA8" s="11">
        <v>127</v>
      </c>
      <c r="AB8" s="11">
        <v>86</v>
      </c>
      <c r="AC8" s="11">
        <v>41</v>
      </c>
      <c r="AD8" s="11">
        <v>35</v>
      </c>
      <c r="AE8" s="11"/>
      <c r="AF8" s="11">
        <v>407</v>
      </c>
      <c r="AG8" s="11">
        <v>430</v>
      </c>
      <c r="AH8" s="11">
        <v>130</v>
      </c>
      <c r="AI8" s="11"/>
      <c r="AJ8" s="11">
        <v>229</v>
      </c>
      <c r="AK8" s="11">
        <v>327</v>
      </c>
      <c r="AL8" s="11">
        <v>71</v>
      </c>
      <c r="AM8" s="11"/>
      <c r="AN8" s="11">
        <v>209</v>
      </c>
      <c r="AO8" s="11">
        <v>182</v>
      </c>
      <c r="AP8" s="11">
        <v>273</v>
      </c>
      <c r="AQ8" s="11">
        <v>106</v>
      </c>
      <c r="AR8" s="11">
        <v>18</v>
      </c>
      <c r="AS8" s="11"/>
      <c r="AT8" s="11">
        <v>933</v>
      </c>
      <c r="AU8" s="11">
        <v>104</v>
      </c>
      <c r="AV8" s="11"/>
      <c r="AW8" s="11">
        <v>485</v>
      </c>
      <c r="AX8" s="11">
        <v>108</v>
      </c>
      <c r="AY8" s="11">
        <v>450</v>
      </c>
    </row>
    <row r="9" spans="2:51">
      <c r="B9" s="18" t="s">
        <v>133</v>
      </c>
      <c r="C9" s="17">
        <v>5.3394363515574701E-2</v>
      </c>
      <c r="D9" s="17">
        <v>6.1861438825020598E-2</v>
      </c>
      <c r="E9" s="17">
        <v>4.65159169972406E-2</v>
      </c>
      <c r="F9" s="17"/>
      <c r="G9" s="17">
        <v>3.7580868821743101E-2</v>
      </c>
      <c r="H9" s="17">
        <v>6.3772851259236693E-2</v>
      </c>
      <c r="I9" s="17">
        <v>8.0704183930916204E-2</v>
      </c>
      <c r="J9" s="17">
        <v>4.9555809739579001E-2</v>
      </c>
      <c r="K9" s="17">
        <v>3.0940992316395601E-2</v>
      </c>
      <c r="L9" s="17">
        <v>5.1958529487295298E-2</v>
      </c>
      <c r="M9" s="17"/>
      <c r="N9" s="17">
        <v>7.1612690705039506E-2</v>
      </c>
      <c r="O9" s="17">
        <v>5.0242943479642602E-2</v>
      </c>
      <c r="P9" s="17">
        <v>3.7716362815492302E-2</v>
      </c>
      <c r="Q9" s="17">
        <v>5.3469800023468399E-2</v>
      </c>
      <c r="R9" s="17"/>
      <c r="S9" s="17">
        <v>3.9961993511937903E-2</v>
      </c>
      <c r="T9" s="17">
        <v>4.1713385297413301E-2</v>
      </c>
      <c r="U9" s="17">
        <v>3.5323387559496398E-2</v>
      </c>
      <c r="V9" s="17">
        <v>3.7090046587987799E-2</v>
      </c>
      <c r="W9" s="17">
        <v>4.6448119958496799E-2</v>
      </c>
      <c r="X9" s="17">
        <v>7.1125438035509705E-2</v>
      </c>
      <c r="Y9" s="17">
        <v>4.5044690121298997E-2</v>
      </c>
      <c r="Z9" s="17">
        <v>8.0726333056720195E-2</v>
      </c>
      <c r="AA9" s="17">
        <v>7.8800526515089397E-2</v>
      </c>
      <c r="AB9" s="17">
        <v>5.47065772327772E-2</v>
      </c>
      <c r="AC9" s="17">
        <v>2.3091471689474501E-2</v>
      </c>
      <c r="AD9" s="17">
        <v>0.139452582191295</v>
      </c>
      <c r="AE9" s="17"/>
      <c r="AF9" s="17">
        <v>5.1522607546129001E-2</v>
      </c>
      <c r="AG9" s="17">
        <v>5.7030462013279999E-2</v>
      </c>
      <c r="AH9" s="17">
        <v>6.3790767581496197E-2</v>
      </c>
      <c r="AI9" s="17"/>
      <c r="AJ9" s="17">
        <v>5.5805193720064601E-2</v>
      </c>
      <c r="AK9" s="17">
        <v>3.7179857913323698E-2</v>
      </c>
      <c r="AL9" s="17">
        <v>5.3748061606194698E-2</v>
      </c>
      <c r="AM9" s="17"/>
      <c r="AN9" s="17">
        <v>6.4422596262787499E-2</v>
      </c>
      <c r="AO9" s="17">
        <v>4.6111234958885597E-2</v>
      </c>
      <c r="AP9" s="17">
        <v>4.9086326169561698E-2</v>
      </c>
      <c r="AQ9" s="17">
        <v>5.7292530393148799E-2</v>
      </c>
      <c r="AR9" s="17">
        <v>8.1553067611755403E-2</v>
      </c>
      <c r="AS9" s="17"/>
      <c r="AT9" s="17">
        <v>5.4702397283309598E-2</v>
      </c>
      <c r="AU9" s="17">
        <v>4.5194613422577801E-2</v>
      </c>
      <c r="AV9" s="17"/>
      <c r="AW9" s="17">
        <v>6.5599667787098706E-2</v>
      </c>
      <c r="AX9" s="17">
        <v>6.6226053100006205E-2</v>
      </c>
      <c r="AY9" s="17">
        <v>3.7173818084109203E-2</v>
      </c>
    </row>
    <row r="10" spans="2:51">
      <c r="B10" s="18" t="s">
        <v>134</v>
      </c>
      <c r="C10" s="17">
        <v>0.148473112349537</v>
      </c>
      <c r="D10" s="17">
        <v>0.173508520318573</v>
      </c>
      <c r="E10" s="17">
        <v>0.12804577475051701</v>
      </c>
      <c r="F10" s="17"/>
      <c r="G10" s="17">
        <v>0.18554330468333699</v>
      </c>
      <c r="H10" s="17">
        <v>0.172072100610032</v>
      </c>
      <c r="I10" s="17">
        <v>0.18123888563670801</v>
      </c>
      <c r="J10" s="17">
        <v>0.14167705616460499</v>
      </c>
      <c r="K10" s="17">
        <v>0.13561537708222901</v>
      </c>
      <c r="L10" s="17">
        <v>0.10330856145945699</v>
      </c>
      <c r="M10" s="17"/>
      <c r="N10" s="17">
        <v>0.16966031940686299</v>
      </c>
      <c r="O10" s="17">
        <v>0.125758578567363</v>
      </c>
      <c r="P10" s="17">
        <v>0.121542047854051</v>
      </c>
      <c r="Q10" s="17">
        <v>0.16998189275877701</v>
      </c>
      <c r="R10" s="17"/>
      <c r="S10" s="17">
        <v>0.13069023020241299</v>
      </c>
      <c r="T10" s="17">
        <v>0.175655756470041</v>
      </c>
      <c r="U10" s="17">
        <v>0.122815786875782</v>
      </c>
      <c r="V10" s="17">
        <v>0.14576893152180201</v>
      </c>
      <c r="W10" s="17">
        <v>0.13420206186568201</v>
      </c>
      <c r="X10" s="17">
        <v>0.220186822340211</v>
      </c>
      <c r="Y10" s="17">
        <v>8.9464214937625297E-2</v>
      </c>
      <c r="Z10" s="17">
        <v>7.8323010870534004E-2</v>
      </c>
      <c r="AA10" s="17">
        <v>0.23867107814310301</v>
      </c>
      <c r="AB10" s="17">
        <v>7.49261871475983E-2</v>
      </c>
      <c r="AC10" s="17">
        <v>3.65678425595534E-2</v>
      </c>
      <c r="AD10" s="17">
        <v>0.23324217715777401</v>
      </c>
      <c r="AE10" s="17"/>
      <c r="AF10" s="17">
        <v>0.133956782370865</v>
      </c>
      <c r="AG10" s="17">
        <v>0.155980563199591</v>
      </c>
      <c r="AH10" s="17">
        <v>0.13925830476044301</v>
      </c>
      <c r="AI10" s="17"/>
      <c r="AJ10" s="17">
        <v>0.16896761056974699</v>
      </c>
      <c r="AK10" s="17">
        <v>0.16878361210032999</v>
      </c>
      <c r="AL10" s="17">
        <v>0.15000032733456201</v>
      </c>
      <c r="AM10" s="17"/>
      <c r="AN10" s="17">
        <v>0.154488364851254</v>
      </c>
      <c r="AO10" s="17">
        <v>0.105508717901445</v>
      </c>
      <c r="AP10" s="17">
        <v>0.15228489791191999</v>
      </c>
      <c r="AQ10" s="17">
        <v>0.21998511868567799</v>
      </c>
      <c r="AR10" s="17">
        <v>8.0822014546372195E-2</v>
      </c>
      <c r="AS10" s="17"/>
      <c r="AT10" s="17">
        <v>0.14922394148346499</v>
      </c>
      <c r="AU10" s="17">
        <v>0.15168083428259199</v>
      </c>
      <c r="AV10" s="17"/>
      <c r="AW10" s="17">
        <v>0.12674900448325499</v>
      </c>
      <c r="AX10" s="17">
        <v>0.22533409108757499</v>
      </c>
      <c r="AY10" s="17">
        <v>0.15343043437823001</v>
      </c>
    </row>
    <row r="11" spans="2:51">
      <c r="B11" s="18" t="s">
        <v>135</v>
      </c>
      <c r="C11" s="17">
        <v>0.334626962501753</v>
      </c>
      <c r="D11" s="17">
        <v>0.32254020647892301</v>
      </c>
      <c r="E11" s="17">
        <v>0.34433337081124099</v>
      </c>
      <c r="F11" s="17"/>
      <c r="G11" s="17">
        <v>0.30182660200863298</v>
      </c>
      <c r="H11" s="17">
        <v>0.35612628598680901</v>
      </c>
      <c r="I11" s="17">
        <v>0.338679205782557</v>
      </c>
      <c r="J11" s="17">
        <v>0.38989240084405202</v>
      </c>
      <c r="K11" s="17">
        <v>0.32702385233258702</v>
      </c>
      <c r="L11" s="17">
        <v>0.29025130714942199</v>
      </c>
      <c r="M11" s="17"/>
      <c r="N11" s="17">
        <v>0.282846620150765</v>
      </c>
      <c r="O11" s="17">
        <v>0.314348083281493</v>
      </c>
      <c r="P11" s="17">
        <v>0.396742538206311</v>
      </c>
      <c r="Q11" s="17">
        <v>0.34564569681391699</v>
      </c>
      <c r="R11" s="17"/>
      <c r="S11" s="17">
        <v>0.290177070285353</v>
      </c>
      <c r="T11" s="17">
        <v>0.322868943361941</v>
      </c>
      <c r="U11" s="17">
        <v>0.31008340173789101</v>
      </c>
      <c r="V11" s="17">
        <v>0.38515196811809099</v>
      </c>
      <c r="W11" s="17">
        <v>0.30206523580646299</v>
      </c>
      <c r="X11" s="17">
        <v>0.290209505082208</v>
      </c>
      <c r="Y11" s="17">
        <v>0.40092970601285699</v>
      </c>
      <c r="Z11" s="17">
        <v>0.46126610523250899</v>
      </c>
      <c r="AA11" s="17">
        <v>0.289023622745396</v>
      </c>
      <c r="AB11" s="17">
        <v>0.40077410363251997</v>
      </c>
      <c r="AC11" s="17">
        <v>0.381229056543125</v>
      </c>
      <c r="AD11" s="17">
        <v>0.28648846980533299</v>
      </c>
      <c r="AE11" s="17"/>
      <c r="AF11" s="17">
        <v>0.34214231432921</v>
      </c>
      <c r="AG11" s="17">
        <v>0.310229101072099</v>
      </c>
      <c r="AH11" s="17">
        <v>0.42691965032315499</v>
      </c>
      <c r="AI11" s="17"/>
      <c r="AJ11" s="17">
        <v>0.32270296529147902</v>
      </c>
      <c r="AK11" s="17">
        <v>0.30899473862722499</v>
      </c>
      <c r="AL11" s="17">
        <v>0.33945431010162802</v>
      </c>
      <c r="AM11" s="17"/>
      <c r="AN11" s="17">
        <v>0.315186724981806</v>
      </c>
      <c r="AO11" s="17">
        <v>0.39119695509059599</v>
      </c>
      <c r="AP11" s="17">
        <v>0.29916587635275099</v>
      </c>
      <c r="AQ11" s="17">
        <v>0.27619287128704201</v>
      </c>
      <c r="AR11" s="17">
        <v>0.217322270251849</v>
      </c>
      <c r="AS11" s="17"/>
      <c r="AT11" s="17">
        <v>0.33610786514596203</v>
      </c>
      <c r="AU11" s="17">
        <v>0.31594220748183499</v>
      </c>
      <c r="AV11" s="17"/>
      <c r="AW11" s="17">
        <v>0.28004935251024798</v>
      </c>
      <c r="AX11" s="17">
        <v>0.33886675412239398</v>
      </c>
      <c r="AY11" s="17">
        <v>0.39237981319471399</v>
      </c>
    </row>
    <row r="12" spans="2:51">
      <c r="B12" s="18" t="s">
        <v>136</v>
      </c>
      <c r="C12" s="17">
        <v>0.18179048735226</v>
      </c>
      <c r="D12" s="17">
        <v>0.178371989151697</v>
      </c>
      <c r="E12" s="17">
        <v>0.186496161350863</v>
      </c>
      <c r="F12" s="17"/>
      <c r="G12" s="17">
        <v>0.21019801801114901</v>
      </c>
      <c r="H12" s="17">
        <v>0.128056226916822</v>
      </c>
      <c r="I12" s="17">
        <v>9.3141883964800498E-2</v>
      </c>
      <c r="J12" s="17">
        <v>0.140673076300489</v>
      </c>
      <c r="K12" s="17">
        <v>0.22046424551764801</v>
      </c>
      <c r="L12" s="17">
        <v>0.28078897643043599</v>
      </c>
      <c r="M12" s="17"/>
      <c r="N12" s="17">
        <v>0.225079209931038</v>
      </c>
      <c r="O12" s="17">
        <v>0.24070946673296001</v>
      </c>
      <c r="P12" s="17">
        <v>0.13882782345987699</v>
      </c>
      <c r="Q12" s="17">
        <v>0.12351434322797</v>
      </c>
      <c r="R12" s="17"/>
      <c r="S12" s="17">
        <v>0.22807885377819401</v>
      </c>
      <c r="T12" s="17">
        <v>0.17792936501700199</v>
      </c>
      <c r="U12" s="17">
        <v>0.20483362443161801</v>
      </c>
      <c r="V12" s="17">
        <v>0.178966444871442</v>
      </c>
      <c r="W12" s="17">
        <v>0.16214462375757399</v>
      </c>
      <c r="X12" s="17">
        <v>0.19134286305175499</v>
      </c>
      <c r="Y12" s="17">
        <v>0.16128184397411799</v>
      </c>
      <c r="Z12" s="17">
        <v>0.27271670424644401</v>
      </c>
      <c r="AA12" s="17">
        <v>0.15147055070052101</v>
      </c>
      <c r="AB12" s="17">
        <v>0.13639572122763399</v>
      </c>
      <c r="AC12" s="17">
        <v>0.25270059029214198</v>
      </c>
      <c r="AD12" s="17">
        <v>6.02526769534368E-2</v>
      </c>
      <c r="AE12" s="17"/>
      <c r="AF12" s="17">
        <v>0.18422246805291301</v>
      </c>
      <c r="AG12" s="17">
        <v>0.20784539208314001</v>
      </c>
      <c r="AH12" s="17">
        <v>8.0418743096084794E-2</v>
      </c>
      <c r="AI12" s="17"/>
      <c r="AJ12" s="17">
        <v>0.240836858262966</v>
      </c>
      <c r="AK12" s="17">
        <v>0.198565286319034</v>
      </c>
      <c r="AL12" s="17">
        <v>0.19912069117324199</v>
      </c>
      <c r="AM12" s="17"/>
      <c r="AN12" s="17">
        <v>0.15031339308005501</v>
      </c>
      <c r="AO12" s="17">
        <v>0.17257766653821899</v>
      </c>
      <c r="AP12" s="17">
        <v>0.23984902618147</v>
      </c>
      <c r="AQ12" s="17">
        <v>0.15028832568002101</v>
      </c>
      <c r="AR12" s="17">
        <v>0.25541662448043401</v>
      </c>
      <c r="AS12" s="17"/>
      <c r="AT12" s="17">
        <v>0.18586599929504399</v>
      </c>
      <c r="AU12" s="17">
        <v>0.14815657365236901</v>
      </c>
      <c r="AV12" s="17"/>
      <c r="AW12" s="17">
        <v>0.23358660011288901</v>
      </c>
      <c r="AX12" s="17">
        <v>0.2099871816293</v>
      </c>
      <c r="AY12" s="17">
        <v>0.11925275138593899</v>
      </c>
    </row>
    <row r="13" spans="2:51">
      <c r="B13" s="18" t="s">
        <v>137</v>
      </c>
      <c r="C13" s="17">
        <v>8.3037880062746497E-2</v>
      </c>
      <c r="D13" s="17">
        <v>0.103785706988283</v>
      </c>
      <c r="E13" s="17">
        <v>6.5729506526625306E-2</v>
      </c>
      <c r="F13" s="17"/>
      <c r="G13" s="17">
        <v>4.8377417076871501E-2</v>
      </c>
      <c r="H13" s="17">
        <v>8.8875387321243796E-2</v>
      </c>
      <c r="I13" s="17">
        <v>7.1337005229272402E-2</v>
      </c>
      <c r="J13" s="17">
        <v>8.6096466094748095E-2</v>
      </c>
      <c r="K13" s="17">
        <v>7.8802915374105095E-2</v>
      </c>
      <c r="L13" s="17">
        <v>0.10360471881178</v>
      </c>
      <c r="M13" s="17"/>
      <c r="N13" s="17">
        <v>9.8683277867632702E-2</v>
      </c>
      <c r="O13" s="17">
        <v>7.5825112620843599E-2</v>
      </c>
      <c r="P13" s="17">
        <v>9.2110785951689103E-2</v>
      </c>
      <c r="Q13" s="17">
        <v>6.9147908389222107E-2</v>
      </c>
      <c r="R13" s="17"/>
      <c r="S13" s="17">
        <v>0.12608005396347599</v>
      </c>
      <c r="T13" s="17">
        <v>5.3005426921374901E-2</v>
      </c>
      <c r="U13" s="17">
        <v>9.5356912569320801E-2</v>
      </c>
      <c r="V13" s="17">
        <v>0.10848943988139099</v>
      </c>
      <c r="W13" s="17">
        <v>0.146037571669624</v>
      </c>
      <c r="X13" s="17">
        <v>5.2935321300576599E-2</v>
      </c>
      <c r="Y13" s="17">
        <v>6.2112144437519501E-2</v>
      </c>
      <c r="Z13" s="17">
        <v>4.9297262832862197E-2</v>
      </c>
      <c r="AA13" s="17">
        <v>7.5442382568404701E-2</v>
      </c>
      <c r="AB13" s="17">
        <v>6.5484846076758904E-2</v>
      </c>
      <c r="AC13" s="17">
        <v>7.4400341266439698E-2</v>
      </c>
      <c r="AD13" s="17">
        <v>5.2616535999774602E-2</v>
      </c>
      <c r="AE13" s="17"/>
      <c r="AF13" s="17">
        <v>9.0831097364192107E-2</v>
      </c>
      <c r="AG13" s="17">
        <v>8.7369284241823705E-2</v>
      </c>
      <c r="AH13" s="17">
        <v>7.5253822188612193E-2</v>
      </c>
      <c r="AI13" s="17"/>
      <c r="AJ13" s="17">
        <v>8.6857614208035103E-2</v>
      </c>
      <c r="AK13" s="17">
        <v>7.1920293334539198E-2</v>
      </c>
      <c r="AL13" s="17">
        <v>8.6625172260153996E-2</v>
      </c>
      <c r="AM13" s="17"/>
      <c r="AN13" s="17">
        <v>8.0832372005388495E-2</v>
      </c>
      <c r="AO13" s="17">
        <v>7.5027628926198797E-2</v>
      </c>
      <c r="AP13" s="17">
        <v>8.2929031458000402E-2</v>
      </c>
      <c r="AQ13" s="17">
        <v>0.105148102450488</v>
      </c>
      <c r="AR13" s="17">
        <v>0.26018880294225799</v>
      </c>
      <c r="AS13" s="17"/>
      <c r="AT13" s="17">
        <v>8.1026962334814795E-2</v>
      </c>
      <c r="AU13" s="17">
        <v>9.42462122232154E-2</v>
      </c>
      <c r="AV13" s="17"/>
      <c r="AW13" s="17">
        <v>0.12597173486770499</v>
      </c>
      <c r="AX13" s="17">
        <v>3.1612735473954198E-2</v>
      </c>
      <c r="AY13" s="17">
        <v>4.91407685511163E-2</v>
      </c>
    </row>
    <row r="14" spans="2:51">
      <c r="B14" s="18" t="s">
        <v>119</v>
      </c>
      <c r="C14" s="17">
        <v>0.19867719421812799</v>
      </c>
      <c r="D14" s="17">
        <v>0.15993213823750299</v>
      </c>
      <c r="E14" s="17">
        <v>0.22887926956351401</v>
      </c>
      <c r="F14" s="17"/>
      <c r="G14" s="17">
        <v>0.216473789398266</v>
      </c>
      <c r="H14" s="17">
        <v>0.191097147905856</v>
      </c>
      <c r="I14" s="17">
        <v>0.234898835455746</v>
      </c>
      <c r="J14" s="17">
        <v>0.192105190856527</v>
      </c>
      <c r="K14" s="17">
        <v>0.207152617377035</v>
      </c>
      <c r="L14" s="17">
        <v>0.170087906661608</v>
      </c>
      <c r="M14" s="17"/>
      <c r="N14" s="17">
        <v>0.15211788193866199</v>
      </c>
      <c r="O14" s="17">
        <v>0.193115815317697</v>
      </c>
      <c r="P14" s="17">
        <v>0.21306044171258001</v>
      </c>
      <c r="Q14" s="17">
        <v>0.23824035878664601</v>
      </c>
      <c r="R14" s="17"/>
      <c r="S14" s="17">
        <v>0.18501179825862599</v>
      </c>
      <c r="T14" s="17">
        <v>0.22882712293222801</v>
      </c>
      <c r="U14" s="17">
        <v>0.23158688682589099</v>
      </c>
      <c r="V14" s="17">
        <v>0.14453316901928601</v>
      </c>
      <c r="W14" s="17">
        <v>0.20910238694215999</v>
      </c>
      <c r="X14" s="17">
        <v>0.174200050189739</v>
      </c>
      <c r="Y14" s="17">
        <v>0.241167400516581</v>
      </c>
      <c r="Z14" s="17">
        <v>5.7670583760930601E-2</v>
      </c>
      <c r="AA14" s="17">
        <v>0.166591839327486</v>
      </c>
      <c r="AB14" s="17">
        <v>0.26771256468271198</v>
      </c>
      <c r="AC14" s="17">
        <v>0.23201069764926499</v>
      </c>
      <c r="AD14" s="17">
        <v>0.22794755789238699</v>
      </c>
      <c r="AE14" s="17"/>
      <c r="AF14" s="17">
        <v>0.19732473033669101</v>
      </c>
      <c r="AG14" s="17">
        <v>0.181545197390066</v>
      </c>
      <c r="AH14" s="17">
        <v>0.21435871205020901</v>
      </c>
      <c r="AI14" s="17"/>
      <c r="AJ14" s="17">
        <v>0.12482975794770799</v>
      </c>
      <c r="AK14" s="17">
        <v>0.21455621170554801</v>
      </c>
      <c r="AL14" s="17">
        <v>0.17105143752422</v>
      </c>
      <c r="AM14" s="17"/>
      <c r="AN14" s="17">
        <v>0.234756548818708</v>
      </c>
      <c r="AO14" s="17">
        <v>0.209577796584657</v>
      </c>
      <c r="AP14" s="17">
        <v>0.17668484192629699</v>
      </c>
      <c r="AQ14" s="17">
        <v>0.19109305150362099</v>
      </c>
      <c r="AR14" s="17">
        <v>0.104697220167331</v>
      </c>
      <c r="AS14" s="17"/>
      <c r="AT14" s="17">
        <v>0.193072834457403</v>
      </c>
      <c r="AU14" s="17">
        <v>0.24477955893741099</v>
      </c>
      <c r="AV14" s="17"/>
      <c r="AW14" s="17">
        <v>0.168043640238805</v>
      </c>
      <c r="AX14" s="17">
        <v>0.12797318458677001</v>
      </c>
      <c r="AY14" s="17">
        <v>0.248622414405892</v>
      </c>
    </row>
    <row r="15" spans="2:51">
      <c r="B15" s="18" t="s">
        <v>138</v>
      </c>
      <c r="C15" s="21">
        <v>0.201867475865111</v>
      </c>
      <c r="D15" s="21">
        <v>0.23536995914359299</v>
      </c>
      <c r="E15" s="21">
        <v>0.17456169174775699</v>
      </c>
      <c r="F15" s="21"/>
      <c r="G15" s="21">
        <v>0.22312417350507999</v>
      </c>
      <c r="H15" s="21">
        <v>0.23584495186926899</v>
      </c>
      <c r="I15" s="21">
        <v>0.26194306956762398</v>
      </c>
      <c r="J15" s="21">
        <v>0.19123286590418401</v>
      </c>
      <c r="K15" s="21">
        <v>0.166556369398625</v>
      </c>
      <c r="L15" s="21">
        <v>0.15526709094675301</v>
      </c>
      <c r="M15" s="21"/>
      <c r="N15" s="21">
        <v>0.241273010111902</v>
      </c>
      <c r="O15" s="21">
        <v>0.176001522047005</v>
      </c>
      <c r="P15" s="21">
        <v>0.15925841066954299</v>
      </c>
      <c r="Q15" s="21">
        <v>0.223451692782245</v>
      </c>
      <c r="R15" s="21"/>
      <c r="S15" s="21">
        <v>0.17065222371435099</v>
      </c>
      <c r="T15" s="21">
        <v>0.217369141767454</v>
      </c>
      <c r="U15" s="21">
        <v>0.158139174435279</v>
      </c>
      <c r="V15" s="21">
        <v>0.18285897810978999</v>
      </c>
      <c r="W15" s="21">
        <v>0.180650181824179</v>
      </c>
      <c r="X15" s="21">
        <v>0.291312260375721</v>
      </c>
      <c r="Y15" s="21">
        <v>0.13450890505892399</v>
      </c>
      <c r="Z15" s="21">
        <v>0.15904934392725401</v>
      </c>
      <c r="AA15" s="21">
        <v>0.31747160465819302</v>
      </c>
      <c r="AB15" s="21">
        <v>0.12963276438037499</v>
      </c>
      <c r="AC15" s="21">
        <v>5.96593142490279E-2</v>
      </c>
      <c r="AD15" s="21">
        <v>0.37269475934906898</v>
      </c>
      <c r="AE15" s="21"/>
      <c r="AF15" s="21">
        <v>0.185479389916994</v>
      </c>
      <c r="AG15" s="21">
        <v>0.21301102521287199</v>
      </c>
      <c r="AH15" s="21">
        <v>0.203049072341939</v>
      </c>
      <c r="AI15" s="21"/>
      <c r="AJ15" s="21">
        <v>0.224772804289812</v>
      </c>
      <c r="AK15" s="21">
        <v>0.205963470013653</v>
      </c>
      <c r="AL15" s="21">
        <v>0.203748388940757</v>
      </c>
      <c r="AM15" s="21"/>
      <c r="AN15" s="21">
        <v>0.21891096111404201</v>
      </c>
      <c r="AO15" s="21">
        <v>0.15161995286033</v>
      </c>
      <c r="AP15" s="21">
        <v>0.201371224081482</v>
      </c>
      <c r="AQ15" s="21">
        <v>0.27727764907882702</v>
      </c>
      <c r="AR15" s="21">
        <v>0.16237508215812799</v>
      </c>
      <c r="AS15" s="21"/>
      <c r="AT15" s="21">
        <v>0.20392633876677499</v>
      </c>
      <c r="AU15" s="21">
        <v>0.19687544770516999</v>
      </c>
      <c r="AV15" s="21"/>
      <c r="AW15" s="21">
        <v>0.19234867227035299</v>
      </c>
      <c r="AX15" s="21">
        <v>0.29156014418758103</v>
      </c>
      <c r="AY15" s="21">
        <v>0.190604252462339</v>
      </c>
    </row>
    <row r="16" spans="2:51">
      <c r="B16" s="18" t="s">
        <v>139</v>
      </c>
      <c r="C16" s="21">
        <v>0.26482836741500698</v>
      </c>
      <c r="D16" s="21">
        <v>0.28215769613998098</v>
      </c>
      <c r="E16" s="21">
        <v>0.25222566787748801</v>
      </c>
      <c r="F16" s="21"/>
      <c r="G16" s="21">
        <v>0.25857543508802</v>
      </c>
      <c r="H16" s="21">
        <v>0.21693161423806601</v>
      </c>
      <c r="I16" s="21">
        <v>0.164478889194073</v>
      </c>
      <c r="J16" s="21">
        <v>0.226769542395237</v>
      </c>
      <c r="K16" s="21">
        <v>0.29926716089175298</v>
      </c>
      <c r="L16" s="21">
        <v>0.384393695242217</v>
      </c>
      <c r="M16" s="21"/>
      <c r="N16" s="21">
        <v>0.32376248779867101</v>
      </c>
      <c r="O16" s="21">
        <v>0.31653457935380402</v>
      </c>
      <c r="P16" s="21">
        <v>0.23093860941156599</v>
      </c>
      <c r="Q16" s="21">
        <v>0.192662251617192</v>
      </c>
      <c r="R16" s="21"/>
      <c r="S16" s="21">
        <v>0.35415890774167003</v>
      </c>
      <c r="T16" s="21">
        <v>0.23093479193837699</v>
      </c>
      <c r="U16" s="21">
        <v>0.30019053700093901</v>
      </c>
      <c r="V16" s="21">
        <v>0.28745588475283301</v>
      </c>
      <c r="W16" s="21">
        <v>0.30818219542719799</v>
      </c>
      <c r="X16" s="21">
        <v>0.24427818435233201</v>
      </c>
      <c r="Y16" s="21">
        <v>0.22339398841163699</v>
      </c>
      <c r="Z16" s="21">
        <v>0.32201396707930602</v>
      </c>
      <c r="AA16" s="21">
        <v>0.226912933268925</v>
      </c>
      <c r="AB16" s="21">
        <v>0.20188056730439299</v>
      </c>
      <c r="AC16" s="21">
        <v>0.327100931558582</v>
      </c>
      <c r="AD16" s="21">
        <v>0.11286921295321101</v>
      </c>
      <c r="AE16" s="21"/>
      <c r="AF16" s="21">
        <v>0.27505356541710602</v>
      </c>
      <c r="AG16" s="21">
        <v>0.29521467632496401</v>
      </c>
      <c r="AH16" s="21">
        <v>0.155672565284697</v>
      </c>
      <c r="AI16" s="21"/>
      <c r="AJ16" s="21">
        <v>0.32769447247100197</v>
      </c>
      <c r="AK16" s="21">
        <v>0.27048557965357301</v>
      </c>
      <c r="AL16" s="21">
        <v>0.28574586343339597</v>
      </c>
      <c r="AM16" s="21"/>
      <c r="AN16" s="21">
        <v>0.23114576508544399</v>
      </c>
      <c r="AO16" s="21">
        <v>0.24760529546441701</v>
      </c>
      <c r="AP16" s="21">
        <v>0.32277805763946998</v>
      </c>
      <c r="AQ16" s="21">
        <v>0.25543642813050998</v>
      </c>
      <c r="AR16" s="21">
        <v>0.515605427422692</v>
      </c>
      <c r="AS16" s="21"/>
      <c r="AT16" s="21">
        <v>0.26689296162985898</v>
      </c>
      <c r="AU16" s="21">
        <v>0.242402785875585</v>
      </c>
      <c r="AV16" s="21"/>
      <c r="AW16" s="21">
        <v>0.35955833498059298</v>
      </c>
      <c r="AX16" s="21">
        <v>0.24159991710325401</v>
      </c>
      <c r="AY16" s="21">
        <v>0.16839351993705501</v>
      </c>
    </row>
    <row r="17" spans="2:51">
      <c r="B17" s="18" t="s">
        <v>140</v>
      </c>
      <c r="C17" s="22">
        <v>-6.2960891549895606E-2</v>
      </c>
      <c r="D17" s="22">
        <v>-4.6787736996387198E-2</v>
      </c>
      <c r="E17" s="22">
        <v>-7.7663976129731194E-2</v>
      </c>
      <c r="F17" s="22"/>
      <c r="G17" s="22">
        <v>-3.5451261582939701E-2</v>
      </c>
      <c r="H17" s="22">
        <v>1.8913337631203099E-2</v>
      </c>
      <c r="I17" s="22">
        <v>9.7464180373551298E-2</v>
      </c>
      <c r="J17" s="22">
        <v>-3.5536676491053201E-2</v>
      </c>
      <c r="K17" s="22">
        <v>-0.13271079149312801</v>
      </c>
      <c r="L17" s="22">
        <v>-0.229126604295464</v>
      </c>
      <c r="M17" s="22"/>
      <c r="N17" s="22">
        <v>-8.2489477686768606E-2</v>
      </c>
      <c r="O17" s="22">
        <v>-0.14053305730679899</v>
      </c>
      <c r="P17" s="22">
        <v>-7.1680198742022902E-2</v>
      </c>
      <c r="Q17" s="22">
        <v>3.0789441165053701E-2</v>
      </c>
      <c r="R17" s="22"/>
      <c r="S17" s="22">
        <v>-0.18350668402731901</v>
      </c>
      <c r="T17" s="22">
        <v>-1.3565650170923101E-2</v>
      </c>
      <c r="U17" s="22">
        <v>-0.142051362565661</v>
      </c>
      <c r="V17" s="22">
        <v>-0.104596906643043</v>
      </c>
      <c r="W17" s="22">
        <v>-0.127532013603019</v>
      </c>
      <c r="X17" s="22">
        <v>4.7034076023389298E-2</v>
      </c>
      <c r="Y17" s="22">
        <v>-8.8885083352713098E-2</v>
      </c>
      <c r="Z17" s="22">
        <v>-0.16296462315205201</v>
      </c>
      <c r="AA17" s="22">
        <v>9.0558671389267598E-2</v>
      </c>
      <c r="AB17" s="22">
        <v>-7.2247802924017404E-2</v>
      </c>
      <c r="AC17" s="22">
        <v>-0.26744161730955401</v>
      </c>
      <c r="AD17" s="22">
        <v>0.25982554639585798</v>
      </c>
      <c r="AE17" s="22"/>
      <c r="AF17" s="22">
        <v>-8.9574175500111902E-2</v>
      </c>
      <c r="AG17" s="22">
        <v>-8.2203651112092199E-2</v>
      </c>
      <c r="AH17" s="22">
        <v>4.7376507057242202E-2</v>
      </c>
      <c r="AI17" s="22"/>
      <c r="AJ17" s="22">
        <v>-0.10292166818119</v>
      </c>
      <c r="AK17" s="22">
        <v>-6.4522109639920097E-2</v>
      </c>
      <c r="AL17" s="22">
        <v>-8.1997474492638903E-2</v>
      </c>
      <c r="AM17" s="22"/>
      <c r="AN17" s="22">
        <v>-1.22348039714021E-2</v>
      </c>
      <c r="AO17" s="22">
        <v>-9.5985342604087101E-2</v>
      </c>
      <c r="AP17" s="22">
        <v>-0.12140683355798799</v>
      </c>
      <c r="AQ17" s="22">
        <v>2.1841220948317499E-2</v>
      </c>
      <c r="AR17" s="22">
        <v>-0.35323034526456498</v>
      </c>
      <c r="AS17" s="22"/>
      <c r="AT17" s="22">
        <v>-6.2966622863084104E-2</v>
      </c>
      <c r="AU17" s="22">
        <v>-4.5527338170414502E-2</v>
      </c>
      <c r="AV17" s="22"/>
      <c r="AW17" s="22">
        <v>-0.16720966271023999</v>
      </c>
      <c r="AX17" s="22">
        <v>4.9960227084326798E-2</v>
      </c>
      <c r="AY17" s="22">
        <v>2.2210732525283699E-2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1040</v>
      </c>
      <c r="D7" s="10">
        <v>471</v>
      </c>
      <c r="E7" s="10">
        <v>564</v>
      </c>
      <c r="F7" s="10"/>
      <c r="G7" s="10">
        <v>95</v>
      </c>
      <c r="H7" s="10">
        <v>151</v>
      </c>
      <c r="I7" s="10">
        <v>145</v>
      </c>
      <c r="J7" s="10">
        <v>193</v>
      </c>
      <c r="K7" s="10">
        <v>199</v>
      </c>
      <c r="L7" s="10">
        <v>257</v>
      </c>
      <c r="M7" s="10"/>
      <c r="N7" s="10">
        <v>294</v>
      </c>
      <c r="O7" s="10">
        <v>272</v>
      </c>
      <c r="P7" s="10">
        <v>204</v>
      </c>
      <c r="Q7" s="10">
        <v>264</v>
      </c>
      <c r="R7" s="10"/>
      <c r="S7" s="10">
        <v>111</v>
      </c>
      <c r="T7" s="10">
        <v>152</v>
      </c>
      <c r="U7" s="10">
        <v>101</v>
      </c>
      <c r="V7" s="10">
        <v>95</v>
      </c>
      <c r="W7" s="10">
        <v>76</v>
      </c>
      <c r="X7" s="10">
        <v>84</v>
      </c>
      <c r="Y7" s="10">
        <v>84</v>
      </c>
      <c r="Z7" s="10">
        <v>48</v>
      </c>
      <c r="AA7" s="10">
        <v>130</v>
      </c>
      <c r="AB7" s="10">
        <v>85</v>
      </c>
      <c r="AC7" s="10">
        <v>42</v>
      </c>
      <c r="AD7" s="10">
        <v>32</v>
      </c>
      <c r="AE7" s="10"/>
      <c r="AF7" s="10">
        <v>419</v>
      </c>
      <c r="AG7" s="10">
        <v>435</v>
      </c>
      <c r="AH7" s="10">
        <v>119</v>
      </c>
      <c r="AI7" s="10"/>
      <c r="AJ7" s="10">
        <v>240</v>
      </c>
      <c r="AK7" s="10">
        <v>315</v>
      </c>
      <c r="AL7" s="10">
        <v>72</v>
      </c>
      <c r="AM7" s="10"/>
      <c r="AN7" s="10">
        <v>210</v>
      </c>
      <c r="AO7" s="10">
        <v>176</v>
      </c>
      <c r="AP7" s="10">
        <v>272</v>
      </c>
      <c r="AQ7" s="10">
        <v>106</v>
      </c>
      <c r="AR7" s="10">
        <v>20</v>
      </c>
      <c r="AS7" s="10"/>
      <c r="AT7" s="10">
        <v>941</v>
      </c>
      <c r="AU7" s="10">
        <v>92</v>
      </c>
      <c r="AV7" s="10"/>
      <c r="AW7" s="10">
        <v>510</v>
      </c>
      <c r="AX7" s="10">
        <v>101</v>
      </c>
      <c r="AY7" s="10">
        <v>429</v>
      </c>
    </row>
    <row r="8" spans="2:51" ht="30" customHeight="1">
      <c r="B8" s="11" t="s">
        <v>112</v>
      </c>
      <c r="C8" s="11">
        <v>1043</v>
      </c>
      <c r="D8" s="11">
        <v>484</v>
      </c>
      <c r="E8" s="11">
        <v>554</v>
      </c>
      <c r="F8" s="11"/>
      <c r="G8" s="11">
        <v>111</v>
      </c>
      <c r="H8" s="11">
        <v>185</v>
      </c>
      <c r="I8" s="11">
        <v>165</v>
      </c>
      <c r="J8" s="11">
        <v>190</v>
      </c>
      <c r="K8" s="11">
        <v>160</v>
      </c>
      <c r="L8" s="11">
        <v>232</v>
      </c>
      <c r="M8" s="11"/>
      <c r="N8" s="11">
        <v>264</v>
      </c>
      <c r="O8" s="11">
        <v>246</v>
      </c>
      <c r="P8" s="11">
        <v>238</v>
      </c>
      <c r="Q8" s="11">
        <v>289</v>
      </c>
      <c r="R8" s="11"/>
      <c r="S8" s="11">
        <v>131</v>
      </c>
      <c r="T8" s="11">
        <v>142</v>
      </c>
      <c r="U8" s="11">
        <v>90</v>
      </c>
      <c r="V8" s="11">
        <v>101</v>
      </c>
      <c r="W8" s="11">
        <v>75</v>
      </c>
      <c r="X8" s="11">
        <v>91</v>
      </c>
      <c r="Y8" s="11">
        <v>80</v>
      </c>
      <c r="Z8" s="11">
        <v>44</v>
      </c>
      <c r="AA8" s="11">
        <v>127</v>
      </c>
      <c r="AB8" s="11">
        <v>86</v>
      </c>
      <c r="AC8" s="11">
        <v>41</v>
      </c>
      <c r="AD8" s="11">
        <v>35</v>
      </c>
      <c r="AE8" s="11"/>
      <c r="AF8" s="11">
        <v>407</v>
      </c>
      <c r="AG8" s="11">
        <v>430</v>
      </c>
      <c r="AH8" s="11">
        <v>130</v>
      </c>
      <c r="AI8" s="11"/>
      <c r="AJ8" s="11">
        <v>229</v>
      </c>
      <c r="AK8" s="11">
        <v>327</v>
      </c>
      <c r="AL8" s="11">
        <v>71</v>
      </c>
      <c r="AM8" s="11"/>
      <c r="AN8" s="11">
        <v>209</v>
      </c>
      <c r="AO8" s="11">
        <v>182</v>
      </c>
      <c r="AP8" s="11">
        <v>273</v>
      </c>
      <c r="AQ8" s="11">
        <v>106</v>
      </c>
      <c r="AR8" s="11">
        <v>18</v>
      </c>
      <c r="AS8" s="11"/>
      <c r="AT8" s="11">
        <v>933</v>
      </c>
      <c r="AU8" s="11">
        <v>104</v>
      </c>
      <c r="AV8" s="11"/>
      <c r="AW8" s="11">
        <v>485</v>
      </c>
      <c r="AX8" s="11">
        <v>108</v>
      </c>
      <c r="AY8" s="11">
        <v>450</v>
      </c>
    </row>
    <row r="9" spans="2:51">
      <c r="B9" s="18" t="s">
        <v>133</v>
      </c>
      <c r="C9" s="17">
        <v>9.5466165921961499E-2</v>
      </c>
      <c r="D9" s="17">
        <v>0.105270693060245</v>
      </c>
      <c r="E9" s="17">
        <v>8.7820228549913407E-2</v>
      </c>
      <c r="F9" s="17"/>
      <c r="G9" s="17">
        <v>0.12953547104198401</v>
      </c>
      <c r="H9" s="17">
        <v>0.10236873250591</v>
      </c>
      <c r="I9" s="17">
        <v>8.2237923690719597E-2</v>
      </c>
      <c r="J9" s="17">
        <v>9.2560540137833103E-2</v>
      </c>
      <c r="K9" s="17">
        <v>7.1459977696912105E-2</v>
      </c>
      <c r="L9" s="17">
        <v>0.102100479350676</v>
      </c>
      <c r="M9" s="17"/>
      <c r="N9" s="17">
        <v>0.13387605102921199</v>
      </c>
      <c r="O9" s="17">
        <v>0.108025470973837</v>
      </c>
      <c r="P9" s="17">
        <v>6.6613297398441296E-2</v>
      </c>
      <c r="Q9" s="17">
        <v>7.5425212182089696E-2</v>
      </c>
      <c r="R9" s="17"/>
      <c r="S9" s="17">
        <v>0.13442208234351499</v>
      </c>
      <c r="T9" s="17">
        <v>6.1574707815531801E-2</v>
      </c>
      <c r="U9" s="17">
        <v>9.7192975156306496E-2</v>
      </c>
      <c r="V9" s="17">
        <v>8.6093630591807094E-2</v>
      </c>
      <c r="W9" s="17">
        <v>0.109341661332123</v>
      </c>
      <c r="X9" s="17">
        <v>6.1899067635770903E-2</v>
      </c>
      <c r="Y9" s="17">
        <v>0.10036239701855</v>
      </c>
      <c r="Z9" s="17">
        <v>0.13252637168453801</v>
      </c>
      <c r="AA9" s="17">
        <v>9.3787691296813802E-2</v>
      </c>
      <c r="AB9" s="17">
        <v>0.11058746189377799</v>
      </c>
      <c r="AC9" s="17">
        <v>0.13163989774962401</v>
      </c>
      <c r="AD9" s="17">
        <v>3.5091617396427799E-2</v>
      </c>
      <c r="AE9" s="17"/>
      <c r="AF9" s="17">
        <v>7.7420299109325505E-2</v>
      </c>
      <c r="AG9" s="17">
        <v>0.115328260066994</v>
      </c>
      <c r="AH9" s="17">
        <v>6.3434496484844297E-2</v>
      </c>
      <c r="AI9" s="17"/>
      <c r="AJ9" s="17">
        <v>8.2587512602040003E-2</v>
      </c>
      <c r="AK9" s="17">
        <v>0.110489753085994</v>
      </c>
      <c r="AL9" s="17">
        <v>0.115984419553794</v>
      </c>
      <c r="AM9" s="17"/>
      <c r="AN9" s="17">
        <v>7.5419178096700401E-2</v>
      </c>
      <c r="AO9" s="17">
        <v>9.3425354953226097E-2</v>
      </c>
      <c r="AP9" s="17">
        <v>8.9459757868770196E-2</v>
      </c>
      <c r="AQ9" s="17">
        <v>0.15517576621732099</v>
      </c>
      <c r="AR9" s="17">
        <v>0.320840944454299</v>
      </c>
      <c r="AS9" s="17"/>
      <c r="AT9" s="17">
        <v>9.0380775112307701E-2</v>
      </c>
      <c r="AU9" s="17">
        <v>0.13521263504073899</v>
      </c>
      <c r="AV9" s="17"/>
      <c r="AW9" s="17">
        <v>0.12682796464997401</v>
      </c>
      <c r="AX9" s="17">
        <v>0.108548814452747</v>
      </c>
      <c r="AY9" s="17">
        <v>5.8557498578013102E-2</v>
      </c>
    </row>
    <row r="10" spans="2:51">
      <c r="B10" s="18" t="s">
        <v>134</v>
      </c>
      <c r="C10" s="17">
        <v>0.28301513224427499</v>
      </c>
      <c r="D10" s="17">
        <v>0.29643283014856397</v>
      </c>
      <c r="E10" s="17">
        <v>0.27399657728926502</v>
      </c>
      <c r="F10" s="17"/>
      <c r="G10" s="17">
        <v>0.24325306916000899</v>
      </c>
      <c r="H10" s="17">
        <v>0.23687821628466099</v>
      </c>
      <c r="I10" s="17">
        <v>0.26438480070894799</v>
      </c>
      <c r="J10" s="17">
        <v>0.28310414153973601</v>
      </c>
      <c r="K10" s="17">
        <v>0.305449905916029</v>
      </c>
      <c r="L10" s="17">
        <v>0.336225019092601</v>
      </c>
      <c r="M10" s="17"/>
      <c r="N10" s="17">
        <v>0.386063983808068</v>
      </c>
      <c r="O10" s="17">
        <v>0.29191308997575299</v>
      </c>
      <c r="P10" s="17">
        <v>0.21865199691366399</v>
      </c>
      <c r="Q10" s="17">
        <v>0.23678933380817799</v>
      </c>
      <c r="R10" s="17"/>
      <c r="S10" s="17">
        <v>0.35687717333842001</v>
      </c>
      <c r="T10" s="17">
        <v>0.31811327817573698</v>
      </c>
      <c r="U10" s="17">
        <v>0.28159173481782501</v>
      </c>
      <c r="V10" s="17">
        <v>0.33345923154234802</v>
      </c>
      <c r="W10" s="17">
        <v>0.19513011477634001</v>
      </c>
      <c r="X10" s="17">
        <v>0.28493345532376102</v>
      </c>
      <c r="Y10" s="17">
        <v>0.256965289384256</v>
      </c>
      <c r="Z10" s="17">
        <v>0.314343721116492</v>
      </c>
      <c r="AA10" s="17">
        <v>0.29437055372423099</v>
      </c>
      <c r="AB10" s="17">
        <v>0.201266405148813</v>
      </c>
      <c r="AC10" s="17">
        <v>0.19386740085655599</v>
      </c>
      <c r="AD10" s="17">
        <v>0.189847224138191</v>
      </c>
      <c r="AE10" s="17"/>
      <c r="AF10" s="17">
        <v>0.25651465566411402</v>
      </c>
      <c r="AG10" s="17">
        <v>0.33187733288773702</v>
      </c>
      <c r="AH10" s="17">
        <v>0.23926996511139201</v>
      </c>
      <c r="AI10" s="17"/>
      <c r="AJ10" s="17">
        <v>0.36834532259591701</v>
      </c>
      <c r="AK10" s="17">
        <v>0.308853028433074</v>
      </c>
      <c r="AL10" s="17">
        <v>0.27775439734427199</v>
      </c>
      <c r="AM10" s="17"/>
      <c r="AN10" s="17">
        <v>0.254888290463545</v>
      </c>
      <c r="AO10" s="17">
        <v>0.23326360281851699</v>
      </c>
      <c r="AP10" s="17">
        <v>0.31673213226632002</v>
      </c>
      <c r="AQ10" s="17">
        <v>0.340669130244039</v>
      </c>
      <c r="AR10" s="17">
        <v>0.33642349416974099</v>
      </c>
      <c r="AS10" s="17"/>
      <c r="AT10" s="17">
        <v>0.28916004026629399</v>
      </c>
      <c r="AU10" s="17">
        <v>0.22843189619399301</v>
      </c>
      <c r="AV10" s="17"/>
      <c r="AW10" s="17">
        <v>0.33392171157661599</v>
      </c>
      <c r="AX10" s="17">
        <v>0.31254034268466702</v>
      </c>
      <c r="AY10" s="17">
        <v>0.22111660546044601</v>
      </c>
    </row>
    <row r="11" spans="2:51">
      <c r="B11" s="18" t="s">
        <v>135</v>
      </c>
      <c r="C11" s="17">
        <v>0.32713221993749197</v>
      </c>
      <c r="D11" s="17">
        <v>0.31644389901544601</v>
      </c>
      <c r="E11" s="17">
        <v>0.33554785548722899</v>
      </c>
      <c r="F11" s="17"/>
      <c r="G11" s="17">
        <v>0.31729746189126701</v>
      </c>
      <c r="H11" s="17">
        <v>0.38484103783881901</v>
      </c>
      <c r="I11" s="17">
        <v>0.29031717741771601</v>
      </c>
      <c r="J11" s="17">
        <v>0.34102840436128401</v>
      </c>
      <c r="K11" s="17">
        <v>0.32785674235300599</v>
      </c>
      <c r="L11" s="17">
        <v>0.30019181942455098</v>
      </c>
      <c r="M11" s="17"/>
      <c r="N11" s="17">
        <v>0.25791104969892498</v>
      </c>
      <c r="O11" s="17">
        <v>0.32373428470779902</v>
      </c>
      <c r="P11" s="17">
        <v>0.39126652529092698</v>
      </c>
      <c r="Q11" s="17">
        <v>0.33647337262265398</v>
      </c>
      <c r="R11" s="17"/>
      <c r="S11" s="17">
        <v>0.285788129023057</v>
      </c>
      <c r="T11" s="17">
        <v>0.28133720047404198</v>
      </c>
      <c r="U11" s="17">
        <v>0.37999815717588598</v>
      </c>
      <c r="V11" s="17">
        <v>0.32748653536808298</v>
      </c>
      <c r="W11" s="17">
        <v>0.32602596942712297</v>
      </c>
      <c r="X11" s="17">
        <v>0.38079122370197799</v>
      </c>
      <c r="Y11" s="17">
        <v>0.28022790351020999</v>
      </c>
      <c r="Z11" s="17">
        <v>0.40363296045045299</v>
      </c>
      <c r="AA11" s="17">
        <v>0.35188288856912497</v>
      </c>
      <c r="AB11" s="17">
        <v>0.36390219521703299</v>
      </c>
      <c r="AC11" s="17">
        <v>0.33626070060649998</v>
      </c>
      <c r="AD11" s="17">
        <v>0.21208137351086401</v>
      </c>
      <c r="AE11" s="17"/>
      <c r="AF11" s="17">
        <v>0.356321559161691</v>
      </c>
      <c r="AG11" s="17">
        <v>0.29395099680528802</v>
      </c>
      <c r="AH11" s="17">
        <v>0.380568689245394</v>
      </c>
      <c r="AI11" s="17"/>
      <c r="AJ11" s="17">
        <v>0.33560210248131001</v>
      </c>
      <c r="AK11" s="17">
        <v>0.32313332754746599</v>
      </c>
      <c r="AL11" s="17">
        <v>0.33896849570044002</v>
      </c>
      <c r="AM11" s="17"/>
      <c r="AN11" s="17">
        <v>0.31029830533209402</v>
      </c>
      <c r="AO11" s="17">
        <v>0.374472894821756</v>
      </c>
      <c r="AP11" s="17">
        <v>0.324414720443851</v>
      </c>
      <c r="AQ11" s="17">
        <v>0.240980433453966</v>
      </c>
      <c r="AR11" s="17">
        <v>0.16181166245247</v>
      </c>
      <c r="AS11" s="17"/>
      <c r="AT11" s="17">
        <v>0.32411831723937301</v>
      </c>
      <c r="AU11" s="17">
        <v>0.35754757580516799</v>
      </c>
      <c r="AV11" s="17"/>
      <c r="AW11" s="17">
        <v>0.282067980406429</v>
      </c>
      <c r="AX11" s="17">
        <v>0.32990387631595403</v>
      </c>
      <c r="AY11" s="17">
        <v>0.37499310515148399</v>
      </c>
    </row>
    <row r="12" spans="2:51">
      <c r="B12" s="18" t="s">
        <v>136</v>
      </c>
      <c r="C12" s="17">
        <v>7.8431065333945199E-2</v>
      </c>
      <c r="D12" s="17">
        <v>8.6131515756125293E-2</v>
      </c>
      <c r="E12" s="17">
        <v>7.24587065719451E-2</v>
      </c>
      <c r="F12" s="17"/>
      <c r="G12" s="17">
        <v>9.6807020327226004E-2</v>
      </c>
      <c r="H12" s="17">
        <v>7.4704660118206298E-2</v>
      </c>
      <c r="I12" s="17">
        <v>8.0555485217270503E-2</v>
      </c>
      <c r="J12" s="17">
        <v>8.9533033016652205E-2</v>
      </c>
      <c r="K12" s="17">
        <v>6.9643051329101799E-2</v>
      </c>
      <c r="L12" s="17">
        <v>6.8109855612467102E-2</v>
      </c>
      <c r="M12" s="17"/>
      <c r="N12" s="17">
        <v>6.19208963383562E-2</v>
      </c>
      <c r="O12" s="17">
        <v>5.5801274885601E-2</v>
      </c>
      <c r="P12" s="17">
        <v>9.8235225468051898E-2</v>
      </c>
      <c r="Q12" s="17">
        <v>9.1493119906679202E-2</v>
      </c>
      <c r="R12" s="17"/>
      <c r="S12" s="17">
        <v>2.0457226039330201E-2</v>
      </c>
      <c r="T12" s="17">
        <v>6.9709741294708596E-2</v>
      </c>
      <c r="U12" s="17">
        <v>8.1722732044819599E-2</v>
      </c>
      <c r="V12" s="17">
        <v>7.5721316182505993E-2</v>
      </c>
      <c r="W12" s="17">
        <v>0.11474469749668301</v>
      </c>
      <c r="X12" s="17">
        <v>0.10590234017877501</v>
      </c>
      <c r="Y12" s="17">
        <v>7.7077452266746699E-2</v>
      </c>
      <c r="Z12" s="17">
        <v>8.7138694672374201E-2</v>
      </c>
      <c r="AA12" s="17">
        <v>8.43880656261006E-2</v>
      </c>
      <c r="AB12" s="17">
        <v>6.5889101930074703E-2</v>
      </c>
      <c r="AC12" s="17">
        <v>7.9721865629875002E-2</v>
      </c>
      <c r="AD12" s="17">
        <v>0.181774101255746</v>
      </c>
      <c r="AE12" s="17"/>
      <c r="AF12" s="17">
        <v>9.5407983615582198E-2</v>
      </c>
      <c r="AG12" s="17">
        <v>6.8335326222971796E-2</v>
      </c>
      <c r="AH12" s="17">
        <v>4.4526496560282E-2</v>
      </c>
      <c r="AI12" s="17"/>
      <c r="AJ12" s="17">
        <v>6.9480663768138398E-2</v>
      </c>
      <c r="AK12" s="17">
        <v>4.73403108175183E-2</v>
      </c>
      <c r="AL12" s="17">
        <v>4.3012078638667399E-2</v>
      </c>
      <c r="AM12" s="17"/>
      <c r="AN12" s="17">
        <v>9.7434301098605305E-2</v>
      </c>
      <c r="AO12" s="17">
        <v>6.0086136898931802E-2</v>
      </c>
      <c r="AP12" s="17">
        <v>7.3407233288311696E-2</v>
      </c>
      <c r="AQ12" s="17">
        <v>5.7902219252720599E-2</v>
      </c>
      <c r="AR12" s="17">
        <v>3.4576212772295903E-2</v>
      </c>
      <c r="AS12" s="17"/>
      <c r="AT12" s="17">
        <v>8.2960575193642097E-2</v>
      </c>
      <c r="AU12" s="17">
        <v>4.2885173939664303E-2</v>
      </c>
      <c r="AV12" s="17"/>
      <c r="AW12" s="17">
        <v>6.3586605223145104E-2</v>
      </c>
      <c r="AX12" s="17">
        <v>0.11686441636101</v>
      </c>
      <c r="AY12" s="17">
        <v>8.5197339652420601E-2</v>
      </c>
    </row>
    <row r="13" spans="2:51">
      <c r="B13" s="18" t="s">
        <v>137</v>
      </c>
      <c r="C13" s="17">
        <v>4.1950257259458397E-2</v>
      </c>
      <c r="D13" s="17">
        <v>5.8037700645604297E-2</v>
      </c>
      <c r="E13" s="17">
        <v>2.83169147502637E-2</v>
      </c>
      <c r="F13" s="17"/>
      <c r="G13" s="17">
        <v>0</v>
      </c>
      <c r="H13" s="17">
        <v>3.85519748004549E-2</v>
      </c>
      <c r="I13" s="17">
        <v>7.3561543165560905E-2</v>
      </c>
      <c r="J13" s="17">
        <v>3.0093133112253E-2</v>
      </c>
      <c r="K13" s="17">
        <v>4.5337851995007797E-2</v>
      </c>
      <c r="L13" s="17">
        <v>4.95778011631859E-2</v>
      </c>
      <c r="M13" s="17"/>
      <c r="N13" s="17">
        <v>3.1950534656826103E-2</v>
      </c>
      <c r="O13" s="17">
        <v>4.7513732467111498E-2</v>
      </c>
      <c r="P13" s="17">
        <v>4.0128899612405303E-2</v>
      </c>
      <c r="Q13" s="17">
        <v>4.8714317573676502E-2</v>
      </c>
      <c r="R13" s="17"/>
      <c r="S13" s="17">
        <v>3.8780384845484898E-2</v>
      </c>
      <c r="T13" s="17">
        <v>4.2202034539946497E-2</v>
      </c>
      <c r="U13" s="17">
        <v>0</v>
      </c>
      <c r="V13" s="17">
        <v>2.66703180067661E-2</v>
      </c>
      <c r="W13" s="17">
        <v>9.1332010516814499E-2</v>
      </c>
      <c r="X13" s="17">
        <v>2.2726918763219899E-2</v>
      </c>
      <c r="Y13" s="17">
        <v>6.5884425728863896E-2</v>
      </c>
      <c r="Z13" s="17">
        <v>2.35942104234689E-2</v>
      </c>
      <c r="AA13" s="17">
        <v>3.8203787777347301E-2</v>
      </c>
      <c r="AB13" s="17">
        <v>5.0388919225966999E-2</v>
      </c>
      <c r="AC13" s="17">
        <v>0</v>
      </c>
      <c r="AD13" s="17">
        <v>0.16092112746816301</v>
      </c>
      <c r="AE13" s="17"/>
      <c r="AF13" s="17">
        <v>5.3948814258053798E-2</v>
      </c>
      <c r="AG13" s="17">
        <v>3.0158677654096501E-2</v>
      </c>
      <c r="AH13" s="17">
        <v>5.8896028764141198E-2</v>
      </c>
      <c r="AI13" s="17"/>
      <c r="AJ13" s="17">
        <v>4.98787274534487E-2</v>
      </c>
      <c r="AK13" s="17">
        <v>1.88791200899616E-2</v>
      </c>
      <c r="AL13" s="17">
        <v>4.6220315600560301E-2</v>
      </c>
      <c r="AM13" s="17"/>
      <c r="AN13" s="17">
        <v>4.5219014722237501E-2</v>
      </c>
      <c r="AO13" s="17">
        <v>5.54230927971908E-2</v>
      </c>
      <c r="AP13" s="17">
        <v>3.2052530717522301E-2</v>
      </c>
      <c r="AQ13" s="17">
        <v>2.8696173910800201E-2</v>
      </c>
      <c r="AR13" s="17">
        <v>4.16504659838631E-2</v>
      </c>
      <c r="AS13" s="17"/>
      <c r="AT13" s="17">
        <v>4.2283047667401603E-2</v>
      </c>
      <c r="AU13" s="17">
        <v>4.17694545474094E-2</v>
      </c>
      <c r="AV13" s="17"/>
      <c r="AW13" s="17">
        <v>4.5448039852400098E-2</v>
      </c>
      <c r="AX13" s="17">
        <v>2.1141121775414801E-2</v>
      </c>
      <c r="AY13" s="17">
        <v>4.3174967664948903E-2</v>
      </c>
    </row>
    <row r="14" spans="2:51">
      <c r="B14" s="18" t="s">
        <v>119</v>
      </c>
      <c r="C14" s="17">
        <v>0.174005159302868</v>
      </c>
      <c r="D14" s="17">
        <v>0.13768336137401499</v>
      </c>
      <c r="E14" s="17">
        <v>0.201859717351384</v>
      </c>
      <c r="F14" s="17"/>
      <c r="G14" s="17">
        <v>0.21310697757951499</v>
      </c>
      <c r="H14" s="17">
        <v>0.162655378451949</v>
      </c>
      <c r="I14" s="17">
        <v>0.208943069799784</v>
      </c>
      <c r="J14" s="17">
        <v>0.16368074783224201</v>
      </c>
      <c r="K14" s="17">
        <v>0.18025247070994299</v>
      </c>
      <c r="L14" s="17">
        <v>0.143795025356519</v>
      </c>
      <c r="M14" s="17"/>
      <c r="N14" s="17">
        <v>0.12827748446861201</v>
      </c>
      <c r="O14" s="17">
        <v>0.173012146989898</v>
      </c>
      <c r="P14" s="17">
        <v>0.185104055316511</v>
      </c>
      <c r="Q14" s="17">
        <v>0.21110464390672301</v>
      </c>
      <c r="R14" s="17"/>
      <c r="S14" s="17">
        <v>0.163675004410193</v>
      </c>
      <c r="T14" s="17">
        <v>0.227063037700034</v>
      </c>
      <c r="U14" s="17">
        <v>0.159494400805163</v>
      </c>
      <c r="V14" s="17">
        <v>0.15056896830849001</v>
      </c>
      <c r="W14" s="17">
        <v>0.163425546450916</v>
      </c>
      <c r="X14" s="17">
        <v>0.14374699439649499</v>
      </c>
      <c r="Y14" s="17">
        <v>0.219482532091373</v>
      </c>
      <c r="Z14" s="17">
        <v>3.8764041652673401E-2</v>
      </c>
      <c r="AA14" s="17">
        <v>0.13736701300638199</v>
      </c>
      <c r="AB14" s="17">
        <v>0.207965916584335</v>
      </c>
      <c r="AC14" s="17">
        <v>0.25851013515744498</v>
      </c>
      <c r="AD14" s="17">
        <v>0.220284556230609</v>
      </c>
      <c r="AE14" s="17"/>
      <c r="AF14" s="17">
        <v>0.160386688191233</v>
      </c>
      <c r="AG14" s="17">
        <v>0.16034940636291301</v>
      </c>
      <c r="AH14" s="17">
        <v>0.21330432383394601</v>
      </c>
      <c r="AI14" s="17"/>
      <c r="AJ14" s="17">
        <v>9.4105671099146193E-2</v>
      </c>
      <c r="AK14" s="17">
        <v>0.191304460025985</v>
      </c>
      <c r="AL14" s="17">
        <v>0.17806029316226499</v>
      </c>
      <c r="AM14" s="17"/>
      <c r="AN14" s="17">
        <v>0.21674091028681799</v>
      </c>
      <c r="AO14" s="17">
        <v>0.18332891771037799</v>
      </c>
      <c r="AP14" s="17">
        <v>0.16393362541522499</v>
      </c>
      <c r="AQ14" s="17">
        <v>0.17657627692115299</v>
      </c>
      <c r="AR14" s="17">
        <v>0.104697220167331</v>
      </c>
      <c r="AS14" s="17"/>
      <c r="AT14" s="17">
        <v>0.17109724452098199</v>
      </c>
      <c r="AU14" s="17">
        <v>0.194153264473027</v>
      </c>
      <c r="AV14" s="17"/>
      <c r="AW14" s="17">
        <v>0.14814769829143601</v>
      </c>
      <c r="AX14" s="17">
        <v>0.11100142841020701</v>
      </c>
      <c r="AY14" s="17">
        <v>0.21696048349268801</v>
      </c>
    </row>
    <row r="15" spans="2:51">
      <c r="B15" s="18" t="s">
        <v>138</v>
      </c>
      <c r="C15" s="21">
        <v>0.37848129816623699</v>
      </c>
      <c r="D15" s="21">
        <v>0.40170352320880998</v>
      </c>
      <c r="E15" s="21">
        <v>0.36181680583917802</v>
      </c>
      <c r="F15" s="21"/>
      <c r="G15" s="21">
        <v>0.37278854020199198</v>
      </c>
      <c r="H15" s="21">
        <v>0.33924694879057099</v>
      </c>
      <c r="I15" s="21">
        <v>0.34662272439966801</v>
      </c>
      <c r="J15" s="21">
        <v>0.375664681677569</v>
      </c>
      <c r="K15" s="21">
        <v>0.37690988361294098</v>
      </c>
      <c r="L15" s="21">
        <v>0.43832549844327601</v>
      </c>
      <c r="M15" s="21"/>
      <c r="N15" s="21">
        <v>0.51994003483728002</v>
      </c>
      <c r="O15" s="21">
        <v>0.39993856094959102</v>
      </c>
      <c r="P15" s="21">
        <v>0.28526529431210501</v>
      </c>
      <c r="Q15" s="21">
        <v>0.31221454599026699</v>
      </c>
      <c r="R15" s="21"/>
      <c r="S15" s="21">
        <v>0.491299255681934</v>
      </c>
      <c r="T15" s="21">
        <v>0.37968798599126902</v>
      </c>
      <c r="U15" s="21">
        <v>0.37878470997413199</v>
      </c>
      <c r="V15" s="21">
        <v>0.41955286213415499</v>
      </c>
      <c r="W15" s="21">
        <v>0.30447177610846299</v>
      </c>
      <c r="X15" s="21">
        <v>0.34683252295953199</v>
      </c>
      <c r="Y15" s="21">
        <v>0.35732768640280699</v>
      </c>
      <c r="Z15" s="21">
        <v>0.44687009280103002</v>
      </c>
      <c r="AA15" s="21">
        <v>0.38815824502104501</v>
      </c>
      <c r="AB15" s="21">
        <v>0.31185386704259099</v>
      </c>
      <c r="AC15" s="21">
        <v>0.32550729860618</v>
      </c>
      <c r="AD15" s="21">
        <v>0.22493884153461899</v>
      </c>
      <c r="AE15" s="21"/>
      <c r="AF15" s="21">
        <v>0.33393495477343899</v>
      </c>
      <c r="AG15" s="21">
        <v>0.447205592954731</v>
      </c>
      <c r="AH15" s="21">
        <v>0.30270446159623599</v>
      </c>
      <c r="AI15" s="21"/>
      <c r="AJ15" s="21">
        <v>0.45093283519795702</v>
      </c>
      <c r="AK15" s="21">
        <v>0.41934278151906801</v>
      </c>
      <c r="AL15" s="21">
        <v>0.393738816898066</v>
      </c>
      <c r="AM15" s="21"/>
      <c r="AN15" s="21">
        <v>0.33030746856024501</v>
      </c>
      <c r="AO15" s="21">
        <v>0.326688957771743</v>
      </c>
      <c r="AP15" s="21">
        <v>0.40619189013509099</v>
      </c>
      <c r="AQ15" s="21">
        <v>0.49584489646135999</v>
      </c>
      <c r="AR15" s="21">
        <v>0.65726443862404005</v>
      </c>
      <c r="AS15" s="21"/>
      <c r="AT15" s="21">
        <v>0.37954081537860201</v>
      </c>
      <c r="AU15" s="21">
        <v>0.363644531234732</v>
      </c>
      <c r="AV15" s="21"/>
      <c r="AW15" s="21">
        <v>0.46074967622659002</v>
      </c>
      <c r="AX15" s="21">
        <v>0.42108915713741402</v>
      </c>
      <c r="AY15" s="21">
        <v>0.27967410403845899</v>
      </c>
    </row>
    <row r="16" spans="2:51">
      <c r="B16" s="18" t="s">
        <v>139</v>
      </c>
      <c r="C16" s="21">
        <v>0.12038132259340401</v>
      </c>
      <c r="D16" s="21">
        <v>0.14416921640173</v>
      </c>
      <c r="E16" s="21">
        <v>0.10077562132220901</v>
      </c>
      <c r="F16" s="21"/>
      <c r="G16" s="21">
        <v>9.6807020327226004E-2</v>
      </c>
      <c r="H16" s="21">
        <v>0.113256634918661</v>
      </c>
      <c r="I16" s="21">
        <v>0.15411702838283101</v>
      </c>
      <c r="J16" s="21">
        <v>0.119626166128905</v>
      </c>
      <c r="K16" s="21">
        <v>0.11498090332411</v>
      </c>
      <c r="L16" s="21">
        <v>0.117687656775653</v>
      </c>
      <c r="M16" s="21"/>
      <c r="N16" s="21">
        <v>9.3871430995182303E-2</v>
      </c>
      <c r="O16" s="21">
        <v>0.103315007352712</v>
      </c>
      <c r="P16" s="21">
        <v>0.13836412508045701</v>
      </c>
      <c r="Q16" s="21">
        <v>0.140207437480356</v>
      </c>
      <c r="R16" s="21"/>
      <c r="S16" s="21">
        <v>5.9237610884815203E-2</v>
      </c>
      <c r="T16" s="21">
        <v>0.111911775834655</v>
      </c>
      <c r="U16" s="21">
        <v>8.1722732044819599E-2</v>
      </c>
      <c r="V16" s="21">
        <v>0.102391634189272</v>
      </c>
      <c r="W16" s="21">
        <v>0.20607670801349701</v>
      </c>
      <c r="X16" s="21">
        <v>0.12862925894199501</v>
      </c>
      <c r="Y16" s="21">
        <v>0.142961877995611</v>
      </c>
      <c r="Z16" s="21">
        <v>0.11073290509584301</v>
      </c>
      <c r="AA16" s="21">
        <v>0.122591853403448</v>
      </c>
      <c r="AB16" s="21">
        <v>0.11627802115604199</v>
      </c>
      <c r="AC16" s="21">
        <v>7.9721865629875002E-2</v>
      </c>
      <c r="AD16" s="21">
        <v>0.34269522872390801</v>
      </c>
      <c r="AE16" s="21"/>
      <c r="AF16" s="21">
        <v>0.14935679787363601</v>
      </c>
      <c r="AG16" s="21">
        <v>9.8494003877068206E-2</v>
      </c>
      <c r="AH16" s="21">
        <v>0.103422525324423</v>
      </c>
      <c r="AI16" s="21"/>
      <c r="AJ16" s="21">
        <v>0.11935939122158699</v>
      </c>
      <c r="AK16" s="21">
        <v>6.6219430907479906E-2</v>
      </c>
      <c r="AL16" s="21">
        <v>8.92323942392277E-2</v>
      </c>
      <c r="AM16" s="21"/>
      <c r="AN16" s="21">
        <v>0.14265331582084301</v>
      </c>
      <c r="AO16" s="21">
        <v>0.115509229696123</v>
      </c>
      <c r="AP16" s="21">
        <v>0.105459764005834</v>
      </c>
      <c r="AQ16" s="21">
        <v>8.6598393163520804E-2</v>
      </c>
      <c r="AR16" s="21">
        <v>7.6226678756158905E-2</v>
      </c>
      <c r="AS16" s="21"/>
      <c r="AT16" s="21">
        <v>0.12524362286104401</v>
      </c>
      <c r="AU16" s="21">
        <v>8.4654628487073696E-2</v>
      </c>
      <c r="AV16" s="21"/>
      <c r="AW16" s="21">
        <v>0.109034645075545</v>
      </c>
      <c r="AX16" s="21">
        <v>0.13800553813642499</v>
      </c>
      <c r="AY16" s="21">
        <v>0.12837230731736901</v>
      </c>
    </row>
    <row r="17" spans="2:51">
      <c r="B17" s="18" t="s">
        <v>140</v>
      </c>
      <c r="C17" s="22">
        <v>0.25809997557283298</v>
      </c>
      <c r="D17" s="22">
        <v>0.25753430680708</v>
      </c>
      <c r="E17" s="22">
        <v>0.261041184516969</v>
      </c>
      <c r="F17" s="22"/>
      <c r="G17" s="22">
        <v>0.27598151987476599</v>
      </c>
      <c r="H17" s="22">
        <v>0.22599031387190999</v>
      </c>
      <c r="I17" s="22">
        <v>0.19250569601683601</v>
      </c>
      <c r="J17" s="22">
        <v>0.25603851554866403</v>
      </c>
      <c r="K17" s="22">
        <v>0.26192898028883199</v>
      </c>
      <c r="L17" s="22">
        <v>0.32063784166762299</v>
      </c>
      <c r="M17" s="22"/>
      <c r="N17" s="22">
        <v>0.42606860384209799</v>
      </c>
      <c r="O17" s="22">
        <v>0.29662355359687798</v>
      </c>
      <c r="P17" s="22">
        <v>0.146901169231648</v>
      </c>
      <c r="Q17" s="22">
        <v>0.17200710850991199</v>
      </c>
      <c r="R17" s="22"/>
      <c r="S17" s="22">
        <v>0.432061644797119</v>
      </c>
      <c r="T17" s="22">
        <v>0.26777621015661401</v>
      </c>
      <c r="U17" s="22">
        <v>0.29706197792931199</v>
      </c>
      <c r="V17" s="22">
        <v>0.317161227944883</v>
      </c>
      <c r="W17" s="22">
        <v>9.8395068094965496E-2</v>
      </c>
      <c r="X17" s="22">
        <v>0.21820326401753801</v>
      </c>
      <c r="Y17" s="22">
        <v>0.21436580840719599</v>
      </c>
      <c r="Z17" s="22">
        <v>0.33613718770518702</v>
      </c>
      <c r="AA17" s="22">
        <v>0.26556639161759699</v>
      </c>
      <c r="AB17" s="22">
        <v>0.195575845886549</v>
      </c>
      <c r="AC17" s="22">
        <v>0.24578543297630501</v>
      </c>
      <c r="AD17" s="22">
        <v>-0.11775638718929</v>
      </c>
      <c r="AE17" s="22"/>
      <c r="AF17" s="22">
        <v>0.184578156899803</v>
      </c>
      <c r="AG17" s="22">
        <v>0.34871158907766198</v>
      </c>
      <c r="AH17" s="22">
        <v>0.19928193627181301</v>
      </c>
      <c r="AI17" s="22"/>
      <c r="AJ17" s="22">
        <v>0.33157344397637001</v>
      </c>
      <c r="AK17" s="22">
        <v>0.353123350611588</v>
      </c>
      <c r="AL17" s="22">
        <v>0.30450642265883898</v>
      </c>
      <c r="AM17" s="22"/>
      <c r="AN17" s="22">
        <v>0.187654152739403</v>
      </c>
      <c r="AO17" s="22">
        <v>0.21117972807561999</v>
      </c>
      <c r="AP17" s="22">
        <v>0.30073212612925698</v>
      </c>
      <c r="AQ17" s="22">
        <v>0.40924650329783901</v>
      </c>
      <c r="AR17" s="22">
        <v>0.58103775986788098</v>
      </c>
      <c r="AS17" s="22"/>
      <c r="AT17" s="22">
        <v>0.254297192517558</v>
      </c>
      <c r="AU17" s="22">
        <v>0.278989902747658</v>
      </c>
      <c r="AV17" s="22"/>
      <c r="AW17" s="22">
        <v>0.35171503115104502</v>
      </c>
      <c r="AX17" s="22">
        <v>0.283083619000989</v>
      </c>
      <c r="AY17" s="22">
        <v>0.15130179672108901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778</v>
      </c>
      <c r="E2" s="32"/>
      <c r="F2" s="32"/>
      <c r="G2" s="32"/>
    </row>
    <row r="6" spans="2:7" ht="50.1" customHeight="1">
      <c r="B6" s="20" t="s">
        <v>70</v>
      </c>
      <c r="C6" s="20" t="s">
        <v>699</v>
      </c>
      <c r="D6" s="20" t="s">
        <v>779</v>
      </c>
      <c r="E6" s="20" t="s">
        <v>700</v>
      </c>
      <c r="F6" s="20" t="s">
        <v>780</v>
      </c>
    </row>
    <row r="7" spans="2:7">
      <c r="B7" s="18" t="s">
        <v>133</v>
      </c>
      <c r="C7" s="17">
        <v>0.174692544256593</v>
      </c>
      <c r="D7" s="17">
        <v>0.149406898467978</v>
      </c>
      <c r="E7" s="17">
        <v>0.16106166598095401</v>
      </c>
      <c r="F7" s="17">
        <v>8.4005890869776098E-2</v>
      </c>
    </row>
    <row r="8" spans="2:7">
      <c r="B8" s="18" t="s">
        <v>134</v>
      </c>
      <c r="C8" s="17">
        <v>0.37185236256499099</v>
      </c>
      <c r="D8" s="17">
        <v>0.38492620599870098</v>
      </c>
      <c r="E8" s="17">
        <v>0.38906252176358802</v>
      </c>
      <c r="F8" s="17">
        <v>0.193856771730753</v>
      </c>
    </row>
    <row r="9" spans="2:7">
      <c r="B9" s="18" t="s">
        <v>135</v>
      </c>
      <c r="C9" s="17">
        <v>0.286583936983065</v>
      </c>
      <c r="D9" s="17">
        <v>0.26445577706061302</v>
      </c>
      <c r="E9" s="17">
        <v>0.23303547223234999</v>
      </c>
      <c r="F9" s="17">
        <v>0.29720100290915802</v>
      </c>
    </row>
    <row r="10" spans="2:7">
      <c r="B10" s="18" t="s">
        <v>136</v>
      </c>
      <c r="C10" s="17">
        <v>6.8764411467343994E-2</v>
      </c>
      <c r="D10" s="17">
        <v>9.0732815703401998E-2</v>
      </c>
      <c r="E10" s="17">
        <v>0.111686991855813</v>
      </c>
      <c r="F10" s="17">
        <v>0.234703372277347</v>
      </c>
    </row>
    <row r="11" spans="2:7">
      <c r="B11" s="18" t="s">
        <v>137</v>
      </c>
      <c r="C11" s="17">
        <v>3.9897272057038698E-2</v>
      </c>
      <c r="D11" s="17">
        <v>5.5783149575109402E-2</v>
      </c>
      <c r="E11" s="17">
        <v>6.6889564530543996E-2</v>
      </c>
      <c r="F11" s="17">
        <v>0.113613985697758</v>
      </c>
    </row>
    <row r="12" spans="2:7">
      <c r="B12" s="18" t="s">
        <v>119</v>
      </c>
      <c r="C12" s="17">
        <v>5.8209472670969098E-2</v>
      </c>
      <c r="D12" s="17">
        <v>5.4695153194196502E-2</v>
      </c>
      <c r="E12" s="17">
        <v>3.8263783636750197E-2</v>
      </c>
      <c r="F12" s="17">
        <v>7.6618976515207604E-2</v>
      </c>
    </row>
    <row r="13" spans="2:7">
      <c r="B13" s="23" t="s">
        <v>138</v>
      </c>
      <c r="C13" s="21">
        <v>0.54654490682158396</v>
      </c>
      <c r="D13" s="21">
        <v>0.53433310446667903</v>
      </c>
      <c r="E13" s="21">
        <v>0.55012418774454197</v>
      </c>
      <c r="F13" s="21">
        <v>0.277862662600529</v>
      </c>
    </row>
    <row r="14" spans="2:7">
      <c r="B14" s="23" t="s">
        <v>139</v>
      </c>
      <c r="C14" s="21">
        <v>0.108661683524383</v>
      </c>
      <c r="D14" s="21">
        <v>0.14651596527851099</v>
      </c>
      <c r="E14" s="21">
        <v>0.178576556386357</v>
      </c>
      <c r="F14" s="21">
        <v>0.34831735797510499</v>
      </c>
    </row>
    <row r="15" spans="2:7">
      <c r="B15" s="23" t="s">
        <v>140</v>
      </c>
      <c r="C15" s="22">
        <v>0.43788322329720097</v>
      </c>
      <c r="D15" s="22">
        <v>0.38781713918816801</v>
      </c>
      <c r="E15" s="22">
        <v>0.37154763135818503</v>
      </c>
      <c r="F15" s="22">
        <v>-7.0454695374576395E-2</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1093</v>
      </c>
      <c r="D7" s="10">
        <v>513</v>
      </c>
      <c r="E7" s="10">
        <v>577</v>
      </c>
      <c r="F7" s="10"/>
      <c r="G7" s="10">
        <v>103</v>
      </c>
      <c r="H7" s="10">
        <v>141</v>
      </c>
      <c r="I7" s="10">
        <v>170</v>
      </c>
      <c r="J7" s="10">
        <v>189</v>
      </c>
      <c r="K7" s="10">
        <v>200</v>
      </c>
      <c r="L7" s="10">
        <v>290</v>
      </c>
      <c r="M7" s="10"/>
      <c r="N7" s="10">
        <v>310</v>
      </c>
      <c r="O7" s="10">
        <v>337</v>
      </c>
      <c r="P7" s="10">
        <v>174</v>
      </c>
      <c r="Q7" s="10">
        <v>264</v>
      </c>
      <c r="R7" s="10"/>
      <c r="S7" s="10">
        <v>111</v>
      </c>
      <c r="T7" s="10">
        <v>158</v>
      </c>
      <c r="U7" s="10">
        <v>95</v>
      </c>
      <c r="V7" s="10">
        <v>109</v>
      </c>
      <c r="W7" s="10">
        <v>85</v>
      </c>
      <c r="X7" s="10">
        <v>84</v>
      </c>
      <c r="Y7" s="10">
        <v>92</v>
      </c>
      <c r="Z7" s="10">
        <v>54</v>
      </c>
      <c r="AA7" s="10">
        <v>132</v>
      </c>
      <c r="AB7" s="10">
        <v>95</v>
      </c>
      <c r="AC7" s="10">
        <v>43</v>
      </c>
      <c r="AD7" s="10">
        <v>35</v>
      </c>
      <c r="AE7" s="10"/>
      <c r="AF7" s="10">
        <v>433</v>
      </c>
      <c r="AG7" s="10">
        <v>478</v>
      </c>
      <c r="AH7" s="10">
        <v>126</v>
      </c>
      <c r="AI7" s="10"/>
      <c r="AJ7" s="10">
        <v>250</v>
      </c>
      <c r="AK7" s="10">
        <v>346</v>
      </c>
      <c r="AL7" s="10">
        <v>106</v>
      </c>
      <c r="AM7" s="10"/>
      <c r="AN7" s="10">
        <v>214</v>
      </c>
      <c r="AO7" s="10">
        <v>194</v>
      </c>
      <c r="AP7" s="10">
        <v>263</v>
      </c>
      <c r="AQ7" s="10">
        <v>110</v>
      </c>
      <c r="AR7" s="10">
        <v>22</v>
      </c>
      <c r="AS7" s="10"/>
      <c r="AT7" s="10">
        <v>990</v>
      </c>
      <c r="AU7" s="10">
        <v>96</v>
      </c>
      <c r="AV7" s="10"/>
      <c r="AW7" s="10">
        <v>527</v>
      </c>
      <c r="AX7" s="10">
        <v>112</v>
      </c>
      <c r="AY7" s="10">
        <v>454</v>
      </c>
    </row>
    <row r="8" spans="2:51" ht="30" customHeight="1">
      <c r="B8" s="11" t="s">
        <v>112</v>
      </c>
      <c r="C8" s="11">
        <v>1085</v>
      </c>
      <c r="D8" s="11">
        <v>524</v>
      </c>
      <c r="E8" s="11">
        <v>558</v>
      </c>
      <c r="F8" s="11"/>
      <c r="G8" s="11">
        <v>115</v>
      </c>
      <c r="H8" s="11">
        <v>173</v>
      </c>
      <c r="I8" s="11">
        <v>193</v>
      </c>
      <c r="J8" s="11">
        <v>186</v>
      </c>
      <c r="K8" s="11">
        <v>160</v>
      </c>
      <c r="L8" s="11">
        <v>257</v>
      </c>
      <c r="M8" s="11"/>
      <c r="N8" s="11">
        <v>282</v>
      </c>
      <c r="O8" s="11">
        <v>312</v>
      </c>
      <c r="P8" s="11">
        <v>205</v>
      </c>
      <c r="Q8" s="11">
        <v>277</v>
      </c>
      <c r="R8" s="11"/>
      <c r="S8" s="11">
        <v>137</v>
      </c>
      <c r="T8" s="11">
        <v>148</v>
      </c>
      <c r="U8" s="11">
        <v>84</v>
      </c>
      <c r="V8" s="11">
        <v>113</v>
      </c>
      <c r="W8" s="11">
        <v>83</v>
      </c>
      <c r="X8" s="11">
        <v>87</v>
      </c>
      <c r="Y8" s="11">
        <v>89</v>
      </c>
      <c r="Z8" s="11">
        <v>45</v>
      </c>
      <c r="AA8" s="11">
        <v>126</v>
      </c>
      <c r="AB8" s="11">
        <v>91</v>
      </c>
      <c r="AC8" s="11">
        <v>42</v>
      </c>
      <c r="AD8" s="11">
        <v>38</v>
      </c>
      <c r="AE8" s="11"/>
      <c r="AF8" s="11">
        <v>417</v>
      </c>
      <c r="AG8" s="11">
        <v>471</v>
      </c>
      <c r="AH8" s="11">
        <v>134</v>
      </c>
      <c r="AI8" s="11"/>
      <c r="AJ8" s="11">
        <v>238</v>
      </c>
      <c r="AK8" s="11">
        <v>355</v>
      </c>
      <c r="AL8" s="11">
        <v>105</v>
      </c>
      <c r="AM8" s="11"/>
      <c r="AN8" s="11">
        <v>213</v>
      </c>
      <c r="AO8" s="11">
        <v>198</v>
      </c>
      <c r="AP8" s="11">
        <v>261</v>
      </c>
      <c r="AQ8" s="11">
        <v>109</v>
      </c>
      <c r="AR8" s="11">
        <v>21</v>
      </c>
      <c r="AS8" s="11"/>
      <c r="AT8" s="11">
        <v>968</v>
      </c>
      <c r="AU8" s="11">
        <v>109</v>
      </c>
      <c r="AV8" s="11"/>
      <c r="AW8" s="11">
        <v>504</v>
      </c>
      <c r="AX8" s="11">
        <v>118</v>
      </c>
      <c r="AY8" s="11">
        <v>463</v>
      </c>
    </row>
    <row r="9" spans="2:51">
      <c r="B9" s="18" t="s">
        <v>133</v>
      </c>
      <c r="C9" s="17">
        <v>0.16106166598095401</v>
      </c>
      <c r="D9" s="17">
        <v>0.19014244529337199</v>
      </c>
      <c r="E9" s="17">
        <v>0.13298690136594701</v>
      </c>
      <c r="F9" s="17"/>
      <c r="G9" s="17">
        <v>0.258275048519859</v>
      </c>
      <c r="H9" s="17">
        <v>0.23918437354018299</v>
      </c>
      <c r="I9" s="17">
        <v>0.173818724597045</v>
      </c>
      <c r="J9" s="17">
        <v>0.105364209310999</v>
      </c>
      <c r="K9" s="17">
        <v>0.120774772364902</v>
      </c>
      <c r="L9" s="17">
        <v>0.120651985155643</v>
      </c>
      <c r="M9" s="17"/>
      <c r="N9" s="17">
        <v>0.20778480883764</v>
      </c>
      <c r="O9" s="17">
        <v>0.15349830846523799</v>
      </c>
      <c r="P9" s="17">
        <v>0.133757164213721</v>
      </c>
      <c r="Q9" s="17">
        <v>0.142769314429844</v>
      </c>
      <c r="R9" s="17"/>
      <c r="S9" s="17">
        <v>0.22930128634439301</v>
      </c>
      <c r="T9" s="17">
        <v>0.17594079774051199</v>
      </c>
      <c r="U9" s="17">
        <v>0.18853037315141399</v>
      </c>
      <c r="V9" s="17">
        <v>0.132165529355289</v>
      </c>
      <c r="W9" s="17">
        <v>0.14041894282518</v>
      </c>
      <c r="X9" s="17">
        <v>8.8004034743562207E-2</v>
      </c>
      <c r="Y9" s="17">
        <v>0.13873571200929999</v>
      </c>
      <c r="Z9" s="17">
        <v>0.14744510604928601</v>
      </c>
      <c r="AA9" s="17">
        <v>0.16440581784772501</v>
      </c>
      <c r="AB9" s="17">
        <v>0.13361997841984299</v>
      </c>
      <c r="AC9" s="17">
        <v>0.23598643798206501</v>
      </c>
      <c r="AD9" s="17">
        <v>0.135800760228176</v>
      </c>
      <c r="AE9" s="17"/>
      <c r="AF9" s="17">
        <v>0.108456079495667</v>
      </c>
      <c r="AG9" s="17">
        <v>0.21825841447489799</v>
      </c>
      <c r="AH9" s="17">
        <v>0.113015853091334</v>
      </c>
      <c r="AI9" s="17"/>
      <c r="AJ9" s="17">
        <v>0.14597978255805499</v>
      </c>
      <c r="AK9" s="17">
        <v>0.17367213470242701</v>
      </c>
      <c r="AL9" s="17">
        <v>0.208286285635359</v>
      </c>
      <c r="AM9" s="17"/>
      <c r="AN9" s="17">
        <v>0.132714555455681</v>
      </c>
      <c r="AO9" s="17">
        <v>0.15331460833968399</v>
      </c>
      <c r="AP9" s="17">
        <v>0.201486249700953</v>
      </c>
      <c r="AQ9" s="17">
        <v>0.22575301914227</v>
      </c>
      <c r="AR9" s="17">
        <v>0.38771516551018698</v>
      </c>
      <c r="AS9" s="17"/>
      <c r="AT9" s="17">
        <v>0.15955218282953901</v>
      </c>
      <c r="AU9" s="17">
        <v>0.185293338428693</v>
      </c>
      <c r="AV9" s="17"/>
      <c r="AW9" s="17">
        <v>0.189643623587124</v>
      </c>
      <c r="AX9" s="17">
        <v>0.19887439844485</v>
      </c>
      <c r="AY9" s="17">
        <v>0.120281788435912</v>
      </c>
    </row>
    <row r="10" spans="2:51">
      <c r="B10" s="18" t="s">
        <v>134</v>
      </c>
      <c r="C10" s="17">
        <v>0.38906252176358802</v>
      </c>
      <c r="D10" s="17">
        <v>0.37078817461477498</v>
      </c>
      <c r="E10" s="17">
        <v>0.40471699337183398</v>
      </c>
      <c r="F10" s="17"/>
      <c r="G10" s="17">
        <v>0.35882398328461101</v>
      </c>
      <c r="H10" s="17">
        <v>0.36027836138149799</v>
      </c>
      <c r="I10" s="17">
        <v>0.390963541251517</v>
      </c>
      <c r="J10" s="17">
        <v>0.43231077704041199</v>
      </c>
      <c r="K10" s="17">
        <v>0.415073533639851</v>
      </c>
      <c r="L10" s="17">
        <v>0.37301059502754202</v>
      </c>
      <c r="M10" s="17"/>
      <c r="N10" s="17">
        <v>0.461053563199885</v>
      </c>
      <c r="O10" s="17">
        <v>0.382217969778611</v>
      </c>
      <c r="P10" s="17">
        <v>0.40235486431152001</v>
      </c>
      <c r="Q10" s="17">
        <v>0.31776803528193298</v>
      </c>
      <c r="R10" s="17"/>
      <c r="S10" s="17">
        <v>0.415756893395549</v>
      </c>
      <c r="T10" s="17">
        <v>0.413500513181152</v>
      </c>
      <c r="U10" s="17">
        <v>0.33468968821032502</v>
      </c>
      <c r="V10" s="17">
        <v>0.36469407373252499</v>
      </c>
      <c r="W10" s="17">
        <v>0.35678287170860701</v>
      </c>
      <c r="X10" s="17">
        <v>0.40346814844239998</v>
      </c>
      <c r="Y10" s="17">
        <v>0.40171604723215698</v>
      </c>
      <c r="Z10" s="17">
        <v>0.31912144562858802</v>
      </c>
      <c r="AA10" s="17">
        <v>0.36938825506151601</v>
      </c>
      <c r="AB10" s="17">
        <v>0.41797107093399399</v>
      </c>
      <c r="AC10" s="17">
        <v>0.44101828565451601</v>
      </c>
      <c r="AD10" s="17">
        <v>0.41935407351803</v>
      </c>
      <c r="AE10" s="17"/>
      <c r="AF10" s="17">
        <v>0.34175537913153498</v>
      </c>
      <c r="AG10" s="17">
        <v>0.423939370489399</v>
      </c>
      <c r="AH10" s="17">
        <v>0.40950532562305503</v>
      </c>
      <c r="AI10" s="17"/>
      <c r="AJ10" s="17">
        <v>0.37260132935420698</v>
      </c>
      <c r="AK10" s="17">
        <v>0.44505177608047802</v>
      </c>
      <c r="AL10" s="17">
        <v>0.42187709773059001</v>
      </c>
      <c r="AM10" s="17"/>
      <c r="AN10" s="17">
        <v>0.314992837585652</v>
      </c>
      <c r="AO10" s="17">
        <v>0.37120493094562901</v>
      </c>
      <c r="AP10" s="17">
        <v>0.42000929098940398</v>
      </c>
      <c r="AQ10" s="17">
        <v>0.456953767121832</v>
      </c>
      <c r="AR10" s="17">
        <v>0.29525484906678101</v>
      </c>
      <c r="AS10" s="17"/>
      <c r="AT10" s="17">
        <v>0.39045771233118698</v>
      </c>
      <c r="AU10" s="17">
        <v>0.38343693402271201</v>
      </c>
      <c r="AV10" s="17"/>
      <c r="AW10" s="17">
        <v>0.44595903874637299</v>
      </c>
      <c r="AX10" s="17">
        <v>0.41084036174030097</v>
      </c>
      <c r="AY10" s="17">
        <v>0.32152792257291402</v>
      </c>
    </row>
    <row r="11" spans="2:51">
      <c r="B11" s="18" t="s">
        <v>135</v>
      </c>
      <c r="C11" s="17">
        <v>0.23303547223234999</v>
      </c>
      <c r="D11" s="17">
        <v>0.22100876418443799</v>
      </c>
      <c r="E11" s="17">
        <v>0.24549815282349499</v>
      </c>
      <c r="F11" s="17"/>
      <c r="G11" s="17">
        <v>0.20555519815047299</v>
      </c>
      <c r="H11" s="17">
        <v>0.17102393231271701</v>
      </c>
      <c r="I11" s="17">
        <v>0.19242763048560099</v>
      </c>
      <c r="J11" s="17">
        <v>0.23767384972088801</v>
      </c>
      <c r="K11" s="17">
        <v>0.27794675208566799</v>
      </c>
      <c r="L11" s="17">
        <v>0.28645043680677401</v>
      </c>
      <c r="M11" s="17"/>
      <c r="N11" s="17">
        <v>0.18244196725832501</v>
      </c>
      <c r="O11" s="17">
        <v>0.22294437688841801</v>
      </c>
      <c r="P11" s="17">
        <v>0.27654603982371501</v>
      </c>
      <c r="Q11" s="17">
        <v>0.25906728486682001</v>
      </c>
      <c r="R11" s="17"/>
      <c r="S11" s="17">
        <v>0.206710506287131</v>
      </c>
      <c r="T11" s="17">
        <v>0.2153232447932</v>
      </c>
      <c r="U11" s="17">
        <v>0.28540629880777002</v>
      </c>
      <c r="V11" s="17">
        <v>0.282442363010868</v>
      </c>
      <c r="W11" s="17">
        <v>0.27590177735913601</v>
      </c>
      <c r="X11" s="17">
        <v>0.21306907942957601</v>
      </c>
      <c r="Y11" s="17">
        <v>0.29290570603910898</v>
      </c>
      <c r="Z11" s="17">
        <v>0.23350997211915001</v>
      </c>
      <c r="AA11" s="17">
        <v>0.208304701858019</v>
      </c>
      <c r="AB11" s="17">
        <v>0.19605270971491201</v>
      </c>
      <c r="AC11" s="17">
        <v>0.112428441735544</v>
      </c>
      <c r="AD11" s="17">
        <v>0.249912491278417</v>
      </c>
      <c r="AE11" s="17"/>
      <c r="AF11" s="17">
        <v>0.25976431881413098</v>
      </c>
      <c r="AG11" s="17">
        <v>0.19646493796411901</v>
      </c>
      <c r="AH11" s="17">
        <v>0.298432186925152</v>
      </c>
      <c r="AI11" s="17"/>
      <c r="AJ11" s="17">
        <v>0.27264191783150099</v>
      </c>
      <c r="AK11" s="17">
        <v>0.197741462652958</v>
      </c>
      <c r="AL11" s="17">
        <v>0.21689419081915001</v>
      </c>
      <c r="AM11" s="17"/>
      <c r="AN11" s="17">
        <v>0.25317528995046701</v>
      </c>
      <c r="AO11" s="17">
        <v>0.26640348054023899</v>
      </c>
      <c r="AP11" s="17">
        <v>0.18418308847396</v>
      </c>
      <c r="AQ11" s="17">
        <v>0.21615344116931101</v>
      </c>
      <c r="AR11" s="17">
        <v>0.188925724759099</v>
      </c>
      <c r="AS11" s="17"/>
      <c r="AT11" s="17">
        <v>0.23905870599591</v>
      </c>
      <c r="AU11" s="17">
        <v>0.18648120433861901</v>
      </c>
      <c r="AV11" s="17"/>
      <c r="AW11" s="17">
        <v>0.18114494239478099</v>
      </c>
      <c r="AX11" s="17">
        <v>0.24589378381594401</v>
      </c>
      <c r="AY11" s="17">
        <v>0.286282836359465</v>
      </c>
    </row>
    <row r="12" spans="2:51">
      <c r="B12" s="18" t="s">
        <v>136</v>
      </c>
      <c r="C12" s="17">
        <v>0.111686991855813</v>
      </c>
      <c r="D12" s="17">
        <v>0.107451306079288</v>
      </c>
      <c r="E12" s="17">
        <v>0.116226719749946</v>
      </c>
      <c r="F12" s="17"/>
      <c r="G12" s="17">
        <v>9.6661175340458302E-2</v>
      </c>
      <c r="H12" s="17">
        <v>0.10726825726584201</v>
      </c>
      <c r="I12" s="17">
        <v>0.10853906143448699</v>
      </c>
      <c r="J12" s="17">
        <v>0.12757994036131701</v>
      </c>
      <c r="K12" s="17">
        <v>8.4696426533427904E-2</v>
      </c>
      <c r="L12" s="17">
        <v>0.1291044617124</v>
      </c>
      <c r="M12" s="17"/>
      <c r="N12" s="17">
        <v>8.1336554915285006E-2</v>
      </c>
      <c r="O12" s="17">
        <v>0.114820103787834</v>
      </c>
      <c r="P12" s="17">
        <v>0.104616881641242</v>
      </c>
      <c r="Q12" s="17">
        <v>0.14742847965298</v>
      </c>
      <c r="R12" s="17"/>
      <c r="S12" s="17">
        <v>6.1667744817294999E-2</v>
      </c>
      <c r="T12" s="17">
        <v>0.123883181942632</v>
      </c>
      <c r="U12" s="17">
        <v>0.12862787793858699</v>
      </c>
      <c r="V12" s="17">
        <v>0.14609766662833301</v>
      </c>
      <c r="W12" s="17">
        <v>8.2275771254362903E-2</v>
      </c>
      <c r="X12" s="17">
        <v>0.13530789319287501</v>
      </c>
      <c r="Y12" s="17">
        <v>5.7122967157079603E-2</v>
      </c>
      <c r="Z12" s="17">
        <v>0.15328322871878899</v>
      </c>
      <c r="AA12" s="17">
        <v>0.132821950805423</v>
      </c>
      <c r="AB12" s="17">
        <v>0.11313281836929701</v>
      </c>
      <c r="AC12" s="17">
        <v>0.136295882801727</v>
      </c>
      <c r="AD12" s="17">
        <v>9.2166109927969697E-2</v>
      </c>
      <c r="AE12" s="17"/>
      <c r="AF12" s="17">
        <v>0.147810848892518</v>
      </c>
      <c r="AG12" s="17">
        <v>8.59223154642101E-2</v>
      </c>
      <c r="AH12" s="17">
        <v>6.5367562125586906E-2</v>
      </c>
      <c r="AI12" s="17"/>
      <c r="AJ12" s="17">
        <v>0.118719487626888</v>
      </c>
      <c r="AK12" s="17">
        <v>0.10958238633270299</v>
      </c>
      <c r="AL12" s="17">
        <v>8.0377519929317506E-2</v>
      </c>
      <c r="AM12" s="17"/>
      <c r="AN12" s="17">
        <v>0.14710023313290199</v>
      </c>
      <c r="AO12" s="17">
        <v>0.10298821325957799</v>
      </c>
      <c r="AP12" s="17">
        <v>0.114669972269967</v>
      </c>
      <c r="AQ12" s="17">
        <v>5.58536106506754E-2</v>
      </c>
      <c r="AR12" s="17">
        <v>7.3214940046124596E-2</v>
      </c>
      <c r="AS12" s="17"/>
      <c r="AT12" s="17">
        <v>0.11031147292200599</v>
      </c>
      <c r="AU12" s="17">
        <v>0.114208965976774</v>
      </c>
      <c r="AV12" s="17"/>
      <c r="AW12" s="17">
        <v>9.6995079352600502E-2</v>
      </c>
      <c r="AX12" s="17">
        <v>9.1653629211556301E-2</v>
      </c>
      <c r="AY12" s="17">
        <v>0.132801128297513</v>
      </c>
    </row>
    <row r="13" spans="2:51">
      <c r="B13" s="18" t="s">
        <v>137</v>
      </c>
      <c r="C13" s="17">
        <v>6.6889564530543996E-2</v>
      </c>
      <c r="D13" s="17">
        <v>8.4379623157013695E-2</v>
      </c>
      <c r="E13" s="17">
        <v>5.0827651919818098E-2</v>
      </c>
      <c r="F13" s="17"/>
      <c r="G13" s="17">
        <v>5.4475844760901497E-2</v>
      </c>
      <c r="H13" s="17">
        <v>0.102937854178239</v>
      </c>
      <c r="I13" s="17">
        <v>5.6964099756108597E-2</v>
      </c>
      <c r="J13" s="17">
        <v>6.8352397466023104E-2</v>
      </c>
      <c r="K13" s="17">
        <v>6.0504594982488197E-2</v>
      </c>
      <c r="L13" s="17">
        <v>5.84838846749808E-2</v>
      </c>
      <c r="M13" s="17"/>
      <c r="N13" s="17">
        <v>4.6726694867643498E-2</v>
      </c>
      <c r="O13" s="17">
        <v>7.6392538895968795E-2</v>
      </c>
      <c r="P13" s="17">
        <v>6.0329642190092E-2</v>
      </c>
      <c r="Q13" s="17">
        <v>7.7319411894051698E-2</v>
      </c>
      <c r="R13" s="17"/>
      <c r="S13" s="17">
        <v>4.2916683590321698E-2</v>
      </c>
      <c r="T13" s="17">
        <v>5.06280216003583E-2</v>
      </c>
      <c r="U13" s="17">
        <v>3.4833906609029797E-2</v>
      </c>
      <c r="V13" s="17">
        <v>6.3529941711358007E-2</v>
      </c>
      <c r="W13" s="17">
        <v>0.115551698496263</v>
      </c>
      <c r="X13" s="17">
        <v>0.119899549999575</v>
      </c>
      <c r="Y13" s="17">
        <v>0.10951956756235399</v>
      </c>
      <c r="Z13" s="17">
        <v>3.8096690857060397E-2</v>
      </c>
      <c r="AA13" s="17">
        <v>5.93397389625787E-2</v>
      </c>
      <c r="AB13" s="17">
        <v>5.7646371676849197E-2</v>
      </c>
      <c r="AC13" s="17">
        <v>5.1026498172205101E-2</v>
      </c>
      <c r="AD13" s="17">
        <v>6.8415519696410507E-2</v>
      </c>
      <c r="AE13" s="17"/>
      <c r="AF13" s="17">
        <v>9.1949408540105998E-2</v>
      </c>
      <c r="AG13" s="17">
        <v>4.7650895629950799E-2</v>
      </c>
      <c r="AH13" s="17">
        <v>7.4084659314051296E-2</v>
      </c>
      <c r="AI13" s="17"/>
      <c r="AJ13" s="17">
        <v>4.8667804226354902E-2</v>
      </c>
      <c r="AK13" s="17">
        <v>4.32574058174343E-2</v>
      </c>
      <c r="AL13" s="17">
        <v>4.9333138216970197E-2</v>
      </c>
      <c r="AM13" s="17"/>
      <c r="AN13" s="17">
        <v>9.9063542309156899E-2</v>
      </c>
      <c r="AO13" s="17">
        <v>6.8498598718438899E-2</v>
      </c>
      <c r="AP13" s="17">
        <v>5.4355376469460301E-2</v>
      </c>
      <c r="AQ13" s="17">
        <v>3.2657336186196199E-2</v>
      </c>
      <c r="AR13" s="17">
        <v>0</v>
      </c>
      <c r="AS13" s="17"/>
      <c r="AT13" s="17">
        <v>6.0319427126681403E-2</v>
      </c>
      <c r="AU13" s="17">
        <v>0.120434775835456</v>
      </c>
      <c r="AV13" s="17"/>
      <c r="AW13" s="17">
        <v>7.0425309860064303E-2</v>
      </c>
      <c r="AX13" s="17">
        <v>4.5007141576746498E-2</v>
      </c>
      <c r="AY13" s="17">
        <v>6.8619028651477204E-2</v>
      </c>
    </row>
    <row r="14" spans="2:51">
      <c r="B14" s="18" t="s">
        <v>119</v>
      </c>
      <c r="C14" s="17">
        <v>3.8263783636750197E-2</v>
      </c>
      <c r="D14" s="17">
        <v>2.6229686671112699E-2</v>
      </c>
      <c r="E14" s="17">
        <v>4.9743580768959697E-2</v>
      </c>
      <c r="F14" s="17"/>
      <c r="G14" s="17">
        <v>2.6208749943698199E-2</v>
      </c>
      <c r="H14" s="17">
        <v>1.9307221321521899E-2</v>
      </c>
      <c r="I14" s="17">
        <v>7.7286942475241996E-2</v>
      </c>
      <c r="J14" s="17">
        <v>2.8718826100360601E-2</v>
      </c>
      <c r="K14" s="17">
        <v>4.1003920393662997E-2</v>
      </c>
      <c r="L14" s="17">
        <v>3.2298636622660602E-2</v>
      </c>
      <c r="M14" s="17"/>
      <c r="N14" s="17">
        <v>2.0656410921221498E-2</v>
      </c>
      <c r="O14" s="17">
        <v>5.01267021839292E-2</v>
      </c>
      <c r="P14" s="17">
        <v>2.23954078197105E-2</v>
      </c>
      <c r="Q14" s="17">
        <v>5.5647473874370801E-2</v>
      </c>
      <c r="R14" s="17"/>
      <c r="S14" s="17">
        <v>4.3646885565310399E-2</v>
      </c>
      <c r="T14" s="17">
        <v>2.07242407421451E-2</v>
      </c>
      <c r="U14" s="17">
        <v>2.7911855282875101E-2</v>
      </c>
      <c r="V14" s="17">
        <v>1.10704255616272E-2</v>
      </c>
      <c r="W14" s="17">
        <v>2.9068938356451201E-2</v>
      </c>
      <c r="X14" s="17">
        <v>4.0251294192012503E-2</v>
      </c>
      <c r="Y14" s="17">
        <v>0</v>
      </c>
      <c r="Z14" s="17">
        <v>0.108543556627127</v>
      </c>
      <c r="AA14" s="17">
        <v>6.5739535464738499E-2</v>
      </c>
      <c r="AB14" s="17">
        <v>8.1577050885105098E-2</v>
      </c>
      <c r="AC14" s="17">
        <v>2.32444536539426E-2</v>
      </c>
      <c r="AD14" s="17">
        <v>3.4351045350997103E-2</v>
      </c>
      <c r="AE14" s="17"/>
      <c r="AF14" s="17">
        <v>5.02639651260431E-2</v>
      </c>
      <c r="AG14" s="17">
        <v>2.7764065977423199E-2</v>
      </c>
      <c r="AH14" s="17">
        <v>3.9594412920819999E-2</v>
      </c>
      <c r="AI14" s="17"/>
      <c r="AJ14" s="17">
        <v>4.1389678402993998E-2</v>
      </c>
      <c r="AK14" s="17">
        <v>3.06948344139992E-2</v>
      </c>
      <c r="AL14" s="17">
        <v>2.3231767668613599E-2</v>
      </c>
      <c r="AM14" s="17"/>
      <c r="AN14" s="17">
        <v>5.29535415661423E-2</v>
      </c>
      <c r="AO14" s="17">
        <v>3.7590168196430303E-2</v>
      </c>
      <c r="AP14" s="17">
        <v>2.5296022096256199E-2</v>
      </c>
      <c r="AQ14" s="17">
        <v>1.2628825729715101E-2</v>
      </c>
      <c r="AR14" s="17">
        <v>5.4889320617807998E-2</v>
      </c>
      <c r="AS14" s="17"/>
      <c r="AT14" s="17">
        <v>4.0300498794677099E-2</v>
      </c>
      <c r="AU14" s="17">
        <v>1.0144781397745E-2</v>
      </c>
      <c r="AV14" s="17"/>
      <c r="AW14" s="17">
        <v>1.58320060590567E-2</v>
      </c>
      <c r="AX14" s="17">
        <v>7.7306852106021401E-3</v>
      </c>
      <c r="AY14" s="17">
        <v>7.0487295682719497E-2</v>
      </c>
    </row>
    <row r="15" spans="2:51">
      <c r="B15" s="18" t="s">
        <v>138</v>
      </c>
      <c r="C15" s="21">
        <v>0.55012418774454197</v>
      </c>
      <c r="D15" s="21">
        <v>0.56093061990814697</v>
      </c>
      <c r="E15" s="21">
        <v>0.53770389473778102</v>
      </c>
      <c r="F15" s="21"/>
      <c r="G15" s="21">
        <v>0.61709903180446901</v>
      </c>
      <c r="H15" s="21">
        <v>0.59946273492168101</v>
      </c>
      <c r="I15" s="21">
        <v>0.56478226584856195</v>
      </c>
      <c r="J15" s="21">
        <v>0.53767498635141098</v>
      </c>
      <c r="K15" s="21">
        <v>0.53584830600475297</v>
      </c>
      <c r="L15" s="21">
        <v>0.49366258018318498</v>
      </c>
      <c r="M15" s="21"/>
      <c r="N15" s="21">
        <v>0.66883837203752405</v>
      </c>
      <c r="O15" s="21">
        <v>0.53571627824384904</v>
      </c>
      <c r="P15" s="21">
        <v>0.53611202852524098</v>
      </c>
      <c r="Q15" s="21">
        <v>0.46053734971177801</v>
      </c>
      <c r="R15" s="21"/>
      <c r="S15" s="21">
        <v>0.64505817973994195</v>
      </c>
      <c r="T15" s="21">
        <v>0.58944131092166496</v>
      </c>
      <c r="U15" s="21">
        <v>0.52322006136173904</v>
      </c>
      <c r="V15" s="21">
        <v>0.49685960308781402</v>
      </c>
      <c r="W15" s="21">
        <v>0.49720181453378598</v>
      </c>
      <c r="X15" s="21">
        <v>0.49147218318596197</v>
      </c>
      <c r="Y15" s="21">
        <v>0.54045175924145705</v>
      </c>
      <c r="Z15" s="21">
        <v>0.46656655167787398</v>
      </c>
      <c r="AA15" s="21">
        <v>0.53379407290924097</v>
      </c>
      <c r="AB15" s="21">
        <v>0.55159104935383696</v>
      </c>
      <c r="AC15" s="21">
        <v>0.67700472363658104</v>
      </c>
      <c r="AD15" s="21">
        <v>0.555154833746206</v>
      </c>
      <c r="AE15" s="21"/>
      <c r="AF15" s="21">
        <v>0.45021145862720202</v>
      </c>
      <c r="AG15" s="21">
        <v>0.64219778496429702</v>
      </c>
      <c r="AH15" s="21">
        <v>0.52252117871438997</v>
      </c>
      <c r="AI15" s="21"/>
      <c r="AJ15" s="21">
        <v>0.51858111191226197</v>
      </c>
      <c r="AK15" s="21">
        <v>0.61872391078290501</v>
      </c>
      <c r="AL15" s="21">
        <v>0.63016338336594802</v>
      </c>
      <c r="AM15" s="21"/>
      <c r="AN15" s="21">
        <v>0.447707393041332</v>
      </c>
      <c r="AO15" s="21">
        <v>0.52451953928531303</v>
      </c>
      <c r="AP15" s="21">
        <v>0.62149554069035695</v>
      </c>
      <c r="AQ15" s="21">
        <v>0.68270678626410197</v>
      </c>
      <c r="AR15" s="21">
        <v>0.68297001457696804</v>
      </c>
      <c r="AS15" s="21"/>
      <c r="AT15" s="21">
        <v>0.55000989516072596</v>
      </c>
      <c r="AU15" s="21">
        <v>0.56873027245140595</v>
      </c>
      <c r="AV15" s="21"/>
      <c r="AW15" s="21">
        <v>0.63560266233349805</v>
      </c>
      <c r="AX15" s="21">
        <v>0.60971476018515103</v>
      </c>
      <c r="AY15" s="21">
        <v>0.44180971100882499</v>
      </c>
    </row>
    <row r="16" spans="2:51">
      <c r="B16" s="18" t="s">
        <v>139</v>
      </c>
      <c r="C16" s="21">
        <v>0.178576556386357</v>
      </c>
      <c r="D16" s="21">
        <v>0.19183092923630199</v>
      </c>
      <c r="E16" s="21">
        <v>0.167054371669764</v>
      </c>
      <c r="F16" s="21"/>
      <c r="G16" s="21">
        <v>0.15113702010135999</v>
      </c>
      <c r="H16" s="21">
        <v>0.210206111444081</v>
      </c>
      <c r="I16" s="21">
        <v>0.16550316119059499</v>
      </c>
      <c r="J16" s="21">
        <v>0.19593233782733999</v>
      </c>
      <c r="K16" s="21">
        <v>0.14520102151591599</v>
      </c>
      <c r="L16" s="21">
        <v>0.18758834638738001</v>
      </c>
      <c r="M16" s="21"/>
      <c r="N16" s="21">
        <v>0.12806324978292899</v>
      </c>
      <c r="O16" s="21">
        <v>0.191212642683803</v>
      </c>
      <c r="P16" s="21">
        <v>0.16494652383133401</v>
      </c>
      <c r="Q16" s="21">
        <v>0.22474789154703201</v>
      </c>
      <c r="R16" s="21"/>
      <c r="S16" s="21">
        <v>0.104584428407617</v>
      </c>
      <c r="T16" s="21">
        <v>0.17451120354298999</v>
      </c>
      <c r="U16" s="21">
        <v>0.16346178454761601</v>
      </c>
      <c r="V16" s="21">
        <v>0.20962760833969099</v>
      </c>
      <c r="W16" s="21">
        <v>0.19782746975062601</v>
      </c>
      <c r="X16" s="21">
        <v>0.25520744319244998</v>
      </c>
      <c r="Y16" s="21">
        <v>0.16664253471943399</v>
      </c>
      <c r="Z16" s="21">
        <v>0.19137991957584899</v>
      </c>
      <c r="AA16" s="21">
        <v>0.19216168976800199</v>
      </c>
      <c r="AB16" s="21">
        <v>0.170779190046146</v>
      </c>
      <c r="AC16" s="21">
        <v>0.187322380973932</v>
      </c>
      <c r="AD16" s="21">
        <v>0.16058162962438</v>
      </c>
      <c r="AE16" s="21"/>
      <c r="AF16" s="21">
        <v>0.239760257432624</v>
      </c>
      <c r="AG16" s="21">
        <v>0.13357321109416101</v>
      </c>
      <c r="AH16" s="21">
        <v>0.13945222143963801</v>
      </c>
      <c r="AI16" s="21"/>
      <c r="AJ16" s="21">
        <v>0.167387291853243</v>
      </c>
      <c r="AK16" s="21">
        <v>0.15283979215013799</v>
      </c>
      <c r="AL16" s="21">
        <v>0.12971065814628799</v>
      </c>
      <c r="AM16" s="21"/>
      <c r="AN16" s="21">
        <v>0.246163775442059</v>
      </c>
      <c r="AO16" s="21">
        <v>0.17148681197801699</v>
      </c>
      <c r="AP16" s="21">
        <v>0.16902534873942701</v>
      </c>
      <c r="AQ16" s="21">
        <v>8.8510946836871607E-2</v>
      </c>
      <c r="AR16" s="21">
        <v>7.3214940046124596E-2</v>
      </c>
      <c r="AS16" s="21"/>
      <c r="AT16" s="21">
        <v>0.170630900048687</v>
      </c>
      <c r="AU16" s="21">
        <v>0.23464374181223099</v>
      </c>
      <c r="AV16" s="21"/>
      <c r="AW16" s="21">
        <v>0.167420389212665</v>
      </c>
      <c r="AX16" s="21">
        <v>0.13666077078830299</v>
      </c>
      <c r="AY16" s="21">
        <v>0.20142015694898999</v>
      </c>
    </row>
    <row r="17" spans="2:51">
      <c r="B17" s="18" t="s">
        <v>140</v>
      </c>
      <c r="C17" s="22">
        <v>0.37154763135818503</v>
      </c>
      <c r="D17" s="22">
        <v>0.369099690671845</v>
      </c>
      <c r="E17" s="22">
        <v>0.37064952306801602</v>
      </c>
      <c r="F17" s="22"/>
      <c r="G17" s="22">
        <v>0.46596201170310902</v>
      </c>
      <c r="H17" s="22">
        <v>0.38925662347759998</v>
      </c>
      <c r="I17" s="22">
        <v>0.39927910465796701</v>
      </c>
      <c r="J17" s="22">
        <v>0.34174264852407099</v>
      </c>
      <c r="K17" s="22">
        <v>0.39064728448883701</v>
      </c>
      <c r="L17" s="22">
        <v>0.30607423379580501</v>
      </c>
      <c r="M17" s="22"/>
      <c r="N17" s="22">
        <v>0.54077512225459601</v>
      </c>
      <c r="O17" s="22">
        <v>0.34450363556004598</v>
      </c>
      <c r="P17" s="22">
        <v>0.37116550469390702</v>
      </c>
      <c r="Q17" s="22">
        <v>0.235789458164745</v>
      </c>
      <c r="R17" s="22"/>
      <c r="S17" s="22">
        <v>0.540473751332325</v>
      </c>
      <c r="T17" s="22">
        <v>0.41493010737867397</v>
      </c>
      <c r="U17" s="22">
        <v>0.35975827681412198</v>
      </c>
      <c r="V17" s="22">
        <v>0.287231994748123</v>
      </c>
      <c r="W17" s="22">
        <v>0.29937434478316</v>
      </c>
      <c r="X17" s="22">
        <v>0.236264739993512</v>
      </c>
      <c r="Y17" s="22">
        <v>0.37380922452202398</v>
      </c>
      <c r="Z17" s="22">
        <v>0.27518663210202499</v>
      </c>
      <c r="AA17" s="22">
        <v>0.341632383141239</v>
      </c>
      <c r="AB17" s="22">
        <v>0.38081185930769101</v>
      </c>
      <c r="AC17" s="22">
        <v>0.48968234266264898</v>
      </c>
      <c r="AD17" s="22">
        <v>0.39457320412182501</v>
      </c>
      <c r="AE17" s="22"/>
      <c r="AF17" s="22">
        <v>0.210451201194578</v>
      </c>
      <c r="AG17" s="22">
        <v>0.50862457387013604</v>
      </c>
      <c r="AH17" s="22">
        <v>0.38306895727475099</v>
      </c>
      <c r="AI17" s="22"/>
      <c r="AJ17" s="22">
        <v>0.351193820059019</v>
      </c>
      <c r="AK17" s="22">
        <v>0.46588411863276702</v>
      </c>
      <c r="AL17" s="22">
        <v>0.500452725219661</v>
      </c>
      <c r="AM17" s="22"/>
      <c r="AN17" s="22">
        <v>0.201543617599274</v>
      </c>
      <c r="AO17" s="22">
        <v>0.35303272730729601</v>
      </c>
      <c r="AP17" s="22">
        <v>0.45247019195093002</v>
      </c>
      <c r="AQ17" s="22">
        <v>0.59419583942722998</v>
      </c>
      <c r="AR17" s="22">
        <v>0.60975507453084299</v>
      </c>
      <c r="AS17" s="22"/>
      <c r="AT17" s="22">
        <v>0.37937899511203899</v>
      </c>
      <c r="AU17" s="22">
        <v>0.33408653063917498</v>
      </c>
      <c r="AV17" s="22"/>
      <c r="AW17" s="22">
        <v>0.46818227312083299</v>
      </c>
      <c r="AX17" s="22">
        <v>0.47305398939684801</v>
      </c>
      <c r="AY17" s="22">
        <v>0.240389554059835</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1093</v>
      </c>
      <c r="D7" s="10">
        <v>513</v>
      </c>
      <c r="E7" s="10">
        <v>577</v>
      </c>
      <c r="F7" s="10"/>
      <c r="G7" s="10">
        <v>103</v>
      </c>
      <c r="H7" s="10">
        <v>141</v>
      </c>
      <c r="I7" s="10">
        <v>170</v>
      </c>
      <c r="J7" s="10">
        <v>189</v>
      </c>
      <c r="K7" s="10">
        <v>200</v>
      </c>
      <c r="L7" s="10">
        <v>290</v>
      </c>
      <c r="M7" s="10"/>
      <c r="N7" s="10">
        <v>310</v>
      </c>
      <c r="O7" s="10">
        <v>337</v>
      </c>
      <c r="P7" s="10">
        <v>174</v>
      </c>
      <c r="Q7" s="10">
        <v>264</v>
      </c>
      <c r="R7" s="10"/>
      <c r="S7" s="10">
        <v>111</v>
      </c>
      <c r="T7" s="10">
        <v>158</v>
      </c>
      <c r="U7" s="10">
        <v>95</v>
      </c>
      <c r="V7" s="10">
        <v>109</v>
      </c>
      <c r="W7" s="10">
        <v>85</v>
      </c>
      <c r="X7" s="10">
        <v>84</v>
      </c>
      <c r="Y7" s="10">
        <v>92</v>
      </c>
      <c r="Z7" s="10">
        <v>54</v>
      </c>
      <c r="AA7" s="10">
        <v>132</v>
      </c>
      <c r="AB7" s="10">
        <v>95</v>
      </c>
      <c r="AC7" s="10">
        <v>43</v>
      </c>
      <c r="AD7" s="10">
        <v>35</v>
      </c>
      <c r="AE7" s="10"/>
      <c r="AF7" s="10">
        <v>433</v>
      </c>
      <c r="AG7" s="10">
        <v>478</v>
      </c>
      <c r="AH7" s="10">
        <v>126</v>
      </c>
      <c r="AI7" s="10"/>
      <c r="AJ7" s="10">
        <v>250</v>
      </c>
      <c r="AK7" s="10">
        <v>346</v>
      </c>
      <c r="AL7" s="10">
        <v>106</v>
      </c>
      <c r="AM7" s="10"/>
      <c r="AN7" s="10">
        <v>214</v>
      </c>
      <c r="AO7" s="10">
        <v>194</v>
      </c>
      <c r="AP7" s="10">
        <v>263</v>
      </c>
      <c r="AQ7" s="10">
        <v>110</v>
      </c>
      <c r="AR7" s="10">
        <v>22</v>
      </c>
      <c r="AS7" s="10"/>
      <c r="AT7" s="10">
        <v>990</v>
      </c>
      <c r="AU7" s="10">
        <v>96</v>
      </c>
      <c r="AV7" s="10"/>
      <c r="AW7" s="10">
        <v>527</v>
      </c>
      <c r="AX7" s="10">
        <v>112</v>
      </c>
      <c r="AY7" s="10">
        <v>454</v>
      </c>
    </row>
    <row r="8" spans="2:51" ht="30" customHeight="1">
      <c r="B8" s="11" t="s">
        <v>112</v>
      </c>
      <c r="C8" s="11">
        <v>1085</v>
      </c>
      <c r="D8" s="11">
        <v>524</v>
      </c>
      <c r="E8" s="11">
        <v>558</v>
      </c>
      <c r="F8" s="11"/>
      <c r="G8" s="11">
        <v>115</v>
      </c>
      <c r="H8" s="11">
        <v>173</v>
      </c>
      <c r="I8" s="11">
        <v>193</v>
      </c>
      <c r="J8" s="11">
        <v>186</v>
      </c>
      <c r="K8" s="11">
        <v>160</v>
      </c>
      <c r="L8" s="11">
        <v>257</v>
      </c>
      <c r="M8" s="11"/>
      <c r="N8" s="11">
        <v>282</v>
      </c>
      <c r="O8" s="11">
        <v>312</v>
      </c>
      <c r="P8" s="11">
        <v>205</v>
      </c>
      <c r="Q8" s="11">
        <v>277</v>
      </c>
      <c r="R8" s="11"/>
      <c r="S8" s="11">
        <v>137</v>
      </c>
      <c r="T8" s="11">
        <v>148</v>
      </c>
      <c r="U8" s="11">
        <v>84</v>
      </c>
      <c r="V8" s="11">
        <v>113</v>
      </c>
      <c r="W8" s="11">
        <v>83</v>
      </c>
      <c r="X8" s="11">
        <v>87</v>
      </c>
      <c r="Y8" s="11">
        <v>89</v>
      </c>
      <c r="Z8" s="11">
        <v>45</v>
      </c>
      <c r="AA8" s="11">
        <v>126</v>
      </c>
      <c r="AB8" s="11">
        <v>91</v>
      </c>
      <c r="AC8" s="11">
        <v>42</v>
      </c>
      <c r="AD8" s="11">
        <v>38</v>
      </c>
      <c r="AE8" s="11"/>
      <c r="AF8" s="11">
        <v>417</v>
      </c>
      <c r="AG8" s="11">
        <v>471</v>
      </c>
      <c r="AH8" s="11">
        <v>134</v>
      </c>
      <c r="AI8" s="11"/>
      <c r="AJ8" s="11">
        <v>238</v>
      </c>
      <c r="AK8" s="11">
        <v>355</v>
      </c>
      <c r="AL8" s="11">
        <v>105</v>
      </c>
      <c r="AM8" s="11"/>
      <c r="AN8" s="11">
        <v>213</v>
      </c>
      <c r="AO8" s="11">
        <v>198</v>
      </c>
      <c r="AP8" s="11">
        <v>261</v>
      </c>
      <c r="AQ8" s="11">
        <v>109</v>
      </c>
      <c r="AR8" s="11">
        <v>21</v>
      </c>
      <c r="AS8" s="11"/>
      <c r="AT8" s="11">
        <v>968</v>
      </c>
      <c r="AU8" s="11">
        <v>109</v>
      </c>
      <c r="AV8" s="11"/>
      <c r="AW8" s="11">
        <v>504</v>
      </c>
      <c r="AX8" s="11">
        <v>118</v>
      </c>
      <c r="AY8" s="11">
        <v>463</v>
      </c>
    </row>
    <row r="9" spans="2:51">
      <c r="B9" s="18" t="s">
        <v>133</v>
      </c>
      <c r="C9" s="17">
        <v>8.4005890869776098E-2</v>
      </c>
      <c r="D9" s="17">
        <v>0.123671359291914</v>
      </c>
      <c r="E9" s="17">
        <v>4.7235290492530099E-2</v>
      </c>
      <c r="F9" s="17"/>
      <c r="G9" s="17">
        <v>0.124372778840856</v>
      </c>
      <c r="H9" s="17">
        <v>0.115871271538219</v>
      </c>
      <c r="I9" s="17">
        <v>7.7047735829747305E-2</v>
      </c>
      <c r="J9" s="17">
        <v>7.9790506898040597E-2</v>
      </c>
      <c r="K9" s="17">
        <v>6.3091862700164703E-2</v>
      </c>
      <c r="L9" s="17">
        <v>6.5737099395314399E-2</v>
      </c>
      <c r="M9" s="17"/>
      <c r="N9" s="17">
        <v>8.5307860984095499E-2</v>
      </c>
      <c r="O9" s="17">
        <v>8.2519413657932195E-2</v>
      </c>
      <c r="P9" s="17">
        <v>8.72452170112262E-2</v>
      </c>
      <c r="Q9" s="17">
        <v>8.0295588860213193E-2</v>
      </c>
      <c r="R9" s="17"/>
      <c r="S9" s="17">
        <v>0.110798814443497</v>
      </c>
      <c r="T9" s="17">
        <v>3.89099292771393E-2</v>
      </c>
      <c r="U9" s="17">
        <v>0.14808289768517899</v>
      </c>
      <c r="V9" s="17">
        <v>8.0120299115266899E-2</v>
      </c>
      <c r="W9" s="17">
        <v>9.3579690487807496E-2</v>
      </c>
      <c r="X9" s="17">
        <v>9.1475053711171997E-2</v>
      </c>
      <c r="Y9" s="17">
        <v>1.9713065049110402E-2</v>
      </c>
      <c r="Z9" s="17">
        <v>7.28977491079002E-2</v>
      </c>
      <c r="AA9" s="17">
        <v>9.3536587325930801E-2</v>
      </c>
      <c r="AB9" s="17">
        <v>9.5107090183988802E-2</v>
      </c>
      <c r="AC9" s="17">
        <v>0.122892131303002</v>
      </c>
      <c r="AD9" s="17">
        <v>5.7983160572496299E-2</v>
      </c>
      <c r="AE9" s="17"/>
      <c r="AF9" s="17">
        <v>8.8866970914214097E-2</v>
      </c>
      <c r="AG9" s="17">
        <v>8.6840049574371705E-2</v>
      </c>
      <c r="AH9" s="17">
        <v>7.3914083683275095E-2</v>
      </c>
      <c r="AI9" s="17"/>
      <c r="AJ9" s="17">
        <v>0.117325380578226</v>
      </c>
      <c r="AK9" s="17">
        <v>7.9305443022212499E-2</v>
      </c>
      <c r="AL9" s="17">
        <v>8.1736878584803094E-2</v>
      </c>
      <c r="AM9" s="17"/>
      <c r="AN9" s="17">
        <v>7.3010049708960897E-2</v>
      </c>
      <c r="AO9" s="17">
        <v>7.5812646888064703E-2</v>
      </c>
      <c r="AP9" s="17">
        <v>9.3455474937335997E-2</v>
      </c>
      <c r="AQ9" s="17">
        <v>9.0950896763352301E-2</v>
      </c>
      <c r="AR9" s="17">
        <v>0.17926574207933399</v>
      </c>
      <c r="AS9" s="17"/>
      <c r="AT9" s="17">
        <v>7.9333268399089704E-2</v>
      </c>
      <c r="AU9" s="17">
        <v>0.123663879776392</v>
      </c>
      <c r="AV9" s="17"/>
      <c r="AW9" s="17">
        <v>0.10724130751736501</v>
      </c>
      <c r="AX9" s="17">
        <v>0.11008892657031601</v>
      </c>
      <c r="AY9" s="17">
        <v>5.2041926526622199E-2</v>
      </c>
    </row>
    <row r="10" spans="2:51">
      <c r="B10" s="18" t="s">
        <v>134</v>
      </c>
      <c r="C10" s="17">
        <v>0.193856771730753</v>
      </c>
      <c r="D10" s="17">
        <v>0.19843314845639101</v>
      </c>
      <c r="E10" s="17">
        <v>0.19055029705387</v>
      </c>
      <c r="F10" s="17"/>
      <c r="G10" s="17">
        <v>0.16559721079579101</v>
      </c>
      <c r="H10" s="17">
        <v>0.245644906064204</v>
      </c>
      <c r="I10" s="17">
        <v>0.23503642203344499</v>
      </c>
      <c r="J10" s="17">
        <v>0.154949959210748</v>
      </c>
      <c r="K10" s="17">
        <v>0.189934919096831</v>
      </c>
      <c r="L10" s="17">
        <v>0.17116592840228201</v>
      </c>
      <c r="M10" s="17"/>
      <c r="N10" s="17">
        <v>0.21686096998092599</v>
      </c>
      <c r="O10" s="17">
        <v>0.20044103774939101</v>
      </c>
      <c r="P10" s="17">
        <v>0.19292582663479799</v>
      </c>
      <c r="Q10" s="17">
        <v>0.16006332056086001</v>
      </c>
      <c r="R10" s="17"/>
      <c r="S10" s="17">
        <v>0.19515752121063201</v>
      </c>
      <c r="T10" s="17">
        <v>0.17014314327219801</v>
      </c>
      <c r="U10" s="17">
        <v>0.192395931735348</v>
      </c>
      <c r="V10" s="17">
        <v>0.24640700075148</v>
      </c>
      <c r="W10" s="17">
        <v>0.20963802245368501</v>
      </c>
      <c r="X10" s="17">
        <v>0.17321243262413899</v>
      </c>
      <c r="Y10" s="17">
        <v>0.222792596272814</v>
      </c>
      <c r="Z10" s="17">
        <v>0.16389613578884399</v>
      </c>
      <c r="AA10" s="17">
        <v>0.19560655590471299</v>
      </c>
      <c r="AB10" s="17">
        <v>0.15506110552795099</v>
      </c>
      <c r="AC10" s="17">
        <v>0.18407691093682699</v>
      </c>
      <c r="AD10" s="17">
        <v>0.20661657168488001</v>
      </c>
      <c r="AE10" s="17"/>
      <c r="AF10" s="17">
        <v>0.20287217231400201</v>
      </c>
      <c r="AG10" s="17">
        <v>0.17598832066102599</v>
      </c>
      <c r="AH10" s="17">
        <v>0.234635505864874</v>
      </c>
      <c r="AI10" s="17"/>
      <c r="AJ10" s="17">
        <v>0.20970277481612401</v>
      </c>
      <c r="AK10" s="17">
        <v>0.18760075276998001</v>
      </c>
      <c r="AL10" s="17">
        <v>0.25624749787289702</v>
      </c>
      <c r="AM10" s="17"/>
      <c r="AN10" s="17">
        <v>0.14344134500612901</v>
      </c>
      <c r="AO10" s="17">
        <v>0.205350065597589</v>
      </c>
      <c r="AP10" s="17">
        <v>0.25120934716278698</v>
      </c>
      <c r="AQ10" s="17">
        <v>0.18779279618393599</v>
      </c>
      <c r="AR10" s="17">
        <v>0.20100961279820301</v>
      </c>
      <c r="AS10" s="17"/>
      <c r="AT10" s="17">
        <v>0.19303041644524899</v>
      </c>
      <c r="AU10" s="17">
        <v>0.204476679972003</v>
      </c>
      <c r="AV10" s="17"/>
      <c r="AW10" s="17">
        <v>0.211639068091206</v>
      </c>
      <c r="AX10" s="17">
        <v>0.213862458750467</v>
      </c>
      <c r="AY10" s="17">
        <v>0.16938318820039799</v>
      </c>
    </row>
    <row r="11" spans="2:51">
      <c r="B11" s="18" t="s">
        <v>135</v>
      </c>
      <c r="C11" s="17">
        <v>0.29720100290915802</v>
      </c>
      <c r="D11" s="17">
        <v>0.28878959685076699</v>
      </c>
      <c r="E11" s="17">
        <v>0.30498702187138799</v>
      </c>
      <c r="F11" s="17"/>
      <c r="G11" s="17">
        <v>0.278761778800522</v>
      </c>
      <c r="H11" s="17">
        <v>0.20416772840051001</v>
      </c>
      <c r="I11" s="17">
        <v>0.23698389379549101</v>
      </c>
      <c r="J11" s="17">
        <v>0.344017724848105</v>
      </c>
      <c r="K11" s="17">
        <v>0.333792184955501</v>
      </c>
      <c r="L11" s="17">
        <v>0.356900407653225</v>
      </c>
      <c r="M11" s="17"/>
      <c r="N11" s="17">
        <v>0.26668834562250998</v>
      </c>
      <c r="O11" s="17">
        <v>0.25595138284388602</v>
      </c>
      <c r="P11" s="17">
        <v>0.37146847372592601</v>
      </c>
      <c r="Q11" s="17">
        <v>0.31989520005126498</v>
      </c>
      <c r="R11" s="17"/>
      <c r="S11" s="17">
        <v>0.278373177313335</v>
      </c>
      <c r="T11" s="17">
        <v>0.30759371766336602</v>
      </c>
      <c r="U11" s="17">
        <v>0.303762870695376</v>
      </c>
      <c r="V11" s="17">
        <v>0.34532821264241398</v>
      </c>
      <c r="W11" s="17">
        <v>0.31185277260471</v>
      </c>
      <c r="X11" s="17">
        <v>0.27918500856974898</v>
      </c>
      <c r="Y11" s="17">
        <v>0.28180730509146101</v>
      </c>
      <c r="Z11" s="17">
        <v>0.34010618366422701</v>
      </c>
      <c r="AA11" s="17">
        <v>0.30133743728359302</v>
      </c>
      <c r="AB11" s="17">
        <v>0.30647932451823701</v>
      </c>
      <c r="AC11" s="17">
        <v>0.26621019501021498</v>
      </c>
      <c r="AD11" s="17">
        <v>0.16109940116801499</v>
      </c>
      <c r="AE11" s="17"/>
      <c r="AF11" s="17">
        <v>0.32606344541479998</v>
      </c>
      <c r="AG11" s="17">
        <v>0.257801009240958</v>
      </c>
      <c r="AH11" s="17">
        <v>0.35202143141608899</v>
      </c>
      <c r="AI11" s="17"/>
      <c r="AJ11" s="17">
        <v>0.32081868186020801</v>
      </c>
      <c r="AK11" s="17">
        <v>0.26853112390355199</v>
      </c>
      <c r="AL11" s="17">
        <v>0.29091945126650098</v>
      </c>
      <c r="AM11" s="17"/>
      <c r="AN11" s="17">
        <v>0.35121173608709599</v>
      </c>
      <c r="AO11" s="17">
        <v>0.233480241707438</v>
      </c>
      <c r="AP11" s="17">
        <v>0.27842392866034599</v>
      </c>
      <c r="AQ11" s="17">
        <v>0.241174592332772</v>
      </c>
      <c r="AR11" s="17">
        <v>0.17301976606874001</v>
      </c>
      <c r="AS11" s="17"/>
      <c r="AT11" s="17">
        <v>0.30128973235161099</v>
      </c>
      <c r="AU11" s="17">
        <v>0.27239888753436098</v>
      </c>
      <c r="AV11" s="17"/>
      <c r="AW11" s="17">
        <v>0.25507887342111102</v>
      </c>
      <c r="AX11" s="17">
        <v>0.32207765573374902</v>
      </c>
      <c r="AY11" s="17">
        <v>0.33674188793236398</v>
      </c>
    </row>
    <row r="12" spans="2:51">
      <c r="B12" s="18" t="s">
        <v>136</v>
      </c>
      <c r="C12" s="17">
        <v>0.234703372277347</v>
      </c>
      <c r="D12" s="17">
        <v>0.21030777147648799</v>
      </c>
      <c r="E12" s="17">
        <v>0.25877383795861902</v>
      </c>
      <c r="F12" s="17"/>
      <c r="G12" s="17">
        <v>0.24204453611472199</v>
      </c>
      <c r="H12" s="17">
        <v>0.20881373481927701</v>
      </c>
      <c r="I12" s="17">
        <v>0.206413269679462</v>
      </c>
      <c r="J12" s="17">
        <v>0.266585339101304</v>
      </c>
      <c r="K12" s="17">
        <v>0.20251399810298201</v>
      </c>
      <c r="L12" s="17">
        <v>0.26720023467186599</v>
      </c>
      <c r="M12" s="17"/>
      <c r="N12" s="17">
        <v>0.25960009494201097</v>
      </c>
      <c r="O12" s="17">
        <v>0.26004700686744597</v>
      </c>
      <c r="P12" s="17">
        <v>0.20183393212348499</v>
      </c>
      <c r="Q12" s="17">
        <v>0.20864790845634801</v>
      </c>
      <c r="R12" s="17"/>
      <c r="S12" s="17">
        <v>0.23266607201102801</v>
      </c>
      <c r="T12" s="17">
        <v>0.31513780570308098</v>
      </c>
      <c r="U12" s="17">
        <v>0.211237024697847</v>
      </c>
      <c r="V12" s="17">
        <v>0.20671598918373901</v>
      </c>
      <c r="W12" s="17">
        <v>0.19710915965086301</v>
      </c>
      <c r="X12" s="17">
        <v>0.23829673631808501</v>
      </c>
      <c r="Y12" s="17">
        <v>0.25060874985131598</v>
      </c>
      <c r="Z12" s="17">
        <v>0.27981364082043098</v>
      </c>
      <c r="AA12" s="17">
        <v>0.17948184548235899</v>
      </c>
      <c r="AB12" s="17">
        <v>0.205163145787993</v>
      </c>
      <c r="AC12" s="17">
        <v>0.157855315313635</v>
      </c>
      <c r="AD12" s="17">
        <v>0.38488867369142898</v>
      </c>
      <c r="AE12" s="17"/>
      <c r="AF12" s="17">
        <v>0.20596996171937901</v>
      </c>
      <c r="AG12" s="17">
        <v>0.26928322118826498</v>
      </c>
      <c r="AH12" s="17">
        <v>0.18230726093813099</v>
      </c>
      <c r="AI12" s="17"/>
      <c r="AJ12" s="17">
        <v>0.22285046774998701</v>
      </c>
      <c r="AK12" s="17">
        <v>0.29003500701274698</v>
      </c>
      <c r="AL12" s="17">
        <v>0.175997897856526</v>
      </c>
      <c r="AM12" s="17"/>
      <c r="AN12" s="17">
        <v>0.19057328301231599</v>
      </c>
      <c r="AO12" s="17">
        <v>0.27639157782109403</v>
      </c>
      <c r="AP12" s="17">
        <v>0.22090093468123401</v>
      </c>
      <c r="AQ12" s="17">
        <v>0.26279841355248401</v>
      </c>
      <c r="AR12" s="17">
        <v>0.29196932860734398</v>
      </c>
      <c r="AS12" s="17"/>
      <c r="AT12" s="17">
        <v>0.24212878910605901</v>
      </c>
      <c r="AU12" s="17">
        <v>0.18466243779202801</v>
      </c>
      <c r="AV12" s="17"/>
      <c r="AW12" s="17">
        <v>0.26475119738140801</v>
      </c>
      <c r="AX12" s="17">
        <v>0.16858525259802701</v>
      </c>
      <c r="AY12" s="17">
        <v>0.21883427407161199</v>
      </c>
    </row>
    <row r="13" spans="2:51">
      <c r="B13" s="18" t="s">
        <v>137</v>
      </c>
      <c r="C13" s="17">
        <v>0.113613985697758</v>
      </c>
      <c r="D13" s="17">
        <v>0.125825029952048</v>
      </c>
      <c r="E13" s="17">
        <v>0.102740080319178</v>
      </c>
      <c r="F13" s="17"/>
      <c r="G13" s="17">
        <v>0.10623877586717501</v>
      </c>
      <c r="H13" s="17">
        <v>0.152522083949055</v>
      </c>
      <c r="I13" s="17">
        <v>0.14594289337996499</v>
      </c>
      <c r="J13" s="17">
        <v>8.9705038063617598E-2</v>
      </c>
      <c r="K13" s="17">
        <v>0.13365790616947701</v>
      </c>
      <c r="L13" s="17">
        <v>7.1088142226163095E-2</v>
      </c>
      <c r="M13" s="17"/>
      <c r="N13" s="17">
        <v>0.13103725369896499</v>
      </c>
      <c r="O13" s="17">
        <v>0.10780670114926599</v>
      </c>
      <c r="P13" s="17">
        <v>9.9195516757593999E-2</v>
      </c>
      <c r="Q13" s="17">
        <v>0.11259089820246</v>
      </c>
      <c r="R13" s="17"/>
      <c r="S13" s="17">
        <v>8.5850717508998295E-2</v>
      </c>
      <c r="T13" s="17">
        <v>9.8859461967695295E-2</v>
      </c>
      <c r="U13" s="17">
        <v>9.7614043856694893E-2</v>
      </c>
      <c r="V13" s="17">
        <v>7.7984401718181801E-2</v>
      </c>
      <c r="W13" s="17">
        <v>0.12845137237447601</v>
      </c>
      <c r="X13" s="17">
        <v>0.11371531004638601</v>
      </c>
      <c r="Y13" s="17">
        <v>0.15902218100064799</v>
      </c>
      <c r="Z13" s="17">
        <v>9.1555495473701301E-2</v>
      </c>
      <c r="AA13" s="17">
        <v>0.13024671073471</v>
      </c>
      <c r="AB13" s="17">
        <v>0.107598644620572</v>
      </c>
      <c r="AC13" s="17">
        <v>0.20130142707177701</v>
      </c>
      <c r="AD13" s="17">
        <v>0.16042942528944201</v>
      </c>
      <c r="AE13" s="17"/>
      <c r="AF13" s="17">
        <v>9.4900607008404705E-2</v>
      </c>
      <c r="AG13" s="17">
        <v>0.14085588437628399</v>
      </c>
      <c r="AH13" s="17">
        <v>8.4746293332913405E-2</v>
      </c>
      <c r="AI13" s="17"/>
      <c r="AJ13" s="17">
        <v>8.3813980486433196E-2</v>
      </c>
      <c r="AK13" s="17">
        <v>0.12169513366863501</v>
      </c>
      <c r="AL13" s="17">
        <v>0.145107106119995</v>
      </c>
      <c r="AM13" s="17"/>
      <c r="AN13" s="17">
        <v>0.13550236972277799</v>
      </c>
      <c r="AO13" s="17">
        <v>0.122521391341885</v>
      </c>
      <c r="AP13" s="17">
        <v>9.9584846369610402E-2</v>
      </c>
      <c r="AQ13" s="17">
        <v>0.18107828653970301</v>
      </c>
      <c r="AR13" s="17">
        <v>9.9846229828570998E-2</v>
      </c>
      <c r="AS13" s="17"/>
      <c r="AT13" s="17">
        <v>0.114616666867445</v>
      </c>
      <c r="AU13" s="17">
        <v>9.2257494317163999E-2</v>
      </c>
      <c r="AV13" s="17"/>
      <c r="AW13" s="17">
        <v>0.115932325259612</v>
      </c>
      <c r="AX13" s="17">
        <v>0.13233543308856799</v>
      </c>
      <c r="AY13" s="17">
        <v>0.106313590089475</v>
      </c>
    </row>
    <row r="14" spans="2:51">
      <c r="B14" s="18" t="s">
        <v>119</v>
      </c>
      <c r="C14" s="17">
        <v>7.6618976515207604E-2</v>
      </c>
      <c r="D14" s="17">
        <v>5.2973093972392103E-2</v>
      </c>
      <c r="E14" s="17">
        <v>9.5713472304413794E-2</v>
      </c>
      <c r="F14" s="17"/>
      <c r="G14" s="17">
        <v>8.2984919580933694E-2</v>
      </c>
      <c r="H14" s="17">
        <v>7.2980275228735403E-2</v>
      </c>
      <c r="I14" s="17">
        <v>9.85757852818894E-2</v>
      </c>
      <c r="J14" s="17">
        <v>6.4951431878184807E-2</v>
      </c>
      <c r="K14" s="17">
        <v>7.7009128975044402E-2</v>
      </c>
      <c r="L14" s="17">
        <v>6.7908187651149698E-2</v>
      </c>
      <c r="M14" s="17"/>
      <c r="N14" s="17">
        <v>4.0505474771491801E-2</v>
      </c>
      <c r="O14" s="17">
        <v>9.3234457732078294E-2</v>
      </c>
      <c r="P14" s="17">
        <v>4.7331033746970501E-2</v>
      </c>
      <c r="Q14" s="17">
        <v>0.118507083868854</v>
      </c>
      <c r="R14" s="17"/>
      <c r="S14" s="17">
        <v>9.7153697512508394E-2</v>
      </c>
      <c r="T14" s="17">
        <v>6.9355942116520103E-2</v>
      </c>
      <c r="U14" s="17">
        <v>4.6907231329554898E-2</v>
      </c>
      <c r="V14" s="17">
        <v>4.34440965889182E-2</v>
      </c>
      <c r="W14" s="17">
        <v>5.9368982428458401E-2</v>
      </c>
      <c r="X14" s="17">
        <v>0.104115458730469</v>
      </c>
      <c r="Y14" s="17">
        <v>6.6056102734650304E-2</v>
      </c>
      <c r="Z14" s="17">
        <v>5.1730795144897E-2</v>
      </c>
      <c r="AA14" s="17">
        <v>9.9790863268693603E-2</v>
      </c>
      <c r="AB14" s="17">
        <v>0.13059068936125801</v>
      </c>
      <c r="AC14" s="17">
        <v>6.7664020364544594E-2</v>
      </c>
      <c r="AD14" s="17">
        <v>2.89827675937376E-2</v>
      </c>
      <c r="AE14" s="17"/>
      <c r="AF14" s="17">
        <v>8.1326842629200605E-2</v>
      </c>
      <c r="AG14" s="17">
        <v>6.9231514959095103E-2</v>
      </c>
      <c r="AH14" s="17">
        <v>7.2375424764718102E-2</v>
      </c>
      <c r="AI14" s="17"/>
      <c r="AJ14" s="17">
        <v>4.5488714509022102E-2</v>
      </c>
      <c r="AK14" s="17">
        <v>5.2832539622873202E-2</v>
      </c>
      <c r="AL14" s="17">
        <v>4.9991168299276599E-2</v>
      </c>
      <c r="AM14" s="17"/>
      <c r="AN14" s="17">
        <v>0.10626121646272001</v>
      </c>
      <c r="AO14" s="17">
        <v>8.6444076643929196E-2</v>
      </c>
      <c r="AP14" s="17">
        <v>5.6425468188685698E-2</v>
      </c>
      <c r="AQ14" s="17">
        <v>3.6205014627753697E-2</v>
      </c>
      <c r="AR14" s="17">
        <v>5.4889320617807998E-2</v>
      </c>
      <c r="AS14" s="17"/>
      <c r="AT14" s="17">
        <v>6.9601126830546395E-2</v>
      </c>
      <c r="AU14" s="17">
        <v>0.122540620608052</v>
      </c>
      <c r="AV14" s="17"/>
      <c r="AW14" s="17">
        <v>4.5357228329297797E-2</v>
      </c>
      <c r="AX14" s="17">
        <v>5.30502732588733E-2</v>
      </c>
      <c r="AY14" s="17">
        <v>0.116685133179529</v>
      </c>
    </row>
    <row r="15" spans="2:51">
      <c r="B15" s="18" t="s">
        <v>138</v>
      </c>
      <c r="C15" s="21">
        <v>0.277862662600529</v>
      </c>
      <c r="D15" s="21">
        <v>0.32210450774830401</v>
      </c>
      <c r="E15" s="21">
        <v>0.2377855875464</v>
      </c>
      <c r="F15" s="21"/>
      <c r="G15" s="21">
        <v>0.289969989636648</v>
      </c>
      <c r="H15" s="21">
        <v>0.36151617760242299</v>
      </c>
      <c r="I15" s="21">
        <v>0.31208415786319199</v>
      </c>
      <c r="J15" s="21">
        <v>0.23474046610878899</v>
      </c>
      <c r="K15" s="21">
        <v>0.253026781796996</v>
      </c>
      <c r="L15" s="21">
        <v>0.236903027797597</v>
      </c>
      <c r="M15" s="21"/>
      <c r="N15" s="21">
        <v>0.30216883096502201</v>
      </c>
      <c r="O15" s="21">
        <v>0.28296045140732301</v>
      </c>
      <c r="P15" s="21">
        <v>0.28017104364602502</v>
      </c>
      <c r="Q15" s="21">
        <v>0.24035890942107299</v>
      </c>
      <c r="R15" s="21"/>
      <c r="S15" s="21">
        <v>0.30595633565413</v>
      </c>
      <c r="T15" s="21">
        <v>0.209053072549337</v>
      </c>
      <c r="U15" s="21">
        <v>0.34047882942052698</v>
      </c>
      <c r="V15" s="21">
        <v>0.326527299866747</v>
      </c>
      <c r="W15" s="21">
        <v>0.30321771294149202</v>
      </c>
      <c r="X15" s="21">
        <v>0.26468748633531097</v>
      </c>
      <c r="Y15" s="21">
        <v>0.242505661321925</v>
      </c>
      <c r="Z15" s="21">
        <v>0.23679388489674399</v>
      </c>
      <c r="AA15" s="21">
        <v>0.289143143230644</v>
      </c>
      <c r="AB15" s="21">
        <v>0.25016819571193999</v>
      </c>
      <c r="AC15" s="21">
        <v>0.30696904223982802</v>
      </c>
      <c r="AD15" s="21">
        <v>0.26459973225737599</v>
      </c>
      <c r="AE15" s="21"/>
      <c r="AF15" s="21">
        <v>0.29173914322821598</v>
      </c>
      <c r="AG15" s="21">
        <v>0.26282837023539801</v>
      </c>
      <c r="AH15" s="21">
        <v>0.30854958954814898</v>
      </c>
      <c r="AI15" s="21"/>
      <c r="AJ15" s="21">
        <v>0.32702815539434998</v>
      </c>
      <c r="AK15" s="21">
        <v>0.26690619579219199</v>
      </c>
      <c r="AL15" s="21">
        <v>0.33798437645770002</v>
      </c>
      <c r="AM15" s="21"/>
      <c r="AN15" s="21">
        <v>0.21645139471509001</v>
      </c>
      <c r="AO15" s="21">
        <v>0.281162712485654</v>
      </c>
      <c r="AP15" s="21">
        <v>0.344664822100123</v>
      </c>
      <c r="AQ15" s="21">
        <v>0.27874369294728801</v>
      </c>
      <c r="AR15" s="21">
        <v>0.380275354877537</v>
      </c>
      <c r="AS15" s="21"/>
      <c r="AT15" s="21">
        <v>0.27236368484433898</v>
      </c>
      <c r="AU15" s="21">
        <v>0.32814055974839501</v>
      </c>
      <c r="AV15" s="21"/>
      <c r="AW15" s="21">
        <v>0.31888037560857102</v>
      </c>
      <c r="AX15" s="21">
        <v>0.32395138532078299</v>
      </c>
      <c r="AY15" s="21">
        <v>0.22142511472702101</v>
      </c>
    </row>
    <row r="16" spans="2:51">
      <c r="B16" s="18" t="s">
        <v>139</v>
      </c>
      <c r="C16" s="21">
        <v>0.34831735797510499</v>
      </c>
      <c r="D16" s="21">
        <v>0.33613280142853602</v>
      </c>
      <c r="E16" s="21">
        <v>0.361513918277797</v>
      </c>
      <c r="F16" s="21"/>
      <c r="G16" s="21">
        <v>0.34828331198189699</v>
      </c>
      <c r="H16" s="21">
        <v>0.36133581876833198</v>
      </c>
      <c r="I16" s="21">
        <v>0.35235616305942802</v>
      </c>
      <c r="J16" s="21">
        <v>0.35629037716492201</v>
      </c>
      <c r="K16" s="21">
        <v>0.33617190427245802</v>
      </c>
      <c r="L16" s="21">
        <v>0.33828837689802899</v>
      </c>
      <c r="M16" s="21"/>
      <c r="N16" s="21">
        <v>0.39063734864097599</v>
      </c>
      <c r="O16" s="21">
        <v>0.36785370801671202</v>
      </c>
      <c r="P16" s="21">
        <v>0.30102944888107902</v>
      </c>
      <c r="Q16" s="21">
        <v>0.321238806658808</v>
      </c>
      <c r="R16" s="21"/>
      <c r="S16" s="21">
        <v>0.31851678952002699</v>
      </c>
      <c r="T16" s="21">
        <v>0.41399726767077599</v>
      </c>
      <c r="U16" s="21">
        <v>0.30885106855454197</v>
      </c>
      <c r="V16" s="21">
        <v>0.28470039090192101</v>
      </c>
      <c r="W16" s="21">
        <v>0.32556053202533902</v>
      </c>
      <c r="X16" s="21">
        <v>0.35201204636447098</v>
      </c>
      <c r="Y16" s="21">
        <v>0.409630930851964</v>
      </c>
      <c r="Z16" s="21">
        <v>0.37136913629413199</v>
      </c>
      <c r="AA16" s="21">
        <v>0.30972855621707002</v>
      </c>
      <c r="AB16" s="21">
        <v>0.312761790408566</v>
      </c>
      <c r="AC16" s="21">
        <v>0.35915674238541201</v>
      </c>
      <c r="AD16" s="21">
        <v>0.54531809898087102</v>
      </c>
      <c r="AE16" s="21"/>
      <c r="AF16" s="21">
        <v>0.300870568727784</v>
      </c>
      <c r="AG16" s="21">
        <v>0.41013910556454902</v>
      </c>
      <c r="AH16" s="21">
        <v>0.26705355427104399</v>
      </c>
      <c r="AI16" s="21"/>
      <c r="AJ16" s="21">
        <v>0.30666444823641997</v>
      </c>
      <c r="AK16" s="21">
        <v>0.41173014068138197</v>
      </c>
      <c r="AL16" s="21">
        <v>0.32110500397652098</v>
      </c>
      <c r="AM16" s="21"/>
      <c r="AN16" s="21">
        <v>0.32607565273509398</v>
      </c>
      <c r="AO16" s="21">
        <v>0.39891296916297803</v>
      </c>
      <c r="AP16" s="21">
        <v>0.32048578105084502</v>
      </c>
      <c r="AQ16" s="21">
        <v>0.44387670009218599</v>
      </c>
      <c r="AR16" s="21">
        <v>0.39181555843591498</v>
      </c>
      <c r="AS16" s="21"/>
      <c r="AT16" s="21">
        <v>0.35674545597350399</v>
      </c>
      <c r="AU16" s="21">
        <v>0.27691993210919202</v>
      </c>
      <c r="AV16" s="21"/>
      <c r="AW16" s="21">
        <v>0.38068352264102001</v>
      </c>
      <c r="AX16" s="21">
        <v>0.30092068568659502</v>
      </c>
      <c r="AY16" s="21">
        <v>0.32514786416108699</v>
      </c>
    </row>
    <row r="17" spans="2:51">
      <c r="B17" s="18" t="s">
        <v>140</v>
      </c>
      <c r="C17" s="22">
        <v>-7.0454695374576395E-2</v>
      </c>
      <c r="D17" s="22">
        <v>-1.40282936802318E-2</v>
      </c>
      <c r="E17" s="22">
        <v>-0.123728330731397</v>
      </c>
      <c r="F17" s="22"/>
      <c r="G17" s="22">
        <v>-5.8313322345249698E-2</v>
      </c>
      <c r="H17" s="22">
        <v>1.80358834091121E-4</v>
      </c>
      <c r="I17" s="22">
        <v>-4.0272005196235097E-2</v>
      </c>
      <c r="J17" s="22">
        <v>-0.121549911056133</v>
      </c>
      <c r="K17" s="22">
        <v>-8.3145122475462102E-2</v>
      </c>
      <c r="L17" s="22">
        <v>-0.101385349100432</v>
      </c>
      <c r="M17" s="22"/>
      <c r="N17" s="22">
        <v>-8.8468517675954206E-2</v>
      </c>
      <c r="O17" s="22">
        <v>-8.4893256609388706E-2</v>
      </c>
      <c r="P17" s="22">
        <v>-2.08584052350539E-2</v>
      </c>
      <c r="Q17" s="22">
        <v>-8.0879897237735393E-2</v>
      </c>
      <c r="R17" s="22"/>
      <c r="S17" s="22">
        <v>-1.25604538658969E-2</v>
      </c>
      <c r="T17" s="22">
        <v>-0.20494419512143899</v>
      </c>
      <c r="U17" s="22">
        <v>3.1627760865985302E-2</v>
      </c>
      <c r="V17" s="22">
        <v>4.1826908964826E-2</v>
      </c>
      <c r="W17" s="22">
        <v>-2.2342819083847099E-2</v>
      </c>
      <c r="X17" s="22">
        <v>-8.7324560029159295E-2</v>
      </c>
      <c r="Y17" s="22">
        <v>-0.16712526953004</v>
      </c>
      <c r="Z17" s="22">
        <v>-0.13457525139738799</v>
      </c>
      <c r="AA17" s="22">
        <v>-2.0585412986426101E-2</v>
      </c>
      <c r="AB17" s="22">
        <v>-6.2593594696625898E-2</v>
      </c>
      <c r="AC17" s="22">
        <v>-5.2187700145583701E-2</v>
      </c>
      <c r="AD17" s="22">
        <v>-0.28071836672349498</v>
      </c>
      <c r="AE17" s="22"/>
      <c r="AF17" s="22">
        <v>-9.1314254995675803E-3</v>
      </c>
      <c r="AG17" s="22">
        <v>-0.14731073532915101</v>
      </c>
      <c r="AH17" s="22">
        <v>4.1496035277104701E-2</v>
      </c>
      <c r="AI17" s="22"/>
      <c r="AJ17" s="22">
        <v>2.0363707157930701E-2</v>
      </c>
      <c r="AK17" s="22">
        <v>-0.14482394488919001</v>
      </c>
      <c r="AL17" s="22">
        <v>1.6879372481179E-2</v>
      </c>
      <c r="AM17" s="22"/>
      <c r="AN17" s="22">
        <v>-0.109624258020005</v>
      </c>
      <c r="AO17" s="22">
        <v>-0.117750256677325</v>
      </c>
      <c r="AP17" s="22">
        <v>2.4179041049278899E-2</v>
      </c>
      <c r="AQ17" s="22">
        <v>-0.16513300714489801</v>
      </c>
      <c r="AR17" s="22">
        <v>-1.15402035583785E-2</v>
      </c>
      <c r="AS17" s="22"/>
      <c r="AT17" s="22">
        <v>-8.4381771129164604E-2</v>
      </c>
      <c r="AU17" s="22">
        <v>5.12206276392035E-2</v>
      </c>
      <c r="AV17" s="22"/>
      <c r="AW17" s="22">
        <v>-6.1803147032449698E-2</v>
      </c>
      <c r="AX17" s="22">
        <v>2.3030699634188499E-2</v>
      </c>
      <c r="AY17" s="22">
        <v>-0.10372274943406599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1093</v>
      </c>
      <c r="D7" s="10">
        <v>513</v>
      </c>
      <c r="E7" s="10">
        <v>577</v>
      </c>
      <c r="F7" s="10"/>
      <c r="G7" s="10">
        <v>103</v>
      </c>
      <c r="H7" s="10">
        <v>141</v>
      </c>
      <c r="I7" s="10">
        <v>170</v>
      </c>
      <c r="J7" s="10">
        <v>189</v>
      </c>
      <c r="K7" s="10">
        <v>200</v>
      </c>
      <c r="L7" s="10">
        <v>290</v>
      </c>
      <c r="M7" s="10"/>
      <c r="N7" s="10">
        <v>310</v>
      </c>
      <c r="O7" s="10">
        <v>337</v>
      </c>
      <c r="P7" s="10">
        <v>174</v>
      </c>
      <c r="Q7" s="10">
        <v>264</v>
      </c>
      <c r="R7" s="10"/>
      <c r="S7" s="10">
        <v>111</v>
      </c>
      <c r="T7" s="10">
        <v>158</v>
      </c>
      <c r="U7" s="10">
        <v>95</v>
      </c>
      <c r="V7" s="10">
        <v>109</v>
      </c>
      <c r="W7" s="10">
        <v>85</v>
      </c>
      <c r="X7" s="10">
        <v>84</v>
      </c>
      <c r="Y7" s="10">
        <v>92</v>
      </c>
      <c r="Z7" s="10">
        <v>54</v>
      </c>
      <c r="AA7" s="10">
        <v>132</v>
      </c>
      <c r="AB7" s="10">
        <v>95</v>
      </c>
      <c r="AC7" s="10">
        <v>43</v>
      </c>
      <c r="AD7" s="10">
        <v>35</v>
      </c>
      <c r="AE7" s="10"/>
      <c r="AF7" s="10">
        <v>433</v>
      </c>
      <c r="AG7" s="10">
        <v>478</v>
      </c>
      <c r="AH7" s="10">
        <v>126</v>
      </c>
      <c r="AI7" s="10"/>
      <c r="AJ7" s="10">
        <v>250</v>
      </c>
      <c r="AK7" s="10">
        <v>346</v>
      </c>
      <c r="AL7" s="10">
        <v>106</v>
      </c>
      <c r="AM7" s="10"/>
      <c r="AN7" s="10">
        <v>214</v>
      </c>
      <c r="AO7" s="10">
        <v>194</v>
      </c>
      <c r="AP7" s="10">
        <v>263</v>
      </c>
      <c r="AQ7" s="10">
        <v>110</v>
      </c>
      <c r="AR7" s="10">
        <v>22</v>
      </c>
      <c r="AS7" s="10"/>
      <c r="AT7" s="10">
        <v>990</v>
      </c>
      <c r="AU7" s="10">
        <v>96</v>
      </c>
      <c r="AV7" s="10"/>
      <c r="AW7" s="10">
        <v>527</v>
      </c>
      <c r="AX7" s="10">
        <v>112</v>
      </c>
      <c r="AY7" s="10">
        <v>454</v>
      </c>
    </row>
    <row r="8" spans="2:51" ht="30" customHeight="1">
      <c r="B8" s="11" t="s">
        <v>112</v>
      </c>
      <c r="C8" s="11">
        <v>1085</v>
      </c>
      <c r="D8" s="11">
        <v>524</v>
      </c>
      <c r="E8" s="11">
        <v>558</v>
      </c>
      <c r="F8" s="11"/>
      <c r="G8" s="11">
        <v>115</v>
      </c>
      <c r="H8" s="11">
        <v>173</v>
      </c>
      <c r="I8" s="11">
        <v>193</v>
      </c>
      <c r="J8" s="11">
        <v>186</v>
      </c>
      <c r="K8" s="11">
        <v>160</v>
      </c>
      <c r="L8" s="11">
        <v>257</v>
      </c>
      <c r="M8" s="11"/>
      <c r="N8" s="11">
        <v>282</v>
      </c>
      <c r="O8" s="11">
        <v>312</v>
      </c>
      <c r="P8" s="11">
        <v>205</v>
      </c>
      <c r="Q8" s="11">
        <v>277</v>
      </c>
      <c r="R8" s="11"/>
      <c r="S8" s="11">
        <v>137</v>
      </c>
      <c r="T8" s="11">
        <v>148</v>
      </c>
      <c r="U8" s="11">
        <v>84</v>
      </c>
      <c r="V8" s="11">
        <v>113</v>
      </c>
      <c r="W8" s="11">
        <v>83</v>
      </c>
      <c r="X8" s="11">
        <v>87</v>
      </c>
      <c r="Y8" s="11">
        <v>89</v>
      </c>
      <c r="Z8" s="11">
        <v>45</v>
      </c>
      <c r="AA8" s="11">
        <v>126</v>
      </c>
      <c r="AB8" s="11">
        <v>91</v>
      </c>
      <c r="AC8" s="11">
        <v>42</v>
      </c>
      <c r="AD8" s="11">
        <v>38</v>
      </c>
      <c r="AE8" s="11"/>
      <c r="AF8" s="11">
        <v>417</v>
      </c>
      <c r="AG8" s="11">
        <v>471</v>
      </c>
      <c r="AH8" s="11">
        <v>134</v>
      </c>
      <c r="AI8" s="11"/>
      <c r="AJ8" s="11">
        <v>238</v>
      </c>
      <c r="AK8" s="11">
        <v>355</v>
      </c>
      <c r="AL8" s="11">
        <v>105</v>
      </c>
      <c r="AM8" s="11"/>
      <c r="AN8" s="11">
        <v>213</v>
      </c>
      <c r="AO8" s="11">
        <v>198</v>
      </c>
      <c r="AP8" s="11">
        <v>261</v>
      </c>
      <c r="AQ8" s="11">
        <v>109</v>
      </c>
      <c r="AR8" s="11">
        <v>21</v>
      </c>
      <c r="AS8" s="11"/>
      <c r="AT8" s="11">
        <v>968</v>
      </c>
      <c r="AU8" s="11">
        <v>109</v>
      </c>
      <c r="AV8" s="11"/>
      <c r="AW8" s="11">
        <v>504</v>
      </c>
      <c r="AX8" s="11">
        <v>118</v>
      </c>
      <c r="AY8" s="11">
        <v>463</v>
      </c>
    </row>
    <row r="9" spans="2:51">
      <c r="B9" s="18" t="s">
        <v>133</v>
      </c>
      <c r="C9" s="17">
        <v>0.149406898467978</v>
      </c>
      <c r="D9" s="17">
        <v>0.188918225518793</v>
      </c>
      <c r="E9" s="17">
        <v>0.111491338932699</v>
      </c>
      <c r="F9" s="17"/>
      <c r="G9" s="17">
        <v>0.22649865852364301</v>
      </c>
      <c r="H9" s="17">
        <v>0.26450140642990699</v>
      </c>
      <c r="I9" s="17">
        <v>0.156033418355742</v>
      </c>
      <c r="J9" s="17">
        <v>0.112305438384236</v>
      </c>
      <c r="K9" s="17">
        <v>0.123503379709777</v>
      </c>
      <c r="L9" s="17">
        <v>7.5157002592668595E-2</v>
      </c>
      <c r="M9" s="17"/>
      <c r="N9" s="17">
        <v>0.188436341886111</v>
      </c>
      <c r="O9" s="17">
        <v>0.14329458576874801</v>
      </c>
      <c r="P9" s="17">
        <v>0.116189787502677</v>
      </c>
      <c r="Q9" s="17">
        <v>0.14136583488344701</v>
      </c>
      <c r="R9" s="17"/>
      <c r="S9" s="17">
        <v>0.23763130576376901</v>
      </c>
      <c r="T9" s="17">
        <v>0.139876139508153</v>
      </c>
      <c r="U9" s="17">
        <v>0.18095497015950901</v>
      </c>
      <c r="V9" s="17">
        <v>0.107888314546149</v>
      </c>
      <c r="W9" s="17">
        <v>0.115608018564408</v>
      </c>
      <c r="X9" s="17">
        <v>0.13083823257756899</v>
      </c>
      <c r="Y9" s="17">
        <v>9.1057200715147904E-2</v>
      </c>
      <c r="Z9" s="17">
        <v>0.13065349023454301</v>
      </c>
      <c r="AA9" s="17">
        <v>0.183849689979176</v>
      </c>
      <c r="AB9" s="17">
        <v>0.100188057229569</v>
      </c>
      <c r="AC9" s="17">
        <v>0.25448641021344598</v>
      </c>
      <c r="AD9" s="17">
        <v>8.6085151481805594E-2</v>
      </c>
      <c r="AE9" s="17"/>
      <c r="AF9" s="17">
        <v>0.109730209208006</v>
      </c>
      <c r="AG9" s="17">
        <v>0.20386929268173401</v>
      </c>
      <c r="AH9" s="17">
        <v>8.9184980812188994E-2</v>
      </c>
      <c r="AI9" s="17"/>
      <c r="AJ9" s="17">
        <v>0.132111273293293</v>
      </c>
      <c r="AK9" s="17">
        <v>0.18204778716525</v>
      </c>
      <c r="AL9" s="17">
        <v>0.17912404129901599</v>
      </c>
      <c r="AM9" s="17"/>
      <c r="AN9" s="17">
        <v>0.131510268519728</v>
      </c>
      <c r="AO9" s="17">
        <v>0.154654794965154</v>
      </c>
      <c r="AP9" s="17">
        <v>0.179681301463612</v>
      </c>
      <c r="AQ9" s="17">
        <v>0.23912282285803599</v>
      </c>
      <c r="AR9" s="17">
        <v>0.27991770227216001</v>
      </c>
      <c r="AS9" s="17"/>
      <c r="AT9" s="17">
        <v>0.14919228397579501</v>
      </c>
      <c r="AU9" s="17">
        <v>0.161371260507193</v>
      </c>
      <c r="AV9" s="17"/>
      <c r="AW9" s="17">
        <v>0.17142833967113899</v>
      </c>
      <c r="AX9" s="17">
        <v>0.16318929925823999</v>
      </c>
      <c r="AY9" s="17">
        <v>0.12190266036087</v>
      </c>
    </row>
    <row r="10" spans="2:51">
      <c r="B10" s="18" t="s">
        <v>134</v>
      </c>
      <c r="C10" s="17">
        <v>0.38492620599870098</v>
      </c>
      <c r="D10" s="17">
        <v>0.35198607580674601</v>
      </c>
      <c r="E10" s="17">
        <v>0.41592533035775597</v>
      </c>
      <c r="F10" s="17"/>
      <c r="G10" s="17">
        <v>0.43416183013923099</v>
      </c>
      <c r="H10" s="17">
        <v>0.342288465869025</v>
      </c>
      <c r="I10" s="17">
        <v>0.39505951089832703</v>
      </c>
      <c r="J10" s="17">
        <v>0.37557956867641601</v>
      </c>
      <c r="K10" s="17">
        <v>0.326227151466913</v>
      </c>
      <c r="L10" s="17">
        <v>0.42750326947614198</v>
      </c>
      <c r="M10" s="17"/>
      <c r="N10" s="17">
        <v>0.39090322563169499</v>
      </c>
      <c r="O10" s="17">
        <v>0.39010691970113698</v>
      </c>
      <c r="P10" s="17">
        <v>0.40590157690303302</v>
      </c>
      <c r="Q10" s="17">
        <v>0.36146295977986098</v>
      </c>
      <c r="R10" s="17"/>
      <c r="S10" s="17">
        <v>0.39647025088260401</v>
      </c>
      <c r="T10" s="17">
        <v>0.41096401958965201</v>
      </c>
      <c r="U10" s="17">
        <v>0.35242625785381398</v>
      </c>
      <c r="V10" s="17">
        <v>0.37973597660283398</v>
      </c>
      <c r="W10" s="17">
        <v>0.36486113810121401</v>
      </c>
      <c r="X10" s="17">
        <v>0.43785431528766999</v>
      </c>
      <c r="Y10" s="17">
        <v>0.34979570241153901</v>
      </c>
      <c r="Z10" s="17">
        <v>0.36963212716275901</v>
      </c>
      <c r="AA10" s="17">
        <v>0.36050249689893699</v>
      </c>
      <c r="AB10" s="17">
        <v>0.38907232904612798</v>
      </c>
      <c r="AC10" s="17">
        <v>0.29729110815489901</v>
      </c>
      <c r="AD10" s="17">
        <v>0.51975663335382905</v>
      </c>
      <c r="AE10" s="17"/>
      <c r="AF10" s="17">
        <v>0.32352515259324899</v>
      </c>
      <c r="AG10" s="17">
        <v>0.40652008792325101</v>
      </c>
      <c r="AH10" s="17">
        <v>0.43976086698650801</v>
      </c>
      <c r="AI10" s="17"/>
      <c r="AJ10" s="17">
        <v>0.38231176789164101</v>
      </c>
      <c r="AK10" s="17">
        <v>0.43791866284165198</v>
      </c>
      <c r="AL10" s="17">
        <v>0.41046056937243702</v>
      </c>
      <c r="AM10" s="17"/>
      <c r="AN10" s="17">
        <v>0.37733265294809498</v>
      </c>
      <c r="AO10" s="17">
        <v>0.44356710826277701</v>
      </c>
      <c r="AP10" s="17">
        <v>0.380379348824745</v>
      </c>
      <c r="AQ10" s="17">
        <v>0.35778926983224102</v>
      </c>
      <c r="AR10" s="17">
        <v>0.37385521250332199</v>
      </c>
      <c r="AS10" s="17"/>
      <c r="AT10" s="17">
        <v>0.38595962082603302</v>
      </c>
      <c r="AU10" s="17">
        <v>0.38223018105328599</v>
      </c>
      <c r="AV10" s="17"/>
      <c r="AW10" s="17">
        <v>0.37868842964379901</v>
      </c>
      <c r="AX10" s="17">
        <v>0.39314082387146598</v>
      </c>
      <c r="AY10" s="17">
        <v>0.38962617708533098</v>
      </c>
    </row>
    <row r="11" spans="2:51">
      <c r="B11" s="18" t="s">
        <v>135</v>
      </c>
      <c r="C11" s="17">
        <v>0.26445577706061302</v>
      </c>
      <c r="D11" s="17">
        <v>0.25118660016011901</v>
      </c>
      <c r="E11" s="17">
        <v>0.276630911422243</v>
      </c>
      <c r="F11" s="17"/>
      <c r="G11" s="17">
        <v>0.219652317434713</v>
      </c>
      <c r="H11" s="17">
        <v>0.187040483512251</v>
      </c>
      <c r="I11" s="17">
        <v>0.19959062524771401</v>
      </c>
      <c r="J11" s="17">
        <v>0.32807260316452402</v>
      </c>
      <c r="K11" s="17">
        <v>0.31799513031735799</v>
      </c>
      <c r="L11" s="17">
        <v>0.30613407104441998</v>
      </c>
      <c r="M11" s="17"/>
      <c r="N11" s="17">
        <v>0.230957253095598</v>
      </c>
      <c r="O11" s="17">
        <v>0.23344756178127901</v>
      </c>
      <c r="P11" s="17">
        <v>0.34908845329115101</v>
      </c>
      <c r="Q11" s="17">
        <v>0.27003758486260998</v>
      </c>
      <c r="R11" s="17"/>
      <c r="S11" s="17">
        <v>0.204814869054183</v>
      </c>
      <c r="T11" s="17">
        <v>0.25839185229485101</v>
      </c>
      <c r="U11" s="17">
        <v>0.24424531084008699</v>
      </c>
      <c r="V11" s="17">
        <v>0.36690785061487902</v>
      </c>
      <c r="W11" s="17">
        <v>0.23990822833997699</v>
      </c>
      <c r="X11" s="17">
        <v>0.19141078451688601</v>
      </c>
      <c r="Y11" s="17">
        <v>0.36228402869082299</v>
      </c>
      <c r="Z11" s="17">
        <v>0.248302338548541</v>
      </c>
      <c r="AA11" s="17">
        <v>0.25063102026665002</v>
      </c>
      <c r="AB11" s="17">
        <v>0.29242652685336801</v>
      </c>
      <c r="AC11" s="17">
        <v>0.272230848300543</v>
      </c>
      <c r="AD11" s="17">
        <v>0.223148604343997</v>
      </c>
      <c r="AE11" s="17"/>
      <c r="AF11" s="17">
        <v>0.29716661342297002</v>
      </c>
      <c r="AG11" s="17">
        <v>0.219059584564674</v>
      </c>
      <c r="AH11" s="17">
        <v>0.34774072099217401</v>
      </c>
      <c r="AI11" s="17"/>
      <c r="AJ11" s="17">
        <v>0.287071520563912</v>
      </c>
      <c r="AK11" s="17">
        <v>0.21600284973410599</v>
      </c>
      <c r="AL11" s="17">
        <v>0.19779202815666799</v>
      </c>
      <c r="AM11" s="17"/>
      <c r="AN11" s="17">
        <v>0.26583080640443701</v>
      </c>
      <c r="AO11" s="17">
        <v>0.195179003654886</v>
      </c>
      <c r="AP11" s="17">
        <v>0.23785169495113101</v>
      </c>
      <c r="AQ11" s="17">
        <v>0.26371177071204299</v>
      </c>
      <c r="AR11" s="17">
        <v>0.15642544966015801</v>
      </c>
      <c r="AS11" s="17"/>
      <c r="AT11" s="17">
        <v>0.26797843613060102</v>
      </c>
      <c r="AU11" s="17">
        <v>0.25102676258589901</v>
      </c>
      <c r="AV11" s="17"/>
      <c r="AW11" s="17">
        <v>0.24447730895341499</v>
      </c>
      <c r="AX11" s="17">
        <v>0.30890278301568702</v>
      </c>
      <c r="AY11" s="17">
        <v>0.27488306319345301</v>
      </c>
    </row>
    <row r="12" spans="2:51">
      <c r="B12" s="18" t="s">
        <v>136</v>
      </c>
      <c r="C12" s="17">
        <v>9.0732815703401998E-2</v>
      </c>
      <c r="D12" s="17">
        <v>9.1504285754602302E-2</v>
      </c>
      <c r="E12" s="17">
        <v>9.0470442188491998E-2</v>
      </c>
      <c r="F12" s="17"/>
      <c r="G12" s="17">
        <v>2.51206068154958E-2</v>
      </c>
      <c r="H12" s="17">
        <v>0.119431582496262</v>
      </c>
      <c r="I12" s="17">
        <v>8.4960459537765307E-2</v>
      </c>
      <c r="J12" s="17">
        <v>6.4574982649701601E-2</v>
      </c>
      <c r="K12" s="17">
        <v>0.121713343351396</v>
      </c>
      <c r="L12" s="17">
        <v>0.10471080085571501</v>
      </c>
      <c r="M12" s="17"/>
      <c r="N12" s="17">
        <v>0.100670681191841</v>
      </c>
      <c r="O12" s="17">
        <v>9.5034978176050194E-2</v>
      </c>
      <c r="P12" s="17">
        <v>7.2259125497564594E-2</v>
      </c>
      <c r="Q12" s="17">
        <v>8.5867349653308001E-2</v>
      </c>
      <c r="R12" s="17"/>
      <c r="S12" s="17">
        <v>7.1011878426056996E-2</v>
      </c>
      <c r="T12" s="17">
        <v>0.139388218641052</v>
      </c>
      <c r="U12" s="17">
        <v>0.10078882744277599</v>
      </c>
      <c r="V12" s="17">
        <v>7.6486667710497697E-2</v>
      </c>
      <c r="W12" s="17">
        <v>0.123084166703324</v>
      </c>
      <c r="X12" s="17">
        <v>5.9235622991851401E-2</v>
      </c>
      <c r="Y12" s="17">
        <v>0.122427300804479</v>
      </c>
      <c r="Z12" s="17">
        <v>0.129529788662339</v>
      </c>
      <c r="AA12" s="17">
        <v>7.2339271562894297E-2</v>
      </c>
      <c r="AB12" s="17">
        <v>4.4222464226876902E-2</v>
      </c>
      <c r="AC12" s="17">
        <v>0.108327612966567</v>
      </c>
      <c r="AD12" s="17">
        <v>2.7206551189750398E-2</v>
      </c>
      <c r="AE12" s="17"/>
      <c r="AF12" s="17">
        <v>0.117307050178122</v>
      </c>
      <c r="AG12" s="17">
        <v>8.6466508566814398E-2</v>
      </c>
      <c r="AH12" s="17">
        <v>4.43292993667012E-2</v>
      </c>
      <c r="AI12" s="17"/>
      <c r="AJ12" s="17">
        <v>9.2295880003261901E-2</v>
      </c>
      <c r="AK12" s="17">
        <v>8.4487001251100299E-2</v>
      </c>
      <c r="AL12" s="17">
        <v>0.130167176636486</v>
      </c>
      <c r="AM12" s="17"/>
      <c r="AN12" s="17">
        <v>8.6015195433359906E-2</v>
      </c>
      <c r="AO12" s="17">
        <v>6.0737499988448601E-2</v>
      </c>
      <c r="AP12" s="17">
        <v>0.11955444319026901</v>
      </c>
      <c r="AQ12" s="17">
        <v>7.6936396995047396E-2</v>
      </c>
      <c r="AR12" s="17">
        <v>0.13491231494655101</v>
      </c>
      <c r="AS12" s="17"/>
      <c r="AT12" s="17">
        <v>9.0721713492244505E-2</v>
      </c>
      <c r="AU12" s="17">
        <v>7.9744517448147395E-2</v>
      </c>
      <c r="AV12" s="17"/>
      <c r="AW12" s="17">
        <v>0.107898339170824</v>
      </c>
      <c r="AX12" s="17">
        <v>7.8602719694919096E-2</v>
      </c>
      <c r="AY12" s="17">
        <v>7.5127361854781194E-2</v>
      </c>
    </row>
    <row r="13" spans="2:51">
      <c r="B13" s="18" t="s">
        <v>137</v>
      </c>
      <c r="C13" s="17">
        <v>5.5783149575109402E-2</v>
      </c>
      <c r="D13" s="17">
        <v>8.2065732817517806E-2</v>
      </c>
      <c r="E13" s="17">
        <v>3.1419335202633902E-2</v>
      </c>
      <c r="F13" s="17"/>
      <c r="G13" s="17">
        <v>4.9465193564594799E-2</v>
      </c>
      <c r="H13" s="17">
        <v>5.2841917826283599E-2</v>
      </c>
      <c r="I13" s="17">
        <v>7.5764219983773001E-2</v>
      </c>
      <c r="J13" s="17">
        <v>4.8508873782166902E-2</v>
      </c>
      <c r="K13" s="17">
        <v>7.4725106492019702E-2</v>
      </c>
      <c r="L13" s="17">
        <v>3.8997326597994E-2</v>
      </c>
      <c r="M13" s="17"/>
      <c r="N13" s="17">
        <v>5.6030652804128299E-2</v>
      </c>
      <c r="O13" s="17">
        <v>6.2948275883944194E-2</v>
      </c>
      <c r="P13" s="17">
        <v>2.2965699627922002E-2</v>
      </c>
      <c r="Q13" s="17">
        <v>7.0397728183384203E-2</v>
      </c>
      <c r="R13" s="17"/>
      <c r="S13" s="17">
        <v>3.9528522900850203E-2</v>
      </c>
      <c r="T13" s="17">
        <v>2.7803721352475701E-2</v>
      </c>
      <c r="U13" s="17">
        <v>6.1024728249953197E-2</v>
      </c>
      <c r="V13" s="17">
        <v>3.3051930418723501E-2</v>
      </c>
      <c r="W13" s="17">
        <v>9.1621827456509305E-2</v>
      </c>
      <c r="X13" s="17">
        <v>0.10239986609516</v>
      </c>
      <c r="Y13" s="17">
        <v>6.4770716586735999E-2</v>
      </c>
      <c r="Z13" s="17">
        <v>3.35718660877459E-2</v>
      </c>
      <c r="AA13" s="17">
        <v>6.1549991493938798E-2</v>
      </c>
      <c r="AB13" s="17">
        <v>7.9826703889529199E-2</v>
      </c>
      <c r="AC13" s="17">
        <v>2.32444536539426E-2</v>
      </c>
      <c r="AD13" s="17">
        <v>5.9115188505334197E-2</v>
      </c>
      <c r="AE13" s="17"/>
      <c r="AF13" s="17">
        <v>8.6406576414908398E-2</v>
      </c>
      <c r="AG13" s="17">
        <v>3.4396054816152002E-2</v>
      </c>
      <c r="AH13" s="17">
        <v>5.4382236768266E-2</v>
      </c>
      <c r="AI13" s="17"/>
      <c r="AJ13" s="17">
        <v>6.2686683340519897E-2</v>
      </c>
      <c r="AK13" s="17">
        <v>3.4124977219744099E-2</v>
      </c>
      <c r="AL13" s="17">
        <v>4.3856582410157503E-2</v>
      </c>
      <c r="AM13" s="17"/>
      <c r="AN13" s="17">
        <v>5.77685508366425E-2</v>
      </c>
      <c r="AO13" s="17">
        <v>8.8281136813501401E-2</v>
      </c>
      <c r="AP13" s="17">
        <v>4.3778299993640302E-2</v>
      </c>
      <c r="AQ13" s="17">
        <v>3.10384249061148E-2</v>
      </c>
      <c r="AR13" s="17">
        <v>0</v>
      </c>
      <c r="AS13" s="17"/>
      <c r="AT13" s="17">
        <v>5.1676144867133803E-2</v>
      </c>
      <c r="AU13" s="17">
        <v>8.6738199898207594E-2</v>
      </c>
      <c r="AV13" s="17"/>
      <c r="AW13" s="17">
        <v>6.8394920023788594E-2</v>
      </c>
      <c r="AX13" s="17">
        <v>3.4434588888115597E-2</v>
      </c>
      <c r="AY13" s="17">
        <v>4.74894952758598E-2</v>
      </c>
    </row>
    <row r="14" spans="2:51">
      <c r="B14" s="18" t="s">
        <v>119</v>
      </c>
      <c r="C14" s="17">
        <v>5.4695153194196502E-2</v>
      </c>
      <c r="D14" s="17">
        <v>3.4339079942222003E-2</v>
      </c>
      <c r="E14" s="17">
        <v>7.4062641896176507E-2</v>
      </c>
      <c r="F14" s="17"/>
      <c r="G14" s="17">
        <v>4.5101393522322002E-2</v>
      </c>
      <c r="H14" s="17">
        <v>3.3896143866271697E-2</v>
      </c>
      <c r="I14" s="17">
        <v>8.8591765976678102E-2</v>
      </c>
      <c r="J14" s="17">
        <v>7.0958533342955196E-2</v>
      </c>
      <c r="K14" s="17">
        <v>3.5835888662536397E-2</v>
      </c>
      <c r="L14" s="17">
        <v>4.7497529433060001E-2</v>
      </c>
      <c r="M14" s="17"/>
      <c r="N14" s="17">
        <v>3.3001845390626901E-2</v>
      </c>
      <c r="O14" s="17">
        <v>7.5167678688840903E-2</v>
      </c>
      <c r="P14" s="17">
        <v>3.3595357177652198E-2</v>
      </c>
      <c r="Q14" s="17">
        <v>7.08685426373898E-2</v>
      </c>
      <c r="R14" s="17"/>
      <c r="S14" s="17">
        <v>5.0543172972535799E-2</v>
      </c>
      <c r="T14" s="17">
        <v>2.3576048613815501E-2</v>
      </c>
      <c r="U14" s="17">
        <v>6.0559905453860599E-2</v>
      </c>
      <c r="V14" s="17">
        <v>3.5929260106917403E-2</v>
      </c>
      <c r="W14" s="17">
        <v>6.4916620834568298E-2</v>
      </c>
      <c r="X14" s="17">
        <v>7.8261178530864201E-2</v>
      </c>
      <c r="Y14" s="17">
        <v>9.6650507912752603E-3</v>
      </c>
      <c r="Z14" s="17">
        <v>8.83103893040732E-2</v>
      </c>
      <c r="AA14" s="17">
        <v>7.1127529798403893E-2</v>
      </c>
      <c r="AB14" s="17">
        <v>9.4263918754529205E-2</v>
      </c>
      <c r="AC14" s="17">
        <v>4.4419566710601897E-2</v>
      </c>
      <c r="AD14" s="17">
        <v>8.4687871125284503E-2</v>
      </c>
      <c r="AE14" s="17"/>
      <c r="AF14" s="17">
        <v>6.5864398182744102E-2</v>
      </c>
      <c r="AG14" s="17">
        <v>4.9688471447374101E-2</v>
      </c>
      <c r="AH14" s="17">
        <v>2.4601895074162501E-2</v>
      </c>
      <c r="AI14" s="17"/>
      <c r="AJ14" s="17">
        <v>4.3522874907372201E-2</v>
      </c>
      <c r="AK14" s="17">
        <v>4.5418721788147903E-2</v>
      </c>
      <c r="AL14" s="17">
        <v>3.8599602125235499E-2</v>
      </c>
      <c r="AM14" s="17"/>
      <c r="AN14" s="17">
        <v>8.1542525857738399E-2</v>
      </c>
      <c r="AO14" s="17">
        <v>5.7580456315233099E-2</v>
      </c>
      <c r="AP14" s="17">
        <v>3.8754911576602803E-2</v>
      </c>
      <c r="AQ14" s="17">
        <v>3.14013146965181E-2</v>
      </c>
      <c r="AR14" s="17">
        <v>5.4889320617807998E-2</v>
      </c>
      <c r="AS14" s="17"/>
      <c r="AT14" s="17">
        <v>5.44718007081927E-2</v>
      </c>
      <c r="AU14" s="17">
        <v>3.8889078507267701E-2</v>
      </c>
      <c r="AV14" s="17"/>
      <c r="AW14" s="17">
        <v>2.91126625370337E-2</v>
      </c>
      <c r="AX14" s="17">
        <v>2.1729785271572901E-2</v>
      </c>
      <c r="AY14" s="17">
        <v>9.0971242229704999E-2</v>
      </c>
    </row>
    <row r="15" spans="2:51">
      <c r="B15" s="18" t="s">
        <v>138</v>
      </c>
      <c r="C15" s="21">
        <v>0.53433310446667903</v>
      </c>
      <c r="D15" s="21">
        <v>0.54090430132553902</v>
      </c>
      <c r="E15" s="21">
        <v>0.52741666929045505</v>
      </c>
      <c r="F15" s="21"/>
      <c r="G15" s="21">
        <v>0.66066048866287397</v>
      </c>
      <c r="H15" s="21">
        <v>0.606789872298932</v>
      </c>
      <c r="I15" s="21">
        <v>0.55109292925407005</v>
      </c>
      <c r="J15" s="21">
        <v>0.48788500706065202</v>
      </c>
      <c r="K15" s="21">
        <v>0.44973053117668998</v>
      </c>
      <c r="L15" s="21">
        <v>0.50266027206881103</v>
      </c>
      <c r="M15" s="21"/>
      <c r="N15" s="21">
        <v>0.57933956751780602</v>
      </c>
      <c r="O15" s="21">
        <v>0.53340150546988496</v>
      </c>
      <c r="P15" s="21">
        <v>0.52209136440571002</v>
      </c>
      <c r="Q15" s="21">
        <v>0.50282879466330799</v>
      </c>
      <c r="R15" s="21"/>
      <c r="S15" s="21">
        <v>0.63410155664637402</v>
      </c>
      <c r="T15" s="21">
        <v>0.55084015909780504</v>
      </c>
      <c r="U15" s="21">
        <v>0.53338122801332299</v>
      </c>
      <c r="V15" s="21">
        <v>0.48762429114898198</v>
      </c>
      <c r="W15" s="21">
        <v>0.48046915666562101</v>
      </c>
      <c r="X15" s="21">
        <v>0.56869254786523804</v>
      </c>
      <c r="Y15" s="21">
        <v>0.44085290312668701</v>
      </c>
      <c r="Z15" s="21">
        <v>0.50028561739730104</v>
      </c>
      <c r="AA15" s="21">
        <v>0.54435218687811304</v>
      </c>
      <c r="AB15" s="21">
        <v>0.48926038627569701</v>
      </c>
      <c r="AC15" s="21">
        <v>0.55177751836834499</v>
      </c>
      <c r="AD15" s="21">
        <v>0.605841784835634</v>
      </c>
      <c r="AE15" s="21"/>
      <c r="AF15" s="21">
        <v>0.43325536180125601</v>
      </c>
      <c r="AG15" s="21">
        <v>0.61038938060498504</v>
      </c>
      <c r="AH15" s="21">
        <v>0.52894584779869702</v>
      </c>
      <c r="AI15" s="21"/>
      <c r="AJ15" s="21">
        <v>0.51442304118493398</v>
      </c>
      <c r="AK15" s="21">
        <v>0.61996645000690198</v>
      </c>
      <c r="AL15" s="21">
        <v>0.58958461067145196</v>
      </c>
      <c r="AM15" s="21"/>
      <c r="AN15" s="21">
        <v>0.50884292146782295</v>
      </c>
      <c r="AO15" s="21">
        <v>0.59822190322793101</v>
      </c>
      <c r="AP15" s="21">
        <v>0.56006065028835705</v>
      </c>
      <c r="AQ15" s="21">
        <v>0.59691209269027701</v>
      </c>
      <c r="AR15" s="21">
        <v>0.65377291477548205</v>
      </c>
      <c r="AS15" s="21"/>
      <c r="AT15" s="21">
        <v>0.53515190480182795</v>
      </c>
      <c r="AU15" s="21">
        <v>0.54360144156047896</v>
      </c>
      <c r="AV15" s="21"/>
      <c r="AW15" s="21">
        <v>0.55011676931493803</v>
      </c>
      <c r="AX15" s="21">
        <v>0.55633012312970598</v>
      </c>
      <c r="AY15" s="21">
        <v>0.51152883744620103</v>
      </c>
    </row>
    <row r="16" spans="2:51">
      <c r="B16" s="18" t="s">
        <v>139</v>
      </c>
      <c r="C16" s="21">
        <v>0.14651596527851099</v>
      </c>
      <c r="D16" s="21">
        <v>0.17357001857212001</v>
      </c>
      <c r="E16" s="21">
        <v>0.121889777391126</v>
      </c>
      <c r="F16" s="21"/>
      <c r="G16" s="21">
        <v>7.4585800380090606E-2</v>
      </c>
      <c r="H16" s="21">
        <v>0.17227350032254601</v>
      </c>
      <c r="I16" s="21">
        <v>0.16072467952153799</v>
      </c>
      <c r="J16" s="21">
        <v>0.113083856431868</v>
      </c>
      <c r="K16" s="21">
        <v>0.19643844984341599</v>
      </c>
      <c r="L16" s="21">
        <v>0.14370812745370901</v>
      </c>
      <c r="M16" s="21"/>
      <c r="N16" s="21">
        <v>0.156701333995969</v>
      </c>
      <c r="O16" s="21">
        <v>0.157983254059994</v>
      </c>
      <c r="P16" s="21">
        <v>9.5224825125486606E-2</v>
      </c>
      <c r="Q16" s="21">
        <v>0.156265077836692</v>
      </c>
      <c r="R16" s="21"/>
      <c r="S16" s="21">
        <v>0.110540401326907</v>
      </c>
      <c r="T16" s="21">
        <v>0.16719193999352799</v>
      </c>
      <c r="U16" s="21">
        <v>0.16181355569273001</v>
      </c>
      <c r="V16" s="21">
        <v>0.109538598129221</v>
      </c>
      <c r="W16" s="21">
        <v>0.21470599415983299</v>
      </c>
      <c r="X16" s="21">
        <v>0.161635489087011</v>
      </c>
      <c r="Y16" s="21">
        <v>0.187198017391215</v>
      </c>
      <c r="Z16" s="21">
        <v>0.16310165475008501</v>
      </c>
      <c r="AA16" s="21">
        <v>0.13388926305683299</v>
      </c>
      <c r="AB16" s="21">
        <v>0.124049168116406</v>
      </c>
      <c r="AC16" s="21">
        <v>0.13157206662050999</v>
      </c>
      <c r="AD16" s="21">
        <v>8.6321739695084596E-2</v>
      </c>
      <c r="AE16" s="21"/>
      <c r="AF16" s="21">
        <v>0.20371362659302999</v>
      </c>
      <c r="AG16" s="21">
        <v>0.120862563382966</v>
      </c>
      <c r="AH16" s="21">
        <v>9.8711536134967207E-2</v>
      </c>
      <c r="AI16" s="21"/>
      <c r="AJ16" s="21">
        <v>0.15498256334378199</v>
      </c>
      <c r="AK16" s="21">
        <v>0.118611978470844</v>
      </c>
      <c r="AL16" s="21">
        <v>0.17402375904664399</v>
      </c>
      <c r="AM16" s="21"/>
      <c r="AN16" s="21">
        <v>0.14378374627000201</v>
      </c>
      <c r="AO16" s="21">
        <v>0.14901863680194999</v>
      </c>
      <c r="AP16" s="21">
        <v>0.16333274318391</v>
      </c>
      <c r="AQ16" s="21">
        <v>0.107974821901162</v>
      </c>
      <c r="AR16" s="21">
        <v>0.13491231494655101</v>
      </c>
      <c r="AS16" s="21"/>
      <c r="AT16" s="21">
        <v>0.14239785835937799</v>
      </c>
      <c r="AU16" s="21">
        <v>0.166482717346355</v>
      </c>
      <c r="AV16" s="21"/>
      <c r="AW16" s="21">
        <v>0.176293259194613</v>
      </c>
      <c r="AX16" s="21">
        <v>0.113037308583035</v>
      </c>
      <c r="AY16" s="21">
        <v>0.12261685713064099</v>
      </c>
    </row>
    <row r="17" spans="2:51">
      <c r="B17" s="18" t="s">
        <v>140</v>
      </c>
      <c r="C17" s="22">
        <v>0.38781713918816801</v>
      </c>
      <c r="D17" s="22">
        <v>0.36733428275341901</v>
      </c>
      <c r="E17" s="22">
        <v>0.405526891899329</v>
      </c>
      <c r="F17" s="22"/>
      <c r="G17" s="22">
        <v>0.58607468828278397</v>
      </c>
      <c r="H17" s="22">
        <v>0.43451637197638598</v>
      </c>
      <c r="I17" s="22">
        <v>0.39036824973253098</v>
      </c>
      <c r="J17" s="22">
        <v>0.374801150628784</v>
      </c>
      <c r="K17" s="22">
        <v>0.25329208133327502</v>
      </c>
      <c r="L17" s="22">
        <v>0.358952144615101</v>
      </c>
      <c r="M17" s="22"/>
      <c r="N17" s="22">
        <v>0.42263823352183699</v>
      </c>
      <c r="O17" s="22">
        <v>0.37541825140989099</v>
      </c>
      <c r="P17" s="22">
        <v>0.426866539280223</v>
      </c>
      <c r="Q17" s="22">
        <v>0.34656371682661602</v>
      </c>
      <c r="R17" s="22"/>
      <c r="S17" s="22">
        <v>0.52356115531946601</v>
      </c>
      <c r="T17" s="22">
        <v>0.38364821910427699</v>
      </c>
      <c r="U17" s="22">
        <v>0.37156767232059301</v>
      </c>
      <c r="V17" s="22">
        <v>0.37808569301976103</v>
      </c>
      <c r="W17" s="22">
        <v>0.26576316250578802</v>
      </c>
      <c r="X17" s="22">
        <v>0.40705705877822701</v>
      </c>
      <c r="Y17" s="22">
        <v>0.25365488573547101</v>
      </c>
      <c r="Z17" s="22">
        <v>0.33718396264721701</v>
      </c>
      <c r="AA17" s="22">
        <v>0.41046292382128002</v>
      </c>
      <c r="AB17" s="22">
        <v>0.36521121815929097</v>
      </c>
      <c r="AC17" s="22">
        <v>0.42020545174783502</v>
      </c>
      <c r="AD17" s="22">
        <v>0.51952004514054995</v>
      </c>
      <c r="AE17" s="22"/>
      <c r="AF17" s="22">
        <v>0.22954173520822599</v>
      </c>
      <c r="AG17" s="22">
        <v>0.48952681722201902</v>
      </c>
      <c r="AH17" s="22">
        <v>0.43023431166373</v>
      </c>
      <c r="AI17" s="22"/>
      <c r="AJ17" s="22">
        <v>0.35944047784115202</v>
      </c>
      <c r="AK17" s="22">
        <v>0.50135447153605806</v>
      </c>
      <c r="AL17" s="22">
        <v>0.41556085162480799</v>
      </c>
      <c r="AM17" s="22"/>
      <c r="AN17" s="22">
        <v>0.36505917519782</v>
      </c>
      <c r="AO17" s="22">
        <v>0.44920326642598102</v>
      </c>
      <c r="AP17" s="22">
        <v>0.396727907104447</v>
      </c>
      <c r="AQ17" s="22">
        <v>0.48893727078911497</v>
      </c>
      <c r="AR17" s="22">
        <v>0.51886059982893096</v>
      </c>
      <c r="AS17" s="22"/>
      <c r="AT17" s="22">
        <v>0.39275404644244999</v>
      </c>
      <c r="AU17" s="22">
        <v>0.37711872421412401</v>
      </c>
      <c r="AV17" s="22"/>
      <c r="AW17" s="22">
        <v>0.373823510120325</v>
      </c>
      <c r="AX17" s="22">
        <v>0.44329281454667102</v>
      </c>
      <c r="AY17" s="22">
        <v>0.38891198031556001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1093</v>
      </c>
      <c r="D7" s="10">
        <v>513</v>
      </c>
      <c r="E7" s="10">
        <v>577</v>
      </c>
      <c r="F7" s="10"/>
      <c r="G7" s="10">
        <v>103</v>
      </c>
      <c r="H7" s="10">
        <v>141</v>
      </c>
      <c r="I7" s="10">
        <v>170</v>
      </c>
      <c r="J7" s="10">
        <v>189</v>
      </c>
      <c r="K7" s="10">
        <v>200</v>
      </c>
      <c r="L7" s="10">
        <v>290</v>
      </c>
      <c r="M7" s="10"/>
      <c r="N7" s="10">
        <v>310</v>
      </c>
      <c r="O7" s="10">
        <v>337</v>
      </c>
      <c r="P7" s="10">
        <v>174</v>
      </c>
      <c r="Q7" s="10">
        <v>264</v>
      </c>
      <c r="R7" s="10"/>
      <c r="S7" s="10">
        <v>111</v>
      </c>
      <c r="T7" s="10">
        <v>158</v>
      </c>
      <c r="U7" s="10">
        <v>95</v>
      </c>
      <c r="V7" s="10">
        <v>109</v>
      </c>
      <c r="W7" s="10">
        <v>85</v>
      </c>
      <c r="X7" s="10">
        <v>84</v>
      </c>
      <c r="Y7" s="10">
        <v>92</v>
      </c>
      <c r="Z7" s="10">
        <v>54</v>
      </c>
      <c r="AA7" s="10">
        <v>132</v>
      </c>
      <c r="AB7" s="10">
        <v>95</v>
      </c>
      <c r="AC7" s="10">
        <v>43</v>
      </c>
      <c r="AD7" s="10">
        <v>35</v>
      </c>
      <c r="AE7" s="10"/>
      <c r="AF7" s="10">
        <v>433</v>
      </c>
      <c r="AG7" s="10">
        <v>478</v>
      </c>
      <c r="AH7" s="10">
        <v>126</v>
      </c>
      <c r="AI7" s="10"/>
      <c r="AJ7" s="10">
        <v>250</v>
      </c>
      <c r="AK7" s="10">
        <v>346</v>
      </c>
      <c r="AL7" s="10">
        <v>106</v>
      </c>
      <c r="AM7" s="10"/>
      <c r="AN7" s="10">
        <v>214</v>
      </c>
      <c r="AO7" s="10">
        <v>194</v>
      </c>
      <c r="AP7" s="10">
        <v>263</v>
      </c>
      <c r="AQ7" s="10">
        <v>110</v>
      </c>
      <c r="AR7" s="10">
        <v>22</v>
      </c>
      <c r="AS7" s="10"/>
      <c r="AT7" s="10">
        <v>990</v>
      </c>
      <c r="AU7" s="10">
        <v>96</v>
      </c>
      <c r="AV7" s="10"/>
      <c r="AW7" s="10">
        <v>527</v>
      </c>
      <c r="AX7" s="10">
        <v>112</v>
      </c>
      <c r="AY7" s="10">
        <v>454</v>
      </c>
    </row>
    <row r="8" spans="2:51" ht="30" customHeight="1">
      <c r="B8" s="11" t="s">
        <v>112</v>
      </c>
      <c r="C8" s="11">
        <v>1085</v>
      </c>
      <c r="D8" s="11">
        <v>524</v>
      </c>
      <c r="E8" s="11">
        <v>558</v>
      </c>
      <c r="F8" s="11"/>
      <c r="G8" s="11">
        <v>115</v>
      </c>
      <c r="H8" s="11">
        <v>173</v>
      </c>
      <c r="I8" s="11">
        <v>193</v>
      </c>
      <c r="J8" s="11">
        <v>186</v>
      </c>
      <c r="K8" s="11">
        <v>160</v>
      </c>
      <c r="L8" s="11">
        <v>257</v>
      </c>
      <c r="M8" s="11"/>
      <c r="N8" s="11">
        <v>282</v>
      </c>
      <c r="O8" s="11">
        <v>312</v>
      </c>
      <c r="P8" s="11">
        <v>205</v>
      </c>
      <c r="Q8" s="11">
        <v>277</v>
      </c>
      <c r="R8" s="11"/>
      <c r="S8" s="11">
        <v>137</v>
      </c>
      <c r="T8" s="11">
        <v>148</v>
      </c>
      <c r="U8" s="11">
        <v>84</v>
      </c>
      <c r="V8" s="11">
        <v>113</v>
      </c>
      <c r="W8" s="11">
        <v>83</v>
      </c>
      <c r="X8" s="11">
        <v>87</v>
      </c>
      <c r="Y8" s="11">
        <v>89</v>
      </c>
      <c r="Z8" s="11">
        <v>45</v>
      </c>
      <c r="AA8" s="11">
        <v>126</v>
      </c>
      <c r="AB8" s="11">
        <v>91</v>
      </c>
      <c r="AC8" s="11">
        <v>42</v>
      </c>
      <c r="AD8" s="11">
        <v>38</v>
      </c>
      <c r="AE8" s="11"/>
      <c r="AF8" s="11">
        <v>417</v>
      </c>
      <c r="AG8" s="11">
        <v>471</v>
      </c>
      <c r="AH8" s="11">
        <v>134</v>
      </c>
      <c r="AI8" s="11"/>
      <c r="AJ8" s="11">
        <v>238</v>
      </c>
      <c r="AK8" s="11">
        <v>355</v>
      </c>
      <c r="AL8" s="11">
        <v>105</v>
      </c>
      <c r="AM8" s="11"/>
      <c r="AN8" s="11">
        <v>213</v>
      </c>
      <c r="AO8" s="11">
        <v>198</v>
      </c>
      <c r="AP8" s="11">
        <v>261</v>
      </c>
      <c r="AQ8" s="11">
        <v>109</v>
      </c>
      <c r="AR8" s="11">
        <v>21</v>
      </c>
      <c r="AS8" s="11"/>
      <c r="AT8" s="11">
        <v>968</v>
      </c>
      <c r="AU8" s="11">
        <v>109</v>
      </c>
      <c r="AV8" s="11"/>
      <c r="AW8" s="11">
        <v>504</v>
      </c>
      <c r="AX8" s="11">
        <v>118</v>
      </c>
      <c r="AY8" s="11">
        <v>463</v>
      </c>
    </row>
    <row r="9" spans="2:51">
      <c r="B9" s="18" t="s">
        <v>133</v>
      </c>
      <c r="C9" s="17">
        <v>0.174692544256593</v>
      </c>
      <c r="D9" s="17">
        <v>0.20751772351808401</v>
      </c>
      <c r="E9" s="17">
        <v>0.14156323976461299</v>
      </c>
      <c r="F9" s="17"/>
      <c r="G9" s="17">
        <v>0.25369707827982302</v>
      </c>
      <c r="H9" s="17">
        <v>0.27450149802530099</v>
      </c>
      <c r="I9" s="17">
        <v>0.194807861411187</v>
      </c>
      <c r="J9" s="17">
        <v>0.12903485124616501</v>
      </c>
      <c r="K9" s="17">
        <v>0.13543501143231801</v>
      </c>
      <c r="L9" s="17">
        <v>0.11430817162111399</v>
      </c>
      <c r="M9" s="17"/>
      <c r="N9" s="17">
        <v>0.208854999251431</v>
      </c>
      <c r="O9" s="17">
        <v>0.18422310533560099</v>
      </c>
      <c r="P9" s="17">
        <v>0.171197943747982</v>
      </c>
      <c r="Q9" s="17">
        <v>0.13264429045627199</v>
      </c>
      <c r="R9" s="17"/>
      <c r="S9" s="17">
        <v>0.27572531487729901</v>
      </c>
      <c r="T9" s="17">
        <v>0.17989012966655901</v>
      </c>
      <c r="U9" s="17">
        <v>0.22090371924772301</v>
      </c>
      <c r="V9" s="17">
        <v>0.13927869848572999</v>
      </c>
      <c r="W9" s="17">
        <v>0.13764566388840899</v>
      </c>
      <c r="X9" s="17">
        <v>0.14971959635516399</v>
      </c>
      <c r="Y9" s="17">
        <v>0.107722573045716</v>
      </c>
      <c r="Z9" s="17">
        <v>0.215977800811259</v>
      </c>
      <c r="AA9" s="17">
        <v>0.158537340523208</v>
      </c>
      <c r="AB9" s="17">
        <v>0.14471029047703701</v>
      </c>
      <c r="AC9" s="17">
        <v>0.26748387803050599</v>
      </c>
      <c r="AD9" s="17">
        <v>6.3333812944734696E-2</v>
      </c>
      <c r="AE9" s="17"/>
      <c r="AF9" s="17">
        <v>0.101898916948704</v>
      </c>
      <c r="AG9" s="17">
        <v>0.25835040351238497</v>
      </c>
      <c r="AH9" s="17">
        <v>0.103406876259098</v>
      </c>
      <c r="AI9" s="17"/>
      <c r="AJ9" s="17">
        <v>0.13194896068467399</v>
      </c>
      <c r="AK9" s="17">
        <v>0.21506020249195501</v>
      </c>
      <c r="AL9" s="17">
        <v>0.236499932495285</v>
      </c>
      <c r="AM9" s="17"/>
      <c r="AN9" s="17">
        <v>0.13568471175613001</v>
      </c>
      <c r="AO9" s="17">
        <v>0.18055890436767499</v>
      </c>
      <c r="AP9" s="17">
        <v>0.221580601330746</v>
      </c>
      <c r="AQ9" s="17">
        <v>0.27558301191419798</v>
      </c>
      <c r="AR9" s="17">
        <v>0.46192373384171997</v>
      </c>
      <c r="AS9" s="17"/>
      <c r="AT9" s="17">
        <v>0.171922338048664</v>
      </c>
      <c r="AU9" s="17">
        <v>0.21102180882153199</v>
      </c>
      <c r="AV9" s="17"/>
      <c r="AW9" s="17">
        <v>0.219422843007193</v>
      </c>
      <c r="AX9" s="17">
        <v>0.22017107878638001</v>
      </c>
      <c r="AY9" s="17">
        <v>0.11436632459862101</v>
      </c>
    </row>
    <row r="10" spans="2:51">
      <c r="B10" s="18" t="s">
        <v>134</v>
      </c>
      <c r="C10" s="17">
        <v>0.37185236256499099</v>
      </c>
      <c r="D10" s="17">
        <v>0.37398915398017601</v>
      </c>
      <c r="E10" s="17">
        <v>0.369890586517236</v>
      </c>
      <c r="F10" s="17"/>
      <c r="G10" s="17">
        <v>0.39406386461723297</v>
      </c>
      <c r="H10" s="17">
        <v>0.35204838577439201</v>
      </c>
      <c r="I10" s="17">
        <v>0.35853792883964603</v>
      </c>
      <c r="J10" s="17">
        <v>0.385355064700793</v>
      </c>
      <c r="K10" s="17">
        <v>0.402927840324659</v>
      </c>
      <c r="L10" s="17">
        <v>0.35611099658762302</v>
      </c>
      <c r="M10" s="17"/>
      <c r="N10" s="17">
        <v>0.453994715348566</v>
      </c>
      <c r="O10" s="17">
        <v>0.36417886348078599</v>
      </c>
      <c r="P10" s="17">
        <v>0.33715632392013001</v>
      </c>
      <c r="Q10" s="17">
        <v>0.32624604495413201</v>
      </c>
      <c r="R10" s="17"/>
      <c r="S10" s="17">
        <v>0.37021789639791802</v>
      </c>
      <c r="T10" s="17">
        <v>0.36542311422103102</v>
      </c>
      <c r="U10" s="17">
        <v>0.37093117090532801</v>
      </c>
      <c r="V10" s="17">
        <v>0.36138163610304302</v>
      </c>
      <c r="W10" s="17">
        <v>0.40195723820997298</v>
      </c>
      <c r="X10" s="17">
        <v>0.41347463740635898</v>
      </c>
      <c r="Y10" s="17">
        <v>0.393075035575217</v>
      </c>
      <c r="Z10" s="17">
        <v>0.33604173585702002</v>
      </c>
      <c r="AA10" s="17">
        <v>0.35945036392193103</v>
      </c>
      <c r="AB10" s="17">
        <v>0.36039458039821798</v>
      </c>
      <c r="AC10" s="17">
        <v>0.283492590678458</v>
      </c>
      <c r="AD10" s="17">
        <v>0.434236565121083</v>
      </c>
      <c r="AE10" s="17"/>
      <c r="AF10" s="17">
        <v>0.31339869343634602</v>
      </c>
      <c r="AG10" s="17">
        <v>0.39937331357796302</v>
      </c>
      <c r="AH10" s="17">
        <v>0.409305889571635</v>
      </c>
      <c r="AI10" s="17"/>
      <c r="AJ10" s="17">
        <v>0.359544751399347</v>
      </c>
      <c r="AK10" s="17">
        <v>0.421129530302915</v>
      </c>
      <c r="AL10" s="17">
        <v>0.42639020748589801</v>
      </c>
      <c r="AM10" s="17"/>
      <c r="AN10" s="17">
        <v>0.27295446114690403</v>
      </c>
      <c r="AO10" s="17">
        <v>0.398380137139553</v>
      </c>
      <c r="AP10" s="17">
        <v>0.39646183438237198</v>
      </c>
      <c r="AQ10" s="17">
        <v>0.41813333040311002</v>
      </c>
      <c r="AR10" s="17">
        <v>0.24835322823827599</v>
      </c>
      <c r="AS10" s="17"/>
      <c r="AT10" s="17">
        <v>0.381252713069692</v>
      </c>
      <c r="AU10" s="17">
        <v>0.293804094188927</v>
      </c>
      <c r="AV10" s="17"/>
      <c r="AW10" s="17">
        <v>0.39164548593484699</v>
      </c>
      <c r="AX10" s="17">
        <v>0.43300279179986001</v>
      </c>
      <c r="AY10" s="17">
        <v>0.334694298321913</v>
      </c>
    </row>
    <row r="11" spans="2:51">
      <c r="B11" s="18" t="s">
        <v>135</v>
      </c>
      <c r="C11" s="17">
        <v>0.286583936983065</v>
      </c>
      <c r="D11" s="17">
        <v>0.25610720490065197</v>
      </c>
      <c r="E11" s="17">
        <v>0.31662082272676401</v>
      </c>
      <c r="F11" s="17"/>
      <c r="G11" s="17">
        <v>0.22813551606737201</v>
      </c>
      <c r="H11" s="17">
        <v>0.22418203129890099</v>
      </c>
      <c r="I11" s="17">
        <v>0.206355250664466</v>
      </c>
      <c r="J11" s="17">
        <v>0.349613513159927</v>
      </c>
      <c r="K11" s="17">
        <v>0.29948450464014398</v>
      </c>
      <c r="L11" s="17">
        <v>0.36160965308569798</v>
      </c>
      <c r="M11" s="17"/>
      <c r="N11" s="17">
        <v>0.20698983721019501</v>
      </c>
      <c r="O11" s="17">
        <v>0.27352415849801798</v>
      </c>
      <c r="P11" s="17">
        <v>0.34571059041873597</v>
      </c>
      <c r="Q11" s="17">
        <v>0.33543317784379301</v>
      </c>
      <c r="R11" s="17"/>
      <c r="S11" s="17">
        <v>0.22514064981690601</v>
      </c>
      <c r="T11" s="17">
        <v>0.30598718811776299</v>
      </c>
      <c r="U11" s="17">
        <v>0.275085679732266</v>
      </c>
      <c r="V11" s="17">
        <v>0.331643398425712</v>
      </c>
      <c r="W11" s="17">
        <v>0.29446976680007397</v>
      </c>
      <c r="X11" s="17">
        <v>0.23432404839809401</v>
      </c>
      <c r="Y11" s="17">
        <v>0.32264468381513001</v>
      </c>
      <c r="Z11" s="17">
        <v>0.24328515278901</v>
      </c>
      <c r="AA11" s="17">
        <v>0.33553170642418201</v>
      </c>
      <c r="AB11" s="17">
        <v>0.28725415993929998</v>
      </c>
      <c r="AC11" s="17">
        <v>0.261289124900425</v>
      </c>
      <c r="AD11" s="17">
        <v>0.258249972260718</v>
      </c>
      <c r="AE11" s="17"/>
      <c r="AF11" s="17">
        <v>0.35655856865401597</v>
      </c>
      <c r="AG11" s="17">
        <v>0.21037114186794501</v>
      </c>
      <c r="AH11" s="17">
        <v>0.35377541952918101</v>
      </c>
      <c r="AI11" s="17"/>
      <c r="AJ11" s="17">
        <v>0.29229809267471102</v>
      </c>
      <c r="AK11" s="17">
        <v>0.25351637273822403</v>
      </c>
      <c r="AL11" s="17">
        <v>0.24732887690035499</v>
      </c>
      <c r="AM11" s="17"/>
      <c r="AN11" s="17">
        <v>0.38448586821331998</v>
      </c>
      <c r="AO11" s="17">
        <v>0.23821622956587499</v>
      </c>
      <c r="AP11" s="17">
        <v>0.24188622272503399</v>
      </c>
      <c r="AQ11" s="17">
        <v>0.21818772564827499</v>
      </c>
      <c r="AR11" s="17">
        <v>0.23483371730219499</v>
      </c>
      <c r="AS11" s="17"/>
      <c r="AT11" s="17">
        <v>0.29300403975758299</v>
      </c>
      <c r="AU11" s="17">
        <v>0.24039301220662901</v>
      </c>
      <c r="AV11" s="17"/>
      <c r="AW11" s="17">
        <v>0.25124409740314302</v>
      </c>
      <c r="AX11" s="17">
        <v>0.23009812443802899</v>
      </c>
      <c r="AY11" s="17">
        <v>0.33948808397577601</v>
      </c>
    </row>
    <row r="12" spans="2:51">
      <c r="B12" s="18" t="s">
        <v>136</v>
      </c>
      <c r="C12" s="17">
        <v>6.8764411467343994E-2</v>
      </c>
      <c r="D12" s="17">
        <v>6.6881279556479406E-2</v>
      </c>
      <c r="E12" s="17">
        <v>7.0879830948344894E-2</v>
      </c>
      <c r="F12" s="17"/>
      <c r="G12" s="17">
        <v>4.3608986734358098E-2</v>
      </c>
      <c r="H12" s="17">
        <v>7.0083736930498006E-2</v>
      </c>
      <c r="I12" s="17">
        <v>9.0518758518140202E-2</v>
      </c>
      <c r="J12" s="17">
        <v>5.00172705152125E-2</v>
      </c>
      <c r="K12" s="17">
        <v>5.7519146796750499E-2</v>
      </c>
      <c r="L12" s="17">
        <v>8.3383875791691195E-2</v>
      </c>
      <c r="M12" s="17"/>
      <c r="N12" s="17">
        <v>6.7321221023343897E-2</v>
      </c>
      <c r="O12" s="17">
        <v>7.0698607242065795E-2</v>
      </c>
      <c r="P12" s="17">
        <v>7.5178801042557197E-2</v>
      </c>
      <c r="Q12" s="17">
        <v>6.5229114881936404E-2</v>
      </c>
      <c r="R12" s="17"/>
      <c r="S12" s="17">
        <v>4.6199126675662901E-2</v>
      </c>
      <c r="T12" s="17">
        <v>7.3776415302843706E-2</v>
      </c>
      <c r="U12" s="17">
        <v>8.3665760466974701E-2</v>
      </c>
      <c r="V12" s="17">
        <v>6.8237065167239694E-2</v>
      </c>
      <c r="W12" s="17">
        <v>8.1510591201657698E-2</v>
      </c>
      <c r="X12" s="17">
        <v>7.3014672737828995E-2</v>
      </c>
      <c r="Y12" s="17">
        <v>8.3698349076120601E-2</v>
      </c>
      <c r="Z12" s="17">
        <v>9.1259000534039597E-2</v>
      </c>
      <c r="AA12" s="17">
        <v>4.2564457683457201E-2</v>
      </c>
      <c r="AB12" s="17">
        <v>6.8028380180315498E-2</v>
      </c>
      <c r="AC12" s="17">
        <v>0.124202959610399</v>
      </c>
      <c r="AD12" s="17">
        <v>2.6720224712397201E-2</v>
      </c>
      <c r="AE12" s="17"/>
      <c r="AF12" s="17">
        <v>9.7222570857846899E-2</v>
      </c>
      <c r="AG12" s="17">
        <v>5.4143413058378102E-2</v>
      </c>
      <c r="AH12" s="17">
        <v>4.3023802384262698E-2</v>
      </c>
      <c r="AI12" s="17"/>
      <c r="AJ12" s="17">
        <v>0.13088521454984001</v>
      </c>
      <c r="AK12" s="17">
        <v>4.8876937215917099E-2</v>
      </c>
      <c r="AL12" s="17">
        <v>2.3523695477966001E-2</v>
      </c>
      <c r="AM12" s="17"/>
      <c r="AN12" s="17">
        <v>6.9759659636830798E-2</v>
      </c>
      <c r="AO12" s="17">
        <v>7.0720019987736304E-2</v>
      </c>
      <c r="AP12" s="17">
        <v>6.8451955762492495E-2</v>
      </c>
      <c r="AQ12" s="17">
        <v>2.6629838962651E-2</v>
      </c>
      <c r="AR12" s="17">
        <v>0</v>
      </c>
      <c r="AS12" s="17"/>
      <c r="AT12" s="17">
        <v>6.2625040854283498E-2</v>
      </c>
      <c r="AU12" s="17">
        <v>0.118074510996278</v>
      </c>
      <c r="AV12" s="17"/>
      <c r="AW12" s="17">
        <v>7.1348091739587505E-2</v>
      </c>
      <c r="AX12" s="17">
        <v>5.5744630413386703E-2</v>
      </c>
      <c r="AY12" s="17">
        <v>6.9270584834632096E-2</v>
      </c>
    </row>
    <row r="13" spans="2:51">
      <c r="B13" s="18" t="s">
        <v>137</v>
      </c>
      <c r="C13" s="17">
        <v>3.9897272057038698E-2</v>
      </c>
      <c r="D13" s="17">
        <v>5.0473293868479797E-2</v>
      </c>
      <c r="E13" s="17">
        <v>3.0182037302853099E-2</v>
      </c>
      <c r="F13" s="17"/>
      <c r="G13" s="17">
        <v>5.3466148340632701E-2</v>
      </c>
      <c r="H13" s="17">
        <v>4.2294587233474797E-2</v>
      </c>
      <c r="I13" s="17">
        <v>3.4941580964668199E-2</v>
      </c>
      <c r="J13" s="17">
        <v>1.7698698874742701E-2</v>
      </c>
      <c r="K13" s="17">
        <v>5.4097924848205102E-2</v>
      </c>
      <c r="L13" s="17">
        <v>4.3168807414798102E-2</v>
      </c>
      <c r="M13" s="17"/>
      <c r="N13" s="17">
        <v>3.6447778035394E-2</v>
      </c>
      <c r="O13" s="17">
        <v>4.6162657749911497E-2</v>
      </c>
      <c r="P13" s="17">
        <v>2.4481055968771401E-2</v>
      </c>
      <c r="Q13" s="17">
        <v>4.59275374560143E-2</v>
      </c>
      <c r="R13" s="17"/>
      <c r="S13" s="17">
        <v>3.2173839259678302E-2</v>
      </c>
      <c r="T13" s="17">
        <v>3.3829108051975802E-2</v>
      </c>
      <c r="U13" s="17">
        <v>2.1501814364833099E-2</v>
      </c>
      <c r="V13" s="17">
        <v>5.5768926967308702E-2</v>
      </c>
      <c r="W13" s="17">
        <v>3.0702863308963199E-2</v>
      </c>
      <c r="X13" s="17">
        <v>5.41400158120494E-2</v>
      </c>
      <c r="Y13" s="17">
        <v>6.2620844405375603E-2</v>
      </c>
      <c r="Z13" s="17">
        <v>5.3255424815735697E-2</v>
      </c>
      <c r="AA13" s="17">
        <v>3.58904143599479E-2</v>
      </c>
      <c r="AB13" s="17">
        <v>4.03394865313986E-2</v>
      </c>
      <c r="AC13" s="17">
        <v>0</v>
      </c>
      <c r="AD13" s="17">
        <v>5.9115188505334197E-2</v>
      </c>
      <c r="AE13" s="17"/>
      <c r="AF13" s="17">
        <v>6.3208360497955904E-2</v>
      </c>
      <c r="AG13" s="17">
        <v>2.0959702615866199E-2</v>
      </c>
      <c r="AH13" s="17">
        <v>4.5733261397741101E-2</v>
      </c>
      <c r="AI13" s="17"/>
      <c r="AJ13" s="17">
        <v>3.3867618357252403E-2</v>
      </c>
      <c r="AK13" s="17">
        <v>2.8867058297128899E-2</v>
      </c>
      <c r="AL13" s="17">
        <v>1.90148640705383E-2</v>
      </c>
      <c r="AM13" s="17"/>
      <c r="AN13" s="17">
        <v>6.2140709038932901E-2</v>
      </c>
      <c r="AO13" s="17">
        <v>3.40811558147344E-2</v>
      </c>
      <c r="AP13" s="17">
        <v>2.6356288914351201E-2</v>
      </c>
      <c r="AQ13" s="17">
        <v>3.2212697039131599E-2</v>
      </c>
      <c r="AR13" s="17">
        <v>0</v>
      </c>
      <c r="AS13" s="17"/>
      <c r="AT13" s="17">
        <v>3.37460682186531E-2</v>
      </c>
      <c r="AU13" s="17">
        <v>8.7909827756437006E-2</v>
      </c>
      <c r="AV13" s="17"/>
      <c r="AW13" s="17">
        <v>3.6578900991085898E-2</v>
      </c>
      <c r="AX13" s="17">
        <v>4.5007141576746498E-2</v>
      </c>
      <c r="AY13" s="17">
        <v>4.2208860413286399E-2</v>
      </c>
    </row>
    <row r="14" spans="2:51">
      <c r="B14" s="18" t="s">
        <v>119</v>
      </c>
      <c r="C14" s="17">
        <v>5.8209472670969098E-2</v>
      </c>
      <c r="D14" s="17">
        <v>4.5031344176128502E-2</v>
      </c>
      <c r="E14" s="17">
        <v>7.0863482740188194E-2</v>
      </c>
      <c r="F14" s="17"/>
      <c r="G14" s="17">
        <v>2.70284059605813E-2</v>
      </c>
      <c r="H14" s="17">
        <v>3.6889760737433303E-2</v>
      </c>
      <c r="I14" s="17">
        <v>0.114838619601892</v>
      </c>
      <c r="J14" s="17">
        <v>6.8280601503158594E-2</v>
      </c>
      <c r="K14" s="17">
        <v>5.05355719579225E-2</v>
      </c>
      <c r="L14" s="17">
        <v>4.1418495499076002E-2</v>
      </c>
      <c r="M14" s="17"/>
      <c r="N14" s="17">
        <v>2.6391449131070301E-2</v>
      </c>
      <c r="O14" s="17">
        <v>6.1212607693617797E-2</v>
      </c>
      <c r="P14" s="17">
        <v>4.6275284901823303E-2</v>
      </c>
      <c r="Q14" s="17">
        <v>9.4519834407853207E-2</v>
      </c>
      <c r="R14" s="17"/>
      <c r="S14" s="17">
        <v>5.0543172972535799E-2</v>
      </c>
      <c r="T14" s="17">
        <v>4.1094044639828103E-2</v>
      </c>
      <c r="U14" s="17">
        <v>2.7911855282875101E-2</v>
      </c>
      <c r="V14" s="17">
        <v>4.3690274850966701E-2</v>
      </c>
      <c r="W14" s="17">
        <v>5.37138765909232E-2</v>
      </c>
      <c r="X14" s="17">
        <v>7.5327029290504402E-2</v>
      </c>
      <c r="Y14" s="17">
        <v>3.02385140824417E-2</v>
      </c>
      <c r="Z14" s="17">
        <v>6.01808851929359E-2</v>
      </c>
      <c r="AA14" s="17">
        <v>6.8025717087274507E-2</v>
      </c>
      <c r="AB14" s="17">
        <v>9.9273102473731306E-2</v>
      </c>
      <c r="AC14" s="17">
        <v>6.3531446780212303E-2</v>
      </c>
      <c r="AD14" s="17">
        <v>0.15834423645573301</v>
      </c>
      <c r="AE14" s="17"/>
      <c r="AF14" s="17">
        <v>6.7712889605131998E-2</v>
      </c>
      <c r="AG14" s="17">
        <v>5.6802025367463302E-2</v>
      </c>
      <c r="AH14" s="17">
        <v>4.4754750858083003E-2</v>
      </c>
      <c r="AI14" s="17"/>
      <c r="AJ14" s="17">
        <v>5.1455362334175997E-2</v>
      </c>
      <c r="AK14" s="17">
        <v>3.2549898953859097E-2</v>
      </c>
      <c r="AL14" s="17">
        <v>4.7242423569958197E-2</v>
      </c>
      <c r="AM14" s="17"/>
      <c r="AN14" s="17">
        <v>7.4974590207881997E-2</v>
      </c>
      <c r="AO14" s="17">
        <v>7.8043553124425902E-2</v>
      </c>
      <c r="AP14" s="17">
        <v>4.5263096885005003E-2</v>
      </c>
      <c r="AQ14" s="17">
        <v>2.9253396032634001E-2</v>
      </c>
      <c r="AR14" s="17">
        <v>5.4889320617807998E-2</v>
      </c>
      <c r="AS14" s="17"/>
      <c r="AT14" s="17">
        <v>5.7449800051125002E-2</v>
      </c>
      <c r="AU14" s="17">
        <v>4.8796746030195799E-2</v>
      </c>
      <c r="AV14" s="17"/>
      <c r="AW14" s="17">
        <v>2.97605809241435E-2</v>
      </c>
      <c r="AX14" s="17">
        <v>1.5976232985597801E-2</v>
      </c>
      <c r="AY14" s="17">
        <v>9.9971847855771706E-2</v>
      </c>
    </row>
    <row r="15" spans="2:51">
      <c r="B15" s="18" t="s">
        <v>138</v>
      </c>
      <c r="C15" s="21">
        <v>0.54654490682158396</v>
      </c>
      <c r="D15" s="21">
        <v>0.58150687749826002</v>
      </c>
      <c r="E15" s="21">
        <v>0.51145382628184999</v>
      </c>
      <c r="F15" s="21"/>
      <c r="G15" s="21">
        <v>0.64776094289705599</v>
      </c>
      <c r="H15" s="21">
        <v>0.62654988379969301</v>
      </c>
      <c r="I15" s="21">
        <v>0.55334579025083297</v>
      </c>
      <c r="J15" s="21">
        <v>0.51438991594695904</v>
      </c>
      <c r="K15" s="21">
        <v>0.53836285175697796</v>
      </c>
      <c r="L15" s="21">
        <v>0.47041916820873703</v>
      </c>
      <c r="M15" s="21"/>
      <c r="N15" s="21">
        <v>0.66284971459999698</v>
      </c>
      <c r="O15" s="21">
        <v>0.54840196881638703</v>
      </c>
      <c r="P15" s="21">
        <v>0.50835426766811198</v>
      </c>
      <c r="Q15" s="21">
        <v>0.45889033541040303</v>
      </c>
      <c r="R15" s="21"/>
      <c r="S15" s="21">
        <v>0.64594321127521603</v>
      </c>
      <c r="T15" s="21">
        <v>0.54531324388758995</v>
      </c>
      <c r="U15" s="21">
        <v>0.59183489015305102</v>
      </c>
      <c r="V15" s="21">
        <v>0.50066033458877301</v>
      </c>
      <c r="W15" s="21">
        <v>0.53960290209838202</v>
      </c>
      <c r="X15" s="21">
        <v>0.563194233761523</v>
      </c>
      <c r="Y15" s="21">
        <v>0.50079760862093203</v>
      </c>
      <c r="Z15" s="21">
        <v>0.55201953666827897</v>
      </c>
      <c r="AA15" s="21">
        <v>0.51798770444513798</v>
      </c>
      <c r="AB15" s="21">
        <v>0.50510487087525502</v>
      </c>
      <c r="AC15" s="21">
        <v>0.550976468708964</v>
      </c>
      <c r="AD15" s="21">
        <v>0.497570378065817</v>
      </c>
      <c r="AE15" s="21"/>
      <c r="AF15" s="21">
        <v>0.41529761038504998</v>
      </c>
      <c r="AG15" s="21">
        <v>0.65772371709034805</v>
      </c>
      <c r="AH15" s="21">
        <v>0.512712765830733</v>
      </c>
      <c r="AI15" s="21"/>
      <c r="AJ15" s="21">
        <v>0.49149371208402098</v>
      </c>
      <c r="AK15" s="21">
        <v>0.63618973279487101</v>
      </c>
      <c r="AL15" s="21">
        <v>0.66289013998118296</v>
      </c>
      <c r="AM15" s="21"/>
      <c r="AN15" s="21">
        <v>0.40863917290303398</v>
      </c>
      <c r="AO15" s="21">
        <v>0.57893904150722897</v>
      </c>
      <c r="AP15" s="21">
        <v>0.61804243571311701</v>
      </c>
      <c r="AQ15" s="21">
        <v>0.69371634231730805</v>
      </c>
      <c r="AR15" s="21">
        <v>0.71027696207999702</v>
      </c>
      <c r="AS15" s="21"/>
      <c r="AT15" s="21">
        <v>0.55317505111835596</v>
      </c>
      <c r="AU15" s="21">
        <v>0.50482590301046004</v>
      </c>
      <c r="AV15" s="21"/>
      <c r="AW15" s="21">
        <v>0.61106832894204</v>
      </c>
      <c r="AX15" s="21">
        <v>0.65317387058623999</v>
      </c>
      <c r="AY15" s="21">
        <v>0.449060622920534</v>
      </c>
    </row>
    <row r="16" spans="2:51">
      <c r="B16" s="18" t="s">
        <v>139</v>
      </c>
      <c r="C16" s="21">
        <v>0.108661683524383</v>
      </c>
      <c r="D16" s="21">
        <v>0.117354573424959</v>
      </c>
      <c r="E16" s="21">
        <v>0.10106186825119801</v>
      </c>
      <c r="F16" s="21"/>
      <c r="G16" s="21">
        <v>9.7075135074990798E-2</v>
      </c>
      <c r="H16" s="21">
        <v>0.112378324163973</v>
      </c>
      <c r="I16" s="21">
        <v>0.12546033948280799</v>
      </c>
      <c r="J16" s="21">
        <v>6.7715969389955194E-2</v>
      </c>
      <c r="K16" s="21">
        <v>0.111617071644956</v>
      </c>
      <c r="L16" s="21">
        <v>0.12655268320648899</v>
      </c>
      <c r="M16" s="21"/>
      <c r="N16" s="21">
        <v>0.103768999058738</v>
      </c>
      <c r="O16" s="21">
        <v>0.11686126499197701</v>
      </c>
      <c r="P16" s="21">
        <v>9.9659857011328595E-2</v>
      </c>
      <c r="Q16" s="21">
        <v>0.111156652337951</v>
      </c>
      <c r="R16" s="21"/>
      <c r="S16" s="21">
        <v>7.8372965935341293E-2</v>
      </c>
      <c r="T16" s="21">
        <v>0.10760552335482</v>
      </c>
      <c r="U16" s="21">
        <v>0.105167574831808</v>
      </c>
      <c r="V16" s="21">
        <v>0.12400599213454799</v>
      </c>
      <c r="W16" s="21">
        <v>0.11221345451062099</v>
      </c>
      <c r="X16" s="21">
        <v>0.12715468854987799</v>
      </c>
      <c r="Y16" s="21">
        <v>0.146319193481496</v>
      </c>
      <c r="Z16" s="21">
        <v>0.14451442534977499</v>
      </c>
      <c r="AA16" s="21">
        <v>7.8454872043405205E-2</v>
      </c>
      <c r="AB16" s="21">
        <v>0.108367866711714</v>
      </c>
      <c r="AC16" s="21">
        <v>0.124202959610399</v>
      </c>
      <c r="AD16" s="21">
        <v>8.5835413217731402E-2</v>
      </c>
      <c r="AE16" s="21"/>
      <c r="AF16" s="21">
        <v>0.160430931355803</v>
      </c>
      <c r="AG16" s="21">
        <v>7.5103115674244297E-2</v>
      </c>
      <c r="AH16" s="21">
        <v>8.8757063782003806E-2</v>
      </c>
      <c r="AI16" s="21"/>
      <c r="AJ16" s="21">
        <v>0.164752832907092</v>
      </c>
      <c r="AK16" s="21">
        <v>7.7743995513046005E-2</v>
      </c>
      <c r="AL16" s="21">
        <v>4.2538559548504301E-2</v>
      </c>
      <c r="AM16" s="21"/>
      <c r="AN16" s="21">
        <v>0.13190036867576399</v>
      </c>
      <c r="AO16" s="21">
        <v>0.104801175802471</v>
      </c>
      <c r="AP16" s="21">
        <v>9.4808244676843706E-2</v>
      </c>
      <c r="AQ16" s="21">
        <v>5.8842536001782603E-2</v>
      </c>
      <c r="AR16" s="21">
        <v>0</v>
      </c>
      <c r="AS16" s="21"/>
      <c r="AT16" s="21">
        <v>9.6371109072936598E-2</v>
      </c>
      <c r="AU16" s="21">
        <v>0.20598433875271499</v>
      </c>
      <c r="AV16" s="21"/>
      <c r="AW16" s="21">
        <v>0.10792699273067299</v>
      </c>
      <c r="AX16" s="21">
        <v>0.10075177199013299</v>
      </c>
      <c r="AY16" s="21">
        <v>0.111479445247919</v>
      </c>
    </row>
    <row r="17" spans="2:51">
      <c r="B17" s="18" t="s">
        <v>140</v>
      </c>
      <c r="C17" s="22">
        <v>0.43788322329720097</v>
      </c>
      <c r="D17" s="22">
        <v>0.46415230407330099</v>
      </c>
      <c r="E17" s="22">
        <v>0.41039195803065198</v>
      </c>
      <c r="F17" s="22"/>
      <c r="G17" s="22">
        <v>0.550685807822065</v>
      </c>
      <c r="H17" s="22">
        <v>0.51417155963572003</v>
      </c>
      <c r="I17" s="22">
        <v>0.42788545076802498</v>
      </c>
      <c r="J17" s="22">
        <v>0.44667394655700399</v>
      </c>
      <c r="K17" s="22">
        <v>0.42674578011202202</v>
      </c>
      <c r="L17" s="22">
        <v>0.34386648500224698</v>
      </c>
      <c r="M17" s="22"/>
      <c r="N17" s="22">
        <v>0.55908071554125904</v>
      </c>
      <c r="O17" s="22">
        <v>0.43154070382441001</v>
      </c>
      <c r="P17" s="22">
        <v>0.40869441065678302</v>
      </c>
      <c r="Q17" s="22">
        <v>0.347733683072452</v>
      </c>
      <c r="R17" s="22"/>
      <c r="S17" s="22">
        <v>0.56757024533987499</v>
      </c>
      <c r="T17" s="22">
        <v>0.43770772053277002</v>
      </c>
      <c r="U17" s="22">
        <v>0.48666731532124302</v>
      </c>
      <c r="V17" s="22">
        <v>0.37665434245422402</v>
      </c>
      <c r="W17" s="22">
        <v>0.42738944758776098</v>
      </c>
      <c r="X17" s="22">
        <v>0.43603954521164501</v>
      </c>
      <c r="Y17" s="22">
        <v>0.35447841513943601</v>
      </c>
      <c r="Z17" s="22">
        <v>0.40750511131850398</v>
      </c>
      <c r="AA17" s="22">
        <v>0.43953283240173302</v>
      </c>
      <c r="AB17" s="22">
        <v>0.39673700416354102</v>
      </c>
      <c r="AC17" s="22">
        <v>0.42677350909856498</v>
      </c>
      <c r="AD17" s="22">
        <v>0.41173496484808603</v>
      </c>
      <c r="AE17" s="22"/>
      <c r="AF17" s="22">
        <v>0.25486667902924698</v>
      </c>
      <c r="AG17" s="22">
        <v>0.58262060141610394</v>
      </c>
      <c r="AH17" s="22">
        <v>0.42395570204872901</v>
      </c>
      <c r="AI17" s="22"/>
      <c r="AJ17" s="22">
        <v>0.32674087917692901</v>
      </c>
      <c r="AK17" s="22">
        <v>0.55844573728182501</v>
      </c>
      <c r="AL17" s="22">
        <v>0.62035158043267902</v>
      </c>
      <c r="AM17" s="22"/>
      <c r="AN17" s="22">
        <v>0.27673880422727098</v>
      </c>
      <c r="AO17" s="22">
        <v>0.47413786570475802</v>
      </c>
      <c r="AP17" s="22">
        <v>0.523234191036274</v>
      </c>
      <c r="AQ17" s="22">
        <v>0.63487380631552603</v>
      </c>
      <c r="AR17" s="22">
        <v>0.71027696207999702</v>
      </c>
      <c r="AS17" s="22"/>
      <c r="AT17" s="22">
        <v>0.45680394204541902</v>
      </c>
      <c r="AU17" s="22">
        <v>0.298841564257745</v>
      </c>
      <c r="AV17" s="22"/>
      <c r="AW17" s="22">
        <v>0.50314133621136703</v>
      </c>
      <c r="AX17" s="22">
        <v>0.55242209859610703</v>
      </c>
      <c r="AY17" s="22">
        <v>0.33758117767261497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781</v>
      </c>
      <c r="E2" s="32"/>
      <c r="F2" s="32"/>
      <c r="G2" s="32"/>
    </row>
    <row r="6" spans="2:7" ht="50.1" customHeight="1">
      <c r="B6" s="20" t="s">
        <v>70</v>
      </c>
      <c r="C6" s="20" t="s">
        <v>699</v>
      </c>
      <c r="D6" s="20" t="s">
        <v>782</v>
      </c>
      <c r="E6" s="20" t="s">
        <v>700</v>
      </c>
      <c r="F6" s="20" t="s">
        <v>783</v>
      </c>
    </row>
    <row r="7" spans="2:7">
      <c r="B7" s="18" t="s">
        <v>133</v>
      </c>
      <c r="C7" s="17">
        <v>0.242043825422561</v>
      </c>
      <c r="D7" s="17">
        <v>0.290715308238716</v>
      </c>
      <c r="E7" s="17">
        <v>0.248204379335113</v>
      </c>
      <c r="F7" s="17">
        <v>8.3680618621832903E-2</v>
      </c>
    </row>
    <row r="8" spans="2:7">
      <c r="B8" s="18" t="s">
        <v>134</v>
      </c>
      <c r="C8" s="17">
        <v>0.41801194793251101</v>
      </c>
      <c r="D8" s="17">
        <v>0.408668389219568</v>
      </c>
      <c r="E8" s="17">
        <v>0.41595687859915398</v>
      </c>
      <c r="F8" s="17">
        <v>0.162312100486174</v>
      </c>
    </row>
    <row r="9" spans="2:7">
      <c r="B9" s="18" t="s">
        <v>135</v>
      </c>
      <c r="C9" s="17">
        <v>0.22003191958978</v>
      </c>
      <c r="D9" s="17">
        <v>0.17771901373412399</v>
      </c>
      <c r="E9" s="17">
        <v>0.191159932170959</v>
      </c>
      <c r="F9" s="17">
        <v>0.23795314796518</v>
      </c>
    </row>
    <row r="10" spans="2:7">
      <c r="B10" s="18" t="s">
        <v>136</v>
      </c>
      <c r="C10" s="17">
        <v>5.4941418871980903E-2</v>
      </c>
      <c r="D10" s="17">
        <v>4.85760844806934E-2</v>
      </c>
      <c r="E10" s="17">
        <v>7.8047563362945799E-2</v>
      </c>
      <c r="F10" s="17">
        <v>0.247721492184274</v>
      </c>
    </row>
    <row r="11" spans="2:7">
      <c r="B11" s="18" t="s">
        <v>137</v>
      </c>
      <c r="C11" s="17">
        <v>2.16042050196006E-2</v>
      </c>
      <c r="D11" s="17">
        <v>3.0016726978712799E-2</v>
      </c>
      <c r="E11" s="17">
        <v>3.61522732073572E-2</v>
      </c>
      <c r="F11" s="17">
        <v>0.21438324409720799</v>
      </c>
    </row>
    <row r="12" spans="2:7">
      <c r="B12" s="18" t="s">
        <v>119</v>
      </c>
      <c r="C12" s="17">
        <v>4.3366683163565997E-2</v>
      </c>
      <c r="D12" s="17">
        <v>4.43044773481861E-2</v>
      </c>
      <c r="E12" s="17">
        <v>3.0478973324471099E-2</v>
      </c>
      <c r="F12" s="17">
        <v>5.3949396645329599E-2</v>
      </c>
    </row>
    <row r="13" spans="2:7">
      <c r="B13" s="23" t="s">
        <v>138</v>
      </c>
      <c r="C13" s="21">
        <v>0.66005577335507204</v>
      </c>
      <c r="D13" s="21">
        <v>0.69938369745828399</v>
      </c>
      <c r="E13" s="21">
        <v>0.66416125793426695</v>
      </c>
      <c r="F13" s="21">
        <v>0.24599271910800699</v>
      </c>
    </row>
    <row r="14" spans="2:7">
      <c r="B14" s="23" t="s">
        <v>139</v>
      </c>
      <c r="C14" s="21">
        <v>7.6545623891581496E-2</v>
      </c>
      <c r="D14" s="21">
        <v>7.8592811459406206E-2</v>
      </c>
      <c r="E14" s="21">
        <v>0.114199836570303</v>
      </c>
      <c r="F14" s="21">
        <v>0.46210473628148302</v>
      </c>
    </row>
    <row r="15" spans="2:7">
      <c r="B15" s="23" t="s">
        <v>140</v>
      </c>
      <c r="C15" s="22">
        <v>0.583510149463491</v>
      </c>
      <c r="D15" s="22">
        <v>0.62079088599887799</v>
      </c>
      <c r="E15" s="22">
        <v>0.54996142136396398</v>
      </c>
      <c r="F15" s="22">
        <v>-0.216112017173475</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1047</v>
      </c>
      <c r="D7" s="10">
        <v>533</v>
      </c>
      <c r="E7" s="10">
        <v>511</v>
      </c>
      <c r="F7" s="10"/>
      <c r="G7" s="10">
        <v>95</v>
      </c>
      <c r="H7" s="10">
        <v>129</v>
      </c>
      <c r="I7" s="10">
        <v>158</v>
      </c>
      <c r="J7" s="10">
        <v>183</v>
      </c>
      <c r="K7" s="10">
        <v>200</v>
      </c>
      <c r="L7" s="10">
        <v>282</v>
      </c>
      <c r="M7" s="10"/>
      <c r="N7" s="10">
        <v>304</v>
      </c>
      <c r="O7" s="10">
        <v>309</v>
      </c>
      <c r="P7" s="10">
        <v>179</v>
      </c>
      <c r="Q7" s="10">
        <v>249</v>
      </c>
      <c r="R7" s="10"/>
      <c r="S7" s="10">
        <v>107</v>
      </c>
      <c r="T7" s="10">
        <v>155</v>
      </c>
      <c r="U7" s="10">
        <v>108</v>
      </c>
      <c r="V7" s="10">
        <v>91</v>
      </c>
      <c r="W7" s="10">
        <v>77</v>
      </c>
      <c r="X7" s="10">
        <v>98</v>
      </c>
      <c r="Y7" s="10">
        <v>83</v>
      </c>
      <c r="Z7" s="10">
        <v>35</v>
      </c>
      <c r="AA7" s="10">
        <v>121</v>
      </c>
      <c r="AB7" s="10">
        <v>92</v>
      </c>
      <c r="AC7" s="10">
        <v>56</v>
      </c>
      <c r="AD7" s="10">
        <v>24</v>
      </c>
      <c r="AE7" s="10"/>
      <c r="AF7" s="10">
        <v>446</v>
      </c>
      <c r="AG7" s="10">
        <v>431</v>
      </c>
      <c r="AH7" s="10">
        <v>104</v>
      </c>
      <c r="AI7" s="10"/>
      <c r="AJ7" s="10">
        <v>247</v>
      </c>
      <c r="AK7" s="10">
        <v>329</v>
      </c>
      <c r="AL7" s="10">
        <v>101</v>
      </c>
      <c r="AM7" s="10"/>
      <c r="AN7" s="10">
        <v>214</v>
      </c>
      <c r="AO7" s="10">
        <v>187</v>
      </c>
      <c r="AP7" s="10">
        <v>258</v>
      </c>
      <c r="AQ7" s="10">
        <v>102</v>
      </c>
      <c r="AR7" s="10">
        <v>20</v>
      </c>
      <c r="AS7" s="10"/>
      <c r="AT7" s="10">
        <v>956</v>
      </c>
      <c r="AU7" s="10">
        <v>85</v>
      </c>
      <c r="AV7" s="10"/>
      <c r="AW7" s="10">
        <v>518</v>
      </c>
      <c r="AX7" s="10">
        <v>100</v>
      </c>
      <c r="AY7" s="10">
        <v>429</v>
      </c>
    </row>
    <row r="8" spans="2:51" ht="30" customHeight="1">
      <c r="B8" s="11" t="s">
        <v>112</v>
      </c>
      <c r="C8" s="11">
        <v>1048</v>
      </c>
      <c r="D8" s="11">
        <v>551</v>
      </c>
      <c r="E8" s="11">
        <v>494</v>
      </c>
      <c r="F8" s="11"/>
      <c r="G8" s="11">
        <v>113</v>
      </c>
      <c r="H8" s="11">
        <v>159</v>
      </c>
      <c r="I8" s="11">
        <v>181</v>
      </c>
      <c r="J8" s="11">
        <v>182</v>
      </c>
      <c r="K8" s="11">
        <v>164</v>
      </c>
      <c r="L8" s="11">
        <v>250</v>
      </c>
      <c r="M8" s="11"/>
      <c r="N8" s="11">
        <v>278</v>
      </c>
      <c r="O8" s="11">
        <v>285</v>
      </c>
      <c r="P8" s="11">
        <v>211</v>
      </c>
      <c r="Q8" s="11">
        <v>267</v>
      </c>
      <c r="R8" s="11"/>
      <c r="S8" s="11">
        <v>131</v>
      </c>
      <c r="T8" s="11">
        <v>146</v>
      </c>
      <c r="U8" s="11">
        <v>92</v>
      </c>
      <c r="V8" s="11">
        <v>97</v>
      </c>
      <c r="W8" s="11">
        <v>76</v>
      </c>
      <c r="X8" s="11">
        <v>106</v>
      </c>
      <c r="Y8" s="11">
        <v>80</v>
      </c>
      <c r="Z8" s="11">
        <v>30</v>
      </c>
      <c r="AA8" s="11">
        <v>114</v>
      </c>
      <c r="AB8" s="11">
        <v>94</v>
      </c>
      <c r="AC8" s="11">
        <v>57</v>
      </c>
      <c r="AD8" s="11">
        <v>25</v>
      </c>
      <c r="AE8" s="11"/>
      <c r="AF8" s="11">
        <v>430</v>
      </c>
      <c r="AG8" s="11">
        <v>427</v>
      </c>
      <c r="AH8" s="11">
        <v>115</v>
      </c>
      <c r="AI8" s="11"/>
      <c r="AJ8" s="11">
        <v>236</v>
      </c>
      <c r="AK8" s="11">
        <v>342</v>
      </c>
      <c r="AL8" s="11">
        <v>95</v>
      </c>
      <c r="AM8" s="11"/>
      <c r="AN8" s="11">
        <v>216</v>
      </c>
      <c r="AO8" s="11">
        <v>192</v>
      </c>
      <c r="AP8" s="11">
        <v>258</v>
      </c>
      <c r="AQ8" s="11">
        <v>98</v>
      </c>
      <c r="AR8" s="11">
        <v>20</v>
      </c>
      <c r="AS8" s="11"/>
      <c r="AT8" s="11">
        <v>938</v>
      </c>
      <c r="AU8" s="11">
        <v>104</v>
      </c>
      <c r="AV8" s="11"/>
      <c r="AW8" s="11">
        <v>500</v>
      </c>
      <c r="AX8" s="11">
        <v>104</v>
      </c>
      <c r="AY8" s="11">
        <v>443</v>
      </c>
    </row>
    <row r="9" spans="2:51">
      <c r="B9" s="18" t="s">
        <v>133</v>
      </c>
      <c r="C9" s="17">
        <v>0.290715308238716</v>
      </c>
      <c r="D9" s="17">
        <v>0.28501076874118503</v>
      </c>
      <c r="E9" s="17">
        <v>0.29900517178619601</v>
      </c>
      <c r="F9" s="17"/>
      <c r="G9" s="17">
        <v>0.26858525387801402</v>
      </c>
      <c r="H9" s="17">
        <v>0.316394265611317</v>
      </c>
      <c r="I9" s="17">
        <v>0.26534845369518401</v>
      </c>
      <c r="J9" s="17">
        <v>0.26549187750758202</v>
      </c>
      <c r="K9" s="17">
        <v>0.29655737322846198</v>
      </c>
      <c r="L9" s="17">
        <v>0.31728519069264499</v>
      </c>
      <c r="M9" s="17"/>
      <c r="N9" s="17">
        <v>0.31324463081517201</v>
      </c>
      <c r="O9" s="17">
        <v>0.303245520397872</v>
      </c>
      <c r="P9" s="17">
        <v>0.24698376569010999</v>
      </c>
      <c r="Q9" s="17">
        <v>0.28853567262917801</v>
      </c>
      <c r="R9" s="17"/>
      <c r="S9" s="17">
        <v>0.35895126689308399</v>
      </c>
      <c r="T9" s="17">
        <v>0.25915583891912403</v>
      </c>
      <c r="U9" s="17">
        <v>0.29548960237593302</v>
      </c>
      <c r="V9" s="17">
        <v>0.306723451464955</v>
      </c>
      <c r="W9" s="17">
        <v>0.27658269807196401</v>
      </c>
      <c r="X9" s="17">
        <v>0.24164426600753</v>
      </c>
      <c r="Y9" s="17">
        <v>0.31255556166515203</v>
      </c>
      <c r="Z9" s="17">
        <v>0.368575999749433</v>
      </c>
      <c r="AA9" s="17">
        <v>0.25048225983530598</v>
      </c>
      <c r="AB9" s="17">
        <v>0.33196437621032499</v>
      </c>
      <c r="AC9" s="17">
        <v>0.217023890597905</v>
      </c>
      <c r="AD9" s="17">
        <v>0.31932470700421001</v>
      </c>
      <c r="AE9" s="17"/>
      <c r="AF9" s="17">
        <v>0.26534001829291598</v>
      </c>
      <c r="AG9" s="17">
        <v>0.33451223844175898</v>
      </c>
      <c r="AH9" s="17">
        <v>0.24429823551711399</v>
      </c>
      <c r="AI9" s="17"/>
      <c r="AJ9" s="17">
        <v>0.24963745059056799</v>
      </c>
      <c r="AK9" s="17">
        <v>0.34314507988965698</v>
      </c>
      <c r="AL9" s="17">
        <v>0.29909264686654802</v>
      </c>
      <c r="AM9" s="17"/>
      <c r="AN9" s="17">
        <v>0.26610807950198401</v>
      </c>
      <c r="AO9" s="17">
        <v>0.293552856827688</v>
      </c>
      <c r="AP9" s="17">
        <v>0.30774704591000501</v>
      </c>
      <c r="AQ9" s="17">
        <v>0.319139880858617</v>
      </c>
      <c r="AR9" s="17">
        <v>0.175736069680104</v>
      </c>
      <c r="AS9" s="17"/>
      <c r="AT9" s="17">
        <v>0.29820615822755298</v>
      </c>
      <c r="AU9" s="17">
        <v>0.24044225284784601</v>
      </c>
      <c r="AV9" s="17"/>
      <c r="AW9" s="17">
        <v>0.30415394627540698</v>
      </c>
      <c r="AX9" s="17">
        <v>0.28023216042236698</v>
      </c>
      <c r="AY9" s="17">
        <v>0.27801740864037</v>
      </c>
    </row>
    <row r="10" spans="2:51">
      <c r="B10" s="18" t="s">
        <v>134</v>
      </c>
      <c r="C10" s="17">
        <v>0.408668389219568</v>
      </c>
      <c r="D10" s="17">
        <v>0.38956159433834697</v>
      </c>
      <c r="E10" s="17">
        <v>0.42849133861384298</v>
      </c>
      <c r="F10" s="17"/>
      <c r="G10" s="17">
        <v>0.373429573416861</v>
      </c>
      <c r="H10" s="17">
        <v>0.406864195401824</v>
      </c>
      <c r="I10" s="17">
        <v>0.43965723806921098</v>
      </c>
      <c r="J10" s="17">
        <v>0.455007424959883</v>
      </c>
      <c r="K10" s="17">
        <v>0.37971694728222399</v>
      </c>
      <c r="L10" s="17">
        <v>0.38859121082813902</v>
      </c>
      <c r="M10" s="17"/>
      <c r="N10" s="17">
        <v>0.43229492407428399</v>
      </c>
      <c r="O10" s="17">
        <v>0.441750071992491</v>
      </c>
      <c r="P10" s="17">
        <v>0.38277897316074</v>
      </c>
      <c r="Q10" s="17">
        <v>0.366404576139509</v>
      </c>
      <c r="R10" s="17"/>
      <c r="S10" s="17">
        <v>0.39389258815303502</v>
      </c>
      <c r="T10" s="17">
        <v>0.40355397288137101</v>
      </c>
      <c r="U10" s="17">
        <v>0.43832438944298302</v>
      </c>
      <c r="V10" s="17">
        <v>0.437483241442092</v>
      </c>
      <c r="W10" s="17">
        <v>0.40386600034540898</v>
      </c>
      <c r="X10" s="17">
        <v>0.44553137399430398</v>
      </c>
      <c r="Y10" s="17">
        <v>0.39983214112041399</v>
      </c>
      <c r="Z10" s="17">
        <v>0.24647343479454101</v>
      </c>
      <c r="AA10" s="17">
        <v>0.40455892484775402</v>
      </c>
      <c r="AB10" s="17">
        <v>0.36158229041965601</v>
      </c>
      <c r="AC10" s="17">
        <v>0.47377522992571702</v>
      </c>
      <c r="AD10" s="17">
        <v>0.42815760582649198</v>
      </c>
      <c r="AE10" s="17"/>
      <c r="AF10" s="17">
        <v>0.38859230365157998</v>
      </c>
      <c r="AG10" s="17">
        <v>0.45297486434578799</v>
      </c>
      <c r="AH10" s="17">
        <v>0.36506550413226102</v>
      </c>
      <c r="AI10" s="17"/>
      <c r="AJ10" s="17">
        <v>0.35080691049347801</v>
      </c>
      <c r="AK10" s="17">
        <v>0.45524808324003402</v>
      </c>
      <c r="AL10" s="17">
        <v>0.46511795360269398</v>
      </c>
      <c r="AM10" s="17"/>
      <c r="AN10" s="17">
        <v>0.405523040963855</v>
      </c>
      <c r="AO10" s="17">
        <v>0.394912508769515</v>
      </c>
      <c r="AP10" s="17">
        <v>0.45511594134705102</v>
      </c>
      <c r="AQ10" s="17">
        <v>0.35104445319518401</v>
      </c>
      <c r="AR10" s="17">
        <v>0.49090083034640702</v>
      </c>
      <c r="AS10" s="17"/>
      <c r="AT10" s="17">
        <v>0.41501810612818202</v>
      </c>
      <c r="AU10" s="17">
        <v>0.37582217370487098</v>
      </c>
      <c r="AV10" s="17"/>
      <c r="AW10" s="17">
        <v>0.411614577715948</v>
      </c>
      <c r="AX10" s="17">
        <v>0.43166312744740398</v>
      </c>
      <c r="AY10" s="17">
        <v>0.39993171905516001</v>
      </c>
    </row>
    <row r="11" spans="2:51">
      <c r="B11" s="18" t="s">
        <v>135</v>
      </c>
      <c r="C11" s="17">
        <v>0.17771901373412399</v>
      </c>
      <c r="D11" s="17">
        <v>0.19321718546625599</v>
      </c>
      <c r="E11" s="17">
        <v>0.161606321966729</v>
      </c>
      <c r="F11" s="17"/>
      <c r="G11" s="17">
        <v>0.19991801758170299</v>
      </c>
      <c r="H11" s="17">
        <v>0.19907862950689201</v>
      </c>
      <c r="I11" s="17">
        <v>0.152963454738891</v>
      </c>
      <c r="J11" s="17">
        <v>0.162303324795596</v>
      </c>
      <c r="K11" s="17">
        <v>0.17411950126026501</v>
      </c>
      <c r="L11" s="17">
        <v>0.185599314559937</v>
      </c>
      <c r="M11" s="17"/>
      <c r="N11" s="17">
        <v>0.17965797898827501</v>
      </c>
      <c r="O11" s="17">
        <v>0.15040059068206199</v>
      </c>
      <c r="P11" s="17">
        <v>0.21753536935913101</v>
      </c>
      <c r="Q11" s="17">
        <v>0.17313092655345699</v>
      </c>
      <c r="R11" s="17"/>
      <c r="S11" s="17">
        <v>0.137229090725074</v>
      </c>
      <c r="T11" s="17">
        <v>0.22369274652176099</v>
      </c>
      <c r="U11" s="17">
        <v>0.16865435799249301</v>
      </c>
      <c r="V11" s="17">
        <v>0.153346297279252</v>
      </c>
      <c r="W11" s="17">
        <v>0.17785893131071401</v>
      </c>
      <c r="X11" s="17">
        <v>0.144439251277069</v>
      </c>
      <c r="Y11" s="17">
        <v>0.172992874993535</v>
      </c>
      <c r="Z11" s="17">
        <v>0.20990152721285299</v>
      </c>
      <c r="AA11" s="17">
        <v>0.207277320510969</v>
      </c>
      <c r="AB11" s="17">
        <v>0.192173228509988</v>
      </c>
      <c r="AC11" s="17">
        <v>0.19893187927248901</v>
      </c>
      <c r="AD11" s="17">
        <v>0.12780814902905599</v>
      </c>
      <c r="AE11" s="17"/>
      <c r="AF11" s="17">
        <v>0.18671586688900499</v>
      </c>
      <c r="AG11" s="17">
        <v>0.14251583466267501</v>
      </c>
      <c r="AH11" s="17">
        <v>0.25006086496732499</v>
      </c>
      <c r="AI11" s="17"/>
      <c r="AJ11" s="17">
        <v>0.22507271514611699</v>
      </c>
      <c r="AK11" s="17">
        <v>0.12969099548113699</v>
      </c>
      <c r="AL11" s="17">
        <v>0.17274787071479</v>
      </c>
      <c r="AM11" s="17"/>
      <c r="AN11" s="17">
        <v>0.16267183618688899</v>
      </c>
      <c r="AO11" s="17">
        <v>0.18693536071289901</v>
      </c>
      <c r="AP11" s="17">
        <v>0.13235005237834299</v>
      </c>
      <c r="AQ11" s="17">
        <v>0.22580900000415199</v>
      </c>
      <c r="AR11" s="17">
        <v>0.23516516200833301</v>
      </c>
      <c r="AS11" s="17"/>
      <c r="AT11" s="17">
        <v>0.17210072255716699</v>
      </c>
      <c r="AU11" s="17">
        <v>0.21796709048020099</v>
      </c>
      <c r="AV11" s="17"/>
      <c r="AW11" s="17">
        <v>0.16631165043497101</v>
      </c>
      <c r="AX11" s="17">
        <v>0.168018574039522</v>
      </c>
      <c r="AY11" s="17">
        <v>0.19287501272680399</v>
      </c>
    </row>
    <row r="12" spans="2:51">
      <c r="B12" s="18" t="s">
        <v>136</v>
      </c>
      <c r="C12" s="17">
        <v>4.85760844806934E-2</v>
      </c>
      <c r="D12" s="17">
        <v>5.15260175198217E-2</v>
      </c>
      <c r="E12" s="17">
        <v>4.5606885445543303E-2</v>
      </c>
      <c r="F12" s="17"/>
      <c r="G12" s="17">
        <v>5.80344246292595E-2</v>
      </c>
      <c r="H12" s="17">
        <v>1.6654918367240399E-2</v>
      </c>
      <c r="I12" s="17">
        <v>3.8979300750384402E-2</v>
      </c>
      <c r="J12" s="17">
        <v>5.0146246853805303E-2</v>
      </c>
      <c r="K12" s="17">
        <v>0.102532686356006</v>
      </c>
      <c r="L12" s="17">
        <v>3.4988765190172903E-2</v>
      </c>
      <c r="M12" s="17"/>
      <c r="N12" s="17">
        <v>4.6181549114928097E-2</v>
      </c>
      <c r="O12" s="17">
        <v>4.9103783281095298E-2</v>
      </c>
      <c r="P12" s="17">
        <v>5.19931693384647E-2</v>
      </c>
      <c r="Q12" s="17">
        <v>4.9029183607022297E-2</v>
      </c>
      <c r="R12" s="17"/>
      <c r="S12" s="17">
        <v>2.42772834504075E-2</v>
      </c>
      <c r="T12" s="17">
        <v>6.4914651530761494E-2</v>
      </c>
      <c r="U12" s="17">
        <v>4.30231143866808E-2</v>
      </c>
      <c r="V12" s="17">
        <v>1.9102101368593999E-2</v>
      </c>
      <c r="W12" s="17">
        <v>4.1064908714479299E-2</v>
      </c>
      <c r="X12" s="17">
        <v>7.3103272568362604E-2</v>
      </c>
      <c r="Y12" s="17">
        <v>3.7197042286439802E-2</v>
      </c>
      <c r="Z12" s="17">
        <v>6.3326111956105505E-2</v>
      </c>
      <c r="AA12" s="17">
        <v>5.5467974398132301E-2</v>
      </c>
      <c r="AB12" s="17">
        <v>6.4661693881880006E-2</v>
      </c>
      <c r="AC12" s="17">
        <v>5.7040964056515098E-2</v>
      </c>
      <c r="AD12" s="17">
        <v>4.04889044411232E-2</v>
      </c>
      <c r="AE12" s="17"/>
      <c r="AF12" s="17">
        <v>7.2686775251484301E-2</v>
      </c>
      <c r="AG12" s="17">
        <v>2.19594702175443E-2</v>
      </c>
      <c r="AH12" s="17">
        <v>5.4567577455307999E-2</v>
      </c>
      <c r="AI12" s="17"/>
      <c r="AJ12" s="17">
        <v>7.6931169109668907E-2</v>
      </c>
      <c r="AK12" s="17">
        <v>3.72172960516019E-2</v>
      </c>
      <c r="AL12" s="17">
        <v>2.3827528534140701E-2</v>
      </c>
      <c r="AM12" s="17"/>
      <c r="AN12" s="17">
        <v>6.0797714587786399E-2</v>
      </c>
      <c r="AO12" s="17">
        <v>3.6210543281676999E-2</v>
      </c>
      <c r="AP12" s="17">
        <v>2.5744513777607399E-2</v>
      </c>
      <c r="AQ12" s="17">
        <v>6.6334237264047899E-2</v>
      </c>
      <c r="AR12" s="17">
        <v>4.1060201403182298E-2</v>
      </c>
      <c r="AS12" s="17"/>
      <c r="AT12" s="17">
        <v>4.56811331252596E-2</v>
      </c>
      <c r="AU12" s="17">
        <v>6.6079383024179802E-2</v>
      </c>
      <c r="AV12" s="17"/>
      <c r="AW12" s="17">
        <v>4.5170397461468698E-2</v>
      </c>
      <c r="AX12" s="17">
        <v>6.0255743207025703E-2</v>
      </c>
      <c r="AY12" s="17">
        <v>4.96704334892576E-2</v>
      </c>
    </row>
    <row r="13" spans="2:51">
      <c r="B13" s="18" t="s">
        <v>137</v>
      </c>
      <c r="C13" s="17">
        <v>3.0016726978712799E-2</v>
      </c>
      <c r="D13" s="17">
        <v>4.2799508934690103E-2</v>
      </c>
      <c r="E13" s="17">
        <v>1.35305778732822E-2</v>
      </c>
      <c r="F13" s="17"/>
      <c r="G13" s="17">
        <v>5.2321323405175799E-2</v>
      </c>
      <c r="H13" s="17">
        <v>0</v>
      </c>
      <c r="I13" s="17">
        <v>3.4444697666939403E-2</v>
      </c>
      <c r="J13" s="17">
        <v>2.95610950956487E-2</v>
      </c>
      <c r="K13" s="17">
        <v>3.0699083502326599E-2</v>
      </c>
      <c r="L13" s="17">
        <v>3.5655424985827702E-2</v>
      </c>
      <c r="M13" s="17"/>
      <c r="N13" s="17">
        <v>1.43231029656415E-2</v>
      </c>
      <c r="O13" s="17">
        <v>2.11882352351348E-2</v>
      </c>
      <c r="P13" s="17">
        <v>3.74772493855298E-2</v>
      </c>
      <c r="Q13" s="17">
        <v>5.0597540771505099E-2</v>
      </c>
      <c r="R13" s="17"/>
      <c r="S13" s="17">
        <v>4.2288526934721599E-2</v>
      </c>
      <c r="T13" s="17">
        <v>2.67033735483478E-2</v>
      </c>
      <c r="U13" s="17">
        <v>2.6038552104860401E-2</v>
      </c>
      <c r="V13" s="17">
        <v>3.1397976437238601E-2</v>
      </c>
      <c r="W13" s="17">
        <v>1.3051770574168601E-2</v>
      </c>
      <c r="X13" s="17">
        <v>2.63285235362411E-2</v>
      </c>
      <c r="Y13" s="17">
        <v>2.0618621027439998E-2</v>
      </c>
      <c r="Z13" s="17">
        <v>8.5181123472261103E-2</v>
      </c>
      <c r="AA13" s="17">
        <v>5.0945774038059097E-2</v>
      </c>
      <c r="AB13" s="17">
        <v>1.33134345447215E-2</v>
      </c>
      <c r="AC13" s="17">
        <v>2.6614018073687101E-2</v>
      </c>
      <c r="AD13" s="17">
        <v>0</v>
      </c>
      <c r="AE13" s="17"/>
      <c r="AF13" s="17">
        <v>4.2928770148872697E-2</v>
      </c>
      <c r="AG13" s="17">
        <v>1.3481874694657101E-2</v>
      </c>
      <c r="AH13" s="17">
        <v>2.0967276700678598E-2</v>
      </c>
      <c r="AI13" s="17"/>
      <c r="AJ13" s="17">
        <v>5.8048744011084799E-2</v>
      </c>
      <c r="AK13" s="17">
        <v>1.6123180311693699E-2</v>
      </c>
      <c r="AL13" s="17">
        <v>0</v>
      </c>
      <c r="AM13" s="17"/>
      <c r="AN13" s="17">
        <v>3.9968567197399399E-2</v>
      </c>
      <c r="AO13" s="17">
        <v>4.39287052839719E-2</v>
      </c>
      <c r="AP13" s="17">
        <v>3.4641005716675E-2</v>
      </c>
      <c r="AQ13" s="17">
        <v>1.5681970402197199E-2</v>
      </c>
      <c r="AR13" s="17">
        <v>0</v>
      </c>
      <c r="AS13" s="17"/>
      <c r="AT13" s="17">
        <v>2.88178411389069E-2</v>
      </c>
      <c r="AU13" s="17">
        <v>1.53631152206502E-2</v>
      </c>
      <c r="AV13" s="17"/>
      <c r="AW13" s="17">
        <v>3.74211357604382E-2</v>
      </c>
      <c r="AX13" s="17">
        <v>1.20497082012683E-2</v>
      </c>
      <c r="AY13" s="17">
        <v>2.5889689517737399E-2</v>
      </c>
    </row>
    <row r="14" spans="2:51">
      <c r="B14" s="18" t="s">
        <v>119</v>
      </c>
      <c r="C14" s="17">
        <v>4.43044773481861E-2</v>
      </c>
      <c r="D14" s="17">
        <v>3.7884924999700198E-2</v>
      </c>
      <c r="E14" s="17">
        <v>5.1759704314406699E-2</v>
      </c>
      <c r="F14" s="17"/>
      <c r="G14" s="17">
        <v>4.7711407088987003E-2</v>
      </c>
      <c r="H14" s="17">
        <v>6.10079911127267E-2</v>
      </c>
      <c r="I14" s="17">
        <v>6.8606855079389906E-2</v>
      </c>
      <c r="J14" s="17">
        <v>3.7490030787485001E-2</v>
      </c>
      <c r="K14" s="17">
        <v>1.6374408370716801E-2</v>
      </c>
      <c r="L14" s="17">
        <v>3.7880093743277998E-2</v>
      </c>
      <c r="M14" s="17"/>
      <c r="N14" s="17">
        <v>1.42978140416997E-2</v>
      </c>
      <c r="O14" s="17">
        <v>3.4311798411345497E-2</v>
      </c>
      <c r="P14" s="17">
        <v>6.3231473066024502E-2</v>
      </c>
      <c r="Q14" s="17">
        <v>7.2302100299328306E-2</v>
      </c>
      <c r="R14" s="17"/>
      <c r="S14" s="17">
        <v>4.3361243843678197E-2</v>
      </c>
      <c r="T14" s="17">
        <v>2.19794165986343E-2</v>
      </c>
      <c r="U14" s="17">
        <v>2.8469983697049901E-2</v>
      </c>
      <c r="V14" s="17">
        <v>5.1946932007867402E-2</v>
      </c>
      <c r="W14" s="17">
        <v>8.7575690983265397E-2</v>
      </c>
      <c r="X14" s="17">
        <v>6.8953312616492402E-2</v>
      </c>
      <c r="Y14" s="17">
        <v>5.6803758907019497E-2</v>
      </c>
      <c r="Z14" s="17">
        <v>2.65418028148066E-2</v>
      </c>
      <c r="AA14" s="17">
        <v>3.1267746369779401E-2</v>
      </c>
      <c r="AB14" s="17">
        <v>3.6304976433429899E-2</v>
      </c>
      <c r="AC14" s="17">
        <v>2.6614018073687101E-2</v>
      </c>
      <c r="AD14" s="17">
        <v>8.4220633699118294E-2</v>
      </c>
      <c r="AE14" s="17"/>
      <c r="AF14" s="17">
        <v>4.3736265766143E-2</v>
      </c>
      <c r="AG14" s="17">
        <v>3.4555717637576998E-2</v>
      </c>
      <c r="AH14" s="17">
        <v>6.5040541227313994E-2</v>
      </c>
      <c r="AI14" s="17"/>
      <c r="AJ14" s="17">
        <v>3.95030106490835E-2</v>
      </c>
      <c r="AK14" s="17">
        <v>1.8575365025876402E-2</v>
      </c>
      <c r="AL14" s="17">
        <v>3.9214000281827699E-2</v>
      </c>
      <c r="AM14" s="17"/>
      <c r="AN14" s="17">
        <v>6.4930761562085604E-2</v>
      </c>
      <c r="AO14" s="17">
        <v>4.44600251242495E-2</v>
      </c>
      <c r="AP14" s="17">
        <v>4.4401440870317797E-2</v>
      </c>
      <c r="AQ14" s="17">
        <v>2.1990458275802E-2</v>
      </c>
      <c r="AR14" s="17">
        <v>5.7137736561973497E-2</v>
      </c>
      <c r="AS14" s="17"/>
      <c r="AT14" s="17">
        <v>4.0176038822931297E-2</v>
      </c>
      <c r="AU14" s="17">
        <v>8.4325984722251904E-2</v>
      </c>
      <c r="AV14" s="17"/>
      <c r="AW14" s="17">
        <v>3.5328292351767397E-2</v>
      </c>
      <c r="AX14" s="17">
        <v>4.7780686682412699E-2</v>
      </c>
      <c r="AY14" s="17">
        <v>5.3615736570670203E-2</v>
      </c>
    </row>
    <row r="15" spans="2:51">
      <c r="B15" s="18" t="s">
        <v>138</v>
      </c>
      <c r="C15" s="21">
        <v>0.69938369745828399</v>
      </c>
      <c r="D15" s="21">
        <v>0.67457236307953194</v>
      </c>
      <c r="E15" s="21">
        <v>0.72749651040003904</v>
      </c>
      <c r="F15" s="21"/>
      <c r="G15" s="21">
        <v>0.64201482729487502</v>
      </c>
      <c r="H15" s="21">
        <v>0.72325846101314095</v>
      </c>
      <c r="I15" s="21">
        <v>0.70500569176439598</v>
      </c>
      <c r="J15" s="21">
        <v>0.72049930246746596</v>
      </c>
      <c r="K15" s="21">
        <v>0.67627432051068603</v>
      </c>
      <c r="L15" s="21">
        <v>0.70587640152078401</v>
      </c>
      <c r="M15" s="21"/>
      <c r="N15" s="21">
        <v>0.745539554889455</v>
      </c>
      <c r="O15" s="21">
        <v>0.74499559239036295</v>
      </c>
      <c r="P15" s="21">
        <v>0.62976273885084999</v>
      </c>
      <c r="Q15" s="21">
        <v>0.65494024876868695</v>
      </c>
      <c r="R15" s="21"/>
      <c r="S15" s="21">
        <v>0.75284385504611895</v>
      </c>
      <c r="T15" s="21">
        <v>0.66270981180049504</v>
      </c>
      <c r="U15" s="21">
        <v>0.73381399181891604</v>
      </c>
      <c r="V15" s="21">
        <v>0.744206692907048</v>
      </c>
      <c r="W15" s="21">
        <v>0.68044869841737299</v>
      </c>
      <c r="X15" s="21">
        <v>0.68717564000183495</v>
      </c>
      <c r="Y15" s="21">
        <v>0.71238770278556596</v>
      </c>
      <c r="Z15" s="21">
        <v>0.61504943454397398</v>
      </c>
      <c r="AA15" s="21">
        <v>0.65504118468306005</v>
      </c>
      <c r="AB15" s="21">
        <v>0.69354666662998099</v>
      </c>
      <c r="AC15" s="21">
        <v>0.69079912052362102</v>
      </c>
      <c r="AD15" s="21">
        <v>0.74748231283070299</v>
      </c>
      <c r="AE15" s="21"/>
      <c r="AF15" s="21">
        <v>0.65393232194449502</v>
      </c>
      <c r="AG15" s="21">
        <v>0.78748710278754697</v>
      </c>
      <c r="AH15" s="21">
        <v>0.60936373964937396</v>
      </c>
      <c r="AI15" s="21"/>
      <c r="AJ15" s="21">
        <v>0.60044436108404597</v>
      </c>
      <c r="AK15" s="21">
        <v>0.798393163129691</v>
      </c>
      <c r="AL15" s="21">
        <v>0.76421060046924205</v>
      </c>
      <c r="AM15" s="21"/>
      <c r="AN15" s="21">
        <v>0.67163112046583895</v>
      </c>
      <c r="AO15" s="21">
        <v>0.68846536559720295</v>
      </c>
      <c r="AP15" s="21">
        <v>0.76286298725705604</v>
      </c>
      <c r="AQ15" s="21">
        <v>0.67018433405380096</v>
      </c>
      <c r="AR15" s="21">
        <v>0.66663690002651099</v>
      </c>
      <c r="AS15" s="21"/>
      <c r="AT15" s="21">
        <v>0.71322426435573505</v>
      </c>
      <c r="AU15" s="21">
        <v>0.61626442655271696</v>
      </c>
      <c r="AV15" s="21"/>
      <c r="AW15" s="21">
        <v>0.71576852399135504</v>
      </c>
      <c r="AX15" s="21">
        <v>0.71189528786977097</v>
      </c>
      <c r="AY15" s="21">
        <v>0.67794912769552995</v>
      </c>
    </row>
    <row r="16" spans="2:51">
      <c r="B16" s="18" t="s">
        <v>139</v>
      </c>
      <c r="C16" s="21">
        <v>7.8592811459406206E-2</v>
      </c>
      <c r="D16" s="21">
        <v>9.4325526454511796E-2</v>
      </c>
      <c r="E16" s="21">
        <v>5.9137463318825502E-2</v>
      </c>
      <c r="F16" s="21"/>
      <c r="G16" s="21">
        <v>0.110355748034435</v>
      </c>
      <c r="H16" s="21">
        <v>1.6654918367240399E-2</v>
      </c>
      <c r="I16" s="21">
        <v>7.3423998417323805E-2</v>
      </c>
      <c r="J16" s="21">
        <v>7.9707341949454003E-2</v>
      </c>
      <c r="K16" s="21">
        <v>0.13323176985833199</v>
      </c>
      <c r="L16" s="21">
        <v>7.0644190176000501E-2</v>
      </c>
      <c r="M16" s="21"/>
      <c r="N16" s="21">
        <v>6.0504652080569502E-2</v>
      </c>
      <c r="O16" s="21">
        <v>7.0292018516230098E-2</v>
      </c>
      <c r="P16" s="21">
        <v>8.9470418723994596E-2</v>
      </c>
      <c r="Q16" s="21">
        <v>9.9626724378527404E-2</v>
      </c>
      <c r="R16" s="21"/>
      <c r="S16" s="21">
        <v>6.6565810385129001E-2</v>
      </c>
      <c r="T16" s="21">
        <v>9.1618025079109405E-2</v>
      </c>
      <c r="U16" s="21">
        <v>6.9061666491541204E-2</v>
      </c>
      <c r="V16" s="21">
        <v>5.0500077805832599E-2</v>
      </c>
      <c r="W16" s="21">
        <v>5.4116679288647898E-2</v>
      </c>
      <c r="X16" s="21">
        <v>9.9431796104603704E-2</v>
      </c>
      <c r="Y16" s="21">
        <v>5.78156633138798E-2</v>
      </c>
      <c r="Z16" s="21">
        <v>0.148507235428367</v>
      </c>
      <c r="AA16" s="21">
        <v>0.106413748436191</v>
      </c>
      <c r="AB16" s="21">
        <v>7.7975128426601495E-2</v>
      </c>
      <c r="AC16" s="21">
        <v>8.3654982130202199E-2</v>
      </c>
      <c r="AD16" s="21">
        <v>4.04889044411232E-2</v>
      </c>
      <c r="AE16" s="21"/>
      <c r="AF16" s="21">
        <v>0.115615545400357</v>
      </c>
      <c r="AG16" s="21">
        <v>3.54413449122013E-2</v>
      </c>
      <c r="AH16" s="21">
        <v>7.5534854155986597E-2</v>
      </c>
      <c r="AI16" s="21"/>
      <c r="AJ16" s="21">
        <v>0.134979913120754</v>
      </c>
      <c r="AK16" s="21">
        <v>5.3340476363295697E-2</v>
      </c>
      <c r="AL16" s="21">
        <v>2.3827528534140701E-2</v>
      </c>
      <c r="AM16" s="21"/>
      <c r="AN16" s="21">
        <v>0.100766281785186</v>
      </c>
      <c r="AO16" s="21">
        <v>8.0139248565648899E-2</v>
      </c>
      <c r="AP16" s="21">
        <v>6.0385519494282502E-2</v>
      </c>
      <c r="AQ16" s="21">
        <v>8.2016207666245095E-2</v>
      </c>
      <c r="AR16" s="21">
        <v>4.1060201403182298E-2</v>
      </c>
      <c r="AS16" s="21"/>
      <c r="AT16" s="21">
        <v>7.4498974264166601E-2</v>
      </c>
      <c r="AU16" s="21">
        <v>8.1442498244830006E-2</v>
      </c>
      <c r="AV16" s="21"/>
      <c r="AW16" s="21">
        <v>8.2591533221906904E-2</v>
      </c>
      <c r="AX16" s="21">
        <v>7.2305451408294003E-2</v>
      </c>
      <c r="AY16" s="21">
        <v>7.5560123006995106E-2</v>
      </c>
    </row>
    <row r="17" spans="2:51">
      <c r="B17" s="18" t="s">
        <v>140</v>
      </c>
      <c r="C17" s="22">
        <v>0.62079088599887799</v>
      </c>
      <c r="D17" s="22">
        <v>0.58024683662501997</v>
      </c>
      <c r="E17" s="22">
        <v>0.66835904708121296</v>
      </c>
      <c r="F17" s="22"/>
      <c r="G17" s="22">
        <v>0.53165907926043998</v>
      </c>
      <c r="H17" s="22">
        <v>0.70660354264590097</v>
      </c>
      <c r="I17" s="22">
        <v>0.63158169334707204</v>
      </c>
      <c r="J17" s="22">
        <v>0.64079196051801202</v>
      </c>
      <c r="K17" s="22">
        <v>0.54304255065235396</v>
      </c>
      <c r="L17" s="22">
        <v>0.63523221134478403</v>
      </c>
      <c r="M17" s="22"/>
      <c r="N17" s="22">
        <v>0.68503490280888601</v>
      </c>
      <c r="O17" s="22">
        <v>0.67470357387413304</v>
      </c>
      <c r="P17" s="22">
        <v>0.54029232012685502</v>
      </c>
      <c r="Q17" s="22">
        <v>0.55531352439016002</v>
      </c>
      <c r="R17" s="22"/>
      <c r="S17" s="22">
        <v>0.68627804466098996</v>
      </c>
      <c r="T17" s="22">
        <v>0.57109178672138605</v>
      </c>
      <c r="U17" s="22">
        <v>0.66475232532737405</v>
      </c>
      <c r="V17" s="22">
        <v>0.69370661510121501</v>
      </c>
      <c r="W17" s="22">
        <v>0.62633201912872505</v>
      </c>
      <c r="X17" s="22">
        <v>0.587743843897231</v>
      </c>
      <c r="Y17" s="22">
        <v>0.65457203947168596</v>
      </c>
      <c r="Z17" s="22">
        <v>0.46654219911560701</v>
      </c>
      <c r="AA17" s="22">
        <v>0.54862743624686905</v>
      </c>
      <c r="AB17" s="22">
        <v>0.61557153820337995</v>
      </c>
      <c r="AC17" s="22">
        <v>0.60714413839341896</v>
      </c>
      <c r="AD17" s="22">
        <v>0.70699340838957903</v>
      </c>
      <c r="AE17" s="22"/>
      <c r="AF17" s="22">
        <v>0.53831677654413801</v>
      </c>
      <c r="AG17" s="22">
        <v>0.752045757875346</v>
      </c>
      <c r="AH17" s="22">
        <v>0.53382888549338803</v>
      </c>
      <c r="AI17" s="22"/>
      <c r="AJ17" s="22">
        <v>0.46546444796329201</v>
      </c>
      <c r="AK17" s="22">
        <v>0.74505268676639502</v>
      </c>
      <c r="AL17" s="22">
        <v>0.740383071935101</v>
      </c>
      <c r="AM17" s="22"/>
      <c r="AN17" s="22">
        <v>0.57086483868065296</v>
      </c>
      <c r="AO17" s="22">
        <v>0.60832611703155404</v>
      </c>
      <c r="AP17" s="22">
        <v>0.70247746776277398</v>
      </c>
      <c r="AQ17" s="22">
        <v>0.588168126387556</v>
      </c>
      <c r="AR17" s="22">
        <v>0.62557669862332899</v>
      </c>
      <c r="AS17" s="22"/>
      <c r="AT17" s="22">
        <v>0.63872529009156798</v>
      </c>
      <c r="AU17" s="22">
        <v>0.534821928307887</v>
      </c>
      <c r="AV17" s="22"/>
      <c r="AW17" s="22">
        <v>0.633176990769448</v>
      </c>
      <c r="AX17" s="22">
        <v>0.63958983646147705</v>
      </c>
      <c r="AY17" s="22">
        <v>0.60238900468853496</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2140</v>
      </c>
      <c r="D7" s="10">
        <v>981</v>
      </c>
      <c r="E7" s="10">
        <v>1147</v>
      </c>
      <c r="F7" s="10"/>
      <c r="G7" s="10">
        <v>196</v>
      </c>
      <c r="H7" s="10">
        <v>302</v>
      </c>
      <c r="I7" s="10">
        <v>328</v>
      </c>
      <c r="J7" s="10">
        <v>321</v>
      </c>
      <c r="K7" s="10">
        <v>420</v>
      </c>
      <c r="L7" s="10">
        <v>573</v>
      </c>
      <c r="M7" s="10"/>
      <c r="N7" s="10">
        <v>632</v>
      </c>
      <c r="O7" s="10">
        <v>603</v>
      </c>
      <c r="P7" s="10">
        <v>366</v>
      </c>
      <c r="Q7" s="10">
        <v>523</v>
      </c>
      <c r="R7" s="10"/>
      <c r="S7" s="10">
        <v>218</v>
      </c>
      <c r="T7" s="10">
        <v>334</v>
      </c>
      <c r="U7" s="10">
        <v>211</v>
      </c>
      <c r="V7" s="10">
        <v>177</v>
      </c>
      <c r="W7" s="10">
        <v>155</v>
      </c>
      <c r="X7" s="10">
        <v>177</v>
      </c>
      <c r="Y7" s="10">
        <v>192</v>
      </c>
      <c r="Z7" s="10">
        <v>94</v>
      </c>
      <c r="AA7" s="10">
        <v>258</v>
      </c>
      <c r="AB7" s="10">
        <v>164</v>
      </c>
      <c r="AC7" s="10">
        <v>102</v>
      </c>
      <c r="AD7" s="10">
        <v>58</v>
      </c>
      <c r="AE7" s="10"/>
      <c r="AF7" s="10">
        <v>876</v>
      </c>
      <c r="AG7" s="10">
        <v>890</v>
      </c>
      <c r="AH7" s="10">
        <v>236</v>
      </c>
      <c r="AI7" s="10"/>
      <c r="AJ7" s="10">
        <v>549</v>
      </c>
      <c r="AK7" s="10">
        <v>609</v>
      </c>
      <c r="AL7" s="10">
        <v>162</v>
      </c>
      <c r="AM7" s="10"/>
      <c r="AN7" s="10">
        <v>454</v>
      </c>
      <c r="AO7" s="10">
        <v>370</v>
      </c>
      <c r="AP7" s="10">
        <v>505</v>
      </c>
      <c r="AQ7" s="10">
        <v>227</v>
      </c>
      <c r="AR7" s="10">
        <v>27</v>
      </c>
      <c r="AS7" s="10"/>
      <c r="AT7" s="10">
        <v>1954</v>
      </c>
      <c r="AU7" s="10">
        <v>173</v>
      </c>
      <c r="AV7" s="10"/>
      <c r="AW7" s="10">
        <v>945</v>
      </c>
      <c r="AX7" s="10">
        <v>207</v>
      </c>
      <c r="AY7" s="10">
        <v>988</v>
      </c>
    </row>
    <row r="8" spans="2:51" ht="30" customHeight="1">
      <c r="B8" s="11" t="s">
        <v>112</v>
      </c>
      <c r="C8" s="11">
        <v>2131</v>
      </c>
      <c r="D8" s="11">
        <v>1008</v>
      </c>
      <c r="E8" s="11">
        <v>1111</v>
      </c>
      <c r="F8" s="11"/>
      <c r="G8" s="11">
        <v>230</v>
      </c>
      <c r="H8" s="11">
        <v>365</v>
      </c>
      <c r="I8" s="11">
        <v>367</v>
      </c>
      <c r="J8" s="11">
        <v>317</v>
      </c>
      <c r="K8" s="11">
        <v>340</v>
      </c>
      <c r="L8" s="11">
        <v>512</v>
      </c>
      <c r="M8" s="11"/>
      <c r="N8" s="11">
        <v>582</v>
      </c>
      <c r="O8" s="11">
        <v>550</v>
      </c>
      <c r="P8" s="11">
        <v>427</v>
      </c>
      <c r="Q8" s="11">
        <v>555</v>
      </c>
      <c r="R8" s="11"/>
      <c r="S8" s="11">
        <v>270</v>
      </c>
      <c r="T8" s="11">
        <v>315</v>
      </c>
      <c r="U8" s="11">
        <v>184</v>
      </c>
      <c r="V8" s="11">
        <v>186</v>
      </c>
      <c r="W8" s="11">
        <v>148</v>
      </c>
      <c r="X8" s="11">
        <v>185</v>
      </c>
      <c r="Y8" s="11">
        <v>184</v>
      </c>
      <c r="Z8" s="11">
        <v>81</v>
      </c>
      <c r="AA8" s="11">
        <v>248</v>
      </c>
      <c r="AB8" s="11">
        <v>165</v>
      </c>
      <c r="AC8" s="11">
        <v>102</v>
      </c>
      <c r="AD8" s="11">
        <v>63</v>
      </c>
      <c r="AE8" s="11"/>
      <c r="AF8" s="11">
        <v>834</v>
      </c>
      <c r="AG8" s="11">
        <v>882</v>
      </c>
      <c r="AH8" s="11">
        <v>252</v>
      </c>
      <c r="AI8" s="11"/>
      <c r="AJ8" s="11">
        <v>518</v>
      </c>
      <c r="AK8" s="11">
        <v>632</v>
      </c>
      <c r="AL8" s="11">
        <v>162</v>
      </c>
      <c r="AM8" s="11"/>
      <c r="AN8" s="11">
        <v>445</v>
      </c>
      <c r="AO8" s="11">
        <v>383</v>
      </c>
      <c r="AP8" s="11">
        <v>502</v>
      </c>
      <c r="AQ8" s="11">
        <v>227</v>
      </c>
      <c r="AR8" s="11">
        <v>25</v>
      </c>
      <c r="AS8" s="11"/>
      <c r="AT8" s="11">
        <v>1921</v>
      </c>
      <c r="AU8" s="11">
        <v>196</v>
      </c>
      <c r="AV8" s="11"/>
      <c r="AW8" s="11">
        <v>902</v>
      </c>
      <c r="AX8" s="11">
        <v>225</v>
      </c>
      <c r="AY8" s="11">
        <v>1004</v>
      </c>
    </row>
    <row r="9" spans="2:51">
      <c r="B9" s="18" t="s">
        <v>159</v>
      </c>
      <c r="C9" s="17">
        <v>0.11452600279809</v>
      </c>
      <c r="D9" s="17">
        <v>0.17053509484999299</v>
      </c>
      <c r="E9" s="17">
        <v>6.2922030321341499E-2</v>
      </c>
      <c r="F9" s="17"/>
      <c r="G9" s="17">
        <v>0.108684072099164</v>
      </c>
      <c r="H9" s="17">
        <v>0.12796119247908</v>
      </c>
      <c r="I9" s="17">
        <v>0.124047374884735</v>
      </c>
      <c r="J9" s="17">
        <v>0.102840533026076</v>
      </c>
      <c r="K9" s="17">
        <v>0.117511577072657</v>
      </c>
      <c r="L9" s="17">
        <v>0.106003596026543</v>
      </c>
      <c r="M9" s="17"/>
      <c r="N9" s="17">
        <v>0.161358496200006</v>
      </c>
      <c r="O9" s="17">
        <v>0.111573245618868</v>
      </c>
      <c r="P9" s="17">
        <v>8.0735822647043695E-2</v>
      </c>
      <c r="Q9" s="17">
        <v>9.4698652839189601E-2</v>
      </c>
      <c r="R9" s="17"/>
      <c r="S9" s="17">
        <v>0.150889821416515</v>
      </c>
      <c r="T9" s="17">
        <v>0.10604341054011</v>
      </c>
      <c r="U9" s="17">
        <v>0.13570437710616201</v>
      </c>
      <c r="V9" s="17">
        <v>0.11842187236530299</v>
      </c>
      <c r="W9" s="17">
        <v>0.109338683141484</v>
      </c>
      <c r="X9" s="17">
        <v>0.111780583505756</v>
      </c>
      <c r="Y9" s="17">
        <v>8.33795204898862E-2</v>
      </c>
      <c r="Z9" s="17">
        <v>7.5731028393772701E-2</v>
      </c>
      <c r="AA9" s="17">
        <v>0.11094262949238599</v>
      </c>
      <c r="AB9" s="17">
        <v>0.130365778039914</v>
      </c>
      <c r="AC9" s="17">
        <v>7.6603507220763895E-2</v>
      </c>
      <c r="AD9" s="17">
        <v>0.123052714063123</v>
      </c>
      <c r="AE9" s="17"/>
      <c r="AF9" s="17">
        <v>0.10282617071550899</v>
      </c>
      <c r="AG9" s="17">
        <v>0.13911310130955401</v>
      </c>
      <c r="AH9" s="17">
        <v>0.100487925899794</v>
      </c>
      <c r="AI9" s="17"/>
      <c r="AJ9" s="17">
        <v>0.12848524548863999</v>
      </c>
      <c r="AK9" s="17">
        <v>0.12092576268833</v>
      </c>
      <c r="AL9" s="17">
        <v>0.171083726391517</v>
      </c>
      <c r="AM9" s="17"/>
      <c r="AN9" s="17">
        <v>8.4462277866350494E-2</v>
      </c>
      <c r="AO9" s="17">
        <v>9.3931496200759204E-2</v>
      </c>
      <c r="AP9" s="17">
        <v>0.14710380894275599</v>
      </c>
      <c r="AQ9" s="17">
        <v>0.127952028821817</v>
      </c>
      <c r="AR9" s="17">
        <v>0.41141449263027802</v>
      </c>
      <c r="AS9" s="17"/>
      <c r="AT9" s="17">
        <v>0.114915881138567</v>
      </c>
      <c r="AU9" s="17">
        <v>0.107480668910203</v>
      </c>
      <c r="AV9" s="17"/>
      <c r="AW9" s="17">
        <v>0.168311458792895</v>
      </c>
      <c r="AX9" s="17">
        <v>0.105882201065926</v>
      </c>
      <c r="AY9" s="17">
        <v>6.8185600237744906E-2</v>
      </c>
    </row>
    <row r="10" spans="2:51">
      <c r="B10" s="18" t="s">
        <v>160</v>
      </c>
      <c r="C10" s="17">
        <v>0.39447914050958999</v>
      </c>
      <c r="D10" s="17">
        <v>0.46505723394631598</v>
      </c>
      <c r="E10" s="17">
        <v>0.330151622358967</v>
      </c>
      <c r="F10" s="17"/>
      <c r="G10" s="17">
        <v>0.37579949621631098</v>
      </c>
      <c r="H10" s="17">
        <v>0.37865313683378898</v>
      </c>
      <c r="I10" s="17">
        <v>0.37479725893129001</v>
      </c>
      <c r="J10" s="17">
        <v>0.33072047240455998</v>
      </c>
      <c r="K10" s="17">
        <v>0.41484492170531101</v>
      </c>
      <c r="L10" s="17">
        <v>0.454154109430074</v>
      </c>
      <c r="M10" s="17"/>
      <c r="N10" s="17">
        <v>0.47963002161475998</v>
      </c>
      <c r="O10" s="17">
        <v>0.37996940266608298</v>
      </c>
      <c r="P10" s="17">
        <v>0.40509396829635202</v>
      </c>
      <c r="Q10" s="17">
        <v>0.30968966804218301</v>
      </c>
      <c r="R10" s="17"/>
      <c r="S10" s="17">
        <v>0.432829374609141</v>
      </c>
      <c r="T10" s="17">
        <v>0.41469890276656401</v>
      </c>
      <c r="U10" s="17">
        <v>0.322868998206021</v>
      </c>
      <c r="V10" s="17">
        <v>0.39246501327866601</v>
      </c>
      <c r="W10" s="17">
        <v>0.403260434990104</v>
      </c>
      <c r="X10" s="17">
        <v>0.34349927593014701</v>
      </c>
      <c r="Y10" s="17">
        <v>0.42693377849303898</v>
      </c>
      <c r="Z10" s="17">
        <v>0.40289303611309701</v>
      </c>
      <c r="AA10" s="17">
        <v>0.38300711787409703</v>
      </c>
      <c r="AB10" s="17">
        <v>0.438996583147375</v>
      </c>
      <c r="AC10" s="17">
        <v>0.344639404939242</v>
      </c>
      <c r="AD10" s="17">
        <v>0.37734709056044102</v>
      </c>
      <c r="AE10" s="17"/>
      <c r="AF10" s="17">
        <v>0.39874244887045002</v>
      </c>
      <c r="AG10" s="17">
        <v>0.42771512803816403</v>
      </c>
      <c r="AH10" s="17">
        <v>0.29687428950050299</v>
      </c>
      <c r="AI10" s="17"/>
      <c r="AJ10" s="17">
        <v>0.443577048144075</v>
      </c>
      <c r="AK10" s="17">
        <v>0.39009211482628098</v>
      </c>
      <c r="AL10" s="17">
        <v>0.46919378241326298</v>
      </c>
      <c r="AM10" s="17"/>
      <c r="AN10" s="17">
        <v>0.349603510990598</v>
      </c>
      <c r="AO10" s="17">
        <v>0.38131854854978797</v>
      </c>
      <c r="AP10" s="17">
        <v>0.409842862470085</v>
      </c>
      <c r="AQ10" s="17">
        <v>0.52184073626664595</v>
      </c>
      <c r="AR10" s="17">
        <v>0.43818731432542402</v>
      </c>
      <c r="AS10" s="17"/>
      <c r="AT10" s="17">
        <v>0.40070554403304198</v>
      </c>
      <c r="AU10" s="17">
        <v>0.36047121702038099</v>
      </c>
      <c r="AV10" s="17"/>
      <c r="AW10" s="17">
        <v>0.484934571973894</v>
      </c>
      <c r="AX10" s="17">
        <v>0.45039686615360502</v>
      </c>
      <c r="AY10" s="17">
        <v>0.300773120858218</v>
      </c>
    </row>
    <row r="11" spans="2:51" ht="30">
      <c r="B11" s="18" t="s">
        <v>161</v>
      </c>
      <c r="C11" s="17">
        <v>0.32578765313448699</v>
      </c>
      <c r="D11" s="17">
        <v>0.26725015167404598</v>
      </c>
      <c r="E11" s="17">
        <v>0.38014229117677001</v>
      </c>
      <c r="F11" s="17"/>
      <c r="G11" s="17">
        <v>0.31050023298483398</v>
      </c>
      <c r="H11" s="17">
        <v>0.33811584242910803</v>
      </c>
      <c r="I11" s="17">
        <v>0.33888244841203102</v>
      </c>
      <c r="J11" s="17">
        <v>0.35566682134306998</v>
      </c>
      <c r="K11" s="17">
        <v>0.29495407619004399</v>
      </c>
      <c r="L11" s="17">
        <v>0.316437318850601</v>
      </c>
      <c r="M11" s="17"/>
      <c r="N11" s="17">
        <v>0.24234309430765</v>
      </c>
      <c r="O11" s="17">
        <v>0.32621584965802303</v>
      </c>
      <c r="P11" s="17">
        <v>0.33718727417309902</v>
      </c>
      <c r="Q11" s="17">
        <v>0.40416759208861802</v>
      </c>
      <c r="R11" s="17"/>
      <c r="S11" s="17">
        <v>0.28804873912942203</v>
      </c>
      <c r="T11" s="17">
        <v>0.33971859920945002</v>
      </c>
      <c r="U11" s="17">
        <v>0.326378143929269</v>
      </c>
      <c r="V11" s="17">
        <v>0.27367409886348298</v>
      </c>
      <c r="W11" s="17">
        <v>0.33351824022967402</v>
      </c>
      <c r="X11" s="17">
        <v>0.37792503062501398</v>
      </c>
      <c r="Y11" s="17">
        <v>0.34588991833396399</v>
      </c>
      <c r="Z11" s="17">
        <v>0.35392008554066401</v>
      </c>
      <c r="AA11" s="17">
        <v>0.304600398691864</v>
      </c>
      <c r="AB11" s="17">
        <v>0.29406444060294501</v>
      </c>
      <c r="AC11" s="17">
        <v>0.407665956114101</v>
      </c>
      <c r="AD11" s="17">
        <v>0.33745709559454701</v>
      </c>
      <c r="AE11" s="17"/>
      <c r="AF11" s="17">
        <v>0.31090122704242301</v>
      </c>
      <c r="AG11" s="17">
        <v>0.29268585453871698</v>
      </c>
      <c r="AH11" s="17">
        <v>0.44753795129563101</v>
      </c>
      <c r="AI11" s="17"/>
      <c r="AJ11" s="17">
        <v>0.27997119600683401</v>
      </c>
      <c r="AK11" s="17">
        <v>0.310948365435264</v>
      </c>
      <c r="AL11" s="17">
        <v>0.26281469409639002</v>
      </c>
      <c r="AM11" s="17"/>
      <c r="AN11" s="17">
        <v>0.38572198433424298</v>
      </c>
      <c r="AO11" s="17">
        <v>0.32626916866100403</v>
      </c>
      <c r="AP11" s="17">
        <v>0.29420840874566201</v>
      </c>
      <c r="AQ11" s="17">
        <v>0.222730537822037</v>
      </c>
      <c r="AR11" s="17">
        <v>0.116632493431835</v>
      </c>
      <c r="AS11" s="17"/>
      <c r="AT11" s="17">
        <v>0.32021042953457302</v>
      </c>
      <c r="AU11" s="17">
        <v>0.35487558835540001</v>
      </c>
      <c r="AV11" s="17"/>
      <c r="AW11" s="17">
        <v>0.23199066430922799</v>
      </c>
      <c r="AX11" s="17">
        <v>0.34395827259407302</v>
      </c>
      <c r="AY11" s="17">
        <v>0.405907952515003</v>
      </c>
    </row>
    <row r="12" spans="2:51">
      <c r="B12" s="18" t="s">
        <v>162</v>
      </c>
      <c r="C12" s="17">
        <v>9.1179981135643406E-2</v>
      </c>
      <c r="D12" s="17">
        <v>5.2225279458675097E-2</v>
      </c>
      <c r="E12" s="17">
        <v>0.127543158940815</v>
      </c>
      <c r="F12" s="17"/>
      <c r="G12" s="17">
        <v>0.128408160014155</v>
      </c>
      <c r="H12" s="17">
        <v>8.8671491976810096E-2</v>
      </c>
      <c r="I12" s="17">
        <v>8.0205013276186204E-2</v>
      </c>
      <c r="J12" s="17">
        <v>0.119164826286815</v>
      </c>
      <c r="K12" s="17">
        <v>9.4350813843596296E-2</v>
      </c>
      <c r="L12" s="17">
        <v>6.4718548764509304E-2</v>
      </c>
      <c r="M12" s="17"/>
      <c r="N12" s="17">
        <v>6.7077612255113994E-2</v>
      </c>
      <c r="O12" s="17">
        <v>0.107751569952948</v>
      </c>
      <c r="P12" s="17">
        <v>8.4480351953645602E-2</v>
      </c>
      <c r="Q12" s="17">
        <v>0.106193766022858</v>
      </c>
      <c r="R12" s="17"/>
      <c r="S12" s="17">
        <v>5.3510862949220903E-2</v>
      </c>
      <c r="T12" s="17">
        <v>8.1746359520446399E-2</v>
      </c>
      <c r="U12" s="17">
        <v>0.12613724030753601</v>
      </c>
      <c r="V12" s="17">
        <v>0.10281750207583799</v>
      </c>
      <c r="W12" s="17">
        <v>9.7002714007361199E-2</v>
      </c>
      <c r="X12" s="17">
        <v>0.10526075978704801</v>
      </c>
      <c r="Y12" s="17">
        <v>9.1495573040423495E-2</v>
      </c>
      <c r="Z12" s="17">
        <v>0.100142494342886</v>
      </c>
      <c r="AA12" s="17">
        <v>9.7296885630410904E-2</v>
      </c>
      <c r="AB12" s="17">
        <v>8.5846418152274895E-2</v>
      </c>
      <c r="AC12" s="17">
        <v>6.8793705414657597E-2</v>
      </c>
      <c r="AD12" s="17">
        <v>0.122031329505753</v>
      </c>
      <c r="AE12" s="17"/>
      <c r="AF12" s="17">
        <v>0.10211327957099101</v>
      </c>
      <c r="AG12" s="17">
        <v>7.8690964709302993E-2</v>
      </c>
      <c r="AH12" s="17">
        <v>0.10596475034263</v>
      </c>
      <c r="AI12" s="17"/>
      <c r="AJ12" s="17">
        <v>8.6143444253975202E-2</v>
      </c>
      <c r="AK12" s="17">
        <v>9.2721865468108997E-2</v>
      </c>
      <c r="AL12" s="17">
        <v>5.4640481643898002E-2</v>
      </c>
      <c r="AM12" s="17"/>
      <c r="AN12" s="17">
        <v>9.8198365180755906E-2</v>
      </c>
      <c r="AO12" s="17">
        <v>0.11847423661427001</v>
      </c>
      <c r="AP12" s="17">
        <v>7.6051427945787495E-2</v>
      </c>
      <c r="AQ12" s="17">
        <v>6.5491365978491006E-2</v>
      </c>
      <c r="AR12" s="17">
        <v>3.37656996124618E-2</v>
      </c>
      <c r="AS12" s="17"/>
      <c r="AT12" s="17">
        <v>9.0564214780268298E-2</v>
      </c>
      <c r="AU12" s="17">
        <v>9.9560762671542805E-2</v>
      </c>
      <c r="AV12" s="17"/>
      <c r="AW12" s="17">
        <v>6.4733040758226806E-2</v>
      </c>
      <c r="AX12" s="17">
        <v>5.4345803855543301E-2</v>
      </c>
      <c r="AY12" s="17">
        <v>0.123163003314924</v>
      </c>
    </row>
    <row r="13" spans="2:51">
      <c r="B13" s="18" t="s">
        <v>163</v>
      </c>
      <c r="C13" s="17">
        <v>2.1186929578960099E-2</v>
      </c>
      <c r="D13" s="17">
        <v>1.09723414408069E-2</v>
      </c>
      <c r="E13" s="17">
        <v>2.9656203750914101E-2</v>
      </c>
      <c r="F13" s="17"/>
      <c r="G13" s="17">
        <v>2.0916566087884E-2</v>
      </c>
      <c r="H13" s="17">
        <v>2.2396268799212801E-2</v>
      </c>
      <c r="I13" s="17">
        <v>2.7531325891839199E-2</v>
      </c>
      <c r="J13" s="17">
        <v>1.8578594708747401E-2</v>
      </c>
      <c r="K13" s="17">
        <v>2.6440941483983502E-2</v>
      </c>
      <c r="L13" s="17">
        <v>1.40392986064526E-2</v>
      </c>
      <c r="M13" s="17"/>
      <c r="N13" s="17">
        <v>1.14373759323374E-2</v>
      </c>
      <c r="O13" s="17">
        <v>2.8697532997754099E-2</v>
      </c>
      <c r="P13" s="17">
        <v>2.1995428398585499E-2</v>
      </c>
      <c r="Q13" s="17">
        <v>2.19399184372394E-2</v>
      </c>
      <c r="R13" s="17"/>
      <c r="S13" s="17">
        <v>9.8063130402061306E-3</v>
      </c>
      <c r="T13" s="17">
        <v>1.93436696718811E-2</v>
      </c>
      <c r="U13" s="17">
        <v>2.0263019677679302E-2</v>
      </c>
      <c r="V13" s="17">
        <v>2.09111908117274E-2</v>
      </c>
      <c r="W13" s="17">
        <v>1.9047580183382901E-2</v>
      </c>
      <c r="X13" s="17">
        <v>1.82439152682966E-2</v>
      </c>
      <c r="Y13" s="17">
        <v>2.5008204000785898E-2</v>
      </c>
      <c r="Z13" s="17">
        <v>2.0315816926770799E-2</v>
      </c>
      <c r="AA13" s="17">
        <v>3.6254369996242201E-2</v>
      </c>
      <c r="AB13" s="17">
        <v>1.8596497531477602E-2</v>
      </c>
      <c r="AC13" s="17">
        <v>3.6104329569691403E-2</v>
      </c>
      <c r="AD13" s="17">
        <v>9.4625316324240503E-3</v>
      </c>
      <c r="AE13" s="17"/>
      <c r="AF13" s="17">
        <v>2.6094438253797099E-2</v>
      </c>
      <c r="AG13" s="17">
        <v>1.6430032847255499E-2</v>
      </c>
      <c r="AH13" s="17">
        <v>1.6152342953137899E-2</v>
      </c>
      <c r="AI13" s="17"/>
      <c r="AJ13" s="17">
        <v>1.7638974696449702E-2</v>
      </c>
      <c r="AK13" s="17">
        <v>2.78331555254871E-2</v>
      </c>
      <c r="AL13" s="17">
        <v>1.51812124878123E-2</v>
      </c>
      <c r="AM13" s="17"/>
      <c r="AN13" s="17">
        <v>1.9332093891047598E-2</v>
      </c>
      <c r="AO13" s="17">
        <v>3.1763016380590398E-2</v>
      </c>
      <c r="AP13" s="17">
        <v>6.7970896807579102E-3</v>
      </c>
      <c r="AQ13" s="17">
        <v>2.2751964307069002E-2</v>
      </c>
      <c r="AR13" s="17">
        <v>0</v>
      </c>
      <c r="AS13" s="17"/>
      <c r="AT13" s="17">
        <v>2.14520140215936E-2</v>
      </c>
      <c r="AU13" s="17">
        <v>2.0039544713594998E-2</v>
      </c>
      <c r="AV13" s="17"/>
      <c r="AW13" s="17">
        <v>9.4463747852421599E-3</v>
      </c>
      <c r="AX13" s="17">
        <v>1.8388613627415298E-2</v>
      </c>
      <c r="AY13" s="17">
        <v>3.2351124407715801E-2</v>
      </c>
    </row>
    <row r="14" spans="2:51">
      <c r="B14" s="18" t="s">
        <v>119</v>
      </c>
      <c r="C14" s="17">
        <v>5.2840292843229497E-2</v>
      </c>
      <c r="D14" s="17">
        <v>3.3959898630163403E-2</v>
      </c>
      <c r="E14" s="17">
        <v>6.9584693451192198E-2</v>
      </c>
      <c r="F14" s="17"/>
      <c r="G14" s="17">
        <v>5.5691472597652697E-2</v>
      </c>
      <c r="H14" s="17">
        <v>4.4202067482000902E-2</v>
      </c>
      <c r="I14" s="17">
        <v>5.4536578603917897E-2</v>
      </c>
      <c r="J14" s="17">
        <v>7.3028752230732394E-2</v>
      </c>
      <c r="K14" s="17">
        <v>5.1897669704408497E-2</v>
      </c>
      <c r="L14" s="17">
        <v>4.4647128321819801E-2</v>
      </c>
      <c r="M14" s="17"/>
      <c r="N14" s="17">
        <v>3.8153399690132199E-2</v>
      </c>
      <c r="O14" s="17">
        <v>4.5792399106323101E-2</v>
      </c>
      <c r="P14" s="17">
        <v>7.0507154531274499E-2</v>
      </c>
      <c r="Q14" s="17">
        <v>6.3310402569911897E-2</v>
      </c>
      <c r="R14" s="17"/>
      <c r="S14" s="17">
        <v>6.4914888855494193E-2</v>
      </c>
      <c r="T14" s="17">
        <v>3.8449058291549099E-2</v>
      </c>
      <c r="U14" s="17">
        <v>6.8648220773332602E-2</v>
      </c>
      <c r="V14" s="17">
        <v>9.1710322604982894E-2</v>
      </c>
      <c r="W14" s="17">
        <v>3.7832347447994498E-2</v>
      </c>
      <c r="X14" s="17">
        <v>4.3290434883739397E-2</v>
      </c>
      <c r="Y14" s="17">
        <v>2.7293005641901999E-2</v>
      </c>
      <c r="Z14" s="17">
        <v>4.6997538682809502E-2</v>
      </c>
      <c r="AA14" s="17">
        <v>6.78985983149996E-2</v>
      </c>
      <c r="AB14" s="17">
        <v>3.2130282526013999E-2</v>
      </c>
      <c r="AC14" s="17">
        <v>6.6193096741544305E-2</v>
      </c>
      <c r="AD14" s="17">
        <v>3.0649238643712499E-2</v>
      </c>
      <c r="AE14" s="17"/>
      <c r="AF14" s="17">
        <v>5.9322435546830997E-2</v>
      </c>
      <c r="AG14" s="17">
        <v>4.5364918557006903E-2</v>
      </c>
      <c r="AH14" s="17">
        <v>3.2982740008303098E-2</v>
      </c>
      <c r="AI14" s="17"/>
      <c r="AJ14" s="17">
        <v>4.4184091410026098E-2</v>
      </c>
      <c r="AK14" s="17">
        <v>5.7478736056528403E-2</v>
      </c>
      <c r="AL14" s="17">
        <v>2.7086102967120301E-2</v>
      </c>
      <c r="AM14" s="17"/>
      <c r="AN14" s="17">
        <v>6.2681767737005095E-2</v>
      </c>
      <c r="AO14" s="17">
        <v>4.8243533593589003E-2</v>
      </c>
      <c r="AP14" s="17">
        <v>6.5996402214951497E-2</v>
      </c>
      <c r="AQ14" s="17">
        <v>3.9233366803939601E-2</v>
      </c>
      <c r="AR14" s="17">
        <v>0</v>
      </c>
      <c r="AS14" s="17"/>
      <c r="AT14" s="17">
        <v>5.21519164919571E-2</v>
      </c>
      <c r="AU14" s="17">
        <v>5.7572218328878003E-2</v>
      </c>
      <c r="AV14" s="17"/>
      <c r="AW14" s="17">
        <v>4.0583889380513598E-2</v>
      </c>
      <c r="AX14" s="17">
        <v>2.7028242703438201E-2</v>
      </c>
      <c r="AY14" s="17">
        <v>6.9619198666394294E-2</v>
      </c>
    </row>
    <row r="15" spans="2:51">
      <c r="B15" s="18" t="s">
        <v>164</v>
      </c>
      <c r="C15" s="21">
        <v>0.50900514330767999</v>
      </c>
      <c r="D15" s="21">
        <v>0.635592328796309</v>
      </c>
      <c r="E15" s="21">
        <v>0.39307365268030803</v>
      </c>
      <c r="F15" s="21"/>
      <c r="G15" s="21">
        <v>0.48448356831547501</v>
      </c>
      <c r="H15" s="21">
        <v>0.50661432931286798</v>
      </c>
      <c r="I15" s="21">
        <v>0.49884463381602501</v>
      </c>
      <c r="J15" s="21">
        <v>0.43356100543063603</v>
      </c>
      <c r="K15" s="21">
        <v>0.53235649877796798</v>
      </c>
      <c r="L15" s="21">
        <v>0.56015770545661703</v>
      </c>
      <c r="M15" s="21"/>
      <c r="N15" s="21">
        <v>0.64098851781476596</v>
      </c>
      <c r="O15" s="21">
        <v>0.49154264828495098</v>
      </c>
      <c r="P15" s="21">
        <v>0.48582979094339601</v>
      </c>
      <c r="Q15" s="21">
        <v>0.404388320881372</v>
      </c>
      <c r="R15" s="21"/>
      <c r="S15" s="21">
        <v>0.58371919602565703</v>
      </c>
      <c r="T15" s="21">
        <v>0.52074231330667298</v>
      </c>
      <c r="U15" s="21">
        <v>0.45857337531218301</v>
      </c>
      <c r="V15" s="21">
        <v>0.510886885643969</v>
      </c>
      <c r="W15" s="21">
        <v>0.51259911813158698</v>
      </c>
      <c r="X15" s="21">
        <v>0.45527985943590299</v>
      </c>
      <c r="Y15" s="21">
        <v>0.51031329898292499</v>
      </c>
      <c r="Z15" s="21">
        <v>0.47862406450687001</v>
      </c>
      <c r="AA15" s="21">
        <v>0.49394974736648301</v>
      </c>
      <c r="AB15" s="21">
        <v>0.569362361187289</v>
      </c>
      <c r="AC15" s="21">
        <v>0.42124291216000598</v>
      </c>
      <c r="AD15" s="21">
        <v>0.50039980462356404</v>
      </c>
      <c r="AE15" s="21"/>
      <c r="AF15" s="21">
        <v>0.501568619585959</v>
      </c>
      <c r="AG15" s="21">
        <v>0.56682822934771704</v>
      </c>
      <c r="AH15" s="21">
        <v>0.39736221540029798</v>
      </c>
      <c r="AI15" s="21"/>
      <c r="AJ15" s="21">
        <v>0.57206229363271499</v>
      </c>
      <c r="AK15" s="21">
        <v>0.51101787751461103</v>
      </c>
      <c r="AL15" s="21">
        <v>0.64027750880477996</v>
      </c>
      <c r="AM15" s="21"/>
      <c r="AN15" s="21">
        <v>0.43406578885694902</v>
      </c>
      <c r="AO15" s="21">
        <v>0.475250044750547</v>
      </c>
      <c r="AP15" s="21">
        <v>0.55694667141284104</v>
      </c>
      <c r="AQ15" s="21">
        <v>0.64979276508846295</v>
      </c>
      <c r="AR15" s="21">
        <v>0.84960180695570298</v>
      </c>
      <c r="AS15" s="21"/>
      <c r="AT15" s="21">
        <v>0.51562142517160803</v>
      </c>
      <c r="AU15" s="21">
        <v>0.46795188593058401</v>
      </c>
      <c r="AV15" s="21"/>
      <c r="AW15" s="21">
        <v>0.653246030766789</v>
      </c>
      <c r="AX15" s="21">
        <v>0.55627906721953102</v>
      </c>
      <c r="AY15" s="21">
        <v>0.368958721095963</v>
      </c>
    </row>
    <row r="16" spans="2:51">
      <c r="B16" s="18" t="s">
        <v>165</v>
      </c>
      <c r="C16" s="21">
        <v>0.112366910714604</v>
      </c>
      <c r="D16" s="21">
        <v>6.3197620899481902E-2</v>
      </c>
      <c r="E16" s="21">
        <v>0.15719936269172899</v>
      </c>
      <c r="F16" s="21"/>
      <c r="G16" s="21">
        <v>0.14932472610203901</v>
      </c>
      <c r="H16" s="21">
        <v>0.111067760776023</v>
      </c>
      <c r="I16" s="21">
        <v>0.107736339168025</v>
      </c>
      <c r="J16" s="21">
        <v>0.137743420995562</v>
      </c>
      <c r="K16" s="21">
        <v>0.12079175532758001</v>
      </c>
      <c r="L16" s="21">
        <v>7.8757847370961906E-2</v>
      </c>
      <c r="M16" s="21"/>
      <c r="N16" s="21">
        <v>7.8514988187451396E-2</v>
      </c>
      <c r="O16" s="21">
        <v>0.13644910295070301</v>
      </c>
      <c r="P16" s="21">
        <v>0.106475780352231</v>
      </c>
      <c r="Q16" s="21">
        <v>0.12813368446009801</v>
      </c>
      <c r="R16" s="21"/>
      <c r="S16" s="21">
        <v>6.3317175989427002E-2</v>
      </c>
      <c r="T16" s="21">
        <v>0.101090029192328</v>
      </c>
      <c r="U16" s="21">
        <v>0.146400259985215</v>
      </c>
      <c r="V16" s="21">
        <v>0.12372869288756499</v>
      </c>
      <c r="W16" s="21">
        <v>0.116050294190744</v>
      </c>
      <c r="X16" s="21">
        <v>0.123504675055344</v>
      </c>
      <c r="Y16" s="21">
        <v>0.116503777041209</v>
      </c>
      <c r="Z16" s="21">
        <v>0.120458311269657</v>
      </c>
      <c r="AA16" s="21">
        <v>0.13355125562665299</v>
      </c>
      <c r="AB16" s="21">
        <v>0.104442915683752</v>
      </c>
      <c r="AC16" s="21">
        <v>0.10489803498434901</v>
      </c>
      <c r="AD16" s="21">
        <v>0.13149386113817699</v>
      </c>
      <c r="AE16" s="21"/>
      <c r="AF16" s="21">
        <v>0.12820771782478799</v>
      </c>
      <c r="AG16" s="21">
        <v>9.5120997556558506E-2</v>
      </c>
      <c r="AH16" s="21">
        <v>0.122117093295768</v>
      </c>
      <c r="AI16" s="21"/>
      <c r="AJ16" s="21">
        <v>0.103782418950425</v>
      </c>
      <c r="AK16" s="21">
        <v>0.120555020993596</v>
      </c>
      <c r="AL16" s="21">
        <v>6.9821694131710299E-2</v>
      </c>
      <c r="AM16" s="21"/>
      <c r="AN16" s="21">
        <v>0.117530459071804</v>
      </c>
      <c r="AO16" s="21">
        <v>0.15023725299485999</v>
      </c>
      <c r="AP16" s="21">
        <v>8.2848517626545395E-2</v>
      </c>
      <c r="AQ16" s="21">
        <v>8.8243330285560001E-2</v>
      </c>
      <c r="AR16" s="21">
        <v>3.37656996124618E-2</v>
      </c>
      <c r="AS16" s="21"/>
      <c r="AT16" s="21">
        <v>0.112016228801862</v>
      </c>
      <c r="AU16" s="21">
        <v>0.11960030738513799</v>
      </c>
      <c r="AV16" s="21"/>
      <c r="AW16" s="21">
        <v>7.4179415543469004E-2</v>
      </c>
      <c r="AX16" s="21">
        <v>7.2734417482958599E-2</v>
      </c>
      <c r="AY16" s="21">
        <v>0.15551412772264001</v>
      </c>
    </row>
    <row r="17" spans="2:51">
      <c r="B17" s="18" t="s">
        <v>140</v>
      </c>
      <c r="C17" s="22">
        <v>0.39663823259307701</v>
      </c>
      <c r="D17" s="22">
        <v>0.572394707896827</v>
      </c>
      <c r="E17" s="22">
        <v>0.23587428998857901</v>
      </c>
      <c r="F17" s="22"/>
      <c r="G17" s="22">
        <v>0.335158842213436</v>
      </c>
      <c r="H17" s="22">
        <v>0.395546568536845</v>
      </c>
      <c r="I17" s="22">
        <v>0.39110829464800001</v>
      </c>
      <c r="J17" s="22">
        <v>0.295817584435073</v>
      </c>
      <c r="K17" s="22">
        <v>0.41156474345038802</v>
      </c>
      <c r="L17" s="22">
        <v>0.481399858085655</v>
      </c>
      <c r="M17" s="22"/>
      <c r="N17" s="22">
        <v>0.56247352962731501</v>
      </c>
      <c r="O17" s="22">
        <v>0.35509354533424797</v>
      </c>
      <c r="P17" s="22">
        <v>0.37935401059116403</v>
      </c>
      <c r="Q17" s="22">
        <v>0.27625463642127501</v>
      </c>
      <c r="R17" s="22"/>
      <c r="S17" s="22">
        <v>0.52040202003623004</v>
      </c>
      <c r="T17" s="22">
        <v>0.41965228411434602</v>
      </c>
      <c r="U17" s="22">
        <v>0.31217311532696701</v>
      </c>
      <c r="V17" s="22">
        <v>0.38715819275640401</v>
      </c>
      <c r="W17" s="22">
        <v>0.39654882394084301</v>
      </c>
      <c r="X17" s="22">
        <v>0.33177518438055897</v>
      </c>
      <c r="Y17" s="22">
        <v>0.39380952194171598</v>
      </c>
      <c r="Z17" s="22">
        <v>0.358165753237214</v>
      </c>
      <c r="AA17" s="22">
        <v>0.36039849173983002</v>
      </c>
      <c r="AB17" s="22">
        <v>0.46491944550353598</v>
      </c>
      <c r="AC17" s="22">
        <v>0.31634487717565701</v>
      </c>
      <c r="AD17" s="22">
        <v>0.36890594348538702</v>
      </c>
      <c r="AE17" s="22"/>
      <c r="AF17" s="22">
        <v>0.37336090176117098</v>
      </c>
      <c r="AG17" s="22">
        <v>0.47170723179115898</v>
      </c>
      <c r="AH17" s="22">
        <v>0.27524512210453</v>
      </c>
      <c r="AI17" s="22"/>
      <c r="AJ17" s="22">
        <v>0.46827987468228999</v>
      </c>
      <c r="AK17" s="22">
        <v>0.39046285652101498</v>
      </c>
      <c r="AL17" s="22">
        <v>0.57045581467306905</v>
      </c>
      <c r="AM17" s="22"/>
      <c r="AN17" s="22">
        <v>0.31653532978514498</v>
      </c>
      <c r="AO17" s="22">
        <v>0.32501279175568698</v>
      </c>
      <c r="AP17" s="22">
        <v>0.47409815378629599</v>
      </c>
      <c r="AQ17" s="22">
        <v>0.56154943480290298</v>
      </c>
      <c r="AR17" s="22">
        <v>0.81583610734324097</v>
      </c>
      <c r="AS17" s="22"/>
      <c r="AT17" s="22">
        <v>0.40360519636974601</v>
      </c>
      <c r="AU17" s="22">
        <v>0.34835157854544602</v>
      </c>
      <c r="AV17" s="22"/>
      <c r="AW17" s="22">
        <v>0.57906661522332004</v>
      </c>
      <c r="AX17" s="22">
        <v>0.48354464973657202</v>
      </c>
      <c r="AY17" s="22">
        <v>0.213444593373323</v>
      </c>
    </row>
    <row r="18" spans="2:51">
      <c r="B18" t="s">
        <v>19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1047</v>
      </c>
      <c r="D7" s="10">
        <v>533</v>
      </c>
      <c r="E7" s="10">
        <v>511</v>
      </c>
      <c r="F7" s="10"/>
      <c r="G7" s="10">
        <v>95</v>
      </c>
      <c r="H7" s="10">
        <v>129</v>
      </c>
      <c r="I7" s="10">
        <v>158</v>
      </c>
      <c r="J7" s="10">
        <v>183</v>
      </c>
      <c r="K7" s="10">
        <v>200</v>
      </c>
      <c r="L7" s="10">
        <v>282</v>
      </c>
      <c r="M7" s="10"/>
      <c r="N7" s="10">
        <v>304</v>
      </c>
      <c r="O7" s="10">
        <v>309</v>
      </c>
      <c r="P7" s="10">
        <v>179</v>
      </c>
      <c r="Q7" s="10">
        <v>249</v>
      </c>
      <c r="R7" s="10"/>
      <c r="S7" s="10">
        <v>107</v>
      </c>
      <c r="T7" s="10">
        <v>155</v>
      </c>
      <c r="U7" s="10">
        <v>108</v>
      </c>
      <c r="V7" s="10">
        <v>91</v>
      </c>
      <c r="W7" s="10">
        <v>77</v>
      </c>
      <c r="X7" s="10">
        <v>98</v>
      </c>
      <c r="Y7" s="10">
        <v>83</v>
      </c>
      <c r="Z7" s="10">
        <v>35</v>
      </c>
      <c r="AA7" s="10">
        <v>121</v>
      </c>
      <c r="AB7" s="10">
        <v>92</v>
      </c>
      <c r="AC7" s="10">
        <v>56</v>
      </c>
      <c r="AD7" s="10">
        <v>24</v>
      </c>
      <c r="AE7" s="10"/>
      <c r="AF7" s="10">
        <v>446</v>
      </c>
      <c r="AG7" s="10">
        <v>431</v>
      </c>
      <c r="AH7" s="10">
        <v>104</v>
      </c>
      <c r="AI7" s="10"/>
      <c r="AJ7" s="10">
        <v>247</v>
      </c>
      <c r="AK7" s="10">
        <v>329</v>
      </c>
      <c r="AL7" s="10">
        <v>101</v>
      </c>
      <c r="AM7" s="10"/>
      <c r="AN7" s="10">
        <v>214</v>
      </c>
      <c r="AO7" s="10">
        <v>187</v>
      </c>
      <c r="AP7" s="10">
        <v>258</v>
      </c>
      <c r="AQ7" s="10">
        <v>102</v>
      </c>
      <c r="AR7" s="10">
        <v>20</v>
      </c>
      <c r="AS7" s="10"/>
      <c r="AT7" s="10">
        <v>956</v>
      </c>
      <c r="AU7" s="10">
        <v>85</v>
      </c>
      <c r="AV7" s="10"/>
      <c r="AW7" s="10">
        <v>518</v>
      </c>
      <c r="AX7" s="10">
        <v>100</v>
      </c>
      <c r="AY7" s="10">
        <v>429</v>
      </c>
    </row>
    <row r="8" spans="2:51" ht="30" customHeight="1">
      <c r="B8" s="11" t="s">
        <v>112</v>
      </c>
      <c r="C8" s="11">
        <v>1048</v>
      </c>
      <c r="D8" s="11">
        <v>551</v>
      </c>
      <c r="E8" s="11">
        <v>494</v>
      </c>
      <c r="F8" s="11"/>
      <c r="G8" s="11">
        <v>113</v>
      </c>
      <c r="H8" s="11">
        <v>159</v>
      </c>
      <c r="I8" s="11">
        <v>181</v>
      </c>
      <c r="J8" s="11">
        <v>182</v>
      </c>
      <c r="K8" s="11">
        <v>164</v>
      </c>
      <c r="L8" s="11">
        <v>250</v>
      </c>
      <c r="M8" s="11"/>
      <c r="N8" s="11">
        <v>278</v>
      </c>
      <c r="O8" s="11">
        <v>285</v>
      </c>
      <c r="P8" s="11">
        <v>211</v>
      </c>
      <c r="Q8" s="11">
        <v>267</v>
      </c>
      <c r="R8" s="11"/>
      <c r="S8" s="11">
        <v>131</v>
      </c>
      <c r="T8" s="11">
        <v>146</v>
      </c>
      <c r="U8" s="11">
        <v>92</v>
      </c>
      <c r="V8" s="11">
        <v>97</v>
      </c>
      <c r="W8" s="11">
        <v>76</v>
      </c>
      <c r="X8" s="11">
        <v>106</v>
      </c>
      <c r="Y8" s="11">
        <v>80</v>
      </c>
      <c r="Z8" s="11">
        <v>30</v>
      </c>
      <c r="AA8" s="11">
        <v>114</v>
      </c>
      <c r="AB8" s="11">
        <v>94</v>
      </c>
      <c r="AC8" s="11">
        <v>57</v>
      </c>
      <c r="AD8" s="11">
        <v>25</v>
      </c>
      <c r="AE8" s="11"/>
      <c r="AF8" s="11">
        <v>430</v>
      </c>
      <c r="AG8" s="11">
        <v>427</v>
      </c>
      <c r="AH8" s="11">
        <v>115</v>
      </c>
      <c r="AI8" s="11"/>
      <c r="AJ8" s="11">
        <v>236</v>
      </c>
      <c r="AK8" s="11">
        <v>342</v>
      </c>
      <c r="AL8" s="11">
        <v>95</v>
      </c>
      <c r="AM8" s="11"/>
      <c r="AN8" s="11">
        <v>216</v>
      </c>
      <c r="AO8" s="11">
        <v>192</v>
      </c>
      <c r="AP8" s="11">
        <v>258</v>
      </c>
      <c r="AQ8" s="11">
        <v>98</v>
      </c>
      <c r="AR8" s="11">
        <v>20</v>
      </c>
      <c r="AS8" s="11"/>
      <c r="AT8" s="11">
        <v>938</v>
      </c>
      <c r="AU8" s="11">
        <v>104</v>
      </c>
      <c r="AV8" s="11"/>
      <c r="AW8" s="11">
        <v>500</v>
      </c>
      <c r="AX8" s="11">
        <v>104</v>
      </c>
      <c r="AY8" s="11">
        <v>443</v>
      </c>
    </row>
    <row r="9" spans="2:51">
      <c r="B9" s="18" t="s">
        <v>133</v>
      </c>
      <c r="C9" s="17">
        <v>0.242043825422561</v>
      </c>
      <c r="D9" s="17">
        <v>0.24309392028635499</v>
      </c>
      <c r="E9" s="17">
        <v>0.24038719155166999</v>
      </c>
      <c r="F9" s="17"/>
      <c r="G9" s="17">
        <v>0.18481133122145699</v>
      </c>
      <c r="H9" s="17">
        <v>0.29732882450853199</v>
      </c>
      <c r="I9" s="17">
        <v>0.19650262603830801</v>
      </c>
      <c r="J9" s="17">
        <v>0.26872389718662598</v>
      </c>
      <c r="K9" s="17">
        <v>0.25274068391751398</v>
      </c>
      <c r="L9" s="17">
        <v>0.23931286517547701</v>
      </c>
      <c r="M9" s="17"/>
      <c r="N9" s="17">
        <v>0.29670010066229102</v>
      </c>
      <c r="O9" s="17">
        <v>0.260004857358135</v>
      </c>
      <c r="P9" s="17">
        <v>0.180942391655559</v>
      </c>
      <c r="Q9" s="17">
        <v>0.212385304541372</v>
      </c>
      <c r="R9" s="17"/>
      <c r="S9" s="17">
        <v>0.27913699201488001</v>
      </c>
      <c r="T9" s="17">
        <v>0.172510241544375</v>
      </c>
      <c r="U9" s="17">
        <v>0.27738753325135201</v>
      </c>
      <c r="V9" s="17">
        <v>0.267000231917145</v>
      </c>
      <c r="W9" s="17">
        <v>0.25635414438978898</v>
      </c>
      <c r="X9" s="17">
        <v>0.19093050124274899</v>
      </c>
      <c r="Y9" s="17">
        <v>0.25100379297910003</v>
      </c>
      <c r="Z9" s="17">
        <v>0.30891199053371299</v>
      </c>
      <c r="AA9" s="17">
        <v>0.212257433754591</v>
      </c>
      <c r="AB9" s="17">
        <v>0.27974432617004302</v>
      </c>
      <c r="AC9" s="17">
        <v>0.18369115500123301</v>
      </c>
      <c r="AD9" s="17">
        <v>0.41498501301423901</v>
      </c>
      <c r="AE9" s="17"/>
      <c r="AF9" s="17">
        <v>0.20675190460137399</v>
      </c>
      <c r="AG9" s="17">
        <v>0.28992194509892999</v>
      </c>
      <c r="AH9" s="17">
        <v>0.22869198803829599</v>
      </c>
      <c r="AI9" s="17"/>
      <c r="AJ9" s="17">
        <v>0.18622090296688101</v>
      </c>
      <c r="AK9" s="17">
        <v>0.29151733299308202</v>
      </c>
      <c r="AL9" s="17">
        <v>0.27585355562694702</v>
      </c>
      <c r="AM9" s="17"/>
      <c r="AN9" s="17">
        <v>0.190690351752243</v>
      </c>
      <c r="AO9" s="17">
        <v>0.244164734121083</v>
      </c>
      <c r="AP9" s="17">
        <v>0.31660153637230198</v>
      </c>
      <c r="AQ9" s="17">
        <v>0.248375612956451</v>
      </c>
      <c r="AR9" s="17">
        <v>0.24925021873369799</v>
      </c>
      <c r="AS9" s="17"/>
      <c r="AT9" s="17">
        <v>0.252010465224075</v>
      </c>
      <c r="AU9" s="17">
        <v>0.16643942797417199</v>
      </c>
      <c r="AV9" s="17"/>
      <c r="AW9" s="17">
        <v>0.27720618923096102</v>
      </c>
      <c r="AX9" s="17">
        <v>0.20884345520609199</v>
      </c>
      <c r="AY9" s="17">
        <v>0.21017787652615799</v>
      </c>
    </row>
    <row r="10" spans="2:51">
      <c r="B10" s="18" t="s">
        <v>134</v>
      </c>
      <c r="C10" s="17">
        <v>0.41801194793251101</v>
      </c>
      <c r="D10" s="17">
        <v>0.42521056290506498</v>
      </c>
      <c r="E10" s="17">
        <v>0.41063864677016698</v>
      </c>
      <c r="F10" s="17"/>
      <c r="G10" s="17">
        <v>0.47659498072147899</v>
      </c>
      <c r="H10" s="17">
        <v>0.41217419271709799</v>
      </c>
      <c r="I10" s="17">
        <v>0.474403959766518</v>
      </c>
      <c r="J10" s="17">
        <v>0.422000206610322</v>
      </c>
      <c r="K10" s="17">
        <v>0.35947047202988802</v>
      </c>
      <c r="L10" s="17">
        <v>0.38996039288401801</v>
      </c>
      <c r="M10" s="17"/>
      <c r="N10" s="17">
        <v>0.44951650036241902</v>
      </c>
      <c r="O10" s="17">
        <v>0.40689648965286501</v>
      </c>
      <c r="P10" s="17">
        <v>0.45559859649416501</v>
      </c>
      <c r="Q10" s="17">
        <v>0.36801899865191001</v>
      </c>
      <c r="R10" s="17"/>
      <c r="S10" s="17">
        <v>0.40685452662524302</v>
      </c>
      <c r="T10" s="17">
        <v>0.429758674358445</v>
      </c>
      <c r="U10" s="17">
        <v>0.45338277881207401</v>
      </c>
      <c r="V10" s="17">
        <v>0.40996063123450599</v>
      </c>
      <c r="W10" s="17">
        <v>0.41506155432623998</v>
      </c>
      <c r="X10" s="17">
        <v>0.432636102678295</v>
      </c>
      <c r="Y10" s="17">
        <v>0.45676678656658098</v>
      </c>
      <c r="Z10" s="17">
        <v>0.32605475118349098</v>
      </c>
      <c r="AA10" s="17">
        <v>0.36496977132281999</v>
      </c>
      <c r="AB10" s="17">
        <v>0.44779032861241003</v>
      </c>
      <c r="AC10" s="17">
        <v>0.42823138400016902</v>
      </c>
      <c r="AD10" s="17">
        <v>0.35211962464723601</v>
      </c>
      <c r="AE10" s="17"/>
      <c r="AF10" s="17">
        <v>0.36906238488167697</v>
      </c>
      <c r="AG10" s="17">
        <v>0.47637426433185798</v>
      </c>
      <c r="AH10" s="17">
        <v>0.341044722851223</v>
      </c>
      <c r="AI10" s="17"/>
      <c r="AJ10" s="17">
        <v>0.39808728056903198</v>
      </c>
      <c r="AK10" s="17">
        <v>0.43250246997187702</v>
      </c>
      <c r="AL10" s="17">
        <v>0.48827966932487199</v>
      </c>
      <c r="AM10" s="17"/>
      <c r="AN10" s="17">
        <v>0.377730558800073</v>
      </c>
      <c r="AO10" s="17">
        <v>0.38390175224982298</v>
      </c>
      <c r="AP10" s="17">
        <v>0.43518807811261301</v>
      </c>
      <c r="AQ10" s="17">
        <v>0.45952615430451199</v>
      </c>
      <c r="AR10" s="17">
        <v>0.47795641896885099</v>
      </c>
      <c r="AS10" s="17"/>
      <c r="AT10" s="17">
        <v>0.413086371206972</v>
      </c>
      <c r="AU10" s="17">
        <v>0.47659929306064103</v>
      </c>
      <c r="AV10" s="17"/>
      <c r="AW10" s="17">
        <v>0.44405970451761101</v>
      </c>
      <c r="AX10" s="17">
        <v>0.49633534422106201</v>
      </c>
      <c r="AY10" s="17">
        <v>0.37018374001641302</v>
      </c>
    </row>
    <row r="11" spans="2:51">
      <c r="B11" s="18" t="s">
        <v>135</v>
      </c>
      <c r="C11" s="17">
        <v>0.22003191958978</v>
      </c>
      <c r="D11" s="17">
        <v>0.201838264418392</v>
      </c>
      <c r="E11" s="17">
        <v>0.239362225596148</v>
      </c>
      <c r="F11" s="17"/>
      <c r="G11" s="17">
        <v>0.20680433252382199</v>
      </c>
      <c r="H11" s="17">
        <v>0.208562237263067</v>
      </c>
      <c r="I11" s="17">
        <v>0.17191934796981201</v>
      </c>
      <c r="J11" s="17">
        <v>0.201145314429202</v>
      </c>
      <c r="K11" s="17">
        <v>0.25858719587002099</v>
      </c>
      <c r="L11" s="17">
        <v>0.25651679165180802</v>
      </c>
      <c r="M11" s="17"/>
      <c r="N11" s="17">
        <v>0.157469248123663</v>
      </c>
      <c r="O11" s="17">
        <v>0.22330898727800999</v>
      </c>
      <c r="P11" s="17">
        <v>0.22771004941116901</v>
      </c>
      <c r="Q11" s="17">
        <v>0.27385726583819098</v>
      </c>
      <c r="R11" s="17"/>
      <c r="S11" s="17">
        <v>0.198957886980904</v>
      </c>
      <c r="T11" s="17">
        <v>0.29664502595651698</v>
      </c>
      <c r="U11" s="17">
        <v>0.20056044027608899</v>
      </c>
      <c r="V11" s="17">
        <v>0.16678301812079299</v>
      </c>
      <c r="W11" s="17">
        <v>0.19303501428681</v>
      </c>
      <c r="X11" s="17">
        <v>0.192475262277676</v>
      </c>
      <c r="Y11" s="17">
        <v>0.18265303741556099</v>
      </c>
      <c r="Z11" s="17">
        <v>0.231805999334594</v>
      </c>
      <c r="AA11" s="17">
        <v>0.27197475370213198</v>
      </c>
      <c r="AB11" s="17">
        <v>0.183285274860642</v>
      </c>
      <c r="AC11" s="17">
        <v>0.29285642013194302</v>
      </c>
      <c r="AD11" s="17">
        <v>0.198673899648389</v>
      </c>
      <c r="AE11" s="17"/>
      <c r="AF11" s="17">
        <v>0.266040923873123</v>
      </c>
      <c r="AG11" s="17">
        <v>0.15289951286869399</v>
      </c>
      <c r="AH11" s="17">
        <v>0.30930613773097199</v>
      </c>
      <c r="AI11" s="17"/>
      <c r="AJ11" s="17">
        <v>0.246031111294231</v>
      </c>
      <c r="AK11" s="17">
        <v>0.20498528321857601</v>
      </c>
      <c r="AL11" s="17">
        <v>0.174713066187167</v>
      </c>
      <c r="AM11" s="17"/>
      <c r="AN11" s="17">
        <v>0.28878384209883301</v>
      </c>
      <c r="AO11" s="17">
        <v>0.21673698749423301</v>
      </c>
      <c r="AP11" s="17">
        <v>0.173033941200438</v>
      </c>
      <c r="AQ11" s="17">
        <v>0.19893030510938001</v>
      </c>
      <c r="AR11" s="17">
        <v>0.174595424332295</v>
      </c>
      <c r="AS11" s="17"/>
      <c r="AT11" s="17">
        <v>0.21993963682041501</v>
      </c>
      <c r="AU11" s="17">
        <v>0.21242884128644701</v>
      </c>
      <c r="AV11" s="17"/>
      <c r="AW11" s="17">
        <v>0.18058611878387501</v>
      </c>
      <c r="AX11" s="17">
        <v>0.204120061109935</v>
      </c>
      <c r="AY11" s="17">
        <v>0.26829051966189998</v>
      </c>
    </row>
    <row r="12" spans="2:51">
      <c r="B12" s="18" t="s">
        <v>136</v>
      </c>
      <c r="C12" s="17">
        <v>5.4941418871980903E-2</v>
      </c>
      <c r="D12" s="17">
        <v>6.7488332001106502E-2</v>
      </c>
      <c r="E12" s="17">
        <v>4.13078673223422E-2</v>
      </c>
      <c r="F12" s="17"/>
      <c r="G12" s="17">
        <v>8.6903856102376303E-2</v>
      </c>
      <c r="H12" s="17">
        <v>1.4523660503997801E-2</v>
      </c>
      <c r="I12" s="17">
        <v>7.9244718810117007E-2</v>
      </c>
      <c r="J12" s="17">
        <v>4.2086255985018799E-2</v>
      </c>
      <c r="K12" s="17">
        <v>7.6241300738464898E-2</v>
      </c>
      <c r="L12" s="17">
        <v>4.3982083885896799E-2</v>
      </c>
      <c r="M12" s="17"/>
      <c r="N12" s="17">
        <v>6.3842334731442005E-2</v>
      </c>
      <c r="O12" s="17">
        <v>6.2064528050692201E-2</v>
      </c>
      <c r="P12" s="17">
        <v>5.0432022848534999E-2</v>
      </c>
      <c r="Q12" s="17">
        <v>4.3054335645024401E-2</v>
      </c>
      <c r="R12" s="17"/>
      <c r="S12" s="17">
        <v>6.0277315801521403E-2</v>
      </c>
      <c r="T12" s="17">
        <v>5.2208718462823697E-2</v>
      </c>
      <c r="U12" s="17">
        <v>2.54776132812903E-2</v>
      </c>
      <c r="V12" s="17">
        <v>8.0871162052347498E-2</v>
      </c>
      <c r="W12" s="17">
        <v>6.1276015662615799E-2</v>
      </c>
      <c r="X12" s="17">
        <v>8.2047255484977794E-2</v>
      </c>
      <c r="Y12" s="17">
        <v>9.0121823552223694E-3</v>
      </c>
      <c r="Z12" s="17">
        <v>0.13322725894820101</v>
      </c>
      <c r="AA12" s="17">
        <v>6.2857508340794496E-2</v>
      </c>
      <c r="AB12" s="17">
        <v>3.1652808567816701E-2</v>
      </c>
      <c r="AC12" s="17">
        <v>6.4176925267516394E-2</v>
      </c>
      <c r="AD12" s="17">
        <v>0</v>
      </c>
      <c r="AE12" s="17"/>
      <c r="AF12" s="17">
        <v>7.3679032247107298E-2</v>
      </c>
      <c r="AG12" s="17">
        <v>3.1369688258325201E-2</v>
      </c>
      <c r="AH12" s="17">
        <v>7.2491401429621502E-2</v>
      </c>
      <c r="AI12" s="17"/>
      <c r="AJ12" s="17">
        <v>9.9635851841885698E-2</v>
      </c>
      <c r="AK12" s="17">
        <v>5.0134487432419203E-2</v>
      </c>
      <c r="AL12" s="17">
        <v>3.3879773204017499E-2</v>
      </c>
      <c r="AM12" s="17"/>
      <c r="AN12" s="17">
        <v>4.8740707577480002E-2</v>
      </c>
      <c r="AO12" s="17">
        <v>5.38775178898614E-2</v>
      </c>
      <c r="AP12" s="17">
        <v>3.02620218521522E-2</v>
      </c>
      <c r="AQ12" s="17">
        <v>6.5012833388424701E-2</v>
      </c>
      <c r="AR12" s="17">
        <v>4.1060201403182298E-2</v>
      </c>
      <c r="AS12" s="17"/>
      <c r="AT12" s="17">
        <v>5.0832161072798199E-2</v>
      </c>
      <c r="AU12" s="17">
        <v>6.8053708947315397E-2</v>
      </c>
      <c r="AV12" s="17"/>
      <c r="AW12" s="17">
        <v>4.49874474609833E-2</v>
      </c>
      <c r="AX12" s="17">
        <v>3.6095919096622402E-2</v>
      </c>
      <c r="AY12" s="17">
        <v>7.0609651944623403E-2</v>
      </c>
    </row>
    <row r="13" spans="2:51">
      <c r="B13" s="18" t="s">
        <v>137</v>
      </c>
      <c r="C13" s="17">
        <v>2.16042050196006E-2</v>
      </c>
      <c r="D13" s="17">
        <v>3.2079933055095301E-2</v>
      </c>
      <c r="E13" s="17">
        <v>1.00604573838832E-2</v>
      </c>
      <c r="F13" s="17"/>
      <c r="G13" s="17">
        <v>9.7029493565438593E-3</v>
      </c>
      <c r="H13" s="17">
        <v>0</v>
      </c>
      <c r="I13" s="17">
        <v>3.2484354381151999E-2</v>
      </c>
      <c r="J13" s="17">
        <v>3.0091173667410102E-2</v>
      </c>
      <c r="K13" s="17">
        <v>2.3324946397642099E-2</v>
      </c>
      <c r="L13" s="17">
        <v>2.5518126423167701E-2</v>
      </c>
      <c r="M13" s="17"/>
      <c r="N13" s="17">
        <v>1.23181740918595E-2</v>
      </c>
      <c r="O13" s="17">
        <v>5.8327550710747496E-3</v>
      </c>
      <c r="P13" s="17">
        <v>4.0554872007346199E-2</v>
      </c>
      <c r="Q13" s="17">
        <v>3.3611226092581999E-2</v>
      </c>
      <c r="R13" s="17"/>
      <c r="S13" s="17">
        <v>2.30768520698242E-2</v>
      </c>
      <c r="T13" s="17">
        <v>2.0084790914292602E-2</v>
      </c>
      <c r="U13" s="17">
        <v>2.6038552104860401E-2</v>
      </c>
      <c r="V13" s="17">
        <v>3.1397976437238601E-2</v>
      </c>
      <c r="W13" s="17">
        <v>0</v>
      </c>
      <c r="X13" s="17">
        <v>1.5054147691221801E-2</v>
      </c>
      <c r="Y13" s="17">
        <v>3.2916773361373899E-2</v>
      </c>
      <c r="Z13" s="17">
        <v>0</v>
      </c>
      <c r="AA13" s="17">
        <v>4.4136256715085802E-2</v>
      </c>
      <c r="AB13" s="17">
        <v>2.1222285355658399E-2</v>
      </c>
      <c r="AC13" s="17">
        <v>0</v>
      </c>
      <c r="AD13" s="17">
        <v>0</v>
      </c>
      <c r="AE13" s="17"/>
      <c r="AF13" s="17">
        <v>3.4182582327861699E-2</v>
      </c>
      <c r="AG13" s="17">
        <v>1.29266770508333E-2</v>
      </c>
      <c r="AH13" s="17">
        <v>1.1529544986636499E-2</v>
      </c>
      <c r="AI13" s="17"/>
      <c r="AJ13" s="17">
        <v>3.6536855532289601E-2</v>
      </c>
      <c r="AK13" s="17">
        <v>4.6527234951893297E-3</v>
      </c>
      <c r="AL13" s="17">
        <v>0</v>
      </c>
      <c r="AM13" s="17"/>
      <c r="AN13" s="17">
        <v>3.2541404069528601E-2</v>
      </c>
      <c r="AO13" s="17">
        <v>4.7566917408593097E-2</v>
      </c>
      <c r="AP13" s="17">
        <v>1.39740939303822E-2</v>
      </c>
      <c r="AQ13" s="17">
        <v>0</v>
      </c>
      <c r="AR13" s="17">
        <v>0</v>
      </c>
      <c r="AS13" s="17"/>
      <c r="AT13" s="17">
        <v>2.24377487466338E-2</v>
      </c>
      <c r="AU13" s="17">
        <v>1.53631152206502E-2</v>
      </c>
      <c r="AV13" s="17"/>
      <c r="AW13" s="17">
        <v>2.3797417553583201E-2</v>
      </c>
      <c r="AX13" s="17">
        <v>1.20497082012683E-2</v>
      </c>
      <c r="AY13" s="17">
        <v>2.13779330239715E-2</v>
      </c>
    </row>
    <row r="14" spans="2:51">
      <c r="B14" s="18" t="s">
        <v>119</v>
      </c>
      <c r="C14" s="17">
        <v>4.3366683163565997E-2</v>
      </c>
      <c r="D14" s="17">
        <v>3.0288987333985599E-2</v>
      </c>
      <c r="E14" s="17">
        <v>5.8243611375789602E-2</v>
      </c>
      <c r="F14" s="17"/>
      <c r="G14" s="17">
        <v>3.5182550074321001E-2</v>
      </c>
      <c r="H14" s="17">
        <v>6.7411085007304597E-2</v>
      </c>
      <c r="I14" s="17">
        <v>4.5444993034092801E-2</v>
      </c>
      <c r="J14" s="17">
        <v>3.59531521214215E-2</v>
      </c>
      <c r="K14" s="17">
        <v>2.9635401046469601E-2</v>
      </c>
      <c r="L14" s="17">
        <v>4.4709739979632498E-2</v>
      </c>
      <c r="M14" s="17"/>
      <c r="N14" s="17">
        <v>2.0153642028325699E-2</v>
      </c>
      <c r="O14" s="17">
        <v>4.1892382589223398E-2</v>
      </c>
      <c r="P14" s="17">
        <v>4.47620675832257E-2</v>
      </c>
      <c r="Q14" s="17">
        <v>6.90728692309205E-2</v>
      </c>
      <c r="R14" s="17"/>
      <c r="S14" s="17">
        <v>3.1696426507627003E-2</v>
      </c>
      <c r="T14" s="17">
        <v>2.8792548763546099E-2</v>
      </c>
      <c r="U14" s="17">
        <v>1.7153082274333899E-2</v>
      </c>
      <c r="V14" s="17">
        <v>4.3986980237968903E-2</v>
      </c>
      <c r="W14" s="17">
        <v>7.4273271334544699E-2</v>
      </c>
      <c r="X14" s="17">
        <v>8.6856730625079995E-2</v>
      </c>
      <c r="Y14" s="17">
        <v>6.7647427322162806E-2</v>
      </c>
      <c r="Z14" s="17">
        <v>0</v>
      </c>
      <c r="AA14" s="17">
        <v>4.3804276164576599E-2</v>
      </c>
      <c r="AB14" s="17">
        <v>3.6304976433429899E-2</v>
      </c>
      <c r="AC14" s="17">
        <v>3.1044115599139301E-2</v>
      </c>
      <c r="AD14" s="17">
        <v>3.4221462690136997E-2</v>
      </c>
      <c r="AE14" s="17"/>
      <c r="AF14" s="17">
        <v>5.0283172068856401E-2</v>
      </c>
      <c r="AG14" s="17">
        <v>3.65079123913606E-2</v>
      </c>
      <c r="AH14" s="17">
        <v>3.6936204963251201E-2</v>
      </c>
      <c r="AI14" s="17"/>
      <c r="AJ14" s="17">
        <v>3.3487997795681103E-2</v>
      </c>
      <c r="AK14" s="17">
        <v>1.6207702888856701E-2</v>
      </c>
      <c r="AL14" s="17">
        <v>2.7273935656996099E-2</v>
      </c>
      <c r="AM14" s="17"/>
      <c r="AN14" s="17">
        <v>6.1513135701841803E-2</v>
      </c>
      <c r="AO14" s="17">
        <v>5.3752090836407598E-2</v>
      </c>
      <c r="AP14" s="17">
        <v>3.0940328532112801E-2</v>
      </c>
      <c r="AQ14" s="17">
        <v>2.8155094241233199E-2</v>
      </c>
      <c r="AR14" s="17">
        <v>5.7137736561973497E-2</v>
      </c>
      <c r="AS14" s="17"/>
      <c r="AT14" s="17">
        <v>4.1693616929106302E-2</v>
      </c>
      <c r="AU14" s="17">
        <v>6.1115613510774602E-2</v>
      </c>
      <c r="AV14" s="17"/>
      <c r="AW14" s="17">
        <v>2.9363122452986199E-2</v>
      </c>
      <c r="AX14" s="17">
        <v>4.2555512165020903E-2</v>
      </c>
      <c r="AY14" s="17">
        <v>5.93602788269346E-2</v>
      </c>
    </row>
    <row r="15" spans="2:51">
      <c r="B15" s="18" t="s">
        <v>138</v>
      </c>
      <c r="C15" s="21">
        <v>0.66005577335507204</v>
      </c>
      <c r="D15" s="21">
        <v>0.66830448319142</v>
      </c>
      <c r="E15" s="21">
        <v>0.65102583832183702</v>
      </c>
      <c r="F15" s="21"/>
      <c r="G15" s="21">
        <v>0.66140631194293698</v>
      </c>
      <c r="H15" s="21">
        <v>0.70950301722563003</v>
      </c>
      <c r="I15" s="21">
        <v>0.67090658580482598</v>
      </c>
      <c r="J15" s="21">
        <v>0.69072410379694804</v>
      </c>
      <c r="K15" s="21">
        <v>0.61221115594740205</v>
      </c>
      <c r="L15" s="21">
        <v>0.62927325805949497</v>
      </c>
      <c r="M15" s="21"/>
      <c r="N15" s="21">
        <v>0.74621660102470999</v>
      </c>
      <c r="O15" s="21">
        <v>0.66690134701100001</v>
      </c>
      <c r="P15" s="21">
        <v>0.63654098814972404</v>
      </c>
      <c r="Q15" s="21">
        <v>0.58040430319328196</v>
      </c>
      <c r="R15" s="21"/>
      <c r="S15" s="21">
        <v>0.68599151864012298</v>
      </c>
      <c r="T15" s="21">
        <v>0.60226891590281995</v>
      </c>
      <c r="U15" s="21">
        <v>0.73077031206342602</v>
      </c>
      <c r="V15" s="21">
        <v>0.67696086315165105</v>
      </c>
      <c r="W15" s="21">
        <v>0.67141569871602902</v>
      </c>
      <c r="X15" s="21">
        <v>0.62356660392104402</v>
      </c>
      <c r="Y15" s="21">
        <v>0.70777057954568001</v>
      </c>
      <c r="Z15" s="21">
        <v>0.63496674171720402</v>
      </c>
      <c r="AA15" s="21">
        <v>0.57722720507741099</v>
      </c>
      <c r="AB15" s="21">
        <v>0.72753465478245305</v>
      </c>
      <c r="AC15" s="21">
        <v>0.61192253900140103</v>
      </c>
      <c r="AD15" s="21">
        <v>0.76710463766147396</v>
      </c>
      <c r="AE15" s="21"/>
      <c r="AF15" s="21">
        <v>0.57581428948305202</v>
      </c>
      <c r="AG15" s="21">
        <v>0.76629620943078702</v>
      </c>
      <c r="AH15" s="21">
        <v>0.56973671088951905</v>
      </c>
      <c r="AI15" s="21"/>
      <c r="AJ15" s="21">
        <v>0.58430818353591296</v>
      </c>
      <c r="AK15" s="21">
        <v>0.72401980296495905</v>
      </c>
      <c r="AL15" s="21">
        <v>0.76413322495182001</v>
      </c>
      <c r="AM15" s="21"/>
      <c r="AN15" s="21">
        <v>0.56842091055231703</v>
      </c>
      <c r="AO15" s="21">
        <v>0.62806648637090501</v>
      </c>
      <c r="AP15" s="21">
        <v>0.75178961448491499</v>
      </c>
      <c r="AQ15" s="21">
        <v>0.70790176726096299</v>
      </c>
      <c r="AR15" s="21">
        <v>0.72720663770254901</v>
      </c>
      <c r="AS15" s="21"/>
      <c r="AT15" s="21">
        <v>0.665096836431047</v>
      </c>
      <c r="AU15" s="21">
        <v>0.64303872103481297</v>
      </c>
      <c r="AV15" s="21"/>
      <c r="AW15" s="21">
        <v>0.72126589374857197</v>
      </c>
      <c r="AX15" s="21">
        <v>0.705178799427154</v>
      </c>
      <c r="AY15" s="21">
        <v>0.58036161654257101</v>
      </c>
    </row>
    <row r="16" spans="2:51">
      <c r="B16" s="18" t="s">
        <v>139</v>
      </c>
      <c r="C16" s="21">
        <v>7.6545623891581496E-2</v>
      </c>
      <c r="D16" s="21">
        <v>9.9568265056201796E-2</v>
      </c>
      <c r="E16" s="21">
        <v>5.1368324706225398E-2</v>
      </c>
      <c r="F16" s="21"/>
      <c r="G16" s="21">
        <v>9.66068054589201E-2</v>
      </c>
      <c r="H16" s="21">
        <v>1.4523660503997801E-2</v>
      </c>
      <c r="I16" s="21">
        <v>0.111729073191269</v>
      </c>
      <c r="J16" s="21">
        <v>7.2177429652429001E-2</v>
      </c>
      <c r="K16" s="21">
        <v>9.9566247136106997E-2</v>
      </c>
      <c r="L16" s="21">
        <v>6.9500210309064503E-2</v>
      </c>
      <c r="M16" s="21"/>
      <c r="N16" s="21">
        <v>7.6160508823301498E-2</v>
      </c>
      <c r="O16" s="21">
        <v>6.7897283121766905E-2</v>
      </c>
      <c r="P16" s="21">
        <v>9.0986894855881198E-2</v>
      </c>
      <c r="Q16" s="21">
        <v>7.66655617376064E-2</v>
      </c>
      <c r="R16" s="21"/>
      <c r="S16" s="21">
        <v>8.3354167871345697E-2</v>
      </c>
      <c r="T16" s="21">
        <v>7.2293509377116205E-2</v>
      </c>
      <c r="U16" s="21">
        <v>5.15161653861506E-2</v>
      </c>
      <c r="V16" s="21">
        <v>0.112269138489586</v>
      </c>
      <c r="W16" s="21">
        <v>6.1276015662615799E-2</v>
      </c>
      <c r="X16" s="21">
        <v>9.7101403176199599E-2</v>
      </c>
      <c r="Y16" s="21">
        <v>4.19289557165963E-2</v>
      </c>
      <c r="Z16" s="21">
        <v>0.13322725894820101</v>
      </c>
      <c r="AA16" s="21">
        <v>0.10699376505588</v>
      </c>
      <c r="AB16" s="21">
        <v>5.2875093923475003E-2</v>
      </c>
      <c r="AC16" s="21">
        <v>6.4176925267516394E-2</v>
      </c>
      <c r="AD16" s="21">
        <v>0</v>
      </c>
      <c r="AE16" s="21"/>
      <c r="AF16" s="21">
        <v>0.107861614574969</v>
      </c>
      <c r="AG16" s="21">
        <v>4.4296365309158502E-2</v>
      </c>
      <c r="AH16" s="21">
        <v>8.4020946416257999E-2</v>
      </c>
      <c r="AI16" s="21"/>
      <c r="AJ16" s="21">
        <v>0.136172707374175</v>
      </c>
      <c r="AK16" s="21">
        <v>5.47872109276085E-2</v>
      </c>
      <c r="AL16" s="21">
        <v>3.3879773204017499E-2</v>
      </c>
      <c r="AM16" s="21"/>
      <c r="AN16" s="21">
        <v>8.1282111647008604E-2</v>
      </c>
      <c r="AO16" s="21">
        <v>0.101444435298454</v>
      </c>
      <c r="AP16" s="21">
        <v>4.4236115782534502E-2</v>
      </c>
      <c r="AQ16" s="21">
        <v>6.5012833388424701E-2</v>
      </c>
      <c r="AR16" s="21">
        <v>4.1060201403182298E-2</v>
      </c>
      <c r="AS16" s="21"/>
      <c r="AT16" s="21">
        <v>7.3269909819432003E-2</v>
      </c>
      <c r="AU16" s="21">
        <v>8.34168241679656E-2</v>
      </c>
      <c r="AV16" s="21"/>
      <c r="AW16" s="21">
        <v>6.8784865014566599E-2</v>
      </c>
      <c r="AX16" s="21">
        <v>4.8145627297890702E-2</v>
      </c>
      <c r="AY16" s="21">
        <v>9.1987584968594799E-2</v>
      </c>
    </row>
    <row r="17" spans="2:51">
      <c r="B17" s="18" t="s">
        <v>140</v>
      </c>
      <c r="C17" s="22">
        <v>0.583510149463491</v>
      </c>
      <c r="D17" s="22">
        <v>0.56873621813521802</v>
      </c>
      <c r="E17" s="22">
        <v>0.59965751361561204</v>
      </c>
      <c r="F17" s="22"/>
      <c r="G17" s="22">
        <v>0.564799506484017</v>
      </c>
      <c r="H17" s="22">
        <v>0.69497935672163202</v>
      </c>
      <c r="I17" s="22">
        <v>0.55917751261355697</v>
      </c>
      <c r="J17" s="22">
        <v>0.61854667414451903</v>
      </c>
      <c r="K17" s="22">
        <v>0.51264490881129499</v>
      </c>
      <c r="L17" s="22">
        <v>0.55977304775043002</v>
      </c>
      <c r="M17" s="22"/>
      <c r="N17" s="22">
        <v>0.67005609220140805</v>
      </c>
      <c r="O17" s="22">
        <v>0.599004063889233</v>
      </c>
      <c r="P17" s="22">
        <v>0.54555409329384197</v>
      </c>
      <c r="Q17" s="22">
        <v>0.50373874145567599</v>
      </c>
      <c r="R17" s="22"/>
      <c r="S17" s="22">
        <v>0.602637350768777</v>
      </c>
      <c r="T17" s="22">
        <v>0.52997540652570396</v>
      </c>
      <c r="U17" s="22">
        <v>0.67925414667727502</v>
      </c>
      <c r="V17" s="22">
        <v>0.56469172466206496</v>
      </c>
      <c r="W17" s="22">
        <v>0.61013968305341304</v>
      </c>
      <c r="X17" s="22">
        <v>0.52646520074484504</v>
      </c>
      <c r="Y17" s="22">
        <v>0.66584162382908396</v>
      </c>
      <c r="Z17" s="22">
        <v>0.50173948276900304</v>
      </c>
      <c r="AA17" s="22">
        <v>0.470233440021531</v>
      </c>
      <c r="AB17" s="22">
        <v>0.67465956085897805</v>
      </c>
      <c r="AC17" s="22">
        <v>0.54774561373388497</v>
      </c>
      <c r="AD17" s="22">
        <v>0.76710463766147396</v>
      </c>
      <c r="AE17" s="22"/>
      <c r="AF17" s="22">
        <v>0.46795267490808301</v>
      </c>
      <c r="AG17" s="22">
        <v>0.72199984412162899</v>
      </c>
      <c r="AH17" s="22">
        <v>0.48571576447326098</v>
      </c>
      <c r="AI17" s="22"/>
      <c r="AJ17" s="22">
        <v>0.44813547616173699</v>
      </c>
      <c r="AK17" s="22">
        <v>0.66923259203735097</v>
      </c>
      <c r="AL17" s="22">
        <v>0.73025345174780198</v>
      </c>
      <c r="AM17" s="22"/>
      <c r="AN17" s="22">
        <v>0.48713879890530798</v>
      </c>
      <c r="AO17" s="22">
        <v>0.52662205107245097</v>
      </c>
      <c r="AP17" s="22">
        <v>0.70755349870238005</v>
      </c>
      <c r="AQ17" s="22">
        <v>0.64288893387253798</v>
      </c>
      <c r="AR17" s="22">
        <v>0.686146436299367</v>
      </c>
      <c r="AS17" s="22"/>
      <c r="AT17" s="22">
        <v>0.59182692661161496</v>
      </c>
      <c r="AU17" s="22">
        <v>0.55962189686684705</v>
      </c>
      <c r="AV17" s="22"/>
      <c r="AW17" s="22">
        <v>0.65248102873400504</v>
      </c>
      <c r="AX17" s="22">
        <v>0.65703317212926304</v>
      </c>
      <c r="AY17" s="22">
        <v>0.48837403157397602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1047</v>
      </c>
      <c r="D7" s="10">
        <v>533</v>
      </c>
      <c r="E7" s="10">
        <v>511</v>
      </c>
      <c r="F7" s="10"/>
      <c r="G7" s="10">
        <v>95</v>
      </c>
      <c r="H7" s="10">
        <v>129</v>
      </c>
      <c r="I7" s="10">
        <v>158</v>
      </c>
      <c r="J7" s="10">
        <v>183</v>
      </c>
      <c r="K7" s="10">
        <v>200</v>
      </c>
      <c r="L7" s="10">
        <v>282</v>
      </c>
      <c r="M7" s="10"/>
      <c r="N7" s="10">
        <v>304</v>
      </c>
      <c r="O7" s="10">
        <v>309</v>
      </c>
      <c r="P7" s="10">
        <v>179</v>
      </c>
      <c r="Q7" s="10">
        <v>249</v>
      </c>
      <c r="R7" s="10"/>
      <c r="S7" s="10">
        <v>107</v>
      </c>
      <c r="T7" s="10">
        <v>155</v>
      </c>
      <c r="U7" s="10">
        <v>108</v>
      </c>
      <c r="V7" s="10">
        <v>91</v>
      </c>
      <c r="W7" s="10">
        <v>77</v>
      </c>
      <c r="X7" s="10">
        <v>98</v>
      </c>
      <c r="Y7" s="10">
        <v>83</v>
      </c>
      <c r="Z7" s="10">
        <v>35</v>
      </c>
      <c r="AA7" s="10">
        <v>121</v>
      </c>
      <c r="AB7" s="10">
        <v>92</v>
      </c>
      <c r="AC7" s="10">
        <v>56</v>
      </c>
      <c r="AD7" s="10">
        <v>24</v>
      </c>
      <c r="AE7" s="10"/>
      <c r="AF7" s="10">
        <v>446</v>
      </c>
      <c r="AG7" s="10">
        <v>431</v>
      </c>
      <c r="AH7" s="10">
        <v>104</v>
      </c>
      <c r="AI7" s="10"/>
      <c r="AJ7" s="10">
        <v>247</v>
      </c>
      <c r="AK7" s="10">
        <v>329</v>
      </c>
      <c r="AL7" s="10">
        <v>101</v>
      </c>
      <c r="AM7" s="10"/>
      <c r="AN7" s="10">
        <v>214</v>
      </c>
      <c r="AO7" s="10">
        <v>187</v>
      </c>
      <c r="AP7" s="10">
        <v>258</v>
      </c>
      <c r="AQ7" s="10">
        <v>102</v>
      </c>
      <c r="AR7" s="10">
        <v>20</v>
      </c>
      <c r="AS7" s="10"/>
      <c r="AT7" s="10">
        <v>956</v>
      </c>
      <c r="AU7" s="10">
        <v>85</v>
      </c>
      <c r="AV7" s="10"/>
      <c r="AW7" s="10">
        <v>518</v>
      </c>
      <c r="AX7" s="10">
        <v>100</v>
      </c>
      <c r="AY7" s="10">
        <v>429</v>
      </c>
    </row>
    <row r="8" spans="2:51" ht="30" customHeight="1">
      <c r="B8" s="11" t="s">
        <v>112</v>
      </c>
      <c r="C8" s="11">
        <v>1048</v>
      </c>
      <c r="D8" s="11">
        <v>551</v>
      </c>
      <c r="E8" s="11">
        <v>494</v>
      </c>
      <c r="F8" s="11"/>
      <c r="G8" s="11">
        <v>113</v>
      </c>
      <c r="H8" s="11">
        <v>159</v>
      </c>
      <c r="I8" s="11">
        <v>181</v>
      </c>
      <c r="J8" s="11">
        <v>182</v>
      </c>
      <c r="K8" s="11">
        <v>164</v>
      </c>
      <c r="L8" s="11">
        <v>250</v>
      </c>
      <c r="M8" s="11"/>
      <c r="N8" s="11">
        <v>278</v>
      </c>
      <c r="O8" s="11">
        <v>285</v>
      </c>
      <c r="P8" s="11">
        <v>211</v>
      </c>
      <c r="Q8" s="11">
        <v>267</v>
      </c>
      <c r="R8" s="11"/>
      <c r="S8" s="11">
        <v>131</v>
      </c>
      <c r="T8" s="11">
        <v>146</v>
      </c>
      <c r="U8" s="11">
        <v>92</v>
      </c>
      <c r="V8" s="11">
        <v>97</v>
      </c>
      <c r="W8" s="11">
        <v>76</v>
      </c>
      <c r="X8" s="11">
        <v>106</v>
      </c>
      <c r="Y8" s="11">
        <v>80</v>
      </c>
      <c r="Z8" s="11">
        <v>30</v>
      </c>
      <c r="AA8" s="11">
        <v>114</v>
      </c>
      <c r="AB8" s="11">
        <v>94</v>
      </c>
      <c r="AC8" s="11">
        <v>57</v>
      </c>
      <c r="AD8" s="11">
        <v>25</v>
      </c>
      <c r="AE8" s="11"/>
      <c r="AF8" s="11">
        <v>430</v>
      </c>
      <c r="AG8" s="11">
        <v>427</v>
      </c>
      <c r="AH8" s="11">
        <v>115</v>
      </c>
      <c r="AI8" s="11"/>
      <c r="AJ8" s="11">
        <v>236</v>
      </c>
      <c r="AK8" s="11">
        <v>342</v>
      </c>
      <c r="AL8" s="11">
        <v>95</v>
      </c>
      <c r="AM8" s="11"/>
      <c r="AN8" s="11">
        <v>216</v>
      </c>
      <c r="AO8" s="11">
        <v>192</v>
      </c>
      <c r="AP8" s="11">
        <v>258</v>
      </c>
      <c r="AQ8" s="11">
        <v>98</v>
      </c>
      <c r="AR8" s="11">
        <v>20</v>
      </c>
      <c r="AS8" s="11"/>
      <c r="AT8" s="11">
        <v>938</v>
      </c>
      <c r="AU8" s="11">
        <v>104</v>
      </c>
      <c r="AV8" s="11"/>
      <c r="AW8" s="11">
        <v>500</v>
      </c>
      <c r="AX8" s="11">
        <v>104</v>
      </c>
      <c r="AY8" s="11">
        <v>443</v>
      </c>
    </row>
    <row r="9" spans="2:51">
      <c r="B9" s="18" t="s">
        <v>133</v>
      </c>
      <c r="C9" s="17">
        <v>0.248204379335113</v>
      </c>
      <c r="D9" s="17">
        <v>0.24529596527245701</v>
      </c>
      <c r="E9" s="17">
        <v>0.25100472047450201</v>
      </c>
      <c r="F9" s="17"/>
      <c r="G9" s="17">
        <v>0.209805972097375</v>
      </c>
      <c r="H9" s="17">
        <v>0.31060032319213798</v>
      </c>
      <c r="I9" s="17">
        <v>0.24791827288563301</v>
      </c>
      <c r="J9" s="17">
        <v>0.22505683214750399</v>
      </c>
      <c r="K9" s="17">
        <v>0.24174688512779099</v>
      </c>
      <c r="L9" s="17">
        <v>0.247282603890114</v>
      </c>
      <c r="M9" s="17"/>
      <c r="N9" s="17">
        <v>0.29726428691499202</v>
      </c>
      <c r="O9" s="17">
        <v>0.25352032516798401</v>
      </c>
      <c r="P9" s="17">
        <v>0.18607985596894899</v>
      </c>
      <c r="Q9" s="17">
        <v>0.23512338775244601</v>
      </c>
      <c r="R9" s="17"/>
      <c r="S9" s="17">
        <v>0.220148433166097</v>
      </c>
      <c r="T9" s="17">
        <v>0.225369431493741</v>
      </c>
      <c r="U9" s="17">
        <v>0.24411755043425401</v>
      </c>
      <c r="V9" s="17">
        <v>0.27119815272719899</v>
      </c>
      <c r="W9" s="17">
        <v>0.27494741846154702</v>
      </c>
      <c r="X9" s="17">
        <v>0.22684896134681301</v>
      </c>
      <c r="Y9" s="17">
        <v>0.25941628859934701</v>
      </c>
      <c r="Z9" s="17">
        <v>0.22524295680621201</v>
      </c>
      <c r="AA9" s="17">
        <v>0.23113737199263201</v>
      </c>
      <c r="AB9" s="17">
        <v>0.312928309124129</v>
      </c>
      <c r="AC9" s="17">
        <v>0.212698898026278</v>
      </c>
      <c r="AD9" s="17">
        <v>0.36880837612905398</v>
      </c>
      <c r="AE9" s="17"/>
      <c r="AF9" s="17">
        <v>0.226423203926335</v>
      </c>
      <c r="AG9" s="17">
        <v>0.296669963064495</v>
      </c>
      <c r="AH9" s="17">
        <v>0.17450892259939799</v>
      </c>
      <c r="AI9" s="17"/>
      <c r="AJ9" s="17">
        <v>0.166883440114486</v>
      </c>
      <c r="AK9" s="17">
        <v>0.32241198352876399</v>
      </c>
      <c r="AL9" s="17">
        <v>0.23714820409061399</v>
      </c>
      <c r="AM9" s="17"/>
      <c r="AN9" s="17">
        <v>0.23204467520361599</v>
      </c>
      <c r="AO9" s="17">
        <v>0.21418329236351799</v>
      </c>
      <c r="AP9" s="17">
        <v>0.31783511996030001</v>
      </c>
      <c r="AQ9" s="17">
        <v>0.26788839760810101</v>
      </c>
      <c r="AR9" s="17">
        <v>0.292948988709481</v>
      </c>
      <c r="AS9" s="17"/>
      <c r="AT9" s="17">
        <v>0.263762013134547</v>
      </c>
      <c r="AU9" s="17">
        <v>0.12238381084314801</v>
      </c>
      <c r="AV9" s="17"/>
      <c r="AW9" s="17">
        <v>0.27940681218503</v>
      </c>
      <c r="AX9" s="17">
        <v>0.247831483521298</v>
      </c>
      <c r="AY9" s="17">
        <v>0.213080948732528</v>
      </c>
    </row>
    <row r="10" spans="2:51">
      <c r="B10" s="18" t="s">
        <v>134</v>
      </c>
      <c r="C10" s="17">
        <v>0.41595687859915398</v>
      </c>
      <c r="D10" s="17">
        <v>0.40198995342132798</v>
      </c>
      <c r="E10" s="17">
        <v>0.42975817338670202</v>
      </c>
      <c r="F10" s="17"/>
      <c r="G10" s="17">
        <v>0.47881048981065799</v>
      </c>
      <c r="H10" s="17">
        <v>0.40004387674994102</v>
      </c>
      <c r="I10" s="17">
        <v>0.44742804245328699</v>
      </c>
      <c r="J10" s="17">
        <v>0.47736716113788502</v>
      </c>
      <c r="K10" s="17">
        <v>0.34306601998143199</v>
      </c>
      <c r="L10" s="17">
        <v>0.37795732980093899</v>
      </c>
      <c r="M10" s="17"/>
      <c r="N10" s="17">
        <v>0.47524317328048798</v>
      </c>
      <c r="O10" s="17">
        <v>0.40781939122826</v>
      </c>
      <c r="P10" s="17">
        <v>0.41563260183010098</v>
      </c>
      <c r="Q10" s="17">
        <v>0.368490678131774</v>
      </c>
      <c r="R10" s="17"/>
      <c r="S10" s="17">
        <v>0.470257880278798</v>
      </c>
      <c r="T10" s="17">
        <v>0.41352304247848398</v>
      </c>
      <c r="U10" s="17">
        <v>0.49125830256548902</v>
      </c>
      <c r="V10" s="17">
        <v>0.37035160730998401</v>
      </c>
      <c r="W10" s="17">
        <v>0.40068350848886097</v>
      </c>
      <c r="X10" s="17">
        <v>0.49026386798514698</v>
      </c>
      <c r="Y10" s="17">
        <v>0.37028335908540899</v>
      </c>
      <c r="Z10" s="17">
        <v>0.38060638112014</v>
      </c>
      <c r="AA10" s="17">
        <v>0.395043055802762</v>
      </c>
      <c r="AB10" s="17">
        <v>0.347276257167554</v>
      </c>
      <c r="AC10" s="17">
        <v>0.37445306989307497</v>
      </c>
      <c r="AD10" s="17">
        <v>0.41455224053730599</v>
      </c>
      <c r="AE10" s="17"/>
      <c r="AF10" s="17">
        <v>0.356279494592805</v>
      </c>
      <c r="AG10" s="17">
        <v>0.45708270800588302</v>
      </c>
      <c r="AH10" s="17">
        <v>0.44148919275529702</v>
      </c>
      <c r="AI10" s="17"/>
      <c r="AJ10" s="17">
        <v>0.42335606539179599</v>
      </c>
      <c r="AK10" s="17">
        <v>0.44866681744584502</v>
      </c>
      <c r="AL10" s="17">
        <v>0.47748418828547801</v>
      </c>
      <c r="AM10" s="17"/>
      <c r="AN10" s="17">
        <v>0.33395736198307402</v>
      </c>
      <c r="AO10" s="17">
        <v>0.43479390248389099</v>
      </c>
      <c r="AP10" s="17">
        <v>0.465777758557816</v>
      </c>
      <c r="AQ10" s="17">
        <v>0.433959282667221</v>
      </c>
      <c r="AR10" s="17">
        <v>0.40541188414719698</v>
      </c>
      <c r="AS10" s="17"/>
      <c r="AT10" s="17">
        <v>0.40222955327245702</v>
      </c>
      <c r="AU10" s="17">
        <v>0.53237227568885404</v>
      </c>
      <c r="AV10" s="17"/>
      <c r="AW10" s="17">
        <v>0.44333260120982299</v>
      </c>
      <c r="AX10" s="17">
        <v>0.45405101761295003</v>
      </c>
      <c r="AY10" s="17">
        <v>0.376098321173442</v>
      </c>
    </row>
    <row r="11" spans="2:51">
      <c r="B11" s="18" t="s">
        <v>135</v>
      </c>
      <c r="C11" s="17">
        <v>0.191159932170959</v>
      </c>
      <c r="D11" s="17">
        <v>0.20751655284265799</v>
      </c>
      <c r="E11" s="17">
        <v>0.17417858083826401</v>
      </c>
      <c r="F11" s="17"/>
      <c r="G11" s="17">
        <v>0.14035756623058401</v>
      </c>
      <c r="H11" s="17">
        <v>0.170296334766881</v>
      </c>
      <c r="I11" s="17">
        <v>0.165482428945914</v>
      </c>
      <c r="J11" s="17">
        <v>0.15392220772468199</v>
      </c>
      <c r="K11" s="17">
        <v>0.26813669813865698</v>
      </c>
      <c r="L11" s="17">
        <v>0.222575122093502</v>
      </c>
      <c r="M11" s="17"/>
      <c r="N11" s="17">
        <v>0.145527570570022</v>
      </c>
      <c r="O11" s="17">
        <v>0.18820342060241299</v>
      </c>
      <c r="P11" s="17">
        <v>0.235107928938279</v>
      </c>
      <c r="Q11" s="17">
        <v>0.211834946185113</v>
      </c>
      <c r="R11" s="17"/>
      <c r="S11" s="17">
        <v>0.16322640978247399</v>
      </c>
      <c r="T11" s="17">
        <v>0.23705743411718699</v>
      </c>
      <c r="U11" s="17">
        <v>0.184787760138967</v>
      </c>
      <c r="V11" s="17">
        <v>0.201589395792559</v>
      </c>
      <c r="W11" s="17">
        <v>0.16187670011848099</v>
      </c>
      <c r="X11" s="17">
        <v>0.124267570692791</v>
      </c>
      <c r="Y11" s="17">
        <v>0.232723306416697</v>
      </c>
      <c r="Z11" s="17">
        <v>0.20180263478558799</v>
      </c>
      <c r="AA11" s="17">
        <v>0.197944588603198</v>
      </c>
      <c r="AB11" s="17">
        <v>0.215642252222289</v>
      </c>
      <c r="AC11" s="17">
        <v>0.22400456943364899</v>
      </c>
      <c r="AD11" s="17">
        <v>8.2419578625541098E-2</v>
      </c>
      <c r="AE11" s="17"/>
      <c r="AF11" s="17">
        <v>0.23220197582843899</v>
      </c>
      <c r="AG11" s="17">
        <v>0.152501672013277</v>
      </c>
      <c r="AH11" s="17">
        <v>0.22186312554714799</v>
      </c>
      <c r="AI11" s="17"/>
      <c r="AJ11" s="17">
        <v>0.24827436401618899</v>
      </c>
      <c r="AK11" s="17">
        <v>0.123877881082751</v>
      </c>
      <c r="AL11" s="17">
        <v>0.191857758175771</v>
      </c>
      <c r="AM11" s="17"/>
      <c r="AN11" s="17">
        <v>0.229929896339336</v>
      </c>
      <c r="AO11" s="17">
        <v>0.19936942887963399</v>
      </c>
      <c r="AP11" s="17">
        <v>0.11338879501857201</v>
      </c>
      <c r="AQ11" s="17">
        <v>0.16185745202461399</v>
      </c>
      <c r="AR11" s="17">
        <v>0.19569081091759699</v>
      </c>
      <c r="AS11" s="17"/>
      <c r="AT11" s="17">
        <v>0.19700874070525001</v>
      </c>
      <c r="AU11" s="17">
        <v>0.14974981075239899</v>
      </c>
      <c r="AV11" s="17"/>
      <c r="AW11" s="17">
        <v>0.16545958739553601</v>
      </c>
      <c r="AX11" s="17">
        <v>0.18868417148431799</v>
      </c>
      <c r="AY11" s="17">
        <v>0.22074483946593801</v>
      </c>
    </row>
    <row r="12" spans="2:51">
      <c r="B12" s="18" t="s">
        <v>136</v>
      </c>
      <c r="C12" s="17">
        <v>7.8047563362945799E-2</v>
      </c>
      <c r="D12" s="17">
        <v>7.5971240076436797E-2</v>
      </c>
      <c r="E12" s="17">
        <v>8.0880952551388094E-2</v>
      </c>
      <c r="F12" s="17"/>
      <c r="G12" s="17">
        <v>0.13513768861615</v>
      </c>
      <c r="H12" s="17">
        <v>6.9110046839488404E-2</v>
      </c>
      <c r="I12" s="17">
        <v>6.5895479127945897E-2</v>
      </c>
      <c r="J12" s="17">
        <v>8.2996033475452702E-2</v>
      </c>
      <c r="K12" s="17">
        <v>7.1830974769329106E-2</v>
      </c>
      <c r="L12" s="17">
        <v>6.7160054384738099E-2</v>
      </c>
      <c r="M12" s="17"/>
      <c r="N12" s="17">
        <v>4.9836958069441301E-2</v>
      </c>
      <c r="O12" s="17">
        <v>8.5605551446741202E-2</v>
      </c>
      <c r="P12" s="17">
        <v>8.8170010420763903E-2</v>
      </c>
      <c r="Q12" s="17">
        <v>8.5081300420549399E-2</v>
      </c>
      <c r="R12" s="17"/>
      <c r="S12" s="17">
        <v>5.6083030658797002E-2</v>
      </c>
      <c r="T12" s="17">
        <v>7.6088983394735105E-2</v>
      </c>
      <c r="U12" s="17">
        <v>6.1256022453296498E-2</v>
      </c>
      <c r="V12" s="17">
        <v>6.8397608855070499E-2</v>
      </c>
      <c r="W12" s="17">
        <v>9.11639895119635E-2</v>
      </c>
      <c r="X12" s="17">
        <v>8.2957350818012601E-2</v>
      </c>
      <c r="Y12" s="17">
        <v>3.2657377273391103E-2</v>
      </c>
      <c r="Z12" s="17">
        <v>0.14845241744323701</v>
      </c>
      <c r="AA12" s="17">
        <v>9.9048168590065794E-2</v>
      </c>
      <c r="AB12" s="17">
        <v>7.9742056549302595E-2</v>
      </c>
      <c r="AC12" s="17">
        <v>0.144281121830519</v>
      </c>
      <c r="AD12" s="17">
        <v>4.9999171008981297E-2</v>
      </c>
      <c r="AE12" s="17"/>
      <c r="AF12" s="17">
        <v>9.3778451397821594E-2</v>
      </c>
      <c r="AG12" s="17">
        <v>4.20870301289612E-2</v>
      </c>
      <c r="AH12" s="17">
        <v>0.123388674428715</v>
      </c>
      <c r="AI12" s="17"/>
      <c r="AJ12" s="17">
        <v>7.8893556851948404E-2</v>
      </c>
      <c r="AK12" s="17">
        <v>7.64244561828928E-2</v>
      </c>
      <c r="AL12" s="17">
        <v>6.1033943730900202E-2</v>
      </c>
      <c r="AM12" s="17"/>
      <c r="AN12" s="17">
        <v>0.11120719225266</v>
      </c>
      <c r="AO12" s="17">
        <v>7.9460440761686804E-2</v>
      </c>
      <c r="AP12" s="17">
        <v>4.5825090639850297E-2</v>
      </c>
      <c r="AQ12" s="17">
        <v>9.1032273974508304E-2</v>
      </c>
      <c r="AR12" s="17">
        <v>0</v>
      </c>
      <c r="AS12" s="17"/>
      <c r="AT12" s="17">
        <v>7.0351103489736305E-2</v>
      </c>
      <c r="AU12" s="17">
        <v>0.14076919087666301</v>
      </c>
      <c r="AV12" s="17"/>
      <c r="AW12" s="17">
        <v>4.9855593454224301E-2</v>
      </c>
      <c r="AX12" s="17">
        <v>5.5331379865843203E-2</v>
      </c>
      <c r="AY12" s="17">
        <v>0.115207930223767</v>
      </c>
    </row>
    <row r="13" spans="2:51">
      <c r="B13" s="18" t="s">
        <v>137</v>
      </c>
      <c r="C13" s="17">
        <v>3.61522732073572E-2</v>
      </c>
      <c r="D13" s="17">
        <v>4.6704387741457201E-2</v>
      </c>
      <c r="E13" s="17">
        <v>2.4619679440439201E-2</v>
      </c>
      <c r="F13" s="17"/>
      <c r="G13" s="17">
        <v>2.3245511300484498E-2</v>
      </c>
      <c r="H13" s="17">
        <v>6.1167542279114903E-3</v>
      </c>
      <c r="I13" s="17">
        <v>3.10028667907256E-2</v>
      </c>
      <c r="J13" s="17">
        <v>2.8657902387851798E-2</v>
      </c>
      <c r="K13" s="17">
        <v>4.9654754774272399E-2</v>
      </c>
      <c r="L13" s="17">
        <v>6.1356469875767303E-2</v>
      </c>
      <c r="M13" s="17"/>
      <c r="N13" s="17">
        <v>2.1127111703758101E-2</v>
      </c>
      <c r="O13" s="17">
        <v>3.5032942877162403E-2</v>
      </c>
      <c r="P13" s="17">
        <v>3.3796867986193503E-2</v>
      </c>
      <c r="Q13" s="17">
        <v>5.5749085333214203E-2</v>
      </c>
      <c r="R13" s="17"/>
      <c r="S13" s="17">
        <v>3.73597738607458E-2</v>
      </c>
      <c r="T13" s="17">
        <v>2.49571059102997E-2</v>
      </c>
      <c r="U13" s="17">
        <v>1.8580364407993901E-2</v>
      </c>
      <c r="V13" s="17">
        <v>5.3111673688275698E-2</v>
      </c>
      <c r="W13" s="17">
        <v>1.3051770574168601E-2</v>
      </c>
      <c r="X13" s="17">
        <v>3.5562279280855397E-2</v>
      </c>
      <c r="Y13" s="17">
        <v>5.1479687788859599E-2</v>
      </c>
      <c r="Z13" s="17">
        <v>4.3895609844823998E-2</v>
      </c>
      <c r="AA13" s="17">
        <v>4.9465318900630301E-2</v>
      </c>
      <c r="AB13" s="17">
        <v>2.1222285355658399E-2</v>
      </c>
      <c r="AC13" s="17">
        <v>4.45623408164793E-2</v>
      </c>
      <c r="AD13" s="17">
        <v>8.4220633699118294E-2</v>
      </c>
      <c r="AE13" s="17"/>
      <c r="AF13" s="17">
        <v>5.73437056068773E-2</v>
      </c>
      <c r="AG13" s="17">
        <v>2.08429795725299E-2</v>
      </c>
      <c r="AH13" s="17">
        <v>1.4776780677117201E-2</v>
      </c>
      <c r="AI13" s="17"/>
      <c r="AJ13" s="17">
        <v>4.8998322134328802E-2</v>
      </c>
      <c r="AK13" s="17">
        <v>2.2537159419344002E-2</v>
      </c>
      <c r="AL13" s="17">
        <v>1.9269933126968002E-2</v>
      </c>
      <c r="AM13" s="17"/>
      <c r="AN13" s="17">
        <v>4.8653348300653397E-2</v>
      </c>
      <c r="AO13" s="17">
        <v>3.4685119653366701E-2</v>
      </c>
      <c r="AP13" s="17">
        <v>4.27540804030637E-2</v>
      </c>
      <c r="AQ13" s="17">
        <v>1.5681970402197199E-2</v>
      </c>
      <c r="AR13" s="17">
        <v>4.8810579663750998E-2</v>
      </c>
      <c r="AS13" s="17"/>
      <c r="AT13" s="17">
        <v>3.5317179872607803E-2</v>
      </c>
      <c r="AU13" s="17">
        <v>3.0123620098392201E-2</v>
      </c>
      <c r="AV13" s="17"/>
      <c r="AW13" s="17">
        <v>3.7938572757178102E-2</v>
      </c>
      <c r="AX13" s="17">
        <v>1.20497082012683E-2</v>
      </c>
      <c r="AY13" s="17">
        <v>3.98091790992844E-2</v>
      </c>
    </row>
    <row r="14" spans="2:51">
      <c r="B14" s="18" t="s">
        <v>119</v>
      </c>
      <c r="C14" s="17">
        <v>3.0478973324471099E-2</v>
      </c>
      <c r="D14" s="17">
        <v>2.2521900645663302E-2</v>
      </c>
      <c r="E14" s="17">
        <v>3.9557893308704503E-2</v>
      </c>
      <c r="F14" s="17"/>
      <c r="G14" s="17">
        <v>1.2642771944748299E-2</v>
      </c>
      <c r="H14" s="17">
        <v>4.38326642236401E-2</v>
      </c>
      <c r="I14" s="17">
        <v>4.2272909796494597E-2</v>
      </c>
      <c r="J14" s="17">
        <v>3.1999863126623798E-2</v>
      </c>
      <c r="K14" s="17">
        <v>2.5564667208519E-2</v>
      </c>
      <c r="L14" s="17">
        <v>2.36684199549397E-2</v>
      </c>
      <c r="M14" s="17"/>
      <c r="N14" s="17">
        <v>1.10008994612986E-2</v>
      </c>
      <c r="O14" s="17">
        <v>2.9818368677439599E-2</v>
      </c>
      <c r="P14" s="17">
        <v>4.12127348557128E-2</v>
      </c>
      <c r="Q14" s="17">
        <v>4.3720602176903503E-2</v>
      </c>
      <c r="R14" s="17"/>
      <c r="S14" s="17">
        <v>5.2924472253087898E-2</v>
      </c>
      <c r="T14" s="17">
        <v>2.3004002605552701E-2</v>
      </c>
      <c r="U14" s="17">
        <v>0</v>
      </c>
      <c r="V14" s="17">
        <v>3.5351561626911297E-2</v>
      </c>
      <c r="W14" s="17">
        <v>5.8276612844978301E-2</v>
      </c>
      <c r="X14" s="17">
        <v>4.0099969876380703E-2</v>
      </c>
      <c r="Y14" s="17">
        <v>5.3439980836295899E-2</v>
      </c>
      <c r="Z14" s="17">
        <v>0</v>
      </c>
      <c r="AA14" s="17">
        <v>2.73614961107118E-2</v>
      </c>
      <c r="AB14" s="17">
        <v>2.3188839581066802E-2</v>
      </c>
      <c r="AC14" s="17">
        <v>0</v>
      </c>
      <c r="AD14" s="17">
        <v>0</v>
      </c>
      <c r="AE14" s="17"/>
      <c r="AF14" s="17">
        <v>3.3973168647722603E-2</v>
      </c>
      <c r="AG14" s="17">
        <v>3.0815647214854299E-2</v>
      </c>
      <c r="AH14" s="17">
        <v>2.3973303992324699E-2</v>
      </c>
      <c r="AI14" s="17"/>
      <c r="AJ14" s="17">
        <v>3.3594251491252697E-2</v>
      </c>
      <c r="AK14" s="17">
        <v>6.0817023404031697E-3</v>
      </c>
      <c r="AL14" s="17">
        <v>1.3205972590268599E-2</v>
      </c>
      <c r="AM14" s="17"/>
      <c r="AN14" s="17">
        <v>4.4207525920661801E-2</v>
      </c>
      <c r="AO14" s="17">
        <v>3.7507815857903803E-2</v>
      </c>
      <c r="AP14" s="17">
        <v>1.4419155420397499E-2</v>
      </c>
      <c r="AQ14" s="17">
        <v>2.9580623323359499E-2</v>
      </c>
      <c r="AR14" s="17">
        <v>5.7137736561973497E-2</v>
      </c>
      <c r="AS14" s="17"/>
      <c r="AT14" s="17">
        <v>3.13314095254019E-2</v>
      </c>
      <c r="AU14" s="17">
        <v>2.46012917405454E-2</v>
      </c>
      <c r="AV14" s="17"/>
      <c r="AW14" s="17">
        <v>2.4006832998209399E-2</v>
      </c>
      <c r="AX14" s="17">
        <v>4.2052239314321997E-2</v>
      </c>
      <c r="AY14" s="17">
        <v>3.50587813050404E-2</v>
      </c>
    </row>
    <row r="15" spans="2:51">
      <c r="B15" s="18" t="s">
        <v>138</v>
      </c>
      <c r="C15" s="21">
        <v>0.66416125793426695</v>
      </c>
      <c r="D15" s="21">
        <v>0.64728591869378505</v>
      </c>
      <c r="E15" s="21">
        <v>0.68076289386120403</v>
      </c>
      <c r="F15" s="21"/>
      <c r="G15" s="21">
        <v>0.68861646190803305</v>
      </c>
      <c r="H15" s="21">
        <v>0.71064419994207895</v>
      </c>
      <c r="I15" s="21">
        <v>0.69534631533892</v>
      </c>
      <c r="J15" s="21">
        <v>0.70242399328538996</v>
      </c>
      <c r="K15" s="21">
        <v>0.58481290510922301</v>
      </c>
      <c r="L15" s="21">
        <v>0.62523993369105302</v>
      </c>
      <c r="M15" s="21"/>
      <c r="N15" s="21">
        <v>0.77250746019548</v>
      </c>
      <c r="O15" s="21">
        <v>0.661339716396243</v>
      </c>
      <c r="P15" s="21">
        <v>0.60171245779905003</v>
      </c>
      <c r="Q15" s="21">
        <v>0.60361406588421995</v>
      </c>
      <c r="R15" s="21"/>
      <c r="S15" s="21">
        <v>0.690406313444895</v>
      </c>
      <c r="T15" s="21">
        <v>0.63889247397222504</v>
      </c>
      <c r="U15" s="21">
        <v>0.73537585299974195</v>
      </c>
      <c r="V15" s="21">
        <v>0.641549760037183</v>
      </c>
      <c r="W15" s="21">
        <v>0.67563092695040805</v>
      </c>
      <c r="X15" s="21">
        <v>0.71711282933195997</v>
      </c>
      <c r="Y15" s="21">
        <v>0.62969964768475595</v>
      </c>
      <c r="Z15" s="21">
        <v>0.60584933792635098</v>
      </c>
      <c r="AA15" s="21">
        <v>0.62618042779539396</v>
      </c>
      <c r="AB15" s="21">
        <v>0.660204566291683</v>
      </c>
      <c r="AC15" s="21">
        <v>0.58715196791935198</v>
      </c>
      <c r="AD15" s="21">
        <v>0.78336061666635903</v>
      </c>
      <c r="AE15" s="21"/>
      <c r="AF15" s="21">
        <v>0.58270269851913903</v>
      </c>
      <c r="AG15" s="21">
        <v>0.75375267107037702</v>
      </c>
      <c r="AH15" s="21">
        <v>0.61599811535469495</v>
      </c>
      <c r="AI15" s="21"/>
      <c r="AJ15" s="21">
        <v>0.59023950550628101</v>
      </c>
      <c r="AK15" s="21">
        <v>0.77107880097460901</v>
      </c>
      <c r="AL15" s="21">
        <v>0.714632392376092</v>
      </c>
      <c r="AM15" s="21"/>
      <c r="AN15" s="21">
        <v>0.56600203718668896</v>
      </c>
      <c r="AO15" s="21">
        <v>0.64897719484740901</v>
      </c>
      <c r="AP15" s="21">
        <v>0.78361287851811601</v>
      </c>
      <c r="AQ15" s="21">
        <v>0.70184768027532096</v>
      </c>
      <c r="AR15" s="21">
        <v>0.69836087285667803</v>
      </c>
      <c r="AS15" s="21"/>
      <c r="AT15" s="21">
        <v>0.66599156640700397</v>
      </c>
      <c r="AU15" s="21">
        <v>0.65475608653200101</v>
      </c>
      <c r="AV15" s="21"/>
      <c r="AW15" s="21">
        <v>0.72273941339485304</v>
      </c>
      <c r="AX15" s="21">
        <v>0.70188250113424899</v>
      </c>
      <c r="AY15" s="21">
        <v>0.58917926990597103</v>
      </c>
    </row>
    <row r="16" spans="2:51">
      <c r="B16" s="18" t="s">
        <v>139</v>
      </c>
      <c r="C16" s="21">
        <v>0.114199836570303</v>
      </c>
      <c r="D16" s="21">
        <v>0.122675627817894</v>
      </c>
      <c r="E16" s="21">
        <v>0.10550063199182701</v>
      </c>
      <c r="F16" s="21"/>
      <c r="G16" s="21">
        <v>0.15838319991663499</v>
      </c>
      <c r="H16" s="21">
        <v>7.5226801067399901E-2</v>
      </c>
      <c r="I16" s="21">
        <v>9.6898345918671497E-2</v>
      </c>
      <c r="J16" s="21">
        <v>0.11165393586330399</v>
      </c>
      <c r="K16" s="21">
        <v>0.121485729543601</v>
      </c>
      <c r="L16" s="21">
        <v>0.128516524260505</v>
      </c>
      <c r="M16" s="21"/>
      <c r="N16" s="21">
        <v>7.0964069773199495E-2</v>
      </c>
      <c r="O16" s="21">
        <v>0.120638494323904</v>
      </c>
      <c r="P16" s="21">
        <v>0.121966878406957</v>
      </c>
      <c r="Q16" s="21">
        <v>0.140830385753764</v>
      </c>
      <c r="R16" s="21"/>
      <c r="S16" s="21">
        <v>9.3442804519542802E-2</v>
      </c>
      <c r="T16" s="21">
        <v>0.101046089305035</v>
      </c>
      <c r="U16" s="21">
        <v>7.9836386861290395E-2</v>
      </c>
      <c r="V16" s="21">
        <v>0.121509282543346</v>
      </c>
      <c r="W16" s="21">
        <v>0.10421576008613199</v>
      </c>
      <c r="X16" s="21">
        <v>0.118519630098868</v>
      </c>
      <c r="Y16" s="21">
        <v>8.4137065062250702E-2</v>
      </c>
      <c r="Z16" s="21">
        <v>0.192348027288061</v>
      </c>
      <c r="AA16" s="21">
        <v>0.14851348749069601</v>
      </c>
      <c r="AB16" s="21">
        <v>0.10096434190496099</v>
      </c>
      <c r="AC16" s="21">
        <v>0.188843462646999</v>
      </c>
      <c r="AD16" s="21">
        <v>0.13421980470809999</v>
      </c>
      <c r="AE16" s="21"/>
      <c r="AF16" s="21">
        <v>0.151122157004699</v>
      </c>
      <c r="AG16" s="21">
        <v>6.2930009701491096E-2</v>
      </c>
      <c r="AH16" s="21">
        <v>0.138165455105832</v>
      </c>
      <c r="AI16" s="21"/>
      <c r="AJ16" s="21">
        <v>0.12789187898627699</v>
      </c>
      <c r="AK16" s="21">
        <v>9.8961615602236805E-2</v>
      </c>
      <c r="AL16" s="21">
        <v>8.0303876857868203E-2</v>
      </c>
      <c r="AM16" s="21"/>
      <c r="AN16" s="21">
        <v>0.159860540553313</v>
      </c>
      <c r="AO16" s="21">
        <v>0.114145560415054</v>
      </c>
      <c r="AP16" s="21">
        <v>8.8579171042914004E-2</v>
      </c>
      <c r="AQ16" s="21">
        <v>0.106714244376705</v>
      </c>
      <c r="AR16" s="21">
        <v>4.8810579663750998E-2</v>
      </c>
      <c r="AS16" s="21"/>
      <c r="AT16" s="21">
        <v>0.105668283362344</v>
      </c>
      <c r="AU16" s="21">
        <v>0.17089281097505499</v>
      </c>
      <c r="AV16" s="21"/>
      <c r="AW16" s="21">
        <v>8.7794166211402402E-2</v>
      </c>
      <c r="AX16" s="21">
        <v>6.7381088067111503E-2</v>
      </c>
      <c r="AY16" s="21">
        <v>0.15501710932305099</v>
      </c>
    </row>
    <row r="17" spans="2:51">
      <c r="B17" s="18" t="s">
        <v>140</v>
      </c>
      <c r="C17" s="22">
        <v>0.54996142136396398</v>
      </c>
      <c r="D17" s="22">
        <v>0.52461029087589095</v>
      </c>
      <c r="E17" s="22">
        <v>0.57526226186937701</v>
      </c>
      <c r="F17" s="22"/>
      <c r="G17" s="22">
        <v>0.53023326199139797</v>
      </c>
      <c r="H17" s="22">
        <v>0.63541739887467896</v>
      </c>
      <c r="I17" s="22">
        <v>0.59844796942024803</v>
      </c>
      <c r="J17" s="22">
        <v>0.59077005742208499</v>
      </c>
      <c r="K17" s="22">
        <v>0.46332717556562097</v>
      </c>
      <c r="L17" s="22">
        <v>0.49672340943054699</v>
      </c>
      <c r="M17" s="22"/>
      <c r="N17" s="22">
        <v>0.70154339042227998</v>
      </c>
      <c r="O17" s="22">
        <v>0.54070122207233995</v>
      </c>
      <c r="P17" s="22">
        <v>0.479745579392093</v>
      </c>
      <c r="Q17" s="22">
        <v>0.46278368013045601</v>
      </c>
      <c r="R17" s="22"/>
      <c r="S17" s="22">
        <v>0.59696350892535299</v>
      </c>
      <c r="T17" s="22">
        <v>0.53784638466719004</v>
      </c>
      <c r="U17" s="22">
        <v>0.65553946613845204</v>
      </c>
      <c r="V17" s="22">
        <v>0.52004047749383697</v>
      </c>
      <c r="W17" s="22">
        <v>0.57141516686427596</v>
      </c>
      <c r="X17" s="22">
        <v>0.59859319923309195</v>
      </c>
      <c r="Y17" s="22">
        <v>0.54556258262250601</v>
      </c>
      <c r="Z17" s="22">
        <v>0.41350131063828999</v>
      </c>
      <c r="AA17" s="22">
        <v>0.47766694030469797</v>
      </c>
      <c r="AB17" s="22">
        <v>0.55924022438672205</v>
      </c>
      <c r="AC17" s="22">
        <v>0.39830850527235401</v>
      </c>
      <c r="AD17" s="22">
        <v>0.64914081195826001</v>
      </c>
      <c r="AE17" s="22"/>
      <c r="AF17" s="22">
        <v>0.43158054151443997</v>
      </c>
      <c r="AG17" s="22">
        <v>0.69082266136888604</v>
      </c>
      <c r="AH17" s="22">
        <v>0.47783266024886201</v>
      </c>
      <c r="AI17" s="22"/>
      <c r="AJ17" s="22">
        <v>0.462347626520004</v>
      </c>
      <c r="AK17" s="22">
        <v>0.67211718537237197</v>
      </c>
      <c r="AL17" s="22">
        <v>0.634328515518224</v>
      </c>
      <c r="AM17" s="22"/>
      <c r="AN17" s="22">
        <v>0.40614149663337601</v>
      </c>
      <c r="AO17" s="22">
        <v>0.53483163443235604</v>
      </c>
      <c r="AP17" s="22">
        <v>0.69503370747520199</v>
      </c>
      <c r="AQ17" s="22">
        <v>0.595133435898616</v>
      </c>
      <c r="AR17" s="22">
        <v>0.64955029319292701</v>
      </c>
      <c r="AS17" s="22"/>
      <c r="AT17" s="22">
        <v>0.56032328304465995</v>
      </c>
      <c r="AU17" s="22">
        <v>0.48386327555694603</v>
      </c>
      <c r="AV17" s="22"/>
      <c r="AW17" s="22">
        <v>0.63494524718345002</v>
      </c>
      <c r="AX17" s="22">
        <v>0.63450141306713703</v>
      </c>
      <c r="AY17" s="22">
        <v>0.43416216058292001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1047</v>
      </c>
      <c r="D7" s="10">
        <v>533</v>
      </c>
      <c r="E7" s="10">
        <v>511</v>
      </c>
      <c r="F7" s="10"/>
      <c r="G7" s="10">
        <v>95</v>
      </c>
      <c r="H7" s="10">
        <v>129</v>
      </c>
      <c r="I7" s="10">
        <v>158</v>
      </c>
      <c r="J7" s="10">
        <v>183</v>
      </c>
      <c r="K7" s="10">
        <v>200</v>
      </c>
      <c r="L7" s="10">
        <v>282</v>
      </c>
      <c r="M7" s="10"/>
      <c r="N7" s="10">
        <v>304</v>
      </c>
      <c r="O7" s="10">
        <v>309</v>
      </c>
      <c r="P7" s="10">
        <v>179</v>
      </c>
      <c r="Q7" s="10">
        <v>249</v>
      </c>
      <c r="R7" s="10"/>
      <c r="S7" s="10">
        <v>107</v>
      </c>
      <c r="T7" s="10">
        <v>155</v>
      </c>
      <c r="U7" s="10">
        <v>108</v>
      </c>
      <c r="V7" s="10">
        <v>91</v>
      </c>
      <c r="W7" s="10">
        <v>77</v>
      </c>
      <c r="X7" s="10">
        <v>98</v>
      </c>
      <c r="Y7" s="10">
        <v>83</v>
      </c>
      <c r="Z7" s="10">
        <v>35</v>
      </c>
      <c r="AA7" s="10">
        <v>121</v>
      </c>
      <c r="AB7" s="10">
        <v>92</v>
      </c>
      <c r="AC7" s="10">
        <v>56</v>
      </c>
      <c r="AD7" s="10">
        <v>24</v>
      </c>
      <c r="AE7" s="10"/>
      <c r="AF7" s="10">
        <v>446</v>
      </c>
      <c r="AG7" s="10">
        <v>431</v>
      </c>
      <c r="AH7" s="10">
        <v>104</v>
      </c>
      <c r="AI7" s="10"/>
      <c r="AJ7" s="10">
        <v>247</v>
      </c>
      <c r="AK7" s="10">
        <v>329</v>
      </c>
      <c r="AL7" s="10">
        <v>101</v>
      </c>
      <c r="AM7" s="10"/>
      <c r="AN7" s="10">
        <v>214</v>
      </c>
      <c r="AO7" s="10">
        <v>187</v>
      </c>
      <c r="AP7" s="10">
        <v>258</v>
      </c>
      <c r="AQ7" s="10">
        <v>102</v>
      </c>
      <c r="AR7" s="10">
        <v>20</v>
      </c>
      <c r="AS7" s="10"/>
      <c r="AT7" s="10">
        <v>956</v>
      </c>
      <c r="AU7" s="10">
        <v>85</v>
      </c>
      <c r="AV7" s="10"/>
      <c r="AW7" s="10">
        <v>518</v>
      </c>
      <c r="AX7" s="10">
        <v>100</v>
      </c>
      <c r="AY7" s="10">
        <v>429</v>
      </c>
    </row>
    <row r="8" spans="2:51" ht="30" customHeight="1">
      <c r="B8" s="11" t="s">
        <v>112</v>
      </c>
      <c r="C8" s="11">
        <v>1048</v>
      </c>
      <c r="D8" s="11">
        <v>551</v>
      </c>
      <c r="E8" s="11">
        <v>494</v>
      </c>
      <c r="F8" s="11"/>
      <c r="G8" s="11">
        <v>113</v>
      </c>
      <c r="H8" s="11">
        <v>159</v>
      </c>
      <c r="I8" s="11">
        <v>181</v>
      </c>
      <c r="J8" s="11">
        <v>182</v>
      </c>
      <c r="K8" s="11">
        <v>164</v>
      </c>
      <c r="L8" s="11">
        <v>250</v>
      </c>
      <c r="M8" s="11"/>
      <c r="N8" s="11">
        <v>278</v>
      </c>
      <c r="O8" s="11">
        <v>285</v>
      </c>
      <c r="P8" s="11">
        <v>211</v>
      </c>
      <c r="Q8" s="11">
        <v>267</v>
      </c>
      <c r="R8" s="11"/>
      <c r="S8" s="11">
        <v>131</v>
      </c>
      <c r="T8" s="11">
        <v>146</v>
      </c>
      <c r="U8" s="11">
        <v>92</v>
      </c>
      <c r="V8" s="11">
        <v>97</v>
      </c>
      <c r="W8" s="11">
        <v>76</v>
      </c>
      <c r="X8" s="11">
        <v>106</v>
      </c>
      <c r="Y8" s="11">
        <v>80</v>
      </c>
      <c r="Z8" s="11">
        <v>30</v>
      </c>
      <c r="AA8" s="11">
        <v>114</v>
      </c>
      <c r="AB8" s="11">
        <v>94</v>
      </c>
      <c r="AC8" s="11">
        <v>57</v>
      </c>
      <c r="AD8" s="11">
        <v>25</v>
      </c>
      <c r="AE8" s="11"/>
      <c r="AF8" s="11">
        <v>430</v>
      </c>
      <c r="AG8" s="11">
        <v>427</v>
      </c>
      <c r="AH8" s="11">
        <v>115</v>
      </c>
      <c r="AI8" s="11"/>
      <c r="AJ8" s="11">
        <v>236</v>
      </c>
      <c r="AK8" s="11">
        <v>342</v>
      </c>
      <c r="AL8" s="11">
        <v>95</v>
      </c>
      <c r="AM8" s="11"/>
      <c r="AN8" s="11">
        <v>216</v>
      </c>
      <c r="AO8" s="11">
        <v>192</v>
      </c>
      <c r="AP8" s="11">
        <v>258</v>
      </c>
      <c r="AQ8" s="11">
        <v>98</v>
      </c>
      <c r="AR8" s="11">
        <v>20</v>
      </c>
      <c r="AS8" s="11"/>
      <c r="AT8" s="11">
        <v>938</v>
      </c>
      <c r="AU8" s="11">
        <v>104</v>
      </c>
      <c r="AV8" s="11"/>
      <c r="AW8" s="11">
        <v>500</v>
      </c>
      <c r="AX8" s="11">
        <v>104</v>
      </c>
      <c r="AY8" s="11">
        <v>443</v>
      </c>
    </row>
    <row r="9" spans="2:51">
      <c r="B9" s="18" t="s">
        <v>133</v>
      </c>
      <c r="C9" s="17">
        <v>8.3680618621832903E-2</v>
      </c>
      <c r="D9" s="17">
        <v>9.4090448087148296E-2</v>
      </c>
      <c r="E9" s="17">
        <v>7.2621604917499E-2</v>
      </c>
      <c r="F9" s="17"/>
      <c r="G9" s="17">
        <v>9.4231886964958295E-2</v>
      </c>
      <c r="H9" s="17">
        <v>8.7636622443727302E-2</v>
      </c>
      <c r="I9" s="17">
        <v>0.11692384786940201</v>
      </c>
      <c r="J9" s="17">
        <v>9.9013777795663394E-2</v>
      </c>
      <c r="K9" s="17">
        <v>6.1064432604864403E-2</v>
      </c>
      <c r="L9" s="17">
        <v>5.6052628930345003E-2</v>
      </c>
      <c r="M9" s="17"/>
      <c r="N9" s="17">
        <v>7.7785926869653702E-2</v>
      </c>
      <c r="O9" s="17">
        <v>7.9370617940059701E-2</v>
      </c>
      <c r="P9" s="17">
        <v>6.8865942919611206E-2</v>
      </c>
      <c r="Q9" s="17">
        <v>0.108236100693927</v>
      </c>
      <c r="R9" s="17"/>
      <c r="S9" s="17">
        <v>0.129625782458271</v>
      </c>
      <c r="T9" s="17">
        <v>7.9649074279422305E-2</v>
      </c>
      <c r="U9" s="17">
        <v>6.21410714790002E-2</v>
      </c>
      <c r="V9" s="17">
        <v>5.4118352263099002E-2</v>
      </c>
      <c r="W9" s="17">
        <v>5.5375412176717903E-2</v>
      </c>
      <c r="X9" s="17">
        <v>8.4311663555046198E-2</v>
      </c>
      <c r="Y9" s="17">
        <v>9.2324872360328894E-2</v>
      </c>
      <c r="Z9" s="17">
        <v>0.117671495135259</v>
      </c>
      <c r="AA9" s="17">
        <v>7.5175342871010395E-2</v>
      </c>
      <c r="AB9" s="17">
        <v>6.5661692455186896E-2</v>
      </c>
      <c r="AC9" s="17">
        <v>0.14944232991141199</v>
      </c>
      <c r="AD9" s="17">
        <v>3.2188377588848002E-2</v>
      </c>
      <c r="AE9" s="17"/>
      <c r="AF9" s="17">
        <v>9.1040077865266605E-2</v>
      </c>
      <c r="AG9" s="17">
        <v>8.1313751484980198E-2</v>
      </c>
      <c r="AH9" s="17">
        <v>8.0428348601825295E-2</v>
      </c>
      <c r="AI9" s="17"/>
      <c r="AJ9" s="17">
        <v>7.1002820703339506E-2</v>
      </c>
      <c r="AK9" s="17">
        <v>0.101935577857758</v>
      </c>
      <c r="AL9" s="17">
        <v>5.8288472818354899E-2</v>
      </c>
      <c r="AM9" s="17"/>
      <c r="AN9" s="17">
        <v>6.8197151536475598E-2</v>
      </c>
      <c r="AO9" s="17">
        <v>3.8463185670804402E-2</v>
      </c>
      <c r="AP9" s="17">
        <v>0.108347912987715</v>
      </c>
      <c r="AQ9" s="17">
        <v>0.101234597515657</v>
      </c>
      <c r="AR9" s="17">
        <v>4.6254674819767E-2</v>
      </c>
      <c r="AS9" s="17"/>
      <c r="AT9" s="17">
        <v>8.4893254156435796E-2</v>
      </c>
      <c r="AU9" s="17">
        <v>6.1985858969435897E-2</v>
      </c>
      <c r="AV9" s="17"/>
      <c r="AW9" s="17">
        <v>8.8379807039677599E-2</v>
      </c>
      <c r="AX9" s="17">
        <v>0.13186147856868799</v>
      </c>
      <c r="AY9" s="17">
        <v>6.7038005922402805E-2</v>
      </c>
    </row>
    <row r="10" spans="2:51">
      <c r="B10" s="18" t="s">
        <v>134</v>
      </c>
      <c r="C10" s="17">
        <v>0.162312100486174</v>
      </c>
      <c r="D10" s="17">
        <v>0.17655981256268599</v>
      </c>
      <c r="E10" s="17">
        <v>0.147492377198821</v>
      </c>
      <c r="F10" s="17"/>
      <c r="G10" s="17">
        <v>0.15234016654134699</v>
      </c>
      <c r="H10" s="17">
        <v>0.19793830164750401</v>
      </c>
      <c r="I10" s="17">
        <v>0.19642887925813601</v>
      </c>
      <c r="J10" s="17">
        <v>0.158717411311946</v>
      </c>
      <c r="K10" s="17">
        <v>0.16533533401915701</v>
      </c>
      <c r="L10" s="17">
        <v>0.12023489231243099</v>
      </c>
      <c r="M10" s="17"/>
      <c r="N10" s="17">
        <v>0.16261249263753599</v>
      </c>
      <c r="O10" s="17">
        <v>0.18496348732621301</v>
      </c>
      <c r="P10" s="17">
        <v>0.16524048891398499</v>
      </c>
      <c r="Q10" s="17">
        <v>0.134428156483822</v>
      </c>
      <c r="R10" s="17"/>
      <c r="S10" s="17">
        <v>0.18766125333876801</v>
      </c>
      <c r="T10" s="17">
        <v>0.16120792654986099</v>
      </c>
      <c r="U10" s="17">
        <v>0.16064195747895399</v>
      </c>
      <c r="V10" s="17">
        <v>0.20301239804965601</v>
      </c>
      <c r="W10" s="17">
        <v>0.105381539390308</v>
      </c>
      <c r="X10" s="17">
        <v>0.16471580191047799</v>
      </c>
      <c r="Y10" s="17">
        <v>0.196071407997678</v>
      </c>
      <c r="Z10" s="17">
        <v>0.29423414251713798</v>
      </c>
      <c r="AA10" s="17">
        <v>0.114561016066816</v>
      </c>
      <c r="AB10" s="17">
        <v>0.14401887014907599</v>
      </c>
      <c r="AC10" s="17">
        <v>0.10383867289104</v>
      </c>
      <c r="AD10" s="17">
        <v>0.19853470125070999</v>
      </c>
      <c r="AE10" s="17"/>
      <c r="AF10" s="17">
        <v>0.14917397484893599</v>
      </c>
      <c r="AG10" s="17">
        <v>0.171481171940713</v>
      </c>
      <c r="AH10" s="17">
        <v>0.17954257107152999</v>
      </c>
      <c r="AI10" s="17"/>
      <c r="AJ10" s="17">
        <v>0.172243620299498</v>
      </c>
      <c r="AK10" s="17">
        <v>0.16409298587197499</v>
      </c>
      <c r="AL10" s="17">
        <v>0.13495078636715499</v>
      </c>
      <c r="AM10" s="17"/>
      <c r="AN10" s="17">
        <v>0.17171020370196699</v>
      </c>
      <c r="AO10" s="17">
        <v>0.146522646141172</v>
      </c>
      <c r="AP10" s="17">
        <v>0.15308003654355501</v>
      </c>
      <c r="AQ10" s="17">
        <v>0.198624099341598</v>
      </c>
      <c r="AR10" s="17">
        <v>0.21276961434562</v>
      </c>
      <c r="AS10" s="17"/>
      <c r="AT10" s="17">
        <v>0.15658619116984501</v>
      </c>
      <c r="AU10" s="17">
        <v>0.201130371663515</v>
      </c>
      <c r="AV10" s="17"/>
      <c r="AW10" s="17">
        <v>0.15876970093099199</v>
      </c>
      <c r="AX10" s="17">
        <v>0.18257167796711499</v>
      </c>
      <c r="AY10" s="17">
        <v>0.161541384308553</v>
      </c>
    </row>
    <row r="11" spans="2:51">
      <c r="B11" s="18" t="s">
        <v>135</v>
      </c>
      <c r="C11" s="17">
        <v>0.23795314796518</v>
      </c>
      <c r="D11" s="17">
        <v>0.246443949078616</v>
      </c>
      <c r="E11" s="17">
        <v>0.22552114316022101</v>
      </c>
      <c r="F11" s="17"/>
      <c r="G11" s="17">
        <v>0.291920798331333</v>
      </c>
      <c r="H11" s="17">
        <v>0.198803794842106</v>
      </c>
      <c r="I11" s="17">
        <v>0.27535150438405498</v>
      </c>
      <c r="J11" s="17">
        <v>0.193586160321567</v>
      </c>
      <c r="K11" s="17">
        <v>0.24606422180283299</v>
      </c>
      <c r="L11" s="17">
        <v>0.238365849032981</v>
      </c>
      <c r="M11" s="17"/>
      <c r="N11" s="17">
        <v>0.229905905463682</v>
      </c>
      <c r="O11" s="17">
        <v>0.213461312981821</v>
      </c>
      <c r="P11" s="17">
        <v>0.27115675678012702</v>
      </c>
      <c r="Q11" s="17">
        <v>0.243925242204895</v>
      </c>
      <c r="R11" s="17"/>
      <c r="S11" s="17">
        <v>0.23445269284637099</v>
      </c>
      <c r="T11" s="17">
        <v>0.30795858271798698</v>
      </c>
      <c r="U11" s="17">
        <v>0.246904848425682</v>
      </c>
      <c r="V11" s="17">
        <v>0.14696767973212799</v>
      </c>
      <c r="W11" s="17">
        <v>0.20793442739530499</v>
      </c>
      <c r="X11" s="17">
        <v>0.22656315186411599</v>
      </c>
      <c r="Y11" s="17">
        <v>0.213520957711541</v>
      </c>
      <c r="Z11" s="17">
        <v>0.19702972515082001</v>
      </c>
      <c r="AA11" s="17">
        <v>0.27161005537445199</v>
      </c>
      <c r="AB11" s="17">
        <v>0.27631666351925799</v>
      </c>
      <c r="AC11" s="17">
        <v>0.23234806616370501</v>
      </c>
      <c r="AD11" s="17">
        <v>0.14710107185987001</v>
      </c>
      <c r="AE11" s="17"/>
      <c r="AF11" s="17">
        <v>0.257119135484008</v>
      </c>
      <c r="AG11" s="17">
        <v>0.17404010122647401</v>
      </c>
      <c r="AH11" s="17">
        <v>0.39237870714856699</v>
      </c>
      <c r="AI11" s="17"/>
      <c r="AJ11" s="17">
        <v>0.32258308139311798</v>
      </c>
      <c r="AK11" s="17">
        <v>0.18458366947350499</v>
      </c>
      <c r="AL11" s="17">
        <v>0.21079447301569801</v>
      </c>
      <c r="AM11" s="17"/>
      <c r="AN11" s="17">
        <v>0.22978682298583999</v>
      </c>
      <c r="AO11" s="17">
        <v>0.29023674364716001</v>
      </c>
      <c r="AP11" s="17">
        <v>0.20029567907583701</v>
      </c>
      <c r="AQ11" s="17">
        <v>0.24888487941732401</v>
      </c>
      <c r="AR11" s="17">
        <v>0.29327829764704499</v>
      </c>
      <c r="AS11" s="17"/>
      <c r="AT11" s="17">
        <v>0.23276266294055101</v>
      </c>
      <c r="AU11" s="17">
        <v>0.27755743560809698</v>
      </c>
      <c r="AV11" s="17"/>
      <c r="AW11" s="17">
        <v>0.21489180786049</v>
      </c>
      <c r="AX11" s="17">
        <v>0.22296214901921599</v>
      </c>
      <c r="AY11" s="17">
        <v>0.26750554812369098</v>
      </c>
    </row>
    <row r="12" spans="2:51">
      <c r="B12" s="18" t="s">
        <v>136</v>
      </c>
      <c r="C12" s="17">
        <v>0.247721492184274</v>
      </c>
      <c r="D12" s="17">
        <v>0.23122892020968899</v>
      </c>
      <c r="E12" s="17">
        <v>0.26776182184399899</v>
      </c>
      <c r="F12" s="17"/>
      <c r="G12" s="17">
        <v>0.25449122611753999</v>
      </c>
      <c r="H12" s="17">
        <v>0.25230722087087998</v>
      </c>
      <c r="I12" s="17">
        <v>0.18605900940905301</v>
      </c>
      <c r="J12" s="17">
        <v>0.28150855463868502</v>
      </c>
      <c r="K12" s="17">
        <v>0.25957240240136298</v>
      </c>
      <c r="L12" s="17">
        <v>0.25392320544588098</v>
      </c>
      <c r="M12" s="17"/>
      <c r="N12" s="17">
        <v>0.27827609860395403</v>
      </c>
      <c r="O12" s="17">
        <v>0.25745416181895903</v>
      </c>
      <c r="P12" s="17">
        <v>0.218839338889108</v>
      </c>
      <c r="Q12" s="17">
        <v>0.234686934765515</v>
      </c>
      <c r="R12" s="17"/>
      <c r="S12" s="17">
        <v>0.22326694421145701</v>
      </c>
      <c r="T12" s="17">
        <v>0.26628860727610199</v>
      </c>
      <c r="U12" s="17">
        <v>0.27203157335360501</v>
      </c>
      <c r="V12" s="17">
        <v>0.22027358000971001</v>
      </c>
      <c r="W12" s="17">
        <v>0.32988215877020899</v>
      </c>
      <c r="X12" s="17">
        <v>0.28374666782534902</v>
      </c>
      <c r="Y12" s="17">
        <v>0.22000371497000601</v>
      </c>
      <c r="Z12" s="17">
        <v>0.16838997936036801</v>
      </c>
      <c r="AA12" s="17">
        <v>0.27808238238459498</v>
      </c>
      <c r="AB12" s="17">
        <v>0.16437191056700101</v>
      </c>
      <c r="AC12" s="17">
        <v>0.28911974776794003</v>
      </c>
      <c r="AD12" s="17">
        <v>0.151453033210807</v>
      </c>
      <c r="AE12" s="17"/>
      <c r="AF12" s="17">
        <v>0.25695899317471999</v>
      </c>
      <c r="AG12" s="17">
        <v>0.25220829662587502</v>
      </c>
      <c r="AH12" s="17">
        <v>0.18074595617654901</v>
      </c>
      <c r="AI12" s="17"/>
      <c r="AJ12" s="17">
        <v>0.223967091037856</v>
      </c>
      <c r="AK12" s="17">
        <v>0.27105428494426698</v>
      </c>
      <c r="AL12" s="17">
        <v>0.27485955683080199</v>
      </c>
      <c r="AM12" s="17"/>
      <c r="AN12" s="17">
        <v>0.25688323684554398</v>
      </c>
      <c r="AO12" s="17">
        <v>0.226911582151543</v>
      </c>
      <c r="AP12" s="17">
        <v>0.23406779496476801</v>
      </c>
      <c r="AQ12" s="17">
        <v>0.24119447703914601</v>
      </c>
      <c r="AR12" s="17">
        <v>0.265210275607354</v>
      </c>
      <c r="AS12" s="17"/>
      <c r="AT12" s="17">
        <v>0.25614645323185098</v>
      </c>
      <c r="AU12" s="17">
        <v>0.18640799426578999</v>
      </c>
      <c r="AV12" s="17"/>
      <c r="AW12" s="17">
        <v>0.23402029826465101</v>
      </c>
      <c r="AX12" s="17">
        <v>0.26440261892871902</v>
      </c>
      <c r="AY12" s="17">
        <v>0.25925694345453199</v>
      </c>
    </row>
    <row r="13" spans="2:51">
      <c r="B13" s="18" t="s">
        <v>137</v>
      </c>
      <c r="C13" s="17">
        <v>0.21438324409720799</v>
      </c>
      <c r="D13" s="17">
        <v>0.209127639993922</v>
      </c>
      <c r="E13" s="17">
        <v>0.21957809827470801</v>
      </c>
      <c r="F13" s="17"/>
      <c r="G13" s="17">
        <v>0.13211826909076599</v>
      </c>
      <c r="H13" s="17">
        <v>0.16604788801040599</v>
      </c>
      <c r="I13" s="17">
        <v>0.18019326174432601</v>
      </c>
      <c r="J13" s="17">
        <v>0.21655233864457399</v>
      </c>
      <c r="K13" s="17">
        <v>0.23346613903612201</v>
      </c>
      <c r="L13" s="17">
        <v>0.29280979042608102</v>
      </c>
      <c r="M13" s="17"/>
      <c r="N13" s="17">
        <v>0.220193341419538</v>
      </c>
      <c r="O13" s="17">
        <v>0.21414964115896901</v>
      </c>
      <c r="P13" s="17">
        <v>0.20252621276461</v>
      </c>
      <c r="Q13" s="17">
        <v>0.21157490610285801</v>
      </c>
      <c r="R13" s="17"/>
      <c r="S13" s="17">
        <v>0.18475265907244501</v>
      </c>
      <c r="T13" s="17">
        <v>0.15045416205620801</v>
      </c>
      <c r="U13" s="17">
        <v>0.23175588080106899</v>
      </c>
      <c r="V13" s="17">
        <v>0.30251698310749398</v>
      </c>
      <c r="W13" s="17">
        <v>0.213850771284195</v>
      </c>
      <c r="X13" s="17">
        <v>0.17170940222851799</v>
      </c>
      <c r="Y13" s="17">
        <v>0.19208148964057101</v>
      </c>
      <c r="Z13" s="17">
        <v>0.19857757477442201</v>
      </c>
      <c r="AA13" s="17">
        <v>0.21433419415729699</v>
      </c>
      <c r="AB13" s="17">
        <v>0.29264857797056598</v>
      </c>
      <c r="AC13" s="17">
        <v>0.207359739152391</v>
      </c>
      <c r="AD13" s="17">
        <v>0.33102363611234897</v>
      </c>
      <c r="AE13" s="17"/>
      <c r="AF13" s="17">
        <v>0.202770166245716</v>
      </c>
      <c r="AG13" s="17">
        <v>0.26848116482648998</v>
      </c>
      <c r="AH13" s="17">
        <v>0.110505059581349</v>
      </c>
      <c r="AI13" s="17"/>
      <c r="AJ13" s="17">
        <v>0.17877380299855</v>
      </c>
      <c r="AK13" s="17">
        <v>0.242878150533964</v>
      </c>
      <c r="AL13" s="17">
        <v>0.26763443548180699</v>
      </c>
      <c r="AM13" s="17"/>
      <c r="AN13" s="17">
        <v>0.20385084992670299</v>
      </c>
      <c r="AO13" s="17">
        <v>0.24266611596180199</v>
      </c>
      <c r="AP13" s="17">
        <v>0.25186100811468298</v>
      </c>
      <c r="AQ13" s="17">
        <v>0.17264384920807099</v>
      </c>
      <c r="AR13" s="17">
        <v>0.12534940101823999</v>
      </c>
      <c r="AS13" s="17"/>
      <c r="AT13" s="17">
        <v>0.221233082886996</v>
      </c>
      <c r="AU13" s="17">
        <v>0.165314107138536</v>
      </c>
      <c r="AV13" s="17"/>
      <c r="AW13" s="17">
        <v>0.25511135535698998</v>
      </c>
      <c r="AX13" s="17">
        <v>0.15042138883384901</v>
      </c>
      <c r="AY13" s="17">
        <v>0.18347640707273699</v>
      </c>
    </row>
    <row r="14" spans="2:51">
      <c r="B14" s="18" t="s">
        <v>119</v>
      </c>
      <c r="C14" s="17">
        <v>5.3949396645329599E-2</v>
      </c>
      <c r="D14" s="17">
        <v>4.2549230067938801E-2</v>
      </c>
      <c r="E14" s="17">
        <v>6.7024954604752301E-2</v>
      </c>
      <c r="F14" s="17"/>
      <c r="G14" s="17">
        <v>7.4897652954054997E-2</v>
      </c>
      <c r="H14" s="17">
        <v>9.7266172185377295E-2</v>
      </c>
      <c r="I14" s="17">
        <v>4.5043497335027403E-2</v>
      </c>
      <c r="J14" s="17">
        <v>5.0621757287563802E-2</v>
      </c>
      <c r="K14" s="17">
        <v>3.4497470135660499E-2</v>
      </c>
      <c r="L14" s="17">
        <v>3.86136338522814E-2</v>
      </c>
      <c r="M14" s="17"/>
      <c r="N14" s="17">
        <v>3.1226235005637201E-2</v>
      </c>
      <c r="O14" s="17">
        <v>5.0600778773977298E-2</v>
      </c>
      <c r="P14" s="17">
        <v>7.3371259732558605E-2</v>
      </c>
      <c r="Q14" s="17">
        <v>6.7148659748983805E-2</v>
      </c>
      <c r="R14" s="17"/>
      <c r="S14" s="17">
        <v>4.0240668072686898E-2</v>
      </c>
      <c r="T14" s="17">
        <v>3.4441647120419701E-2</v>
      </c>
      <c r="U14" s="17">
        <v>2.6524668461690701E-2</v>
      </c>
      <c r="V14" s="17">
        <v>7.3111006837912496E-2</v>
      </c>
      <c r="W14" s="17">
        <v>8.7575690983265397E-2</v>
      </c>
      <c r="X14" s="17">
        <v>6.8953312616492402E-2</v>
      </c>
      <c r="Y14" s="17">
        <v>8.5997557319876003E-2</v>
      </c>
      <c r="Z14" s="17">
        <v>2.40970830619942E-2</v>
      </c>
      <c r="AA14" s="17">
        <v>4.6237009145830302E-2</v>
      </c>
      <c r="AB14" s="17">
        <v>5.6982285338911899E-2</v>
      </c>
      <c r="AC14" s="17">
        <v>1.78914441135123E-2</v>
      </c>
      <c r="AD14" s="17">
        <v>0.13969917997741599</v>
      </c>
      <c r="AE14" s="17"/>
      <c r="AF14" s="17">
        <v>4.2937652381353102E-2</v>
      </c>
      <c r="AG14" s="17">
        <v>5.2475513895467597E-2</v>
      </c>
      <c r="AH14" s="17">
        <v>5.6399357420180297E-2</v>
      </c>
      <c r="AI14" s="17"/>
      <c r="AJ14" s="17">
        <v>3.1429583567639502E-2</v>
      </c>
      <c r="AK14" s="17">
        <v>3.5455331318531597E-2</v>
      </c>
      <c r="AL14" s="17">
        <v>5.3472275486183801E-2</v>
      </c>
      <c r="AM14" s="17"/>
      <c r="AN14" s="17">
        <v>6.9571735003469706E-2</v>
      </c>
      <c r="AO14" s="17">
        <v>5.5199726427518303E-2</v>
      </c>
      <c r="AP14" s="17">
        <v>5.2347568313442998E-2</v>
      </c>
      <c r="AQ14" s="17">
        <v>3.74180974782031E-2</v>
      </c>
      <c r="AR14" s="17">
        <v>5.7137736561973497E-2</v>
      </c>
      <c r="AS14" s="17"/>
      <c r="AT14" s="17">
        <v>4.83783556143218E-2</v>
      </c>
      <c r="AU14" s="17">
        <v>0.107604232354626</v>
      </c>
      <c r="AV14" s="17"/>
      <c r="AW14" s="17">
        <v>4.8827030547199599E-2</v>
      </c>
      <c r="AX14" s="17">
        <v>4.7780686682412699E-2</v>
      </c>
      <c r="AY14" s="17">
        <v>6.1181711118084403E-2</v>
      </c>
    </row>
    <row r="15" spans="2:51">
      <c r="B15" s="18" t="s">
        <v>138</v>
      </c>
      <c r="C15" s="21">
        <v>0.24599271910800699</v>
      </c>
      <c r="D15" s="21">
        <v>0.270650260649834</v>
      </c>
      <c r="E15" s="21">
        <v>0.220113982116319</v>
      </c>
      <c r="F15" s="21"/>
      <c r="G15" s="21">
        <v>0.24657205350630601</v>
      </c>
      <c r="H15" s="21">
        <v>0.28557492409123097</v>
      </c>
      <c r="I15" s="21">
        <v>0.31335272712753798</v>
      </c>
      <c r="J15" s="21">
        <v>0.25773118910761</v>
      </c>
      <c r="K15" s="21">
        <v>0.226399766624021</v>
      </c>
      <c r="L15" s="21">
        <v>0.176287521242776</v>
      </c>
      <c r="M15" s="21"/>
      <c r="N15" s="21">
        <v>0.24039841950718899</v>
      </c>
      <c r="O15" s="21">
        <v>0.26433410526627299</v>
      </c>
      <c r="P15" s="21">
        <v>0.234106431833596</v>
      </c>
      <c r="Q15" s="21">
        <v>0.242664257177749</v>
      </c>
      <c r="R15" s="21"/>
      <c r="S15" s="21">
        <v>0.31728703579703998</v>
      </c>
      <c r="T15" s="21">
        <v>0.24085700082928299</v>
      </c>
      <c r="U15" s="21">
        <v>0.22278302895795399</v>
      </c>
      <c r="V15" s="21">
        <v>0.25713075031275501</v>
      </c>
      <c r="W15" s="21">
        <v>0.16075695156702599</v>
      </c>
      <c r="X15" s="21">
        <v>0.24902746546552401</v>
      </c>
      <c r="Y15" s="21">
        <v>0.28839628035800702</v>
      </c>
      <c r="Z15" s="21">
        <v>0.41190563765239702</v>
      </c>
      <c r="AA15" s="21">
        <v>0.18973635893782601</v>
      </c>
      <c r="AB15" s="21">
        <v>0.20968056260426299</v>
      </c>
      <c r="AC15" s="21">
        <v>0.25328100280245203</v>
      </c>
      <c r="AD15" s="21">
        <v>0.230723078839558</v>
      </c>
      <c r="AE15" s="21"/>
      <c r="AF15" s="21">
        <v>0.24021405271420199</v>
      </c>
      <c r="AG15" s="21">
        <v>0.25279492342569398</v>
      </c>
      <c r="AH15" s="21">
        <v>0.25997091967335501</v>
      </c>
      <c r="AI15" s="21"/>
      <c r="AJ15" s="21">
        <v>0.24324644100283699</v>
      </c>
      <c r="AK15" s="21">
        <v>0.26602856372973299</v>
      </c>
      <c r="AL15" s="21">
        <v>0.19323925918550899</v>
      </c>
      <c r="AM15" s="21"/>
      <c r="AN15" s="21">
        <v>0.239907355238442</v>
      </c>
      <c r="AO15" s="21">
        <v>0.184985831811977</v>
      </c>
      <c r="AP15" s="21">
        <v>0.26142794953126902</v>
      </c>
      <c r="AQ15" s="21">
        <v>0.29985869685725602</v>
      </c>
      <c r="AR15" s="21">
        <v>0.259024289165387</v>
      </c>
      <c r="AS15" s="21"/>
      <c r="AT15" s="21">
        <v>0.24147944532627999</v>
      </c>
      <c r="AU15" s="21">
        <v>0.26311623063294998</v>
      </c>
      <c r="AV15" s="21"/>
      <c r="AW15" s="21">
        <v>0.24714950797066901</v>
      </c>
      <c r="AX15" s="21">
        <v>0.314433156535804</v>
      </c>
      <c r="AY15" s="21">
        <v>0.228579390230956</v>
      </c>
    </row>
    <row r="16" spans="2:51">
      <c r="B16" s="18" t="s">
        <v>139</v>
      </c>
      <c r="C16" s="21">
        <v>0.46210473628148302</v>
      </c>
      <c r="D16" s="21">
        <v>0.44035656020361102</v>
      </c>
      <c r="E16" s="21">
        <v>0.48733992011870703</v>
      </c>
      <c r="F16" s="21"/>
      <c r="G16" s="21">
        <v>0.38660949520830601</v>
      </c>
      <c r="H16" s="21">
        <v>0.41835510888128602</v>
      </c>
      <c r="I16" s="21">
        <v>0.36625227115337899</v>
      </c>
      <c r="J16" s="21">
        <v>0.49806089328325898</v>
      </c>
      <c r="K16" s="21">
        <v>0.49303854143748499</v>
      </c>
      <c r="L16" s="21">
        <v>0.546732995871962</v>
      </c>
      <c r="M16" s="21"/>
      <c r="N16" s="21">
        <v>0.49846944002349097</v>
      </c>
      <c r="O16" s="21">
        <v>0.47160380297792798</v>
      </c>
      <c r="P16" s="21">
        <v>0.42136555165371797</v>
      </c>
      <c r="Q16" s="21">
        <v>0.44626184086837301</v>
      </c>
      <c r="R16" s="21"/>
      <c r="S16" s="21">
        <v>0.40801960328390202</v>
      </c>
      <c r="T16" s="21">
        <v>0.41674276933231003</v>
      </c>
      <c r="U16" s="21">
        <v>0.50378745415467396</v>
      </c>
      <c r="V16" s="21">
        <v>0.52279056311720495</v>
      </c>
      <c r="W16" s="21">
        <v>0.54373293005440404</v>
      </c>
      <c r="X16" s="21">
        <v>0.45545607005386701</v>
      </c>
      <c r="Y16" s="21">
        <v>0.41208520461057602</v>
      </c>
      <c r="Z16" s="21">
        <v>0.36696755413478899</v>
      </c>
      <c r="AA16" s="21">
        <v>0.49241657654189203</v>
      </c>
      <c r="AB16" s="21">
        <v>0.45702048853756699</v>
      </c>
      <c r="AC16" s="21">
        <v>0.496479486920331</v>
      </c>
      <c r="AD16" s="21">
        <v>0.48247666932315603</v>
      </c>
      <c r="AE16" s="21"/>
      <c r="AF16" s="21">
        <v>0.45972915942043602</v>
      </c>
      <c r="AG16" s="21">
        <v>0.52068946145236505</v>
      </c>
      <c r="AH16" s="21">
        <v>0.29125101575789802</v>
      </c>
      <c r="AI16" s="21"/>
      <c r="AJ16" s="21">
        <v>0.40274089403640601</v>
      </c>
      <c r="AK16" s="21">
        <v>0.51393243547823098</v>
      </c>
      <c r="AL16" s="21">
        <v>0.54249399231260897</v>
      </c>
      <c r="AM16" s="21"/>
      <c r="AN16" s="21">
        <v>0.46073408677224797</v>
      </c>
      <c r="AO16" s="21">
        <v>0.46957769811334499</v>
      </c>
      <c r="AP16" s="21">
        <v>0.48592880307945102</v>
      </c>
      <c r="AQ16" s="21">
        <v>0.413838326247217</v>
      </c>
      <c r="AR16" s="21">
        <v>0.39055967662559399</v>
      </c>
      <c r="AS16" s="21"/>
      <c r="AT16" s="21">
        <v>0.47737953611884698</v>
      </c>
      <c r="AU16" s="21">
        <v>0.35172210140432603</v>
      </c>
      <c r="AV16" s="21"/>
      <c r="AW16" s="21">
        <v>0.48913165362164102</v>
      </c>
      <c r="AX16" s="21">
        <v>0.414824007762568</v>
      </c>
      <c r="AY16" s="21">
        <v>0.44273335052726898</v>
      </c>
    </row>
    <row r="17" spans="2:51">
      <c r="B17" s="18" t="s">
        <v>140</v>
      </c>
      <c r="C17" s="22">
        <v>-0.216112017173475</v>
      </c>
      <c r="D17" s="22">
        <v>-0.169706299553776</v>
      </c>
      <c r="E17" s="22">
        <v>-0.26722593800238797</v>
      </c>
      <c r="F17" s="22"/>
      <c r="G17" s="22">
        <v>-0.140037441702</v>
      </c>
      <c r="H17" s="22">
        <v>-0.13278018479005499</v>
      </c>
      <c r="I17" s="22">
        <v>-5.28995440258406E-2</v>
      </c>
      <c r="J17" s="22">
        <v>-0.24032970417565</v>
      </c>
      <c r="K17" s="22">
        <v>-0.26663877481346399</v>
      </c>
      <c r="L17" s="22">
        <v>-0.37044547462918498</v>
      </c>
      <c r="M17" s="22"/>
      <c r="N17" s="22">
        <v>-0.25807102051630199</v>
      </c>
      <c r="O17" s="22">
        <v>-0.20726969771165599</v>
      </c>
      <c r="P17" s="22">
        <v>-0.187259119820122</v>
      </c>
      <c r="Q17" s="22">
        <v>-0.203597583690624</v>
      </c>
      <c r="R17" s="22"/>
      <c r="S17" s="22">
        <v>-9.07325674868628E-2</v>
      </c>
      <c r="T17" s="22">
        <v>-0.17588576850302701</v>
      </c>
      <c r="U17" s="22">
        <v>-0.28100442519671998</v>
      </c>
      <c r="V17" s="22">
        <v>-0.26565981280445</v>
      </c>
      <c r="W17" s="22">
        <v>-0.38297597848737802</v>
      </c>
      <c r="X17" s="22">
        <v>-0.206428604588343</v>
      </c>
      <c r="Y17" s="22">
        <v>-0.12368892425257</v>
      </c>
      <c r="Z17" s="22">
        <v>4.4938083517607502E-2</v>
      </c>
      <c r="AA17" s="22">
        <v>-0.30268021760406499</v>
      </c>
      <c r="AB17" s="22">
        <v>-0.24733992593330401</v>
      </c>
      <c r="AC17" s="22">
        <v>-0.243198484117879</v>
      </c>
      <c r="AD17" s="22">
        <v>-0.25175359048359902</v>
      </c>
      <c r="AE17" s="22"/>
      <c r="AF17" s="22">
        <v>-0.219515106706234</v>
      </c>
      <c r="AG17" s="22">
        <v>-0.26789453802667101</v>
      </c>
      <c r="AH17" s="22">
        <v>-3.1280096084543102E-2</v>
      </c>
      <c r="AI17" s="22"/>
      <c r="AJ17" s="22">
        <v>-0.15949445303356899</v>
      </c>
      <c r="AK17" s="22">
        <v>-0.24790387174849801</v>
      </c>
      <c r="AL17" s="22">
        <v>-0.34925473312709898</v>
      </c>
      <c r="AM17" s="22"/>
      <c r="AN17" s="22">
        <v>-0.220826731533806</v>
      </c>
      <c r="AO17" s="22">
        <v>-0.28459186630136801</v>
      </c>
      <c r="AP17" s="22">
        <v>-0.224500853548181</v>
      </c>
      <c r="AQ17" s="22">
        <v>-0.11397962938996201</v>
      </c>
      <c r="AR17" s="22">
        <v>-0.13153538746020799</v>
      </c>
      <c r="AS17" s="22"/>
      <c r="AT17" s="22">
        <v>-0.23590009079256599</v>
      </c>
      <c r="AU17" s="22">
        <v>-8.86058707713758E-2</v>
      </c>
      <c r="AV17" s="22"/>
      <c r="AW17" s="22">
        <v>-0.24198214565097201</v>
      </c>
      <c r="AX17" s="22">
        <v>-0.100390851226764</v>
      </c>
      <c r="AY17" s="22">
        <v>-0.21415396029631401</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784</v>
      </c>
      <c r="E2" s="32"/>
      <c r="F2" s="32"/>
      <c r="G2" s="32"/>
    </row>
    <row r="6" spans="2:7" ht="50.1" customHeight="1">
      <c r="B6" s="20" t="s">
        <v>70</v>
      </c>
      <c r="C6" s="20" t="s">
        <v>785</v>
      </c>
      <c r="D6" s="20" t="s">
        <v>699</v>
      </c>
      <c r="E6" s="20" t="s">
        <v>700</v>
      </c>
      <c r="F6" s="20" t="s">
        <v>786</v>
      </c>
    </row>
    <row r="7" spans="2:7">
      <c r="B7" s="18" t="s">
        <v>133</v>
      </c>
      <c r="C7" s="17">
        <v>0.11269384795883999</v>
      </c>
      <c r="D7" s="17">
        <v>0.14585576179644799</v>
      </c>
      <c r="E7" s="17">
        <v>0.15332564927849299</v>
      </c>
      <c r="F7" s="17">
        <v>5.9360031675471103E-2</v>
      </c>
    </row>
    <row r="8" spans="2:7">
      <c r="B8" s="18" t="s">
        <v>134</v>
      </c>
      <c r="C8" s="17">
        <v>0.36542479721386201</v>
      </c>
      <c r="D8" s="17">
        <v>0.37302248478364702</v>
      </c>
      <c r="E8" s="17">
        <v>0.37160127117396102</v>
      </c>
      <c r="F8" s="17">
        <v>0.152230959023989</v>
      </c>
    </row>
    <row r="9" spans="2:7">
      <c r="B9" s="18" t="s">
        <v>135</v>
      </c>
      <c r="C9" s="17">
        <v>0.30822831710214998</v>
      </c>
      <c r="D9" s="17">
        <v>0.30630474267326402</v>
      </c>
      <c r="E9" s="17">
        <v>0.270000158354957</v>
      </c>
      <c r="F9" s="17">
        <v>0.31801151980714198</v>
      </c>
    </row>
    <row r="10" spans="2:7">
      <c r="B10" s="18" t="s">
        <v>136</v>
      </c>
      <c r="C10" s="17">
        <v>5.9896838238791002E-2</v>
      </c>
      <c r="D10" s="17">
        <v>6.8427169136329999E-2</v>
      </c>
      <c r="E10" s="17">
        <v>0.10233485213701</v>
      </c>
      <c r="F10" s="17">
        <v>0.230537048398959</v>
      </c>
    </row>
    <row r="11" spans="2:7">
      <c r="B11" s="18" t="s">
        <v>137</v>
      </c>
      <c r="C11" s="17">
        <v>2.7212256475327701E-2</v>
      </c>
      <c r="D11" s="17">
        <v>2.7650063941276799E-2</v>
      </c>
      <c r="E11" s="17">
        <v>5.4192338506162598E-2</v>
      </c>
      <c r="F11" s="17">
        <v>9.3030205507784694E-2</v>
      </c>
    </row>
    <row r="12" spans="2:7">
      <c r="B12" s="18" t="s">
        <v>119</v>
      </c>
      <c r="C12" s="17">
        <v>0.12654394301103</v>
      </c>
      <c r="D12" s="17">
        <v>7.8739777669033298E-2</v>
      </c>
      <c r="E12" s="17">
        <v>4.8545730549416098E-2</v>
      </c>
      <c r="F12" s="17">
        <v>0.14683023558665501</v>
      </c>
    </row>
    <row r="13" spans="2:7">
      <c r="B13" s="23" t="s">
        <v>138</v>
      </c>
      <c r="C13" s="21">
        <v>0.47811864517270197</v>
      </c>
      <c r="D13" s="21">
        <v>0.51887824658009596</v>
      </c>
      <c r="E13" s="21">
        <v>0.52492692045245404</v>
      </c>
      <c r="F13" s="21">
        <v>0.21159099069946</v>
      </c>
    </row>
    <row r="14" spans="2:7">
      <c r="B14" s="23" t="s">
        <v>139</v>
      </c>
      <c r="C14" s="21">
        <v>8.7109094714118707E-2</v>
      </c>
      <c r="D14" s="21">
        <v>9.6077233077606697E-2</v>
      </c>
      <c r="E14" s="21">
        <v>0.156527190643173</v>
      </c>
      <c r="F14" s="21">
        <v>0.32356725390674301</v>
      </c>
    </row>
    <row r="15" spans="2:7">
      <c r="B15" s="23" t="s">
        <v>140</v>
      </c>
      <c r="C15" s="22">
        <v>0.39100955045858299</v>
      </c>
      <c r="D15" s="22">
        <v>0.422801013502489</v>
      </c>
      <c r="E15" s="22">
        <v>0.36839972980928098</v>
      </c>
      <c r="F15" s="22">
        <v>-0.111976263207283</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533</v>
      </c>
      <c r="E7" s="10">
        <v>544</v>
      </c>
      <c r="F7" s="10"/>
      <c r="G7" s="10">
        <v>102</v>
      </c>
      <c r="H7" s="10">
        <v>156</v>
      </c>
      <c r="I7" s="10">
        <v>161</v>
      </c>
      <c r="J7" s="10">
        <v>182</v>
      </c>
      <c r="K7" s="10">
        <v>205</v>
      </c>
      <c r="L7" s="10">
        <v>274</v>
      </c>
      <c r="M7" s="10"/>
      <c r="N7" s="10">
        <v>328</v>
      </c>
      <c r="O7" s="10">
        <v>301</v>
      </c>
      <c r="P7" s="10">
        <v>218</v>
      </c>
      <c r="Q7" s="10">
        <v>225</v>
      </c>
      <c r="R7" s="10"/>
      <c r="S7" s="10">
        <v>126</v>
      </c>
      <c r="T7" s="10">
        <v>171</v>
      </c>
      <c r="U7" s="10">
        <v>96</v>
      </c>
      <c r="V7" s="10">
        <v>107</v>
      </c>
      <c r="W7" s="10">
        <v>75</v>
      </c>
      <c r="X7" s="10">
        <v>79</v>
      </c>
      <c r="Y7" s="10">
        <v>102</v>
      </c>
      <c r="Z7" s="10">
        <v>51</v>
      </c>
      <c r="AA7" s="10">
        <v>112</v>
      </c>
      <c r="AB7" s="10">
        <v>82</v>
      </c>
      <c r="AC7" s="10">
        <v>50</v>
      </c>
      <c r="AD7" s="10">
        <v>29</v>
      </c>
      <c r="AE7" s="10"/>
      <c r="AF7" s="10">
        <v>433</v>
      </c>
      <c r="AG7" s="10">
        <v>464</v>
      </c>
      <c r="AH7" s="10">
        <v>112</v>
      </c>
      <c r="AI7" s="10"/>
      <c r="AJ7" s="10">
        <v>259</v>
      </c>
      <c r="AK7" s="10">
        <v>336</v>
      </c>
      <c r="AL7" s="10">
        <v>84</v>
      </c>
      <c r="AM7" s="10"/>
      <c r="AN7" s="10">
        <v>230</v>
      </c>
      <c r="AO7" s="10">
        <v>184</v>
      </c>
      <c r="AP7" s="10">
        <v>239</v>
      </c>
      <c r="AQ7" s="10">
        <v>120</v>
      </c>
      <c r="AR7" s="10">
        <v>17</v>
      </c>
      <c r="AS7" s="10"/>
      <c r="AT7" s="10">
        <v>981</v>
      </c>
      <c r="AU7" s="10">
        <v>89</v>
      </c>
      <c r="AV7" s="10"/>
      <c r="AW7" s="10">
        <v>518</v>
      </c>
      <c r="AX7" s="10">
        <v>129</v>
      </c>
      <c r="AY7" s="10">
        <v>433</v>
      </c>
    </row>
    <row r="8" spans="2:51" ht="30" customHeight="1">
      <c r="B8" s="11" t="s">
        <v>112</v>
      </c>
      <c r="C8" s="11">
        <v>1090</v>
      </c>
      <c r="D8" s="11">
        <v>556</v>
      </c>
      <c r="E8" s="11">
        <v>531</v>
      </c>
      <c r="F8" s="11"/>
      <c r="G8" s="11">
        <v>122</v>
      </c>
      <c r="H8" s="11">
        <v>196</v>
      </c>
      <c r="I8" s="11">
        <v>179</v>
      </c>
      <c r="J8" s="11">
        <v>177</v>
      </c>
      <c r="K8" s="11">
        <v>169</v>
      </c>
      <c r="L8" s="11">
        <v>247</v>
      </c>
      <c r="M8" s="11"/>
      <c r="N8" s="11">
        <v>307</v>
      </c>
      <c r="O8" s="11">
        <v>273</v>
      </c>
      <c r="P8" s="11">
        <v>255</v>
      </c>
      <c r="Q8" s="11">
        <v>247</v>
      </c>
      <c r="R8" s="11"/>
      <c r="S8" s="11">
        <v>157</v>
      </c>
      <c r="T8" s="11">
        <v>161</v>
      </c>
      <c r="U8" s="11">
        <v>86</v>
      </c>
      <c r="V8" s="11">
        <v>111</v>
      </c>
      <c r="W8" s="11">
        <v>73</v>
      </c>
      <c r="X8" s="11">
        <v>86</v>
      </c>
      <c r="Y8" s="11">
        <v>97</v>
      </c>
      <c r="Z8" s="11">
        <v>43</v>
      </c>
      <c r="AA8" s="11">
        <v>107</v>
      </c>
      <c r="AB8" s="11">
        <v>83</v>
      </c>
      <c r="AC8" s="11">
        <v>54</v>
      </c>
      <c r="AD8" s="11">
        <v>31</v>
      </c>
      <c r="AE8" s="11"/>
      <c r="AF8" s="11">
        <v>419</v>
      </c>
      <c r="AG8" s="11">
        <v>463</v>
      </c>
      <c r="AH8" s="11">
        <v>125</v>
      </c>
      <c r="AI8" s="11"/>
      <c r="AJ8" s="11">
        <v>247</v>
      </c>
      <c r="AK8" s="11">
        <v>357</v>
      </c>
      <c r="AL8" s="11">
        <v>82</v>
      </c>
      <c r="AM8" s="11"/>
      <c r="AN8" s="11">
        <v>225</v>
      </c>
      <c r="AO8" s="11">
        <v>196</v>
      </c>
      <c r="AP8" s="11">
        <v>248</v>
      </c>
      <c r="AQ8" s="11">
        <v>121</v>
      </c>
      <c r="AR8" s="11">
        <v>15</v>
      </c>
      <c r="AS8" s="11"/>
      <c r="AT8" s="11">
        <v>977</v>
      </c>
      <c r="AU8" s="11">
        <v>102</v>
      </c>
      <c r="AV8" s="11"/>
      <c r="AW8" s="11">
        <v>506</v>
      </c>
      <c r="AX8" s="11">
        <v>139</v>
      </c>
      <c r="AY8" s="11">
        <v>445</v>
      </c>
    </row>
    <row r="9" spans="2:51">
      <c r="B9" s="18" t="s">
        <v>133</v>
      </c>
      <c r="C9" s="17">
        <v>5.9360031675471103E-2</v>
      </c>
      <c r="D9" s="17">
        <v>5.6792016085991603E-2</v>
      </c>
      <c r="E9" s="17">
        <v>6.2369737906861601E-2</v>
      </c>
      <c r="F9" s="17"/>
      <c r="G9" s="17">
        <v>7.81450205714984E-2</v>
      </c>
      <c r="H9" s="17">
        <v>7.8952865122201399E-2</v>
      </c>
      <c r="I9" s="17">
        <v>7.26124618365631E-2</v>
      </c>
      <c r="J9" s="17">
        <v>5.2247784855465301E-2</v>
      </c>
      <c r="K9" s="17">
        <v>3.8793928375818403E-2</v>
      </c>
      <c r="L9" s="17">
        <v>4.3999707495192802E-2</v>
      </c>
      <c r="M9" s="17"/>
      <c r="N9" s="17">
        <v>6.2124371878106703E-2</v>
      </c>
      <c r="O9" s="17">
        <v>6.2767444964012903E-2</v>
      </c>
      <c r="P9" s="17">
        <v>6.1528562649088299E-2</v>
      </c>
      <c r="Q9" s="17">
        <v>4.8005483526817702E-2</v>
      </c>
      <c r="R9" s="17"/>
      <c r="S9" s="17">
        <v>7.6191678373393995E-2</v>
      </c>
      <c r="T9" s="17">
        <v>6.4136154624744895E-2</v>
      </c>
      <c r="U9" s="17">
        <v>7.5590049675373194E-2</v>
      </c>
      <c r="V9" s="17">
        <v>3.3131251660751898E-2</v>
      </c>
      <c r="W9" s="17">
        <v>0.103867797462057</v>
      </c>
      <c r="X9" s="17">
        <v>8.0717860020646501E-2</v>
      </c>
      <c r="Y9" s="17">
        <v>5.1449659152246502E-2</v>
      </c>
      <c r="Z9" s="17">
        <v>1.8245258202261E-2</v>
      </c>
      <c r="AA9" s="17">
        <v>3.6135972666068002E-2</v>
      </c>
      <c r="AB9" s="17">
        <v>2.1012333101439001E-2</v>
      </c>
      <c r="AC9" s="17">
        <v>8.8383113696531804E-2</v>
      </c>
      <c r="AD9" s="17">
        <v>4.7785904384440601E-2</v>
      </c>
      <c r="AE9" s="17"/>
      <c r="AF9" s="17">
        <v>6.4756699605823004E-2</v>
      </c>
      <c r="AG9" s="17">
        <v>5.5201030476061799E-2</v>
      </c>
      <c r="AH9" s="17">
        <v>7.9380176843161607E-2</v>
      </c>
      <c r="AI9" s="17"/>
      <c r="AJ9" s="17">
        <v>6.3202842244166696E-2</v>
      </c>
      <c r="AK9" s="17">
        <v>6.1298027199353101E-2</v>
      </c>
      <c r="AL9" s="17">
        <v>8.93306863103768E-2</v>
      </c>
      <c r="AM9" s="17"/>
      <c r="AN9" s="17">
        <v>4.06215476960042E-2</v>
      </c>
      <c r="AO9" s="17">
        <v>6.7571652091735407E-2</v>
      </c>
      <c r="AP9" s="17">
        <v>4.8112798006821902E-2</v>
      </c>
      <c r="AQ9" s="17">
        <v>8.3701602919169199E-2</v>
      </c>
      <c r="AR9" s="17">
        <v>0.23001645823925601</v>
      </c>
      <c r="AS9" s="17"/>
      <c r="AT9" s="17">
        <v>5.9016821961515399E-2</v>
      </c>
      <c r="AU9" s="17">
        <v>5.7894864002834903E-2</v>
      </c>
      <c r="AV9" s="17"/>
      <c r="AW9" s="17">
        <v>7.0808669604578503E-2</v>
      </c>
      <c r="AX9" s="17">
        <v>6.5080020216463794E-2</v>
      </c>
      <c r="AY9" s="17">
        <v>4.4545357228745898E-2</v>
      </c>
    </row>
    <row r="10" spans="2:51">
      <c r="B10" s="18" t="s">
        <v>134</v>
      </c>
      <c r="C10" s="17">
        <v>0.152230959023989</v>
      </c>
      <c r="D10" s="17">
        <v>0.154887319989644</v>
      </c>
      <c r="E10" s="17">
        <v>0.14848884807270599</v>
      </c>
      <c r="F10" s="17"/>
      <c r="G10" s="17">
        <v>0.14476464865263899</v>
      </c>
      <c r="H10" s="17">
        <v>0.154971544308973</v>
      </c>
      <c r="I10" s="17">
        <v>0.17279142317631699</v>
      </c>
      <c r="J10" s="17">
        <v>0.17104330812483501</v>
      </c>
      <c r="K10" s="17">
        <v>0.142344659178819</v>
      </c>
      <c r="L10" s="17">
        <v>0.13205781440777001</v>
      </c>
      <c r="M10" s="17"/>
      <c r="N10" s="17">
        <v>0.15823266960602</v>
      </c>
      <c r="O10" s="17">
        <v>0.13382443775680999</v>
      </c>
      <c r="P10" s="17">
        <v>0.158264218992579</v>
      </c>
      <c r="Q10" s="17">
        <v>0.15984296722705099</v>
      </c>
      <c r="R10" s="17"/>
      <c r="S10" s="17">
        <v>0.16918298474535701</v>
      </c>
      <c r="T10" s="17">
        <v>0.18266865885695299</v>
      </c>
      <c r="U10" s="17">
        <v>0.12820805229081</v>
      </c>
      <c r="V10" s="17">
        <v>0.12567939399599201</v>
      </c>
      <c r="W10" s="17">
        <v>0.118194199540337</v>
      </c>
      <c r="X10" s="17">
        <v>0.122457571222677</v>
      </c>
      <c r="Y10" s="17">
        <v>0.146180761768678</v>
      </c>
      <c r="Z10" s="17">
        <v>0.167498712043153</v>
      </c>
      <c r="AA10" s="17">
        <v>0.16941563666193399</v>
      </c>
      <c r="AB10" s="17">
        <v>0.12175862778786201</v>
      </c>
      <c r="AC10" s="17">
        <v>0.19333146294554401</v>
      </c>
      <c r="AD10" s="17">
        <v>0.18135520595826701</v>
      </c>
      <c r="AE10" s="17"/>
      <c r="AF10" s="17">
        <v>0.12513672590911901</v>
      </c>
      <c r="AG10" s="17">
        <v>0.16896895064179801</v>
      </c>
      <c r="AH10" s="17">
        <v>0.177585063306958</v>
      </c>
      <c r="AI10" s="17"/>
      <c r="AJ10" s="17">
        <v>0.16408856114651499</v>
      </c>
      <c r="AK10" s="17">
        <v>0.16243859790137499</v>
      </c>
      <c r="AL10" s="17">
        <v>0.10867193157617</v>
      </c>
      <c r="AM10" s="17"/>
      <c r="AN10" s="17">
        <v>0.12932692257263401</v>
      </c>
      <c r="AO10" s="17">
        <v>0.20279658024066299</v>
      </c>
      <c r="AP10" s="17">
        <v>0.15955620671845699</v>
      </c>
      <c r="AQ10" s="17">
        <v>0.13218395066396399</v>
      </c>
      <c r="AR10" s="17">
        <v>0.16122107170175201</v>
      </c>
      <c r="AS10" s="17"/>
      <c r="AT10" s="17">
        <v>0.15057956748947501</v>
      </c>
      <c r="AU10" s="17">
        <v>0.18337150537447799</v>
      </c>
      <c r="AV10" s="17"/>
      <c r="AW10" s="17">
        <v>0.14869670657710299</v>
      </c>
      <c r="AX10" s="17">
        <v>0.21906659194237799</v>
      </c>
      <c r="AY10" s="17">
        <v>0.13533563162265799</v>
      </c>
    </row>
    <row r="11" spans="2:51">
      <c r="B11" s="18" t="s">
        <v>135</v>
      </c>
      <c r="C11" s="17">
        <v>0.31801151980714198</v>
      </c>
      <c r="D11" s="17">
        <v>0.32795084456680001</v>
      </c>
      <c r="E11" s="17">
        <v>0.30929241031058102</v>
      </c>
      <c r="F11" s="17"/>
      <c r="G11" s="17">
        <v>0.24816053585699599</v>
      </c>
      <c r="H11" s="17">
        <v>0.36153230420354099</v>
      </c>
      <c r="I11" s="17">
        <v>0.30477895588055098</v>
      </c>
      <c r="J11" s="17">
        <v>0.27859864425952102</v>
      </c>
      <c r="K11" s="17">
        <v>0.32769870503044202</v>
      </c>
      <c r="L11" s="17">
        <v>0.34919548391689997</v>
      </c>
      <c r="M11" s="17"/>
      <c r="N11" s="17">
        <v>0.281973877163538</v>
      </c>
      <c r="O11" s="17">
        <v>0.29589131170652699</v>
      </c>
      <c r="P11" s="17">
        <v>0.36428234919673602</v>
      </c>
      <c r="Q11" s="17">
        <v>0.349879656824856</v>
      </c>
      <c r="R11" s="17"/>
      <c r="S11" s="17">
        <v>0.27877047100739</v>
      </c>
      <c r="T11" s="17">
        <v>0.268082769074664</v>
      </c>
      <c r="U11" s="17">
        <v>0.33024795391112</v>
      </c>
      <c r="V11" s="17">
        <v>0.39052572016794801</v>
      </c>
      <c r="W11" s="17">
        <v>0.28232000176175998</v>
      </c>
      <c r="X11" s="17">
        <v>0.35883657663840501</v>
      </c>
      <c r="Y11" s="17">
        <v>0.37812406170788798</v>
      </c>
      <c r="Z11" s="17">
        <v>0.221954154403813</v>
      </c>
      <c r="AA11" s="17">
        <v>0.35980922637062601</v>
      </c>
      <c r="AB11" s="17">
        <v>0.368077979876202</v>
      </c>
      <c r="AC11" s="17">
        <v>0.22429855168439899</v>
      </c>
      <c r="AD11" s="17">
        <v>0.284356484728224</v>
      </c>
      <c r="AE11" s="17"/>
      <c r="AF11" s="17">
        <v>0.36428040012368201</v>
      </c>
      <c r="AG11" s="17">
        <v>0.29317131489674902</v>
      </c>
      <c r="AH11" s="17">
        <v>0.32383849753534499</v>
      </c>
      <c r="AI11" s="17"/>
      <c r="AJ11" s="17">
        <v>0.32727596566676898</v>
      </c>
      <c r="AK11" s="17">
        <v>0.297350450155208</v>
      </c>
      <c r="AL11" s="17">
        <v>0.315739031925378</v>
      </c>
      <c r="AM11" s="17"/>
      <c r="AN11" s="17">
        <v>0.35216405983028098</v>
      </c>
      <c r="AO11" s="17">
        <v>0.30931540542359898</v>
      </c>
      <c r="AP11" s="17">
        <v>0.30489705364396702</v>
      </c>
      <c r="AQ11" s="17">
        <v>0.22827304973867801</v>
      </c>
      <c r="AR11" s="17">
        <v>0.20588513010369699</v>
      </c>
      <c r="AS11" s="17"/>
      <c r="AT11" s="17">
        <v>0.31822593828144802</v>
      </c>
      <c r="AU11" s="17">
        <v>0.31078611407447099</v>
      </c>
      <c r="AV11" s="17"/>
      <c r="AW11" s="17">
        <v>0.279258497239814</v>
      </c>
      <c r="AX11" s="17">
        <v>0.36351892238358202</v>
      </c>
      <c r="AY11" s="17">
        <v>0.347857677176097</v>
      </c>
    </row>
    <row r="12" spans="2:51">
      <c r="B12" s="18" t="s">
        <v>136</v>
      </c>
      <c r="C12" s="17">
        <v>0.230537048398959</v>
      </c>
      <c r="D12" s="17">
        <v>0.22333750272938799</v>
      </c>
      <c r="E12" s="17">
        <v>0.23778297132309401</v>
      </c>
      <c r="F12" s="17"/>
      <c r="G12" s="17">
        <v>0.256234392688588</v>
      </c>
      <c r="H12" s="17">
        <v>0.223789680458617</v>
      </c>
      <c r="I12" s="17">
        <v>0.215812186513684</v>
      </c>
      <c r="J12" s="17">
        <v>0.25919667023973902</v>
      </c>
      <c r="K12" s="17">
        <v>0.22726817435792299</v>
      </c>
      <c r="L12" s="17">
        <v>0.215559775520555</v>
      </c>
      <c r="M12" s="17"/>
      <c r="N12" s="17">
        <v>0.29183080873214101</v>
      </c>
      <c r="O12" s="17">
        <v>0.24645237580379201</v>
      </c>
      <c r="P12" s="17">
        <v>0.17667973617270699</v>
      </c>
      <c r="Q12" s="17">
        <v>0.19303586330592001</v>
      </c>
      <c r="R12" s="17"/>
      <c r="S12" s="17">
        <v>0.16479218470656801</v>
      </c>
      <c r="T12" s="17">
        <v>0.27247183939987102</v>
      </c>
      <c r="U12" s="17">
        <v>0.23392516353311499</v>
      </c>
      <c r="V12" s="17">
        <v>0.28240360662716901</v>
      </c>
      <c r="W12" s="17">
        <v>0.24487602619038901</v>
      </c>
      <c r="X12" s="17">
        <v>0.20393069833220101</v>
      </c>
      <c r="Y12" s="17">
        <v>0.210636598724359</v>
      </c>
      <c r="Z12" s="17">
        <v>0.22607121893187199</v>
      </c>
      <c r="AA12" s="17">
        <v>0.216277796928384</v>
      </c>
      <c r="AB12" s="17">
        <v>0.25691886933471098</v>
      </c>
      <c r="AC12" s="17">
        <v>0.212682980677462</v>
      </c>
      <c r="AD12" s="17">
        <v>0.26894596468700999</v>
      </c>
      <c r="AE12" s="17"/>
      <c r="AF12" s="17">
        <v>0.22211618143522399</v>
      </c>
      <c r="AG12" s="17">
        <v>0.24868903307451701</v>
      </c>
      <c r="AH12" s="17">
        <v>0.195278289805211</v>
      </c>
      <c r="AI12" s="17"/>
      <c r="AJ12" s="17">
        <v>0.23872707043927599</v>
      </c>
      <c r="AK12" s="17">
        <v>0.258185648475518</v>
      </c>
      <c r="AL12" s="17">
        <v>0.26026502158578202</v>
      </c>
      <c r="AM12" s="17"/>
      <c r="AN12" s="17">
        <v>0.186379067522327</v>
      </c>
      <c r="AO12" s="17">
        <v>0.248741048606718</v>
      </c>
      <c r="AP12" s="17">
        <v>0.253825711792389</v>
      </c>
      <c r="AQ12" s="17">
        <v>0.27913871336908103</v>
      </c>
      <c r="AR12" s="17">
        <v>0.118147165461502</v>
      </c>
      <c r="AS12" s="17"/>
      <c r="AT12" s="17">
        <v>0.23331822115881901</v>
      </c>
      <c r="AU12" s="17">
        <v>0.211531635983146</v>
      </c>
      <c r="AV12" s="17"/>
      <c r="AW12" s="17">
        <v>0.239538542793896</v>
      </c>
      <c r="AX12" s="17">
        <v>0.219014542232287</v>
      </c>
      <c r="AY12" s="17">
        <v>0.22390238990313499</v>
      </c>
    </row>
    <row r="13" spans="2:51">
      <c r="B13" s="18" t="s">
        <v>137</v>
      </c>
      <c r="C13" s="17">
        <v>9.3030205507784694E-2</v>
      </c>
      <c r="D13" s="17">
        <v>0.101692612264764</v>
      </c>
      <c r="E13" s="17">
        <v>8.4446436307303696E-2</v>
      </c>
      <c r="F13" s="17"/>
      <c r="G13" s="17">
        <v>0.12975752235245799</v>
      </c>
      <c r="H13" s="17">
        <v>9.0245788827703594E-2</v>
      </c>
      <c r="I13" s="17">
        <v>0.10786284889706101</v>
      </c>
      <c r="J13" s="17">
        <v>8.5529459571219102E-2</v>
      </c>
      <c r="K13" s="17">
        <v>8.9218077580415403E-2</v>
      </c>
      <c r="L13" s="17">
        <v>7.4293378591219802E-2</v>
      </c>
      <c r="M13" s="17"/>
      <c r="N13" s="17">
        <v>9.3768240845003903E-2</v>
      </c>
      <c r="O13" s="17">
        <v>9.3936225662407696E-2</v>
      </c>
      <c r="P13" s="17">
        <v>8.4161478652011998E-2</v>
      </c>
      <c r="Q13" s="17">
        <v>9.1623731800879293E-2</v>
      </c>
      <c r="R13" s="17"/>
      <c r="S13" s="17">
        <v>0.133823045836998</v>
      </c>
      <c r="T13" s="17">
        <v>7.9348995422891797E-2</v>
      </c>
      <c r="U13" s="17">
        <v>0.111670840850341</v>
      </c>
      <c r="V13" s="17">
        <v>7.6973294435274398E-2</v>
      </c>
      <c r="W13" s="17">
        <v>8.1706244902529895E-2</v>
      </c>
      <c r="X13" s="17">
        <v>7.0435456973588204E-2</v>
      </c>
      <c r="Y13" s="17">
        <v>0.108755163314329</v>
      </c>
      <c r="Z13" s="17">
        <v>0.139605978697596</v>
      </c>
      <c r="AA13" s="17">
        <v>9.1462108063100706E-2</v>
      </c>
      <c r="AB13" s="17">
        <v>7.3961764726840004E-2</v>
      </c>
      <c r="AC13" s="17">
        <v>5.18890609924062E-2</v>
      </c>
      <c r="AD13" s="17">
        <v>6.7226745865926002E-2</v>
      </c>
      <c r="AE13" s="17"/>
      <c r="AF13" s="17">
        <v>7.3182395278717602E-2</v>
      </c>
      <c r="AG13" s="17">
        <v>0.117128506804548</v>
      </c>
      <c r="AH13" s="17">
        <v>3.2825785739532098E-2</v>
      </c>
      <c r="AI13" s="17"/>
      <c r="AJ13" s="17">
        <v>8.2975300144638595E-2</v>
      </c>
      <c r="AK13" s="17">
        <v>0.117320118866615</v>
      </c>
      <c r="AL13" s="17">
        <v>0.117805861991731</v>
      </c>
      <c r="AM13" s="17"/>
      <c r="AN13" s="17">
        <v>8.6603083892607402E-2</v>
      </c>
      <c r="AO13" s="17">
        <v>4.61882575961515E-2</v>
      </c>
      <c r="AP13" s="17">
        <v>0.109099034705664</v>
      </c>
      <c r="AQ13" s="17">
        <v>0.17317252679932801</v>
      </c>
      <c r="AR13" s="17">
        <v>0.150839492694086</v>
      </c>
      <c r="AS13" s="17"/>
      <c r="AT13" s="17">
        <v>9.5300566728909894E-2</v>
      </c>
      <c r="AU13" s="17">
        <v>7.3035650896069407E-2</v>
      </c>
      <c r="AV13" s="17"/>
      <c r="AW13" s="17">
        <v>0.11870782293299199</v>
      </c>
      <c r="AX13" s="17">
        <v>7.8069537263820502E-2</v>
      </c>
      <c r="AY13" s="17">
        <v>6.84998184180588E-2</v>
      </c>
    </row>
    <row r="14" spans="2:51">
      <c r="B14" s="18" t="s">
        <v>119</v>
      </c>
      <c r="C14" s="17">
        <v>0.14683023558665501</v>
      </c>
      <c r="D14" s="17">
        <v>0.135339704363412</v>
      </c>
      <c r="E14" s="17">
        <v>0.157619596079454</v>
      </c>
      <c r="F14" s="17"/>
      <c r="G14" s="17">
        <v>0.142937879877821</v>
      </c>
      <c r="H14" s="17">
        <v>9.05078170789647E-2</v>
      </c>
      <c r="I14" s="17">
        <v>0.126142123695824</v>
      </c>
      <c r="J14" s="17">
        <v>0.15338413294921899</v>
      </c>
      <c r="K14" s="17">
        <v>0.174676455476582</v>
      </c>
      <c r="L14" s="17">
        <v>0.18489384006836301</v>
      </c>
      <c r="M14" s="17"/>
      <c r="N14" s="17">
        <v>0.112070031775191</v>
      </c>
      <c r="O14" s="17">
        <v>0.16712820410644999</v>
      </c>
      <c r="P14" s="17">
        <v>0.15508365433687801</v>
      </c>
      <c r="Q14" s="17">
        <v>0.15761229731447601</v>
      </c>
      <c r="R14" s="17"/>
      <c r="S14" s="17">
        <v>0.17723963533029299</v>
      </c>
      <c r="T14" s="17">
        <v>0.13329158262087601</v>
      </c>
      <c r="U14" s="17">
        <v>0.12035793973924</v>
      </c>
      <c r="V14" s="17">
        <v>9.1286733112865101E-2</v>
      </c>
      <c r="W14" s="17">
        <v>0.169035730142927</v>
      </c>
      <c r="X14" s="17">
        <v>0.16362183681248199</v>
      </c>
      <c r="Y14" s="17">
        <v>0.10485375533249899</v>
      </c>
      <c r="Z14" s="17">
        <v>0.22662467772130501</v>
      </c>
      <c r="AA14" s="17">
        <v>0.12689925930988799</v>
      </c>
      <c r="AB14" s="17">
        <v>0.15827042517294601</v>
      </c>
      <c r="AC14" s="17">
        <v>0.22941483000365701</v>
      </c>
      <c r="AD14" s="17">
        <v>0.150329694376132</v>
      </c>
      <c r="AE14" s="17"/>
      <c r="AF14" s="17">
        <v>0.15052759764743501</v>
      </c>
      <c r="AG14" s="17">
        <v>0.116841164106326</v>
      </c>
      <c r="AH14" s="17">
        <v>0.19109218676979201</v>
      </c>
      <c r="AI14" s="17"/>
      <c r="AJ14" s="17">
        <v>0.12373026035863501</v>
      </c>
      <c r="AK14" s="17">
        <v>0.10340715740193</v>
      </c>
      <c r="AL14" s="17">
        <v>0.108187466610562</v>
      </c>
      <c r="AM14" s="17"/>
      <c r="AN14" s="17">
        <v>0.20490531848614599</v>
      </c>
      <c r="AO14" s="17">
        <v>0.12538705604113301</v>
      </c>
      <c r="AP14" s="17">
        <v>0.12450919513270201</v>
      </c>
      <c r="AQ14" s="17">
        <v>0.10353015650977999</v>
      </c>
      <c r="AR14" s="17">
        <v>0.13389068179970601</v>
      </c>
      <c r="AS14" s="17"/>
      <c r="AT14" s="17">
        <v>0.143558884379833</v>
      </c>
      <c r="AU14" s="17">
        <v>0.16338022966900101</v>
      </c>
      <c r="AV14" s="17"/>
      <c r="AW14" s="17">
        <v>0.14298976085161699</v>
      </c>
      <c r="AX14" s="17">
        <v>5.5250385961469098E-2</v>
      </c>
      <c r="AY14" s="17">
        <v>0.17985912565130499</v>
      </c>
    </row>
    <row r="15" spans="2:51">
      <c r="B15" s="18" t="s">
        <v>138</v>
      </c>
      <c r="C15" s="21">
        <v>0.21159099069946</v>
      </c>
      <c r="D15" s="21">
        <v>0.21167933607563499</v>
      </c>
      <c r="E15" s="21">
        <v>0.210858585979568</v>
      </c>
      <c r="F15" s="21"/>
      <c r="G15" s="21">
        <v>0.22290966922413799</v>
      </c>
      <c r="H15" s="21">
        <v>0.23392440943117401</v>
      </c>
      <c r="I15" s="21">
        <v>0.24540388501288099</v>
      </c>
      <c r="J15" s="21">
        <v>0.223291092980301</v>
      </c>
      <c r="K15" s="21">
        <v>0.18113858755463699</v>
      </c>
      <c r="L15" s="21">
        <v>0.17605752190296201</v>
      </c>
      <c r="M15" s="21"/>
      <c r="N15" s="21">
        <v>0.22035704148412699</v>
      </c>
      <c r="O15" s="21">
        <v>0.19659188272082301</v>
      </c>
      <c r="P15" s="21">
        <v>0.21979278164166699</v>
      </c>
      <c r="Q15" s="21">
        <v>0.20784845075386901</v>
      </c>
      <c r="R15" s="21"/>
      <c r="S15" s="21">
        <v>0.245374663118751</v>
      </c>
      <c r="T15" s="21">
        <v>0.246804813481698</v>
      </c>
      <c r="U15" s="21">
        <v>0.203798101966183</v>
      </c>
      <c r="V15" s="21">
        <v>0.15881064565674299</v>
      </c>
      <c r="W15" s="21">
        <v>0.22206199700239501</v>
      </c>
      <c r="X15" s="21">
        <v>0.20317543124332299</v>
      </c>
      <c r="Y15" s="21">
        <v>0.197630420920924</v>
      </c>
      <c r="Z15" s="21">
        <v>0.185743970245414</v>
      </c>
      <c r="AA15" s="21">
        <v>0.20555160932800201</v>
      </c>
      <c r="AB15" s="21">
        <v>0.142770960889301</v>
      </c>
      <c r="AC15" s="21">
        <v>0.281714576642076</v>
      </c>
      <c r="AD15" s="21">
        <v>0.22914111034270801</v>
      </c>
      <c r="AE15" s="21"/>
      <c r="AF15" s="21">
        <v>0.18989342551494201</v>
      </c>
      <c r="AG15" s="21">
        <v>0.22416998111785999</v>
      </c>
      <c r="AH15" s="21">
        <v>0.25696524015011901</v>
      </c>
      <c r="AI15" s="21"/>
      <c r="AJ15" s="21">
        <v>0.22729140339068199</v>
      </c>
      <c r="AK15" s="21">
        <v>0.223736625100729</v>
      </c>
      <c r="AL15" s="21">
        <v>0.19800261788654699</v>
      </c>
      <c r="AM15" s="21"/>
      <c r="AN15" s="21">
        <v>0.16994847026863799</v>
      </c>
      <c r="AO15" s="21">
        <v>0.27036823233239798</v>
      </c>
      <c r="AP15" s="21">
        <v>0.20766900472527799</v>
      </c>
      <c r="AQ15" s="21">
        <v>0.21588555358313299</v>
      </c>
      <c r="AR15" s="21">
        <v>0.39123752994100802</v>
      </c>
      <c r="AS15" s="21"/>
      <c r="AT15" s="21">
        <v>0.20959638945098999</v>
      </c>
      <c r="AU15" s="21">
        <v>0.24126636937731299</v>
      </c>
      <c r="AV15" s="21"/>
      <c r="AW15" s="21">
        <v>0.21950537618168101</v>
      </c>
      <c r="AX15" s="21">
        <v>0.28414661215884202</v>
      </c>
      <c r="AY15" s="21">
        <v>0.17988098885140399</v>
      </c>
    </row>
    <row r="16" spans="2:51">
      <c r="B16" s="18" t="s">
        <v>139</v>
      </c>
      <c r="C16" s="21">
        <v>0.32356725390674301</v>
      </c>
      <c r="D16" s="21">
        <v>0.32503011499415202</v>
      </c>
      <c r="E16" s="21">
        <v>0.32222940763039798</v>
      </c>
      <c r="F16" s="21"/>
      <c r="G16" s="21">
        <v>0.38599191504104602</v>
      </c>
      <c r="H16" s="21">
        <v>0.31403546928631998</v>
      </c>
      <c r="I16" s="21">
        <v>0.32367503541074399</v>
      </c>
      <c r="J16" s="21">
        <v>0.34472612981095901</v>
      </c>
      <c r="K16" s="21">
        <v>0.31648625193833801</v>
      </c>
      <c r="L16" s="21">
        <v>0.28985315411177498</v>
      </c>
      <c r="M16" s="21"/>
      <c r="N16" s="21">
        <v>0.38559904957714503</v>
      </c>
      <c r="O16" s="21">
        <v>0.34038860146619998</v>
      </c>
      <c r="P16" s="21">
        <v>0.260841214824719</v>
      </c>
      <c r="Q16" s="21">
        <v>0.284659595106799</v>
      </c>
      <c r="R16" s="21"/>
      <c r="S16" s="21">
        <v>0.29861523054356598</v>
      </c>
      <c r="T16" s="21">
        <v>0.351820834822763</v>
      </c>
      <c r="U16" s="21">
        <v>0.345596004383457</v>
      </c>
      <c r="V16" s="21">
        <v>0.35937690106244302</v>
      </c>
      <c r="W16" s="21">
        <v>0.32658227109291899</v>
      </c>
      <c r="X16" s="21">
        <v>0.27436615530578901</v>
      </c>
      <c r="Y16" s="21">
        <v>0.31939176203868802</v>
      </c>
      <c r="Z16" s="21">
        <v>0.36567719762946799</v>
      </c>
      <c r="AA16" s="21">
        <v>0.30773990499148401</v>
      </c>
      <c r="AB16" s="21">
        <v>0.33088063406155099</v>
      </c>
      <c r="AC16" s="21">
        <v>0.26457204166986797</v>
      </c>
      <c r="AD16" s="21">
        <v>0.33617271055293602</v>
      </c>
      <c r="AE16" s="21"/>
      <c r="AF16" s="21">
        <v>0.295298576713941</v>
      </c>
      <c r="AG16" s="21">
        <v>0.36581753987906501</v>
      </c>
      <c r="AH16" s="21">
        <v>0.22810407554474299</v>
      </c>
      <c r="AI16" s="21"/>
      <c r="AJ16" s="21">
        <v>0.32170237058391399</v>
      </c>
      <c r="AK16" s="21">
        <v>0.37550576734213298</v>
      </c>
      <c r="AL16" s="21">
        <v>0.37807088357751301</v>
      </c>
      <c r="AM16" s="21"/>
      <c r="AN16" s="21">
        <v>0.27298215141493498</v>
      </c>
      <c r="AO16" s="21">
        <v>0.29492930620287</v>
      </c>
      <c r="AP16" s="21">
        <v>0.36292474649805301</v>
      </c>
      <c r="AQ16" s="21">
        <v>0.45231124016840901</v>
      </c>
      <c r="AR16" s="21">
        <v>0.26898665815558898</v>
      </c>
      <c r="AS16" s="21"/>
      <c r="AT16" s="21">
        <v>0.32861878788772902</v>
      </c>
      <c r="AU16" s="21">
        <v>0.28456728687921501</v>
      </c>
      <c r="AV16" s="21"/>
      <c r="AW16" s="21">
        <v>0.35824636572688801</v>
      </c>
      <c r="AX16" s="21">
        <v>0.29708407949610799</v>
      </c>
      <c r="AY16" s="21">
        <v>0.29240220832119401</v>
      </c>
    </row>
    <row r="17" spans="2:51">
      <c r="B17" s="18" t="s">
        <v>140</v>
      </c>
      <c r="C17" s="22">
        <v>-0.111976263207283</v>
      </c>
      <c r="D17" s="22">
        <v>-0.113350778918517</v>
      </c>
      <c r="E17" s="22">
        <v>-0.11137082165083</v>
      </c>
      <c r="F17" s="22"/>
      <c r="G17" s="22">
        <v>-0.163082245816908</v>
      </c>
      <c r="H17" s="22">
        <v>-8.0111059855146202E-2</v>
      </c>
      <c r="I17" s="22">
        <v>-7.8271150397863795E-2</v>
      </c>
      <c r="J17" s="22">
        <v>-0.121435036830658</v>
      </c>
      <c r="K17" s="22">
        <v>-0.13534766438370099</v>
      </c>
      <c r="L17" s="22">
        <v>-0.113795632208812</v>
      </c>
      <c r="M17" s="22"/>
      <c r="N17" s="22">
        <v>-0.16524200809301801</v>
      </c>
      <c r="O17" s="22">
        <v>-0.143796718745377</v>
      </c>
      <c r="P17" s="22">
        <v>-4.1048433183051701E-2</v>
      </c>
      <c r="Q17" s="22">
        <v>-7.6811144352930197E-2</v>
      </c>
      <c r="R17" s="22"/>
      <c r="S17" s="22">
        <v>-5.3240567424814797E-2</v>
      </c>
      <c r="T17" s="22">
        <v>-0.105016021341065</v>
      </c>
      <c r="U17" s="22">
        <v>-0.141797902417274</v>
      </c>
      <c r="V17" s="22">
        <v>-0.2005662554057</v>
      </c>
      <c r="W17" s="22">
        <v>-0.104520274090524</v>
      </c>
      <c r="X17" s="22">
        <v>-7.1190724062465793E-2</v>
      </c>
      <c r="Y17" s="22">
        <v>-0.121761341117764</v>
      </c>
      <c r="Z17" s="22">
        <v>-0.17993322738405301</v>
      </c>
      <c r="AA17" s="22">
        <v>-0.102188295663482</v>
      </c>
      <c r="AB17" s="22">
        <v>-0.188109673172251</v>
      </c>
      <c r="AC17" s="22">
        <v>1.71425349722076E-2</v>
      </c>
      <c r="AD17" s="22">
        <v>-0.10703160021022901</v>
      </c>
      <c r="AE17" s="22"/>
      <c r="AF17" s="22">
        <v>-0.105405151198999</v>
      </c>
      <c r="AG17" s="22">
        <v>-0.14164755876120499</v>
      </c>
      <c r="AH17" s="22">
        <v>2.8861164605376199E-2</v>
      </c>
      <c r="AI17" s="22"/>
      <c r="AJ17" s="22">
        <v>-9.4410967193232595E-2</v>
      </c>
      <c r="AK17" s="22">
        <v>-0.151769142241404</v>
      </c>
      <c r="AL17" s="22">
        <v>-0.18006826569096601</v>
      </c>
      <c r="AM17" s="22"/>
      <c r="AN17" s="22">
        <v>-0.10303368114629601</v>
      </c>
      <c r="AO17" s="22">
        <v>-2.45610738704716E-2</v>
      </c>
      <c r="AP17" s="22">
        <v>-0.15525574177277399</v>
      </c>
      <c r="AQ17" s="22">
        <v>-0.23642568658527499</v>
      </c>
      <c r="AR17" s="22">
        <v>0.12225087178542</v>
      </c>
      <c r="AS17" s="22"/>
      <c r="AT17" s="22">
        <v>-0.11902239843673799</v>
      </c>
      <c r="AU17" s="22">
        <v>-4.3300917501902202E-2</v>
      </c>
      <c r="AV17" s="22"/>
      <c r="AW17" s="22">
        <v>-0.138740989545207</v>
      </c>
      <c r="AX17" s="22">
        <v>-1.29374673372656E-2</v>
      </c>
      <c r="AY17" s="22">
        <v>-0.11252121946979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533</v>
      </c>
      <c r="E7" s="10">
        <v>544</v>
      </c>
      <c r="F7" s="10"/>
      <c r="G7" s="10">
        <v>102</v>
      </c>
      <c r="H7" s="10">
        <v>156</v>
      </c>
      <c r="I7" s="10">
        <v>161</v>
      </c>
      <c r="J7" s="10">
        <v>182</v>
      </c>
      <c r="K7" s="10">
        <v>205</v>
      </c>
      <c r="L7" s="10">
        <v>274</v>
      </c>
      <c r="M7" s="10"/>
      <c r="N7" s="10">
        <v>328</v>
      </c>
      <c r="O7" s="10">
        <v>301</v>
      </c>
      <c r="P7" s="10">
        <v>218</v>
      </c>
      <c r="Q7" s="10">
        <v>225</v>
      </c>
      <c r="R7" s="10"/>
      <c r="S7" s="10">
        <v>126</v>
      </c>
      <c r="T7" s="10">
        <v>171</v>
      </c>
      <c r="U7" s="10">
        <v>96</v>
      </c>
      <c r="V7" s="10">
        <v>107</v>
      </c>
      <c r="W7" s="10">
        <v>75</v>
      </c>
      <c r="X7" s="10">
        <v>79</v>
      </c>
      <c r="Y7" s="10">
        <v>102</v>
      </c>
      <c r="Z7" s="10">
        <v>51</v>
      </c>
      <c r="AA7" s="10">
        <v>112</v>
      </c>
      <c r="AB7" s="10">
        <v>82</v>
      </c>
      <c r="AC7" s="10">
        <v>50</v>
      </c>
      <c r="AD7" s="10">
        <v>29</v>
      </c>
      <c r="AE7" s="10"/>
      <c r="AF7" s="10">
        <v>433</v>
      </c>
      <c r="AG7" s="10">
        <v>464</v>
      </c>
      <c r="AH7" s="10">
        <v>112</v>
      </c>
      <c r="AI7" s="10"/>
      <c r="AJ7" s="10">
        <v>259</v>
      </c>
      <c r="AK7" s="10">
        <v>336</v>
      </c>
      <c r="AL7" s="10">
        <v>84</v>
      </c>
      <c r="AM7" s="10"/>
      <c r="AN7" s="10">
        <v>230</v>
      </c>
      <c r="AO7" s="10">
        <v>184</v>
      </c>
      <c r="AP7" s="10">
        <v>239</v>
      </c>
      <c r="AQ7" s="10">
        <v>120</v>
      </c>
      <c r="AR7" s="10">
        <v>17</v>
      </c>
      <c r="AS7" s="10"/>
      <c r="AT7" s="10">
        <v>981</v>
      </c>
      <c r="AU7" s="10">
        <v>89</v>
      </c>
      <c r="AV7" s="10"/>
      <c r="AW7" s="10">
        <v>518</v>
      </c>
      <c r="AX7" s="10">
        <v>129</v>
      </c>
      <c r="AY7" s="10">
        <v>433</v>
      </c>
    </row>
    <row r="8" spans="2:51" ht="30" customHeight="1">
      <c r="B8" s="11" t="s">
        <v>112</v>
      </c>
      <c r="C8" s="11">
        <v>1090</v>
      </c>
      <c r="D8" s="11">
        <v>556</v>
      </c>
      <c r="E8" s="11">
        <v>531</v>
      </c>
      <c r="F8" s="11"/>
      <c r="G8" s="11">
        <v>122</v>
      </c>
      <c r="H8" s="11">
        <v>196</v>
      </c>
      <c r="I8" s="11">
        <v>179</v>
      </c>
      <c r="J8" s="11">
        <v>177</v>
      </c>
      <c r="K8" s="11">
        <v>169</v>
      </c>
      <c r="L8" s="11">
        <v>247</v>
      </c>
      <c r="M8" s="11"/>
      <c r="N8" s="11">
        <v>307</v>
      </c>
      <c r="O8" s="11">
        <v>273</v>
      </c>
      <c r="P8" s="11">
        <v>255</v>
      </c>
      <c r="Q8" s="11">
        <v>247</v>
      </c>
      <c r="R8" s="11"/>
      <c r="S8" s="11">
        <v>157</v>
      </c>
      <c r="T8" s="11">
        <v>161</v>
      </c>
      <c r="U8" s="11">
        <v>86</v>
      </c>
      <c r="V8" s="11">
        <v>111</v>
      </c>
      <c r="W8" s="11">
        <v>73</v>
      </c>
      <c r="X8" s="11">
        <v>86</v>
      </c>
      <c r="Y8" s="11">
        <v>97</v>
      </c>
      <c r="Z8" s="11">
        <v>43</v>
      </c>
      <c r="AA8" s="11">
        <v>107</v>
      </c>
      <c r="AB8" s="11">
        <v>83</v>
      </c>
      <c r="AC8" s="11">
        <v>54</v>
      </c>
      <c r="AD8" s="11">
        <v>31</v>
      </c>
      <c r="AE8" s="11"/>
      <c r="AF8" s="11">
        <v>419</v>
      </c>
      <c r="AG8" s="11">
        <v>463</v>
      </c>
      <c r="AH8" s="11">
        <v>125</v>
      </c>
      <c r="AI8" s="11"/>
      <c r="AJ8" s="11">
        <v>247</v>
      </c>
      <c r="AK8" s="11">
        <v>357</v>
      </c>
      <c r="AL8" s="11">
        <v>82</v>
      </c>
      <c r="AM8" s="11"/>
      <c r="AN8" s="11">
        <v>225</v>
      </c>
      <c r="AO8" s="11">
        <v>196</v>
      </c>
      <c r="AP8" s="11">
        <v>248</v>
      </c>
      <c r="AQ8" s="11">
        <v>121</v>
      </c>
      <c r="AR8" s="11">
        <v>15</v>
      </c>
      <c r="AS8" s="11"/>
      <c r="AT8" s="11">
        <v>977</v>
      </c>
      <c r="AU8" s="11">
        <v>102</v>
      </c>
      <c r="AV8" s="11"/>
      <c r="AW8" s="11">
        <v>506</v>
      </c>
      <c r="AX8" s="11">
        <v>139</v>
      </c>
      <c r="AY8" s="11">
        <v>445</v>
      </c>
    </row>
    <row r="9" spans="2:51">
      <c r="B9" s="18" t="s">
        <v>133</v>
      </c>
      <c r="C9" s="17">
        <v>0.14585576179644799</v>
      </c>
      <c r="D9" s="17">
        <v>0.153503879556463</v>
      </c>
      <c r="E9" s="17">
        <v>0.137083012252049</v>
      </c>
      <c r="F9" s="17"/>
      <c r="G9" s="17">
        <v>0.176953239698836</v>
      </c>
      <c r="H9" s="17">
        <v>0.171401118852514</v>
      </c>
      <c r="I9" s="17">
        <v>0.14460152058342601</v>
      </c>
      <c r="J9" s="17">
        <v>0.12287494909977099</v>
      </c>
      <c r="K9" s="17">
        <v>0.126173377721394</v>
      </c>
      <c r="L9" s="17">
        <v>0.140991226721074</v>
      </c>
      <c r="M9" s="17"/>
      <c r="N9" s="17">
        <v>0.16472446549570199</v>
      </c>
      <c r="O9" s="17">
        <v>0.15187917017605301</v>
      </c>
      <c r="P9" s="17">
        <v>0.12408638470790501</v>
      </c>
      <c r="Q9" s="17">
        <v>0.12794394243239099</v>
      </c>
      <c r="R9" s="17"/>
      <c r="S9" s="17">
        <v>0.20313578035542501</v>
      </c>
      <c r="T9" s="17">
        <v>0.10872555887867399</v>
      </c>
      <c r="U9" s="17">
        <v>0.153405893744788</v>
      </c>
      <c r="V9" s="17">
        <v>0.117762438237593</v>
      </c>
      <c r="W9" s="17">
        <v>0.13662480106118799</v>
      </c>
      <c r="X9" s="17">
        <v>0.15306513472823799</v>
      </c>
      <c r="Y9" s="17">
        <v>0.17529579306816501</v>
      </c>
      <c r="Z9" s="17">
        <v>0.16135162501255801</v>
      </c>
      <c r="AA9" s="17">
        <v>0.186569292052369</v>
      </c>
      <c r="AB9" s="17">
        <v>0.11990809910556401</v>
      </c>
      <c r="AC9" s="17">
        <v>8.2581381667048606E-2</v>
      </c>
      <c r="AD9" s="17">
        <v>5.6356719753894502E-2</v>
      </c>
      <c r="AE9" s="17"/>
      <c r="AF9" s="17">
        <v>0.11488276381023201</v>
      </c>
      <c r="AG9" s="17">
        <v>0.186010537823903</v>
      </c>
      <c r="AH9" s="17">
        <v>0.11759806124843</v>
      </c>
      <c r="AI9" s="17"/>
      <c r="AJ9" s="17">
        <v>0.111640931388186</v>
      </c>
      <c r="AK9" s="17">
        <v>0.19613796758690699</v>
      </c>
      <c r="AL9" s="17">
        <v>0.23355526081167899</v>
      </c>
      <c r="AM9" s="17"/>
      <c r="AN9" s="17">
        <v>9.8941938363009393E-2</v>
      </c>
      <c r="AO9" s="17">
        <v>0.13311249744433501</v>
      </c>
      <c r="AP9" s="17">
        <v>0.184130650031126</v>
      </c>
      <c r="AQ9" s="17">
        <v>0.19587998811608801</v>
      </c>
      <c r="AR9" s="17">
        <v>0.34410909574517201</v>
      </c>
      <c r="AS9" s="17"/>
      <c r="AT9" s="17">
        <v>0.14832172891496401</v>
      </c>
      <c r="AU9" s="17">
        <v>0.121335891611267</v>
      </c>
      <c r="AV9" s="17"/>
      <c r="AW9" s="17">
        <v>0.17428848260831101</v>
      </c>
      <c r="AX9" s="17">
        <v>0.16648694226000599</v>
      </c>
      <c r="AY9" s="17">
        <v>0.1070526088135</v>
      </c>
    </row>
    <row r="10" spans="2:51">
      <c r="B10" s="18" t="s">
        <v>134</v>
      </c>
      <c r="C10" s="17">
        <v>0.37302248478364702</v>
      </c>
      <c r="D10" s="17">
        <v>0.37457570551415398</v>
      </c>
      <c r="E10" s="17">
        <v>0.371617789956387</v>
      </c>
      <c r="F10" s="17"/>
      <c r="G10" s="17">
        <v>0.44751110938366401</v>
      </c>
      <c r="H10" s="17">
        <v>0.37103791396831398</v>
      </c>
      <c r="I10" s="17">
        <v>0.435863567434773</v>
      </c>
      <c r="J10" s="17">
        <v>0.33352097378511603</v>
      </c>
      <c r="K10" s="17">
        <v>0.35832776777862502</v>
      </c>
      <c r="L10" s="17">
        <v>0.33049715285787801</v>
      </c>
      <c r="M10" s="17"/>
      <c r="N10" s="17">
        <v>0.42163868798410697</v>
      </c>
      <c r="O10" s="17">
        <v>0.35497898072321299</v>
      </c>
      <c r="P10" s="17">
        <v>0.35688161428947202</v>
      </c>
      <c r="Q10" s="17">
        <v>0.35382099352031499</v>
      </c>
      <c r="R10" s="17"/>
      <c r="S10" s="17">
        <v>0.40870918404025502</v>
      </c>
      <c r="T10" s="17">
        <v>0.43533428809479802</v>
      </c>
      <c r="U10" s="17">
        <v>0.34505018350767702</v>
      </c>
      <c r="V10" s="17">
        <v>0.32138594059661002</v>
      </c>
      <c r="W10" s="17">
        <v>0.38974599348483602</v>
      </c>
      <c r="X10" s="17">
        <v>0.37007125680587499</v>
      </c>
      <c r="Y10" s="17">
        <v>0.29406063609816402</v>
      </c>
      <c r="Z10" s="17">
        <v>0.27405878541852302</v>
      </c>
      <c r="AA10" s="17">
        <v>0.331908268650423</v>
      </c>
      <c r="AB10" s="17">
        <v>0.40178887772130101</v>
      </c>
      <c r="AC10" s="17">
        <v>0.436968022510692</v>
      </c>
      <c r="AD10" s="17">
        <v>0.43861770966343899</v>
      </c>
      <c r="AE10" s="17"/>
      <c r="AF10" s="17">
        <v>0.317828645561054</v>
      </c>
      <c r="AG10" s="17">
        <v>0.40762633365192502</v>
      </c>
      <c r="AH10" s="17">
        <v>0.35576316325004298</v>
      </c>
      <c r="AI10" s="17"/>
      <c r="AJ10" s="17">
        <v>0.38200249680625498</v>
      </c>
      <c r="AK10" s="17">
        <v>0.428357102041724</v>
      </c>
      <c r="AL10" s="17">
        <v>0.39150013398985201</v>
      </c>
      <c r="AM10" s="17"/>
      <c r="AN10" s="17">
        <v>0.28685033886686601</v>
      </c>
      <c r="AO10" s="17">
        <v>0.38659032912567998</v>
      </c>
      <c r="AP10" s="17">
        <v>0.39134027029127399</v>
      </c>
      <c r="AQ10" s="17">
        <v>0.47557964229674399</v>
      </c>
      <c r="AR10" s="17">
        <v>0.26987777666569401</v>
      </c>
      <c r="AS10" s="17"/>
      <c r="AT10" s="17">
        <v>0.37451654144368801</v>
      </c>
      <c r="AU10" s="17">
        <v>0.37282640466033001</v>
      </c>
      <c r="AV10" s="17"/>
      <c r="AW10" s="17">
        <v>0.41041678170886198</v>
      </c>
      <c r="AX10" s="17">
        <v>0.36853074746686598</v>
      </c>
      <c r="AY10" s="17">
        <v>0.33188631106271199</v>
      </c>
    </row>
    <row r="11" spans="2:51">
      <c r="B11" s="18" t="s">
        <v>135</v>
      </c>
      <c r="C11" s="17">
        <v>0.30630474267326402</v>
      </c>
      <c r="D11" s="17">
        <v>0.30082096891262999</v>
      </c>
      <c r="E11" s="17">
        <v>0.313692030072795</v>
      </c>
      <c r="F11" s="17"/>
      <c r="G11" s="17">
        <v>0.22454363425828799</v>
      </c>
      <c r="H11" s="17">
        <v>0.32500667881457501</v>
      </c>
      <c r="I11" s="17">
        <v>0.24672890304732201</v>
      </c>
      <c r="J11" s="17">
        <v>0.329098811516778</v>
      </c>
      <c r="K11" s="17">
        <v>0.32637102800598999</v>
      </c>
      <c r="L11" s="17">
        <v>0.34506714616158601</v>
      </c>
      <c r="M11" s="17"/>
      <c r="N11" s="17">
        <v>0.26204914448187799</v>
      </c>
      <c r="O11" s="17">
        <v>0.33888525588823998</v>
      </c>
      <c r="P11" s="17">
        <v>0.31362148279283703</v>
      </c>
      <c r="Q11" s="17">
        <v>0.32788820389171403</v>
      </c>
      <c r="R11" s="17"/>
      <c r="S11" s="17">
        <v>0.216965151584321</v>
      </c>
      <c r="T11" s="17">
        <v>0.34291124641957899</v>
      </c>
      <c r="U11" s="17">
        <v>0.30065769149994598</v>
      </c>
      <c r="V11" s="17">
        <v>0.35272754294611403</v>
      </c>
      <c r="W11" s="17">
        <v>0.303094063248176</v>
      </c>
      <c r="X11" s="17">
        <v>0.33750008746819199</v>
      </c>
      <c r="Y11" s="17">
        <v>0.401029758601671</v>
      </c>
      <c r="Z11" s="17">
        <v>0.30491334320040803</v>
      </c>
      <c r="AA11" s="17">
        <v>0.29534768667727801</v>
      </c>
      <c r="AB11" s="17">
        <v>0.25702287015734099</v>
      </c>
      <c r="AC11" s="17">
        <v>0.26798415442560503</v>
      </c>
      <c r="AD11" s="17">
        <v>0.28037185707858697</v>
      </c>
      <c r="AE11" s="17"/>
      <c r="AF11" s="17">
        <v>0.36123400521452997</v>
      </c>
      <c r="AG11" s="17">
        <v>0.27582421994110201</v>
      </c>
      <c r="AH11" s="17">
        <v>0.30731462983783397</v>
      </c>
      <c r="AI11" s="17"/>
      <c r="AJ11" s="17">
        <v>0.34645389160044698</v>
      </c>
      <c r="AK11" s="17">
        <v>0.25983640562079602</v>
      </c>
      <c r="AL11" s="17">
        <v>0.25633182363735302</v>
      </c>
      <c r="AM11" s="17"/>
      <c r="AN11" s="17">
        <v>0.35145481876802398</v>
      </c>
      <c r="AO11" s="17">
        <v>0.33672498478024099</v>
      </c>
      <c r="AP11" s="17">
        <v>0.30252694240432798</v>
      </c>
      <c r="AQ11" s="17">
        <v>0.20746440415244299</v>
      </c>
      <c r="AR11" s="17">
        <v>0.146474746474936</v>
      </c>
      <c r="AS11" s="17"/>
      <c r="AT11" s="17">
        <v>0.30447655304538002</v>
      </c>
      <c r="AU11" s="17">
        <v>0.314542599977023</v>
      </c>
      <c r="AV11" s="17"/>
      <c r="AW11" s="17">
        <v>0.27654822691835501</v>
      </c>
      <c r="AX11" s="17">
        <v>0.35137083725263901</v>
      </c>
      <c r="AY11" s="17">
        <v>0.32605407456373298</v>
      </c>
    </row>
    <row r="12" spans="2:51">
      <c r="B12" s="18" t="s">
        <v>136</v>
      </c>
      <c r="C12" s="17">
        <v>6.8427169136329999E-2</v>
      </c>
      <c r="D12" s="17">
        <v>7.8119844693467402E-2</v>
      </c>
      <c r="E12" s="17">
        <v>5.8631712193681199E-2</v>
      </c>
      <c r="F12" s="17"/>
      <c r="G12" s="17">
        <v>7.91951768552214E-2</v>
      </c>
      <c r="H12" s="17">
        <v>5.3224872377851E-2</v>
      </c>
      <c r="I12" s="17">
        <v>5.1002339284976002E-2</v>
      </c>
      <c r="J12" s="17">
        <v>7.6611146469958397E-2</v>
      </c>
      <c r="K12" s="17">
        <v>7.78690077502667E-2</v>
      </c>
      <c r="L12" s="17">
        <v>7.5537795281426706E-2</v>
      </c>
      <c r="M12" s="17"/>
      <c r="N12" s="17">
        <v>7.35368135615483E-2</v>
      </c>
      <c r="O12" s="17">
        <v>5.5235446012967399E-2</v>
      </c>
      <c r="P12" s="17">
        <v>7.9731571249774896E-2</v>
      </c>
      <c r="Q12" s="17">
        <v>6.3706875884961503E-2</v>
      </c>
      <c r="R12" s="17"/>
      <c r="S12" s="17">
        <v>4.1751513560683802E-2</v>
      </c>
      <c r="T12" s="17">
        <v>5.7626251118813601E-2</v>
      </c>
      <c r="U12" s="17">
        <v>9.7905114294886894E-2</v>
      </c>
      <c r="V12" s="17">
        <v>0.12546824272866799</v>
      </c>
      <c r="W12" s="17">
        <v>3.3644905974914603E-2</v>
      </c>
      <c r="X12" s="17">
        <v>5.8374573653234799E-2</v>
      </c>
      <c r="Y12" s="17">
        <v>5.38840652586891E-2</v>
      </c>
      <c r="Z12" s="17">
        <v>8.8764808229576803E-2</v>
      </c>
      <c r="AA12" s="17">
        <v>3.0974396628179902E-2</v>
      </c>
      <c r="AB12" s="17">
        <v>0.14762931328304099</v>
      </c>
      <c r="AC12" s="17">
        <v>2.2767577309758001E-2</v>
      </c>
      <c r="AD12" s="17">
        <v>9.7739462095452798E-2</v>
      </c>
      <c r="AE12" s="17"/>
      <c r="AF12" s="17">
        <v>9.6465957898902097E-2</v>
      </c>
      <c r="AG12" s="17">
        <v>5.09302360191803E-2</v>
      </c>
      <c r="AH12" s="17">
        <v>4.44330126027805E-2</v>
      </c>
      <c r="AI12" s="17"/>
      <c r="AJ12" s="17">
        <v>8.3485592818429002E-2</v>
      </c>
      <c r="AK12" s="17">
        <v>4.9152803923295602E-2</v>
      </c>
      <c r="AL12" s="17">
        <v>4.7791602605304198E-2</v>
      </c>
      <c r="AM12" s="17"/>
      <c r="AN12" s="17">
        <v>9.1146937883837903E-2</v>
      </c>
      <c r="AO12" s="17">
        <v>4.9938836374210302E-2</v>
      </c>
      <c r="AP12" s="17">
        <v>4.7032323952776699E-2</v>
      </c>
      <c r="AQ12" s="17">
        <v>5.7424835530939501E-2</v>
      </c>
      <c r="AR12" s="17">
        <v>0.10528262796000799</v>
      </c>
      <c r="AS12" s="17"/>
      <c r="AT12" s="17">
        <v>6.7563905262434207E-2</v>
      </c>
      <c r="AU12" s="17">
        <v>7.2776520268914693E-2</v>
      </c>
      <c r="AV12" s="17"/>
      <c r="AW12" s="17">
        <v>5.63803423705279E-2</v>
      </c>
      <c r="AX12" s="17">
        <v>5.1140896529995497E-2</v>
      </c>
      <c r="AY12" s="17">
        <v>8.7542024740020999E-2</v>
      </c>
    </row>
    <row r="13" spans="2:51">
      <c r="B13" s="18" t="s">
        <v>137</v>
      </c>
      <c r="C13" s="17">
        <v>2.7650063941276799E-2</v>
      </c>
      <c r="D13" s="17">
        <v>3.1748063465203299E-2</v>
      </c>
      <c r="E13" s="17">
        <v>2.3501760283034599E-2</v>
      </c>
      <c r="F13" s="17"/>
      <c r="G13" s="17">
        <v>1.9327791993994901E-2</v>
      </c>
      <c r="H13" s="17">
        <v>1.7788925350362601E-2</v>
      </c>
      <c r="I13" s="17">
        <v>4.4450164513642899E-2</v>
      </c>
      <c r="J13" s="17">
        <v>2.92143082348892E-2</v>
      </c>
      <c r="K13" s="17">
        <v>2.8898851262809101E-2</v>
      </c>
      <c r="L13" s="17">
        <v>2.5435717851012399E-2</v>
      </c>
      <c r="M13" s="17"/>
      <c r="N13" s="17">
        <v>2.4736457891994801E-2</v>
      </c>
      <c r="O13" s="17">
        <v>2.5444096278373799E-2</v>
      </c>
      <c r="P13" s="17">
        <v>3.6046197297766702E-2</v>
      </c>
      <c r="Q13" s="17">
        <v>2.20948922642763E-2</v>
      </c>
      <c r="R13" s="17"/>
      <c r="S13" s="17">
        <v>4.6728726948548203E-2</v>
      </c>
      <c r="T13" s="17">
        <v>9.3951950175209104E-3</v>
      </c>
      <c r="U13" s="17">
        <v>3.2849775465592097E-2</v>
      </c>
      <c r="V13" s="17">
        <v>9.3565109890557108E-3</v>
      </c>
      <c r="W13" s="17">
        <v>4.18130532115343E-2</v>
      </c>
      <c r="X13" s="17">
        <v>1.3599757381417299E-2</v>
      </c>
      <c r="Y13" s="17">
        <v>2.86725116432969E-2</v>
      </c>
      <c r="Z13" s="17">
        <v>3.2528076648947198E-2</v>
      </c>
      <c r="AA13" s="17">
        <v>5.2254866041992101E-2</v>
      </c>
      <c r="AB13" s="17">
        <v>0</v>
      </c>
      <c r="AC13" s="17">
        <v>6.2819055097811105E-2</v>
      </c>
      <c r="AD13" s="17">
        <v>0</v>
      </c>
      <c r="AE13" s="17"/>
      <c r="AF13" s="17">
        <v>4.1314657099393699E-2</v>
      </c>
      <c r="AG13" s="17">
        <v>1.8409351062462199E-2</v>
      </c>
      <c r="AH13" s="17">
        <v>1.7051914462526602E-2</v>
      </c>
      <c r="AI13" s="17"/>
      <c r="AJ13" s="17">
        <v>2.7197701540964701E-2</v>
      </c>
      <c r="AK13" s="17">
        <v>1.9770619422955799E-2</v>
      </c>
      <c r="AL13" s="17">
        <v>2.4601614627699601E-2</v>
      </c>
      <c r="AM13" s="17"/>
      <c r="AN13" s="17">
        <v>3.0527572178455101E-2</v>
      </c>
      <c r="AO13" s="17">
        <v>3.3619015763962201E-2</v>
      </c>
      <c r="AP13" s="17">
        <v>1.6918543411030301E-2</v>
      </c>
      <c r="AQ13" s="17">
        <v>2.1196856086727198E-2</v>
      </c>
      <c r="AR13" s="17">
        <v>5.7916178617532101E-2</v>
      </c>
      <c r="AS13" s="17"/>
      <c r="AT13" s="17">
        <v>2.9709113669372199E-2</v>
      </c>
      <c r="AU13" s="17">
        <v>0</v>
      </c>
      <c r="AV13" s="17"/>
      <c r="AW13" s="17">
        <v>2.8702535792807401E-2</v>
      </c>
      <c r="AX13" s="17">
        <v>0</v>
      </c>
      <c r="AY13" s="17">
        <v>3.5105750811798703E-2</v>
      </c>
    </row>
    <row r="14" spans="2:51">
      <c r="B14" s="18" t="s">
        <v>119</v>
      </c>
      <c r="C14" s="17">
        <v>7.8739777669033298E-2</v>
      </c>
      <c r="D14" s="17">
        <v>6.12315378580819E-2</v>
      </c>
      <c r="E14" s="17">
        <v>9.54736952420525E-2</v>
      </c>
      <c r="F14" s="17"/>
      <c r="G14" s="17">
        <v>5.2469047809995999E-2</v>
      </c>
      <c r="H14" s="17">
        <v>6.1540490636382797E-2</v>
      </c>
      <c r="I14" s="17">
        <v>7.7353505135859202E-2</v>
      </c>
      <c r="J14" s="17">
        <v>0.10867981089348699</v>
      </c>
      <c r="K14" s="17">
        <v>8.2359967480915203E-2</v>
      </c>
      <c r="L14" s="17">
        <v>8.2470961127023401E-2</v>
      </c>
      <c r="M14" s="17"/>
      <c r="N14" s="17">
        <v>5.3314430584770603E-2</v>
      </c>
      <c r="O14" s="17">
        <v>7.35770509211537E-2</v>
      </c>
      <c r="P14" s="17">
        <v>8.9632749662245007E-2</v>
      </c>
      <c r="Q14" s="17">
        <v>0.104545092006342</v>
      </c>
      <c r="R14" s="17"/>
      <c r="S14" s="17">
        <v>8.27096435107674E-2</v>
      </c>
      <c r="T14" s="17">
        <v>4.6007460470614603E-2</v>
      </c>
      <c r="U14" s="17">
        <v>7.0131341487110893E-2</v>
      </c>
      <c r="V14" s="17">
        <v>7.3299324501958904E-2</v>
      </c>
      <c r="W14" s="17">
        <v>9.5077183019351003E-2</v>
      </c>
      <c r="X14" s="17">
        <v>6.7389189963042398E-2</v>
      </c>
      <c r="Y14" s="17">
        <v>4.7057235330013797E-2</v>
      </c>
      <c r="Z14" s="17">
        <v>0.13838336148998701</v>
      </c>
      <c r="AA14" s="17">
        <v>0.102945489949758</v>
      </c>
      <c r="AB14" s="17">
        <v>7.3650839732753201E-2</v>
      </c>
      <c r="AC14" s="17">
        <v>0.12687980898908499</v>
      </c>
      <c r="AD14" s="17">
        <v>0.126914251408627</v>
      </c>
      <c r="AE14" s="17"/>
      <c r="AF14" s="17">
        <v>6.8273970415889104E-2</v>
      </c>
      <c r="AG14" s="17">
        <v>6.1199321501427803E-2</v>
      </c>
      <c r="AH14" s="17">
        <v>0.15783921859838501</v>
      </c>
      <c r="AI14" s="17"/>
      <c r="AJ14" s="17">
        <v>4.9219385845718E-2</v>
      </c>
      <c r="AK14" s="17">
        <v>4.6745101404321698E-2</v>
      </c>
      <c r="AL14" s="17">
        <v>4.6219564328111799E-2</v>
      </c>
      <c r="AM14" s="17"/>
      <c r="AN14" s="17">
        <v>0.14107839393980801</v>
      </c>
      <c r="AO14" s="17">
        <v>6.0014336511571197E-2</v>
      </c>
      <c r="AP14" s="17">
        <v>5.8051269909465297E-2</v>
      </c>
      <c r="AQ14" s="17">
        <v>4.2454273817057797E-2</v>
      </c>
      <c r="AR14" s="17">
        <v>7.6339574536657004E-2</v>
      </c>
      <c r="AS14" s="17"/>
      <c r="AT14" s="17">
        <v>7.5412157664161095E-2</v>
      </c>
      <c r="AU14" s="17">
        <v>0.118518583482465</v>
      </c>
      <c r="AV14" s="17"/>
      <c r="AW14" s="17">
        <v>5.3663630601136998E-2</v>
      </c>
      <c r="AX14" s="17">
        <v>6.2470576490493902E-2</v>
      </c>
      <c r="AY14" s="17">
        <v>0.112359230008235</v>
      </c>
    </row>
    <row r="15" spans="2:51">
      <c r="B15" s="18" t="s">
        <v>138</v>
      </c>
      <c r="C15" s="21">
        <v>0.51887824658009596</v>
      </c>
      <c r="D15" s="21">
        <v>0.52807958507061703</v>
      </c>
      <c r="E15" s="21">
        <v>0.50870080220843605</v>
      </c>
      <c r="F15" s="21"/>
      <c r="G15" s="21">
        <v>0.62446434908250004</v>
      </c>
      <c r="H15" s="21">
        <v>0.54243903282082795</v>
      </c>
      <c r="I15" s="21">
        <v>0.58046508801819996</v>
      </c>
      <c r="J15" s="21">
        <v>0.45639592288488701</v>
      </c>
      <c r="K15" s="21">
        <v>0.48450114550001899</v>
      </c>
      <c r="L15" s="21">
        <v>0.47148837957895201</v>
      </c>
      <c r="M15" s="21"/>
      <c r="N15" s="21">
        <v>0.58636315347980905</v>
      </c>
      <c r="O15" s="21">
        <v>0.506858150899265</v>
      </c>
      <c r="P15" s="21">
        <v>0.48096799899737602</v>
      </c>
      <c r="Q15" s="21">
        <v>0.48176493595270597</v>
      </c>
      <c r="R15" s="21"/>
      <c r="S15" s="21">
        <v>0.61184496439568004</v>
      </c>
      <c r="T15" s="21">
        <v>0.54405984697347198</v>
      </c>
      <c r="U15" s="21">
        <v>0.49845607725246399</v>
      </c>
      <c r="V15" s="21">
        <v>0.43914837883420299</v>
      </c>
      <c r="W15" s="21">
        <v>0.52637079454602398</v>
      </c>
      <c r="X15" s="21">
        <v>0.52313639153411395</v>
      </c>
      <c r="Y15" s="21">
        <v>0.46935642916633002</v>
      </c>
      <c r="Z15" s="21">
        <v>0.43541041043108097</v>
      </c>
      <c r="AA15" s="21">
        <v>0.51847756070279205</v>
      </c>
      <c r="AB15" s="21">
        <v>0.521696976826865</v>
      </c>
      <c r="AC15" s="21">
        <v>0.51954940417774098</v>
      </c>
      <c r="AD15" s="21">
        <v>0.494974429417333</v>
      </c>
      <c r="AE15" s="21"/>
      <c r="AF15" s="21">
        <v>0.43271140937128499</v>
      </c>
      <c r="AG15" s="21">
        <v>0.593636871475828</v>
      </c>
      <c r="AH15" s="21">
        <v>0.47336122449847301</v>
      </c>
      <c r="AI15" s="21"/>
      <c r="AJ15" s="21">
        <v>0.49364342819444201</v>
      </c>
      <c r="AK15" s="21">
        <v>0.62449506962863099</v>
      </c>
      <c r="AL15" s="21">
        <v>0.62505539480153205</v>
      </c>
      <c r="AM15" s="21"/>
      <c r="AN15" s="21">
        <v>0.38579227722987502</v>
      </c>
      <c r="AO15" s="21">
        <v>0.51970282657001499</v>
      </c>
      <c r="AP15" s="21">
        <v>0.57547092032239999</v>
      </c>
      <c r="AQ15" s="21">
        <v>0.67145963041283296</v>
      </c>
      <c r="AR15" s="21">
        <v>0.61398687241086602</v>
      </c>
      <c r="AS15" s="21"/>
      <c r="AT15" s="21">
        <v>0.52283827035865205</v>
      </c>
      <c r="AU15" s="21">
        <v>0.49416229627159702</v>
      </c>
      <c r="AV15" s="21"/>
      <c r="AW15" s="21">
        <v>0.58470526431717296</v>
      </c>
      <c r="AX15" s="21">
        <v>0.53501768972687203</v>
      </c>
      <c r="AY15" s="21">
        <v>0.43893891987621197</v>
      </c>
    </row>
    <row r="16" spans="2:51">
      <c r="B16" s="18" t="s">
        <v>139</v>
      </c>
      <c r="C16" s="21">
        <v>9.6077233077606697E-2</v>
      </c>
      <c r="D16" s="21">
        <v>0.10986790815867099</v>
      </c>
      <c r="E16" s="21">
        <v>8.2133472476715805E-2</v>
      </c>
      <c r="F16" s="21"/>
      <c r="G16" s="21">
        <v>9.8522968849216297E-2</v>
      </c>
      <c r="H16" s="21">
        <v>7.1013797728213604E-2</v>
      </c>
      <c r="I16" s="21">
        <v>9.5452503798618804E-2</v>
      </c>
      <c r="J16" s="21">
        <v>0.105825454704848</v>
      </c>
      <c r="K16" s="21">
        <v>0.10676785901307601</v>
      </c>
      <c r="L16" s="21">
        <v>0.10097351313243901</v>
      </c>
      <c r="M16" s="21"/>
      <c r="N16" s="21">
        <v>9.8273271453543004E-2</v>
      </c>
      <c r="O16" s="21">
        <v>8.0679542291341097E-2</v>
      </c>
      <c r="P16" s="21">
        <v>0.115777768547542</v>
      </c>
      <c r="Q16" s="21">
        <v>8.5801768149237706E-2</v>
      </c>
      <c r="R16" s="21"/>
      <c r="S16" s="21">
        <v>8.8480240509232103E-2</v>
      </c>
      <c r="T16" s="21">
        <v>6.7021446136334498E-2</v>
      </c>
      <c r="U16" s="21">
        <v>0.130754889760479</v>
      </c>
      <c r="V16" s="21">
        <v>0.13482475371772401</v>
      </c>
      <c r="W16" s="21">
        <v>7.5457959186448903E-2</v>
      </c>
      <c r="X16" s="21">
        <v>7.1974331034652103E-2</v>
      </c>
      <c r="Y16" s="21">
        <v>8.2556576901986006E-2</v>
      </c>
      <c r="Z16" s="21">
        <v>0.12129288487852399</v>
      </c>
      <c r="AA16" s="21">
        <v>8.3229262670172E-2</v>
      </c>
      <c r="AB16" s="21">
        <v>0.14762931328304099</v>
      </c>
      <c r="AC16" s="21">
        <v>8.5586632407569099E-2</v>
      </c>
      <c r="AD16" s="21">
        <v>9.7739462095452798E-2</v>
      </c>
      <c r="AE16" s="21"/>
      <c r="AF16" s="21">
        <v>0.137780614998296</v>
      </c>
      <c r="AG16" s="21">
        <v>6.9339587081642506E-2</v>
      </c>
      <c r="AH16" s="21">
        <v>6.1484927065307102E-2</v>
      </c>
      <c r="AI16" s="21"/>
      <c r="AJ16" s="21">
        <v>0.110683294359394</v>
      </c>
      <c r="AK16" s="21">
        <v>6.8923423346251303E-2</v>
      </c>
      <c r="AL16" s="21">
        <v>7.2393217233003807E-2</v>
      </c>
      <c r="AM16" s="21"/>
      <c r="AN16" s="21">
        <v>0.121674510062293</v>
      </c>
      <c r="AO16" s="21">
        <v>8.3557852138172503E-2</v>
      </c>
      <c r="AP16" s="21">
        <v>6.3950867363807007E-2</v>
      </c>
      <c r="AQ16" s="21">
        <v>7.86216916176668E-2</v>
      </c>
      <c r="AR16" s="21">
        <v>0.16319880657753999</v>
      </c>
      <c r="AS16" s="21"/>
      <c r="AT16" s="21">
        <v>9.7273018931806399E-2</v>
      </c>
      <c r="AU16" s="21">
        <v>7.2776520268914693E-2</v>
      </c>
      <c r="AV16" s="21"/>
      <c r="AW16" s="21">
        <v>8.5082878163335304E-2</v>
      </c>
      <c r="AX16" s="21">
        <v>5.1140896529995497E-2</v>
      </c>
      <c r="AY16" s="21">
        <v>0.12264777555182001</v>
      </c>
    </row>
    <row r="17" spans="2:51">
      <c r="B17" s="18" t="s">
        <v>140</v>
      </c>
      <c r="C17" s="22">
        <v>0.422801013502489</v>
      </c>
      <c r="D17" s="22">
        <v>0.41821167691194699</v>
      </c>
      <c r="E17" s="22">
        <v>0.42656732973172001</v>
      </c>
      <c r="F17" s="22"/>
      <c r="G17" s="22">
        <v>0.52594138023328296</v>
      </c>
      <c r="H17" s="22">
        <v>0.47142523509261502</v>
      </c>
      <c r="I17" s="22">
        <v>0.48501258421958099</v>
      </c>
      <c r="J17" s="22">
        <v>0.35057046818003901</v>
      </c>
      <c r="K17" s="22">
        <v>0.37773328648694299</v>
      </c>
      <c r="L17" s="22">
        <v>0.37051486644651299</v>
      </c>
      <c r="M17" s="22"/>
      <c r="N17" s="22">
        <v>0.48808988202626602</v>
      </c>
      <c r="O17" s="22">
        <v>0.426178608607924</v>
      </c>
      <c r="P17" s="22">
        <v>0.36519023044983501</v>
      </c>
      <c r="Q17" s="22">
        <v>0.39596316780346802</v>
      </c>
      <c r="R17" s="22"/>
      <c r="S17" s="22">
        <v>0.52336472388644795</v>
      </c>
      <c r="T17" s="22">
        <v>0.477038400837138</v>
      </c>
      <c r="U17" s="22">
        <v>0.36770118749198599</v>
      </c>
      <c r="V17" s="22">
        <v>0.30432362511647998</v>
      </c>
      <c r="W17" s="22">
        <v>0.45091283535957599</v>
      </c>
      <c r="X17" s="22">
        <v>0.451162060499461</v>
      </c>
      <c r="Y17" s="22">
        <v>0.38679985226434399</v>
      </c>
      <c r="Z17" s="22">
        <v>0.31411752555255701</v>
      </c>
      <c r="AA17" s="22">
        <v>0.43524829803262</v>
      </c>
      <c r="AB17" s="22">
        <v>0.37406766354382498</v>
      </c>
      <c r="AC17" s="22">
        <v>0.43396277177017201</v>
      </c>
      <c r="AD17" s="22">
        <v>0.39723496732188102</v>
      </c>
      <c r="AE17" s="22"/>
      <c r="AF17" s="22">
        <v>0.29493079437299002</v>
      </c>
      <c r="AG17" s="22">
        <v>0.52429728439418599</v>
      </c>
      <c r="AH17" s="22">
        <v>0.41187629743316601</v>
      </c>
      <c r="AI17" s="22"/>
      <c r="AJ17" s="22">
        <v>0.38296013383504801</v>
      </c>
      <c r="AK17" s="22">
        <v>0.55557164628237998</v>
      </c>
      <c r="AL17" s="22">
        <v>0.55266217756852798</v>
      </c>
      <c r="AM17" s="22"/>
      <c r="AN17" s="22">
        <v>0.26411776716758201</v>
      </c>
      <c r="AO17" s="22">
        <v>0.43614497443184302</v>
      </c>
      <c r="AP17" s="22">
        <v>0.51152005295859304</v>
      </c>
      <c r="AQ17" s="22">
        <v>0.592837938795166</v>
      </c>
      <c r="AR17" s="22">
        <v>0.45078806583332598</v>
      </c>
      <c r="AS17" s="22"/>
      <c r="AT17" s="22">
        <v>0.42556525142684598</v>
      </c>
      <c r="AU17" s="22">
        <v>0.42138577600268301</v>
      </c>
      <c r="AV17" s="22"/>
      <c r="AW17" s="22">
        <v>0.49962238615383697</v>
      </c>
      <c r="AX17" s="22">
        <v>0.48387679319687599</v>
      </c>
      <c r="AY17" s="22">
        <v>0.31629114432439198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533</v>
      </c>
      <c r="E7" s="10">
        <v>544</v>
      </c>
      <c r="F7" s="10"/>
      <c r="G7" s="10">
        <v>102</v>
      </c>
      <c r="H7" s="10">
        <v>156</v>
      </c>
      <c r="I7" s="10">
        <v>161</v>
      </c>
      <c r="J7" s="10">
        <v>182</v>
      </c>
      <c r="K7" s="10">
        <v>205</v>
      </c>
      <c r="L7" s="10">
        <v>274</v>
      </c>
      <c r="M7" s="10"/>
      <c r="N7" s="10">
        <v>328</v>
      </c>
      <c r="O7" s="10">
        <v>301</v>
      </c>
      <c r="P7" s="10">
        <v>218</v>
      </c>
      <c r="Q7" s="10">
        <v>225</v>
      </c>
      <c r="R7" s="10"/>
      <c r="S7" s="10">
        <v>126</v>
      </c>
      <c r="T7" s="10">
        <v>171</v>
      </c>
      <c r="U7" s="10">
        <v>96</v>
      </c>
      <c r="V7" s="10">
        <v>107</v>
      </c>
      <c r="W7" s="10">
        <v>75</v>
      </c>
      <c r="X7" s="10">
        <v>79</v>
      </c>
      <c r="Y7" s="10">
        <v>102</v>
      </c>
      <c r="Z7" s="10">
        <v>51</v>
      </c>
      <c r="AA7" s="10">
        <v>112</v>
      </c>
      <c r="AB7" s="10">
        <v>82</v>
      </c>
      <c r="AC7" s="10">
        <v>50</v>
      </c>
      <c r="AD7" s="10">
        <v>29</v>
      </c>
      <c r="AE7" s="10"/>
      <c r="AF7" s="10">
        <v>433</v>
      </c>
      <c r="AG7" s="10">
        <v>464</v>
      </c>
      <c r="AH7" s="10">
        <v>112</v>
      </c>
      <c r="AI7" s="10"/>
      <c r="AJ7" s="10">
        <v>259</v>
      </c>
      <c r="AK7" s="10">
        <v>336</v>
      </c>
      <c r="AL7" s="10">
        <v>84</v>
      </c>
      <c r="AM7" s="10"/>
      <c r="AN7" s="10">
        <v>230</v>
      </c>
      <c r="AO7" s="10">
        <v>184</v>
      </c>
      <c r="AP7" s="10">
        <v>239</v>
      </c>
      <c r="AQ7" s="10">
        <v>120</v>
      </c>
      <c r="AR7" s="10">
        <v>17</v>
      </c>
      <c r="AS7" s="10"/>
      <c r="AT7" s="10">
        <v>981</v>
      </c>
      <c r="AU7" s="10">
        <v>89</v>
      </c>
      <c r="AV7" s="10"/>
      <c r="AW7" s="10">
        <v>518</v>
      </c>
      <c r="AX7" s="10">
        <v>129</v>
      </c>
      <c r="AY7" s="10">
        <v>433</v>
      </c>
    </row>
    <row r="8" spans="2:51" ht="30" customHeight="1">
      <c r="B8" s="11" t="s">
        <v>112</v>
      </c>
      <c r="C8" s="11">
        <v>1090</v>
      </c>
      <c r="D8" s="11">
        <v>556</v>
      </c>
      <c r="E8" s="11">
        <v>531</v>
      </c>
      <c r="F8" s="11"/>
      <c r="G8" s="11">
        <v>122</v>
      </c>
      <c r="H8" s="11">
        <v>196</v>
      </c>
      <c r="I8" s="11">
        <v>179</v>
      </c>
      <c r="J8" s="11">
        <v>177</v>
      </c>
      <c r="K8" s="11">
        <v>169</v>
      </c>
      <c r="L8" s="11">
        <v>247</v>
      </c>
      <c r="M8" s="11"/>
      <c r="N8" s="11">
        <v>307</v>
      </c>
      <c r="O8" s="11">
        <v>273</v>
      </c>
      <c r="P8" s="11">
        <v>255</v>
      </c>
      <c r="Q8" s="11">
        <v>247</v>
      </c>
      <c r="R8" s="11"/>
      <c r="S8" s="11">
        <v>157</v>
      </c>
      <c r="T8" s="11">
        <v>161</v>
      </c>
      <c r="U8" s="11">
        <v>86</v>
      </c>
      <c r="V8" s="11">
        <v>111</v>
      </c>
      <c r="W8" s="11">
        <v>73</v>
      </c>
      <c r="X8" s="11">
        <v>86</v>
      </c>
      <c r="Y8" s="11">
        <v>97</v>
      </c>
      <c r="Z8" s="11">
        <v>43</v>
      </c>
      <c r="AA8" s="11">
        <v>107</v>
      </c>
      <c r="AB8" s="11">
        <v>83</v>
      </c>
      <c r="AC8" s="11">
        <v>54</v>
      </c>
      <c r="AD8" s="11">
        <v>31</v>
      </c>
      <c r="AE8" s="11"/>
      <c r="AF8" s="11">
        <v>419</v>
      </c>
      <c r="AG8" s="11">
        <v>463</v>
      </c>
      <c r="AH8" s="11">
        <v>125</v>
      </c>
      <c r="AI8" s="11"/>
      <c r="AJ8" s="11">
        <v>247</v>
      </c>
      <c r="AK8" s="11">
        <v>357</v>
      </c>
      <c r="AL8" s="11">
        <v>82</v>
      </c>
      <c r="AM8" s="11"/>
      <c r="AN8" s="11">
        <v>225</v>
      </c>
      <c r="AO8" s="11">
        <v>196</v>
      </c>
      <c r="AP8" s="11">
        <v>248</v>
      </c>
      <c r="AQ8" s="11">
        <v>121</v>
      </c>
      <c r="AR8" s="11">
        <v>15</v>
      </c>
      <c r="AS8" s="11"/>
      <c r="AT8" s="11">
        <v>977</v>
      </c>
      <c r="AU8" s="11">
        <v>102</v>
      </c>
      <c r="AV8" s="11"/>
      <c r="AW8" s="11">
        <v>506</v>
      </c>
      <c r="AX8" s="11">
        <v>139</v>
      </c>
      <c r="AY8" s="11">
        <v>445</v>
      </c>
    </row>
    <row r="9" spans="2:51">
      <c r="B9" s="18" t="s">
        <v>133</v>
      </c>
      <c r="C9" s="17">
        <v>0.11269384795883999</v>
      </c>
      <c r="D9" s="17">
        <v>0.122518431855556</v>
      </c>
      <c r="E9" s="17">
        <v>0.10299686764989199</v>
      </c>
      <c r="F9" s="17"/>
      <c r="G9" s="17">
        <v>0.151004799767294</v>
      </c>
      <c r="H9" s="17">
        <v>0.127590373693756</v>
      </c>
      <c r="I9" s="17">
        <v>0.116984824224448</v>
      </c>
      <c r="J9" s="17">
        <v>0.120490547347109</v>
      </c>
      <c r="K9" s="17">
        <v>7.8563863916784299E-2</v>
      </c>
      <c r="L9" s="17">
        <v>9.6492330377465504E-2</v>
      </c>
      <c r="M9" s="17"/>
      <c r="N9" s="17">
        <v>0.112479615554521</v>
      </c>
      <c r="O9" s="17">
        <v>0.113430278659669</v>
      </c>
      <c r="P9" s="17">
        <v>0.118902456158058</v>
      </c>
      <c r="Q9" s="17">
        <v>9.7694057468713597E-2</v>
      </c>
      <c r="R9" s="17"/>
      <c r="S9" s="17">
        <v>0.156264325947712</v>
      </c>
      <c r="T9" s="17">
        <v>9.6710350847514698E-2</v>
      </c>
      <c r="U9" s="17">
        <v>0.100491992515946</v>
      </c>
      <c r="V9" s="17">
        <v>8.0795604900781304E-2</v>
      </c>
      <c r="W9" s="17">
        <v>0.14476775267560699</v>
      </c>
      <c r="X9" s="17">
        <v>0.13301261137426099</v>
      </c>
      <c r="Y9" s="17">
        <v>9.4582338665644999E-2</v>
      </c>
      <c r="Z9" s="17">
        <v>0.16590992631637899</v>
      </c>
      <c r="AA9" s="17">
        <v>0.13752810499168899</v>
      </c>
      <c r="AB9" s="17">
        <v>7.8298455283277807E-2</v>
      </c>
      <c r="AC9" s="17">
        <v>7.1846813527865205E-2</v>
      </c>
      <c r="AD9" s="17">
        <v>5.2190443730140403E-2</v>
      </c>
      <c r="AE9" s="17"/>
      <c r="AF9" s="17">
        <v>9.1505313400237501E-2</v>
      </c>
      <c r="AG9" s="17">
        <v>0.14063721807844101</v>
      </c>
      <c r="AH9" s="17">
        <v>9.4489792682555904E-2</v>
      </c>
      <c r="AI9" s="17"/>
      <c r="AJ9" s="17">
        <v>9.8494557008426895E-2</v>
      </c>
      <c r="AK9" s="17">
        <v>0.163946008779008</v>
      </c>
      <c r="AL9" s="17">
        <v>0.130678349326634</v>
      </c>
      <c r="AM9" s="17"/>
      <c r="AN9" s="17">
        <v>7.8487856110491694E-2</v>
      </c>
      <c r="AO9" s="17">
        <v>0.120266556118311</v>
      </c>
      <c r="AP9" s="17">
        <v>0.12154745328239</v>
      </c>
      <c r="AQ9" s="17">
        <v>0.121359657148989</v>
      </c>
      <c r="AR9" s="17">
        <v>0.265729242618096</v>
      </c>
      <c r="AS9" s="17"/>
      <c r="AT9" s="17">
        <v>0.114855991295314</v>
      </c>
      <c r="AU9" s="17">
        <v>9.5715949788378302E-2</v>
      </c>
      <c r="AV9" s="17"/>
      <c r="AW9" s="17">
        <v>0.125578846954916</v>
      </c>
      <c r="AX9" s="17">
        <v>0.15329628440739301</v>
      </c>
      <c r="AY9" s="17">
        <v>8.5328688745945805E-2</v>
      </c>
    </row>
    <row r="10" spans="2:51">
      <c r="B10" s="18" t="s">
        <v>134</v>
      </c>
      <c r="C10" s="17">
        <v>0.36542479721386201</v>
      </c>
      <c r="D10" s="17">
        <v>0.35077066610632301</v>
      </c>
      <c r="E10" s="17">
        <v>0.379435793339848</v>
      </c>
      <c r="F10" s="17"/>
      <c r="G10" s="17">
        <v>0.43338118877125098</v>
      </c>
      <c r="H10" s="17">
        <v>0.37332513945353901</v>
      </c>
      <c r="I10" s="17">
        <v>0.39688821725475099</v>
      </c>
      <c r="J10" s="17">
        <v>0.34240589529652399</v>
      </c>
      <c r="K10" s="17">
        <v>0.33318355413992701</v>
      </c>
      <c r="L10" s="17">
        <v>0.34121589784087702</v>
      </c>
      <c r="M10" s="17"/>
      <c r="N10" s="17">
        <v>0.41505556367376101</v>
      </c>
      <c r="O10" s="17">
        <v>0.35613332579236101</v>
      </c>
      <c r="P10" s="17">
        <v>0.33886218172812699</v>
      </c>
      <c r="Q10" s="17">
        <v>0.34249320536246503</v>
      </c>
      <c r="R10" s="17"/>
      <c r="S10" s="17">
        <v>0.34134589609330501</v>
      </c>
      <c r="T10" s="17">
        <v>0.433374087413602</v>
      </c>
      <c r="U10" s="17">
        <v>0.348925778112398</v>
      </c>
      <c r="V10" s="17">
        <v>0.34029428147060098</v>
      </c>
      <c r="W10" s="17">
        <v>0.38183017365521998</v>
      </c>
      <c r="X10" s="17">
        <v>0.321692360918508</v>
      </c>
      <c r="Y10" s="17">
        <v>0.35390909943404703</v>
      </c>
      <c r="Z10" s="17">
        <v>0.30757098140447803</v>
      </c>
      <c r="AA10" s="17">
        <v>0.34411902791339799</v>
      </c>
      <c r="AB10" s="17">
        <v>0.37592868540582203</v>
      </c>
      <c r="AC10" s="17">
        <v>0.41073518171634099</v>
      </c>
      <c r="AD10" s="17">
        <v>0.43548728629607902</v>
      </c>
      <c r="AE10" s="17"/>
      <c r="AF10" s="17">
        <v>0.320828830600006</v>
      </c>
      <c r="AG10" s="17">
        <v>0.40487286473609302</v>
      </c>
      <c r="AH10" s="17">
        <v>0.30804379692588901</v>
      </c>
      <c r="AI10" s="17"/>
      <c r="AJ10" s="17">
        <v>0.39493919991328902</v>
      </c>
      <c r="AK10" s="17">
        <v>0.38693429494846099</v>
      </c>
      <c r="AL10" s="17">
        <v>0.37684161398364202</v>
      </c>
      <c r="AM10" s="17"/>
      <c r="AN10" s="17">
        <v>0.28405958213828097</v>
      </c>
      <c r="AO10" s="17">
        <v>0.40414279779168899</v>
      </c>
      <c r="AP10" s="17">
        <v>0.40506392283744302</v>
      </c>
      <c r="AQ10" s="17">
        <v>0.458263942682894</v>
      </c>
      <c r="AR10" s="17">
        <v>0.29070652252972201</v>
      </c>
      <c r="AS10" s="17"/>
      <c r="AT10" s="17">
        <v>0.36368840371320499</v>
      </c>
      <c r="AU10" s="17">
        <v>0.38740453327506802</v>
      </c>
      <c r="AV10" s="17"/>
      <c r="AW10" s="17">
        <v>0.38054454308341401</v>
      </c>
      <c r="AX10" s="17">
        <v>0.39522044623707298</v>
      </c>
      <c r="AY10" s="17">
        <v>0.33889922908276499</v>
      </c>
    </row>
    <row r="11" spans="2:51">
      <c r="B11" s="18" t="s">
        <v>135</v>
      </c>
      <c r="C11" s="17">
        <v>0.30822831710214998</v>
      </c>
      <c r="D11" s="17">
        <v>0.32297098567432903</v>
      </c>
      <c r="E11" s="17">
        <v>0.29442123146778898</v>
      </c>
      <c r="F11" s="17"/>
      <c r="G11" s="17">
        <v>0.233010206180294</v>
      </c>
      <c r="H11" s="17">
        <v>0.30885648315568898</v>
      </c>
      <c r="I11" s="17">
        <v>0.31722866621939899</v>
      </c>
      <c r="J11" s="17">
        <v>0.28268381691294497</v>
      </c>
      <c r="K11" s="17">
        <v>0.37407645128904998</v>
      </c>
      <c r="L11" s="17">
        <v>0.311734824951238</v>
      </c>
      <c r="M11" s="17"/>
      <c r="N11" s="17">
        <v>0.28881795421308099</v>
      </c>
      <c r="O11" s="17">
        <v>0.333028115900453</v>
      </c>
      <c r="P11" s="17">
        <v>0.30870432422421401</v>
      </c>
      <c r="Q11" s="17">
        <v>0.31075251616438798</v>
      </c>
      <c r="R11" s="17"/>
      <c r="S11" s="17">
        <v>0.260795937755334</v>
      </c>
      <c r="T11" s="17">
        <v>0.28620793916974502</v>
      </c>
      <c r="U11" s="17">
        <v>0.319048884286385</v>
      </c>
      <c r="V11" s="17">
        <v>0.36787456965565601</v>
      </c>
      <c r="W11" s="17">
        <v>0.214542772476816</v>
      </c>
      <c r="X11" s="17">
        <v>0.349621190929921</v>
      </c>
      <c r="Y11" s="17">
        <v>0.39395254801801</v>
      </c>
      <c r="Z11" s="17">
        <v>0.22880957504400601</v>
      </c>
      <c r="AA11" s="17">
        <v>0.36622697557394202</v>
      </c>
      <c r="AB11" s="17">
        <v>0.29791261539581498</v>
      </c>
      <c r="AC11" s="17">
        <v>0.17993449895279001</v>
      </c>
      <c r="AD11" s="17">
        <v>0.41938178972720902</v>
      </c>
      <c r="AE11" s="17"/>
      <c r="AF11" s="17">
        <v>0.33864245445289098</v>
      </c>
      <c r="AG11" s="17">
        <v>0.27736115330008498</v>
      </c>
      <c r="AH11" s="17">
        <v>0.37464050307894198</v>
      </c>
      <c r="AI11" s="17"/>
      <c r="AJ11" s="17">
        <v>0.29016041782493301</v>
      </c>
      <c r="AK11" s="17">
        <v>0.29672497441650297</v>
      </c>
      <c r="AL11" s="17">
        <v>0.28429519830280398</v>
      </c>
      <c r="AM11" s="17"/>
      <c r="AN11" s="17">
        <v>0.338941136865621</v>
      </c>
      <c r="AO11" s="17">
        <v>0.31505118282724498</v>
      </c>
      <c r="AP11" s="17">
        <v>0.27180657421121701</v>
      </c>
      <c r="AQ11" s="17">
        <v>0.24788136440429201</v>
      </c>
      <c r="AR11" s="17">
        <v>0.20588513010369699</v>
      </c>
      <c r="AS11" s="17"/>
      <c r="AT11" s="17">
        <v>0.31057378018064002</v>
      </c>
      <c r="AU11" s="17">
        <v>0.287261855316294</v>
      </c>
      <c r="AV11" s="17"/>
      <c r="AW11" s="17">
        <v>0.291972419379252</v>
      </c>
      <c r="AX11" s="17">
        <v>0.31552489468200701</v>
      </c>
      <c r="AY11" s="17">
        <v>0.32443848953021498</v>
      </c>
    </row>
    <row r="12" spans="2:51">
      <c r="B12" s="18" t="s">
        <v>136</v>
      </c>
      <c r="C12" s="17">
        <v>5.9896838238791002E-2</v>
      </c>
      <c r="D12" s="17">
        <v>6.8330955139292701E-2</v>
      </c>
      <c r="E12" s="17">
        <v>5.1375182824276E-2</v>
      </c>
      <c r="F12" s="17"/>
      <c r="G12" s="17">
        <v>5.9792693555895601E-2</v>
      </c>
      <c r="H12" s="17">
        <v>6.6865561830666595E-2</v>
      </c>
      <c r="I12" s="17">
        <v>4.2034450600950797E-2</v>
      </c>
      <c r="J12" s="17">
        <v>8.2642017825738601E-2</v>
      </c>
      <c r="K12" s="17">
        <v>5.20096396997193E-2</v>
      </c>
      <c r="L12" s="17">
        <v>5.6441760605781502E-2</v>
      </c>
      <c r="M12" s="17"/>
      <c r="N12" s="17">
        <v>6.65879758719191E-2</v>
      </c>
      <c r="O12" s="17">
        <v>3.5394539298495398E-2</v>
      </c>
      <c r="P12" s="17">
        <v>7.4527885439058597E-2</v>
      </c>
      <c r="Q12" s="17">
        <v>6.1987109088657698E-2</v>
      </c>
      <c r="R12" s="17"/>
      <c r="S12" s="17">
        <v>6.9474725219313097E-2</v>
      </c>
      <c r="T12" s="17">
        <v>5.97792580866136E-2</v>
      </c>
      <c r="U12" s="17">
        <v>6.96544021472328E-2</v>
      </c>
      <c r="V12" s="17">
        <v>7.9057773945858806E-2</v>
      </c>
      <c r="W12" s="17">
        <v>5.3949486700211297E-2</v>
      </c>
      <c r="X12" s="17">
        <v>5.5801921836036002E-2</v>
      </c>
      <c r="Y12" s="17">
        <v>6.2923778314955894E-2</v>
      </c>
      <c r="Z12" s="17">
        <v>6.3317859655288994E-2</v>
      </c>
      <c r="AA12" s="17">
        <v>4.5110705255504702E-2</v>
      </c>
      <c r="AB12" s="17">
        <v>6.3529257052140201E-2</v>
      </c>
      <c r="AC12" s="17">
        <v>4.2152650822035703E-2</v>
      </c>
      <c r="AD12" s="17">
        <v>0</v>
      </c>
      <c r="AE12" s="17"/>
      <c r="AF12" s="17">
        <v>8.2396302538768396E-2</v>
      </c>
      <c r="AG12" s="17">
        <v>4.9507634389324998E-2</v>
      </c>
      <c r="AH12" s="17">
        <v>3.1491960038207097E-2</v>
      </c>
      <c r="AI12" s="17"/>
      <c r="AJ12" s="17">
        <v>8.0116299703162405E-2</v>
      </c>
      <c r="AK12" s="17">
        <v>3.9489956754445998E-2</v>
      </c>
      <c r="AL12" s="17">
        <v>4.64614515622657E-2</v>
      </c>
      <c r="AM12" s="17"/>
      <c r="AN12" s="17">
        <v>6.9236932302170207E-2</v>
      </c>
      <c r="AO12" s="17">
        <v>5.9206946311060098E-2</v>
      </c>
      <c r="AP12" s="17">
        <v>7.2573477203222603E-2</v>
      </c>
      <c r="AQ12" s="17">
        <v>6.1271845198206998E-2</v>
      </c>
      <c r="AR12" s="17">
        <v>0</v>
      </c>
      <c r="AS12" s="17"/>
      <c r="AT12" s="17">
        <v>5.9436163316217303E-2</v>
      </c>
      <c r="AU12" s="17">
        <v>6.2700575048549395E-2</v>
      </c>
      <c r="AV12" s="17"/>
      <c r="AW12" s="17">
        <v>5.6785732245720498E-2</v>
      </c>
      <c r="AX12" s="17">
        <v>7.3013015402073805E-2</v>
      </c>
      <c r="AY12" s="17">
        <v>5.9331523183657198E-2</v>
      </c>
    </row>
    <row r="13" spans="2:51">
      <c r="B13" s="18" t="s">
        <v>137</v>
      </c>
      <c r="C13" s="17">
        <v>2.7212256475327701E-2</v>
      </c>
      <c r="D13" s="17">
        <v>2.57955811322651E-2</v>
      </c>
      <c r="E13" s="17">
        <v>2.8842994346740199E-2</v>
      </c>
      <c r="F13" s="17"/>
      <c r="G13" s="17">
        <v>1.9256518927842001E-2</v>
      </c>
      <c r="H13" s="17">
        <v>2.8009381178216001E-2</v>
      </c>
      <c r="I13" s="17">
        <v>2.16522275934617E-2</v>
      </c>
      <c r="J13" s="17">
        <v>3.7490646145218902E-2</v>
      </c>
      <c r="K13" s="17">
        <v>2.9807768114913199E-2</v>
      </c>
      <c r="L13" s="17">
        <v>2.54014830134658E-2</v>
      </c>
      <c r="M13" s="17"/>
      <c r="N13" s="17">
        <v>2.1697652354834202E-2</v>
      </c>
      <c r="O13" s="17">
        <v>2.08070424683982E-2</v>
      </c>
      <c r="P13" s="17">
        <v>3.1597953408523997E-2</v>
      </c>
      <c r="Q13" s="17">
        <v>3.7516972265486399E-2</v>
      </c>
      <c r="R13" s="17"/>
      <c r="S13" s="17">
        <v>3.1006495786050199E-2</v>
      </c>
      <c r="T13" s="17">
        <v>1.6023113518504099E-2</v>
      </c>
      <c r="U13" s="17">
        <v>4.0144131393163203E-2</v>
      </c>
      <c r="V13" s="17">
        <v>2.7943593482201001E-2</v>
      </c>
      <c r="W13" s="17">
        <v>4.9284956576742298E-2</v>
      </c>
      <c r="X13" s="17">
        <v>3.3556331317506898E-2</v>
      </c>
      <c r="Y13" s="17">
        <v>1.84481243248911E-2</v>
      </c>
      <c r="Z13" s="17">
        <v>0</v>
      </c>
      <c r="AA13" s="17">
        <v>2.6300243532931498E-2</v>
      </c>
      <c r="AB13" s="17">
        <v>2.59590723656055E-2</v>
      </c>
      <c r="AC13" s="17">
        <v>2.4697928158182E-2</v>
      </c>
      <c r="AD13" s="17">
        <v>3.4112802941688197E-2</v>
      </c>
      <c r="AE13" s="17"/>
      <c r="AF13" s="17">
        <v>3.7418850111350099E-2</v>
      </c>
      <c r="AG13" s="17">
        <v>1.6508873158412599E-2</v>
      </c>
      <c r="AH13" s="17">
        <v>3.2015601383664299E-2</v>
      </c>
      <c r="AI13" s="17"/>
      <c r="AJ13" s="17">
        <v>3.0248717038530101E-2</v>
      </c>
      <c r="AK13" s="17">
        <v>1.3185820291807799E-2</v>
      </c>
      <c r="AL13" s="17">
        <v>2.40900355278332E-2</v>
      </c>
      <c r="AM13" s="17"/>
      <c r="AN13" s="17">
        <v>1.7074113567208799E-2</v>
      </c>
      <c r="AO13" s="17">
        <v>2.15921116592083E-2</v>
      </c>
      <c r="AP13" s="17">
        <v>2.04041404181401E-2</v>
      </c>
      <c r="AQ13" s="17">
        <v>2.82331636372198E-2</v>
      </c>
      <c r="AR13" s="17">
        <v>0.10378842294878</v>
      </c>
      <c r="AS13" s="17"/>
      <c r="AT13" s="17">
        <v>2.5060463663626499E-2</v>
      </c>
      <c r="AU13" s="17">
        <v>3.98170904628092E-2</v>
      </c>
      <c r="AV13" s="17"/>
      <c r="AW13" s="17">
        <v>2.93979628629218E-2</v>
      </c>
      <c r="AX13" s="17">
        <v>1.75409192348868E-2</v>
      </c>
      <c r="AY13" s="17">
        <v>2.7752301667991999E-2</v>
      </c>
    </row>
    <row r="14" spans="2:51">
      <c r="B14" s="18" t="s">
        <v>119</v>
      </c>
      <c r="C14" s="17">
        <v>0.12654394301103</v>
      </c>
      <c r="D14" s="17">
        <v>0.10961338009223499</v>
      </c>
      <c r="E14" s="17">
        <v>0.14292793037145601</v>
      </c>
      <c r="F14" s="17"/>
      <c r="G14" s="17">
        <v>0.103554592797424</v>
      </c>
      <c r="H14" s="17">
        <v>9.5353060688132901E-2</v>
      </c>
      <c r="I14" s="17">
        <v>0.105211614106989</v>
      </c>
      <c r="J14" s="17">
        <v>0.13428707647246599</v>
      </c>
      <c r="K14" s="17">
        <v>0.13235872283960601</v>
      </c>
      <c r="L14" s="17">
        <v>0.16871370321117199</v>
      </c>
      <c r="M14" s="17"/>
      <c r="N14" s="17">
        <v>9.5361238331882994E-2</v>
      </c>
      <c r="O14" s="17">
        <v>0.14120669788062401</v>
      </c>
      <c r="P14" s="17">
        <v>0.127405199042019</v>
      </c>
      <c r="Q14" s="17">
        <v>0.14955613965028899</v>
      </c>
      <c r="R14" s="17"/>
      <c r="S14" s="17">
        <v>0.14111261919828599</v>
      </c>
      <c r="T14" s="17">
        <v>0.107905250964021</v>
      </c>
      <c r="U14" s="17">
        <v>0.121734811544875</v>
      </c>
      <c r="V14" s="17">
        <v>0.104034176544902</v>
      </c>
      <c r="W14" s="17">
        <v>0.15562485791540301</v>
      </c>
      <c r="X14" s="17">
        <v>0.106315583623767</v>
      </c>
      <c r="Y14" s="17">
        <v>7.6184111242450794E-2</v>
      </c>
      <c r="Z14" s="17">
        <v>0.23439165757984701</v>
      </c>
      <c r="AA14" s="17">
        <v>8.0714942732535003E-2</v>
      </c>
      <c r="AB14" s="17">
        <v>0.15837191449733901</v>
      </c>
      <c r="AC14" s="17">
        <v>0.270632926822787</v>
      </c>
      <c r="AD14" s="17">
        <v>5.8827677304883703E-2</v>
      </c>
      <c r="AE14" s="17"/>
      <c r="AF14" s="17">
        <v>0.12920824889674701</v>
      </c>
      <c r="AG14" s="17">
        <v>0.111112256337643</v>
      </c>
      <c r="AH14" s="17">
        <v>0.15931834589074301</v>
      </c>
      <c r="AI14" s="17"/>
      <c r="AJ14" s="17">
        <v>0.10604080851165899</v>
      </c>
      <c r="AK14" s="17">
        <v>9.9718944809774196E-2</v>
      </c>
      <c r="AL14" s="17">
        <v>0.137633351296821</v>
      </c>
      <c r="AM14" s="17"/>
      <c r="AN14" s="17">
        <v>0.21220037901622699</v>
      </c>
      <c r="AO14" s="17">
        <v>7.9740405292486896E-2</v>
      </c>
      <c r="AP14" s="17">
        <v>0.10860443204758601</v>
      </c>
      <c r="AQ14" s="17">
        <v>8.2990026928397298E-2</v>
      </c>
      <c r="AR14" s="17">
        <v>0.13389068179970601</v>
      </c>
      <c r="AS14" s="17"/>
      <c r="AT14" s="17">
        <v>0.126385197830996</v>
      </c>
      <c r="AU14" s="17">
        <v>0.12709999610890099</v>
      </c>
      <c r="AV14" s="17"/>
      <c r="AW14" s="17">
        <v>0.115720495473776</v>
      </c>
      <c r="AX14" s="17">
        <v>4.5404440036566601E-2</v>
      </c>
      <c r="AY14" s="17">
        <v>0.16424976778942499</v>
      </c>
    </row>
    <row r="15" spans="2:51">
      <c r="B15" s="18" t="s">
        <v>138</v>
      </c>
      <c r="C15" s="21">
        <v>0.47811864517270197</v>
      </c>
      <c r="D15" s="21">
        <v>0.47328909796187801</v>
      </c>
      <c r="E15" s="21">
        <v>0.48243266098973903</v>
      </c>
      <c r="F15" s="21"/>
      <c r="G15" s="21">
        <v>0.58438598853854495</v>
      </c>
      <c r="H15" s="21">
        <v>0.50091551314729599</v>
      </c>
      <c r="I15" s="21">
        <v>0.51387304147919899</v>
      </c>
      <c r="J15" s="21">
        <v>0.462896442643632</v>
      </c>
      <c r="K15" s="21">
        <v>0.411747418056712</v>
      </c>
      <c r="L15" s="21">
        <v>0.43770822821834299</v>
      </c>
      <c r="M15" s="21"/>
      <c r="N15" s="21">
        <v>0.52753517922828297</v>
      </c>
      <c r="O15" s="21">
        <v>0.46956360445202999</v>
      </c>
      <c r="P15" s="21">
        <v>0.45776463788618399</v>
      </c>
      <c r="Q15" s="21">
        <v>0.44018726283117898</v>
      </c>
      <c r="R15" s="21"/>
      <c r="S15" s="21">
        <v>0.49761022204101701</v>
      </c>
      <c r="T15" s="21">
        <v>0.53008443826111595</v>
      </c>
      <c r="U15" s="21">
        <v>0.44941777062834498</v>
      </c>
      <c r="V15" s="21">
        <v>0.421089886371383</v>
      </c>
      <c r="W15" s="21">
        <v>0.52659792633082703</v>
      </c>
      <c r="X15" s="21">
        <v>0.45470497229276902</v>
      </c>
      <c r="Y15" s="21">
        <v>0.448491438099692</v>
      </c>
      <c r="Z15" s="21">
        <v>0.47348090772085699</v>
      </c>
      <c r="AA15" s="21">
        <v>0.48164713290508698</v>
      </c>
      <c r="AB15" s="21">
        <v>0.45422714068909997</v>
      </c>
      <c r="AC15" s="21">
        <v>0.48258199524420597</v>
      </c>
      <c r="AD15" s="21">
        <v>0.48767773002622</v>
      </c>
      <c r="AE15" s="21"/>
      <c r="AF15" s="21">
        <v>0.41233414400024399</v>
      </c>
      <c r="AG15" s="21">
        <v>0.54551008281453395</v>
      </c>
      <c r="AH15" s="21">
        <v>0.40253358960844499</v>
      </c>
      <c r="AI15" s="21"/>
      <c r="AJ15" s="21">
        <v>0.49343375692171498</v>
      </c>
      <c r="AK15" s="21">
        <v>0.55088030372746899</v>
      </c>
      <c r="AL15" s="21">
        <v>0.50751996331027605</v>
      </c>
      <c r="AM15" s="21"/>
      <c r="AN15" s="21">
        <v>0.362547438248773</v>
      </c>
      <c r="AO15" s="21">
        <v>0.52440935390999999</v>
      </c>
      <c r="AP15" s="21">
        <v>0.526611376119833</v>
      </c>
      <c r="AQ15" s="21">
        <v>0.57962359983188405</v>
      </c>
      <c r="AR15" s="21">
        <v>0.55643576514781801</v>
      </c>
      <c r="AS15" s="21"/>
      <c r="AT15" s="21">
        <v>0.47854439500851997</v>
      </c>
      <c r="AU15" s="21">
        <v>0.48312048306344602</v>
      </c>
      <c r="AV15" s="21"/>
      <c r="AW15" s="21">
        <v>0.50612339003832996</v>
      </c>
      <c r="AX15" s="21">
        <v>0.54851673064446604</v>
      </c>
      <c r="AY15" s="21">
        <v>0.424227917828711</v>
      </c>
    </row>
    <row r="16" spans="2:51">
      <c r="B16" s="18" t="s">
        <v>139</v>
      </c>
      <c r="C16" s="21">
        <v>8.7109094714118707E-2</v>
      </c>
      <c r="D16" s="21">
        <v>9.4126536271557801E-2</v>
      </c>
      <c r="E16" s="21">
        <v>8.0218177171016203E-2</v>
      </c>
      <c r="F16" s="21"/>
      <c r="G16" s="21">
        <v>7.9049212483737599E-2</v>
      </c>
      <c r="H16" s="21">
        <v>9.4874943008882606E-2</v>
      </c>
      <c r="I16" s="21">
        <v>6.3686678194412497E-2</v>
      </c>
      <c r="J16" s="21">
        <v>0.120132663970957</v>
      </c>
      <c r="K16" s="21">
        <v>8.1817407814632495E-2</v>
      </c>
      <c r="L16" s="21">
        <v>8.1843243619247302E-2</v>
      </c>
      <c r="M16" s="21"/>
      <c r="N16" s="21">
        <v>8.8285628226753302E-2</v>
      </c>
      <c r="O16" s="21">
        <v>5.6201581766893598E-2</v>
      </c>
      <c r="P16" s="21">
        <v>0.106125838847583</v>
      </c>
      <c r="Q16" s="21">
        <v>9.9504081354144097E-2</v>
      </c>
      <c r="R16" s="21"/>
      <c r="S16" s="21">
        <v>0.100481221005363</v>
      </c>
      <c r="T16" s="21">
        <v>7.5802371605117602E-2</v>
      </c>
      <c r="U16" s="21">
        <v>0.109798533540396</v>
      </c>
      <c r="V16" s="21">
        <v>0.10700136742806</v>
      </c>
      <c r="W16" s="21">
        <v>0.103234443276954</v>
      </c>
      <c r="X16" s="21">
        <v>8.9358253153542899E-2</v>
      </c>
      <c r="Y16" s="21">
        <v>8.1371902639847005E-2</v>
      </c>
      <c r="Z16" s="21">
        <v>6.3317859655288994E-2</v>
      </c>
      <c r="AA16" s="21">
        <v>7.1410948788436193E-2</v>
      </c>
      <c r="AB16" s="21">
        <v>8.9488329417745704E-2</v>
      </c>
      <c r="AC16" s="21">
        <v>6.6850578980217595E-2</v>
      </c>
      <c r="AD16" s="21">
        <v>3.4112802941688197E-2</v>
      </c>
      <c r="AE16" s="21"/>
      <c r="AF16" s="21">
        <v>0.11981515265011899</v>
      </c>
      <c r="AG16" s="21">
        <v>6.6016507547737593E-2</v>
      </c>
      <c r="AH16" s="21">
        <v>6.3507561421871306E-2</v>
      </c>
      <c r="AI16" s="21"/>
      <c r="AJ16" s="21">
        <v>0.110365016741692</v>
      </c>
      <c r="AK16" s="21">
        <v>5.2675777046253799E-2</v>
      </c>
      <c r="AL16" s="21">
        <v>7.0551487090098897E-2</v>
      </c>
      <c r="AM16" s="21"/>
      <c r="AN16" s="21">
        <v>8.6311045869379099E-2</v>
      </c>
      <c r="AO16" s="21">
        <v>8.0799057970268304E-2</v>
      </c>
      <c r="AP16" s="21">
        <v>9.2977617621362793E-2</v>
      </c>
      <c r="AQ16" s="21">
        <v>8.9505008835426794E-2</v>
      </c>
      <c r="AR16" s="21">
        <v>0.10378842294878</v>
      </c>
      <c r="AS16" s="21"/>
      <c r="AT16" s="21">
        <v>8.4496626979843906E-2</v>
      </c>
      <c r="AU16" s="21">
        <v>0.102517665511359</v>
      </c>
      <c r="AV16" s="21"/>
      <c r="AW16" s="21">
        <v>8.6183695108642405E-2</v>
      </c>
      <c r="AX16" s="21">
        <v>9.0553934636960501E-2</v>
      </c>
      <c r="AY16" s="21">
        <v>8.70838248516492E-2</v>
      </c>
    </row>
    <row r="17" spans="2:51">
      <c r="B17" s="18" t="s">
        <v>140</v>
      </c>
      <c r="C17" s="22">
        <v>0.39100955045858299</v>
      </c>
      <c r="D17" s="22">
        <v>0.37916256169031998</v>
      </c>
      <c r="E17" s="22">
        <v>0.40221448381872299</v>
      </c>
      <c r="F17" s="22"/>
      <c r="G17" s="22">
        <v>0.50533677605480698</v>
      </c>
      <c r="H17" s="22">
        <v>0.40604057013841299</v>
      </c>
      <c r="I17" s="22">
        <v>0.45018636328478701</v>
      </c>
      <c r="J17" s="22">
        <v>0.34276377867267499</v>
      </c>
      <c r="K17" s="22">
        <v>0.32993001024207902</v>
      </c>
      <c r="L17" s="22">
        <v>0.35586498459909599</v>
      </c>
      <c r="M17" s="22"/>
      <c r="N17" s="22">
        <v>0.43924955100152901</v>
      </c>
      <c r="O17" s="22">
        <v>0.413362022685136</v>
      </c>
      <c r="P17" s="22">
        <v>0.35163879903860201</v>
      </c>
      <c r="Q17" s="22">
        <v>0.34068318147703502</v>
      </c>
      <c r="R17" s="22"/>
      <c r="S17" s="22">
        <v>0.39712900103565402</v>
      </c>
      <c r="T17" s="22">
        <v>0.45428206665599902</v>
      </c>
      <c r="U17" s="22">
        <v>0.339619237087949</v>
      </c>
      <c r="V17" s="22">
        <v>0.31408851894332301</v>
      </c>
      <c r="W17" s="22">
        <v>0.423363483053874</v>
      </c>
      <c r="X17" s="22">
        <v>0.36534671913922601</v>
      </c>
      <c r="Y17" s="22">
        <v>0.36711953545984499</v>
      </c>
      <c r="Z17" s="22">
        <v>0.41016304806556803</v>
      </c>
      <c r="AA17" s="22">
        <v>0.41023618411665103</v>
      </c>
      <c r="AB17" s="22">
        <v>0.36473881127135399</v>
      </c>
      <c r="AC17" s="22">
        <v>0.41573141626398802</v>
      </c>
      <c r="AD17" s="22">
        <v>0.453564927084531</v>
      </c>
      <c r="AE17" s="22"/>
      <c r="AF17" s="22">
        <v>0.29251899135012499</v>
      </c>
      <c r="AG17" s="22">
        <v>0.47949357526679698</v>
      </c>
      <c r="AH17" s="22">
        <v>0.33902602818657301</v>
      </c>
      <c r="AI17" s="22"/>
      <c r="AJ17" s="22">
        <v>0.38306874018002302</v>
      </c>
      <c r="AK17" s="22">
        <v>0.49820452668121501</v>
      </c>
      <c r="AL17" s="22">
        <v>0.43696847622017798</v>
      </c>
      <c r="AM17" s="22"/>
      <c r="AN17" s="22">
        <v>0.27623639237939401</v>
      </c>
      <c r="AO17" s="22">
        <v>0.443610295939731</v>
      </c>
      <c r="AP17" s="22">
        <v>0.43363375849847102</v>
      </c>
      <c r="AQ17" s="22">
        <v>0.49011859099645699</v>
      </c>
      <c r="AR17" s="22">
        <v>0.45264734219903802</v>
      </c>
      <c r="AS17" s="22"/>
      <c r="AT17" s="22">
        <v>0.39404776802867603</v>
      </c>
      <c r="AU17" s="22">
        <v>0.38060281755208802</v>
      </c>
      <c r="AV17" s="22"/>
      <c r="AW17" s="22">
        <v>0.41993969492968702</v>
      </c>
      <c r="AX17" s="22">
        <v>0.457962796007506</v>
      </c>
      <c r="AY17" s="22">
        <v>0.33714409297706099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1080</v>
      </c>
      <c r="D7" s="10">
        <v>533</v>
      </c>
      <c r="E7" s="10">
        <v>544</v>
      </c>
      <c r="F7" s="10"/>
      <c r="G7" s="10">
        <v>102</v>
      </c>
      <c r="H7" s="10">
        <v>156</v>
      </c>
      <c r="I7" s="10">
        <v>161</v>
      </c>
      <c r="J7" s="10">
        <v>182</v>
      </c>
      <c r="K7" s="10">
        <v>205</v>
      </c>
      <c r="L7" s="10">
        <v>274</v>
      </c>
      <c r="M7" s="10"/>
      <c r="N7" s="10">
        <v>328</v>
      </c>
      <c r="O7" s="10">
        <v>301</v>
      </c>
      <c r="P7" s="10">
        <v>218</v>
      </c>
      <c r="Q7" s="10">
        <v>225</v>
      </c>
      <c r="R7" s="10"/>
      <c r="S7" s="10">
        <v>126</v>
      </c>
      <c r="T7" s="10">
        <v>171</v>
      </c>
      <c r="U7" s="10">
        <v>96</v>
      </c>
      <c r="V7" s="10">
        <v>107</v>
      </c>
      <c r="W7" s="10">
        <v>75</v>
      </c>
      <c r="X7" s="10">
        <v>79</v>
      </c>
      <c r="Y7" s="10">
        <v>102</v>
      </c>
      <c r="Z7" s="10">
        <v>51</v>
      </c>
      <c r="AA7" s="10">
        <v>112</v>
      </c>
      <c r="AB7" s="10">
        <v>82</v>
      </c>
      <c r="AC7" s="10">
        <v>50</v>
      </c>
      <c r="AD7" s="10">
        <v>29</v>
      </c>
      <c r="AE7" s="10"/>
      <c r="AF7" s="10">
        <v>433</v>
      </c>
      <c r="AG7" s="10">
        <v>464</v>
      </c>
      <c r="AH7" s="10">
        <v>112</v>
      </c>
      <c r="AI7" s="10"/>
      <c r="AJ7" s="10">
        <v>259</v>
      </c>
      <c r="AK7" s="10">
        <v>336</v>
      </c>
      <c r="AL7" s="10">
        <v>84</v>
      </c>
      <c r="AM7" s="10"/>
      <c r="AN7" s="10">
        <v>230</v>
      </c>
      <c r="AO7" s="10">
        <v>184</v>
      </c>
      <c r="AP7" s="10">
        <v>239</v>
      </c>
      <c r="AQ7" s="10">
        <v>120</v>
      </c>
      <c r="AR7" s="10">
        <v>17</v>
      </c>
      <c r="AS7" s="10"/>
      <c r="AT7" s="10">
        <v>981</v>
      </c>
      <c r="AU7" s="10">
        <v>89</v>
      </c>
      <c r="AV7" s="10"/>
      <c r="AW7" s="10">
        <v>518</v>
      </c>
      <c r="AX7" s="10">
        <v>129</v>
      </c>
      <c r="AY7" s="10">
        <v>433</v>
      </c>
    </row>
    <row r="8" spans="2:51" ht="30" customHeight="1">
      <c r="B8" s="11" t="s">
        <v>112</v>
      </c>
      <c r="C8" s="11">
        <v>1090</v>
      </c>
      <c r="D8" s="11">
        <v>556</v>
      </c>
      <c r="E8" s="11">
        <v>531</v>
      </c>
      <c r="F8" s="11"/>
      <c r="G8" s="11">
        <v>122</v>
      </c>
      <c r="H8" s="11">
        <v>196</v>
      </c>
      <c r="I8" s="11">
        <v>179</v>
      </c>
      <c r="J8" s="11">
        <v>177</v>
      </c>
      <c r="K8" s="11">
        <v>169</v>
      </c>
      <c r="L8" s="11">
        <v>247</v>
      </c>
      <c r="M8" s="11"/>
      <c r="N8" s="11">
        <v>307</v>
      </c>
      <c r="O8" s="11">
        <v>273</v>
      </c>
      <c r="P8" s="11">
        <v>255</v>
      </c>
      <c r="Q8" s="11">
        <v>247</v>
      </c>
      <c r="R8" s="11"/>
      <c r="S8" s="11">
        <v>157</v>
      </c>
      <c r="T8" s="11">
        <v>161</v>
      </c>
      <c r="U8" s="11">
        <v>86</v>
      </c>
      <c r="V8" s="11">
        <v>111</v>
      </c>
      <c r="W8" s="11">
        <v>73</v>
      </c>
      <c r="X8" s="11">
        <v>86</v>
      </c>
      <c r="Y8" s="11">
        <v>97</v>
      </c>
      <c r="Z8" s="11">
        <v>43</v>
      </c>
      <c r="AA8" s="11">
        <v>107</v>
      </c>
      <c r="AB8" s="11">
        <v>83</v>
      </c>
      <c r="AC8" s="11">
        <v>54</v>
      </c>
      <c r="AD8" s="11">
        <v>31</v>
      </c>
      <c r="AE8" s="11"/>
      <c r="AF8" s="11">
        <v>419</v>
      </c>
      <c r="AG8" s="11">
        <v>463</v>
      </c>
      <c r="AH8" s="11">
        <v>125</v>
      </c>
      <c r="AI8" s="11"/>
      <c r="AJ8" s="11">
        <v>247</v>
      </c>
      <c r="AK8" s="11">
        <v>357</v>
      </c>
      <c r="AL8" s="11">
        <v>82</v>
      </c>
      <c r="AM8" s="11"/>
      <c r="AN8" s="11">
        <v>225</v>
      </c>
      <c r="AO8" s="11">
        <v>196</v>
      </c>
      <c r="AP8" s="11">
        <v>248</v>
      </c>
      <c r="AQ8" s="11">
        <v>121</v>
      </c>
      <c r="AR8" s="11">
        <v>15</v>
      </c>
      <c r="AS8" s="11"/>
      <c r="AT8" s="11">
        <v>977</v>
      </c>
      <c r="AU8" s="11">
        <v>102</v>
      </c>
      <c r="AV8" s="11"/>
      <c r="AW8" s="11">
        <v>506</v>
      </c>
      <c r="AX8" s="11">
        <v>139</v>
      </c>
      <c r="AY8" s="11">
        <v>445</v>
      </c>
    </row>
    <row r="9" spans="2:51">
      <c r="B9" s="18" t="s">
        <v>133</v>
      </c>
      <c r="C9" s="17">
        <v>0.15332564927849299</v>
      </c>
      <c r="D9" s="17">
        <v>0.16291631546107099</v>
      </c>
      <c r="E9" s="17">
        <v>0.14255635650132101</v>
      </c>
      <c r="F9" s="17"/>
      <c r="G9" s="17">
        <v>0.15405514225432199</v>
      </c>
      <c r="H9" s="17">
        <v>0.19135497708485799</v>
      </c>
      <c r="I9" s="17">
        <v>0.124613650381997</v>
      </c>
      <c r="J9" s="17">
        <v>0.16110669080231599</v>
      </c>
      <c r="K9" s="17">
        <v>0.17219788989637899</v>
      </c>
      <c r="L9" s="17">
        <v>0.12506872165303001</v>
      </c>
      <c r="M9" s="17"/>
      <c r="N9" s="17">
        <v>0.196391795917115</v>
      </c>
      <c r="O9" s="17">
        <v>0.145429546203828</v>
      </c>
      <c r="P9" s="17">
        <v>0.12523122090635</v>
      </c>
      <c r="Q9" s="17">
        <v>0.132893332003065</v>
      </c>
      <c r="R9" s="17"/>
      <c r="S9" s="17">
        <v>0.178122576815476</v>
      </c>
      <c r="T9" s="17">
        <v>0.118419991859817</v>
      </c>
      <c r="U9" s="17">
        <v>0.123941204824873</v>
      </c>
      <c r="V9" s="17">
        <v>0.19466031320725399</v>
      </c>
      <c r="W9" s="17">
        <v>0.20615825451868999</v>
      </c>
      <c r="X9" s="17">
        <v>0.17809703796561699</v>
      </c>
      <c r="Y9" s="17">
        <v>0.160819101106706</v>
      </c>
      <c r="Z9" s="17">
        <v>0.142692319203722</v>
      </c>
      <c r="AA9" s="17">
        <v>0.13686979530926599</v>
      </c>
      <c r="AB9" s="17">
        <v>0.13592947802931299</v>
      </c>
      <c r="AC9" s="17">
        <v>0.14638603050694499</v>
      </c>
      <c r="AD9" s="17">
        <v>5.6356719753894502E-2</v>
      </c>
      <c r="AE9" s="17"/>
      <c r="AF9" s="17">
        <v>0.12278401659433</v>
      </c>
      <c r="AG9" s="17">
        <v>0.1912983409175</v>
      </c>
      <c r="AH9" s="17">
        <v>0.13113743951921</v>
      </c>
      <c r="AI9" s="17"/>
      <c r="AJ9" s="17">
        <v>0.144078144996622</v>
      </c>
      <c r="AK9" s="17">
        <v>0.18916468492482399</v>
      </c>
      <c r="AL9" s="17">
        <v>0.17950947355213301</v>
      </c>
      <c r="AM9" s="17"/>
      <c r="AN9" s="17">
        <v>0.112857756415495</v>
      </c>
      <c r="AO9" s="17">
        <v>0.150601809378306</v>
      </c>
      <c r="AP9" s="17">
        <v>0.19576327370566601</v>
      </c>
      <c r="AQ9" s="17">
        <v>0.188629518931342</v>
      </c>
      <c r="AR9" s="17">
        <v>0.27331510086141197</v>
      </c>
      <c r="AS9" s="17"/>
      <c r="AT9" s="17">
        <v>0.15862681568090001</v>
      </c>
      <c r="AU9" s="17">
        <v>0.110063321751662</v>
      </c>
      <c r="AV9" s="17"/>
      <c r="AW9" s="17">
        <v>0.18394980277726999</v>
      </c>
      <c r="AX9" s="17">
        <v>0.18574410618404899</v>
      </c>
      <c r="AY9" s="17">
        <v>0.10834059217712499</v>
      </c>
    </row>
    <row r="10" spans="2:51">
      <c r="B10" s="18" t="s">
        <v>134</v>
      </c>
      <c r="C10" s="17">
        <v>0.37160127117396102</v>
      </c>
      <c r="D10" s="17">
        <v>0.363702867639558</v>
      </c>
      <c r="E10" s="17">
        <v>0.38009771161427203</v>
      </c>
      <c r="F10" s="17"/>
      <c r="G10" s="17">
        <v>0.41184386784552002</v>
      </c>
      <c r="H10" s="17">
        <v>0.35921799246288499</v>
      </c>
      <c r="I10" s="17">
        <v>0.441920728900625</v>
      </c>
      <c r="J10" s="17">
        <v>0.351044219188832</v>
      </c>
      <c r="K10" s="17">
        <v>0.32415976756331799</v>
      </c>
      <c r="L10" s="17">
        <v>0.357638241964431</v>
      </c>
      <c r="M10" s="17"/>
      <c r="N10" s="17">
        <v>0.40604585343680299</v>
      </c>
      <c r="O10" s="17">
        <v>0.39142270291868603</v>
      </c>
      <c r="P10" s="17">
        <v>0.35626595844629599</v>
      </c>
      <c r="Q10" s="17">
        <v>0.32732053952857598</v>
      </c>
      <c r="R10" s="17"/>
      <c r="S10" s="17">
        <v>0.40978897490598398</v>
      </c>
      <c r="T10" s="17">
        <v>0.41144347729384301</v>
      </c>
      <c r="U10" s="17">
        <v>0.383164806234364</v>
      </c>
      <c r="V10" s="17">
        <v>0.275007826038425</v>
      </c>
      <c r="W10" s="17">
        <v>0.29836411863683898</v>
      </c>
      <c r="X10" s="17">
        <v>0.40230666200166199</v>
      </c>
      <c r="Y10" s="17">
        <v>0.33906911416783098</v>
      </c>
      <c r="Z10" s="17">
        <v>0.276952907726772</v>
      </c>
      <c r="AA10" s="17">
        <v>0.36654396922218702</v>
      </c>
      <c r="AB10" s="17">
        <v>0.35674709361210899</v>
      </c>
      <c r="AC10" s="17">
        <v>0.49840870043197599</v>
      </c>
      <c r="AD10" s="17">
        <v>0.44146579924600099</v>
      </c>
      <c r="AE10" s="17"/>
      <c r="AF10" s="17">
        <v>0.37473116132392098</v>
      </c>
      <c r="AG10" s="17">
        <v>0.38844527551617097</v>
      </c>
      <c r="AH10" s="17">
        <v>0.31145421672255502</v>
      </c>
      <c r="AI10" s="17"/>
      <c r="AJ10" s="17">
        <v>0.36952773438833397</v>
      </c>
      <c r="AK10" s="17">
        <v>0.40756726516999398</v>
      </c>
      <c r="AL10" s="17">
        <v>0.36962041456620698</v>
      </c>
      <c r="AM10" s="17"/>
      <c r="AN10" s="17">
        <v>0.31661701776823498</v>
      </c>
      <c r="AO10" s="17">
        <v>0.36992988630498802</v>
      </c>
      <c r="AP10" s="17">
        <v>0.35599324173406399</v>
      </c>
      <c r="AQ10" s="17">
        <v>0.44930935066247901</v>
      </c>
      <c r="AR10" s="17">
        <v>0.48714651802439102</v>
      </c>
      <c r="AS10" s="17"/>
      <c r="AT10" s="17">
        <v>0.36897196520198899</v>
      </c>
      <c r="AU10" s="17">
        <v>0.38121178712748299</v>
      </c>
      <c r="AV10" s="17"/>
      <c r="AW10" s="17">
        <v>0.39083386722006003</v>
      </c>
      <c r="AX10" s="17">
        <v>0.413254473334699</v>
      </c>
      <c r="AY10" s="17">
        <v>0.33668589338018201</v>
      </c>
    </row>
    <row r="11" spans="2:51">
      <c r="B11" s="18" t="s">
        <v>135</v>
      </c>
      <c r="C11" s="17">
        <v>0.270000158354957</v>
      </c>
      <c r="D11" s="17">
        <v>0.28959926665867203</v>
      </c>
      <c r="E11" s="17">
        <v>0.250897292235639</v>
      </c>
      <c r="F11" s="17"/>
      <c r="G11" s="17">
        <v>0.222851031043655</v>
      </c>
      <c r="H11" s="17">
        <v>0.27739718379045097</v>
      </c>
      <c r="I11" s="17">
        <v>0.25662786350198002</v>
      </c>
      <c r="J11" s="17">
        <v>0.229131933020506</v>
      </c>
      <c r="K11" s="17">
        <v>0.282361856745521</v>
      </c>
      <c r="L11" s="17">
        <v>0.31803274052836999</v>
      </c>
      <c r="M11" s="17"/>
      <c r="N11" s="17">
        <v>0.23399120885420299</v>
      </c>
      <c r="O11" s="17">
        <v>0.24136054675592999</v>
      </c>
      <c r="P11" s="17">
        <v>0.27198811078037</v>
      </c>
      <c r="Q11" s="17">
        <v>0.34786051593071599</v>
      </c>
      <c r="R11" s="17"/>
      <c r="S11" s="17">
        <v>0.24679490679734301</v>
      </c>
      <c r="T11" s="17">
        <v>0.31367979902220999</v>
      </c>
      <c r="U11" s="17">
        <v>0.27639345284202599</v>
      </c>
      <c r="V11" s="17">
        <v>0.256406413696119</v>
      </c>
      <c r="W11" s="17">
        <v>0.20545605563494901</v>
      </c>
      <c r="X11" s="17">
        <v>0.26770369834199997</v>
      </c>
      <c r="Y11" s="17">
        <v>0.30893430722294701</v>
      </c>
      <c r="Z11" s="17">
        <v>0.36501547130364198</v>
      </c>
      <c r="AA11" s="17">
        <v>0.28662808774667597</v>
      </c>
      <c r="AB11" s="17">
        <v>0.288587004108665</v>
      </c>
      <c r="AC11" s="17">
        <v>0.142738827664425</v>
      </c>
      <c r="AD11" s="17">
        <v>0.211866806120801</v>
      </c>
      <c r="AE11" s="17"/>
      <c r="AF11" s="17">
        <v>0.265495361966262</v>
      </c>
      <c r="AG11" s="17">
        <v>0.25428779873325602</v>
      </c>
      <c r="AH11" s="17">
        <v>0.35021188306795398</v>
      </c>
      <c r="AI11" s="17"/>
      <c r="AJ11" s="17">
        <v>0.27503127461285798</v>
      </c>
      <c r="AK11" s="17">
        <v>0.22563013909495</v>
      </c>
      <c r="AL11" s="17">
        <v>0.27879879023739901</v>
      </c>
      <c r="AM11" s="17"/>
      <c r="AN11" s="17">
        <v>0.30360439362277403</v>
      </c>
      <c r="AO11" s="17">
        <v>0.30003045089215102</v>
      </c>
      <c r="AP11" s="17">
        <v>0.249529077068017</v>
      </c>
      <c r="AQ11" s="17">
        <v>0.2297256822265</v>
      </c>
      <c r="AR11" s="17">
        <v>0</v>
      </c>
      <c r="AS11" s="17"/>
      <c r="AT11" s="17">
        <v>0.266956125192647</v>
      </c>
      <c r="AU11" s="17">
        <v>0.30788853923576198</v>
      </c>
      <c r="AV11" s="17"/>
      <c r="AW11" s="17">
        <v>0.23803921447048801</v>
      </c>
      <c r="AX11" s="17">
        <v>0.30011020672451499</v>
      </c>
      <c r="AY11" s="17">
        <v>0.29693783953835201</v>
      </c>
    </row>
    <row r="12" spans="2:51">
      <c r="B12" s="18" t="s">
        <v>136</v>
      </c>
      <c r="C12" s="17">
        <v>0.10233485213701</v>
      </c>
      <c r="D12" s="17">
        <v>9.1452168535671993E-2</v>
      </c>
      <c r="E12" s="17">
        <v>0.114291206710602</v>
      </c>
      <c r="F12" s="17"/>
      <c r="G12" s="17">
        <v>0.15371638450914599</v>
      </c>
      <c r="H12" s="17">
        <v>8.4973791687322997E-2</v>
      </c>
      <c r="I12" s="17">
        <v>6.6998465599777193E-2</v>
      </c>
      <c r="J12" s="17">
        <v>0.14703434781222499</v>
      </c>
      <c r="K12" s="17">
        <v>0.100033541034055</v>
      </c>
      <c r="L12" s="17">
        <v>8.5904413061421006E-2</v>
      </c>
      <c r="M12" s="17"/>
      <c r="N12" s="17">
        <v>0.102814259659201</v>
      </c>
      <c r="O12" s="17">
        <v>0.115584075067412</v>
      </c>
      <c r="P12" s="17">
        <v>0.10025725101822899</v>
      </c>
      <c r="Q12" s="17">
        <v>8.9116741139716502E-2</v>
      </c>
      <c r="R12" s="17"/>
      <c r="S12" s="17">
        <v>5.7387005465779899E-2</v>
      </c>
      <c r="T12" s="17">
        <v>6.1334200337207302E-2</v>
      </c>
      <c r="U12" s="17">
        <v>0.13392904214224</v>
      </c>
      <c r="V12" s="17">
        <v>0.14830011774589399</v>
      </c>
      <c r="W12" s="17">
        <v>0.19009408078723</v>
      </c>
      <c r="X12" s="17">
        <v>8.1313249910827806E-2</v>
      </c>
      <c r="Y12" s="17">
        <v>9.5956201606241007E-2</v>
      </c>
      <c r="Z12" s="17">
        <v>8.2419247884626595E-2</v>
      </c>
      <c r="AA12" s="17">
        <v>5.5614690810106601E-2</v>
      </c>
      <c r="AB12" s="17">
        <v>0.19233474878920301</v>
      </c>
      <c r="AC12" s="17">
        <v>5.7813635835632503E-2</v>
      </c>
      <c r="AD12" s="17">
        <v>0.18691068173154499</v>
      </c>
      <c r="AE12" s="17"/>
      <c r="AF12" s="17">
        <v>0.116138269411697</v>
      </c>
      <c r="AG12" s="17">
        <v>8.9870551265180607E-2</v>
      </c>
      <c r="AH12" s="17">
        <v>6.1134510247077299E-2</v>
      </c>
      <c r="AI12" s="17"/>
      <c r="AJ12" s="17">
        <v>0.12020165236678</v>
      </c>
      <c r="AK12" s="17">
        <v>9.1120221367344406E-2</v>
      </c>
      <c r="AL12" s="17">
        <v>6.6624794858926306E-2</v>
      </c>
      <c r="AM12" s="17"/>
      <c r="AN12" s="17">
        <v>0.122358424613701</v>
      </c>
      <c r="AO12" s="17">
        <v>8.4763978043942603E-2</v>
      </c>
      <c r="AP12" s="17">
        <v>0.113643684630025</v>
      </c>
      <c r="AQ12" s="17">
        <v>7.8058886843714995E-2</v>
      </c>
      <c r="AR12" s="17">
        <v>5.9410383628760603E-2</v>
      </c>
      <c r="AS12" s="17"/>
      <c r="AT12" s="17">
        <v>0.10093209343184099</v>
      </c>
      <c r="AU12" s="17">
        <v>0.11546464076828</v>
      </c>
      <c r="AV12" s="17"/>
      <c r="AW12" s="17">
        <v>0.101888615678842</v>
      </c>
      <c r="AX12" s="17">
        <v>7.9394039671795799E-2</v>
      </c>
      <c r="AY12" s="17">
        <v>0.11002180203145701</v>
      </c>
    </row>
    <row r="13" spans="2:51">
      <c r="B13" s="18" t="s">
        <v>137</v>
      </c>
      <c r="C13" s="17">
        <v>5.4192338506162598E-2</v>
      </c>
      <c r="D13" s="17">
        <v>5.8775512347872601E-2</v>
      </c>
      <c r="E13" s="17">
        <v>4.9677359718851802E-2</v>
      </c>
      <c r="F13" s="17"/>
      <c r="G13" s="17">
        <v>4.8044062442683097E-2</v>
      </c>
      <c r="H13" s="17">
        <v>5.6416463787488401E-2</v>
      </c>
      <c r="I13" s="17">
        <v>6.12587393717791E-2</v>
      </c>
      <c r="J13" s="17">
        <v>5.4893332989021798E-2</v>
      </c>
      <c r="K13" s="17">
        <v>6.8580311524424897E-2</v>
      </c>
      <c r="L13" s="17">
        <v>3.9994835013776299E-2</v>
      </c>
      <c r="M13" s="17"/>
      <c r="N13" s="17">
        <v>3.3313126700352198E-2</v>
      </c>
      <c r="O13" s="17">
        <v>4.9870947564357601E-2</v>
      </c>
      <c r="P13" s="17">
        <v>8.9492540344719304E-2</v>
      </c>
      <c r="Q13" s="17">
        <v>4.6382719313336103E-2</v>
      </c>
      <c r="R13" s="17"/>
      <c r="S13" s="17">
        <v>5.7981231812696002E-2</v>
      </c>
      <c r="T13" s="17">
        <v>5.1773285624483002E-2</v>
      </c>
      <c r="U13" s="17">
        <v>4.0478920143542901E-2</v>
      </c>
      <c r="V13" s="17">
        <v>7.3794638968919496E-2</v>
      </c>
      <c r="W13" s="17">
        <v>4.2484932892468297E-2</v>
      </c>
      <c r="X13" s="17">
        <v>4.1034851551617298E-2</v>
      </c>
      <c r="Y13" s="17">
        <v>5.7575640538518498E-2</v>
      </c>
      <c r="Z13" s="17">
        <v>3.4626846850385903E-2</v>
      </c>
      <c r="AA13" s="17">
        <v>8.3555096590299693E-2</v>
      </c>
      <c r="AB13" s="17">
        <v>0</v>
      </c>
      <c r="AC13" s="17">
        <v>9.4880386993127494E-2</v>
      </c>
      <c r="AD13" s="17">
        <v>6.9030058516914697E-2</v>
      </c>
      <c r="AE13" s="17"/>
      <c r="AF13" s="17">
        <v>7.7445005261474298E-2</v>
      </c>
      <c r="AG13" s="17">
        <v>3.4215951600286697E-2</v>
      </c>
      <c r="AH13" s="17">
        <v>5.3452194624097303E-2</v>
      </c>
      <c r="AI13" s="17"/>
      <c r="AJ13" s="17">
        <v>4.7209816512754202E-2</v>
      </c>
      <c r="AK13" s="17">
        <v>4.2255725157007797E-2</v>
      </c>
      <c r="AL13" s="17">
        <v>7.8232290356126694E-2</v>
      </c>
      <c r="AM13" s="17"/>
      <c r="AN13" s="17">
        <v>6.4230808019711705E-2</v>
      </c>
      <c r="AO13" s="17">
        <v>6.5669051680153898E-2</v>
      </c>
      <c r="AP13" s="17">
        <v>3.4421170610676698E-2</v>
      </c>
      <c r="AQ13" s="17">
        <v>3.1570991950388101E-2</v>
      </c>
      <c r="AR13" s="17">
        <v>0.10378842294878</v>
      </c>
      <c r="AS13" s="17"/>
      <c r="AT13" s="17">
        <v>5.6274474755630299E-2</v>
      </c>
      <c r="AU13" s="17">
        <v>2.8995284949334101E-2</v>
      </c>
      <c r="AV13" s="17"/>
      <c r="AW13" s="17">
        <v>5.0796743412394499E-2</v>
      </c>
      <c r="AX13" s="17">
        <v>0</v>
      </c>
      <c r="AY13" s="17">
        <v>7.5014753776724799E-2</v>
      </c>
    </row>
    <row r="14" spans="2:51">
      <c r="B14" s="18" t="s">
        <v>119</v>
      </c>
      <c r="C14" s="17">
        <v>4.8545730549416098E-2</v>
      </c>
      <c r="D14" s="17">
        <v>3.3553869357154202E-2</v>
      </c>
      <c r="E14" s="17">
        <v>6.2480073219314099E-2</v>
      </c>
      <c r="F14" s="17"/>
      <c r="G14" s="17">
        <v>9.4895119046741298E-3</v>
      </c>
      <c r="H14" s="17">
        <v>3.0639591186994199E-2</v>
      </c>
      <c r="I14" s="17">
        <v>4.8580552243841599E-2</v>
      </c>
      <c r="J14" s="17">
        <v>5.6789476187099501E-2</v>
      </c>
      <c r="K14" s="17">
        <v>5.2666633236302302E-2</v>
      </c>
      <c r="L14" s="17">
        <v>7.33610477789714E-2</v>
      </c>
      <c r="M14" s="17"/>
      <c r="N14" s="17">
        <v>2.7443755432325499E-2</v>
      </c>
      <c r="O14" s="17">
        <v>5.6332181489787199E-2</v>
      </c>
      <c r="P14" s="17">
        <v>5.6764918504035998E-2</v>
      </c>
      <c r="Q14" s="17">
        <v>5.64261520845903E-2</v>
      </c>
      <c r="R14" s="17"/>
      <c r="S14" s="17">
        <v>4.9925304202721399E-2</v>
      </c>
      <c r="T14" s="17">
        <v>4.3349245862439802E-2</v>
      </c>
      <c r="U14" s="17">
        <v>4.20925738129534E-2</v>
      </c>
      <c r="V14" s="17">
        <v>5.1830690343389101E-2</v>
      </c>
      <c r="W14" s="17">
        <v>5.7442557529823898E-2</v>
      </c>
      <c r="X14" s="17">
        <v>2.95445002282759E-2</v>
      </c>
      <c r="Y14" s="17">
        <v>3.7645635357757001E-2</v>
      </c>
      <c r="Z14" s="17">
        <v>9.8293207030851204E-2</v>
      </c>
      <c r="AA14" s="17">
        <v>7.0788360321464502E-2</v>
      </c>
      <c r="AB14" s="17">
        <v>2.64016754607093E-2</v>
      </c>
      <c r="AC14" s="17">
        <v>5.9772418567894302E-2</v>
      </c>
      <c r="AD14" s="17">
        <v>3.4369934630844201E-2</v>
      </c>
      <c r="AE14" s="17"/>
      <c r="AF14" s="17">
        <v>4.34061854423161E-2</v>
      </c>
      <c r="AG14" s="17">
        <v>4.1882081967606302E-2</v>
      </c>
      <c r="AH14" s="17">
        <v>9.2609755819106104E-2</v>
      </c>
      <c r="AI14" s="17"/>
      <c r="AJ14" s="17">
        <v>4.3951377122651E-2</v>
      </c>
      <c r="AK14" s="17">
        <v>4.4261964285879897E-2</v>
      </c>
      <c r="AL14" s="17">
        <v>2.7214236429207499E-2</v>
      </c>
      <c r="AM14" s="17"/>
      <c r="AN14" s="17">
        <v>8.0331599560082706E-2</v>
      </c>
      <c r="AO14" s="17">
        <v>2.9004823700458301E-2</v>
      </c>
      <c r="AP14" s="17">
        <v>5.0649552251551301E-2</v>
      </c>
      <c r="AQ14" s="17">
        <v>2.2705569385576899E-2</v>
      </c>
      <c r="AR14" s="17">
        <v>7.6339574536657004E-2</v>
      </c>
      <c r="AS14" s="17"/>
      <c r="AT14" s="17">
        <v>4.8238525736993103E-2</v>
      </c>
      <c r="AU14" s="17">
        <v>5.6376426167478101E-2</v>
      </c>
      <c r="AV14" s="17"/>
      <c r="AW14" s="17">
        <v>3.4491756440946202E-2</v>
      </c>
      <c r="AX14" s="17">
        <v>2.1497174084941301E-2</v>
      </c>
      <c r="AY14" s="17">
        <v>7.2999119096159304E-2</v>
      </c>
    </row>
    <row r="15" spans="2:51">
      <c r="B15" s="18" t="s">
        <v>138</v>
      </c>
      <c r="C15" s="21">
        <v>0.52492692045245404</v>
      </c>
      <c r="D15" s="21">
        <v>0.52661918310062905</v>
      </c>
      <c r="E15" s="21">
        <v>0.52265406811559301</v>
      </c>
      <c r="F15" s="21"/>
      <c r="G15" s="21">
        <v>0.565899010099841</v>
      </c>
      <c r="H15" s="21">
        <v>0.55057296954774304</v>
      </c>
      <c r="I15" s="21">
        <v>0.56653437928262196</v>
      </c>
      <c r="J15" s="21">
        <v>0.51215090999114798</v>
      </c>
      <c r="K15" s="21">
        <v>0.49635765745969701</v>
      </c>
      <c r="L15" s="21">
        <v>0.48270696361746102</v>
      </c>
      <c r="M15" s="21"/>
      <c r="N15" s="21">
        <v>0.60243764935391797</v>
      </c>
      <c r="O15" s="21">
        <v>0.53685224912251395</v>
      </c>
      <c r="P15" s="21">
        <v>0.48149717935264602</v>
      </c>
      <c r="Q15" s="21">
        <v>0.46021387153164101</v>
      </c>
      <c r="R15" s="21"/>
      <c r="S15" s="21">
        <v>0.58791155172146004</v>
      </c>
      <c r="T15" s="21">
        <v>0.52986346915366</v>
      </c>
      <c r="U15" s="21">
        <v>0.50710601105923703</v>
      </c>
      <c r="V15" s="21">
        <v>0.46966813924567902</v>
      </c>
      <c r="W15" s="21">
        <v>0.50452237315552895</v>
      </c>
      <c r="X15" s="21">
        <v>0.58040369996727903</v>
      </c>
      <c r="Y15" s="21">
        <v>0.49988821527453697</v>
      </c>
      <c r="Z15" s="21">
        <v>0.419645226930494</v>
      </c>
      <c r="AA15" s="21">
        <v>0.50341376453145403</v>
      </c>
      <c r="AB15" s="21">
        <v>0.49267657164142198</v>
      </c>
      <c r="AC15" s="21">
        <v>0.64479473093892103</v>
      </c>
      <c r="AD15" s="21">
        <v>0.49782251899989499</v>
      </c>
      <c r="AE15" s="21"/>
      <c r="AF15" s="21">
        <v>0.49751517791825101</v>
      </c>
      <c r="AG15" s="21">
        <v>0.57974361643367101</v>
      </c>
      <c r="AH15" s="21">
        <v>0.442591656241765</v>
      </c>
      <c r="AI15" s="21"/>
      <c r="AJ15" s="21">
        <v>0.51360587938495705</v>
      </c>
      <c r="AK15" s="21">
        <v>0.59673195009481805</v>
      </c>
      <c r="AL15" s="21">
        <v>0.54912988811834096</v>
      </c>
      <c r="AM15" s="21"/>
      <c r="AN15" s="21">
        <v>0.42947477418372998</v>
      </c>
      <c r="AO15" s="21">
        <v>0.52053169568329405</v>
      </c>
      <c r="AP15" s="21">
        <v>0.55175651543973003</v>
      </c>
      <c r="AQ15" s="21">
        <v>0.63793886959381996</v>
      </c>
      <c r="AR15" s="21">
        <v>0.76046161888580299</v>
      </c>
      <c r="AS15" s="21"/>
      <c r="AT15" s="21">
        <v>0.52759878088288903</v>
      </c>
      <c r="AU15" s="21">
        <v>0.49127510887914499</v>
      </c>
      <c r="AV15" s="21"/>
      <c r="AW15" s="21">
        <v>0.57478366999732999</v>
      </c>
      <c r="AX15" s="21">
        <v>0.59899857951874802</v>
      </c>
      <c r="AY15" s="21">
        <v>0.44502648555730701</v>
      </c>
    </row>
    <row r="16" spans="2:51">
      <c r="B16" s="18" t="s">
        <v>139</v>
      </c>
      <c r="C16" s="21">
        <v>0.156527190643173</v>
      </c>
      <c r="D16" s="21">
        <v>0.15022768088354499</v>
      </c>
      <c r="E16" s="21">
        <v>0.16396856642945401</v>
      </c>
      <c r="F16" s="21"/>
      <c r="G16" s="21">
        <v>0.20176044695183001</v>
      </c>
      <c r="H16" s="21">
        <v>0.14139025547481099</v>
      </c>
      <c r="I16" s="21">
        <v>0.12825720497155599</v>
      </c>
      <c r="J16" s="21">
        <v>0.20192768080124701</v>
      </c>
      <c r="K16" s="21">
        <v>0.16861385255847999</v>
      </c>
      <c r="L16" s="21">
        <v>0.12589924807519701</v>
      </c>
      <c r="M16" s="21"/>
      <c r="N16" s="21">
        <v>0.13612738635955299</v>
      </c>
      <c r="O16" s="21">
        <v>0.16545502263176901</v>
      </c>
      <c r="P16" s="21">
        <v>0.18974979136294801</v>
      </c>
      <c r="Q16" s="21">
        <v>0.135499460453053</v>
      </c>
      <c r="R16" s="21"/>
      <c r="S16" s="21">
        <v>0.115368237278476</v>
      </c>
      <c r="T16" s="21">
        <v>0.11310748596169</v>
      </c>
      <c r="U16" s="21">
        <v>0.17440796228578301</v>
      </c>
      <c r="V16" s="21">
        <v>0.22209475671481299</v>
      </c>
      <c r="W16" s="21">
        <v>0.23257901367969899</v>
      </c>
      <c r="X16" s="21">
        <v>0.122348101462445</v>
      </c>
      <c r="Y16" s="21">
        <v>0.15353184214476001</v>
      </c>
      <c r="Z16" s="21">
        <v>0.117046094735013</v>
      </c>
      <c r="AA16" s="21">
        <v>0.139169787400406</v>
      </c>
      <c r="AB16" s="21">
        <v>0.19233474878920301</v>
      </c>
      <c r="AC16" s="21">
        <v>0.15269402282875999</v>
      </c>
      <c r="AD16" s="21">
        <v>0.25594074024845898</v>
      </c>
      <c r="AE16" s="21"/>
      <c r="AF16" s="21">
        <v>0.19358327467317099</v>
      </c>
      <c r="AG16" s="21">
        <v>0.124086502865467</v>
      </c>
      <c r="AH16" s="21">
        <v>0.114586704871175</v>
      </c>
      <c r="AI16" s="21"/>
      <c r="AJ16" s="21">
        <v>0.16741146887953401</v>
      </c>
      <c r="AK16" s="21">
        <v>0.133375946524352</v>
      </c>
      <c r="AL16" s="21">
        <v>0.144857085215053</v>
      </c>
      <c r="AM16" s="21"/>
      <c r="AN16" s="21">
        <v>0.18658923263341301</v>
      </c>
      <c r="AO16" s="21">
        <v>0.150433029724097</v>
      </c>
      <c r="AP16" s="21">
        <v>0.14806485524070201</v>
      </c>
      <c r="AQ16" s="21">
        <v>0.10962987879410301</v>
      </c>
      <c r="AR16" s="21">
        <v>0.16319880657753999</v>
      </c>
      <c r="AS16" s="21"/>
      <c r="AT16" s="21">
        <v>0.157206568187471</v>
      </c>
      <c r="AU16" s="21">
        <v>0.14445992571761401</v>
      </c>
      <c r="AV16" s="21"/>
      <c r="AW16" s="21">
        <v>0.15268535909123601</v>
      </c>
      <c r="AX16" s="21">
        <v>7.9394039671795799E-2</v>
      </c>
      <c r="AY16" s="21">
        <v>0.18503655580818201</v>
      </c>
    </row>
    <row r="17" spans="2:51">
      <c r="B17" s="18" t="s">
        <v>140</v>
      </c>
      <c r="C17" s="22">
        <v>0.36839972980928098</v>
      </c>
      <c r="D17" s="22">
        <v>0.37639150221708401</v>
      </c>
      <c r="E17" s="22">
        <v>0.358685501686139</v>
      </c>
      <c r="F17" s="22"/>
      <c r="G17" s="22">
        <v>0.36413856314801202</v>
      </c>
      <c r="H17" s="22">
        <v>0.409182714072932</v>
      </c>
      <c r="I17" s="22">
        <v>0.438277174311066</v>
      </c>
      <c r="J17" s="22">
        <v>0.31022322918990197</v>
      </c>
      <c r="K17" s="22">
        <v>0.32774380490121702</v>
      </c>
      <c r="L17" s="22">
        <v>0.35680771554226398</v>
      </c>
      <c r="M17" s="22"/>
      <c r="N17" s="22">
        <v>0.46631026299436501</v>
      </c>
      <c r="O17" s="22">
        <v>0.37139722649074502</v>
      </c>
      <c r="P17" s="22">
        <v>0.29174738798969801</v>
      </c>
      <c r="Q17" s="22">
        <v>0.32471441107858801</v>
      </c>
      <c r="R17" s="22"/>
      <c r="S17" s="22">
        <v>0.47254331444298397</v>
      </c>
      <c r="T17" s="22">
        <v>0.41675598319196899</v>
      </c>
      <c r="U17" s="22">
        <v>0.33269804877345399</v>
      </c>
      <c r="V17" s="22">
        <v>0.247573382530865</v>
      </c>
      <c r="W17" s="22">
        <v>0.27194335947582998</v>
      </c>
      <c r="X17" s="22">
        <v>0.45805559850483402</v>
      </c>
      <c r="Y17" s="22">
        <v>0.34635637312977702</v>
      </c>
      <c r="Z17" s="22">
        <v>0.30259913219548201</v>
      </c>
      <c r="AA17" s="22">
        <v>0.364243977131048</v>
      </c>
      <c r="AB17" s="22">
        <v>0.300341822852219</v>
      </c>
      <c r="AC17" s="22">
        <v>0.49210070811016099</v>
      </c>
      <c r="AD17" s="22">
        <v>0.24188177875143599</v>
      </c>
      <c r="AE17" s="22"/>
      <c r="AF17" s="22">
        <v>0.30393190324507902</v>
      </c>
      <c r="AG17" s="22">
        <v>0.45565711356820399</v>
      </c>
      <c r="AH17" s="22">
        <v>0.32800495137058999</v>
      </c>
      <c r="AI17" s="22"/>
      <c r="AJ17" s="22">
        <v>0.34619441050542299</v>
      </c>
      <c r="AK17" s="22">
        <v>0.46335600357046602</v>
      </c>
      <c r="AL17" s="22">
        <v>0.40427280290328799</v>
      </c>
      <c r="AM17" s="22"/>
      <c r="AN17" s="22">
        <v>0.242885541550317</v>
      </c>
      <c r="AO17" s="22">
        <v>0.37009866595919699</v>
      </c>
      <c r="AP17" s="22">
        <v>0.40369166019902802</v>
      </c>
      <c r="AQ17" s="22">
        <v>0.52830899079971705</v>
      </c>
      <c r="AR17" s="22">
        <v>0.59726281230826295</v>
      </c>
      <c r="AS17" s="22"/>
      <c r="AT17" s="22">
        <v>0.370392212695419</v>
      </c>
      <c r="AU17" s="22">
        <v>0.34681518316153198</v>
      </c>
      <c r="AV17" s="22"/>
      <c r="AW17" s="22">
        <v>0.42209831090609401</v>
      </c>
      <c r="AX17" s="22">
        <v>0.51960453984695198</v>
      </c>
      <c r="AY17" s="22">
        <v>0.25998992974912499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B2:AY16"/>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598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75">
      <c r="B9" s="18" t="s">
        <v>599</v>
      </c>
      <c r="C9" s="17">
        <v>0.59912895372318498</v>
      </c>
      <c r="D9" s="17">
        <v>0.62530706285512805</v>
      </c>
      <c r="E9" s="17">
        <v>0.57330390572876799</v>
      </c>
      <c r="F9" s="17"/>
      <c r="G9" s="17">
        <v>0.62747556718332997</v>
      </c>
      <c r="H9" s="17">
        <v>0.58446352941673996</v>
      </c>
      <c r="I9" s="17">
        <v>0.61408212772918702</v>
      </c>
      <c r="J9" s="17">
        <v>0.58626189929407302</v>
      </c>
      <c r="K9" s="17">
        <v>0.56256271365075505</v>
      </c>
      <c r="L9" s="17">
        <v>0.62061760440404401</v>
      </c>
      <c r="M9" s="17"/>
      <c r="N9" s="17">
        <v>0.68346327068218604</v>
      </c>
      <c r="O9" s="17">
        <v>0.61228020184576304</v>
      </c>
      <c r="P9" s="17">
        <v>0.56438746285501595</v>
      </c>
      <c r="Q9" s="17">
        <v>0.52493889356979495</v>
      </c>
      <c r="R9" s="17"/>
      <c r="S9" s="17">
        <v>0.61060324948549005</v>
      </c>
      <c r="T9" s="17">
        <v>0.600245596191046</v>
      </c>
      <c r="U9" s="17">
        <v>0.62229303245932799</v>
      </c>
      <c r="V9" s="17">
        <v>0.60507517070842298</v>
      </c>
      <c r="W9" s="17">
        <v>0.59219646280063298</v>
      </c>
      <c r="X9" s="17">
        <v>0.58320762862420805</v>
      </c>
      <c r="Y9" s="17">
        <v>0.591954324924161</v>
      </c>
      <c r="Z9" s="17">
        <v>0.59702370554616402</v>
      </c>
      <c r="AA9" s="17">
        <v>0.56348956586695198</v>
      </c>
      <c r="AB9" s="17">
        <v>0.62294204096624595</v>
      </c>
      <c r="AC9" s="17">
        <v>0.59332226423111201</v>
      </c>
      <c r="AD9" s="17">
        <v>0.62239464456899396</v>
      </c>
      <c r="AE9" s="17"/>
      <c r="AF9" s="17">
        <v>0.54748486897267301</v>
      </c>
      <c r="AG9" s="17">
        <v>0.67786418832001305</v>
      </c>
      <c r="AH9" s="17">
        <v>0.50183042609906703</v>
      </c>
      <c r="AI9" s="17"/>
      <c r="AJ9" s="17">
        <v>0.60205653729586095</v>
      </c>
      <c r="AK9" s="17">
        <v>0.65652482271091295</v>
      </c>
      <c r="AL9" s="17">
        <v>0.68671831941110195</v>
      </c>
      <c r="AM9" s="17"/>
      <c r="AN9" s="17">
        <v>0.50556841589232904</v>
      </c>
      <c r="AO9" s="17">
        <v>0.60052327687267504</v>
      </c>
      <c r="AP9" s="17">
        <v>0.65557207770622605</v>
      </c>
      <c r="AQ9" s="17">
        <v>0.69188861080770303</v>
      </c>
      <c r="AR9" s="17">
        <v>0.75986293396315896</v>
      </c>
      <c r="AS9" s="17"/>
      <c r="AT9" s="17">
        <v>0.60243886353369203</v>
      </c>
      <c r="AU9" s="17">
        <v>0.56908092017600598</v>
      </c>
      <c r="AV9" s="17"/>
      <c r="AW9" s="17">
        <v>0.68659467420153997</v>
      </c>
      <c r="AX9" s="17">
        <v>0.63534575387137804</v>
      </c>
      <c r="AY9" s="17">
        <v>0.49609243986576301</v>
      </c>
    </row>
    <row r="10" spans="2:51" ht="75">
      <c r="B10" s="18" t="s">
        <v>600</v>
      </c>
      <c r="C10" s="17">
        <v>0.197813372491253</v>
      </c>
      <c r="D10" s="17">
        <v>0.20583372684362899</v>
      </c>
      <c r="E10" s="17">
        <v>0.190435345529953</v>
      </c>
      <c r="F10" s="17"/>
      <c r="G10" s="17">
        <v>0.21495722331624101</v>
      </c>
      <c r="H10" s="17">
        <v>0.22726501305753799</v>
      </c>
      <c r="I10" s="17">
        <v>0.211256784270519</v>
      </c>
      <c r="J10" s="17">
        <v>0.19498477771866601</v>
      </c>
      <c r="K10" s="17">
        <v>0.19766476372147099</v>
      </c>
      <c r="L10" s="17">
        <v>0.16136997529604799</v>
      </c>
      <c r="M10" s="17"/>
      <c r="N10" s="17">
        <v>0.17711323017092301</v>
      </c>
      <c r="O10" s="17">
        <v>0.18680051295633299</v>
      </c>
      <c r="P10" s="17">
        <v>0.21918834894078701</v>
      </c>
      <c r="Q10" s="17">
        <v>0.21202520374880801</v>
      </c>
      <c r="R10" s="17"/>
      <c r="S10" s="17">
        <v>0.18804928000486401</v>
      </c>
      <c r="T10" s="17">
        <v>0.21189247487131899</v>
      </c>
      <c r="U10" s="17">
        <v>0.187043355671033</v>
      </c>
      <c r="V10" s="17">
        <v>0.15881180426129901</v>
      </c>
      <c r="W10" s="17">
        <v>0.22656311922863601</v>
      </c>
      <c r="X10" s="17">
        <v>0.19843340076040999</v>
      </c>
      <c r="Y10" s="17">
        <v>0.20531688407788001</v>
      </c>
      <c r="Z10" s="17">
        <v>0.18530864674468001</v>
      </c>
      <c r="AA10" s="17">
        <v>0.223926808940937</v>
      </c>
      <c r="AB10" s="17">
        <v>0.17957094867083601</v>
      </c>
      <c r="AC10" s="17">
        <v>0.19908370787914301</v>
      </c>
      <c r="AD10" s="17">
        <v>0.205229612090849</v>
      </c>
      <c r="AE10" s="17"/>
      <c r="AF10" s="17">
        <v>0.23782624042176301</v>
      </c>
      <c r="AG10" s="17">
        <v>0.15361114772589099</v>
      </c>
      <c r="AH10" s="17">
        <v>0.21456932795221001</v>
      </c>
      <c r="AI10" s="17"/>
      <c r="AJ10" s="17">
        <v>0.210221998608563</v>
      </c>
      <c r="AK10" s="17">
        <v>0.174183874445095</v>
      </c>
      <c r="AL10" s="17">
        <v>0.17424445605060701</v>
      </c>
      <c r="AM10" s="17"/>
      <c r="AN10" s="17">
        <v>0.206195373475411</v>
      </c>
      <c r="AO10" s="17">
        <v>0.21333297642117799</v>
      </c>
      <c r="AP10" s="17">
        <v>0.18434857402096999</v>
      </c>
      <c r="AQ10" s="17">
        <v>0.17459786519279799</v>
      </c>
      <c r="AR10" s="17">
        <v>0.104880767759164</v>
      </c>
      <c r="AS10" s="17"/>
      <c r="AT10" s="17">
        <v>0.19468907510017999</v>
      </c>
      <c r="AU10" s="17">
        <v>0.227832502553137</v>
      </c>
      <c r="AV10" s="17"/>
      <c r="AW10" s="17">
        <v>0.176314145860514</v>
      </c>
      <c r="AX10" s="17">
        <v>0.21942071681977501</v>
      </c>
      <c r="AY10" s="17">
        <v>0.21517425476536001</v>
      </c>
    </row>
    <row r="11" spans="2:51">
      <c r="B11" s="18" t="s">
        <v>119</v>
      </c>
      <c r="C11" s="19">
        <v>0.203057673785563</v>
      </c>
      <c r="D11" s="19">
        <v>0.16885921030124201</v>
      </c>
      <c r="E11" s="19">
        <v>0.236260748741279</v>
      </c>
      <c r="F11" s="19"/>
      <c r="G11" s="19">
        <v>0.15756720950042999</v>
      </c>
      <c r="H11" s="19">
        <v>0.188271457525722</v>
      </c>
      <c r="I11" s="19">
        <v>0.17466108800029501</v>
      </c>
      <c r="J11" s="19">
        <v>0.218753322987261</v>
      </c>
      <c r="K11" s="19">
        <v>0.23977252262777399</v>
      </c>
      <c r="L11" s="19">
        <v>0.218012420299909</v>
      </c>
      <c r="M11" s="19"/>
      <c r="N11" s="19">
        <v>0.13942349914689101</v>
      </c>
      <c r="O11" s="19">
        <v>0.200919285197905</v>
      </c>
      <c r="P11" s="19">
        <v>0.21642418820419801</v>
      </c>
      <c r="Q11" s="19">
        <v>0.26303590268139598</v>
      </c>
      <c r="R11" s="19"/>
      <c r="S11" s="19">
        <v>0.20134747050964599</v>
      </c>
      <c r="T11" s="19">
        <v>0.18786192893763501</v>
      </c>
      <c r="U11" s="19">
        <v>0.19066361186963901</v>
      </c>
      <c r="V11" s="19">
        <v>0.23611302503027801</v>
      </c>
      <c r="W11" s="19">
        <v>0.18124041797073101</v>
      </c>
      <c r="X11" s="19">
        <v>0.21835897061538101</v>
      </c>
      <c r="Y11" s="19">
        <v>0.20272879099796001</v>
      </c>
      <c r="Z11" s="19">
        <v>0.217667647709156</v>
      </c>
      <c r="AA11" s="19">
        <v>0.21258362519211099</v>
      </c>
      <c r="AB11" s="19">
        <v>0.19748701036291799</v>
      </c>
      <c r="AC11" s="19">
        <v>0.20759402788974499</v>
      </c>
      <c r="AD11" s="19">
        <v>0.17237574334015801</v>
      </c>
      <c r="AE11" s="19"/>
      <c r="AF11" s="19">
        <v>0.21468889060556401</v>
      </c>
      <c r="AG11" s="19">
        <v>0.16852466395409599</v>
      </c>
      <c r="AH11" s="19">
        <v>0.28360024594872402</v>
      </c>
      <c r="AI11" s="19"/>
      <c r="AJ11" s="19">
        <v>0.187721464095575</v>
      </c>
      <c r="AK11" s="19">
        <v>0.16929130284399099</v>
      </c>
      <c r="AL11" s="19">
        <v>0.13903722453829101</v>
      </c>
      <c r="AM11" s="19"/>
      <c r="AN11" s="19">
        <v>0.28823621063226001</v>
      </c>
      <c r="AO11" s="19">
        <v>0.186143746706147</v>
      </c>
      <c r="AP11" s="19">
        <v>0.16007934827280401</v>
      </c>
      <c r="AQ11" s="19">
        <v>0.13351352399949901</v>
      </c>
      <c r="AR11" s="19">
        <v>0.13525629827767799</v>
      </c>
      <c r="AS11" s="19"/>
      <c r="AT11" s="19">
        <v>0.20287206136612801</v>
      </c>
      <c r="AU11" s="19">
        <v>0.20308657727085699</v>
      </c>
      <c r="AV11" s="19"/>
      <c r="AW11" s="19">
        <v>0.13709117993794501</v>
      </c>
      <c r="AX11" s="19">
        <v>0.145233529308846</v>
      </c>
      <c r="AY11" s="19">
        <v>0.28873330536887698</v>
      </c>
    </row>
    <row r="12" spans="2:51">
      <c r="B12" s="16"/>
    </row>
    <row r="13" spans="2:51">
      <c r="B13" t="s">
        <v>666</v>
      </c>
    </row>
    <row r="14" spans="2:51">
      <c r="B14" t="s">
        <v>667</v>
      </c>
    </row>
    <row r="16" spans="2:51">
      <c r="B16"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B2:AY16"/>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601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75">
      <c r="B9" s="18" t="s">
        <v>602</v>
      </c>
      <c r="C9" s="17">
        <v>0.421489284723642</v>
      </c>
      <c r="D9" s="17">
        <v>0.48288585407878398</v>
      </c>
      <c r="E9" s="17">
        <v>0.36526224459503298</v>
      </c>
      <c r="F9" s="17"/>
      <c r="G9" s="17">
        <v>0.39574497331032998</v>
      </c>
      <c r="H9" s="17">
        <v>0.42226883258527798</v>
      </c>
      <c r="I9" s="17">
        <v>0.41707622125816102</v>
      </c>
      <c r="J9" s="17">
        <v>0.41981080802683901</v>
      </c>
      <c r="K9" s="17">
        <v>0.39707407731958599</v>
      </c>
      <c r="L9" s="17">
        <v>0.45340454456829499</v>
      </c>
      <c r="M9" s="17"/>
      <c r="N9" s="17">
        <v>0.487968417522265</v>
      </c>
      <c r="O9" s="17">
        <v>0.40389709910479099</v>
      </c>
      <c r="P9" s="17">
        <v>0.415532531814435</v>
      </c>
      <c r="Q9" s="17">
        <v>0.37517382182800801</v>
      </c>
      <c r="R9" s="17"/>
      <c r="S9" s="17">
        <v>0.44713452513346003</v>
      </c>
      <c r="T9" s="17">
        <v>0.41792110132653698</v>
      </c>
      <c r="U9" s="17">
        <v>0.42222062053972298</v>
      </c>
      <c r="V9" s="17">
        <v>0.41332525376386797</v>
      </c>
      <c r="W9" s="17">
        <v>0.44056037589470898</v>
      </c>
      <c r="X9" s="17">
        <v>0.40463777436721199</v>
      </c>
      <c r="Y9" s="17">
        <v>0.42563033181807802</v>
      </c>
      <c r="Z9" s="17">
        <v>0.45199172826344303</v>
      </c>
      <c r="AA9" s="17">
        <v>0.397653126788031</v>
      </c>
      <c r="AB9" s="17">
        <v>0.41207675423527201</v>
      </c>
      <c r="AC9" s="17">
        <v>0.40060467273734601</v>
      </c>
      <c r="AD9" s="17">
        <v>0.44874883131382298</v>
      </c>
      <c r="AE9" s="17"/>
      <c r="AF9" s="17">
        <v>0.40799781833405002</v>
      </c>
      <c r="AG9" s="17">
        <v>0.46381766896876298</v>
      </c>
      <c r="AH9" s="17">
        <v>0.363929132834869</v>
      </c>
      <c r="AI9" s="17"/>
      <c r="AJ9" s="17">
        <v>0.49873299091638701</v>
      </c>
      <c r="AK9" s="17">
        <v>0.42006075131409698</v>
      </c>
      <c r="AL9" s="17">
        <v>0.486712351161384</v>
      </c>
      <c r="AM9" s="17"/>
      <c r="AN9" s="17">
        <v>0.359113738223937</v>
      </c>
      <c r="AO9" s="17">
        <v>0.41500081717861398</v>
      </c>
      <c r="AP9" s="17">
        <v>0.437652153308422</v>
      </c>
      <c r="AQ9" s="17">
        <v>0.51443841768559095</v>
      </c>
      <c r="AR9" s="17">
        <v>0.56757193920460902</v>
      </c>
      <c r="AS9" s="17"/>
      <c r="AT9" s="17">
        <v>0.421027474143219</v>
      </c>
      <c r="AU9" s="17">
        <v>0.42411214099366001</v>
      </c>
      <c r="AV9" s="17"/>
      <c r="AW9" s="17">
        <v>0.49863825788553401</v>
      </c>
      <c r="AX9" s="17">
        <v>0.45193489332264097</v>
      </c>
      <c r="AY9" s="17">
        <v>0.330997585841322</v>
      </c>
    </row>
    <row r="10" spans="2:51" ht="75">
      <c r="B10" s="18" t="s">
        <v>603</v>
      </c>
      <c r="C10" s="17">
        <v>0.35645309158112198</v>
      </c>
      <c r="D10" s="17">
        <v>0.33812475194320801</v>
      </c>
      <c r="E10" s="17">
        <v>0.37103979872327503</v>
      </c>
      <c r="F10" s="17"/>
      <c r="G10" s="17">
        <v>0.46053484228518399</v>
      </c>
      <c r="H10" s="17">
        <v>0.37988300126077001</v>
      </c>
      <c r="I10" s="17">
        <v>0.36781585735573402</v>
      </c>
      <c r="J10" s="17">
        <v>0.34324087572044798</v>
      </c>
      <c r="K10" s="17">
        <v>0.33427498474444201</v>
      </c>
      <c r="L10" s="17">
        <v>0.30897760764188797</v>
      </c>
      <c r="M10" s="17"/>
      <c r="N10" s="17">
        <v>0.35717764269859997</v>
      </c>
      <c r="O10" s="17">
        <v>0.37346824434134501</v>
      </c>
      <c r="P10" s="17">
        <v>0.347843443127623</v>
      </c>
      <c r="Q10" s="17">
        <v>0.34324351938305703</v>
      </c>
      <c r="R10" s="17"/>
      <c r="S10" s="17">
        <v>0.34578616269004098</v>
      </c>
      <c r="T10" s="17">
        <v>0.382395318970081</v>
      </c>
      <c r="U10" s="17">
        <v>0.37141538996284301</v>
      </c>
      <c r="V10" s="17">
        <v>0.31198289687150699</v>
      </c>
      <c r="W10" s="17">
        <v>0.35988486490214899</v>
      </c>
      <c r="X10" s="17">
        <v>0.36622590654256199</v>
      </c>
      <c r="Y10" s="17">
        <v>0.36525121790621501</v>
      </c>
      <c r="Z10" s="17">
        <v>0.29634377994825101</v>
      </c>
      <c r="AA10" s="17">
        <v>0.37379962606941503</v>
      </c>
      <c r="AB10" s="17">
        <v>0.36322705100748098</v>
      </c>
      <c r="AC10" s="17">
        <v>0.35191094896137098</v>
      </c>
      <c r="AD10" s="17">
        <v>0.32190350698512099</v>
      </c>
      <c r="AE10" s="17"/>
      <c r="AF10" s="17">
        <v>0.35814212623646202</v>
      </c>
      <c r="AG10" s="17">
        <v>0.342478861825803</v>
      </c>
      <c r="AH10" s="17">
        <v>0.334327560976174</v>
      </c>
      <c r="AI10" s="17"/>
      <c r="AJ10" s="17">
        <v>0.30069783759242502</v>
      </c>
      <c r="AK10" s="17">
        <v>0.39316973764747398</v>
      </c>
      <c r="AL10" s="17">
        <v>0.33077920711935599</v>
      </c>
      <c r="AM10" s="17"/>
      <c r="AN10" s="17">
        <v>0.33623614404657498</v>
      </c>
      <c r="AO10" s="17">
        <v>0.38143820454776001</v>
      </c>
      <c r="AP10" s="17">
        <v>0.38059007890758201</v>
      </c>
      <c r="AQ10" s="17">
        <v>0.34849526263056702</v>
      </c>
      <c r="AR10" s="17">
        <v>0.26252847852195699</v>
      </c>
      <c r="AS10" s="17"/>
      <c r="AT10" s="17">
        <v>0.35657954566889899</v>
      </c>
      <c r="AU10" s="17">
        <v>0.359627616408283</v>
      </c>
      <c r="AV10" s="17"/>
      <c r="AW10" s="17">
        <v>0.34411539312216499</v>
      </c>
      <c r="AX10" s="17">
        <v>0.38309086888728799</v>
      </c>
      <c r="AY10" s="17">
        <v>0.362698546515487</v>
      </c>
    </row>
    <row r="11" spans="2:51">
      <c r="B11" s="18" t="s">
        <v>119</v>
      </c>
      <c r="C11" s="19">
        <v>0.22205762369523599</v>
      </c>
      <c r="D11" s="19">
        <v>0.178989393978008</v>
      </c>
      <c r="E11" s="19">
        <v>0.26369795668169199</v>
      </c>
      <c r="F11" s="19"/>
      <c r="G11" s="19">
        <v>0.143720184404485</v>
      </c>
      <c r="H11" s="19">
        <v>0.19784816615395101</v>
      </c>
      <c r="I11" s="19">
        <v>0.21510792138610499</v>
      </c>
      <c r="J11" s="19">
        <v>0.23694831625271301</v>
      </c>
      <c r="K11" s="19">
        <v>0.268650937935972</v>
      </c>
      <c r="L11" s="19">
        <v>0.23761784778981701</v>
      </c>
      <c r="M11" s="19"/>
      <c r="N11" s="19">
        <v>0.154853939779134</v>
      </c>
      <c r="O11" s="19">
        <v>0.222634656553864</v>
      </c>
      <c r="P11" s="19">
        <v>0.236624025057942</v>
      </c>
      <c r="Q11" s="19">
        <v>0.28158265878893501</v>
      </c>
      <c r="R11" s="19"/>
      <c r="S11" s="19">
        <v>0.207079312176498</v>
      </c>
      <c r="T11" s="19">
        <v>0.19968357970338199</v>
      </c>
      <c r="U11" s="19">
        <v>0.20636398949743301</v>
      </c>
      <c r="V11" s="19">
        <v>0.27469184936462498</v>
      </c>
      <c r="W11" s="19">
        <v>0.199554759203142</v>
      </c>
      <c r="X11" s="19">
        <v>0.229136319090227</v>
      </c>
      <c r="Y11" s="19">
        <v>0.209118450275707</v>
      </c>
      <c r="Z11" s="19">
        <v>0.25166449178830602</v>
      </c>
      <c r="AA11" s="19">
        <v>0.22854724714255401</v>
      </c>
      <c r="AB11" s="19">
        <v>0.224696194757247</v>
      </c>
      <c r="AC11" s="19">
        <v>0.247484378301283</v>
      </c>
      <c r="AD11" s="19">
        <v>0.229347661701055</v>
      </c>
      <c r="AE11" s="19"/>
      <c r="AF11" s="19">
        <v>0.23386005542948801</v>
      </c>
      <c r="AG11" s="19">
        <v>0.19370346920543399</v>
      </c>
      <c r="AH11" s="19">
        <v>0.30174330618895601</v>
      </c>
      <c r="AI11" s="19"/>
      <c r="AJ11" s="19">
        <v>0.200569171491188</v>
      </c>
      <c r="AK11" s="19">
        <v>0.18676951103842901</v>
      </c>
      <c r="AL11" s="19">
        <v>0.18250844171926101</v>
      </c>
      <c r="AM11" s="19"/>
      <c r="AN11" s="19">
        <v>0.30465011772948802</v>
      </c>
      <c r="AO11" s="19">
        <v>0.20356097827362499</v>
      </c>
      <c r="AP11" s="19">
        <v>0.18175776778399599</v>
      </c>
      <c r="AQ11" s="19">
        <v>0.137066319683842</v>
      </c>
      <c r="AR11" s="19">
        <v>0.16989958227343399</v>
      </c>
      <c r="AS11" s="19"/>
      <c r="AT11" s="19">
        <v>0.22239298018788201</v>
      </c>
      <c r="AU11" s="19">
        <v>0.21626024259805701</v>
      </c>
      <c r="AV11" s="19"/>
      <c r="AW11" s="19">
        <v>0.157246348992301</v>
      </c>
      <c r="AX11" s="19">
        <v>0.164974237790071</v>
      </c>
      <c r="AY11" s="19">
        <v>0.30630386764319101</v>
      </c>
    </row>
    <row r="12" spans="2:51">
      <c r="B12" s="16"/>
    </row>
    <row r="13" spans="2:51">
      <c r="B13" t="s">
        <v>666</v>
      </c>
    </row>
    <row r="14" spans="2:51">
      <c r="B14" t="s">
        <v>667</v>
      </c>
    </row>
    <row r="16" spans="2:51">
      <c r="B16"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Y28"/>
  <sheetViews>
    <sheetView showGridLines="0" workbookViewId="0">
      <pane xSplit="2" topLeftCell="C1" activePane="topRight" state="frozen"/>
      <selection pane="topRight" activeCell="B24" sqref="B2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2140</v>
      </c>
      <c r="D7" s="10">
        <v>981</v>
      </c>
      <c r="E7" s="10">
        <v>1147</v>
      </c>
      <c r="F7" s="10"/>
      <c r="G7" s="10">
        <v>196</v>
      </c>
      <c r="H7" s="10">
        <v>302</v>
      </c>
      <c r="I7" s="10">
        <v>328</v>
      </c>
      <c r="J7" s="10">
        <v>321</v>
      </c>
      <c r="K7" s="10">
        <v>420</v>
      </c>
      <c r="L7" s="10">
        <v>573</v>
      </c>
      <c r="M7" s="10"/>
      <c r="N7" s="10">
        <v>632</v>
      </c>
      <c r="O7" s="10">
        <v>603</v>
      </c>
      <c r="P7" s="10">
        <v>366</v>
      </c>
      <c r="Q7" s="10">
        <v>523</v>
      </c>
      <c r="R7" s="10"/>
      <c r="S7" s="10">
        <v>218</v>
      </c>
      <c r="T7" s="10">
        <v>334</v>
      </c>
      <c r="U7" s="10">
        <v>211</v>
      </c>
      <c r="V7" s="10">
        <v>177</v>
      </c>
      <c r="W7" s="10">
        <v>155</v>
      </c>
      <c r="X7" s="10">
        <v>177</v>
      </c>
      <c r="Y7" s="10">
        <v>192</v>
      </c>
      <c r="Z7" s="10">
        <v>94</v>
      </c>
      <c r="AA7" s="10">
        <v>258</v>
      </c>
      <c r="AB7" s="10">
        <v>164</v>
      </c>
      <c r="AC7" s="10">
        <v>102</v>
      </c>
      <c r="AD7" s="10">
        <v>58</v>
      </c>
      <c r="AE7" s="10"/>
      <c r="AF7" s="10">
        <v>876</v>
      </c>
      <c r="AG7" s="10">
        <v>890</v>
      </c>
      <c r="AH7" s="10">
        <v>236</v>
      </c>
      <c r="AI7" s="10"/>
      <c r="AJ7" s="10">
        <v>549</v>
      </c>
      <c r="AK7" s="10">
        <v>609</v>
      </c>
      <c r="AL7" s="10">
        <v>162</v>
      </c>
      <c r="AM7" s="10"/>
      <c r="AN7" s="10">
        <v>454</v>
      </c>
      <c r="AO7" s="10">
        <v>370</v>
      </c>
      <c r="AP7" s="10">
        <v>505</v>
      </c>
      <c r="AQ7" s="10">
        <v>227</v>
      </c>
      <c r="AR7" s="10">
        <v>27</v>
      </c>
      <c r="AS7" s="10"/>
      <c r="AT7" s="10">
        <v>1954</v>
      </c>
      <c r="AU7" s="10">
        <v>173</v>
      </c>
      <c r="AV7" s="10"/>
      <c r="AW7" s="10">
        <v>945</v>
      </c>
      <c r="AX7" s="10">
        <v>207</v>
      </c>
      <c r="AY7" s="10">
        <v>988</v>
      </c>
    </row>
    <row r="8" spans="2:51" ht="30" customHeight="1">
      <c r="B8" s="11" t="s">
        <v>112</v>
      </c>
      <c r="C8" s="11">
        <v>2131</v>
      </c>
      <c r="D8" s="11">
        <v>1008</v>
      </c>
      <c r="E8" s="11">
        <v>1111</v>
      </c>
      <c r="F8" s="11"/>
      <c r="G8" s="11">
        <v>230</v>
      </c>
      <c r="H8" s="11">
        <v>365</v>
      </c>
      <c r="I8" s="11">
        <v>367</v>
      </c>
      <c r="J8" s="11">
        <v>317</v>
      </c>
      <c r="K8" s="11">
        <v>340</v>
      </c>
      <c r="L8" s="11">
        <v>512</v>
      </c>
      <c r="M8" s="11"/>
      <c r="N8" s="11">
        <v>582</v>
      </c>
      <c r="O8" s="11">
        <v>550</v>
      </c>
      <c r="P8" s="11">
        <v>427</v>
      </c>
      <c r="Q8" s="11">
        <v>555</v>
      </c>
      <c r="R8" s="11"/>
      <c r="S8" s="11">
        <v>270</v>
      </c>
      <c r="T8" s="11">
        <v>315</v>
      </c>
      <c r="U8" s="11">
        <v>184</v>
      </c>
      <c r="V8" s="11">
        <v>186</v>
      </c>
      <c r="W8" s="11">
        <v>148</v>
      </c>
      <c r="X8" s="11">
        <v>185</v>
      </c>
      <c r="Y8" s="11">
        <v>184</v>
      </c>
      <c r="Z8" s="11">
        <v>81</v>
      </c>
      <c r="AA8" s="11">
        <v>248</v>
      </c>
      <c r="AB8" s="11">
        <v>165</v>
      </c>
      <c r="AC8" s="11">
        <v>102</v>
      </c>
      <c r="AD8" s="11">
        <v>63</v>
      </c>
      <c r="AE8" s="11"/>
      <c r="AF8" s="11">
        <v>834</v>
      </c>
      <c r="AG8" s="11">
        <v>882</v>
      </c>
      <c r="AH8" s="11">
        <v>252</v>
      </c>
      <c r="AI8" s="11"/>
      <c r="AJ8" s="11">
        <v>518</v>
      </c>
      <c r="AK8" s="11">
        <v>632</v>
      </c>
      <c r="AL8" s="11">
        <v>162</v>
      </c>
      <c r="AM8" s="11"/>
      <c r="AN8" s="11">
        <v>445</v>
      </c>
      <c r="AO8" s="11">
        <v>383</v>
      </c>
      <c r="AP8" s="11">
        <v>502</v>
      </c>
      <c r="AQ8" s="11">
        <v>227</v>
      </c>
      <c r="AR8" s="11">
        <v>25</v>
      </c>
      <c r="AS8" s="11"/>
      <c r="AT8" s="11">
        <v>1921</v>
      </c>
      <c r="AU8" s="11">
        <v>196</v>
      </c>
      <c r="AV8" s="11"/>
      <c r="AW8" s="11">
        <v>902</v>
      </c>
      <c r="AX8" s="11">
        <v>225</v>
      </c>
      <c r="AY8" s="11">
        <v>1004</v>
      </c>
    </row>
    <row r="9" spans="2:51">
      <c r="B9" s="18" t="s">
        <v>167</v>
      </c>
      <c r="C9" s="17">
        <v>0.311657592895626</v>
      </c>
      <c r="D9" s="17">
        <v>0.38246852280624399</v>
      </c>
      <c r="E9" s="17">
        <v>0.24608012888862499</v>
      </c>
      <c r="F9" s="17"/>
      <c r="G9" s="17">
        <v>0.26298755819324499</v>
      </c>
      <c r="H9" s="17">
        <v>0.30980394200426198</v>
      </c>
      <c r="I9" s="17">
        <v>0.33993335749654402</v>
      </c>
      <c r="J9" s="17">
        <v>0.27873093017121597</v>
      </c>
      <c r="K9" s="17">
        <v>0.34437477765365199</v>
      </c>
      <c r="L9" s="17">
        <v>0.31326179667230403</v>
      </c>
      <c r="M9" s="17"/>
      <c r="N9" s="17">
        <v>0.384889215168428</v>
      </c>
      <c r="O9" s="17">
        <v>0.31153523284149298</v>
      </c>
      <c r="P9" s="17">
        <v>0.290965578636255</v>
      </c>
      <c r="Q9" s="17">
        <v>0.25329559589358702</v>
      </c>
      <c r="R9" s="17"/>
      <c r="S9" s="17">
        <v>0.31656809532929198</v>
      </c>
      <c r="T9" s="17">
        <v>0.32565432808746297</v>
      </c>
      <c r="U9" s="17">
        <v>0.26634947272049703</v>
      </c>
      <c r="V9" s="17">
        <v>0.335781536655613</v>
      </c>
      <c r="W9" s="17">
        <v>0.25811359657327398</v>
      </c>
      <c r="X9" s="17">
        <v>0.34307580228880602</v>
      </c>
      <c r="Y9" s="17">
        <v>0.34804194835972402</v>
      </c>
      <c r="Z9" s="17">
        <v>0.28447219126560502</v>
      </c>
      <c r="AA9" s="17">
        <v>0.26905551330650002</v>
      </c>
      <c r="AB9" s="17">
        <v>0.35392292397672898</v>
      </c>
      <c r="AC9" s="17">
        <v>0.27617172909722798</v>
      </c>
      <c r="AD9" s="17">
        <v>0.35947655205391599</v>
      </c>
      <c r="AE9" s="17"/>
      <c r="AF9" s="17">
        <v>0.31031488025653597</v>
      </c>
      <c r="AG9" s="17">
        <v>0.34581484706877502</v>
      </c>
      <c r="AH9" s="17">
        <v>0.25602161191461098</v>
      </c>
      <c r="AI9" s="17"/>
      <c r="AJ9" s="17">
        <v>0.355302711129236</v>
      </c>
      <c r="AK9" s="17">
        <v>0.32919594774989602</v>
      </c>
      <c r="AL9" s="17">
        <v>0.319385974400202</v>
      </c>
      <c r="AM9" s="17"/>
      <c r="AN9" s="17">
        <v>0.24334782324986801</v>
      </c>
      <c r="AO9" s="17">
        <v>0.268171541635224</v>
      </c>
      <c r="AP9" s="17">
        <v>0.35627092310633002</v>
      </c>
      <c r="AQ9" s="17">
        <v>0.43454234708748901</v>
      </c>
      <c r="AR9" s="17">
        <v>0.35501140492460398</v>
      </c>
      <c r="AS9" s="17"/>
      <c r="AT9" s="17">
        <v>0.31678932454458802</v>
      </c>
      <c r="AU9" s="17">
        <v>0.263258649464225</v>
      </c>
      <c r="AV9" s="17"/>
      <c r="AW9" s="17">
        <v>0.423915452913185</v>
      </c>
      <c r="AX9" s="17">
        <v>0.31143279931970103</v>
      </c>
      <c r="AY9" s="17">
        <v>0.210950426282763</v>
      </c>
    </row>
    <row r="10" spans="2:51">
      <c r="B10" s="18" t="s">
        <v>170</v>
      </c>
      <c r="C10" s="17">
        <v>0.25338478962429001</v>
      </c>
      <c r="D10" s="17">
        <v>0.31098447653598599</v>
      </c>
      <c r="E10" s="17">
        <v>0.199273700188877</v>
      </c>
      <c r="F10" s="17"/>
      <c r="G10" s="17">
        <v>0.271661499228318</v>
      </c>
      <c r="H10" s="17">
        <v>0.27343787781283901</v>
      </c>
      <c r="I10" s="17">
        <v>0.221023863740863</v>
      </c>
      <c r="J10" s="17">
        <v>0.210807861478845</v>
      </c>
      <c r="K10" s="17">
        <v>0.22521105522378301</v>
      </c>
      <c r="L10" s="17">
        <v>0.29903770952431702</v>
      </c>
      <c r="M10" s="17"/>
      <c r="N10" s="17">
        <v>0.312458492474256</v>
      </c>
      <c r="O10" s="17">
        <v>0.25599187009818902</v>
      </c>
      <c r="P10" s="17">
        <v>0.213711598725355</v>
      </c>
      <c r="Q10" s="17">
        <v>0.21978613814417999</v>
      </c>
      <c r="R10" s="17"/>
      <c r="S10" s="17">
        <v>0.30645673996364298</v>
      </c>
      <c r="T10" s="17">
        <v>0.25167789173937699</v>
      </c>
      <c r="U10" s="17">
        <v>0.279087844631979</v>
      </c>
      <c r="V10" s="17">
        <v>0.28629958985957199</v>
      </c>
      <c r="W10" s="17">
        <v>0.26043374392762503</v>
      </c>
      <c r="X10" s="17">
        <v>0.25475338823375698</v>
      </c>
      <c r="Y10" s="17">
        <v>0.22139471579786499</v>
      </c>
      <c r="Z10" s="17">
        <v>0.28554784870689898</v>
      </c>
      <c r="AA10" s="17">
        <v>0.18918531803510999</v>
      </c>
      <c r="AB10" s="17">
        <v>0.31680167774301998</v>
      </c>
      <c r="AC10" s="17">
        <v>0.13228510782215999</v>
      </c>
      <c r="AD10" s="17">
        <v>0.17600559235195801</v>
      </c>
      <c r="AE10" s="17"/>
      <c r="AF10" s="17">
        <v>0.23545513878243399</v>
      </c>
      <c r="AG10" s="17">
        <v>0.29636883711837197</v>
      </c>
      <c r="AH10" s="17">
        <v>0.177312215730039</v>
      </c>
      <c r="AI10" s="17"/>
      <c r="AJ10" s="17">
        <v>0.27943337728703099</v>
      </c>
      <c r="AK10" s="17">
        <v>0.25369280764650698</v>
      </c>
      <c r="AL10" s="17">
        <v>0.31048911147630798</v>
      </c>
      <c r="AM10" s="17"/>
      <c r="AN10" s="17">
        <v>0.19398561020073199</v>
      </c>
      <c r="AO10" s="17">
        <v>0.23331451660163699</v>
      </c>
      <c r="AP10" s="17">
        <v>0.290807708535055</v>
      </c>
      <c r="AQ10" s="17">
        <v>0.33755763642719</v>
      </c>
      <c r="AR10" s="17">
        <v>0.37916968893519298</v>
      </c>
      <c r="AS10" s="17"/>
      <c r="AT10" s="17">
        <v>0.25109627106794702</v>
      </c>
      <c r="AU10" s="17">
        <v>0.27653333084409898</v>
      </c>
      <c r="AV10" s="17"/>
      <c r="AW10" s="17">
        <v>0.341394984113291</v>
      </c>
      <c r="AX10" s="17">
        <v>0.231299107129779</v>
      </c>
      <c r="AY10" s="17">
        <v>0.17933485169968599</v>
      </c>
    </row>
    <row r="11" spans="2:51">
      <c r="B11" s="18" t="s">
        <v>172</v>
      </c>
      <c r="C11" s="17">
        <v>0.237819668071893</v>
      </c>
      <c r="D11" s="17">
        <v>0.19312136107955499</v>
      </c>
      <c r="E11" s="17">
        <v>0.277593179733919</v>
      </c>
      <c r="F11" s="17"/>
      <c r="G11" s="17">
        <v>0.30457867404244499</v>
      </c>
      <c r="H11" s="17">
        <v>0.25632185190690099</v>
      </c>
      <c r="I11" s="17">
        <v>0.23007718257162399</v>
      </c>
      <c r="J11" s="17">
        <v>0.24419733611844799</v>
      </c>
      <c r="K11" s="17">
        <v>0.20366186324209201</v>
      </c>
      <c r="L11" s="17">
        <v>0.21891746196053699</v>
      </c>
      <c r="M11" s="17"/>
      <c r="N11" s="17">
        <v>0.20609979607173501</v>
      </c>
      <c r="O11" s="17">
        <v>0.22590485666596</v>
      </c>
      <c r="P11" s="17">
        <v>0.26534985229164598</v>
      </c>
      <c r="Q11" s="17">
        <v>0.26350199178861999</v>
      </c>
      <c r="R11" s="17"/>
      <c r="S11" s="17">
        <v>0.11975428544877099</v>
      </c>
      <c r="T11" s="17">
        <v>0.28036503042842298</v>
      </c>
      <c r="U11" s="17">
        <v>0.22647574096894099</v>
      </c>
      <c r="V11" s="17">
        <v>0.25459351033655703</v>
      </c>
      <c r="W11" s="17">
        <v>0.27461623461763601</v>
      </c>
      <c r="X11" s="17">
        <v>0.223084103147799</v>
      </c>
      <c r="Y11" s="17">
        <v>0.26260605754101801</v>
      </c>
      <c r="Z11" s="17">
        <v>0.29901617766895799</v>
      </c>
      <c r="AA11" s="17">
        <v>0.24425821640106399</v>
      </c>
      <c r="AB11" s="17">
        <v>0.238527241029655</v>
      </c>
      <c r="AC11" s="17">
        <v>0.27096351984469202</v>
      </c>
      <c r="AD11" s="17">
        <v>0.23881209413672999</v>
      </c>
      <c r="AE11" s="17"/>
      <c r="AF11" s="17">
        <v>0.25341452957022798</v>
      </c>
      <c r="AG11" s="17">
        <v>0.20506200509946901</v>
      </c>
      <c r="AH11" s="17">
        <v>0.28857562633963801</v>
      </c>
      <c r="AI11" s="17"/>
      <c r="AJ11" s="17">
        <v>0.25050640893015103</v>
      </c>
      <c r="AK11" s="17">
        <v>0.25557701968656399</v>
      </c>
      <c r="AL11" s="17">
        <v>0.13933908592487099</v>
      </c>
      <c r="AM11" s="17"/>
      <c r="AN11" s="17">
        <v>0.24041904117824101</v>
      </c>
      <c r="AO11" s="17">
        <v>0.29482401694633298</v>
      </c>
      <c r="AP11" s="17">
        <v>0.20041922699774201</v>
      </c>
      <c r="AQ11" s="17">
        <v>0.17267468030751501</v>
      </c>
      <c r="AR11" s="17">
        <v>0.187488636705826</v>
      </c>
      <c r="AS11" s="17"/>
      <c r="AT11" s="17">
        <v>0.24111291330673701</v>
      </c>
      <c r="AU11" s="17">
        <v>0.20980922178373301</v>
      </c>
      <c r="AV11" s="17"/>
      <c r="AW11" s="17">
        <v>0.18670182954265299</v>
      </c>
      <c r="AX11" s="17">
        <v>0.22470077072655301</v>
      </c>
      <c r="AY11" s="17">
        <v>0.286637400164517</v>
      </c>
    </row>
    <row r="12" spans="2:51">
      <c r="B12" s="18" t="s">
        <v>168</v>
      </c>
      <c r="C12" s="17">
        <v>0.19180179154538099</v>
      </c>
      <c r="D12" s="17">
        <v>0.23282655822252901</v>
      </c>
      <c r="E12" s="17">
        <v>0.15360243365610199</v>
      </c>
      <c r="F12" s="17"/>
      <c r="G12" s="17">
        <v>0.19867209570838101</v>
      </c>
      <c r="H12" s="17">
        <v>0.18420318927877899</v>
      </c>
      <c r="I12" s="17">
        <v>0.21608709923195801</v>
      </c>
      <c r="J12" s="17">
        <v>0.124642036127738</v>
      </c>
      <c r="K12" s="17">
        <v>0.17951157637252901</v>
      </c>
      <c r="L12" s="17">
        <v>0.226440746785775</v>
      </c>
      <c r="M12" s="17"/>
      <c r="N12" s="17">
        <v>0.226783367375298</v>
      </c>
      <c r="O12" s="17">
        <v>0.171765649577302</v>
      </c>
      <c r="P12" s="17">
        <v>0.19167722998478101</v>
      </c>
      <c r="Q12" s="17">
        <v>0.17781832237786199</v>
      </c>
      <c r="R12" s="17"/>
      <c r="S12" s="17">
        <v>0.22977765137855999</v>
      </c>
      <c r="T12" s="17">
        <v>0.161843803116201</v>
      </c>
      <c r="U12" s="17">
        <v>0.151453722514548</v>
      </c>
      <c r="V12" s="17">
        <v>0.213475755451661</v>
      </c>
      <c r="W12" s="17">
        <v>0.16163551003941401</v>
      </c>
      <c r="X12" s="17">
        <v>0.18887589230819599</v>
      </c>
      <c r="Y12" s="17">
        <v>0.17896926977102401</v>
      </c>
      <c r="Z12" s="17">
        <v>0.179682153291678</v>
      </c>
      <c r="AA12" s="17">
        <v>0.17876571722364501</v>
      </c>
      <c r="AB12" s="17">
        <v>0.27853960046206799</v>
      </c>
      <c r="AC12" s="17">
        <v>0.17809836413372401</v>
      </c>
      <c r="AD12" s="17">
        <v>0.21156556012310701</v>
      </c>
      <c r="AE12" s="17"/>
      <c r="AF12" s="17">
        <v>0.17216302631866501</v>
      </c>
      <c r="AG12" s="17">
        <v>0.225405488574076</v>
      </c>
      <c r="AH12" s="17">
        <v>0.161482813656738</v>
      </c>
      <c r="AI12" s="17"/>
      <c r="AJ12" s="17">
        <v>0.212122219791582</v>
      </c>
      <c r="AK12" s="17">
        <v>0.190448119817825</v>
      </c>
      <c r="AL12" s="17">
        <v>0.263050545901092</v>
      </c>
      <c r="AM12" s="17"/>
      <c r="AN12" s="17">
        <v>0.14550273810422801</v>
      </c>
      <c r="AO12" s="17">
        <v>0.15040894036034499</v>
      </c>
      <c r="AP12" s="17">
        <v>0.21382331099317001</v>
      </c>
      <c r="AQ12" s="17">
        <v>0.26263394420043301</v>
      </c>
      <c r="AR12" s="17">
        <v>0.35980897167574399</v>
      </c>
      <c r="AS12" s="17"/>
      <c r="AT12" s="17">
        <v>0.19314733343235399</v>
      </c>
      <c r="AU12" s="17">
        <v>0.181447694072226</v>
      </c>
      <c r="AV12" s="17"/>
      <c r="AW12" s="17">
        <v>0.23470668581454601</v>
      </c>
      <c r="AX12" s="17">
        <v>0.244126283558253</v>
      </c>
      <c r="AY12" s="17">
        <v>0.141579303695929</v>
      </c>
    </row>
    <row r="13" spans="2:51">
      <c r="B13" s="18" t="s">
        <v>169</v>
      </c>
      <c r="C13" s="17">
        <v>0.180320217927985</v>
      </c>
      <c r="D13" s="17">
        <v>0.23664590242491901</v>
      </c>
      <c r="E13" s="17">
        <v>0.128463339292265</v>
      </c>
      <c r="F13" s="17"/>
      <c r="G13" s="17">
        <v>0.16181261111044801</v>
      </c>
      <c r="H13" s="17">
        <v>0.20144022839668799</v>
      </c>
      <c r="I13" s="17">
        <v>0.20233906779630101</v>
      </c>
      <c r="J13" s="17">
        <v>0.14038043192119701</v>
      </c>
      <c r="K13" s="17">
        <v>0.191093803649452</v>
      </c>
      <c r="L13" s="17">
        <v>0.175370656339743</v>
      </c>
      <c r="M13" s="17"/>
      <c r="N13" s="17">
        <v>0.23109768228386901</v>
      </c>
      <c r="O13" s="17">
        <v>0.167188267478563</v>
      </c>
      <c r="P13" s="17">
        <v>0.174226601639315</v>
      </c>
      <c r="Q13" s="17">
        <v>0.145944117182431</v>
      </c>
      <c r="R13" s="17"/>
      <c r="S13" s="17">
        <v>0.211579234134427</v>
      </c>
      <c r="T13" s="17">
        <v>0.17749276034459499</v>
      </c>
      <c r="U13" s="17">
        <v>0.13235428079971101</v>
      </c>
      <c r="V13" s="17">
        <v>0.14570454148232201</v>
      </c>
      <c r="W13" s="17">
        <v>0.207932827188122</v>
      </c>
      <c r="X13" s="17">
        <v>0.169236654018873</v>
      </c>
      <c r="Y13" s="17">
        <v>0.164375457388093</v>
      </c>
      <c r="Z13" s="17">
        <v>0.14733547691593299</v>
      </c>
      <c r="AA13" s="17">
        <v>0.16835103142288299</v>
      </c>
      <c r="AB13" s="17">
        <v>0.26636534897043701</v>
      </c>
      <c r="AC13" s="17">
        <v>0.15696144027616901</v>
      </c>
      <c r="AD13" s="17">
        <v>0.219190614221379</v>
      </c>
      <c r="AE13" s="17"/>
      <c r="AF13" s="17">
        <v>0.16369764600092099</v>
      </c>
      <c r="AG13" s="17">
        <v>0.223957257015508</v>
      </c>
      <c r="AH13" s="17">
        <v>0.12101860915437999</v>
      </c>
      <c r="AI13" s="17"/>
      <c r="AJ13" s="17">
        <v>0.19710005651875601</v>
      </c>
      <c r="AK13" s="17">
        <v>0.19281670254905001</v>
      </c>
      <c r="AL13" s="17">
        <v>0.23068792977289601</v>
      </c>
      <c r="AM13" s="17"/>
      <c r="AN13" s="17">
        <v>0.12726423540257301</v>
      </c>
      <c r="AO13" s="17">
        <v>0.17115467167811799</v>
      </c>
      <c r="AP13" s="17">
        <v>0.19477752119216299</v>
      </c>
      <c r="AQ13" s="17">
        <v>0.24254543084178901</v>
      </c>
      <c r="AR13" s="17">
        <v>0.33736753091618199</v>
      </c>
      <c r="AS13" s="17"/>
      <c r="AT13" s="17">
        <v>0.183417832404974</v>
      </c>
      <c r="AU13" s="17">
        <v>0.142110191965161</v>
      </c>
      <c r="AV13" s="17"/>
      <c r="AW13" s="17">
        <v>0.25449100054166801</v>
      </c>
      <c r="AX13" s="17">
        <v>0.19182588715908699</v>
      </c>
      <c r="AY13" s="17">
        <v>0.111172351484978</v>
      </c>
    </row>
    <row r="14" spans="2:51">
      <c r="B14" s="18" t="s">
        <v>171</v>
      </c>
      <c r="C14" s="17">
        <v>0.119901997391804</v>
      </c>
      <c r="D14" s="17">
        <v>0.15873907068258999</v>
      </c>
      <c r="E14" s="17">
        <v>8.5982704852388195E-2</v>
      </c>
      <c r="F14" s="17"/>
      <c r="G14" s="17">
        <v>0.152179512435384</v>
      </c>
      <c r="H14" s="17">
        <v>0.11262978331095699</v>
      </c>
      <c r="I14" s="17">
        <v>9.9945028437291306E-2</v>
      </c>
      <c r="J14" s="17">
        <v>6.9018834960304101E-2</v>
      </c>
      <c r="K14" s="17">
        <v>0.13043779789739299</v>
      </c>
      <c r="L14" s="17">
        <v>0.14937502018023699</v>
      </c>
      <c r="M14" s="17"/>
      <c r="N14" s="17">
        <v>0.14438970533295101</v>
      </c>
      <c r="O14" s="17">
        <v>0.10837507988242701</v>
      </c>
      <c r="P14" s="17">
        <v>0.13092258656890901</v>
      </c>
      <c r="Q14" s="17">
        <v>9.6247345424231495E-2</v>
      </c>
      <c r="R14" s="17"/>
      <c r="S14" s="17">
        <v>0.150707572940981</v>
      </c>
      <c r="T14" s="17">
        <v>0.132172447831229</v>
      </c>
      <c r="U14" s="17">
        <v>9.1718744518035897E-2</v>
      </c>
      <c r="V14" s="17">
        <v>0.13136231372785401</v>
      </c>
      <c r="W14" s="17">
        <v>0.116266045830801</v>
      </c>
      <c r="X14" s="17">
        <v>8.7939069407158899E-2</v>
      </c>
      <c r="Y14" s="17">
        <v>0.119899228852532</v>
      </c>
      <c r="Z14" s="17">
        <v>9.8438206396700506E-2</v>
      </c>
      <c r="AA14" s="17">
        <v>0.12554140721784399</v>
      </c>
      <c r="AB14" s="17">
        <v>0.119826832237112</v>
      </c>
      <c r="AC14" s="17">
        <v>8.9148364489360907E-2</v>
      </c>
      <c r="AD14" s="17">
        <v>0.13343516728854399</v>
      </c>
      <c r="AE14" s="17"/>
      <c r="AF14" s="17">
        <v>0.11774453454741</v>
      </c>
      <c r="AG14" s="17">
        <v>0.132191311638858</v>
      </c>
      <c r="AH14" s="17">
        <v>8.8889854729775994E-2</v>
      </c>
      <c r="AI14" s="17"/>
      <c r="AJ14" s="17">
        <v>0.16426871928634601</v>
      </c>
      <c r="AK14" s="17">
        <v>0.10657142241089</v>
      </c>
      <c r="AL14" s="17">
        <v>0.15113742759409499</v>
      </c>
      <c r="AM14" s="17"/>
      <c r="AN14" s="17">
        <v>9.9315901821282096E-2</v>
      </c>
      <c r="AO14" s="17">
        <v>0.113861274064922</v>
      </c>
      <c r="AP14" s="17">
        <v>0.130620543022514</v>
      </c>
      <c r="AQ14" s="17">
        <v>8.9053973493059796E-2</v>
      </c>
      <c r="AR14" s="17">
        <v>0.33751934212747398</v>
      </c>
      <c r="AS14" s="17"/>
      <c r="AT14" s="17">
        <v>0.121852827095462</v>
      </c>
      <c r="AU14" s="17">
        <v>0.10899404125040101</v>
      </c>
      <c r="AV14" s="17"/>
      <c r="AW14" s="17">
        <v>0.144953956425763</v>
      </c>
      <c r="AX14" s="17">
        <v>0.15284682982688499</v>
      </c>
      <c r="AY14" s="17">
        <v>9.0041690387197199E-2</v>
      </c>
    </row>
    <row r="15" spans="2:51">
      <c r="B15" s="18" t="s">
        <v>174</v>
      </c>
      <c r="C15" s="17">
        <v>0.11312919593807801</v>
      </c>
      <c r="D15" s="17">
        <v>6.2747835426779003E-2</v>
      </c>
      <c r="E15" s="17">
        <v>0.15833681528921101</v>
      </c>
      <c r="F15" s="17"/>
      <c r="G15" s="17">
        <v>0.103004563525969</v>
      </c>
      <c r="H15" s="17">
        <v>0.112606103566398</v>
      </c>
      <c r="I15" s="17">
        <v>0.12712868151402501</v>
      </c>
      <c r="J15" s="17">
        <v>0.120317144217213</v>
      </c>
      <c r="K15" s="17">
        <v>0.100164217425585</v>
      </c>
      <c r="L15" s="17">
        <v>0.112172653419653</v>
      </c>
      <c r="M15" s="17"/>
      <c r="N15" s="17">
        <v>8.1401301302853696E-2</v>
      </c>
      <c r="O15" s="17">
        <v>0.120318773323575</v>
      </c>
      <c r="P15" s="17">
        <v>0.119573656170336</v>
      </c>
      <c r="Q15" s="17">
        <v>0.132340574213171</v>
      </c>
      <c r="R15" s="17"/>
      <c r="S15" s="17">
        <v>6.0128453034732299E-2</v>
      </c>
      <c r="T15" s="17">
        <v>0.11483108985356801</v>
      </c>
      <c r="U15" s="17">
        <v>0.14042744194023399</v>
      </c>
      <c r="V15" s="17">
        <v>0.13352005068654499</v>
      </c>
      <c r="W15" s="17">
        <v>0.12935277082935001</v>
      </c>
      <c r="X15" s="17">
        <v>0.13007108175721099</v>
      </c>
      <c r="Y15" s="17">
        <v>0.135441873100592</v>
      </c>
      <c r="Z15" s="17">
        <v>0.13002976259653201</v>
      </c>
      <c r="AA15" s="17">
        <v>0.139212279285054</v>
      </c>
      <c r="AB15" s="17">
        <v>8.5056725282269305E-2</v>
      </c>
      <c r="AC15" s="17">
        <v>7.5506458824498496E-2</v>
      </c>
      <c r="AD15" s="17">
        <v>4.8602016075734299E-2</v>
      </c>
      <c r="AE15" s="17"/>
      <c r="AF15" s="17">
        <v>0.13000173620830199</v>
      </c>
      <c r="AG15" s="17">
        <v>8.9567087818066202E-2</v>
      </c>
      <c r="AH15" s="17">
        <v>0.142930874912856</v>
      </c>
      <c r="AI15" s="17"/>
      <c r="AJ15" s="17">
        <v>0.102564655888357</v>
      </c>
      <c r="AK15" s="17">
        <v>0.105177043068424</v>
      </c>
      <c r="AL15" s="17">
        <v>0.100366087054837</v>
      </c>
      <c r="AM15" s="17"/>
      <c r="AN15" s="17">
        <v>0.13597434077746601</v>
      </c>
      <c r="AO15" s="17">
        <v>0.14535246497217</v>
      </c>
      <c r="AP15" s="17">
        <v>6.7902591322024197E-2</v>
      </c>
      <c r="AQ15" s="17">
        <v>0.100799054067401</v>
      </c>
      <c r="AR15" s="17">
        <v>4.1036005451379198E-2</v>
      </c>
      <c r="AS15" s="17"/>
      <c r="AT15" s="17">
        <v>0.113126782703708</v>
      </c>
      <c r="AU15" s="17">
        <v>0.1167396490391</v>
      </c>
      <c r="AV15" s="17"/>
      <c r="AW15" s="17">
        <v>6.4646034796180904E-2</v>
      </c>
      <c r="AX15" s="17">
        <v>0.13706865369511401</v>
      </c>
      <c r="AY15" s="17">
        <v>0.15128651390980799</v>
      </c>
    </row>
    <row r="16" spans="2:51">
      <c r="B16" s="18" t="s">
        <v>175</v>
      </c>
      <c r="C16" s="17">
        <v>9.7513068226576502E-2</v>
      </c>
      <c r="D16" s="17">
        <v>7.8065580052301201E-2</v>
      </c>
      <c r="E16" s="17">
        <v>0.11520682147342801</v>
      </c>
      <c r="F16" s="17"/>
      <c r="G16" s="17">
        <v>0.10358073606467</v>
      </c>
      <c r="H16" s="17">
        <v>0.112908699057606</v>
      </c>
      <c r="I16" s="17">
        <v>9.8409146550617804E-2</v>
      </c>
      <c r="J16" s="17">
        <v>0.107172481288081</v>
      </c>
      <c r="K16" s="17">
        <v>0.100986330438573</v>
      </c>
      <c r="L16" s="17">
        <v>7.4899596228478998E-2</v>
      </c>
      <c r="M16" s="17"/>
      <c r="N16" s="17">
        <v>8.3455547522499507E-2</v>
      </c>
      <c r="O16" s="17">
        <v>9.9864857123315401E-2</v>
      </c>
      <c r="P16" s="17">
        <v>0.105300824675037</v>
      </c>
      <c r="Q16" s="17">
        <v>0.10492652919645599</v>
      </c>
      <c r="R16" s="17"/>
      <c r="S16" s="17">
        <v>5.9475854164551999E-2</v>
      </c>
      <c r="T16" s="17">
        <v>8.9408779508833497E-2</v>
      </c>
      <c r="U16" s="17">
        <v>0.102936479404799</v>
      </c>
      <c r="V16" s="17">
        <v>7.4755487616157107E-2</v>
      </c>
      <c r="W16" s="17">
        <v>8.0115933314654802E-2</v>
      </c>
      <c r="X16" s="17">
        <v>0.12589577379723399</v>
      </c>
      <c r="Y16" s="17">
        <v>9.44832971604532E-2</v>
      </c>
      <c r="Z16" s="17">
        <v>9.0419844738935606E-2</v>
      </c>
      <c r="AA16" s="17">
        <v>0.134261767709352</v>
      </c>
      <c r="AB16" s="17">
        <v>8.2217668417067305E-2</v>
      </c>
      <c r="AC16" s="17">
        <v>0.169776668778752</v>
      </c>
      <c r="AD16" s="17">
        <v>0.105926256142996</v>
      </c>
      <c r="AE16" s="17"/>
      <c r="AF16" s="17">
        <v>0.113536343794363</v>
      </c>
      <c r="AG16" s="17">
        <v>8.5375099268595198E-2</v>
      </c>
      <c r="AH16" s="17">
        <v>0.100521691164802</v>
      </c>
      <c r="AI16" s="17"/>
      <c r="AJ16" s="17">
        <v>9.6479974421895695E-2</v>
      </c>
      <c r="AK16" s="17">
        <v>0.100583279984392</v>
      </c>
      <c r="AL16" s="17">
        <v>8.4656909533468896E-2</v>
      </c>
      <c r="AM16" s="17"/>
      <c r="AN16" s="17">
        <v>9.9455299961106094E-2</v>
      </c>
      <c r="AO16" s="17">
        <v>0.12618135205818101</v>
      </c>
      <c r="AP16" s="17">
        <v>8.1853111223889705E-2</v>
      </c>
      <c r="AQ16" s="17">
        <v>6.6347209133399698E-2</v>
      </c>
      <c r="AR16" s="17">
        <v>3.8564813781174802E-2</v>
      </c>
      <c r="AS16" s="17"/>
      <c r="AT16" s="17">
        <v>9.9310602417186006E-2</v>
      </c>
      <c r="AU16" s="17">
        <v>8.6575174500871405E-2</v>
      </c>
      <c r="AV16" s="17"/>
      <c r="AW16" s="17">
        <v>7.5126491619719696E-2</v>
      </c>
      <c r="AX16" s="17">
        <v>0.124433578618731</v>
      </c>
      <c r="AY16" s="17">
        <v>0.111579973660055</v>
      </c>
    </row>
    <row r="17" spans="2:51">
      <c r="B17" s="18" t="s">
        <v>173</v>
      </c>
      <c r="C17" s="17">
        <v>6.9311469233603207E-2</v>
      </c>
      <c r="D17" s="17">
        <v>8.4423788154230794E-2</v>
      </c>
      <c r="E17" s="17">
        <v>5.4679098223987997E-2</v>
      </c>
      <c r="F17" s="17"/>
      <c r="G17" s="17">
        <v>9.5781124457758604E-2</v>
      </c>
      <c r="H17" s="17">
        <v>8.9432285860522903E-2</v>
      </c>
      <c r="I17" s="17">
        <v>5.4255773711333097E-2</v>
      </c>
      <c r="J17" s="17">
        <v>5.5296067580063897E-2</v>
      </c>
      <c r="K17" s="17">
        <v>6.3229323786984204E-2</v>
      </c>
      <c r="L17" s="17">
        <v>6.6563079622007706E-2</v>
      </c>
      <c r="M17" s="17"/>
      <c r="N17" s="17">
        <v>8.9756891488948207E-2</v>
      </c>
      <c r="O17" s="17">
        <v>7.2237028188480198E-2</v>
      </c>
      <c r="P17" s="17">
        <v>6.8850424748697098E-2</v>
      </c>
      <c r="Q17" s="17">
        <v>4.4292257762005502E-2</v>
      </c>
      <c r="R17" s="17"/>
      <c r="S17" s="17">
        <v>8.4127295106370306E-2</v>
      </c>
      <c r="T17" s="17">
        <v>7.2401067967763397E-2</v>
      </c>
      <c r="U17" s="17">
        <v>8.1380772124406003E-2</v>
      </c>
      <c r="V17" s="17">
        <v>6.9695861469369305E-2</v>
      </c>
      <c r="W17" s="17">
        <v>9.4216597452704803E-2</v>
      </c>
      <c r="X17" s="17">
        <v>4.8606743260368103E-2</v>
      </c>
      <c r="Y17" s="17">
        <v>3.6410712780617797E-2</v>
      </c>
      <c r="Z17" s="17">
        <v>7.0042529915430293E-2</v>
      </c>
      <c r="AA17" s="17">
        <v>6.4166150200303404E-2</v>
      </c>
      <c r="AB17" s="17">
        <v>7.6907016814297097E-2</v>
      </c>
      <c r="AC17" s="17">
        <v>5.3516348866782998E-2</v>
      </c>
      <c r="AD17" s="17">
        <v>7.7168225381146399E-2</v>
      </c>
      <c r="AE17" s="17"/>
      <c r="AF17" s="17">
        <v>5.8791367770074598E-2</v>
      </c>
      <c r="AG17" s="17">
        <v>8.4985314452177801E-2</v>
      </c>
      <c r="AH17" s="17">
        <v>5.1100837378003E-2</v>
      </c>
      <c r="AI17" s="17"/>
      <c r="AJ17" s="17">
        <v>6.65133602696064E-2</v>
      </c>
      <c r="AK17" s="17">
        <v>7.6131668642142103E-2</v>
      </c>
      <c r="AL17" s="17">
        <v>9.4650961181010101E-2</v>
      </c>
      <c r="AM17" s="17"/>
      <c r="AN17" s="17">
        <v>6.0352429572112697E-2</v>
      </c>
      <c r="AO17" s="17">
        <v>6.9991633244886303E-2</v>
      </c>
      <c r="AP17" s="17">
        <v>8.3383525004552497E-2</v>
      </c>
      <c r="AQ17" s="17">
        <v>6.4475070399606593E-2</v>
      </c>
      <c r="AR17" s="17">
        <v>0.19171481377556601</v>
      </c>
      <c r="AS17" s="17"/>
      <c r="AT17" s="17">
        <v>6.7952107269010104E-2</v>
      </c>
      <c r="AU17" s="17">
        <v>8.7369504674031498E-2</v>
      </c>
      <c r="AV17" s="17"/>
      <c r="AW17" s="17">
        <v>8.1384917404609194E-2</v>
      </c>
      <c r="AX17" s="17">
        <v>8.1508435026803105E-2</v>
      </c>
      <c r="AY17" s="17">
        <v>5.57445623258154E-2</v>
      </c>
    </row>
    <row r="18" spans="2:51">
      <c r="B18" s="18" t="s">
        <v>176</v>
      </c>
      <c r="C18" s="17">
        <v>6.3084950369164602E-2</v>
      </c>
      <c r="D18" s="17">
        <v>5.5775209976437402E-2</v>
      </c>
      <c r="E18" s="17">
        <v>6.9381810143765502E-2</v>
      </c>
      <c r="F18" s="17"/>
      <c r="G18" s="17">
        <v>5.8658268337427301E-2</v>
      </c>
      <c r="H18" s="17">
        <v>6.01389620332132E-2</v>
      </c>
      <c r="I18" s="17">
        <v>7.7254302450237303E-2</v>
      </c>
      <c r="J18" s="17">
        <v>7.5486956115661002E-2</v>
      </c>
      <c r="K18" s="17">
        <v>7.4769296980805505E-2</v>
      </c>
      <c r="L18" s="17">
        <v>4.1623211448322997E-2</v>
      </c>
      <c r="M18" s="17"/>
      <c r="N18" s="17">
        <v>7.1052943785335998E-2</v>
      </c>
      <c r="O18" s="17">
        <v>6.4207484792730196E-2</v>
      </c>
      <c r="P18" s="17">
        <v>3.6694272766371702E-2</v>
      </c>
      <c r="Q18" s="17">
        <v>7.3805197300214398E-2</v>
      </c>
      <c r="R18" s="17"/>
      <c r="S18" s="17">
        <v>8.1922982942076505E-2</v>
      </c>
      <c r="T18" s="17">
        <v>4.1239407525428699E-2</v>
      </c>
      <c r="U18" s="17">
        <v>6.4295751626892203E-2</v>
      </c>
      <c r="V18" s="17">
        <v>5.1893228462489498E-2</v>
      </c>
      <c r="W18" s="17">
        <v>7.6277439262458405E-2</v>
      </c>
      <c r="X18" s="17">
        <v>5.1483194765617801E-2</v>
      </c>
      <c r="Y18" s="17">
        <v>5.6957561288110699E-2</v>
      </c>
      <c r="Z18" s="17">
        <v>3.1075879046835501E-2</v>
      </c>
      <c r="AA18" s="17">
        <v>8.2871156519395806E-2</v>
      </c>
      <c r="AB18" s="17">
        <v>7.5142029019381107E-2</v>
      </c>
      <c r="AC18" s="17">
        <v>6.9579876025128898E-2</v>
      </c>
      <c r="AD18" s="17">
        <v>6.3164777564272995E-2</v>
      </c>
      <c r="AE18" s="17"/>
      <c r="AF18" s="17">
        <v>6.4427247637270701E-2</v>
      </c>
      <c r="AG18" s="17">
        <v>6.0828401590565399E-2</v>
      </c>
      <c r="AH18" s="17">
        <v>6.8252644137694399E-2</v>
      </c>
      <c r="AI18" s="17"/>
      <c r="AJ18" s="17">
        <v>4.5454698172422703E-2</v>
      </c>
      <c r="AK18" s="17">
        <v>6.6112775141134505E-2</v>
      </c>
      <c r="AL18" s="17">
        <v>6.4050948444356104E-2</v>
      </c>
      <c r="AM18" s="17"/>
      <c r="AN18" s="17">
        <v>6.6079251862337401E-2</v>
      </c>
      <c r="AO18" s="17">
        <v>4.4880873333979103E-2</v>
      </c>
      <c r="AP18" s="17">
        <v>6.6381179197586307E-2</v>
      </c>
      <c r="AQ18" s="17">
        <v>5.5145263217039699E-2</v>
      </c>
      <c r="AR18" s="17">
        <v>0.16153753593665501</v>
      </c>
      <c r="AS18" s="17"/>
      <c r="AT18" s="17">
        <v>6.4512543595920097E-2</v>
      </c>
      <c r="AU18" s="17">
        <v>4.92767502466138E-2</v>
      </c>
      <c r="AV18" s="17"/>
      <c r="AW18" s="17">
        <v>6.3947901355953199E-2</v>
      </c>
      <c r="AX18" s="17">
        <v>8.1941904260490001E-2</v>
      </c>
      <c r="AY18" s="17">
        <v>5.8089206858812803E-2</v>
      </c>
    </row>
    <row r="19" spans="2:51">
      <c r="B19" s="18" t="s">
        <v>180</v>
      </c>
      <c r="C19" s="17">
        <v>5.0589950106196303E-2</v>
      </c>
      <c r="D19" s="17">
        <v>3.9274405606289801E-2</v>
      </c>
      <c r="E19" s="17">
        <v>6.0383959717850801E-2</v>
      </c>
      <c r="F19" s="17"/>
      <c r="G19" s="17">
        <v>6.60682944413572E-2</v>
      </c>
      <c r="H19" s="17">
        <v>5.32506631391843E-2</v>
      </c>
      <c r="I19" s="17">
        <v>4.9040828918966897E-2</v>
      </c>
      <c r="J19" s="17">
        <v>7.8325350197658197E-2</v>
      </c>
      <c r="K19" s="17">
        <v>4.10358084152554E-2</v>
      </c>
      <c r="L19" s="17">
        <v>3.2038635954148097E-2</v>
      </c>
      <c r="M19" s="17"/>
      <c r="N19" s="17">
        <v>4.3771445120125298E-2</v>
      </c>
      <c r="O19" s="17">
        <v>5.2184439628945298E-2</v>
      </c>
      <c r="P19" s="17">
        <v>7.09308954200982E-2</v>
      </c>
      <c r="Q19" s="17">
        <v>4.00375247065652E-2</v>
      </c>
      <c r="R19" s="17"/>
      <c r="S19" s="17">
        <v>2.7111225558790999E-2</v>
      </c>
      <c r="T19" s="17">
        <v>2.87268753420858E-2</v>
      </c>
      <c r="U19" s="17">
        <v>6.0234104157349699E-2</v>
      </c>
      <c r="V19" s="17">
        <v>3.6172859432082198E-2</v>
      </c>
      <c r="W19" s="17">
        <v>5.5013972764184099E-2</v>
      </c>
      <c r="X19" s="17">
        <v>5.8933059530674098E-2</v>
      </c>
      <c r="Y19" s="17">
        <v>6.5599723304865007E-2</v>
      </c>
      <c r="Z19" s="17">
        <v>4.4083443007688003E-2</v>
      </c>
      <c r="AA19" s="17">
        <v>7.6586810403605293E-2</v>
      </c>
      <c r="AB19" s="17">
        <v>6.6341998094489901E-2</v>
      </c>
      <c r="AC19" s="17">
        <v>8.7764406433822106E-2</v>
      </c>
      <c r="AD19" s="17">
        <v>0</v>
      </c>
      <c r="AE19" s="17"/>
      <c r="AF19" s="17">
        <v>5.6043604589353799E-2</v>
      </c>
      <c r="AG19" s="17">
        <v>5.0410271996745797E-2</v>
      </c>
      <c r="AH19" s="17">
        <v>3.89244153860148E-2</v>
      </c>
      <c r="AI19" s="17"/>
      <c r="AJ19" s="17">
        <v>4.8332659957661499E-2</v>
      </c>
      <c r="AK19" s="17">
        <v>5.66938217628613E-2</v>
      </c>
      <c r="AL19" s="17">
        <v>7.0599739574588094E-2</v>
      </c>
      <c r="AM19" s="17"/>
      <c r="AN19" s="17">
        <v>4.1847352576714202E-2</v>
      </c>
      <c r="AO19" s="17">
        <v>5.7968264047389598E-2</v>
      </c>
      <c r="AP19" s="17">
        <v>3.6008798833189103E-2</v>
      </c>
      <c r="AQ19" s="17">
        <v>6.8284394531479095E-2</v>
      </c>
      <c r="AR19" s="17">
        <v>4.9852309405765599E-2</v>
      </c>
      <c r="AS19" s="17"/>
      <c r="AT19" s="17">
        <v>5.0207964285762401E-2</v>
      </c>
      <c r="AU19" s="17">
        <v>5.7792786135964599E-2</v>
      </c>
      <c r="AV19" s="17"/>
      <c r="AW19" s="17">
        <v>4.2951765636540198E-2</v>
      </c>
      <c r="AX19" s="17">
        <v>9.1488031444923498E-2</v>
      </c>
      <c r="AY19" s="17">
        <v>4.8290447058549402E-2</v>
      </c>
    </row>
    <row r="20" spans="2:51">
      <c r="B20" s="18" t="s">
        <v>178</v>
      </c>
      <c r="C20" s="17">
        <v>4.6364703736661302E-2</v>
      </c>
      <c r="D20" s="17">
        <v>5.5351690285329401E-2</v>
      </c>
      <c r="E20" s="17">
        <v>3.77461638739248E-2</v>
      </c>
      <c r="F20" s="17"/>
      <c r="G20" s="17">
        <v>6.2193814061297897E-2</v>
      </c>
      <c r="H20" s="17">
        <v>8.0636231139118095E-2</v>
      </c>
      <c r="I20" s="17">
        <v>6.2455274023264597E-2</v>
      </c>
      <c r="J20" s="17">
        <v>4.4867631900212701E-2</v>
      </c>
      <c r="K20" s="17">
        <v>2.6413676529203199E-2</v>
      </c>
      <c r="L20" s="17">
        <v>1.7465319136970501E-2</v>
      </c>
      <c r="M20" s="17"/>
      <c r="N20" s="17">
        <v>5.0404658071540098E-2</v>
      </c>
      <c r="O20" s="17">
        <v>4.3521532685748703E-2</v>
      </c>
      <c r="P20" s="17">
        <v>5.490306558527E-2</v>
      </c>
      <c r="Q20" s="17">
        <v>3.6347611946414102E-2</v>
      </c>
      <c r="R20" s="17"/>
      <c r="S20" s="17">
        <v>6.8438527564872995E-2</v>
      </c>
      <c r="T20" s="17">
        <v>5.4527923216022997E-2</v>
      </c>
      <c r="U20" s="17">
        <v>3.6250127581738699E-2</v>
      </c>
      <c r="V20" s="17">
        <v>3.5634467431016302E-2</v>
      </c>
      <c r="W20" s="17">
        <v>3.7553762608627798E-2</v>
      </c>
      <c r="X20" s="17">
        <v>4.0794878545845598E-2</v>
      </c>
      <c r="Y20" s="17">
        <v>2.6194720579115802E-2</v>
      </c>
      <c r="Z20" s="17">
        <v>1.8046744409927401E-2</v>
      </c>
      <c r="AA20" s="17">
        <v>4.6764702787212599E-2</v>
      </c>
      <c r="AB20" s="17">
        <v>7.0152274767240896E-2</v>
      </c>
      <c r="AC20" s="17">
        <v>2.2195092979215798E-2</v>
      </c>
      <c r="AD20" s="17">
        <v>8.0209277815332297E-2</v>
      </c>
      <c r="AE20" s="17"/>
      <c r="AF20" s="17">
        <v>4.28625721664051E-2</v>
      </c>
      <c r="AG20" s="17">
        <v>3.48232230617425E-2</v>
      </c>
      <c r="AH20" s="17">
        <v>6.8008307640475302E-2</v>
      </c>
      <c r="AI20" s="17"/>
      <c r="AJ20" s="17">
        <v>3.0439512853042298E-2</v>
      </c>
      <c r="AK20" s="17">
        <v>5.3291812197728702E-2</v>
      </c>
      <c r="AL20" s="17">
        <v>5.0707610801493601E-2</v>
      </c>
      <c r="AM20" s="17"/>
      <c r="AN20" s="17">
        <v>5.0735317633525803E-2</v>
      </c>
      <c r="AO20" s="17">
        <v>5.3266127282473798E-2</v>
      </c>
      <c r="AP20" s="17">
        <v>4.0811344838518303E-2</v>
      </c>
      <c r="AQ20" s="17">
        <v>4.25037991405686E-2</v>
      </c>
      <c r="AR20" s="17">
        <v>4.9852309405765599E-2</v>
      </c>
      <c r="AS20" s="17"/>
      <c r="AT20" s="17">
        <v>4.0996143152990702E-2</v>
      </c>
      <c r="AU20" s="17">
        <v>9.3880883672647603E-2</v>
      </c>
      <c r="AV20" s="17"/>
      <c r="AW20" s="17">
        <v>3.4990922109664001E-2</v>
      </c>
      <c r="AX20" s="17">
        <v>3.2215889051779301E-2</v>
      </c>
      <c r="AY20" s="17">
        <v>5.9740550710579397E-2</v>
      </c>
    </row>
    <row r="21" spans="2:51">
      <c r="B21" s="18" t="s">
        <v>177</v>
      </c>
      <c r="C21" s="17">
        <v>2.8865266586119102E-2</v>
      </c>
      <c r="D21" s="17">
        <v>3.8399651640532002E-2</v>
      </c>
      <c r="E21" s="17">
        <v>2.0531867358134E-2</v>
      </c>
      <c r="F21" s="17"/>
      <c r="G21" s="17">
        <v>5.2688463174875001E-2</v>
      </c>
      <c r="H21" s="17">
        <v>4.0930280851078797E-2</v>
      </c>
      <c r="I21" s="17">
        <v>2.2854826122810899E-2</v>
      </c>
      <c r="J21" s="17">
        <v>2.5643275104768701E-2</v>
      </c>
      <c r="K21" s="17">
        <v>2.9603830314848801E-2</v>
      </c>
      <c r="L21" s="17">
        <v>1.5382853070417301E-2</v>
      </c>
      <c r="M21" s="17"/>
      <c r="N21" s="17">
        <v>2.7216964380651E-2</v>
      </c>
      <c r="O21" s="17">
        <v>3.1168615232921401E-2</v>
      </c>
      <c r="P21" s="17">
        <v>2.4387599932033901E-2</v>
      </c>
      <c r="Q21" s="17">
        <v>3.2658325214348E-2</v>
      </c>
      <c r="R21" s="17"/>
      <c r="S21" s="17">
        <v>4.06475326352983E-2</v>
      </c>
      <c r="T21" s="17">
        <v>2.5766668176394201E-2</v>
      </c>
      <c r="U21" s="17">
        <v>2.18506171389839E-2</v>
      </c>
      <c r="V21" s="17">
        <v>1.9251770188618299E-2</v>
      </c>
      <c r="W21" s="17">
        <v>4.1041792127625001E-2</v>
      </c>
      <c r="X21" s="17">
        <v>1.9283794756486301E-2</v>
      </c>
      <c r="Y21" s="17">
        <v>3.06119254301008E-2</v>
      </c>
      <c r="Z21" s="17">
        <v>2.7104185620306601E-2</v>
      </c>
      <c r="AA21" s="17">
        <v>2.7381178175795499E-2</v>
      </c>
      <c r="AB21" s="17">
        <v>3.9492649820179603E-2</v>
      </c>
      <c r="AC21" s="17">
        <v>1.56531167978738E-2</v>
      </c>
      <c r="AD21" s="17">
        <v>3.8953011641414598E-2</v>
      </c>
      <c r="AE21" s="17"/>
      <c r="AF21" s="17">
        <v>2.0367224194105998E-2</v>
      </c>
      <c r="AG21" s="17">
        <v>2.8747958242625101E-2</v>
      </c>
      <c r="AH21" s="17">
        <v>4.1165489778140898E-2</v>
      </c>
      <c r="AI21" s="17"/>
      <c r="AJ21" s="17">
        <v>3.3038564662488799E-2</v>
      </c>
      <c r="AK21" s="17">
        <v>3.3428011618290399E-2</v>
      </c>
      <c r="AL21" s="17">
        <v>4.0866958667668402E-2</v>
      </c>
      <c r="AM21" s="17"/>
      <c r="AN21" s="17">
        <v>2.5343784629237899E-2</v>
      </c>
      <c r="AO21" s="17">
        <v>2.81405207917623E-2</v>
      </c>
      <c r="AP21" s="17">
        <v>2.5162308374023199E-2</v>
      </c>
      <c r="AQ21" s="17">
        <v>4.1935866499129497E-2</v>
      </c>
      <c r="AR21" s="17">
        <v>0</v>
      </c>
      <c r="AS21" s="17"/>
      <c r="AT21" s="17">
        <v>2.5537888115720098E-2</v>
      </c>
      <c r="AU21" s="17">
        <v>5.51887213765066E-2</v>
      </c>
      <c r="AV21" s="17"/>
      <c r="AW21" s="17">
        <v>2.4675785229186498E-2</v>
      </c>
      <c r="AX21" s="17">
        <v>5.11916622376936E-2</v>
      </c>
      <c r="AY21" s="17">
        <v>2.7627706475606102E-2</v>
      </c>
    </row>
    <row r="22" spans="2:51">
      <c r="B22" s="18" t="s">
        <v>179</v>
      </c>
      <c r="C22" s="17">
        <v>1.8432431921057899E-2</v>
      </c>
      <c r="D22" s="17">
        <v>2.4340950985736701E-2</v>
      </c>
      <c r="E22" s="17">
        <v>1.32741995611008E-2</v>
      </c>
      <c r="F22" s="17"/>
      <c r="G22" s="17">
        <v>1.3355455598672799E-2</v>
      </c>
      <c r="H22" s="17">
        <v>3.0596883264742102E-2</v>
      </c>
      <c r="I22" s="17">
        <v>2.4338416738812901E-2</v>
      </c>
      <c r="J22" s="17">
        <v>2.2298626274707301E-2</v>
      </c>
      <c r="K22" s="17">
        <v>5.6934197332411804E-3</v>
      </c>
      <c r="L22" s="17">
        <v>1.3860584734234601E-2</v>
      </c>
      <c r="M22" s="17"/>
      <c r="N22" s="17">
        <v>1.85246682387472E-2</v>
      </c>
      <c r="O22" s="17">
        <v>1.7152779858554498E-2</v>
      </c>
      <c r="P22" s="17">
        <v>2.39099489315827E-2</v>
      </c>
      <c r="Q22" s="17">
        <v>1.5970789432615099E-2</v>
      </c>
      <c r="R22" s="17"/>
      <c r="S22" s="17">
        <v>2.5615367510435701E-2</v>
      </c>
      <c r="T22" s="17">
        <v>1.18420756128361E-2</v>
      </c>
      <c r="U22" s="17">
        <v>1.95533411029187E-2</v>
      </c>
      <c r="V22" s="17">
        <v>1.87224863306319E-2</v>
      </c>
      <c r="W22" s="17">
        <v>4.4538899385957398E-2</v>
      </c>
      <c r="X22" s="17">
        <v>5.20502332843627E-3</v>
      </c>
      <c r="Y22" s="17">
        <v>1.2955496770670601E-2</v>
      </c>
      <c r="Z22" s="17">
        <v>1.2220778287629E-2</v>
      </c>
      <c r="AA22" s="17">
        <v>1.6525951852508901E-2</v>
      </c>
      <c r="AB22" s="17">
        <v>2.4965944150538402E-2</v>
      </c>
      <c r="AC22" s="17">
        <v>2.34011235685763E-2</v>
      </c>
      <c r="AD22" s="17">
        <v>0</v>
      </c>
      <c r="AE22" s="17"/>
      <c r="AF22" s="17">
        <v>1.52571347517284E-2</v>
      </c>
      <c r="AG22" s="17">
        <v>1.7676740248013498E-2</v>
      </c>
      <c r="AH22" s="17">
        <v>3.1238350533303899E-2</v>
      </c>
      <c r="AI22" s="17"/>
      <c r="AJ22" s="17">
        <v>1.36099990403573E-2</v>
      </c>
      <c r="AK22" s="17">
        <v>1.33494279609193E-2</v>
      </c>
      <c r="AL22" s="17">
        <v>4.6948491981640902E-2</v>
      </c>
      <c r="AM22" s="17"/>
      <c r="AN22" s="17">
        <v>1.3189368401329501E-2</v>
      </c>
      <c r="AO22" s="17">
        <v>1.5746015205208599E-2</v>
      </c>
      <c r="AP22" s="17">
        <v>1.93878318925528E-2</v>
      </c>
      <c r="AQ22" s="17">
        <v>2.9384449755197599E-2</v>
      </c>
      <c r="AR22" s="17">
        <v>4.1036005451379198E-2</v>
      </c>
      <c r="AS22" s="17"/>
      <c r="AT22" s="17">
        <v>1.80079801496487E-2</v>
      </c>
      <c r="AU22" s="17">
        <v>2.3851363242648201E-2</v>
      </c>
      <c r="AV22" s="17"/>
      <c r="AW22" s="17">
        <v>1.6951545987648101E-2</v>
      </c>
      <c r="AX22" s="17">
        <v>2.6503918203998899E-2</v>
      </c>
      <c r="AY22" s="17">
        <v>1.7954775095981399E-2</v>
      </c>
    </row>
    <row r="23" spans="2:51">
      <c r="B23" s="18" t="s">
        <v>119</v>
      </c>
      <c r="C23" s="19">
        <v>0.14367618549929501</v>
      </c>
      <c r="D23" s="19">
        <v>0.114116857894673</v>
      </c>
      <c r="E23" s="19">
        <v>0.171271040477879</v>
      </c>
      <c r="F23" s="19"/>
      <c r="G23" s="19">
        <v>0.167192161312187</v>
      </c>
      <c r="H23" s="19">
        <v>0.13737952406801399</v>
      </c>
      <c r="I23" s="19">
        <v>0.14841292993619101</v>
      </c>
      <c r="J23" s="19">
        <v>0.179793963346148</v>
      </c>
      <c r="K23" s="19">
        <v>0.14971651098098099</v>
      </c>
      <c r="L23" s="19">
        <v>0.10789441301811201</v>
      </c>
      <c r="M23" s="19"/>
      <c r="N23" s="19">
        <v>0.100860170533073</v>
      </c>
      <c r="O23" s="19">
        <v>0.148550865073933</v>
      </c>
      <c r="P23" s="19">
        <v>0.14008607925005201</v>
      </c>
      <c r="Q23" s="19">
        <v>0.18048540211071601</v>
      </c>
      <c r="R23" s="19"/>
      <c r="S23" s="19">
        <v>0.16525866172103801</v>
      </c>
      <c r="T23" s="19">
        <v>0.14269449811843199</v>
      </c>
      <c r="U23" s="19">
        <v>0.16176886326647499</v>
      </c>
      <c r="V23" s="19">
        <v>0.14256327460652399</v>
      </c>
      <c r="W23" s="19">
        <v>0.13406271814512899</v>
      </c>
      <c r="X23" s="19">
        <v>0.15142716026587399</v>
      </c>
      <c r="Y23" s="19">
        <v>0.10784019488251</v>
      </c>
      <c r="Z23" s="19">
        <v>0.16822724382465701</v>
      </c>
      <c r="AA23" s="19">
        <v>0.15506822478257501</v>
      </c>
      <c r="AB23" s="19">
        <v>8.7202890447700201E-2</v>
      </c>
      <c r="AC23" s="19">
        <v>0.167306230124254</v>
      </c>
      <c r="AD23" s="19">
        <v>0.14427239439515599</v>
      </c>
      <c r="AE23" s="19"/>
      <c r="AF23" s="19">
        <v>0.13185547427730701</v>
      </c>
      <c r="AG23" s="19">
        <v>0.13325408983098799</v>
      </c>
      <c r="AH23" s="19">
        <v>0.15903936075994099</v>
      </c>
      <c r="AI23" s="19"/>
      <c r="AJ23" s="19">
        <v>9.2746344092794905E-2</v>
      </c>
      <c r="AK23" s="19">
        <v>0.13934492691872</v>
      </c>
      <c r="AL23" s="19">
        <v>9.7252047874428094E-2</v>
      </c>
      <c r="AM23" s="19"/>
      <c r="AN23" s="19">
        <v>0.18330913776598801</v>
      </c>
      <c r="AO23" s="19">
        <v>0.124347528718204</v>
      </c>
      <c r="AP23" s="19">
        <v>0.15048393000604601</v>
      </c>
      <c r="AQ23" s="19">
        <v>0.112609202859352</v>
      </c>
      <c r="AR23" s="19">
        <v>3.10100193104474E-2</v>
      </c>
      <c r="AS23" s="19"/>
      <c r="AT23" s="19">
        <v>0.14221804088572201</v>
      </c>
      <c r="AU23" s="19">
        <v>0.15512853266257301</v>
      </c>
      <c r="AV23" s="19"/>
      <c r="AW23" s="19">
        <v>0.109279860917893</v>
      </c>
      <c r="AX23" s="19">
        <v>9.3585509829738303E-2</v>
      </c>
      <c r="AY23" s="19">
        <v>0.18576172488200099</v>
      </c>
    </row>
    <row r="24" spans="2:51">
      <c r="B24" t="s">
        <v>19</v>
      </c>
    </row>
    <row r="25" spans="2:51">
      <c r="B25" t="s">
        <v>666</v>
      </c>
    </row>
    <row r="26" spans="2:51">
      <c r="B26" t="s">
        <v>667</v>
      </c>
    </row>
    <row r="28" spans="2:51">
      <c r="B2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B2:H22"/>
  <sheetViews>
    <sheetView showGridLines="0" workbookViewId="0">
      <pane xSplit="2" topLeftCell="C1" activePane="topRight" state="frozen"/>
      <selection pane="topRight"/>
    </sheetView>
  </sheetViews>
  <sheetFormatPr defaultColWidth="10.85546875" defaultRowHeight="15"/>
  <cols>
    <col min="2" max="2" width="25.7109375" customWidth="1"/>
    <col min="3" max="8" width="20.7109375" customWidth="1"/>
  </cols>
  <sheetData>
    <row r="2" spans="2:8" ht="39.950000000000003" customHeight="1">
      <c r="D2" s="31" t="s">
        <v>668</v>
      </c>
      <c r="E2" s="32"/>
      <c r="F2" s="32"/>
      <c r="G2" s="32"/>
      <c r="H2" s="32"/>
    </row>
    <row r="6" spans="2:8" ht="50.1" customHeight="1">
      <c r="B6" s="20" t="s">
        <v>70</v>
      </c>
      <c r="C6" s="20" t="s">
        <v>787</v>
      </c>
      <c r="D6" s="20" t="s">
        <v>788</v>
      </c>
      <c r="E6" s="20" t="s">
        <v>789</v>
      </c>
      <c r="F6" s="20" t="s">
        <v>790</v>
      </c>
      <c r="G6" s="20" t="s">
        <v>791</v>
      </c>
    </row>
    <row r="7" spans="2:8">
      <c r="B7" s="18" t="s">
        <v>133</v>
      </c>
      <c r="C7" s="17">
        <v>0.114700195110136</v>
      </c>
      <c r="D7" s="17">
        <v>0.109989598988115</v>
      </c>
      <c r="E7" s="17">
        <v>0.10280984883026199</v>
      </c>
      <c r="F7" s="17">
        <v>5.1512551392741197E-2</v>
      </c>
      <c r="G7" s="17">
        <v>4.1833607964499697E-2</v>
      </c>
    </row>
    <row r="8" spans="2:8">
      <c r="B8" s="18" t="s">
        <v>134</v>
      </c>
      <c r="C8" s="17">
        <v>0.42089527633274598</v>
      </c>
      <c r="D8" s="17">
        <v>0.42568140324874998</v>
      </c>
      <c r="E8" s="17">
        <v>0.40653392427361401</v>
      </c>
      <c r="F8" s="17">
        <v>0.23651615995005201</v>
      </c>
      <c r="G8" s="17">
        <v>0.14584949650842999</v>
      </c>
    </row>
    <row r="9" spans="2:8">
      <c r="B9" s="18" t="s">
        <v>135</v>
      </c>
      <c r="C9" s="17">
        <v>0.26374266962078602</v>
      </c>
      <c r="D9" s="17">
        <v>0.26240846412590002</v>
      </c>
      <c r="E9" s="17">
        <v>0.26252999429794699</v>
      </c>
      <c r="F9" s="17">
        <v>0.32348205236296002</v>
      </c>
      <c r="G9" s="17">
        <v>0.23326200077491899</v>
      </c>
    </row>
    <row r="10" spans="2:8">
      <c r="B10" s="18" t="s">
        <v>136</v>
      </c>
      <c r="C10" s="17">
        <v>0.103216009540019</v>
      </c>
      <c r="D10" s="17">
        <v>0.107927233243649</v>
      </c>
      <c r="E10" s="17">
        <v>0.122457897335928</v>
      </c>
      <c r="F10" s="17">
        <v>0.24754053625949901</v>
      </c>
      <c r="G10" s="17">
        <v>0.295218639474566</v>
      </c>
    </row>
    <row r="11" spans="2:8">
      <c r="B11" s="18" t="s">
        <v>137</v>
      </c>
      <c r="C11" s="17">
        <v>4.4165704584160498E-2</v>
      </c>
      <c r="D11" s="17">
        <v>4.2188669555331397E-2</v>
      </c>
      <c r="E11" s="17">
        <v>5.1162091827254598E-2</v>
      </c>
      <c r="F11" s="17">
        <v>8.5557537543562795E-2</v>
      </c>
      <c r="G11" s="17">
        <v>0.24019567441693099</v>
      </c>
    </row>
    <row r="12" spans="2:8">
      <c r="B12" s="18" t="s">
        <v>119</v>
      </c>
      <c r="C12" s="17">
        <v>5.3280144812152701E-2</v>
      </c>
      <c r="D12" s="17">
        <v>5.1804630838254803E-2</v>
      </c>
      <c r="E12" s="17">
        <v>5.45062434349943E-2</v>
      </c>
      <c r="F12" s="17">
        <v>5.5391162491184497E-2</v>
      </c>
      <c r="G12" s="17">
        <v>4.3640580860654497E-2</v>
      </c>
    </row>
    <row r="13" spans="2:8">
      <c r="B13" s="23" t="s">
        <v>138</v>
      </c>
      <c r="C13" s="21">
        <v>0.535595471442882</v>
      </c>
      <c r="D13" s="21">
        <v>0.53567100223686503</v>
      </c>
      <c r="E13" s="21">
        <v>0.50934377310387602</v>
      </c>
      <c r="F13" s="21">
        <v>0.28802871134279301</v>
      </c>
      <c r="G13" s="21">
        <v>0.18768310447292999</v>
      </c>
    </row>
    <row r="14" spans="2:8">
      <c r="B14" s="23" t="s">
        <v>139</v>
      </c>
      <c r="C14" s="21">
        <v>0.14738171412418</v>
      </c>
      <c r="D14" s="21">
        <v>0.15011590279897999</v>
      </c>
      <c r="E14" s="21">
        <v>0.173619989163183</v>
      </c>
      <c r="F14" s="21">
        <v>0.333098073803062</v>
      </c>
      <c r="G14" s="21">
        <v>0.53541431389149696</v>
      </c>
    </row>
    <row r="15" spans="2:8">
      <c r="B15" s="23" t="s">
        <v>140</v>
      </c>
      <c r="C15" s="22">
        <v>0.388213757318702</v>
      </c>
      <c r="D15" s="22">
        <v>0.38555509943788502</v>
      </c>
      <c r="E15" s="22">
        <v>0.33572378394069302</v>
      </c>
      <c r="F15" s="22">
        <v>-4.50693624602687E-2</v>
      </c>
      <c r="G15" s="22">
        <v>-0.347731209418567</v>
      </c>
    </row>
    <row r="16" spans="2:8">
      <c r="B16" s="16"/>
      <c r="C16" s="16"/>
      <c r="D16" s="16"/>
      <c r="E16" s="16"/>
      <c r="F16" s="16"/>
      <c r="G16" s="16"/>
    </row>
    <row r="17" spans="2:2">
      <c r="B17" t="s">
        <v>666</v>
      </c>
    </row>
    <row r="18" spans="2:2">
      <c r="B18" t="s">
        <v>667</v>
      </c>
    </row>
    <row r="22" spans="2:2">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0.109989598988115</v>
      </c>
      <c r="D9" s="17">
        <v>0.130894775995746</v>
      </c>
      <c r="E9" s="17">
        <v>8.9928153240741507E-2</v>
      </c>
      <c r="F9" s="17"/>
      <c r="G9" s="17">
        <v>0.15925721578760699</v>
      </c>
      <c r="H9" s="17">
        <v>0.16061802577428499</v>
      </c>
      <c r="I9" s="17">
        <v>0.121344029758124</v>
      </c>
      <c r="J9" s="17">
        <v>8.8437773652426804E-2</v>
      </c>
      <c r="K9" s="17">
        <v>8.0440468984403296E-2</v>
      </c>
      <c r="L9" s="17">
        <v>7.8415875653764705E-2</v>
      </c>
      <c r="M9" s="17"/>
      <c r="N9" s="17">
        <v>0.11925079072698</v>
      </c>
      <c r="O9" s="17">
        <v>0.103950094112316</v>
      </c>
      <c r="P9" s="17">
        <v>0.11990204280108099</v>
      </c>
      <c r="Q9" s="17">
        <v>9.5865378245623398E-2</v>
      </c>
      <c r="R9" s="17"/>
      <c r="S9" s="17">
        <v>0.129012122280488</v>
      </c>
      <c r="T9" s="17">
        <v>0.103421388958994</v>
      </c>
      <c r="U9" s="17">
        <v>0.106354333127683</v>
      </c>
      <c r="V9" s="17">
        <v>9.2191364207704393E-2</v>
      </c>
      <c r="W9" s="17">
        <v>0.101826639204878</v>
      </c>
      <c r="X9" s="17">
        <v>0.11763709367613701</v>
      </c>
      <c r="Y9" s="17">
        <v>0.11146459267717</v>
      </c>
      <c r="Z9" s="17">
        <v>0.139419968962394</v>
      </c>
      <c r="AA9" s="17">
        <v>0.10312592644014899</v>
      </c>
      <c r="AB9" s="17">
        <v>0.119804043613015</v>
      </c>
      <c r="AC9" s="17">
        <v>0.103567627817609</v>
      </c>
      <c r="AD9" s="17">
        <v>8.5086807666991005E-2</v>
      </c>
      <c r="AE9" s="17"/>
      <c r="AF9" s="17">
        <v>9.4334127685255495E-2</v>
      </c>
      <c r="AG9" s="17">
        <v>0.12583170876514699</v>
      </c>
      <c r="AH9" s="17">
        <v>8.8155699540223398E-2</v>
      </c>
      <c r="AI9" s="17"/>
      <c r="AJ9" s="17">
        <v>0.110963258128618</v>
      </c>
      <c r="AK9" s="17">
        <v>0.13654563112829199</v>
      </c>
      <c r="AL9" s="17">
        <v>0.129403294012154</v>
      </c>
      <c r="AM9" s="17"/>
      <c r="AN9" s="17">
        <v>9.4330686144083006E-2</v>
      </c>
      <c r="AO9" s="17">
        <v>0.108885123118676</v>
      </c>
      <c r="AP9" s="17">
        <v>0.11764308993880999</v>
      </c>
      <c r="AQ9" s="17">
        <v>0.15340847775276201</v>
      </c>
      <c r="AR9" s="17">
        <v>0.24589388847416899</v>
      </c>
      <c r="AS9" s="17"/>
      <c r="AT9" s="17">
        <v>0.106959268562565</v>
      </c>
      <c r="AU9" s="17">
        <v>0.13734912603587099</v>
      </c>
      <c r="AV9" s="17"/>
      <c r="AW9" s="17">
        <v>0.124803701055551</v>
      </c>
      <c r="AX9" s="17">
        <v>0.128961319922482</v>
      </c>
      <c r="AY9" s="17">
        <v>8.91865009752036E-2</v>
      </c>
    </row>
    <row r="10" spans="2:51">
      <c r="B10" s="18" t="s">
        <v>134</v>
      </c>
      <c r="C10" s="17">
        <v>0.42568140324874998</v>
      </c>
      <c r="D10" s="17">
        <v>0.41671953485756902</v>
      </c>
      <c r="E10" s="17">
        <v>0.43253846083709302</v>
      </c>
      <c r="F10" s="17"/>
      <c r="G10" s="17">
        <v>0.41774455333180199</v>
      </c>
      <c r="H10" s="17">
        <v>0.43828421910695697</v>
      </c>
      <c r="I10" s="17">
        <v>0.46604837085723899</v>
      </c>
      <c r="J10" s="17">
        <v>0.42471571582017698</v>
      </c>
      <c r="K10" s="17">
        <v>0.38635874464870201</v>
      </c>
      <c r="L10" s="17">
        <v>0.41934643627441198</v>
      </c>
      <c r="M10" s="17"/>
      <c r="N10" s="17">
        <v>0.47356670101954201</v>
      </c>
      <c r="O10" s="17">
        <v>0.44604461660074801</v>
      </c>
      <c r="P10" s="17">
        <v>0.39027675409811402</v>
      </c>
      <c r="Q10" s="17">
        <v>0.386725390625834</v>
      </c>
      <c r="R10" s="17"/>
      <c r="S10" s="17">
        <v>0.44419706329040798</v>
      </c>
      <c r="T10" s="17">
        <v>0.43012951764218799</v>
      </c>
      <c r="U10" s="17">
        <v>0.42543848668059397</v>
      </c>
      <c r="V10" s="17">
        <v>0.43027843065288701</v>
      </c>
      <c r="W10" s="17">
        <v>0.40687563494362</v>
      </c>
      <c r="X10" s="17">
        <v>0.433888425441873</v>
      </c>
      <c r="Y10" s="17">
        <v>0.41788000931073499</v>
      </c>
      <c r="Z10" s="17">
        <v>0.38643989428143</v>
      </c>
      <c r="AA10" s="17">
        <v>0.41012684052607901</v>
      </c>
      <c r="AB10" s="17">
        <v>0.44003213176310702</v>
      </c>
      <c r="AC10" s="17">
        <v>0.408106359295341</v>
      </c>
      <c r="AD10" s="17">
        <v>0.45142699223080202</v>
      </c>
      <c r="AE10" s="17"/>
      <c r="AF10" s="17">
        <v>0.37343411511067598</v>
      </c>
      <c r="AG10" s="17">
        <v>0.48759201438800698</v>
      </c>
      <c r="AH10" s="17">
        <v>0.38537059755622399</v>
      </c>
      <c r="AI10" s="17"/>
      <c r="AJ10" s="17">
        <v>0.40525297151607498</v>
      </c>
      <c r="AK10" s="17">
        <v>0.49298555922215198</v>
      </c>
      <c r="AL10" s="17">
        <v>0.48505218676164202</v>
      </c>
      <c r="AM10" s="17"/>
      <c r="AN10" s="17">
        <v>0.35821924626164298</v>
      </c>
      <c r="AO10" s="17">
        <v>0.42862707318333998</v>
      </c>
      <c r="AP10" s="17">
        <v>0.47345161336695701</v>
      </c>
      <c r="AQ10" s="17">
        <v>0.48955472329044297</v>
      </c>
      <c r="AR10" s="17">
        <v>0.47255622849184498</v>
      </c>
      <c r="AS10" s="17"/>
      <c r="AT10" s="17">
        <v>0.42480199904011301</v>
      </c>
      <c r="AU10" s="17">
        <v>0.43523332255857</v>
      </c>
      <c r="AV10" s="17"/>
      <c r="AW10" s="17">
        <v>0.456082830330866</v>
      </c>
      <c r="AX10" s="17">
        <v>0.440961886198798</v>
      </c>
      <c r="AY10" s="17">
        <v>0.38916495905287102</v>
      </c>
    </row>
    <row r="11" spans="2:51">
      <c r="B11" s="18" t="s">
        <v>135</v>
      </c>
      <c r="C11" s="17">
        <v>0.26240846412590002</v>
      </c>
      <c r="D11" s="17">
        <v>0.26216572457885701</v>
      </c>
      <c r="E11" s="17">
        <v>0.26403715142807699</v>
      </c>
      <c r="F11" s="17"/>
      <c r="G11" s="17">
        <v>0.20606906859093399</v>
      </c>
      <c r="H11" s="17">
        <v>0.21893004021818699</v>
      </c>
      <c r="I11" s="17">
        <v>0.20480513848370699</v>
      </c>
      <c r="J11" s="17">
        <v>0.27270274104416797</v>
      </c>
      <c r="K11" s="17">
        <v>0.31302188371906098</v>
      </c>
      <c r="L11" s="17">
        <v>0.31793587811136997</v>
      </c>
      <c r="M11" s="17"/>
      <c r="N11" s="17">
        <v>0.236027917182177</v>
      </c>
      <c r="O11" s="17">
        <v>0.25884576422085998</v>
      </c>
      <c r="P11" s="17">
        <v>0.27884719847504402</v>
      </c>
      <c r="Q11" s="17">
        <v>0.27732736232267602</v>
      </c>
      <c r="R11" s="17"/>
      <c r="S11" s="17">
        <v>0.23309850126802201</v>
      </c>
      <c r="T11" s="17">
        <v>0.26939940382709598</v>
      </c>
      <c r="U11" s="17">
        <v>0.281294034693506</v>
      </c>
      <c r="V11" s="17">
        <v>0.26786302266060302</v>
      </c>
      <c r="W11" s="17">
        <v>0.287567651065673</v>
      </c>
      <c r="X11" s="17">
        <v>0.26089762243065101</v>
      </c>
      <c r="Y11" s="17">
        <v>0.27844887692471798</v>
      </c>
      <c r="Z11" s="17">
        <v>0.26390363684316598</v>
      </c>
      <c r="AA11" s="17">
        <v>0.26522751190877403</v>
      </c>
      <c r="AB11" s="17">
        <v>0.241383528714676</v>
      </c>
      <c r="AC11" s="17">
        <v>0.25988926408291202</v>
      </c>
      <c r="AD11" s="17">
        <v>0.23466028325194799</v>
      </c>
      <c r="AE11" s="17"/>
      <c r="AF11" s="17">
        <v>0.29515566338826899</v>
      </c>
      <c r="AG11" s="17">
        <v>0.236378237049616</v>
      </c>
      <c r="AH11" s="17">
        <v>0.26575903763133102</v>
      </c>
      <c r="AI11" s="17"/>
      <c r="AJ11" s="17">
        <v>0.29403061467114699</v>
      </c>
      <c r="AK11" s="17">
        <v>0.21982186705804399</v>
      </c>
      <c r="AL11" s="17">
        <v>0.21417405951860899</v>
      </c>
      <c r="AM11" s="17"/>
      <c r="AN11" s="17">
        <v>0.31892942829056398</v>
      </c>
      <c r="AO11" s="17">
        <v>0.246079402686809</v>
      </c>
      <c r="AP11" s="17">
        <v>0.23579875394785599</v>
      </c>
      <c r="AQ11" s="17">
        <v>0.21717707303289399</v>
      </c>
      <c r="AR11" s="17">
        <v>0.19918399654256999</v>
      </c>
      <c r="AS11" s="17"/>
      <c r="AT11" s="17">
        <v>0.266718016079319</v>
      </c>
      <c r="AU11" s="17">
        <v>0.22431448802037901</v>
      </c>
      <c r="AV11" s="17"/>
      <c r="AW11" s="17">
        <v>0.25308866606786501</v>
      </c>
      <c r="AX11" s="17">
        <v>0.26023669714449799</v>
      </c>
      <c r="AY11" s="17">
        <v>0.27294686228137599</v>
      </c>
    </row>
    <row r="12" spans="2:51">
      <c r="B12" s="18" t="s">
        <v>136</v>
      </c>
      <c r="C12" s="17">
        <v>0.107927233243649</v>
      </c>
      <c r="D12" s="17">
        <v>0.103494436869754</v>
      </c>
      <c r="E12" s="17">
        <v>0.112503748234382</v>
      </c>
      <c r="F12" s="17"/>
      <c r="G12" s="17">
        <v>0.13344053708308201</v>
      </c>
      <c r="H12" s="17">
        <v>9.6964660544242201E-2</v>
      </c>
      <c r="I12" s="17">
        <v>0.100780046718597</v>
      </c>
      <c r="J12" s="17">
        <v>9.74204434160406E-2</v>
      </c>
      <c r="K12" s="17">
        <v>0.11148602551896</v>
      </c>
      <c r="L12" s="17">
        <v>0.114461059703371</v>
      </c>
      <c r="M12" s="17"/>
      <c r="N12" s="17">
        <v>0.100813534526007</v>
      </c>
      <c r="O12" s="17">
        <v>0.10808165807698999</v>
      </c>
      <c r="P12" s="17">
        <v>0.107646330618187</v>
      </c>
      <c r="Q12" s="17">
        <v>0.11705358823730699</v>
      </c>
      <c r="R12" s="17"/>
      <c r="S12" s="17">
        <v>9.2680132382408506E-2</v>
      </c>
      <c r="T12" s="17">
        <v>9.6979337080134606E-2</v>
      </c>
      <c r="U12" s="17">
        <v>0.11977374001439201</v>
      </c>
      <c r="V12" s="17">
        <v>0.118649975624511</v>
      </c>
      <c r="W12" s="17">
        <v>0.110034379511273</v>
      </c>
      <c r="X12" s="17">
        <v>0.12042410342403501</v>
      </c>
      <c r="Y12" s="17">
        <v>9.7995017655241004E-2</v>
      </c>
      <c r="Z12" s="17">
        <v>0.113213387122304</v>
      </c>
      <c r="AA12" s="17">
        <v>0.115695299835959</v>
      </c>
      <c r="AB12" s="17">
        <v>9.1240685795493603E-2</v>
      </c>
      <c r="AC12" s="17">
        <v>0.127245144780081</v>
      </c>
      <c r="AD12" s="17">
        <v>0.123559955294285</v>
      </c>
      <c r="AE12" s="17"/>
      <c r="AF12" s="17">
        <v>0.13240908231190399</v>
      </c>
      <c r="AG12" s="17">
        <v>7.5494962914328306E-2</v>
      </c>
      <c r="AH12" s="17">
        <v>0.125710031563528</v>
      </c>
      <c r="AI12" s="17"/>
      <c r="AJ12" s="17">
        <v>0.116854010981951</v>
      </c>
      <c r="AK12" s="17">
        <v>7.6148780022221904E-2</v>
      </c>
      <c r="AL12" s="17">
        <v>0.10288029957686901</v>
      </c>
      <c r="AM12" s="17"/>
      <c r="AN12" s="17">
        <v>0.10642249518338801</v>
      </c>
      <c r="AO12" s="17">
        <v>0.118703259656364</v>
      </c>
      <c r="AP12" s="17">
        <v>0.101417777912979</v>
      </c>
      <c r="AQ12" s="17">
        <v>7.5677536564045397E-2</v>
      </c>
      <c r="AR12" s="17">
        <v>2.5442077491204401E-2</v>
      </c>
      <c r="AS12" s="17"/>
      <c r="AT12" s="17">
        <v>0.109393961759193</v>
      </c>
      <c r="AU12" s="17">
        <v>9.5140343624719501E-2</v>
      </c>
      <c r="AV12" s="17"/>
      <c r="AW12" s="17">
        <v>9.9039102487256003E-2</v>
      </c>
      <c r="AX12" s="17">
        <v>0.101390162534807</v>
      </c>
      <c r="AY12" s="17">
        <v>0.119143514547776</v>
      </c>
    </row>
    <row r="13" spans="2:51">
      <c r="B13" s="18" t="s">
        <v>137</v>
      </c>
      <c r="C13" s="17">
        <v>4.2188669555331397E-2</v>
      </c>
      <c r="D13" s="17">
        <v>4.9566894100266302E-2</v>
      </c>
      <c r="E13" s="17">
        <v>3.5070806301542398E-2</v>
      </c>
      <c r="F13" s="17"/>
      <c r="G13" s="17">
        <v>4.2137450491886899E-2</v>
      </c>
      <c r="H13" s="17">
        <v>4.3676715174213801E-2</v>
      </c>
      <c r="I13" s="17">
        <v>5.12517551537423E-2</v>
      </c>
      <c r="J13" s="17">
        <v>4.6675399843969498E-2</v>
      </c>
      <c r="K13" s="17">
        <v>4.9233663047205799E-2</v>
      </c>
      <c r="L13" s="17">
        <v>2.6820462563857901E-2</v>
      </c>
      <c r="M13" s="17"/>
      <c r="N13" s="17">
        <v>3.2880641164406602E-2</v>
      </c>
      <c r="O13" s="17">
        <v>3.15301633445376E-2</v>
      </c>
      <c r="P13" s="17">
        <v>5.60186358687913E-2</v>
      </c>
      <c r="Q13" s="17">
        <v>5.0529085188847099E-2</v>
      </c>
      <c r="R13" s="17"/>
      <c r="S13" s="17">
        <v>4.5206668864547099E-2</v>
      </c>
      <c r="T13" s="17">
        <v>4.30625743131492E-2</v>
      </c>
      <c r="U13" s="17">
        <v>2.7358235875036399E-2</v>
      </c>
      <c r="V13" s="17">
        <v>4.01639635794915E-2</v>
      </c>
      <c r="W13" s="17">
        <v>4.0426379775051001E-2</v>
      </c>
      <c r="X13" s="17">
        <v>2.0917219601048E-2</v>
      </c>
      <c r="Y13" s="17">
        <v>5.2602188981266999E-2</v>
      </c>
      <c r="Z13" s="17">
        <v>4.7367703848888103E-2</v>
      </c>
      <c r="AA13" s="17">
        <v>5.6953467237352499E-2</v>
      </c>
      <c r="AB13" s="17">
        <v>3.5797288980744399E-2</v>
      </c>
      <c r="AC13" s="17">
        <v>4.65461001740307E-2</v>
      </c>
      <c r="AD13" s="17">
        <v>6.2746103115823196E-2</v>
      </c>
      <c r="AE13" s="17"/>
      <c r="AF13" s="17">
        <v>5.14040007927003E-2</v>
      </c>
      <c r="AG13" s="17">
        <v>3.11939330082051E-2</v>
      </c>
      <c r="AH13" s="17">
        <v>5.9713175354819702E-2</v>
      </c>
      <c r="AI13" s="17"/>
      <c r="AJ13" s="17">
        <v>3.00112631915305E-2</v>
      </c>
      <c r="AK13" s="17">
        <v>3.6535574798477702E-2</v>
      </c>
      <c r="AL13" s="17">
        <v>2.7596426254371999E-2</v>
      </c>
      <c r="AM13" s="17"/>
      <c r="AN13" s="17">
        <v>4.9227162957716598E-2</v>
      </c>
      <c r="AO13" s="17">
        <v>4.3196756058404E-2</v>
      </c>
      <c r="AP13" s="17">
        <v>3.5228030777216902E-2</v>
      </c>
      <c r="AQ13" s="17">
        <v>3.2246525953774398E-2</v>
      </c>
      <c r="AR13" s="17">
        <v>3.4874035813433797E-2</v>
      </c>
      <c r="AS13" s="17"/>
      <c r="AT13" s="17">
        <v>4.0568877200614799E-2</v>
      </c>
      <c r="AU13" s="17">
        <v>5.29031872895828E-2</v>
      </c>
      <c r="AV13" s="17"/>
      <c r="AW13" s="17">
        <v>3.7412521892207701E-2</v>
      </c>
      <c r="AX13" s="17">
        <v>2.89832354949538E-2</v>
      </c>
      <c r="AY13" s="17">
        <v>5.0746517370828498E-2</v>
      </c>
    </row>
    <row r="14" spans="2:51">
      <c r="B14" s="18" t="s">
        <v>119</v>
      </c>
      <c r="C14" s="17">
        <v>5.1804630838254803E-2</v>
      </c>
      <c r="D14" s="17">
        <v>3.7158633597806898E-2</v>
      </c>
      <c r="E14" s="17">
        <v>6.5921679958164003E-2</v>
      </c>
      <c r="F14" s="17"/>
      <c r="G14" s="17">
        <v>4.1351174714688001E-2</v>
      </c>
      <c r="H14" s="17">
        <v>4.1526339182114902E-2</v>
      </c>
      <c r="I14" s="17">
        <v>5.5770659028590401E-2</v>
      </c>
      <c r="J14" s="17">
        <v>7.0047926223218204E-2</v>
      </c>
      <c r="K14" s="17">
        <v>5.9459214081667898E-2</v>
      </c>
      <c r="L14" s="17">
        <v>4.3020287693224198E-2</v>
      </c>
      <c r="M14" s="17"/>
      <c r="N14" s="17">
        <v>3.7460415380887298E-2</v>
      </c>
      <c r="O14" s="17">
        <v>5.1547703644548797E-2</v>
      </c>
      <c r="P14" s="17">
        <v>4.7309038138783198E-2</v>
      </c>
      <c r="Q14" s="17">
        <v>7.2499195379712694E-2</v>
      </c>
      <c r="R14" s="17"/>
      <c r="S14" s="17">
        <v>5.58055119141267E-2</v>
      </c>
      <c r="T14" s="17">
        <v>5.70077781784381E-2</v>
      </c>
      <c r="U14" s="17">
        <v>3.9781169608787997E-2</v>
      </c>
      <c r="V14" s="17">
        <v>5.08532432748025E-2</v>
      </c>
      <c r="W14" s="17">
        <v>5.3269315499505102E-2</v>
      </c>
      <c r="X14" s="17">
        <v>4.6235535426256698E-2</v>
      </c>
      <c r="Y14" s="17">
        <v>4.1609314450868698E-2</v>
      </c>
      <c r="Z14" s="17">
        <v>4.96554089418174E-2</v>
      </c>
      <c r="AA14" s="17">
        <v>4.8870954051686399E-2</v>
      </c>
      <c r="AB14" s="17">
        <v>7.1742321132963902E-2</v>
      </c>
      <c r="AC14" s="17">
        <v>5.4645503850026603E-2</v>
      </c>
      <c r="AD14" s="17">
        <v>4.2519858440151201E-2</v>
      </c>
      <c r="AE14" s="17"/>
      <c r="AF14" s="17">
        <v>5.3263010711194499E-2</v>
      </c>
      <c r="AG14" s="17">
        <v>4.3509143874695601E-2</v>
      </c>
      <c r="AH14" s="17">
        <v>7.5291458353874005E-2</v>
      </c>
      <c r="AI14" s="17"/>
      <c r="AJ14" s="17">
        <v>4.2887881510679203E-2</v>
      </c>
      <c r="AK14" s="17">
        <v>3.7962587770811802E-2</v>
      </c>
      <c r="AL14" s="17">
        <v>4.0893733876355198E-2</v>
      </c>
      <c r="AM14" s="17"/>
      <c r="AN14" s="17">
        <v>7.2870981162604903E-2</v>
      </c>
      <c r="AO14" s="17">
        <v>5.4508385296406198E-2</v>
      </c>
      <c r="AP14" s="17">
        <v>3.6460734056180798E-2</v>
      </c>
      <c r="AQ14" s="17">
        <v>3.1935663406081699E-2</v>
      </c>
      <c r="AR14" s="17">
        <v>2.2049773186777599E-2</v>
      </c>
      <c r="AS14" s="17"/>
      <c r="AT14" s="17">
        <v>5.1557877358195697E-2</v>
      </c>
      <c r="AU14" s="17">
        <v>5.50595324708784E-2</v>
      </c>
      <c r="AV14" s="17"/>
      <c r="AW14" s="17">
        <v>2.95731781662542E-2</v>
      </c>
      <c r="AX14" s="17">
        <v>3.9466698704461303E-2</v>
      </c>
      <c r="AY14" s="17">
        <v>7.8811645771944605E-2</v>
      </c>
    </row>
    <row r="15" spans="2:51">
      <c r="B15" s="18" t="s">
        <v>138</v>
      </c>
      <c r="C15" s="21">
        <v>0.53567100223686503</v>
      </c>
      <c r="D15" s="21">
        <v>0.54761431085331602</v>
      </c>
      <c r="E15" s="21">
        <v>0.52246661407783501</v>
      </c>
      <c r="F15" s="21"/>
      <c r="G15" s="21">
        <v>0.57700176911940904</v>
      </c>
      <c r="H15" s="21">
        <v>0.598902244881242</v>
      </c>
      <c r="I15" s="21">
        <v>0.58739240061536302</v>
      </c>
      <c r="J15" s="21">
        <v>0.51315348947260397</v>
      </c>
      <c r="K15" s="21">
        <v>0.466799213633105</v>
      </c>
      <c r="L15" s="21">
        <v>0.49776231192817699</v>
      </c>
      <c r="M15" s="21"/>
      <c r="N15" s="21">
        <v>0.59281749174652199</v>
      </c>
      <c r="O15" s="21">
        <v>0.54999471071306405</v>
      </c>
      <c r="P15" s="21">
        <v>0.51017879689919499</v>
      </c>
      <c r="Q15" s="21">
        <v>0.48259076887145802</v>
      </c>
      <c r="R15" s="21"/>
      <c r="S15" s="21">
        <v>0.57320918557089495</v>
      </c>
      <c r="T15" s="21">
        <v>0.53355090660118198</v>
      </c>
      <c r="U15" s="21">
        <v>0.53179281980827797</v>
      </c>
      <c r="V15" s="21">
        <v>0.52246979486059197</v>
      </c>
      <c r="W15" s="21">
        <v>0.508702274148498</v>
      </c>
      <c r="X15" s="21">
        <v>0.55152551911800995</v>
      </c>
      <c r="Y15" s="21">
        <v>0.52934460198790501</v>
      </c>
      <c r="Z15" s="21">
        <v>0.52585986324382405</v>
      </c>
      <c r="AA15" s="21">
        <v>0.51325276696622801</v>
      </c>
      <c r="AB15" s="21">
        <v>0.55983617537612196</v>
      </c>
      <c r="AC15" s="21">
        <v>0.51167398711294898</v>
      </c>
      <c r="AD15" s="21">
        <v>0.53651379989779302</v>
      </c>
      <c r="AE15" s="21"/>
      <c r="AF15" s="21">
        <v>0.46776824279593199</v>
      </c>
      <c r="AG15" s="21">
        <v>0.61342372315315497</v>
      </c>
      <c r="AH15" s="21">
        <v>0.473526297096447</v>
      </c>
      <c r="AI15" s="21"/>
      <c r="AJ15" s="21">
        <v>0.51621622964469305</v>
      </c>
      <c r="AK15" s="21">
        <v>0.62953119035044403</v>
      </c>
      <c r="AL15" s="21">
        <v>0.61445548077379597</v>
      </c>
      <c r="AM15" s="21"/>
      <c r="AN15" s="21">
        <v>0.452549932405726</v>
      </c>
      <c r="AO15" s="21">
        <v>0.53751219630201597</v>
      </c>
      <c r="AP15" s="21">
        <v>0.59109470330576697</v>
      </c>
      <c r="AQ15" s="21">
        <v>0.64296320104320503</v>
      </c>
      <c r="AR15" s="21">
        <v>0.71845011696601402</v>
      </c>
      <c r="AS15" s="21"/>
      <c r="AT15" s="21">
        <v>0.53176126760267795</v>
      </c>
      <c r="AU15" s="21">
        <v>0.57258244859444096</v>
      </c>
      <c r="AV15" s="21"/>
      <c r="AW15" s="21">
        <v>0.58088653138641699</v>
      </c>
      <c r="AX15" s="21">
        <v>0.56992320612128</v>
      </c>
      <c r="AY15" s="21">
        <v>0.47835146002807499</v>
      </c>
    </row>
    <row r="16" spans="2:51">
      <c r="B16" s="18" t="s">
        <v>139</v>
      </c>
      <c r="C16" s="21">
        <v>0.15011590279897999</v>
      </c>
      <c r="D16" s="21">
        <v>0.15306133097002</v>
      </c>
      <c r="E16" s="21">
        <v>0.147574554535924</v>
      </c>
      <c r="F16" s="21"/>
      <c r="G16" s="21">
        <v>0.17557798757496801</v>
      </c>
      <c r="H16" s="21">
        <v>0.140641375718456</v>
      </c>
      <c r="I16" s="21">
        <v>0.152031801872339</v>
      </c>
      <c r="J16" s="21">
        <v>0.14409584326000999</v>
      </c>
      <c r="K16" s="21">
        <v>0.160719688566166</v>
      </c>
      <c r="L16" s="21">
        <v>0.14128152226722901</v>
      </c>
      <c r="M16" s="21"/>
      <c r="N16" s="21">
        <v>0.133694175690413</v>
      </c>
      <c r="O16" s="21">
        <v>0.139611821421527</v>
      </c>
      <c r="P16" s="21">
        <v>0.16366496648697901</v>
      </c>
      <c r="Q16" s="21">
        <v>0.16758267342615399</v>
      </c>
      <c r="R16" s="21"/>
      <c r="S16" s="21">
        <v>0.13788680124695599</v>
      </c>
      <c r="T16" s="21">
        <v>0.14004191139328401</v>
      </c>
      <c r="U16" s="21">
        <v>0.147131975889428</v>
      </c>
      <c r="V16" s="21">
        <v>0.158813939204003</v>
      </c>
      <c r="W16" s="21">
        <v>0.15046075928632399</v>
      </c>
      <c r="X16" s="21">
        <v>0.14134132302508301</v>
      </c>
      <c r="Y16" s="21">
        <v>0.150597206636508</v>
      </c>
      <c r="Z16" s="21">
        <v>0.160581090971193</v>
      </c>
      <c r="AA16" s="21">
        <v>0.172648767073311</v>
      </c>
      <c r="AB16" s="21">
        <v>0.12703797477623799</v>
      </c>
      <c r="AC16" s="21">
        <v>0.173791244954112</v>
      </c>
      <c r="AD16" s="21">
        <v>0.186306058410108</v>
      </c>
      <c r="AE16" s="21"/>
      <c r="AF16" s="21">
        <v>0.18381308310460501</v>
      </c>
      <c r="AG16" s="21">
        <v>0.106688895922533</v>
      </c>
      <c r="AH16" s="21">
        <v>0.18542320691834799</v>
      </c>
      <c r="AI16" s="21"/>
      <c r="AJ16" s="21">
        <v>0.146865274173481</v>
      </c>
      <c r="AK16" s="21">
        <v>0.11268435482069999</v>
      </c>
      <c r="AL16" s="21">
        <v>0.13047672583124001</v>
      </c>
      <c r="AM16" s="21"/>
      <c r="AN16" s="21">
        <v>0.15564965814110501</v>
      </c>
      <c r="AO16" s="21">
        <v>0.161900015714768</v>
      </c>
      <c r="AP16" s="21">
        <v>0.13664580869019599</v>
      </c>
      <c r="AQ16" s="21">
        <v>0.10792406251782</v>
      </c>
      <c r="AR16" s="21">
        <v>6.0316113304638201E-2</v>
      </c>
      <c r="AS16" s="21"/>
      <c r="AT16" s="21">
        <v>0.149962838959807</v>
      </c>
      <c r="AU16" s="21">
        <v>0.148043530914302</v>
      </c>
      <c r="AV16" s="21"/>
      <c r="AW16" s="21">
        <v>0.13645162437946401</v>
      </c>
      <c r="AX16" s="21">
        <v>0.130373398029761</v>
      </c>
      <c r="AY16" s="21">
        <v>0.169890031918604</v>
      </c>
    </row>
    <row r="17" spans="2:51">
      <c r="B17" s="18" t="s">
        <v>140</v>
      </c>
      <c r="C17" s="22">
        <v>0.38555509943788502</v>
      </c>
      <c r="D17" s="22">
        <v>0.39455297988329602</v>
      </c>
      <c r="E17" s="22">
        <v>0.37489205954191002</v>
      </c>
      <c r="F17" s="22"/>
      <c r="G17" s="22">
        <v>0.40142378154444103</v>
      </c>
      <c r="H17" s="22">
        <v>0.45826086916278602</v>
      </c>
      <c r="I17" s="22">
        <v>0.43536059874302402</v>
      </c>
      <c r="J17" s="22">
        <v>0.36905764621259401</v>
      </c>
      <c r="K17" s="22">
        <v>0.30607952506693897</v>
      </c>
      <c r="L17" s="22">
        <v>0.35648078966094798</v>
      </c>
      <c r="M17" s="22"/>
      <c r="N17" s="22">
        <v>0.45912331605610801</v>
      </c>
      <c r="O17" s="22">
        <v>0.41038288929153599</v>
      </c>
      <c r="P17" s="22">
        <v>0.34651383041221601</v>
      </c>
      <c r="Q17" s="22">
        <v>0.315008095445304</v>
      </c>
      <c r="R17" s="22"/>
      <c r="S17" s="22">
        <v>0.43532238432393999</v>
      </c>
      <c r="T17" s="22">
        <v>0.393508995207899</v>
      </c>
      <c r="U17" s="22">
        <v>0.38466084391884903</v>
      </c>
      <c r="V17" s="22">
        <v>0.36365585565658898</v>
      </c>
      <c r="W17" s="22">
        <v>0.35824151486217298</v>
      </c>
      <c r="X17" s="22">
        <v>0.410184196092926</v>
      </c>
      <c r="Y17" s="22">
        <v>0.37874739535139701</v>
      </c>
      <c r="Z17" s="22">
        <v>0.365278772272631</v>
      </c>
      <c r="AA17" s="22">
        <v>0.34060399989291701</v>
      </c>
      <c r="AB17" s="22">
        <v>0.432798200599884</v>
      </c>
      <c r="AC17" s="22">
        <v>0.33788274215883801</v>
      </c>
      <c r="AD17" s="22">
        <v>0.35020774148768402</v>
      </c>
      <c r="AE17" s="22"/>
      <c r="AF17" s="22">
        <v>0.28395515969132701</v>
      </c>
      <c r="AG17" s="22">
        <v>0.50673482723062102</v>
      </c>
      <c r="AH17" s="22">
        <v>0.28810309017809999</v>
      </c>
      <c r="AI17" s="22"/>
      <c r="AJ17" s="22">
        <v>0.369350955471211</v>
      </c>
      <c r="AK17" s="22">
        <v>0.51684683552974398</v>
      </c>
      <c r="AL17" s="22">
        <v>0.48397875494255499</v>
      </c>
      <c r="AM17" s="22"/>
      <c r="AN17" s="22">
        <v>0.29690027426462101</v>
      </c>
      <c r="AO17" s="22">
        <v>0.37561218058724799</v>
      </c>
      <c r="AP17" s="22">
        <v>0.45444889461557098</v>
      </c>
      <c r="AQ17" s="22">
        <v>0.53503913852538498</v>
      </c>
      <c r="AR17" s="22">
        <v>0.65813400366137598</v>
      </c>
      <c r="AS17" s="22"/>
      <c r="AT17" s="22">
        <v>0.381798428642871</v>
      </c>
      <c r="AU17" s="22">
        <v>0.42453891768013802</v>
      </c>
      <c r="AV17" s="22"/>
      <c r="AW17" s="22">
        <v>0.44443490700695398</v>
      </c>
      <c r="AX17" s="22">
        <v>0.439549808091519</v>
      </c>
      <c r="AY17" s="22">
        <v>0.30846142810947103</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0.10280984883026199</v>
      </c>
      <c r="D9" s="17">
        <v>0.125716713020673</v>
      </c>
      <c r="E9" s="17">
        <v>8.1044538702645594E-2</v>
      </c>
      <c r="F9" s="17"/>
      <c r="G9" s="17">
        <v>0.11662691984988401</v>
      </c>
      <c r="H9" s="17">
        <v>0.13347699266867799</v>
      </c>
      <c r="I9" s="17">
        <v>0.120359401352979</v>
      </c>
      <c r="J9" s="17">
        <v>0.10239176024491201</v>
      </c>
      <c r="K9" s="17">
        <v>8.1715036589988105E-2</v>
      </c>
      <c r="L9" s="17">
        <v>7.6628809394832798E-2</v>
      </c>
      <c r="M9" s="17"/>
      <c r="N9" s="17">
        <v>0.12087590988591</v>
      </c>
      <c r="O9" s="17">
        <v>0.10074854787909999</v>
      </c>
      <c r="P9" s="17">
        <v>0.107187155125374</v>
      </c>
      <c r="Q9" s="17">
        <v>8.1237246956817E-2</v>
      </c>
      <c r="R9" s="17"/>
      <c r="S9" s="17">
        <v>0.106078902212511</v>
      </c>
      <c r="T9" s="17">
        <v>0.102210340382604</v>
      </c>
      <c r="U9" s="17">
        <v>9.1091387210764194E-2</v>
      </c>
      <c r="V9" s="17">
        <v>8.2637795789557197E-2</v>
      </c>
      <c r="W9" s="17">
        <v>9.21198072522353E-2</v>
      </c>
      <c r="X9" s="17">
        <v>0.10917680996295399</v>
      </c>
      <c r="Y9" s="17">
        <v>0.121011107053586</v>
      </c>
      <c r="Z9" s="17">
        <v>0.116502737303094</v>
      </c>
      <c r="AA9" s="17">
        <v>9.9021379113273994E-2</v>
      </c>
      <c r="AB9" s="17">
        <v>0.112917713434395</v>
      </c>
      <c r="AC9" s="17">
        <v>0.109449573746793</v>
      </c>
      <c r="AD9" s="17">
        <v>0.10381768067710299</v>
      </c>
      <c r="AE9" s="17"/>
      <c r="AF9" s="17">
        <v>8.1798780311450506E-2</v>
      </c>
      <c r="AG9" s="17">
        <v>0.124503859160773</v>
      </c>
      <c r="AH9" s="17">
        <v>9.1297773151391204E-2</v>
      </c>
      <c r="AI9" s="17"/>
      <c r="AJ9" s="17">
        <v>0.103999252362683</v>
      </c>
      <c r="AK9" s="17">
        <v>0.12786085286835799</v>
      </c>
      <c r="AL9" s="17">
        <v>0.131048751106186</v>
      </c>
      <c r="AM9" s="17"/>
      <c r="AN9" s="17">
        <v>8.8164883466613206E-2</v>
      </c>
      <c r="AO9" s="17">
        <v>0.100930101644089</v>
      </c>
      <c r="AP9" s="17">
        <v>0.11242912138157</v>
      </c>
      <c r="AQ9" s="17">
        <v>0.168047568950141</v>
      </c>
      <c r="AR9" s="17">
        <v>0.25410117020751499</v>
      </c>
      <c r="AS9" s="17"/>
      <c r="AT9" s="17">
        <v>0.100290893018757</v>
      </c>
      <c r="AU9" s="17">
        <v>0.130132141873153</v>
      </c>
      <c r="AV9" s="17"/>
      <c r="AW9" s="17">
        <v>0.12655233957977</v>
      </c>
      <c r="AX9" s="17">
        <v>0.104976496644221</v>
      </c>
      <c r="AY9" s="17">
        <v>7.68417575447711E-2</v>
      </c>
    </row>
    <row r="10" spans="2:51">
      <c r="B10" s="18" t="s">
        <v>134</v>
      </c>
      <c r="C10" s="17">
        <v>0.40653392427361401</v>
      </c>
      <c r="D10" s="17">
        <v>0.40622690290799501</v>
      </c>
      <c r="E10" s="17">
        <v>0.40677425728990302</v>
      </c>
      <c r="F10" s="17"/>
      <c r="G10" s="17">
        <v>0.44421850915827099</v>
      </c>
      <c r="H10" s="17">
        <v>0.42076530280195901</v>
      </c>
      <c r="I10" s="17">
        <v>0.44838579421795399</v>
      </c>
      <c r="J10" s="17">
        <v>0.42357475619134999</v>
      </c>
      <c r="K10" s="17">
        <v>0.34270822846143001</v>
      </c>
      <c r="L10" s="17">
        <v>0.38117114201548502</v>
      </c>
      <c r="M10" s="17"/>
      <c r="N10" s="17">
        <v>0.45621827305131502</v>
      </c>
      <c r="O10" s="17">
        <v>0.42812779421883601</v>
      </c>
      <c r="P10" s="17">
        <v>0.37439298270569898</v>
      </c>
      <c r="Q10" s="17">
        <v>0.36061572640325001</v>
      </c>
      <c r="R10" s="17"/>
      <c r="S10" s="17">
        <v>0.43594108209694998</v>
      </c>
      <c r="T10" s="17">
        <v>0.40619704852266802</v>
      </c>
      <c r="U10" s="17">
        <v>0.39760752943512201</v>
      </c>
      <c r="V10" s="17">
        <v>0.40487757712244199</v>
      </c>
      <c r="W10" s="17">
        <v>0.40830685179299903</v>
      </c>
      <c r="X10" s="17">
        <v>0.390246121388032</v>
      </c>
      <c r="Y10" s="17">
        <v>0.41201974180994799</v>
      </c>
      <c r="Z10" s="17">
        <v>0.39239210502923899</v>
      </c>
      <c r="AA10" s="17">
        <v>0.389198772361179</v>
      </c>
      <c r="AB10" s="17">
        <v>0.44825104520625098</v>
      </c>
      <c r="AC10" s="17">
        <v>0.34703434167783098</v>
      </c>
      <c r="AD10" s="17">
        <v>0.39934567683399802</v>
      </c>
      <c r="AE10" s="17"/>
      <c r="AF10" s="17">
        <v>0.33848344550353998</v>
      </c>
      <c r="AG10" s="17">
        <v>0.47867209987910497</v>
      </c>
      <c r="AH10" s="17">
        <v>0.36956435700319001</v>
      </c>
      <c r="AI10" s="17"/>
      <c r="AJ10" s="17">
        <v>0.37592533206353002</v>
      </c>
      <c r="AK10" s="17">
        <v>0.47794167174542401</v>
      </c>
      <c r="AL10" s="17">
        <v>0.45668123507133401</v>
      </c>
      <c r="AM10" s="17"/>
      <c r="AN10" s="17">
        <v>0.33103207860606199</v>
      </c>
      <c r="AO10" s="17">
        <v>0.41655953140804303</v>
      </c>
      <c r="AP10" s="17">
        <v>0.44612011827178</v>
      </c>
      <c r="AQ10" s="17">
        <v>0.47714490000611998</v>
      </c>
      <c r="AR10" s="17">
        <v>0.41440906792273402</v>
      </c>
      <c r="AS10" s="17"/>
      <c r="AT10" s="17">
        <v>0.40541322562679599</v>
      </c>
      <c r="AU10" s="17">
        <v>0.42032999471033899</v>
      </c>
      <c r="AV10" s="17"/>
      <c r="AW10" s="17">
        <v>0.44316894193015599</v>
      </c>
      <c r="AX10" s="17">
        <v>0.42133379141528099</v>
      </c>
      <c r="AY10" s="17">
        <v>0.36347356222987498</v>
      </c>
    </row>
    <row r="11" spans="2:51">
      <c r="B11" s="18" t="s">
        <v>135</v>
      </c>
      <c r="C11" s="17">
        <v>0.26252999429794699</v>
      </c>
      <c r="D11" s="17">
        <v>0.24894632858934901</v>
      </c>
      <c r="E11" s="17">
        <v>0.27536614715949198</v>
      </c>
      <c r="F11" s="17"/>
      <c r="G11" s="17">
        <v>0.240075749349873</v>
      </c>
      <c r="H11" s="17">
        <v>0.22796276769954699</v>
      </c>
      <c r="I11" s="17">
        <v>0.216935971353099</v>
      </c>
      <c r="J11" s="17">
        <v>0.25149699690678801</v>
      </c>
      <c r="K11" s="17">
        <v>0.30758387806654303</v>
      </c>
      <c r="L11" s="17">
        <v>0.30690129195197502</v>
      </c>
      <c r="M11" s="17"/>
      <c r="N11" s="17">
        <v>0.224907584277761</v>
      </c>
      <c r="O11" s="17">
        <v>0.25909944664527901</v>
      </c>
      <c r="P11" s="17">
        <v>0.27758508938934401</v>
      </c>
      <c r="Q11" s="17">
        <v>0.28988034940094898</v>
      </c>
      <c r="R11" s="17"/>
      <c r="S11" s="17">
        <v>0.23842644841187</v>
      </c>
      <c r="T11" s="17">
        <v>0.258650347783906</v>
      </c>
      <c r="U11" s="17">
        <v>0.27233156160710398</v>
      </c>
      <c r="V11" s="17">
        <v>0.29195240961616797</v>
      </c>
      <c r="W11" s="17">
        <v>0.27729312697417502</v>
      </c>
      <c r="X11" s="17">
        <v>0.27996620461903099</v>
      </c>
      <c r="Y11" s="17">
        <v>0.24714315337752199</v>
      </c>
      <c r="Z11" s="17">
        <v>0.27848829449219697</v>
      </c>
      <c r="AA11" s="17">
        <v>0.25764336198169402</v>
      </c>
      <c r="AB11" s="17">
        <v>0.234227296369791</v>
      </c>
      <c r="AC11" s="17">
        <v>0.28395830716266901</v>
      </c>
      <c r="AD11" s="17">
        <v>0.26069843470194498</v>
      </c>
      <c r="AE11" s="17"/>
      <c r="AF11" s="17">
        <v>0.28364448982891499</v>
      </c>
      <c r="AG11" s="17">
        <v>0.23883228515011301</v>
      </c>
      <c r="AH11" s="17">
        <v>0.29034272476336498</v>
      </c>
      <c r="AI11" s="17"/>
      <c r="AJ11" s="17">
        <v>0.28017036370866299</v>
      </c>
      <c r="AK11" s="17">
        <v>0.231366482142108</v>
      </c>
      <c r="AL11" s="17">
        <v>0.243529164073893</v>
      </c>
      <c r="AM11" s="17"/>
      <c r="AN11" s="17">
        <v>0.313104583028807</v>
      </c>
      <c r="AO11" s="17">
        <v>0.244293420554205</v>
      </c>
      <c r="AP11" s="17">
        <v>0.23429869085702501</v>
      </c>
      <c r="AQ11" s="17">
        <v>0.204104178196132</v>
      </c>
      <c r="AR11" s="17">
        <v>0.19227334128071299</v>
      </c>
      <c r="AS11" s="17"/>
      <c r="AT11" s="17">
        <v>0.26484013017180502</v>
      </c>
      <c r="AU11" s="17">
        <v>0.23951334221846399</v>
      </c>
      <c r="AV11" s="17"/>
      <c r="AW11" s="17">
        <v>0.236996011494991</v>
      </c>
      <c r="AX11" s="17">
        <v>0.29294190947925203</v>
      </c>
      <c r="AY11" s="17">
        <v>0.28190894518347698</v>
      </c>
    </row>
    <row r="12" spans="2:51">
      <c r="B12" s="18" t="s">
        <v>136</v>
      </c>
      <c r="C12" s="17">
        <v>0.122457897335928</v>
      </c>
      <c r="D12" s="17">
        <v>0.12143120509154499</v>
      </c>
      <c r="E12" s="17">
        <v>0.12383711390930099</v>
      </c>
      <c r="F12" s="17"/>
      <c r="G12" s="17">
        <v>0.10897966943701</v>
      </c>
      <c r="H12" s="17">
        <v>0.119924538489775</v>
      </c>
      <c r="I12" s="17">
        <v>9.7191183762961403E-2</v>
      </c>
      <c r="J12" s="17">
        <v>0.104401523236562</v>
      </c>
      <c r="K12" s="17">
        <v>0.15033081457839001</v>
      </c>
      <c r="L12" s="17">
        <v>0.14195896111484499</v>
      </c>
      <c r="M12" s="17"/>
      <c r="N12" s="17">
        <v>0.12337757670795201</v>
      </c>
      <c r="O12" s="17">
        <v>0.114227089992403</v>
      </c>
      <c r="P12" s="17">
        <v>0.112666952932758</v>
      </c>
      <c r="Q12" s="17">
        <v>0.13953379111817499</v>
      </c>
      <c r="R12" s="17"/>
      <c r="S12" s="17">
        <v>0.107377480117175</v>
      </c>
      <c r="T12" s="17">
        <v>0.12334036503078501</v>
      </c>
      <c r="U12" s="17">
        <v>0.15399188848694001</v>
      </c>
      <c r="V12" s="17">
        <v>0.120561992909149</v>
      </c>
      <c r="W12" s="17">
        <v>0.127640987118674</v>
      </c>
      <c r="X12" s="17">
        <v>0.127313127019377</v>
      </c>
      <c r="Y12" s="17">
        <v>0.112892093075661</v>
      </c>
      <c r="Z12" s="17">
        <v>0.115154809690636</v>
      </c>
      <c r="AA12" s="17">
        <v>0.135541064000748</v>
      </c>
      <c r="AB12" s="17">
        <v>9.0113792640642398E-2</v>
      </c>
      <c r="AC12" s="17">
        <v>0.12918202522691599</v>
      </c>
      <c r="AD12" s="17">
        <v>0.14009420354248101</v>
      </c>
      <c r="AE12" s="17"/>
      <c r="AF12" s="17">
        <v>0.16759538241517599</v>
      </c>
      <c r="AG12" s="17">
        <v>8.1421502473708399E-2</v>
      </c>
      <c r="AH12" s="17">
        <v>0.116245919008423</v>
      </c>
      <c r="AI12" s="17"/>
      <c r="AJ12" s="17">
        <v>0.147992155533646</v>
      </c>
      <c r="AK12" s="17">
        <v>8.8514239451990398E-2</v>
      </c>
      <c r="AL12" s="17">
        <v>0.100668034036153</v>
      </c>
      <c r="AM12" s="17"/>
      <c r="AN12" s="17">
        <v>0.133155462295244</v>
      </c>
      <c r="AO12" s="17">
        <v>0.13200425001073501</v>
      </c>
      <c r="AP12" s="17">
        <v>0.12131564709272501</v>
      </c>
      <c r="AQ12" s="17">
        <v>9.0919987987145207E-2</v>
      </c>
      <c r="AR12" s="17">
        <v>7.39207966320687E-2</v>
      </c>
      <c r="AS12" s="17"/>
      <c r="AT12" s="17">
        <v>0.124400284941939</v>
      </c>
      <c r="AU12" s="17">
        <v>0.104056892118186</v>
      </c>
      <c r="AV12" s="17"/>
      <c r="AW12" s="17">
        <v>0.11383001977315201</v>
      </c>
      <c r="AX12" s="17">
        <v>0.100057772327724</v>
      </c>
      <c r="AY12" s="17">
        <v>0.13753738809586799</v>
      </c>
    </row>
    <row r="13" spans="2:51">
      <c r="B13" s="18" t="s">
        <v>137</v>
      </c>
      <c r="C13" s="17">
        <v>5.1162091827254598E-2</v>
      </c>
      <c r="D13" s="17">
        <v>5.8667384979993797E-2</v>
      </c>
      <c r="E13" s="17">
        <v>4.3995227475442697E-2</v>
      </c>
      <c r="F13" s="17"/>
      <c r="G13" s="17">
        <v>4.2437938570264601E-2</v>
      </c>
      <c r="H13" s="17">
        <v>4.8255348831476801E-2</v>
      </c>
      <c r="I13" s="17">
        <v>5.7930265364581297E-2</v>
      </c>
      <c r="J13" s="17">
        <v>5.5165970275927498E-2</v>
      </c>
      <c r="K13" s="17">
        <v>5.8246510277874398E-2</v>
      </c>
      <c r="L13" s="17">
        <v>4.4828240640260697E-2</v>
      </c>
      <c r="M13" s="17"/>
      <c r="N13" s="17">
        <v>4.2562369777444597E-2</v>
      </c>
      <c r="O13" s="17">
        <v>4.2993243731000497E-2</v>
      </c>
      <c r="P13" s="17">
        <v>6.5915397637530904E-2</v>
      </c>
      <c r="Q13" s="17">
        <v>5.5562508300234202E-2</v>
      </c>
      <c r="R13" s="17"/>
      <c r="S13" s="17">
        <v>5.1083214734794997E-2</v>
      </c>
      <c r="T13" s="17">
        <v>5.2239722755758201E-2</v>
      </c>
      <c r="U13" s="17">
        <v>3.32391557790465E-2</v>
      </c>
      <c r="V13" s="17">
        <v>4.5902312404096597E-2</v>
      </c>
      <c r="W13" s="17">
        <v>4.1585250922629102E-2</v>
      </c>
      <c r="X13" s="17">
        <v>4.11875212519466E-2</v>
      </c>
      <c r="Y13" s="17">
        <v>5.5046628651947302E-2</v>
      </c>
      <c r="Z13" s="17">
        <v>5.4201299129130298E-2</v>
      </c>
      <c r="AA13" s="17">
        <v>6.6392766888069596E-2</v>
      </c>
      <c r="AB13" s="17">
        <v>5.11573467078619E-2</v>
      </c>
      <c r="AC13" s="17">
        <v>7.7667719471617894E-2</v>
      </c>
      <c r="AD13" s="17">
        <v>5.5240676547651399E-2</v>
      </c>
      <c r="AE13" s="17"/>
      <c r="AF13" s="17">
        <v>7.1782071093157804E-2</v>
      </c>
      <c r="AG13" s="17">
        <v>3.2522058397225002E-2</v>
      </c>
      <c r="AH13" s="17">
        <v>5.4209251338344901E-2</v>
      </c>
      <c r="AI13" s="17"/>
      <c r="AJ13" s="17">
        <v>4.5442366102790899E-2</v>
      </c>
      <c r="AK13" s="17">
        <v>3.4536146671513203E-2</v>
      </c>
      <c r="AL13" s="17">
        <v>2.77680239120182E-2</v>
      </c>
      <c r="AM13" s="17"/>
      <c r="AN13" s="17">
        <v>6.2838956841518606E-2</v>
      </c>
      <c r="AO13" s="17">
        <v>4.47694187373361E-2</v>
      </c>
      <c r="AP13" s="17">
        <v>5.0402688470322601E-2</v>
      </c>
      <c r="AQ13" s="17">
        <v>3.1658845355874501E-2</v>
      </c>
      <c r="AR13" s="17">
        <v>3.4411389607487998E-2</v>
      </c>
      <c r="AS13" s="17"/>
      <c r="AT13" s="17">
        <v>5.0687335536452501E-2</v>
      </c>
      <c r="AU13" s="17">
        <v>5.0430844358153398E-2</v>
      </c>
      <c r="AV13" s="17"/>
      <c r="AW13" s="17">
        <v>4.8814188769748801E-2</v>
      </c>
      <c r="AX13" s="17">
        <v>3.8212784283447897E-2</v>
      </c>
      <c r="AY13" s="17">
        <v>5.70550569845951E-2</v>
      </c>
    </row>
    <row r="14" spans="2:51">
      <c r="B14" s="18" t="s">
        <v>119</v>
      </c>
      <c r="C14" s="17">
        <v>5.45062434349943E-2</v>
      </c>
      <c r="D14" s="17">
        <v>3.9011465410442703E-2</v>
      </c>
      <c r="E14" s="17">
        <v>6.8982715463214994E-2</v>
      </c>
      <c r="F14" s="17"/>
      <c r="G14" s="17">
        <v>4.7661213634696699E-2</v>
      </c>
      <c r="H14" s="17">
        <v>4.9615049508563699E-2</v>
      </c>
      <c r="I14" s="17">
        <v>5.9197383948425601E-2</v>
      </c>
      <c r="J14" s="17">
        <v>6.2968993144459806E-2</v>
      </c>
      <c r="K14" s="17">
        <v>5.9415532025774202E-2</v>
      </c>
      <c r="L14" s="17">
        <v>4.8511554882600699E-2</v>
      </c>
      <c r="M14" s="17"/>
      <c r="N14" s="17">
        <v>3.2058286299617697E-2</v>
      </c>
      <c r="O14" s="17">
        <v>5.48038775333827E-2</v>
      </c>
      <c r="P14" s="17">
        <v>6.2252422209293702E-2</v>
      </c>
      <c r="Q14" s="17">
        <v>7.3170377820573895E-2</v>
      </c>
      <c r="R14" s="17"/>
      <c r="S14" s="17">
        <v>6.1092872426698398E-2</v>
      </c>
      <c r="T14" s="17">
        <v>5.7362175524277997E-2</v>
      </c>
      <c r="U14" s="17">
        <v>5.1738477481024302E-2</v>
      </c>
      <c r="V14" s="17">
        <v>5.4067912158587902E-2</v>
      </c>
      <c r="W14" s="17">
        <v>5.3053975939287602E-2</v>
      </c>
      <c r="X14" s="17">
        <v>5.2110215758659401E-2</v>
      </c>
      <c r="Y14" s="17">
        <v>5.1887276031335999E-2</v>
      </c>
      <c r="Z14" s="17">
        <v>4.3260754355703E-2</v>
      </c>
      <c r="AA14" s="17">
        <v>5.22026556550352E-2</v>
      </c>
      <c r="AB14" s="17">
        <v>6.3332805641058795E-2</v>
      </c>
      <c r="AC14" s="17">
        <v>5.2708032714172903E-2</v>
      </c>
      <c r="AD14" s="17">
        <v>4.0803327696820803E-2</v>
      </c>
      <c r="AE14" s="17"/>
      <c r="AF14" s="17">
        <v>5.6695830847761398E-2</v>
      </c>
      <c r="AG14" s="17">
        <v>4.4048194939075198E-2</v>
      </c>
      <c r="AH14" s="17">
        <v>7.83399747352862E-2</v>
      </c>
      <c r="AI14" s="17"/>
      <c r="AJ14" s="17">
        <v>4.6470530228687197E-2</v>
      </c>
      <c r="AK14" s="17">
        <v>3.9780607120606201E-2</v>
      </c>
      <c r="AL14" s="17">
        <v>4.0304791800416101E-2</v>
      </c>
      <c r="AM14" s="17"/>
      <c r="AN14" s="17">
        <v>7.1704035761754104E-2</v>
      </c>
      <c r="AO14" s="17">
        <v>6.1443277645592001E-2</v>
      </c>
      <c r="AP14" s="17">
        <v>3.5433733926577601E-2</v>
      </c>
      <c r="AQ14" s="17">
        <v>2.8124519504588101E-2</v>
      </c>
      <c r="AR14" s="17">
        <v>3.0884234349481399E-2</v>
      </c>
      <c r="AS14" s="17"/>
      <c r="AT14" s="17">
        <v>5.4368130704250499E-2</v>
      </c>
      <c r="AU14" s="17">
        <v>5.5536784721704903E-2</v>
      </c>
      <c r="AV14" s="17"/>
      <c r="AW14" s="17">
        <v>3.0638498452181698E-2</v>
      </c>
      <c r="AX14" s="17">
        <v>4.2477245850073501E-2</v>
      </c>
      <c r="AY14" s="17">
        <v>8.3183289961414802E-2</v>
      </c>
    </row>
    <row r="15" spans="2:51">
      <c r="B15" s="18" t="s">
        <v>138</v>
      </c>
      <c r="C15" s="21">
        <v>0.50934377310387602</v>
      </c>
      <c r="D15" s="21">
        <v>0.53194361592866901</v>
      </c>
      <c r="E15" s="21">
        <v>0.48781879599254901</v>
      </c>
      <c r="F15" s="21"/>
      <c r="G15" s="21">
        <v>0.56084542900815504</v>
      </c>
      <c r="H15" s="21">
        <v>0.55424229547063697</v>
      </c>
      <c r="I15" s="21">
        <v>0.56874519557093295</v>
      </c>
      <c r="J15" s="21">
        <v>0.52596651643626202</v>
      </c>
      <c r="K15" s="21">
        <v>0.42442326505141797</v>
      </c>
      <c r="L15" s="21">
        <v>0.45779995141031798</v>
      </c>
      <c r="M15" s="21"/>
      <c r="N15" s="21">
        <v>0.57709418293722503</v>
      </c>
      <c r="O15" s="21">
        <v>0.52887634209793499</v>
      </c>
      <c r="P15" s="21">
        <v>0.48158013783107301</v>
      </c>
      <c r="Q15" s="21">
        <v>0.44185297336006701</v>
      </c>
      <c r="R15" s="21"/>
      <c r="S15" s="21">
        <v>0.54201998430946097</v>
      </c>
      <c r="T15" s="21">
        <v>0.50840738890527204</v>
      </c>
      <c r="U15" s="21">
        <v>0.48869891664588599</v>
      </c>
      <c r="V15" s="21">
        <v>0.48751537291199898</v>
      </c>
      <c r="W15" s="21">
        <v>0.50042665904523398</v>
      </c>
      <c r="X15" s="21">
        <v>0.49942293135098698</v>
      </c>
      <c r="Y15" s="21">
        <v>0.53303084886353402</v>
      </c>
      <c r="Z15" s="21">
        <v>0.50889484233233295</v>
      </c>
      <c r="AA15" s="21">
        <v>0.48822015147445302</v>
      </c>
      <c r="AB15" s="21">
        <v>0.56116875864064597</v>
      </c>
      <c r="AC15" s="21">
        <v>0.45648391542462402</v>
      </c>
      <c r="AD15" s="21">
        <v>0.50316335751110197</v>
      </c>
      <c r="AE15" s="21"/>
      <c r="AF15" s="21">
        <v>0.42028222581498997</v>
      </c>
      <c r="AG15" s="21">
        <v>0.60317595903987797</v>
      </c>
      <c r="AH15" s="21">
        <v>0.460862130154581</v>
      </c>
      <c r="AI15" s="21"/>
      <c r="AJ15" s="21">
        <v>0.479924584426213</v>
      </c>
      <c r="AK15" s="21">
        <v>0.60580252461378203</v>
      </c>
      <c r="AL15" s="21">
        <v>0.58772998617752004</v>
      </c>
      <c r="AM15" s="21"/>
      <c r="AN15" s="21">
        <v>0.41919696207267498</v>
      </c>
      <c r="AO15" s="21">
        <v>0.51748963305213203</v>
      </c>
      <c r="AP15" s="21">
        <v>0.55854923965335002</v>
      </c>
      <c r="AQ15" s="21">
        <v>0.64519246895626003</v>
      </c>
      <c r="AR15" s="21">
        <v>0.66851023813024901</v>
      </c>
      <c r="AS15" s="21"/>
      <c r="AT15" s="21">
        <v>0.50570411864555298</v>
      </c>
      <c r="AU15" s="21">
        <v>0.55046213658349197</v>
      </c>
      <c r="AV15" s="21"/>
      <c r="AW15" s="21">
        <v>0.56972128150992696</v>
      </c>
      <c r="AX15" s="21">
        <v>0.52631028805950297</v>
      </c>
      <c r="AY15" s="21">
        <v>0.440315319774646</v>
      </c>
    </row>
    <row r="16" spans="2:51">
      <c r="B16" s="18" t="s">
        <v>139</v>
      </c>
      <c r="C16" s="21">
        <v>0.173619989163183</v>
      </c>
      <c r="D16" s="21">
        <v>0.180098590071539</v>
      </c>
      <c r="E16" s="21">
        <v>0.16783234138474401</v>
      </c>
      <c r="F16" s="21"/>
      <c r="G16" s="21">
        <v>0.151417608007275</v>
      </c>
      <c r="H16" s="21">
        <v>0.168179887321252</v>
      </c>
      <c r="I16" s="21">
        <v>0.155121449127543</v>
      </c>
      <c r="J16" s="21">
        <v>0.15956749351249</v>
      </c>
      <c r="K16" s="21">
        <v>0.20857732485626501</v>
      </c>
      <c r="L16" s="21">
        <v>0.18678720175510599</v>
      </c>
      <c r="M16" s="21"/>
      <c r="N16" s="21">
        <v>0.16593994648539701</v>
      </c>
      <c r="O16" s="21">
        <v>0.15722033372340299</v>
      </c>
      <c r="P16" s="21">
        <v>0.17858235057028901</v>
      </c>
      <c r="Q16" s="21">
        <v>0.195096299418409</v>
      </c>
      <c r="R16" s="21"/>
      <c r="S16" s="21">
        <v>0.15846069485197001</v>
      </c>
      <c r="T16" s="21">
        <v>0.17558008778654399</v>
      </c>
      <c r="U16" s="21">
        <v>0.187231044265986</v>
      </c>
      <c r="V16" s="21">
        <v>0.16646430531324499</v>
      </c>
      <c r="W16" s="21">
        <v>0.16922623804130299</v>
      </c>
      <c r="X16" s="21">
        <v>0.16850064827132299</v>
      </c>
      <c r="Y16" s="21">
        <v>0.16793872172760799</v>
      </c>
      <c r="Z16" s="21">
        <v>0.16935610881976601</v>
      </c>
      <c r="AA16" s="21">
        <v>0.201933830888818</v>
      </c>
      <c r="AB16" s="21">
        <v>0.14127113934850399</v>
      </c>
      <c r="AC16" s="21">
        <v>0.20684974469853401</v>
      </c>
      <c r="AD16" s="21">
        <v>0.195334880090133</v>
      </c>
      <c r="AE16" s="21"/>
      <c r="AF16" s="21">
        <v>0.239377453508333</v>
      </c>
      <c r="AG16" s="21">
        <v>0.11394356087093301</v>
      </c>
      <c r="AH16" s="21">
        <v>0.17045517034676699</v>
      </c>
      <c r="AI16" s="21"/>
      <c r="AJ16" s="21">
        <v>0.19343452163643701</v>
      </c>
      <c r="AK16" s="21">
        <v>0.123050386123504</v>
      </c>
      <c r="AL16" s="21">
        <v>0.12843605794817101</v>
      </c>
      <c r="AM16" s="21"/>
      <c r="AN16" s="21">
        <v>0.19599441913676299</v>
      </c>
      <c r="AO16" s="21">
        <v>0.17677366874807099</v>
      </c>
      <c r="AP16" s="21">
        <v>0.171718335563047</v>
      </c>
      <c r="AQ16" s="21">
        <v>0.12257883334302</v>
      </c>
      <c r="AR16" s="21">
        <v>0.108332186239557</v>
      </c>
      <c r="AS16" s="21"/>
      <c r="AT16" s="21">
        <v>0.17508762047839199</v>
      </c>
      <c r="AU16" s="21">
        <v>0.15448773647634001</v>
      </c>
      <c r="AV16" s="21"/>
      <c r="AW16" s="21">
        <v>0.16264420854290099</v>
      </c>
      <c r="AX16" s="21">
        <v>0.13827055661117199</v>
      </c>
      <c r="AY16" s="21">
        <v>0.194592445080463</v>
      </c>
    </row>
    <row r="17" spans="2:51">
      <c r="B17" s="18" t="s">
        <v>140</v>
      </c>
      <c r="C17" s="22">
        <v>0.33572378394069302</v>
      </c>
      <c r="D17" s="22">
        <v>0.35184502585712901</v>
      </c>
      <c r="E17" s="22">
        <v>0.319986454607805</v>
      </c>
      <c r="F17" s="22"/>
      <c r="G17" s="22">
        <v>0.40942782100088099</v>
      </c>
      <c r="H17" s="22">
        <v>0.38606240814938497</v>
      </c>
      <c r="I17" s="22">
        <v>0.41362374644339001</v>
      </c>
      <c r="J17" s="22">
        <v>0.36639902292377202</v>
      </c>
      <c r="K17" s="22">
        <v>0.21584594019515299</v>
      </c>
      <c r="L17" s="22">
        <v>0.27101274965521099</v>
      </c>
      <c r="M17" s="22"/>
      <c r="N17" s="22">
        <v>0.41115423645182803</v>
      </c>
      <c r="O17" s="22">
        <v>0.371656008374532</v>
      </c>
      <c r="P17" s="22">
        <v>0.30299778726078402</v>
      </c>
      <c r="Q17" s="22">
        <v>0.24675667394165801</v>
      </c>
      <c r="R17" s="22"/>
      <c r="S17" s="22">
        <v>0.38355928945749101</v>
      </c>
      <c r="T17" s="22">
        <v>0.33282730111872899</v>
      </c>
      <c r="U17" s="22">
        <v>0.30146787237990003</v>
      </c>
      <c r="V17" s="22">
        <v>0.32105106759875401</v>
      </c>
      <c r="W17" s="22">
        <v>0.33120042100393099</v>
      </c>
      <c r="X17" s="22">
        <v>0.33092228307966398</v>
      </c>
      <c r="Y17" s="22">
        <v>0.36509212713592498</v>
      </c>
      <c r="Z17" s="22">
        <v>0.33953873351256703</v>
      </c>
      <c r="AA17" s="22">
        <v>0.28628632058563502</v>
      </c>
      <c r="AB17" s="22">
        <v>0.41989761929214098</v>
      </c>
      <c r="AC17" s="22">
        <v>0.24963417072609001</v>
      </c>
      <c r="AD17" s="22">
        <v>0.30782847742096903</v>
      </c>
      <c r="AE17" s="22"/>
      <c r="AF17" s="22">
        <v>0.180904772306657</v>
      </c>
      <c r="AG17" s="22">
        <v>0.48923239816894498</v>
      </c>
      <c r="AH17" s="22">
        <v>0.290406959807814</v>
      </c>
      <c r="AI17" s="22"/>
      <c r="AJ17" s="22">
        <v>0.28649006278977501</v>
      </c>
      <c r="AK17" s="22">
        <v>0.48275213849027798</v>
      </c>
      <c r="AL17" s="22">
        <v>0.459293928229349</v>
      </c>
      <c r="AM17" s="22"/>
      <c r="AN17" s="22">
        <v>0.22320254293591199</v>
      </c>
      <c r="AO17" s="22">
        <v>0.34071596430406098</v>
      </c>
      <c r="AP17" s="22">
        <v>0.38683090409030202</v>
      </c>
      <c r="AQ17" s="22">
        <v>0.52261363561324103</v>
      </c>
      <c r="AR17" s="22">
        <v>0.56017805189069203</v>
      </c>
      <c r="AS17" s="22"/>
      <c r="AT17" s="22">
        <v>0.33061649816716099</v>
      </c>
      <c r="AU17" s="22">
        <v>0.39597440010715201</v>
      </c>
      <c r="AV17" s="22"/>
      <c r="AW17" s="22">
        <v>0.407077072967025</v>
      </c>
      <c r="AX17" s="22">
        <v>0.38803973144833098</v>
      </c>
      <c r="AY17" s="22">
        <v>0.245722874694183</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5.1512551392741197E-2</v>
      </c>
      <c r="D9" s="17">
        <v>6.3321929456083101E-2</v>
      </c>
      <c r="E9" s="17">
        <v>4.0608500455332701E-2</v>
      </c>
      <c r="F9" s="17"/>
      <c r="G9" s="17">
        <v>5.6629109275206903E-2</v>
      </c>
      <c r="H9" s="17">
        <v>7.3860136173538399E-2</v>
      </c>
      <c r="I9" s="17">
        <v>6.9224483582423293E-2</v>
      </c>
      <c r="J9" s="17">
        <v>4.3097266648534603E-2</v>
      </c>
      <c r="K9" s="17">
        <v>4.4520695068098103E-2</v>
      </c>
      <c r="L9" s="17">
        <v>3.1335439093304697E-2</v>
      </c>
      <c r="M9" s="17"/>
      <c r="N9" s="17">
        <v>5.1813310960636599E-2</v>
      </c>
      <c r="O9" s="17">
        <v>3.4874631423076202E-2</v>
      </c>
      <c r="P9" s="17">
        <v>6.5374553074087793E-2</v>
      </c>
      <c r="Q9" s="17">
        <v>5.6320094129837399E-2</v>
      </c>
      <c r="R9" s="17"/>
      <c r="S9" s="17">
        <v>7.3691324644472103E-2</v>
      </c>
      <c r="T9" s="17">
        <v>4.5855713774523202E-2</v>
      </c>
      <c r="U9" s="17">
        <v>4.0203026482446703E-2</v>
      </c>
      <c r="V9" s="17">
        <v>4.0678161583099601E-2</v>
      </c>
      <c r="W9" s="17">
        <v>4.1519834885063597E-2</v>
      </c>
      <c r="X9" s="17">
        <v>6.4775758262392902E-2</v>
      </c>
      <c r="Y9" s="17">
        <v>4.9690648549122501E-2</v>
      </c>
      <c r="Z9" s="17">
        <v>5.2362124869634798E-2</v>
      </c>
      <c r="AA9" s="17">
        <v>4.4834618301287502E-2</v>
      </c>
      <c r="AB9" s="17">
        <v>4.3896303914583601E-2</v>
      </c>
      <c r="AC9" s="17">
        <v>6.3654107927694895E-2</v>
      </c>
      <c r="AD9" s="17">
        <v>6.2862618067466194E-2</v>
      </c>
      <c r="AE9" s="17"/>
      <c r="AF9" s="17">
        <v>5.44297104968606E-2</v>
      </c>
      <c r="AG9" s="17">
        <v>5.1459583819591703E-2</v>
      </c>
      <c r="AH9" s="17">
        <v>5.1362151506131902E-2</v>
      </c>
      <c r="AI9" s="17"/>
      <c r="AJ9" s="17">
        <v>7.5768680724570395E-2</v>
      </c>
      <c r="AK9" s="17">
        <v>5.23914943692756E-2</v>
      </c>
      <c r="AL9" s="17">
        <v>5.1866420585180997E-2</v>
      </c>
      <c r="AM9" s="17"/>
      <c r="AN9" s="17">
        <v>5.3050406485474502E-2</v>
      </c>
      <c r="AO9" s="17">
        <v>5.5409967438082401E-2</v>
      </c>
      <c r="AP9" s="17">
        <v>4.8795314682941598E-2</v>
      </c>
      <c r="AQ9" s="17">
        <v>7.8032351994923796E-2</v>
      </c>
      <c r="AR9" s="17">
        <v>9.5785575468570694E-2</v>
      </c>
      <c r="AS9" s="17"/>
      <c r="AT9" s="17">
        <v>4.9836592787969099E-2</v>
      </c>
      <c r="AU9" s="17">
        <v>7.0159672664378003E-2</v>
      </c>
      <c r="AV9" s="17"/>
      <c r="AW9" s="17">
        <v>4.9890255388528898E-2</v>
      </c>
      <c r="AX9" s="17">
        <v>6.9651543023491094E-2</v>
      </c>
      <c r="AY9" s="17">
        <v>4.8512388960322603E-2</v>
      </c>
    </row>
    <row r="10" spans="2:51">
      <c r="B10" s="18" t="s">
        <v>134</v>
      </c>
      <c r="C10" s="17">
        <v>0.23651615995005201</v>
      </c>
      <c r="D10" s="17">
        <v>0.25811237866118802</v>
      </c>
      <c r="E10" s="17">
        <v>0.217949057332782</v>
      </c>
      <c r="F10" s="17"/>
      <c r="G10" s="17">
        <v>0.21812999647647599</v>
      </c>
      <c r="H10" s="17">
        <v>0.267610804134643</v>
      </c>
      <c r="I10" s="17">
        <v>0.23646514408121</v>
      </c>
      <c r="J10" s="17">
        <v>0.22900923938669501</v>
      </c>
      <c r="K10" s="17">
        <v>0.22423907048237199</v>
      </c>
      <c r="L10" s="17">
        <v>0.23590272169323001</v>
      </c>
      <c r="M10" s="17"/>
      <c r="N10" s="17">
        <v>0.264663678887197</v>
      </c>
      <c r="O10" s="17">
        <v>0.23369782710764</v>
      </c>
      <c r="P10" s="17">
        <v>0.227680952081845</v>
      </c>
      <c r="Q10" s="17">
        <v>0.22019605101505199</v>
      </c>
      <c r="R10" s="17"/>
      <c r="S10" s="17">
        <v>0.23170395859933701</v>
      </c>
      <c r="T10" s="17">
        <v>0.23174744758395399</v>
      </c>
      <c r="U10" s="17">
        <v>0.24795398256843601</v>
      </c>
      <c r="V10" s="17">
        <v>0.23371501249551299</v>
      </c>
      <c r="W10" s="17">
        <v>0.21941089531801999</v>
      </c>
      <c r="X10" s="17">
        <v>0.23523365766062701</v>
      </c>
      <c r="Y10" s="17">
        <v>0.25043815817134901</v>
      </c>
      <c r="Z10" s="17">
        <v>0.244628510070004</v>
      </c>
      <c r="AA10" s="17">
        <v>0.230746830632612</v>
      </c>
      <c r="AB10" s="17">
        <v>0.25722333278416798</v>
      </c>
      <c r="AC10" s="17">
        <v>0.214281880378768</v>
      </c>
      <c r="AD10" s="17">
        <v>0.25280368271862702</v>
      </c>
      <c r="AE10" s="17"/>
      <c r="AF10" s="17">
        <v>0.232391460888621</v>
      </c>
      <c r="AG10" s="17">
        <v>0.25215671361460301</v>
      </c>
      <c r="AH10" s="17">
        <v>0.22026126683474201</v>
      </c>
      <c r="AI10" s="17"/>
      <c r="AJ10" s="17">
        <v>0.29724772628770202</v>
      </c>
      <c r="AK10" s="17">
        <v>0.23862848556736799</v>
      </c>
      <c r="AL10" s="17">
        <v>0.27426426735289999</v>
      </c>
      <c r="AM10" s="17"/>
      <c r="AN10" s="17">
        <v>0.202374187466002</v>
      </c>
      <c r="AO10" s="17">
        <v>0.249850741169174</v>
      </c>
      <c r="AP10" s="17">
        <v>0.24314925030937701</v>
      </c>
      <c r="AQ10" s="17">
        <v>0.26174346883173399</v>
      </c>
      <c r="AR10" s="17">
        <v>0.25915634214983202</v>
      </c>
      <c r="AS10" s="17"/>
      <c r="AT10" s="17">
        <v>0.232927940682535</v>
      </c>
      <c r="AU10" s="17">
        <v>0.27333236543930201</v>
      </c>
      <c r="AV10" s="17"/>
      <c r="AW10" s="17">
        <v>0.248803368718156</v>
      </c>
      <c r="AX10" s="17">
        <v>0.28359698464780903</v>
      </c>
      <c r="AY10" s="17">
        <v>0.211077660545062</v>
      </c>
    </row>
    <row r="11" spans="2:51">
      <c r="B11" s="18" t="s">
        <v>135</v>
      </c>
      <c r="C11" s="17">
        <v>0.32348205236296002</v>
      </c>
      <c r="D11" s="17">
        <v>0.32049151126672998</v>
      </c>
      <c r="E11" s="17">
        <v>0.32725589887284201</v>
      </c>
      <c r="F11" s="17"/>
      <c r="G11" s="17">
        <v>0.25660248293697502</v>
      </c>
      <c r="H11" s="17">
        <v>0.26308821433957902</v>
      </c>
      <c r="I11" s="17">
        <v>0.294003347500298</v>
      </c>
      <c r="J11" s="17">
        <v>0.34495397866854199</v>
      </c>
      <c r="K11" s="17">
        <v>0.34231329726455501</v>
      </c>
      <c r="L11" s="17">
        <v>0.39009269170482203</v>
      </c>
      <c r="M11" s="17"/>
      <c r="N11" s="17">
        <v>0.32617022736833801</v>
      </c>
      <c r="O11" s="17">
        <v>0.32633315223826098</v>
      </c>
      <c r="P11" s="17">
        <v>0.31448761941034198</v>
      </c>
      <c r="Q11" s="17">
        <v>0.32649047371747397</v>
      </c>
      <c r="R11" s="17"/>
      <c r="S11" s="17">
        <v>0.31698122977715398</v>
      </c>
      <c r="T11" s="17">
        <v>0.32630033384126</v>
      </c>
      <c r="U11" s="17">
        <v>0.33211537876805097</v>
      </c>
      <c r="V11" s="17">
        <v>0.35667202251768299</v>
      </c>
      <c r="W11" s="17">
        <v>0.33839753382278298</v>
      </c>
      <c r="X11" s="17">
        <v>0.33466378229161298</v>
      </c>
      <c r="Y11" s="17">
        <v>0.30527373184260298</v>
      </c>
      <c r="Z11" s="17">
        <v>0.32980645829217198</v>
      </c>
      <c r="AA11" s="17">
        <v>0.31460553469848102</v>
      </c>
      <c r="AB11" s="17">
        <v>0.29098441658145502</v>
      </c>
      <c r="AC11" s="17">
        <v>0.30544521938925401</v>
      </c>
      <c r="AD11" s="17">
        <v>0.331290436743924</v>
      </c>
      <c r="AE11" s="17"/>
      <c r="AF11" s="17">
        <v>0.329387420841318</v>
      </c>
      <c r="AG11" s="17">
        <v>0.328248866589198</v>
      </c>
      <c r="AH11" s="17">
        <v>0.31496834810227098</v>
      </c>
      <c r="AI11" s="17"/>
      <c r="AJ11" s="17">
        <v>0.33507080237856701</v>
      </c>
      <c r="AK11" s="17">
        <v>0.30433593286120902</v>
      </c>
      <c r="AL11" s="17">
        <v>0.329490033098571</v>
      </c>
      <c r="AM11" s="17"/>
      <c r="AN11" s="17">
        <v>0.37082766984537402</v>
      </c>
      <c r="AO11" s="17">
        <v>0.290180403232704</v>
      </c>
      <c r="AP11" s="17">
        <v>0.30195704795631501</v>
      </c>
      <c r="AQ11" s="17">
        <v>0.30316055035238298</v>
      </c>
      <c r="AR11" s="17">
        <v>0.352789574849599</v>
      </c>
      <c r="AS11" s="17"/>
      <c r="AT11" s="17">
        <v>0.32786927902139301</v>
      </c>
      <c r="AU11" s="17">
        <v>0.28183709115593503</v>
      </c>
      <c r="AV11" s="17"/>
      <c r="AW11" s="17">
        <v>0.32697844907835599</v>
      </c>
      <c r="AX11" s="17">
        <v>0.31870423658784303</v>
      </c>
      <c r="AY11" s="17">
        <v>0.32098864304049202</v>
      </c>
    </row>
    <row r="12" spans="2:51">
      <c r="B12" s="18" t="s">
        <v>136</v>
      </c>
      <c r="C12" s="17">
        <v>0.24754053625949901</v>
      </c>
      <c r="D12" s="17">
        <v>0.231833655334447</v>
      </c>
      <c r="E12" s="17">
        <v>0.26207228885616002</v>
      </c>
      <c r="F12" s="17"/>
      <c r="G12" s="17">
        <v>0.33039770375223898</v>
      </c>
      <c r="H12" s="17">
        <v>0.22796630487386799</v>
      </c>
      <c r="I12" s="17">
        <v>0.24383273927366</v>
      </c>
      <c r="J12" s="17">
        <v>0.24377936563297101</v>
      </c>
      <c r="K12" s="17">
        <v>0.24059975829914901</v>
      </c>
      <c r="L12" s="17">
        <v>0.23437811248497001</v>
      </c>
      <c r="M12" s="17"/>
      <c r="N12" s="17">
        <v>0.246427158444321</v>
      </c>
      <c r="O12" s="17">
        <v>0.26805930076776802</v>
      </c>
      <c r="P12" s="17">
        <v>0.23735878448089801</v>
      </c>
      <c r="Q12" s="17">
        <v>0.23259669053975501</v>
      </c>
      <c r="R12" s="17"/>
      <c r="S12" s="17">
        <v>0.24480010920528</v>
      </c>
      <c r="T12" s="17">
        <v>0.25324166171746698</v>
      </c>
      <c r="U12" s="17">
        <v>0.24324527874986199</v>
      </c>
      <c r="V12" s="17">
        <v>0.23373035258348501</v>
      </c>
      <c r="W12" s="17">
        <v>0.25246057477786699</v>
      </c>
      <c r="X12" s="17">
        <v>0.24627861602218101</v>
      </c>
      <c r="Y12" s="17">
        <v>0.24076836610147001</v>
      </c>
      <c r="Z12" s="17">
        <v>0.24563800599743399</v>
      </c>
      <c r="AA12" s="17">
        <v>0.26284226656894399</v>
      </c>
      <c r="AB12" s="17">
        <v>0.25020968484133699</v>
      </c>
      <c r="AC12" s="17">
        <v>0.26317328703327297</v>
      </c>
      <c r="AD12" s="17">
        <v>0.21195205230599701</v>
      </c>
      <c r="AE12" s="17"/>
      <c r="AF12" s="17">
        <v>0.23806554950190401</v>
      </c>
      <c r="AG12" s="17">
        <v>0.24413656750103299</v>
      </c>
      <c r="AH12" s="17">
        <v>0.23004766117175399</v>
      </c>
      <c r="AI12" s="17"/>
      <c r="AJ12" s="17">
        <v>0.20266495966155099</v>
      </c>
      <c r="AK12" s="17">
        <v>0.26902219946682798</v>
      </c>
      <c r="AL12" s="17">
        <v>0.24055495350116499</v>
      </c>
      <c r="AM12" s="17"/>
      <c r="AN12" s="17">
        <v>0.21246947653859699</v>
      </c>
      <c r="AO12" s="17">
        <v>0.26436525333588001</v>
      </c>
      <c r="AP12" s="17">
        <v>0.27741758965771701</v>
      </c>
      <c r="AQ12" s="17">
        <v>0.24931277158839199</v>
      </c>
      <c r="AR12" s="17">
        <v>0.17863925775071901</v>
      </c>
      <c r="AS12" s="17"/>
      <c r="AT12" s="17">
        <v>0.25036808956326101</v>
      </c>
      <c r="AU12" s="17">
        <v>0.222814566240714</v>
      </c>
      <c r="AV12" s="17"/>
      <c r="AW12" s="17">
        <v>0.25765816147512599</v>
      </c>
      <c r="AX12" s="17">
        <v>0.220163407275909</v>
      </c>
      <c r="AY12" s="17">
        <v>0.24386340312225399</v>
      </c>
    </row>
    <row r="13" spans="2:51">
      <c r="B13" s="18" t="s">
        <v>137</v>
      </c>
      <c r="C13" s="17">
        <v>8.5557537543562795E-2</v>
      </c>
      <c r="D13" s="17">
        <v>8.9336530194755001E-2</v>
      </c>
      <c r="E13" s="17">
        <v>7.9191171360316504E-2</v>
      </c>
      <c r="F13" s="17"/>
      <c r="G13" s="17">
        <v>9.1579305437290495E-2</v>
      </c>
      <c r="H13" s="17">
        <v>0.111769458072254</v>
      </c>
      <c r="I13" s="17">
        <v>0.103755299056145</v>
      </c>
      <c r="J13" s="17">
        <v>7.6113787843461594E-2</v>
      </c>
      <c r="K13" s="17">
        <v>8.7572923077516504E-2</v>
      </c>
      <c r="L13" s="17">
        <v>5.6433697689997599E-2</v>
      </c>
      <c r="M13" s="17"/>
      <c r="N13" s="17">
        <v>7.7078276720747504E-2</v>
      </c>
      <c r="O13" s="17">
        <v>8.0439749354659099E-2</v>
      </c>
      <c r="P13" s="17">
        <v>9.3306897055513094E-2</v>
      </c>
      <c r="Q13" s="17">
        <v>9.1052140935817899E-2</v>
      </c>
      <c r="R13" s="17"/>
      <c r="S13" s="17">
        <v>7.8887266267821901E-2</v>
      </c>
      <c r="T13" s="17">
        <v>8.5420753165901003E-2</v>
      </c>
      <c r="U13" s="17">
        <v>9.2140591298116303E-2</v>
      </c>
      <c r="V13" s="17">
        <v>7.6542339898819006E-2</v>
      </c>
      <c r="W13" s="17">
        <v>0.100713186654477</v>
      </c>
      <c r="X13" s="17">
        <v>7.2310610688527302E-2</v>
      </c>
      <c r="Y13" s="17">
        <v>9.6490933779005694E-2</v>
      </c>
      <c r="Z13" s="17">
        <v>7.6866899777141798E-2</v>
      </c>
      <c r="AA13" s="17">
        <v>8.9647838103934493E-2</v>
      </c>
      <c r="AB13" s="17">
        <v>7.8300373695327399E-2</v>
      </c>
      <c r="AC13" s="17">
        <v>9.9477303662121194E-2</v>
      </c>
      <c r="AD13" s="17">
        <v>9.2752613112075805E-2</v>
      </c>
      <c r="AE13" s="17"/>
      <c r="AF13" s="17">
        <v>8.8609117588443198E-2</v>
      </c>
      <c r="AG13" s="17">
        <v>7.7030181616888696E-2</v>
      </c>
      <c r="AH13" s="17">
        <v>0.10307518576305801</v>
      </c>
      <c r="AI13" s="17"/>
      <c r="AJ13" s="17">
        <v>4.6689052830319197E-2</v>
      </c>
      <c r="AK13" s="17">
        <v>9.4514781362306496E-2</v>
      </c>
      <c r="AL13" s="17">
        <v>5.5186300767930699E-2</v>
      </c>
      <c r="AM13" s="17"/>
      <c r="AN13" s="17">
        <v>9.1932682732453197E-2</v>
      </c>
      <c r="AO13" s="17">
        <v>8.0015634238977895E-2</v>
      </c>
      <c r="AP13" s="17">
        <v>8.7796965105212899E-2</v>
      </c>
      <c r="AQ13" s="17">
        <v>7.8435655208168101E-2</v>
      </c>
      <c r="AR13" s="17">
        <v>7.4299374237566704E-2</v>
      </c>
      <c r="AS13" s="17"/>
      <c r="AT13" s="17">
        <v>8.3654399961333295E-2</v>
      </c>
      <c r="AU13" s="17">
        <v>9.7446023260538195E-2</v>
      </c>
      <c r="AV13" s="17"/>
      <c r="AW13" s="17">
        <v>8.33392055890331E-2</v>
      </c>
      <c r="AX13" s="17">
        <v>6.0941849432716903E-2</v>
      </c>
      <c r="AY13" s="17">
        <v>9.4357828267375501E-2</v>
      </c>
    </row>
    <row r="14" spans="2:51">
      <c r="B14" s="18" t="s">
        <v>119</v>
      </c>
      <c r="C14" s="17">
        <v>5.5391162491184497E-2</v>
      </c>
      <c r="D14" s="17">
        <v>3.6903995086797099E-2</v>
      </c>
      <c r="E14" s="17">
        <v>7.2923083122567206E-2</v>
      </c>
      <c r="F14" s="17"/>
      <c r="G14" s="17">
        <v>4.6661402121811899E-2</v>
      </c>
      <c r="H14" s="17">
        <v>5.5705082406116699E-2</v>
      </c>
      <c r="I14" s="17">
        <v>5.2718986506262902E-2</v>
      </c>
      <c r="J14" s="17">
        <v>6.3046361819796198E-2</v>
      </c>
      <c r="K14" s="17">
        <v>6.0754255808310197E-2</v>
      </c>
      <c r="L14" s="17">
        <v>5.18573373336765E-2</v>
      </c>
      <c r="M14" s="17"/>
      <c r="N14" s="17">
        <v>3.3847347618760099E-2</v>
      </c>
      <c r="O14" s="17">
        <v>5.6595339108594801E-2</v>
      </c>
      <c r="P14" s="17">
        <v>6.1791193897314897E-2</v>
      </c>
      <c r="Q14" s="17">
        <v>7.3344549662063802E-2</v>
      </c>
      <c r="R14" s="17"/>
      <c r="S14" s="17">
        <v>5.39361115059354E-2</v>
      </c>
      <c r="T14" s="17">
        <v>5.7434089916895303E-2</v>
      </c>
      <c r="U14" s="17">
        <v>4.4341742133087197E-2</v>
      </c>
      <c r="V14" s="17">
        <v>5.8662110921400702E-2</v>
      </c>
      <c r="W14" s="17">
        <v>4.7497974541789001E-2</v>
      </c>
      <c r="X14" s="17">
        <v>4.67375750746582E-2</v>
      </c>
      <c r="Y14" s="17">
        <v>5.7338161556450697E-2</v>
      </c>
      <c r="Z14" s="17">
        <v>5.0698000993614802E-2</v>
      </c>
      <c r="AA14" s="17">
        <v>5.7322911694741102E-2</v>
      </c>
      <c r="AB14" s="17">
        <v>7.9385888183128195E-2</v>
      </c>
      <c r="AC14" s="17">
        <v>5.3968201608888801E-2</v>
      </c>
      <c r="AD14" s="17">
        <v>4.8338597051910001E-2</v>
      </c>
      <c r="AE14" s="17"/>
      <c r="AF14" s="17">
        <v>5.7116740682854099E-2</v>
      </c>
      <c r="AG14" s="17">
        <v>4.69680868586866E-2</v>
      </c>
      <c r="AH14" s="17">
        <v>8.0285386622043001E-2</v>
      </c>
      <c r="AI14" s="17"/>
      <c r="AJ14" s="17">
        <v>4.2558778117290502E-2</v>
      </c>
      <c r="AK14" s="17">
        <v>4.1107106373013097E-2</v>
      </c>
      <c r="AL14" s="17">
        <v>4.8638024694251603E-2</v>
      </c>
      <c r="AM14" s="17"/>
      <c r="AN14" s="17">
        <v>6.9345576932099501E-2</v>
      </c>
      <c r="AO14" s="17">
        <v>6.0178000585181898E-2</v>
      </c>
      <c r="AP14" s="17">
        <v>4.0883832288436901E-2</v>
      </c>
      <c r="AQ14" s="17">
        <v>2.93152020243997E-2</v>
      </c>
      <c r="AR14" s="17">
        <v>3.9329875543712201E-2</v>
      </c>
      <c r="AS14" s="17"/>
      <c r="AT14" s="17">
        <v>5.53436979835078E-2</v>
      </c>
      <c r="AU14" s="17">
        <v>5.44102812391326E-2</v>
      </c>
      <c r="AV14" s="17"/>
      <c r="AW14" s="17">
        <v>3.33305597507998E-2</v>
      </c>
      <c r="AX14" s="17">
        <v>4.69419790322309E-2</v>
      </c>
      <c r="AY14" s="17">
        <v>8.1200076064494503E-2</v>
      </c>
    </row>
    <row r="15" spans="2:51">
      <c r="B15" s="18" t="s">
        <v>138</v>
      </c>
      <c r="C15" s="21">
        <v>0.28802871134279301</v>
      </c>
      <c r="D15" s="21">
        <v>0.32143430811727097</v>
      </c>
      <c r="E15" s="21">
        <v>0.25855755778811401</v>
      </c>
      <c r="F15" s="21"/>
      <c r="G15" s="21">
        <v>0.274759105751683</v>
      </c>
      <c r="H15" s="21">
        <v>0.34147094030818198</v>
      </c>
      <c r="I15" s="21">
        <v>0.305689627663634</v>
      </c>
      <c r="J15" s="21">
        <v>0.27210650603523001</v>
      </c>
      <c r="K15" s="21">
        <v>0.26875976555046999</v>
      </c>
      <c r="L15" s="21">
        <v>0.26723816078653401</v>
      </c>
      <c r="M15" s="21"/>
      <c r="N15" s="21">
        <v>0.31647698984783301</v>
      </c>
      <c r="O15" s="21">
        <v>0.26857245853071698</v>
      </c>
      <c r="P15" s="21">
        <v>0.29305550515593298</v>
      </c>
      <c r="Q15" s="21">
        <v>0.27651614514488998</v>
      </c>
      <c r="R15" s="21"/>
      <c r="S15" s="21">
        <v>0.30539528324380899</v>
      </c>
      <c r="T15" s="21">
        <v>0.27760316135847701</v>
      </c>
      <c r="U15" s="21">
        <v>0.28815700905088298</v>
      </c>
      <c r="V15" s="21">
        <v>0.27439317407861202</v>
      </c>
      <c r="W15" s="21">
        <v>0.26093073020308399</v>
      </c>
      <c r="X15" s="21">
        <v>0.30000941592302</v>
      </c>
      <c r="Y15" s="21">
        <v>0.30012880672047099</v>
      </c>
      <c r="Z15" s="21">
        <v>0.29699063493963801</v>
      </c>
      <c r="AA15" s="21">
        <v>0.27558144893389902</v>
      </c>
      <c r="AB15" s="21">
        <v>0.30111963669875202</v>
      </c>
      <c r="AC15" s="21">
        <v>0.27793598830646299</v>
      </c>
      <c r="AD15" s="21">
        <v>0.31566630078609298</v>
      </c>
      <c r="AE15" s="21"/>
      <c r="AF15" s="21">
        <v>0.28682117138548102</v>
      </c>
      <c r="AG15" s="21">
        <v>0.30361629743419399</v>
      </c>
      <c r="AH15" s="21">
        <v>0.271623418340874</v>
      </c>
      <c r="AI15" s="21"/>
      <c r="AJ15" s="21">
        <v>0.37301640701227201</v>
      </c>
      <c r="AK15" s="21">
        <v>0.29101997993664402</v>
      </c>
      <c r="AL15" s="21">
        <v>0.32613068793808098</v>
      </c>
      <c r="AM15" s="21"/>
      <c r="AN15" s="21">
        <v>0.25542459395147699</v>
      </c>
      <c r="AO15" s="21">
        <v>0.30526070860725601</v>
      </c>
      <c r="AP15" s="21">
        <v>0.29194456499231802</v>
      </c>
      <c r="AQ15" s="21">
        <v>0.33977582082665803</v>
      </c>
      <c r="AR15" s="21">
        <v>0.35494191761840299</v>
      </c>
      <c r="AS15" s="21"/>
      <c r="AT15" s="21">
        <v>0.28276453347050401</v>
      </c>
      <c r="AU15" s="21">
        <v>0.34349203810368001</v>
      </c>
      <c r="AV15" s="21"/>
      <c r="AW15" s="21">
        <v>0.29869362410668499</v>
      </c>
      <c r="AX15" s="21">
        <v>0.35324852767129999</v>
      </c>
      <c r="AY15" s="21">
        <v>0.259590049505384</v>
      </c>
    </row>
    <row r="16" spans="2:51">
      <c r="B16" s="18" t="s">
        <v>139</v>
      </c>
      <c r="C16" s="21">
        <v>0.333098073803062</v>
      </c>
      <c r="D16" s="21">
        <v>0.32117018552920201</v>
      </c>
      <c r="E16" s="21">
        <v>0.34126346021647702</v>
      </c>
      <c r="F16" s="21"/>
      <c r="G16" s="21">
        <v>0.42197700918952902</v>
      </c>
      <c r="H16" s="21">
        <v>0.33973576294612201</v>
      </c>
      <c r="I16" s="21">
        <v>0.347588038329805</v>
      </c>
      <c r="J16" s="21">
        <v>0.31989315347643199</v>
      </c>
      <c r="K16" s="21">
        <v>0.328172681376665</v>
      </c>
      <c r="L16" s="21">
        <v>0.29081181017496699</v>
      </c>
      <c r="M16" s="21"/>
      <c r="N16" s="21">
        <v>0.32350543516506802</v>
      </c>
      <c r="O16" s="21">
        <v>0.34849905012242699</v>
      </c>
      <c r="P16" s="21">
        <v>0.33066568153641102</v>
      </c>
      <c r="Q16" s="21">
        <v>0.323648831475573</v>
      </c>
      <c r="R16" s="21"/>
      <c r="S16" s="21">
        <v>0.323687375473102</v>
      </c>
      <c r="T16" s="21">
        <v>0.33866241488336801</v>
      </c>
      <c r="U16" s="21">
        <v>0.33538587004797898</v>
      </c>
      <c r="V16" s="21">
        <v>0.31027269248230399</v>
      </c>
      <c r="W16" s="21">
        <v>0.35317376143234402</v>
      </c>
      <c r="X16" s="21">
        <v>0.318589226710708</v>
      </c>
      <c r="Y16" s="21">
        <v>0.33725929988047498</v>
      </c>
      <c r="Z16" s="21">
        <v>0.32250490577457502</v>
      </c>
      <c r="AA16" s="21">
        <v>0.352490104672878</v>
      </c>
      <c r="AB16" s="21">
        <v>0.32851005853666498</v>
      </c>
      <c r="AC16" s="21">
        <v>0.36265059069539402</v>
      </c>
      <c r="AD16" s="21">
        <v>0.30470466541807301</v>
      </c>
      <c r="AE16" s="21"/>
      <c r="AF16" s="21">
        <v>0.32667466709034698</v>
      </c>
      <c r="AG16" s="21">
        <v>0.32116674911792098</v>
      </c>
      <c r="AH16" s="21">
        <v>0.33312284693481198</v>
      </c>
      <c r="AI16" s="21"/>
      <c r="AJ16" s="21">
        <v>0.24935401249187</v>
      </c>
      <c r="AK16" s="21">
        <v>0.36353698082913399</v>
      </c>
      <c r="AL16" s="21">
        <v>0.29574125426909598</v>
      </c>
      <c r="AM16" s="21"/>
      <c r="AN16" s="21">
        <v>0.30440215927105002</v>
      </c>
      <c r="AO16" s="21">
        <v>0.34438088757485802</v>
      </c>
      <c r="AP16" s="21">
        <v>0.36521455476293002</v>
      </c>
      <c r="AQ16" s="21">
        <v>0.32774842679656002</v>
      </c>
      <c r="AR16" s="21">
        <v>0.25293863198828598</v>
      </c>
      <c r="AS16" s="21"/>
      <c r="AT16" s="21">
        <v>0.33402248952459501</v>
      </c>
      <c r="AU16" s="21">
        <v>0.32026058950125202</v>
      </c>
      <c r="AV16" s="21"/>
      <c r="AW16" s="21">
        <v>0.34099736706415901</v>
      </c>
      <c r="AX16" s="21">
        <v>0.28110525670862602</v>
      </c>
      <c r="AY16" s="21">
        <v>0.33822123138962901</v>
      </c>
    </row>
    <row r="17" spans="2:51">
      <c r="B17" s="18" t="s">
        <v>140</v>
      </c>
      <c r="C17" s="22">
        <v>-4.50693624602687E-2</v>
      </c>
      <c r="D17" s="22">
        <v>2.6412258806945998E-4</v>
      </c>
      <c r="E17" s="22">
        <v>-8.2705902428362704E-2</v>
      </c>
      <c r="F17" s="22"/>
      <c r="G17" s="22">
        <v>-0.14721790343784599</v>
      </c>
      <c r="H17" s="22">
        <v>1.7351773620592501E-3</v>
      </c>
      <c r="I17" s="22">
        <v>-4.1898410666171899E-2</v>
      </c>
      <c r="J17" s="22">
        <v>-4.77866474412025E-2</v>
      </c>
      <c r="K17" s="22">
        <v>-5.9412915826194998E-2</v>
      </c>
      <c r="L17" s="22">
        <v>-2.3573649388432899E-2</v>
      </c>
      <c r="M17" s="22"/>
      <c r="N17" s="22">
        <v>-7.0284453172350103E-3</v>
      </c>
      <c r="O17" s="22">
        <v>-7.9926591591710797E-2</v>
      </c>
      <c r="P17" s="22">
        <v>-3.7610176380478103E-2</v>
      </c>
      <c r="Q17" s="22">
        <v>-4.7132686330682703E-2</v>
      </c>
      <c r="R17" s="22"/>
      <c r="S17" s="22">
        <v>-1.8292092229293198E-2</v>
      </c>
      <c r="T17" s="22">
        <v>-6.1059253524890597E-2</v>
      </c>
      <c r="U17" s="22">
        <v>-4.7228860997095903E-2</v>
      </c>
      <c r="V17" s="22">
        <v>-3.5879518403692197E-2</v>
      </c>
      <c r="W17" s="22">
        <v>-9.2243031229260003E-2</v>
      </c>
      <c r="X17" s="22">
        <v>-1.8579810787688202E-2</v>
      </c>
      <c r="Y17" s="22">
        <v>-3.7130493160004302E-2</v>
      </c>
      <c r="Z17" s="22">
        <v>-2.5514270834937E-2</v>
      </c>
      <c r="AA17" s="22">
        <v>-7.6908655738978995E-2</v>
      </c>
      <c r="AB17" s="22">
        <v>-2.7390421837912599E-2</v>
      </c>
      <c r="AC17" s="22">
        <v>-8.4714602388930499E-2</v>
      </c>
      <c r="AD17" s="22">
        <v>1.0961635368019701E-2</v>
      </c>
      <c r="AE17" s="22"/>
      <c r="AF17" s="22">
        <v>-3.9853495704865502E-2</v>
      </c>
      <c r="AG17" s="22">
        <v>-1.7550451683727299E-2</v>
      </c>
      <c r="AH17" s="22">
        <v>-6.1499428593937602E-2</v>
      </c>
      <c r="AI17" s="22"/>
      <c r="AJ17" s="22">
        <v>0.12366239452040199</v>
      </c>
      <c r="AK17" s="22">
        <v>-7.2517000892490205E-2</v>
      </c>
      <c r="AL17" s="22">
        <v>3.0389433668984799E-2</v>
      </c>
      <c r="AM17" s="22"/>
      <c r="AN17" s="22">
        <v>-4.8977565319572799E-2</v>
      </c>
      <c r="AO17" s="22">
        <v>-3.9120178967601803E-2</v>
      </c>
      <c r="AP17" s="22">
        <v>-7.3269989770611693E-2</v>
      </c>
      <c r="AQ17" s="22">
        <v>1.20273940300979E-2</v>
      </c>
      <c r="AR17" s="22">
        <v>0.102003285630116</v>
      </c>
      <c r="AS17" s="22"/>
      <c r="AT17" s="22">
        <v>-5.1257956054090698E-2</v>
      </c>
      <c r="AU17" s="22">
        <v>2.3231448602428501E-2</v>
      </c>
      <c r="AV17" s="22"/>
      <c r="AW17" s="22">
        <v>-4.2303742957474202E-2</v>
      </c>
      <c r="AX17" s="22">
        <v>7.21432709626737E-2</v>
      </c>
      <c r="AY17" s="22">
        <v>-7.8631181884244797E-2</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0.114700195110136</v>
      </c>
      <c r="D9" s="17">
        <v>0.13064105475070201</v>
      </c>
      <c r="E9" s="17">
        <v>9.90145821296948E-2</v>
      </c>
      <c r="F9" s="17"/>
      <c r="G9" s="17">
        <v>0.16823067860333399</v>
      </c>
      <c r="H9" s="17">
        <v>0.15061025631365199</v>
      </c>
      <c r="I9" s="17">
        <v>0.124865685441324</v>
      </c>
      <c r="J9" s="17">
        <v>0.102820595297379</v>
      </c>
      <c r="K9" s="17">
        <v>9.3439415561008599E-2</v>
      </c>
      <c r="L9" s="17">
        <v>8.0215379673990006E-2</v>
      </c>
      <c r="M9" s="17"/>
      <c r="N9" s="17">
        <v>0.117991217768806</v>
      </c>
      <c r="O9" s="17">
        <v>0.112173282436211</v>
      </c>
      <c r="P9" s="17">
        <v>0.11990168894985199</v>
      </c>
      <c r="Q9" s="17">
        <v>0.106695729682615</v>
      </c>
      <c r="R9" s="17"/>
      <c r="S9" s="17">
        <v>0.12366743833908</v>
      </c>
      <c r="T9" s="17">
        <v>0.1137491336646</v>
      </c>
      <c r="U9" s="17">
        <v>0.111786999579137</v>
      </c>
      <c r="V9" s="17">
        <v>9.8340449386140297E-2</v>
      </c>
      <c r="W9" s="17">
        <v>0.122161079378096</v>
      </c>
      <c r="X9" s="17">
        <v>0.130182743117188</v>
      </c>
      <c r="Y9" s="17">
        <v>0.12042472999736099</v>
      </c>
      <c r="Z9" s="17">
        <v>0.11768234582239299</v>
      </c>
      <c r="AA9" s="17">
        <v>0.10918589929771</v>
      </c>
      <c r="AB9" s="17">
        <v>0.10632489155760499</v>
      </c>
      <c r="AC9" s="17">
        <v>0.10849006593612801</v>
      </c>
      <c r="AD9" s="17">
        <v>0.10863504155338</v>
      </c>
      <c r="AE9" s="17"/>
      <c r="AF9" s="17">
        <v>9.5285628192087801E-2</v>
      </c>
      <c r="AG9" s="17">
        <v>0.13089444471505701</v>
      </c>
      <c r="AH9" s="17">
        <v>8.9386329953378099E-2</v>
      </c>
      <c r="AI9" s="17"/>
      <c r="AJ9" s="17">
        <v>0.116640056202704</v>
      </c>
      <c r="AK9" s="17">
        <v>0.140202504309418</v>
      </c>
      <c r="AL9" s="17">
        <v>0.14715830391193799</v>
      </c>
      <c r="AM9" s="17"/>
      <c r="AN9" s="17">
        <v>0.10169598933117401</v>
      </c>
      <c r="AO9" s="17">
        <v>0.118730148073145</v>
      </c>
      <c r="AP9" s="17">
        <v>0.119249109327391</v>
      </c>
      <c r="AQ9" s="17">
        <v>0.141090655320569</v>
      </c>
      <c r="AR9" s="17">
        <v>0.25404323199143197</v>
      </c>
      <c r="AS9" s="17"/>
      <c r="AT9" s="17">
        <v>0.11398900903456299</v>
      </c>
      <c r="AU9" s="17">
        <v>0.121862826407139</v>
      </c>
      <c r="AV9" s="17"/>
      <c r="AW9" s="17">
        <v>0.12977074449485401</v>
      </c>
      <c r="AX9" s="17">
        <v>0.116816768279455</v>
      </c>
      <c r="AY9" s="17">
        <v>9.8023402501257198E-2</v>
      </c>
    </row>
    <row r="10" spans="2:51">
      <c r="B10" s="18" t="s">
        <v>134</v>
      </c>
      <c r="C10" s="17">
        <v>0.42089527633274598</v>
      </c>
      <c r="D10" s="17">
        <v>0.41398044915516802</v>
      </c>
      <c r="E10" s="17">
        <v>0.426749348457863</v>
      </c>
      <c r="F10" s="17"/>
      <c r="G10" s="17">
        <v>0.43942602416546001</v>
      </c>
      <c r="H10" s="17">
        <v>0.45106877546547702</v>
      </c>
      <c r="I10" s="17">
        <v>0.44540298144347301</v>
      </c>
      <c r="J10" s="17">
        <v>0.415621741518651</v>
      </c>
      <c r="K10" s="17">
        <v>0.37759742955240699</v>
      </c>
      <c r="L10" s="17">
        <v>0.40664509459486298</v>
      </c>
      <c r="M10" s="17"/>
      <c r="N10" s="17">
        <v>0.46572508627008102</v>
      </c>
      <c r="O10" s="17">
        <v>0.44638677018461498</v>
      </c>
      <c r="P10" s="17">
        <v>0.379909247659378</v>
      </c>
      <c r="Q10" s="17">
        <v>0.38235767182694003</v>
      </c>
      <c r="R10" s="17"/>
      <c r="S10" s="17">
        <v>0.446960853704302</v>
      </c>
      <c r="T10" s="17">
        <v>0.42653484927166802</v>
      </c>
      <c r="U10" s="17">
        <v>0.44422583112866498</v>
      </c>
      <c r="V10" s="17">
        <v>0.425057544592643</v>
      </c>
      <c r="W10" s="17">
        <v>0.39945117958626503</v>
      </c>
      <c r="X10" s="17">
        <v>0.38276967170209197</v>
      </c>
      <c r="Y10" s="17">
        <v>0.40447019438452297</v>
      </c>
      <c r="Z10" s="17">
        <v>0.427600556503485</v>
      </c>
      <c r="AA10" s="17">
        <v>0.39238039813562098</v>
      </c>
      <c r="AB10" s="17">
        <v>0.44693738686693801</v>
      </c>
      <c r="AC10" s="17">
        <v>0.40486973467300902</v>
      </c>
      <c r="AD10" s="17">
        <v>0.46364819697554099</v>
      </c>
      <c r="AE10" s="17"/>
      <c r="AF10" s="17">
        <v>0.37029015804624699</v>
      </c>
      <c r="AG10" s="17">
        <v>0.47544527802330699</v>
      </c>
      <c r="AH10" s="17">
        <v>0.40257457876118602</v>
      </c>
      <c r="AI10" s="17"/>
      <c r="AJ10" s="17">
        <v>0.39708790961413598</v>
      </c>
      <c r="AK10" s="17">
        <v>0.48132557545509702</v>
      </c>
      <c r="AL10" s="17">
        <v>0.46629600485772299</v>
      </c>
      <c r="AM10" s="17"/>
      <c r="AN10" s="17">
        <v>0.36255855392455399</v>
      </c>
      <c r="AO10" s="17">
        <v>0.42679527274267798</v>
      </c>
      <c r="AP10" s="17">
        <v>0.46827317918637801</v>
      </c>
      <c r="AQ10" s="17">
        <v>0.46558074441206998</v>
      </c>
      <c r="AR10" s="17">
        <v>0.39758283710734299</v>
      </c>
      <c r="AS10" s="17"/>
      <c r="AT10" s="17">
        <v>0.42112211617336898</v>
      </c>
      <c r="AU10" s="17">
        <v>0.417222910983992</v>
      </c>
      <c r="AV10" s="17"/>
      <c r="AW10" s="17">
        <v>0.445436287050617</v>
      </c>
      <c r="AX10" s="17">
        <v>0.472512466993111</v>
      </c>
      <c r="AY10" s="17">
        <v>0.38116188008458601</v>
      </c>
    </row>
    <row r="11" spans="2:51">
      <c r="B11" s="18" t="s">
        <v>135</v>
      </c>
      <c r="C11" s="17">
        <v>0.26374266962078602</v>
      </c>
      <c r="D11" s="17">
        <v>0.25979750521638201</v>
      </c>
      <c r="E11" s="17">
        <v>0.26799861202025699</v>
      </c>
      <c r="F11" s="17"/>
      <c r="G11" s="17">
        <v>0.221973362188397</v>
      </c>
      <c r="H11" s="17">
        <v>0.21415213537914299</v>
      </c>
      <c r="I11" s="17">
        <v>0.220303044171589</v>
      </c>
      <c r="J11" s="17">
        <v>0.27160116833802</v>
      </c>
      <c r="K11" s="17">
        <v>0.29539833723263098</v>
      </c>
      <c r="L11" s="17">
        <v>0.32188841602122997</v>
      </c>
      <c r="M11" s="17"/>
      <c r="N11" s="17">
        <v>0.235560042566483</v>
      </c>
      <c r="O11" s="17">
        <v>0.24937456997907001</v>
      </c>
      <c r="P11" s="17">
        <v>0.28513209358960601</v>
      </c>
      <c r="Q11" s="17">
        <v>0.29050079509528798</v>
      </c>
      <c r="R11" s="17"/>
      <c r="S11" s="17">
        <v>0.23661143344515401</v>
      </c>
      <c r="T11" s="17">
        <v>0.26020084063757398</v>
      </c>
      <c r="U11" s="17">
        <v>0.26289182943366501</v>
      </c>
      <c r="V11" s="17">
        <v>0.28291686618162598</v>
      </c>
      <c r="W11" s="17">
        <v>0.26972294395514201</v>
      </c>
      <c r="X11" s="17">
        <v>0.27892039846045102</v>
      </c>
      <c r="Y11" s="17">
        <v>0.26771860334019199</v>
      </c>
      <c r="Z11" s="17">
        <v>0.25477898814435801</v>
      </c>
      <c r="AA11" s="17">
        <v>0.26703286698700801</v>
      </c>
      <c r="AB11" s="17">
        <v>0.252787188486294</v>
      </c>
      <c r="AC11" s="17">
        <v>0.29466797266250599</v>
      </c>
      <c r="AD11" s="17">
        <v>0.25157000142640001</v>
      </c>
      <c r="AE11" s="17"/>
      <c r="AF11" s="17">
        <v>0.28983237393529399</v>
      </c>
      <c r="AG11" s="17">
        <v>0.239815488451224</v>
      </c>
      <c r="AH11" s="17">
        <v>0.27019178794398702</v>
      </c>
      <c r="AI11" s="17"/>
      <c r="AJ11" s="17">
        <v>0.27762059381667797</v>
      </c>
      <c r="AK11" s="17">
        <v>0.234755601433289</v>
      </c>
      <c r="AL11" s="17">
        <v>0.229618042262271</v>
      </c>
      <c r="AM11" s="17"/>
      <c r="AN11" s="17">
        <v>0.31627314205090901</v>
      </c>
      <c r="AO11" s="17">
        <v>0.24828377690064099</v>
      </c>
      <c r="AP11" s="17">
        <v>0.22827470715176401</v>
      </c>
      <c r="AQ11" s="17">
        <v>0.22906292364981501</v>
      </c>
      <c r="AR11" s="17">
        <v>0.21777829335961299</v>
      </c>
      <c r="AS11" s="17"/>
      <c r="AT11" s="17">
        <v>0.26509861578274102</v>
      </c>
      <c r="AU11" s="17">
        <v>0.25518993765636599</v>
      </c>
      <c r="AV11" s="17"/>
      <c r="AW11" s="17">
        <v>0.248517713572665</v>
      </c>
      <c r="AX11" s="17">
        <v>0.25833422091098102</v>
      </c>
      <c r="AY11" s="17">
        <v>0.28144413413129299</v>
      </c>
    </row>
    <row r="12" spans="2:51">
      <c r="B12" s="18" t="s">
        <v>136</v>
      </c>
      <c r="C12" s="17">
        <v>0.103216009540019</v>
      </c>
      <c r="D12" s="17">
        <v>0.10427249703767</v>
      </c>
      <c r="E12" s="17">
        <v>0.102823911979034</v>
      </c>
      <c r="F12" s="17"/>
      <c r="G12" s="17">
        <v>0.10431333187453901</v>
      </c>
      <c r="H12" s="17">
        <v>8.7424995330370806E-2</v>
      </c>
      <c r="I12" s="17">
        <v>9.5352636658023501E-2</v>
      </c>
      <c r="J12" s="17">
        <v>9.5992430286497205E-2</v>
      </c>
      <c r="K12" s="17">
        <v>0.124811848730884</v>
      </c>
      <c r="L12" s="17">
        <v>0.11019138890859401</v>
      </c>
      <c r="M12" s="17"/>
      <c r="N12" s="17">
        <v>0.110887126073705</v>
      </c>
      <c r="O12" s="17">
        <v>0.10145484198895199</v>
      </c>
      <c r="P12" s="17">
        <v>0.101409536943875</v>
      </c>
      <c r="Q12" s="17">
        <v>9.8869497026756098E-2</v>
      </c>
      <c r="R12" s="17"/>
      <c r="S12" s="17">
        <v>8.1031882510662401E-2</v>
      </c>
      <c r="T12" s="17">
        <v>0.106795093897551</v>
      </c>
      <c r="U12" s="17">
        <v>9.8392386134542695E-2</v>
      </c>
      <c r="V12" s="17">
        <v>0.111229167681545</v>
      </c>
      <c r="W12" s="17">
        <v>0.116966729287537</v>
      </c>
      <c r="X12" s="17">
        <v>0.12683021542138601</v>
      </c>
      <c r="Y12" s="17">
        <v>0.106696582071702</v>
      </c>
      <c r="Z12" s="17">
        <v>0.101257421559161</v>
      </c>
      <c r="AA12" s="17">
        <v>0.11892634712689799</v>
      </c>
      <c r="AB12" s="17">
        <v>8.8389468199270294E-2</v>
      </c>
      <c r="AC12" s="17">
        <v>8.9883116135062294E-2</v>
      </c>
      <c r="AD12" s="17">
        <v>6.2900052621970501E-2</v>
      </c>
      <c r="AE12" s="17"/>
      <c r="AF12" s="17">
        <v>0.12914288090186801</v>
      </c>
      <c r="AG12" s="17">
        <v>8.1389799824590506E-2</v>
      </c>
      <c r="AH12" s="17">
        <v>0.100827045550874</v>
      </c>
      <c r="AI12" s="17"/>
      <c r="AJ12" s="17">
        <v>0.118773882209258</v>
      </c>
      <c r="AK12" s="17">
        <v>7.8650448720939695E-2</v>
      </c>
      <c r="AL12" s="17">
        <v>8.7130565209091002E-2</v>
      </c>
      <c r="AM12" s="17"/>
      <c r="AN12" s="17">
        <v>9.9014252998373506E-2</v>
      </c>
      <c r="AO12" s="17">
        <v>0.10742066859593501</v>
      </c>
      <c r="AP12" s="17">
        <v>0.103598397321369</v>
      </c>
      <c r="AQ12" s="17">
        <v>9.8626508835865101E-2</v>
      </c>
      <c r="AR12" s="17">
        <v>8.1564326202260201E-2</v>
      </c>
      <c r="AS12" s="17"/>
      <c r="AT12" s="17">
        <v>0.104217263847138</v>
      </c>
      <c r="AU12" s="17">
        <v>9.4117835951922593E-2</v>
      </c>
      <c r="AV12" s="17"/>
      <c r="AW12" s="17">
        <v>0.103868621494972</v>
      </c>
      <c r="AX12" s="17">
        <v>9.0195145574275395E-2</v>
      </c>
      <c r="AY12" s="17">
        <v>0.105917366540801</v>
      </c>
    </row>
    <row r="13" spans="2:51">
      <c r="B13" s="18" t="s">
        <v>137</v>
      </c>
      <c r="C13" s="17">
        <v>4.4165704584160498E-2</v>
      </c>
      <c r="D13" s="17">
        <v>5.2050526713022703E-2</v>
      </c>
      <c r="E13" s="17">
        <v>3.6588929414094799E-2</v>
      </c>
      <c r="F13" s="17"/>
      <c r="G13" s="17">
        <v>2.33227258543936E-2</v>
      </c>
      <c r="H13" s="17">
        <v>4.5693499953534902E-2</v>
      </c>
      <c r="I13" s="17">
        <v>5.7487955474597001E-2</v>
      </c>
      <c r="J13" s="17">
        <v>4.6420012995083401E-2</v>
      </c>
      <c r="K13" s="17">
        <v>4.9807082882655E-2</v>
      </c>
      <c r="L13" s="17">
        <v>3.7733212101021499E-2</v>
      </c>
      <c r="M13" s="17"/>
      <c r="N13" s="17">
        <v>3.4352174874550299E-2</v>
      </c>
      <c r="O13" s="17">
        <v>3.8360733750885501E-2</v>
      </c>
      <c r="P13" s="17">
        <v>5.6391734319503999E-2</v>
      </c>
      <c r="Q13" s="17">
        <v>5.0352841543012103E-2</v>
      </c>
      <c r="R13" s="17"/>
      <c r="S13" s="17">
        <v>4.9969731892034699E-2</v>
      </c>
      <c r="T13" s="17">
        <v>4.2605331758037698E-2</v>
      </c>
      <c r="U13" s="17">
        <v>3.1504811058136198E-2</v>
      </c>
      <c r="V13" s="17">
        <v>3.2388132731013902E-2</v>
      </c>
      <c r="W13" s="17">
        <v>3.5544728337659197E-2</v>
      </c>
      <c r="X13" s="17">
        <v>3.11662281352513E-2</v>
      </c>
      <c r="Y13" s="17">
        <v>5.0506037769189702E-2</v>
      </c>
      <c r="Z13" s="17">
        <v>5.50719423424854E-2</v>
      </c>
      <c r="AA13" s="17">
        <v>5.9258224634540599E-2</v>
      </c>
      <c r="AB13" s="17">
        <v>4.2340576780813002E-2</v>
      </c>
      <c r="AC13" s="17">
        <v>5.1019941320208699E-2</v>
      </c>
      <c r="AD13" s="17">
        <v>6.6695256388676197E-2</v>
      </c>
      <c r="AE13" s="17"/>
      <c r="AF13" s="17">
        <v>6.0684143010734298E-2</v>
      </c>
      <c r="AG13" s="17">
        <v>2.8081298410270399E-2</v>
      </c>
      <c r="AH13" s="17">
        <v>5.9710243100291702E-2</v>
      </c>
      <c r="AI13" s="17"/>
      <c r="AJ13" s="17">
        <v>4.5090315275842202E-2</v>
      </c>
      <c r="AK13" s="17">
        <v>2.9072615164016401E-2</v>
      </c>
      <c r="AL13" s="17">
        <v>2.66642652399917E-2</v>
      </c>
      <c r="AM13" s="17"/>
      <c r="AN13" s="17">
        <v>5.4737189317189898E-2</v>
      </c>
      <c r="AO13" s="17">
        <v>4.1955395788835601E-2</v>
      </c>
      <c r="AP13" s="17">
        <v>4.1195342296370799E-2</v>
      </c>
      <c r="AQ13" s="17">
        <v>3.5604643179134199E-2</v>
      </c>
      <c r="AR13" s="17">
        <v>6.7023982488022896E-3</v>
      </c>
      <c r="AS13" s="17"/>
      <c r="AT13" s="17">
        <v>4.2942308623417698E-2</v>
      </c>
      <c r="AU13" s="17">
        <v>5.2446460135226303E-2</v>
      </c>
      <c r="AV13" s="17"/>
      <c r="AW13" s="17">
        <v>4.1391141813508898E-2</v>
      </c>
      <c r="AX13" s="17">
        <v>2.4831419253868101E-2</v>
      </c>
      <c r="AY13" s="17">
        <v>5.21822015718812E-2</v>
      </c>
    </row>
    <row r="14" spans="2:51">
      <c r="B14" s="18" t="s">
        <v>119</v>
      </c>
      <c r="C14" s="17">
        <v>5.3280144812152701E-2</v>
      </c>
      <c r="D14" s="17">
        <v>3.9257967127055197E-2</v>
      </c>
      <c r="E14" s="17">
        <v>6.6824615999056799E-2</v>
      </c>
      <c r="F14" s="17"/>
      <c r="G14" s="17">
        <v>4.2733877313876803E-2</v>
      </c>
      <c r="H14" s="17">
        <v>5.1050337557821401E-2</v>
      </c>
      <c r="I14" s="17">
        <v>5.65876968109933E-2</v>
      </c>
      <c r="J14" s="17">
        <v>6.7544051564369101E-2</v>
      </c>
      <c r="K14" s="17">
        <v>5.8945886040414897E-2</v>
      </c>
      <c r="L14" s="17">
        <v>4.3326508700302302E-2</v>
      </c>
      <c r="M14" s="17"/>
      <c r="N14" s="17">
        <v>3.5484352446373997E-2</v>
      </c>
      <c r="O14" s="17">
        <v>5.2249801660267298E-2</v>
      </c>
      <c r="P14" s="17">
        <v>5.72556985377859E-2</v>
      </c>
      <c r="Q14" s="17">
        <v>7.1223464825388993E-2</v>
      </c>
      <c r="R14" s="17"/>
      <c r="S14" s="17">
        <v>6.1758660108766399E-2</v>
      </c>
      <c r="T14" s="17">
        <v>5.01147507705689E-2</v>
      </c>
      <c r="U14" s="17">
        <v>5.11981426658547E-2</v>
      </c>
      <c r="V14" s="17">
        <v>5.00678394270316E-2</v>
      </c>
      <c r="W14" s="17">
        <v>5.6153339455300898E-2</v>
      </c>
      <c r="X14" s="17">
        <v>5.0130743163632599E-2</v>
      </c>
      <c r="Y14" s="17">
        <v>5.0183852437032501E-2</v>
      </c>
      <c r="Z14" s="17">
        <v>4.3608745628117299E-2</v>
      </c>
      <c r="AA14" s="17">
        <v>5.3216263818222698E-2</v>
      </c>
      <c r="AB14" s="17">
        <v>6.3220488109079306E-2</v>
      </c>
      <c r="AC14" s="17">
        <v>5.10691692730873E-2</v>
      </c>
      <c r="AD14" s="17">
        <v>4.6551451034032097E-2</v>
      </c>
      <c r="AE14" s="17"/>
      <c r="AF14" s="17">
        <v>5.4764815913769402E-2</v>
      </c>
      <c r="AG14" s="17">
        <v>4.4373690575550601E-2</v>
      </c>
      <c r="AH14" s="17">
        <v>7.7310014690282799E-2</v>
      </c>
      <c r="AI14" s="17"/>
      <c r="AJ14" s="17">
        <v>4.4787242881381799E-2</v>
      </c>
      <c r="AK14" s="17">
        <v>3.5993254917239599E-2</v>
      </c>
      <c r="AL14" s="17">
        <v>4.3132818518985497E-2</v>
      </c>
      <c r="AM14" s="17"/>
      <c r="AN14" s="17">
        <v>6.5720872377799E-2</v>
      </c>
      <c r="AO14" s="17">
        <v>5.68147378987649E-2</v>
      </c>
      <c r="AP14" s="17">
        <v>3.9409264716727101E-2</v>
      </c>
      <c r="AQ14" s="17">
        <v>3.00345246025473E-2</v>
      </c>
      <c r="AR14" s="17">
        <v>4.2328913090548898E-2</v>
      </c>
      <c r="AS14" s="17"/>
      <c r="AT14" s="17">
        <v>5.2630686538771197E-2</v>
      </c>
      <c r="AU14" s="17">
        <v>5.9160028865354201E-2</v>
      </c>
      <c r="AV14" s="17"/>
      <c r="AW14" s="17">
        <v>3.10154915733842E-2</v>
      </c>
      <c r="AX14" s="17">
        <v>3.7309978988308699E-2</v>
      </c>
      <c r="AY14" s="17">
        <v>8.1271015170181704E-2</v>
      </c>
    </row>
    <row r="15" spans="2:51">
      <c r="B15" s="18" t="s">
        <v>138</v>
      </c>
      <c r="C15" s="21">
        <v>0.535595471442882</v>
      </c>
      <c r="D15" s="21">
        <v>0.54462150390587005</v>
      </c>
      <c r="E15" s="21">
        <v>0.52576393058755799</v>
      </c>
      <c r="F15" s="21"/>
      <c r="G15" s="21">
        <v>0.60765670276879402</v>
      </c>
      <c r="H15" s="21">
        <v>0.60167903177912896</v>
      </c>
      <c r="I15" s="21">
        <v>0.57026866688479705</v>
      </c>
      <c r="J15" s="21">
        <v>0.51844233681603002</v>
      </c>
      <c r="K15" s="21">
        <v>0.47103684511341498</v>
      </c>
      <c r="L15" s="21">
        <v>0.48686047426885298</v>
      </c>
      <c r="M15" s="21"/>
      <c r="N15" s="21">
        <v>0.58371630403888697</v>
      </c>
      <c r="O15" s="21">
        <v>0.55856005262082498</v>
      </c>
      <c r="P15" s="21">
        <v>0.49981093660922998</v>
      </c>
      <c r="Q15" s="21">
        <v>0.48905340150955501</v>
      </c>
      <c r="R15" s="21"/>
      <c r="S15" s="21">
        <v>0.57062829204338295</v>
      </c>
      <c r="T15" s="21">
        <v>0.540283982936268</v>
      </c>
      <c r="U15" s="21">
        <v>0.55601283070780205</v>
      </c>
      <c r="V15" s="21">
        <v>0.52339799397878295</v>
      </c>
      <c r="W15" s="21">
        <v>0.52161225896436103</v>
      </c>
      <c r="X15" s="21">
        <v>0.51295241481928</v>
      </c>
      <c r="Y15" s="21">
        <v>0.52489492438188301</v>
      </c>
      <c r="Z15" s="21">
        <v>0.54528290232587795</v>
      </c>
      <c r="AA15" s="21">
        <v>0.50156629743333103</v>
      </c>
      <c r="AB15" s="21">
        <v>0.55326227842454301</v>
      </c>
      <c r="AC15" s="21">
        <v>0.513359800609136</v>
      </c>
      <c r="AD15" s="21">
        <v>0.57228323852892105</v>
      </c>
      <c r="AE15" s="21"/>
      <c r="AF15" s="21">
        <v>0.46557578623833501</v>
      </c>
      <c r="AG15" s="21">
        <v>0.60633972273836401</v>
      </c>
      <c r="AH15" s="21">
        <v>0.49196090871456399</v>
      </c>
      <c r="AI15" s="21"/>
      <c r="AJ15" s="21">
        <v>0.51372796581683999</v>
      </c>
      <c r="AK15" s="21">
        <v>0.62152807976451496</v>
      </c>
      <c r="AL15" s="21">
        <v>0.61345430876966101</v>
      </c>
      <c r="AM15" s="21"/>
      <c r="AN15" s="21">
        <v>0.46425454325572801</v>
      </c>
      <c r="AO15" s="21">
        <v>0.545525420815824</v>
      </c>
      <c r="AP15" s="21">
        <v>0.58752228851376898</v>
      </c>
      <c r="AQ15" s="21">
        <v>0.60667139973263795</v>
      </c>
      <c r="AR15" s="21">
        <v>0.65162606909877596</v>
      </c>
      <c r="AS15" s="21"/>
      <c r="AT15" s="21">
        <v>0.53511112520793203</v>
      </c>
      <c r="AU15" s="21">
        <v>0.53908573739113097</v>
      </c>
      <c r="AV15" s="21"/>
      <c r="AW15" s="21">
        <v>0.57520703154547004</v>
      </c>
      <c r="AX15" s="21">
        <v>0.58932923527256698</v>
      </c>
      <c r="AY15" s="21">
        <v>0.47918528258584298</v>
      </c>
    </row>
    <row r="16" spans="2:51">
      <c r="B16" s="18" t="s">
        <v>139</v>
      </c>
      <c r="C16" s="21">
        <v>0.14738171412418</v>
      </c>
      <c r="D16" s="21">
        <v>0.15632302375069301</v>
      </c>
      <c r="E16" s="21">
        <v>0.13941284139312901</v>
      </c>
      <c r="F16" s="21"/>
      <c r="G16" s="21">
        <v>0.127636057728932</v>
      </c>
      <c r="H16" s="21">
        <v>0.13311849528390601</v>
      </c>
      <c r="I16" s="21">
        <v>0.15284059213262099</v>
      </c>
      <c r="J16" s="21">
        <v>0.14241244328158101</v>
      </c>
      <c r="K16" s="21">
        <v>0.174618931613539</v>
      </c>
      <c r="L16" s="21">
        <v>0.14792460100961499</v>
      </c>
      <c r="M16" s="21"/>
      <c r="N16" s="21">
        <v>0.14523930094825599</v>
      </c>
      <c r="O16" s="21">
        <v>0.13981557573983699</v>
      </c>
      <c r="P16" s="21">
        <v>0.15780127126337901</v>
      </c>
      <c r="Q16" s="21">
        <v>0.14922233856976799</v>
      </c>
      <c r="R16" s="21"/>
      <c r="S16" s="21">
        <v>0.131001614402697</v>
      </c>
      <c r="T16" s="21">
        <v>0.149400425655589</v>
      </c>
      <c r="U16" s="21">
        <v>0.129897197192679</v>
      </c>
      <c r="V16" s="21">
        <v>0.14361730041255899</v>
      </c>
      <c r="W16" s="21">
        <v>0.152511457625196</v>
      </c>
      <c r="X16" s="21">
        <v>0.157996443556637</v>
      </c>
      <c r="Y16" s="21">
        <v>0.15720261984089201</v>
      </c>
      <c r="Z16" s="21">
        <v>0.15632936390164701</v>
      </c>
      <c r="AA16" s="21">
        <v>0.17818457176143901</v>
      </c>
      <c r="AB16" s="21">
        <v>0.130730044980083</v>
      </c>
      <c r="AC16" s="21">
        <v>0.14090305745527101</v>
      </c>
      <c r="AD16" s="21">
        <v>0.129595309010647</v>
      </c>
      <c r="AE16" s="21"/>
      <c r="AF16" s="21">
        <v>0.18982702391260201</v>
      </c>
      <c r="AG16" s="21">
        <v>0.10947109823486099</v>
      </c>
      <c r="AH16" s="21">
        <v>0.16053728865116601</v>
      </c>
      <c r="AI16" s="21"/>
      <c r="AJ16" s="21">
        <v>0.1638641974851</v>
      </c>
      <c r="AK16" s="21">
        <v>0.10772306388495601</v>
      </c>
      <c r="AL16" s="21">
        <v>0.11379483044908301</v>
      </c>
      <c r="AM16" s="21"/>
      <c r="AN16" s="21">
        <v>0.15375144231556301</v>
      </c>
      <c r="AO16" s="21">
        <v>0.14937606438477</v>
      </c>
      <c r="AP16" s="21">
        <v>0.14479373961774</v>
      </c>
      <c r="AQ16" s="21">
        <v>0.13423115201499899</v>
      </c>
      <c r="AR16" s="21">
        <v>8.8266724451062401E-2</v>
      </c>
      <c r="AS16" s="21"/>
      <c r="AT16" s="21">
        <v>0.147159572470556</v>
      </c>
      <c r="AU16" s="21">
        <v>0.14656429608714899</v>
      </c>
      <c r="AV16" s="21"/>
      <c r="AW16" s="21">
        <v>0.145259763308481</v>
      </c>
      <c r="AX16" s="21">
        <v>0.115026564828143</v>
      </c>
      <c r="AY16" s="21">
        <v>0.158099568112682</v>
      </c>
    </row>
    <row r="17" spans="2:51">
      <c r="B17" s="18" t="s">
        <v>140</v>
      </c>
      <c r="C17" s="22">
        <v>0.388213757318702</v>
      </c>
      <c r="D17" s="22">
        <v>0.38829848015517698</v>
      </c>
      <c r="E17" s="22">
        <v>0.38635108919442901</v>
      </c>
      <c r="F17" s="22"/>
      <c r="G17" s="22">
        <v>0.48002064503986203</v>
      </c>
      <c r="H17" s="22">
        <v>0.468560536495224</v>
      </c>
      <c r="I17" s="22">
        <v>0.41742807475217703</v>
      </c>
      <c r="J17" s="22">
        <v>0.37602989353444899</v>
      </c>
      <c r="K17" s="22">
        <v>0.29641791349987601</v>
      </c>
      <c r="L17" s="22">
        <v>0.33893587325923802</v>
      </c>
      <c r="M17" s="22"/>
      <c r="N17" s="22">
        <v>0.43847700309063198</v>
      </c>
      <c r="O17" s="22">
        <v>0.41874447688098798</v>
      </c>
      <c r="P17" s="22">
        <v>0.34200966534585098</v>
      </c>
      <c r="Q17" s="22">
        <v>0.33983106293978599</v>
      </c>
      <c r="R17" s="22"/>
      <c r="S17" s="22">
        <v>0.43962667764068503</v>
      </c>
      <c r="T17" s="22">
        <v>0.39088355728067897</v>
      </c>
      <c r="U17" s="22">
        <v>0.42611563351512299</v>
      </c>
      <c r="V17" s="22">
        <v>0.37978069356622401</v>
      </c>
      <c r="W17" s="22">
        <v>0.36910080133916601</v>
      </c>
      <c r="X17" s="22">
        <v>0.354955971262643</v>
      </c>
      <c r="Y17" s="22">
        <v>0.367692304540991</v>
      </c>
      <c r="Z17" s="22">
        <v>0.38895353842423203</v>
      </c>
      <c r="AA17" s="22">
        <v>0.323381725671892</v>
      </c>
      <c r="AB17" s="22">
        <v>0.42253223344446</v>
      </c>
      <c r="AC17" s="22">
        <v>0.37245674315386501</v>
      </c>
      <c r="AD17" s="22">
        <v>0.44268792951827401</v>
      </c>
      <c r="AE17" s="22"/>
      <c r="AF17" s="22">
        <v>0.27574876232573298</v>
      </c>
      <c r="AG17" s="22">
        <v>0.496868624503503</v>
      </c>
      <c r="AH17" s="22">
        <v>0.33142362006339798</v>
      </c>
      <c r="AI17" s="22"/>
      <c r="AJ17" s="22">
        <v>0.34986376833173999</v>
      </c>
      <c r="AK17" s="22">
        <v>0.51380501587955896</v>
      </c>
      <c r="AL17" s="22">
        <v>0.499659478320578</v>
      </c>
      <c r="AM17" s="22"/>
      <c r="AN17" s="22">
        <v>0.31050310094016498</v>
      </c>
      <c r="AO17" s="22">
        <v>0.39614935643105298</v>
      </c>
      <c r="AP17" s="22">
        <v>0.44272854889603003</v>
      </c>
      <c r="AQ17" s="22">
        <v>0.47244024771763898</v>
      </c>
      <c r="AR17" s="22">
        <v>0.56335934464771298</v>
      </c>
      <c r="AS17" s="22"/>
      <c r="AT17" s="22">
        <v>0.38795155273737603</v>
      </c>
      <c r="AU17" s="22">
        <v>0.39252144130398198</v>
      </c>
      <c r="AV17" s="22"/>
      <c r="AW17" s="22">
        <v>0.42994726823698998</v>
      </c>
      <c r="AX17" s="22">
        <v>0.47430267044442298</v>
      </c>
      <c r="AY17" s="22">
        <v>0.32108571447316098</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4.1833607964499697E-2</v>
      </c>
      <c r="D9" s="17">
        <v>5.0559500922133301E-2</v>
      </c>
      <c r="E9" s="17">
        <v>3.3741156654872699E-2</v>
      </c>
      <c r="F9" s="17"/>
      <c r="G9" s="17">
        <v>5.16292740319792E-2</v>
      </c>
      <c r="H9" s="17">
        <v>6.2550561953518796E-2</v>
      </c>
      <c r="I9" s="17">
        <v>4.9017348241107497E-2</v>
      </c>
      <c r="J9" s="17">
        <v>3.37171446530403E-2</v>
      </c>
      <c r="K9" s="17">
        <v>3.8114187630013299E-2</v>
      </c>
      <c r="L9" s="17">
        <v>2.5634895859573299E-2</v>
      </c>
      <c r="M9" s="17"/>
      <c r="N9" s="17">
        <v>4.4261610412340502E-2</v>
      </c>
      <c r="O9" s="17">
        <v>2.8229900976959901E-2</v>
      </c>
      <c r="P9" s="17">
        <v>4.8260351279523002E-2</v>
      </c>
      <c r="Q9" s="17">
        <v>4.6908978876923801E-2</v>
      </c>
      <c r="R9" s="17"/>
      <c r="S9" s="17">
        <v>6.4563777575689998E-2</v>
      </c>
      <c r="T9" s="17">
        <v>3.4400229462226602E-2</v>
      </c>
      <c r="U9" s="17">
        <v>3.3321532943508897E-2</v>
      </c>
      <c r="V9" s="17">
        <v>2.85773749302215E-2</v>
      </c>
      <c r="W9" s="17">
        <v>4.16249175047812E-2</v>
      </c>
      <c r="X9" s="17">
        <v>5.4378051063501E-2</v>
      </c>
      <c r="Y9" s="17">
        <v>4.5213394584917202E-2</v>
      </c>
      <c r="Z9" s="17">
        <v>4.6229948646504801E-2</v>
      </c>
      <c r="AA9" s="17">
        <v>4.1446583202670403E-2</v>
      </c>
      <c r="AB9" s="17">
        <v>2.6753746604376599E-2</v>
      </c>
      <c r="AC9" s="17">
        <v>4.5644375131963802E-2</v>
      </c>
      <c r="AD9" s="17">
        <v>2.6811766695692098E-2</v>
      </c>
      <c r="AE9" s="17"/>
      <c r="AF9" s="17">
        <v>4.4544486712240601E-2</v>
      </c>
      <c r="AG9" s="17">
        <v>4.0912823282532401E-2</v>
      </c>
      <c r="AH9" s="17">
        <v>4.0167199790871799E-2</v>
      </c>
      <c r="AI9" s="17"/>
      <c r="AJ9" s="17">
        <v>6.8638741369851E-2</v>
      </c>
      <c r="AK9" s="17">
        <v>4.5160998944966703E-2</v>
      </c>
      <c r="AL9" s="17">
        <v>4.0517549536989703E-2</v>
      </c>
      <c r="AM9" s="17"/>
      <c r="AN9" s="17">
        <v>5.0807605512339399E-2</v>
      </c>
      <c r="AO9" s="17">
        <v>3.4341024802230197E-2</v>
      </c>
      <c r="AP9" s="17">
        <v>3.89207066843964E-2</v>
      </c>
      <c r="AQ9" s="17">
        <v>5.8267650777850601E-2</v>
      </c>
      <c r="AR9" s="17">
        <v>0.138122313253672</v>
      </c>
      <c r="AS9" s="17"/>
      <c r="AT9" s="17">
        <v>3.7784697121078299E-2</v>
      </c>
      <c r="AU9" s="17">
        <v>8.2105486181158704E-2</v>
      </c>
      <c r="AV9" s="17"/>
      <c r="AW9" s="17">
        <v>3.7141384749325802E-2</v>
      </c>
      <c r="AX9" s="17">
        <v>7.8488089228671301E-2</v>
      </c>
      <c r="AY9" s="17">
        <v>3.7283823654756097E-2</v>
      </c>
    </row>
    <row r="10" spans="2:51">
      <c r="B10" s="18" t="s">
        <v>134</v>
      </c>
      <c r="C10" s="17">
        <v>0.14584949650842999</v>
      </c>
      <c r="D10" s="17">
        <v>0.15806584230179299</v>
      </c>
      <c r="E10" s="17">
        <v>0.13514819262222499</v>
      </c>
      <c r="F10" s="17"/>
      <c r="G10" s="17">
        <v>0.16370251189862101</v>
      </c>
      <c r="H10" s="17">
        <v>0.155831139057137</v>
      </c>
      <c r="I10" s="17">
        <v>0.162060521678658</v>
      </c>
      <c r="J10" s="17">
        <v>0.13169816311313501</v>
      </c>
      <c r="K10" s="17">
        <v>0.12291647192376599</v>
      </c>
      <c r="L10" s="17">
        <v>0.14490105409388199</v>
      </c>
      <c r="M10" s="17"/>
      <c r="N10" s="17">
        <v>0.14917740583890499</v>
      </c>
      <c r="O10" s="17">
        <v>0.139027679489024</v>
      </c>
      <c r="P10" s="17">
        <v>0.15481890715833299</v>
      </c>
      <c r="Q10" s="17">
        <v>0.14352886263016801</v>
      </c>
      <c r="R10" s="17"/>
      <c r="S10" s="17">
        <v>0.172164484814541</v>
      </c>
      <c r="T10" s="17">
        <v>0.12718053633218601</v>
      </c>
      <c r="U10" s="17">
        <v>0.14738924122074201</v>
      </c>
      <c r="V10" s="17">
        <v>0.15128642041458401</v>
      </c>
      <c r="W10" s="17">
        <v>0.14768009610437799</v>
      </c>
      <c r="X10" s="17">
        <v>0.14282955076629</v>
      </c>
      <c r="Y10" s="17">
        <v>0.157780261952915</v>
      </c>
      <c r="Z10" s="17">
        <v>0.154048367457959</v>
      </c>
      <c r="AA10" s="17">
        <v>0.132628614076754</v>
      </c>
      <c r="AB10" s="17">
        <v>0.143341619990588</v>
      </c>
      <c r="AC10" s="17">
        <v>0.12706352871888399</v>
      </c>
      <c r="AD10" s="17">
        <v>0.14090059016256601</v>
      </c>
      <c r="AE10" s="17"/>
      <c r="AF10" s="17">
        <v>0.15096201560337</v>
      </c>
      <c r="AG10" s="17">
        <v>0.14360720298456001</v>
      </c>
      <c r="AH10" s="17">
        <v>0.13601306152336101</v>
      </c>
      <c r="AI10" s="17"/>
      <c r="AJ10" s="17">
        <v>0.22955812965467601</v>
      </c>
      <c r="AK10" s="17">
        <v>0.13526669807141301</v>
      </c>
      <c r="AL10" s="17">
        <v>0.120160359997513</v>
      </c>
      <c r="AM10" s="17"/>
      <c r="AN10" s="17">
        <v>0.14331234560582801</v>
      </c>
      <c r="AO10" s="17">
        <v>0.16766001284895199</v>
      </c>
      <c r="AP10" s="17">
        <v>0.138637146082941</v>
      </c>
      <c r="AQ10" s="17">
        <v>0.163255499036706</v>
      </c>
      <c r="AR10" s="17">
        <v>0.14537124259314499</v>
      </c>
      <c r="AS10" s="17"/>
      <c r="AT10" s="17">
        <v>0.142510394018838</v>
      </c>
      <c r="AU10" s="17">
        <v>0.17984835753964801</v>
      </c>
      <c r="AV10" s="17"/>
      <c r="AW10" s="17">
        <v>0.13559085026186199</v>
      </c>
      <c r="AX10" s="17">
        <v>0.203628474734278</v>
      </c>
      <c r="AY10" s="17">
        <v>0.14173994294841599</v>
      </c>
    </row>
    <row r="11" spans="2:51">
      <c r="B11" s="18" t="s">
        <v>135</v>
      </c>
      <c r="C11" s="17">
        <v>0.23326200077491899</v>
      </c>
      <c r="D11" s="17">
        <v>0.24007546770149801</v>
      </c>
      <c r="E11" s="17">
        <v>0.22804168524679899</v>
      </c>
      <c r="F11" s="17"/>
      <c r="G11" s="17">
        <v>0.18310683905792599</v>
      </c>
      <c r="H11" s="17">
        <v>0.199237910476913</v>
      </c>
      <c r="I11" s="17">
        <v>0.20980711174272601</v>
      </c>
      <c r="J11" s="17">
        <v>0.240072959617779</v>
      </c>
      <c r="K11" s="17">
        <v>0.246844448944466</v>
      </c>
      <c r="L11" s="17">
        <v>0.28294870044625903</v>
      </c>
      <c r="M11" s="17"/>
      <c r="N11" s="17">
        <v>0.228062456612526</v>
      </c>
      <c r="O11" s="17">
        <v>0.22441343567796301</v>
      </c>
      <c r="P11" s="17">
        <v>0.23701027643004</v>
      </c>
      <c r="Q11" s="17">
        <v>0.24656124905639301</v>
      </c>
      <c r="R11" s="17"/>
      <c r="S11" s="17">
        <v>0.21944689225966399</v>
      </c>
      <c r="T11" s="17">
        <v>0.25044397152159498</v>
      </c>
      <c r="U11" s="17">
        <v>0.247921005758303</v>
      </c>
      <c r="V11" s="17">
        <v>0.244908624958493</v>
      </c>
      <c r="W11" s="17">
        <v>0.22793858241756601</v>
      </c>
      <c r="X11" s="17">
        <v>0.24446149685153401</v>
      </c>
      <c r="Y11" s="17">
        <v>0.235587889342594</v>
      </c>
      <c r="Z11" s="17">
        <v>0.232239198910832</v>
      </c>
      <c r="AA11" s="17">
        <v>0.234140451137271</v>
      </c>
      <c r="AB11" s="17">
        <v>0.21105557452450499</v>
      </c>
      <c r="AC11" s="17">
        <v>0.19870704390635499</v>
      </c>
      <c r="AD11" s="17">
        <v>0.22093134716839</v>
      </c>
      <c r="AE11" s="17"/>
      <c r="AF11" s="17">
        <v>0.24788508708335899</v>
      </c>
      <c r="AG11" s="17">
        <v>0.21964824302008401</v>
      </c>
      <c r="AH11" s="17">
        <v>0.24548133117239901</v>
      </c>
      <c r="AI11" s="17"/>
      <c r="AJ11" s="17">
        <v>0.31443934233034099</v>
      </c>
      <c r="AK11" s="17">
        <v>0.201888121307398</v>
      </c>
      <c r="AL11" s="17">
        <v>0.21408844476177399</v>
      </c>
      <c r="AM11" s="17"/>
      <c r="AN11" s="17">
        <v>0.27172582058202599</v>
      </c>
      <c r="AO11" s="17">
        <v>0.21633914410309199</v>
      </c>
      <c r="AP11" s="17">
        <v>0.23004231214549201</v>
      </c>
      <c r="AQ11" s="17">
        <v>0.209021212049918</v>
      </c>
      <c r="AR11" s="17">
        <v>0.23809755603774399</v>
      </c>
      <c r="AS11" s="17"/>
      <c r="AT11" s="17">
        <v>0.23569409346068501</v>
      </c>
      <c r="AU11" s="17">
        <v>0.217142032485688</v>
      </c>
      <c r="AV11" s="17"/>
      <c r="AW11" s="17">
        <v>0.224879621784905</v>
      </c>
      <c r="AX11" s="17">
        <v>0.23330683960658199</v>
      </c>
      <c r="AY11" s="17">
        <v>0.24221871203897299</v>
      </c>
    </row>
    <row r="12" spans="2:51">
      <c r="B12" s="18" t="s">
        <v>136</v>
      </c>
      <c r="C12" s="17">
        <v>0.295218639474566</v>
      </c>
      <c r="D12" s="17">
        <v>0.28192834668122901</v>
      </c>
      <c r="E12" s="17">
        <v>0.30730543264014898</v>
      </c>
      <c r="F12" s="17"/>
      <c r="G12" s="17">
        <v>0.31232920652857099</v>
      </c>
      <c r="H12" s="17">
        <v>0.27112313273635402</v>
      </c>
      <c r="I12" s="17">
        <v>0.27946160246853402</v>
      </c>
      <c r="J12" s="17">
        <v>0.280087168632561</v>
      </c>
      <c r="K12" s="17">
        <v>0.29557110159863897</v>
      </c>
      <c r="L12" s="17">
        <v>0.32659417643469901</v>
      </c>
      <c r="M12" s="17"/>
      <c r="N12" s="17">
        <v>0.30868962948842499</v>
      </c>
      <c r="O12" s="17">
        <v>0.323683834089386</v>
      </c>
      <c r="P12" s="17">
        <v>0.278645403836421</v>
      </c>
      <c r="Q12" s="17">
        <v>0.26514501093804099</v>
      </c>
      <c r="R12" s="17"/>
      <c r="S12" s="17">
        <v>0.27662670531728401</v>
      </c>
      <c r="T12" s="17">
        <v>0.310934121847603</v>
      </c>
      <c r="U12" s="17">
        <v>0.28427663074874399</v>
      </c>
      <c r="V12" s="17">
        <v>0.298009150189539</v>
      </c>
      <c r="W12" s="17">
        <v>0.28165155891344001</v>
      </c>
      <c r="X12" s="17">
        <v>0.30140244132466598</v>
      </c>
      <c r="Y12" s="17">
        <v>0.28871826283840202</v>
      </c>
      <c r="Z12" s="17">
        <v>0.26113417211891299</v>
      </c>
      <c r="AA12" s="17">
        <v>0.294225868381913</v>
      </c>
      <c r="AB12" s="17">
        <v>0.31399188020847302</v>
      </c>
      <c r="AC12" s="17">
        <v>0.31768861943655402</v>
      </c>
      <c r="AD12" s="17">
        <v>0.32275631811997502</v>
      </c>
      <c r="AE12" s="17"/>
      <c r="AF12" s="17">
        <v>0.29282116501174399</v>
      </c>
      <c r="AG12" s="17">
        <v>0.30294256708019901</v>
      </c>
      <c r="AH12" s="17">
        <v>0.26333539044866899</v>
      </c>
      <c r="AI12" s="17"/>
      <c r="AJ12" s="17">
        <v>0.24528838096865099</v>
      </c>
      <c r="AK12" s="17">
        <v>0.29809802500322402</v>
      </c>
      <c r="AL12" s="17">
        <v>0.32069834690166299</v>
      </c>
      <c r="AM12" s="17"/>
      <c r="AN12" s="17">
        <v>0.26106194785940001</v>
      </c>
      <c r="AO12" s="17">
        <v>0.29522294880287397</v>
      </c>
      <c r="AP12" s="17">
        <v>0.31565969086110401</v>
      </c>
      <c r="AQ12" s="17">
        <v>0.286817632690268</v>
      </c>
      <c r="AR12" s="17">
        <v>0.23417431939028099</v>
      </c>
      <c r="AS12" s="17"/>
      <c r="AT12" s="17">
        <v>0.29893743961765101</v>
      </c>
      <c r="AU12" s="17">
        <v>0.25583645709817299</v>
      </c>
      <c r="AV12" s="17"/>
      <c r="AW12" s="17">
        <v>0.32350983299967701</v>
      </c>
      <c r="AX12" s="17">
        <v>0.27008036751354297</v>
      </c>
      <c r="AY12" s="17">
        <v>0.27151282585342501</v>
      </c>
    </row>
    <row r="13" spans="2:51">
      <c r="B13" s="18" t="s">
        <v>137</v>
      </c>
      <c r="C13" s="17">
        <v>0.24019567441693099</v>
      </c>
      <c r="D13" s="17">
        <v>0.238011000501271</v>
      </c>
      <c r="E13" s="17">
        <v>0.24028416221066801</v>
      </c>
      <c r="F13" s="17"/>
      <c r="G13" s="17">
        <v>0.24565557410899899</v>
      </c>
      <c r="H13" s="17">
        <v>0.27275034954868499</v>
      </c>
      <c r="I13" s="17">
        <v>0.24955275505178201</v>
      </c>
      <c r="J13" s="17">
        <v>0.262008852544374</v>
      </c>
      <c r="K13" s="17">
        <v>0.25244519278841299</v>
      </c>
      <c r="L13" s="17">
        <v>0.183599048553507</v>
      </c>
      <c r="M13" s="17"/>
      <c r="N13" s="17">
        <v>0.24002980753144601</v>
      </c>
      <c r="O13" s="17">
        <v>0.242313408960801</v>
      </c>
      <c r="P13" s="17">
        <v>0.23872888244377999</v>
      </c>
      <c r="Q13" s="17">
        <v>0.236491581901703</v>
      </c>
      <c r="R13" s="17"/>
      <c r="S13" s="17">
        <v>0.22189508897749399</v>
      </c>
      <c r="T13" s="17">
        <v>0.23168292903361401</v>
      </c>
      <c r="U13" s="17">
        <v>0.25528324949332598</v>
      </c>
      <c r="V13" s="17">
        <v>0.23128639212569799</v>
      </c>
      <c r="W13" s="17">
        <v>0.26104860365932098</v>
      </c>
      <c r="X13" s="17">
        <v>0.22410399144269499</v>
      </c>
      <c r="Y13" s="17">
        <v>0.22655638793351399</v>
      </c>
      <c r="Z13" s="17">
        <v>0.25273327702306803</v>
      </c>
      <c r="AA13" s="17">
        <v>0.25340360975797899</v>
      </c>
      <c r="AB13" s="17">
        <v>0.246101119473813</v>
      </c>
      <c r="AC13" s="17">
        <v>0.27417364212936002</v>
      </c>
      <c r="AD13" s="17">
        <v>0.245494052808922</v>
      </c>
      <c r="AE13" s="17"/>
      <c r="AF13" s="17">
        <v>0.21860362557881099</v>
      </c>
      <c r="AG13" s="17">
        <v>0.25813410583809898</v>
      </c>
      <c r="AH13" s="17">
        <v>0.24851747240998101</v>
      </c>
      <c r="AI13" s="17"/>
      <c r="AJ13" s="17">
        <v>0.100797527883827</v>
      </c>
      <c r="AK13" s="17">
        <v>0.29094372229614301</v>
      </c>
      <c r="AL13" s="17">
        <v>0.28274193342049098</v>
      </c>
      <c r="AM13" s="17"/>
      <c r="AN13" s="17">
        <v>0.221718743881512</v>
      </c>
      <c r="AO13" s="17">
        <v>0.22949498869056001</v>
      </c>
      <c r="AP13" s="17">
        <v>0.245109013039888</v>
      </c>
      <c r="AQ13" s="17">
        <v>0.26343686378755998</v>
      </c>
      <c r="AR13" s="17">
        <v>0.213570513848792</v>
      </c>
      <c r="AS13" s="17"/>
      <c r="AT13" s="17">
        <v>0.24199484439827501</v>
      </c>
      <c r="AU13" s="17">
        <v>0.218863489963709</v>
      </c>
      <c r="AV13" s="17"/>
      <c r="AW13" s="17">
        <v>0.25422764303187201</v>
      </c>
      <c r="AX13" s="17">
        <v>0.17675721130517699</v>
      </c>
      <c r="AY13" s="17">
        <v>0.24174572571967501</v>
      </c>
    </row>
    <row r="14" spans="2:51">
      <c r="B14" s="18" t="s">
        <v>119</v>
      </c>
      <c r="C14" s="17">
        <v>4.3640580860654497E-2</v>
      </c>
      <c r="D14" s="17">
        <v>3.1359841892076398E-2</v>
      </c>
      <c r="E14" s="17">
        <v>5.54793706252871E-2</v>
      </c>
      <c r="F14" s="17"/>
      <c r="G14" s="17">
        <v>4.3576594373902697E-2</v>
      </c>
      <c r="H14" s="17">
        <v>3.8506906227391502E-2</v>
      </c>
      <c r="I14" s="17">
        <v>5.0100660817193103E-2</v>
      </c>
      <c r="J14" s="17">
        <v>5.2415711439109697E-2</v>
      </c>
      <c r="K14" s="17">
        <v>4.4108597114703198E-2</v>
      </c>
      <c r="L14" s="17">
        <v>3.6322124612080203E-2</v>
      </c>
      <c r="M14" s="17"/>
      <c r="N14" s="17">
        <v>2.9779090116356498E-2</v>
      </c>
      <c r="O14" s="17">
        <v>4.2331740805866401E-2</v>
      </c>
      <c r="P14" s="17">
        <v>4.2536178851902202E-2</v>
      </c>
      <c r="Q14" s="17">
        <v>6.1364316596770503E-2</v>
      </c>
      <c r="R14" s="17"/>
      <c r="S14" s="17">
        <v>4.5303051055326303E-2</v>
      </c>
      <c r="T14" s="17">
        <v>4.5358211802776598E-2</v>
      </c>
      <c r="U14" s="17">
        <v>3.1808339835377203E-2</v>
      </c>
      <c r="V14" s="17">
        <v>4.5932037381463502E-2</v>
      </c>
      <c r="W14" s="17">
        <v>4.0056241400514198E-2</v>
      </c>
      <c r="X14" s="17">
        <v>3.2824468551314399E-2</v>
      </c>
      <c r="Y14" s="17">
        <v>4.61438033476562E-2</v>
      </c>
      <c r="Z14" s="17">
        <v>5.3615035842723403E-2</v>
      </c>
      <c r="AA14" s="17">
        <v>4.41548734434117E-2</v>
      </c>
      <c r="AB14" s="17">
        <v>5.8756059198243199E-2</v>
      </c>
      <c r="AC14" s="17">
        <v>3.67227906768825E-2</v>
      </c>
      <c r="AD14" s="17">
        <v>4.3105925044455401E-2</v>
      </c>
      <c r="AE14" s="17"/>
      <c r="AF14" s="17">
        <v>4.5183620010474698E-2</v>
      </c>
      <c r="AG14" s="17">
        <v>3.4755057794524397E-2</v>
      </c>
      <c r="AH14" s="17">
        <v>6.6485544654718801E-2</v>
      </c>
      <c r="AI14" s="17"/>
      <c r="AJ14" s="17">
        <v>4.12778777926531E-2</v>
      </c>
      <c r="AK14" s="17">
        <v>2.8642434376855399E-2</v>
      </c>
      <c r="AL14" s="17">
        <v>2.1793365381569299E-2</v>
      </c>
      <c r="AM14" s="17"/>
      <c r="AN14" s="17">
        <v>5.13735365588954E-2</v>
      </c>
      <c r="AO14" s="17">
        <v>5.6941880752291403E-2</v>
      </c>
      <c r="AP14" s="17">
        <v>3.1631131186179801E-2</v>
      </c>
      <c r="AQ14" s="17">
        <v>1.92011416576977E-2</v>
      </c>
      <c r="AR14" s="17">
        <v>3.0664054876365601E-2</v>
      </c>
      <c r="AS14" s="17"/>
      <c r="AT14" s="17">
        <v>4.3078531383473402E-2</v>
      </c>
      <c r="AU14" s="17">
        <v>4.6204176731624101E-2</v>
      </c>
      <c r="AV14" s="17"/>
      <c r="AW14" s="17">
        <v>2.4650667172358001E-2</v>
      </c>
      <c r="AX14" s="17">
        <v>3.7739017611748402E-2</v>
      </c>
      <c r="AY14" s="17">
        <v>6.5498969784755001E-2</v>
      </c>
    </row>
    <row r="15" spans="2:51">
      <c r="B15" s="18" t="s">
        <v>138</v>
      </c>
      <c r="C15" s="21">
        <v>0.18768310447292999</v>
      </c>
      <c r="D15" s="21">
        <v>0.20862534322392601</v>
      </c>
      <c r="E15" s="21">
        <v>0.16888934927709701</v>
      </c>
      <c r="F15" s="21"/>
      <c r="G15" s="21">
        <v>0.21533178593060001</v>
      </c>
      <c r="H15" s="21">
        <v>0.21838170101065599</v>
      </c>
      <c r="I15" s="21">
        <v>0.21107786991976499</v>
      </c>
      <c r="J15" s="21">
        <v>0.165415307766175</v>
      </c>
      <c r="K15" s="21">
        <v>0.16103065955377899</v>
      </c>
      <c r="L15" s="21">
        <v>0.170535949953455</v>
      </c>
      <c r="M15" s="21"/>
      <c r="N15" s="21">
        <v>0.19343901625124599</v>
      </c>
      <c r="O15" s="21">
        <v>0.16725758046598399</v>
      </c>
      <c r="P15" s="21">
        <v>0.20307925843785599</v>
      </c>
      <c r="Q15" s="21">
        <v>0.190437841507092</v>
      </c>
      <c r="R15" s="21"/>
      <c r="S15" s="21">
        <v>0.23672826239023101</v>
      </c>
      <c r="T15" s="21">
        <v>0.161580765794412</v>
      </c>
      <c r="U15" s="21">
        <v>0.18071077416425099</v>
      </c>
      <c r="V15" s="21">
        <v>0.17986379534480601</v>
      </c>
      <c r="W15" s="21">
        <v>0.18930501360915999</v>
      </c>
      <c r="X15" s="21">
        <v>0.197207601829791</v>
      </c>
      <c r="Y15" s="21">
        <v>0.202993656537832</v>
      </c>
      <c r="Z15" s="21">
        <v>0.200278316104464</v>
      </c>
      <c r="AA15" s="21">
        <v>0.174075197279425</v>
      </c>
      <c r="AB15" s="21">
        <v>0.17009536659496499</v>
      </c>
      <c r="AC15" s="21">
        <v>0.172707903850848</v>
      </c>
      <c r="AD15" s="21">
        <v>0.167712356858258</v>
      </c>
      <c r="AE15" s="21"/>
      <c r="AF15" s="21">
        <v>0.19550650231561001</v>
      </c>
      <c r="AG15" s="21">
        <v>0.18452002626709299</v>
      </c>
      <c r="AH15" s="21">
        <v>0.17618026131423301</v>
      </c>
      <c r="AI15" s="21"/>
      <c r="AJ15" s="21">
        <v>0.29819687102452702</v>
      </c>
      <c r="AK15" s="21">
        <v>0.18042769701637901</v>
      </c>
      <c r="AL15" s="21">
        <v>0.16067790953450201</v>
      </c>
      <c r="AM15" s="21"/>
      <c r="AN15" s="21">
        <v>0.19411995111816699</v>
      </c>
      <c r="AO15" s="21">
        <v>0.20200103765118199</v>
      </c>
      <c r="AP15" s="21">
        <v>0.17755785276733699</v>
      </c>
      <c r="AQ15" s="21">
        <v>0.22152314981455701</v>
      </c>
      <c r="AR15" s="21">
        <v>0.28349355584681701</v>
      </c>
      <c r="AS15" s="21"/>
      <c r="AT15" s="21">
        <v>0.18029509113991599</v>
      </c>
      <c r="AU15" s="21">
        <v>0.26195384372080599</v>
      </c>
      <c r="AV15" s="21"/>
      <c r="AW15" s="21">
        <v>0.17273223501118801</v>
      </c>
      <c r="AX15" s="21">
        <v>0.28211656396294899</v>
      </c>
      <c r="AY15" s="21">
        <v>0.17902376660317201</v>
      </c>
    </row>
    <row r="16" spans="2:51">
      <c r="B16" s="18" t="s">
        <v>139</v>
      </c>
      <c r="C16" s="21">
        <v>0.53541431389149696</v>
      </c>
      <c r="D16" s="21">
        <v>0.51993934718250001</v>
      </c>
      <c r="E16" s="21">
        <v>0.54758959485081704</v>
      </c>
      <c r="F16" s="21"/>
      <c r="G16" s="21">
        <v>0.55798478063757095</v>
      </c>
      <c r="H16" s="21">
        <v>0.54387348228503896</v>
      </c>
      <c r="I16" s="21">
        <v>0.529014357520315</v>
      </c>
      <c r="J16" s="21">
        <v>0.54209602117693501</v>
      </c>
      <c r="K16" s="21">
        <v>0.54801629438705102</v>
      </c>
      <c r="L16" s="21">
        <v>0.51019322498820596</v>
      </c>
      <c r="M16" s="21"/>
      <c r="N16" s="21">
        <v>0.54871943701987103</v>
      </c>
      <c r="O16" s="21">
        <v>0.56599724305018695</v>
      </c>
      <c r="P16" s="21">
        <v>0.51737428628020199</v>
      </c>
      <c r="Q16" s="21">
        <v>0.50163659283974504</v>
      </c>
      <c r="R16" s="21"/>
      <c r="S16" s="21">
        <v>0.498521794294778</v>
      </c>
      <c r="T16" s="21">
        <v>0.54261705088121603</v>
      </c>
      <c r="U16" s="21">
        <v>0.53955988024206902</v>
      </c>
      <c r="V16" s="21">
        <v>0.52929554231523701</v>
      </c>
      <c r="W16" s="21">
        <v>0.54270016257276099</v>
      </c>
      <c r="X16" s="21">
        <v>0.52550643276736098</v>
      </c>
      <c r="Y16" s="21">
        <v>0.51527465077191703</v>
      </c>
      <c r="Z16" s="21">
        <v>0.51386744914198101</v>
      </c>
      <c r="AA16" s="21">
        <v>0.54762947813989205</v>
      </c>
      <c r="AB16" s="21">
        <v>0.56009299968228698</v>
      </c>
      <c r="AC16" s="21">
        <v>0.59186226156591404</v>
      </c>
      <c r="AD16" s="21">
        <v>0.56825037092889696</v>
      </c>
      <c r="AE16" s="21"/>
      <c r="AF16" s="21">
        <v>0.51142479059055601</v>
      </c>
      <c r="AG16" s="21">
        <v>0.56107667291829899</v>
      </c>
      <c r="AH16" s="21">
        <v>0.51185286285864895</v>
      </c>
      <c r="AI16" s="21"/>
      <c r="AJ16" s="21">
        <v>0.34608590885247897</v>
      </c>
      <c r="AK16" s="21">
        <v>0.58904174729936698</v>
      </c>
      <c r="AL16" s="21">
        <v>0.60344028032215502</v>
      </c>
      <c r="AM16" s="21"/>
      <c r="AN16" s="21">
        <v>0.48278069174091098</v>
      </c>
      <c r="AO16" s="21">
        <v>0.52471793749343398</v>
      </c>
      <c r="AP16" s="21">
        <v>0.56076870390099198</v>
      </c>
      <c r="AQ16" s="21">
        <v>0.55025449647782798</v>
      </c>
      <c r="AR16" s="21">
        <v>0.44774483323907299</v>
      </c>
      <c r="AS16" s="21"/>
      <c r="AT16" s="21">
        <v>0.54093228401592597</v>
      </c>
      <c r="AU16" s="21">
        <v>0.47469994706188201</v>
      </c>
      <c r="AV16" s="21"/>
      <c r="AW16" s="21">
        <v>0.57773747603154901</v>
      </c>
      <c r="AX16" s="21">
        <v>0.44683757881872099</v>
      </c>
      <c r="AY16" s="21">
        <v>0.51325855157309996</v>
      </c>
    </row>
    <row r="17" spans="2:51">
      <c r="B17" s="18" t="s">
        <v>140</v>
      </c>
      <c r="C17" s="22">
        <v>-0.347731209418567</v>
      </c>
      <c r="D17" s="22">
        <v>-0.311314003958574</v>
      </c>
      <c r="E17" s="22">
        <v>-0.37870024557371901</v>
      </c>
      <c r="F17" s="22"/>
      <c r="G17" s="22">
        <v>-0.34265299470697003</v>
      </c>
      <c r="H17" s="22">
        <v>-0.325491781274383</v>
      </c>
      <c r="I17" s="22">
        <v>-0.31793648760054999</v>
      </c>
      <c r="J17" s="22">
        <v>-0.37668071341075998</v>
      </c>
      <c r="K17" s="22">
        <v>-0.38698563483327297</v>
      </c>
      <c r="L17" s="22">
        <v>-0.33965727503475202</v>
      </c>
      <c r="M17" s="22"/>
      <c r="N17" s="22">
        <v>-0.35528042076862498</v>
      </c>
      <c r="O17" s="22">
        <v>-0.39873966258420301</v>
      </c>
      <c r="P17" s="22">
        <v>-0.31429502784234498</v>
      </c>
      <c r="Q17" s="22">
        <v>-0.31119875133265301</v>
      </c>
      <c r="R17" s="22"/>
      <c r="S17" s="22">
        <v>-0.26179353190454702</v>
      </c>
      <c r="T17" s="22">
        <v>-0.38103628508680398</v>
      </c>
      <c r="U17" s="22">
        <v>-0.358849106077819</v>
      </c>
      <c r="V17" s="22">
        <v>-0.349431746970432</v>
      </c>
      <c r="W17" s="22">
        <v>-0.35339514896360102</v>
      </c>
      <c r="X17" s="22">
        <v>-0.32829883093757001</v>
      </c>
      <c r="Y17" s="22">
        <v>-0.31228099423408401</v>
      </c>
      <c r="Z17" s="22">
        <v>-0.31358913303751701</v>
      </c>
      <c r="AA17" s="22">
        <v>-0.37355428086046699</v>
      </c>
      <c r="AB17" s="22">
        <v>-0.38999763308732199</v>
      </c>
      <c r="AC17" s="22">
        <v>-0.41915435771506598</v>
      </c>
      <c r="AD17" s="22">
        <v>-0.40053801407063899</v>
      </c>
      <c r="AE17" s="22"/>
      <c r="AF17" s="22">
        <v>-0.315918288274946</v>
      </c>
      <c r="AG17" s="22">
        <v>-0.37655664665120597</v>
      </c>
      <c r="AH17" s="22">
        <v>-0.33567260154441603</v>
      </c>
      <c r="AI17" s="22"/>
      <c r="AJ17" s="22">
        <v>-4.7889037827951599E-2</v>
      </c>
      <c r="AK17" s="22">
        <v>-0.40861405028298797</v>
      </c>
      <c r="AL17" s="22">
        <v>-0.44276237078765202</v>
      </c>
      <c r="AM17" s="22"/>
      <c r="AN17" s="22">
        <v>-0.28866074062274399</v>
      </c>
      <c r="AO17" s="22">
        <v>-0.32271689984225299</v>
      </c>
      <c r="AP17" s="22">
        <v>-0.38321085113365499</v>
      </c>
      <c r="AQ17" s="22">
        <v>-0.32873134666327097</v>
      </c>
      <c r="AR17" s="22">
        <v>-0.16425127739225601</v>
      </c>
      <c r="AS17" s="22"/>
      <c r="AT17" s="22">
        <v>-0.36063719287600998</v>
      </c>
      <c r="AU17" s="22">
        <v>-0.21274610334107499</v>
      </c>
      <c r="AV17" s="22"/>
      <c r="AW17" s="22">
        <v>-0.40500524102036101</v>
      </c>
      <c r="AX17" s="22">
        <v>-0.16472101485577201</v>
      </c>
      <c r="AY17" s="22">
        <v>-0.33423478496992798</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609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912</v>
      </c>
      <c r="D7" s="10">
        <v>509</v>
      </c>
      <c r="E7" s="10">
        <v>402</v>
      </c>
      <c r="F7" s="10"/>
      <c r="G7" s="10">
        <v>135</v>
      </c>
      <c r="H7" s="10">
        <v>181</v>
      </c>
      <c r="I7" s="10">
        <v>157</v>
      </c>
      <c r="J7" s="10">
        <v>140</v>
      </c>
      <c r="K7" s="10">
        <v>131</v>
      </c>
      <c r="L7" s="10">
        <v>168</v>
      </c>
      <c r="M7" s="10"/>
      <c r="N7" s="10">
        <v>357</v>
      </c>
      <c r="O7" s="10">
        <v>262</v>
      </c>
      <c r="P7" s="10">
        <v>129</v>
      </c>
      <c r="Q7" s="10">
        <v>160</v>
      </c>
      <c r="R7" s="10"/>
      <c r="S7" s="10">
        <v>912</v>
      </c>
      <c r="T7" s="10" t="s">
        <v>684</v>
      </c>
      <c r="U7" s="10" t="s">
        <v>684</v>
      </c>
      <c r="V7" s="10" t="s">
        <v>684</v>
      </c>
      <c r="W7" s="10" t="s">
        <v>684</v>
      </c>
      <c r="X7" s="10" t="s">
        <v>684</v>
      </c>
      <c r="Y7" s="10" t="s">
        <v>684</v>
      </c>
      <c r="Z7" s="10" t="s">
        <v>684</v>
      </c>
      <c r="AA7" s="10" t="s">
        <v>684</v>
      </c>
      <c r="AB7" s="10" t="s">
        <v>684</v>
      </c>
      <c r="AC7" s="10" t="s">
        <v>684</v>
      </c>
      <c r="AD7" s="10" t="s">
        <v>684</v>
      </c>
      <c r="AE7" s="10"/>
      <c r="AF7" s="10">
        <v>298</v>
      </c>
      <c r="AG7" s="10">
        <v>421</v>
      </c>
      <c r="AH7" s="10">
        <v>107</v>
      </c>
      <c r="AI7" s="10"/>
      <c r="AJ7" s="10">
        <v>208</v>
      </c>
      <c r="AK7" s="10">
        <v>352</v>
      </c>
      <c r="AL7" s="10">
        <v>89</v>
      </c>
      <c r="AM7" s="10"/>
      <c r="AN7" s="10">
        <v>147</v>
      </c>
      <c r="AO7" s="10">
        <v>149</v>
      </c>
      <c r="AP7" s="10">
        <v>283</v>
      </c>
      <c r="AQ7" s="10">
        <v>147</v>
      </c>
      <c r="AR7" s="10">
        <v>30</v>
      </c>
      <c r="AS7" s="10"/>
      <c r="AT7" s="10">
        <v>649</v>
      </c>
      <c r="AU7" s="10">
        <v>246</v>
      </c>
      <c r="AV7" s="10"/>
      <c r="AW7" s="10">
        <v>459</v>
      </c>
      <c r="AX7" s="10">
        <v>111</v>
      </c>
      <c r="AY7" s="10">
        <v>342</v>
      </c>
    </row>
    <row r="8" spans="2:51" ht="30" customHeight="1">
      <c r="B8" s="11" t="s">
        <v>112</v>
      </c>
      <c r="C8" s="11">
        <v>1113</v>
      </c>
      <c r="D8" s="11">
        <v>652</v>
      </c>
      <c r="E8" s="11">
        <v>460</v>
      </c>
      <c r="F8" s="11"/>
      <c r="G8" s="11">
        <v>182</v>
      </c>
      <c r="H8" s="11">
        <v>262</v>
      </c>
      <c r="I8" s="11">
        <v>203</v>
      </c>
      <c r="J8" s="11">
        <v>161</v>
      </c>
      <c r="K8" s="11">
        <v>125</v>
      </c>
      <c r="L8" s="11">
        <v>179</v>
      </c>
      <c r="M8" s="11"/>
      <c r="N8" s="11">
        <v>404</v>
      </c>
      <c r="O8" s="11">
        <v>299</v>
      </c>
      <c r="P8" s="11">
        <v>190</v>
      </c>
      <c r="Q8" s="11">
        <v>214</v>
      </c>
      <c r="R8" s="11"/>
      <c r="S8" s="11">
        <v>1113</v>
      </c>
      <c r="T8" s="11" t="s">
        <v>684</v>
      </c>
      <c r="U8" s="11" t="s">
        <v>684</v>
      </c>
      <c r="V8" s="11" t="s">
        <v>684</v>
      </c>
      <c r="W8" s="11" t="s">
        <v>684</v>
      </c>
      <c r="X8" s="11" t="s">
        <v>684</v>
      </c>
      <c r="Y8" s="11" t="s">
        <v>684</v>
      </c>
      <c r="Z8" s="11" t="s">
        <v>684</v>
      </c>
      <c r="AA8" s="11" t="s">
        <v>684</v>
      </c>
      <c r="AB8" s="11" t="s">
        <v>684</v>
      </c>
      <c r="AC8" s="11" t="s">
        <v>684</v>
      </c>
      <c r="AD8" s="11" t="s">
        <v>684</v>
      </c>
      <c r="AE8" s="11"/>
      <c r="AF8" s="11">
        <v>350</v>
      </c>
      <c r="AG8" s="11">
        <v>507</v>
      </c>
      <c r="AH8" s="11">
        <v>143</v>
      </c>
      <c r="AI8" s="11"/>
      <c r="AJ8" s="11">
        <v>240</v>
      </c>
      <c r="AK8" s="11">
        <v>439</v>
      </c>
      <c r="AL8" s="11">
        <v>108</v>
      </c>
      <c r="AM8" s="11"/>
      <c r="AN8" s="11">
        <v>178</v>
      </c>
      <c r="AO8" s="11">
        <v>187</v>
      </c>
      <c r="AP8" s="11">
        <v>352</v>
      </c>
      <c r="AQ8" s="11">
        <v>177</v>
      </c>
      <c r="AR8" s="11">
        <v>33</v>
      </c>
      <c r="AS8" s="11"/>
      <c r="AT8" s="11">
        <v>775</v>
      </c>
      <c r="AU8" s="11">
        <v>318</v>
      </c>
      <c r="AV8" s="11"/>
      <c r="AW8" s="11">
        <v>543</v>
      </c>
      <c r="AX8" s="11">
        <v>140</v>
      </c>
      <c r="AY8" s="11">
        <v>430</v>
      </c>
    </row>
    <row r="9" spans="2:51">
      <c r="B9" s="18" t="s">
        <v>610</v>
      </c>
      <c r="C9" s="17">
        <v>0.21918750751339799</v>
      </c>
      <c r="D9" s="17">
        <v>0.25001070935866698</v>
      </c>
      <c r="E9" s="17">
        <v>0.176098778796768</v>
      </c>
      <c r="F9" s="17"/>
      <c r="G9" s="17">
        <v>0.20951025353291</v>
      </c>
      <c r="H9" s="17">
        <v>0.301142969265074</v>
      </c>
      <c r="I9" s="17">
        <v>0.254072696581154</v>
      </c>
      <c r="J9" s="17">
        <v>0.22346817997663601</v>
      </c>
      <c r="K9" s="17">
        <v>0.12607815212867601</v>
      </c>
      <c r="L9" s="17">
        <v>0.13099692565366899</v>
      </c>
      <c r="M9" s="17"/>
      <c r="N9" s="17">
        <v>0.28623404527393898</v>
      </c>
      <c r="O9" s="17">
        <v>0.17962561749591599</v>
      </c>
      <c r="P9" s="17">
        <v>0.17628030285882801</v>
      </c>
      <c r="Q9" s="17">
        <v>0.19181398006633399</v>
      </c>
      <c r="R9" s="17"/>
      <c r="S9" s="17">
        <v>0.21918750751339799</v>
      </c>
      <c r="T9" s="17" t="s">
        <v>222</v>
      </c>
      <c r="U9" s="17" t="s">
        <v>222</v>
      </c>
      <c r="V9" s="17" t="s">
        <v>222</v>
      </c>
      <c r="W9" s="17" t="s">
        <v>222</v>
      </c>
      <c r="X9" s="17" t="s">
        <v>222</v>
      </c>
      <c r="Y9" s="17" t="s">
        <v>222</v>
      </c>
      <c r="Z9" s="17" t="s">
        <v>222</v>
      </c>
      <c r="AA9" s="17" t="s">
        <v>222</v>
      </c>
      <c r="AB9" s="17" t="s">
        <v>222</v>
      </c>
      <c r="AC9" s="17" t="s">
        <v>222</v>
      </c>
      <c r="AD9" s="17" t="s">
        <v>222</v>
      </c>
      <c r="AE9" s="17"/>
      <c r="AF9" s="17">
        <v>0.16700558311686101</v>
      </c>
      <c r="AG9" s="17">
        <v>0.28024732247143902</v>
      </c>
      <c r="AH9" s="17">
        <v>0.18420316375600501</v>
      </c>
      <c r="AI9" s="17"/>
      <c r="AJ9" s="17">
        <v>0.247564885145688</v>
      </c>
      <c r="AK9" s="17">
        <v>0.21495446830366599</v>
      </c>
      <c r="AL9" s="17">
        <v>0.24097885945935399</v>
      </c>
      <c r="AM9" s="17"/>
      <c r="AN9" s="17">
        <v>0.122811384708971</v>
      </c>
      <c r="AO9" s="17">
        <v>0.16642457697216501</v>
      </c>
      <c r="AP9" s="17">
        <v>0.26803838984720202</v>
      </c>
      <c r="AQ9" s="17">
        <v>0.30107046584249603</v>
      </c>
      <c r="AR9" s="17">
        <v>0.36960136032068602</v>
      </c>
      <c r="AS9" s="17"/>
      <c r="AT9" s="17">
        <v>0.21066065777430501</v>
      </c>
      <c r="AU9" s="17">
        <v>0.248968177988624</v>
      </c>
      <c r="AV9" s="17"/>
      <c r="AW9" s="17">
        <v>0.26876472585349698</v>
      </c>
      <c r="AX9" s="17">
        <v>0.31183949797614602</v>
      </c>
      <c r="AY9" s="17">
        <v>0.12630304738409301</v>
      </c>
    </row>
    <row r="10" spans="2:51" ht="30">
      <c r="B10" s="18" t="s">
        <v>611</v>
      </c>
      <c r="C10" s="17">
        <v>0.50236642566692302</v>
      </c>
      <c r="D10" s="17">
        <v>0.49436022894829101</v>
      </c>
      <c r="E10" s="17">
        <v>0.51248531937554298</v>
      </c>
      <c r="F10" s="17"/>
      <c r="G10" s="17">
        <v>0.61512029443956195</v>
      </c>
      <c r="H10" s="17">
        <v>0.459682021050075</v>
      </c>
      <c r="I10" s="17">
        <v>0.497866184079165</v>
      </c>
      <c r="J10" s="17">
        <v>0.51165565074271602</v>
      </c>
      <c r="K10" s="17">
        <v>0.44654405431665201</v>
      </c>
      <c r="L10" s="17">
        <v>0.48646622066417999</v>
      </c>
      <c r="M10" s="17"/>
      <c r="N10" s="17">
        <v>0.47531286011259499</v>
      </c>
      <c r="O10" s="17">
        <v>0.52424254066457099</v>
      </c>
      <c r="P10" s="17">
        <v>0.52433474055277396</v>
      </c>
      <c r="Q10" s="17">
        <v>0.50313014708316195</v>
      </c>
      <c r="R10" s="17"/>
      <c r="S10" s="17">
        <v>0.50236642566692302</v>
      </c>
      <c r="T10" s="17" t="s">
        <v>222</v>
      </c>
      <c r="U10" s="17" t="s">
        <v>222</v>
      </c>
      <c r="V10" s="17" t="s">
        <v>222</v>
      </c>
      <c r="W10" s="17" t="s">
        <v>222</v>
      </c>
      <c r="X10" s="17" t="s">
        <v>222</v>
      </c>
      <c r="Y10" s="17" t="s">
        <v>222</v>
      </c>
      <c r="Z10" s="17" t="s">
        <v>222</v>
      </c>
      <c r="AA10" s="17" t="s">
        <v>222</v>
      </c>
      <c r="AB10" s="17" t="s">
        <v>222</v>
      </c>
      <c r="AC10" s="17" t="s">
        <v>222</v>
      </c>
      <c r="AD10" s="17" t="s">
        <v>222</v>
      </c>
      <c r="AE10" s="17"/>
      <c r="AF10" s="17">
        <v>0.43757792681155999</v>
      </c>
      <c r="AG10" s="17">
        <v>0.48777422331556403</v>
      </c>
      <c r="AH10" s="17">
        <v>0.58086228880491297</v>
      </c>
      <c r="AI10" s="17"/>
      <c r="AJ10" s="17">
        <v>0.47356109867009399</v>
      </c>
      <c r="AK10" s="17">
        <v>0.558226632014584</v>
      </c>
      <c r="AL10" s="17">
        <v>0.479758374637545</v>
      </c>
      <c r="AM10" s="17"/>
      <c r="AN10" s="17">
        <v>0.48307483206421797</v>
      </c>
      <c r="AO10" s="17">
        <v>0.54934916858970395</v>
      </c>
      <c r="AP10" s="17">
        <v>0.47109355295139399</v>
      </c>
      <c r="AQ10" s="17">
        <v>0.49133103970105801</v>
      </c>
      <c r="AR10" s="17">
        <v>0.48527161600570701</v>
      </c>
      <c r="AS10" s="17"/>
      <c r="AT10" s="17">
        <v>0.49576892014581603</v>
      </c>
      <c r="AU10" s="17">
        <v>0.52062852356323797</v>
      </c>
      <c r="AV10" s="17"/>
      <c r="AW10" s="17">
        <v>0.474021090252498</v>
      </c>
      <c r="AX10" s="17">
        <v>0.51647728004871196</v>
      </c>
      <c r="AY10" s="17">
        <v>0.53359804171833602</v>
      </c>
    </row>
    <row r="11" spans="2:51">
      <c r="B11" s="18" t="s">
        <v>612</v>
      </c>
      <c r="C11" s="17">
        <v>0.230262913038662</v>
      </c>
      <c r="D11" s="17">
        <v>0.19383618732138899</v>
      </c>
      <c r="E11" s="17">
        <v>0.282376553910198</v>
      </c>
      <c r="F11" s="17"/>
      <c r="G11" s="17">
        <v>0.161576939883878</v>
      </c>
      <c r="H11" s="17">
        <v>0.18521674671567201</v>
      </c>
      <c r="I11" s="17">
        <v>0.19129567903176201</v>
      </c>
      <c r="J11" s="17">
        <v>0.22231767279748699</v>
      </c>
      <c r="K11" s="17">
        <v>0.36220350145852398</v>
      </c>
      <c r="L11" s="17">
        <v>0.324548352748395</v>
      </c>
      <c r="M11" s="17"/>
      <c r="N11" s="17">
        <v>0.20740767973857099</v>
      </c>
      <c r="O11" s="17">
        <v>0.23980731491888399</v>
      </c>
      <c r="P11" s="17">
        <v>0.22905439564444</v>
      </c>
      <c r="Q11" s="17">
        <v>0.25427672392436901</v>
      </c>
      <c r="R11" s="17"/>
      <c r="S11" s="17">
        <v>0.230262913038662</v>
      </c>
      <c r="T11" s="17" t="s">
        <v>222</v>
      </c>
      <c r="U11" s="17" t="s">
        <v>222</v>
      </c>
      <c r="V11" s="17" t="s">
        <v>222</v>
      </c>
      <c r="W11" s="17" t="s">
        <v>222</v>
      </c>
      <c r="X11" s="17" t="s">
        <v>222</v>
      </c>
      <c r="Y11" s="17" t="s">
        <v>222</v>
      </c>
      <c r="Z11" s="17" t="s">
        <v>222</v>
      </c>
      <c r="AA11" s="17" t="s">
        <v>222</v>
      </c>
      <c r="AB11" s="17" t="s">
        <v>222</v>
      </c>
      <c r="AC11" s="17" t="s">
        <v>222</v>
      </c>
      <c r="AD11" s="17" t="s">
        <v>222</v>
      </c>
      <c r="AE11" s="17"/>
      <c r="AF11" s="17">
        <v>0.31871923077165598</v>
      </c>
      <c r="AG11" s="17">
        <v>0.19430313383248701</v>
      </c>
      <c r="AH11" s="17">
        <v>0.203801010546238</v>
      </c>
      <c r="AI11" s="17"/>
      <c r="AJ11" s="17">
        <v>0.225769215208969</v>
      </c>
      <c r="AK11" s="17">
        <v>0.18846842810019299</v>
      </c>
      <c r="AL11" s="17">
        <v>0.25561667187856002</v>
      </c>
      <c r="AM11" s="17"/>
      <c r="AN11" s="17">
        <v>0.300821149272329</v>
      </c>
      <c r="AO11" s="17">
        <v>0.24000931647111201</v>
      </c>
      <c r="AP11" s="17">
        <v>0.20689256897109601</v>
      </c>
      <c r="AQ11" s="17">
        <v>0.193087572536494</v>
      </c>
      <c r="AR11" s="17">
        <v>0.11080769116620801</v>
      </c>
      <c r="AS11" s="17"/>
      <c r="AT11" s="17">
        <v>0.23713186339332401</v>
      </c>
      <c r="AU11" s="17">
        <v>0.203667641139649</v>
      </c>
      <c r="AV11" s="17"/>
      <c r="AW11" s="17">
        <v>0.213026866459264</v>
      </c>
      <c r="AX11" s="17">
        <v>0.15447644301306801</v>
      </c>
      <c r="AY11" s="17">
        <v>0.27676384117896602</v>
      </c>
    </row>
    <row r="12" spans="2:51">
      <c r="B12" s="18" t="s">
        <v>613</v>
      </c>
      <c r="C12" s="19">
        <v>4.8183153781016501E-2</v>
      </c>
      <c r="D12" s="19">
        <v>6.1792874371652998E-2</v>
      </c>
      <c r="E12" s="19">
        <v>2.90393479174905E-2</v>
      </c>
      <c r="F12" s="19"/>
      <c r="G12" s="19">
        <v>1.37925121436503E-2</v>
      </c>
      <c r="H12" s="19">
        <v>5.39582629691788E-2</v>
      </c>
      <c r="I12" s="19">
        <v>5.6765440307918899E-2</v>
      </c>
      <c r="J12" s="19">
        <v>4.2558496483161498E-2</v>
      </c>
      <c r="K12" s="19">
        <v>6.5174292096147501E-2</v>
      </c>
      <c r="L12" s="19">
        <v>5.7988500933756501E-2</v>
      </c>
      <c r="M12" s="19"/>
      <c r="N12" s="19">
        <v>3.1045414874895198E-2</v>
      </c>
      <c r="O12" s="19">
        <v>5.6324526920629898E-2</v>
      </c>
      <c r="P12" s="19">
        <v>7.0330560943958495E-2</v>
      </c>
      <c r="Q12" s="19">
        <v>5.0779148926135498E-2</v>
      </c>
      <c r="R12" s="19"/>
      <c r="S12" s="19">
        <v>4.8183153781016501E-2</v>
      </c>
      <c r="T12" s="19" t="s">
        <v>222</v>
      </c>
      <c r="U12" s="19" t="s">
        <v>222</v>
      </c>
      <c r="V12" s="19" t="s">
        <v>222</v>
      </c>
      <c r="W12" s="19" t="s">
        <v>222</v>
      </c>
      <c r="X12" s="19" t="s">
        <v>222</v>
      </c>
      <c r="Y12" s="19" t="s">
        <v>222</v>
      </c>
      <c r="Z12" s="19" t="s">
        <v>222</v>
      </c>
      <c r="AA12" s="19" t="s">
        <v>222</v>
      </c>
      <c r="AB12" s="19" t="s">
        <v>222</v>
      </c>
      <c r="AC12" s="19" t="s">
        <v>222</v>
      </c>
      <c r="AD12" s="19" t="s">
        <v>222</v>
      </c>
      <c r="AE12" s="19"/>
      <c r="AF12" s="19">
        <v>7.6697259299923298E-2</v>
      </c>
      <c r="AG12" s="19">
        <v>3.7675320380509802E-2</v>
      </c>
      <c r="AH12" s="19">
        <v>3.11335368928435E-2</v>
      </c>
      <c r="AI12" s="19"/>
      <c r="AJ12" s="19">
        <v>5.3104800975249902E-2</v>
      </c>
      <c r="AK12" s="19">
        <v>3.8350471581557001E-2</v>
      </c>
      <c r="AL12" s="19">
        <v>2.3646094024541198E-2</v>
      </c>
      <c r="AM12" s="19"/>
      <c r="AN12" s="19">
        <v>9.3292633954481605E-2</v>
      </c>
      <c r="AO12" s="19">
        <v>4.4216937967018699E-2</v>
      </c>
      <c r="AP12" s="19">
        <v>5.3975488230308198E-2</v>
      </c>
      <c r="AQ12" s="19">
        <v>1.4510921919952799E-2</v>
      </c>
      <c r="AR12" s="19">
        <v>3.4319332507399498E-2</v>
      </c>
      <c r="AS12" s="19"/>
      <c r="AT12" s="19">
        <v>5.6438558686554501E-2</v>
      </c>
      <c r="AU12" s="19">
        <v>2.67356573084893E-2</v>
      </c>
      <c r="AV12" s="19"/>
      <c r="AW12" s="19">
        <v>4.4187317434741497E-2</v>
      </c>
      <c r="AX12" s="19">
        <v>1.7206778962074801E-2</v>
      </c>
      <c r="AY12" s="19">
        <v>6.33350697186046E-2</v>
      </c>
    </row>
    <row r="13" spans="2:51">
      <c r="B13" t="s">
        <v>23</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614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1239</v>
      </c>
      <c r="D7" s="10">
        <v>542</v>
      </c>
      <c r="E7" s="10">
        <v>691</v>
      </c>
      <c r="F7" s="10"/>
      <c r="G7" s="10">
        <v>100</v>
      </c>
      <c r="H7" s="10">
        <v>161</v>
      </c>
      <c r="I7" s="10">
        <v>183</v>
      </c>
      <c r="J7" s="10">
        <v>224</v>
      </c>
      <c r="K7" s="10">
        <v>257</v>
      </c>
      <c r="L7" s="10">
        <v>314</v>
      </c>
      <c r="M7" s="10"/>
      <c r="N7" s="10">
        <v>392</v>
      </c>
      <c r="O7" s="10">
        <v>353</v>
      </c>
      <c r="P7" s="10">
        <v>215</v>
      </c>
      <c r="Q7" s="10">
        <v>272</v>
      </c>
      <c r="R7" s="10"/>
      <c r="S7" s="10" t="s">
        <v>684</v>
      </c>
      <c r="T7" s="10">
        <v>1239</v>
      </c>
      <c r="U7" s="10" t="s">
        <v>684</v>
      </c>
      <c r="V7" s="10" t="s">
        <v>684</v>
      </c>
      <c r="W7" s="10" t="s">
        <v>684</v>
      </c>
      <c r="X7" s="10" t="s">
        <v>684</v>
      </c>
      <c r="Y7" s="10" t="s">
        <v>684</v>
      </c>
      <c r="Z7" s="10" t="s">
        <v>684</v>
      </c>
      <c r="AA7" s="10" t="s">
        <v>684</v>
      </c>
      <c r="AB7" s="10" t="s">
        <v>684</v>
      </c>
      <c r="AC7" s="10" t="s">
        <v>684</v>
      </c>
      <c r="AD7" s="10" t="s">
        <v>684</v>
      </c>
      <c r="AE7" s="10"/>
      <c r="AF7" s="10">
        <v>537</v>
      </c>
      <c r="AG7" s="10">
        <v>477</v>
      </c>
      <c r="AH7" s="10">
        <v>152</v>
      </c>
      <c r="AI7" s="10"/>
      <c r="AJ7" s="10">
        <v>367</v>
      </c>
      <c r="AK7" s="10">
        <v>307</v>
      </c>
      <c r="AL7" s="10">
        <v>140</v>
      </c>
      <c r="AM7" s="10"/>
      <c r="AN7" s="10">
        <v>263</v>
      </c>
      <c r="AO7" s="10">
        <v>196</v>
      </c>
      <c r="AP7" s="10">
        <v>293</v>
      </c>
      <c r="AQ7" s="10">
        <v>119</v>
      </c>
      <c r="AR7" s="10">
        <v>17</v>
      </c>
      <c r="AS7" s="10"/>
      <c r="AT7" s="10">
        <v>1155</v>
      </c>
      <c r="AU7" s="10">
        <v>72</v>
      </c>
      <c r="AV7" s="10"/>
      <c r="AW7" s="10">
        <v>635</v>
      </c>
      <c r="AX7" s="10">
        <v>115</v>
      </c>
      <c r="AY7" s="10">
        <v>489</v>
      </c>
    </row>
    <row r="8" spans="2:51" ht="30" customHeight="1">
      <c r="B8" s="11" t="s">
        <v>112</v>
      </c>
      <c r="C8" s="11">
        <v>1174</v>
      </c>
      <c r="D8" s="11">
        <v>524</v>
      </c>
      <c r="E8" s="11">
        <v>645</v>
      </c>
      <c r="F8" s="11"/>
      <c r="G8" s="11">
        <v>108</v>
      </c>
      <c r="H8" s="11">
        <v>186</v>
      </c>
      <c r="I8" s="11">
        <v>194</v>
      </c>
      <c r="J8" s="11">
        <v>210</v>
      </c>
      <c r="K8" s="11">
        <v>201</v>
      </c>
      <c r="L8" s="11">
        <v>275</v>
      </c>
      <c r="M8" s="11"/>
      <c r="N8" s="11">
        <v>342</v>
      </c>
      <c r="O8" s="11">
        <v>311</v>
      </c>
      <c r="P8" s="11">
        <v>238</v>
      </c>
      <c r="Q8" s="11">
        <v>277</v>
      </c>
      <c r="R8" s="11"/>
      <c r="S8" s="11" t="s">
        <v>684</v>
      </c>
      <c r="T8" s="11">
        <v>1174</v>
      </c>
      <c r="U8" s="11" t="s">
        <v>684</v>
      </c>
      <c r="V8" s="11" t="s">
        <v>684</v>
      </c>
      <c r="W8" s="11" t="s">
        <v>684</v>
      </c>
      <c r="X8" s="11" t="s">
        <v>684</v>
      </c>
      <c r="Y8" s="11" t="s">
        <v>684</v>
      </c>
      <c r="Z8" s="11" t="s">
        <v>684</v>
      </c>
      <c r="AA8" s="11" t="s">
        <v>684</v>
      </c>
      <c r="AB8" s="11" t="s">
        <v>684</v>
      </c>
      <c r="AC8" s="11" t="s">
        <v>684</v>
      </c>
      <c r="AD8" s="11" t="s">
        <v>684</v>
      </c>
      <c r="AE8" s="11"/>
      <c r="AF8" s="11">
        <v>497</v>
      </c>
      <c r="AG8" s="11">
        <v>444</v>
      </c>
      <c r="AH8" s="11">
        <v>156</v>
      </c>
      <c r="AI8" s="11"/>
      <c r="AJ8" s="11">
        <v>337</v>
      </c>
      <c r="AK8" s="11">
        <v>308</v>
      </c>
      <c r="AL8" s="11">
        <v>124</v>
      </c>
      <c r="AM8" s="11"/>
      <c r="AN8" s="11">
        <v>252</v>
      </c>
      <c r="AO8" s="11">
        <v>191</v>
      </c>
      <c r="AP8" s="11">
        <v>276</v>
      </c>
      <c r="AQ8" s="11">
        <v>109</v>
      </c>
      <c r="AR8" s="11">
        <v>14</v>
      </c>
      <c r="AS8" s="11"/>
      <c r="AT8" s="11">
        <v>1091</v>
      </c>
      <c r="AU8" s="11">
        <v>71</v>
      </c>
      <c r="AV8" s="11"/>
      <c r="AW8" s="11">
        <v>579</v>
      </c>
      <c r="AX8" s="11">
        <v>114</v>
      </c>
      <c r="AY8" s="11">
        <v>481</v>
      </c>
    </row>
    <row r="9" spans="2:51">
      <c r="B9" s="18" t="s">
        <v>610</v>
      </c>
      <c r="C9" s="17">
        <v>0.10196004016427999</v>
      </c>
      <c r="D9" s="17">
        <v>0.114803860366476</v>
      </c>
      <c r="E9" s="17">
        <v>9.2451367260425493E-2</v>
      </c>
      <c r="F9" s="17"/>
      <c r="G9" s="17">
        <v>8.5396380567641594E-2</v>
      </c>
      <c r="H9" s="17">
        <v>8.4759634547169602E-2</v>
      </c>
      <c r="I9" s="17">
        <v>0.105541251888378</v>
      </c>
      <c r="J9" s="17">
        <v>0.13303520169713501</v>
      </c>
      <c r="K9" s="17">
        <v>0.10378631987435701</v>
      </c>
      <c r="L9" s="17">
        <v>9.2407670815879805E-2</v>
      </c>
      <c r="M9" s="17"/>
      <c r="N9" s="17">
        <v>0.120611393765714</v>
      </c>
      <c r="O9" s="17">
        <v>0.100100277633363</v>
      </c>
      <c r="P9" s="17">
        <v>0.100466004044858</v>
      </c>
      <c r="Q9" s="17">
        <v>8.46072852856561E-2</v>
      </c>
      <c r="R9" s="17"/>
      <c r="S9" s="17" t="s">
        <v>222</v>
      </c>
      <c r="T9" s="17">
        <v>0.10196004016427999</v>
      </c>
      <c r="U9" s="17" t="s">
        <v>222</v>
      </c>
      <c r="V9" s="17" t="s">
        <v>222</v>
      </c>
      <c r="W9" s="17" t="s">
        <v>222</v>
      </c>
      <c r="X9" s="17" t="s">
        <v>222</v>
      </c>
      <c r="Y9" s="17" t="s">
        <v>222</v>
      </c>
      <c r="Z9" s="17" t="s">
        <v>222</v>
      </c>
      <c r="AA9" s="17" t="s">
        <v>222</v>
      </c>
      <c r="AB9" s="17" t="s">
        <v>222</v>
      </c>
      <c r="AC9" s="17" t="s">
        <v>222</v>
      </c>
      <c r="AD9" s="17" t="s">
        <v>222</v>
      </c>
      <c r="AE9" s="17"/>
      <c r="AF9" s="17">
        <v>6.8477033824963299E-2</v>
      </c>
      <c r="AG9" s="17">
        <v>0.12650872351505699</v>
      </c>
      <c r="AH9" s="17">
        <v>0.12973844332447201</v>
      </c>
      <c r="AI9" s="17"/>
      <c r="AJ9" s="17">
        <v>0.12287648961709</v>
      </c>
      <c r="AK9" s="17">
        <v>0.119997259776378</v>
      </c>
      <c r="AL9" s="17">
        <v>8.4872828836069406E-2</v>
      </c>
      <c r="AM9" s="17"/>
      <c r="AN9" s="17">
        <v>9.1606750249351596E-2</v>
      </c>
      <c r="AO9" s="17">
        <v>9.50394696084957E-2</v>
      </c>
      <c r="AP9" s="17">
        <v>0.126820234119778</v>
      </c>
      <c r="AQ9" s="17">
        <v>0.14151920478907501</v>
      </c>
      <c r="AR9" s="17">
        <v>0.13410631758066399</v>
      </c>
      <c r="AS9" s="17"/>
      <c r="AT9" s="17">
        <v>8.99502115859276E-2</v>
      </c>
      <c r="AU9" s="17">
        <v>0.26133420453956502</v>
      </c>
      <c r="AV9" s="17"/>
      <c r="AW9" s="17">
        <v>0.12717222803577399</v>
      </c>
      <c r="AX9" s="17">
        <v>0.117635565241781</v>
      </c>
      <c r="AY9" s="17">
        <v>6.7916394253820206E-2</v>
      </c>
    </row>
    <row r="10" spans="2:51" ht="30">
      <c r="B10" s="18" t="s">
        <v>611</v>
      </c>
      <c r="C10" s="17">
        <v>0.50922444193385297</v>
      </c>
      <c r="D10" s="17">
        <v>0.49280159412734098</v>
      </c>
      <c r="E10" s="17">
        <v>0.51812425906293802</v>
      </c>
      <c r="F10" s="17"/>
      <c r="G10" s="17">
        <v>0.52783093341477205</v>
      </c>
      <c r="H10" s="17">
        <v>0.52717974879535201</v>
      </c>
      <c r="I10" s="17">
        <v>0.58938695412715902</v>
      </c>
      <c r="J10" s="17">
        <v>0.43505967546803498</v>
      </c>
      <c r="K10" s="17">
        <v>0.48476495726049901</v>
      </c>
      <c r="L10" s="17">
        <v>0.50780122797832805</v>
      </c>
      <c r="M10" s="17"/>
      <c r="N10" s="17">
        <v>0.56075679115583699</v>
      </c>
      <c r="O10" s="17">
        <v>0.52690732826500097</v>
      </c>
      <c r="P10" s="17">
        <v>0.45810103839567701</v>
      </c>
      <c r="Q10" s="17">
        <v>0.47156538447514201</v>
      </c>
      <c r="R10" s="17"/>
      <c r="S10" s="17" t="s">
        <v>222</v>
      </c>
      <c r="T10" s="17">
        <v>0.50922444193385297</v>
      </c>
      <c r="U10" s="17" t="s">
        <v>222</v>
      </c>
      <c r="V10" s="17" t="s">
        <v>222</v>
      </c>
      <c r="W10" s="17" t="s">
        <v>222</v>
      </c>
      <c r="X10" s="17" t="s">
        <v>222</v>
      </c>
      <c r="Y10" s="17" t="s">
        <v>222</v>
      </c>
      <c r="Z10" s="17" t="s">
        <v>222</v>
      </c>
      <c r="AA10" s="17" t="s">
        <v>222</v>
      </c>
      <c r="AB10" s="17" t="s">
        <v>222</v>
      </c>
      <c r="AC10" s="17" t="s">
        <v>222</v>
      </c>
      <c r="AD10" s="17" t="s">
        <v>222</v>
      </c>
      <c r="AE10" s="17"/>
      <c r="AF10" s="17">
        <v>0.51186289015078801</v>
      </c>
      <c r="AG10" s="17">
        <v>0.54117197578968301</v>
      </c>
      <c r="AH10" s="17">
        <v>0.423885944701552</v>
      </c>
      <c r="AI10" s="17"/>
      <c r="AJ10" s="17">
        <v>0.49370433533945002</v>
      </c>
      <c r="AK10" s="17">
        <v>0.55552272891201504</v>
      </c>
      <c r="AL10" s="17">
        <v>0.52596256337632497</v>
      </c>
      <c r="AM10" s="17"/>
      <c r="AN10" s="17">
        <v>0.45595112876405502</v>
      </c>
      <c r="AO10" s="17">
        <v>0.46255781463529899</v>
      </c>
      <c r="AP10" s="17">
        <v>0.51090343288985796</v>
      </c>
      <c r="AQ10" s="17">
        <v>0.61459028349163403</v>
      </c>
      <c r="AR10" s="17">
        <v>0.51894691511967805</v>
      </c>
      <c r="AS10" s="17"/>
      <c r="AT10" s="17">
        <v>0.50897889751151304</v>
      </c>
      <c r="AU10" s="17">
        <v>0.48299039184197601</v>
      </c>
      <c r="AV10" s="17"/>
      <c r="AW10" s="17">
        <v>0.48836592534508599</v>
      </c>
      <c r="AX10" s="17">
        <v>0.539442334803931</v>
      </c>
      <c r="AY10" s="17">
        <v>0.52714321438687195</v>
      </c>
    </row>
    <row r="11" spans="2:51">
      <c r="B11" s="18" t="s">
        <v>612</v>
      </c>
      <c r="C11" s="17">
        <v>0.31012014077361399</v>
      </c>
      <c r="D11" s="17">
        <v>0.30202883328413199</v>
      </c>
      <c r="E11" s="17">
        <v>0.31949501980543599</v>
      </c>
      <c r="F11" s="17"/>
      <c r="G11" s="17">
        <v>0.30164472191861402</v>
      </c>
      <c r="H11" s="17">
        <v>0.32822022382454402</v>
      </c>
      <c r="I11" s="17">
        <v>0.21787590968488099</v>
      </c>
      <c r="J11" s="17">
        <v>0.332931285663085</v>
      </c>
      <c r="K11" s="17">
        <v>0.33324627279574598</v>
      </c>
      <c r="L11" s="17">
        <v>0.33206781938283503</v>
      </c>
      <c r="M11" s="17"/>
      <c r="N11" s="17">
        <v>0.26648956235863902</v>
      </c>
      <c r="O11" s="17">
        <v>0.286528380467862</v>
      </c>
      <c r="P11" s="17">
        <v>0.353148504778655</v>
      </c>
      <c r="Q11" s="17">
        <v>0.34746044075829602</v>
      </c>
      <c r="R11" s="17"/>
      <c r="S11" s="17" t="s">
        <v>222</v>
      </c>
      <c r="T11" s="17">
        <v>0.31012014077361399</v>
      </c>
      <c r="U11" s="17" t="s">
        <v>222</v>
      </c>
      <c r="V11" s="17" t="s">
        <v>222</v>
      </c>
      <c r="W11" s="17" t="s">
        <v>222</v>
      </c>
      <c r="X11" s="17" t="s">
        <v>222</v>
      </c>
      <c r="Y11" s="17" t="s">
        <v>222</v>
      </c>
      <c r="Z11" s="17" t="s">
        <v>222</v>
      </c>
      <c r="AA11" s="17" t="s">
        <v>222</v>
      </c>
      <c r="AB11" s="17" t="s">
        <v>222</v>
      </c>
      <c r="AC11" s="17" t="s">
        <v>222</v>
      </c>
      <c r="AD11" s="17" t="s">
        <v>222</v>
      </c>
      <c r="AE11" s="17"/>
      <c r="AF11" s="17">
        <v>0.34369821348192597</v>
      </c>
      <c r="AG11" s="17">
        <v>0.25928105675428098</v>
      </c>
      <c r="AH11" s="17">
        <v>0.36015059320917903</v>
      </c>
      <c r="AI11" s="17"/>
      <c r="AJ11" s="17">
        <v>0.32209481042211502</v>
      </c>
      <c r="AK11" s="17">
        <v>0.25739095155173503</v>
      </c>
      <c r="AL11" s="17">
        <v>0.31794314399854301</v>
      </c>
      <c r="AM11" s="17"/>
      <c r="AN11" s="17">
        <v>0.352944628592752</v>
      </c>
      <c r="AO11" s="17">
        <v>0.36391011634606302</v>
      </c>
      <c r="AP11" s="17">
        <v>0.28008104084144902</v>
      </c>
      <c r="AQ11" s="17">
        <v>0.17347488511381501</v>
      </c>
      <c r="AR11" s="17">
        <v>0.29114853642423399</v>
      </c>
      <c r="AS11" s="17"/>
      <c r="AT11" s="17">
        <v>0.32367555706421203</v>
      </c>
      <c r="AU11" s="17">
        <v>0.143939360051105</v>
      </c>
      <c r="AV11" s="17"/>
      <c r="AW11" s="17">
        <v>0.30718916228399701</v>
      </c>
      <c r="AX11" s="17">
        <v>0.29935269610168003</v>
      </c>
      <c r="AY11" s="17">
        <v>0.31620006360702502</v>
      </c>
    </row>
    <row r="12" spans="2:51">
      <c r="B12" s="18" t="s">
        <v>613</v>
      </c>
      <c r="C12" s="19">
        <v>7.8695377128253294E-2</v>
      </c>
      <c r="D12" s="19">
        <v>9.0365712222051101E-2</v>
      </c>
      <c r="E12" s="19">
        <v>6.9929353871200195E-2</v>
      </c>
      <c r="F12" s="19"/>
      <c r="G12" s="19">
        <v>8.5127964098972206E-2</v>
      </c>
      <c r="H12" s="19">
        <v>5.98403928329347E-2</v>
      </c>
      <c r="I12" s="19">
        <v>8.7195884299582194E-2</v>
      </c>
      <c r="J12" s="19">
        <v>9.8973837171745099E-2</v>
      </c>
      <c r="K12" s="19">
        <v>7.8202450069397897E-2</v>
      </c>
      <c r="L12" s="19">
        <v>6.7723281822957004E-2</v>
      </c>
      <c r="M12" s="19"/>
      <c r="N12" s="19">
        <v>5.2142252719809698E-2</v>
      </c>
      <c r="O12" s="19">
        <v>8.6464013633774595E-2</v>
      </c>
      <c r="P12" s="19">
        <v>8.8284452780809902E-2</v>
      </c>
      <c r="Q12" s="19">
        <v>9.6366889480906104E-2</v>
      </c>
      <c r="R12" s="19"/>
      <c r="S12" s="19" t="s">
        <v>222</v>
      </c>
      <c r="T12" s="19">
        <v>7.8695377128253294E-2</v>
      </c>
      <c r="U12" s="19" t="s">
        <v>222</v>
      </c>
      <c r="V12" s="19" t="s">
        <v>222</v>
      </c>
      <c r="W12" s="19" t="s">
        <v>222</v>
      </c>
      <c r="X12" s="19" t="s">
        <v>222</v>
      </c>
      <c r="Y12" s="19" t="s">
        <v>222</v>
      </c>
      <c r="Z12" s="19" t="s">
        <v>222</v>
      </c>
      <c r="AA12" s="19" t="s">
        <v>222</v>
      </c>
      <c r="AB12" s="19" t="s">
        <v>222</v>
      </c>
      <c r="AC12" s="19" t="s">
        <v>222</v>
      </c>
      <c r="AD12" s="19" t="s">
        <v>222</v>
      </c>
      <c r="AE12" s="19"/>
      <c r="AF12" s="19">
        <v>7.59618625423224E-2</v>
      </c>
      <c r="AG12" s="19">
        <v>7.3038243940978104E-2</v>
      </c>
      <c r="AH12" s="19">
        <v>8.6225018764797198E-2</v>
      </c>
      <c r="AI12" s="19"/>
      <c r="AJ12" s="19">
        <v>6.1324364621345197E-2</v>
      </c>
      <c r="AK12" s="19">
        <v>6.7089059759872005E-2</v>
      </c>
      <c r="AL12" s="19">
        <v>7.12214637890628E-2</v>
      </c>
      <c r="AM12" s="19"/>
      <c r="AN12" s="19">
        <v>9.9497492393840897E-2</v>
      </c>
      <c r="AO12" s="19">
        <v>7.8492599410142402E-2</v>
      </c>
      <c r="AP12" s="19">
        <v>8.21952921489153E-2</v>
      </c>
      <c r="AQ12" s="19">
        <v>7.0415626605475207E-2</v>
      </c>
      <c r="AR12" s="19">
        <v>5.5798230875423897E-2</v>
      </c>
      <c r="AS12" s="19"/>
      <c r="AT12" s="19">
        <v>7.7395333838347305E-2</v>
      </c>
      <c r="AU12" s="19">
        <v>0.111736043567354</v>
      </c>
      <c r="AV12" s="19"/>
      <c r="AW12" s="19">
        <v>7.7272684335144198E-2</v>
      </c>
      <c r="AX12" s="19">
        <v>4.3569403852608102E-2</v>
      </c>
      <c r="AY12" s="19">
        <v>8.8740327752282799E-2</v>
      </c>
    </row>
    <row r="13" spans="2:51">
      <c r="B13" t="s">
        <v>24</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615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820</v>
      </c>
      <c r="D7" s="10">
        <v>356</v>
      </c>
      <c r="E7" s="10">
        <v>458</v>
      </c>
      <c r="F7" s="10"/>
      <c r="G7" s="10">
        <v>73</v>
      </c>
      <c r="H7" s="10">
        <v>114</v>
      </c>
      <c r="I7" s="10">
        <v>95</v>
      </c>
      <c r="J7" s="10">
        <v>119</v>
      </c>
      <c r="K7" s="10">
        <v>154</v>
      </c>
      <c r="L7" s="10">
        <v>265</v>
      </c>
      <c r="M7" s="10"/>
      <c r="N7" s="10">
        <v>215</v>
      </c>
      <c r="O7" s="10">
        <v>234</v>
      </c>
      <c r="P7" s="10">
        <v>153</v>
      </c>
      <c r="Q7" s="10">
        <v>208</v>
      </c>
      <c r="R7" s="10"/>
      <c r="S7" s="10" t="s">
        <v>684</v>
      </c>
      <c r="T7" s="10" t="s">
        <v>684</v>
      </c>
      <c r="U7" s="10">
        <v>820</v>
      </c>
      <c r="V7" s="10" t="s">
        <v>684</v>
      </c>
      <c r="W7" s="10" t="s">
        <v>684</v>
      </c>
      <c r="X7" s="10" t="s">
        <v>684</v>
      </c>
      <c r="Y7" s="10" t="s">
        <v>684</v>
      </c>
      <c r="Z7" s="10" t="s">
        <v>684</v>
      </c>
      <c r="AA7" s="10" t="s">
        <v>684</v>
      </c>
      <c r="AB7" s="10" t="s">
        <v>684</v>
      </c>
      <c r="AC7" s="10" t="s">
        <v>684</v>
      </c>
      <c r="AD7" s="10" t="s">
        <v>684</v>
      </c>
      <c r="AE7" s="10"/>
      <c r="AF7" s="10">
        <v>354</v>
      </c>
      <c r="AG7" s="10">
        <v>324</v>
      </c>
      <c r="AH7" s="10">
        <v>96</v>
      </c>
      <c r="AI7" s="10"/>
      <c r="AJ7" s="10">
        <v>210</v>
      </c>
      <c r="AK7" s="10">
        <v>208</v>
      </c>
      <c r="AL7" s="10">
        <v>115</v>
      </c>
      <c r="AM7" s="10"/>
      <c r="AN7" s="10">
        <v>198</v>
      </c>
      <c r="AO7" s="10">
        <v>146</v>
      </c>
      <c r="AP7" s="10">
        <v>199</v>
      </c>
      <c r="AQ7" s="10">
        <v>66</v>
      </c>
      <c r="AR7" s="10">
        <v>7</v>
      </c>
      <c r="AS7" s="10"/>
      <c r="AT7" s="10">
        <v>788</v>
      </c>
      <c r="AU7" s="10">
        <v>31</v>
      </c>
      <c r="AV7" s="10"/>
      <c r="AW7" s="10">
        <v>384</v>
      </c>
      <c r="AX7" s="10">
        <v>86</v>
      </c>
      <c r="AY7" s="10">
        <v>350</v>
      </c>
    </row>
    <row r="8" spans="2:51" ht="30" customHeight="1">
      <c r="B8" s="11" t="s">
        <v>112</v>
      </c>
      <c r="C8" s="11">
        <v>721</v>
      </c>
      <c r="D8" s="11">
        <v>320</v>
      </c>
      <c r="E8" s="11">
        <v>395</v>
      </c>
      <c r="F8" s="11"/>
      <c r="G8" s="11">
        <v>74</v>
      </c>
      <c r="H8" s="11">
        <v>125</v>
      </c>
      <c r="I8" s="11">
        <v>93</v>
      </c>
      <c r="J8" s="11">
        <v>104</v>
      </c>
      <c r="K8" s="11">
        <v>111</v>
      </c>
      <c r="L8" s="11">
        <v>214</v>
      </c>
      <c r="M8" s="11"/>
      <c r="N8" s="11">
        <v>168</v>
      </c>
      <c r="O8" s="11">
        <v>191</v>
      </c>
      <c r="P8" s="11">
        <v>160</v>
      </c>
      <c r="Q8" s="11">
        <v>193</v>
      </c>
      <c r="R8" s="11"/>
      <c r="S8" s="11" t="s">
        <v>684</v>
      </c>
      <c r="T8" s="11" t="s">
        <v>684</v>
      </c>
      <c r="U8" s="11">
        <v>721</v>
      </c>
      <c r="V8" s="11" t="s">
        <v>684</v>
      </c>
      <c r="W8" s="11" t="s">
        <v>684</v>
      </c>
      <c r="X8" s="11" t="s">
        <v>684</v>
      </c>
      <c r="Y8" s="11" t="s">
        <v>684</v>
      </c>
      <c r="Z8" s="11" t="s">
        <v>684</v>
      </c>
      <c r="AA8" s="11" t="s">
        <v>684</v>
      </c>
      <c r="AB8" s="11" t="s">
        <v>684</v>
      </c>
      <c r="AC8" s="11" t="s">
        <v>684</v>
      </c>
      <c r="AD8" s="11" t="s">
        <v>684</v>
      </c>
      <c r="AE8" s="11"/>
      <c r="AF8" s="11">
        <v>304</v>
      </c>
      <c r="AG8" s="11">
        <v>282</v>
      </c>
      <c r="AH8" s="11">
        <v>88</v>
      </c>
      <c r="AI8" s="11"/>
      <c r="AJ8" s="11">
        <v>178</v>
      </c>
      <c r="AK8" s="11">
        <v>191</v>
      </c>
      <c r="AL8" s="11">
        <v>96</v>
      </c>
      <c r="AM8" s="11"/>
      <c r="AN8" s="11">
        <v>175</v>
      </c>
      <c r="AO8" s="11">
        <v>135</v>
      </c>
      <c r="AP8" s="11">
        <v>173</v>
      </c>
      <c r="AQ8" s="11">
        <v>56</v>
      </c>
      <c r="AR8" s="11">
        <v>5</v>
      </c>
      <c r="AS8" s="11"/>
      <c r="AT8" s="11">
        <v>690</v>
      </c>
      <c r="AU8" s="11">
        <v>30</v>
      </c>
      <c r="AV8" s="11"/>
      <c r="AW8" s="11">
        <v>320</v>
      </c>
      <c r="AX8" s="11">
        <v>85</v>
      </c>
      <c r="AY8" s="11">
        <v>316</v>
      </c>
    </row>
    <row r="9" spans="2:51">
      <c r="B9" s="18" t="s">
        <v>610</v>
      </c>
      <c r="C9" s="17">
        <v>0.13007332449762299</v>
      </c>
      <c r="D9" s="17">
        <v>0.15856684655330899</v>
      </c>
      <c r="E9" s="17">
        <v>0.104805247037775</v>
      </c>
      <c r="F9" s="17"/>
      <c r="G9" s="17">
        <v>0.16671342239819201</v>
      </c>
      <c r="H9" s="17">
        <v>0.14058958768295399</v>
      </c>
      <c r="I9" s="17">
        <v>0.183153745174091</v>
      </c>
      <c r="J9" s="17">
        <v>0.129870742255838</v>
      </c>
      <c r="K9" s="17">
        <v>0.10950573442419401</v>
      </c>
      <c r="L9" s="17">
        <v>9.8936016585893405E-2</v>
      </c>
      <c r="M9" s="17"/>
      <c r="N9" s="17">
        <v>0.183060973774262</v>
      </c>
      <c r="O9" s="17">
        <v>0.13310187785984801</v>
      </c>
      <c r="P9" s="17">
        <v>0.11209494511338899</v>
      </c>
      <c r="Q9" s="17">
        <v>9.0620614168438293E-2</v>
      </c>
      <c r="R9" s="17"/>
      <c r="S9" s="17" t="s">
        <v>222</v>
      </c>
      <c r="T9" s="17" t="s">
        <v>222</v>
      </c>
      <c r="U9" s="17">
        <v>0.13007332449762299</v>
      </c>
      <c r="V9" s="17" t="s">
        <v>222</v>
      </c>
      <c r="W9" s="17" t="s">
        <v>222</v>
      </c>
      <c r="X9" s="17" t="s">
        <v>222</v>
      </c>
      <c r="Y9" s="17" t="s">
        <v>222</v>
      </c>
      <c r="Z9" s="17" t="s">
        <v>222</v>
      </c>
      <c r="AA9" s="17" t="s">
        <v>222</v>
      </c>
      <c r="AB9" s="17" t="s">
        <v>222</v>
      </c>
      <c r="AC9" s="17" t="s">
        <v>222</v>
      </c>
      <c r="AD9" s="17" t="s">
        <v>222</v>
      </c>
      <c r="AE9" s="17"/>
      <c r="AF9" s="17">
        <v>9.2952213256928207E-2</v>
      </c>
      <c r="AG9" s="17">
        <v>0.16114835596581101</v>
      </c>
      <c r="AH9" s="17">
        <v>0.15736483300759299</v>
      </c>
      <c r="AI9" s="17"/>
      <c r="AJ9" s="17">
        <v>0.136263707731652</v>
      </c>
      <c r="AK9" s="17">
        <v>0.128101086696293</v>
      </c>
      <c r="AL9" s="17">
        <v>0.12918163733805799</v>
      </c>
      <c r="AM9" s="17"/>
      <c r="AN9" s="17">
        <v>9.4132319245465904E-2</v>
      </c>
      <c r="AO9" s="17">
        <v>0.13490477612364199</v>
      </c>
      <c r="AP9" s="17">
        <v>0.15487913605548601</v>
      </c>
      <c r="AQ9" s="17">
        <v>0.28323671985986798</v>
      </c>
      <c r="AR9" s="17">
        <v>0.40911655728066099</v>
      </c>
      <c r="AS9" s="17"/>
      <c r="AT9" s="17">
        <v>0.122237285691898</v>
      </c>
      <c r="AU9" s="17">
        <v>0.313962036054522</v>
      </c>
      <c r="AV9" s="17"/>
      <c r="AW9" s="17">
        <v>0.19129811363624799</v>
      </c>
      <c r="AX9" s="17">
        <v>2.5229277985899998E-2</v>
      </c>
      <c r="AY9" s="17">
        <v>9.6319419992670005E-2</v>
      </c>
    </row>
    <row r="10" spans="2:51" ht="30">
      <c r="B10" s="18" t="s">
        <v>611</v>
      </c>
      <c r="C10" s="17">
        <v>0.51910657402778604</v>
      </c>
      <c r="D10" s="17">
        <v>0.47558292774384398</v>
      </c>
      <c r="E10" s="17">
        <v>0.55666028828044001</v>
      </c>
      <c r="F10" s="17"/>
      <c r="G10" s="17">
        <v>0.37936894068615301</v>
      </c>
      <c r="H10" s="17">
        <v>0.52562629120836502</v>
      </c>
      <c r="I10" s="17">
        <v>0.51454974334148196</v>
      </c>
      <c r="J10" s="17">
        <v>0.52412650288931495</v>
      </c>
      <c r="K10" s="17">
        <v>0.52572727749077297</v>
      </c>
      <c r="L10" s="17">
        <v>0.55971129070084702</v>
      </c>
      <c r="M10" s="17"/>
      <c r="N10" s="17">
        <v>0.52480918391730202</v>
      </c>
      <c r="O10" s="17">
        <v>0.50308640535217397</v>
      </c>
      <c r="P10" s="17">
        <v>0.53479630206971496</v>
      </c>
      <c r="Q10" s="17">
        <v>0.51177817422719196</v>
      </c>
      <c r="R10" s="17"/>
      <c r="S10" s="17" t="s">
        <v>222</v>
      </c>
      <c r="T10" s="17" t="s">
        <v>222</v>
      </c>
      <c r="U10" s="17">
        <v>0.51910657402778604</v>
      </c>
      <c r="V10" s="17" t="s">
        <v>222</v>
      </c>
      <c r="W10" s="17" t="s">
        <v>222</v>
      </c>
      <c r="X10" s="17" t="s">
        <v>222</v>
      </c>
      <c r="Y10" s="17" t="s">
        <v>222</v>
      </c>
      <c r="Z10" s="17" t="s">
        <v>222</v>
      </c>
      <c r="AA10" s="17" t="s">
        <v>222</v>
      </c>
      <c r="AB10" s="17" t="s">
        <v>222</v>
      </c>
      <c r="AC10" s="17" t="s">
        <v>222</v>
      </c>
      <c r="AD10" s="17" t="s">
        <v>222</v>
      </c>
      <c r="AE10" s="17"/>
      <c r="AF10" s="17">
        <v>0.55941684172641803</v>
      </c>
      <c r="AG10" s="17">
        <v>0.53561893776608605</v>
      </c>
      <c r="AH10" s="17">
        <v>0.440121095343116</v>
      </c>
      <c r="AI10" s="17"/>
      <c r="AJ10" s="17">
        <v>0.54933838986644401</v>
      </c>
      <c r="AK10" s="17">
        <v>0.50372172836995899</v>
      </c>
      <c r="AL10" s="17">
        <v>0.57693233048343895</v>
      </c>
      <c r="AM10" s="17"/>
      <c r="AN10" s="17">
        <v>0.54219121093920797</v>
      </c>
      <c r="AO10" s="17">
        <v>0.447829011607915</v>
      </c>
      <c r="AP10" s="17">
        <v>0.50330865918508405</v>
      </c>
      <c r="AQ10" s="17">
        <v>0.514003191687747</v>
      </c>
      <c r="AR10" s="17">
        <v>0.42512407965451998</v>
      </c>
      <c r="AS10" s="17"/>
      <c r="AT10" s="17">
        <v>0.52165785436259704</v>
      </c>
      <c r="AU10" s="17">
        <v>0.446693925566367</v>
      </c>
      <c r="AV10" s="17"/>
      <c r="AW10" s="17">
        <v>0.49591066011495299</v>
      </c>
      <c r="AX10" s="17">
        <v>0.695394883622523</v>
      </c>
      <c r="AY10" s="17">
        <v>0.49529184694877398</v>
      </c>
    </row>
    <row r="11" spans="2:51">
      <c r="B11" s="18" t="s">
        <v>612</v>
      </c>
      <c r="C11" s="17">
        <v>0.299166631858725</v>
      </c>
      <c r="D11" s="17">
        <v>0.30479950344717599</v>
      </c>
      <c r="E11" s="17">
        <v>0.29643411131608099</v>
      </c>
      <c r="F11" s="17"/>
      <c r="G11" s="17">
        <v>0.36944117028495199</v>
      </c>
      <c r="H11" s="17">
        <v>0.268351756658393</v>
      </c>
      <c r="I11" s="17">
        <v>0.25971235695457001</v>
      </c>
      <c r="J11" s="17">
        <v>0.282550928202635</v>
      </c>
      <c r="K11" s="17">
        <v>0.30655947470921702</v>
      </c>
      <c r="L11" s="17">
        <v>0.31418782025352598</v>
      </c>
      <c r="M11" s="17"/>
      <c r="N11" s="17">
        <v>0.26746706141346199</v>
      </c>
      <c r="O11" s="17">
        <v>0.314821758212875</v>
      </c>
      <c r="P11" s="17">
        <v>0.29311241418871897</v>
      </c>
      <c r="Q11" s="17">
        <v>0.32432695828819602</v>
      </c>
      <c r="R11" s="17"/>
      <c r="S11" s="17" t="s">
        <v>222</v>
      </c>
      <c r="T11" s="17" t="s">
        <v>222</v>
      </c>
      <c r="U11" s="17">
        <v>0.299166631858725</v>
      </c>
      <c r="V11" s="17" t="s">
        <v>222</v>
      </c>
      <c r="W11" s="17" t="s">
        <v>222</v>
      </c>
      <c r="X11" s="17" t="s">
        <v>222</v>
      </c>
      <c r="Y11" s="17" t="s">
        <v>222</v>
      </c>
      <c r="Z11" s="17" t="s">
        <v>222</v>
      </c>
      <c r="AA11" s="17" t="s">
        <v>222</v>
      </c>
      <c r="AB11" s="17" t="s">
        <v>222</v>
      </c>
      <c r="AC11" s="17" t="s">
        <v>222</v>
      </c>
      <c r="AD11" s="17" t="s">
        <v>222</v>
      </c>
      <c r="AE11" s="17"/>
      <c r="AF11" s="17">
        <v>0.31149715393435001</v>
      </c>
      <c r="AG11" s="17">
        <v>0.25433735931733997</v>
      </c>
      <c r="AH11" s="17">
        <v>0.33524487335206399</v>
      </c>
      <c r="AI11" s="17"/>
      <c r="AJ11" s="17">
        <v>0.28630001232929297</v>
      </c>
      <c r="AK11" s="17">
        <v>0.30262862126641199</v>
      </c>
      <c r="AL11" s="17">
        <v>0.269455780545589</v>
      </c>
      <c r="AM11" s="17"/>
      <c r="AN11" s="17">
        <v>0.29370356813933601</v>
      </c>
      <c r="AO11" s="17">
        <v>0.33803887355583201</v>
      </c>
      <c r="AP11" s="17">
        <v>0.307168813872428</v>
      </c>
      <c r="AQ11" s="17">
        <v>0.15871622974737501</v>
      </c>
      <c r="AR11" s="17">
        <v>0.165759363064819</v>
      </c>
      <c r="AS11" s="17"/>
      <c r="AT11" s="17">
        <v>0.30362375361673399</v>
      </c>
      <c r="AU11" s="17">
        <v>0.20524266561718099</v>
      </c>
      <c r="AV11" s="17"/>
      <c r="AW11" s="17">
        <v>0.26338269954904803</v>
      </c>
      <c r="AX11" s="17">
        <v>0.252875453410697</v>
      </c>
      <c r="AY11" s="17">
        <v>0.34772564556153701</v>
      </c>
    </row>
    <row r="12" spans="2:51">
      <c r="B12" s="18" t="s">
        <v>613</v>
      </c>
      <c r="C12" s="19">
        <v>5.1653469615865803E-2</v>
      </c>
      <c r="D12" s="19">
        <v>6.1050722255670702E-2</v>
      </c>
      <c r="E12" s="19">
        <v>4.2100353365703398E-2</v>
      </c>
      <c r="F12" s="19"/>
      <c r="G12" s="19">
        <v>8.4476466630702296E-2</v>
      </c>
      <c r="H12" s="19">
        <v>6.5432364450288494E-2</v>
      </c>
      <c r="I12" s="19">
        <v>4.2584154529856498E-2</v>
      </c>
      <c r="J12" s="19">
        <v>6.3451826652211593E-2</v>
      </c>
      <c r="K12" s="19">
        <v>5.8207513375816498E-2</v>
      </c>
      <c r="L12" s="19">
        <v>2.7164872459733199E-2</v>
      </c>
      <c r="M12" s="19"/>
      <c r="N12" s="19">
        <v>2.4662780894973702E-2</v>
      </c>
      <c r="O12" s="19">
        <v>4.8989958575103E-2</v>
      </c>
      <c r="P12" s="19">
        <v>5.9996338628177603E-2</v>
      </c>
      <c r="Q12" s="19">
        <v>7.3274253316173404E-2</v>
      </c>
      <c r="R12" s="19"/>
      <c r="S12" s="19" t="s">
        <v>222</v>
      </c>
      <c r="T12" s="19" t="s">
        <v>222</v>
      </c>
      <c r="U12" s="19">
        <v>5.1653469615865803E-2</v>
      </c>
      <c r="V12" s="19" t="s">
        <v>222</v>
      </c>
      <c r="W12" s="19" t="s">
        <v>222</v>
      </c>
      <c r="X12" s="19" t="s">
        <v>222</v>
      </c>
      <c r="Y12" s="19" t="s">
        <v>222</v>
      </c>
      <c r="Z12" s="19" t="s">
        <v>222</v>
      </c>
      <c r="AA12" s="19" t="s">
        <v>222</v>
      </c>
      <c r="AB12" s="19" t="s">
        <v>222</v>
      </c>
      <c r="AC12" s="19" t="s">
        <v>222</v>
      </c>
      <c r="AD12" s="19" t="s">
        <v>222</v>
      </c>
      <c r="AE12" s="19"/>
      <c r="AF12" s="19">
        <v>3.61337910823036E-2</v>
      </c>
      <c r="AG12" s="19">
        <v>4.8895346950762697E-2</v>
      </c>
      <c r="AH12" s="19">
        <v>6.7269198297227106E-2</v>
      </c>
      <c r="AI12" s="19"/>
      <c r="AJ12" s="19">
        <v>2.8097890072610501E-2</v>
      </c>
      <c r="AK12" s="19">
        <v>6.5548563667335802E-2</v>
      </c>
      <c r="AL12" s="19">
        <v>2.44302516329142E-2</v>
      </c>
      <c r="AM12" s="19"/>
      <c r="AN12" s="19">
        <v>6.9972901675990101E-2</v>
      </c>
      <c r="AO12" s="19">
        <v>7.9227338712611103E-2</v>
      </c>
      <c r="AP12" s="19">
        <v>3.4643390887001899E-2</v>
      </c>
      <c r="AQ12" s="19">
        <v>4.4043858705010097E-2</v>
      </c>
      <c r="AR12" s="19">
        <v>0</v>
      </c>
      <c r="AS12" s="19"/>
      <c r="AT12" s="19">
        <v>5.24811063287711E-2</v>
      </c>
      <c r="AU12" s="19">
        <v>3.4101372761930197E-2</v>
      </c>
      <c r="AV12" s="19"/>
      <c r="AW12" s="19">
        <v>4.9408526699751001E-2</v>
      </c>
      <c r="AX12" s="19">
        <v>2.6500384980879799E-2</v>
      </c>
      <c r="AY12" s="19">
        <v>6.0663087497018799E-2</v>
      </c>
    </row>
    <row r="13" spans="2:51">
      <c r="B13" t="s">
        <v>25</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616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760</v>
      </c>
      <c r="D7" s="10">
        <v>359</v>
      </c>
      <c r="E7" s="10">
        <v>397</v>
      </c>
      <c r="F7" s="10"/>
      <c r="G7" s="10">
        <v>54</v>
      </c>
      <c r="H7" s="10">
        <v>98</v>
      </c>
      <c r="I7" s="10">
        <v>101</v>
      </c>
      <c r="J7" s="10">
        <v>129</v>
      </c>
      <c r="K7" s="10">
        <v>149</v>
      </c>
      <c r="L7" s="10">
        <v>229</v>
      </c>
      <c r="M7" s="10"/>
      <c r="N7" s="10">
        <v>220</v>
      </c>
      <c r="O7" s="10">
        <v>214</v>
      </c>
      <c r="P7" s="10">
        <v>152</v>
      </c>
      <c r="Q7" s="10">
        <v>168</v>
      </c>
      <c r="R7" s="10"/>
      <c r="S7" s="10" t="s">
        <v>684</v>
      </c>
      <c r="T7" s="10" t="s">
        <v>684</v>
      </c>
      <c r="U7" s="10" t="s">
        <v>684</v>
      </c>
      <c r="V7" s="10">
        <v>760</v>
      </c>
      <c r="W7" s="10" t="s">
        <v>684</v>
      </c>
      <c r="X7" s="10" t="s">
        <v>684</v>
      </c>
      <c r="Y7" s="10" t="s">
        <v>684</v>
      </c>
      <c r="Z7" s="10" t="s">
        <v>684</v>
      </c>
      <c r="AA7" s="10" t="s">
        <v>684</v>
      </c>
      <c r="AB7" s="10" t="s">
        <v>684</v>
      </c>
      <c r="AC7" s="10" t="s">
        <v>684</v>
      </c>
      <c r="AD7" s="10" t="s">
        <v>684</v>
      </c>
      <c r="AE7" s="10"/>
      <c r="AF7" s="10">
        <v>348</v>
      </c>
      <c r="AG7" s="10">
        <v>292</v>
      </c>
      <c r="AH7" s="10">
        <v>79</v>
      </c>
      <c r="AI7" s="10"/>
      <c r="AJ7" s="10">
        <v>227</v>
      </c>
      <c r="AK7" s="10">
        <v>213</v>
      </c>
      <c r="AL7" s="10">
        <v>79</v>
      </c>
      <c r="AM7" s="10"/>
      <c r="AN7" s="10">
        <v>188</v>
      </c>
      <c r="AO7" s="10">
        <v>117</v>
      </c>
      <c r="AP7" s="10">
        <v>166</v>
      </c>
      <c r="AQ7" s="10">
        <v>53</v>
      </c>
      <c r="AR7" s="10">
        <v>14</v>
      </c>
      <c r="AS7" s="10"/>
      <c r="AT7" s="10">
        <v>718</v>
      </c>
      <c r="AU7" s="10">
        <v>40</v>
      </c>
      <c r="AV7" s="10"/>
      <c r="AW7" s="10">
        <v>369</v>
      </c>
      <c r="AX7" s="10">
        <v>72</v>
      </c>
      <c r="AY7" s="10">
        <v>319</v>
      </c>
    </row>
    <row r="8" spans="2:51" ht="30" customHeight="1">
      <c r="B8" s="11" t="s">
        <v>112</v>
      </c>
      <c r="C8" s="11">
        <v>802</v>
      </c>
      <c r="D8" s="11">
        <v>379</v>
      </c>
      <c r="E8" s="11">
        <v>418</v>
      </c>
      <c r="F8" s="11"/>
      <c r="G8" s="11">
        <v>68</v>
      </c>
      <c r="H8" s="11">
        <v>126</v>
      </c>
      <c r="I8" s="11">
        <v>121</v>
      </c>
      <c r="J8" s="11">
        <v>136</v>
      </c>
      <c r="K8" s="11">
        <v>130</v>
      </c>
      <c r="L8" s="11">
        <v>221</v>
      </c>
      <c r="M8" s="11"/>
      <c r="N8" s="11">
        <v>207</v>
      </c>
      <c r="O8" s="11">
        <v>206</v>
      </c>
      <c r="P8" s="11">
        <v>190</v>
      </c>
      <c r="Q8" s="11">
        <v>192</v>
      </c>
      <c r="R8" s="11"/>
      <c r="S8" s="11" t="s">
        <v>684</v>
      </c>
      <c r="T8" s="11" t="s">
        <v>684</v>
      </c>
      <c r="U8" s="11" t="s">
        <v>684</v>
      </c>
      <c r="V8" s="11">
        <v>802</v>
      </c>
      <c r="W8" s="11" t="s">
        <v>684</v>
      </c>
      <c r="X8" s="11" t="s">
        <v>684</v>
      </c>
      <c r="Y8" s="11" t="s">
        <v>684</v>
      </c>
      <c r="Z8" s="11" t="s">
        <v>684</v>
      </c>
      <c r="AA8" s="11" t="s">
        <v>684</v>
      </c>
      <c r="AB8" s="11" t="s">
        <v>684</v>
      </c>
      <c r="AC8" s="11" t="s">
        <v>684</v>
      </c>
      <c r="AD8" s="11" t="s">
        <v>684</v>
      </c>
      <c r="AE8" s="11"/>
      <c r="AF8" s="11">
        <v>358</v>
      </c>
      <c r="AG8" s="11">
        <v>300</v>
      </c>
      <c r="AH8" s="11">
        <v>93</v>
      </c>
      <c r="AI8" s="11"/>
      <c r="AJ8" s="11">
        <v>235</v>
      </c>
      <c r="AK8" s="11">
        <v>232</v>
      </c>
      <c r="AL8" s="11">
        <v>79</v>
      </c>
      <c r="AM8" s="11"/>
      <c r="AN8" s="11">
        <v>200</v>
      </c>
      <c r="AO8" s="11">
        <v>131</v>
      </c>
      <c r="AP8" s="11">
        <v>171</v>
      </c>
      <c r="AQ8" s="11">
        <v>51</v>
      </c>
      <c r="AR8" s="11">
        <v>14</v>
      </c>
      <c r="AS8" s="11"/>
      <c r="AT8" s="11">
        <v>755</v>
      </c>
      <c r="AU8" s="11">
        <v>45</v>
      </c>
      <c r="AV8" s="11"/>
      <c r="AW8" s="11">
        <v>368</v>
      </c>
      <c r="AX8" s="11">
        <v>83</v>
      </c>
      <c r="AY8" s="11">
        <v>351</v>
      </c>
    </row>
    <row r="9" spans="2:51">
      <c r="B9" s="18" t="s">
        <v>610</v>
      </c>
      <c r="C9" s="17">
        <v>0.14961960555817</v>
      </c>
      <c r="D9" s="17">
        <v>0.18448127124783101</v>
      </c>
      <c r="E9" s="17">
        <v>0.117174751035965</v>
      </c>
      <c r="F9" s="17"/>
      <c r="G9" s="17">
        <v>9.0256367252684794E-2</v>
      </c>
      <c r="H9" s="17">
        <v>9.7472298259533602E-2</v>
      </c>
      <c r="I9" s="17">
        <v>0.165058288740143</v>
      </c>
      <c r="J9" s="17">
        <v>0.221375279552118</v>
      </c>
      <c r="K9" s="17">
        <v>0.128385944772205</v>
      </c>
      <c r="L9" s="17">
        <v>0.157563324745776</v>
      </c>
      <c r="M9" s="17"/>
      <c r="N9" s="17">
        <v>0.21037719353439299</v>
      </c>
      <c r="O9" s="17">
        <v>0.12358763081654001</v>
      </c>
      <c r="P9" s="17">
        <v>0.122725390979779</v>
      </c>
      <c r="Q9" s="17">
        <v>0.138591936818693</v>
      </c>
      <c r="R9" s="17"/>
      <c r="S9" s="17" t="s">
        <v>222</v>
      </c>
      <c r="T9" s="17" t="s">
        <v>222</v>
      </c>
      <c r="U9" s="17" t="s">
        <v>222</v>
      </c>
      <c r="V9" s="17">
        <v>0.14961960555817</v>
      </c>
      <c r="W9" s="17" t="s">
        <v>222</v>
      </c>
      <c r="X9" s="17" t="s">
        <v>222</v>
      </c>
      <c r="Y9" s="17" t="s">
        <v>222</v>
      </c>
      <c r="Z9" s="17" t="s">
        <v>222</v>
      </c>
      <c r="AA9" s="17" t="s">
        <v>222</v>
      </c>
      <c r="AB9" s="17" t="s">
        <v>222</v>
      </c>
      <c r="AC9" s="17" t="s">
        <v>222</v>
      </c>
      <c r="AD9" s="17" t="s">
        <v>222</v>
      </c>
      <c r="AE9" s="17"/>
      <c r="AF9" s="17">
        <v>0.134502467493329</v>
      </c>
      <c r="AG9" s="17">
        <v>0.181008872076169</v>
      </c>
      <c r="AH9" s="17">
        <v>0.115352708281783</v>
      </c>
      <c r="AI9" s="17"/>
      <c r="AJ9" s="17">
        <v>0.17111251198376401</v>
      </c>
      <c r="AK9" s="17">
        <v>0.117746667036428</v>
      </c>
      <c r="AL9" s="17">
        <v>0.26089557102504901</v>
      </c>
      <c r="AM9" s="17"/>
      <c r="AN9" s="17">
        <v>0.14225342179467701</v>
      </c>
      <c r="AO9" s="17">
        <v>7.3139685941697202E-2</v>
      </c>
      <c r="AP9" s="17">
        <v>0.169453280068776</v>
      </c>
      <c r="AQ9" s="17">
        <v>0.211054810524095</v>
      </c>
      <c r="AR9" s="17">
        <v>0.53284349745552895</v>
      </c>
      <c r="AS9" s="17"/>
      <c r="AT9" s="17">
        <v>0.14060058696491001</v>
      </c>
      <c r="AU9" s="17">
        <v>0.31020182081340802</v>
      </c>
      <c r="AV9" s="17"/>
      <c r="AW9" s="17">
        <v>0.19697694913184299</v>
      </c>
      <c r="AX9" s="17">
        <v>0.109080189510967</v>
      </c>
      <c r="AY9" s="17">
        <v>0.109631440769156</v>
      </c>
    </row>
    <row r="10" spans="2:51" ht="30">
      <c r="B10" s="18" t="s">
        <v>611</v>
      </c>
      <c r="C10" s="17">
        <v>0.50496965328632404</v>
      </c>
      <c r="D10" s="17">
        <v>0.50810158523682702</v>
      </c>
      <c r="E10" s="17">
        <v>0.50794054770671804</v>
      </c>
      <c r="F10" s="17"/>
      <c r="G10" s="17">
        <v>0.56835059296644497</v>
      </c>
      <c r="H10" s="17">
        <v>0.53365739294373604</v>
      </c>
      <c r="I10" s="17">
        <v>0.48943836873053698</v>
      </c>
      <c r="J10" s="17">
        <v>0.46353670133089497</v>
      </c>
      <c r="K10" s="17">
        <v>0.49870602524867003</v>
      </c>
      <c r="L10" s="17">
        <v>0.50675512793492905</v>
      </c>
      <c r="M10" s="17"/>
      <c r="N10" s="17">
        <v>0.49487612614488402</v>
      </c>
      <c r="O10" s="17">
        <v>0.50395319850587295</v>
      </c>
      <c r="P10" s="17">
        <v>0.53259850533158204</v>
      </c>
      <c r="Q10" s="17">
        <v>0.490356489683616</v>
      </c>
      <c r="R10" s="17"/>
      <c r="S10" s="17" t="s">
        <v>222</v>
      </c>
      <c r="T10" s="17" t="s">
        <v>222</v>
      </c>
      <c r="U10" s="17" t="s">
        <v>222</v>
      </c>
      <c r="V10" s="17">
        <v>0.50496965328632404</v>
      </c>
      <c r="W10" s="17" t="s">
        <v>222</v>
      </c>
      <c r="X10" s="17" t="s">
        <v>222</v>
      </c>
      <c r="Y10" s="17" t="s">
        <v>222</v>
      </c>
      <c r="Z10" s="17" t="s">
        <v>222</v>
      </c>
      <c r="AA10" s="17" t="s">
        <v>222</v>
      </c>
      <c r="AB10" s="17" t="s">
        <v>222</v>
      </c>
      <c r="AC10" s="17" t="s">
        <v>222</v>
      </c>
      <c r="AD10" s="17" t="s">
        <v>222</v>
      </c>
      <c r="AE10" s="17"/>
      <c r="AF10" s="17">
        <v>0.48791996062144799</v>
      </c>
      <c r="AG10" s="17">
        <v>0.53574379813087303</v>
      </c>
      <c r="AH10" s="17">
        <v>0.49049910022974402</v>
      </c>
      <c r="AI10" s="17"/>
      <c r="AJ10" s="17">
        <v>0.53660193386875998</v>
      </c>
      <c r="AK10" s="17">
        <v>0.52882982562832304</v>
      </c>
      <c r="AL10" s="17">
        <v>0.45232410458177402</v>
      </c>
      <c r="AM10" s="17"/>
      <c r="AN10" s="17">
        <v>0.49015594179562499</v>
      </c>
      <c r="AO10" s="17">
        <v>0.49357520352088602</v>
      </c>
      <c r="AP10" s="17">
        <v>0.487897490809999</v>
      </c>
      <c r="AQ10" s="17">
        <v>0.58083317187704298</v>
      </c>
      <c r="AR10" s="17">
        <v>0.42282571076439102</v>
      </c>
      <c r="AS10" s="17"/>
      <c r="AT10" s="17">
        <v>0.50754351655694596</v>
      </c>
      <c r="AU10" s="17">
        <v>0.45989911148847501</v>
      </c>
      <c r="AV10" s="17"/>
      <c r="AW10" s="17">
        <v>0.470614033352584</v>
      </c>
      <c r="AX10" s="17">
        <v>0.62352466053257904</v>
      </c>
      <c r="AY10" s="17">
        <v>0.51292911970822397</v>
      </c>
    </row>
    <row r="11" spans="2:51">
      <c r="B11" s="18" t="s">
        <v>612</v>
      </c>
      <c r="C11" s="17">
        <v>0.297380702277316</v>
      </c>
      <c r="D11" s="17">
        <v>0.25762457464372501</v>
      </c>
      <c r="E11" s="17">
        <v>0.33065610922560301</v>
      </c>
      <c r="F11" s="17"/>
      <c r="G11" s="17">
        <v>0.298007055901922</v>
      </c>
      <c r="H11" s="17">
        <v>0.32651125217326099</v>
      </c>
      <c r="I11" s="17">
        <v>0.26757698316251599</v>
      </c>
      <c r="J11" s="17">
        <v>0.260953980878247</v>
      </c>
      <c r="K11" s="17">
        <v>0.33112834286812298</v>
      </c>
      <c r="L11" s="17">
        <v>0.29949809882746498</v>
      </c>
      <c r="M11" s="17"/>
      <c r="N11" s="17">
        <v>0.27329130166146998</v>
      </c>
      <c r="O11" s="17">
        <v>0.32249705899796399</v>
      </c>
      <c r="P11" s="17">
        <v>0.30197040540460401</v>
      </c>
      <c r="Q11" s="17">
        <v>0.29557111464958002</v>
      </c>
      <c r="R11" s="17"/>
      <c r="S11" s="17" t="s">
        <v>222</v>
      </c>
      <c r="T11" s="17" t="s">
        <v>222</v>
      </c>
      <c r="U11" s="17" t="s">
        <v>222</v>
      </c>
      <c r="V11" s="17">
        <v>0.297380702277316</v>
      </c>
      <c r="W11" s="17" t="s">
        <v>222</v>
      </c>
      <c r="X11" s="17" t="s">
        <v>222</v>
      </c>
      <c r="Y11" s="17" t="s">
        <v>222</v>
      </c>
      <c r="Z11" s="17" t="s">
        <v>222</v>
      </c>
      <c r="AA11" s="17" t="s">
        <v>222</v>
      </c>
      <c r="AB11" s="17" t="s">
        <v>222</v>
      </c>
      <c r="AC11" s="17" t="s">
        <v>222</v>
      </c>
      <c r="AD11" s="17" t="s">
        <v>222</v>
      </c>
      <c r="AE11" s="17"/>
      <c r="AF11" s="17">
        <v>0.312125001487428</v>
      </c>
      <c r="AG11" s="17">
        <v>0.26912391478777298</v>
      </c>
      <c r="AH11" s="17">
        <v>0.30910949989296199</v>
      </c>
      <c r="AI11" s="17"/>
      <c r="AJ11" s="17">
        <v>0.23233551064189201</v>
      </c>
      <c r="AK11" s="17">
        <v>0.31123699080526901</v>
      </c>
      <c r="AL11" s="17">
        <v>0.26453178129720101</v>
      </c>
      <c r="AM11" s="17"/>
      <c r="AN11" s="17">
        <v>0.292348183218054</v>
      </c>
      <c r="AO11" s="17">
        <v>0.40705782262429302</v>
      </c>
      <c r="AP11" s="17">
        <v>0.304098689898125</v>
      </c>
      <c r="AQ11" s="17">
        <v>0.208112017598862</v>
      </c>
      <c r="AR11" s="17">
        <v>4.4330791780080002E-2</v>
      </c>
      <c r="AS11" s="17"/>
      <c r="AT11" s="17">
        <v>0.30248084743724901</v>
      </c>
      <c r="AU11" s="17">
        <v>0.20215622607987799</v>
      </c>
      <c r="AV11" s="17"/>
      <c r="AW11" s="17">
        <v>0.29390111937699898</v>
      </c>
      <c r="AX11" s="17">
        <v>0.245342606639155</v>
      </c>
      <c r="AY11" s="17">
        <v>0.31331007240500602</v>
      </c>
    </row>
    <row r="12" spans="2:51">
      <c r="B12" s="18" t="s">
        <v>613</v>
      </c>
      <c r="C12" s="19">
        <v>4.8030038878189997E-2</v>
      </c>
      <c r="D12" s="19">
        <v>4.9792568871616399E-2</v>
      </c>
      <c r="E12" s="19">
        <v>4.4228592031713303E-2</v>
      </c>
      <c r="F12" s="19"/>
      <c r="G12" s="19">
        <v>4.3385983878947799E-2</v>
      </c>
      <c r="H12" s="19">
        <v>4.2359056623469497E-2</v>
      </c>
      <c r="I12" s="19">
        <v>7.7926359366803699E-2</v>
      </c>
      <c r="J12" s="19">
        <v>5.4134038238740599E-2</v>
      </c>
      <c r="K12" s="19">
        <v>4.1779687111002398E-2</v>
      </c>
      <c r="L12" s="19">
        <v>3.61834484918305E-2</v>
      </c>
      <c r="M12" s="19"/>
      <c r="N12" s="19">
        <v>2.1455378659252702E-2</v>
      </c>
      <c r="O12" s="19">
        <v>4.9962111679623E-2</v>
      </c>
      <c r="P12" s="19">
        <v>4.27056982840344E-2</v>
      </c>
      <c r="Q12" s="19">
        <v>7.5480458848110998E-2</v>
      </c>
      <c r="R12" s="19"/>
      <c r="S12" s="19" t="s">
        <v>222</v>
      </c>
      <c r="T12" s="19" t="s">
        <v>222</v>
      </c>
      <c r="U12" s="19" t="s">
        <v>222</v>
      </c>
      <c r="V12" s="19">
        <v>4.8030038878189997E-2</v>
      </c>
      <c r="W12" s="19" t="s">
        <v>222</v>
      </c>
      <c r="X12" s="19" t="s">
        <v>222</v>
      </c>
      <c r="Y12" s="19" t="s">
        <v>222</v>
      </c>
      <c r="Z12" s="19" t="s">
        <v>222</v>
      </c>
      <c r="AA12" s="19" t="s">
        <v>222</v>
      </c>
      <c r="AB12" s="19" t="s">
        <v>222</v>
      </c>
      <c r="AC12" s="19" t="s">
        <v>222</v>
      </c>
      <c r="AD12" s="19" t="s">
        <v>222</v>
      </c>
      <c r="AE12" s="19"/>
      <c r="AF12" s="19">
        <v>6.5452570397794702E-2</v>
      </c>
      <c r="AG12" s="19">
        <v>1.41234150051852E-2</v>
      </c>
      <c r="AH12" s="19">
        <v>8.5038691595511195E-2</v>
      </c>
      <c r="AI12" s="19"/>
      <c r="AJ12" s="19">
        <v>5.9950043505584402E-2</v>
      </c>
      <c r="AK12" s="19">
        <v>4.2186516529980199E-2</v>
      </c>
      <c r="AL12" s="19">
        <v>2.22485430959764E-2</v>
      </c>
      <c r="AM12" s="19"/>
      <c r="AN12" s="19">
        <v>7.5242453191643993E-2</v>
      </c>
      <c r="AO12" s="19">
        <v>2.6227287913123499E-2</v>
      </c>
      <c r="AP12" s="19">
        <v>3.8550539223099797E-2</v>
      </c>
      <c r="AQ12" s="19">
        <v>0</v>
      </c>
      <c r="AR12" s="19">
        <v>0</v>
      </c>
      <c r="AS12" s="19"/>
      <c r="AT12" s="19">
        <v>4.9375049040895097E-2</v>
      </c>
      <c r="AU12" s="19">
        <v>2.7742841618239401E-2</v>
      </c>
      <c r="AV12" s="19"/>
      <c r="AW12" s="19">
        <v>3.8507898138573901E-2</v>
      </c>
      <c r="AX12" s="19">
        <v>2.2052543317299399E-2</v>
      </c>
      <c r="AY12" s="19">
        <v>6.4129367117614106E-2</v>
      </c>
    </row>
    <row r="13" spans="2:51">
      <c r="B13" t="s">
        <v>28</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F22"/>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6" width="20.7109375" customWidth="1"/>
  </cols>
  <sheetData>
    <row r="2" spans="2:6" ht="39.950000000000003" customHeight="1">
      <c r="D2" s="31" t="s">
        <v>668</v>
      </c>
      <c r="E2" s="32"/>
      <c r="F2" s="32"/>
    </row>
    <row r="6" spans="2:6" ht="50.1" customHeight="1">
      <c r="B6" s="20" t="s">
        <v>70</v>
      </c>
      <c r="C6" s="20" t="s">
        <v>678</v>
      </c>
      <c r="D6" s="20" t="s">
        <v>679</v>
      </c>
      <c r="E6" s="20" t="s">
        <v>680</v>
      </c>
    </row>
    <row r="7" spans="2:6">
      <c r="B7" s="18" t="s">
        <v>133</v>
      </c>
      <c r="C7" s="17">
        <v>0.115053276901777</v>
      </c>
      <c r="D7" s="17">
        <v>0.16090474616856301</v>
      </c>
      <c r="E7" s="17">
        <v>0.13555885874616999</v>
      </c>
    </row>
    <row r="8" spans="2:6">
      <c r="B8" s="18" t="s">
        <v>134</v>
      </c>
      <c r="C8" s="17">
        <v>0.39223566678917798</v>
      </c>
      <c r="D8" s="17">
        <v>0.36567259915754702</v>
      </c>
      <c r="E8" s="17">
        <v>0.41320820058466801</v>
      </c>
    </row>
    <row r="9" spans="2:6">
      <c r="B9" s="18" t="s">
        <v>135</v>
      </c>
      <c r="C9" s="17">
        <v>0.37077885542713601</v>
      </c>
      <c r="D9" s="17">
        <v>0.34319970249571002</v>
      </c>
      <c r="E9" s="17">
        <v>0.30700279964043198</v>
      </c>
    </row>
    <row r="10" spans="2:6">
      <c r="B10" s="18" t="s">
        <v>136</v>
      </c>
      <c r="C10" s="17">
        <v>6.0868946256236303E-2</v>
      </c>
      <c r="D10" s="17">
        <v>8.2217303164242805E-2</v>
      </c>
      <c r="E10" s="17">
        <v>8.4731997950937707E-2</v>
      </c>
    </row>
    <row r="11" spans="2:6">
      <c r="B11" s="18" t="s">
        <v>137</v>
      </c>
      <c r="C11" s="17">
        <v>1.5637463240151001E-2</v>
      </c>
      <c r="D11" s="17">
        <v>1.52465412671256E-2</v>
      </c>
      <c r="E11" s="17">
        <v>1.8425213618295199E-2</v>
      </c>
    </row>
    <row r="12" spans="2:6">
      <c r="B12" s="18" t="s">
        <v>119</v>
      </c>
      <c r="C12" s="17">
        <v>4.54257913855226E-2</v>
      </c>
      <c r="D12" s="17">
        <v>3.2759107746811601E-2</v>
      </c>
      <c r="E12" s="17">
        <v>4.1072929459497899E-2</v>
      </c>
    </row>
    <row r="13" spans="2:6">
      <c r="B13" s="23" t="s">
        <v>138</v>
      </c>
      <c r="C13" s="21">
        <v>0.50728894369095401</v>
      </c>
      <c r="D13" s="21">
        <v>0.526577345326109</v>
      </c>
      <c r="E13" s="21">
        <v>0.54876705933083803</v>
      </c>
    </row>
    <row r="14" spans="2:6">
      <c r="B14" s="23" t="s">
        <v>139</v>
      </c>
      <c r="C14" s="21">
        <v>7.6506409496387304E-2</v>
      </c>
      <c r="D14" s="21">
        <v>9.7463844431368504E-2</v>
      </c>
      <c r="E14" s="21">
        <v>0.10315721156923301</v>
      </c>
    </row>
    <row r="15" spans="2:6">
      <c r="B15" s="23" t="s">
        <v>140</v>
      </c>
      <c r="C15" s="22">
        <v>0.43078253419456702</v>
      </c>
      <c r="D15" s="22">
        <v>0.42911350089474098</v>
      </c>
      <c r="E15" s="22">
        <v>0.445609847761605</v>
      </c>
    </row>
    <row r="16" spans="2:6">
      <c r="B16" t="s">
        <v>19</v>
      </c>
      <c r="C16" s="16"/>
      <c r="D16" s="16"/>
      <c r="E16" s="16"/>
    </row>
    <row r="17" spans="2:2">
      <c r="B17" t="s">
        <v>666</v>
      </c>
    </row>
    <row r="18" spans="2:2">
      <c r="B18" t="s">
        <v>667</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617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639</v>
      </c>
      <c r="D7" s="10">
        <v>294</v>
      </c>
      <c r="E7" s="10">
        <v>342</v>
      </c>
      <c r="F7" s="10"/>
      <c r="G7" s="10">
        <v>67</v>
      </c>
      <c r="H7" s="10">
        <v>82</v>
      </c>
      <c r="I7" s="10">
        <v>101</v>
      </c>
      <c r="J7" s="10">
        <v>116</v>
      </c>
      <c r="K7" s="10">
        <v>125</v>
      </c>
      <c r="L7" s="10">
        <v>148</v>
      </c>
      <c r="M7" s="10"/>
      <c r="N7" s="10">
        <v>179</v>
      </c>
      <c r="O7" s="10">
        <v>182</v>
      </c>
      <c r="P7" s="10">
        <v>121</v>
      </c>
      <c r="Q7" s="10">
        <v>152</v>
      </c>
      <c r="R7" s="10"/>
      <c r="S7" s="10" t="s">
        <v>684</v>
      </c>
      <c r="T7" s="10" t="s">
        <v>684</v>
      </c>
      <c r="U7" s="10" t="s">
        <v>684</v>
      </c>
      <c r="V7" s="10" t="s">
        <v>684</v>
      </c>
      <c r="W7" s="10">
        <v>639</v>
      </c>
      <c r="X7" s="10" t="s">
        <v>684</v>
      </c>
      <c r="Y7" s="10" t="s">
        <v>684</v>
      </c>
      <c r="Z7" s="10" t="s">
        <v>684</v>
      </c>
      <c r="AA7" s="10" t="s">
        <v>684</v>
      </c>
      <c r="AB7" s="10" t="s">
        <v>684</v>
      </c>
      <c r="AC7" s="10" t="s">
        <v>684</v>
      </c>
      <c r="AD7" s="10" t="s">
        <v>684</v>
      </c>
      <c r="AE7" s="10"/>
      <c r="AF7" s="10">
        <v>301</v>
      </c>
      <c r="AG7" s="10">
        <v>219</v>
      </c>
      <c r="AH7" s="10">
        <v>71</v>
      </c>
      <c r="AI7" s="10"/>
      <c r="AJ7" s="10">
        <v>171</v>
      </c>
      <c r="AK7" s="10">
        <v>205</v>
      </c>
      <c r="AL7" s="10">
        <v>34</v>
      </c>
      <c r="AM7" s="10"/>
      <c r="AN7" s="10">
        <v>136</v>
      </c>
      <c r="AO7" s="10">
        <v>118</v>
      </c>
      <c r="AP7" s="10">
        <v>128</v>
      </c>
      <c r="AQ7" s="10">
        <v>52</v>
      </c>
      <c r="AR7" s="10">
        <v>11</v>
      </c>
      <c r="AS7" s="10"/>
      <c r="AT7" s="10">
        <v>592</v>
      </c>
      <c r="AU7" s="10">
        <v>46</v>
      </c>
      <c r="AV7" s="10"/>
      <c r="AW7" s="10">
        <v>310</v>
      </c>
      <c r="AX7" s="10">
        <v>63</v>
      </c>
      <c r="AY7" s="10">
        <v>266</v>
      </c>
    </row>
    <row r="8" spans="2:51" ht="30" customHeight="1">
      <c r="B8" s="11" t="s">
        <v>112</v>
      </c>
      <c r="C8" s="11">
        <v>618</v>
      </c>
      <c r="D8" s="11">
        <v>294</v>
      </c>
      <c r="E8" s="11">
        <v>321</v>
      </c>
      <c r="F8" s="11"/>
      <c r="G8" s="11">
        <v>73</v>
      </c>
      <c r="H8" s="11">
        <v>97</v>
      </c>
      <c r="I8" s="11">
        <v>112</v>
      </c>
      <c r="J8" s="11">
        <v>109</v>
      </c>
      <c r="K8" s="11">
        <v>97</v>
      </c>
      <c r="L8" s="11">
        <v>129</v>
      </c>
      <c r="M8" s="11"/>
      <c r="N8" s="11">
        <v>156</v>
      </c>
      <c r="O8" s="11">
        <v>160</v>
      </c>
      <c r="P8" s="11">
        <v>136</v>
      </c>
      <c r="Q8" s="11">
        <v>161</v>
      </c>
      <c r="R8" s="11"/>
      <c r="S8" s="11" t="s">
        <v>684</v>
      </c>
      <c r="T8" s="11" t="s">
        <v>684</v>
      </c>
      <c r="U8" s="11" t="s">
        <v>684</v>
      </c>
      <c r="V8" s="11" t="s">
        <v>684</v>
      </c>
      <c r="W8" s="11">
        <v>618</v>
      </c>
      <c r="X8" s="11" t="s">
        <v>684</v>
      </c>
      <c r="Y8" s="11" t="s">
        <v>684</v>
      </c>
      <c r="Z8" s="11" t="s">
        <v>684</v>
      </c>
      <c r="AA8" s="11" t="s">
        <v>684</v>
      </c>
      <c r="AB8" s="11" t="s">
        <v>684</v>
      </c>
      <c r="AC8" s="11" t="s">
        <v>684</v>
      </c>
      <c r="AD8" s="11" t="s">
        <v>684</v>
      </c>
      <c r="AE8" s="11"/>
      <c r="AF8" s="11">
        <v>278</v>
      </c>
      <c r="AG8" s="11">
        <v>212</v>
      </c>
      <c r="AH8" s="11">
        <v>75</v>
      </c>
      <c r="AI8" s="11"/>
      <c r="AJ8" s="11">
        <v>156</v>
      </c>
      <c r="AK8" s="11">
        <v>203</v>
      </c>
      <c r="AL8" s="11">
        <v>34</v>
      </c>
      <c r="AM8" s="11"/>
      <c r="AN8" s="11">
        <v>131</v>
      </c>
      <c r="AO8" s="11">
        <v>122</v>
      </c>
      <c r="AP8" s="11">
        <v>123</v>
      </c>
      <c r="AQ8" s="11">
        <v>49</v>
      </c>
      <c r="AR8" s="11">
        <v>9</v>
      </c>
      <c r="AS8" s="11"/>
      <c r="AT8" s="11">
        <v>569</v>
      </c>
      <c r="AU8" s="11">
        <v>48</v>
      </c>
      <c r="AV8" s="11"/>
      <c r="AW8" s="11">
        <v>291</v>
      </c>
      <c r="AX8" s="11">
        <v>63</v>
      </c>
      <c r="AY8" s="11">
        <v>264</v>
      </c>
    </row>
    <row r="9" spans="2:51">
      <c r="B9" s="18" t="s">
        <v>610</v>
      </c>
      <c r="C9" s="17">
        <v>0.15229973544037001</v>
      </c>
      <c r="D9" s="17">
        <v>0.16885232455002799</v>
      </c>
      <c r="E9" s="17">
        <v>0.138438275297111</v>
      </c>
      <c r="F9" s="17"/>
      <c r="G9" s="17">
        <v>0.15104130601660901</v>
      </c>
      <c r="H9" s="17">
        <v>0.18679066435941599</v>
      </c>
      <c r="I9" s="17">
        <v>0.12912485443727001</v>
      </c>
      <c r="J9" s="17">
        <v>0.194551256379737</v>
      </c>
      <c r="K9" s="17">
        <v>0.125382592288307</v>
      </c>
      <c r="L9" s="17">
        <v>0.132037488145541</v>
      </c>
      <c r="M9" s="17"/>
      <c r="N9" s="17">
        <v>0.19238644454113499</v>
      </c>
      <c r="O9" s="17">
        <v>0.19660705068304199</v>
      </c>
      <c r="P9" s="17">
        <v>0.10306849581594001</v>
      </c>
      <c r="Q9" s="17">
        <v>0.11545008648577899</v>
      </c>
      <c r="R9" s="17"/>
      <c r="S9" s="17" t="s">
        <v>222</v>
      </c>
      <c r="T9" s="17" t="s">
        <v>222</v>
      </c>
      <c r="U9" s="17" t="s">
        <v>222</v>
      </c>
      <c r="V9" s="17" t="s">
        <v>222</v>
      </c>
      <c r="W9" s="17">
        <v>0.15229973544037001</v>
      </c>
      <c r="X9" s="17" t="s">
        <v>222</v>
      </c>
      <c r="Y9" s="17" t="s">
        <v>222</v>
      </c>
      <c r="Z9" s="17" t="s">
        <v>222</v>
      </c>
      <c r="AA9" s="17" t="s">
        <v>222</v>
      </c>
      <c r="AB9" s="17" t="s">
        <v>222</v>
      </c>
      <c r="AC9" s="17" t="s">
        <v>222</v>
      </c>
      <c r="AD9" s="17" t="s">
        <v>222</v>
      </c>
      <c r="AE9" s="17"/>
      <c r="AF9" s="17">
        <v>0.14349605184545899</v>
      </c>
      <c r="AG9" s="17">
        <v>0.17530456186203999</v>
      </c>
      <c r="AH9" s="17">
        <v>9.7828014650828202E-2</v>
      </c>
      <c r="AI9" s="17"/>
      <c r="AJ9" s="17">
        <v>0.16047998333444599</v>
      </c>
      <c r="AK9" s="17">
        <v>0.180390747626514</v>
      </c>
      <c r="AL9" s="17">
        <v>0.18209757983338301</v>
      </c>
      <c r="AM9" s="17"/>
      <c r="AN9" s="17">
        <v>0.11598945948634901</v>
      </c>
      <c r="AO9" s="17">
        <v>0.13255249793868201</v>
      </c>
      <c r="AP9" s="17">
        <v>0.165495090842883</v>
      </c>
      <c r="AQ9" s="17">
        <v>0.23707451713748701</v>
      </c>
      <c r="AR9" s="17">
        <v>0.55636461665109405</v>
      </c>
      <c r="AS9" s="17"/>
      <c r="AT9" s="17">
        <v>0.14493662125840701</v>
      </c>
      <c r="AU9" s="17">
        <v>0.24314717328331101</v>
      </c>
      <c r="AV9" s="17"/>
      <c r="AW9" s="17">
        <v>0.185301508309999</v>
      </c>
      <c r="AX9" s="17">
        <v>0.19953147745087901</v>
      </c>
      <c r="AY9" s="17">
        <v>0.104553594429978</v>
      </c>
    </row>
    <row r="10" spans="2:51" ht="30">
      <c r="B10" s="18" t="s">
        <v>611</v>
      </c>
      <c r="C10" s="17">
        <v>0.52643107112276399</v>
      </c>
      <c r="D10" s="17">
        <v>0.50809727103443203</v>
      </c>
      <c r="E10" s="17">
        <v>0.54482395956182905</v>
      </c>
      <c r="F10" s="17"/>
      <c r="G10" s="17">
        <v>0.50167558561463299</v>
      </c>
      <c r="H10" s="17">
        <v>0.53736189688399205</v>
      </c>
      <c r="I10" s="17">
        <v>0.59056135968029599</v>
      </c>
      <c r="J10" s="17">
        <v>0.45122367217665998</v>
      </c>
      <c r="K10" s="17">
        <v>0.53933137542283405</v>
      </c>
      <c r="L10" s="17">
        <v>0.5302803192669</v>
      </c>
      <c r="M10" s="17"/>
      <c r="N10" s="17">
        <v>0.53896092875843904</v>
      </c>
      <c r="O10" s="17">
        <v>0.51233962534744504</v>
      </c>
      <c r="P10" s="17">
        <v>0.568777597277356</v>
      </c>
      <c r="Q10" s="17">
        <v>0.489668344868257</v>
      </c>
      <c r="R10" s="17"/>
      <c r="S10" s="17" t="s">
        <v>222</v>
      </c>
      <c r="T10" s="17" t="s">
        <v>222</v>
      </c>
      <c r="U10" s="17" t="s">
        <v>222</v>
      </c>
      <c r="V10" s="17" t="s">
        <v>222</v>
      </c>
      <c r="W10" s="17">
        <v>0.52643107112276399</v>
      </c>
      <c r="X10" s="17" t="s">
        <v>222</v>
      </c>
      <c r="Y10" s="17" t="s">
        <v>222</v>
      </c>
      <c r="Z10" s="17" t="s">
        <v>222</v>
      </c>
      <c r="AA10" s="17" t="s">
        <v>222</v>
      </c>
      <c r="AB10" s="17" t="s">
        <v>222</v>
      </c>
      <c r="AC10" s="17" t="s">
        <v>222</v>
      </c>
      <c r="AD10" s="17" t="s">
        <v>222</v>
      </c>
      <c r="AE10" s="17"/>
      <c r="AF10" s="17">
        <v>0.50979733195346899</v>
      </c>
      <c r="AG10" s="17">
        <v>0.55665413374500305</v>
      </c>
      <c r="AH10" s="17">
        <v>0.55112383652318397</v>
      </c>
      <c r="AI10" s="17"/>
      <c r="AJ10" s="17">
        <v>0.55355091140546997</v>
      </c>
      <c r="AK10" s="17">
        <v>0.55698620929509501</v>
      </c>
      <c r="AL10" s="17">
        <v>0.38792924316038901</v>
      </c>
      <c r="AM10" s="17"/>
      <c r="AN10" s="17">
        <v>0.53700469428847897</v>
      </c>
      <c r="AO10" s="17">
        <v>0.44014975898685899</v>
      </c>
      <c r="AP10" s="17">
        <v>0.57058756925533904</v>
      </c>
      <c r="AQ10" s="17">
        <v>0.60834478860350405</v>
      </c>
      <c r="AR10" s="17">
        <v>0.168976254515741</v>
      </c>
      <c r="AS10" s="17"/>
      <c r="AT10" s="17">
        <v>0.52726675338874696</v>
      </c>
      <c r="AU10" s="17">
        <v>0.52736036087465898</v>
      </c>
      <c r="AV10" s="17"/>
      <c r="AW10" s="17">
        <v>0.52030519994146096</v>
      </c>
      <c r="AX10" s="17">
        <v>0.56771384285793802</v>
      </c>
      <c r="AY10" s="17">
        <v>0.52326630522258399</v>
      </c>
    </row>
    <row r="11" spans="2:51">
      <c r="B11" s="18" t="s">
        <v>612</v>
      </c>
      <c r="C11" s="17">
        <v>0.267748727754479</v>
      </c>
      <c r="D11" s="17">
        <v>0.246460435899645</v>
      </c>
      <c r="E11" s="17">
        <v>0.28669878700366302</v>
      </c>
      <c r="F11" s="17"/>
      <c r="G11" s="17">
        <v>0.27566940344333002</v>
      </c>
      <c r="H11" s="17">
        <v>0.234350438384784</v>
      </c>
      <c r="I11" s="17">
        <v>0.25101373219186801</v>
      </c>
      <c r="J11" s="17">
        <v>0.29885769369197701</v>
      </c>
      <c r="K11" s="17">
        <v>0.26933653691047099</v>
      </c>
      <c r="L11" s="17">
        <v>0.27534243256931001</v>
      </c>
      <c r="M11" s="17"/>
      <c r="N11" s="17">
        <v>0.23116970915086901</v>
      </c>
      <c r="O11" s="17">
        <v>0.250582467763169</v>
      </c>
      <c r="P11" s="17">
        <v>0.28950951777950601</v>
      </c>
      <c r="Q11" s="17">
        <v>0.29850691955684</v>
      </c>
      <c r="R11" s="17"/>
      <c r="S11" s="17" t="s">
        <v>222</v>
      </c>
      <c r="T11" s="17" t="s">
        <v>222</v>
      </c>
      <c r="U11" s="17" t="s">
        <v>222</v>
      </c>
      <c r="V11" s="17" t="s">
        <v>222</v>
      </c>
      <c r="W11" s="17">
        <v>0.267748727754479</v>
      </c>
      <c r="X11" s="17" t="s">
        <v>222</v>
      </c>
      <c r="Y11" s="17" t="s">
        <v>222</v>
      </c>
      <c r="Z11" s="17" t="s">
        <v>222</v>
      </c>
      <c r="AA11" s="17" t="s">
        <v>222</v>
      </c>
      <c r="AB11" s="17" t="s">
        <v>222</v>
      </c>
      <c r="AC11" s="17" t="s">
        <v>222</v>
      </c>
      <c r="AD11" s="17" t="s">
        <v>222</v>
      </c>
      <c r="AE11" s="17"/>
      <c r="AF11" s="17">
        <v>0.29014603647804899</v>
      </c>
      <c r="AG11" s="17">
        <v>0.232372404916454</v>
      </c>
      <c r="AH11" s="17">
        <v>0.29104780148607001</v>
      </c>
      <c r="AI11" s="17"/>
      <c r="AJ11" s="17">
        <v>0.24937732254747599</v>
      </c>
      <c r="AK11" s="17">
        <v>0.22961322217597399</v>
      </c>
      <c r="AL11" s="17">
        <v>0.33533189473962699</v>
      </c>
      <c r="AM11" s="17"/>
      <c r="AN11" s="17">
        <v>0.29735854262385703</v>
      </c>
      <c r="AO11" s="17">
        <v>0.35113024803426002</v>
      </c>
      <c r="AP11" s="17">
        <v>0.21167312766962601</v>
      </c>
      <c r="AQ11" s="17">
        <v>0.13954494885673999</v>
      </c>
      <c r="AR11" s="17">
        <v>0.172598256241149</v>
      </c>
      <c r="AS11" s="17"/>
      <c r="AT11" s="17">
        <v>0.27592605941590798</v>
      </c>
      <c r="AU11" s="17">
        <v>0.17588702165747899</v>
      </c>
      <c r="AV11" s="17"/>
      <c r="AW11" s="17">
        <v>0.23788930860879101</v>
      </c>
      <c r="AX11" s="17">
        <v>0.18145623871246</v>
      </c>
      <c r="AY11" s="17">
        <v>0.321416021302116</v>
      </c>
    </row>
    <row r="12" spans="2:51">
      <c r="B12" s="18" t="s">
        <v>613</v>
      </c>
      <c r="C12" s="19">
        <v>5.3520465682386401E-2</v>
      </c>
      <c r="D12" s="19">
        <v>7.6589968515895099E-2</v>
      </c>
      <c r="E12" s="19">
        <v>3.0038978137395901E-2</v>
      </c>
      <c r="F12" s="19"/>
      <c r="G12" s="19">
        <v>7.1613704925427596E-2</v>
      </c>
      <c r="H12" s="19">
        <v>4.1497000371808299E-2</v>
      </c>
      <c r="I12" s="19">
        <v>2.9300053690566302E-2</v>
      </c>
      <c r="J12" s="19">
        <v>5.5367377751626201E-2</v>
      </c>
      <c r="K12" s="19">
        <v>6.5949495378387998E-2</v>
      </c>
      <c r="L12" s="19">
        <v>6.2339760018248598E-2</v>
      </c>
      <c r="M12" s="19"/>
      <c r="N12" s="19">
        <v>3.74829175495573E-2</v>
      </c>
      <c r="O12" s="19">
        <v>4.0470856206343601E-2</v>
      </c>
      <c r="P12" s="19">
        <v>3.8644389127197497E-2</v>
      </c>
      <c r="Q12" s="19">
        <v>9.6374649089124007E-2</v>
      </c>
      <c r="R12" s="19"/>
      <c r="S12" s="19" t="s">
        <v>222</v>
      </c>
      <c r="T12" s="19" t="s">
        <v>222</v>
      </c>
      <c r="U12" s="19" t="s">
        <v>222</v>
      </c>
      <c r="V12" s="19" t="s">
        <v>222</v>
      </c>
      <c r="W12" s="19">
        <v>5.3520465682386401E-2</v>
      </c>
      <c r="X12" s="19" t="s">
        <v>222</v>
      </c>
      <c r="Y12" s="19" t="s">
        <v>222</v>
      </c>
      <c r="Z12" s="19" t="s">
        <v>222</v>
      </c>
      <c r="AA12" s="19" t="s">
        <v>222</v>
      </c>
      <c r="AB12" s="19" t="s">
        <v>222</v>
      </c>
      <c r="AC12" s="19" t="s">
        <v>222</v>
      </c>
      <c r="AD12" s="19" t="s">
        <v>222</v>
      </c>
      <c r="AE12" s="19"/>
      <c r="AF12" s="19">
        <v>5.6560579723023398E-2</v>
      </c>
      <c r="AG12" s="19">
        <v>3.5668899476503001E-2</v>
      </c>
      <c r="AH12" s="19">
        <v>6.0000347339917499E-2</v>
      </c>
      <c r="AI12" s="19"/>
      <c r="AJ12" s="19">
        <v>3.65917827126086E-2</v>
      </c>
      <c r="AK12" s="19">
        <v>3.3009820902416602E-2</v>
      </c>
      <c r="AL12" s="19">
        <v>9.4641282266601096E-2</v>
      </c>
      <c r="AM12" s="19"/>
      <c r="AN12" s="19">
        <v>4.9647303601314703E-2</v>
      </c>
      <c r="AO12" s="19">
        <v>7.6167495040199401E-2</v>
      </c>
      <c r="AP12" s="19">
        <v>5.22442122321524E-2</v>
      </c>
      <c r="AQ12" s="19">
        <v>1.5035745402268499E-2</v>
      </c>
      <c r="AR12" s="19">
        <v>0.102060872592016</v>
      </c>
      <c r="AS12" s="19"/>
      <c r="AT12" s="19">
        <v>5.1870565936938499E-2</v>
      </c>
      <c r="AU12" s="19">
        <v>5.3605444184550599E-2</v>
      </c>
      <c r="AV12" s="19"/>
      <c r="AW12" s="19">
        <v>5.6503983139749199E-2</v>
      </c>
      <c r="AX12" s="19">
        <v>5.1298440978723603E-2</v>
      </c>
      <c r="AY12" s="19">
        <v>5.0764079045322902E-2</v>
      </c>
    </row>
    <row r="13" spans="2:51">
      <c r="B13" t="s">
        <v>26</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618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705</v>
      </c>
      <c r="D7" s="10">
        <v>315</v>
      </c>
      <c r="E7" s="10">
        <v>387</v>
      </c>
      <c r="F7" s="10"/>
      <c r="G7" s="10">
        <v>72</v>
      </c>
      <c r="H7" s="10">
        <v>107</v>
      </c>
      <c r="I7" s="10">
        <v>105</v>
      </c>
      <c r="J7" s="10">
        <v>122</v>
      </c>
      <c r="K7" s="10">
        <v>130</v>
      </c>
      <c r="L7" s="10">
        <v>169</v>
      </c>
      <c r="M7" s="10"/>
      <c r="N7" s="10">
        <v>189</v>
      </c>
      <c r="O7" s="10">
        <v>200</v>
      </c>
      <c r="P7" s="10">
        <v>140</v>
      </c>
      <c r="Q7" s="10">
        <v>169</v>
      </c>
      <c r="R7" s="10"/>
      <c r="S7" s="10" t="s">
        <v>684</v>
      </c>
      <c r="T7" s="10" t="s">
        <v>684</v>
      </c>
      <c r="U7" s="10" t="s">
        <v>684</v>
      </c>
      <c r="V7" s="10" t="s">
        <v>684</v>
      </c>
      <c r="W7" s="10" t="s">
        <v>684</v>
      </c>
      <c r="X7" s="10">
        <v>705</v>
      </c>
      <c r="Y7" s="10" t="s">
        <v>684</v>
      </c>
      <c r="Z7" s="10" t="s">
        <v>684</v>
      </c>
      <c r="AA7" s="10" t="s">
        <v>684</v>
      </c>
      <c r="AB7" s="10" t="s">
        <v>684</v>
      </c>
      <c r="AC7" s="10" t="s">
        <v>684</v>
      </c>
      <c r="AD7" s="10" t="s">
        <v>684</v>
      </c>
      <c r="AE7" s="10"/>
      <c r="AF7" s="10">
        <v>325</v>
      </c>
      <c r="AG7" s="10">
        <v>267</v>
      </c>
      <c r="AH7" s="10">
        <v>70</v>
      </c>
      <c r="AI7" s="10"/>
      <c r="AJ7" s="10">
        <v>161</v>
      </c>
      <c r="AK7" s="10">
        <v>253</v>
      </c>
      <c r="AL7" s="10">
        <v>42</v>
      </c>
      <c r="AM7" s="10"/>
      <c r="AN7" s="10">
        <v>155</v>
      </c>
      <c r="AO7" s="10">
        <v>136</v>
      </c>
      <c r="AP7" s="10">
        <v>158</v>
      </c>
      <c r="AQ7" s="10">
        <v>68</v>
      </c>
      <c r="AR7" s="10">
        <v>7</v>
      </c>
      <c r="AS7" s="10"/>
      <c r="AT7" s="10">
        <v>614</v>
      </c>
      <c r="AU7" s="10">
        <v>90</v>
      </c>
      <c r="AV7" s="10"/>
      <c r="AW7" s="10">
        <v>305</v>
      </c>
      <c r="AX7" s="10">
        <v>83</v>
      </c>
      <c r="AY7" s="10">
        <v>317</v>
      </c>
    </row>
    <row r="8" spans="2:51" ht="30" customHeight="1">
      <c r="B8" s="11" t="s">
        <v>112</v>
      </c>
      <c r="C8" s="11">
        <v>753</v>
      </c>
      <c r="D8" s="11">
        <v>346</v>
      </c>
      <c r="E8" s="11">
        <v>404</v>
      </c>
      <c r="F8" s="11"/>
      <c r="G8" s="11">
        <v>88</v>
      </c>
      <c r="H8" s="11">
        <v>141</v>
      </c>
      <c r="I8" s="11">
        <v>123</v>
      </c>
      <c r="J8" s="11">
        <v>129</v>
      </c>
      <c r="K8" s="11">
        <v>113</v>
      </c>
      <c r="L8" s="11">
        <v>160</v>
      </c>
      <c r="M8" s="11"/>
      <c r="N8" s="11">
        <v>179</v>
      </c>
      <c r="O8" s="11">
        <v>195</v>
      </c>
      <c r="P8" s="11">
        <v>177</v>
      </c>
      <c r="Q8" s="11">
        <v>193</v>
      </c>
      <c r="R8" s="11"/>
      <c r="S8" s="11" t="s">
        <v>684</v>
      </c>
      <c r="T8" s="11" t="s">
        <v>684</v>
      </c>
      <c r="U8" s="11" t="s">
        <v>684</v>
      </c>
      <c r="V8" s="11" t="s">
        <v>684</v>
      </c>
      <c r="W8" s="11" t="s">
        <v>684</v>
      </c>
      <c r="X8" s="11">
        <v>753</v>
      </c>
      <c r="Y8" s="11" t="s">
        <v>684</v>
      </c>
      <c r="Z8" s="11" t="s">
        <v>684</v>
      </c>
      <c r="AA8" s="11" t="s">
        <v>684</v>
      </c>
      <c r="AB8" s="11" t="s">
        <v>684</v>
      </c>
      <c r="AC8" s="11" t="s">
        <v>684</v>
      </c>
      <c r="AD8" s="11" t="s">
        <v>684</v>
      </c>
      <c r="AE8" s="11"/>
      <c r="AF8" s="11">
        <v>341</v>
      </c>
      <c r="AG8" s="11">
        <v>279</v>
      </c>
      <c r="AH8" s="11">
        <v>80</v>
      </c>
      <c r="AI8" s="11"/>
      <c r="AJ8" s="11">
        <v>163</v>
      </c>
      <c r="AK8" s="11">
        <v>276</v>
      </c>
      <c r="AL8" s="11">
        <v>45</v>
      </c>
      <c r="AM8" s="11"/>
      <c r="AN8" s="11">
        <v>169</v>
      </c>
      <c r="AO8" s="11">
        <v>151</v>
      </c>
      <c r="AP8" s="11">
        <v>167</v>
      </c>
      <c r="AQ8" s="11">
        <v>71</v>
      </c>
      <c r="AR8" s="11">
        <v>7</v>
      </c>
      <c r="AS8" s="11"/>
      <c r="AT8" s="11">
        <v>646</v>
      </c>
      <c r="AU8" s="11">
        <v>106</v>
      </c>
      <c r="AV8" s="11"/>
      <c r="AW8" s="11">
        <v>311</v>
      </c>
      <c r="AX8" s="11">
        <v>92</v>
      </c>
      <c r="AY8" s="11">
        <v>349</v>
      </c>
    </row>
    <row r="9" spans="2:51">
      <c r="B9" s="18" t="s">
        <v>610</v>
      </c>
      <c r="C9" s="17">
        <v>0.15008509376125101</v>
      </c>
      <c r="D9" s="17">
        <v>0.161642047293268</v>
      </c>
      <c r="E9" s="17">
        <v>0.14134753282635801</v>
      </c>
      <c r="F9" s="17"/>
      <c r="G9" s="17">
        <v>0.115683438418101</v>
      </c>
      <c r="H9" s="17">
        <v>0.132228783528924</v>
      </c>
      <c r="I9" s="17">
        <v>0.18795661972920499</v>
      </c>
      <c r="J9" s="17">
        <v>0.15851033451563001</v>
      </c>
      <c r="K9" s="17">
        <v>0.16944184380635199</v>
      </c>
      <c r="L9" s="17">
        <v>0.135253210604805</v>
      </c>
      <c r="M9" s="17"/>
      <c r="N9" s="17">
        <v>0.20771898276957501</v>
      </c>
      <c r="O9" s="17">
        <v>0.11540913625714</v>
      </c>
      <c r="P9" s="17">
        <v>0.150193497587126</v>
      </c>
      <c r="Q9" s="17">
        <v>0.13207857985468199</v>
      </c>
      <c r="R9" s="17"/>
      <c r="S9" s="17" t="s">
        <v>222</v>
      </c>
      <c r="T9" s="17" t="s">
        <v>222</v>
      </c>
      <c r="U9" s="17" t="s">
        <v>222</v>
      </c>
      <c r="V9" s="17" t="s">
        <v>222</v>
      </c>
      <c r="W9" s="17" t="s">
        <v>222</v>
      </c>
      <c r="X9" s="17">
        <v>0.15008509376125101</v>
      </c>
      <c r="Y9" s="17" t="s">
        <v>222</v>
      </c>
      <c r="Z9" s="17" t="s">
        <v>222</v>
      </c>
      <c r="AA9" s="17" t="s">
        <v>222</v>
      </c>
      <c r="AB9" s="17" t="s">
        <v>222</v>
      </c>
      <c r="AC9" s="17" t="s">
        <v>222</v>
      </c>
      <c r="AD9" s="17" t="s">
        <v>222</v>
      </c>
      <c r="AE9" s="17"/>
      <c r="AF9" s="17">
        <v>0.17711682695330599</v>
      </c>
      <c r="AG9" s="17">
        <v>0.13214743581802699</v>
      </c>
      <c r="AH9" s="17">
        <v>0.125599636370365</v>
      </c>
      <c r="AI9" s="17"/>
      <c r="AJ9" s="17">
        <v>0.20407197159629201</v>
      </c>
      <c r="AK9" s="17">
        <v>0.16458956346471401</v>
      </c>
      <c r="AL9" s="17">
        <v>0.21262166915651701</v>
      </c>
      <c r="AM9" s="17"/>
      <c r="AN9" s="17">
        <v>9.9099006935418593E-2</v>
      </c>
      <c r="AO9" s="17">
        <v>0.153016151951266</v>
      </c>
      <c r="AP9" s="17">
        <v>0.13921589314510599</v>
      </c>
      <c r="AQ9" s="17">
        <v>0.212277164401038</v>
      </c>
      <c r="AR9" s="17">
        <v>0.36806018299896398</v>
      </c>
      <c r="AS9" s="17"/>
      <c r="AT9" s="17">
        <v>0.13976909544673</v>
      </c>
      <c r="AU9" s="17">
        <v>0.214771489294283</v>
      </c>
      <c r="AV9" s="17"/>
      <c r="AW9" s="17">
        <v>0.17395323529795501</v>
      </c>
      <c r="AX9" s="17">
        <v>0.14895497935169699</v>
      </c>
      <c r="AY9" s="17">
        <v>0.129096341934367</v>
      </c>
    </row>
    <row r="10" spans="2:51" ht="30">
      <c r="B10" s="18" t="s">
        <v>611</v>
      </c>
      <c r="C10" s="17">
        <v>0.52630013730860503</v>
      </c>
      <c r="D10" s="17">
        <v>0.51326399845896797</v>
      </c>
      <c r="E10" s="17">
        <v>0.53637754892235301</v>
      </c>
      <c r="F10" s="17"/>
      <c r="G10" s="17">
        <v>0.52602076197949399</v>
      </c>
      <c r="H10" s="17">
        <v>0.53350963050959399</v>
      </c>
      <c r="I10" s="17">
        <v>0.48518688162089002</v>
      </c>
      <c r="J10" s="17">
        <v>0.48313414994334902</v>
      </c>
      <c r="K10" s="17">
        <v>0.51724406319733296</v>
      </c>
      <c r="L10" s="17">
        <v>0.59296873020657304</v>
      </c>
      <c r="M10" s="17"/>
      <c r="N10" s="17">
        <v>0.52381572223655604</v>
      </c>
      <c r="O10" s="17">
        <v>0.50423599828477805</v>
      </c>
      <c r="P10" s="17">
        <v>0.55212289188362096</v>
      </c>
      <c r="Q10" s="17">
        <v>0.51958601627464196</v>
      </c>
      <c r="R10" s="17"/>
      <c r="S10" s="17" t="s">
        <v>222</v>
      </c>
      <c r="T10" s="17" t="s">
        <v>222</v>
      </c>
      <c r="U10" s="17" t="s">
        <v>222</v>
      </c>
      <c r="V10" s="17" t="s">
        <v>222</v>
      </c>
      <c r="W10" s="17" t="s">
        <v>222</v>
      </c>
      <c r="X10" s="17">
        <v>0.52630013730860503</v>
      </c>
      <c r="Y10" s="17" t="s">
        <v>222</v>
      </c>
      <c r="Z10" s="17" t="s">
        <v>222</v>
      </c>
      <c r="AA10" s="17" t="s">
        <v>222</v>
      </c>
      <c r="AB10" s="17" t="s">
        <v>222</v>
      </c>
      <c r="AC10" s="17" t="s">
        <v>222</v>
      </c>
      <c r="AD10" s="17" t="s">
        <v>222</v>
      </c>
      <c r="AE10" s="17"/>
      <c r="AF10" s="17">
        <v>0.47962703345859098</v>
      </c>
      <c r="AG10" s="17">
        <v>0.59088291192196796</v>
      </c>
      <c r="AH10" s="17">
        <v>0.50075865752257598</v>
      </c>
      <c r="AI10" s="17"/>
      <c r="AJ10" s="17">
        <v>0.57270882604386097</v>
      </c>
      <c r="AK10" s="17">
        <v>0.52739781851030498</v>
      </c>
      <c r="AL10" s="17">
        <v>0.49978023839924501</v>
      </c>
      <c r="AM10" s="17"/>
      <c r="AN10" s="17">
        <v>0.55598674566182205</v>
      </c>
      <c r="AO10" s="17">
        <v>0.52963222561603496</v>
      </c>
      <c r="AP10" s="17">
        <v>0.50845969874583097</v>
      </c>
      <c r="AQ10" s="17">
        <v>0.59856253432685302</v>
      </c>
      <c r="AR10" s="17">
        <v>0.37000245352301497</v>
      </c>
      <c r="AS10" s="17"/>
      <c r="AT10" s="17">
        <v>0.53194283006111298</v>
      </c>
      <c r="AU10" s="17">
        <v>0.48635260173926198</v>
      </c>
      <c r="AV10" s="17"/>
      <c r="AW10" s="17">
        <v>0.517347945802757</v>
      </c>
      <c r="AX10" s="17">
        <v>0.61139644916101699</v>
      </c>
      <c r="AY10" s="17">
        <v>0.51177839127996505</v>
      </c>
    </row>
    <row r="11" spans="2:51">
      <c r="B11" s="18" t="s">
        <v>612</v>
      </c>
      <c r="C11" s="17">
        <v>0.27534786874331801</v>
      </c>
      <c r="D11" s="17">
        <v>0.26649501599050601</v>
      </c>
      <c r="E11" s="17">
        <v>0.28247736641735099</v>
      </c>
      <c r="F11" s="17"/>
      <c r="G11" s="17">
        <v>0.288275936125929</v>
      </c>
      <c r="H11" s="17">
        <v>0.29179123736434898</v>
      </c>
      <c r="I11" s="17">
        <v>0.238836104294261</v>
      </c>
      <c r="J11" s="17">
        <v>0.32530162824638098</v>
      </c>
      <c r="K11" s="17">
        <v>0.26419524220638502</v>
      </c>
      <c r="L11" s="17">
        <v>0.249261611891406</v>
      </c>
      <c r="M11" s="17"/>
      <c r="N11" s="17">
        <v>0.23819685351678699</v>
      </c>
      <c r="O11" s="17">
        <v>0.31755188470388501</v>
      </c>
      <c r="P11" s="17">
        <v>0.27733292863575498</v>
      </c>
      <c r="Q11" s="17">
        <v>0.27735429198379102</v>
      </c>
      <c r="R11" s="17"/>
      <c r="S11" s="17" t="s">
        <v>222</v>
      </c>
      <c r="T11" s="17" t="s">
        <v>222</v>
      </c>
      <c r="U11" s="17" t="s">
        <v>222</v>
      </c>
      <c r="V11" s="17" t="s">
        <v>222</v>
      </c>
      <c r="W11" s="17" t="s">
        <v>222</v>
      </c>
      <c r="X11" s="17">
        <v>0.27534786874331801</v>
      </c>
      <c r="Y11" s="17" t="s">
        <v>222</v>
      </c>
      <c r="Z11" s="17" t="s">
        <v>222</v>
      </c>
      <c r="AA11" s="17" t="s">
        <v>222</v>
      </c>
      <c r="AB11" s="17" t="s">
        <v>222</v>
      </c>
      <c r="AC11" s="17" t="s">
        <v>222</v>
      </c>
      <c r="AD11" s="17" t="s">
        <v>222</v>
      </c>
      <c r="AE11" s="17"/>
      <c r="AF11" s="17">
        <v>0.30771583842128097</v>
      </c>
      <c r="AG11" s="17">
        <v>0.23447821343716099</v>
      </c>
      <c r="AH11" s="17">
        <v>0.29998423528304902</v>
      </c>
      <c r="AI11" s="17"/>
      <c r="AJ11" s="17">
        <v>0.20465283043444699</v>
      </c>
      <c r="AK11" s="17">
        <v>0.24454506163294401</v>
      </c>
      <c r="AL11" s="17">
        <v>0.28759809244423901</v>
      </c>
      <c r="AM11" s="17"/>
      <c r="AN11" s="17">
        <v>0.28236351583743902</v>
      </c>
      <c r="AO11" s="17">
        <v>0.25701202061498102</v>
      </c>
      <c r="AP11" s="17">
        <v>0.30484523536393499</v>
      </c>
      <c r="AQ11" s="17">
        <v>0.189160301272109</v>
      </c>
      <c r="AR11" s="17">
        <v>0.26193736347802099</v>
      </c>
      <c r="AS11" s="17"/>
      <c r="AT11" s="17">
        <v>0.28256532021067399</v>
      </c>
      <c r="AU11" s="17">
        <v>0.234524783288943</v>
      </c>
      <c r="AV11" s="17"/>
      <c r="AW11" s="17">
        <v>0.26207848740205503</v>
      </c>
      <c r="AX11" s="17">
        <v>0.21928994834707599</v>
      </c>
      <c r="AY11" s="17">
        <v>0.30200870070964703</v>
      </c>
    </row>
    <row r="12" spans="2:51">
      <c r="B12" s="18" t="s">
        <v>613</v>
      </c>
      <c r="C12" s="19">
        <v>4.8266900186826098E-2</v>
      </c>
      <c r="D12" s="19">
        <v>5.85989382572569E-2</v>
      </c>
      <c r="E12" s="19">
        <v>3.9797551833938502E-2</v>
      </c>
      <c r="F12" s="19"/>
      <c r="G12" s="19">
        <v>7.0019863476476304E-2</v>
      </c>
      <c r="H12" s="19">
        <v>4.2470348597132501E-2</v>
      </c>
      <c r="I12" s="19">
        <v>8.8020394355644002E-2</v>
      </c>
      <c r="J12" s="19">
        <v>3.3053887294640399E-2</v>
      </c>
      <c r="K12" s="19">
        <v>4.9118850789930099E-2</v>
      </c>
      <c r="L12" s="19">
        <v>2.2516447297215799E-2</v>
      </c>
      <c r="M12" s="19"/>
      <c r="N12" s="19">
        <v>3.0268441477080899E-2</v>
      </c>
      <c r="O12" s="19">
        <v>6.2802980754196505E-2</v>
      </c>
      <c r="P12" s="19">
        <v>2.0350681893498E-2</v>
      </c>
      <c r="Q12" s="19">
        <v>7.0981111886885606E-2</v>
      </c>
      <c r="R12" s="19"/>
      <c r="S12" s="19" t="s">
        <v>222</v>
      </c>
      <c r="T12" s="19" t="s">
        <v>222</v>
      </c>
      <c r="U12" s="19" t="s">
        <v>222</v>
      </c>
      <c r="V12" s="19" t="s">
        <v>222</v>
      </c>
      <c r="W12" s="19" t="s">
        <v>222</v>
      </c>
      <c r="X12" s="19">
        <v>4.8266900186826098E-2</v>
      </c>
      <c r="Y12" s="19" t="s">
        <v>222</v>
      </c>
      <c r="Z12" s="19" t="s">
        <v>222</v>
      </c>
      <c r="AA12" s="19" t="s">
        <v>222</v>
      </c>
      <c r="AB12" s="19" t="s">
        <v>222</v>
      </c>
      <c r="AC12" s="19" t="s">
        <v>222</v>
      </c>
      <c r="AD12" s="19" t="s">
        <v>222</v>
      </c>
      <c r="AE12" s="19"/>
      <c r="AF12" s="19">
        <v>3.5540301166822101E-2</v>
      </c>
      <c r="AG12" s="19">
        <v>4.2491438822843702E-2</v>
      </c>
      <c r="AH12" s="19">
        <v>7.3657470824010293E-2</v>
      </c>
      <c r="AI12" s="19"/>
      <c r="AJ12" s="19">
        <v>1.85663719253998E-2</v>
      </c>
      <c r="AK12" s="19">
        <v>6.3467556392037702E-2</v>
      </c>
      <c r="AL12" s="19">
        <v>0</v>
      </c>
      <c r="AM12" s="19"/>
      <c r="AN12" s="19">
        <v>6.25507315653209E-2</v>
      </c>
      <c r="AO12" s="19">
        <v>6.03396018177184E-2</v>
      </c>
      <c r="AP12" s="19">
        <v>4.7479172745128098E-2</v>
      </c>
      <c r="AQ12" s="19">
        <v>0</v>
      </c>
      <c r="AR12" s="19">
        <v>0</v>
      </c>
      <c r="AS12" s="19"/>
      <c r="AT12" s="19">
        <v>4.57227542814828E-2</v>
      </c>
      <c r="AU12" s="19">
        <v>6.4351125677513096E-2</v>
      </c>
      <c r="AV12" s="19"/>
      <c r="AW12" s="19">
        <v>4.6620331497232902E-2</v>
      </c>
      <c r="AX12" s="19">
        <v>2.0358623140210402E-2</v>
      </c>
      <c r="AY12" s="19">
        <v>5.7116566076021703E-2</v>
      </c>
    </row>
    <row r="13" spans="2:51">
      <c r="B13" t="s">
        <v>27</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619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728</v>
      </c>
      <c r="D7" s="10">
        <v>337</v>
      </c>
      <c r="E7" s="10">
        <v>390</v>
      </c>
      <c r="F7" s="10"/>
      <c r="G7" s="10">
        <v>66</v>
      </c>
      <c r="H7" s="10">
        <v>83</v>
      </c>
      <c r="I7" s="10">
        <v>91</v>
      </c>
      <c r="J7" s="10">
        <v>111</v>
      </c>
      <c r="K7" s="10">
        <v>172</v>
      </c>
      <c r="L7" s="10">
        <v>205</v>
      </c>
      <c r="M7" s="10"/>
      <c r="N7" s="10">
        <v>183</v>
      </c>
      <c r="O7" s="10">
        <v>215</v>
      </c>
      <c r="P7" s="10">
        <v>154</v>
      </c>
      <c r="Q7" s="10">
        <v>170</v>
      </c>
      <c r="R7" s="10"/>
      <c r="S7" s="10" t="s">
        <v>684</v>
      </c>
      <c r="T7" s="10" t="s">
        <v>684</v>
      </c>
      <c r="U7" s="10" t="s">
        <v>684</v>
      </c>
      <c r="V7" s="10" t="s">
        <v>684</v>
      </c>
      <c r="W7" s="10" t="s">
        <v>684</v>
      </c>
      <c r="X7" s="10" t="s">
        <v>684</v>
      </c>
      <c r="Y7" s="10">
        <v>728</v>
      </c>
      <c r="Z7" s="10" t="s">
        <v>684</v>
      </c>
      <c r="AA7" s="10" t="s">
        <v>684</v>
      </c>
      <c r="AB7" s="10" t="s">
        <v>684</v>
      </c>
      <c r="AC7" s="10" t="s">
        <v>684</v>
      </c>
      <c r="AD7" s="10" t="s">
        <v>684</v>
      </c>
      <c r="AE7" s="10"/>
      <c r="AF7" s="10">
        <v>331</v>
      </c>
      <c r="AG7" s="10">
        <v>288</v>
      </c>
      <c r="AH7" s="10">
        <v>62</v>
      </c>
      <c r="AI7" s="10"/>
      <c r="AJ7" s="10">
        <v>181</v>
      </c>
      <c r="AK7" s="10">
        <v>234</v>
      </c>
      <c r="AL7" s="10">
        <v>49</v>
      </c>
      <c r="AM7" s="10"/>
      <c r="AN7" s="10">
        <v>168</v>
      </c>
      <c r="AO7" s="10">
        <v>120</v>
      </c>
      <c r="AP7" s="10">
        <v>156</v>
      </c>
      <c r="AQ7" s="10">
        <v>68</v>
      </c>
      <c r="AR7" s="10">
        <v>7</v>
      </c>
      <c r="AS7" s="10"/>
      <c r="AT7" s="10">
        <v>677</v>
      </c>
      <c r="AU7" s="10">
        <v>49</v>
      </c>
      <c r="AV7" s="10"/>
      <c r="AW7" s="10">
        <v>327</v>
      </c>
      <c r="AX7" s="10">
        <v>83</v>
      </c>
      <c r="AY7" s="10">
        <v>318</v>
      </c>
    </row>
    <row r="8" spans="2:51" ht="30" customHeight="1">
      <c r="B8" s="11" t="s">
        <v>112</v>
      </c>
      <c r="C8" s="11">
        <v>693</v>
      </c>
      <c r="D8" s="11">
        <v>329</v>
      </c>
      <c r="E8" s="11">
        <v>363</v>
      </c>
      <c r="F8" s="11"/>
      <c r="G8" s="11">
        <v>74</v>
      </c>
      <c r="H8" s="11">
        <v>97</v>
      </c>
      <c r="I8" s="11">
        <v>99</v>
      </c>
      <c r="J8" s="11">
        <v>106</v>
      </c>
      <c r="K8" s="11">
        <v>138</v>
      </c>
      <c r="L8" s="11">
        <v>179</v>
      </c>
      <c r="M8" s="11"/>
      <c r="N8" s="11">
        <v>157</v>
      </c>
      <c r="O8" s="11">
        <v>187</v>
      </c>
      <c r="P8" s="11">
        <v>170</v>
      </c>
      <c r="Q8" s="11">
        <v>173</v>
      </c>
      <c r="R8" s="11"/>
      <c r="S8" s="11" t="s">
        <v>684</v>
      </c>
      <c r="T8" s="11" t="s">
        <v>684</v>
      </c>
      <c r="U8" s="11" t="s">
        <v>684</v>
      </c>
      <c r="V8" s="11" t="s">
        <v>684</v>
      </c>
      <c r="W8" s="11" t="s">
        <v>684</v>
      </c>
      <c r="X8" s="11" t="s">
        <v>684</v>
      </c>
      <c r="Y8" s="11">
        <v>693</v>
      </c>
      <c r="Z8" s="11" t="s">
        <v>684</v>
      </c>
      <c r="AA8" s="11" t="s">
        <v>684</v>
      </c>
      <c r="AB8" s="11" t="s">
        <v>684</v>
      </c>
      <c r="AC8" s="11" t="s">
        <v>684</v>
      </c>
      <c r="AD8" s="11" t="s">
        <v>684</v>
      </c>
      <c r="AE8" s="11"/>
      <c r="AF8" s="11">
        <v>306</v>
      </c>
      <c r="AG8" s="11">
        <v>268</v>
      </c>
      <c r="AH8" s="11">
        <v>68</v>
      </c>
      <c r="AI8" s="11"/>
      <c r="AJ8" s="11">
        <v>164</v>
      </c>
      <c r="AK8" s="11">
        <v>232</v>
      </c>
      <c r="AL8" s="11">
        <v>45</v>
      </c>
      <c r="AM8" s="11"/>
      <c r="AN8" s="11">
        <v>159</v>
      </c>
      <c r="AO8" s="11">
        <v>122</v>
      </c>
      <c r="AP8" s="11">
        <v>144</v>
      </c>
      <c r="AQ8" s="11">
        <v>66</v>
      </c>
      <c r="AR8" s="11">
        <v>6</v>
      </c>
      <c r="AS8" s="11"/>
      <c r="AT8" s="11">
        <v>639</v>
      </c>
      <c r="AU8" s="11">
        <v>52</v>
      </c>
      <c r="AV8" s="11"/>
      <c r="AW8" s="11">
        <v>298</v>
      </c>
      <c r="AX8" s="11">
        <v>84</v>
      </c>
      <c r="AY8" s="11">
        <v>310</v>
      </c>
    </row>
    <row r="9" spans="2:51">
      <c r="B9" s="18" t="s">
        <v>610</v>
      </c>
      <c r="C9" s="17">
        <v>0.17142102174582599</v>
      </c>
      <c r="D9" s="17">
        <v>0.210594911826223</v>
      </c>
      <c r="E9" s="17">
        <v>0.13630933061235401</v>
      </c>
      <c r="F9" s="17"/>
      <c r="G9" s="17">
        <v>0.16895771832970299</v>
      </c>
      <c r="H9" s="17">
        <v>0.202366540653552</v>
      </c>
      <c r="I9" s="17">
        <v>0.23392356371245601</v>
      </c>
      <c r="J9" s="17">
        <v>0.17465819691476001</v>
      </c>
      <c r="K9" s="17">
        <v>0.12781046379466501</v>
      </c>
      <c r="L9" s="17">
        <v>0.153027167901193</v>
      </c>
      <c r="M9" s="17"/>
      <c r="N9" s="17">
        <v>0.18562660639744299</v>
      </c>
      <c r="O9" s="17">
        <v>0.17517409457042599</v>
      </c>
      <c r="P9" s="17">
        <v>0.196847914627552</v>
      </c>
      <c r="Q9" s="17">
        <v>0.13441600670724199</v>
      </c>
      <c r="R9" s="17"/>
      <c r="S9" s="17" t="s">
        <v>222</v>
      </c>
      <c r="T9" s="17" t="s">
        <v>222</v>
      </c>
      <c r="U9" s="17" t="s">
        <v>222</v>
      </c>
      <c r="V9" s="17" t="s">
        <v>222</v>
      </c>
      <c r="W9" s="17" t="s">
        <v>222</v>
      </c>
      <c r="X9" s="17" t="s">
        <v>222</v>
      </c>
      <c r="Y9" s="17">
        <v>0.17142102174582599</v>
      </c>
      <c r="Z9" s="17" t="s">
        <v>222</v>
      </c>
      <c r="AA9" s="17" t="s">
        <v>222</v>
      </c>
      <c r="AB9" s="17" t="s">
        <v>222</v>
      </c>
      <c r="AC9" s="17" t="s">
        <v>222</v>
      </c>
      <c r="AD9" s="17" t="s">
        <v>222</v>
      </c>
      <c r="AE9" s="17"/>
      <c r="AF9" s="17">
        <v>0.14027085281868401</v>
      </c>
      <c r="AG9" s="17">
        <v>0.20594514453386301</v>
      </c>
      <c r="AH9" s="17">
        <v>0.19384315634553001</v>
      </c>
      <c r="AI9" s="17"/>
      <c r="AJ9" s="17">
        <v>0.22669798529572599</v>
      </c>
      <c r="AK9" s="17">
        <v>0.177666238881451</v>
      </c>
      <c r="AL9" s="17">
        <v>0.20091101929897501</v>
      </c>
      <c r="AM9" s="17"/>
      <c r="AN9" s="17">
        <v>0.13949544485997001</v>
      </c>
      <c r="AO9" s="17">
        <v>0.183249558769669</v>
      </c>
      <c r="AP9" s="17">
        <v>0.169313342502693</v>
      </c>
      <c r="AQ9" s="17">
        <v>0.22853990104454899</v>
      </c>
      <c r="AR9" s="17">
        <v>0.20061366636116401</v>
      </c>
      <c r="AS9" s="17"/>
      <c r="AT9" s="17">
        <v>0.15828387045040401</v>
      </c>
      <c r="AU9" s="17">
        <v>0.337921938978956</v>
      </c>
      <c r="AV9" s="17"/>
      <c r="AW9" s="17">
        <v>0.16734867328087399</v>
      </c>
      <c r="AX9" s="17">
        <v>0.30185652186728501</v>
      </c>
      <c r="AY9" s="17">
        <v>0.13998160904270601</v>
      </c>
    </row>
    <row r="10" spans="2:51" ht="30">
      <c r="B10" s="18" t="s">
        <v>611</v>
      </c>
      <c r="C10" s="17">
        <v>0.53443111687260003</v>
      </c>
      <c r="D10" s="17">
        <v>0.49700298047200803</v>
      </c>
      <c r="E10" s="17">
        <v>0.56722491836483702</v>
      </c>
      <c r="F10" s="17"/>
      <c r="G10" s="17">
        <v>0.52757706983742003</v>
      </c>
      <c r="H10" s="17">
        <v>0.56920210606064203</v>
      </c>
      <c r="I10" s="17">
        <v>0.56945204130456895</v>
      </c>
      <c r="J10" s="17">
        <v>0.49996271395216901</v>
      </c>
      <c r="K10" s="17">
        <v>0.54087002341854895</v>
      </c>
      <c r="L10" s="17">
        <v>0.51468728775818795</v>
      </c>
      <c r="M10" s="17"/>
      <c r="N10" s="17">
        <v>0.57077889899845402</v>
      </c>
      <c r="O10" s="17">
        <v>0.52362620759926803</v>
      </c>
      <c r="P10" s="17">
        <v>0.51497013802557501</v>
      </c>
      <c r="Q10" s="17">
        <v>0.52788892575088697</v>
      </c>
      <c r="R10" s="17"/>
      <c r="S10" s="17" t="s">
        <v>222</v>
      </c>
      <c r="T10" s="17" t="s">
        <v>222</v>
      </c>
      <c r="U10" s="17" t="s">
        <v>222</v>
      </c>
      <c r="V10" s="17" t="s">
        <v>222</v>
      </c>
      <c r="W10" s="17" t="s">
        <v>222</v>
      </c>
      <c r="X10" s="17" t="s">
        <v>222</v>
      </c>
      <c r="Y10" s="17">
        <v>0.53443111687260003</v>
      </c>
      <c r="Z10" s="17" t="s">
        <v>222</v>
      </c>
      <c r="AA10" s="17" t="s">
        <v>222</v>
      </c>
      <c r="AB10" s="17" t="s">
        <v>222</v>
      </c>
      <c r="AC10" s="17" t="s">
        <v>222</v>
      </c>
      <c r="AD10" s="17" t="s">
        <v>222</v>
      </c>
      <c r="AE10" s="17"/>
      <c r="AF10" s="17">
        <v>0.53388107201238</v>
      </c>
      <c r="AG10" s="17">
        <v>0.53812605315726303</v>
      </c>
      <c r="AH10" s="17">
        <v>0.56193224890855498</v>
      </c>
      <c r="AI10" s="17"/>
      <c r="AJ10" s="17">
        <v>0.52341644021283096</v>
      </c>
      <c r="AK10" s="17">
        <v>0.55132349149419702</v>
      </c>
      <c r="AL10" s="17">
        <v>0.48357321982267398</v>
      </c>
      <c r="AM10" s="17"/>
      <c r="AN10" s="17">
        <v>0.499941970644881</v>
      </c>
      <c r="AO10" s="17">
        <v>0.543951213498579</v>
      </c>
      <c r="AP10" s="17">
        <v>0.58177337888285896</v>
      </c>
      <c r="AQ10" s="17">
        <v>0.57819474500636203</v>
      </c>
      <c r="AR10" s="17">
        <v>0.66586796067498699</v>
      </c>
      <c r="AS10" s="17"/>
      <c r="AT10" s="17">
        <v>0.54324733254683299</v>
      </c>
      <c r="AU10" s="17">
        <v>0.43116179839146801</v>
      </c>
      <c r="AV10" s="17"/>
      <c r="AW10" s="17">
        <v>0.57994488638875397</v>
      </c>
      <c r="AX10" s="17">
        <v>0.47812368800925797</v>
      </c>
      <c r="AY10" s="17">
        <v>0.50593654768937202</v>
      </c>
    </row>
    <row r="11" spans="2:51">
      <c r="B11" s="18" t="s">
        <v>612</v>
      </c>
      <c r="C11" s="17">
        <v>0.24546495031243101</v>
      </c>
      <c r="D11" s="17">
        <v>0.24443033688597901</v>
      </c>
      <c r="E11" s="17">
        <v>0.247016179193351</v>
      </c>
      <c r="F11" s="17"/>
      <c r="G11" s="17">
        <v>0.303465211832878</v>
      </c>
      <c r="H11" s="17">
        <v>0.16227220006985399</v>
      </c>
      <c r="I11" s="17">
        <v>0.12755432908127101</v>
      </c>
      <c r="J11" s="17">
        <v>0.27880530110215002</v>
      </c>
      <c r="K11" s="17">
        <v>0.26528446785127002</v>
      </c>
      <c r="L11" s="17">
        <v>0.296253197860393</v>
      </c>
      <c r="M11" s="17"/>
      <c r="N11" s="17">
        <v>0.189482384657464</v>
      </c>
      <c r="O11" s="17">
        <v>0.239741239083437</v>
      </c>
      <c r="P11" s="17">
        <v>0.26042828919100303</v>
      </c>
      <c r="Q11" s="17">
        <v>0.28577124414886601</v>
      </c>
      <c r="R11" s="17"/>
      <c r="S11" s="17" t="s">
        <v>222</v>
      </c>
      <c r="T11" s="17" t="s">
        <v>222</v>
      </c>
      <c r="U11" s="17" t="s">
        <v>222</v>
      </c>
      <c r="V11" s="17" t="s">
        <v>222</v>
      </c>
      <c r="W11" s="17" t="s">
        <v>222</v>
      </c>
      <c r="X11" s="17" t="s">
        <v>222</v>
      </c>
      <c r="Y11" s="17">
        <v>0.24546495031243101</v>
      </c>
      <c r="Z11" s="17" t="s">
        <v>222</v>
      </c>
      <c r="AA11" s="17" t="s">
        <v>222</v>
      </c>
      <c r="AB11" s="17" t="s">
        <v>222</v>
      </c>
      <c r="AC11" s="17" t="s">
        <v>222</v>
      </c>
      <c r="AD11" s="17" t="s">
        <v>222</v>
      </c>
      <c r="AE11" s="17"/>
      <c r="AF11" s="17">
        <v>0.25892435260413899</v>
      </c>
      <c r="AG11" s="17">
        <v>0.216174034462152</v>
      </c>
      <c r="AH11" s="17">
        <v>0.21927329840426299</v>
      </c>
      <c r="AI11" s="17"/>
      <c r="AJ11" s="17">
        <v>0.212009278637006</v>
      </c>
      <c r="AK11" s="17">
        <v>0.23675934120648801</v>
      </c>
      <c r="AL11" s="17">
        <v>0.243712589373551</v>
      </c>
      <c r="AM11" s="17"/>
      <c r="AN11" s="17">
        <v>0.293112375148947</v>
      </c>
      <c r="AO11" s="17">
        <v>0.22770990802274399</v>
      </c>
      <c r="AP11" s="17">
        <v>0.199470313031376</v>
      </c>
      <c r="AQ11" s="17">
        <v>0.16360530283774199</v>
      </c>
      <c r="AR11" s="17">
        <v>0</v>
      </c>
      <c r="AS11" s="17"/>
      <c r="AT11" s="17">
        <v>0.24858974950250801</v>
      </c>
      <c r="AU11" s="17">
        <v>0.195079680575586</v>
      </c>
      <c r="AV11" s="17"/>
      <c r="AW11" s="17">
        <v>0.203243329827833</v>
      </c>
      <c r="AX11" s="17">
        <v>0.176199062953561</v>
      </c>
      <c r="AY11" s="17">
        <v>0.30483111672350599</v>
      </c>
    </row>
    <row r="12" spans="2:51">
      <c r="B12" s="18" t="s">
        <v>613</v>
      </c>
      <c r="C12" s="19">
        <v>4.8682911069143797E-2</v>
      </c>
      <c r="D12" s="19">
        <v>4.7971770815789599E-2</v>
      </c>
      <c r="E12" s="19">
        <v>4.9449571829457799E-2</v>
      </c>
      <c r="F12" s="19"/>
      <c r="G12" s="19">
        <v>0</v>
      </c>
      <c r="H12" s="19">
        <v>6.6159153215952102E-2</v>
      </c>
      <c r="I12" s="19">
        <v>6.9070065901704003E-2</v>
      </c>
      <c r="J12" s="19">
        <v>4.6573788030921701E-2</v>
      </c>
      <c r="K12" s="19">
        <v>6.6035044935516402E-2</v>
      </c>
      <c r="L12" s="19">
        <v>3.6032346480226699E-2</v>
      </c>
      <c r="M12" s="19"/>
      <c r="N12" s="19">
        <v>5.4112109946639501E-2</v>
      </c>
      <c r="O12" s="19">
        <v>6.1458458746868699E-2</v>
      </c>
      <c r="P12" s="19">
        <v>2.7753658155869401E-2</v>
      </c>
      <c r="Q12" s="19">
        <v>5.1923823393004997E-2</v>
      </c>
      <c r="R12" s="19"/>
      <c r="S12" s="19" t="s">
        <v>222</v>
      </c>
      <c r="T12" s="19" t="s">
        <v>222</v>
      </c>
      <c r="U12" s="19" t="s">
        <v>222</v>
      </c>
      <c r="V12" s="19" t="s">
        <v>222</v>
      </c>
      <c r="W12" s="19" t="s">
        <v>222</v>
      </c>
      <c r="X12" s="19" t="s">
        <v>222</v>
      </c>
      <c r="Y12" s="19">
        <v>4.8682911069143797E-2</v>
      </c>
      <c r="Z12" s="19" t="s">
        <v>222</v>
      </c>
      <c r="AA12" s="19" t="s">
        <v>222</v>
      </c>
      <c r="AB12" s="19" t="s">
        <v>222</v>
      </c>
      <c r="AC12" s="19" t="s">
        <v>222</v>
      </c>
      <c r="AD12" s="19" t="s">
        <v>222</v>
      </c>
      <c r="AE12" s="19"/>
      <c r="AF12" s="19">
        <v>6.6923722564796395E-2</v>
      </c>
      <c r="AG12" s="19">
        <v>3.9754767846722001E-2</v>
      </c>
      <c r="AH12" s="19">
        <v>2.49512963416527E-2</v>
      </c>
      <c r="AI12" s="19"/>
      <c r="AJ12" s="19">
        <v>3.7876295854437303E-2</v>
      </c>
      <c r="AK12" s="19">
        <v>3.4250928417863799E-2</v>
      </c>
      <c r="AL12" s="19">
        <v>7.1803171504799507E-2</v>
      </c>
      <c r="AM12" s="19"/>
      <c r="AN12" s="19">
        <v>6.7450209346202203E-2</v>
      </c>
      <c r="AO12" s="19">
        <v>4.5089319709008001E-2</v>
      </c>
      <c r="AP12" s="19">
        <v>4.9442965583073303E-2</v>
      </c>
      <c r="AQ12" s="19">
        <v>2.96600511113468E-2</v>
      </c>
      <c r="AR12" s="19">
        <v>0.133518372963848</v>
      </c>
      <c r="AS12" s="19"/>
      <c r="AT12" s="19">
        <v>4.9879047500255E-2</v>
      </c>
      <c r="AU12" s="19">
        <v>3.5836582053989902E-2</v>
      </c>
      <c r="AV12" s="19"/>
      <c r="AW12" s="19">
        <v>4.9463110502538099E-2</v>
      </c>
      <c r="AX12" s="19">
        <v>4.3820727169895601E-2</v>
      </c>
      <c r="AY12" s="19">
        <v>4.9250726544415403E-2</v>
      </c>
    </row>
    <row r="13" spans="2:51">
      <c r="B13" t="s">
        <v>29</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620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384</v>
      </c>
      <c r="D7" s="10">
        <v>196</v>
      </c>
      <c r="E7" s="10">
        <v>187</v>
      </c>
      <c r="F7" s="10"/>
      <c r="G7" s="10">
        <v>32</v>
      </c>
      <c r="H7" s="10">
        <v>55</v>
      </c>
      <c r="I7" s="10">
        <v>52</v>
      </c>
      <c r="J7" s="10">
        <v>65</v>
      </c>
      <c r="K7" s="10">
        <v>79</v>
      </c>
      <c r="L7" s="10">
        <v>101</v>
      </c>
      <c r="M7" s="10"/>
      <c r="N7" s="10">
        <v>107</v>
      </c>
      <c r="O7" s="10">
        <v>100</v>
      </c>
      <c r="P7" s="10">
        <v>83</v>
      </c>
      <c r="Q7" s="10">
        <v>93</v>
      </c>
      <c r="R7" s="10"/>
      <c r="S7" s="10" t="s">
        <v>684</v>
      </c>
      <c r="T7" s="10" t="s">
        <v>684</v>
      </c>
      <c r="U7" s="10" t="s">
        <v>684</v>
      </c>
      <c r="V7" s="10" t="s">
        <v>684</v>
      </c>
      <c r="W7" s="10" t="s">
        <v>684</v>
      </c>
      <c r="X7" s="10" t="s">
        <v>684</v>
      </c>
      <c r="Y7" s="10" t="s">
        <v>684</v>
      </c>
      <c r="Z7" s="10">
        <v>384</v>
      </c>
      <c r="AA7" s="10" t="s">
        <v>684</v>
      </c>
      <c r="AB7" s="10" t="s">
        <v>684</v>
      </c>
      <c r="AC7" s="10" t="s">
        <v>684</v>
      </c>
      <c r="AD7" s="10" t="s">
        <v>684</v>
      </c>
      <c r="AE7" s="10"/>
      <c r="AF7" s="10">
        <v>177</v>
      </c>
      <c r="AG7" s="10">
        <v>149</v>
      </c>
      <c r="AH7" s="10">
        <v>39</v>
      </c>
      <c r="AI7" s="10"/>
      <c r="AJ7" s="10">
        <v>89</v>
      </c>
      <c r="AK7" s="10">
        <v>146</v>
      </c>
      <c r="AL7" s="10">
        <v>26</v>
      </c>
      <c r="AM7" s="10"/>
      <c r="AN7" s="10">
        <v>93</v>
      </c>
      <c r="AO7" s="10">
        <v>55</v>
      </c>
      <c r="AP7" s="10">
        <v>80</v>
      </c>
      <c r="AQ7" s="10">
        <v>43</v>
      </c>
      <c r="AR7" s="10">
        <v>8</v>
      </c>
      <c r="AS7" s="10"/>
      <c r="AT7" s="10">
        <v>364</v>
      </c>
      <c r="AU7" s="10">
        <v>14</v>
      </c>
      <c r="AV7" s="10"/>
      <c r="AW7" s="10">
        <v>186</v>
      </c>
      <c r="AX7" s="10">
        <v>39</v>
      </c>
      <c r="AY7" s="10">
        <v>159</v>
      </c>
    </row>
    <row r="8" spans="2:51" ht="30" customHeight="1">
      <c r="B8" s="11" t="s">
        <v>112</v>
      </c>
      <c r="C8" s="11">
        <v>335</v>
      </c>
      <c r="D8" s="11">
        <v>175</v>
      </c>
      <c r="E8" s="11">
        <v>159</v>
      </c>
      <c r="F8" s="11"/>
      <c r="G8" s="11">
        <v>31</v>
      </c>
      <c r="H8" s="11">
        <v>60</v>
      </c>
      <c r="I8" s="11">
        <v>49</v>
      </c>
      <c r="J8" s="11">
        <v>56</v>
      </c>
      <c r="K8" s="11">
        <v>58</v>
      </c>
      <c r="L8" s="11">
        <v>81</v>
      </c>
      <c r="M8" s="11"/>
      <c r="N8" s="11">
        <v>85</v>
      </c>
      <c r="O8" s="11">
        <v>79</v>
      </c>
      <c r="P8" s="11">
        <v>83</v>
      </c>
      <c r="Q8" s="11">
        <v>86</v>
      </c>
      <c r="R8" s="11"/>
      <c r="S8" s="11" t="s">
        <v>684</v>
      </c>
      <c r="T8" s="11" t="s">
        <v>684</v>
      </c>
      <c r="U8" s="11" t="s">
        <v>684</v>
      </c>
      <c r="V8" s="11" t="s">
        <v>684</v>
      </c>
      <c r="W8" s="11" t="s">
        <v>684</v>
      </c>
      <c r="X8" s="11" t="s">
        <v>684</v>
      </c>
      <c r="Y8" s="11" t="s">
        <v>684</v>
      </c>
      <c r="Z8" s="11">
        <v>335</v>
      </c>
      <c r="AA8" s="11" t="s">
        <v>684</v>
      </c>
      <c r="AB8" s="11" t="s">
        <v>684</v>
      </c>
      <c r="AC8" s="11" t="s">
        <v>684</v>
      </c>
      <c r="AD8" s="11" t="s">
        <v>684</v>
      </c>
      <c r="AE8" s="11"/>
      <c r="AF8" s="11">
        <v>151</v>
      </c>
      <c r="AG8" s="11">
        <v>130</v>
      </c>
      <c r="AH8" s="11">
        <v>35</v>
      </c>
      <c r="AI8" s="11"/>
      <c r="AJ8" s="11">
        <v>74</v>
      </c>
      <c r="AK8" s="11">
        <v>130</v>
      </c>
      <c r="AL8" s="11">
        <v>25</v>
      </c>
      <c r="AM8" s="11"/>
      <c r="AN8" s="11">
        <v>80</v>
      </c>
      <c r="AO8" s="11">
        <v>49</v>
      </c>
      <c r="AP8" s="11">
        <v>69</v>
      </c>
      <c r="AQ8" s="11">
        <v>36</v>
      </c>
      <c r="AR8" s="11">
        <v>7</v>
      </c>
      <c r="AS8" s="11"/>
      <c r="AT8" s="11">
        <v>316</v>
      </c>
      <c r="AU8" s="11">
        <v>14</v>
      </c>
      <c r="AV8" s="11"/>
      <c r="AW8" s="11">
        <v>158</v>
      </c>
      <c r="AX8" s="11">
        <v>36</v>
      </c>
      <c r="AY8" s="11">
        <v>141</v>
      </c>
    </row>
    <row r="9" spans="2:51">
      <c r="B9" s="18" t="s">
        <v>610</v>
      </c>
      <c r="C9" s="17">
        <v>0.24116542724368001</v>
      </c>
      <c r="D9" s="17">
        <v>0.26128247135663601</v>
      </c>
      <c r="E9" s="17">
        <v>0.22031787028862801</v>
      </c>
      <c r="F9" s="17"/>
      <c r="G9" s="17">
        <v>0.145853162616047</v>
      </c>
      <c r="H9" s="17">
        <v>0.27982730118618898</v>
      </c>
      <c r="I9" s="17">
        <v>0.16617862918251899</v>
      </c>
      <c r="J9" s="17">
        <v>0.22767506684528399</v>
      </c>
      <c r="K9" s="17">
        <v>0.28265980520835499</v>
      </c>
      <c r="L9" s="17">
        <v>0.27450347351028598</v>
      </c>
      <c r="M9" s="17"/>
      <c r="N9" s="17">
        <v>0.28426551545004503</v>
      </c>
      <c r="O9" s="17">
        <v>0.17350183482510401</v>
      </c>
      <c r="P9" s="17">
        <v>0.299110907929934</v>
      </c>
      <c r="Q9" s="17">
        <v>0.207072868878863</v>
      </c>
      <c r="R9" s="17"/>
      <c r="S9" s="17" t="s">
        <v>222</v>
      </c>
      <c r="T9" s="17" t="s">
        <v>222</v>
      </c>
      <c r="U9" s="17" t="s">
        <v>222</v>
      </c>
      <c r="V9" s="17" t="s">
        <v>222</v>
      </c>
      <c r="W9" s="17" t="s">
        <v>222</v>
      </c>
      <c r="X9" s="17" t="s">
        <v>222</v>
      </c>
      <c r="Y9" s="17" t="s">
        <v>222</v>
      </c>
      <c r="Z9" s="17">
        <v>0.24116542724368001</v>
      </c>
      <c r="AA9" s="17" t="s">
        <v>222</v>
      </c>
      <c r="AB9" s="17" t="s">
        <v>222</v>
      </c>
      <c r="AC9" s="17" t="s">
        <v>222</v>
      </c>
      <c r="AD9" s="17" t="s">
        <v>222</v>
      </c>
      <c r="AE9" s="17"/>
      <c r="AF9" s="17">
        <v>0.21232150271863401</v>
      </c>
      <c r="AG9" s="17">
        <v>0.31871604591867098</v>
      </c>
      <c r="AH9" s="17">
        <v>0.16229653806423799</v>
      </c>
      <c r="AI9" s="17"/>
      <c r="AJ9" s="17">
        <v>0.199977496622853</v>
      </c>
      <c r="AK9" s="17">
        <v>0.28103413964181101</v>
      </c>
      <c r="AL9" s="17">
        <v>0.29268720760572797</v>
      </c>
      <c r="AM9" s="17"/>
      <c r="AN9" s="17">
        <v>0.18046911923206799</v>
      </c>
      <c r="AO9" s="17">
        <v>0.223185841044959</v>
      </c>
      <c r="AP9" s="17">
        <v>0.21424543835540599</v>
      </c>
      <c r="AQ9" s="17">
        <v>0.37077789191316601</v>
      </c>
      <c r="AR9" s="17">
        <v>0.654376508030582</v>
      </c>
      <c r="AS9" s="17"/>
      <c r="AT9" s="17">
        <v>0.235111279840475</v>
      </c>
      <c r="AU9" s="17">
        <v>0.47192940179737702</v>
      </c>
      <c r="AV9" s="17"/>
      <c r="AW9" s="17">
        <v>0.33256192228346299</v>
      </c>
      <c r="AX9" s="17">
        <v>0.241344618555726</v>
      </c>
      <c r="AY9" s="17">
        <v>0.13925145280140899</v>
      </c>
    </row>
    <row r="10" spans="2:51" ht="30">
      <c r="B10" s="18" t="s">
        <v>611</v>
      </c>
      <c r="C10" s="17">
        <v>0.54700942548363296</v>
      </c>
      <c r="D10" s="17">
        <v>0.51873041479862303</v>
      </c>
      <c r="E10" s="17">
        <v>0.58084419003399901</v>
      </c>
      <c r="F10" s="17"/>
      <c r="G10" s="17">
        <v>0.43226368742766202</v>
      </c>
      <c r="H10" s="17">
        <v>0.54808431014388204</v>
      </c>
      <c r="I10" s="17">
        <v>0.64586939799934195</v>
      </c>
      <c r="J10" s="17">
        <v>0.567528884196699</v>
      </c>
      <c r="K10" s="17">
        <v>0.47893016030887098</v>
      </c>
      <c r="L10" s="17">
        <v>0.56425631581049296</v>
      </c>
      <c r="M10" s="17"/>
      <c r="N10" s="17">
        <v>0.481878988686405</v>
      </c>
      <c r="O10" s="17">
        <v>0.63261243862357297</v>
      </c>
      <c r="P10" s="17">
        <v>0.49394764578693601</v>
      </c>
      <c r="Q10" s="17">
        <v>0.57991011070528797</v>
      </c>
      <c r="R10" s="17"/>
      <c r="S10" s="17" t="s">
        <v>222</v>
      </c>
      <c r="T10" s="17" t="s">
        <v>222</v>
      </c>
      <c r="U10" s="17" t="s">
        <v>222</v>
      </c>
      <c r="V10" s="17" t="s">
        <v>222</v>
      </c>
      <c r="W10" s="17" t="s">
        <v>222</v>
      </c>
      <c r="X10" s="17" t="s">
        <v>222</v>
      </c>
      <c r="Y10" s="17" t="s">
        <v>222</v>
      </c>
      <c r="Z10" s="17">
        <v>0.54700942548363296</v>
      </c>
      <c r="AA10" s="17" t="s">
        <v>222</v>
      </c>
      <c r="AB10" s="17" t="s">
        <v>222</v>
      </c>
      <c r="AC10" s="17" t="s">
        <v>222</v>
      </c>
      <c r="AD10" s="17" t="s">
        <v>222</v>
      </c>
      <c r="AE10" s="17"/>
      <c r="AF10" s="17">
        <v>0.57528995157349605</v>
      </c>
      <c r="AG10" s="17">
        <v>0.51702957893225598</v>
      </c>
      <c r="AH10" s="17">
        <v>0.55012906209931101</v>
      </c>
      <c r="AI10" s="17"/>
      <c r="AJ10" s="17">
        <v>0.584090040994522</v>
      </c>
      <c r="AK10" s="17">
        <v>0.56651759646670197</v>
      </c>
      <c r="AL10" s="17">
        <v>0.51795041757687799</v>
      </c>
      <c r="AM10" s="17"/>
      <c r="AN10" s="17">
        <v>0.64470503977432903</v>
      </c>
      <c r="AO10" s="17">
        <v>0.551973333061199</v>
      </c>
      <c r="AP10" s="17">
        <v>0.52289732210461903</v>
      </c>
      <c r="AQ10" s="17">
        <v>0.44886629487009</v>
      </c>
      <c r="AR10" s="17">
        <v>0.345623491969418</v>
      </c>
      <c r="AS10" s="17"/>
      <c r="AT10" s="17">
        <v>0.56247711278033796</v>
      </c>
      <c r="AU10" s="17">
        <v>0.21876899648004</v>
      </c>
      <c r="AV10" s="17"/>
      <c r="AW10" s="17">
        <v>0.50375945412377598</v>
      </c>
      <c r="AX10" s="17">
        <v>0.65950699342223196</v>
      </c>
      <c r="AY10" s="17">
        <v>0.56672543484789994</v>
      </c>
    </row>
    <row r="11" spans="2:51">
      <c r="B11" s="18" t="s">
        <v>612</v>
      </c>
      <c r="C11" s="17">
        <v>0.176843601230248</v>
      </c>
      <c r="D11" s="17">
        <v>0.20046661465245599</v>
      </c>
      <c r="E11" s="17">
        <v>0.15181915038230001</v>
      </c>
      <c r="F11" s="17"/>
      <c r="G11" s="17">
        <v>0.39483800076938402</v>
      </c>
      <c r="H11" s="17">
        <v>0.13821487143754599</v>
      </c>
      <c r="I11" s="17">
        <v>0.13875284903176599</v>
      </c>
      <c r="J11" s="17">
        <v>0.17622618887658001</v>
      </c>
      <c r="K11" s="17">
        <v>0.183739029383237</v>
      </c>
      <c r="L11" s="17">
        <v>0.14066461943137601</v>
      </c>
      <c r="M11" s="17"/>
      <c r="N11" s="17">
        <v>0.21629188864607399</v>
      </c>
      <c r="O11" s="17">
        <v>0.13241506101991199</v>
      </c>
      <c r="P11" s="17">
        <v>0.176126459930075</v>
      </c>
      <c r="Q11" s="17">
        <v>0.18090859557858299</v>
      </c>
      <c r="R11" s="17"/>
      <c r="S11" s="17" t="s">
        <v>222</v>
      </c>
      <c r="T11" s="17" t="s">
        <v>222</v>
      </c>
      <c r="U11" s="17" t="s">
        <v>222</v>
      </c>
      <c r="V11" s="17" t="s">
        <v>222</v>
      </c>
      <c r="W11" s="17" t="s">
        <v>222</v>
      </c>
      <c r="X11" s="17" t="s">
        <v>222</v>
      </c>
      <c r="Y11" s="17" t="s">
        <v>222</v>
      </c>
      <c r="Z11" s="17">
        <v>0.176843601230248</v>
      </c>
      <c r="AA11" s="17" t="s">
        <v>222</v>
      </c>
      <c r="AB11" s="17" t="s">
        <v>222</v>
      </c>
      <c r="AC11" s="17" t="s">
        <v>222</v>
      </c>
      <c r="AD11" s="17" t="s">
        <v>222</v>
      </c>
      <c r="AE11" s="17"/>
      <c r="AF11" s="17">
        <v>0.17692470372364799</v>
      </c>
      <c r="AG11" s="17">
        <v>0.13373726417199999</v>
      </c>
      <c r="AH11" s="17">
        <v>0.24260011164633699</v>
      </c>
      <c r="AI11" s="17"/>
      <c r="AJ11" s="17">
        <v>0.20461317940014301</v>
      </c>
      <c r="AK11" s="17">
        <v>0.128132075370429</v>
      </c>
      <c r="AL11" s="17">
        <v>0.18936237481739299</v>
      </c>
      <c r="AM11" s="17"/>
      <c r="AN11" s="17">
        <v>0.123555964938833</v>
      </c>
      <c r="AO11" s="17">
        <v>0.19138429679368499</v>
      </c>
      <c r="AP11" s="17">
        <v>0.25102925064452303</v>
      </c>
      <c r="AQ11" s="17">
        <v>0.162501856698749</v>
      </c>
      <c r="AR11" s="17">
        <v>0</v>
      </c>
      <c r="AS11" s="17"/>
      <c r="AT11" s="17">
        <v>0.169925735488377</v>
      </c>
      <c r="AU11" s="17">
        <v>0.30930160172258298</v>
      </c>
      <c r="AV11" s="17"/>
      <c r="AW11" s="17">
        <v>0.13082838985223899</v>
      </c>
      <c r="AX11" s="17">
        <v>9.9148388022042303E-2</v>
      </c>
      <c r="AY11" s="17">
        <v>0.24780713523016701</v>
      </c>
    </row>
    <row r="12" spans="2:51">
      <c r="B12" s="18" t="s">
        <v>613</v>
      </c>
      <c r="C12" s="19">
        <v>3.4981546042440297E-2</v>
      </c>
      <c r="D12" s="19">
        <v>1.95204991922861E-2</v>
      </c>
      <c r="E12" s="19">
        <v>4.7018789295072701E-2</v>
      </c>
      <c r="F12" s="19"/>
      <c r="G12" s="19">
        <v>2.7045149186907098E-2</v>
      </c>
      <c r="H12" s="19">
        <v>3.3873517232383202E-2</v>
      </c>
      <c r="I12" s="19">
        <v>4.9199123786373401E-2</v>
      </c>
      <c r="J12" s="19">
        <v>2.85698600814366E-2</v>
      </c>
      <c r="K12" s="19">
        <v>5.4671005099536998E-2</v>
      </c>
      <c r="L12" s="19">
        <v>2.05755912478457E-2</v>
      </c>
      <c r="M12" s="19"/>
      <c r="N12" s="19">
        <v>1.75636072174764E-2</v>
      </c>
      <c r="O12" s="19">
        <v>6.1470665531411402E-2</v>
      </c>
      <c r="P12" s="19">
        <v>3.0814986353054699E-2</v>
      </c>
      <c r="Q12" s="19">
        <v>3.2108424837266003E-2</v>
      </c>
      <c r="R12" s="19"/>
      <c r="S12" s="19" t="s">
        <v>222</v>
      </c>
      <c r="T12" s="19" t="s">
        <v>222</v>
      </c>
      <c r="U12" s="19" t="s">
        <v>222</v>
      </c>
      <c r="V12" s="19" t="s">
        <v>222</v>
      </c>
      <c r="W12" s="19" t="s">
        <v>222</v>
      </c>
      <c r="X12" s="19" t="s">
        <v>222</v>
      </c>
      <c r="Y12" s="19" t="s">
        <v>222</v>
      </c>
      <c r="Z12" s="19">
        <v>3.4981546042440297E-2</v>
      </c>
      <c r="AA12" s="19" t="s">
        <v>222</v>
      </c>
      <c r="AB12" s="19" t="s">
        <v>222</v>
      </c>
      <c r="AC12" s="19" t="s">
        <v>222</v>
      </c>
      <c r="AD12" s="19" t="s">
        <v>222</v>
      </c>
      <c r="AE12" s="19"/>
      <c r="AF12" s="19">
        <v>3.5463841984221298E-2</v>
      </c>
      <c r="AG12" s="19">
        <v>3.0517110977072898E-2</v>
      </c>
      <c r="AH12" s="19">
        <v>4.4974288190113801E-2</v>
      </c>
      <c r="AI12" s="19"/>
      <c r="AJ12" s="19">
        <v>1.13192829824814E-2</v>
      </c>
      <c r="AK12" s="19">
        <v>2.4316188521058602E-2</v>
      </c>
      <c r="AL12" s="19">
        <v>0</v>
      </c>
      <c r="AM12" s="19"/>
      <c r="AN12" s="19">
        <v>5.1269876054769799E-2</v>
      </c>
      <c r="AO12" s="19">
        <v>3.3456529100156798E-2</v>
      </c>
      <c r="AP12" s="19">
        <v>1.18279888954525E-2</v>
      </c>
      <c r="AQ12" s="19">
        <v>1.78539565179947E-2</v>
      </c>
      <c r="AR12" s="19">
        <v>0</v>
      </c>
      <c r="AS12" s="19"/>
      <c r="AT12" s="19">
        <v>3.24858718908103E-2</v>
      </c>
      <c r="AU12" s="19">
        <v>0</v>
      </c>
      <c r="AV12" s="19"/>
      <c r="AW12" s="19">
        <v>3.28502337405219E-2</v>
      </c>
      <c r="AX12" s="19">
        <v>0</v>
      </c>
      <c r="AY12" s="19">
        <v>4.6215977120524401E-2</v>
      </c>
    </row>
    <row r="13" spans="2:51">
      <c r="B13" t="s">
        <v>30</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621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978</v>
      </c>
      <c r="D7" s="10">
        <v>438</v>
      </c>
      <c r="E7" s="10">
        <v>535</v>
      </c>
      <c r="F7" s="10"/>
      <c r="G7" s="10">
        <v>73</v>
      </c>
      <c r="H7" s="10">
        <v>130</v>
      </c>
      <c r="I7" s="10">
        <v>149</v>
      </c>
      <c r="J7" s="10">
        <v>179</v>
      </c>
      <c r="K7" s="10">
        <v>183</v>
      </c>
      <c r="L7" s="10">
        <v>264</v>
      </c>
      <c r="M7" s="10"/>
      <c r="N7" s="10">
        <v>276</v>
      </c>
      <c r="O7" s="10">
        <v>263</v>
      </c>
      <c r="P7" s="10">
        <v>198</v>
      </c>
      <c r="Q7" s="10">
        <v>236</v>
      </c>
      <c r="R7" s="10"/>
      <c r="S7" s="10" t="s">
        <v>684</v>
      </c>
      <c r="T7" s="10" t="s">
        <v>684</v>
      </c>
      <c r="U7" s="10" t="s">
        <v>684</v>
      </c>
      <c r="V7" s="10" t="s">
        <v>684</v>
      </c>
      <c r="W7" s="10" t="s">
        <v>684</v>
      </c>
      <c r="X7" s="10" t="s">
        <v>684</v>
      </c>
      <c r="Y7" s="10" t="s">
        <v>684</v>
      </c>
      <c r="Z7" s="10" t="s">
        <v>684</v>
      </c>
      <c r="AA7" s="10">
        <v>978</v>
      </c>
      <c r="AB7" s="10" t="s">
        <v>684</v>
      </c>
      <c r="AC7" s="10" t="s">
        <v>684</v>
      </c>
      <c r="AD7" s="10" t="s">
        <v>684</v>
      </c>
      <c r="AE7" s="10"/>
      <c r="AF7" s="10">
        <v>416</v>
      </c>
      <c r="AG7" s="10">
        <v>417</v>
      </c>
      <c r="AH7" s="10">
        <v>93</v>
      </c>
      <c r="AI7" s="10"/>
      <c r="AJ7" s="10">
        <v>227</v>
      </c>
      <c r="AK7" s="10">
        <v>370</v>
      </c>
      <c r="AL7" s="10">
        <v>67</v>
      </c>
      <c r="AM7" s="10"/>
      <c r="AN7" s="10">
        <v>214</v>
      </c>
      <c r="AO7" s="10">
        <v>176</v>
      </c>
      <c r="AP7" s="10">
        <v>235</v>
      </c>
      <c r="AQ7" s="10">
        <v>94</v>
      </c>
      <c r="AR7" s="10">
        <v>14</v>
      </c>
      <c r="AS7" s="10"/>
      <c r="AT7" s="10">
        <v>925</v>
      </c>
      <c r="AU7" s="10">
        <v>49</v>
      </c>
      <c r="AV7" s="10"/>
      <c r="AW7" s="10">
        <v>446</v>
      </c>
      <c r="AX7" s="10">
        <v>105</v>
      </c>
      <c r="AY7" s="10">
        <v>427</v>
      </c>
    </row>
    <row r="8" spans="2:51" ht="30" customHeight="1">
      <c r="B8" s="11" t="s">
        <v>112</v>
      </c>
      <c r="C8" s="11">
        <v>938</v>
      </c>
      <c r="D8" s="11">
        <v>432</v>
      </c>
      <c r="E8" s="11">
        <v>502</v>
      </c>
      <c r="F8" s="11"/>
      <c r="G8" s="11">
        <v>79</v>
      </c>
      <c r="H8" s="11">
        <v>154</v>
      </c>
      <c r="I8" s="11">
        <v>163</v>
      </c>
      <c r="J8" s="11">
        <v>169</v>
      </c>
      <c r="K8" s="11">
        <v>143</v>
      </c>
      <c r="L8" s="11">
        <v>229</v>
      </c>
      <c r="M8" s="11"/>
      <c r="N8" s="11">
        <v>242</v>
      </c>
      <c r="O8" s="11">
        <v>226</v>
      </c>
      <c r="P8" s="11">
        <v>222</v>
      </c>
      <c r="Q8" s="11">
        <v>243</v>
      </c>
      <c r="R8" s="11"/>
      <c r="S8" s="11" t="s">
        <v>684</v>
      </c>
      <c r="T8" s="11" t="s">
        <v>684</v>
      </c>
      <c r="U8" s="11" t="s">
        <v>684</v>
      </c>
      <c r="V8" s="11" t="s">
        <v>684</v>
      </c>
      <c r="W8" s="11" t="s">
        <v>684</v>
      </c>
      <c r="X8" s="11" t="s">
        <v>684</v>
      </c>
      <c r="Y8" s="11" t="s">
        <v>684</v>
      </c>
      <c r="Z8" s="11" t="s">
        <v>684</v>
      </c>
      <c r="AA8" s="11">
        <v>938</v>
      </c>
      <c r="AB8" s="11" t="s">
        <v>684</v>
      </c>
      <c r="AC8" s="11" t="s">
        <v>684</v>
      </c>
      <c r="AD8" s="11" t="s">
        <v>684</v>
      </c>
      <c r="AE8" s="11"/>
      <c r="AF8" s="11">
        <v>389</v>
      </c>
      <c r="AG8" s="11">
        <v>398</v>
      </c>
      <c r="AH8" s="11">
        <v>97</v>
      </c>
      <c r="AI8" s="11"/>
      <c r="AJ8" s="11">
        <v>206</v>
      </c>
      <c r="AK8" s="11">
        <v>362</v>
      </c>
      <c r="AL8" s="11">
        <v>66</v>
      </c>
      <c r="AM8" s="11"/>
      <c r="AN8" s="11">
        <v>207</v>
      </c>
      <c r="AO8" s="11">
        <v>176</v>
      </c>
      <c r="AP8" s="11">
        <v>221</v>
      </c>
      <c r="AQ8" s="11">
        <v>88</v>
      </c>
      <c r="AR8" s="11">
        <v>13</v>
      </c>
      <c r="AS8" s="11"/>
      <c r="AT8" s="11">
        <v>883</v>
      </c>
      <c r="AU8" s="11">
        <v>51</v>
      </c>
      <c r="AV8" s="11"/>
      <c r="AW8" s="11">
        <v>413</v>
      </c>
      <c r="AX8" s="11">
        <v>107</v>
      </c>
      <c r="AY8" s="11">
        <v>418</v>
      </c>
    </row>
    <row r="9" spans="2:51">
      <c r="B9" s="18" t="s">
        <v>610</v>
      </c>
      <c r="C9" s="17">
        <v>0.18478424698099499</v>
      </c>
      <c r="D9" s="17">
        <v>0.21766567914749599</v>
      </c>
      <c r="E9" s="17">
        <v>0.156457751649941</v>
      </c>
      <c r="F9" s="17"/>
      <c r="G9" s="17">
        <v>0.10555948769899599</v>
      </c>
      <c r="H9" s="17">
        <v>0.14240803531483001</v>
      </c>
      <c r="I9" s="17">
        <v>0.20787887047845999</v>
      </c>
      <c r="J9" s="17">
        <v>0.21794243496715501</v>
      </c>
      <c r="K9" s="17">
        <v>0.18427544584535199</v>
      </c>
      <c r="L9" s="17">
        <v>0.200004309715832</v>
      </c>
      <c r="M9" s="17"/>
      <c r="N9" s="17">
        <v>0.210158538086927</v>
      </c>
      <c r="O9" s="17">
        <v>0.18457133258146199</v>
      </c>
      <c r="P9" s="17">
        <v>0.20979624719524101</v>
      </c>
      <c r="Q9" s="17">
        <v>0.13666960959857</v>
      </c>
      <c r="R9" s="17"/>
      <c r="S9" s="17" t="s">
        <v>222</v>
      </c>
      <c r="T9" s="17" t="s">
        <v>222</v>
      </c>
      <c r="U9" s="17" t="s">
        <v>222</v>
      </c>
      <c r="V9" s="17" t="s">
        <v>222</v>
      </c>
      <c r="W9" s="17" t="s">
        <v>222</v>
      </c>
      <c r="X9" s="17" t="s">
        <v>222</v>
      </c>
      <c r="Y9" s="17" t="s">
        <v>222</v>
      </c>
      <c r="Z9" s="17" t="s">
        <v>222</v>
      </c>
      <c r="AA9" s="17">
        <v>0.18478424698099499</v>
      </c>
      <c r="AB9" s="17" t="s">
        <v>222</v>
      </c>
      <c r="AC9" s="17" t="s">
        <v>222</v>
      </c>
      <c r="AD9" s="17" t="s">
        <v>222</v>
      </c>
      <c r="AE9" s="17"/>
      <c r="AF9" s="17">
        <v>0.18242613380769801</v>
      </c>
      <c r="AG9" s="17">
        <v>0.22759517939886201</v>
      </c>
      <c r="AH9" s="17">
        <v>8.5060908854871498E-2</v>
      </c>
      <c r="AI9" s="17"/>
      <c r="AJ9" s="17">
        <v>0.194969280511469</v>
      </c>
      <c r="AK9" s="17">
        <v>0.20004584194370301</v>
      </c>
      <c r="AL9" s="17">
        <v>0.26943774603684201</v>
      </c>
      <c r="AM9" s="17"/>
      <c r="AN9" s="17">
        <v>0.12583499706665799</v>
      </c>
      <c r="AO9" s="17">
        <v>0.18175751902229201</v>
      </c>
      <c r="AP9" s="17">
        <v>0.18920475933710801</v>
      </c>
      <c r="AQ9" s="17">
        <v>0.27403768359864999</v>
      </c>
      <c r="AR9" s="17">
        <v>0.38993425832061801</v>
      </c>
      <c r="AS9" s="17"/>
      <c r="AT9" s="17">
        <v>0.18276536625237</v>
      </c>
      <c r="AU9" s="17">
        <v>0.21590369159717299</v>
      </c>
      <c r="AV9" s="17"/>
      <c r="AW9" s="17">
        <v>0.22287052100399099</v>
      </c>
      <c r="AX9" s="17">
        <v>0.214997953444069</v>
      </c>
      <c r="AY9" s="17">
        <v>0.139470228649682</v>
      </c>
    </row>
    <row r="10" spans="2:51" ht="30">
      <c r="B10" s="18" t="s">
        <v>611</v>
      </c>
      <c r="C10" s="17">
        <v>0.52994323917481101</v>
      </c>
      <c r="D10" s="17">
        <v>0.49760781333467002</v>
      </c>
      <c r="E10" s="17">
        <v>0.558685906998448</v>
      </c>
      <c r="F10" s="17"/>
      <c r="G10" s="17">
        <v>0.61662540166799495</v>
      </c>
      <c r="H10" s="17">
        <v>0.52883536219441296</v>
      </c>
      <c r="I10" s="17">
        <v>0.54776342404902501</v>
      </c>
      <c r="J10" s="17">
        <v>0.51150143702010198</v>
      </c>
      <c r="K10" s="17">
        <v>0.51717462596609498</v>
      </c>
      <c r="L10" s="17">
        <v>0.50957039025809003</v>
      </c>
      <c r="M10" s="17"/>
      <c r="N10" s="17">
        <v>0.571966024480696</v>
      </c>
      <c r="O10" s="17">
        <v>0.52983060914371605</v>
      </c>
      <c r="P10" s="17">
        <v>0.49238530790518698</v>
      </c>
      <c r="Q10" s="17">
        <v>0.52058246441424405</v>
      </c>
      <c r="R10" s="17"/>
      <c r="S10" s="17" t="s">
        <v>222</v>
      </c>
      <c r="T10" s="17" t="s">
        <v>222</v>
      </c>
      <c r="U10" s="17" t="s">
        <v>222</v>
      </c>
      <c r="V10" s="17" t="s">
        <v>222</v>
      </c>
      <c r="W10" s="17" t="s">
        <v>222</v>
      </c>
      <c r="X10" s="17" t="s">
        <v>222</v>
      </c>
      <c r="Y10" s="17" t="s">
        <v>222</v>
      </c>
      <c r="Z10" s="17" t="s">
        <v>222</v>
      </c>
      <c r="AA10" s="17">
        <v>0.52994323917481101</v>
      </c>
      <c r="AB10" s="17" t="s">
        <v>222</v>
      </c>
      <c r="AC10" s="17" t="s">
        <v>222</v>
      </c>
      <c r="AD10" s="17" t="s">
        <v>222</v>
      </c>
      <c r="AE10" s="17"/>
      <c r="AF10" s="17">
        <v>0.50086972609486402</v>
      </c>
      <c r="AG10" s="17">
        <v>0.56080182454830596</v>
      </c>
      <c r="AH10" s="17">
        <v>0.45518613056184098</v>
      </c>
      <c r="AI10" s="17"/>
      <c r="AJ10" s="17">
        <v>0.49960400574325797</v>
      </c>
      <c r="AK10" s="17">
        <v>0.592629748025706</v>
      </c>
      <c r="AL10" s="17">
        <v>0.49205803048902202</v>
      </c>
      <c r="AM10" s="17"/>
      <c r="AN10" s="17">
        <v>0.492647433470628</v>
      </c>
      <c r="AO10" s="17">
        <v>0.51502960909917195</v>
      </c>
      <c r="AP10" s="17">
        <v>0.58381039440134697</v>
      </c>
      <c r="AQ10" s="17">
        <v>0.56252964143357598</v>
      </c>
      <c r="AR10" s="17">
        <v>0.34216885957667598</v>
      </c>
      <c r="AS10" s="17"/>
      <c r="AT10" s="17">
        <v>0.53133498001790103</v>
      </c>
      <c r="AU10" s="17">
        <v>0.50646042983361095</v>
      </c>
      <c r="AV10" s="17"/>
      <c r="AW10" s="17">
        <v>0.53656849607382995</v>
      </c>
      <c r="AX10" s="17">
        <v>0.54712268958110499</v>
      </c>
      <c r="AY10" s="17">
        <v>0.51901828270587402</v>
      </c>
    </row>
    <row r="11" spans="2:51">
      <c r="B11" s="18" t="s">
        <v>612</v>
      </c>
      <c r="C11" s="17">
        <v>0.237521222537799</v>
      </c>
      <c r="D11" s="17">
        <v>0.22577969467359199</v>
      </c>
      <c r="E11" s="17">
        <v>0.246283723265488</v>
      </c>
      <c r="F11" s="17"/>
      <c r="G11" s="17">
        <v>0.265930320283642</v>
      </c>
      <c r="H11" s="17">
        <v>0.27541635501900102</v>
      </c>
      <c r="I11" s="17">
        <v>0.199798747766498</v>
      </c>
      <c r="J11" s="17">
        <v>0.20635858201437099</v>
      </c>
      <c r="K11" s="17">
        <v>0.22456411386375399</v>
      </c>
      <c r="L11" s="17">
        <v>0.260222936890461</v>
      </c>
      <c r="M11" s="17"/>
      <c r="N11" s="17">
        <v>0.19929301521359799</v>
      </c>
      <c r="O11" s="17">
        <v>0.24549647819882001</v>
      </c>
      <c r="P11" s="17">
        <v>0.243484595795007</v>
      </c>
      <c r="Q11" s="17">
        <v>0.26396452425891498</v>
      </c>
      <c r="R11" s="17"/>
      <c r="S11" s="17" t="s">
        <v>222</v>
      </c>
      <c r="T11" s="17" t="s">
        <v>222</v>
      </c>
      <c r="U11" s="17" t="s">
        <v>222</v>
      </c>
      <c r="V11" s="17" t="s">
        <v>222</v>
      </c>
      <c r="W11" s="17" t="s">
        <v>222</v>
      </c>
      <c r="X11" s="17" t="s">
        <v>222</v>
      </c>
      <c r="Y11" s="17" t="s">
        <v>222</v>
      </c>
      <c r="Z11" s="17" t="s">
        <v>222</v>
      </c>
      <c r="AA11" s="17">
        <v>0.237521222537799</v>
      </c>
      <c r="AB11" s="17" t="s">
        <v>222</v>
      </c>
      <c r="AC11" s="17" t="s">
        <v>222</v>
      </c>
      <c r="AD11" s="17" t="s">
        <v>222</v>
      </c>
      <c r="AE11" s="17"/>
      <c r="AF11" s="17">
        <v>0.25094318167788698</v>
      </c>
      <c r="AG11" s="17">
        <v>0.194366869457332</v>
      </c>
      <c r="AH11" s="17">
        <v>0.35739252962544998</v>
      </c>
      <c r="AI11" s="17"/>
      <c r="AJ11" s="17">
        <v>0.26190972620323699</v>
      </c>
      <c r="AK11" s="17">
        <v>0.17675880508848499</v>
      </c>
      <c r="AL11" s="17">
        <v>0.20415917114172299</v>
      </c>
      <c r="AM11" s="17"/>
      <c r="AN11" s="17">
        <v>0.28820714684146098</v>
      </c>
      <c r="AO11" s="17">
        <v>0.26004749161871399</v>
      </c>
      <c r="AP11" s="17">
        <v>0.19597107766392299</v>
      </c>
      <c r="AQ11" s="17">
        <v>0.13088614034026699</v>
      </c>
      <c r="AR11" s="17">
        <v>0.19202336936723099</v>
      </c>
      <c r="AS11" s="17"/>
      <c r="AT11" s="17">
        <v>0.242884677845704</v>
      </c>
      <c r="AU11" s="17">
        <v>0.144593225197723</v>
      </c>
      <c r="AV11" s="17"/>
      <c r="AW11" s="17">
        <v>0.21055818585147901</v>
      </c>
      <c r="AX11" s="17">
        <v>0.184239066025464</v>
      </c>
      <c r="AY11" s="17">
        <v>0.27773870328435901</v>
      </c>
    </row>
    <row r="12" spans="2:51">
      <c r="B12" s="18" t="s">
        <v>613</v>
      </c>
      <c r="C12" s="19">
        <v>4.7751291306395702E-2</v>
      </c>
      <c r="D12" s="19">
        <v>5.8946812844241803E-2</v>
      </c>
      <c r="E12" s="19">
        <v>3.85726180861223E-2</v>
      </c>
      <c r="F12" s="19"/>
      <c r="G12" s="19">
        <v>1.18847903493665E-2</v>
      </c>
      <c r="H12" s="19">
        <v>5.3340247471755899E-2</v>
      </c>
      <c r="I12" s="19">
        <v>4.4558957706017199E-2</v>
      </c>
      <c r="J12" s="19">
        <v>6.4197545998370895E-2</v>
      </c>
      <c r="K12" s="19">
        <v>7.3985814324797894E-2</v>
      </c>
      <c r="L12" s="19">
        <v>3.02023631356165E-2</v>
      </c>
      <c r="M12" s="19"/>
      <c r="N12" s="19">
        <v>1.8582422218778399E-2</v>
      </c>
      <c r="O12" s="19">
        <v>4.0101580076001203E-2</v>
      </c>
      <c r="P12" s="19">
        <v>5.4333849104564597E-2</v>
      </c>
      <c r="Q12" s="19">
        <v>7.8783401728270502E-2</v>
      </c>
      <c r="R12" s="19"/>
      <c r="S12" s="19" t="s">
        <v>222</v>
      </c>
      <c r="T12" s="19" t="s">
        <v>222</v>
      </c>
      <c r="U12" s="19" t="s">
        <v>222</v>
      </c>
      <c r="V12" s="19" t="s">
        <v>222</v>
      </c>
      <c r="W12" s="19" t="s">
        <v>222</v>
      </c>
      <c r="X12" s="19" t="s">
        <v>222</v>
      </c>
      <c r="Y12" s="19" t="s">
        <v>222</v>
      </c>
      <c r="Z12" s="19" t="s">
        <v>222</v>
      </c>
      <c r="AA12" s="19">
        <v>4.7751291306395702E-2</v>
      </c>
      <c r="AB12" s="19" t="s">
        <v>222</v>
      </c>
      <c r="AC12" s="19" t="s">
        <v>222</v>
      </c>
      <c r="AD12" s="19" t="s">
        <v>222</v>
      </c>
      <c r="AE12" s="19"/>
      <c r="AF12" s="19">
        <v>6.5760958419551901E-2</v>
      </c>
      <c r="AG12" s="19">
        <v>1.7236126595499699E-2</v>
      </c>
      <c r="AH12" s="19">
        <v>0.10236043095783801</v>
      </c>
      <c r="AI12" s="19"/>
      <c r="AJ12" s="19">
        <v>4.3516987542035798E-2</v>
      </c>
      <c r="AK12" s="19">
        <v>3.05656049421053E-2</v>
      </c>
      <c r="AL12" s="19">
        <v>3.4345052332413598E-2</v>
      </c>
      <c r="AM12" s="19"/>
      <c r="AN12" s="19">
        <v>9.3310422621252206E-2</v>
      </c>
      <c r="AO12" s="19">
        <v>4.3165380259821202E-2</v>
      </c>
      <c r="AP12" s="19">
        <v>3.1013768597621599E-2</v>
      </c>
      <c r="AQ12" s="19">
        <v>3.2546534627507298E-2</v>
      </c>
      <c r="AR12" s="19">
        <v>7.5873512735474893E-2</v>
      </c>
      <c r="AS12" s="19"/>
      <c r="AT12" s="19">
        <v>4.3014975884025301E-2</v>
      </c>
      <c r="AU12" s="19">
        <v>0.13304265337149301</v>
      </c>
      <c r="AV12" s="19"/>
      <c r="AW12" s="19">
        <v>3.0002797070699701E-2</v>
      </c>
      <c r="AX12" s="19">
        <v>5.36402909493622E-2</v>
      </c>
      <c r="AY12" s="19">
        <v>6.3772785360085196E-2</v>
      </c>
    </row>
    <row r="13" spans="2:51">
      <c r="B13" t="s">
        <v>31</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622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690</v>
      </c>
      <c r="D7" s="10">
        <v>329</v>
      </c>
      <c r="E7" s="10">
        <v>359</v>
      </c>
      <c r="F7" s="10"/>
      <c r="G7" s="10">
        <v>51</v>
      </c>
      <c r="H7" s="10">
        <v>85</v>
      </c>
      <c r="I7" s="10">
        <v>107</v>
      </c>
      <c r="J7" s="10">
        <v>130</v>
      </c>
      <c r="K7" s="10">
        <v>137</v>
      </c>
      <c r="L7" s="10">
        <v>180</v>
      </c>
      <c r="M7" s="10"/>
      <c r="N7" s="10">
        <v>195</v>
      </c>
      <c r="O7" s="10">
        <v>186</v>
      </c>
      <c r="P7" s="10">
        <v>129</v>
      </c>
      <c r="Q7" s="10">
        <v>176</v>
      </c>
      <c r="R7" s="10"/>
      <c r="S7" s="10" t="s">
        <v>684</v>
      </c>
      <c r="T7" s="10" t="s">
        <v>684</v>
      </c>
      <c r="U7" s="10" t="s">
        <v>684</v>
      </c>
      <c r="V7" s="10" t="s">
        <v>684</v>
      </c>
      <c r="W7" s="10" t="s">
        <v>684</v>
      </c>
      <c r="X7" s="10" t="s">
        <v>684</v>
      </c>
      <c r="Y7" s="10" t="s">
        <v>684</v>
      </c>
      <c r="Z7" s="10" t="s">
        <v>684</v>
      </c>
      <c r="AA7" s="10" t="s">
        <v>684</v>
      </c>
      <c r="AB7" s="10">
        <v>690</v>
      </c>
      <c r="AC7" s="10" t="s">
        <v>684</v>
      </c>
      <c r="AD7" s="10" t="s">
        <v>684</v>
      </c>
      <c r="AE7" s="10"/>
      <c r="AF7" s="10">
        <v>204</v>
      </c>
      <c r="AG7" s="10">
        <v>388</v>
      </c>
      <c r="AH7" s="10">
        <v>65</v>
      </c>
      <c r="AI7" s="10"/>
      <c r="AJ7" s="10">
        <v>109</v>
      </c>
      <c r="AK7" s="10">
        <v>151</v>
      </c>
      <c r="AL7" s="10">
        <v>32</v>
      </c>
      <c r="AM7" s="10"/>
      <c r="AN7" s="10">
        <v>123</v>
      </c>
      <c r="AO7" s="10">
        <v>128</v>
      </c>
      <c r="AP7" s="10">
        <v>160</v>
      </c>
      <c r="AQ7" s="10">
        <v>83</v>
      </c>
      <c r="AR7" s="10">
        <v>14</v>
      </c>
      <c r="AS7" s="10"/>
      <c r="AT7" s="10">
        <v>647</v>
      </c>
      <c r="AU7" s="10">
        <v>39</v>
      </c>
      <c r="AV7" s="10"/>
      <c r="AW7" s="10">
        <v>337</v>
      </c>
      <c r="AX7" s="10">
        <v>72</v>
      </c>
      <c r="AY7" s="10">
        <v>281</v>
      </c>
    </row>
    <row r="8" spans="2:51" ht="30" customHeight="1">
      <c r="B8" s="11" t="s">
        <v>112</v>
      </c>
      <c r="C8" s="11">
        <v>693</v>
      </c>
      <c r="D8" s="11">
        <v>337</v>
      </c>
      <c r="E8" s="11">
        <v>354</v>
      </c>
      <c r="F8" s="11"/>
      <c r="G8" s="11">
        <v>61</v>
      </c>
      <c r="H8" s="11">
        <v>102</v>
      </c>
      <c r="I8" s="11">
        <v>123</v>
      </c>
      <c r="J8" s="11">
        <v>130</v>
      </c>
      <c r="K8" s="11">
        <v>115</v>
      </c>
      <c r="L8" s="11">
        <v>162</v>
      </c>
      <c r="M8" s="11"/>
      <c r="N8" s="11">
        <v>181</v>
      </c>
      <c r="O8" s="11">
        <v>170</v>
      </c>
      <c r="P8" s="11">
        <v>146</v>
      </c>
      <c r="Q8" s="11">
        <v>192</v>
      </c>
      <c r="R8" s="11"/>
      <c r="S8" s="11" t="s">
        <v>684</v>
      </c>
      <c r="T8" s="11" t="s">
        <v>684</v>
      </c>
      <c r="U8" s="11" t="s">
        <v>684</v>
      </c>
      <c r="V8" s="11" t="s">
        <v>684</v>
      </c>
      <c r="W8" s="11" t="s">
        <v>684</v>
      </c>
      <c r="X8" s="11" t="s">
        <v>684</v>
      </c>
      <c r="Y8" s="11" t="s">
        <v>684</v>
      </c>
      <c r="Z8" s="11" t="s">
        <v>684</v>
      </c>
      <c r="AA8" s="11" t="s">
        <v>684</v>
      </c>
      <c r="AB8" s="11">
        <v>693</v>
      </c>
      <c r="AC8" s="11" t="s">
        <v>684</v>
      </c>
      <c r="AD8" s="11" t="s">
        <v>684</v>
      </c>
      <c r="AE8" s="11"/>
      <c r="AF8" s="11">
        <v>196</v>
      </c>
      <c r="AG8" s="11">
        <v>389</v>
      </c>
      <c r="AH8" s="11">
        <v>70</v>
      </c>
      <c r="AI8" s="11"/>
      <c r="AJ8" s="11">
        <v>103</v>
      </c>
      <c r="AK8" s="11">
        <v>153</v>
      </c>
      <c r="AL8" s="11">
        <v>33</v>
      </c>
      <c r="AM8" s="11"/>
      <c r="AN8" s="11">
        <v>129</v>
      </c>
      <c r="AO8" s="11">
        <v>130</v>
      </c>
      <c r="AP8" s="11">
        <v>157</v>
      </c>
      <c r="AQ8" s="11">
        <v>82</v>
      </c>
      <c r="AR8" s="11">
        <v>13</v>
      </c>
      <c r="AS8" s="11"/>
      <c r="AT8" s="11">
        <v>646</v>
      </c>
      <c r="AU8" s="11">
        <v>43</v>
      </c>
      <c r="AV8" s="11"/>
      <c r="AW8" s="11">
        <v>321</v>
      </c>
      <c r="AX8" s="11">
        <v>78</v>
      </c>
      <c r="AY8" s="11">
        <v>294</v>
      </c>
    </row>
    <row r="9" spans="2:51">
      <c r="B9" s="18" t="s">
        <v>610</v>
      </c>
      <c r="C9" s="17">
        <v>0.29038197245067499</v>
      </c>
      <c r="D9" s="17">
        <v>0.31046794189390498</v>
      </c>
      <c r="E9" s="17">
        <v>0.27007932422770398</v>
      </c>
      <c r="F9" s="17"/>
      <c r="G9" s="17">
        <v>0.200720333130779</v>
      </c>
      <c r="H9" s="17">
        <v>0.28897632514092297</v>
      </c>
      <c r="I9" s="17">
        <v>0.30457281853789098</v>
      </c>
      <c r="J9" s="17">
        <v>0.28642747703306698</v>
      </c>
      <c r="K9" s="17">
        <v>0.25798362625114701</v>
      </c>
      <c r="L9" s="17">
        <v>0.34018090139867602</v>
      </c>
      <c r="M9" s="17"/>
      <c r="N9" s="17">
        <v>0.42518794034099</v>
      </c>
      <c r="O9" s="17">
        <v>0.25826163789096701</v>
      </c>
      <c r="P9" s="17">
        <v>0.26617385572031999</v>
      </c>
      <c r="Q9" s="17">
        <v>0.20216034664904201</v>
      </c>
      <c r="R9" s="17"/>
      <c r="S9" s="17" t="s">
        <v>222</v>
      </c>
      <c r="T9" s="17" t="s">
        <v>222</v>
      </c>
      <c r="U9" s="17" t="s">
        <v>222</v>
      </c>
      <c r="V9" s="17" t="s">
        <v>222</v>
      </c>
      <c r="W9" s="17" t="s">
        <v>222</v>
      </c>
      <c r="X9" s="17" t="s">
        <v>222</v>
      </c>
      <c r="Y9" s="17" t="s">
        <v>222</v>
      </c>
      <c r="Z9" s="17" t="s">
        <v>222</v>
      </c>
      <c r="AA9" s="17" t="s">
        <v>222</v>
      </c>
      <c r="AB9" s="17">
        <v>0.29038197245067499</v>
      </c>
      <c r="AC9" s="17" t="s">
        <v>222</v>
      </c>
      <c r="AD9" s="17" t="s">
        <v>222</v>
      </c>
      <c r="AE9" s="17"/>
      <c r="AF9" s="17">
        <v>0.24488661766790101</v>
      </c>
      <c r="AG9" s="17">
        <v>0.34401122163239101</v>
      </c>
      <c r="AH9" s="17">
        <v>0.15448244250593701</v>
      </c>
      <c r="AI9" s="17"/>
      <c r="AJ9" s="17">
        <v>0.245417712190348</v>
      </c>
      <c r="AK9" s="17">
        <v>0.29545830348209301</v>
      </c>
      <c r="AL9" s="17">
        <v>0.30927250465936901</v>
      </c>
      <c r="AM9" s="17"/>
      <c r="AN9" s="17">
        <v>0.183880803370148</v>
      </c>
      <c r="AO9" s="17">
        <v>0.253089801890577</v>
      </c>
      <c r="AP9" s="17">
        <v>0.30184729112403902</v>
      </c>
      <c r="AQ9" s="17">
        <v>0.43247720435695503</v>
      </c>
      <c r="AR9" s="17">
        <v>0.72745059703279702</v>
      </c>
      <c r="AS9" s="17"/>
      <c r="AT9" s="17">
        <v>0.28908094455720201</v>
      </c>
      <c r="AU9" s="17">
        <v>0.28279632341050298</v>
      </c>
      <c r="AV9" s="17"/>
      <c r="AW9" s="17">
        <v>0.38990434771751298</v>
      </c>
      <c r="AX9" s="17">
        <v>0.24016057038069999</v>
      </c>
      <c r="AY9" s="17">
        <v>0.19498399916682699</v>
      </c>
    </row>
    <row r="10" spans="2:51" ht="30">
      <c r="B10" s="18" t="s">
        <v>611</v>
      </c>
      <c r="C10" s="17">
        <v>0.50587719604854797</v>
      </c>
      <c r="D10" s="17">
        <v>0.51196728042685502</v>
      </c>
      <c r="E10" s="17">
        <v>0.500141129560005</v>
      </c>
      <c r="F10" s="17"/>
      <c r="G10" s="17">
        <v>0.58648919747561201</v>
      </c>
      <c r="H10" s="17">
        <v>0.455485703656486</v>
      </c>
      <c r="I10" s="17">
        <v>0.47668909950960903</v>
      </c>
      <c r="J10" s="17">
        <v>0.51810431085938002</v>
      </c>
      <c r="K10" s="17">
        <v>0.50430924207929795</v>
      </c>
      <c r="L10" s="17">
        <v>0.52087768159403902</v>
      </c>
      <c r="M10" s="17"/>
      <c r="N10" s="17">
        <v>0.45845098268468398</v>
      </c>
      <c r="O10" s="17">
        <v>0.52872581125627904</v>
      </c>
      <c r="P10" s="17">
        <v>0.50251914636853501</v>
      </c>
      <c r="Q10" s="17">
        <v>0.53716569781844004</v>
      </c>
      <c r="R10" s="17"/>
      <c r="S10" s="17" t="s">
        <v>222</v>
      </c>
      <c r="T10" s="17" t="s">
        <v>222</v>
      </c>
      <c r="U10" s="17" t="s">
        <v>222</v>
      </c>
      <c r="V10" s="17" t="s">
        <v>222</v>
      </c>
      <c r="W10" s="17" t="s">
        <v>222</v>
      </c>
      <c r="X10" s="17" t="s">
        <v>222</v>
      </c>
      <c r="Y10" s="17" t="s">
        <v>222</v>
      </c>
      <c r="Z10" s="17" t="s">
        <v>222</v>
      </c>
      <c r="AA10" s="17" t="s">
        <v>222</v>
      </c>
      <c r="AB10" s="17">
        <v>0.50587719604854797</v>
      </c>
      <c r="AC10" s="17" t="s">
        <v>222</v>
      </c>
      <c r="AD10" s="17" t="s">
        <v>222</v>
      </c>
      <c r="AE10" s="17"/>
      <c r="AF10" s="17">
        <v>0.53437791575329396</v>
      </c>
      <c r="AG10" s="17">
        <v>0.47900867904030597</v>
      </c>
      <c r="AH10" s="17">
        <v>0.54674162495460898</v>
      </c>
      <c r="AI10" s="17"/>
      <c r="AJ10" s="17">
        <v>0.46959784351102901</v>
      </c>
      <c r="AK10" s="17">
        <v>0.518759842706073</v>
      </c>
      <c r="AL10" s="17">
        <v>0.51284933683918399</v>
      </c>
      <c r="AM10" s="17"/>
      <c r="AN10" s="17">
        <v>0.55054665138844305</v>
      </c>
      <c r="AO10" s="17">
        <v>0.495592255049703</v>
      </c>
      <c r="AP10" s="17">
        <v>0.53218837270943897</v>
      </c>
      <c r="AQ10" s="17">
        <v>0.38039342652840602</v>
      </c>
      <c r="AR10" s="17">
        <v>0.27254940296720298</v>
      </c>
      <c r="AS10" s="17"/>
      <c r="AT10" s="17">
        <v>0.51186090150903996</v>
      </c>
      <c r="AU10" s="17">
        <v>0.444392265040363</v>
      </c>
      <c r="AV10" s="17"/>
      <c r="AW10" s="17">
        <v>0.47104382812808998</v>
      </c>
      <c r="AX10" s="17">
        <v>0.54127162381266203</v>
      </c>
      <c r="AY10" s="17">
        <v>0.534507029217694</v>
      </c>
    </row>
    <row r="11" spans="2:51">
      <c r="B11" s="18" t="s">
        <v>612</v>
      </c>
      <c r="C11" s="17">
        <v>0.15820056354228701</v>
      </c>
      <c r="D11" s="17">
        <v>0.129191477613397</v>
      </c>
      <c r="E11" s="17">
        <v>0.18668778914209999</v>
      </c>
      <c r="F11" s="17"/>
      <c r="G11" s="17">
        <v>0.18815890831302201</v>
      </c>
      <c r="H11" s="17">
        <v>0.19087164058824099</v>
      </c>
      <c r="I11" s="17">
        <v>0.17124845557676099</v>
      </c>
      <c r="J11" s="17">
        <v>0.14247355260320499</v>
      </c>
      <c r="K11" s="17">
        <v>0.17911503667499801</v>
      </c>
      <c r="L11" s="17">
        <v>0.114286743290774</v>
      </c>
      <c r="M11" s="17"/>
      <c r="N11" s="17">
        <v>0.100105853389543</v>
      </c>
      <c r="O11" s="17">
        <v>0.182996316020031</v>
      </c>
      <c r="P11" s="17">
        <v>0.16430198752407399</v>
      </c>
      <c r="Q11" s="17">
        <v>0.189318766468316</v>
      </c>
      <c r="R11" s="17"/>
      <c r="S11" s="17" t="s">
        <v>222</v>
      </c>
      <c r="T11" s="17" t="s">
        <v>222</v>
      </c>
      <c r="U11" s="17" t="s">
        <v>222</v>
      </c>
      <c r="V11" s="17" t="s">
        <v>222</v>
      </c>
      <c r="W11" s="17" t="s">
        <v>222</v>
      </c>
      <c r="X11" s="17" t="s">
        <v>222</v>
      </c>
      <c r="Y11" s="17" t="s">
        <v>222</v>
      </c>
      <c r="Z11" s="17" t="s">
        <v>222</v>
      </c>
      <c r="AA11" s="17" t="s">
        <v>222</v>
      </c>
      <c r="AB11" s="17">
        <v>0.15820056354228701</v>
      </c>
      <c r="AC11" s="17" t="s">
        <v>222</v>
      </c>
      <c r="AD11" s="17" t="s">
        <v>222</v>
      </c>
      <c r="AE11" s="17"/>
      <c r="AF11" s="17">
        <v>0.150441472598008</v>
      </c>
      <c r="AG11" s="17">
        <v>0.14303449152224401</v>
      </c>
      <c r="AH11" s="17">
        <v>0.24478167016642999</v>
      </c>
      <c r="AI11" s="17"/>
      <c r="AJ11" s="17">
        <v>0.19515833138640801</v>
      </c>
      <c r="AK11" s="17">
        <v>0.15391874720734799</v>
      </c>
      <c r="AL11" s="17">
        <v>0.13974475363066499</v>
      </c>
      <c r="AM11" s="17"/>
      <c r="AN11" s="17">
        <v>0.18777400395992699</v>
      </c>
      <c r="AO11" s="17">
        <v>0.17362177796706299</v>
      </c>
      <c r="AP11" s="17">
        <v>0.13928916379284401</v>
      </c>
      <c r="AQ11" s="17">
        <v>0.157613734780083</v>
      </c>
      <c r="AR11" s="17">
        <v>0</v>
      </c>
      <c r="AS11" s="17"/>
      <c r="AT11" s="17">
        <v>0.15208392662190401</v>
      </c>
      <c r="AU11" s="17">
        <v>0.24433077139069601</v>
      </c>
      <c r="AV11" s="17"/>
      <c r="AW11" s="17">
        <v>0.116561335020121</v>
      </c>
      <c r="AX11" s="17">
        <v>0.18033637529313001</v>
      </c>
      <c r="AY11" s="17">
        <v>0.19781398263549599</v>
      </c>
    </row>
    <row r="12" spans="2:51">
      <c r="B12" s="18" t="s">
        <v>613</v>
      </c>
      <c r="C12" s="19">
        <v>4.5540267958490602E-2</v>
      </c>
      <c r="D12" s="19">
        <v>4.8373300065842201E-2</v>
      </c>
      <c r="E12" s="19">
        <v>4.3091757070190799E-2</v>
      </c>
      <c r="F12" s="19"/>
      <c r="G12" s="19">
        <v>2.4631561080586901E-2</v>
      </c>
      <c r="H12" s="19">
        <v>6.4666330614348802E-2</v>
      </c>
      <c r="I12" s="19">
        <v>4.7489626375739898E-2</v>
      </c>
      <c r="J12" s="19">
        <v>5.2994659504349E-2</v>
      </c>
      <c r="K12" s="19">
        <v>5.8592094994556997E-2</v>
      </c>
      <c r="L12" s="19">
        <v>2.46546737165118E-2</v>
      </c>
      <c r="M12" s="19"/>
      <c r="N12" s="19">
        <v>1.6255223584782499E-2</v>
      </c>
      <c r="O12" s="19">
        <v>3.0016234832722401E-2</v>
      </c>
      <c r="P12" s="19">
        <v>6.7005010387071004E-2</v>
      </c>
      <c r="Q12" s="19">
        <v>7.1355189064202407E-2</v>
      </c>
      <c r="R12" s="19"/>
      <c r="S12" s="19" t="s">
        <v>222</v>
      </c>
      <c r="T12" s="19" t="s">
        <v>222</v>
      </c>
      <c r="U12" s="19" t="s">
        <v>222</v>
      </c>
      <c r="V12" s="19" t="s">
        <v>222</v>
      </c>
      <c r="W12" s="19" t="s">
        <v>222</v>
      </c>
      <c r="X12" s="19" t="s">
        <v>222</v>
      </c>
      <c r="Y12" s="19" t="s">
        <v>222</v>
      </c>
      <c r="Z12" s="19" t="s">
        <v>222</v>
      </c>
      <c r="AA12" s="19" t="s">
        <v>222</v>
      </c>
      <c r="AB12" s="19">
        <v>4.5540267958490602E-2</v>
      </c>
      <c r="AC12" s="19" t="s">
        <v>222</v>
      </c>
      <c r="AD12" s="19" t="s">
        <v>222</v>
      </c>
      <c r="AE12" s="19"/>
      <c r="AF12" s="19">
        <v>7.0293993980796804E-2</v>
      </c>
      <c r="AG12" s="19">
        <v>3.39456078050588E-2</v>
      </c>
      <c r="AH12" s="19">
        <v>5.3994262373024002E-2</v>
      </c>
      <c r="AI12" s="19"/>
      <c r="AJ12" s="19">
        <v>8.9826112912215594E-2</v>
      </c>
      <c r="AK12" s="19">
        <v>3.1863106604486498E-2</v>
      </c>
      <c r="AL12" s="19">
        <v>3.8133404870782497E-2</v>
      </c>
      <c r="AM12" s="19"/>
      <c r="AN12" s="19">
        <v>7.77985412814826E-2</v>
      </c>
      <c r="AO12" s="19">
        <v>7.7696165092657296E-2</v>
      </c>
      <c r="AP12" s="19">
        <v>2.6675172373677902E-2</v>
      </c>
      <c r="AQ12" s="19">
        <v>2.9515634334554799E-2</v>
      </c>
      <c r="AR12" s="19">
        <v>0</v>
      </c>
      <c r="AS12" s="19"/>
      <c r="AT12" s="19">
        <v>4.6974227311853203E-2</v>
      </c>
      <c r="AU12" s="19">
        <v>2.8480640158438299E-2</v>
      </c>
      <c r="AV12" s="19"/>
      <c r="AW12" s="19">
        <v>2.24904891342751E-2</v>
      </c>
      <c r="AX12" s="19">
        <v>3.8231430513506998E-2</v>
      </c>
      <c r="AY12" s="19">
        <v>7.2694988979982597E-2</v>
      </c>
    </row>
    <row r="13" spans="2:51">
      <c r="B13" t="s">
        <v>32</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623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395</v>
      </c>
      <c r="D7" s="10">
        <v>184</v>
      </c>
      <c r="E7" s="10">
        <v>209</v>
      </c>
      <c r="F7" s="10"/>
      <c r="G7" s="10">
        <v>31</v>
      </c>
      <c r="H7" s="10">
        <v>46</v>
      </c>
      <c r="I7" s="10">
        <v>46</v>
      </c>
      <c r="J7" s="10">
        <v>59</v>
      </c>
      <c r="K7" s="10">
        <v>82</v>
      </c>
      <c r="L7" s="10">
        <v>131</v>
      </c>
      <c r="M7" s="10"/>
      <c r="N7" s="10">
        <v>94</v>
      </c>
      <c r="O7" s="10">
        <v>112</v>
      </c>
      <c r="P7" s="10">
        <v>78</v>
      </c>
      <c r="Q7" s="10">
        <v>108</v>
      </c>
      <c r="R7" s="10"/>
      <c r="S7" s="10" t="s">
        <v>684</v>
      </c>
      <c r="T7" s="10" t="s">
        <v>684</v>
      </c>
      <c r="U7" s="10" t="s">
        <v>684</v>
      </c>
      <c r="V7" s="10" t="s">
        <v>684</v>
      </c>
      <c r="W7" s="10" t="s">
        <v>684</v>
      </c>
      <c r="X7" s="10" t="s">
        <v>684</v>
      </c>
      <c r="Y7" s="10" t="s">
        <v>684</v>
      </c>
      <c r="Z7" s="10" t="s">
        <v>684</v>
      </c>
      <c r="AA7" s="10" t="s">
        <v>684</v>
      </c>
      <c r="AB7" s="10" t="s">
        <v>684</v>
      </c>
      <c r="AC7" s="10">
        <v>395</v>
      </c>
      <c r="AD7" s="10" t="s">
        <v>684</v>
      </c>
      <c r="AE7" s="10"/>
      <c r="AF7" s="10">
        <v>173</v>
      </c>
      <c r="AG7" s="10">
        <v>169</v>
      </c>
      <c r="AH7" s="10">
        <v>40</v>
      </c>
      <c r="AI7" s="10"/>
      <c r="AJ7" s="10">
        <v>90</v>
      </c>
      <c r="AK7" s="10">
        <v>136</v>
      </c>
      <c r="AL7" s="10">
        <v>20</v>
      </c>
      <c r="AM7" s="10"/>
      <c r="AN7" s="10">
        <v>67</v>
      </c>
      <c r="AO7" s="10">
        <v>67</v>
      </c>
      <c r="AP7" s="10">
        <v>100</v>
      </c>
      <c r="AQ7" s="10">
        <v>47</v>
      </c>
      <c r="AR7" s="10">
        <v>5</v>
      </c>
      <c r="AS7" s="10"/>
      <c r="AT7" s="10">
        <v>385</v>
      </c>
      <c r="AU7" s="10">
        <v>8</v>
      </c>
      <c r="AV7" s="10"/>
      <c r="AW7" s="10">
        <v>183</v>
      </c>
      <c r="AX7" s="10">
        <v>39</v>
      </c>
      <c r="AY7" s="10">
        <v>173</v>
      </c>
    </row>
    <row r="8" spans="2:51" ht="30" customHeight="1">
      <c r="B8" s="11" t="s">
        <v>112</v>
      </c>
      <c r="C8" s="11">
        <v>393</v>
      </c>
      <c r="D8" s="11">
        <v>183</v>
      </c>
      <c r="E8" s="11">
        <v>208</v>
      </c>
      <c r="F8" s="11"/>
      <c r="G8" s="11">
        <v>37</v>
      </c>
      <c r="H8" s="11">
        <v>56</v>
      </c>
      <c r="I8" s="11">
        <v>53</v>
      </c>
      <c r="J8" s="11">
        <v>58</v>
      </c>
      <c r="K8" s="11">
        <v>69</v>
      </c>
      <c r="L8" s="11">
        <v>119</v>
      </c>
      <c r="M8" s="11"/>
      <c r="N8" s="11">
        <v>83</v>
      </c>
      <c r="O8" s="11">
        <v>100</v>
      </c>
      <c r="P8" s="11">
        <v>92</v>
      </c>
      <c r="Q8" s="11">
        <v>115</v>
      </c>
      <c r="R8" s="11"/>
      <c r="S8" s="11" t="s">
        <v>684</v>
      </c>
      <c r="T8" s="11" t="s">
        <v>684</v>
      </c>
      <c r="U8" s="11" t="s">
        <v>684</v>
      </c>
      <c r="V8" s="11" t="s">
        <v>684</v>
      </c>
      <c r="W8" s="11" t="s">
        <v>684</v>
      </c>
      <c r="X8" s="11" t="s">
        <v>684</v>
      </c>
      <c r="Y8" s="11" t="s">
        <v>684</v>
      </c>
      <c r="Z8" s="11" t="s">
        <v>684</v>
      </c>
      <c r="AA8" s="11" t="s">
        <v>684</v>
      </c>
      <c r="AB8" s="11" t="s">
        <v>684</v>
      </c>
      <c r="AC8" s="11">
        <v>393</v>
      </c>
      <c r="AD8" s="11" t="s">
        <v>684</v>
      </c>
      <c r="AE8" s="11"/>
      <c r="AF8" s="11">
        <v>169</v>
      </c>
      <c r="AG8" s="11">
        <v>166</v>
      </c>
      <c r="AH8" s="11">
        <v>42</v>
      </c>
      <c r="AI8" s="11"/>
      <c r="AJ8" s="11">
        <v>85</v>
      </c>
      <c r="AK8" s="11">
        <v>143</v>
      </c>
      <c r="AL8" s="11">
        <v>19</v>
      </c>
      <c r="AM8" s="11"/>
      <c r="AN8" s="11">
        <v>70</v>
      </c>
      <c r="AO8" s="11">
        <v>68</v>
      </c>
      <c r="AP8" s="11">
        <v>100</v>
      </c>
      <c r="AQ8" s="11">
        <v>44</v>
      </c>
      <c r="AR8" s="11">
        <v>4</v>
      </c>
      <c r="AS8" s="11"/>
      <c r="AT8" s="11">
        <v>382</v>
      </c>
      <c r="AU8" s="11">
        <v>9</v>
      </c>
      <c r="AV8" s="11"/>
      <c r="AW8" s="11">
        <v>175</v>
      </c>
      <c r="AX8" s="11">
        <v>40</v>
      </c>
      <c r="AY8" s="11">
        <v>178</v>
      </c>
    </row>
    <row r="9" spans="2:51">
      <c r="B9" s="18" t="s">
        <v>610</v>
      </c>
      <c r="C9" s="17">
        <v>0.20210606640734299</v>
      </c>
      <c r="D9" s="17">
        <v>0.23587652566221201</v>
      </c>
      <c r="E9" s="17">
        <v>0.17424489053613801</v>
      </c>
      <c r="F9" s="17"/>
      <c r="G9" s="17">
        <v>0.128934268129101</v>
      </c>
      <c r="H9" s="17">
        <v>0.132825369204076</v>
      </c>
      <c r="I9" s="17">
        <v>0.21239254440455099</v>
      </c>
      <c r="J9" s="17">
        <v>0.18101510325501299</v>
      </c>
      <c r="K9" s="17">
        <v>0.27252667282438497</v>
      </c>
      <c r="L9" s="17">
        <v>0.222252742883218</v>
      </c>
      <c r="M9" s="17"/>
      <c r="N9" s="17">
        <v>0.23913729573099299</v>
      </c>
      <c r="O9" s="17">
        <v>0.177171727541961</v>
      </c>
      <c r="P9" s="17">
        <v>0.213040515575454</v>
      </c>
      <c r="Q9" s="17">
        <v>0.18423388597125401</v>
      </c>
      <c r="R9" s="17"/>
      <c r="S9" s="17" t="s">
        <v>222</v>
      </c>
      <c r="T9" s="17" t="s">
        <v>222</v>
      </c>
      <c r="U9" s="17" t="s">
        <v>222</v>
      </c>
      <c r="V9" s="17" t="s">
        <v>222</v>
      </c>
      <c r="W9" s="17" t="s">
        <v>222</v>
      </c>
      <c r="X9" s="17" t="s">
        <v>222</v>
      </c>
      <c r="Y9" s="17" t="s">
        <v>222</v>
      </c>
      <c r="Z9" s="17" t="s">
        <v>222</v>
      </c>
      <c r="AA9" s="17" t="s">
        <v>222</v>
      </c>
      <c r="AB9" s="17" t="s">
        <v>222</v>
      </c>
      <c r="AC9" s="17">
        <v>0.20210606640734299</v>
      </c>
      <c r="AD9" s="17" t="s">
        <v>222</v>
      </c>
      <c r="AE9" s="17"/>
      <c r="AF9" s="17">
        <v>0.224362382271698</v>
      </c>
      <c r="AG9" s="17">
        <v>0.21296958581957001</v>
      </c>
      <c r="AH9" s="17">
        <v>0.14297881036545201</v>
      </c>
      <c r="AI9" s="17"/>
      <c r="AJ9" s="17">
        <v>0.242131723898105</v>
      </c>
      <c r="AK9" s="17">
        <v>0.19696022830551499</v>
      </c>
      <c r="AL9" s="17">
        <v>8.0458233105621196E-2</v>
      </c>
      <c r="AM9" s="17"/>
      <c r="AN9" s="17">
        <v>0.19342603442526901</v>
      </c>
      <c r="AO9" s="17">
        <v>0.22929016154585399</v>
      </c>
      <c r="AP9" s="17">
        <v>0.18194536989782301</v>
      </c>
      <c r="AQ9" s="17">
        <v>0.225599520595789</v>
      </c>
      <c r="AR9" s="17">
        <v>0.12614318380259601</v>
      </c>
      <c r="AS9" s="17"/>
      <c r="AT9" s="17">
        <v>0.20767618375631</v>
      </c>
      <c r="AU9" s="17">
        <v>0</v>
      </c>
      <c r="AV9" s="17"/>
      <c r="AW9" s="17">
        <v>0.24957027063496101</v>
      </c>
      <c r="AX9" s="17">
        <v>0.28769535039359201</v>
      </c>
      <c r="AY9" s="17">
        <v>0.136071815917818</v>
      </c>
    </row>
    <row r="10" spans="2:51" ht="30">
      <c r="B10" s="18" t="s">
        <v>611</v>
      </c>
      <c r="C10" s="17">
        <v>0.50728128381196202</v>
      </c>
      <c r="D10" s="17">
        <v>0.46466670372033703</v>
      </c>
      <c r="E10" s="17">
        <v>0.54479910208145899</v>
      </c>
      <c r="F10" s="17"/>
      <c r="G10" s="17">
        <v>0.679973144530158</v>
      </c>
      <c r="H10" s="17">
        <v>0.52541538131228804</v>
      </c>
      <c r="I10" s="17">
        <v>0.49878425496411599</v>
      </c>
      <c r="J10" s="17">
        <v>0.42725970635244098</v>
      </c>
      <c r="K10" s="17">
        <v>0.449481166504829</v>
      </c>
      <c r="L10" s="17">
        <v>0.52203177398629397</v>
      </c>
      <c r="M10" s="17"/>
      <c r="N10" s="17">
        <v>0.54600584235412597</v>
      </c>
      <c r="O10" s="17">
        <v>0.45486638560731002</v>
      </c>
      <c r="P10" s="17">
        <v>0.54942550733315698</v>
      </c>
      <c r="Q10" s="17">
        <v>0.48783176974014397</v>
      </c>
      <c r="R10" s="17"/>
      <c r="S10" s="17" t="s">
        <v>222</v>
      </c>
      <c r="T10" s="17" t="s">
        <v>222</v>
      </c>
      <c r="U10" s="17" t="s">
        <v>222</v>
      </c>
      <c r="V10" s="17" t="s">
        <v>222</v>
      </c>
      <c r="W10" s="17" t="s">
        <v>222</v>
      </c>
      <c r="X10" s="17" t="s">
        <v>222</v>
      </c>
      <c r="Y10" s="17" t="s">
        <v>222</v>
      </c>
      <c r="Z10" s="17" t="s">
        <v>222</v>
      </c>
      <c r="AA10" s="17" t="s">
        <v>222</v>
      </c>
      <c r="AB10" s="17" t="s">
        <v>222</v>
      </c>
      <c r="AC10" s="17">
        <v>0.50728128381196202</v>
      </c>
      <c r="AD10" s="17" t="s">
        <v>222</v>
      </c>
      <c r="AE10" s="17"/>
      <c r="AF10" s="17">
        <v>0.44246165338467602</v>
      </c>
      <c r="AG10" s="17">
        <v>0.53075289867688302</v>
      </c>
      <c r="AH10" s="17">
        <v>0.54424993871406102</v>
      </c>
      <c r="AI10" s="17"/>
      <c r="AJ10" s="17">
        <v>0.45746674143796401</v>
      </c>
      <c r="AK10" s="17">
        <v>0.56065208087970297</v>
      </c>
      <c r="AL10" s="17">
        <v>0.555463318496626</v>
      </c>
      <c r="AM10" s="17"/>
      <c r="AN10" s="17">
        <v>0.48253748245696498</v>
      </c>
      <c r="AO10" s="17">
        <v>0.47432881489137602</v>
      </c>
      <c r="AP10" s="17">
        <v>0.54828416057182805</v>
      </c>
      <c r="AQ10" s="17">
        <v>0.59029656308007405</v>
      </c>
      <c r="AR10" s="17">
        <v>0.87385681619740496</v>
      </c>
      <c r="AS10" s="17"/>
      <c r="AT10" s="17">
        <v>0.50226122815534102</v>
      </c>
      <c r="AU10" s="17">
        <v>0.61671936696176599</v>
      </c>
      <c r="AV10" s="17"/>
      <c r="AW10" s="17">
        <v>0.48209540488269598</v>
      </c>
      <c r="AX10" s="17">
        <v>0.56080428383136205</v>
      </c>
      <c r="AY10" s="17">
        <v>0.51987150173739805</v>
      </c>
    </row>
    <row r="11" spans="2:51">
      <c r="B11" s="18" t="s">
        <v>612</v>
      </c>
      <c r="C11" s="17">
        <v>0.24053901943998901</v>
      </c>
      <c r="D11" s="17">
        <v>0.22846154579617201</v>
      </c>
      <c r="E11" s="17">
        <v>0.248828702076308</v>
      </c>
      <c r="F11" s="17"/>
      <c r="G11" s="17">
        <v>0.191092587340741</v>
      </c>
      <c r="H11" s="17">
        <v>0.25592481963375202</v>
      </c>
      <c r="I11" s="17">
        <v>0.196906987657403</v>
      </c>
      <c r="J11" s="17">
        <v>0.33771452982609401</v>
      </c>
      <c r="K11" s="17">
        <v>0.24532489398474699</v>
      </c>
      <c r="L11" s="17">
        <v>0.21765884907528299</v>
      </c>
      <c r="M11" s="17"/>
      <c r="N11" s="17">
        <v>0.20358756367807801</v>
      </c>
      <c r="O11" s="17">
        <v>0.28202891830072102</v>
      </c>
      <c r="P11" s="17">
        <v>0.185590242696451</v>
      </c>
      <c r="Q11" s="17">
        <v>0.281244383159648</v>
      </c>
      <c r="R11" s="17"/>
      <c r="S11" s="17" t="s">
        <v>222</v>
      </c>
      <c r="T11" s="17" t="s">
        <v>222</v>
      </c>
      <c r="U11" s="17" t="s">
        <v>222</v>
      </c>
      <c r="V11" s="17" t="s">
        <v>222</v>
      </c>
      <c r="W11" s="17" t="s">
        <v>222</v>
      </c>
      <c r="X11" s="17" t="s">
        <v>222</v>
      </c>
      <c r="Y11" s="17" t="s">
        <v>222</v>
      </c>
      <c r="Z11" s="17" t="s">
        <v>222</v>
      </c>
      <c r="AA11" s="17" t="s">
        <v>222</v>
      </c>
      <c r="AB11" s="17" t="s">
        <v>222</v>
      </c>
      <c r="AC11" s="17">
        <v>0.24053901943998901</v>
      </c>
      <c r="AD11" s="17" t="s">
        <v>222</v>
      </c>
      <c r="AE11" s="17"/>
      <c r="AF11" s="17">
        <v>0.278960222427523</v>
      </c>
      <c r="AG11" s="17">
        <v>0.19304253243363201</v>
      </c>
      <c r="AH11" s="17">
        <v>0.31277125092048602</v>
      </c>
      <c r="AI11" s="17"/>
      <c r="AJ11" s="17">
        <v>0.25272029461920598</v>
      </c>
      <c r="AK11" s="17">
        <v>0.212913163650188</v>
      </c>
      <c r="AL11" s="17">
        <v>0.364078448397753</v>
      </c>
      <c r="AM11" s="17"/>
      <c r="AN11" s="17">
        <v>0.29597374262553999</v>
      </c>
      <c r="AO11" s="17">
        <v>0.228889785874207</v>
      </c>
      <c r="AP11" s="17">
        <v>0.21290294675105501</v>
      </c>
      <c r="AQ11" s="17">
        <v>0.16262487134865899</v>
      </c>
      <c r="AR11" s="17">
        <v>0</v>
      </c>
      <c r="AS11" s="17"/>
      <c r="AT11" s="17">
        <v>0.238608910121935</v>
      </c>
      <c r="AU11" s="17">
        <v>0.38328063303823401</v>
      </c>
      <c r="AV11" s="17"/>
      <c r="AW11" s="17">
        <v>0.204866959396484</v>
      </c>
      <c r="AX11" s="17">
        <v>0.12795832831665099</v>
      </c>
      <c r="AY11" s="17">
        <v>0.30111677650271101</v>
      </c>
    </row>
    <row r="12" spans="2:51">
      <c r="B12" s="18" t="s">
        <v>613</v>
      </c>
      <c r="C12" s="19">
        <v>5.0073630340705597E-2</v>
      </c>
      <c r="D12" s="19">
        <v>7.0995224821279401E-2</v>
      </c>
      <c r="E12" s="19">
        <v>3.2127305306094901E-2</v>
      </c>
      <c r="F12" s="19"/>
      <c r="G12" s="19">
        <v>0</v>
      </c>
      <c r="H12" s="19">
        <v>8.5834429849884805E-2</v>
      </c>
      <c r="I12" s="19">
        <v>9.1916212973929601E-2</v>
      </c>
      <c r="J12" s="19">
        <v>5.4010660566453199E-2</v>
      </c>
      <c r="K12" s="19">
        <v>3.2667266686038601E-2</v>
      </c>
      <c r="L12" s="19">
        <v>3.80566340552045E-2</v>
      </c>
      <c r="M12" s="19"/>
      <c r="N12" s="19">
        <v>1.1269298236803E-2</v>
      </c>
      <c r="O12" s="19">
        <v>8.5932968550007996E-2</v>
      </c>
      <c r="P12" s="19">
        <v>5.1943734394938101E-2</v>
      </c>
      <c r="Q12" s="19">
        <v>4.66899611289536E-2</v>
      </c>
      <c r="R12" s="19"/>
      <c r="S12" s="19" t="s">
        <v>222</v>
      </c>
      <c r="T12" s="19" t="s">
        <v>222</v>
      </c>
      <c r="U12" s="19" t="s">
        <v>222</v>
      </c>
      <c r="V12" s="19" t="s">
        <v>222</v>
      </c>
      <c r="W12" s="19" t="s">
        <v>222</v>
      </c>
      <c r="X12" s="19" t="s">
        <v>222</v>
      </c>
      <c r="Y12" s="19" t="s">
        <v>222</v>
      </c>
      <c r="Z12" s="19" t="s">
        <v>222</v>
      </c>
      <c r="AA12" s="19" t="s">
        <v>222</v>
      </c>
      <c r="AB12" s="19" t="s">
        <v>222</v>
      </c>
      <c r="AC12" s="19">
        <v>5.0073630340705597E-2</v>
      </c>
      <c r="AD12" s="19" t="s">
        <v>222</v>
      </c>
      <c r="AE12" s="19"/>
      <c r="AF12" s="19">
        <v>5.4215741916102803E-2</v>
      </c>
      <c r="AG12" s="19">
        <v>6.3234983069915707E-2</v>
      </c>
      <c r="AH12" s="19">
        <v>0</v>
      </c>
      <c r="AI12" s="19"/>
      <c r="AJ12" s="19">
        <v>4.7681240044724703E-2</v>
      </c>
      <c r="AK12" s="19">
        <v>2.9474527164594502E-2</v>
      </c>
      <c r="AL12" s="19">
        <v>0</v>
      </c>
      <c r="AM12" s="19"/>
      <c r="AN12" s="19">
        <v>2.8062740492225801E-2</v>
      </c>
      <c r="AO12" s="19">
        <v>6.7491237688563799E-2</v>
      </c>
      <c r="AP12" s="19">
        <v>5.6867522779293501E-2</v>
      </c>
      <c r="AQ12" s="19">
        <v>2.14790449754769E-2</v>
      </c>
      <c r="AR12" s="19">
        <v>0</v>
      </c>
      <c r="AS12" s="19"/>
      <c r="AT12" s="19">
        <v>5.1453677966413001E-2</v>
      </c>
      <c r="AU12" s="19">
        <v>0</v>
      </c>
      <c r="AV12" s="19"/>
      <c r="AW12" s="19">
        <v>6.3467365085858707E-2</v>
      </c>
      <c r="AX12" s="19">
        <v>2.3542037458394401E-2</v>
      </c>
      <c r="AY12" s="19">
        <v>4.2939905842073398E-2</v>
      </c>
    </row>
    <row r="13" spans="2:51">
      <c r="B13" t="s">
        <v>34</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B2:AY17"/>
  <sheetViews>
    <sheetView showGridLines="0" workbookViewId="0">
      <pane xSplit="2" topLeftCell="C1" activePane="topRight" state="frozen"/>
      <selection pane="topRight" activeCell="B13" sqref="B1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624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224</v>
      </c>
      <c r="D7" s="10">
        <v>101</v>
      </c>
      <c r="E7" s="10">
        <v>123</v>
      </c>
      <c r="F7" s="10"/>
      <c r="G7" s="10">
        <v>16</v>
      </c>
      <c r="H7" s="10">
        <v>32</v>
      </c>
      <c r="I7" s="10">
        <v>39</v>
      </c>
      <c r="J7" s="10">
        <v>47</v>
      </c>
      <c r="K7" s="10">
        <v>53</v>
      </c>
      <c r="L7" s="10">
        <v>37</v>
      </c>
      <c r="M7" s="10"/>
      <c r="N7" s="10">
        <v>69</v>
      </c>
      <c r="O7" s="10">
        <v>61</v>
      </c>
      <c r="P7" s="10">
        <v>35</v>
      </c>
      <c r="Q7" s="10">
        <v>58</v>
      </c>
      <c r="R7" s="10"/>
      <c r="S7" s="10" t="s">
        <v>684</v>
      </c>
      <c r="T7" s="10" t="s">
        <v>684</v>
      </c>
      <c r="U7" s="10" t="s">
        <v>684</v>
      </c>
      <c r="V7" s="10" t="s">
        <v>684</v>
      </c>
      <c r="W7" s="10" t="s">
        <v>684</v>
      </c>
      <c r="X7" s="10" t="s">
        <v>684</v>
      </c>
      <c r="Y7" s="10" t="s">
        <v>684</v>
      </c>
      <c r="Z7" s="10" t="s">
        <v>684</v>
      </c>
      <c r="AA7" s="10" t="s">
        <v>684</v>
      </c>
      <c r="AB7" s="10" t="s">
        <v>684</v>
      </c>
      <c r="AC7" s="10" t="s">
        <v>684</v>
      </c>
      <c r="AD7" s="10">
        <v>224</v>
      </c>
      <c r="AE7" s="10"/>
      <c r="AF7" s="10">
        <v>79</v>
      </c>
      <c r="AG7" s="10">
        <v>99</v>
      </c>
      <c r="AH7" s="10">
        <v>35</v>
      </c>
      <c r="AI7" s="10"/>
      <c r="AJ7" s="10">
        <v>29</v>
      </c>
      <c r="AK7" s="10">
        <v>30</v>
      </c>
      <c r="AL7" s="10">
        <v>4</v>
      </c>
      <c r="AM7" s="10"/>
      <c r="AN7" s="10">
        <v>41</v>
      </c>
      <c r="AO7" s="10">
        <v>38</v>
      </c>
      <c r="AP7" s="10">
        <v>74</v>
      </c>
      <c r="AQ7" s="10">
        <v>26</v>
      </c>
      <c r="AR7" s="10">
        <v>3</v>
      </c>
      <c r="AS7" s="10"/>
      <c r="AT7" s="10">
        <v>220</v>
      </c>
      <c r="AU7" s="10">
        <v>2</v>
      </c>
      <c r="AV7" s="10"/>
      <c r="AW7" s="10">
        <v>110</v>
      </c>
      <c r="AX7" s="10">
        <v>23</v>
      </c>
      <c r="AY7" s="10">
        <v>91</v>
      </c>
    </row>
    <row r="8" spans="2:51" ht="30" customHeight="1">
      <c r="B8" s="11" t="s">
        <v>112</v>
      </c>
      <c r="C8" s="11">
        <v>241</v>
      </c>
      <c r="D8" s="11">
        <v>111</v>
      </c>
      <c r="E8" s="11">
        <v>130</v>
      </c>
      <c r="F8" s="11"/>
      <c r="G8" s="11">
        <v>21</v>
      </c>
      <c r="H8" s="11">
        <v>40</v>
      </c>
      <c r="I8" s="11">
        <v>49</v>
      </c>
      <c r="J8" s="11">
        <v>48</v>
      </c>
      <c r="K8" s="11">
        <v>48</v>
      </c>
      <c r="L8" s="11">
        <v>35</v>
      </c>
      <c r="M8" s="11"/>
      <c r="N8" s="11">
        <v>68</v>
      </c>
      <c r="O8" s="11">
        <v>62</v>
      </c>
      <c r="P8" s="11">
        <v>46</v>
      </c>
      <c r="Q8" s="11">
        <v>64</v>
      </c>
      <c r="R8" s="11"/>
      <c r="S8" s="11" t="s">
        <v>684</v>
      </c>
      <c r="T8" s="11" t="s">
        <v>684</v>
      </c>
      <c r="U8" s="11" t="s">
        <v>684</v>
      </c>
      <c r="V8" s="11" t="s">
        <v>684</v>
      </c>
      <c r="W8" s="11" t="s">
        <v>684</v>
      </c>
      <c r="X8" s="11" t="s">
        <v>684</v>
      </c>
      <c r="Y8" s="11" t="s">
        <v>684</v>
      </c>
      <c r="Z8" s="11" t="s">
        <v>684</v>
      </c>
      <c r="AA8" s="11" t="s">
        <v>684</v>
      </c>
      <c r="AB8" s="11" t="s">
        <v>684</v>
      </c>
      <c r="AC8" s="11" t="s">
        <v>684</v>
      </c>
      <c r="AD8" s="11">
        <v>241</v>
      </c>
      <c r="AE8" s="11"/>
      <c r="AF8" s="11">
        <v>84</v>
      </c>
      <c r="AG8" s="11">
        <v>102</v>
      </c>
      <c r="AH8" s="11">
        <v>41</v>
      </c>
      <c r="AI8" s="11"/>
      <c r="AJ8" s="11">
        <v>34</v>
      </c>
      <c r="AK8" s="11">
        <v>33</v>
      </c>
      <c r="AL8" s="11">
        <v>5</v>
      </c>
      <c r="AM8" s="11"/>
      <c r="AN8" s="11">
        <v>44</v>
      </c>
      <c r="AO8" s="11">
        <v>43</v>
      </c>
      <c r="AP8" s="11">
        <v>80</v>
      </c>
      <c r="AQ8" s="11">
        <v>26</v>
      </c>
      <c r="AR8" s="11">
        <v>2</v>
      </c>
      <c r="AS8" s="11"/>
      <c r="AT8" s="11">
        <v>235</v>
      </c>
      <c r="AU8" s="11">
        <v>3</v>
      </c>
      <c r="AV8" s="11"/>
      <c r="AW8" s="11">
        <v>113</v>
      </c>
      <c r="AX8" s="11">
        <v>26</v>
      </c>
      <c r="AY8" s="11">
        <v>102</v>
      </c>
    </row>
    <row r="9" spans="2:51">
      <c r="B9" s="18" t="s">
        <v>610</v>
      </c>
      <c r="C9" s="17">
        <v>0.24315540337750599</v>
      </c>
      <c r="D9" s="17">
        <v>0.221818885006899</v>
      </c>
      <c r="E9" s="17">
        <v>0.26143815437068102</v>
      </c>
      <c r="F9" s="17"/>
      <c r="G9" s="17">
        <v>0.210626479789603</v>
      </c>
      <c r="H9" s="17">
        <v>0.26501639553630502</v>
      </c>
      <c r="I9" s="17">
        <v>0.19327733671625999</v>
      </c>
      <c r="J9" s="17">
        <v>0.18694027517751199</v>
      </c>
      <c r="K9" s="17">
        <v>0.36089076597921899</v>
      </c>
      <c r="L9" s="17">
        <v>0.22332868150636401</v>
      </c>
      <c r="M9" s="17"/>
      <c r="N9" s="17">
        <v>0.32707877244983402</v>
      </c>
      <c r="O9" s="17">
        <v>0.18356428775431699</v>
      </c>
      <c r="P9" s="17">
        <v>0.232056993828303</v>
      </c>
      <c r="Q9" s="17">
        <v>0.20517179242811201</v>
      </c>
      <c r="R9" s="17"/>
      <c r="S9" s="17" t="s">
        <v>222</v>
      </c>
      <c r="T9" s="17" t="s">
        <v>222</v>
      </c>
      <c r="U9" s="17" t="s">
        <v>222</v>
      </c>
      <c r="V9" s="17" t="s">
        <v>222</v>
      </c>
      <c r="W9" s="17" t="s">
        <v>222</v>
      </c>
      <c r="X9" s="17" t="s">
        <v>222</v>
      </c>
      <c r="Y9" s="17" t="s">
        <v>222</v>
      </c>
      <c r="Z9" s="17" t="s">
        <v>222</v>
      </c>
      <c r="AA9" s="17" t="s">
        <v>222</v>
      </c>
      <c r="AB9" s="17" t="s">
        <v>222</v>
      </c>
      <c r="AC9" s="17" t="s">
        <v>222</v>
      </c>
      <c r="AD9" s="17">
        <v>0.24315540337750599</v>
      </c>
      <c r="AE9" s="17"/>
      <c r="AF9" s="17">
        <v>0.29109911232641</v>
      </c>
      <c r="AG9" s="17">
        <v>0.29538803607055902</v>
      </c>
      <c r="AH9" s="17">
        <v>5.3884126505342203E-2</v>
      </c>
      <c r="AI9" s="17"/>
      <c r="AJ9" s="17">
        <v>0.24807886323780201</v>
      </c>
      <c r="AK9" s="17">
        <v>0.296831567092945</v>
      </c>
      <c r="AL9" s="17">
        <v>0.45115847576741802</v>
      </c>
      <c r="AM9" s="17"/>
      <c r="AN9" s="17">
        <v>0.169180091866732</v>
      </c>
      <c r="AO9" s="17">
        <v>0.200864835850286</v>
      </c>
      <c r="AP9" s="17">
        <v>0.25099913698812798</v>
      </c>
      <c r="AQ9" s="17">
        <v>0.31627166581725202</v>
      </c>
      <c r="AR9" s="17">
        <v>0.66784511704014604</v>
      </c>
      <c r="AS9" s="17"/>
      <c r="AT9" s="17">
        <v>0.24898957154794099</v>
      </c>
      <c r="AU9" s="17">
        <v>0</v>
      </c>
      <c r="AV9" s="17"/>
      <c r="AW9" s="17">
        <v>0.29547296027536601</v>
      </c>
      <c r="AX9" s="17">
        <v>0.34868717790743697</v>
      </c>
      <c r="AY9" s="17">
        <v>0.158488191097549</v>
      </c>
    </row>
    <row r="10" spans="2:51" ht="30">
      <c r="B10" s="18" t="s">
        <v>611</v>
      </c>
      <c r="C10" s="17">
        <v>0.51629782886954101</v>
      </c>
      <c r="D10" s="17">
        <v>0.46516025978736603</v>
      </c>
      <c r="E10" s="17">
        <v>0.56011638565965005</v>
      </c>
      <c r="F10" s="17"/>
      <c r="G10" s="17">
        <v>0.64526565482178599</v>
      </c>
      <c r="H10" s="17">
        <v>0.54130680471214099</v>
      </c>
      <c r="I10" s="17">
        <v>0.53387028610847698</v>
      </c>
      <c r="J10" s="17">
        <v>0.48078085611662702</v>
      </c>
      <c r="K10" s="17">
        <v>0.42009084922217899</v>
      </c>
      <c r="L10" s="17">
        <v>0.567324945168172</v>
      </c>
      <c r="M10" s="17"/>
      <c r="N10" s="17">
        <v>0.48984165342272301</v>
      </c>
      <c r="O10" s="17">
        <v>0.57212320985983001</v>
      </c>
      <c r="P10" s="17">
        <v>0.51576179771064301</v>
      </c>
      <c r="Q10" s="17">
        <v>0.50056378751925301</v>
      </c>
      <c r="R10" s="17"/>
      <c r="S10" s="17" t="s">
        <v>222</v>
      </c>
      <c r="T10" s="17" t="s">
        <v>222</v>
      </c>
      <c r="U10" s="17" t="s">
        <v>222</v>
      </c>
      <c r="V10" s="17" t="s">
        <v>222</v>
      </c>
      <c r="W10" s="17" t="s">
        <v>222</v>
      </c>
      <c r="X10" s="17" t="s">
        <v>222</v>
      </c>
      <c r="Y10" s="17" t="s">
        <v>222</v>
      </c>
      <c r="Z10" s="17" t="s">
        <v>222</v>
      </c>
      <c r="AA10" s="17" t="s">
        <v>222</v>
      </c>
      <c r="AB10" s="17" t="s">
        <v>222</v>
      </c>
      <c r="AC10" s="17" t="s">
        <v>222</v>
      </c>
      <c r="AD10" s="17">
        <v>0.51629782886954101</v>
      </c>
      <c r="AE10" s="17"/>
      <c r="AF10" s="17">
        <v>0.49651384484776101</v>
      </c>
      <c r="AG10" s="17">
        <v>0.50266298939005005</v>
      </c>
      <c r="AH10" s="17">
        <v>0.544481242447313</v>
      </c>
      <c r="AI10" s="17"/>
      <c r="AJ10" s="17">
        <v>0.56062585018670597</v>
      </c>
      <c r="AK10" s="17">
        <v>0.51773947021469302</v>
      </c>
      <c r="AL10" s="17">
        <v>0.54884152423258203</v>
      </c>
      <c r="AM10" s="17"/>
      <c r="AN10" s="17">
        <v>0.47513816474681903</v>
      </c>
      <c r="AO10" s="17">
        <v>0.53602254733036503</v>
      </c>
      <c r="AP10" s="17">
        <v>0.59738974243729503</v>
      </c>
      <c r="AQ10" s="17">
        <v>0.51224507047905299</v>
      </c>
      <c r="AR10" s="17">
        <v>0.33215488295985501</v>
      </c>
      <c r="AS10" s="17"/>
      <c r="AT10" s="17">
        <v>0.51156419096702999</v>
      </c>
      <c r="AU10" s="17">
        <v>1</v>
      </c>
      <c r="AV10" s="17"/>
      <c r="AW10" s="17">
        <v>0.54128986077459795</v>
      </c>
      <c r="AX10" s="17">
        <v>0.65131282209256303</v>
      </c>
      <c r="AY10" s="17">
        <v>0.45441795070579399</v>
      </c>
    </row>
    <row r="11" spans="2:51">
      <c r="B11" s="18" t="s">
        <v>612</v>
      </c>
      <c r="C11" s="17">
        <v>0.174160199436214</v>
      </c>
      <c r="D11" s="17">
        <v>0.24735720585836099</v>
      </c>
      <c r="E11" s="17">
        <v>0.111439439721946</v>
      </c>
      <c r="F11" s="17"/>
      <c r="G11" s="17">
        <v>0.14410786538861101</v>
      </c>
      <c r="H11" s="17">
        <v>0.13777080058768901</v>
      </c>
      <c r="I11" s="17">
        <v>0.19775794281856199</v>
      </c>
      <c r="J11" s="17">
        <v>0.262393995964399</v>
      </c>
      <c r="K11" s="17">
        <v>0.11843468228014099</v>
      </c>
      <c r="L11" s="17">
        <v>0.15511656663225801</v>
      </c>
      <c r="M11" s="17"/>
      <c r="N11" s="17">
        <v>0.155773158364099</v>
      </c>
      <c r="O11" s="17">
        <v>0.164636206479014</v>
      </c>
      <c r="P11" s="17">
        <v>0.22256661324928501</v>
      </c>
      <c r="Q11" s="17">
        <v>0.171484759846874</v>
      </c>
      <c r="R11" s="17"/>
      <c r="S11" s="17" t="s">
        <v>222</v>
      </c>
      <c r="T11" s="17" t="s">
        <v>222</v>
      </c>
      <c r="U11" s="17" t="s">
        <v>222</v>
      </c>
      <c r="V11" s="17" t="s">
        <v>222</v>
      </c>
      <c r="W11" s="17" t="s">
        <v>222</v>
      </c>
      <c r="X11" s="17" t="s">
        <v>222</v>
      </c>
      <c r="Y11" s="17" t="s">
        <v>222</v>
      </c>
      <c r="Z11" s="17" t="s">
        <v>222</v>
      </c>
      <c r="AA11" s="17" t="s">
        <v>222</v>
      </c>
      <c r="AB11" s="17" t="s">
        <v>222</v>
      </c>
      <c r="AC11" s="17" t="s">
        <v>222</v>
      </c>
      <c r="AD11" s="17">
        <v>0.174160199436214</v>
      </c>
      <c r="AE11" s="17"/>
      <c r="AF11" s="17">
        <v>0.19033183488311201</v>
      </c>
      <c r="AG11" s="17">
        <v>0.14165845859371201</v>
      </c>
      <c r="AH11" s="17">
        <v>0.20773884157494901</v>
      </c>
      <c r="AI11" s="17"/>
      <c r="AJ11" s="17">
        <v>0.124806500870626</v>
      </c>
      <c r="AK11" s="17">
        <v>0.121791243262471</v>
      </c>
      <c r="AL11" s="17">
        <v>0</v>
      </c>
      <c r="AM11" s="17"/>
      <c r="AN11" s="17">
        <v>0.27482964801964599</v>
      </c>
      <c r="AO11" s="17">
        <v>0.18893803628784001</v>
      </c>
      <c r="AP11" s="17">
        <v>9.42242772069984E-2</v>
      </c>
      <c r="AQ11" s="17">
        <v>6.6592023267632999E-2</v>
      </c>
      <c r="AR11" s="17">
        <v>0</v>
      </c>
      <c r="AS11" s="17"/>
      <c r="AT11" s="17">
        <v>0.17146681785411799</v>
      </c>
      <c r="AU11" s="17">
        <v>0</v>
      </c>
      <c r="AV11" s="17"/>
      <c r="AW11" s="17">
        <v>0.108864554343661</v>
      </c>
      <c r="AX11" s="17">
        <v>0</v>
      </c>
      <c r="AY11" s="17">
        <v>0.29058513270949698</v>
      </c>
    </row>
    <row r="12" spans="2:51">
      <c r="B12" s="18" t="s">
        <v>613</v>
      </c>
      <c r="C12" s="19">
        <v>6.6386568316739294E-2</v>
      </c>
      <c r="D12" s="19">
        <v>6.5663649347373093E-2</v>
      </c>
      <c r="E12" s="19">
        <v>6.7006020247724202E-2</v>
      </c>
      <c r="F12" s="19"/>
      <c r="G12" s="19">
        <v>0</v>
      </c>
      <c r="H12" s="19">
        <v>5.5905999163865398E-2</v>
      </c>
      <c r="I12" s="19">
        <v>7.5094434356701004E-2</v>
      </c>
      <c r="J12" s="19">
        <v>6.9884872741461906E-2</v>
      </c>
      <c r="K12" s="19">
        <v>0.10058370251846201</v>
      </c>
      <c r="L12" s="19">
        <v>5.4229806693205297E-2</v>
      </c>
      <c r="M12" s="19"/>
      <c r="N12" s="19">
        <v>2.7306415763344302E-2</v>
      </c>
      <c r="O12" s="19">
        <v>7.96762959068395E-2</v>
      </c>
      <c r="P12" s="19">
        <v>2.9614595211769498E-2</v>
      </c>
      <c r="Q12" s="19">
        <v>0.122779660205762</v>
      </c>
      <c r="R12" s="19"/>
      <c r="S12" s="19" t="s">
        <v>222</v>
      </c>
      <c r="T12" s="19" t="s">
        <v>222</v>
      </c>
      <c r="U12" s="19" t="s">
        <v>222</v>
      </c>
      <c r="V12" s="19" t="s">
        <v>222</v>
      </c>
      <c r="W12" s="19" t="s">
        <v>222</v>
      </c>
      <c r="X12" s="19" t="s">
        <v>222</v>
      </c>
      <c r="Y12" s="19" t="s">
        <v>222</v>
      </c>
      <c r="Z12" s="19" t="s">
        <v>222</v>
      </c>
      <c r="AA12" s="19" t="s">
        <v>222</v>
      </c>
      <c r="AB12" s="19" t="s">
        <v>222</v>
      </c>
      <c r="AC12" s="19" t="s">
        <v>222</v>
      </c>
      <c r="AD12" s="19">
        <v>6.6386568316739294E-2</v>
      </c>
      <c r="AE12" s="19"/>
      <c r="AF12" s="19">
        <v>2.2055207942716499E-2</v>
      </c>
      <c r="AG12" s="19">
        <v>6.0290515945678302E-2</v>
      </c>
      <c r="AH12" s="19">
        <v>0.193895789472395</v>
      </c>
      <c r="AI12" s="19"/>
      <c r="AJ12" s="19">
        <v>6.6488785704866105E-2</v>
      </c>
      <c r="AK12" s="19">
        <v>6.3637719429891507E-2</v>
      </c>
      <c r="AL12" s="19">
        <v>0</v>
      </c>
      <c r="AM12" s="19"/>
      <c r="AN12" s="19">
        <v>8.0852095366802601E-2</v>
      </c>
      <c r="AO12" s="19">
        <v>7.4174580531508993E-2</v>
      </c>
      <c r="AP12" s="19">
        <v>5.7386843367578398E-2</v>
      </c>
      <c r="AQ12" s="19">
        <v>0.104891240436061</v>
      </c>
      <c r="AR12" s="19">
        <v>0</v>
      </c>
      <c r="AS12" s="19"/>
      <c r="AT12" s="19">
        <v>6.7979419630911406E-2</v>
      </c>
      <c r="AU12" s="19">
        <v>0</v>
      </c>
      <c r="AV12" s="19"/>
      <c r="AW12" s="19">
        <v>5.4372624606374799E-2</v>
      </c>
      <c r="AX12" s="19">
        <v>0</v>
      </c>
      <c r="AY12" s="19">
        <v>9.6508725487159594E-2</v>
      </c>
    </row>
    <row r="13" spans="2:51">
      <c r="B13" t="s">
        <v>33</v>
      </c>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B2:AY22"/>
  <sheetViews>
    <sheetView showGridLines="0" topLeftCell="A5" workbookViewId="0">
      <pane xSplit="2" topLeftCell="C1" activePane="topRight" state="frozen"/>
      <selection pane="topRight" activeCell="B22" sqref="B2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5882</v>
      </c>
      <c r="D7" s="10">
        <v>2769</v>
      </c>
      <c r="E7" s="10">
        <v>3091</v>
      </c>
      <c r="F7" s="10"/>
      <c r="G7" s="10">
        <v>531</v>
      </c>
      <c r="H7" s="10">
        <v>822</v>
      </c>
      <c r="I7" s="10">
        <v>898</v>
      </c>
      <c r="J7" s="10">
        <v>990</v>
      </c>
      <c r="K7" s="10">
        <v>1106</v>
      </c>
      <c r="L7" s="10">
        <v>1535</v>
      </c>
      <c r="M7" s="10"/>
      <c r="N7" s="10">
        <v>1854</v>
      </c>
      <c r="O7" s="10">
        <v>1620</v>
      </c>
      <c r="P7" s="10">
        <v>1081</v>
      </c>
      <c r="Q7" s="10">
        <v>1283</v>
      </c>
      <c r="R7" s="10"/>
      <c r="S7" s="10">
        <v>652</v>
      </c>
      <c r="T7" s="10">
        <v>761</v>
      </c>
      <c r="U7" s="10">
        <v>537</v>
      </c>
      <c r="V7" s="10">
        <v>498</v>
      </c>
      <c r="W7" s="10">
        <v>433</v>
      </c>
      <c r="X7" s="10">
        <v>479</v>
      </c>
      <c r="Y7" s="10">
        <v>511</v>
      </c>
      <c r="Z7" s="10">
        <v>302</v>
      </c>
      <c r="AA7" s="10">
        <v>703</v>
      </c>
      <c r="AB7" s="10">
        <v>554</v>
      </c>
      <c r="AC7" s="10">
        <v>281</v>
      </c>
      <c r="AD7" s="10">
        <v>171</v>
      </c>
      <c r="AE7" s="10"/>
      <c r="AF7" s="10">
        <v>2328</v>
      </c>
      <c r="AG7" s="10">
        <v>2636</v>
      </c>
      <c r="AH7" s="10">
        <v>579</v>
      </c>
      <c r="AI7" s="10"/>
      <c r="AJ7" s="10">
        <v>1457</v>
      </c>
      <c r="AK7" s="10">
        <v>1919</v>
      </c>
      <c r="AL7" s="10">
        <v>488</v>
      </c>
      <c r="AM7" s="10"/>
      <c r="AN7" s="10">
        <v>1150</v>
      </c>
      <c r="AO7" s="10">
        <v>952</v>
      </c>
      <c r="AP7" s="10">
        <v>1468</v>
      </c>
      <c r="AQ7" s="10">
        <v>694</v>
      </c>
      <c r="AR7" s="10">
        <v>114</v>
      </c>
      <c r="AS7" s="10"/>
      <c r="AT7" s="10">
        <v>5330</v>
      </c>
      <c r="AU7" s="10">
        <v>516</v>
      </c>
      <c r="AV7" s="10"/>
      <c r="AW7" s="10">
        <v>2935</v>
      </c>
      <c r="AX7" s="10">
        <v>683</v>
      </c>
      <c r="AY7" s="10">
        <v>2264</v>
      </c>
    </row>
    <row r="8" spans="2:51" ht="30" customHeight="1">
      <c r="B8" s="11" t="s">
        <v>112</v>
      </c>
      <c r="C8" s="11">
        <v>5880</v>
      </c>
      <c r="D8" s="11">
        <v>2861</v>
      </c>
      <c r="E8" s="11">
        <v>2997</v>
      </c>
      <c r="F8" s="11"/>
      <c r="G8" s="11">
        <v>628</v>
      </c>
      <c r="H8" s="11">
        <v>1013</v>
      </c>
      <c r="I8" s="11">
        <v>1008</v>
      </c>
      <c r="J8" s="11">
        <v>964</v>
      </c>
      <c r="K8" s="11">
        <v>896</v>
      </c>
      <c r="L8" s="11">
        <v>1372</v>
      </c>
      <c r="M8" s="11"/>
      <c r="N8" s="11">
        <v>1705</v>
      </c>
      <c r="O8" s="11">
        <v>1492</v>
      </c>
      <c r="P8" s="11">
        <v>1270</v>
      </c>
      <c r="Q8" s="11">
        <v>1370</v>
      </c>
      <c r="R8" s="11"/>
      <c r="S8" s="11">
        <v>803</v>
      </c>
      <c r="T8" s="11">
        <v>718</v>
      </c>
      <c r="U8" s="11">
        <v>468</v>
      </c>
      <c r="V8" s="11">
        <v>525</v>
      </c>
      <c r="W8" s="11">
        <v>419</v>
      </c>
      <c r="X8" s="11">
        <v>509</v>
      </c>
      <c r="Y8" s="11">
        <v>489</v>
      </c>
      <c r="Z8" s="11">
        <v>264</v>
      </c>
      <c r="AA8" s="11">
        <v>670</v>
      </c>
      <c r="AB8" s="11">
        <v>552</v>
      </c>
      <c r="AC8" s="11">
        <v>279</v>
      </c>
      <c r="AD8" s="11">
        <v>183</v>
      </c>
      <c r="AE8" s="11"/>
      <c r="AF8" s="11">
        <v>2250</v>
      </c>
      <c r="AG8" s="11">
        <v>2601</v>
      </c>
      <c r="AH8" s="11">
        <v>635</v>
      </c>
      <c r="AI8" s="11"/>
      <c r="AJ8" s="11">
        <v>1392</v>
      </c>
      <c r="AK8" s="11">
        <v>1986</v>
      </c>
      <c r="AL8" s="11">
        <v>474</v>
      </c>
      <c r="AM8" s="11"/>
      <c r="AN8" s="11">
        <v>1146</v>
      </c>
      <c r="AO8" s="11">
        <v>993</v>
      </c>
      <c r="AP8" s="11">
        <v>1463</v>
      </c>
      <c r="AQ8" s="11">
        <v>687</v>
      </c>
      <c r="AR8" s="11">
        <v>108</v>
      </c>
      <c r="AS8" s="11"/>
      <c r="AT8" s="11">
        <v>5249</v>
      </c>
      <c r="AU8" s="11">
        <v>593</v>
      </c>
      <c r="AV8" s="11"/>
      <c r="AW8" s="11">
        <v>2813</v>
      </c>
      <c r="AX8" s="11">
        <v>732</v>
      </c>
      <c r="AY8" s="11">
        <v>2334</v>
      </c>
    </row>
    <row r="9" spans="2:51" ht="30">
      <c r="B9" s="18" t="s">
        <v>626</v>
      </c>
      <c r="C9" s="17">
        <v>0.71011450499574802</v>
      </c>
      <c r="D9" s="17">
        <v>0.72247548382300597</v>
      </c>
      <c r="E9" s="17">
        <v>0.69819592667340202</v>
      </c>
      <c r="F9" s="17"/>
      <c r="G9" s="17">
        <v>0.59582484233678801</v>
      </c>
      <c r="H9" s="17">
        <v>0.63557221665213204</v>
      </c>
      <c r="I9" s="17">
        <v>0.68348254787904905</v>
      </c>
      <c r="J9" s="17">
        <v>0.73529830177067101</v>
      </c>
      <c r="K9" s="17">
        <v>0.76026626221196503</v>
      </c>
      <c r="L9" s="17">
        <v>0.78656922789530104</v>
      </c>
      <c r="M9" s="17"/>
      <c r="N9" s="17">
        <v>0.72069726324702699</v>
      </c>
      <c r="O9" s="17">
        <v>0.735661851907495</v>
      </c>
      <c r="P9" s="17">
        <v>0.69593012625988604</v>
      </c>
      <c r="Q9" s="17">
        <v>0.68109939760030502</v>
      </c>
      <c r="R9" s="17"/>
      <c r="S9" s="17">
        <v>0.57958594012475495</v>
      </c>
      <c r="T9" s="17">
        <v>0.685493011500656</v>
      </c>
      <c r="U9" s="17">
        <v>0.73140554464978702</v>
      </c>
      <c r="V9" s="17">
        <v>0.70581654517814996</v>
      </c>
      <c r="W9" s="17">
        <v>0.73590331332088099</v>
      </c>
      <c r="X9" s="17">
        <v>0.72710907294972404</v>
      </c>
      <c r="Y9" s="17">
        <v>0.76132149757851397</v>
      </c>
      <c r="Z9" s="17">
        <v>0.75809325460293797</v>
      </c>
      <c r="AA9" s="17">
        <v>0.75835154620572398</v>
      </c>
      <c r="AB9" s="17">
        <v>0.71902276920764596</v>
      </c>
      <c r="AC9" s="17">
        <v>0.73050559006739102</v>
      </c>
      <c r="AD9" s="17">
        <v>0.79019997058860802</v>
      </c>
      <c r="AE9" s="17"/>
      <c r="AF9" s="17">
        <v>0.73521903895111795</v>
      </c>
      <c r="AG9" s="17">
        <v>0.72253936995967805</v>
      </c>
      <c r="AH9" s="17">
        <v>0.63147520897083498</v>
      </c>
      <c r="AI9" s="17"/>
      <c r="AJ9" s="17">
        <v>0.71480146357276997</v>
      </c>
      <c r="AK9" s="17">
        <v>0.70532690267558096</v>
      </c>
      <c r="AL9" s="17">
        <v>0.71933986038373199</v>
      </c>
      <c r="AM9" s="17"/>
      <c r="AN9" s="17">
        <v>0.68527415744949005</v>
      </c>
      <c r="AO9" s="17">
        <v>0.68786788269953203</v>
      </c>
      <c r="AP9" s="17">
        <v>0.71701251411371103</v>
      </c>
      <c r="AQ9" s="17">
        <v>0.71360013902842401</v>
      </c>
      <c r="AR9" s="17">
        <v>0.69518446604460005</v>
      </c>
      <c r="AS9" s="17"/>
      <c r="AT9" s="17">
        <v>0.72176930936803096</v>
      </c>
      <c r="AU9" s="17">
        <v>0.60903968468441705</v>
      </c>
      <c r="AV9" s="17"/>
      <c r="AW9" s="17">
        <v>0.78289411112624596</v>
      </c>
      <c r="AX9" s="17">
        <v>0.62511083299986703</v>
      </c>
      <c r="AY9" s="17">
        <v>0.64909458268530895</v>
      </c>
    </row>
    <row r="10" spans="2:51" ht="30">
      <c r="B10" s="18" t="s">
        <v>627</v>
      </c>
      <c r="C10" s="17">
        <v>0.63943416960786104</v>
      </c>
      <c r="D10" s="17">
        <v>0.67507841738921304</v>
      </c>
      <c r="E10" s="17">
        <v>0.60574942810644705</v>
      </c>
      <c r="F10" s="17"/>
      <c r="G10" s="17">
        <v>0.46624062800286498</v>
      </c>
      <c r="H10" s="17">
        <v>0.54394194340939495</v>
      </c>
      <c r="I10" s="17">
        <v>0.57793935716798805</v>
      </c>
      <c r="J10" s="17">
        <v>0.67929900346678596</v>
      </c>
      <c r="K10" s="17">
        <v>0.71552552734950603</v>
      </c>
      <c r="L10" s="17">
        <v>0.75667049953591603</v>
      </c>
      <c r="M10" s="17"/>
      <c r="N10" s="17">
        <v>0.69779423916091599</v>
      </c>
      <c r="O10" s="17">
        <v>0.64917530036613502</v>
      </c>
      <c r="P10" s="17">
        <v>0.59752049888339298</v>
      </c>
      <c r="Q10" s="17">
        <v>0.591684303948391</v>
      </c>
      <c r="R10" s="17"/>
      <c r="S10" s="17">
        <v>0.47435164019356801</v>
      </c>
      <c r="T10" s="17">
        <v>0.59374872558214997</v>
      </c>
      <c r="U10" s="17">
        <v>0.64837458599003395</v>
      </c>
      <c r="V10" s="17">
        <v>0.60195918803634896</v>
      </c>
      <c r="W10" s="17">
        <v>0.67517568162840602</v>
      </c>
      <c r="X10" s="17">
        <v>0.65558256573829199</v>
      </c>
      <c r="Y10" s="17">
        <v>0.69241446573316201</v>
      </c>
      <c r="Z10" s="17">
        <v>0.73485199212170305</v>
      </c>
      <c r="AA10" s="17">
        <v>0.73979471059535296</v>
      </c>
      <c r="AB10" s="17">
        <v>0.67341794255740695</v>
      </c>
      <c r="AC10" s="17">
        <v>0.65214394791979602</v>
      </c>
      <c r="AD10" s="17">
        <v>0.73201114415941404</v>
      </c>
      <c r="AE10" s="17"/>
      <c r="AF10" s="17">
        <v>0.67951924665902497</v>
      </c>
      <c r="AG10" s="17">
        <v>0.66227640903945795</v>
      </c>
      <c r="AH10" s="17">
        <v>0.51381308840817896</v>
      </c>
      <c r="AI10" s="17"/>
      <c r="AJ10" s="17">
        <v>0.67713393534857902</v>
      </c>
      <c r="AK10" s="17">
        <v>0.61407845408334105</v>
      </c>
      <c r="AL10" s="17">
        <v>0.67926371642601702</v>
      </c>
      <c r="AM10" s="17"/>
      <c r="AN10" s="17">
        <v>0.62645134905973998</v>
      </c>
      <c r="AO10" s="17">
        <v>0.61061897124762099</v>
      </c>
      <c r="AP10" s="17">
        <v>0.64381006865594503</v>
      </c>
      <c r="AQ10" s="17">
        <v>0.65734141047809203</v>
      </c>
      <c r="AR10" s="17">
        <v>0.71018387262070903</v>
      </c>
      <c r="AS10" s="17"/>
      <c r="AT10" s="17">
        <v>0.65532156979951794</v>
      </c>
      <c r="AU10" s="17">
        <v>0.50241570329901297</v>
      </c>
      <c r="AV10" s="17"/>
      <c r="AW10" s="17">
        <v>0.74559996846588095</v>
      </c>
      <c r="AX10" s="17">
        <v>0.55122535358348101</v>
      </c>
      <c r="AY10" s="17">
        <v>0.53919337083471697</v>
      </c>
    </row>
    <row r="11" spans="2:51" ht="30">
      <c r="B11" s="18" t="s">
        <v>628</v>
      </c>
      <c r="C11" s="17">
        <v>0.63265557605657796</v>
      </c>
      <c r="D11" s="17">
        <v>0.65096356881814399</v>
      </c>
      <c r="E11" s="17">
        <v>0.61396562381602005</v>
      </c>
      <c r="F11" s="17"/>
      <c r="G11" s="17">
        <v>0.56372110796485397</v>
      </c>
      <c r="H11" s="17">
        <v>0.57898078319856905</v>
      </c>
      <c r="I11" s="17">
        <v>0.60359838457876203</v>
      </c>
      <c r="J11" s="17">
        <v>0.63207599734146902</v>
      </c>
      <c r="K11" s="17">
        <v>0.66875351354217305</v>
      </c>
      <c r="L11" s="17">
        <v>0.70200460267006604</v>
      </c>
      <c r="M11" s="17"/>
      <c r="N11" s="17">
        <v>0.67354649373834896</v>
      </c>
      <c r="O11" s="17">
        <v>0.66380600490922903</v>
      </c>
      <c r="P11" s="17">
        <v>0.58654859121560499</v>
      </c>
      <c r="Q11" s="17">
        <v>0.58640937193267395</v>
      </c>
      <c r="R11" s="17"/>
      <c r="S11" s="17">
        <v>0.642268757017745</v>
      </c>
      <c r="T11" s="17">
        <v>0.65013588517753396</v>
      </c>
      <c r="U11" s="17">
        <v>0.64344555566752804</v>
      </c>
      <c r="V11" s="17">
        <v>0.66224013956688899</v>
      </c>
      <c r="W11" s="17">
        <v>0.66074868383965502</v>
      </c>
      <c r="X11" s="17">
        <v>0.62241246364033498</v>
      </c>
      <c r="Y11" s="17">
        <v>0.64949874540377694</v>
      </c>
      <c r="Z11" s="17">
        <v>0.65022516804335695</v>
      </c>
      <c r="AA11" s="17">
        <v>0.61224388882243697</v>
      </c>
      <c r="AB11" s="17">
        <v>0.59137585700877704</v>
      </c>
      <c r="AC11" s="17">
        <v>0.58483222471567597</v>
      </c>
      <c r="AD11" s="17">
        <v>0.57531867893055599</v>
      </c>
      <c r="AE11" s="17"/>
      <c r="AF11" s="17">
        <v>0.62303772470213103</v>
      </c>
      <c r="AG11" s="17">
        <v>0.65709040852827305</v>
      </c>
      <c r="AH11" s="17">
        <v>0.60352554834553096</v>
      </c>
      <c r="AI11" s="17"/>
      <c r="AJ11" s="17">
        <v>0.638039851866816</v>
      </c>
      <c r="AK11" s="17">
        <v>0.62749311000261998</v>
      </c>
      <c r="AL11" s="17">
        <v>0.70794588246716705</v>
      </c>
      <c r="AM11" s="17"/>
      <c r="AN11" s="17">
        <v>0.56965210194242299</v>
      </c>
      <c r="AO11" s="17">
        <v>0.62760924265208096</v>
      </c>
      <c r="AP11" s="17">
        <v>0.66401373538271202</v>
      </c>
      <c r="AQ11" s="17">
        <v>0.63592716909969005</v>
      </c>
      <c r="AR11" s="17">
        <v>0.72669592000969796</v>
      </c>
      <c r="AS11" s="17"/>
      <c r="AT11" s="17">
        <v>0.63686623400174402</v>
      </c>
      <c r="AU11" s="17">
        <v>0.59526919679310897</v>
      </c>
      <c r="AV11" s="17"/>
      <c r="AW11" s="17">
        <v>0.70916263694505799</v>
      </c>
      <c r="AX11" s="17">
        <v>0.56959296133846204</v>
      </c>
      <c r="AY11" s="17">
        <v>0.56026016457841399</v>
      </c>
    </row>
    <row r="12" spans="2:51" ht="45">
      <c r="B12" s="18" t="s">
        <v>629</v>
      </c>
      <c r="C12" s="17">
        <v>0.53297191719570203</v>
      </c>
      <c r="D12" s="17">
        <v>0.531690035621465</v>
      </c>
      <c r="E12" s="17">
        <v>0.53377219787086305</v>
      </c>
      <c r="F12" s="17"/>
      <c r="G12" s="17">
        <v>0.55880653278193104</v>
      </c>
      <c r="H12" s="17">
        <v>0.50622495161262204</v>
      </c>
      <c r="I12" s="17">
        <v>0.50477165777491995</v>
      </c>
      <c r="J12" s="17">
        <v>0.52798159988002402</v>
      </c>
      <c r="K12" s="17">
        <v>0.53974393162248202</v>
      </c>
      <c r="L12" s="17">
        <v>0.56069249992313797</v>
      </c>
      <c r="M12" s="17"/>
      <c r="N12" s="17">
        <v>0.60256432721293096</v>
      </c>
      <c r="O12" s="17">
        <v>0.54782269670069506</v>
      </c>
      <c r="P12" s="17">
        <v>0.48780653192851198</v>
      </c>
      <c r="Q12" s="17">
        <v>0.468114251577122</v>
      </c>
      <c r="R12" s="17"/>
      <c r="S12" s="17">
        <v>0.47582050743238902</v>
      </c>
      <c r="T12" s="17">
        <v>0.49674060029963002</v>
      </c>
      <c r="U12" s="17">
        <v>0.54790630898293502</v>
      </c>
      <c r="V12" s="17">
        <v>0.48884812846219</v>
      </c>
      <c r="W12" s="17">
        <v>0.55649269751974695</v>
      </c>
      <c r="X12" s="17">
        <v>0.56034130486621403</v>
      </c>
      <c r="Y12" s="17">
        <v>0.53352734010416203</v>
      </c>
      <c r="Z12" s="17">
        <v>0.55360115501306295</v>
      </c>
      <c r="AA12" s="17">
        <v>0.57510931485759398</v>
      </c>
      <c r="AB12" s="17">
        <v>0.54008283238132404</v>
      </c>
      <c r="AC12" s="17">
        <v>0.54850525635869796</v>
      </c>
      <c r="AD12" s="17">
        <v>0.65340400562760803</v>
      </c>
      <c r="AE12" s="17"/>
      <c r="AF12" s="17">
        <v>0.51006963290780605</v>
      </c>
      <c r="AG12" s="17">
        <v>0.566209148769798</v>
      </c>
      <c r="AH12" s="17">
        <v>0.45860257182480402</v>
      </c>
      <c r="AI12" s="17"/>
      <c r="AJ12" s="17">
        <v>0.497403181849354</v>
      </c>
      <c r="AK12" s="17">
        <v>0.55325798681947302</v>
      </c>
      <c r="AL12" s="17">
        <v>0.580663104692832</v>
      </c>
      <c r="AM12" s="17"/>
      <c r="AN12" s="17">
        <v>0.42975134365286499</v>
      </c>
      <c r="AO12" s="17">
        <v>0.50567399170581795</v>
      </c>
      <c r="AP12" s="17">
        <v>0.57129022531856899</v>
      </c>
      <c r="AQ12" s="17">
        <v>0.61861675615468403</v>
      </c>
      <c r="AR12" s="17">
        <v>0.61362676481193301</v>
      </c>
      <c r="AS12" s="17"/>
      <c r="AT12" s="17">
        <v>0.53109360031720798</v>
      </c>
      <c r="AU12" s="17">
        <v>0.54114639040078005</v>
      </c>
      <c r="AV12" s="17"/>
      <c r="AW12" s="17">
        <v>0.61370979951273397</v>
      </c>
      <c r="AX12" s="17">
        <v>0.497837027726657</v>
      </c>
      <c r="AY12" s="17">
        <v>0.44671611122923699</v>
      </c>
    </row>
    <row r="13" spans="2:51" ht="45">
      <c r="B13" s="18" t="s">
        <v>630</v>
      </c>
      <c r="C13" s="17">
        <v>0.43061292574334298</v>
      </c>
      <c r="D13" s="17">
        <v>0.44681680228145398</v>
      </c>
      <c r="E13" s="17">
        <v>0.41571546042659602</v>
      </c>
      <c r="F13" s="17"/>
      <c r="G13" s="17">
        <v>0.43613155361957101</v>
      </c>
      <c r="H13" s="17">
        <v>0.38913165522450999</v>
      </c>
      <c r="I13" s="17">
        <v>0.401553027249967</v>
      </c>
      <c r="J13" s="17">
        <v>0.40404823823854402</v>
      </c>
      <c r="K13" s="17">
        <v>0.44056989617978098</v>
      </c>
      <c r="L13" s="17">
        <v>0.492210922328781</v>
      </c>
      <c r="M13" s="17"/>
      <c r="N13" s="17">
        <v>0.48057023116731101</v>
      </c>
      <c r="O13" s="17">
        <v>0.44165712211306601</v>
      </c>
      <c r="P13" s="17">
        <v>0.38315765642099497</v>
      </c>
      <c r="Q13" s="17">
        <v>0.39864199691135699</v>
      </c>
      <c r="R13" s="17"/>
      <c r="S13" s="17">
        <v>0.38239330137751398</v>
      </c>
      <c r="T13" s="17">
        <v>0.40293129434226199</v>
      </c>
      <c r="U13" s="17">
        <v>0.46193716573855298</v>
      </c>
      <c r="V13" s="17">
        <v>0.42906025545083698</v>
      </c>
      <c r="W13" s="17">
        <v>0.42938041195090698</v>
      </c>
      <c r="X13" s="17">
        <v>0.42584724234064297</v>
      </c>
      <c r="Y13" s="17">
        <v>0.48462866396392501</v>
      </c>
      <c r="Z13" s="17">
        <v>0.43623309229653501</v>
      </c>
      <c r="AA13" s="17">
        <v>0.46543121364675799</v>
      </c>
      <c r="AB13" s="17">
        <v>0.40702986951107101</v>
      </c>
      <c r="AC13" s="17">
        <v>0.42535967068067498</v>
      </c>
      <c r="AD13" s="17">
        <v>0.49025205166265301</v>
      </c>
      <c r="AE13" s="17"/>
      <c r="AF13" s="17">
        <v>0.42546235676753502</v>
      </c>
      <c r="AG13" s="17">
        <v>0.459439958203128</v>
      </c>
      <c r="AH13" s="17">
        <v>0.351251020498481</v>
      </c>
      <c r="AI13" s="17"/>
      <c r="AJ13" s="17">
        <v>0.43691488142400098</v>
      </c>
      <c r="AK13" s="17">
        <v>0.43082063636879298</v>
      </c>
      <c r="AL13" s="17">
        <v>0.47088225867261002</v>
      </c>
      <c r="AM13" s="17"/>
      <c r="AN13" s="17">
        <v>0.37986310343763302</v>
      </c>
      <c r="AO13" s="17">
        <v>0.40326286228004199</v>
      </c>
      <c r="AP13" s="17">
        <v>0.43358736261060499</v>
      </c>
      <c r="AQ13" s="17">
        <v>0.48342220387676499</v>
      </c>
      <c r="AR13" s="17">
        <v>0.60599937008430305</v>
      </c>
      <c r="AS13" s="17"/>
      <c r="AT13" s="17">
        <v>0.43110115768009499</v>
      </c>
      <c r="AU13" s="17">
        <v>0.42351873207127</v>
      </c>
      <c r="AV13" s="17"/>
      <c r="AW13" s="17">
        <v>0.50112818132744497</v>
      </c>
      <c r="AX13" s="17">
        <v>0.43822493584143601</v>
      </c>
      <c r="AY13" s="17">
        <v>0.34326173837587198</v>
      </c>
    </row>
    <row r="14" spans="2:51" ht="30">
      <c r="B14" s="18" t="s">
        <v>631</v>
      </c>
      <c r="C14" s="17">
        <v>0.27394640246830598</v>
      </c>
      <c r="D14" s="17">
        <v>0.30402118901629699</v>
      </c>
      <c r="E14" s="17">
        <v>0.24563116881736299</v>
      </c>
      <c r="F14" s="17"/>
      <c r="G14" s="17">
        <v>0.22346663795441399</v>
      </c>
      <c r="H14" s="17">
        <v>0.26505599453336798</v>
      </c>
      <c r="I14" s="17">
        <v>0.25767394883558498</v>
      </c>
      <c r="J14" s="17">
        <v>0.29190739627835099</v>
      </c>
      <c r="K14" s="17">
        <v>0.29840895324963301</v>
      </c>
      <c r="L14" s="17">
        <v>0.28697624247431502</v>
      </c>
      <c r="M14" s="17"/>
      <c r="N14" s="17">
        <v>0.290347770393102</v>
      </c>
      <c r="O14" s="17">
        <v>0.27561846143569702</v>
      </c>
      <c r="P14" s="17">
        <v>0.25204969466503502</v>
      </c>
      <c r="Q14" s="17">
        <v>0.26999615447506198</v>
      </c>
      <c r="R14" s="17"/>
      <c r="S14" s="17">
        <v>0.215147409185173</v>
      </c>
      <c r="T14" s="17">
        <v>0.20310699633139101</v>
      </c>
      <c r="U14" s="17">
        <v>0.28396164051009198</v>
      </c>
      <c r="V14" s="17">
        <v>0.28421040779448298</v>
      </c>
      <c r="W14" s="17">
        <v>0.32450552690082901</v>
      </c>
      <c r="X14" s="17">
        <v>0.26382998087716297</v>
      </c>
      <c r="Y14" s="17">
        <v>0.32329856756208603</v>
      </c>
      <c r="Z14" s="17">
        <v>0.37704569129681098</v>
      </c>
      <c r="AA14" s="17">
        <v>0.30236608424331102</v>
      </c>
      <c r="AB14" s="17">
        <v>0.276827248328539</v>
      </c>
      <c r="AC14" s="17">
        <v>0.247770460239222</v>
      </c>
      <c r="AD14" s="17">
        <v>0.31335033770362503</v>
      </c>
      <c r="AE14" s="17"/>
      <c r="AF14" s="17">
        <v>0.297598883583715</v>
      </c>
      <c r="AG14" s="17">
        <v>0.27196267463073898</v>
      </c>
      <c r="AH14" s="17">
        <v>0.23538142013782901</v>
      </c>
      <c r="AI14" s="17"/>
      <c r="AJ14" s="17">
        <v>0.30470501893642099</v>
      </c>
      <c r="AK14" s="17">
        <v>0.27605722787715098</v>
      </c>
      <c r="AL14" s="17">
        <v>0.26274172771272097</v>
      </c>
      <c r="AM14" s="17"/>
      <c r="AN14" s="17">
        <v>0.27378815310746901</v>
      </c>
      <c r="AO14" s="17">
        <v>0.25653129565044502</v>
      </c>
      <c r="AP14" s="17">
        <v>0.28150499736016199</v>
      </c>
      <c r="AQ14" s="17">
        <v>0.27606584140496399</v>
      </c>
      <c r="AR14" s="17">
        <v>0.27458215844529399</v>
      </c>
      <c r="AS14" s="17"/>
      <c r="AT14" s="17">
        <v>0.27188617596645298</v>
      </c>
      <c r="AU14" s="17">
        <v>0.28784161115573698</v>
      </c>
      <c r="AV14" s="17"/>
      <c r="AW14" s="17">
        <v>0.29654378920898899</v>
      </c>
      <c r="AX14" s="17">
        <v>0.292099941229223</v>
      </c>
      <c r="AY14" s="17">
        <v>0.24102319696015301</v>
      </c>
    </row>
    <row r="15" spans="2:51" ht="30">
      <c r="B15" s="18" t="s">
        <v>632</v>
      </c>
      <c r="C15" s="17">
        <v>0.27001556494472401</v>
      </c>
      <c r="D15" s="17">
        <v>0.29739617896543302</v>
      </c>
      <c r="E15" s="17">
        <v>0.24423975392460801</v>
      </c>
      <c r="F15" s="17"/>
      <c r="G15" s="17">
        <v>0.285756212643625</v>
      </c>
      <c r="H15" s="17">
        <v>0.26255164175967</v>
      </c>
      <c r="I15" s="17">
        <v>0.27818614381581402</v>
      </c>
      <c r="J15" s="17">
        <v>0.27315752377510499</v>
      </c>
      <c r="K15" s="17">
        <v>0.26382180022900398</v>
      </c>
      <c r="L15" s="17">
        <v>0.26415696830180901</v>
      </c>
      <c r="M15" s="17"/>
      <c r="N15" s="17">
        <v>0.27155616005342598</v>
      </c>
      <c r="O15" s="17">
        <v>0.25958974306277799</v>
      </c>
      <c r="P15" s="17">
        <v>0.28096017028202003</v>
      </c>
      <c r="Q15" s="17">
        <v>0.26578291073757898</v>
      </c>
      <c r="R15" s="17"/>
      <c r="S15" s="17">
        <v>0.25169648720168297</v>
      </c>
      <c r="T15" s="17">
        <v>0.22264534171551101</v>
      </c>
      <c r="U15" s="17">
        <v>0.252391480463521</v>
      </c>
      <c r="V15" s="17">
        <v>0.28494021644845302</v>
      </c>
      <c r="W15" s="17">
        <v>0.30524051667173102</v>
      </c>
      <c r="X15" s="17">
        <v>0.28199412045044903</v>
      </c>
      <c r="Y15" s="17">
        <v>0.29918004061844</v>
      </c>
      <c r="Z15" s="17">
        <v>0.35179126909248898</v>
      </c>
      <c r="AA15" s="17">
        <v>0.29252770564891101</v>
      </c>
      <c r="AB15" s="17">
        <v>0.233176606889094</v>
      </c>
      <c r="AC15" s="17">
        <v>0.269975642773578</v>
      </c>
      <c r="AD15" s="17">
        <v>0.25705494310347299</v>
      </c>
      <c r="AE15" s="17"/>
      <c r="AF15" s="17">
        <v>0.28302896963149299</v>
      </c>
      <c r="AG15" s="17">
        <v>0.26870724975476801</v>
      </c>
      <c r="AH15" s="17">
        <v>0.24034094170581299</v>
      </c>
      <c r="AI15" s="17"/>
      <c r="AJ15" s="17">
        <v>0.29600444800344999</v>
      </c>
      <c r="AK15" s="17">
        <v>0.27008787453657501</v>
      </c>
      <c r="AL15" s="17">
        <v>0.26041979028426898</v>
      </c>
      <c r="AM15" s="17"/>
      <c r="AN15" s="17">
        <v>0.250311302234764</v>
      </c>
      <c r="AO15" s="17">
        <v>0.25265722000163499</v>
      </c>
      <c r="AP15" s="17">
        <v>0.27475864793718902</v>
      </c>
      <c r="AQ15" s="17">
        <v>0.27577972348007301</v>
      </c>
      <c r="AR15" s="17">
        <v>0.33511090592797199</v>
      </c>
      <c r="AS15" s="17"/>
      <c r="AT15" s="17">
        <v>0.26956593429728998</v>
      </c>
      <c r="AU15" s="17">
        <v>0.27471232286589098</v>
      </c>
      <c r="AV15" s="17"/>
      <c r="AW15" s="17">
        <v>0.28003348089056301</v>
      </c>
      <c r="AX15" s="17">
        <v>0.32085658127194799</v>
      </c>
      <c r="AY15" s="17">
        <v>0.24199299847710501</v>
      </c>
    </row>
    <row r="16" spans="2:51">
      <c r="B16" s="18" t="s">
        <v>350</v>
      </c>
      <c r="C16" s="17">
        <v>3.8027882363394799E-2</v>
      </c>
      <c r="D16" s="17">
        <v>2.7198316338448301E-2</v>
      </c>
      <c r="E16" s="17">
        <v>4.82412543999024E-2</v>
      </c>
      <c r="F16" s="17"/>
      <c r="G16" s="17">
        <v>4.0691848975266703E-2</v>
      </c>
      <c r="H16" s="17">
        <v>4.2679508605714102E-2</v>
      </c>
      <c r="I16" s="17">
        <v>3.8910993837166903E-2</v>
      </c>
      <c r="J16" s="17">
        <v>5.0934019361499001E-2</v>
      </c>
      <c r="K16" s="17">
        <v>3.8324418459963497E-2</v>
      </c>
      <c r="L16" s="17">
        <v>2.3468337509562499E-2</v>
      </c>
      <c r="M16" s="17"/>
      <c r="N16" s="17">
        <v>2.4649889699314999E-2</v>
      </c>
      <c r="O16" s="17">
        <v>3.2080028675512601E-2</v>
      </c>
      <c r="P16" s="17">
        <v>4.3577454942732401E-2</v>
      </c>
      <c r="Q16" s="17">
        <v>5.7223203515339903E-2</v>
      </c>
      <c r="R16" s="17"/>
      <c r="S16" s="17">
        <v>3.9684112446583E-2</v>
      </c>
      <c r="T16" s="17">
        <v>4.3781691613343499E-2</v>
      </c>
      <c r="U16" s="17">
        <v>3.0536259726650899E-2</v>
      </c>
      <c r="V16" s="17">
        <v>2.2684591929320298E-2</v>
      </c>
      <c r="W16" s="17">
        <v>2.66333255764899E-2</v>
      </c>
      <c r="X16" s="17">
        <v>4.4988426290576901E-2</v>
      </c>
      <c r="Y16" s="17">
        <v>3.8153716095606797E-2</v>
      </c>
      <c r="Z16" s="17">
        <v>4.4112534846974201E-2</v>
      </c>
      <c r="AA16" s="17">
        <v>3.8596439951516202E-2</v>
      </c>
      <c r="AB16" s="17">
        <v>5.3353577408172398E-2</v>
      </c>
      <c r="AC16" s="17">
        <v>3.5236751498318598E-2</v>
      </c>
      <c r="AD16" s="17">
        <v>2.49642662078941E-2</v>
      </c>
      <c r="AE16" s="17"/>
      <c r="AF16" s="17">
        <v>3.6350756724749203E-2</v>
      </c>
      <c r="AG16" s="17">
        <v>2.9363107366239601E-2</v>
      </c>
      <c r="AH16" s="17">
        <v>5.6003309299350199E-2</v>
      </c>
      <c r="AI16" s="17"/>
      <c r="AJ16" s="17">
        <v>2.5912264578170301E-2</v>
      </c>
      <c r="AK16" s="17">
        <v>3.3426568702170902E-2</v>
      </c>
      <c r="AL16" s="17">
        <v>2.2523124551322101E-2</v>
      </c>
      <c r="AM16" s="17"/>
      <c r="AN16" s="17">
        <v>6.3298949043946798E-2</v>
      </c>
      <c r="AO16" s="17">
        <v>3.9303758049928403E-2</v>
      </c>
      <c r="AP16" s="17">
        <v>2.7128645796814701E-2</v>
      </c>
      <c r="AQ16" s="17">
        <v>1.8034518112267799E-2</v>
      </c>
      <c r="AR16" s="17">
        <v>3.3573028717600803E-2</v>
      </c>
      <c r="AS16" s="17"/>
      <c r="AT16" s="17">
        <v>3.7626560862297598E-2</v>
      </c>
      <c r="AU16" s="17">
        <v>3.6884748549395101E-2</v>
      </c>
      <c r="AV16" s="17"/>
      <c r="AW16" s="17">
        <v>1.6423340675989901E-2</v>
      </c>
      <c r="AX16" s="17">
        <v>2.3637538521937802E-2</v>
      </c>
      <c r="AY16" s="17">
        <v>6.8574064914705996E-2</v>
      </c>
    </row>
    <row r="17" spans="2:51">
      <c r="B17" s="18" t="s">
        <v>209</v>
      </c>
      <c r="C17" s="19">
        <v>8.0504776324070108E-3</v>
      </c>
      <c r="D17" s="19">
        <v>7.1489045707463002E-3</v>
      </c>
      <c r="E17" s="19">
        <v>8.9692838654645904E-3</v>
      </c>
      <c r="F17" s="19"/>
      <c r="G17" s="19">
        <v>7.8996081753515204E-3</v>
      </c>
      <c r="H17" s="19">
        <v>5.4986487340169098E-3</v>
      </c>
      <c r="I17" s="19">
        <v>5.9436082689648204E-3</v>
      </c>
      <c r="J17" s="19">
        <v>5.3539979046093597E-3</v>
      </c>
      <c r="K17" s="19">
        <v>1.1341137760205299E-2</v>
      </c>
      <c r="L17" s="19">
        <v>1.12964607749017E-2</v>
      </c>
      <c r="M17" s="19"/>
      <c r="N17" s="19">
        <v>1.1186771831545801E-2</v>
      </c>
      <c r="O17" s="19">
        <v>6.1946372072425003E-3</v>
      </c>
      <c r="P17" s="19">
        <v>7.6722866916689404E-3</v>
      </c>
      <c r="Q17" s="19">
        <v>6.13068899189677E-3</v>
      </c>
      <c r="R17" s="19"/>
      <c r="S17" s="19">
        <v>7.3823920047143901E-3</v>
      </c>
      <c r="T17" s="19">
        <v>3.9610357614666596E-3</v>
      </c>
      <c r="U17" s="19">
        <v>7.8082891595818403E-3</v>
      </c>
      <c r="V17" s="19">
        <v>1.8524441936610899E-2</v>
      </c>
      <c r="W17" s="19">
        <v>4.92280219285747E-3</v>
      </c>
      <c r="X17" s="19">
        <v>3.5410546930814998E-3</v>
      </c>
      <c r="Y17" s="19">
        <v>6.7169222622057E-3</v>
      </c>
      <c r="Z17" s="19">
        <v>1.2481330140790401E-2</v>
      </c>
      <c r="AA17" s="19">
        <v>6.9177593373661098E-3</v>
      </c>
      <c r="AB17" s="19">
        <v>1.1875417963492301E-2</v>
      </c>
      <c r="AC17" s="19">
        <v>6.9078032104471403E-3</v>
      </c>
      <c r="AD17" s="19">
        <v>8.8367324129169506E-3</v>
      </c>
      <c r="AE17" s="19"/>
      <c r="AF17" s="19">
        <v>7.4060997126936404E-3</v>
      </c>
      <c r="AG17" s="19">
        <v>8.9467580130453903E-3</v>
      </c>
      <c r="AH17" s="19">
        <v>2.1165328487880199E-3</v>
      </c>
      <c r="AI17" s="19"/>
      <c r="AJ17" s="19">
        <v>6.18843210986711E-3</v>
      </c>
      <c r="AK17" s="19">
        <v>5.4144377343922903E-3</v>
      </c>
      <c r="AL17" s="19">
        <v>9.2214022706463093E-3</v>
      </c>
      <c r="AM17" s="19"/>
      <c r="AN17" s="19">
        <v>5.74995431106823E-3</v>
      </c>
      <c r="AO17" s="19">
        <v>5.61992788556398E-3</v>
      </c>
      <c r="AP17" s="19">
        <v>1.0261548563482799E-2</v>
      </c>
      <c r="AQ17" s="19">
        <v>9.1338840821299505E-3</v>
      </c>
      <c r="AR17" s="19">
        <v>7.0121995589000202E-3</v>
      </c>
      <c r="AS17" s="19"/>
      <c r="AT17" s="19">
        <v>8.6283041181102194E-3</v>
      </c>
      <c r="AU17" s="19">
        <v>1.59878655824004E-3</v>
      </c>
      <c r="AV17" s="19"/>
      <c r="AW17" s="19">
        <v>1.1188481074211E-2</v>
      </c>
      <c r="AX17" s="19">
        <v>5.7633015036213601E-3</v>
      </c>
      <c r="AY17" s="19">
        <v>4.9871784578361996E-3</v>
      </c>
    </row>
    <row r="18" spans="2:51">
      <c r="B18" t="s">
        <v>57</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668</v>
      </c>
      <c r="E2" s="32"/>
      <c r="F2" s="32"/>
      <c r="G2" s="32"/>
    </row>
    <row r="6" spans="2:7" ht="50.1" customHeight="1">
      <c r="B6" s="20" t="s">
        <v>70</v>
      </c>
      <c r="C6" s="20" t="s">
        <v>792</v>
      </c>
      <c r="D6" s="20" t="s">
        <v>793</v>
      </c>
      <c r="E6" s="20" t="s">
        <v>794</v>
      </c>
      <c r="F6" s="20" t="s">
        <v>795</v>
      </c>
    </row>
    <row r="7" spans="2:7">
      <c r="B7" s="18" t="s">
        <v>133</v>
      </c>
      <c r="C7" s="17">
        <v>0.101741230594011</v>
      </c>
      <c r="D7" s="17">
        <v>0.15069184927426399</v>
      </c>
      <c r="E7" s="17">
        <v>0.22407836480666499</v>
      </c>
      <c r="F7" s="17">
        <v>4.9639833257582998E-2</v>
      </c>
    </row>
    <row r="8" spans="2:7">
      <c r="B8" s="18" t="s">
        <v>134</v>
      </c>
      <c r="C8" s="17">
        <v>0.46089871026974599</v>
      </c>
      <c r="D8" s="17">
        <v>0.49343405794529899</v>
      </c>
      <c r="E8" s="17">
        <v>0.430802314517098</v>
      </c>
      <c r="F8" s="17">
        <v>0.17909494228685499</v>
      </c>
    </row>
    <row r="9" spans="2:7">
      <c r="B9" s="18" t="s">
        <v>135</v>
      </c>
      <c r="C9" s="17">
        <v>0.29041117096809399</v>
      </c>
      <c r="D9" s="17">
        <v>0.22681995909851899</v>
      </c>
      <c r="E9" s="17">
        <v>0.20200595555071699</v>
      </c>
      <c r="F9" s="17">
        <v>0.284185513043273</v>
      </c>
    </row>
    <row r="10" spans="2:7">
      <c r="B10" s="18" t="s">
        <v>136</v>
      </c>
      <c r="C10" s="17">
        <v>5.41604207932024E-2</v>
      </c>
      <c r="D10" s="17">
        <v>6.4259948975304002E-2</v>
      </c>
      <c r="E10" s="17">
        <v>9.7091770474838093E-2</v>
      </c>
      <c r="F10" s="17">
        <v>0.228235802732253</v>
      </c>
    </row>
    <row r="11" spans="2:7">
      <c r="B11" s="18" t="s">
        <v>137</v>
      </c>
      <c r="C11" s="17">
        <v>2.5049161684804401E-2</v>
      </c>
      <c r="D11" s="17">
        <v>3.4427180534596098E-2</v>
      </c>
      <c r="E11" s="17">
        <v>2.28434360637636E-2</v>
      </c>
      <c r="F11" s="17">
        <v>0.11376873501410099</v>
      </c>
    </row>
    <row r="12" spans="2:7">
      <c r="B12" s="18" t="s">
        <v>119</v>
      </c>
      <c r="C12" s="17">
        <v>6.7739305690141693E-2</v>
      </c>
      <c r="D12" s="17">
        <v>3.0367004172018298E-2</v>
      </c>
      <c r="E12" s="17">
        <v>2.3178158586918799E-2</v>
      </c>
      <c r="F12" s="17">
        <v>0.145075173665935</v>
      </c>
    </row>
    <row r="13" spans="2:7">
      <c r="B13" s="23" t="s">
        <v>138</v>
      </c>
      <c r="C13" s="21">
        <v>0.56263994086375702</v>
      </c>
      <c r="D13" s="21">
        <v>0.64412590721956298</v>
      </c>
      <c r="E13" s="21">
        <v>0.65488067932376304</v>
      </c>
      <c r="F13" s="21">
        <v>0.228734775544438</v>
      </c>
    </row>
    <row r="14" spans="2:7">
      <c r="B14" s="23" t="s">
        <v>139</v>
      </c>
      <c r="C14" s="21">
        <v>7.9209582478006801E-2</v>
      </c>
      <c r="D14" s="21">
        <v>9.8687129509900107E-2</v>
      </c>
      <c r="E14" s="21">
        <v>0.119935206538602</v>
      </c>
      <c r="F14" s="21">
        <v>0.34200453774635398</v>
      </c>
    </row>
    <row r="15" spans="2:7">
      <c r="B15" s="23" t="s">
        <v>140</v>
      </c>
      <c r="C15" s="22">
        <v>0.48343035838575099</v>
      </c>
      <c r="D15" s="22">
        <v>0.54543877770966298</v>
      </c>
      <c r="E15" s="22">
        <v>0.53494547278516102</v>
      </c>
      <c r="F15" s="22">
        <v>-0.11326976220191599</v>
      </c>
    </row>
    <row r="16" spans="2:7">
      <c r="B16" s="16"/>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2140</v>
      </c>
      <c r="D7" s="10">
        <v>981</v>
      </c>
      <c r="E7" s="10">
        <v>1147</v>
      </c>
      <c r="F7" s="10"/>
      <c r="G7" s="10">
        <v>196</v>
      </c>
      <c r="H7" s="10">
        <v>302</v>
      </c>
      <c r="I7" s="10">
        <v>328</v>
      </c>
      <c r="J7" s="10">
        <v>321</v>
      </c>
      <c r="K7" s="10">
        <v>420</v>
      </c>
      <c r="L7" s="10">
        <v>573</v>
      </c>
      <c r="M7" s="10"/>
      <c r="N7" s="10">
        <v>632</v>
      </c>
      <c r="O7" s="10">
        <v>603</v>
      </c>
      <c r="P7" s="10">
        <v>366</v>
      </c>
      <c r="Q7" s="10">
        <v>523</v>
      </c>
      <c r="R7" s="10"/>
      <c r="S7" s="10">
        <v>218</v>
      </c>
      <c r="T7" s="10">
        <v>334</v>
      </c>
      <c r="U7" s="10">
        <v>211</v>
      </c>
      <c r="V7" s="10">
        <v>177</v>
      </c>
      <c r="W7" s="10">
        <v>155</v>
      </c>
      <c r="X7" s="10">
        <v>177</v>
      </c>
      <c r="Y7" s="10">
        <v>192</v>
      </c>
      <c r="Z7" s="10">
        <v>94</v>
      </c>
      <c r="AA7" s="10">
        <v>258</v>
      </c>
      <c r="AB7" s="10">
        <v>164</v>
      </c>
      <c r="AC7" s="10">
        <v>102</v>
      </c>
      <c r="AD7" s="10">
        <v>58</v>
      </c>
      <c r="AE7" s="10"/>
      <c r="AF7" s="10">
        <v>876</v>
      </c>
      <c r="AG7" s="10">
        <v>890</v>
      </c>
      <c r="AH7" s="10">
        <v>236</v>
      </c>
      <c r="AI7" s="10"/>
      <c r="AJ7" s="10">
        <v>549</v>
      </c>
      <c r="AK7" s="10">
        <v>609</v>
      </c>
      <c r="AL7" s="10">
        <v>162</v>
      </c>
      <c r="AM7" s="10"/>
      <c r="AN7" s="10">
        <v>454</v>
      </c>
      <c r="AO7" s="10">
        <v>370</v>
      </c>
      <c r="AP7" s="10">
        <v>505</v>
      </c>
      <c r="AQ7" s="10">
        <v>227</v>
      </c>
      <c r="AR7" s="10">
        <v>27</v>
      </c>
      <c r="AS7" s="10"/>
      <c r="AT7" s="10">
        <v>1954</v>
      </c>
      <c r="AU7" s="10">
        <v>173</v>
      </c>
      <c r="AV7" s="10"/>
      <c r="AW7" s="10">
        <v>945</v>
      </c>
      <c r="AX7" s="10">
        <v>207</v>
      </c>
      <c r="AY7" s="10">
        <v>988</v>
      </c>
    </row>
    <row r="8" spans="2:51" ht="30" customHeight="1">
      <c r="B8" s="11" t="s">
        <v>112</v>
      </c>
      <c r="C8" s="11">
        <v>2131</v>
      </c>
      <c r="D8" s="11">
        <v>1008</v>
      </c>
      <c r="E8" s="11">
        <v>1111</v>
      </c>
      <c r="F8" s="11"/>
      <c r="G8" s="11">
        <v>230</v>
      </c>
      <c r="H8" s="11">
        <v>365</v>
      </c>
      <c r="I8" s="11">
        <v>367</v>
      </c>
      <c r="J8" s="11">
        <v>317</v>
      </c>
      <c r="K8" s="11">
        <v>340</v>
      </c>
      <c r="L8" s="11">
        <v>512</v>
      </c>
      <c r="M8" s="11"/>
      <c r="N8" s="11">
        <v>582</v>
      </c>
      <c r="O8" s="11">
        <v>550</v>
      </c>
      <c r="P8" s="11">
        <v>427</v>
      </c>
      <c r="Q8" s="11">
        <v>555</v>
      </c>
      <c r="R8" s="11"/>
      <c r="S8" s="11">
        <v>270</v>
      </c>
      <c r="T8" s="11">
        <v>315</v>
      </c>
      <c r="U8" s="11">
        <v>184</v>
      </c>
      <c r="V8" s="11">
        <v>186</v>
      </c>
      <c r="W8" s="11">
        <v>148</v>
      </c>
      <c r="X8" s="11">
        <v>185</v>
      </c>
      <c r="Y8" s="11">
        <v>184</v>
      </c>
      <c r="Z8" s="11">
        <v>81</v>
      </c>
      <c r="AA8" s="11">
        <v>248</v>
      </c>
      <c r="AB8" s="11">
        <v>165</v>
      </c>
      <c r="AC8" s="11">
        <v>102</v>
      </c>
      <c r="AD8" s="11">
        <v>63</v>
      </c>
      <c r="AE8" s="11"/>
      <c r="AF8" s="11">
        <v>834</v>
      </c>
      <c r="AG8" s="11">
        <v>882</v>
      </c>
      <c r="AH8" s="11">
        <v>252</v>
      </c>
      <c r="AI8" s="11"/>
      <c r="AJ8" s="11">
        <v>518</v>
      </c>
      <c r="AK8" s="11">
        <v>632</v>
      </c>
      <c r="AL8" s="11">
        <v>162</v>
      </c>
      <c r="AM8" s="11"/>
      <c r="AN8" s="11">
        <v>445</v>
      </c>
      <c r="AO8" s="11">
        <v>383</v>
      </c>
      <c r="AP8" s="11">
        <v>502</v>
      </c>
      <c r="AQ8" s="11">
        <v>227</v>
      </c>
      <c r="AR8" s="11">
        <v>25</v>
      </c>
      <c r="AS8" s="11"/>
      <c r="AT8" s="11">
        <v>1921</v>
      </c>
      <c r="AU8" s="11">
        <v>196</v>
      </c>
      <c r="AV8" s="11"/>
      <c r="AW8" s="11">
        <v>902</v>
      </c>
      <c r="AX8" s="11">
        <v>225</v>
      </c>
      <c r="AY8" s="11">
        <v>1004</v>
      </c>
    </row>
    <row r="9" spans="2:51">
      <c r="B9" s="18" t="s">
        <v>133</v>
      </c>
      <c r="C9" s="17">
        <v>0.13555885874616999</v>
      </c>
      <c r="D9" s="17">
        <v>0.191231081417718</v>
      </c>
      <c r="E9" s="17">
        <v>8.56721920631765E-2</v>
      </c>
      <c r="F9" s="17"/>
      <c r="G9" s="17">
        <v>0.10613364812267399</v>
      </c>
      <c r="H9" s="17">
        <v>0.14525877757664901</v>
      </c>
      <c r="I9" s="17">
        <v>0.14069301002103399</v>
      </c>
      <c r="J9" s="17">
        <v>0.148214010697513</v>
      </c>
      <c r="K9" s="17">
        <v>0.13483588150956899</v>
      </c>
      <c r="L9" s="17">
        <v>0.13081832093507001</v>
      </c>
      <c r="M9" s="17"/>
      <c r="N9" s="17">
        <v>0.17618553664859399</v>
      </c>
      <c r="O9" s="17">
        <v>0.12893866344600699</v>
      </c>
      <c r="P9" s="17">
        <v>0.128687110048995</v>
      </c>
      <c r="Q9" s="17">
        <v>0.107322667227675</v>
      </c>
      <c r="R9" s="17"/>
      <c r="S9" s="17">
        <v>0.17984405762376299</v>
      </c>
      <c r="T9" s="17">
        <v>0.122907121114792</v>
      </c>
      <c r="U9" s="17">
        <v>0.13665540891391201</v>
      </c>
      <c r="V9" s="17">
        <v>0.170990609161149</v>
      </c>
      <c r="W9" s="17">
        <v>9.9132295343212107E-2</v>
      </c>
      <c r="X9" s="17">
        <v>0.107019104571274</v>
      </c>
      <c r="Y9" s="17">
        <v>0.13556721482988199</v>
      </c>
      <c r="Z9" s="17">
        <v>0.110741170315359</v>
      </c>
      <c r="AA9" s="17">
        <v>0.103095524308963</v>
      </c>
      <c r="AB9" s="17">
        <v>0.18178061668115</v>
      </c>
      <c r="AC9" s="17">
        <v>9.2977978320615107E-2</v>
      </c>
      <c r="AD9" s="17">
        <v>0.178607330404641</v>
      </c>
      <c r="AE9" s="17"/>
      <c r="AF9" s="17">
        <v>0.121181611626071</v>
      </c>
      <c r="AG9" s="17">
        <v>0.17147561491871499</v>
      </c>
      <c r="AH9" s="17">
        <v>0.103318773767837</v>
      </c>
      <c r="AI9" s="17"/>
      <c r="AJ9" s="17">
        <v>0.17226508562673101</v>
      </c>
      <c r="AK9" s="17">
        <v>0.130584074233279</v>
      </c>
      <c r="AL9" s="17">
        <v>0.20487118947584601</v>
      </c>
      <c r="AM9" s="17"/>
      <c r="AN9" s="17">
        <v>9.7624030075473101E-2</v>
      </c>
      <c r="AO9" s="17">
        <v>0.11051882595060999</v>
      </c>
      <c r="AP9" s="17">
        <v>0.16005623272650901</v>
      </c>
      <c r="AQ9" s="17">
        <v>0.18280140839716399</v>
      </c>
      <c r="AR9" s="17">
        <v>0.44779532780376902</v>
      </c>
      <c r="AS9" s="17"/>
      <c r="AT9" s="17">
        <v>0.13523760545590599</v>
      </c>
      <c r="AU9" s="17">
        <v>0.136918690817563</v>
      </c>
      <c r="AV9" s="17"/>
      <c r="AW9" s="17">
        <v>0.18526013489636201</v>
      </c>
      <c r="AX9" s="17">
        <v>0.14457748171633</v>
      </c>
      <c r="AY9" s="17">
        <v>8.8930429322815405E-2</v>
      </c>
    </row>
    <row r="10" spans="2:51">
      <c r="B10" s="18" t="s">
        <v>134</v>
      </c>
      <c r="C10" s="17">
        <v>0.41320820058466801</v>
      </c>
      <c r="D10" s="17">
        <v>0.48063783325556703</v>
      </c>
      <c r="E10" s="17">
        <v>0.35003346663470902</v>
      </c>
      <c r="F10" s="17"/>
      <c r="G10" s="17">
        <v>0.38618259231441698</v>
      </c>
      <c r="H10" s="17">
        <v>0.412602743809587</v>
      </c>
      <c r="I10" s="17">
        <v>0.40541410948559398</v>
      </c>
      <c r="J10" s="17">
        <v>0.32517993943677498</v>
      </c>
      <c r="K10" s="17">
        <v>0.43427721460762603</v>
      </c>
      <c r="L10" s="17">
        <v>0.47181212869665701</v>
      </c>
      <c r="M10" s="17"/>
      <c r="N10" s="17">
        <v>0.477519868301511</v>
      </c>
      <c r="O10" s="17">
        <v>0.42284578427892899</v>
      </c>
      <c r="P10" s="17">
        <v>0.37753004321316103</v>
      </c>
      <c r="Q10" s="17">
        <v>0.36179175247787998</v>
      </c>
      <c r="R10" s="17"/>
      <c r="S10" s="17">
        <v>0.45369678473394498</v>
      </c>
      <c r="T10" s="17">
        <v>0.43027821961607199</v>
      </c>
      <c r="U10" s="17">
        <v>0.340599302779452</v>
      </c>
      <c r="V10" s="17">
        <v>0.41723558884788697</v>
      </c>
      <c r="W10" s="17">
        <v>0.49029891661478198</v>
      </c>
      <c r="X10" s="17">
        <v>0.403540998345082</v>
      </c>
      <c r="Y10" s="17">
        <v>0.384544258683996</v>
      </c>
      <c r="Z10" s="17">
        <v>0.429233000203945</v>
      </c>
      <c r="AA10" s="17">
        <v>0.42331275648281702</v>
      </c>
      <c r="AB10" s="17">
        <v>0.39895118648844902</v>
      </c>
      <c r="AC10" s="17">
        <v>0.32063103775887403</v>
      </c>
      <c r="AD10" s="17">
        <v>0.41345684950065797</v>
      </c>
      <c r="AE10" s="17"/>
      <c r="AF10" s="17">
        <v>0.40679137157847201</v>
      </c>
      <c r="AG10" s="17">
        <v>0.44379668895507401</v>
      </c>
      <c r="AH10" s="17">
        <v>0.33102968509799702</v>
      </c>
      <c r="AI10" s="17"/>
      <c r="AJ10" s="17">
        <v>0.44294877412053502</v>
      </c>
      <c r="AK10" s="17">
        <v>0.42535937431253701</v>
      </c>
      <c r="AL10" s="17">
        <v>0.42214630699837402</v>
      </c>
      <c r="AM10" s="17"/>
      <c r="AN10" s="17">
        <v>0.38392470807858398</v>
      </c>
      <c r="AO10" s="17">
        <v>0.386746257275632</v>
      </c>
      <c r="AP10" s="17">
        <v>0.45795924474286998</v>
      </c>
      <c r="AQ10" s="17">
        <v>0.48266635275611403</v>
      </c>
      <c r="AR10" s="17">
        <v>0.27138328203247403</v>
      </c>
      <c r="AS10" s="17"/>
      <c r="AT10" s="17">
        <v>0.41390435845514301</v>
      </c>
      <c r="AU10" s="17">
        <v>0.41580620305139099</v>
      </c>
      <c r="AV10" s="17"/>
      <c r="AW10" s="17">
        <v>0.49180241062756203</v>
      </c>
      <c r="AX10" s="17">
        <v>0.42476684853997398</v>
      </c>
      <c r="AY10" s="17">
        <v>0.34007820982685</v>
      </c>
    </row>
    <row r="11" spans="2:51">
      <c r="B11" s="18" t="s">
        <v>135</v>
      </c>
      <c r="C11" s="17">
        <v>0.30700279964043198</v>
      </c>
      <c r="D11" s="17">
        <v>0.221124371800241</v>
      </c>
      <c r="E11" s="17">
        <v>0.38550760284591001</v>
      </c>
      <c r="F11" s="17"/>
      <c r="G11" s="17">
        <v>0.32885614861712797</v>
      </c>
      <c r="H11" s="17">
        <v>0.28069450868559198</v>
      </c>
      <c r="I11" s="17">
        <v>0.27499574486897899</v>
      </c>
      <c r="J11" s="17">
        <v>0.36873886332260603</v>
      </c>
      <c r="K11" s="17">
        <v>0.29136865066289103</v>
      </c>
      <c r="L11" s="17">
        <v>0.31103788204333699</v>
      </c>
      <c r="M11" s="17"/>
      <c r="N11" s="17">
        <v>0.25131807576316201</v>
      </c>
      <c r="O11" s="17">
        <v>0.29565530894110698</v>
      </c>
      <c r="P11" s="17">
        <v>0.33925017536587798</v>
      </c>
      <c r="Q11" s="17">
        <v>0.34841766701089399</v>
      </c>
      <c r="R11" s="17"/>
      <c r="S11" s="17">
        <v>0.26257597621908901</v>
      </c>
      <c r="T11" s="17">
        <v>0.323478383492383</v>
      </c>
      <c r="U11" s="17">
        <v>0.36443531145172697</v>
      </c>
      <c r="V11" s="17">
        <v>0.24755718348469599</v>
      </c>
      <c r="W11" s="17">
        <v>0.28019224107572099</v>
      </c>
      <c r="X11" s="17">
        <v>0.29692427203607102</v>
      </c>
      <c r="Y11" s="17">
        <v>0.36009673208357301</v>
      </c>
      <c r="Z11" s="17">
        <v>0.31472742157407702</v>
      </c>
      <c r="AA11" s="17">
        <v>0.30283522735686402</v>
      </c>
      <c r="AB11" s="17">
        <v>0.29184985171615202</v>
      </c>
      <c r="AC11" s="17">
        <v>0.36832378401404098</v>
      </c>
      <c r="AD11" s="17">
        <v>0.306501258470184</v>
      </c>
      <c r="AE11" s="17"/>
      <c r="AF11" s="17">
        <v>0.31511078807181397</v>
      </c>
      <c r="AG11" s="17">
        <v>0.26055386467838698</v>
      </c>
      <c r="AH11" s="17">
        <v>0.39331464379772002</v>
      </c>
      <c r="AI11" s="17"/>
      <c r="AJ11" s="17">
        <v>0.28589779180035202</v>
      </c>
      <c r="AK11" s="17">
        <v>0.28173606066472001</v>
      </c>
      <c r="AL11" s="17">
        <v>0.26205418183495699</v>
      </c>
      <c r="AM11" s="17"/>
      <c r="AN11" s="17">
        <v>0.34416625760722103</v>
      </c>
      <c r="AO11" s="17">
        <v>0.323274812247627</v>
      </c>
      <c r="AP11" s="17">
        <v>0.27057662508486502</v>
      </c>
      <c r="AQ11" s="17">
        <v>0.21100668268358799</v>
      </c>
      <c r="AR11" s="17">
        <v>0.244885137701991</v>
      </c>
      <c r="AS11" s="17"/>
      <c r="AT11" s="17">
        <v>0.30953720473108398</v>
      </c>
      <c r="AU11" s="17">
        <v>0.28641756025336401</v>
      </c>
      <c r="AV11" s="17"/>
      <c r="AW11" s="17">
        <v>0.22549498778593799</v>
      </c>
      <c r="AX11" s="17">
        <v>0.301128798535508</v>
      </c>
      <c r="AY11" s="17">
        <v>0.38147537617072602</v>
      </c>
    </row>
    <row r="12" spans="2:51">
      <c r="B12" s="18" t="s">
        <v>136</v>
      </c>
      <c r="C12" s="17">
        <v>8.4731997950937707E-2</v>
      </c>
      <c r="D12" s="17">
        <v>6.1256007778586502E-2</v>
      </c>
      <c r="E12" s="17">
        <v>0.106975966808579</v>
      </c>
      <c r="F12" s="17"/>
      <c r="G12" s="17">
        <v>0.13139124724882101</v>
      </c>
      <c r="H12" s="17">
        <v>8.8897231336029198E-2</v>
      </c>
      <c r="I12" s="17">
        <v>9.8078193647112705E-2</v>
      </c>
      <c r="J12" s="17">
        <v>8.0216871288481803E-2</v>
      </c>
      <c r="K12" s="17">
        <v>7.2579277335559397E-2</v>
      </c>
      <c r="L12" s="17">
        <v>6.21355913348677E-2</v>
      </c>
      <c r="M12" s="17"/>
      <c r="N12" s="17">
        <v>6.4961786874609601E-2</v>
      </c>
      <c r="O12" s="17">
        <v>9.2740673249139094E-2</v>
      </c>
      <c r="P12" s="17">
        <v>8.5734251369614295E-2</v>
      </c>
      <c r="Q12" s="17">
        <v>9.7639764077872906E-2</v>
      </c>
      <c r="R12" s="17"/>
      <c r="S12" s="17">
        <v>6.1555996849796998E-2</v>
      </c>
      <c r="T12" s="17">
        <v>9.2744287677777898E-2</v>
      </c>
      <c r="U12" s="17">
        <v>8.7393365553069202E-2</v>
      </c>
      <c r="V12" s="17">
        <v>7.7277839670773105E-2</v>
      </c>
      <c r="W12" s="17">
        <v>7.2538393615542804E-2</v>
      </c>
      <c r="X12" s="17">
        <v>0.13770423935173201</v>
      </c>
      <c r="Y12" s="17">
        <v>8.7661096078554004E-2</v>
      </c>
      <c r="Z12" s="17">
        <v>7.6452522619056898E-2</v>
      </c>
      <c r="AA12" s="17">
        <v>9.3020378235669401E-2</v>
      </c>
      <c r="AB12" s="17">
        <v>7.9452056881908595E-2</v>
      </c>
      <c r="AC12" s="17">
        <v>9.3487815665065199E-2</v>
      </c>
      <c r="AD12" s="17">
        <v>0</v>
      </c>
      <c r="AE12" s="17"/>
      <c r="AF12" s="17">
        <v>9.7048601581708901E-2</v>
      </c>
      <c r="AG12" s="17">
        <v>6.2710869943857994E-2</v>
      </c>
      <c r="AH12" s="17">
        <v>0.113703287436709</v>
      </c>
      <c r="AI12" s="17"/>
      <c r="AJ12" s="17">
        <v>6.3980741690043197E-2</v>
      </c>
      <c r="AK12" s="17">
        <v>9.5885821046123296E-2</v>
      </c>
      <c r="AL12" s="17">
        <v>5.8604313358363497E-2</v>
      </c>
      <c r="AM12" s="17"/>
      <c r="AN12" s="17">
        <v>8.5790012050501699E-2</v>
      </c>
      <c r="AO12" s="17">
        <v>0.13081940564921099</v>
      </c>
      <c r="AP12" s="17">
        <v>5.5598333920402997E-2</v>
      </c>
      <c r="AQ12" s="17">
        <v>8.3053452000838496E-2</v>
      </c>
      <c r="AR12" s="17">
        <v>3.5936252461765898E-2</v>
      </c>
      <c r="AS12" s="17"/>
      <c r="AT12" s="17">
        <v>8.3280692623282804E-2</v>
      </c>
      <c r="AU12" s="17">
        <v>9.6879166993525501E-2</v>
      </c>
      <c r="AV12" s="17"/>
      <c r="AW12" s="17">
        <v>5.73891807104479E-2</v>
      </c>
      <c r="AX12" s="17">
        <v>9.8490291314059397E-2</v>
      </c>
      <c r="AY12" s="17">
        <v>0.10619380747624201</v>
      </c>
    </row>
    <row r="13" spans="2:51">
      <c r="B13" s="18" t="s">
        <v>137</v>
      </c>
      <c r="C13" s="17">
        <v>1.8425213618295199E-2</v>
      </c>
      <c r="D13" s="17">
        <v>1.8883224056522398E-2</v>
      </c>
      <c r="E13" s="17">
        <v>1.8213549632620899E-2</v>
      </c>
      <c r="F13" s="17"/>
      <c r="G13" s="17">
        <v>2.6022140797551701E-2</v>
      </c>
      <c r="H13" s="17">
        <v>2.0291624702269299E-2</v>
      </c>
      <c r="I13" s="17">
        <v>3.3796551427085098E-2</v>
      </c>
      <c r="J13" s="17">
        <v>2.0101640100090499E-2</v>
      </c>
      <c r="K13" s="17">
        <v>1.7631304517877901E-2</v>
      </c>
      <c r="L13" s="17">
        <v>2.18104205568186E-3</v>
      </c>
      <c r="M13" s="17"/>
      <c r="N13" s="17">
        <v>7.4348847565894596E-3</v>
      </c>
      <c r="O13" s="17">
        <v>2.03604124937268E-2</v>
      </c>
      <c r="P13" s="17">
        <v>2.0602408723564902E-2</v>
      </c>
      <c r="Q13" s="17">
        <v>2.69414573700659E-2</v>
      </c>
      <c r="R13" s="17"/>
      <c r="S13" s="17">
        <v>1.89962617883698E-2</v>
      </c>
      <c r="T13" s="17">
        <v>1.2698268082728699E-2</v>
      </c>
      <c r="U13" s="17">
        <v>2.3329438985015299E-2</v>
      </c>
      <c r="V13" s="17">
        <v>0</v>
      </c>
      <c r="W13" s="17">
        <v>2.4706468326878499E-2</v>
      </c>
      <c r="X13" s="17">
        <v>4.1565642602496202E-3</v>
      </c>
      <c r="Y13" s="17">
        <v>1.1568602314283E-2</v>
      </c>
      <c r="Z13" s="17">
        <v>2.1159602510137002E-2</v>
      </c>
      <c r="AA13" s="17">
        <v>3.1785309202470101E-2</v>
      </c>
      <c r="AB13" s="17">
        <v>2.7372010060606699E-2</v>
      </c>
      <c r="AC13" s="17">
        <v>3.7131486830279399E-2</v>
      </c>
      <c r="AD13" s="17">
        <v>2.1721029526502601E-2</v>
      </c>
      <c r="AE13" s="17"/>
      <c r="AF13" s="17">
        <v>1.9248087622538899E-2</v>
      </c>
      <c r="AG13" s="17">
        <v>1.2839277843063599E-2</v>
      </c>
      <c r="AH13" s="17">
        <v>3.0505441185021499E-2</v>
      </c>
      <c r="AI13" s="17"/>
      <c r="AJ13" s="17">
        <v>9.6091437789938491E-3</v>
      </c>
      <c r="AK13" s="17">
        <v>2.0778235334371901E-2</v>
      </c>
      <c r="AL13" s="17">
        <v>2.03440931451359E-2</v>
      </c>
      <c r="AM13" s="17"/>
      <c r="AN13" s="17">
        <v>2.8290953011724101E-2</v>
      </c>
      <c r="AO13" s="17">
        <v>1.46843855603432E-2</v>
      </c>
      <c r="AP13" s="17">
        <v>8.7889446232001997E-3</v>
      </c>
      <c r="AQ13" s="17">
        <v>1.6040580326892501E-2</v>
      </c>
      <c r="AR13" s="17">
        <v>0</v>
      </c>
      <c r="AS13" s="17"/>
      <c r="AT13" s="17">
        <v>1.8231895145943099E-2</v>
      </c>
      <c r="AU13" s="17">
        <v>2.1579450776555199E-2</v>
      </c>
      <c r="AV13" s="17"/>
      <c r="AW13" s="17">
        <v>1.36616897373607E-2</v>
      </c>
      <c r="AX13" s="17">
        <v>4.1589345408444599E-3</v>
      </c>
      <c r="AY13" s="17">
        <v>2.5894292371477699E-2</v>
      </c>
    </row>
    <row r="14" spans="2:51">
      <c r="B14" s="18" t="s">
        <v>119</v>
      </c>
      <c r="C14" s="17">
        <v>4.1072929459497899E-2</v>
      </c>
      <c r="D14" s="17">
        <v>2.68674816913658E-2</v>
      </c>
      <c r="E14" s="17">
        <v>5.3597222015004997E-2</v>
      </c>
      <c r="F14" s="17"/>
      <c r="G14" s="17">
        <v>2.1414222899408201E-2</v>
      </c>
      <c r="H14" s="17">
        <v>5.2255113889873202E-2</v>
      </c>
      <c r="I14" s="17">
        <v>4.7022390550195602E-2</v>
      </c>
      <c r="J14" s="17">
        <v>5.7548675154534303E-2</v>
      </c>
      <c r="K14" s="17">
        <v>4.9307671366476201E-2</v>
      </c>
      <c r="L14" s="17">
        <v>2.2015034934387601E-2</v>
      </c>
      <c r="M14" s="17"/>
      <c r="N14" s="17">
        <v>2.25798476555336E-2</v>
      </c>
      <c r="O14" s="17">
        <v>3.9459157591091698E-2</v>
      </c>
      <c r="P14" s="17">
        <v>4.8196011278785998E-2</v>
      </c>
      <c r="Q14" s="17">
        <v>5.7886691835612E-2</v>
      </c>
      <c r="R14" s="17"/>
      <c r="S14" s="17">
        <v>2.33309227850357E-2</v>
      </c>
      <c r="T14" s="17">
        <v>1.7893720016245899E-2</v>
      </c>
      <c r="U14" s="17">
        <v>4.7587172316824397E-2</v>
      </c>
      <c r="V14" s="17">
        <v>8.6938778835494807E-2</v>
      </c>
      <c r="W14" s="17">
        <v>3.3131685023863003E-2</v>
      </c>
      <c r="X14" s="17">
        <v>5.0654821435591697E-2</v>
      </c>
      <c r="Y14" s="17">
        <v>2.0562096009711501E-2</v>
      </c>
      <c r="Z14" s="17">
        <v>4.76862827774246E-2</v>
      </c>
      <c r="AA14" s="17">
        <v>4.5950804413216501E-2</v>
      </c>
      <c r="AB14" s="17">
        <v>2.0594278171733701E-2</v>
      </c>
      <c r="AC14" s="17">
        <v>8.7447897411125006E-2</v>
      </c>
      <c r="AD14" s="17">
        <v>7.9713532098014406E-2</v>
      </c>
      <c r="AE14" s="17"/>
      <c r="AF14" s="17">
        <v>4.0619539519396203E-2</v>
      </c>
      <c r="AG14" s="17">
        <v>4.8623683660902799E-2</v>
      </c>
      <c r="AH14" s="17">
        <v>2.8128168714716E-2</v>
      </c>
      <c r="AI14" s="17"/>
      <c r="AJ14" s="17">
        <v>2.52984629833445E-2</v>
      </c>
      <c r="AK14" s="17">
        <v>4.5656434408968397E-2</v>
      </c>
      <c r="AL14" s="17">
        <v>3.19799151873238E-2</v>
      </c>
      <c r="AM14" s="17"/>
      <c r="AN14" s="17">
        <v>6.0204039176496499E-2</v>
      </c>
      <c r="AO14" s="17">
        <v>3.3956313316576801E-2</v>
      </c>
      <c r="AP14" s="17">
        <v>4.7020618902152297E-2</v>
      </c>
      <c r="AQ14" s="17">
        <v>2.4431523835403E-2</v>
      </c>
      <c r="AR14" s="17">
        <v>0</v>
      </c>
      <c r="AS14" s="17"/>
      <c r="AT14" s="17">
        <v>3.98082435886409E-2</v>
      </c>
      <c r="AU14" s="17">
        <v>4.2398928107601402E-2</v>
      </c>
      <c r="AV14" s="17"/>
      <c r="AW14" s="17">
        <v>2.6391596242329798E-2</v>
      </c>
      <c r="AX14" s="17">
        <v>2.6877645353284001E-2</v>
      </c>
      <c r="AY14" s="17">
        <v>5.742788483189E-2</v>
      </c>
    </row>
    <row r="15" spans="2:51">
      <c r="B15" s="18" t="s">
        <v>138</v>
      </c>
      <c r="C15" s="21">
        <v>0.54876705933083803</v>
      </c>
      <c r="D15" s="21">
        <v>0.67186891467328402</v>
      </c>
      <c r="E15" s="21">
        <v>0.43570565869788502</v>
      </c>
      <c r="F15" s="21"/>
      <c r="G15" s="21">
        <v>0.49231624043709099</v>
      </c>
      <c r="H15" s="21">
        <v>0.55786152138623601</v>
      </c>
      <c r="I15" s="21">
        <v>0.54610711950662805</v>
      </c>
      <c r="J15" s="21">
        <v>0.47339395013428798</v>
      </c>
      <c r="K15" s="21">
        <v>0.56911309611719496</v>
      </c>
      <c r="L15" s="21">
        <v>0.60263044963172596</v>
      </c>
      <c r="M15" s="21"/>
      <c r="N15" s="21">
        <v>0.65370540495010498</v>
      </c>
      <c r="O15" s="21">
        <v>0.55178444772493596</v>
      </c>
      <c r="P15" s="21">
        <v>0.50621715326215599</v>
      </c>
      <c r="Q15" s="21">
        <v>0.46911441970555501</v>
      </c>
      <c r="R15" s="21"/>
      <c r="S15" s="21">
        <v>0.63354084235770802</v>
      </c>
      <c r="T15" s="21">
        <v>0.55318534073086401</v>
      </c>
      <c r="U15" s="21">
        <v>0.47725471169336497</v>
      </c>
      <c r="V15" s="21">
        <v>0.58822619800903597</v>
      </c>
      <c r="W15" s="21">
        <v>0.58943121195799397</v>
      </c>
      <c r="X15" s="21">
        <v>0.51056010291635501</v>
      </c>
      <c r="Y15" s="21">
        <v>0.52011147351387899</v>
      </c>
      <c r="Z15" s="21">
        <v>0.53997417051930396</v>
      </c>
      <c r="AA15" s="21">
        <v>0.52640828079178004</v>
      </c>
      <c r="AB15" s="21">
        <v>0.58073180316959905</v>
      </c>
      <c r="AC15" s="21">
        <v>0.41360901607948902</v>
      </c>
      <c r="AD15" s="21">
        <v>0.59206417990529903</v>
      </c>
      <c r="AE15" s="21"/>
      <c r="AF15" s="21">
        <v>0.527972983204542</v>
      </c>
      <c r="AG15" s="21">
        <v>0.61527230387378895</v>
      </c>
      <c r="AH15" s="21">
        <v>0.43434845886583401</v>
      </c>
      <c r="AI15" s="21"/>
      <c r="AJ15" s="21">
        <v>0.61521385974726595</v>
      </c>
      <c r="AK15" s="21">
        <v>0.55594344854581601</v>
      </c>
      <c r="AL15" s="21">
        <v>0.62701749647422</v>
      </c>
      <c r="AM15" s="21"/>
      <c r="AN15" s="21">
        <v>0.48154873815405702</v>
      </c>
      <c r="AO15" s="21">
        <v>0.49726508322624202</v>
      </c>
      <c r="AP15" s="21">
        <v>0.61801547746937902</v>
      </c>
      <c r="AQ15" s="21">
        <v>0.66546776115327799</v>
      </c>
      <c r="AR15" s="21">
        <v>0.71917860983624304</v>
      </c>
      <c r="AS15" s="21"/>
      <c r="AT15" s="21">
        <v>0.54914196391104897</v>
      </c>
      <c r="AU15" s="21">
        <v>0.55272489386895396</v>
      </c>
      <c r="AV15" s="21"/>
      <c r="AW15" s="21">
        <v>0.67706254552392298</v>
      </c>
      <c r="AX15" s="21">
        <v>0.56934433025630404</v>
      </c>
      <c r="AY15" s="21">
        <v>0.42900863914966503</v>
      </c>
    </row>
    <row r="16" spans="2:51">
      <c r="B16" s="18" t="s">
        <v>139</v>
      </c>
      <c r="C16" s="21">
        <v>0.10315721156923301</v>
      </c>
      <c r="D16" s="21">
        <v>8.0139231835108904E-2</v>
      </c>
      <c r="E16" s="21">
        <v>0.12518951644119999</v>
      </c>
      <c r="F16" s="21"/>
      <c r="G16" s="21">
        <v>0.157413388046373</v>
      </c>
      <c r="H16" s="21">
        <v>0.109188856038298</v>
      </c>
      <c r="I16" s="21">
        <v>0.131874745074198</v>
      </c>
      <c r="J16" s="21">
        <v>0.10031851138857199</v>
      </c>
      <c r="K16" s="21">
        <v>9.0210581853437305E-2</v>
      </c>
      <c r="L16" s="21">
        <v>6.4316633390549494E-2</v>
      </c>
      <c r="M16" s="21"/>
      <c r="N16" s="21">
        <v>7.2396671631199103E-2</v>
      </c>
      <c r="O16" s="21">
        <v>0.11310108574286599</v>
      </c>
      <c r="P16" s="21">
        <v>0.10633666009317901</v>
      </c>
      <c r="Q16" s="21">
        <v>0.124581221447939</v>
      </c>
      <c r="R16" s="21"/>
      <c r="S16" s="21">
        <v>8.0552258638166799E-2</v>
      </c>
      <c r="T16" s="21">
        <v>0.105442555760507</v>
      </c>
      <c r="U16" s="21">
        <v>0.110722804538084</v>
      </c>
      <c r="V16" s="21">
        <v>7.7277839670773105E-2</v>
      </c>
      <c r="W16" s="21">
        <v>9.7244861942421296E-2</v>
      </c>
      <c r="X16" s="21">
        <v>0.141860803611982</v>
      </c>
      <c r="Y16" s="21">
        <v>9.9229698392836893E-2</v>
      </c>
      <c r="Z16" s="21">
        <v>9.76121251291939E-2</v>
      </c>
      <c r="AA16" s="21">
        <v>0.12480568743813999</v>
      </c>
      <c r="AB16" s="21">
        <v>0.10682406694251501</v>
      </c>
      <c r="AC16" s="21">
        <v>0.13061930249534501</v>
      </c>
      <c r="AD16" s="21">
        <v>2.1721029526502601E-2</v>
      </c>
      <c r="AE16" s="21"/>
      <c r="AF16" s="21">
        <v>0.116296689204248</v>
      </c>
      <c r="AG16" s="21">
        <v>7.5550147786921706E-2</v>
      </c>
      <c r="AH16" s="21">
        <v>0.14420872862173101</v>
      </c>
      <c r="AI16" s="21"/>
      <c r="AJ16" s="21">
        <v>7.3589885469036997E-2</v>
      </c>
      <c r="AK16" s="21">
        <v>0.116664056380495</v>
      </c>
      <c r="AL16" s="21">
        <v>7.8948406503499394E-2</v>
      </c>
      <c r="AM16" s="21"/>
      <c r="AN16" s="21">
        <v>0.11408096506222599</v>
      </c>
      <c r="AO16" s="21">
        <v>0.14550379120955501</v>
      </c>
      <c r="AP16" s="21">
        <v>6.4387278543603196E-2</v>
      </c>
      <c r="AQ16" s="21">
        <v>9.9094032327730994E-2</v>
      </c>
      <c r="AR16" s="21">
        <v>3.5936252461765898E-2</v>
      </c>
      <c r="AS16" s="21"/>
      <c r="AT16" s="21">
        <v>0.101512587769226</v>
      </c>
      <c r="AU16" s="21">
        <v>0.118458617770081</v>
      </c>
      <c r="AV16" s="21"/>
      <c r="AW16" s="21">
        <v>7.1050870447808598E-2</v>
      </c>
      <c r="AX16" s="21">
        <v>0.10264922585490401</v>
      </c>
      <c r="AY16" s="21">
        <v>0.13208809984771899</v>
      </c>
    </row>
    <row r="17" spans="2:51">
      <c r="B17" s="18" t="s">
        <v>140</v>
      </c>
      <c r="C17" s="22">
        <v>0.445609847761605</v>
      </c>
      <c r="D17" s="22">
        <v>0.59172968283817595</v>
      </c>
      <c r="E17" s="22">
        <v>0.310516142256685</v>
      </c>
      <c r="F17" s="22"/>
      <c r="G17" s="22">
        <v>0.33490285239071899</v>
      </c>
      <c r="H17" s="22">
        <v>0.44867266534793698</v>
      </c>
      <c r="I17" s="22">
        <v>0.41423237443243</v>
      </c>
      <c r="J17" s="22">
        <v>0.37307543874571503</v>
      </c>
      <c r="K17" s="22">
        <v>0.47890251426375802</v>
      </c>
      <c r="L17" s="22">
        <v>0.53831381624117702</v>
      </c>
      <c r="M17" s="22"/>
      <c r="N17" s="22">
        <v>0.58130873331890598</v>
      </c>
      <c r="O17" s="22">
        <v>0.43868336198206997</v>
      </c>
      <c r="P17" s="22">
        <v>0.399880493168977</v>
      </c>
      <c r="Q17" s="22">
        <v>0.34453319825761602</v>
      </c>
      <c r="R17" s="22"/>
      <c r="S17" s="22">
        <v>0.55298858371954196</v>
      </c>
      <c r="T17" s="22">
        <v>0.44774278497035702</v>
      </c>
      <c r="U17" s="22">
        <v>0.36653190715528</v>
      </c>
      <c r="V17" s="22">
        <v>0.51094835833826302</v>
      </c>
      <c r="W17" s="22">
        <v>0.49218635001557298</v>
      </c>
      <c r="X17" s="22">
        <v>0.36869929930437401</v>
      </c>
      <c r="Y17" s="22">
        <v>0.42088177512104202</v>
      </c>
      <c r="Z17" s="22">
        <v>0.44236204539010998</v>
      </c>
      <c r="AA17" s="22">
        <v>0.40160259335364001</v>
      </c>
      <c r="AB17" s="22">
        <v>0.47390773622708299</v>
      </c>
      <c r="AC17" s="22">
        <v>0.28298971358414499</v>
      </c>
      <c r="AD17" s="22">
        <v>0.57034315037879701</v>
      </c>
      <c r="AE17" s="22"/>
      <c r="AF17" s="22">
        <v>0.41167629400029399</v>
      </c>
      <c r="AG17" s="22">
        <v>0.53972215608686702</v>
      </c>
      <c r="AH17" s="22">
        <v>0.290139730244103</v>
      </c>
      <c r="AI17" s="22"/>
      <c r="AJ17" s="22">
        <v>0.54162397427822895</v>
      </c>
      <c r="AK17" s="22">
        <v>0.43927939216532103</v>
      </c>
      <c r="AL17" s="22">
        <v>0.54806908997072001</v>
      </c>
      <c r="AM17" s="22"/>
      <c r="AN17" s="22">
        <v>0.36746777309183098</v>
      </c>
      <c r="AO17" s="22">
        <v>0.35176129201668699</v>
      </c>
      <c r="AP17" s="22">
        <v>0.55362819892577597</v>
      </c>
      <c r="AQ17" s="22">
        <v>0.56637372882554704</v>
      </c>
      <c r="AR17" s="22">
        <v>0.68324235737447703</v>
      </c>
      <c r="AS17" s="22"/>
      <c r="AT17" s="22">
        <v>0.44762937614182302</v>
      </c>
      <c r="AU17" s="22">
        <v>0.43426627609887303</v>
      </c>
      <c r="AV17" s="22"/>
      <c r="AW17" s="22">
        <v>0.60601167507611498</v>
      </c>
      <c r="AX17" s="22">
        <v>0.4666951044014</v>
      </c>
      <c r="AY17" s="22">
        <v>0.29692053930194601</v>
      </c>
    </row>
    <row r="18" spans="2:51">
      <c r="B18" t="s">
        <v>19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633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0.22407836480666499</v>
      </c>
      <c r="D9" s="17">
        <v>0.20588197613638001</v>
      </c>
      <c r="E9" s="17">
        <v>0.24124722137760701</v>
      </c>
      <c r="F9" s="17"/>
      <c r="G9" s="17">
        <v>0.22752712276442</v>
      </c>
      <c r="H9" s="17">
        <v>0.22745697869520801</v>
      </c>
      <c r="I9" s="17">
        <v>0.22655104563228701</v>
      </c>
      <c r="J9" s="17">
        <v>0.23511327850313801</v>
      </c>
      <c r="K9" s="17">
        <v>0.24512437880708199</v>
      </c>
      <c r="L9" s="17">
        <v>0.19616067361562101</v>
      </c>
      <c r="M9" s="17"/>
      <c r="N9" s="17">
        <v>0.17436750955838201</v>
      </c>
      <c r="O9" s="17">
        <v>0.232860909776365</v>
      </c>
      <c r="P9" s="17">
        <v>0.22583640421729101</v>
      </c>
      <c r="Q9" s="17">
        <v>0.269948698159587</v>
      </c>
      <c r="R9" s="17"/>
      <c r="S9" s="17">
        <v>0.226291127405261</v>
      </c>
      <c r="T9" s="17">
        <v>0.23431824864182299</v>
      </c>
      <c r="U9" s="17">
        <v>0.23177520805108801</v>
      </c>
      <c r="V9" s="17">
        <v>0.206711365757209</v>
      </c>
      <c r="W9" s="17">
        <v>0.229464984986298</v>
      </c>
      <c r="X9" s="17">
        <v>0.223535483926284</v>
      </c>
      <c r="Y9" s="17">
        <v>0.24814896727722899</v>
      </c>
      <c r="Z9" s="17">
        <v>0.17997732556637699</v>
      </c>
      <c r="AA9" s="17">
        <v>0.22192861859969701</v>
      </c>
      <c r="AB9" s="17">
        <v>0.19153021917660701</v>
      </c>
      <c r="AC9" s="17">
        <v>0.239212912950376</v>
      </c>
      <c r="AD9" s="17">
        <v>0.25599676250285203</v>
      </c>
      <c r="AE9" s="17"/>
      <c r="AF9" s="17">
        <v>0.242537634422094</v>
      </c>
      <c r="AG9" s="17">
        <v>0.19918999344844401</v>
      </c>
      <c r="AH9" s="17">
        <v>0.240616033127969</v>
      </c>
      <c r="AI9" s="17"/>
      <c r="AJ9" s="17">
        <v>0.20907518467254699</v>
      </c>
      <c r="AK9" s="17">
        <v>0.22719091250838699</v>
      </c>
      <c r="AL9" s="17">
        <v>0.19423040304080399</v>
      </c>
      <c r="AM9" s="17"/>
      <c r="AN9" s="17">
        <v>0.28185266293844202</v>
      </c>
      <c r="AO9" s="17">
        <v>0.23791759743837601</v>
      </c>
      <c r="AP9" s="17">
        <v>0.19993663886952301</v>
      </c>
      <c r="AQ9" s="17">
        <v>0.164279785266261</v>
      </c>
      <c r="AR9" s="17">
        <v>0.15961009749858801</v>
      </c>
      <c r="AS9" s="17"/>
      <c r="AT9" s="17">
        <v>0.22553725168739899</v>
      </c>
      <c r="AU9" s="17">
        <v>0.20795230456038</v>
      </c>
      <c r="AV9" s="17"/>
      <c r="AW9" s="17">
        <v>0.18523701796334499</v>
      </c>
      <c r="AX9" s="17">
        <v>0.194876320435942</v>
      </c>
      <c r="AY9" s="17">
        <v>0.27325954751883302</v>
      </c>
    </row>
    <row r="10" spans="2:51">
      <c r="B10" s="18" t="s">
        <v>134</v>
      </c>
      <c r="C10" s="17">
        <v>0.430802314517098</v>
      </c>
      <c r="D10" s="17">
        <v>0.40424264160842899</v>
      </c>
      <c r="E10" s="17">
        <v>0.45628272154368998</v>
      </c>
      <c r="F10" s="17"/>
      <c r="G10" s="17">
        <v>0.40638761459282702</v>
      </c>
      <c r="H10" s="17">
        <v>0.41025239379198802</v>
      </c>
      <c r="I10" s="17">
        <v>0.43259129604267299</v>
      </c>
      <c r="J10" s="17">
        <v>0.42843229440550701</v>
      </c>
      <c r="K10" s="17">
        <v>0.435522483347423</v>
      </c>
      <c r="L10" s="17">
        <v>0.45403136688812701</v>
      </c>
      <c r="M10" s="17"/>
      <c r="N10" s="17">
        <v>0.43022070931772499</v>
      </c>
      <c r="O10" s="17">
        <v>0.44177683581965399</v>
      </c>
      <c r="P10" s="17">
        <v>0.430409731728295</v>
      </c>
      <c r="Q10" s="17">
        <v>0.41677753222505998</v>
      </c>
      <c r="R10" s="17"/>
      <c r="S10" s="17">
        <v>0.40135470825831598</v>
      </c>
      <c r="T10" s="17">
        <v>0.43020640965568002</v>
      </c>
      <c r="U10" s="17">
        <v>0.43088002751411802</v>
      </c>
      <c r="V10" s="17">
        <v>0.42587976843869602</v>
      </c>
      <c r="W10" s="17">
        <v>0.431125263415228</v>
      </c>
      <c r="X10" s="17">
        <v>0.46485997545979402</v>
      </c>
      <c r="Y10" s="17">
        <v>0.45855695550273201</v>
      </c>
      <c r="Z10" s="17">
        <v>0.37419180054149898</v>
      </c>
      <c r="AA10" s="17">
        <v>0.416741482929117</v>
      </c>
      <c r="AB10" s="17">
        <v>0.43895357384309802</v>
      </c>
      <c r="AC10" s="17">
        <v>0.48420225137232098</v>
      </c>
      <c r="AD10" s="17">
        <v>0.42169918935148498</v>
      </c>
      <c r="AE10" s="17"/>
      <c r="AF10" s="17">
        <v>0.43410073795951698</v>
      </c>
      <c r="AG10" s="17">
        <v>0.43060722716264099</v>
      </c>
      <c r="AH10" s="17">
        <v>0.41929051302389397</v>
      </c>
      <c r="AI10" s="17"/>
      <c r="AJ10" s="17">
        <v>0.428192923892249</v>
      </c>
      <c r="AK10" s="17">
        <v>0.44223271320108198</v>
      </c>
      <c r="AL10" s="17">
        <v>0.436613201734326</v>
      </c>
      <c r="AM10" s="17"/>
      <c r="AN10" s="17">
        <v>0.41353837035746399</v>
      </c>
      <c r="AO10" s="17">
        <v>0.44147837925409</v>
      </c>
      <c r="AP10" s="17">
        <v>0.45030942216583097</v>
      </c>
      <c r="AQ10" s="17">
        <v>0.41150021547857402</v>
      </c>
      <c r="AR10" s="17">
        <v>0.23940942685762301</v>
      </c>
      <c r="AS10" s="17"/>
      <c r="AT10" s="17">
        <v>0.43631378951644201</v>
      </c>
      <c r="AU10" s="17">
        <v>0.38276941603118803</v>
      </c>
      <c r="AV10" s="17"/>
      <c r="AW10" s="17">
        <v>0.42657832551666103</v>
      </c>
      <c r="AX10" s="17">
        <v>0.45309122189463702</v>
      </c>
      <c r="AY10" s="17">
        <v>0.42950224341085602</v>
      </c>
    </row>
    <row r="11" spans="2:51">
      <c r="B11" s="18" t="s">
        <v>135</v>
      </c>
      <c r="C11" s="17">
        <v>0.20200595555071699</v>
      </c>
      <c r="D11" s="17">
        <v>0.22915502468325799</v>
      </c>
      <c r="E11" s="17">
        <v>0.176822277843107</v>
      </c>
      <c r="F11" s="17"/>
      <c r="G11" s="17">
        <v>0.20353411935778101</v>
      </c>
      <c r="H11" s="17">
        <v>0.20431000837254901</v>
      </c>
      <c r="I11" s="17">
        <v>0.19964264277538801</v>
      </c>
      <c r="J11" s="17">
        <v>0.18667850393504501</v>
      </c>
      <c r="K11" s="17">
        <v>0.19095777048502</v>
      </c>
      <c r="L11" s="17">
        <v>0.21973428256358801</v>
      </c>
      <c r="M11" s="17"/>
      <c r="N11" s="17">
        <v>0.217073576844863</v>
      </c>
      <c r="O11" s="17">
        <v>0.194270355992572</v>
      </c>
      <c r="P11" s="17">
        <v>0.19515375247452699</v>
      </c>
      <c r="Q11" s="17">
        <v>0.19886824406644499</v>
      </c>
      <c r="R11" s="17"/>
      <c r="S11" s="17">
        <v>0.216113434952071</v>
      </c>
      <c r="T11" s="17">
        <v>0.203399626539117</v>
      </c>
      <c r="U11" s="17">
        <v>0.19152908748109701</v>
      </c>
      <c r="V11" s="17">
        <v>0.20788654600039499</v>
      </c>
      <c r="W11" s="17">
        <v>0.18580457518731799</v>
      </c>
      <c r="X11" s="17">
        <v>0.172104088054954</v>
      </c>
      <c r="Y11" s="17">
        <v>0.174926959087324</v>
      </c>
      <c r="Z11" s="17">
        <v>0.27993347078852698</v>
      </c>
      <c r="AA11" s="17">
        <v>0.225992761024879</v>
      </c>
      <c r="AB11" s="17">
        <v>0.20863278537864</v>
      </c>
      <c r="AC11" s="17">
        <v>0.16799969248898999</v>
      </c>
      <c r="AD11" s="17">
        <v>0.18939526922894001</v>
      </c>
      <c r="AE11" s="17"/>
      <c r="AF11" s="17">
        <v>0.19820145737768199</v>
      </c>
      <c r="AG11" s="17">
        <v>0.21034832402339901</v>
      </c>
      <c r="AH11" s="17">
        <v>0.19430264890933399</v>
      </c>
      <c r="AI11" s="17"/>
      <c r="AJ11" s="17">
        <v>0.22212208223798199</v>
      </c>
      <c r="AK11" s="17">
        <v>0.19646277596995601</v>
      </c>
      <c r="AL11" s="17">
        <v>0.18576418264727099</v>
      </c>
      <c r="AM11" s="17"/>
      <c r="AN11" s="17">
        <v>0.19947903808472001</v>
      </c>
      <c r="AO11" s="17">
        <v>0.18384796438295301</v>
      </c>
      <c r="AP11" s="17">
        <v>0.19768138060847201</v>
      </c>
      <c r="AQ11" s="17">
        <v>0.22210557019219701</v>
      </c>
      <c r="AR11" s="17">
        <v>0.22858945194185701</v>
      </c>
      <c r="AS11" s="17"/>
      <c r="AT11" s="17">
        <v>0.199325243544067</v>
      </c>
      <c r="AU11" s="17">
        <v>0.22216438542248501</v>
      </c>
      <c r="AV11" s="17"/>
      <c r="AW11" s="17">
        <v>0.216015432765747</v>
      </c>
      <c r="AX11" s="17">
        <v>0.21398357247151301</v>
      </c>
      <c r="AY11" s="17">
        <v>0.183889814997831</v>
      </c>
    </row>
    <row r="12" spans="2:51">
      <c r="B12" s="18" t="s">
        <v>136</v>
      </c>
      <c r="C12" s="17">
        <v>9.7091770474838093E-2</v>
      </c>
      <c r="D12" s="17">
        <v>0.11360995808282</v>
      </c>
      <c r="E12" s="17">
        <v>8.0810088020531801E-2</v>
      </c>
      <c r="F12" s="17"/>
      <c r="G12" s="17">
        <v>0.114177808718941</v>
      </c>
      <c r="H12" s="17">
        <v>0.10802912759825201</v>
      </c>
      <c r="I12" s="17">
        <v>9.1091795574113302E-2</v>
      </c>
      <c r="J12" s="17">
        <v>9.5153970457150697E-2</v>
      </c>
      <c r="K12" s="17">
        <v>8.2398514640026496E-2</v>
      </c>
      <c r="L12" s="17">
        <v>9.6959385945775106E-2</v>
      </c>
      <c r="M12" s="17"/>
      <c r="N12" s="17">
        <v>0.133398940214009</v>
      </c>
      <c r="O12" s="17">
        <v>9.3081054970229005E-2</v>
      </c>
      <c r="P12" s="17">
        <v>9.4089450876977995E-2</v>
      </c>
      <c r="Q12" s="17">
        <v>6.5418895037245503E-2</v>
      </c>
      <c r="R12" s="17"/>
      <c r="S12" s="17">
        <v>9.1239364387099495E-2</v>
      </c>
      <c r="T12" s="17">
        <v>9.0779581732583103E-2</v>
      </c>
      <c r="U12" s="17">
        <v>0.105873988385509</v>
      </c>
      <c r="V12" s="17">
        <v>0.11301540141363101</v>
      </c>
      <c r="W12" s="17">
        <v>0.101293877342715</v>
      </c>
      <c r="X12" s="17">
        <v>9.3838306585645695E-2</v>
      </c>
      <c r="Y12" s="17">
        <v>8.53485483796977E-2</v>
      </c>
      <c r="Z12" s="17">
        <v>0.12258414873357699</v>
      </c>
      <c r="AA12" s="17">
        <v>9.08908583448369E-2</v>
      </c>
      <c r="AB12" s="17">
        <v>0.113433772328126</v>
      </c>
      <c r="AC12" s="17">
        <v>6.88634419129244E-2</v>
      </c>
      <c r="AD12" s="17">
        <v>9.6501648896123907E-2</v>
      </c>
      <c r="AE12" s="17"/>
      <c r="AF12" s="17">
        <v>8.27832248230366E-2</v>
      </c>
      <c r="AG12" s="17">
        <v>0.11478527005988801</v>
      </c>
      <c r="AH12" s="17">
        <v>8.4592229077582501E-2</v>
      </c>
      <c r="AI12" s="17"/>
      <c r="AJ12" s="17">
        <v>0.100060362783393</v>
      </c>
      <c r="AK12" s="17">
        <v>9.4454436408048098E-2</v>
      </c>
      <c r="AL12" s="17">
        <v>0.13491205362596501</v>
      </c>
      <c r="AM12" s="17"/>
      <c r="AN12" s="17">
        <v>5.6810216413750503E-2</v>
      </c>
      <c r="AO12" s="17">
        <v>9.3656304256222497E-2</v>
      </c>
      <c r="AP12" s="17">
        <v>0.115063432255363</v>
      </c>
      <c r="AQ12" s="17">
        <v>0.14835298043174799</v>
      </c>
      <c r="AR12" s="17">
        <v>0.20159987807333399</v>
      </c>
      <c r="AS12" s="17"/>
      <c r="AT12" s="17">
        <v>9.5571489394695994E-2</v>
      </c>
      <c r="AU12" s="17">
        <v>0.115143125738463</v>
      </c>
      <c r="AV12" s="17"/>
      <c r="AW12" s="17">
        <v>0.131223938818292</v>
      </c>
      <c r="AX12" s="17">
        <v>0.106266814589455</v>
      </c>
      <c r="AY12" s="17">
        <v>5.8177815467378401E-2</v>
      </c>
    </row>
    <row r="13" spans="2:51">
      <c r="B13" s="18" t="s">
        <v>137</v>
      </c>
      <c r="C13" s="17">
        <v>2.28434360637636E-2</v>
      </c>
      <c r="D13" s="17">
        <v>2.8426690197927099E-2</v>
      </c>
      <c r="E13" s="17">
        <v>1.77939514666344E-2</v>
      </c>
      <c r="F13" s="17"/>
      <c r="G13" s="17">
        <v>1.6700093371382001E-2</v>
      </c>
      <c r="H13" s="17">
        <v>3.22520106517089E-2</v>
      </c>
      <c r="I13" s="17">
        <v>2.2560809015040501E-2</v>
      </c>
      <c r="J13" s="17">
        <v>2.31804573733712E-2</v>
      </c>
      <c r="K13" s="17">
        <v>2.6061300876632901E-2</v>
      </c>
      <c r="L13" s="17">
        <v>1.6533994382401999E-2</v>
      </c>
      <c r="M13" s="17"/>
      <c r="N13" s="17">
        <v>3.1244613302398899E-2</v>
      </c>
      <c r="O13" s="17">
        <v>1.9809549876436999E-2</v>
      </c>
      <c r="P13" s="17">
        <v>2.6686852618814899E-2</v>
      </c>
      <c r="Q13" s="17">
        <v>1.38190244256945E-2</v>
      </c>
      <c r="R13" s="17"/>
      <c r="S13" s="17">
        <v>3.3979052214291199E-2</v>
      </c>
      <c r="T13" s="17">
        <v>1.9539921382156201E-2</v>
      </c>
      <c r="U13" s="17">
        <v>2.56471022540701E-2</v>
      </c>
      <c r="V13" s="17">
        <v>2.6286918530380801E-2</v>
      </c>
      <c r="W13" s="17">
        <v>1.96097172962372E-2</v>
      </c>
      <c r="X13" s="17">
        <v>1.9404711029866701E-2</v>
      </c>
      <c r="Y13" s="17">
        <v>1.41403294474329E-2</v>
      </c>
      <c r="Z13" s="17">
        <v>2.68724826291637E-2</v>
      </c>
      <c r="AA13" s="17">
        <v>1.71185495138334E-2</v>
      </c>
      <c r="AB13" s="17">
        <v>3.01682401564854E-2</v>
      </c>
      <c r="AC13" s="17">
        <v>1.9282312415651301E-2</v>
      </c>
      <c r="AD13" s="17">
        <v>1.3148261671745501E-2</v>
      </c>
      <c r="AE13" s="17"/>
      <c r="AF13" s="17">
        <v>2.1195768308405898E-2</v>
      </c>
      <c r="AG13" s="17">
        <v>2.6137558055520701E-2</v>
      </c>
      <c r="AH13" s="17">
        <v>2.36294402169012E-2</v>
      </c>
      <c r="AI13" s="17"/>
      <c r="AJ13" s="17">
        <v>2.33280329901378E-2</v>
      </c>
      <c r="AK13" s="17">
        <v>1.94477426069459E-2</v>
      </c>
      <c r="AL13" s="17">
        <v>2.5719058925514501E-2</v>
      </c>
      <c r="AM13" s="17"/>
      <c r="AN13" s="17">
        <v>1.9711989930317399E-2</v>
      </c>
      <c r="AO13" s="17">
        <v>1.59221836584615E-2</v>
      </c>
      <c r="AP13" s="17">
        <v>2.00353612622832E-2</v>
      </c>
      <c r="AQ13" s="17">
        <v>3.9764810446926702E-2</v>
      </c>
      <c r="AR13" s="17">
        <v>0.15757380902645701</v>
      </c>
      <c r="AS13" s="17"/>
      <c r="AT13" s="17">
        <v>2.18482835908069E-2</v>
      </c>
      <c r="AU13" s="17">
        <v>3.3055918275698197E-2</v>
      </c>
      <c r="AV13" s="17"/>
      <c r="AW13" s="17">
        <v>2.7632475802582698E-2</v>
      </c>
      <c r="AX13" s="17">
        <v>1.62048144549416E-2</v>
      </c>
      <c r="AY13" s="17">
        <v>1.9452845493513699E-2</v>
      </c>
    </row>
    <row r="14" spans="2:51">
      <c r="B14" s="18" t="s">
        <v>119</v>
      </c>
      <c r="C14" s="17">
        <v>2.3178158586918799E-2</v>
      </c>
      <c r="D14" s="17">
        <v>1.86837092911856E-2</v>
      </c>
      <c r="E14" s="17">
        <v>2.7043739748429399E-2</v>
      </c>
      <c r="F14" s="17"/>
      <c r="G14" s="17">
        <v>3.1673241194649503E-2</v>
      </c>
      <c r="H14" s="17">
        <v>1.7699480890293998E-2</v>
      </c>
      <c r="I14" s="17">
        <v>2.7562410960498301E-2</v>
      </c>
      <c r="J14" s="17">
        <v>3.1441495325788799E-2</v>
      </c>
      <c r="K14" s="17">
        <v>1.9935551843815499E-2</v>
      </c>
      <c r="L14" s="17">
        <v>1.65802966044864E-2</v>
      </c>
      <c r="M14" s="17"/>
      <c r="N14" s="17">
        <v>1.36946507626232E-2</v>
      </c>
      <c r="O14" s="17">
        <v>1.8201293564743599E-2</v>
      </c>
      <c r="P14" s="17">
        <v>2.7823808084093699E-2</v>
      </c>
      <c r="Q14" s="17">
        <v>3.5167606085968098E-2</v>
      </c>
      <c r="R14" s="17"/>
      <c r="S14" s="17">
        <v>3.1022312782962001E-2</v>
      </c>
      <c r="T14" s="17">
        <v>2.1756212048640599E-2</v>
      </c>
      <c r="U14" s="17">
        <v>1.4294586314116601E-2</v>
      </c>
      <c r="V14" s="17">
        <v>2.0219999859688701E-2</v>
      </c>
      <c r="W14" s="17">
        <v>3.2701581772203503E-2</v>
      </c>
      <c r="X14" s="17">
        <v>2.6257434943455699E-2</v>
      </c>
      <c r="Y14" s="17">
        <v>1.8878240305584802E-2</v>
      </c>
      <c r="Z14" s="17">
        <v>1.6440771740857001E-2</v>
      </c>
      <c r="AA14" s="17">
        <v>2.7327729587636299E-2</v>
      </c>
      <c r="AB14" s="17">
        <v>1.7281409117043001E-2</v>
      </c>
      <c r="AC14" s="17">
        <v>2.0439388859737499E-2</v>
      </c>
      <c r="AD14" s="17">
        <v>2.3258868348853601E-2</v>
      </c>
      <c r="AE14" s="17"/>
      <c r="AF14" s="17">
        <v>2.1181177109263701E-2</v>
      </c>
      <c r="AG14" s="17">
        <v>1.8931627250107601E-2</v>
      </c>
      <c r="AH14" s="17">
        <v>3.75691356443199E-2</v>
      </c>
      <c r="AI14" s="17"/>
      <c r="AJ14" s="17">
        <v>1.7221413423692499E-2</v>
      </c>
      <c r="AK14" s="17">
        <v>2.0211419305581201E-2</v>
      </c>
      <c r="AL14" s="17">
        <v>2.2761100026119401E-2</v>
      </c>
      <c r="AM14" s="17"/>
      <c r="AN14" s="17">
        <v>2.8607722275306401E-2</v>
      </c>
      <c r="AO14" s="17">
        <v>2.7177571009896501E-2</v>
      </c>
      <c r="AP14" s="17">
        <v>1.69737648385287E-2</v>
      </c>
      <c r="AQ14" s="17">
        <v>1.3996638184292601E-2</v>
      </c>
      <c r="AR14" s="17">
        <v>1.3217336602141199E-2</v>
      </c>
      <c r="AS14" s="17"/>
      <c r="AT14" s="17">
        <v>2.1403942266588798E-2</v>
      </c>
      <c r="AU14" s="17">
        <v>3.8914849971785397E-2</v>
      </c>
      <c r="AV14" s="17"/>
      <c r="AW14" s="17">
        <v>1.3312809133372299E-2</v>
      </c>
      <c r="AX14" s="17">
        <v>1.5577256153511901E-2</v>
      </c>
      <c r="AY14" s="17">
        <v>3.5717733111588101E-2</v>
      </c>
    </row>
    <row r="15" spans="2:51">
      <c r="B15" s="18" t="s">
        <v>138</v>
      </c>
      <c r="C15" s="21">
        <v>0.65488067932376304</v>
      </c>
      <c r="D15" s="21">
        <v>0.61012461774480897</v>
      </c>
      <c r="E15" s="21">
        <v>0.697529942921298</v>
      </c>
      <c r="F15" s="21"/>
      <c r="G15" s="21">
        <v>0.63391473735724702</v>
      </c>
      <c r="H15" s="21">
        <v>0.63770937248719595</v>
      </c>
      <c r="I15" s="21">
        <v>0.65914234167496</v>
      </c>
      <c r="J15" s="21">
        <v>0.66354557290864502</v>
      </c>
      <c r="K15" s="21">
        <v>0.68064686215450498</v>
      </c>
      <c r="L15" s="21">
        <v>0.65019204050374801</v>
      </c>
      <c r="M15" s="21"/>
      <c r="N15" s="21">
        <v>0.60458821887610703</v>
      </c>
      <c r="O15" s="21">
        <v>0.67463774559601797</v>
      </c>
      <c r="P15" s="21">
        <v>0.65624613594558601</v>
      </c>
      <c r="Q15" s="21">
        <v>0.68672623038464597</v>
      </c>
      <c r="R15" s="21"/>
      <c r="S15" s="21">
        <v>0.62764583566357701</v>
      </c>
      <c r="T15" s="21">
        <v>0.66452465829750296</v>
      </c>
      <c r="U15" s="21">
        <v>0.662655235565207</v>
      </c>
      <c r="V15" s="21">
        <v>0.63259113419590496</v>
      </c>
      <c r="W15" s="21">
        <v>0.66059024840152702</v>
      </c>
      <c r="X15" s="21">
        <v>0.68839545938607805</v>
      </c>
      <c r="Y15" s="21">
        <v>0.70670592277996103</v>
      </c>
      <c r="Z15" s="21">
        <v>0.55416912610787605</v>
      </c>
      <c r="AA15" s="21">
        <v>0.63867010152881398</v>
      </c>
      <c r="AB15" s="21">
        <v>0.63048379301970503</v>
      </c>
      <c r="AC15" s="21">
        <v>0.72341516432269704</v>
      </c>
      <c r="AD15" s="21">
        <v>0.67769595185433695</v>
      </c>
      <c r="AE15" s="21"/>
      <c r="AF15" s="21">
        <v>0.67663837238161195</v>
      </c>
      <c r="AG15" s="21">
        <v>0.62979722061108501</v>
      </c>
      <c r="AH15" s="21">
        <v>0.65990654615186195</v>
      </c>
      <c r="AI15" s="21"/>
      <c r="AJ15" s="21">
        <v>0.63726810856479499</v>
      </c>
      <c r="AK15" s="21">
        <v>0.66942362570946901</v>
      </c>
      <c r="AL15" s="21">
        <v>0.63084360477513002</v>
      </c>
      <c r="AM15" s="21"/>
      <c r="AN15" s="21">
        <v>0.69539103329590601</v>
      </c>
      <c r="AO15" s="21">
        <v>0.67939597669246699</v>
      </c>
      <c r="AP15" s="21">
        <v>0.65024606103535398</v>
      </c>
      <c r="AQ15" s="21">
        <v>0.57578000074483504</v>
      </c>
      <c r="AR15" s="21">
        <v>0.39901952435621102</v>
      </c>
      <c r="AS15" s="21"/>
      <c r="AT15" s="21">
        <v>0.66185104120384097</v>
      </c>
      <c r="AU15" s="21">
        <v>0.59072172059156902</v>
      </c>
      <c r="AV15" s="21"/>
      <c r="AW15" s="21">
        <v>0.61181534348000599</v>
      </c>
      <c r="AX15" s="21">
        <v>0.64796754233057796</v>
      </c>
      <c r="AY15" s="21">
        <v>0.70276179092968905</v>
      </c>
    </row>
    <row r="16" spans="2:51">
      <c r="B16" s="18" t="s">
        <v>139</v>
      </c>
      <c r="C16" s="21">
        <v>0.119935206538602</v>
      </c>
      <c r="D16" s="21">
        <v>0.142036648280748</v>
      </c>
      <c r="E16" s="21">
        <v>9.8604039487166201E-2</v>
      </c>
      <c r="F16" s="21"/>
      <c r="G16" s="21">
        <v>0.13087790209032299</v>
      </c>
      <c r="H16" s="21">
        <v>0.14028113824996</v>
      </c>
      <c r="I16" s="21">
        <v>0.11365260458915399</v>
      </c>
      <c r="J16" s="21">
        <v>0.118334427830522</v>
      </c>
      <c r="K16" s="21">
        <v>0.10845981551665899</v>
      </c>
      <c r="L16" s="21">
        <v>0.113493380328177</v>
      </c>
      <c r="M16" s="21"/>
      <c r="N16" s="21">
        <v>0.164643553516407</v>
      </c>
      <c r="O16" s="21">
        <v>0.11289060484666601</v>
      </c>
      <c r="P16" s="21">
        <v>0.12077630349579301</v>
      </c>
      <c r="Q16" s="21">
        <v>7.9237919462939996E-2</v>
      </c>
      <c r="R16" s="21"/>
      <c r="S16" s="21">
        <v>0.12521841660139099</v>
      </c>
      <c r="T16" s="21">
        <v>0.110319503114739</v>
      </c>
      <c r="U16" s="21">
        <v>0.13152109063957901</v>
      </c>
      <c r="V16" s="21">
        <v>0.13930231994401099</v>
      </c>
      <c r="W16" s="21">
        <v>0.12090359463895201</v>
      </c>
      <c r="X16" s="21">
        <v>0.113243017615512</v>
      </c>
      <c r="Y16" s="21">
        <v>9.9488877827130506E-2</v>
      </c>
      <c r="Z16" s="21">
        <v>0.14945663136274001</v>
      </c>
      <c r="AA16" s="21">
        <v>0.10800940785867</v>
      </c>
      <c r="AB16" s="21">
        <v>0.14360201248461199</v>
      </c>
      <c r="AC16" s="21">
        <v>8.8145754328575701E-2</v>
      </c>
      <c r="AD16" s="21">
        <v>0.10964991056786901</v>
      </c>
      <c r="AE16" s="21"/>
      <c r="AF16" s="21">
        <v>0.103978993131443</v>
      </c>
      <c r="AG16" s="21">
        <v>0.14092282811540799</v>
      </c>
      <c r="AH16" s="21">
        <v>0.108221669294484</v>
      </c>
      <c r="AI16" s="21"/>
      <c r="AJ16" s="21">
        <v>0.123388395773531</v>
      </c>
      <c r="AK16" s="21">
        <v>0.113902179014994</v>
      </c>
      <c r="AL16" s="21">
        <v>0.16063111255147999</v>
      </c>
      <c r="AM16" s="21"/>
      <c r="AN16" s="21">
        <v>7.6522206344067895E-2</v>
      </c>
      <c r="AO16" s="21">
        <v>0.109578487914684</v>
      </c>
      <c r="AP16" s="21">
        <v>0.135098793517646</v>
      </c>
      <c r="AQ16" s="21">
        <v>0.188117790878675</v>
      </c>
      <c r="AR16" s="21">
        <v>0.35917368709979097</v>
      </c>
      <c r="AS16" s="21"/>
      <c r="AT16" s="21">
        <v>0.117419772985503</v>
      </c>
      <c r="AU16" s="21">
        <v>0.14819904401416101</v>
      </c>
      <c r="AV16" s="21"/>
      <c r="AW16" s="21">
        <v>0.15885641462087499</v>
      </c>
      <c r="AX16" s="21">
        <v>0.122471629044397</v>
      </c>
      <c r="AY16" s="21">
        <v>7.7630660960891995E-2</v>
      </c>
    </row>
    <row r="17" spans="2:51">
      <c r="B17" s="18" t="s">
        <v>140</v>
      </c>
      <c r="C17" s="22">
        <v>0.53494547278516102</v>
      </c>
      <c r="D17" s="22">
        <v>0.468087969464061</v>
      </c>
      <c r="E17" s="22">
        <v>0.59892590343413099</v>
      </c>
      <c r="F17" s="22"/>
      <c r="G17" s="22">
        <v>0.503036835266924</v>
      </c>
      <c r="H17" s="22">
        <v>0.49742823423723498</v>
      </c>
      <c r="I17" s="22">
        <v>0.54548973708580595</v>
      </c>
      <c r="J17" s="22">
        <v>0.54521114507812296</v>
      </c>
      <c r="K17" s="22">
        <v>0.57218704663784603</v>
      </c>
      <c r="L17" s="22">
        <v>0.536698660175571</v>
      </c>
      <c r="M17" s="22"/>
      <c r="N17" s="22">
        <v>0.43994466535969901</v>
      </c>
      <c r="O17" s="22">
        <v>0.56174714074935195</v>
      </c>
      <c r="P17" s="22">
        <v>0.53546983244979296</v>
      </c>
      <c r="Q17" s="22">
        <v>0.60748831092170597</v>
      </c>
      <c r="R17" s="22"/>
      <c r="S17" s="22">
        <v>0.50242741906218602</v>
      </c>
      <c r="T17" s="22">
        <v>0.55420515518276403</v>
      </c>
      <c r="U17" s="22">
        <v>0.53113414492562705</v>
      </c>
      <c r="V17" s="22">
        <v>0.49328881425189403</v>
      </c>
      <c r="W17" s="22">
        <v>0.53968665376257496</v>
      </c>
      <c r="X17" s="22">
        <v>0.57515244177056601</v>
      </c>
      <c r="Y17" s="22">
        <v>0.60721704495283002</v>
      </c>
      <c r="Z17" s="22">
        <v>0.40471249474513499</v>
      </c>
      <c r="AA17" s="22">
        <v>0.53066069367014401</v>
      </c>
      <c r="AB17" s="22">
        <v>0.48688178053509301</v>
      </c>
      <c r="AC17" s="22">
        <v>0.63526940999412096</v>
      </c>
      <c r="AD17" s="22">
        <v>0.56804604128646796</v>
      </c>
      <c r="AE17" s="22"/>
      <c r="AF17" s="22">
        <v>0.57265937925016897</v>
      </c>
      <c r="AG17" s="22">
        <v>0.48887439249567599</v>
      </c>
      <c r="AH17" s="22">
        <v>0.55168487685737799</v>
      </c>
      <c r="AI17" s="22"/>
      <c r="AJ17" s="22">
        <v>0.51387971279126499</v>
      </c>
      <c r="AK17" s="22">
        <v>0.55552144669447501</v>
      </c>
      <c r="AL17" s="22">
        <v>0.47021249222365102</v>
      </c>
      <c r="AM17" s="22"/>
      <c r="AN17" s="22">
        <v>0.61886882695183798</v>
      </c>
      <c r="AO17" s="22">
        <v>0.56981748877778304</v>
      </c>
      <c r="AP17" s="22">
        <v>0.51514726751770701</v>
      </c>
      <c r="AQ17" s="22">
        <v>0.38766220986616001</v>
      </c>
      <c r="AR17" s="22">
        <v>3.98458372564192E-2</v>
      </c>
      <c r="AS17" s="22"/>
      <c r="AT17" s="22">
        <v>0.54443126821833798</v>
      </c>
      <c r="AU17" s="22">
        <v>0.44252267657740801</v>
      </c>
      <c r="AV17" s="22"/>
      <c r="AW17" s="22">
        <v>0.45295892885912997</v>
      </c>
      <c r="AX17" s="22">
        <v>0.52549591328618195</v>
      </c>
      <c r="AY17" s="22">
        <v>0.62513112996879705</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634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0.15069184927426399</v>
      </c>
      <c r="D9" s="17">
        <v>0.16837065790405001</v>
      </c>
      <c r="E9" s="17">
        <v>0.13423531479065201</v>
      </c>
      <c r="F9" s="17"/>
      <c r="G9" s="17">
        <v>0.14886135092299699</v>
      </c>
      <c r="H9" s="17">
        <v>0.178558750721969</v>
      </c>
      <c r="I9" s="17">
        <v>0.16464922304358001</v>
      </c>
      <c r="J9" s="17">
        <v>0.14408577338589501</v>
      </c>
      <c r="K9" s="17">
        <v>0.141908591679687</v>
      </c>
      <c r="L9" s="17">
        <v>0.13217327118078001</v>
      </c>
      <c r="M9" s="17"/>
      <c r="N9" s="17">
        <v>0.17909639749131301</v>
      </c>
      <c r="O9" s="17">
        <v>0.140105621897745</v>
      </c>
      <c r="P9" s="17">
        <v>0.14654955093814301</v>
      </c>
      <c r="Q9" s="17">
        <v>0.13461367225128101</v>
      </c>
      <c r="R9" s="17"/>
      <c r="S9" s="17">
        <v>0.150615797217341</v>
      </c>
      <c r="T9" s="17">
        <v>0.125489717419276</v>
      </c>
      <c r="U9" s="17">
        <v>0.13721554872654901</v>
      </c>
      <c r="V9" s="17">
        <v>0.13539178446587699</v>
      </c>
      <c r="W9" s="17">
        <v>0.15344595076679499</v>
      </c>
      <c r="X9" s="17">
        <v>0.143854496041287</v>
      </c>
      <c r="Y9" s="17">
        <v>0.16954826784355001</v>
      </c>
      <c r="Z9" s="17">
        <v>0.199748591963404</v>
      </c>
      <c r="AA9" s="17">
        <v>0.16742650495747399</v>
      </c>
      <c r="AB9" s="17">
        <v>0.14054789623269501</v>
      </c>
      <c r="AC9" s="17">
        <v>0.18405907413125</v>
      </c>
      <c r="AD9" s="17">
        <v>0.16655464185834001</v>
      </c>
      <c r="AE9" s="17"/>
      <c r="AF9" s="17">
        <v>0.14067267576845099</v>
      </c>
      <c r="AG9" s="17">
        <v>0.170481578361105</v>
      </c>
      <c r="AH9" s="17">
        <v>0.13257805809877601</v>
      </c>
      <c r="AI9" s="17"/>
      <c r="AJ9" s="17">
        <v>0.15870932872054999</v>
      </c>
      <c r="AK9" s="17">
        <v>0.166818706977332</v>
      </c>
      <c r="AL9" s="17">
        <v>0.16403617258674799</v>
      </c>
      <c r="AM9" s="17"/>
      <c r="AN9" s="17">
        <v>0.13234625443984299</v>
      </c>
      <c r="AO9" s="17">
        <v>0.13863721025408199</v>
      </c>
      <c r="AP9" s="17">
        <v>0.16830437522497499</v>
      </c>
      <c r="AQ9" s="17">
        <v>0.18984365244942</v>
      </c>
      <c r="AR9" s="17">
        <v>0.26765970683872298</v>
      </c>
      <c r="AS9" s="17"/>
      <c r="AT9" s="17">
        <v>0.14850296223981799</v>
      </c>
      <c r="AU9" s="17">
        <v>0.175898697516017</v>
      </c>
      <c r="AV9" s="17"/>
      <c r="AW9" s="17">
        <v>0.179610797947618</v>
      </c>
      <c r="AX9" s="17">
        <v>0.16072821814334201</v>
      </c>
      <c r="AY9" s="17">
        <v>0.11713070513794201</v>
      </c>
    </row>
    <row r="10" spans="2:51">
      <c r="B10" s="18" t="s">
        <v>134</v>
      </c>
      <c r="C10" s="17">
        <v>0.49343405794529899</v>
      </c>
      <c r="D10" s="17">
        <v>0.48699380871993703</v>
      </c>
      <c r="E10" s="17">
        <v>0.49878629482303599</v>
      </c>
      <c r="F10" s="17"/>
      <c r="G10" s="17">
        <v>0.52767339157622395</v>
      </c>
      <c r="H10" s="17">
        <v>0.492751608155716</v>
      </c>
      <c r="I10" s="17">
        <v>0.51411570294125297</v>
      </c>
      <c r="J10" s="17">
        <v>0.47311091564691299</v>
      </c>
      <c r="K10" s="17">
        <v>0.44704643950121198</v>
      </c>
      <c r="L10" s="17">
        <v>0.51007928092338795</v>
      </c>
      <c r="M10" s="17"/>
      <c r="N10" s="17">
        <v>0.52718297683063797</v>
      </c>
      <c r="O10" s="17">
        <v>0.51852518677218895</v>
      </c>
      <c r="P10" s="17">
        <v>0.47618095821630202</v>
      </c>
      <c r="Q10" s="17">
        <v>0.44375326403653498</v>
      </c>
      <c r="R10" s="17"/>
      <c r="S10" s="17">
        <v>0.50383318412706402</v>
      </c>
      <c r="T10" s="17">
        <v>0.479288852960913</v>
      </c>
      <c r="U10" s="17">
        <v>0.48508670401860399</v>
      </c>
      <c r="V10" s="17">
        <v>0.45059970078363798</v>
      </c>
      <c r="W10" s="17">
        <v>0.47910674169297202</v>
      </c>
      <c r="X10" s="17">
        <v>0.49869842049333502</v>
      </c>
      <c r="Y10" s="17">
        <v>0.49958444258631102</v>
      </c>
      <c r="Z10" s="17">
        <v>0.459317865688322</v>
      </c>
      <c r="AA10" s="17">
        <v>0.51102882298038599</v>
      </c>
      <c r="AB10" s="17">
        <v>0.54574537356494801</v>
      </c>
      <c r="AC10" s="17">
        <v>0.49626592869904101</v>
      </c>
      <c r="AD10" s="17">
        <v>0.50833876495008201</v>
      </c>
      <c r="AE10" s="17"/>
      <c r="AF10" s="17">
        <v>0.460704334676589</v>
      </c>
      <c r="AG10" s="17">
        <v>0.52922478722117505</v>
      </c>
      <c r="AH10" s="17">
        <v>0.44747344100339098</v>
      </c>
      <c r="AI10" s="17"/>
      <c r="AJ10" s="17">
        <v>0.484096730220757</v>
      </c>
      <c r="AK10" s="17">
        <v>0.52838272488611304</v>
      </c>
      <c r="AL10" s="17">
        <v>0.517763489795115</v>
      </c>
      <c r="AM10" s="17"/>
      <c r="AN10" s="17">
        <v>0.424021132111423</v>
      </c>
      <c r="AO10" s="17">
        <v>0.48910884435789198</v>
      </c>
      <c r="AP10" s="17">
        <v>0.52115257706155305</v>
      </c>
      <c r="AQ10" s="17">
        <v>0.57039800164617704</v>
      </c>
      <c r="AR10" s="17">
        <v>0.43035772150653601</v>
      </c>
      <c r="AS10" s="17"/>
      <c r="AT10" s="17">
        <v>0.49158419488168797</v>
      </c>
      <c r="AU10" s="17">
        <v>0.50694329344899702</v>
      </c>
      <c r="AV10" s="17"/>
      <c r="AW10" s="17">
        <v>0.530169926359781</v>
      </c>
      <c r="AX10" s="17">
        <v>0.52595235913586502</v>
      </c>
      <c r="AY10" s="17">
        <v>0.44563971861735502</v>
      </c>
    </row>
    <row r="11" spans="2:51">
      <c r="B11" s="18" t="s">
        <v>135</v>
      </c>
      <c r="C11" s="17">
        <v>0.22681995909851899</v>
      </c>
      <c r="D11" s="17">
        <v>0.22937735988569799</v>
      </c>
      <c r="E11" s="17">
        <v>0.224757388888742</v>
      </c>
      <c r="F11" s="17"/>
      <c r="G11" s="17">
        <v>0.203175269742948</v>
      </c>
      <c r="H11" s="17">
        <v>0.198038900187814</v>
      </c>
      <c r="I11" s="17">
        <v>0.191640084303589</v>
      </c>
      <c r="J11" s="17">
        <v>0.23026533787300801</v>
      </c>
      <c r="K11" s="17">
        <v>0.25909602929728598</v>
      </c>
      <c r="L11" s="17">
        <v>0.25859708851446001</v>
      </c>
      <c r="M11" s="17"/>
      <c r="N11" s="17">
        <v>0.197970061375112</v>
      </c>
      <c r="O11" s="17">
        <v>0.209907527647649</v>
      </c>
      <c r="P11" s="17">
        <v>0.246973011593904</v>
      </c>
      <c r="Q11" s="17">
        <v>0.25823442557823401</v>
      </c>
      <c r="R11" s="17"/>
      <c r="S11" s="17">
        <v>0.20816864744104399</v>
      </c>
      <c r="T11" s="17">
        <v>0.24107442134777499</v>
      </c>
      <c r="U11" s="17">
        <v>0.25504489696771898</v>
      </c>
      <c r="V11" s="17">
        <v>0.28025843820816998</v>
      </c>
      <c r="W11" s="17">
        <v>0.229275294346449</v>
      </c>
      <c r="X11" s="17">
        <v>0.25591195776446901</v>
      </c>
      <c r="Y11" s="17">
        <v>0.22400789672238</v>
      </c>
      <c r="Z11" s="17">
        <v>0.21197897195514701</v>
      </c>
      <c r="AA11" s="17">
        <v>0.20581678834674</v>
      </c>
      <c r="AB11" s="17">
        <v>0.185393173255473</v>
      </c>
      <c r="AC11" s="17">
        <v>0.18292088526688899</v>
      </c>
      <c r="AD11" s="17">
        <v>0.18522539448612399</v>
      </c>
      <c r="AE11" s="17"/>
      <c r="AF11" s="17">
        <v>0.25970434276600002</v>
      </c>
      <c r="AG11" s="17">
        <v>0.194876012751768</v>
      </c>
      <c r="AH11" s="17">
        <v>0.23574604452735501</v>
      </c>
      <c r="AI11" s="17"/>
      <c r="AJ11" s="17">
        <v>0.24270929272615599</v>
      </c>
      <c r="AK11" s="17">
        <v>0.20097796074270399</v>
      </c>
      <c r="AL11" s="17">
        <v>0.20990733552023599</v>
      </c>
      <c r="AM11" s="17"/>
      <c r="AN11" s="17">
        <v>0.27951181189410401</v>
      </c>
      <c r="AO11" s="17">
        <v>0.23564801976518401</v>
      </c>
      <c r="AP11" s="17">
        <v>0.20272882960889399</v>
      </c>
      <c r="AQ11" s="17">
        <v>0.15186987181741199</v>
      </c>
      <c r="AR11" s="17">
        <v>0.23184592011515201</v>
      </c>
      <c r="AS11" s="17"/>
      <c r="AT11" s="17">
        <v>0.231010051415865</v>
      </c>
      <c r="AU11" s="17">
        <v>0.19078213454482601</v>
      </c>
      <c r="AV11" s="17"/>
      <c r="AW11" s="17">
        <v>0.200595722666631</v>
      </c>
      <c r="AX11" s="17">
        <v>0.20295930258775699</v>
      </c>
      <c r="AY11" s="17">
        <v>0.26110735464467999</v>
      </c>
    </row>
    <row r="12" spans="2:51">
      <c r="B12" s="18" t="s">
        <v>136</v>
      </c>
      <c r="C12" s="17">
        <v>6.4259948975304002E-2</v>
      </c>
      <c r="D12" s="17">
        <v>5.7989144360405802E-2</v>
      </c>
      <c r="E12" s="17">
        <v>7.0332098002571994E-2</v>
      </c>
      <c r="F12" s="17"/>
      <c r="G12" s="17">
        <v>6.5032330753439199E-2</v>
      </c>
      <c r="H12" s="17">
        <v>6.8323599102401197E-2</v>
      </c>
      <c r="I12" s="17">
        <v>6.2344549018826398E-2</v>
      </c>
      <c r="J12" s="17">
        <v>6.8517768515825903E-2</v>
      </c>
      <c r="K12" s="17">
        <v>7.4428344978163294E-2</v>
      </c>
      <c r="L12" s="17">
        <v>5.2338811787421703E-2</v>
      </c>
      <c r="M12" s="17"/>
      <c r="N12" s="17">
        <v>5.70738253588043E-2</v>
      </c>
      <c r="O12" s="17">
        <v>7.19887590924293E-2</v>
      </c>
      <c r="P12" s="17">
        <v>5.0794605393366103E-2</v>
      </c>
      <c r="Q12" s="17">
        <v>7.6872932392554896E-2</v>
      </c>
      <c r="R12" s="17"/>
      <c r="S12" s="17">
        <v>5.9646584956246002E-2</v>
      </c>
      <c r="T12" s="17">
        <v>8.1711974411077901E-2</v>
      </c>
      <c r="U12" s="17">
        <v>5.7793023801476502E-2</v>
      </c>
      <c r="V12" s="17">
        <v>7.8280804566320306E-2</v>
      </c>
      <c r="W12" s="17">
        <v>6.04473780963065E-2</v>
      </c>
      <c r="X12" s="17">
        <v>5.0150040902356897E-2</v>
      </c>
      <c r="Y12" s="17">
        <v>5.95749297019968E-2</v>
      </c>
      <c r="Z12" s="17">
        <v>7.8016807126558202E-2</v>
      </c>
      <c r="AA12" s="17">
        <v>5.58637726977637E-2</v>
      </c>
      <c r="AB12" s="17">
        <v>6.49637423147649E-2</v>
      </c>
      <c r="AC12" s="17">
        <v>5.7531940915300603E-2</v>
      </c>
      <c r="AD12" s="17">
        <v>6.3078370280596596E-2</v>
      </c>
      <c r="AE12" s="17"/>
      <c r="AF12" s="17">
        <v>6.5606203704293098E-2</v>
      </c>
      <c r="AG12" s="17">
        <v>5.9200098656269101E-2</v>
      </c>
      <c r="AH12" s="17">
        <v>8.5239076266603805E-2</v>
      </c>
      <c r="AI12" s="17"/>
      <c r="AJ12" s="17">
        <v>6.1689854168856799E-2</v>
      </c>
      <c r="AK12" s="17">
        <v>6.0508342993369303E-2</v>
      </c>
      <c r="AL12" s="17">
        <v>5.6596559710294501E-2</v>
      </c>
      <c r="AM12" s="17"/>
      <c r="AN12" s="17">
        <v>7.2452386946789904E-2</v>
      </c>
      <c r="AO12" s="17">
        <v>7.0059017034078006E-2</v>
      </c>
      <c r="AP12" s="17">
        <v>6.2205544125253698E-2</v>
      </c>
      <c r="AQ12" s="17">
        <v>5.08059055633353E-2</v>
      </c>
      <c r="AR12" s="17">
        <v>3.92503926120394E-2</v>
      </c>
      <c r="AS12" s="17"/>
      <c r="AT12" s="17">
        <v>6.4995719868841104E-2</v>
      </c>
      <c r="AU12" s="17">
        <v>5.6343707281738903E-2</v>
      </c>
      <c r="AV12" s="17"/>
      <c r="AW12" s="17">
        <v>4.8974716038229303E-2</v>
      </c>
      <c r="AX12" s="17">
        <v>6.8208993729987302E-2</v>
      </c>
      <c r="AY12" s="17">
        <v>7.9582772518618006E-2</v>
      </c>
    </row>
    <row r="13" spans="2:51">
      <c r="B13" s="18" t="s">
        <v>137</v>
      </c>
      <c r="C13" s="17">
        <v>3.4427180534596098E-2</v>
      </c>
      <c r="D13" s="17">
        <v>3.5595811453447597E-2</v>
      </c>
      <c r="E13" s="17">
        <v>3.3601447088662501E-2</v>
      </c>
      <c r="F13" s="17"/>
      <c r="G13" s="17">
        <v>2.20219909403023E-2</v>
      </c>
      <c r="H13" s="17">
        <v>2.7587870340570701E-2</v>
      </c>
      <c r="I13" s="17">
        <v>3.5927333922116902E-2</v>
      </c>
      <c r="J13" s="17">
        <v>4.8375564692159798E-2</v>
      </c>
      <c r="K13" s="17">
        <v>4.8456539460784702E-2</v>
      </c>
      <c r="L13" s="17">
        <v>2.4473914645296399E-2</v>
      </c>
      <c r="M13" s="17"/>
      <c r="N13" s="17">
        <v>1.88482897389298E-2</v>
      </c>
      <c r="O13" s="17">
        <v>3.3650048729987898E-2</v>
      </c>
      <c r="P13" s="17">
        <v>4.5887015491567401E-2</v>
      </c>
      <c r="Q13" s="17">
        <v>4.2953206361138897E-2</v>
      </c>
      <c r="R13" s="17"/>
      <c r="S13" s="17">
        <v>3.7275547766857098E-2</v>
      </c>
      <c r="T13" s="17">
        <v>3.92106841516182E-2</v>
      </c>
      <c r="U13" s="17">
        <v>3.8060027228297801E-2</v>
      </c>
      <c r="V13" s="17">
        <v>3.3382523095272301E-2</v>
      </c>
      <c r="W13" s="17">
        <v>4.1792842422392902E-2</v>
      </c>
      <c r="X13" s="17">
        <v>2.2847160777922801E-2</v>
      </c>
      <c r="Y13" s="17">
        <v>1.8537079943975101E-2</v>
      </c>
      <c r="Z13" s="17">
        <v>3.8951710622993498E-2</v>
      </c>
      <c r="AA13" s="17">
        <v>3.1794220277334799E-2</v>
      </c>
      <c r="AB13" s="17">
        <v>3.7567677745018603E-2</v>
      </c>
      <c r="AC13" s="17">
        <v>3.6107477981764301E-2</v>
      </c>
      <c r="AD13" s="17">
        <v>4.5752693990729398E-2</v>
      </c>
      <c r="AE13" s="17"/>
      <c r="AF13" s="17">
        <v>4.57197874924321E-2</v>
      </c>
      <c r="AG13" s="17">
        <v>2.0271550849069401E-2</v>
      </c>
      <c r="AH13" s="17">
        <v>5.5011849675804199E-2</v>
      </c>
      <c r="AI13" s="17"/>
      <c r="AJ13" s="17">
        <v>2.8018291280093501E-2</v>
      </c>
      <c r="AK13" s="17">
        <v>2.2387641700474199E-2</v>
      </c>
      <c r="AL13" s="17">
        <v>2.9192498476243899E-2</v>
      </c>
      <c r="AM13" s="17"/>
      <c r="AN13" s="17">
        <v>5.21803276549265E-2</v>
      </c>
      <c r="AO13" s="17">
        <v>3.5866123461710003E-2</v>
      </c>
      <c r="AP13" s="17">
        <v>2.1463957887838999E-2</v>
      </c>
      <c r="AQ13" s="17">
        <v>1.5579367836071599E-2</v>
      </c>
      <c r="AR13" s="17">
        <v>0</v>
      </c>
      <c r="AS13" s="17"/>
      <c r="AT13" s="17">
        <v>3.5765545744123099E-2</v>
      </c>
      <c r="AU13" s="17">
        <v>1.9364504690997399E-2</v>
      </c>
      <c r="AV13" s="17"/>
      <c r="AW13" s="17">
        <v>2.2873664138027799E-2</v>
      </c>
      <c r="AX13" s="17">
        <v>1.8353170123871599E-2</v>
      </c>
      <c r="AY13" s="17">
        <v>5.0985176511191298E-2</v>
      </c>
    </row>
    <row r="14" spans="2:51">
      <c r="B14" s="18" t="s">
        <v>119</v>
      </c>
      <c r="C14" s="17">
        <v>3.0367004172018298E-2</v>
      </c>
      <c r="D14" s="17">
        <v>2.1673217676462402E-2</v>
      </c>
      <c r="E14" s="17">
        <v>3.8287456406334797E-2</v>
      </c>
      <c r="F14" s="17"/>
      <c r="G14" s="17">
        <v>3.3235666064089397E-2</v>
      </c>
      <c r="H14" s="17">
        <v>3.4739271491528403E-2</v>
      </c>
      <c r="I14" s="17">
        <v>3.13231067706349E-2</v>
      </c>
      <c r="J14" s="17">
        <v>3.5644639886197198E-2</v>
      </c>
      <c r="K14" s="17">
        <v>2.90640550828676E-2</v>
      </c>
      <c r="L14" s="17">
        <v>2.2337632948654099E-2</v>
      </c>
      <c r="M14" s="17"/>
      <c r="N14" s="17">
        <v>1.9828449205202599E-2</v>
      </c>
      <c r="O14" s="17">
        <v>2.5822855860000701E-2</v>
      </c>
      <c r="P14" s="17">
        <v>3.3614858366717702E-2</v>
      </c>
      <c r="Q14" s="17">
        <v>4.3572499380256299E-2</v>
      </c>
      <c r="R14" s="17"/>
      <c r="S14" s="17">
        <v>4.04602384914481E-2</v>
      </c>
      <c r="T14" s="17">
        <v>3.32243497093394E-2</v>
      </c>
      <c r="U14" s="17">
        <v>2.6799799257353402E-2</v>
      </c>
      <c r="V14" s="17">
        <v>2.20867488807223E-2</v>
      </c>
      <c r="W14" s="17">
        <v>3.5931792675084603E-2</v>
      </c>
      <c r="X14" s="17">
        <v>2.8537924020629001E-2</v>
      </c>
      <c r="Y14" s="17">
        <v>2.8747383201787199E-2</v>
      </c>
      <c r="Z14" s="17">
        <v>1.19860526435746E-2</v>
      </c>
      <c r="AA14" s="17">
        <v>2.8069890740300502E-2</v>
      </c>
      <c r="AB14" s="17">
        <v>2.5782136887101199E-2</v>
      </c>
      <c r="AC14" s="17">
        <v>4.31146930057551E-2</v>
      </c>
      <c r="AD14" s="17">
        <v>3.1050134434128199E-2</v>
      </c>
      <c r="AE14" s="17"/>
      <c r="AF14" s="17">
        <v>2.7592655592234599E-2</v>
      </c>
      <c r="AG14" s="17">
        <v>2.5945972160613898E-2</v>
      </c>
      <c r="AH14" s="17">
        <v>4.3951530428069902E-2</v>
      </c>
      <c r="AI14" s="17"/>
      <c r="AJ14" s="17">
        <v>2.47765028835863E-2</v>
      </c>
      <c r="AK14" s="17">
        <v>2.0924622700008499E-2</v>
      </c>
      <c r="AL14" s="17">
        <v>2.2503943911363001E-2</v>
      </c>
      <c r="AM14" s="17"/>
      <c r="AN14" s="17">
        <v>3.9488086952913198E-2</v>
      </c>
      <c r="AO14" s="17">
        <v>3.0680785127053599E-2</v>
      </c>
      <c r="AP14" s="17">
        <v>2.4144716091485E-2</v>
      </c>
      <c r="AQ14" s="17">
        <v>2.1503200687583601E-2</v>
      </c>
      <c r="AR14" s="17">
        <v>3.0886258927548701E-2</v>
      </c>
      <c r="AS14" s="17"/>
      <c r="AT14" s="17">
        <v>2.81415258496646E-2</v>
      </c>
      <c r="AU14" s="17">
        <v>5.06676625174231E-2</v>
      </c>
      <c r="AV14" s="17"/>
      <c r="AW14" s="17">
        <v>1.7775172849712199E-2</v>
      </c>
      <c r="AX14" s="17">
        <v>2.37979562791771E-2</v>
      </c>
      <c r="AY14" s="17">
        <v>4.5554272570213702E-2</v>
      </c>
    </row>
    <row r="15" spans="2:51">
      <c r="B15" s="18" t="s">
        <v>138</v>
      </c>
      <c r="C15" s="21">
        <v>0.64412590721956298</v>
      </c>
      <c r="D15" s="21">
        <v>0.65536446662398595</v>
      </c>
      <c r="E15" s="21">
        <v>0.63302160961368903</v>
      </c>
      <c r="F15" s="21"/>
      <c r="G15" s="21">
        <v>0.67653474249922096</v>
      </c>
      <c r="H15" s="21">
        <v>0.67131035887768498</v>
      </c>
      <c r="I15" s="21">
        <v>0.67876492598483296</v>
      </c>
      <c r="J15" s="21">
        <v>0.617196689032809</v>
      </c>
      <c r="K15" s="21">
        <v>0.58895503118089798</v>
      </c>
      <c r="L15" s="21">
        <v>0.64225255210416798</v>
      </c>
      <c r="M15" s="21"/>
      <c r="N15" s="21">
        <v>0.70627937432195098</v>
      </c>
      <c r="O15" s="21">
        <v>0.65863080866993295</v>
      </c>
      <c r="P15" s="21">
        <v>0.62273050915444506</v>
      </c>
      <c r="Q15" s="21">
        <v>0.57836693628781599</v>
      </c>
      <c r="R15" s="21"/>
      <c r="S15" s="21">
        <v>0.65444898134440499</v>
      </c>
      <c r="T15" s="21">
        <v>0.60477857038018901</v>
      </c>
      <c r="U15" s="21">
        <v>0.62230225274515405</v>
      </c>
      <c r="V15" s="21">
        <v>0.58599148524951505</v>
      </c>
      <c r="W15" s="21">
        <v>0.63255269245976697</v>
      </c>
      <c r="X15" s="21">
        <v>0.64255291653462199</v>
      </c>
      <c r="Y15" s="21">
        <v>0.669132710429861</v>
      </c>
      <c r="Z15" s="21">
        <v>0.659066457651726</v>
      </c>
      <c r="AA15" s="21">
        <v>0.67845532793786101</v>
      </c>
      <c r="AB15" s="21">
        <v>0.68629326979764305</v>
      </c>
      <c r="AC15" s="21">
        <v>0.68032500283029096</v>
      </c>
      <c r="AD15" s="21">
        <v>0.67489340680842203</v>
      </c>
      <c r="AE15" s="21"/>
      <c r="AF15" s="21">
        <v>0.60137701044503999</v>
      </c>
      <c r="AG15" s="21">
        <v>0.69970636558228005</v>
      </c>
      <c r="AH15" s="21">
        <v>0.58005149910216702</v>
      </c>
      <c r="AI15" s="21"/>
      <c r="AJ15" s="21">
        <v>0.64280605894130705</v>
      </c>
      <c r="AK15" s="21">
        <v>0.69520143186344396</v>
      </c>
      <c r="AL15" s="21">
        <v>0.68179966238186296</v>
      </c>
      <c r="AM15" s="21"/>
      <c r="AN15" s="21">
        <v>0.55636738655126605</v>
      </c>
      <c r="AO15" s="21">
        <v>0.62774605461197497</v>
      </c>
      <c r="AP15" s="21">
        <v>0.68945695228652903</v>
      </c>
      <c r="AQ15" s="21">
        <v>0.76024165409559696</v>
      </c>
      <c r="AR15" s="21">
        <v>0.69801742834525904</v>
      </c>
      <c r="AS15" s="21"/>
      <c r="AT15" s="21">
        <v>0.64008715712150599</v>
      </c>
      <c r="AU15" s="21">
        <v>0.68284199096501397</v>
      </c>
      <c r="AV15" s="21"/>
      <c r="AW15" s="21">
        <v>0.70978072430740002</v>
      </c>
      <c r="AX15" s="21">
        <v>0.68668057727920695</v>
      </c>
      <c r="AY15" s="21">
        <v>0.56277042375529696</v>
      </c>
    </row>
    <row r="16" spans="2:51">
      <c r="B16" s="18" t="s">
        <v>139</v>
      </c>
      <c r="C16" s="21">
        <v>9.8687129509900107E-2</v>
      </c>
      <c r="D16" s="21">
        <v>9.3584955813853399E-2</v>
      </c>
      <c r="E16" s="21">
        <v>0.10393354509123399</v>
      </c>
      <c r="F16" s="21"/>
      <c r="G16" s="21">
        <v>8.7054321693741596E-2</v>
      </c>
      <c r="H16" s="21">
        <v>9.5911469442971894E-2</v>
      </c>
      <c r="I16" s="21">
        <v>9.8271882940943397E-2</v>
      </c>
      <c r="J16" s="21">
        <v>0.11689333320798601</v>
      </c>
      <c r="K16" s="21">
        <v>0.122884884438948</v>
      </c>
      <c r="L16" s="21">
        <v>7.6812726432718095E-2</v>
      </c>
      <c r="M16" s="21"/>
      <c r="N16" s="21">
        <v>7.5922115097734194E-2</v>
      </c>
      <c r="O16" s="21">
        <v>0.105638807822417</v>
      </c>
      <c r="P16" s="21">
        <v>9.6681620884933497E-2</v>
      </c>
      <c r="Q16" s="21">
        <v>0.11982613875369399</v>
      </c>
      <c r="R16" s="21"/>
      <c r="S16" s="21">
        <v>9.6922132723103196E-2</v>
      </c>
      <c r="T16" s="21">
        <v>0.120922658562696</v>
      </c>
      <c r="U16" s="21">
        <v>9.5853051029774206E-2</v>
      </c>
      <c r="V16" s="21">
        <v>0.111663327661593</v>
      </c>
      <c r="W16" s="21">
        <v>0.10224022051869899</v>
      </c>
      <c r="X16" s="21">
        <v>7.2997201680279802E-2</v>
      </c>
      <c r="Y16" s="21">
        <v>7.8112009645971897E-2</v>
      </c>
      <c r="Z16" s="21">
        <v>0.116968517749552</v>
      </c>
      <c r="AA16" s="21">
        <v>8.7657992975098603E-2</v>
      </c>
      <c r="AB16" s="21">
        <v>0.102531420059783</v>
      </c>
      <c r="AC16" s="21">
        <v>9.3639418897064897E-2</v>
      </c>
      <c r="AD16" s="21">
        <v>0.10883106427132599</v>
      </c>
      <c r="AE16" s="21"/>
      <c r="AF16" s="21">
        <v>0.111325991196725</v>
      </c>
      <c r="AG16" s="21">
        <v>7.9471649505338499E-2</v>
      </c>
      <c r="AH16" s="21">
        <v>0.14025092594240801</v>
      </c>
      <c r="AI16" s="21"/>
      <c r="AJ16" s="21">
        <v>8.9708145448950199E-2</v>
      </c>
      <c r="AK16" s="21">
        <v>8.2895984693843502E-2</v>
      </c>
      <c r="AL16" s="21">
        <v>8.5789058186538397E-2</v>
      </c>
      <c r="AM16" s="21"/>
      <c r="AN16" s="21">
        <v>0.124632714601716</v>
      </c>
      <c r="AO16" s="21">
        <v>0.10592514049578799</v>
      </c>
      <c r="AP16" s="21">
        <v>8.36695020130927E-2</v>
      </c>
      <c r="AQ16" s="21">
        <v>6.6385273399406905E-2</v>
      </c>
      <c r="AR16" s="21">
        <v>3.92503926120394E-2</v>
      </c>
      <c r="AS16" s="21"/>
      <c r="AT16" s="21">
        <v>0.100761265612964</v>
      </c>
      <c r="AU16" s="21">
        <v>7.5708211972736306E-2</v>
      </c>
      <c r="AV16" s="21"/>
      <c r="AW16" s="21">
        <v>7.1848380176257096E-2</v>
      </c>
      <c r="AX16" s="21">
        <v>8.6562163853858801E-2</v>
      </c>
      <c r="AY16" s="21">
        <v>0.13056794902980901</v>
      </c>
    </row>
    <row r="17" spans="2:51">
      <c r="B17" s="18" t="s">
        <v>140</v>
      </c>
      <c r="C17" s="22">
        <v>0.54543877770966298</v>
      </c>
      <c r="D17" s="22">
        <v>0.561779510810133</v>
      </c>
      <c r="E17" s="22">
        <v>0.52908806452245405</v>
      </c>
      <c r="F17" s="22"/>
      <c r="G17" s="22">
        <v>0.58948042080547902</v>
      </c>
      <c r="H17" s="22">
        <v>0.57539888943471296</v>
      </c>
      <c r="I17" s="22">
        <v>0.58049304304389004</v>
      </c>
      <c r="J17" s="22">
        <v>0.50030335582482299</v>
      </c>
      <c r="K17" s="22">
        <v>0.46607014674195002</v>
      </c>
      <c r="L17" s="22">
        <v>0.56543982567145001</v>
      </c>
      <c r="M17" s="22"/>
      <c r="N17" s="22">
        <v>0.63035725922421604</v>
      </c>
      <c r="O17" s="22">
        <v>0.55299200084751599</v>
      </c>
      <c r="P17" s="22">
        <v>0.52604888826951202</v>
      </c>
      <c r="Q17" s="22">
        <v>0.45854079753412302</v>
      </c>
      <c r="R17" s="22"/>
      <c r="S17" s="22">
        <v>0.55752684862130197</v>
      </c>
      <c r="T17" s="22">
        <v>0.48385591181749299</v>
      </c>
      <c r="U17" s="22">
        <v>0.52644920171537901</v>
      </c>
      <c r="V17" s="22">
        <v>0.47432815758792202</v>
      </c>
      <c r="W17" s="22">
        <v>0.53031247194106801</v>
      </c>
      <c r="X17" s="22">
        <v>0.56955571485434198</v>
      </c>
      <c r="Y17" s="22">
        <v>0.59102070078388902</v>
      </c>
      <c r="Z17" s="22">
        <v>0.54209793990217503</v>
      </c>
      <c r="AA17" s="22">
        <v>0.59079733496276199</v>
      </c>
      <c r="AB17" s="22">
        <v>0.58376184973785905</v>
      </c>
      <c r="AC17" s="22">
        <v>0.58668558393322601</v>
      </c>
      <c r="AD17" s="22">
        <v>0.56606234253709597</v>
      </c>
      <c r="AE17" s="22"/>
      <c r="AF17" s="22">
        <v>0.49005101924831501</v>
      </c>
      <c r="AG17" s="22">
        <v>0.62023471607694103</v>
      </c>
      <c r="AH17" s="22">
        <v>0.43980057315976001</v>
      </c>
      <c r="AI17" s="22"/>
      <c r="AJ17" s="22">
        <v>0.55309791349235704</v>
      </c>
      <c r="AK17" s="22">
        <v>0.612305447169601</v>
      </c>
      <c r="AL17" s="22">
        <v>0.59601060419532403</v>
      </c>
      <c r="AM17" s="22"/>
      <c r="AN17" s="22">
        <v>0.43173467194955001</v>
      </c>
      <c r="AO17" s="22">
        <v>0.52182091411618703</v>
      </c>
      <c r="AP17" s="22">
        <v>0.60578745027343595</v>
      </c>
      <c r="AQ17" s="22">
        <v>0.69385638069619004</v>
      </c>
      <c r="AR17" s="22">
        <v>0.65876703573322004</v>
      </c>
      <c r="AS17" s="22"/>
      <c r="AT17" s="22">
        <v>0.53932589150854204</v>
      </c>
      <c r="AU17" s="22">
        <v>0.60713377899227805</v>
      </c>
      <c r="AV17" s="22"/>
      <c r="AW17" s="22">
        <v>0.63793234413114297</v>
      </c>
      <c r="AX17" s="22">
        <v>0.600118413425348</v>
      </c>
      <c r="AY17" s="22">
        <v>0.43220247472548801</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635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4.9639833257582998E-2</v>
      </c>
      <c r="D9" s="17">
        <v>6.6020823041240698E-2</v>
      </c>
      <c r="E9" s="17">
        <v>3.4282890593278999E-2</v>
      </c>
      <c r="F9" s="17"/>
      <c r="G9" s="17">
        <v>5.7417080473241601E-2</v>
      </c>
      <c r="H9" s="17">
        <v>7.0230735327955401E-2</v>
      </c>
      <c r="I9" s="17">
        <v>4.9576266855710698E-2</v>
      </c>
      <c r="J9" s="17">
        <v>4.6470359378175598E-2</v>
      </c>
      <c r="K9" s="17">
        <v>3.9466663023924299E-2</v>
      </c>
      <c r="L9" s="17">
        <v>4.0348561639101999E-2</v>
      </c>
      <c r="M9" s="17"/>
      <c r="N9" s="17">
        <v>7.3623753712924206E-2</v>
      </c>
      <c r="O9" s="17">
        <v>4.39545836771809E-2</v>
      </c>
      <c r="P9" s="17">
        <v>4.4004215994940997E-2</v>
      </c>
      <c r="Q9" s="17">
        <v>3.4674317860678802E-2</v>
      </c>
      <c r="R9" s="17"/>
      <c r="S9" s="17">
        <v>7.4290426873764401E-2</v>
      </c>
      <c r="T9" s="17">
        <v>3.9063043609535997E-2</v>
      </c>
      <c r="U9" s="17">
        <v>3.1830517774942099E-2</v>
      </c>
      <c r="V9" s="17">
        <v>9.5207745789500198E-2</v>
      </c>
      <c r="W9" s="17">
        <v>3.7484934118009697E-2</v>
      </c>
      <c r="X9" s="17">
        <v>3.24005234554674E-2</v>
      </c>
      <c r="Y9" s="17">
        <v>2.6792811628174599E-2</v>
      </c>
      <c r="Z9" s="17">
        <v>5.4500496703869597E-2</v>
      </c>
      <c r="AA9" s="17">
        <v>4.88997346252667E-2</v>
      </c>
      <c r="AB9" s="17">
        <v>6.8524123738652007E-2</v>
      </c>
      <c r="AC9" s="17">
        <v>1.5955185265357101E-2</v>
      </c>
      <c r="AD9" s="17">
        <v>3.6439074936443501E-2</v>
      </c>
      <c r="AE9" s="17"/>
      <c r="AF9" s="17">
        <v>4.2163486727197497E-2</v>
      </c>
      <c r="AG9" s="17">
        <v>6.2487117978567E-2</v>
      </c>
      <c r="AH9" s="17">
        <v>3.3025249815335403E-2</v>
      </c>
      <c r="AI9" s="17"/>
      <c r="AJ9" s="17">
        <v>5.6588137958321197E-2</v>
      </c>
      <c r="AK9" s="17">
        <v>5.2966733702450898E-2</v>
      </c>
      <c r="AL9" s="17">
        <v>7.2333081189582399E-2</v>
      </c>
      <c r="AM9" s="17"/>
      <c r="AN9" s="17">
        <v>3.4335064576301401E-2</v>
      </c>
      <c r="AO9" s="17">
        <v>3.3207129137040103E-2</v>
      </c>
      <c r="AP9" s="17">
        <v>6.3290485349773495E-2</v>
      </c>
      <c r="AQ9" s="17">
        <v>7.7730750591842798E-2</v>
      </c>
      <c r="AR9" s="17">
        <v>0.232932671654242</v>
      </c>
      <c r="AS9" s="17"/>
      <c r="AT9" s="17">
        <v>4.8335471774366201E-2</v>
      </c>
      <c r="AU9" s="17">
        <v>6.5837525746410705E-2</v>
      </c>
      <c r="AV9" s="17"/>
      <c r="AW9" s="17">
        <v>6.9934619003677298E-2</v>
      </c>
      <c r="AX9" s="17">
        <v>4.3178653226517698E-2</v>
      </c>
      <c r="AY9" s="17">
        <v>2.96131120152309E-2</v>
      </c>
    </row>
    <row r="10" spans="2:51">
      <c r="B10" s="18" t="s">
        <v>134</v>
      </c>
      <c r="C10" s="17">
        <v>0.17909494228685499</v>
      </c>
      <c r="D10" s="17">
        <v>0.21047941669428599</v>
      </c>
      <c r="E10" s="17">
        <v>0.149361073115161</v>
      </c>
      <c r="F10" s="17"/>
      <c r="G10" s="17">
        <v>0.15572233744192199</v>
      </c>
      <c r="H10" s="17">
        <v>0.185930378853919</v>
      </c>
      <c r="I10" s="17">
        <v>0.17364634991525099</v>
      </c>
      <c r="J10" s="17">
        <v>0.15911060412435901</v>
      </c>
      <c r="K10" s="17">
        <v>0.16576020996653501</v>
      </c>
      <c r="L10" s="17">
        <v>0.21179308009275399</v>
      </c>
      <c r="M10" s="17"/>
      <c r="N10" s="17">
        <v>0.23873378013955501</v>
      </c>
      <c r="O10" s="17">
        <v>0.17881971794554599</v>
      </c>
      <c r="P10" s="17">
        <v>0.15760003295330699</v>
      </c>
      <c r="Q10" s="17">
        <v>0.13525424053586599</v>
      </c>
      <c r="R10" s="17"/>
      <c r="S10" s="17">
        <v>0.18344849907621899</v>
      </c>
      <c r="T10" s="17">
        <v>0.175459098874715</v>
      </c>
      <c r="U10" s="17">
        <v>0.14745291177005601</v>
      </c>
      <c r="V10" s="17">
        <v>0.22225217286392401</v>
      </c>
      <c r="W10" s="17">
        <v>0.196093761525025</v>
      </c>
      <c r="X10" s="17">
        <v>0.157187568097959</v>
      </c>
      <c r="Y10" s="17">
        <v>0.15478790276023499</v>
      </c>
      <c r="Z10" s="17">
        <v>0.241415189267674</v>
      </c>
      <c r="AA10" s="17">
        <v>0.1860805266966</v>
      </c>
      <c r="AB10" s="17">
        <v>0.19700625229438201</v>
      </c>
      <c r="AC10" s="17">
        <v>0.11015696816406199</v>
      </c>
      <c r="AD10" s="17">
        <v>0.16959733158467799</v>
      </c>
      <c r="AE10" s="17"/>
      <c r="AF10" s="17">
        <v>0.16898814458985201</v>
      </c>
      <c r="AG10" s="17">
        <v>0.209323127226022</v>
      </c>
      <c r="AH10" s="17">
        <v>0.135433913549309</v>
      </c>
      <c r="AI10" s="17"/>
      <c r="AJ10" s="17">
        <v>0.21132554604432099</v>
      </c>
      <c r="AK10" s="17">
        <v>0.190571429126971</v>
      </c>
      <c r="AL10" s="17">
        <v>0.196948984217272</v>
      </c>
      <c r="AM10" s="17"/>
      <c r="AN10" s="17">
        <v>0.13363434411074601</v>
      </c>
      <c r="AO10" s="17">
        <v>0.15859708612025</v>
      </c>
      <c r="AP10" s="17">
        <v>0.195456183647575</v>
      </c>
      <c r="AQ10" s="17">
        <v>0.27505244707965298</v>
      </c>
      <c r="AR10" s="17">
        <v>0.21487887910815401</v>
      </c>
      <c r="AS10" s="17"/>
      <c r="AT10" s="17">
        <v>0.17756191902597401</v>
      </c>
      <c r="AU10" s="17">
        <v>0.192849444752793</v>
      </c>
      <c r="AV10" s="17"/>
      <c r="AW10" s="17">
        <v>0.22014152417788299</v>
      </c>
      <c r="AX10" s="17">
        <v>0.22886773909550501</v>
      </c>
      <c r="AY10" s="17">
        <v>0.122183566760298</v>
      </c>
    </row>
    <row r="11" spans="2:51">
      <c r="B11" s="18" t="s">
        <v>135</v>
      </c>
      <c r="C11" s="17">
        <v>0.284185513043273</v>
      </c>
      <c r="D11" s="17">
        <v>0.29363851262892798</v>
      </c>
      <c r="E11" s="17">
        <v>0.27547567638505899</v>
      </c>
      <c r="F11" s="17"/>
      <c r="G11" s="17">
        <v>0.244893237429959</v>
      </c>
      <c r="H11" s="17">
        <v>0.26536966245993299</v>
      </c>
      <c r="I11" s="17">
        <v>0.27517648720402499</v>
      </c>
      <c r="J11" s="17">
        <v>0.28242441406631402</v>
      </c>
      <c r="K11" s="17">
        <v>0.292807088947938</v>
      </c>
      <c r="L11" s="17">
        <v>0.317310330259021</v>
      </c>
      <c r="M11" s="17"/>
      <c r="N11" s="17">
        <v>0.27117468775124498</v>
      </c>
      <c r="O11" s="17">
        <v>0.26628696997671802</v>
      </c>
      <c r="P11" s="17">
        <v>0.29898528235488298</v>
      </c>
      <c r="Q11" s="17">
        <v>0.30160373333752299</v>
      </c>
      <c r="R11" s="17"/>
      <c r="S11" s="17">
        <v>0.26596537397560099</v>
      </c>
      <c r="T11" s="17">
        <v>0.28366564001803402</v>
      </c>
      <c r="U11" s="17">
        <v>0.30601247053406699</v>
      </c>
      <c r="V11" s="17">
        <v>0.285241590860215</v>
      </c>
      <c r="W11" s="17">
        <v>0.26110057717270002</v>
      </c>
      <c r="X11" s="17">
        <v>0.32467806056488402</v>
      </c>
      <c r="Y11" s="17">
        <v>0.328877405438604</v>
      </c>
      <c r="Z11" s="17">
        <v>0.29239259744775398</v>
      </c>
      <c r="AA11" s="17">
        <v>0.28934873668083499</v>
      </c>
      <c r="AB11" s="17">
        <v>0.25927982151847101</v>
      </c>
      <c r="AC11" s="17">
        <v>0.232921665073719</v>
      </c>
      <c r="AD11" s="17">
        <v>0.22992570916021501</v>
      </c>
      <c r="AE11" s="17"/>
      <c r="AF11" s="17">
        <v>0.28898889571252501</v>
      </c>
      <c r="AG11" s="17">
        <v>0.28559862454943902</v>
      </c>
      <c r="AH11" s="17">
        <v>0.27829767049030801</v>
      </c>
      <c r="AI11" s="17"/>
      <c r="AJ11" s="17">
        <v>0.29260322334085198</v>
      </c>
      <c r="AK11" s="17">
        <v>0.27636401137390698</v>
      </c>
      <c r="AL11" s="17">
        <v>0.31510314850457899</v>
      </c>
      <c r="AM11" s="17"/>
      <c r="AN11" s="17">
        <v>0.30350747006440898</v>
      </c>
      <c r="AO11" s="17">
        <v>0.26926286098339403</v>
      </c>
      <c r="AP11" s="17">
        <v>0.284798932851686</v>
      </c>
      <c r="AQ11" s="17">
        <v>0.25943403138244597</v>
      </c>
      <c r="AR11" s="17">
        <v>0.30918364164418699</v>
      </c>
      <c r="AS11" s="17"/>
      <c r="AT11" s="17">
        <v>0.28471590196591701</v>
      </c>
      <c r="AU11" s="17">
        <v>0.28434223070326098</v>
      </c>
      <c r="AV11" s="17"/>
      <c r="AW11" s="17">
        <v>0.281096369819064</v>
      </c>
      <c r="AX11" s="17">
        <v>0.32786518068734599</v>
      </c>
      <c r="AY11" s="17">
        <v>0.27608637831729999</v>
      </c>
    </row>
    <row r="12" spans="2:51">
      <c r="B12" s="18" t="s">
        <v>136</v>
      </c>
      <c r="C12" s="17">
        <v>0.228235802732253</v>
      </c>
      <c r="D12" s="17">
        <v>0.216284647992529</v>
      </c>
      <c r="E12" s="17">
        <v>0.239244039260672</v>
      </c>
      <c r="F12" s="17"/>
      <c r="G12" s="17">
        <v>0.29495414841889001</v>
      </c>
      <c r="H12" s="17">
        <v>0.24618224725658</v>
      </c>
      <c r="I12" s="17">
        <v>0.23601692934615401</v>
      </c>
      <c r="J12" s="17">
        <v>0.23320486153991801</v>
      </c>
      <c r="K12" s="17">
        <v>0.21688034259762201</v>
      </c>
      <c r="L12" s="17">
        <v>0.18378560231699401</v>
      </c>
      <c r="M12" s="17"/>
      <c r="N12" s="17">
        <v>0.211273035658776</v>
      </c>
      <c r="O12" s="17">
        <v>0.24640810529279999</v>
      </c>
      <c r="P12" s="17">
        <v>0.233754557176267</v>
      </c>
      <c r="Q12" s="17">
        <v>0.22307463865643101</v>
      </c>
      <c r="R12" s="17"/>
      <c r="S12" s="17">
        <v>0.20185512777675799</v>
      </c>
      <c r="T12" s="17">
        <v>0.225926487319562</v>
      </c>
      <c r="U12" s="17">
        <v>0.25022501091251798</v>
      </c>
      <c r="V12" s="17">
        <v>0.20262702077521599</v>
      </c>
      <c r="W12" s="17">
        <v>0.232934151713729</v>
      </c>
      <c r="X12" s="17">
        <v>0.235505500955384</v>
      </c>
      <c r="Y12" s="17">
        <v>0.21843426964388399</v>
      </c>
      <c r="Z12" s="17">
        <v>0.203608724897264</v>
      </c>
      <c r="AA12" s="17">
        <v>0.22654803646876201</v>
      </c>
      <c r="AB12" s="17">
        <v>0.245351077423654</v>
      </c>
      <c r="AC12" s="17">
        <v>0.29707883492888099</v>
      </c>
      <c r="AD12" s="17">
        <v>0.25350078837364798</v>
      </c>
      <c r="AE12" s="17"/>
      <c r="AF12" s="17">
        <v>0.22775446075618699</v>
      </c>
      <c r="AG12" s="17">
        <v>0.22012041532497101</v>
      </c>
      <c r="AH12" s="17">
        <v>0.23104972310449001</v>
      </c>
      <c r="AI12" s="17"/>
      <c r="AJ12" s="17">
        <v>0.19825897546475699</v>
      </c>
      <c r="AK12" s="17">
        <v>0.23964713532294801</v>
      </c>
      <c r="AL12" s="17">
        <v>0.19595731659896401</v>
      </c>
      <c r="AM12" s="17"/>
      <c r="AN12" s="17">
        <v>0.21496500974905799</v>
      </c>
      <c r="AO12" s="17">
        <v>0.25216962342797</v>
      </c>
      <c r="AP12" s="17">
        <v>0.233171271621434</v>
      </c>
      <c r="AQ12" s="17">
        <v>0.209051721718858</v>
      </c>
      <c r="AR12" s="17">
        <v>9.5314544928956399E-2</v>
      </c>
      <c r="AS12" s="17"/>
      <c r="AT12" s="17">
        <v>0.23161055903236799</v>
      </c>
      <c r="AU12" s="17">
        <v>0.198226383579271</v>
      </c>
      <c r="AV12" s="17"/>
      <c r="AW12" s="17">
        <v>0.21584265466271799</v>
      </c>
      <c r="AX12" s="17">
        <v>0.217390083858783</v>
      </c>
      <c r="AY12" s="17">
        <v>0.24432708602206199</v>
      </c>
    </row>
    <row r="13" spans="2:51">
      <c r="B13" s="18" t="s">
        <v>137</v>
      </c>
      <c r="C13" s="17">
        <v>0.11376873501410099</v>
      </c>
      <c r="D13" s="17">
        <v>0.105414260006129</v>
      </c>
      <c r="E13" s="17">
        <v>0.121966793201988</v>
      </c>
      <c r="F13" s="17"/>
      <c r="G13" s="17">
        <v>0.111755179823046</v>
      </c>
      <c r="H13" s="17">
        <v>0.116133950273975</v>
      </c>
      <c r="I13" s="17">
        <v>0.13036205519719901</v>
      </c>
      <c r="J13" s="17">
        <v>0.130531180919079</v>
      </c>
      <c r="K13" s="17">
        <v>0.12214647441446</v>
      </c>
      <c r="L13" s="17">
        <v>8.3727920101964906E-2</v>
      </c>
      <c r="M13" s="17"/>
      <c r="N13" s="17">
        <v>9.0661105195451203E-2</v>
      </c>
      <c r="O13" s="17">
        <v>0.117198119915416</v>
      </c>
      <c r="P13" s="17">
        <v>0.12658536353175001</v>
      </c>
      <c r="Q13" s="17">
        <v>0.124075103730953</v>
      </c>
      <c r="R13" s="17"/>
      <c r="S13" s="17">
        <v>0.132375977428658</v>
      </c>
      <c r="T13" s="17">
        <v>8.3916166572395201E-2</v>
      </c>
      <c r="U13" s="17">
        <v>0.108010761008925</v>
      </c>
      <c r="V13" s="17">
        <v>7.2093031802215601E-2</v>
      </c>
      <c r="W13" s="17">
        <v>0.124210562175964</v>
      </c>
      <c r="X13" s="17">
        <v>0.110287541883191</v>
      </c>
      <c r="Y13" s="17">
        <v>0.10361812454017801</v>
      </c>
      <c r="Z13" s="17">
        <v>9.7846211000048297E-2</v>
      </c>
      <c r="AA13" s="17">
        <v>0.119862254803834</v>
      </c>
      <c r="AB13" s="17">
        <v>0.11718561030340501</v>
      </c>
      <c r="AC13" s="17">
        <v>0.19982649518968201</v>
      </c>
      <c r="AD13" s="17">
        <v>0.19071580541011601</v>
      </c>
      <c r="AE13" s="17"/>
      <c r="AF13" s="17">
        <v>0.12454569678178801</v>
      </c>
      <c r="AG13" s="17">
        <v>9.6744204295328096E-2</v>
      </c>
      <c r="AH13" s="17">
        <v>0.13649865250901899</v>
      </c>
      <c r="AI13" s="17"/>
      <c r="AJ13" s="17">
        <v>0.100051015662539</v>
      </c>
      <c r="AK13" s="17">
        <v>0.12001142411839499</v>
      </c>
      <c r="AL13" s="17">
        <v>7.87735647999077E-2</v>
      </c>
      <c r="AM13" s="17"/>
      <c r="AN13" s="17">
        <v>0.143216419534934</v>
      </c>
      <c r="AO13" s="17">
        <v>0.13306167877655101</v>
      </c>
      <c r="AP13" s="17">
        <v>0.100037652616289</v>
      </c>
      <c r="AQ13" s="17">
        <v>8.4457052925732204E-2</v>
      </c>
      <c r="AR13" s="17">
        <v>7.0939134924807204E-2</v>
      </c>
      <c r="AS13" s="17"/>
      <c r="AT13" s="17">
        <v>0.113615206468827</v>
      </c>
      <c r="AU13" s="17">
        <v>0.105947477605356</v>
      </c>
      <c r="AV13" s="17"/>
      <c r="AW13" s="17">
        <v>9.5352766410387202E-2</v>
      </c>
      <c r="AX13" s="17">
        <v>8.3871177839675001E-2</v>
      </c>
      <c r="AY13" s="17">
        <v>0.141278125625561</v>
      </c>
    </row>
    <row r="14" spans="2:51">
      <c r="B14" s="18" t="s">
        <v>119</v>
      </c>
      <c r="C14" s="17">
        <v>0.145075173665935</v>
      </c>
      <c r="D14" s="17">
        <v>0.108162339636887</v>
      </c>
      <c r="E14" s="17">
        <v>0.17966952744383999</v>
      </c>
      <c r="F14" s="17"/>
      <c r="G14" s="17">
        <v>0.13525801641294199</v>
      </c>
      <c r="H14" s="17">
        <v>0.11615302582763901</v>
      </c>
      <c r="I14" s="17">
        <v>0.13522191148165999</v>
      </c>
      <c r="J14" s="17">
        <v>0.148258579972155</v>
      </c>
      <c r="K14" s="17">
        <v>0.16293922104952199</v>
      </c>
      <c r="L14" s="17">
        <v>0.163034505590164</v>
      </c>
      <c r="M14" s="17"/>
      <c r="N14" s="17">
        <v>0.114533637542049</v>
      </c>
      <c r="O14" s="17">
        <v>0.14733250319233901</v>
      </c>
      <c r="P14" s="17">
        <v>0.13907054798885199</v>
      </c>
      <c r="Q14" s="17">
        <v>0.18131796587854901</v>
      </c>
      <c r="R14" s="17"/>
      <c r="S14" s="17">
        <v>0.142064594869001</v>
      </c>
      <c r="T14" s="17">
        <v>0.19196956360575801</v>
      </c>
      <c r="U14" s="17">
        <v>0.15646832799949201</v>
      </c>
      <c r="V14" s="17">
        <v>0.12257843790893</v>
      </c>
      <c r="W14" s="17">
        <v>0.148176013294573</v>
      </c>
      <c r="X14" s="17">
        <v>0.13994080504311501</v>
      </c>
      <c r="Y14" s="17">
        <v>0.16748948598892399</v>
      </c>
      <c r="Z14" s="17">
        <v>0.11023678068339</v>
      </c>
      <c r="AA14" s="17">
        <v>0.12926071072470199</v>
      </c>
      <c r="AB14" s="17">
        <v>0.11265311472143701</v>
      </c>
      <c r="AC14" s="17">
        <v>0.14406085137829899</v>
      </c>
      <c r="AD14" s="17">
        <v>0.119821290534899</v>
      </c>
      <c r="AE14" s="17"/>
      <c r="AF14" s="17">
        <v>0.14755931543245099</v>
      </c>
      <c r="AG14" s="17">
        <v>0.125726510625672</v>
      </c>
      <c r="AH14" s="17">
        <v>0.18569479053153801</v>
      </c>
      <c r="AI14" s="17"/>
      <c r="AJ14" s="17">
        <v>0.14117310152920901</v>
      </c>
      <c r="AK14" s="17">
        <v>0.12043926635532801</v>
      </c>
      <c r="AL14" s="17">
        <v>0.140883904689695</v>
      </c>
      <c r="AM14" s="17"/>
      <c r="AN14" s="17">
        <v>0.17034169196455101</v>
      </c>
      <c r="AO14" s="17">
        <v>0.153701621554795</v>
      </c>
      <c r="AP14" s="17">
        <v>0.123245473913243</v>
      </c>
      <c r="AQ14" s="17">
        <v>9.4273996301467794E-2</v>
      </c>
      <c r="AR14" s="17">
        <v>7.6751127739653993E-2</v>
      </c>
      <c r="AS14" s="17"/>
      <c r="AT14" s="17">
        <v>0.14416094173254801</v>
      </c>
      <c r="AU14" s="17">
        <v>0.152796937612909</v>
      </c>
      <c r="AV14" s="17"/>
      <c r="AW14" s="17">
        <v>0.11763206592627</v>
      </c>
      <c r="AX14" s="17">
        <v>9.88271652921726E-2</v>
      </c>
      <c r="AY14" s="17">
        <v>0.18651173125954801</v>
      </c>
    </row>
    <row r="15" spans="2:51">
      <c r="B15" s="18" t="s">
        <v>138</v>
      </c>
      <c r="C15" s="21">
        <v>0.228734775544438</v>
      </c>
      <c r="D15" s="21">
        <v>0.27650023973552701</v>
      </c>
      <c r="E15" s="21">
        <v>0.18364396370843999</v>
      </c>
      <c r="F15" s="21"/>
      <c r="G15" s="21">
        <v>0.213139417915163</v>
      </c>
      <c r="H15" s="21">
        <v>0.25616111418187398</v>
      </c>
      <c r="I15" s="21">
        <v>0.223222616770961</v>
      </c>
      <c r="J15" s="21">
        <v>0.20558096350253399</v>
      </c>
      <c r="K15" s="21">
        <v>0.205226872990459</v>
      </c>
      <c r="L15" s="21">
        <v>0.25214164173185599</v>
      </c>
      <c r="M15" s="21"/>
      <c r="N15" s="21">
        <v>0.312357533852479</v>
      </c>
      <c r="O15" s="21">
        <v>0.22277430162272699</v>
      </c>
      <c r="P15" s="21">
        <v>0.20160424894824799</v>
      </c>
      <c r="Q15" s="21">
        <v>0.169928558396544</v>
      </c>
      <c r="R15" s="21"/>
      <c r="S15" s="21">
        <v>0.25773892594998299</v>
      </c>
      <c r="T15" s="21">
        <v>0.214522142484251</v>
      </c>
      <c r="U15" s="21">
        <v>0.17928342954499801</v>
      </c>
      <c r="V15" s="21">
        <v>0.31745991865342399</v>
      </c>
      <c r="W15" s="21">
        <v>0.23357869564303499</v>
      </c>
      <c r="X15" s="21">
        <v>0.18958809155342701</v>
      </c>
      <c r="Y15" s="21">
        <v>0.18158071438841</v>
      </c>
      <c r="Z15" s="21">
        <v>0.295915685971543</v>
      </c>
      <c r="AA15" s="21">
        <v>0.234980261321867</v>
      </c>
      <c r="AB15" s="21">
        <v>0.26553037603303398</v>
      </c>
      <c r="AC15" s="21">
        <v>0.126112153429419</v>
      </c>
      <c r="AD15" s="21">
        <v>0.20603640652112201</v>
      </c>
      <c r="AE15" s="21"/>
      <c r="AF15" s="21">
        <v>0.21115163131705</v>
      </c>
      <c r="AG15" s="21">
        <v>0.27181024520458902</v>
      </c>
      <c r="AH15" s="21">
        <v>0.168459163364644</v>
      </c>
      <c r="AI15" s="21"/>
      <c r="AJ15" s="21">
        <v>0.26791368400264198</v>
      </c>
      <c r="AK15" s="21">
        <v>0.24353816282942201</v>
      </c>
      <c r="AL15" s="21">
        <v>0.26928206540685401</v>
      </c>
      <c r="AM15" s="21"/>
      <c r="AN15" s="21">
        <v>0.16796940868704699</v>
      </c>
      <c r="AO15" s="21">
        <v>0.19180421525728999</v>
      </c>
      <c r="AP15" s="21">
        <v>0.25874666899734899</v>
      </c>
      <c r="AQ15" s="21">
        <v>0.35278319767149602</v>
      </c>
      <c r="AR15" s="21">
        <v>0.44781155076239598</v>
      </c>
      <c r="AS15" s="21"/>
      <c r="AT15" s="21">
        <v>0.22589739080033999</v>
      </c>
      <c r="AU15" s="21">
        <v>0.25868697049920403</v>
      </c>
      <c r="AV15" s="21"/>
      <c r="AW15" s="21">
        <v>0.290076143181561</v>
      </c>
      <c r="AX15" s="21">
        <v>0.27204639232202299</v>
      </c>
      <c r="AY15" s="21">
        <v>0.15179667877552899</v>
      </c>
    </row>
    <row r="16" spans="2:51">
      <c r="B16" s="18" t="s">
        <v>139</v>
      </c>
      <c r="C16" s="21">
        <v>0.34200453774635398</v>
      </c>
      <c r="D16" s="21">
        <v>0.32169890799865902</v>
      </c>
      <c r="E16" s="21">
        <v>0.361210832462661</v>
      </c>
      <c r="F16" s="21"/>
      <c r="G16" s="21">
        <v>0.40670932824193501</v>
      </c>
      <c r="H16" s="21">
        <v>0.362316197530554</v>
      </c>
      <c r="I16" s="21">
        <v>0.36637898454335299</v>
      </c>
      <c r="J16" s="21">
        <v>0.36373604245899699</v>
      </c>
      <c r="K16" s="21">
        <v>0.33902681701208198</v>
      </c>
      <c r="L16" s="21">
        <v>0.26751352241895898</v>
      </c>
      <c r="M16" s="21"/>
      <c r="N16" s="21">
        <v>0.30193414085422698</v>
      </c>
      <c r="O16" s="21">
        <v>0.36360622520821601</v>
      </c>
      <c r="P16" s="21">
        <v>0.36033992070801701</v>
      </c>
      <c r="Q16" s="21">
        <v>0.347149742387383</v>
      </c>
      <c r="R16" s="21"/>
      <c r="S16" s="21">
        <v>0.33423110520541499</v>
      </c>
      <c r="T16" s="21">
        <v>0.30984265389195698</v>
      </c>
      <c r="U16" s="21">
        <v>0.35823577192144301</v>
      </c>
      <c r="V16" s="21">
        <v>0.27472005257743098</v>
      </c>
      <c r="W16" s="21">
        <v>0.35714471388969199</v>
      </c>
      <c r="X16" s="21">
        <v>0.34579304283857498</v>
      </c>
      <c r="Y16" s="21">
        <v>0.32205239418406201</v>
      </c>
      <c r="Z16" s="21">
        <v>0.30145493589731198</v>
      </c>
      <c r="AA16" s="21">
        <v>0.34641029127259598</v>
      </c>
      <c r="AB16" s="21">
        <v>0.36253668772705799</v>
      </c>
      <c r="AC16" s="21">
        <v>0.49690533011856303</v>
      </c>
      <c r="AD16" s="21">
        <v>0.44421659378376399</v>
      </c>
      <c r="AE16" s="21"/>
      <c r="AF16" s="21">
        <v>0.352300157537975</v>
      </c>
      <c r="AG16" s="21">
        <v>0.31686461962029899</v>
      </c>
      <c r="AH16" s="21">
        <v>0.36754837561351</v>
      </c>
      <c r="AI16" s="21"/>
      <c r="AJ16" s="21">
        <v>0.298309991127296</v>
      </c>
      <c r="AK16" s="21">
        <v>0.35965855944134301</v>
      </c>
      <c r="AL16" s="21">
        <v>0.27473088139887197</v>
      </c>
      <c r="AM16" s="21"/>
      <c r="AN16" s="21">
        <v>0.35818142928399299</v>
      </c>
      <c r="AO16" s="21">
        <v>0.38523130220452101</v>
      </c>
      <c r="AP16" s="21">
        <v>0.33320892423772303</v>
      </c>
      <c r="AQ16" s="21">
        <v>0.29350877464459002</v>
      </c>
      <c r="AR16" s="21">
        <v>0.16625367985376399</v>
      </c>
      <c r="AS16" s="21"/>
      <c r="AT16" s="21">
        <v>0.34522576550119499</v>
      </c>
      <c r="AU16" s="21">
        <v>0.30417386118462603</v>
      </c>
      <c r="AV16" s="21"/>
      <c r="AW16" s="21">
        <v>0.31119542107310499</v>
      </c>
      <c r="AX16" s="21">
        <v>0.30126126169845802</v>
      </c>
      <c r="AY16" s="21">
        <v>0.38560521164762301</v>
      </c>
    </row>
    <row r="17" spans="2:51">
      <c r="B17" s="18" t="s">
        <v>140</v>
      </c>
      <c r="C17" s="22">
        <v>-0.11326976220191599</v>
      </c>
      <c r="D17" s="22">
        <v>-4.5198668263132097E-2</v>
      </c>
      <c r="E17" s="22">
        <v>-0.17756686875422101</v>
      </c>
      <c r="F17" s="22"/>
      <c r="G17" s="22">
        <v>-0.19356991032677201</v>
      </c>
      <c r="H17" s="22">
        <v>-0.10615508334868</v>
      </c>
      <c r="I17" s="22">
        <v>-0.14315636777239199</v>
      </c>
      <c r="J17" s="22">
        <v>-0.158155078956462</v>
      </c>
      <c r="K17" s="22">
        <v>-0.13379994402162301</v>
      </c>
      <c r="L17" s="22">
        <v>-1.5371880687103301E-2</v>
      </c>
      <c r="M17" s="22"/>
      <c r="N17" s="22">
        <v>1.0423392998251801E-2</v>
      </c>
      <c r="O17" s="22">
        <v>-0.14083192358548899</v>
      </c>
      <c r="P17" s="22">
        <v>-0.15873567175976899</v>
      </c>
      <c r="Q17" s="22">
        <v>-0.177221183990839</v>
      </c>
      <c r="R17" s="22"/>
      <c r="S17" s="22">
        <v>-7.64921792554321E-2</v>
      </c>
      <c r="T17" s="22">
        <v>-9.5320511407705505E-2</v>
      </c>
      <c r="U17" s="22">
        <v>-0.178952342376445</v>
      </c>
      <c r="V17" s="22">
        <v>4.2739866075992797E-2</v>
      </c>
      <c r="W17" s="22">
        <v>-0.123566018246658</v>
      </c>
      <c r="X17" s="22">
        <v>-0.156204951285148</v>
      </c>
      <c r="Y17" s="22">
        <v>-0.140471679795652</v>
      </c>
      <c r="Z17" s="22">
        <v>-5.5392499257690998E-3</v>
      </c>
      <c r="AA17" s="22">
        <v>-0.111430029950729</v>
      </c>
      <c r="AB17" s="22">
        <v>-9.7006311694024405E-2</v>
      </c>
      <c r="AC17" s="22">
        <v>-0.37079317668914502</v>
      </c>
      <c r="AD17" s="22">
        <v>-0.23818018726264301</v>
      </c>
      <c r="AE17" s="22"/>
      <c r="AF17" s="22">
        <v>-0.141148526220925</v>
      </c>
      <c r="AG17" s="22">
        <v>-4.5054374415709898E-2</v>
      </c>
      <c r="AH17" s="22">
        <v>-0.199089212248865</v>
      </c>
      <c r="AI17" s="22"/>
      <c r="AJ17" s="22">
        <v>-3.03963071246535E-2</v>
      </c>
      <c r="AK17" s="22">
        <v>-0.116120396611921</v>
      </c>
      <c r="AL17" s="22">
        <v>-5.4488159920176296E-3</v>
      </c>
      <c r="AM17" s="22"/>
      <c r="AN17" s="22">
        <v>-0.190212020596946</v>
      </c>
      <c r="AO17" s="22">
        <v>-0.19342708694723099</v>
      </c>
      <c r="AP17" s="22">
        <v>-7.4462255240374101E-2</v>
      </c>
      <c r="AQ17" s="22">
        <v>5.92744230269052E-2</v>
      </c>
      <c r="AR17" s="22">
        <v>0.28155787090863199</v>
      </c>
      <c r="AS17" s="22"/>
      <c r="AT17" s="22">
        <v>-0.119328374700855</v>
      </c>
      <c r="AU17" s="22">
        <v>-4.5486890685422499E-2</v>
      </c>
      <c r="AV17" s="22"/>
      <c r="AW17" s="22">
        <v>-2.11192778915444E-2</v>
      </c>
      <c r="AX17" s="22">
        <v>-2.92148693764352E-2</v>
      </c>
      <c r="AY17" s="22">
        <v>-0.23380853287209299</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636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0.101741230594011</v>
      </c>
      <c r="D9" s="17">
        <v>0.119623476294172</v>
      </c>
      <c r="E9" s="17">
        <v>8.3933514757899799E-2</v>
      </c>
      <c r="F9" s="17"/>
      <c r="G9" s="17">
        <v>0.106463144391406</v>
      </c>
      <c r="H9" s="17">
        <v>0.139401608580901</v>
      </c>
      <c r="I9" s="17">
        <v>9.8471873349043199E-2</v>
      </c>
      <c r="J9" s="17">
        <v>9.5062174645629605E-2</v>
      </c>
      <c r="K9" s="17">
        <v>8.8839189887916906E-2</v>
      </c>
      <c r="L9" s="17">
        <v>8.7990247455438098E-2</v>
      </c>
      <c r="M9" s="17"/>
      <c r="N9" s="17">
        <v>0.124951769164049</v>
      </c>
      <c r="O9" s="17">
        <v>9.1523206576927099E-2</v>
      </c>
      <c r="P9" s="17">
        <v>9.9508708846250696E-2</v>
      </c>
      <c r="Q9" s="17">
        <v>8.9812093296444101E-2</v>
      </c>
      <c r="R9" s="17"/>
      <c r="S9" s="17">
        <v>0.12045443407074299</v>
      </c>
      <c r="T9" s="17">
        <v>7.8228203273412206E-2</v>
      </c>
      <c r="U9" s="17">
        <v>0.112723463431867</v>
      </c>
      <c r="V9" s="17">
        <v>0.10184857569059599</v>
      </c>
      <c r="W9" s="17">
        <v>8.7521421372483199E-2</v>
      </c>
      <c r="X9" s="17">
        <v>8.6657753832208403E-2</v>
      </c>
      <c r="Y9" s="17">
        <v>0.106616906914255</v>
      </c>
      <c r="Z9" s="17">
        <v>0.12237525218499599</v>
      </c>
      <c r="AA9" s="17">
        <v>0.107392998320191</v>
      </c>
      <c r="AB9" s="17">
        <v>0.122901717950632</v>
      </c>
      <c r="AC9" s="17">
        <v>7.8187154939247605E-2</v>
      </c>
      <c r="AD9" s="17">
        <v>9.30988646854502E-2</v>
      </c>
      <c r="AE9" s="17"/>
      <c r="AF9" s="17">
        <v>9.1002946884327807E-2</v>
      </c>
      <c r="AG9" s="17">
        <v>0.116961713961466</v>
      </c>
      <c r="AH9" s="17">
        <v>8.5837304362411701E-2</v>
      </c>
      <c r="AI9" s="17"/>
      <c r="AJ9" s="17">
        <v>0.108692616210136</v>
      </c>
      <c r="AK9" s="17">
        <v>0.1180140993963</v>
      </c>
      <c r="AL9" s="17">
        <v>0.116480286385496</v>
      </c>
      <c r="AM9" s="17"/>
      <c r="AN9" s="17">
        <v>8.21093410157092E-2</v>
      </c>
      <c r="AO9" s="17">
        <v>9.3145823434640604E-2</v>
      </c>
      <c r="AP9" s="17">
        <v>0.108937087056975</v>
      </c>
      <c r="AQ9" s="17">
        <v>0.160060001251664</v>
      </c>
      <c r="AR9" s="17">
        <v>0.273360855711892</v>
      </c>
      <c r="AS9" s="17"/>
      <c r="AT9" s="17">
        <v>9.9982639479575905E-2</v>
      </c>
      <c r="AU9" s="17">
        <v>0.12081585723270299</v>
      </c>
      <c r="AV9" s="17"/>
      <c r="AW9" s="17">
        <v>0.12683024105190499</v>
      </c>
      <c r="AX9" s="17">
        <v>9.1737600359338506E-2</v>
      </c>
      <c r="AY9" s="17">
        <v>7.7509997199045694E-2</v>
      </c>
    </row>
    <row r="10" spans="2:51">
      <c r="B10" s="18" t="s">
        <v>134</v>
      </c>
      <c r="C10" s="17">
        <v>0.46089871026974599</v>
      </c>
      <c r="D10" s="17">
        <v>0.47114156261756301</v>
      </c>
      <c r="E10" s="17">
        <v>0.45192344016248398</v>
      </c>
      <c r="F10" s="17"/>
      <c r="G10" s="17">
        <v>0.47680782270907102</v>
      </c>
      <c r="H10" s="17">
        <v>0.43634328814894102</v>
      </c>
      <c r="I10" s="17">
        <v>0.50575739363515004</v>
      </c>
      <c r="J10" s="17">
        <v>0.46299163277952499</v>
      </c>
      <c r="K10" s="17">
        <v>0.42442955874017901</v>
      </c>
      <c r="L10" s="17">
        <v>0.463611171243764</v>
      </c>
      <c r="M10" s="17"/>
      <c r="N10" s="17">
        <v>0.51415244737978105</v>
      </c>
      <c r="O10" s="17">
        <v>0.485506135143976</v>
      </c>
      <c r="P10" s="17">
        <v>0.42325738725470102</v>
      </c>
      <c r="Q10" s="17">
        <v>0.40901319869563602</v>
      </c>
      <c r="R10" s="17"/>
      <c r="S10" s="17">
        <v>0.43756800231561599</v>
      </c>
      <c r="T10" s="17">
        <v>0.452688692647086</v>
      </c>
      <c r="U10" s="17">
        <v>0.45870986176498302</v>
      </c>
      <c r="V10" s="17">
        <v>0.45105088799773702</v>
      </c>
      <c r="W10" s="17">
        <v>0.462300029460955</v>
      </c>
      <c r="X10" s="17">
        <v>0.46197435379051199</v>
      </c>
      <c r="Y10" s="17">
        <v>0.492087493438637</v>
      </c>
      <c r="Z10" s="17">
        <v>0.51830853055086601</v>
      </c>
      <c r="AA10" s="17">
        <v>0.45135559528748298</v>
      </c>
      <c r="AB10" s="17">
        <v>0.47451435688911198</v>
      </c>
      <c r="AC10" s="17">
        <v>0.44493417252335699</v>
      </c>
      <c r="AD10" s="17">
        <v>0.495545387773348</v>
      </c>
      <c r="AE10" s="17"/>
      <c r="AF10" s="17">
        <v>0.42595300899732702</v>
      </c>
      <c r="AG10" s="17">
        <v>0.51382958520685895</v>
      </c>
      <c r="AH10" s="17">
        <v>0.39671022970957698</v>
      </c>
      <c r="AI10" s="17"/>
      <c r="AJ10" s="17">
        <v>0.47003316936037998</v>
      </c>
      <c r="AK10" s="17">
        <v>0.49708744104786701</v>
      </c>
      <c r="AL10" s="17">
        <v>0.52902775636403598</v>
      </c>
      <c r="AM10" s="17"/>
      <c r="AN10" s="17">
        <v>0.39378240821966698</v>
      </c>
      <c r="AO10" s="17">
        <v>0.448594076824395</v>
      </c>
      <c r="AP10" s="17">
        <v>0.51493489316470997</v>
      </c>
      <c r="AQ10" s="17">
        <v>0.52390578739867499</v>
      </c>
      <c r="AR10" s="17">
        <v>0.45013693017101303</v>
      </c>
      <c r="AS10" s="17"/>
      <c r="AT10" s="17">
        <v>0.460266045069888</v>
      </c>
      <c r="AU10" s="17">
        <v>0.46334797657079502</v>
      </c>
      <c r="AV10" s="17"/>
      <c r="AW10" s="17">
        <v>0.51929351206424401</v>
      </c>
      <c r="AX10" s="17">
        <v>0.50243182926298102</v>
      </c>
      <c r="AY10" s="17">
        <v>0.38757752822415298</v>
      </c>
    </row>
    <row r="11" spans="2:51">
      <c r="B11" s="18" t="s">
        <v>135</v>
      </c>
      <c r="C11" s="17">
        <v>0.29041117096809399</v>
      </c>
      <c r="D11" s="17">
        <v>0.28070769250237398</v>
      </c>
      <c r="E11" s="17">
        <v>0.299750583620774</v>
      </c>
      <c r="F11" s="17"/>
      <c r="G11" s="17">
        <v>0.26427374781381402</v>
      </c>
      <c r="H11" s="17">
        <v>0.264245774727488</v>
      </c>
      <c r="I11" s="17">
        <v>0.24198784166981299</v>
      </c>
      <c r="J11" s="17">
        <v>0.29313170242876901</v>
      </c>
      <c r="K11" s="17">
        <v>0.33034426173953801</v>
      </c>
      <c r="L11" s="17">
        <v>0.32595656513183702</v>
      </c>
      <c r="M11" s="17"/>
      <c r="N11" s="17">
        <v>0.260696310575525</v>
      </c>
      <c r="O11" s="17">
        <v>0.285542096349851</v>
      </c>
      <c r="P11" s="17">
        <v>0.306673618419465</v>
      </c>
      <c r="Q11" s="17">
        <v>0.31259829802966399</v>
      </c>
      <c r="R11" s="17"/>
      <c r="S11" s="17">
        <v>0.28564045137831401</v>
      </c>
      <c r="T11" s="17">
        <v>0.31147366516406499</v>
      </c>
      <c r="U11" s="17">
        <v>0.31081687274130398</v>
      </c>
      <c r="V11" s="17">
        <v>0.31684059788978203</v>
      </c>
      <c r="W11" s="17">
        <v>0.28332648419588102</v>
      </c>
      <c r="X11" s="17">
        <v>0.30442223041038902</v>
      </c>
      <c r="Y11" s="17">
        <v>0.28843667790840499</v>
      </c>
      <c r="Z11" s="17">
        <v>0.24871340093529701</v>
      </c>
      <c r="AA11" s="17">
        <v>0.27678635097978299</v>
      </c>
      <c r="AB11" s="17">
        <v>0.25588087865334502</v>
      </c>
      <c r="AC11" s="17">
        <v>0.286454975074662</v>
      </c>
      <c r="AD11" s="17">
        <v>0.25764443469853499</v>
      </c>
      <c r="AE11" s="17"/>
      <c r="AF11" s="17">
        <v>0.32419312898618202</v>
      </c>
      <c r="AG11" s="17">
        <v>0.25252205551066698</v>
      </c>
      <c r="AH11" s="17">
        <v>0.31624060938655302</v>
      </c>
      <c r="AI11" s="17"/>
      <c r="AJ11" s="17">
        <v>0.298646527032493</v>
      </c>
      <c r="AK11" s="17">
        <v>0.26061223535108202</v>
      </c>
      <c r="AL11" s="17">
        <v>0.239694769050603</v>
      </c>
      <c r="AM11" s="17"/>
      <c r="AN11" s="17">
        <v>0.34925797009695098</v>
      </c>
      <c r="AO11" s="17">
        <v>0.29935209251510198</v>
      </c>
      <c r="AP11" s="17">
        <v>0.256373156649427</v>
      </c>
      <c r="AQ11" s="17">
        <v>0.22335522246839301</v>
      </c>
      <c r="AR11" s="17">
        <v>0.18890019130104799</v>
      </c>
      <c r="AS11" s="17"/>
      <c r="AT11" s="17">
        <v>0.29532139382074801</v>
      </c>
      <c r="AU11" s="17">
        <v>0.25055736104424797</v>
      </c>
      <c r="AV11" s="17"/>
      <c r="AW11" s="17">
        <v>0.25356570669089901</v>
      </c>
      <c r="AX11" s="17">
        <v>0.282817568785042</v>
      </c>
      <c r="AY11" s="17">
        <v>0.331815221208278</v>
      </c>
    </row>
    <row r="12" spans="2:51">
      <c r="B12" s="18" t="s">
        <v>136</v>
      </c>
      <c r="C12" s="17">
        <v>5.41604207932024E-2</v>
      </c>
      <c r="D12" s="17">
        <v>5.0387568696254201E-2</v>
      </c>
      <c r="E12" s="17">
        <v>5.8115287319676599E-2</v>
      </c>
      <c r="F12" s="17"/>
      <c r="G12" s="17">
        <v>6.7122421912145097E-2</v>
      </c>
      <c r="H12" s="17">
        <v>7.0267921429899904E-2</v>
      </c>
      <c r="I12" s="17">
        <v>6.3412878416685997E-2</v>
      </c>
      <c r="J12" s="17">
        <v>4.5827144044001802E-2</v>
      </c>
      <c r="K12" s="17">
        <v>5.0779489373171498E-2</v>
      </c>
      <c r="L12" s="17">
        <v>3.8372522536157902E-2</v>
      </c>
      <c r="M12" s="17"/>
      <c r="N12" s="17">
        <v>3.74265218257709E-2</v>
      </c>
      <c r="O12" s="17">
        <v>5.2856714669157298E-2</v>
      </c>
      <c r="P12" s="17">
        <v>6.0753021770739199E-2</v>
      </c>
      <c r="Q12" s="17">
        <v>6.7694897906636006E-2</v>
      </c>
      <c r="R12" s="17"/>
      <c r="S12" s="17">
        <v>5.80363736910878E-2</v>
      </c>
      <c r="T12" s="17">
        <v>5.2889240784728002E-2</v>
      </c>
      <c r="U12" s="17">
        <v>4.7961239029919903E-2</v>
      </c>
      <c r="V12" s="17">
        <v>4.7422837055287402E-2</v>
      </c>
      <c r="W12" s="17">
        <v>6.1631337487839603E-2</v>
      </c>
      <c r="X12" s="17">
        <v>6.5894015047599605E-2</v>
      </c>
      <c r="Y12" s="17">
        <v>3.61461006182019E-2</v>
      </c>
      <c r="Z12" s="17">
        <v>3.1305484290436197E-2</v>
      </c>
      <c r="AA12" s="17">
        <v>6.0340216406318897E-2</v>
      </c>
      <c r="AB12" s="17">
        <v>5.3777587240088097E-2</v>
      </c>
      <c r="AC12" s="17">
        <v>6.43704089106093E-2</v>
      </c>
      <c r="AD12" s="17">
        <v>7.1570399612496602E-2</v>
      </c>
      <c r="AE12" s="17"/>
      <c r="AF12" s="17">
        <v>6.1105409140257999E-2</v>
      </c>
      <c r="AG12" s="17">
        <v>4.0739394354413899E-2</v>
      </c>
      <c r="AH12" s="17">
        <v>7.1305570064400095E-2</v>
      </c>
      <c r="AI12" s="17"/>
      <c r="AJ12" s="17">
        <v>5.3454444137139602E-2</v>
      </c>
      <c r="AK12" s="17">
        <v>4.7999272819262799E-2</v>
      </c>
      <c r="AL12" s="17">
        <v>3.0723924528419599E-2</v>
      </c>
      <c r="AM12" s="17"/>
      <c r="AN12" s="17">
        <v>5.3994918669959299E-2</v>
      </c>
      <c r="AO12" s="17">
        <v>6.3836603609021603E-2</v>
      </c>
      <c r="AP12" s="17">
        <v>4.6762740730846498E-2</v>
      </c>
      <c r="AQ12" s="17">
        <v>3.7365616187135998E-2</v>
      </c>
      <c r="AR12" s="17">
        <v>2.7244408591637299E-2</v>
      </c>
      <c r="AS12" s="17"/>
      <c r="AT12" s="17">
        <v>5.3420036944937202E-2</v>
      </c>
      <c r="AU12" s="17">
        <v>5.9438641828894703E-2</v>
      </c>
      <c r="AV12" s="17"/>
      <c r="AW12" s="17">
        <v>3.37074991386987E-2</v>
      </c>
      <c r="AX12" s="17">
        <v>6.17034533535347E-2</v>
      </c>
      <c r="AY12" s="17">
        <v>7.4073874704082401E-2</v>
      </c>
    </row>
    <row r="13" spans="2:51">
      <c r="B13" s="18" t="s">
        <v>137</v>
      </c>
      <c r="C13" s="17">
        <v>2.5049161684804401E-2</v>
      </c>
      <c r="D13" s="17">
        <v>2.8632666960420099E-2</v>
      </c>
      <c r="E13" s="17">
        <v>2.1614512840047902E-2</v>
      </c>
      <c r="F13" s="17"/>
      <c r="G13" s="17">
        <v>2.4307879963175901E-2</v>
      </c>
      <c r="H13" s="17">
        <v>2.9156708926057599E-2</v>
      </c>
      <c r="I13" s="17">
        <v>2.8641420942692401E-2</v>
      </c>
      <c r="J13" s="17">
        <v>2.7540633930934501E-2</v>
      </c>
      <c r="K13" s="17">
        <v>2.9655214664414599E-2</v>
      </c>
      <c r="L13" s="17">
        <v>1.49797003054911E-2</v>
      </c>
      <c r="M13" s="17"/>
      <c r="N13" s="17">
        <v>1.7595558227878401E-2</v>
      </c>
      <c r="O13" s="17">
        <v>1.8493323008079699E-2</v>
      </c>
      <c r="P13" s="17">
        <v>3.3215746968367502E-2</v>
      </c>
      <c r="Q13" s="17">
        <v>3.3440872032780802E-2</v>
      </c>
      <c r="R13" s="17"/>
      <c r="S13" s="17">
        <v>2.8106673566719802E-2</v>
      </c>
      <c r="T13" s="17">
        <v>2.6340999288263001E-2</v>
      </c>
      <c r="U13" s="17">
        <v>1.48710565998785E-2</v>
      </c>
      <c r="V13" s="17">
        <v>1.7320477881790201E-2</v>
      </c>
      <c r="W13" s="17">
        <v>2.5725402225030902E-2</v>
      </c>
      <c r="X13" s="17">
        <v>1.4778249138708901E-2</v>
      </c>
      <c r="Y13" s="17">
        <v>2.38387212173506E-2</v>
      </c>
      <c r="Z13" s="17">
        <v>3.1870225626030702E-2</v>
      </c>
      <c r="AA13" s="17">
        <v>3.4718610720781098E-2</v>
      </c>
      <c r="AB13" s="17">
        <v>2.7405568239874799E-2</v>
      </c>
      <c r="AC13" s="17">
        <v>3.0135716625920399E-2</v>
      </c>
      <c r="AD13" s="17">
        <v>3.2456735957747E-2</v>
      </c>
      <c r="AE13" s="17"/>
      <c r="AF13" s="17">
        <v>3.19918982621194E-2</v>
      </c>
      <c r="AG13" s="17">
        <v>1.69662264014733E-2</v>
      </c>
      <c r="AH13" s="17">
        <v>3.8752988674307799E-2</v>
      </c>
      <c r="AI13" s="17"/>
      <c r="AJ13" s="17">
        <v>1.85831031984947E-2</v>
      </c>
      <c r="AK13" s="17">
        <v>1.9222147897624799E-2</v>
      </c>
      <c r="AL13" s="17">
        <v>1.6681513976131001E-2</v>
      </c>
      <c r="AM13" s="17"/>
      <c r="AN13" s="17">
        <v>3.5839242233781501E-2</v>
      </c>
      <c r="AO13" s="17">
        <v>2.3501527386799399E-2</v>
      </c>
      <c r="AP13" s="17">
        <v>1.8345023415436899E-2</v>
      </c>
      <c r="AQ13" s="17">
        <v>1.74036899459496E-2</v>
      </c>
      <c r="AR13" s="17">
        <v>3.7820676325504697E-2</v>
      </c>
      <c r="AS13" s="17"/>
      <c r="AT13" s="17">
        <v>2.50265339052743E-2</v>
      </c>
      <c r="AU13" s="17">
        <v>2.4293574270732299E-2</v>
      </c>
      <c r="AV13" s="17"/>
      <c r="AW13" s="17">
        <v>1.7421065015062999E-2</v>
      </c>
      <c r="AX13" s="17">
        <v>1.9238075474392002E-2</v>
      </c>
      <c r="AY13" s="17">
        <v>3.4727769798286803E-2</v>
      </c>
    </row>
    <row r="14" spans="2:51">
      <c r="B14" s="18" t="s">
        <v>119</v>
      </c>
      <c r="C14" s="17">
        <v>6.7739305690141693E-2</v>
      </c>
      <c r="D14" s="17">
        <v>4.9507032929217397E-2</v>
      </c>
      <c r="E14" s="17">
        <v>8.46626612991183E-2</v>
      </c>
      <c r="F14" s="17"/>
      <c r="G14" s="17">
        <v>6.10249832103886E-2</v>
      </c>
      <c r="H14" s="17">
        <v>6.0584698186712499E-2</v>
      </c>
      <c r="I14" s="17">
        <v>6.1728591986615303E-2</v>
      </c>
      <c r="J14" s="17">
        <v>7.5446712171139602E-2</v>
      </c>
      <c r="K14" s="17">
        <v>7.5952285594780705E-2</v>
      </c>
      <c r="L14" s="17">
        <v>6.9089793327311799E-2</v>
      </c>
      <c r="M14" s="17"/>
      <c r="N14" s="17">
        <v>4.5177392826995899E-2</v>
      </c>
      <c r="O14" s="17">
        <v>6.6078524252009704E-2</v>
      </c>
      <c r="P14" s="17">
        <v>7.6591516740476595E-2</v>
      </c>
      <c r="Q14" s="17">
        <v>8.7440640038839099E-2</v>
      </c>
      <c r="R14" s="17"/>
      <c r="S14" s="17">
        <v>7.0194064977518802E-2</v>
      </c>
      <c r="T14" s="17">
        <v>7.8379198842445499E-2</v>
      </c>
      <c r="U14" s="17">
        <v>5.4917506432048097E-2</v>
      </c>
      <c r="V14" s="17">
        <v>6.5516623484807301E-2</v>
      </c>
      <c r="W14" s="17">
        <v>7.9495325257810806E-2</v>
      </c>
      <c r="X14" s="17">
        <v>6.6273397780582097E-2</v>
      </c>
      <c r="Y14" s="17">
        <v>5.2874099903150201E-2</v>
      </c>
      <c r="Z14" s="17">
        <v>4.7427106412373597E-2</v>
      </c>
      <c r="AA14" s="17">
        <v>6.9406228285442906E-2</v>
      </c>
      <c r="AB14" s="17">
        <v>6.5519891026948399E-2</v>
      </c>
      <c r="AC14" s="17">
        <v>9.5917571926202899E-2</v>
      </c>
      <c r="AD14" s="17">
        <v>4.9684177272423802E-2</v>
      </c>
      <c r="AE14" s="17"/>
      <c r="AF14" s="17">
        <v>6.5753607729785502E-2</v>
      </c>
      <c r="AG14" s="17">
        <v>5.8981024565120603E-2</v>
      </c>
      <c r="AH14" s="17">
        <v>9.1153297802750097E-2</v>
      </c>
      <c r="AI14" s="17"/>
      <c r="AJ14" s="17">
        <v>5.0590140061357397E-2</v>
      </c>
      <c r="AK14" s="17">
        <v>5.7064803487862803E-2</v>
      </c>
      <c r="AL14" s="17">
        <v>6.7391749695314598E-2</v>
      </c>
      <c r="AM14" s="17"/>
      <c r="AN14" s="17">
        <v>8.5016119763931294E-2</v>
      </c>
      <c r="AO14" s="17">
        <v>7.1569876230041504E-2</v>
      </c>
      <c r="AP14" s="17">
        <v>5.4647098982603601E-2</v>
      </c>
      <c r="AQ14" s="17">
        <v>3.7909682748181801E-2</v>
      </c>
      <c r="AR14" s="17">
        <v>2.2536937898905499E-2</v>
      </c>
      <c r="AS14" s="17"/>
      <c r="AT14" s="17">
        <v>6.59833507795759E-2</v>
      </c>
      <c r="AU14" s="17">
        <v>8.1546589052626794E-2</v>
      </c>
      <c r="AV14" s="17"/>
      <c r="AW14" s="17">
        <v>4.9181976039190202E-2</v>
      </c>
      <c r="AX14" s="17">
        <v>4.2071472764711099E-2</v>
      </c>
      <c r="AY14" s="17">
        <v>9.4295608866153596E-2</v>
      </c>
    </row>
    <row r="15" spans="2:51">
      <c r="B15" s="18" t="s">
        <v>138</v>
      </c>
      <c r="C15" s="21">
        <v>0.56263994086375702</v>
      </c>
      <c r="D15" s="21">
        <v>0.59076503891173404</v>
      </c>
      <c r="E15" s="21">
        <v>0.53585695492038299</v>
      </c>
      <c r="F15" s="21"/>
      <c r="G15" s="21">
        <v>0.58327096710047699</v>
      </c>
      <c r="H15" s="21">
        <v>0.57574489672984197</v>
      </c>
      <c r="I15" s="21">
        <v>0.60422926698419299</v>
      </c>
      <c r="J15" s="21">
        <v>0.55805380742515498</v>
      </c>
      <c r="K15" s="21">
        <v>0.51326874862809602</v>
      </c>
      <c r="L15" s="21">
        <v>0.55160141869920198</v>
      </c>
      <c r="M15" s="21"/>
      <c r="N15" s="21">
        <v>0.63910421654382998</v>
      </c>
      <c r="O15" s="21">
        <v>0.57702934172090303</v>
      </c>
      <c r="P15" s="21">
        <v>0.52276609610095104</v>
      </c>
      <c r="Q15" s="21">
        <v>0.49882529199207998</v>
      </c>
      <c r="R15" s="21"/>
      <c r="S15" s="21">
        <v>0.55802243638635896</v>
      </c>
      <c r="T15" s="21">
        <v>0.53091689592049895</v>
      </c>
      <c r="U15" s="21">
        <v>0.57143332519684997</v>
      </c>
      <c r="V15" s="21">
        <v>0.55289946368833298</v>
      </c>
      <c r="W15" s="21">
        <v>0.54982145083343803</v>
      </c>
      <c r="X15" s="21">
        <v>0.54863210762272097</v>
      </c>
      <c r="Y15" s="21">
        <v>0.59870440035289196</v>
      </c>
      <c r="Z15" s="21">
        <v>0.64068378273586202</v>
      </c>
      <c r="AA15" s="21">
        <v>0.55874859360767404</v>
      </c>
      <c r="AB15" s="21">
        <v>0.59741607483974302</v>
      </c>
      <c r="AC15" s="21">
        <v>0.52312132746260498</v>
      </c>
      <c r="AD15" s="21">
        <v>0.58864425245879803</v>
      </c>
      <c r="AE15" s="21"/>
      <c r="AF15" s="21">
        <v>0.51695595588165499</v>
      </c>
      <c r="AG15" s="21">
        <v>0.63079129916832499</v>
      </c>
      <c r="AH15" s="21">
        <v>0.48254753407198903</v>
      </c>
      <c r="AI15" s="21"/>
      <c r="AJ15" s="21">
        <v>0.57872578557051602</v>
      </c>
      <c r="AK15" s="21">
        <v>0.61510154044416698</v>
      </c>
      <c r="AL15" s="21">
        <v>0.645508042749532</v>
      </c>
      <c r="AM15" s="21"/>
      <c r="AN15" s="21">
        <v>0.47589174923537703</v>
      </c>
      <c r="AO15" s="21">
        <v>0.54173990025903596</v>
      </c>
      <c r="AP15" s="21">
        <v>0.623871980221686</v>
      </c>
      <c r="AQ15" s="21">
        <v>0.68396578865033897</v>
      </c>
      <c r="AR15" s="21">
        <v>0.72349778588290503</v>
      </c>
      <c r="AS15" s="21"/>
      <c r="AT15" s="21">
        <v>0.56024868454946397</v>
      </c>
      <c r="AU15" s="21">
        <v>0.58416383380349801</v>
      </c>
      <c r="AV15" s="21"/>
      <c r="AW15" s="21">
        <v>0.646123753116149</v>
      </c>
      <c r="AX15" s="21">
        <v>0.59416942962232</v>
      </c>
      <c r="AY15" s="21">
        <v>0.46508752542319898</v>
      </c>
    </row>
    <row r="16" spans="2:51">
      <c r="B16" s="18" t="s">
        <v>139</v>
      </c>
      <c r="C16" s="21">
        <v>7.9209582478006801E-2</v>
      </c>
      <c r="D16" s="21">
        <v>7.9020235656674306E-2</v>
      </c>
      <c r="E16" s="21">
        <v>7.9729800159724501E-2</v>
      </c>
      <c r="F16" s="21"/>
      <c r="G16" s="21">
        <v>9.1430301875321002E-2</v>
      </c>
      <c r="H16" s="21">
        <v>9.94246303559575E-2</v>
      </c>
      <c r="I16" s="21">
        <v>9.2054299359378394E-2</v>
      </c>
      <c r="J16" s="21">
        <v>7.3367777974936293E-2</v>
      </c>
      <c r="K16" s="21">
        <v>8.0434704037586097E-2</v>
      </c>
      <c r="L16" s="21">
        <v>5.3352222841648998E-2</v>
      </c>
      <c r="M16" s="21"/>
      <c r="N16" s="21">
        <v>5.5022080053649301E-2</v>
      </c>
      <c r="O16" s="21">
        <v>7.1350037677236994E-2</v>
      </c>
      <c r="P16" s="21">
        <v>9.3968768739106798E-2</v>
      </c>
      <c r="Q16" s="21">
        <v>0.101135769939417</v>
      </c>
      <c r="R16" s="21"/>
      <c r="S16" s="21">
        <v>8.6143047257807595E-2</v>
      </c>
      <c r="T16" s="21">
        <v>7.9230240072990996E-2</v>
      </c>
      <c r="U16" s="21">
        <v>6.2832295629798404E-2</v>
      </c>
      <c r="V16" s="21">
        <v>6.4743314937077606E-2</v>
      </c>
      <c r="W16" s="21">
        <v>8.7356739712870501E-2</v>
      </c>
      <c r="X16" s="21">
        <v>8.0672264186308407E-2</v>
      </c>
      <c r="Y16" s="21">
        <v>5.99848218355526E-2</v>
      </c>
      <c r="Z16" s="21">
        <v>6.3175709916466899E-2</v>
      </c>
      <c r="AA16" s="21">
        <v>9.5058827127099996E-2</v>
      </c>
      <c r="AB16" s="21">
        <v>8.1183155479962896E-2</v>
      </c>
      <c r="AC16" s="21">
        <v>9.4506125536529706E-2</v>
      </c>
      <c r="AD16" s="21">
        <v>0.104027135570244</v>
      </c>
      <c r="AE16" s="21"/>
      <c r="AF16" s="21">
        <v>9.3097307402377399E-2</v>
      </c>
      <c r="AG16" s="21">
        <v>5.7705620755887199E-2</v>
      </c>
      <c r="AH16" s="21">
        <v>0.110058558738708</v>
      </c>
      <c r="AI16" s="21"/>
      <c r="AJ16" s="21">
        <v>7.2037547335634305E-2</v>
      </c>
      <c r="AK16" s="21">
        <v>6.7221420716887595E-2</v>
      </c>
      <c r="AL16" s="21">
        <v>4.7405438504550597E-2</v>
      </c>
      <c r="AM16" s="21"/>
      <c r="AN16" s="21">
        <v>8.9834160903740801E-2</v>
      </c>
      <c r="AO16" s="21">
        <v>8.7338130995820995E-2</v>
      </c>
      <c r="AP16" s="21">
        <v>6.5107764146283498E-2</v>
      </c>
      <c r="AQ16" s="21">
        <v>5.4769306133085602E-2</v>
      </c>
      <c r="AR16" s="21">
        <v>6.5065084917141996E-2</v>
      </c>
      <c r="AS16" s="21"/>
      <c r="AT16" s="21">
        <v>7.8446570850211506E-2</v>
      </c>
      <c r="AU16" s="21">
        <v>8.3732216099626999E-2</v>
      </c>
      <c r="AV16" s="21"/>
      <c r="AW16" s="21">
        <v>5.1128564153761602E-2</v>
      </c>
      <c r="AX16" s="21">
        <v>8.0941528827926795E-2</v>
      </c>
      <c r="AY16" s="21">
        <v>0.108801644502369</v>
      </c>
    </row>
    <row r="17" spans="2:51">
      <c r="B17" s="18" t="s">
        <v>140</v>
      </c>
      <c r="C17" s="22">
        <v>0.48343035838575099</v>
      </c>
      <c r="D17" s="22">
        <v>0.51174480325506</v>
      </c>
      <c r="E17" s="22">
        <v>0.45612715476065901</v>
      </c>
      <c r="F17" s="22"/>
      <c r="G17" s="22">
        <v>0.49184066522515602</v>
      </c>
      <c r="H17" s="22">
        <v>0.47632026637388403</v>
      </c>
      <c r="I17" s="22">
        <v>0.51217496762481496</v>
      </c>
      <c r="J17" s="22">
        <v>0.48468602945021799</v>
      </c>
      <c r="K17" s="22">
        <v>0.432834044590509</v>
      </c>
      <c r="L17" s="22">
        <v>0.49824919585755301</v>
      </c>
      <c r="M17" s="22"/>
      <c r="N17" s="22">
        <v>0.58408213649018104</v>
      </c>
      <c r="O17" s="22">
        <v>0.50567930404366601</v>
      </c>
      <c r="P17" s="22">
        <v>0.428797327361845</v>
      </c>
      <c r="Q17" s="22">
        <v>0.397689522052663</v>
      </c>
      <c r="R17" s="22"/>
      <c r="S17" s="22">
        <v>0.47187938912855198</v>
      </c>
      <c r="T17" s="22">
        <v>0.451686655847508</v>
      </c>
      <c r="U17" s="22">
        <v>0.508601029567052</v>
      </c>
      <c r="V17" s="22">
        <v>0.48815614875125501</v>
      </c>
      <c r="W17" s="22">
        <v>0.46246471112056797</v>
      </c>
      <c r="X17" s="22">
        <v>0.467959843436412</v>
      </c>
      <c r="Y17" s="22">
        <v>0.53871957851733998</v>
      </c>
      <c r="Z17" s="22">
        <v>0.57750807281939498</v>
      </c>
      <c r="AA17" s="22">
        <v>0.46368976648057397</v>
      </c>
      <c r="AB17" s="22">
        <v>0.51623291935978</v>
      </c>
      <c r="AC17" s="22">
        <v>0.428615201926075</v>
      </c>
      <c r="AD17" s="22">
        <v>0.48461711688855502</v>
      </c>
      <c r="AE17" s="22"/>
      <c r="AF17" s="22">
        <v>0.42385864847927801</v>
      </c>
      <c r="AG17" s="22">
        <v>0.57308567841243796</v>
      </c>
      <c r="AH17" s="22">
        <v>0.37248897533328101</v>
      </c>
      <c r="AI17" s="22"/>
      <c r="AJ17" s="22">
        <v>0.50668823823488096</v>
      </c>
      <c r="AK17" s="22">
        <v>0.54788011972727901</v>
      </c>
      <c r="AL17" s="22">
        <v>0.59810260424498096</v>
      </c>
      <c r="AM17" s="22"/>
      <c r="AN17" s="22">
        <v>0.386057588331636</v>
      </c>
      <c r="AO17" s="22">
        <v>0.45440176926321502</v>
      </c>
      <c r="AP17" s="22">
        <v>0.55876421607540205</v>
      </c>
      <c r="AQ17" s="22">
        <v>0.62919648251725402</v>
      </c>
      <c r="AR17" s="22">
        <v>0.65843270096576301</v>
      </c>
      <c r="AS17" s="22"/>
      <c r="AT17" s="22">
        <v>0.48180211369925302</v>
      </c>
      <c r="AU17" s="22">
        <v>0.50043161770387101</v>
      </c>
      <c r="AV17" s="22"/>
      <c r="AW17" s="22">
        <v>0.59499518896238801</v>
      </c>
      <c r="AX17" s="22">
        <v>0.51322790079439295</v>
      </c>
      <c r="AY17" s="22">
        <v>0.35628588092082902</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B2:AY23"/>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637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30">
      <c r="B9" s="18" t="s">
        <v>638</v>
      </c>
      <c r="C9" s="17">
        <v>0.47061467326344503</v>
      </c>
      <c r="D9" s="17">
        <v>0.46556489388188799</v>
      </c>
      <c r="E9" s="17">
        <v>0.47561818320856197</v>
      </c>
      <c r="F9" s="17"/>
      <c r="G9" s="17">
        <v>0.419149003212621</v>
      </c>
      <c r="H9" s="17">
        <v>0.409766412738925</v>
      </c>
      <c r="I9" s="17">
        <v>0.42889633706963398</v>
      </c>
      <c r="J9" s="17">
        <v>0.46283706611548903</v>
      </c>
      <c r="K9" s="17">
        <v>0.48644728952781902</v>
      </c>
      <c r="L9" s="17">
        <v>0.56205110340365305</v>
      </c>
      <c r="M9" s="17"/>
      <c r="N9" s="17">
        <v>0.52884306175511997</v>
      </c>
      <c r="O9" s="17">
        <v>0.481642588524682</v>
      </c>
      <c r="P9" s="17">
        <v>0.42788144172764803</v>
      </c>
      <c r="Q9" s="17">
        <v>0.42665893282999001</v>
      </c>
      <c r="R9" s="17"/>
      <c r="S9" s="17">
        <v>0.42024591617503398</v>
      </c>
      <c r="T9" s="17">
        <v>0.46227701553374401</v>
      </c>
      <c r="U9" s="17">
        <v>0.50778747883549402</v>
      </c>
      <c r="V9" s="17">
        <v>0.46978693768965901</v>
      </c>
      <c r="W9" s="17">
        <v>0.47360954472230898</v>
      </c>
      <c r="X9" s="17">
        <v>0.45029173219339302</v>
      </c>
      <c r="Y9" s="17">
        <v>0.47747153198040498</v>
      </c>
      <c r="Z9" s="17">
        <v>0.53544025425466801</v>
      </c>
      <c r="AA9" s="17">
        <v>0.48413562143966599</v>
      </c>
      <c r="AB9" s="17">
        <v>0.48682076262760199</v>
      </c>
      <c r="AC9" s="17">
        <v>0.46128258500681302</v>
      </c>
      <c r="AD9" s="17">
        <v>0.49738008238982401</v>
      </c>
      <c r="AE9" s="17"/>
      <c r="AF9" s="17">
        <v>0.46699527943014002</v>
      </c>
      <c r="AG9" s="17">
        <v>0.51090685546975101</v>
      </c>
      <c r="AH9" s="17">
        <v>0.386953180326843</v>
      </c>
      <c r="AI9" s="17"/>
      <c r="AJ9" s="17">
        <v>0.48133719965110899</v>
      </c>
      <c r="AK9" s="17">
        <v>0.48558915056996699</v>
      </c>
      <c r="AL9" s="17">
        <v>0.53190190624453804</v>
      </c>
      <c r="AM9" s="17"/>
      <c r="AN9" s="17">
        <v>0.42237453467719699</v>
      </c>
      <c r="AO9" s="17">
        <v>0.43781944812498402</v>
      </c>
      <c r="AP9" s="17">
        <v>0.49900045754330702</v>
      </c>
      <c r="AQ9" s="17">
        <v>0.52112575056244104</v>
      </c>
      <c r="AR9" s="17">
        <v>0.53252449705161797</v>
      </c>
      <c r="AS9" s="17"/>
      <c r="AT9" s="17">
        <v>0.47886773279564798</v>
      </c>
      <c r="AU9" s="17">
        <v>0.39111974037313602</v>
      </c>
      <c r="AV9" s="17"/>
      <c r="AW9" s="17">
        <v>0.56127451209164902</v>
      </c>
      <c r="AX9" s="17">
        <v>0.45778908669790902</v>
      </c>
      <c r="AY9" s="17">
        <v>0.376965123031479</v>
      </c>
    </row>
    <row r="10" spans="2:51" ht="30">
      <c r="B10" s="18" t="s">
        <v>639</v>
      </c>
      <c r="C10" s="17">
        <v>0.31944396736034603</v>
      </c>
      <c r="D10" s="17">
        <v>0.30140855516617798</v>
      </c>
      <c r="E10" s="17">
        <v>0.33456468643318299</v>
      </c>
      <c r="F10" s="17"/>
      <c r="G10" s="17">
        <v>0.34377919925063599</v>
      </c>
      <c r="H10" s="17">
        <v>0.36247772949891699</v>
      </c>
      <c r="I10" s="17">
        <v>0.319578599558904</v>
      </c>
      <c r="J10" s="17">
        <v>0.31861471052701801</v>
      </c>
      <c r="K10" s="17">
        <v>0.30102094004956798</v>
      </c>
      <c r="L10" s="17">
        <v>0.29012551480288101</v>
      </c>
      <c r="M10" s="17"/>
      <c r="N10" s="17">
        <v>0.38587602758573297</v>
      </c>
      <c r="O10" s="17">
        <v>0.33240385523780203</v>
      </c>
      <c r="P10" s="17">
        <v>0.28370568839031701</v>
      </c>
      <c r="Q10" s="17">
        <v>0.26238494414119201</v>
      </c>
      <c r="R10" s="17"/>
      <c r="S10" s="17">
        <v>0.29931573809141199</v>
      </c>
      <c r="T10" s="17">
        <v>0.334379011711333</v>
      </c>
      <c r="U10" s="17">
        <v>0.31634725253601298</v>
      </c>
      <c r="V10" s="17">
        <v>0.28652247974740103</v>
      </c>
      <c r="W10" s="17">
        <v>0.33761871213727701</v>
      </c>
      <c r="X10" s="17">
        <v>0.32514630652299498</v>
      </c>
      <c r="Y10" s="17">
        <v>0.33002864224700001</v>
      </c>
      <c r="Z10" s="17">
        <v>0.32535963305404503</v>
      </c>
      <c r="AA10" s="17">
        <v>0.33240118548278302</v>
      </c>
      <c r="AB10" s="17">
        <v>0.32893316464342398</v>
      </c>
      <c r="AC10" s="17">
        <v>0.28001818619077001</v>
      </c>
      <c r="AD10" s="17">
        <v>0.34196563484504799</v>
      </c>
      <c r="AE10" s="17"/>
      <c r="AF10" s="17">
        <v>0.28423195049882599</v>
      </c>
      <c r="AG10" s="17">
        <v>0.36236911962648999</v>
      </c>
      <c r="AH10" s="17">
        <v>0.28145709989769302</v>
      </c>
      <c r="AI10" s="17"/>
      <c r="AJ10" s="17">
        <v>0.29243981636693001</v>
      </c>
      <c r="AK10" s="17">
        <v>0.35875923689244599</v>
      </c>
      <c r="AL10" s="17">
        <v>0.36112381674495903</v>
      </c>
      <c r="AM10" s="17"/>
      <c r="AN10" s="17">
        <v>0.23443607588145601</v>
      </c>
      <c r="AO10" s="17">
        <v>0.29486527594669998</v>
      </c>
      <c r="AP10" s="17">
        <v>0.37406949938484602</v>
      </c>
      <c r="AQ10" s="17">
        <v>0.465481941318861</v>
      </c>
      <c r="AR10" s="17">
        <v>0.46482615980943798</v>
      </c>
      <c r="AS10" s="17"/>
      <c r="AT10" s="17">
        <v>0.317628155574253</v>
      </c>
      <c r="AU10" s="17">
        <v>0.34420638733777198</v>
      </c>
      <c r="AV10" s="17"/>
      <c r="AW10" s="17">
        <v>0.38518282539012899</v>
      </c>
      <c r="AX10" s="17">
        <v>0.32863963061961499</v>
      </c>
      <c r="AY10" s="17">
        <v>0.24670821356721201</v>
      </c>
    </row>
    <row r="11" spans="2:51" ht="45">
      <c r="B11" s="18" t="s">
        <v>640</v>
      </c>
      <c r="C11" s="17">
        <v>0.31769657625013997</v>
      </c>
      <c r="D11" s="17">
        <v>0.33703879602350001</v>
      </c>
      <c r="E11" s="17">
        <v>0.29835470795165803</v>
      </c>
      <c r="F11" s="17"/>
      <c r="G11" s="17">
        <v>0.32232097846989499</v>
      </c>
      <c r="H11" s="17">
        <v>0.30469423813624302</v>
      </c>
      <c r="I11" s="17">
        <v>0.30580886507009902</v>
      </c>
      <c r="J11" s="17">
        <v>0.320465993248158</v>
      </c>
      <c r="K11" s="17">
        <v>0.31473430194061203</v>
      </c>
      <c r="L11" s="17">
        <v>0.33340208007192002</v>
      </c>
      <c r="M11" s="17"/>
      <c r="N11" s="17">
        <v>0.38369748306331503</v>
      </c>
      <c r="O11" s="17">
        <v>0.32034233523197397</v>
      </c>
      <c r="P11" s="17">
        <v>0.28981854153084702</v>
      </c>
      <c r="Q11" s="17">
        <v>0.26543912861643998</v>
      </c>
      <c r="R11" s="17"/>
      <c r="S11" s="17">
        <v>0.31789165771612099</v>
      </c>
      <c r="T11" s="17">
        <v>0.29168889022137301</v>
      </c>
      <c r="U11" s="17">
        <v>0.33146917718169</v>
      </c>
      <c r="V11" s="17">
        <v>0.28978348629571099</v>
      </c>
      <c r="W11" s="17">
        <v>0.32483259033969403</v>
      </c>
      <c r="X11" s="17">
        <v>0.29893865770005001</v>
      </c>
      <c r="Y11" s="17">
        <v>0.30604562188332701</v>
      </c>
      <c r="Z11" s="17">
        <v>0.35472428299950898</v>
      </c>
      <c r="AA11" s="17">
        <v>0.32508871953024798</v>
      </c>
      <c r="AB11" s="17">
        <v>0.35291554062171299</v>
      </c>
      <c r="AC11" s="17">
        <v>0.35854155844541902</v>
      </c>
      <c r="AD11" s="17">
        <v>0.32086305035127</v>
      </c>
      <c r="AE11" s="17"/>
      <c r="AF11" s="17">
        <v>0.29903443491912901</v>
      </c>
      <c r="AG11" s="17">
        <v>0.35537377376426899</v>
      </c>
      <c r="AH11" s="17">
        <v>0.25039668492714101</v>
      </c>
      <c r="AI11" s="17"/>
      <c r="AJ11" s="17">
        <v>0.31741312312726899</v>
      </c>
      <c r="AK11" s="17">
        <v>0.33583835138429602</v>
      </c>
      <c r="AL11" s="17">
        <v>0.382934313603569</v>
      </c>
      <c r="AM11" s="17"/>
      <c r="AN11" s="17">
        <v>0.24535512353213099</v>
      </c>
      <c r="AO11" s="17">
        <v>0.29516257582880001</v>
      </c>
      <c r="AP11" s="17">
        <v>0.352123177280945</v>
      </c>
      <c r="AQ11" s="17">
        <v>0.41956773522563101</v>
      </c>
      <c r="AR11" s="17">
        <v>0.52940568740369598</v>
      </c>
      <c r="AS11" s="17"/>
      <c r="AT11" s="17">
        <v>0.31560642349011597</v>
      </c>
      <c r="AU11" s="17">
        <v>0.34144252892408899</v>
      </c>
      <c r="AV11" s="17"/>
      <c r="AW11" s="17">
        <v>0.38209332429373299</v>
      </c>
      <c r="AX11" s="17">
        <v>0.33018718250995399</v>
      </c>
      <c r="AY11" s="17">
        <v>0.245536492635822</v>
      </c>
    </row>
    <row r="12" spans="2:51" ht="45">
      <c r="B12" s="18" t="s">
        <v>641</v>
      </c>
      <c r="C12" s="17">
        <v>0.28770834478579799</v>
      </c>
      <c r="D12" s="17">
        <v>0.30718490870744197</v>
      </c>
      <c r="E12" s="17">
        <v>0.26757756360790402</v>
      </c>
      <c r="F12" s="17"/>
      <c r="G12" s="17">
        <v>0.34057003445078898</v>
      </c>
      <c r="H12" s="17">
        <v>0.31252263432882199</v>
      </c>
      <c r="I12" s="17">
        <v>0.28924494811631901</v>
      </c>
      <c r="J12" s="17">
        <v>0.28308336872747197</v>
      </c>
      <c r="K12" s="17">
        <v>0.26113637748951701</v>
      </c>
      <c r="L12" s="17">
        <v>0.266051399050733</v>
      </c>
      <c r="M12" s="17"/>
      <c r="N12" s="17">
        <v>0.36288041788261</v>
      </c>
      <c r="O12" s="17">
        <v>0.29147780649617799</v>
      </c>
      <c r="P12" s="17">
        <v>0.25491632101434503</v>
      </c>
      <c r="Q12" s="17">
        <v>0.22811829633119499</v>
      </c>
      <c r="R12" s="17"/>
      <c r="S12" s="17">
        <v>0.30889778710950899</v>
      </c>
      <c r="T12" s="17">
        <v>0.26626254915835501</v>
      </c>
      <c r="U12" s="17">
        <v>0.27754355709822098</v>
      </c>
      <c r="V12" s="17">
        <v>0.249404609664995</v>
      </c>
      <c r="W12" s="17">
        <v>0.28303321623757799</v>
      </c>
      <c r="X12" s="17">
        <v>0.28336020944933199</v>
      </c>
      <c r="Y12" s="17">
        <v>0.27489054735955698</v>
      </c>
      <c r="Z12" s="17">
        <v>0.32817957785393398</v>
      </c>
      <c r="AA12" s="17">
        <v>0.31567412320614802</v>
      </c>
      <c r="AB12" s="17">
        <v>0.292385074535427</v>
      </c>
      <c r="AC12" s="17">
        <v>0.27859391341824002</v>
      </c>
      <c r="AD12" s="17">
        <v>0.35094280922078602</v>
      </c>
      <c r="AE12" s="17"/>
      <c r="AF12" s="17">
        <v>0.241194136839263</v>
      </c>
      <c r="AG12" s="17">
        <v>0.33115487332193</v>
      </c>
      <c r="AH12" s="17">
        <v>0.250818614749519</v>
      </c>
      <c r="AI12" s="17"/>
      <c r="AJ12" s="17">
        <v>0.25085046058680099</v>
      </c>
      <c r="AK12" s="17">
        <v>0.31512318768676401</v>
      </c>
      <c r="AL12" s="17">
        <v>0.37797920898874898</v>
      </c>
      <c r="AM12" s="17"/>
      <c r="AN12" s="17">
        <v>0.19665629315826699</v>
      </c>
      <c r="AO12" s="17">
        <v>0.26739981601212498</v>
      </c>
      <c r="AP12" s="17">
        <v>0.354153607220207</v>
      </c>
      <c r="AQ12" s="17">
        <v>0.437069887394893</v>
      </c>
      <c r="AR12" s="17">
        <v>0.48772058916242</v>
      </c>
      <c r="AS12" s="17"/>
      <c r="AT12" s="17">
        <v>0.27940111135660001</v>
      </c>
      <c r="AU12" s="17">
        <v>0.36931465754078402</v>
      </c>
      <c r="AV12" s="17"/>
      <c r="AW12" s="17">
        <v>0.35835521490536298</v>
      </c>
      <c r="AX12" s="17">
        <v>0.305940704895653</v>
      </c>
      <c r="AY12" s="17">
        <v>0.20736206817054301</v>
      </c>
    </row>
    <row r="13" spans="2:51" ht="30">
      <c r="B13" s="18" t="s">
        <v>642</v>
      </c>
      <c r="C13" s="17">
        <v>0.27862670825262098</v>
      </c>
      <c r="D13" s="17">
        <v>0.28118676955856597</v>
      </c>
      <c r="E13" s="17">
        <v>0.27533235796178901</v>
      </c>
      <c r="F13" s="17"/>
      <c r="G13" s="17">
        <v>0.31448936909099801</v>
      </c>
      <c r="H13" s="17">
        <v>0.30037917419589899</v>
      </c>
      <c r="I13" s="17">
        <v>0.29531301792075099</v>
      </c>
      <c r="J13" s="17">
        <v>0.25665412591666997</v>
      </c>
      <c r="K13" s="17">
        <v>0.25812002987642702</v>
      </c>
      <c r="L13" s="17">
        <v>0.26457858743229301</v>
      </c>
      <c r="M13" s="17"/>
      <c r="N13" s="17">
        <v>0.34663833517661202</v>
      </c>
      <c r="O13" s="17">
        <v>0.27959904936977098</v>
      </c>
      <c r="P13" s="17">
        <v>0.24226514939855201</v>
      </c>
      <c r="Q13" s="17">
        <v>0.23346601178420401</v>
      </c>
      <c r="R13" s="17"/>
      <c r="S13" s="17">
        <v>0.276014207150173</v>
      </c>
      <c r="T13" s="17">
        <v>0.241178380445663</v>
      </c>
      <c r="U13" s="17">
        <v>0.28178707789354202</v>
      </c>
      <c r="V13" s="17">
        <v>0.24823294897317799</v>
      </c>
      <c r="W13" s="17">
        <v>0.30841792923512401</v>
      </c>
      <c r="X13" s="17">
        <v>0.27199113529721303</v>
      </c>
      <c r="Y13" s="17">
        <v>0.25322895913785698</v>
      </c>
      <c r="Z13" s="17">
        <v>0.32369770476418203</v>
      </c>
      <c r="AA13" s="17">
        <v>0.27714367588685501</v>
      </c>
      <c r="AB13" s="17">
        <v>0.35605160948432801</v>
      </c>
      <c r="AC13" s="17">
        <v>0.274806539468963</v>
      </c>
      <c r="AD13" s="17">
        <v>0.308887734089974</v>
      </c>
      <c r="AE13" s="17"/>
      <c r="AF13" s="17">
        <v>0.24369932360215299</v>
      </c>
      <c r="AG13" s="17">
        <v>0.323779461730759</v>
      </c>
      <c r="AH13" s="17">
        <v>0.23042732123964599</v>
      </c>
      <c r="AI13" s="17"/>
      <c r="AJ13" s="17">
        <v>0.25937356335455802</v>
      </c>
      <c r="AK13" s="17">
        <v>0.30687212477009701</v>
      </c>
      <c r="AL13" s="17">
        <v>0.33099690287729999</v>
      </c>
      <c r="AM13" s="17"/>
      <c r="AN13" s="17">
        <v>0.20318501744333201</v>
      </c>
      <c r="AO13" s="17">
        <v>0.25672379445584598</v>
      </c>
      <c r="AP13" s="17">
        <v>0.32259703284084501</v>
      </c>
      <c r="AQ13" s="17">
        <v>0.41075903799307001</v>
      </c>
      <c r="AR13" s="17">
        <v>0.53919130389596204</v>
      </c>
      <c r="AS13" s="17"/>
      <c r="AT13" s="17">
        <v>0.27375404107937801</v>
      </c>
      <c r="AU13" s="17">
        <v>0.32630724835191799</v>
      </c>
      <c r="AV13" s="17"/>
      <c r="AW13" s="17">
        <v>0.31704101523657802</v>
      </c>
      <c r="AX13" s="17">
        <v>0.31989867296397601</v>
      </c>
      <c r="AY13" s="17">
        <v>0.22675110621997799</v>
      </c>
    </row>
    <row r="14" spans="2:51" ht="30">
      <c r="B14" s="18" t="s">
        <v>643</v>
      </c>
      <c r="C14" s="17">
        <v>0.27166442778776501</v>
      </c>
      <c r="D14" s="17">
        <v>0.27349427427457201</v>
      </c>
      <c r="E14" s="17">
        <v>0.26809164409900099</v>
      </c>
      <c r="F14" s="17"/>
      <c r="G14" s="17">
        <v>0.30946857434392</v>
      </c>
      <c r="H14" s="17">
        <v>0.2807476158046</v>
      </c>
      <c r="I14" s="17">
        <v>0.292719479225168</v>
      </c>
      <c r="J14" s="17">
        <v>0.25221195062176499</v>
      </c>
      <c r="K14" s="17">
        <v>0.25819879345493002</v>
      </c>
      <c r="L14" s="17">
        <v>0.25634010067995699</v>
      </c>
      <c r="M14" s="17"/>
      <c r="N14" s="17">
        <v>0.334523788167915</v>
      </c>
      <c r="O14" s="17">
        <v>0.27682233110267901</v>
      </c>
      <c r="P14" s="17">
        <v>0.244190984556555</v>
      </c>
      <c r="Q14" s="17">
        <v>0.22207433101087601</v>
      </c>
      <c r="R14" s="17"/>
      <c r="S14" s="17">
        <v>0.29714013675921802</v>
      </c>
      <c r="T14" s="17">
        <v>0.244425162305245</v>
      </c>
      <c r="U14" s="17">
        <v>0.275101994151846</v>
      </c>
      <c r="V14" s="17">
        <v>0.24064391565061899</v>
      </c>
      <c r="W14" s="17">
        <v>0.31590564481063199</v>
      </c>
      <c r="X14" s="17">
        <v>0.25445350005599898</v>
      </c>
      <c r="Y14" s="17">
        <v>0.26663977941040201</v>
      </c>
      <c r="Z14" s="17">
        <v>0.279862912155664</v>
      </c>
      <c r="AA14" s="17">
        <v>0.28308192857714098</v>
      </c>
      <c r="AB14" s="17">
        <v>0.30913232904089599</v>
      </c>
      <c r="AC14" s="17">
        <v>0.241021490463911</v>
      </c>
      <c r="AD14" s="17">
        <v>0.22081514406875499</v>
      </c>
      <c r="AE14" s="17"/>
      <c r="AF14" s="17">
        <v>0.230214833021924</v>
      </c>
      <c r="AG14" s="17">
        <v>0.31878563942133298</v>
      </c>
      <c r="AH14" s="17">
        <v>0.23121849148248499</v>
      </c>
      <c r="AI14" s="17"/>
      <c r="AJ14" s="17">
        <v>0.23974489170441901</v>
      </c>
      <c r="AK14" s="17">
        <v>0.302197397039841</v>
      </c>
      <c r="AL14" s="17">
        <v>0.34360716037775901</v>
      </c>
      <c r="AM14" s="17"/>
      <c r="AN14" s="17">
        <v>0.191534775272552</v>
      </c>
      <c r="AO14" s="17">
        <v>0.26091388326318599</v>
      </c>
      <c r="AP14" s="17">
        <v>0.30975831561925699</v>
      </c>
      <c r="AQ14" s="17">
        <v>0.39718995678712998</v>
      </c>
      <c r="AR14" s="17">
        <v>0.38563383861762202</v>
      </c>
      <c r="AS14" s="17"/>
      <c r="AT14" s="17">
        <v>0.27326732523997099</v>
      </c>
      <c r="AU14" s="17">
        <v>0.25010089390115497</v>
      </c>
      <c r="AV14" s="17"/>
      <c r="AW14" s="17">
        <v>0.33257599699312101</v>
      </c>
      <c r="AX14" s="17">
        <v>0.27321571093778502</v>
      </c>
      <c r="AY14" s="17">
        <v>0.20608931232420799</v>
      </c>
    </row>
    <row r="15" spans="2:51" ht="45">
      <c r="B15" s="18" t="s">
        <v>644</v>
      </c>
      <c r="C15" s="17">
        <v>0.25758501646355703</v>
      </c>
      <c r="D15" s="17">
        <v>0.28470085834323799</v>
      </c>
      <c r="E15" s="17">
        <v>0.232311608585137</v>
      </c>
      <c r="F15" s="17"/>
      <c r="G15" s="17">
        <v>0.231401376830488</v>
      </c>
      <c r="H15" s="17">
        <v>0.26198977411495</v>
      </c>
      <c r="I15" s="17">
        <v>0.238953320882662</v>
      </c>
      <c r="J15" s="17">
        <v>0.24404072474719199</v>
      </c>
      <c r="K15" s="17">
        <v>0.26548056586831797</v>
      </c>
      <c r="L15" s="17">
        <v>0.28349243246635802</v>
      </c>
      <c r="M15" s="17"/>
      <c r="N15" s="17">
        <v>0.31895652967211602</v>
      </c>
      <c r="O15" s="17">
        <v>0.25333758998670097</v>
      </c>
      <c r="P15" s="17">
        <v>0.22762790825784199</v>
      </c>
      <c r="Q15" s="17">
        <v>0.21845228605417599</v>
      </c>
      <c r="R15" s="17"/>
      <c r="S15" s="17">
        <v>0.278298986263735</v>
      </c>
      <c r="T15" s="17">
        <v>0.23486803381194599</v>
      </c>
      <c r="U15" s="17">
        <v>0.276620514167573</v>
      </c>
      <c r="V15" s="17">
        <v>0.235909341878178</v>
      </c>
      <c r="W15" s="17">
        <v>0.26871637644693602</v>
      </c>
      <c r="X15" s="17">
        <v>0.252343230973195</v>
      </c>
      <c r="Y15" s="17">
        <v>0.26610867821770801</v>
      </c>
      <c r="Z15" s="17">
        <v>0.22908761474751799</v>
      </c>
      <c r="AA15" s="17">
        <v>0.24626805108653699</v>
      </c>
      <c r="AB15" s="17">
        <v>0.26188796803701803</v>
      </c>
      <c r="AC15" s="17">
        <v>0.25394883929161999</v>
      </c>
      <c r="AD15" s="17">
        <v>0.328308497288963</v>
      </c>
      <c r="AE15" s="17"/>
      <c r="AF15" s="17">
        <v>0.2547311655924</v>
      </c>
      <c r="AG15" s="17">
        <v>0.27446456727316898</v>
      </c>
      <c r="AH15" s="17">
        <v>0.22438464803746999</v>
      </c>
      <c r="AI15" s="17"/>
      <c r="AJ15" s="17">
        <v>0.28198282065128599</v>
      </c>
      <c r="AK15" s="17">
        <v>0.24806686548503601</v>
      </c>
      <c r="AL15" s="17">
        <v>0.32084993731511602</v>
      </c>
      <c r="AM15" s="17"/>
      <c r="AN15" s="17">
        <v>0.20054277754942501</v>
      </c>
      <c r="AO15" s="17">
        <v>0.22814359921139299</v>
      </c>
      <c r="AP15" s="17">
        <v>0.27458477246832302</v>
      </c>
      <c r="AQ15" s="17">
        <v>0.34561826763478998</v>
      </c>
      <c r="AR15" s="17">
        <v>0.458681617116588</v>
      </c>
      <c r="AS15" s="17"/>
      <c r="AT15" s="17">
        <v>0.25329032890650999</v>
      </c>
      <c r="AU15" s="17">
        <v>0.29966070349610402</v>
      </c>
      <c r="AV15" s="17"/>
      <c r="AW15" s="17">
        <v>0.30702070695504502</v>
      </c>
      <c r="AX15" s="17">
        <v>0.303440076103076</v>
      </c>
      <c r="AY15" s="17">
        <v>0.19272089799481601</v>
      </c>
    </row>
    <row r="16" spans="2:51" ht="45">
      <c r="B16" s="18" t="s">
        <v>645</v>
      </c>
      <c r="C16" s="17">
        <v>0.22881726680125999</v>
      </c>
      <c r="D16" s="17">
        <v>0.23144567415938599</v>
      </c>
      <c r="E16" s="17">
        <v>0.22598972424078601</v>
      </c>
      <c r="F16" s="17"/>
      <c r="G16" s="17">
        <v>0.285814942091146</v>
      </c>
      <c r="H16" s="17">
        <v>0.26723683737336701</v>
      </c>
      <c r="I16" s="17">
        <v>0.24198743727967101</v>
      </c>
      <c r="J16" s="17">
        <v>0.21623434664337501</v>
      </c>
      <c r="K16" s="17">
        <v>0.200935237845288</v>
      </c>
      <c r="L16" s="17">
        <v>0.193844816517454</v>
      </c>
      <c r="M16" s="17"/>
      <c r="N16" s="17">
        <v>0.26703499136317299</v>
      </c>
      <c r="O16" s="17">
        <v>0.22445770297541101</v>
      </c>
      <c r="P16" s="17">
        <v>0.220330385915809</v>
      </c>
      <c r="Q16" s="17">
        <v>0.19918507726725801</v>
      </c>
      <c r="R16" s="17"/>
      <c r="S16" s="17">
        <v>0.20926237811354301</v>
      </c>
      <c r="T16" s="17">
        <v>0.20575742541839301</v>
      </c>
      <c r="U16" s="17">
        <v>0.25075004548938901</v>
      </c>
      <c r="V16" s="17">
        <v>0.19633182685085299</v>
      </c>
      <c r="W16" s="17">
        <v>0.225130783005586</v>
      </c>
      <c r="X16" s="17">
        <v>0.25230841129947501</v>
      </c>
      <c r="Y16" s="17">
        <v>0.25222807636679301</v>
      </c>
      <c r="Z16" s="17">
        <v>0.24825049500542901</v>
      </c>
      <c r="AA16" s="17">
        <v>0.23176679193290201</v>
      </c>
      <c r="AB16" s="17">
        <v>0.25675932430985898</v>
      </c>
      <c r="AC16" s="17">
        <v>0.23626430855231401</v>
      </c>
      <c r="AD16" s="17">
        <v>0.21169934399842499</v>
      </c>
      <c r="AE16" s="17"/>
      <c r="AF16" s="17">
        <v>0.199863027507379</v>
      </c>
      <c r="AG16" s="17">
        <v>0.25976120665347102</v>
      </c>
      <c r="AH16" s="17">
        <v>0.19446742390476901</v>
      </c>
      <c r="AI16" s="17"/>
      <c r="AJ16" s="17">
        <v>0.21947576649001799</v>
      </c>
      <c r="AK16" s="17">
        <v>0.26644225101841101</v>
      </c>
      <c r="AL16" s="17">
        <v>0.24166808535243001</v>
      </c>
      <c r="AM16" s="17"/>
      <c r="AN16" s="17">
        <v>0.18836852299763701</v>
      </c>
      <c r="AO16" s="17">
        <v>0.22932120682096399</v>
      </c>
      <c r="AP16" s="17">
        <v>0.24258141198400901</v>
      </c>
      <c r="AQ16" s="17">
        <v>0.285879063885075</v>
      </c>
      <c r="AR16" s="17">
        <v>0.34358970510669801</v>
      </c>
      <c r="AS16" s="17"/>
      <c r="AT16" s="17">
        <v>0.226760922184646</v>
      </c>
      <c r="AU16" s="17">
        <v>0.253316312763601</v>
      </c>
      <c r="AV16" s="17"/>
      <c r="AW16" s="17">
        <v>0.25657282021070199</v>
      </c>
      <c r="AX16" s="17">
        <v>0.26379870412006101</v>
      </c>
      <c r="AY16" s="17">
        <v>0.18998798927258101</v>
      </c>
    </row>
    <row r="17" spans="2:51">
      <c r="B17" s="18" t="s">
        <v>323</v>
      </c>
      <c r="C17" s="17">
        <v>0.14437035705251799</v>
      </c>
      <c r="D17" s="17">
        <v>0.152119825700719</v>
      </c>
      <c r="E17" s="17">
        <v>0.13777606713132601</v>
      </c>
      <c r="F17" s="17"/>
      <c r="G17" s="17">
        <v>9.6274023776629497E-2</v>
      </c>
      <c r="H17" s="17">
        <v>0.1149986292243</v>
      </c>
      <c r="I17" s="17">
        <v>0.134204356133963</v>
      </c>
      <c r="J17" s="17">
        <v>0.162032646827446</v>
      </c>
      <c r="K17" s="17">
        <v>0.17905165762376299</v>
      </c>
      <c r="L17" s="17">
        <v>0.158394002874297</v>
      </c>
      <c r="M17" s="17"/>
      <c r="N17" s="17">
        <v>0.100713417014236</v>
      </c>
      <c r="O17" s="17">
        <v>0.14358805913769501</v>
      </c>
      <c r="P17" s="17">
        <v>0.152521937958569</v>
      </c>
      <c r="Q17" s="17">
        <v>0.18759326540968499</v>
      </c>
      <c r="R17" s="17"/>
      <c r="S17" s="17">
        <v>0.13594552173702901</v>
      </c>
      <c r="T17" s="17">
        <v>0.16258453685841001</v>
      </c>
      <c r="U17" s="17">
        <v>0.13002856205124499</v>
      </c>
      <c r="V17" s="17">
        <v>0.16234636552319601</v>
      </c>
      <c r="W17" s="17">
        <v>0.140326002180925</v>
      </c>
      <c r="X17" s="17">
        <v>0.13190026859787299</v>
      </c>
      <c r="Y17" s="17">
        <v>0.15190717677474999</v>
      </c>
      <c r="Z17" s="17">
        <v>0.13386320700506299</v>
      </c>
      <c r="AA17" s="17">
        <v>0.13644963708529401</v>
      </c>
      <c r="AB17" s="17">
        <v>0.135808636267266</v>
      </c>
      <c r="AC17" s="17">
        <v>0.15808990650864599</v>
      </c>
      <c r="AD17" s="17">
        <v>0.15297976783820599</v>
      </c>
      <c r="AE17" s="17"/>
      <c r="AF17" s="17">
        <v>0.175665916385321</v>
      </c>
      <c r="AG17" s="17">
        <v>0.10807275385585199</v>
      </c>
      <c r="AH17" s="17">
        <v>0.189057842947111</v>
      </c>
      <c r="AI17" s="17"/>
      <c r="AJ17" s="17">
        <v>0.15349386958031999</v>
      </c>
      <c r="AK17" s="17">
        <v>0.10218705113536999</v>
      </c>
      <c r="AL17" s="17">
        <v>0.112110483796257</v>
      </c>
      <c r="AM17" s="17"/>
      <c r="AN17" s="17">
        <v>0.20832709240692701</v>
      </c>
      <c r="AO17" s="17">
        <v>0.158378760729177</v>
      </c>
      <c r="AP17" s="17">
        <v>0.112866912505728</v>
      </c>
      <c r="AQ17" s="17">
        <v>7.0433791154665304E-2</v>
      </c>
      <c r="AR17" s="17">
        <v>4.2733854393304398E-2</v>
      </c>
      <c r="AS17" s="17"/>
      <c r="AT17" s="17">
        <v>0.150439160251847</v>
      </c>
      <c r="AU17" s="17">
        <v>8.3790139894174498E-2</v>
      </c>
      <c r="AV17" s="17"/>
      <c r="AW17" s="17">
        <v>0.11518114092375301</v>
      </c>
      <c r="AX17" s="17">
        <v>9.2213565508838996E-2</v>
      </c>
      <c r="AY17" s="17">
        <v>0.18921781322751599</v>
      </c>
    </row>
    <row r="18" spans="2:51">
      <c r="B18" s="18" t="s">
        <v>119</v>
      </c>
      <c r="C18" s="19">
        <v>9.5515059061819105E-2</v>
      </c>
      <c r="D18" s="19">
        <v>7.7059415091459804E-2</v>
      </c>
      <c r="E18" s="19">
        <v>0.112837844838286</v>
      </c>
      <c r="F18" s="19"/>
      <c r="G18" s="19">
        <v>8.4008498836608603E-2</v>
      </c>
      <c r="H18" s="19">
        <v>9.1790214212969498E-2</v>
      </c>
      <c r="I18" s="19">
        <v>0.109024398395465</v>
      </c>
      <c r="J18" s="19">
        <v>0.100507179998009</v>
      </c>
      <c r="K18" s="19">
        <v>0.101226795348297</v>
      </c>
      <c r="L18" s="19">
        <v>8.6560723662950506E-2</v>
      </c>
      <c r="M18" s="19"/>
      <c r="N18" s="19">
        <v>6.4661988133401002E-2</v>
      </c>
      <c r="O18" s="19">
        <v>8.7011349290364803E-2</v>
      </c>
      <c r="P18" s="19">
        <v>0.108880629286804</v>
      </c>
      <c r="Q18" s="19">
        <v>0.12762290510579799</v>
      </c>
      <c r="R18" s="19"/>
      <c r="S18" s="19">
        <v>7.9824413047803702E-2</v>
      </c>
      <c r="T18" s="19">
        <v>8.7917783301177305E-2</v>
      </c>
      <c r="U18" s="19">
        <v>8.4918151512985901E-2</v>
      </c>
      <c r="V18" s="19">
        <v>0.114109080728275</v>
      </c>
      <c r="W18" s="19">
        <v>8.7912395825208406E-2</v>
      </c>
      <c r="X18" s="19">
        <v>0.107576796294493</v>
      </c>
      <c r="Y18" s="19">
        <v>9.3302188269490299E-2</v>
      </c>
      <c r="Z18" s="19">
        <v>7.9701154998596396E-2</v>
      </c>
      <c r="AA18" s="19">
        <v>0.117520722310899</v>
      </c>
      <c r="AB18" s="19">
        <v>9.41041256687664E-2</v>
      </c>
      <c r="AC18" s="19">
        <v>0.10304513252714501</v>
      </c>
      <c r="AD18" s="19">
        <v>9.1099071637712997E-2</v>
      </c>
      <c r="AE18" s="19"/>
      <c r="AF18" s="19">
        <v>0.10055797130162999</v>
      </c>
      <c r="AG18" s="19">
        <v>8.0022242436528904E-2</v>
      </c>
      <c r="AH18" s="19">
        <v>0.115269263165411</v>
      </c>
      <c r="AI18" s="19"/>
      <c r="AJ18" s="19">
        <v>7.7730631564810498E-2</v>
      </c>
      <c r="AK18" s="19">
        <v>8.3350988019012306E-2</v>
      </c>
      <c r="AL18" s="19">
        <v>5.8242625058195399E-2</v>
      </c>
      <c r="AM18" s="19"/>
      <c r="AN18" s="19">
        <v>0.12941585027862099</v>
      </c>
      <c r="AO18" s="19">
        <v>0.10022523355577</v>
      </c>
      <c r="AP18" s="19">
        <v>7.2095353637290194E-2</v>
      </c>
      <c r="AQ18" s="19">
        <v>4.9750159220546403E-2</v>
      </c>
      <c r="AR18" s="19">
        <v>5.1084732659968102E-2</v>
      </c>
      <c r="AS18" s="19"/>
      <c r="AT18" s="19">
        <v>9.4489775234575898E-2</v>
      </c>
      <c r="AU18" s="19">
        <v>9.9341747739297298E-2</v>
      </c>
      <c r="AV18" s="19"/>
      <c r="AW18" s="19">
        <v>5.9030095376809297E-2</v>
      </c>
      <c r="AX18" s="19">
        <v>8.0079477840543103E-2</v>
      </c>
      <c r="AY18" s="19">
        <v>0.13858085388133501</v>
      </c>
    </row>
    <row r="19" spans="2:51">
      <c r="B19" s="16"/>
    </row>
    <row r="20" spans="2:51">
      <c r="B20" t="s">
        <v>666</v>
      </c>
    </row>
    <row r="21" spans="2:51">
      <c r="B21" t="s">
        <v>667</v>
      </c>
    </row>
    <row r="23" spans="2:51">
      <c r="B23"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646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30">
      <c r="B9" s="18" t="s">
        <v>647</v>
      </c>
      <c r="C9" s="17">
        <v>9.0123940245632306E-2</v>
      </c>
      <c r="D9" s="17">
        <v>0.113046223410443</v>
      </c>
      <c r="E9" s="17">
        <v>6.8275584616210305E-2</v>
      </c>
      <c r="F9" s="17"/>
      <c r="G9" s="17">
        <v>6.1269439662968599E-2</v>
      </c>
      <c r="H9" s="17">
        <v>9.3947015218870306E-2</v>
      </c>
      <c r="I9" s="17">
        <v>9.7278289449417105E-2</v>
      </c>
      <c r="J9" s="17">
        <v>7.9841294779612604E-2</v>
      </c>
      <c r="K9" s="17">
        <v>9.44897604608433E-2</v>
      </c>
      <c r="L9" s="17">
        <v>9.9753864660337699E-2</v>
      </c>
      <c r="M9" s="17"/>
      <c r="N9" s="17">
        <v>0.149218480738911</v>
      </c>
      <c r="O9" s="17">
        <v>7.1482400345949798E-2</v>
      </c>
      <c r="P9" s="17">
        <v>6.9390435810187598E-2</v>
      </c>
      <c r="Q9" s="17">
        <v>6.3891346188348699E-2</v>
      </c>
      <c r="R9" s="17"/>
      <c r="S9" s="17">
        <v>0.105324850549639</v>
      </c>
      <c r="T9" s="17">
        <v>7.1083286695050499E-2</v>
      </c>
      <c r="U9" s="17">
        <v>7.4182855493787406E-2</v>
      </c>
      <c r="V9" s="17">
        <v>0.107559634172571</v>
      </c>
      <c r="W9" s="17">
        <v>0.10522932054287699</v>
      </c>
      <c r="X9" s="17">
        <v>7.8786903826874699E-2</v>
      </c>
      <c r="Y9" s="17">
        <v>6.3185312285753595E-2</v>
      </c>
      <c r="Z9" s="17">
        <v>0.14179403726648199</v>
      </c>
      <c r="AA9" s="17">
        <v>8.7808198117144007E-2</v>
      </c>
      <c r="AB9" s="17">
        <v>0.131480719233004</v>
      </c>
      <c r="AC9" s="17">
        <v>3.9641644641101897E-2</v>
      </c>
      <c r="AD9" s="17">
        <v>7.7080705757592502E-2</v>
      </c>
      <c r="AE9" s="17"/>
      <c r="AF9" s="17">
        <v>7.7514849487725801E-2</v>
      </c>
      <c r="AG9" s="17">
        <v>0.120482522612968</v>
      </c>
      <c r="AH9" s="17">
        <v>4.8110335091028099E-2</v>
      </c>
      <c r="AI9" s="17"/>
      <c r="AJ9" s="17">
        <v>9.5232918227934601E-2</v>
      </c>
      <c r="AK9" s="17">
        <v>9.2192558727194104E-2</v>
      </c>
      <c r="AL9" s="17">
        <v>0.12664126360436101</v>
      </c>
      <c r="AM9" s="17"/>
      <c r="AN9" s="17">
        <v>5.0376807707555399E-2</v>
      </c>
      <c r="AO9" s="17">
        <v>5.0758114223381903E-2</v>
      </c>
      <c r="AP9" s="17">
        <v>0.111588335286014</v>
      </c>
      <c r="AQ9" s="17">
        <v>0.175507556819882</v>
      </c>
      <c r="AR9" s="17">
        <v>0.37896298449848298</v>
      </c>
      <c r="AS9" s="17"/>
      <c r="AT9" s="17">
        <v>8.9369100404204704E-2</v>
      </c>
      <c r="AU9" s="17">
        <v>9.7441201383939705E-2</v>
      </c>
      <c r="AV9" s="17"/>
      <c r="AW9" s="17">
        <v>0.150846724057315</v>
      </c>
      <c r="AX9" s="17">
        <v>5.9149799719770198E-2</v>
      </c>
      <c r="AY9" s="17">
        <v>3.3242816162286401E-2</v>
      </c>
    </row>
    <row r="10" spans="2:51" ht="30">
      <c r="B10" s="18" t="s">
        <v>648</v>
      </c>
      <c r="C10" s="17">
        <v>0.12295049207756301</v>
      </c>
      <c r="D10" s="17">
        <v>0.14120987537121599</v>
      </c>
      <c r="E10" s="17">
        <v>0.106190288932663</v>
      </c>
      <c r="F10" s="17"/>
      <c r="G10" s="17">
        <v>0.168735779627916</v>
      </c>
      <c r="H10" s="17">
        <v>0.171588604696816</v>
      </c>
      <c r="I10" s="17">
        <v>0.124031124687143</v>
      </c>
      <c r="J10" s="17">
        <v>9.5059677822838903E-2</v>
      </c>
      <c r="K10" s="17">
        <v>9.5781532796834698E-2</v>
      </c>
      <c r="L10" s="17">
        <v>0.10446973140775501</v>
      </c>
      <c r="M10" s="17"/>
      <c r="N10" s="17">
        <v>0.14884781143438899</v>
      </c>
      <c r="O10" s="17">
        <v>0.11178927973019299</v>
      </c>
      <c r="P10" s="17">
        <v>0.130936915134402</v>
      </c>
      <c r="Q10" s="17">
        <v>0.10063147102610299</v>
      </c>
      <c r="R10" s="17"/>
      <c r="S10" s="17">
        <v>0.13615003277110399</v>
      </c>
      <c r="T10" s="17">
        <v>0.10646354493335</v>
      </c>
      <c r="U10" s="17">
        <v>0.142581494166127</v>
      </c>
      <c r="V10" s="17">
        <v>0.119768249404442</v>
      </c>
      <c r="W10" s="17">
        <v>0.13438023096499199</v>
      </c>
      <c r="X10" s="17">
        <v>0.10762777215488099</v>
      </c>
      <c r="Y10" s="17">
        <v>0.13504327610620601</v>
      </c>
      <c r="Z10" s="17">
        <v>0.13731606311563099</v>
      </c>
      <c r="AA10" s="17">
        <v>0.139943439493071</v>
      </c>
      <c r="AB10" s="17">
        <v>0.104373823063065</v>
      </c>
      <c r="AC10" s="17">
        <v>9.58254688655336E-2</v>
      </c>
      <c r="AD10" s="17">
        <v>8.9500733059947296E-2</v>
      </c>
      <c r="AE10" s="17"/>
      <c r="AF10" s="17">
        <v>0.11663270116803499</v>
      </c>
      <c r="AG10" s="17">
        <v>0.134028703277497</v>
      </c>
      <c r="AH10" s="17">
        <v>0.109959004639149</v>
      </c>
      <c r="AI10" s="17"/>
      <c r="AJ10" s="17">
        <v>0.14270835192744</v>
      </c>
      <c r="AK10" s="17">
        <v>0.13430309408507901</v>
      </c>
      <c r="AL10" s="17">
        <v>0.13660600348888299</v>
      </c>
      <c r="AM10" s="17"/>
      <c r="AN10" s="17">
        <v>8.6918197744181094E-2</v>
      </c>
      <c r="AO10" s="17">
        <v>0.13305161777743599</v>
      </c>
      <c r="AP10" s="17">
        <v>0.13647820950339601</v>
      </c>
      <c r="AQ10" s="17">
        <v>0.171689124150155</v>
      </c>
      <c r="AR10" s="17">
        <v>0.205451698035157</v>
      </c>
      <c r="AS10" s="17"/>
      <c r="AT10" s="17">
        <v>0.117179393862004</v>
      </c>
      <c r="AU10" s="17">
        <v>0.18333544670627699</v>
      </c>
      <c r="AV10" s="17"/>
      <c r="AW10" s="17">
        <v>0.12609958101711899</v>
      </c>
      <c r="AX10" s="17">
        <v>0.27797848499940198</v>
      </c>
      <c r="AY10" s="17">
        <v>7.9105245919294395E-2</v>
      </c>
    </row>
    <row r="11" spans="2:51" ht="30">
      <c r="B11" s="18" t="s">
        <v>649</v>
      </c>
      <c r="C11" s="17">
        <v>0.69395576176174101</v>
      </c>
      <c r="D11" s="17">
        <v>0.66240535732525396</v>
      </c>
      <c r="E11" s="17">
        <v>0.72330593061176895</v>
      </c>
      <c r="F11" s="17"/>
      <c r="G11" s="17">
        <v>0.67812667995616405</v>
      </c>
      <c r="H11" s="17">
        <v>0.61443342438375503</v>
      </c>
      <c r="I11" s="17">
        <v>0.66790861178422001</v>
      </c>
      <c r="J11" s="17">
        <v>0.72507753848025402</v>
      </c>
      <c r="K11" s="17">
        <v>0.73184076609490001</v>
      </c>
      <c r="L11" s="17">
        <v>0.72922715013799499</v>
      </c>
      <c r="M11" s="17"/>
      <c r="N11" s="17">
        <v>0.62517233943200101</v>
      </c>
      <c r="O11" s="17">
        <v>0.73115276409774699</v>
      </c>
      <c r="P11" s="17">
        <v>0.70342585657503498</v>
      </c>
      <c r="Q11" s="17">
        <v>0.72035793386882296</v>
      </c>
      <c r="R11" s="17"/>
      <c r="S11" s="17">
        <v>0.66987815331140599</v>
      </c>
      <c r="T11" s="17">
        <v>0.73691575928367303</v>
      </c>
      <c r="U11" s="17">
        <v>0.69154126362923296</v>
      </c>
      <c r="V11" s="17">
        <v>0.67321301523952304</v>
      </c>
      <c r="W11" s="17">
        <v>0.67937095558319205</v>
      </c>
      <c r="X11" s="17">
        <v>0.70206975211256895</v>
      </c>
      <c r="Y11" s="17">
        <v>0.69479278320570104</v>
      </c>
      <c r="Z11" s="17">
        <v>0.60801614229683199</v>
      </c>
      <c r="AA11" s="17">
        <v>0.67312341433711698</v>
      </c>
      <c r="AB11" s="17">
        <v>0.67190192483786604</v>
      </c>
      <c r="AC11" s="17">
        <v>0.79275388192465901</v>
      </c>
      <c r="AD11" s="17">
        <v>0.78462338344827898</v>
      </c>
      <c r="AE11" s="17"/>
      <c r="AF11" s="17">
        <v>0.723574397130337</v>
      </c>
      <c r="AG11" s="17">
        <v>0.65669112067033097</v>
      </c>
      <c r="AH11" s="17">
        <v>0.71973895747693994</v>
      </c>
      <c r="AI11" s="17"/>
      <c r="AJ11" s="17">
        <v>0.68377579495948804</v>
      </c>
      <c r="AK11" s="17">
        <v>0.68027621800314397</v>
      </c>
      <c r="AL11" s="17">
        <v>0.66559360105622201</v>
      </c>
      <c r="AM11" s="17"/>
      <c r="AN11" s="17">
        <v>0.753371043037249</v>
      </c>
      <c r="AO11" s="17">
        <v>0.71849774728452798</v>
      </c>
      <c r="AP11" s="17">
        <v>0.66707723849016498</v>
      </c>
      <c r="AQ11" s="17">
        <v>0.57256419538131698</v>
      </c>
      <c r="AR11" s="17">
        <v>0.357361532213397</v>
      </c>
      <c r="AS11" s="17"/>
      <c r="AT11" s="17">
        <v>0.70314646914682899</v>
      </c>
      <c r="AU11" s="17">
        <v>0.60638444081766696</v>
      </c>
      <c r="AV11" s="17"/>
      <c r="AW11" s="17">
        <v>0.65485233824933398</v>
      </c>
      <c r="AX11" s="17">
        <v>0.58542638037500305</v>
      </c>
      <c r="AY11" s="17">
        <v>0.76412878288520003</v>
      </c>
    </row>
    <row r="12" spans="2:51">
      <c r="B12" s="18" t="s">
        <v>119</v>
      </c>
      <c r="C12" s="19">
        <v>9.2969805915063194E-2</v>
      </c>
      <c r="D12" s="19">
        <v>8.3338543893086994E-2</v>
      </c>
      <c r="E12" s="19">
        <v>0.10222819583935699</v>
      </c>
      <c r="F12" s="19"/>
      <c r="G12" s="19">
        <v>9.1868100752952001E-2</v>
      </c>
      <c r="H12" s="19">
        <v>0.120030955700558</v>
      </c>
      <c r="I12" s="19">
        <v>0.11078197407922</v>
      </c>
      <c r="J12" s="19">
        <v>0.100021488917294</v>
      </c>
      <c r="K12" s="19">
        <v>7.7887940647421897E-2</v>
      </c>
      <c r="L12" s="19">
        <v>6.6549253793912203E-2</v>
      </c>
      <c r="M12" s="19"/>
      <c r="N12" s="19">
        <v>7.6761368394699603E-2</v>
      </c>
      <c r="O12" s="19">
        <v>8.5575555826110303E-2</v>
      </c>
      <c r="P12" s="19">
        <v>9.6246792480376001E-2</v>
      </c>
      <c r="Q12" s="19">
        <v>0.11511924891672599</v>
      </c>
      <c r="R12" s="19"/>
      <c r="S12" s="19">
        <v>8.8646963367851106E-2</v>
      </c>
      <c r="T12" s="19">
        <v>8.5537409087926605E-2</v>
      </c>
      <c r="U12" s="19">
        <v>9.1694386710851894E-2</v>
      </c>
      <c r="V12" s="19">
        <v>9.9459101183464294E-2</v>
      </c>
      <c r="W12" s="19">
        <v>8.1019492908939506E-2</v>
      </c>
      <c r="X12" s="19">
        <v>0.111515571905675</v>
      </c>
      <c r="Y12" s="19">
        <v>0.106978628402339</v>
      </c>
      <c r="Z12" s="19">
        <v>0.11287375732105399</v>
      </c>
      <c r="AA12" s="19">
        <v>9.9124948052667902E-2</v>
      </c>
      <c r="AB12" s="19">
        <v>9.2243532866064598E-2</v>
      </c>
      <c r="AC12" s="19">
        <v>7.1779004568706103E-2</v>
      </c>
      <c r="AD12" s="19">
        <v>4.8795177734180899E-2</v>
      </c>
      <c r="AE12" s="19"/>
      <c r="AF12" s="19">
        <v>8.2278052213902303E-2</v>
      </c>
      <c r="AG12" s="19">
        <v>8.8797653439204302E-2</v>
      </c>
      <c r="AH12" s="19">
        <v>0.12219170279288299</v>
      </c>
      <c r="AI12" s="19"/>
      <c r="AJ12" s="19">
        <v>7.8282934885137198E-2</v>
      </c>
      <c r="AK12" s="19">
        <v>9.3228129184582995E-2</v>
      </c>
      <c r="AL12" s="19">
        <v>7.1159131850533103E-2</v>
      </c>
      <c r="AM12" s="19"/>
      <c r="AN12" s="19">
        <v>0.10933395151101501</v>
      </c>
      <c r="AO12" s="19">
        <v>9.7692520714654396E-2</v>
      </c>
      <c r="AP12" s="19">
        <v>8.4856216720424898E-2</v>
      </c>
      <c r="AQ12" s="19">
        <v>8.0239123648645799E-2</v>
      </c>
      <c r="AR12" s="19">
        <v>5.82237852529634E-2</v>
      </c>
      <c r="AS12" s="19"/>
      <c r="AT12" s="19">
        <v>9.0305036586962706E-2</v>
      </c>
      <c r="AU12" s="19">
        <v>0.11283891109211699</v>
      </c>
      <c r="AV12" s="19"/>
      <c r="AW12" s="19">
        <v>6.8201356676232103E-2</v>
      </c>
      <c r="AX12" s="19">
        <v>7.7445334905824004E-2</v>
      </c>
      <c r="AY12" s="19">
        <v>0.12352315503321901</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668</v>
      </c>
      <c r="E2" s="32"/>
      <c r="F2" s="32"/>
      <c r="G2" s="32"/>
    </row>
    <row r="6" spans="2:7" ht="50.1" customHeight="1">
      <c r="B6" s="20" t="s">
        <v>70</v>
      </c>
      <c r="C6" s="20" t="s">
        <v>796</v>
      </c>
      <c r="D6" s="20" t="s">
        <v>797</v>
      </c>
      <c r="E6" s="20" t="s">
        <v>798</v>
      </c>
      <c r="F6" s="20" t="s">
        <v>799</v>
      </c>
    </row>
    <row r="7" spans="2:7">
      <c r="B7" s="18" t="s">
        <v>133</v>
      </c>
      <c r="C7" s="17">
        <v>0.169915801937253</v>
      </c>
      <c r="D7" s="17">
        <v>0.205933207079914</v>
      </c>
      <c r="E7" s="17">
        <v>9.0144233682679098E-2</v>
      </c>
      <c r="F7" s="17">
        <v>2.6541752486700002E-2</v>
      </c>
    </row>
    <row r="8" spans="2:7">
      <c r="B8" s="18" t="s">
        <v>134</v>
      </c>
      <c r="C8" s="17">
        <v>0.33958055485340799</v>
      </c>
      <c r="D8" s="17">
        <v>0.39662797190414401</v>
      </c>
      <c r="E8" s="17">
        <v>0.27039215281642398</v>
      </c>
      <c r="F8" s="17">
        <v>9.6646966857938804E-2</v>
      </c>
    </row>
    <row r="9" spans="2:7">
      <c r="B9" s="18" t="s">
        <v>135</v>
      </c>
      <c r="C9" s="17">
        <v>0.32572295008520802</v>
      </c>
      <c r="D9" s="17">
        <v>0.20315801837887801</v>
      </c>
      <c r="E9" s="17">
        <v>0.38173561963735603</v>
      </c>
      <c r="F9" s="17">
        <v>0.23402355615312601</v>
      </c>
    </row>
    <row r="10" spans="2:7">
      <c r="B10" s="18" t="s">
        <v>136</v>
      </c>
      <c r="C10" s="17">
        <v>8.4144802999364401E-2</v>
      </c>
      <c r="D10" s="17">
        <v>0.116685035303596</v>
      </c>
      <c r="E10" s="17">
        <v>0.15217325057817399</v>
      </c>
      <c r="F10" s="17">
        <v>0.37760047517123002</v>
      </c>
    </row>
    <row r="11" spans="2:7">
      <c r="B11" s="18" t="s">
        <v>137</v>
      </c>
      <c r="C11" s="17">
        <v>2.8163793785818899E-2</v>
      </c>
      <c r="D11" s="17">
        <v>2.7299595865158701E-2</v>
      </c>
      <c r="E11" s="17">
        <v>4.90055307714845E-2</v>
      </c>
      <c r="F11" s="17">
        <v>0.204709746903732</v>
      </c>
    </row>
    <row r="12" spans="2:7">
      <c r="B12" s="18" t="s">
        <v>119</v>
      </c>
      <c r="C12" s="17">
        <v>5.2472096338947199E-2</v>
      </c>
      <c r="D12" s="17">
        <v>5.0296171468309198E-2</v>
      </c>
      <c r="E12" s="17">
        <v>5.6549212513882702E-2</v>
      </c>
      <c r="F12" s="17">
        <v>6.04775024272729E-2</v>
      </c>
    </row>
    <row r="13" spans="2:7">
      <c r="B13" s="23" t="s">
        <v>138</v>
      </c>
      <c r="C13" s="21">
        <v>0.50949635679066096</v>
      </c>
      <c r="D13" s="21">
        <v>0.60256117898405803</v>
      </c>
      <c r="E13" s="21">
        <v>0.36053638649910302</v>
      </c>
      <c r="F13" s="21">
        <v>0.123188719344639</v>
      </c>
    </row>
    <row r="14" spans="2:7">
      <c r="B14" s="23" t="s">
        <v>139</v>
      </c>
      <c r="C14" s="21">
        <v>0.112308596785183</v>
      </c>
      <c r="D14" s="21">
        <v>0.14398463116875501</v>
      </c>
      <c r="E14" s="21">
        <v>0.201178781349658</v>
      </c>
      <c r="F14" s="21">
        <v>0.58231022207496197</v>
      </c>
    </row>
    <row r="15" spans="2:7">
      <c r="B15" s="23" t="s">
        <v>140</v>
      </c>
      <c r="C15" s="22">
        <v>0.39718776000547801</v>
      </c>
      <c r="D15" s="22">
        <v>0.45857654781530299</v>
      </c>
      <c r="E15" s="22">
        <v>0.159357605149444</v>
      </c>
      <c r="F15" s="22">
        <v>-0.45912150273032298</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0.169915801937253</v>
      </c>
      <c r="D9" s="17">
        <v>0.24816478970751099</v>
      </c>
      <c r="E9" s="17">
        <v>9.73715413334202E-2</v>
      </c>
      <c r="F9" s="17"/>
      <c r="G9" s="17">
        <v>0.12691922427178401</v>
      </c>
      <c r="H9" s="17">
        <v>0.153268233030003</v>
      </c>
      <c r="I9" s="17">
        <v>0.17540734367563601</v>
      </c>
      <c r="J9" s="17">
        <v>0.17203328009553401</v>
      </c>
      <c r="K9" s="17">
        <v>0.19048057862308701</v>
      </c>
      <c r="L9" s="17">
        <v>0.182294880389511</v>
      </c>
      <c r="M9" s="17"/>
      <c r="N9" s="17">
        <v>0.21297617163341101</v>
      </c>
      <c r="O9" s="17">
        <v>0.14906900031245601</v>
      </c>
      <c r="P9" s="17">
        <v>0.18448632576909599</v>
      </c>
      <c r="Q9" s="17">
        <v>0.130107907430035</v>
      </c>
      <c r="R9" s="17"/>
      <c r="S9" s="17">
        <v>0.18894746439488799</v>
      </c>
      <c r="T9" s="17">
        <v>0.15084002003278599</v>
      </c>
      <c r="U9" s="17">
        <v>0.13949397459030999</v>
      </c>
      <c r="V9" s="17">
        <v>0.20491015654946501</v>
      </c>
      <c r="W9" s="17">
        <v>0.156123770999198</v>
      </c>
      <c r="X9" s="17">
        <v>0.13916031153601699</v>
      </c>
      <c r="Y9" s="17">
        <v>0.17792028804962701</v>
      </c>
      <c r="Z9" s="17">
        <v>0.223930618073099</v>
      </c>
      <c r="AA9" s="17">
        <v>0.193712219622627</v>
      </c>
      <c r="AB9" s="17">
        <v>0.159314155226533</v>
      </c>
      <c r="AC9" s="17">
        <v>0.13998695245593901</v>
      </c>
      <c r="AD9" s="17">
        <v>0.16254492466294199</v>
      </c>
      <c r="AE9" s="17"/>
      <c r="AF9" s="17">
        <v>0.176705098350037</v>
      </c>
      <c r="AG9" s="17">
        <v>0.189570413534634</v>
      </c>
      <c r="AH9" s="17">
        <v>0.107268917416472</v>
      </c>
      <c r="AI9" s="17"/>
      <c r="AJ9" s="17">
        <v>0.20108385952367799</v>
      </c>
      <c r="AK9" s="17">
        <v>0.173444690990121</v>
      </c>
      <c r="AL9" s="17">
        <v>0.206389474390552</v>
      </c>
      <c r="AM9" s="17"/>
      <c r="AN9" s="17">
        <v>0.147258524470917</v>
      </c>
      <c r="AO9" s="17">
        <v>0.166958414551196</v>
      </c>
      <c r="AP9" s="17">
        <v>0.18488326410749101</v>
      </c>
      <c r="AQ9" s="17">
        <v>0.19519915394175699</v>
      </c>
      <c r="AR9" s="17">
        <v>0.32522012969004399</v>
      </c>
      <c r="AS9" s="17"/>
      <c r="AT9" s="17">
        <v>0.16758562486586201</v>
      </c>
      <c r="AU9" s="17">
        <v>0.19208958598495299</v>
      </c>
      <c r="AV9" s="17"/>
      <c r="AW9" s="17">
        <v>0.229099593844797</v>
      </c>
      <c r="AX9" s="17">
        <v>0.15086294361458899</v>
      </c>
      <c r="AY9" s="17">
        <v>0.111037661705108</v>
      </c>
    </row>
    <row r="10" spans="2:51">
      <c r="B10" s="18" t="s">
        <v>134</v>
      </c>
      <c r="C10" s="17">
        <v>0.33958055485340799</v>
      </c>
      <c r="D10" s="17">
        <v>0.37674554534633198</v>
      </c>
      <c r="E10" s="17">
        <v>0.305314226943733</v>
      </c>
      <c r="F10" s="17"/>
      <c r="G10" s="17">
        <v>0.299438027246899</v>
      </c>
      <c r="H10" s="17">
        <v>0.28926527658712797</v>
      </c>
      <c r="I10" s="17">
        <v>0.35844461557787299</v>
      </c>
      <c r="J10" s="17">
        <v>0.34612980154698503</v>
      </c>
      <c r="K10" s="17">
        <v>0.31871914817515701</v>
      </c>
      <c r="L10" s="17">
        <v>0.39061598093761501</v>
      </c>
      <c r="M10" s="17"/>
      <c r="N10" s="17">
        <v>0.38981796001746399</v>
      </c>
      <c r="O10" s="17">
        <v>0.36119711368083501</v>
      </c>
      <c r="P10" s="17">
        <v>0.29765436941721102</v>
      </c>
      <c r="Q10" s="17">
        <v>0.29951781079670903</v>
      </c>
      <c r="R10" s="17"/>
      <c r="S10" s="17">
        <v>0.343878537097276</v>
      </c>
      <c r="T10" s="17">
        <v>0.31548810150791801</v>
      </c>
      <c r="U10" s="17">
        <v>0.35949982099248601</v>
      </c>
      <c r="V10" s="17">
        <v>0.33666710878573702</v>
      </c>
      <c r="W10" s="17">
        <v>0.33979496460758402</v>
      </c>
      <c r="X10" s="17">
        <v>0.36241728596539202</v>
      </c>
      <c r="Y10" s="17">
        <v>0.36346384594312697</v>
      </c>
      <c r="Z10" s="17">
        <v>0.37505462990177901</v>
      </c>
      <c r="AA10" s="17">
        <v>0.32585110291861702</v>
      </c>
      <c r="AB10" s="17">
        <v>0.33582952896780399</v>
      </c>
      <c r="AC10" s="17">
        <v>0.29733802035767698</v>
      </c>
      <c r="AD10" s="17">
        <v>0.32497016284299801</v>
      </c>
      <c r="AE10" s="17"/>
      <c r="AF10" s="17">
        <v>0.342388328549945</v>
      </c>
      <c r="AG10" s="17">
        <v>0.36148231500585698</v>
      </c>
      <c r="AH10" s="17">
        <v>0.29556999524736899</v>
      </c>
      <c r="AI10" s="17"/>
      <c r="AJ10" s="17">
        <v>0.39163234879558101</v>
      </c>
      <c r="AK10" s="17">
        <v>0.340797751237783</v>
      </c>
      <c r="AL10" s="17">
        <v>0.364633891225143</v>
      </c>
      <c r="AM10" s="17"/>
      <c r="AN10" s="17">
        <v>0.31432953598005497</v>
      </c>
      <c r="AO10" s="17">
        <v>0.31271379102144797</v>
      </c>
      <c r="AP10" s="17">
        <v>0.35884554175570199</v>
      </c>
      <c r="AQ10" s="17">
        <v>0.40067878205308499</v>
      </c>
      <c r="AR10" s="17">
        <v>0.345049132484263</v>
      </c>
      <c r="AS10" s="17"/>
      <c r="AT10" s="17">
        <v>0.34412341779289202</v>
      </c>
      <c r="AU10" s="17">
        <v>0.29152748321855099</v>
      </c>
      <c r="AV10" s="17"/>
      <c r="AW10" s="17">
        <v>0.393535575961174</v>
      </c>
      <c r="AX10" s="17">
        <v>0.33900537973619599</v>
      </c>
      <c r="AY10" s="17">
        <v>0.28127969016681398</v>
      </c>
    </row>
    <row r="11" spans="2:51">
      <c r="B11" s="18" t="s">
        <v>135</v>
      </c>
      <c r="C11" s="17">
        <v>0.32572295008520802</v>
      </c>
      <c r="D11" s="17">
        <v>0.26443298933637599</v>
      </c>
      <c r="E11" s="17">
        <v>0.38103627335955398</v>
      </c>
      <c r="F11" s="17"/>
      <c r="G11" s="17">
        <v>0.35489632025489098</v>
      </c>
      <c r="H11" s="17">
        <v>0.34742852577025501</v>
      </c>
      <c r="I11" s="17">
        <v>0.28370916451359102</v>
      </c>
      <c r="J11" s="17">
        <v>0.30822533857420298</v>
      </c>
      <c r="K11" s="17">
        <v>0.35930209190467299</v>
      </c>
      <c r="L11" s="17">
        <v>0.31580031582241902</v>
      </c>
      <c r="M11" s="17"/>
      <c r="N11" s="17">
        <v>0.27690824702525901</v>
      </c>
      <c r="O11" s="17">
        <v>0.328517407613789</v>
      </c>
      <c r="P11" s="17">
        <v>0.31432481822159702</v>
      </c>
      <c r="Q11" s="17">
        <v>0.384196796543881</v>
      </c>
      <c r="R11" s="17"/>
      <c r="S11" s="17">
        <v>0.28270206892996602</v>
      </c>
      <c r="T11" s="17">
        <v>0.36017132931859802</v>
      </c>
      <c r="U11" s="17">
        <v>0.36810205913219401</v>
      </c>
      <c r="V11" s="17">
        <v>0.33684485649407803</v>
      </c>
      <c r="W11" s="17">
        <v>0.29853995524251498</v>
      </c>
      <c r="X11" s="17">
        <v>0.32758969467222898</v>
      </c>
      <c r="Y11" s="17">
        <v>0.27709850260594798</v>
      </c>
      <c r="Z11" s="17">
        <v>0.27726826107957497</v>
      </c>
      <c r="AA11" s="17">
        <v>0.32692132349616498</v>
      </c>
      <c r="AB11" s="17">
        <v>0.33375305096271202</v>
      </c>
      <c r="AC11" s="17">
        <v>0.38335292130601001</v>
      </c>
      <c r="AD11" s="17">
        <v>0.35939792027037198</v>
      </c>
      <c r="AE11" s="17"/>
      <c r="AF11" s="17">
        <v>0.31876125374931402</v>
      </c>
      <c r="AG11" s="17">
        <v>0.302947017301814</v>
      </c>
      <c r="AH11" s="17">
        <v>0.38109183634278898</v>
      </c>
      <c r="AI11" s="17"/>
      <c r="AJ11" s="17">
        <v>0.287072220187157</v>
      </c>
      <c r="AK11" s="17">
        <v>0.32536548786678599</v>
      </c>
      <c r="AL11" s="17">
        <v>0.298218051722418</v>
      </c>
      <c r="AM11" s="17"/>
      <c r="AN11" s="17">
        <v>0.355232975846135</v>
      </c>
      <c r="AO11" s="17">
        <v>0.34243920911853198</v>
      </c>
      <c r="AP11" s="17">
        <v>0.31340276704865799</v>
      </c>
      <c r="AQ11" s="17">
        <v>0.25901055873125101</v>
      </c>
      <c r="AR11" s="17">
        <v>0.22744274046244001</v>
      </c>
      <c r="AS11" s="17"/>
      <c r="AT11" s="17">
        <v>0.32775299818923798</v>
      </c>
      <c r="AU11" s="17">
        <v>0.31526596643740101</v>
      </c>
      <c r="AV11" s="17"/>
      <c r="AW11" s="17">
        <v>0.27281711758313798</v>
      </c>
      <c r="AX11" s="17">
        <v>0.33962837752456798</v>
      </c>
      <c r="AY11" s="17">
        <v>0.37921643215913498</v>
      </c>
    </row>
    <row r="12" spans="2:51">
      <c r="B12" s="18" t="s">
        <v>136</v>
      </c>
      <c r="C12" s="17">
        <v>8.4144802999364401E-2</v>
      </c>
      <c r="D12" s="17">
        <v>5.8367901307837103E-2</v>
      </c>
      <c r="E12" s="17">
        <v>0.108702391054062</v>
      </c>
      <c r="F12" s="17"/>
      <c r="G12" s="17">
        <v>0.13437430663462499</v>
      </c>
      <c r="H12" s="17">
        <v>0.108941382194386</v>
      </c>
      <c r="I12" s="17">
        <v>9.0954545910430701E-2</v>
      </c>
      <c r="J12" s="17">
        <v>7.7201843696260999E-2</v>
      </c>
      <c r="K12" s="17">
        <v>6.3917420789219095E-2</v>
      </c>
      <c r="L12" s="17">
        <v>5.7397165348204403E-2</v>
      </c>
      <c r="M12" s="17"/>
      <c r="N12" s="17">
        <v>7.4951309203885097E-2</v>
      </c>
      <c r="O12" s="17">
        <v>9.6123649512202203E-2</v>
      </c>
      <c r="P12" s="17">
        <v>8.9490211699793099E-2</v>
      </c>
      <c r="Q12" s="17">
        <v>7.8896999163720297E-2</v>
      </c>
      <c r="R12" s="17"/>
      <c r="S12" s="17">
        <v>7.2528519624295101E-2</v>
      </c>
      <c r="T12" s="17">
        <v>9.8095280666812001E-2</v>
      </c>
      <c r="U12" s="17">
        <v>6.7318501724421095E-2</v>
      </c>
      <c r="V12" s="17">
        <v>7.7240345429281099E-2</v>
      </c>
      <c r="W12" s="17">
        <v>0.10775216088389</v>
      </c>
      <c r="X12" s="17">
        <v>8.5072723983814394E-2</v>
      </c>
      <c r="Y12" s="17">
        <v>0.104978574045104</v>
      </c>
      <c r="Z12" s="17">
        <v>5.8514079300837199E-2</v>
      </c>
      <c r="AA12" s="17">
        <v>7.1450781219808204E-2</v>
      </c>
      <c r="AB12" s="17">
        <v>8.6711158959133297E-2</v>
      </c>
      <c r="AC12" s="17">
        <v>8.93388411999399E-2</v>
      </c>
      <c r="AD12" s="17">
        <v>8.2098155434268696E-2</v>
      </c>
      <c r="AE12" s="17"/>
      <c r="AF12" s="17">
        <v>8.4891617358966998E-2</v>
      </c>
      <c r="AG12" s="17">
        <v>8.1023512616868701E-2</v>
      </c>
      <c r="AH12" s="17">
        <v>7.4600560153848902E-2</v>
      </c>
      <c r="AI12" s="17"/>
      <c r="AJ12" s="17">
        <v>6.9045834756231397E-2</v>
      </c>
      <c r="AK12" s="17">
        <v>9.18233501251082E-2</v>
      </c>
      <c r="AL12" s="17">
        <v>7.8313438908782396E-2</v>
      </c>
      <c r="AM12" s="17"/>
      <c r="AN12" s="17">
        <v>8.1073201794816405E-2</v>
      </c>
      <c r="AO12" s="17">
        <v>8.5503448390448003E-2</v>
      </c>
      <c r="AP12" s="17">
        <v>7.8192364741642997E-2</v>
      </c>
      <c r="AQ12" s="17">
        <v>8.4433419319982494E-2</v>
      </c>
      <c r="AR12" s="17">
        <v>7.6037900949848802E-2</v>
      </c>
      <c r="AS12" s="17"/>
      <c r="AT12" s="17">
        <v>8.4020105522086705E-2</v>
      </c>
      <c r="AU12" s="17">
        <v>8.5012025109527406E-2</v>
      </c>
      <c r="AV12" s="17"/>
      <c r="AW12" s="17">
        <v>6.5270768881857802E-2</v>
      </c>
      <c r="AX12" s="17">
        <v>8.7215879023593998E-2</v>
      </c>
      <c r="AY12" s="17">
        <v>0.10374881301476099</v>
      </c>
    </row>
    <row r="13" spans="2:51">
      <c r="B13" s="18" t="s">
        <v>137</v>
      </c>
      <c r="C13" s="17">
        <v>2.8163793785818899E-2</v>
      </c>
      <c r="D13" s="17">
        <v>2.38012610390127E-2</v>
      </c>
      <c r="E13" s="17">
        <v>3.2397834260147799E-2</v>
      </c>
      <c r="F13" s="17"/>
      <c r="G13" s="17">
        <v>3.4579129037713402E-2</v>
      </c>
      <c r="H13" s="17">
        <v>2.9275418592652799E-2</v>
      </c>
      <c r="I13" s="17">
        <v>2.9481432577466202E-2</v>
      </c>
      <c r="J13" s="17">
        <v>3.5438223202396799E-2</v>
      </c>
      <c r="K13" s="17">
        <v>2.26316747766417E-2</v>
      </c>
      <c r="L13" s="17">
        <v>2.1952283050346199E-2</v>
      </c>
      <c r="M13" s="17"/>
      <c r="N13" s="17">
        <v>1.7655801665773001E-2</v>
      </c>
      <c r="O13" s="17">
        <v>2.38378933452295E-2</v>
      </c>
      <c r="P13" s="17">
        <v>4.0662938733570998E-2</v>
      </c>
      <c r="Q13" s="17">
        <v>3.3636017238473703E-2</v>
      </c>
      <c r="R13" s="17"/>
      <c r="S13" s="17">
        <v>4.1942610632701799E-2</v>
      </c>
      <c r="T13" s="17">
        <v>2.6757939001643902E-2</v>
      </c>
      <c r="U13" s="17">
        <v>3.0553725121682199E-2</v>
      </c>
      <c r="V13" s="17">
        <v>1.56587855501393E-2</v>
      </c>
      <c r="W13" s="17">
        <v>2.7964628722929701E-2</v>
      </c>
      <c r="X13" s="17">
        <v>1.7134311278557302E-2</v>
      </c>
      <c r="Y13" s="17">
        <v>3.3862429389104699E-2</v>
      </c>
      <c r="Z13" s="17">
        <v>2.4482127229268999E-2</v>
      </c>
      <c r="AA13" s="17">
        <v>3.41717651736341E-2</v>
      </c>
      <c r="AB13" s="17">
        <v>2.2218073304154699E-2</v>
      </c>
      <c r="AC13" s="17">
        <v>2.6573669617841699E-2</v>
      </c>
      <c r="AD13" s="17">
        <v>2.43448295418222E-2</v>
      </c>
      <c r="AE13" s="17"/>
      <c r="AF13" s="17">
        <v>2.6070409172301499E-2</v>
      </c>
      <c r="AG13" s="17">
        <v>2.6840594522704701E-2</v>
      </c>
      <c r="AH13" s="17">
        <v>4.2928367781837402E-2</v>
      </c>
      <c r="AI13" s="17"/>
      <c r="AJ13" s="17">
        <v>1.7536612766104E-2</v>
      </c>
      <c r="AK13" s="17">
        <v>2.6017248905822202E-2</v>
      </c>
      <c r="AL13" s="17">
        <v>2.1413220291146499E-2</v>
      </c>
      <c r="AM13" s="17"/>
      <c r="AN13" s="17">
        <v>3.04235969198785E-2</v>
      </c>
      <c r="AO13" s="17">
        <v>3.6545548073480497E-2</v>
      </c>
      <c r="AP13" s="17">
        <v>2.0891297489641102E-2</v>
      </c>
      <c r="AQ13" s="17">
        <v>2.6929455293804201E-2</v>
      </c>
      <c r="AR13" s="17">
        <v>0</v>
      </c>
      <c r="AS13" s="17"/>
      <c r="AT13" s="17">
        <v>2.68558108435492E-2</v>
      </c>
      <c r="AU13" s="17">
        <v>3.83922042651215E-2</v>
      </c>
      <c r="AV13" s="17"/>
      <c r="AW13" s="17">
        <v>2.0006129756136699E-2</v>
      </c>
      <c r="AX13" s="17">
        <v>2.8428600314363901E-2</v>
      </c>
      <c r="AY13" s="17">
        <v>3.6929551504216201E-2</v>
      </c>
    </row>
    <row r="14" spans="2:51">
      <c r="B14" s="18" t="s">
        <v>119</v>
      </c>
      <c r="C14" s="17">
        <v>5.2472096338947199E-2</v>
      </c>
      <c r="D14" s="17">
        <v>2.8487513262931301E-2</v>
      </c>
      <c r="E14" s="17">
        <v>7.5177733049084094E-2</v>
      </c>
      <c r="F14" s="17"/>
      <c r="G14" s="17">
        <v>4.9792992554087902E-2</v>
      </c>
      <c r="H14" s="17">
        <v>7.1821163825575005E-2</v>
      </c>
      <c r="I14" s="17">
        <v>6.20028977450027E-2</v>
      </c>
      <c r="J14" s="17">
        <v>6.0971512884620903E-2</v>
      </c>
      <c r="K14" s="17">
        <v>4.4949085731222797E-2</v>
      </c>
      <c r="L14" s="17">
        <v>3.1939374451904701E-2</v>
      </c>
      <c r="M14" s="17"/>
      <c r="N14" s="17">
        <v>2.76905104542087E-2</v>
      </c>
      <c r="O14" s="17">
        <v>4.1254935535487203E-2</v>
      </c>
      <c r="P14" s="17">
        <v>7.33813361587317E-2</v>
      </c>
      <c r="Q14" s="17">
        <v>7.3644468827180704E-2</v>
      </c>
      <c r="R14" s="17"/>
      <c r="S14" s="17">
        <v>7.0000799320872206E-2</v>
      </c>
      <c r="T14" s="17">
        <v>4.8647329472242103E-2</v>
      </c>
      <c r="U14" s="17">
        <v>3.5031918438907697E-2</v>
      </c>
      <c r="V14" s="17">
        <v>2.86787471912992E-2</v>
      </c>
      <c r="W14" s="17">
        <v>6.9824519543883204E-2</v>
      </c>
      <c r="X14" s="17">
        <v>6.8625672563989604E-2</v>
      </c>
      <c r="Y14" s="17">
        <v>4.2676359967090301E-2</v>
      </c>
      <c r="Z14" s="17">
        <v>4.0750284415441297E-2</v>
      </c>
      <c r="AA14" s="17">
        <v>4.78928075691488E-2</v>
      </c>
      <c r="AB14" s="17">
        <v>6.21740325796626E-2</v>
      </c>
      <c r="AC14" s="17">
        <v>6.3409595062592194E-2</v>
      </c>
      <c r="AD14" s="17">
        <v>4.6644007247597097E-2</v>
      </c>
      <c r="AE14" s="17"/>
      <c r="AF14" s="17">
        <v>5.1183292819435698E-2</v>
      </c>
      <c r="AG14" s="17">
        <v>3.8136147018121902E-2</v>
      </c>
      <c r="AH14" s="17">
        <v>9.8540323057684204E-2</v>
      </c>
      <c r="AI14" s="17"/>
      <c r="AJ14" s="17">
        <v>3.36291239712488E-2</v>
      </c>
      <c r="AK14" s="17">
        <v>4.2551470874379799E-2</v>
      </c>
      <c r="AL14" s="17">
        <v>3.1031923461957898E-2</v>
      </c>
      <c r="AM14" s="17"/>
      <c r="AN14" s="17">
        <v>7.1682164988198294E-2</v>
      </c>
      <c r="AO14" s="17">
        <v>5.5839588844894802E-2</v>
      </c>
      <c r="AP14" s="17">
        <v>4.3784764856864701E-2</v>
      </c>
      <c r="AQ14" s="17">
        <v>3.3748630660120099E-2</v>
      </c>
      <c r="AR14" s="17">
        <v>2.62500964134041E-2</v>
      </c>
      <c r="AS14" s="17"/>
      <c r="AT14" s="17">
        <v>4.9662042786371999E-2</v>
      </c>
      <c r="AU14" s="17">
        <v>7.7712734984446197E-2</v>
      </c>
      <c r="AV14" s="17"/>
      <c r="AW14" s="17">
        <v>1.9270813972896001E-2</v>
      </c>
      <c r="AX14" s="17">
        <v>5.4858819786688801E-2</v>
      </c>
      <c r="AY14" s="17">
        <v>8.7787851449966106E-2</v>
      </c>
    </row>
    <row r="15" spans="2:51">
      <c r="B15" s="18" t="s">
        <v>138</v>
      </c>
      <c r="C15" s="21">
        <v>0.50949635679066096</v>
      </c>
      <c r="D15" s="21">
        <v>0.62491033505384297</v>
      </c>
      <c r="E15" s="21">
        <v>0.40268576827715302</v>
      </c>
      <c r="F15" s="21"/>
      <c r="G15" s="21">
        <v>0.42635725151868298</v>
      </c>
      <c r="H15" s="21">
        <v>0.442533509617131</v>
      </c>
      <c r="I15" s="21">
        <v>0.53385195925350903</v>
      </c>
      <c r="J15" s="21">
        <v>0.51816308164251801</v>
      </c>
      <c r="K15" s="21">
        <v>0.50919972679824399</v>
      </c>
      <c r="L15" s="21">
        <v>0.57291086132712499</v>
      </c>
      <c r="M15" s="21"/>
      <c r="N15" s="21">
        <v>0.60279413165087503</v>
      </c>
      <c r="O15" s="21">
        <v>0.51026611399329203</v>
      </c>
      <c r="P15" s="21">
        <v>0.48214069518630698</v>
      </c>
      <c r="Q15" s="21">
        <v>0.429625718226744</v>
      </c>
      <c r="R15" s="21"/>
      <c r="S15" s="21">
        <v>0.53282600149216497</v>
      </c>
      <c r="T15" s="21">
        <v>0.46632812154070402</v>
      </c>
      <c r="U15" s="21">
        <v>0.498993795582795</v>
      </c>
      <c r="V15" s="21">
        <v>0.54157726533520301</v>
      </c>
      <c r="W15" s="21">
        <v>0.49591873560678301</v>
      </c>
      <c r="X15" s="21">
        <v>0.50157759750140996</v>
      </c>
      <c r="Y15" s="21">
        <v>0.54138413399275398</v>
      </c>
      <c r="Z15" s="21">
        <v>0.59898524797487696</v>
      </c>
      <c r="AA15" s="21">
        <v>0.51956332254124404</v>
      </c>
      <c r="AB15" s="21">
        <v>0.49514368419433702</v>
      </c>
      <c r="AC15" s="21">
        <v>0.43732497281361599</v>
      </c>
      <c r="AD15" s="21">
        <v>0.48751508750594003</v>
      </c>
      <c r="AE15" s="21"/>
      <c r="AF15" s="21">
        <v>0.51909342689998195</v>
      </c>
      <c r="AG15" s="21">
        <v>0.55105272854049103</v>
      </c>
      <c r="AH15" s="21">
        <v>0.40283891266383998</v>
      </c>
      <c r="AI15" s="21"/>
      <c r="AJ15" s="21">
        <v>0.59271620831925897</v>
      </c>
      <c r="AK15" s="21">
        <v>0.51424244222790305</v>
      </c>
      <c r="AL15" s="21">
        <v>0.571023365615695</v>
      </c>
      <c r="AM15" s="21"/>
      <c r="AN15" s="21">
        <v>0.461588060450972</v>
      </c>
      <c r="AO15" s="21">
        <v>0.47967220557264401</v>
      </c>
      <c r="AP15" s="21">
        <v>0.54372880586319305</v>
      </c>
      <c r="AQ15" s="21">
        <v>0.59587793599484296</v>
      </c>
      <c r="AR15" s="21">
        <v>0.67026926217430705</v>
      </c>
      <c r="AS15" s="21"/>
      <c r="AT15" s="21">
        <v>0.51170904265875405</v>
      </c>
      <c r="AU15" s="21">
        <v>0.483617069203504</v>
      </c>
      <c r="AV15" s="21"/>
      <c r="AW15" s="21">
        <v>0.622635169805972</v>
      </c>
      <c r="AX15" s="21">
        <v>0.48986832335078501</v>
      </c>
      <c r="AY15" s="21">
        <v>0.39231735187192202</v>
      </c>
    </row>
    <row r="16" spans="2:51">
      <c r="B16" s="18" t="s">
        <v>139</v>
      </c>
      <c r="C16" s="21">
        <v>0.112308596785183</v>
      </c>
      <c r="D16" s="21">
        <v>8.21691623468499E-2</v>
      </c>
      <c r="E16" s="21">
        <v>0.14110022531420999</v>
      </c>
      <c r="F16" s="21"/>
      <c r="G16" s="21">
        <v>0.168953435672338</v>
      </c>
      <c r="H16" s="21">
        <v>0.13821680078703899</v>
      </c>
      <c r="I16" s="21">
        <v>0.120435978487897</v>
      </c>
      <c r="J16" s="21">
        <v>0.11264006689865801</v>
      </c>
      <c r="K16" s="21">
        <v>8.6549095565860698E-2</v>
      </c>
      <c r="L16" s="21">
        <v>7.9349448398550598E-2</v>
      </c>
      <c r="M16" s="21"/>
      <c r="N16" s="21">
        <v>9.2607110869658102E-2</v>
      </c>
      <c r="O16" s="21">
        <v>0.119961542857432</v>
      </c>
      <c r="P16" s="21">
        <v>0.13015315043336401</v>
      </c>
      <c r="Q16" s="21">
        <v>0.112533016402194</v>
      </c>
      <c r="R16" s="21"/>
      <c r="S16" s="21">
        <v>0.114471130256997</v>
      </c>
      <c r="T16" s="21">
        <v>0.124853219668456</v>
      </c>
      <c r="U16" s="21">
        <v>9.7872226846103305E-2</v>
      </c>
      <c r="V16" s="21">
        <v>9.2899130979420402E-2</v>
      </c>
      <c r="W16" s="21">
        <v>0.13571678960681899</v>
      </c>
      <c r="X16" s="21">
        <v>0.102207035262372</v>
      </c>
      <c r="Y16" s="21">
        <v>0.13884100343420899</v>
      </c>
      <c r="Z16" s="21">
        <v>8.2996206530106198E-2</v>
      </c>
      <c r="AA16" s="21">
        <v>0.105622546393442</v>
      </c>
      <c r="AB16" s="21">
        <v>0.108929232263288</v>
      </c>
      <c r="AC16" s="21">
        <v>0.11591251081778201</v>
      </c>
      <c r="AD16" s="21">
        <v>0.106442984976091</v>
      </c>
      <c r="AE16" s="21"/>
      <c r="AF16" s="21">
        <v>0.11096202653126901</v>
      </c>
      <c r="AG16" s="21">
        <v>0.10786410713957301</v>
      </c>
      <c r="AH16" s="21">
        <v>0.11752892793568601</v>
      </c>
      <c r="AI16" s="21"/>
      <c r="AJ16" s="21">
        <v>8.6582447522335404E-2</v>
      </c>
      <c r="AK16" s="21">
        <v>0.11784059903093</v>
      </c>
      <c r="AL16" s="21">
        <v>9.9726659199928902E-2</v>
      </c>
      <c r="AM16" s="21"/>
      <c r="AN16" s="21">
        <v>0.11149679871469501</v>
      </c>
      <c r="AO16" s="21">
        <v>0.122048996463929</v>
      </c>
      <c r="AP16" s="21">
        <v>9.9083662231283995E-2</v>
      </c>
      <c r="AQ16" s="21">
        <v>0.11136287461378699</v>
      </c>
      <c r="AR16" s="21">
        <v>7.6037900949848802E-2</v>
      </c>
      <c r="AS16" s="21"/>
      <c r="AT16" s="21">
        <v>0.110875916365636</v>
      </c>
      <c r="AU16" s="21">
        <v>0.123404229374649</v>
      </c>
      <c r="AV16" s="21"/>
      <c r="AW16" s="21">
        <v>8.5276898637994397E-2</v>
      </c>
      <c r="AX16" s="21">
        <v>0.115644479337958</v>
      </c>
      <c r="AY16" s="21">
        <v>0.140678364518977</v>
      </c>
    </row>
    <row r="17" spans="2:51">
      <c r="B17" s="18" t="s">
        <v>140</v>
      </c>
      <c r="C17" s="22">
        <v>0.39718776000547801</v>
      </c>
      <c r="D17" s="22">
        <v>0.54274117270699296</v>
      </c>
      <c r="E17" s="22">
        <v>0.26158554296294301</v>
      </c>
      <c r="F17" s="22"/>
      <c r="G17" s="22">
        <v>0.25740381584634398</v>
      </c>
      <c r="H17" s="22">
        <v>0.30431670883009199</v>
      </c>
      <c r="I17" s="22">
        <v>0.41341598076561198</v>
      </c>
      <c r="J17" s="22">
        <v>0.40552301474385999</v>
      </c>
      <c r="K17" s="22">
        <v>0.422650631232383</v>
      </c>
      <c r="L17" s="22">
        <v>0.49356141292857503</v>
      </c>
      <c r="M17" s="22"/>
      <c r="N17" s="22">
        <v>0.51018702078121603</v>
      </c>
      <c r="O17" s="22">
        <v>0.39030457113585998</v>
      </c>
      <c r="P17" s="22">
        <v>0.35198754475294303</v>
      </c>
      <c r="Q17" s="22">
        <v>0.31709270182455002</v>
      </c>
      <c r="R17" s="22"/>
      <c r="S17" s="22">
        <v>0.41835487123516801</v>
      </c>
      <c r="T17" s="22">
        <v>0.34147490187224799</v>
      </c>
      <c r="U17" s="22">
        <v>0.40112156873669202</v>
      </c>
      <c r="V17" s="22">
        <v>0.44867813435578202</v>
      </c>
      <c r="W17" s="22">
        <v>0.36020194599996302</v>
      </c>
      <c r="X17" s="22">
        <v>0.399370562239038</v>
      </c>
      <c r="Y17" s="22">
        <v>0.40254313055854501</v>
      </c>
      <c r="Z17" s="22">
        <v>0.51598904144477098</v>
      </c>
      <c r="AA17" s="22">
        <v>0.413940776147802</v>
      </c>
      <c r="AB17" s="22">
        <v>0.38621445193104897</v>
      </c>
      <c r="AC17" s="22">
        <v>0.32141246199583401</v>
      </c>
      <c r="AD17" s="22">
        <v>0.38107210252984902</v>
      </c>
      <c r="AE17" s="22"/>
      <c r="AF17" s="22">
        <v>0.40813140036871298</v>
      </c>
      <c r="AG17" s="22">
        <v>0.44318862140091703</v>
      </c>
      <c r="AH17" s="22">
        <v>0.285309984728154</v>
      </c>
      <c r="AI17" s="22"/>
      <c r="AJ17" s="22">
        <v>0.50613376079692396</v>
      </c>
      <c r="AK17" s="22">
        <v>0.39640184319697302</v>
      </c>
      <c r="AL17" s="22">
        <v>0.47129670641576599</v>
      </c>
      <c r="AM17" s="22"/>
      <c r="AN17" s="22">
        <v>0.35009126173627703</v>
      </c>
      <c r="AO17" s="22">
        <v>0.35762320910871598</v>
      </c>
      <c r="AP17" s="22">
        <v>0.44464514363190899</v>
      </c>
      <c r="AQ17" s="22">
        <v>0.48451506138105599</v>
      </c>
      <c r="AR17" s="22">
        <v>0.59423136122445797</v>
      </c>
      <c r="AS17" s="22"/>
      <c r="AT17" s="22">
        <v>0.40083312629311801</v>
      </c>
      <c r="AU17" s="22">
        <v>0.36021283982885499</v>
      </c>
      <c r="AV17" s="22"/>
      <c r="AW17" s="22">
        <v>0.53735827116797696</v>
      </c>
      <c r="AX17" s="22">
        <v>0.37422384401282699</v>
      </c>
      <c r="AY17" s="22">
        <v>0.25163898735294499</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9.0144233682679098E-2</v>
      </c>
      <c r="D9" s="17">
        <v>0.13151413687489499</v>
      </c>
      <c r="E9" s="17">
        <v>5.1615163277786799E-2</v>
      </c>
      <c r="F9" s="17"/>
      <c r="G9" s="17">
        <v>6.0323887576351501E-2</v>
      </c>
      <c r="H9" s="17">
        <v>0.102800639270352</v>
      </c>
      <c r="I9" s="17">
        <v>0.102435391361051</v>
      </c>
      <c r="J9" s="17">
        <v>9.1404604654331506E-2</v>
      </c>
      <c r="K9" s="17">
        <v>9.0558806381354801E-2</v>
      </c>
      <c r="L9" s="17">
        <v>8.4819432907519907E-2</v>
      </c>
      <c r="M9" s="17"/>
      <c r="N9" s="17">
        <v>0.117596581029474</v>
      </c>
      <c r="O9" s="17">
        <v>8.2861757140323095E-2</v>
      </c>
      <c r="P9" s="17">
        <v>8.9314503754212599E-2</v>
      </c>
      <c r="Q9" s="17">
        <v>6.8504078201705093E-2</v>
      </c>
      <c r="R9" s="17"/>
      <c r="S9" s="17">
        <v>0.109976755241872</v>
      </c>
      <c r="T9" s="17">
        <v>6.5103534347610403E-2</v>
      </c>
      <c r="U9" s="17">
        <v>8.1232965286546693E-2</v>
      </c>
      <c r="V9" s="17">
        <v>0.105249940980903</v>
      </c>
      <c r="W9" s="17">
        <v>8.6227383937916402E-2</v>
      </c>
      <c r="X9" s="17">
        <v>6.5680552936456305E-2</v>
      </c>
      <c r="Y9" s="17">
        <v>0.110619558167542</v>
      </c>
      <c r="Z9" s="17">
        <v>0.12064694464391799</v>
      </c>
      <c r="AA9" s="17">
        <v>8.6959353599957601E-2</v>
      </c>
      <c r="AB9" s="17">
        <v>9.1916261942407207E-2</v>
      </c>
      <c r="AC9" s="17">
        <v>0.107293354894807</v>
      </c>
      <c r="AD9" s="17">
        <v>6.0187958980733702E-2</v>
      </c>
      <c r="AE9" s="17"/>
      <c r="AF9" s="17">
        <v>9.0569448734189803E-2</v>
      </c>
      <c r="AG9" s="17">
        <v>0.10530708164034</v>
      </c>
      <c r="AH9" s="17">
        <v>6.18434979521401E-2</v>
      </c>
      <c r="AI9" s="17"/>
      <c r="AJ9" s="17">
        <v>0.102501882088758</v>
      </c>
      <c r="AK9" s="17">
        <v>9.7366209368517906E-2</v>
      </c>
      <c r="AL9" s="17">
        <v>0.117240824503152</v>
      </c>
      <c r="AM9" s="17"/>
      <c r="AN9" s="17">
        <v>6.9090866667058007E-2</v>
      </c>
      <c r="AO9" s="17">
        <v>7.8664378720161604E-2</v>
      </c>
      <c r="AP9" s="17">
        <v>0.11188857423778401</v>
      </c>
      <c r="AQ9" s="17">
        <v>0.11659913288606601</v>
      </c>
      <c r="AR9" s="17">
        <v>0.18276212709940401</v>
      </c>
      <c r="AS9" s="17"/>
      <c r="AT9" s="17">
        <v>8.8174732186361696E-2</v>
      </c>
      <c r="AU9" s="17">
        <v>0.10704836540197001</v>
      </c>
      <c r="AV9" s="17"/>
      <c r="AW9" s="17">
        <v>0.11554651506644099</v>
      </c>
      <c r="AX9" s="17">
        <v>7.7243564602681794E-2</v>
      </c>
      <c r="AY9" s="17">
        <v>6.6173659425601397E-2</v>
      </c>
    </row>
    <row r="10" spans="2:51">
      <c r="B10" s="18" t="s">
        <v>134</v>
      </c>
      <c r="C10" s="17">
        <v>0.27039215281642398</v>
      </c>
      <c r="D10" s="17">
        <v>0.336522589219378</v>
      </c>
      <c r="E10" s="17">
        <v>0.20838006128457601</v>
      </c>
      <c r="F10" s="17"/>
      <c r="G10" s="17">
        <v>0.27914360478226402</v>
      </c>
      <c r="H10" s="17">
        <v>0.28794753343400697</v>
      </c>
      <c r="I10" s="17">
        <v>0.28345997892598002</v>
      </c>
      <c r="J10" s="17">
        <v>0.27674132690827102</v>
      </c>
      <c r="K10" s="17">
        <v>0.22960026273374201</v>
      </c>
      <c r="L10" s="17">
        <v>0.26756991850800599</v>
      </c>
      <c r="M10" s="17"/>
      <c r="N10" s="17">
        <v>0.31617165221639798</v>
      </c>
      <c r="O10" s="17">
        <v>0.26803605216151599</v>
      </c>
      <c r="P10" s="17">
        <v>0.26356112741225002</v>
      </c>
      <c r="Q10" s="17">
        <v>0.22988967189376999</v>
      </c>
      <c r="R10" s="17"/>
      <c r="S10" s="17">
        <v>0.29295138522524</v>
      </c>
      <c r="T10" s="17">
        <v>0.27271455998907501</v>
      </c>
      <c r="U10" s="17">
        <v>0.29352302183137502</v>
      </c>
      <c r="V10" s="17">
        <v>0.23832355411971801</v>
      </c>
      <c r="W10" s="17">
        <v>0.26970681597652901</v>
      </c>
      <c r="X10" s="17">
        <v>0.27935403084612298</v>
      </c>
      <c r="Y10" s="17">
        <v>0.26228970395826201</v>
      </c>
      <c r="Z10" s="17">
        <v>0.30243015285312003</v>
      </c>
      <c r="AA10" s="17">
        <v>0.26756192355335801</v>
      </c>
      <c r="AB10" s="17">
        <v>0.26481026012378001</v>
      </c>
      <c r="AC10" s="17">
        <v>0.20572964410746999</v>
      </c>
      <c r="AD10" s="17">
        <v>0.27073397828191997</v>
      </c>
      <c r="AE10" s="17"/>
      <c r="AF10" s="17">
        <v>0.25881131896487802</v>
      </c>
      <c r="AG10" s="17">
        <v>0.290927025775576</v>
      </c>
      <c r="AH10" s="17">
        <v>0.26643630269177998</v>
      </c>
      <c r="AI10" s="17"/>
      <c r="AJ10" s="17">
        <v>0.31819371097361598</v>
      </c>
      <c r="AK10" s="17">
        <v>0.28011753310822901</v>
      </c>
      <c r="AL10" s="17">
        <v>0.29148551953345703</v>
      </c>
      <c r="AM10" s="17"/>
      <c r="AN10" s="17">
        <v>0.23111107165549499</v>
      </c>
      <c r="AO10" s="17">
        <v>0.26326067416005</v>
      </c>
      <c r="AP10" s="17">
        <v>0.29307031976456999</v>
      </c>
      <c r="AQ10" s="17">
        <v>0.34011146752906901</v>
      </c>
      <c r="AR10" s="17">
        <v>0.25150742954782801</v>
      </c>
      <c r="AS10" s="17"/>
      <c r="AT10" s="17">
        <v>0.26503650603578299</v>
      </c>
      <c r="AU10" s="17">
        <v>0.314683461247942</v>
      </c>
      <c r="AV10" s="17"/>
      <c r="AW10" s="17">
        <v>0.31436818764970798</v>
      </c>
      <c r="AX10" s="17">
        <v>0.319766178039678</v>
      </c>
      <c r="AY10" s="17">
        <v>0.20914936284409799</v>
      </c>
    </row>
    <row r="11" spans="2:51">
      <c r="B11" s="18" t="s">
        <v>135</v>
      </c>
      <c r="C11" s="17">
        <v>0.38173561963735603</v>
      </c>
      <c r="D11" s="17">
        <v>0.33969635207839</v>
      </c>
      <c r="E11" s="17">
        <v>0.42128107441050899</v>
      </c>
      <c r="F11" s="17"/>
      <c r="G11" s="17">
        <v>0.32360355858584899</v>
      </c>
      <c r="H11" s="17">
        <v>0.33594894003563402</v>
      </c>
      <c r="I11" s="17">
        <v>0.34990925209200102</v>
      </c>
      <c r="J11" s="17">
        <v>0.377636745644022</v>
      </c>
      <c r="K11" s="17">
        <v>0.43633179018503598</v>
      </c>
      <c r="L11" s="17">
        <v>0.42941228558866501</v>
      </c>
      <c r="M11" s="17"/>
      <c r="N11" s="17">
        <v>0.36729981230463199</v>
      </c>
      <c r="O11" s="17">
        <v>0.37875702376835901</v>
      </c>
      <c r="P11" s="17">
        <v>0.36763566504138501</v>
      </c>
      <c r="Q11" s="17">
        <v>0.41450921510106697</v>
      </c>
      <c r="R11" s="17"/>
      <c r="S11" s="17">
        <v>0.33191375061321898</v>
      </c>
      <c r="T11" s="17">
        <v>0.40743594098687502</v>
      </c>
      <c r="U11" s="17">
        <v>0.40246262687845802</v>
      </c>
      <c r="V11" s="17">
        <v>0.40882631505699002</v>
      </c>
      <c r="W11" s="17">
        <v>0.35452585903607597</v>
      </c>
      <c r="X11" s="17">
        <v>0.40550665491660498</v>
      </c>
      <c r="Y11" s="17">
        <v>0.34906434044061901</v>
      </c>
      <c r="Z11" s="17">
        <v>0.33984920723942902</v>
      </c>
      <c r="AA11" s="17">
        <v>0.39827902181769198</v>
      </c>
      <c r="AB11" s="17">
        <v>0.36438215685432401</v>
      </c>
      <c r="AC11" s="17">
        <v>0.407791818297147</v>
      </c>
      <c r="AD11" s="17">
        <v>0.43470284023001998</v>
      </c>
      <c r="AE11" s="17"/>
      <c r="AF11" s="17">
        <v>0.39899707550608998</v>
      </c>
      <c r="AG11" s="17">
        <v>0.37260203873635001</v>
      </c>
      <c r="AH11" s="17">
        <v>0.37223482997137602</v>
      </c>
      <c r="AI11" s="17"/>
      <c r="AJ11" s="17">
        <v>0.37241277738464301</v>
      </c>
      <c r="AK11" s="17">
        <v>0.37478884656190198</v>
      </c>
      <c r="AL11" s="17">
        <v>0.38908596292011399</v>
      </c>
      <c r="AM11" s="17"/>
      <c r="AN11" s="17">
        <v>0.41495462639522201</v>
      </c>
      <c r="AO11" s="17">
        <v>0.37829244224665698</v>
      </c>
      <c r="AP11" s="17">
        <v>0.36134716036598102</v>
      </c>
      <c r="AQ11" s="17">
        <v>0.32691681352743202</v>
      </c>
      <c r="AR11" s="17">
        <v>0.39113549021778199</v>
      </c>
      <c r="AS11" s="17"/>
      <c r="AT11" s="17">
        <v>0.38832163040580098</v>
      </c>
      <c r="AU11" s="17">
        <v>0.33134232650159201</v>
      </c>
      <c r="AV11" s="17"/>
      <c r="AW11" s="17">
        <v>0.372057102281596</v>
      </c>
      <c r="AX11" s="17">
        <v>0.37680127033486099</v>
      </c>
      <c r="AY11" s="17">
        <v>0.39358082815504702</v>
      </c>
    </row>
    <row r="12" spans="2:51">
      <c r="B12" s="18" t="s">
        <v>136</v>
      </c>
      <c r="C12" s="17">
        <v>0.15217325057817399</v>
      </c>
      <c r="D12" s="17">
        <v>0.11482424674661799</v>
      </c>
      <c r="E12" s="17">
        <v>0.18671595064626301</v>
      </c>
      <c r="F12" s="17"/>
      <c r="G12" s="17">
        <v>0.226379862204351</v>
      </c>
      <c r="H12" s="17">
        <v>0.162708611525997</v>
      </c>
      <c r="I12" s="17">
        <v>0.14479805878955301</v>
      </c>
      <c r="J12" s="17">
        <v>0.137093358948771</v>
      </c>
      <c r="K12" s="17">
        <v>0.14119541790846901</v>
      </c>
      <c r="L12" s="17">
        <v>0.13437684311905601</v>
      </c>
      <c r="M12" s="17"/>
      <c r="N12" s="17">
        <v>0.14203003446116499</v>
      </c>
      <c r="O12" s="17">
        <v>0.16811660665445499</v>
      </c>
      <c r="P12" s="17">
        <v>0.14920583093253101</v>
      </c>
      <c r="Q12" s="17">
        <v>0.148071308588865</v>
      </c>
      <c r="R12" s="17"/>
      <c r="S12" s="17">
        <v>0.141645874767968</v>
      </c>
      <c r="T12" s="17">
        <v>0.15808716125947</v>
      </c>
      <c r="U12" s="17">
        <v>0.13404541143432799</v>
      </c>
      <c r="V12" s="17">
        <v>0.17085470877398101</v>
      </c>
      <c r="W12" s="17">
        <v>0.16548402584539401</v>
      </c>
      <c r="X12" s="17">
        <v>0.144214825056836</v>
      </c>
      <c r="Y12" s="17">
        <v>0.177670090957012</v>
      </c>
      <c r="Z12" s="17">
        <v>0.155854823152282</v>
      </c>
      <c r="AA12" s="17">
        <v>0.138648081383279</v>
      </c>
      <c r="AB12" s="17">
        <v>0.14927539558335701</v>
      </c>
      <c r="AC12" s="17">
        <v>0.163016725520469</v>
      </c>
      <c r="AD12" s="17">
        <v>0.11225971824768501</v>
      </c>
      <c r="AE12" s="17"/>
      <c r="AF12" s="17">
        <v>0.145928391599007</v>
      </c>
      <c r="AG12" s="17">
        <v>0.14815397455648599</v>
      </c>
      <c r="AH12" s="17">
        <v>0.14029599934124001</v>
      </c>
      <c r="AI12" s="17"/>
      <c r="AJ12" s="17">
        <v>0.129565850914372</v>
      </c>
      <c r="AK12" s="17">
        <v>0.162387790344727</v>
      </c>
      <c r="AL12" s="17">
        <v>0.15146031186459299</v>
      </c>
      <c r="AM12" s="17"/>
      <c r="AN12" s="17">
        <v>0.15428335832079901</v>
      </c>
      <c r="AO12" s="17">
        <v>0.15809711266128301</v>
      </c>
      <c r="AP12" s="17">
        <v>0.151372707964048</v>
      </c>
      <c r="AQ12" s="17">
        <v>0.14124788044467501</v>
      </c>
      <c r="AR12" s="17">
        <v>0.12032179378720199</v>
      </c>
      <c r="AS12" s="17"/>
      <c r="AT12" s="17">
        <v>0.15626116163673801</v>
      </c>
      <c r="AU12" s="17">
        <v>0.116762538729583</v>
      </c>
      <c r="AV12" s="17"/>
      <c r="AW12" s="17">
        <v>0.13078003684664599</v>
      </c>
      <c r="AX12" s="17">
        <v>0.155175840865139</v>
      </c>
      <c r="AY12" s="17">
        <v>0.17452560220871699</v>
      </c>
    </row>
    <row r="13" spans="2:51">
      <c r="B13" s="18" t="s">
        <v>137</v>
      </c>
      <c r="C13" s="17">
        <v>4.90055307714845E-2</v>
      </c>
      <c r="D13" s="17">
        <v>4.1240014606405598E-2</v>
      </c>
      <c r="E13" s="17">
        <v>5.6129624362598399E-2</v>
      </c>
      <c r="F13" s="17"/>
      <c r="G13" s="17">
        <v>5.22505571897868E-2</v>
      </c>
      <c r="H13" s="17">
        <v>4.6724970275101002E-2</v>
      </c>
      <c r="I13" s="17">
        <v>5.1216436374345399E-2</v>
      </c>
      <c r="J13" s="17">
        <v>4.8541253516390298E-2</v>
      </c>
      <c r="K13" s="17">
        <v>5.60140588393735E-2</v>
      </c>
      <c r="L13" s="17">
        <v>4.3274120439668197E-2</v>
      </c>
      <c r="M13" s="17"/>
      <c r="N13" s="17">
        <v>3.2866437002210203E-2</v>
      </c>
      <c r="O13" s="17">
        <v>5.0976558741855797E-2</v>
      </c>
      <c r="P13" s="17">
        <v>5.6422999485891301E-2</v>
      </c>
      <c r="Q13" s="17">
        <v>5.7985735695091002E-2</v>
      </c>
      <c r="R13" s="17"/>
      <c r="S13" s="17">
        <v>4.74038769046893E-2</v>
      </c>
      <c r="T13" s="17">
        <v>5.0821514520341199E-2</v>
      </c>
      <c r="U13" s="17">
        <v>4.0871662208812602E-2</v>
      </c>
      <c r="V13" s="17">
        <v>4.9575100298404999E-2</v>
      </c>
      <c r="W13" s="17">
        <v>5.6334427022498697E-2</v>
      </c>
      <c r="X13" s="17">
        <v>4.06881223650657E-2</v>
      </c>
      <c r="Y13" s="17">
        <v>4.4198075562601601E-2</v>
      </c>
      <c r="Z13" s="17">
        <v>3.8901394194762802E-2</v>
      </c>
      <c r="AA13" s="17">
        <v>5.5437020518744502E-2</v>
      </c>
      <c r="AB13" s="17">
        <v>4.7465711675780599E-2</v>
      </c>
      <c r="AC13" s="17">
        <v>5.0228897401316003E-2</v>
      </c>
      <c r="AD13" s="17">
        <v>8.1859253070723004E-2</v>
      </c>
      <c r="AE13" s="17"/>
      <c r="AF13" s="17">
        <v>5.2230761968719397E-2</v>
      </c>
      <c r="AG13" s="17">
        <v>4.26151043127155E-2</v>
      </c>
      <c r="AH13" s="17">
        <v>5.1279631832543603E-2</v>
      </c>
      <c r="AI13" s="17"/>
      <c r="AJ13" s="17">
        <v>4.0490523637248997E-2</v>
      </c>
      <c r="AK13" s="17">
        <v>4.09559938724827E-2</v>
      </c>
      <c r="AL13" s="17">
        <v>2.9629495195208098E-2</v>
      </c>
      <c r="AM13" s="17"/>
      <c r="AN13" s="17">
        <v>5.2135801154021999E-2</v>
      </c>
      <c r="AO13" s="17">
        <v>6.2153464991397601E-2</v>
      </c>
      <c r="AP13" s="17">
        <v>4.4374832900918697E-2</v>
      </c>
      <c r="AQ13" s="17">
        <v>4.2498932465430302E-2</v>
      </c>
      <c r="AR13" s="17">
        <v>2.8023062934380099E-2</v>
      </c>
      <c r="AS13" s="17"/>
      <c r="AT13" s="17">
        <v>4.89310981036018E-2</v>
      </c>
      <c r="AU13" s="17">
        <v>4.7327810859352899E-2</v>
      </c>
      <c r="AV13" s="17"/>
      <c r="AW13" s="17">
        <v>4.2417999411020098E-2</v>
      </c>
      <c r="AX13" s="17">
        <v>2.5078586009936201E-2</v>
      </c>
      <c r="AY13" s="17">
        <v>6.2731498914391406E-2</v>
      </c>
    </row>
    <row r="14" spans="2:51">
      <c r="B14" s="18" t="s">
        <v>119</v>
      </c>
      <c r="C14" s="17">
        <v>5.6549212513882702E-2</v>
      </c>
      <c r="D14" s="17">
        <v>3.6202660474312497E-2</v>
      </c>
      <c r="E14" s="17">
        <v>7.5878126018267503E-2</v>
      </c>
      <c r="F14" s="17"/>
      <c r="G14" s="17">
        <v>5.8298529661397203E-2</v>
      </c>
      <c r="H14" s="17">
        <v>6.3869305458908607E-2</v>
      </c>
      <c r="I14" s="17">
        <v>6.8180882457069394E-2</v>
      </c>
      <c r="J14" s="17">
        <v>6.8582710328213906E-2</v>
      </c>
      <c r="K14" s="17">
        <v>4.6299663952024998E-2</v>
      </c>
      <c r="L14" s="17">
        <v>4.05473994370854E-2</v>
      </c>
      <c r="M14" s="17"/>
      <c r="N14" s="17">
        <v>2.40354829861213E-2</v>
      </c>
      <c r="O14" s="17">
        <v>5.1252001533490403E-2</v>
      </c>
      <c r="P14" s="17">
        <v>7.3859873373729901E-2</v>
      </c>
      <c r="Q14" s="17">
        <v>8.1039990519501295E-2</v>
      </c>
      <c r="R14" s="17"/>
      <c r="S14" s="17">
        <v>7.6108357247011801E-2</v>
      </c>
      <c r="T14" s="17">
        <v>4.5837288896628102E-2</v>
      </c>
      <c r="U14" s="17">
        <v>4.7864312360480402E-2</v>
      </c>
      <c r="V14" s="17">
        <v>2.7170380770003E-2</v>
      </c>
      <c r="W14" s="17">
        <v>6.7721488181586006E-2</v>
      </c>
      <c r="X14" s="17">
        <v>6.4555813878913806E-2</v>
      </c>
      <c r="Y14" s="17">
        <v>5.6158230913963901E-2</v>
      </c>
      <c r="Z14" s="17">
        <v>4.2317477916488599E-2</v>
      </c>
      <c r="AA14" s="17">
        <v>5.3114599126968601E-2</v>
      </c>
      <c r="AB14" s="17">
        <v>8.2150213820351606E-2</v>
      </c>
      <c r="AC14" s="17">
        <v>6.5939559778790999E-2</v>
      </c>
      <c r="AD14" s="17">
        <v>4.0256251188918402E-2</v>
      </c>
      <c r="AE14" s="17"/>
      <c r="AF14" s="17">
        <v>5.3463003227116002E-2</v>
      </c>
      <c r="AG14" s="17">
        <v>4.0394774978531597E-2</v>
      </c>
      <c r="AH14" s="17">
        <v>0.10790973821091999</v>
      </c>
      <c r="AI14" s="17"/>
      <c r="AJ14" s="17">
        <v>3.68352550013612E-2</v>
      </c>
      <c r="AK14" s="17">
        <v>4.4383626744141501E-2</v>
      </c>
      <c r="AL14" s="17">
        <v>2.1097885983477099E-2</v>
      </c>
      <c r="AM14" s="17"/>
      <c r="AN14" s="17">
        <v>7.8424275807404006E-2</v>
      </c>
      <c r="AO14" s="17">
        <v>5.9531927220450399E-2</v>
      </c>
      <c r="AP14" s="17">
        <v>3.7946404766698402E-2</v>
      </c>
      <c r="AQ14" s="17">
        <v>3.2625773147328098E-2</v>
      </c>
      <c r="AR14" s="17">
        <v>2.62500964134041E-2</v>
      </c>
      <c r="AS14" s="17"/>
      <c r="AT14" s="17">
        <v>5.3274871631714397E-2</v>
      </c>
      <c r="AU14" s="17">
        <v>8.2835497259560506E-2</v>
      </c>
      <c r="AV14" s="17"/>
      <c r="AW14" s="17">
        <v>2.4830158744588399E-2</v>
      </c>
      <c r="AX14" s="17">
        <v>4.5934560147703099E-2</v>
      </c>
      <c r="AY14" s="17">
        <v>9.3839048452144996E-2</v>
      </c>
    </row>
    <row r="15" spans="2:51">
      <c r="B15" s="18" t="s">
        <v>138</v>
      </c>
      <c r="C15" s="21">
        <v>0.36053638649910302</v>
      </c>
      <c r="D15" s="21">
        <v>0.46803672609427399</v>
      </c>
      <c r="E15" s="21">
        <v>0.25999522456236301</v>
      </c>
      <c r="F15" s="21"/>
      <c r="G15" s="21">
        <v>0.33946749235861601</v>
      </c>
      <c r="H15" s="21">
        <v>0.39074817270435902</v>
      </c>
      <c r="I15" s="21">
        <v>0.38589537028703103</v>
      </c>
      <c r="J15" s="21">
        <v>0.368145931562603</v>
      </c>
      <c r="K15" s="21">
        <v>0.32015906911509701</v>
      </c>
      <c r="L15" s="21">
        <v>0.35238935141552602</v>
      </c>
      <c r="M15" s="21"/>
      <c r="N15" s="21">
        <v>0.43376823324587199</v>
      </c>
      <c r="O15" s="21">
        <v>0.350897809301839</v>
      </c>
      <c r="P15" s="21">
        <v>0.35287563116646298</v>
      </c>
      <c r="Q15" s="21">
        <v>0.29839375009547597</v>
      </c>
      <c r="R15" s="21"/>
      <c r="S15" s="21">
        <v>0.40292814046711201</v>
      </c>
      <c r="T15" s="21">
        <v>0.33781809433668603</v>
      </c>
      <c r="U15" s="21">
        <v>0.37475598711792202</v>
      </c>
      <c r="V15" s="21">
        <v>0.34357349510062102</v>
      </c>
      <c r="W15" s="21">
        <v>0.35593419991444503</v>
      </c>
      <c r="X15" s="21">
        <v>0.34503458378257901</v>
      </c>
      <c r="Y15" s="21">
        <v>0.372909262125804</v>
      </c>
      <c r="Z15" s="21">
        <v>0.42307709749703798</v>
      </c>
      <c r="AA15" s="21">
        <v>0.354521277153315</v>
      </c>
      <c r="AB15" s="21">
        <v>0.35672652206618699</v>
      </c>
      <c r="AC15" s="21">
        <v>0.31302299900227698</v>
      </c>
      <c r="AD15" s="21">
        <v>0.33092193726265401</v>
      </c>
      <c r="AE15" s="21"/>
      <c r="AF15" s="21">
        <v>0.34938076769906801</v>
      </c>
      <c r="AG15" s="21">
        <v>0.39623410741591703</v>
      </c>
      <c r="AH15" s="21">
        <v>0.32827980064391998</v>
      </c>
      <c r="AI15" s="21"/>
      <c r="AJ15" s="21">
        <v>0.42069559306237397</v>
      </c>
      <c r="AK15" s="21">
        <v>0.37748374247674699</v>
      </c>
      <c r="AL15" s="21">
        <v>0.40872634403660801</v>
      </c>
      <c r="AM15" s="21"/>
      <c r="AN15" s="21">
        <v>0.30020193832255299</v>
      </c>
      <c r="AO15" s="21">
        <v>0.34192505288021102</v>
      </c>
      <c r="AP15" s="21">
        <v>0.40495889400235402</v>
      </c>
      <c r="AQ15" s="21">
        <v>0.456710600415135</v>
      </c>
      <c r="AR15" s="21">
        <v>0.43426955664723099</v>
      </c>
      <c r="AS15" s="21"/>
      <c r="AT15" s="21">
        <v>0.35321123822214401</v>
      </c>
      <c r="AU15" s="21">
        <v>0.42173182664991199</v>
      </c>
      <c r="AV15" s="21"/>
      <c r="AW15" s="21">
        <v>0.42991470271614901</v>
      </c>
      <c r="AX15" s="21">
        <v>0.39700974264236</v>
      </c>
      <c r="AY15" s="21">
        <v>0.27532302226970001</v>
      </c>
    </row>
    <row r="16" spans="2:51">
      <c r="B16" s="18" t="s">
        <v>139</v>
      </c>
      <c r="C16" s="21">
        <v>0.201178781349658</v>
      </c>
      <c r="D16" s="21">
        <v>0.15606426135302401</v>
      </c>
      <c r="E16" s="21">
        <v>0.242845575008861</v>
      </c>
      <c r="F16" s="21"/>
      <c r="G16" s="21">
        <v>0.27863041939413802</v>
      </c>
      <c r="H16" s="21">
        <v>0.209433581801098</v>
      </c>
      <c r="I16" s="21">
        <v>0.19601449516389799</v>
      </c>
      <c r="J16" s="21">
        <v>0.185634612465161</v>
      </c>
      <c r="K16" s="21">
        <v>0.197209476747843</v>
      </c>
      <c r="L16" s="21">
        <v>0.17765096355872401</v>
      </c>
      <c r="M16" s="21"/>
      <c r="N16" s="21">
        <v>0.174896471463375</v>
      </c>
      <c r="O16" s="21">
        <v>0.21909316539631099</v>
      </c>
      <c r="P16" s="21">
        <v>0.205628830418422</v>
      </c>
      <c r="Q16" s="21">
        <v>0.20605704428395599</v>
      </c>
      <c r="R16" s="21"/>
      <c r="S16" s="21">
        <v>0.189049751672657</v>
      </c>
      <c r="T16" s="21">
        <v>0.20890867577981101</v>
      </c>
      <c r="U16" s="21">
        <v>0.17491707364313999</v>
      </c>
      <c r="V16" s="21">
        <v>0.22042980907238599</v>
      </c>
      <c r="W16" s="21">
        <v>0.22181845286789301</v>
      </c>
      <c r="X16" s="21">
        <v>0.184902947421902</v>
      </c>
      <c r="Y16" s="21">
        <v>0.221868166519613</v>
      </c>
      <c r="Z16" s="21">
        <v>0.19475621734704501</v>
      </c>
      <c r="AA16" s="21">
        <v>0.19408510190202399</v>
      </c>
      <c r="AB16" s="21">
        <v>0.19674110725913699</v>
      </c>
      <c r="AC16" s="21">
        <v>0.21324562292178501</v>
      </c>
      <c r="AD16" s="21">
        <v>0.194118971318408</v>
      </c>
      <c r="AE16" s="21"/>
      <c r="AF16" s="21">
        <v>0.19815915356772601</v>
      </c>
      <c r="AG16" s="21">
        <v>0.190769078869202</v>
      </c>
      <c r="AH16" s="21">
        <v>0.19157563117378401</v>
      </c>
      <c r="AI16" s="21"/>
      <c r="AJ16" s="21">
        <v>0.17005637455162101</v>
      </c>
      <c r="AK16" s="21">
        <v>0.20334378421721</v>
      </c>
      <c r="AL16" s="21">
        <v>0.18108980705980099</v>
      </c>
      <c r="AM16" s="21"/>
      <c r="AN16" s="21">
        <v>0.20641915947482101</v>
      </c>
      <c r="AO16" s="21">
        <v>0.220250577652681</v>
      </c>
      <c r="AP16" s="21">
        <v>0.19574754086496701</v>
      </c>
      <c r="AQ16" s="21">
        <v>0.183746812910106</v>
      </c>
      <c r="AR16" s="21">
        <v>0.14834485672158301</v>
      </c>
      <c r="AS16" s="21"/>
      <c r="AT16" s="21">
        <v>0.20519225974034</v>
      </c>
      <c r="AU16" s="21">
        <v>0.16409034958893601</v>
      </c>
      <c r="AV16" s="21"/>
      <c r="AW16" s="21">
        <v>0.173198036257666</v>
      </c>
      <c r="AX16" s="21">
        <v>0.18025442687507601</v>
      </c>
      <c r="AY16" s="21">
        <v>0.23725710112310899</v>
      </c>
    </row>
    <row r="17" spans="2:51">
      <c r="B17" s="18" t="s">
        <v>140</v>
      </c>
      <c r="C17" s="22">
        <v>0.159357605149444</v>
      </c>
      <c r="D17" s="22">
        <v>0.31197246474125001</v>
      </c>
      <c r="E17" s="22">
        <v>1.7149649553501199E-2</v>
      </c>
      <c r="F17" s="22"/>
      <c r="G17" s="22">
        <v>6.0837072964477497E-2</v>
      </c>
      <c r="H17" s="22">
        <v>0.18131459090325999</v>
      </c>
      <c r="I17" s="22">
        <v>0.18988087512313301</v>
      </c>
      <c r="J17" s="22">
        <v>0.182511319097442</v>
      </c>
      <c r="K17" s="22">
        <v>0.122949592367254</v>
      </c>
      <c r="L17" s="22">
        <v>0.17473838785680201</v>
      </c>
      <c r="M17" s="22"/>
      <c r="N17" s="22">
        <v>0.25887176178249699</v>
      </c>
      <c r="O17" s="22">
        <v>0.13180464390552801</v>
      </c>
      <c r="P17" s="22">
        <v>0.147246800748041</v>
      </c>
      <c r="Q17" s="22">
        <v>9.2336705811519898E-2</v>
      </c>
      <c r="R17" s="22"/>
      <c r="S17" s="22">
        <v>0.213878388794455</v>
      </c>
      <c r="T17" s="22">
        <v>0.12890941855687399</v>
      </c>
      <c r="U17" s="22">
        <v>0.199838913474782</v>
      </c>
      <c r="V17" s="22">
        <v>0.123143686028234</v>
      </c>
      <c r="W17" s="22">
        <v>0.13411574704655199</v>
      </c>
      <c r="X17" s="22">
        <v>0.16013163636067801</v>
      </c>
      <c r="Y17" s="22">
        <v>0.151041095606191</v>
      </c>
      <c r="Z17" s="22">
        <v>0.22832088014999299</v>
      </c>
      <c r="AA17" s="22">
        <v>0.160436175251291</v>
      </c>
      <c r="AB17" s="22">
        <v>0.15998541480705</v>
      </c>
      <c r="AC17" s="22">
        <v>9.9777376080491795E-2</v>
      </c>
      <c r="AD17" s="22">
        <v>0.13680296594424601</v>
      </c>
      <c r="AE17" s="22"/>
      <c r="AF17" s="22">
        <v>0.151221614131341</v>
      </c>
      <c r="AG17" s="22">
        <v>0.205465028546715</v>
      </c>
      <c r="AH17" s="22">
        <v>0.136704169470136</v>
      </c>
      <c r="AI17" s="22"/>
      <c r="AJ17" s="22">
        <v>0.25063921851075299</v>
      </c>
      <c r="AK17" s="22">
        <v>0.17413995825953599</v>
      </c>
      <c r="AL17" s="22">
        <v>0.227636536976808</v>
      </c>
      <c r="AM17" s="22"/>
      <c r="AN17" s="22">
        <v>9.3782778847731701E-2</v>
      </c>
      <c r="AO17" s="22">
        <v>0.12167447522753</v>
      </c>
      <c r="AP17" s="22">
        <v>0.20921135313738701</v>
      </c>
      <c r="AQ17" s="22">
        <v>0.27296378750502898</v>
      </c>
      <c r="AR17" s="22">
        <v>0.28592469992564901</v>
      </c>
      <c r="AS17" s="22"/>
      <c r="AT17" s="22">
        <v>0.14801897848180401</v>
      </c>
      <c r="AU17" s="22">
        <v>0.25764147706097501</v>
      </c>
      <c r="AV17" s="22"/>
      <c r="AW17" s="22">
        <v>0.25671666645848301</v>
      </c>
      <c r="AX17" s="22">
        <v>0.21675531576728399</v>
      </c>
      <c r="AY17" s="22">
        <v>3.8065921146590798E-2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0.205933207079914</v>
      </c>
      <c r="D9" s="17">
        <v>0.19678619211833101</v>
      </c>
      <c r="E9" s="17">
        <v>0.21273529927812601</v>
      </c>
      <c r="F9" s="17"/>
      <c r="G9" s="17">
        <v>0.193982461856919</v>
      </c>
      <c r="H9" s="17">
        <v>0.21960024959746899</v>
      </c>
      <c r="I9" s="17">
        <v>0.19888458101970399</v>
      </c>
      <c r="J9" s="17">
        <v>0.173494782798156</v>
      </c>
      <c r="K9" s="17">
        <v>0.215201593820295</v>
      </c>
      <c r="L9" s="17">
        <v>0.22375958771600199</v>
      </c>
      <c r="M9" s="17"/>
      <c r="N9" s="17">
        <v>0.22273587277062601</v>
      </c>
      <c r="O9" s="17">
        <v>0.218610230831881</v>
      </c>
      <c r="P9" s="17">
        <v>0.19655197088056001</v>
      </c>
      <c r="Q9" s="17">
        <v>0.182465447511689</v>
      </c>
      <c r="R9" s="17"/>
      <c r="S9" s="17">
        <v>0.21542384990230301</v>
      </c>
      <c r="T9" s="17">
        <v>0.216476248280948</v>
      </c>
      <c r="U9" s="17">
        <v>0.20762259101957001</v>
      </c>
      <c r="V9" s="17">
        <v>0.19460646499128101</v>
      </c>
      <c r="W9" s="17">
        <v>0.18355314748337601</v>
      </c>
      <c r="X9" s="17">
        <v>0.165841008762519</v>
      </c>
      <c r="Y9" s="17">
        <v>0.23035067560783301</v>
      </c>
      <c r="Z9" s="17">
        <v>0.22898627158472501</v>
      </c>
      <c r="AA9" s="17">
        <v>0.19386728809354101</v>
      </c>
      <c r="AB9" s="17">
        <v>0.226495649912338</v>
      </c>
      <c r="AC9" s="17">
        <v>0.20776255301980501</v>
      </c>
      <c r="AD9" s="17">
        <v>0.20080128260219199</v>
      </c>
      <c r="AE9" s="17"/>
      <c r="AF9" s="17">
        <v>0.19235510446107501</v>
      </c>
      <c r="AG9" s="17">
        <v>0.22625902449784599</v>
      </c>
      <c r="AH9" s="17">
        <v>0.183179789909654</v>
      </c>
      <c r="AI9" s="17"/>
      <c r="AJ9" s="17">
        <v>0.184334067768535</v>
      </c>
      <c r="AK9" s="17">
        <v>0.220845144371171</v>
      </c>
      <c r="AL9" s="17">
        <v>0.21373438073486001</v>
      </c>
      <c r="AM9" s="17"/>
      <c r="AN9" s="17">
        <v>0.17898136557981101</v>
      </c>
      <c r="AO9" s="17">
        <v>0.204040882077304</v>
      </c>
      <c r="AP9" s="17">
        <v>0.223339669941686</v>
      </c>
      <c r="AQ9" s="17">
        <v>0.239490741910104</v>
      </c>
      <c r="AR9" s="17">
        <v>0.24783774398564201</v>
      </c>
      <c r="AS9" s="17"/>
      <c r="AT9" s="17">
        <v>0.20807432901058101</v>
      </c>
      <c r="AU9" s="17">
        <v>0.185045818456466</v>
      </c>
      <c r="AV9" s="17"/>
      <c r="AW9" s="17">
        <v>0.23300021215803199</v>
      </c>
      <c r="AX9" s="17">
        <v>0.170000961633096</v>
      </c>
      <c r="AY9" s="17">
        <v>0.18650089091011701</v>
      </c>
    </row>
    <row r="10" spans="2:51">
      <c r="B10" s="18" t="s">
        <v>134</v>
      </c>
      <c r="C10" s="17">
        <v>0.39662797190414401</v>
      </c>
      <c r="D10" s="17">
        <v>0.36103947013395399</v>
      </c>
      <c r="E10" s="17">
        <v>0.430205607508447</v>
      </c>
      <c r="F10" s="17"/>
      <c r="G10" s="17">
        <v>0.35527634550144199</v>
      </c>
      <c r="H10" s="17">
        <v>0.33786175271508601</v>
      </c>
      <c r="I10" s="17">
        <v>0.400565791035077</v>
      </c>
      <c r="J10" s="17">
        <v>0.40823617167998699</v>
      </c>
      <c r="K10" s="17">
        <v>0.41960343561910102</v>
      </c>
      <c r="L10" s="17">
        <v>0.43133508104263002</v>
      </c>
      <c r="M10" s="17"/>
      <c r="N10" s="17">
        <v>0.39524285844314699</v>
      </c>
      <c r="O10" s="17">
        <v>0.38929483538663701</v>
      </c>
      <c r="P10" s="17">
        <v>0.41344870947047901</v>
      </c>
      <c r="Q10" s="17">
        <v>0.391308400688269</v>
      </c>
      <c r="R10" s="17"/>
      <c r="S10" s="17">
        <v>0.34498738177806298</v>
      </c>
      <c r="T10" s="17">
        <v>0.40100329336443502</v>
      </c>
      <c r="U10" s="17">
        <v>0.43384780985453703</v>
      </c>
      <c r="V10" s="17">
        <v>0.44279873941704101</v>
      </c>
      <c r="W10" s="17">
        <v>0.39073026708277497</v>
      </c>
      <c r="X10" s="17">
        <v>0.40594301324133097</v>
      </c>
      <c r="Y10" s="17">
        <v>0.398712318845721</v>
      </c>
      <c r="Z10" s="17">
        <v>0.35062976810225899</v>
      </c>
      <c r="AA10" s="17">
        <v>0.40530185027105697</v>
      </c>
      <c r="AB10" s="17">
        <v>0.38310987345480502</v>
      </c>
      <c r="AC10" s="17">
        <v>0.40771598865027298</v>
      </c>
      <c r="AD10" s="17">
        <v>0.38786843794950199</v>
      </c>
      <c r="AE10" s="17"/>
      <c r="AF10" s="17">
        <v>0.40717702178339199</v>
      </c>
      <c r="AG10" s="17">
        <v>0.39934388983428498</v>
      </c>
      <c r="AH10" s="17">
        <v>0.36021898681123699</v>
      </c>
      <c r="AI10" s="17"/>
      <c r="AJ10" s="17">
        <v>0.41428179550314198</v>
      </c>
      <c r="AK10" s="17">
        <v>0.39306270624519801</v>
      </c>
      <c r="AL10" s="17">
        <v>0.43945729112786203</v>
      </c>
      <c r="AM10" s="17"/>
      <c r="AN10" s="17">
        <v>0.42219040059663998</v>
      </c>
      <c r="AO10" s="17">
        <v>0.40425399597436301</v>
      </c>
      <c r="AP10" s="17">
        <v>0.37693431213644002</v>
      </c>
      <c r="AQ10" s="17">
        <v>0.35780061215886599</v>
      </c>
      <c r="AR10" s="17">
        <v>0.34802967786914302</v>
      </c>
      <c r="AS10" s="17"/>
      <c r="AT10" s="17">
        <v>0.40224641706923697</v>
      </c>
      <c r="AU10" s="17">
        <v>0.34804977128036402</v>
      </c>
      <c r="AV10" s="17"/>
      <c r="AW10" s="17">
        <v>0.36816271501544201</v>
      </c>
      <c r="AX10" s="17">
        <v>0.41712775638365601</v>
      </c>
      <c r="AY10" s="17">
        <v>0.42182473639644702</v>
      </c>
    </row>
    <row r="11" spans="2:51">
      <c r="B11" s="18" t="s">
        <v>135</v>
      </c>
      <c r="C11" s="17">
        <v>0.20315801837887801</v>
      </c>
      <c r="D11" s="17">
        <v>0.22012417050993599</v>
      </c>
      <c r="E11" s="17">
        <v>0.18844034926499301</v>
      </c>
      <c r="F11" s="17"/>
      <c r="G11" s="17">
        <v>0.19609847577133899</v>
      </c>
      <c r="H11" s="17">
        <v>0.23613455718047899</v>
      </c>
      <c r="I11" s="17">
        <v>0.20750634746197599</v>
      </c>
      <c r="J11" s="17">
        <v>0.19527926661998499</v>
      </c>
      <c r="K11" s="17">
        <v>0.195594018028596</v>
      </c>
      <c r="L11" s="17">
        <v>0.190297645500454</v>
      </c>
      <c r="M11" s="17"/>
      <c r="N11" s="17">
        <v>0.17416231476452901</v>
      </c>
      <c r="O11" s="17">
        <v>0.19931729301655701</v>
      </c>
      <c r="P11" s="17">
        <v>0.20407829827708801</v>
      </c>
      <c r="Q11" s="17">
        <v>0.23909947921928601</v>
      </c>
      <c r="R11" s="17"/>
      <c r="S11" s="17">
        <v>0.19310274145567799</v>
      </c>
      <c r="T11" s="17">
        <v>0.21062658783313101</v>
      </c>
      <c r="U11" s="17">
        <v>0.19441351662908299</v>
      </c>
      <c r="V11" s="17">
        <v>0.17658261687512</v>
      </c>
      <c r="W11" s="17">
        <v>0.223552063916786</v>
      </c>
      <c r="X11" s="17">
        <v>0.21096137681698501</v>
      </c>
      <c r="Y11" s="17">
        <v>0.217888205382962</v>
      </c>
      <c r="Z11" s="17">
        <v>0.21357946870255101</v>
      </c>
      <c r="AA11" s="17">
        <v>0.19593965734256</v>
      </c>
      <c r="AB11" s="17">
        <v>0.20202520636306001</v>
      </c>
      <c r="AC11" s="17">
        <v>0.22717823251220801</v>
      </c>
      <c r="AD11" s="17">
        <v>0.184109146272113</v>
      </c>
      <c r="AE11" s="17"/>
      <c r="AF11" s="17">
        <v>0.20776152944620599</v>
      </c>
      <c r="AG11" s="17">
        <v>0.19478153725642</v>
      </c>
      <c r="AH11" s="17">
        <v>0.22946237705397801</v>
      </c>
      <c r="AI11" s="17"/>
      <c r="AJ11" s="17">
        <v>0.212686764430987</v>
      </c>
      <c r="AK11" s="17">
        <v>0.20605533491273001</v>
      </c>
      <c r="AL11" s="17">
        <v>0.173084008446486</v>
      </c>
      <c r="AM11" s="17"/>
      <c r="AN11" s="17">
        <v>0.21073601504673201</v>
      </c>
      <c r="AO11" s="17">
        <v>0.209826978653746</v>
      </c>
      <c r="AP11" s="17">
        <v>0.18365308783830001</v>
      </c>
      <c r="AQ11" s="17">
        <v>0.18951588970785299</v>
      </c>
      <c r="AR11" s="17">
        <v>0.214306652557717</v>
      </c>
      <c r="AS11" s="17"/>
      <c r="AT11" s="17">
        <v>0.201746995194066</v>
      </c>
      <c r="AU11" s="17">
        <v>0.21963478863039901</v>
      </c>
      <c r="AV11" s="17"/>
      <c r="AW11" s="17">
        <v>0.18656829001754599</v>
      </c>
      <c r="AX11" s="17">
        <v>0.24883822412520001</v>
      </c>
      <c r="AY11" s="17">
        <v>0.208554213667001</v>
      </c>
    </row>
    <row r="12" spans="2:51">
      <c r="B12" s="18" t="s">
        <v>136</v>
      </c>
      <c r="C12" s="17">
        <v>0.116685035303596</v>
      </c>
      <c r="D12" s="17">
        <v>0.14871755528692199</v>
      </c>
      <c r="E12" s="17">
        <v>8.66053410566925E-2</v>
      </c>
      <c r="F12" s="17"/>
      <c r="G12" s="17">
        <v>0.16534369309163899</v>
      </c>
      <c r="H12" s="17">
        <v>0.11642524280616399</v>
      </c>
      <c r="I12" s="17">
        <v>0.106608130853506</v>
      </c>
      <c r="J12" s="17">
        <v>0.128456845132285</v>
      </c>
      <c r="K12" s="17">
        <v>0.104132531080927</v>
      </c>
      <c r="L12" s="17">
        <v>0.101600449270983</v>
      </c>
      <c r="M12" s="17"/>
      <c r="N12" s="17">
        <v>0.15273256045695899</v>
      </c>
      <c r="O12" s="17">
        <v>0.12391117962377</v>
      </c>
      <c r="P12" s="17">
        <v>9.0670962899282906E-2</v>
      </c>
      <c r="Q12" s="17">
        <v>9.0805287518158695E-2</v>
      </c>
      <c r="R12" s="17"/>
      <c r="S12" s="17">
        <v>0.15914776618922599</v>
      </c>
      <c r="T12" s="17">
        <v>0.11171854926156</v>
      </c>
      <c r="U12" s="17">
        <v>9.2311219032982297E-2</v>
      </c>
      <c r="V12" s="17">
        <v>0.118908726728051</v>
      </c>
      <c r="W12" s="17">
        <v>0.104394050295097</v>
      </c>
      <c r="X12" s="17">
        <v>0.13132424404541701</v>
      </c>
      <c r="Y12" s="17">
        <v>9.2924134123521601E-2</v>
      </c>
      <c r="Z12" s="17">
        <v>0.13319265405884401</v>
      </c>
      <c r="AA12" s="17">
        <v>0.13646400978482001</v>
      </c>
      <c r="AB12" s="17">
        <v>8.1549665117957706E-2</v>
      </c>
      <c r="AC12" s="17">
        <v>7.4947113401089796E-2</v>
      </c>
      <c r="AD12" s="17">
        <v>0.12745524443630199</v>
      </c>
      <c r="AE12" s="17"/>
      <c r="AF12" s="17">
        <v>0.114301629534154</v>
      </c>
      <c r="AG12" s="17">
        <v>0.115989382557788</v>
      </c>
      <c r="AH12" s="17">
        <v>0.11175438428241</v>
      </c>
      <c r="AI12" s="17"/>
      <c r="AJ12" s="17">
        <v>0.120645571480476</v>
      </c>
      <c r="AK12" s="17">
        <v>0.115733193681369</v>
      </c>
      <c r="AL12" s="17">
        <v>0.116496578866019</v>
      </c>
      <c r="AM12" s="17"/>
      <c r="AN12" s="17">
        <v>8.7080593033640005E-2</v>
      </c>
      <c r="AO12" s="17">
        <v>0.114909151391124</v>
      </c>
      <c r="AP12" s="17">
        <v>0.14382718071121101</v>
      </c>
      <c r="AQ12" s="17">
        <v>0.145793785296915</v>
      </c>
      <c r="AR12" s="17">
        <v>9.5449058875135301E-2</v>
      </c>
      <c r="AS12" s="17"/>
      <c r="AT12" s="17">
        <v>0.112676866488241</v>
      </c>
      <c r="AU12" s="17">
        <v>0.14916651296750999</v>
      </c>
      <c r="AV12" s="17"/>
      <c r="AW12" s="17">
        <v>0.15980060262792301</v>
      </c>
      <c r="AX12" s="17">
        <v>9.3797345057606105E-2</v>
      </c>
      <c r="AY12" s="17">
        <v>7.6272468317364797E-2</v>
      </c>
    </row>
    <row r="13" spans="2:51">
      <c r="B13" s="18" t="s">
        <v>137</v>
      </c>
      <c r="C13" s="17">
        <v>2.7299595865158701E-2</v>
      </c>
      <c r="D13" s="17">
        <v>4.1815468386905301E-2</v>
      </c>
      <c r="E13" s="17">
        <v>1.3888047958309601E-2</v>
      </c>
      <c r="F13" s="17"/>
      <c r="G13" s="17">
        <v>3.8893460229553298E-2</v>
      </c>
      <c r="H13" s="17">
        <v>3.4234857631298E-2</v>
      </c>
      <c r="I13" s="17">
        <v>2.77649407840929E-2</v>
      </c>
      <c r="J13" s="17">
        <v>3.2499976090190799E-2</v>
      </c>
      <c r="K13" s="17">
        <v>2.41759352326971E-2</v>
      </c>
      <c r="L13" s="17">
        <v>1.4989389711586599E-2</v>
      </c>
      <c r="M13" s="17"/>
      <c r="N13" s="17">
        <v>3.1426336342432699E-2</v>
      </c>
      <c r="O13" s="17">
        <v>2.4698494232518398E-2</v>
      </c>
      <c r="P13" s="17">
        <v>2.74292043268414E-2</v>
      </c>
      <c r="Q13" s="17">
        <v>2.52424798379456E-2</v>
      </c>
      <c r="R13" s="17"/>
      <c r="S13" s="17">
        <v>3.6278508242510402E-2</v>
      </c>
      <c r="T13" s="17">
        <v>1.9090177658027299E-2</v>
      </c>
      <c r="U13" s="17">
        <v>2.2417272423407901E-2</v>
      </c>
      <c r="V13" s="17">
        <v>2.53609485550957E-2</v>
      </c>
      <c r="W13" s="17">
        <v>4.1934568037010303E-2</v>
      </c>
      <c r="X13" s="17">
        <v>2.4822483001882199E-2</v>
      </c>
      <c r="Y13" s="17">
        <v>2.1597617616875699E-2</v>
      </c>
      <c r="Z13" s="17">
        <v>2.28117803185111E-2</v>
      </c>
      <c r="AA13" s="17">
        <v>2.37826940868981E-2</v>
      </c>
      <c r="AB13" s="17">
        <v>3.9495862777656501E-2</v>
      </c>
      <c r="AC13" s="17">
        <v>2.1096122212348599E-2</v>
      </c>
      <c r="AD13" s="17">
        <v>3.05161691804661E-2</v>
      </c>
      <c r="AE13" s="17"/>
      <c r="AF13" s="17">
        <v>3.1813894473806198E-2</v>
      </c>
      <c r="AG13" s="17">
        <v>2.46862439286527E-2</v>
      </c>
      <c r="AH13" s="17">
        <v>1.8082066446715301E-2</v>
      </c>
      <c r="AI13" s="17"/>
      <c r="AJ13" s="17">
        <v>2.5593300173673901E-2</v>
      </c>
      <c r="AK13" s="17">
        <v>2.0349177321384599E-2</v>
      </c>
      <c r="AL13" s="17">
        <v>3.0961762354619501E-2</v>
      </c>
      <c r="AM13" s="17"/>
      <c r="AN13" s="17">
        <v>3.03633305821541E-2</v>
      </c>
      <c r="AO13" s="17">
        <v>2.4703297398097099E-2</v>
      </c>
      <c r="AP13" s="17">
        <v>3.03676117202752E-2</v>
      </c>
      <c r="AQ13" s="17">
        <v>3.5643222065536301E-2</v>
      </c>
      <c r="AR13" s="17">
        <v>6.8126770298958195E-2</v>
      </c>
      <c r="AS13" s="17"/>
      <c r="AT13" s="17">
        <v>2.5535150850484599E-2</v>
      </c>
      <c r="AU13" s="17">
        <v>4.3174617525155397E-2</v>
      </c>
      <c r="AV13" s="17"/>
      <c r="AW13" s="17">
        <v>3.1219033626281801E-2</v>
      </c>
      <c r="AX13" s="17">
        <v>2.5793709633281502E-2</v>
      </c>
      <c r="AY13" s="17">
        <v>2.3467618731494701E-2</v>
      </c>
    </row>
    <row r="14" spans="2:51">
      <c r="B14" s="18" t="s">
        <v>119</v>
      </c>
      <c r="C14" s="17">
        <v>5.0296171468309198E-2</v>
      </c>
      <c r="D14" s="17">
        <v>3.1517143563952001E-2</v>
      </c>
      <c r="E14" s="17">
        <v>6.8125354933431803E-2</v>
      </c>
      <c r="F14" s="17"/>
      <c r="G14" s="17">
        <v>5.0405563549107198E-2</v>
      </c>
      <c r="H14" s="17">
        <v>5.5743340069503003E-2</v>
      </c>
      <c r="I14" s="17">
        <v>5.8670208845644098E-2</v>
      </c>
      <c r="J14" s="17">
        <v>6.2032957679396698E-2</v>
      </c>
      <c r="K14" s="17">
        <v>4.12924862183831E-2</v>
      </c>
      <c r="L14" s="17">
        <v>3.8017846758345297E-2</v>
      </c>
      <c r="M14" s="17"/>
      <c r="N14" s="17">
        <v>2.3700057222306399E-2</v>
      </c>
      <c r="O14" s="17">
        <v>4.4167966908637703E-2</v>
      </c>
      <c r="P14" s="17">
        <v>6.7820854145748399E-2</v>
      </c>
      <c r="Q14" s="17">
        <v>7.10789052246521E-2</v>
      </c>
      <c r="R14" s="17"/>
      <c r="S14" s="17">
        <v>5.1059752432218199E-2</v>
      </c>
      <c r="T14" s="17">
        <v>4.1085143601899E-2</v>
      </c>
      <c r="U14" s="17">
        <v>4.9387591040419399E-2</v>
      </c>
      <c r="V14" s="17">
        <v>4.17425034334096E-2</v>
      </c>
      <c r="W14" s="17">
        <v>5.5835903184956098E-2</v>
      </c>
      <c r="X14" s="17">
        <v>6.1107874131864102E-2</v>
      </c>
      <c r="Y14" s="17">
        <v>3.85270484230864E-2</v>
      </c>
      <c r="Z14" s="17">
        <v>5.0800057233110603E-2</v>
      </c>
      <c r="AA14" s="17">
        <v>4.4644500421123903E-2</v>
      </c>
      <c r="AB14" s="17">
        <v>6.7323742374182399E-2</v>
      </c>
      <c r="AC14" s="17">
        <v>6.1299990204275102E-2</v>
      </c>
      <c r="AD14" s="17">
        <v>6.9249719559425396E-2</v>
      </c>
      <c r="AE14" s="17"/>
      <c r="AF14" s="17">
        <v>4.65908203013667E-2</v>
      </c>
      <c r="AG14" s="17">
        <v>3.8939921925008399E-2</v>
      </c>
      <c r="AH14" s="17">
        <v>9.7302395496006402E-2</v>
      </c>
      <c r="AI14" s="17"/>
      <c r="AJ14" s="17">
        <v>4.2458500643185897E-2</v>
      </c>
      <c r="AK14" s="17">
        <v>4.3954443468147003E-2</v>
      </c>
      <c r="AL14" s="17">
        <v>2.6265978470152999E-2</v>
      </c>
      <c r="AM14" s="17"/>
      <c r="AN14" s="17">
        <v>7.0648295161022404E-2</v>
      </c>
      <c r="AO14" s="17">
        <v>4.2265694505366297E-2</v>
      </c>
      <c r="AP14" s="17">
        <v>4.1878137652087297E-2</v>
      </c>
      <c r="AQ14" s="17">
        <v>3.1755748860725803E-2</v>
      </c>
      <c r="AR14" s="17">
        <v>2.62500964134041E-2</v>
      </c>
      <c r="AS14" s="17"/>
      <c r="AT14" s="17">
        <v>4.9720241387389903E-2</v>
      </c>
      <c r="AU14" s="17">
        <v>5.4928491140104799E-2</v>
      </c>
      <c r="AV14" s="17"/>
      <c r="AW14" s="17">
        <v>2.12491465547756E-2</v>
      </c>
      <c r="AX14" s="17">
        <v>4.4442003167159697E-2</v>
      </c>
      <c r="AY14" s="17">
        <v>8.3380071977576103E-2</v>
      </c>
    </row>
    <row r="15" spans="2:51">
      <c r="B15" s="18" t="s">
        <v>138</v>
      </c>
      <c r="C15" s="21">
        <v>0.60256117898405803</v>
      </c>
      <c r="D15" s="21">
        <v>0.55782566225228403</v>
      </c>
      <c r="E15" s="21">
        <v>0.64294090678657301</v>
      </c>
      <c r="F15" s="21"/>
      <c r="G15" s="21">
        <v>0.54925880735836097</v>
      </c>
      <c r="H15" s="21">
        <v>0.55746200231255605</v>
      </c>
      <c r="I15" s="21">
        <v>0.59945037205478102</v>
      </c>
      <c r="J15" s="21">
        <v>0.58173095447814305</v>
      </c>
      <c r="K15" s="21">
        <v>0.63480502943939698</v>
      </c>
      <c r="L15" s="21">
        <v>0.65509466875863098</v>
      </c>
      <c r="M15" s="21"/>
      <c r="N15" s="21">
        <v>0.617978731213773</v>
      </c>
      <c r="O15" s="21">
        <v>0.60790506621851703</v>
      </c>
      <c r="P15" s="21">
        <v>0.61000068035103905</v>
      </c>
      <c r="Q15" s="21">
        <v>0.57377384819995803</v>
      </c>
      <c r="R15" s="21"/>
      <c r="S15" s="21">
        <v>0.56041123168036699</v>
      </c>
      <c r="T15" s="21">
        <v>0.61747954164538299</v>
      </c>
      <c r="U15" s="21">
        <v>0.64147040087410701</v>
      </c>
      <c r="V15" s="21">
        <v>0.63740520440832305</v>
      </c>
      <c r="W15" s="21">
        <v>0.57428341456615095</v>
      </c>
      <c r="X15" s="21">
        <v>0.57178402200385103</v>
      </c>
      <c r="Y15" s="21">
        <v>0.62906299445355396</v>
      </c>
      <c r="Z15" s="21">
        <v>0.57961603968698405</v>
      </c>
      <c r="AA15" s="21">
        <v>0.59916913836459795</v>
      </c>
      <c r="AB15" s="21">
        <v>0.60960552336714302</v>
      </c>
      <c r="AC15" s="21">
        <v>0.61547854167007798</v>
      </c>
      <c r="AD15" s="21">
        <v>0.58866972055169398</v>
      </c>
      <c r="AE15" s="21"/>
      <c r="AF15" s="21">
        <v>0.59953212624446806</v>
      </c>
      <c r="AG15" s="21">
        <v>0.625602914332131</v>
      </c>
      <c r="AH15" s="21">
        <v>0.54339877672089099</v>
      </c>
      <c r="AI15" s="21"/>
      <c r="AJ15" s="21">
        <v>0.59861586327167704</v>
      </c>
      <c r="AK15" s="21">
        <v>0.61390785061636899</v>
      </c>
      <c r="AL15" s="21">
        <v>0.65319167186272198</v>
      </c>
      <c r="AM15" s="21"/>
      <c r="AN15" s="21">
        <v>0.60117176617645196</v>
      </c>
      <c r="AO15" s="21">
        <v>0.60829487805166604</v>
      </c>
      <c r="AP15" s="21">
        <v>0.60027398207812599</v>
      </c>
      <c r="AQ15" s="21">
        <v>0.59729135406897005</v>
      </c>
      <c r="AR15" s="21">
        <v>0.59586742185478503</v>
      </c>
      <c r="AS15" s="21"/>
      <c r="AT15" s="21">
        <v>0.61032074607981801</v>
      </c>
      <c r="AU15" s="21">
        <v>0.53309558973683002</v>
      </c>
      <c r="AV15" s="21"/>
      <c r="AW15" s="21">
        <v>0.60116292717347397</v>
      </c>
      <c r="AX15" s="21">
        <v>0.58712871801675204</v>
      </c>
      <c r="AY15" s="21">
        <v>0.60832562730656303</v>
      </c>
    </row>
    <row r="16" spans="2:51">
      <c r="B16" s="18" t="s">
        <v>139</v>
      </c>
      <c r="C16" s="21">
        <v>0.14398463116875501</v>
      </c>
      <c r="D16" s="21">
        <v>0.19053302367382799</v>
      </c>
      <c r="E16" s="21">
        <v>0.100493389015002</v>
      </c>
      <c r="F16" s="21"/>
      <c r="G16" s="21">
        <v>0.20423715332119299</v>
      </c>
      <c r="H16" s="21">
        <v>0.150660100437462</v>
      </c>
      <c r="I16" s="21">
        <v>0.13437307163759901</v>
      </c>
      <c r="J16" s="21">
        <v>0.16095682122247601</v>
      </c>
      <c r="K16" s="21">
        <v>0.128308466313624</v>
      </c>
      <c r="L16" s="21">
        <v>0.11658983898257</v>
      </c>
      <c r="M16" s="21"/>
      <c r="N16" s="21">
        <v>0.18415889679939201</v>
      </c>
      <c r="O16" s="21">
        <v>0.14860967385628801</v>
      </c>
      <c r="P16" s="21">
        <v>0.118100167226124</v>
      </c>
      <c r="Q16" s="21">
        <v>0.116047767356104</v>
      </c>
      <c r="R16" s="21"/>
      <c r="S16" s="21">
        <v>0.19542627443173699</v>
      </c>
      <c r="T16" s="21">
        <v>0.130808726919587</v>
      </c>
      <c r="U16" s="21">
        <v>0.11472849145639</v>
      </c>
      <c r="V16" s="21">
        <v>0.14426967528314699</v>
      </c>
      <c r="W16" s="21">
        <v>0.146328618332107</v>
      </c>
      <c r="X16" s="21">
        <v>0.15614672704730001</v>
      </c>
      <c r="Y16" s="21">
        <v>0.114521751740397</v>
      </c>
      <c r="Z16" s="21">
        <v>0.15600443437735501</v>
      </c>
      <c r="AA16" s="21">
        <v>0.16024670387171799</v>
      </c>
      <c r="AB16" s="21">
        <v>0.121045527895614</v>
      </c>
      <c r="AC16" s="21">
        <v>9.6043235613438402E-2</v>
      </c>
      <c r="AD16" s="21">
        <v>0.157971413616768</v>
      </c>
      <c r="AE16" s="21"/>
      <c r="AF16" s="21">
        <v>0.14611552400795999</v>
      </c>
      <c r="AG16" s="21">
        <v>0.14067562648644</v>
      </c>
      <c r="AH16" s="21">
        <v>0.129836450729125</v>
      </c>
      <c r="AI16" s="21"/>
      <c r="AJ16" s="21">
        <v>0.14623887165415</v>
      </c>
      <c r="AK16" s="21">
        <v>0.136082371002753</v>
      </c>
      <c r="AL16" s="21">
        <v>0.147458341220639</v>
      </c>
      <c r="AM16" s="21"/>
      <c r="AN16" s="21">
        <v>0.117443923615794</v>
      </c>
      <c r="AO16" s="21">
        <v>0.13961244878922199</v>
      </c>
      <c r="AP16" s="21">
        <v>0.174194792431486</v>
      </c>
      <c r="AQ16" s="21">
        <v>0.181437007362451</v>
      </c>
      <c r="AR16" s="21">
        <v>0.163575829174093</v>
      </c>
      <c r="AS16" s="21"/>
      <c r="AT16" s="21">
        <v>0.13821201733872601</v>
      </c>
      <c r="AU16" s="21">
        <v>0.19234113049266599</v>
      </c>
      <c r="AV16" s="21"/>
      <c r="AW16" s="21">
        <v>0.19101963625420401</v>
      </c>
      <c r="AX16" s="21">
        <v>0.119591054690888</v>
      </c>
      <c r="AY16" s="21">
        <v>9.9740087048859602E-2</v>
      </c>
    </row>
    <row r="17" spans="2:51">
      <c r="B17" s="18" t="s">
        <v>140</v>
      </c>
      <c r="C17" s="22">
        <v>0.45857654781530299</v>
      </c>
      <c r="D17" s="22">
        <v>0.36729263857845701</v>
      </c>
      <c r="E17" s="22">
        <v>0.54244751777157096</v>
      </c>
      <c r="F17" s="22"/>
      <c r="G17" s="22">
        <v>0.345021654037168</v>
      </c>
      <c r="H17" s="22">
        <v>0.40680190187509302</v>
      </c>
      <c r="I17" s="22">
        <v>0.46507730041718198</v>
      </c>
      <c r="J17" s="22">
        <v>0.42077413325566698</v>
      </c>
      <c r="K17" s="22">
        <v>0.50649656312577196</v>
      </c>
      <c r="L17" s="22">
        <v>0.53850482977606196</v>
      </c>
      <c r="M17" s="22"/>
      <c r="N17" s="22">
        <v>0.43381983441438199</v>
      </c>
      <c r="O17" s="22">
        <v>0.45929539236222899</v>
      </c>
      <c r="P17" s="22">
        <v>0.49190051312491501</v>
      </c>
      <c r="Q17" s="22">
        <v>0.45772608084385402</v>
      </c>
      <c r="R17" s="22"/>
      <c r="S17" s="22">
        <v>0.36498495724863</v>
      </c>
      <c r="T17" s="22">
        <v>0.48667081472579599</v>
      </c>
      <c r="U17" s="22">
        <v>0.52674190941771704</v>
      </c>
      <c r="V17" s="22">
        <v>0.493135529125176</v>
      </c>
      <c r="W17" s="22">
        <v>0.42795479623404298</v>
      </c>
      <c r="X17" s="22">
        <v>0.415637294956551</v>
      </c>
      <c r="Y17" s="22">
        <v>0.51454124271315704</v>
      </c>
      <c r="Z17" s="22">
        <v>0.42361160530962899</v>
      </c>
      <c r="AA17" s="22">
        <v>0.43892243449287999</v>
      </c>
      <c r="AB17" s="22">
        <v>0.48855999547152901</v>
      </c>
      <c r="AC17" s="22">
        <v>0.51943530605664001</v>
      </c>
      <c r="AD17" s="22">
        <v>0.430698306934926</v>
      </c>
      <c r="AE17" s="22"/>
      <c r="AF17" s="22">
        <v>0.45341660223650798</v>
      </c>
      <c r="AG17" s="22">
        <v>0.484927287845691</v>
      </c>
      <c r="AH17" s="22">
        <v>0.41356232599176601</v>
      </c>
      <c r="AI17" s="22"/>
      <c r="AJ17" s="22">
        <v>0.45237699161752798</v>
      </c>
      <c r="AK17" s="22">
        <v>0.47782547961361599</v>
      </c>
      <c r="AL17" s="22">
        <v>0.50573333064208303</v>
      </c>
      <c r="AM17" s="22"/>
      <c r="AN17" s="22">
        <v>0.48372784256065798</v>
      </c>
      <c r="AO17" s="22">
        <v>0.46868242926244502</v>
      </c>
      <c r="AP17" s="22">
        <v>0.42607918964663999</v>
      </c>
      <c r="AQ17" s="22">
        <v>0.415854346706519</v>
      </c>
      <c r="AR17" s="22">
        <v>0.43229159268069201</v>
      </c>
      <c r="AS17" s="22"/>
      <c r="AT17" s="22">
        <v>0.472108728741092</v>
      </c>
      <c r="AU17" s="22">
        <v>0.34075445924416498</v>
      </c>
      <c r="AV17" s="22"/>
      <c r="AW17" s="22">
        <v>0.41014329091926999</v>
      </c>
      <c r="AX17" s="22">
        <v>0.46753766332586499</v>
      </c>
      <c r="AY17" s="22">
        <v>0.50858554025770397</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190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2140</v>
      </c>
      <c r="D7" s="10">
        <v>981</v>
      </c>
      <c r="E7" s="10">
        <v>1147</v>
      </c>
      <c r="F7" s="10"/>
      <c r="G7" s="10">
        <v>196</v>
      </c>
      <c r="H7" s="10">
        <v>302</v>
      </c>
      <c r="I7" s="10">
        <v>328</v>
      </c>
      <c r="J7" s="10">
        <v>321</v>
      </c>
      <c r="K7" s="10">
        <v>420</v>
      </c>
      <c r="L7" s="10">
        <v>573</v>
      </c>
      <c r="M7" s="10"/>
      <c r="N7" s="10">
        <v>632</v>
      </c>
      <c r="O7" s="10">
        <v>603</v>
      </c>
      <c r="P7" s="10">
        <v>366</v>
      </c>
      <c r="Q7" s="10">
        <v>523</v>
      </c>
      <c r="R7" s="10"/>
      <c r="S7" s="10">
        <v>218</v>
      </c>
      <c r="T7" s="10">
        <v>334</v>
      </c>
      <c r="U7" s="10">
        <v>211</v>
      </c>
      <c r="V7" s="10">
        <v>177</v>
      </c>
      <c r="W7" s="10">
        <v>155</v>
      </c>
      <c r="X7" s="10">
        <v>177</v>
      </c>
      <c r="Y7" s="10">
        <v>192</v>
      </c>
      <c r="Z7" s="10">
        <v>94</v>
      </c>
      <c r="AA7" s="10">
        <v>258</v>
      </c>
      <c r="AB7" s="10">
        <v>164</v>
      </c>
      <c r="AC7" s="10">
        <v>102</v>
      </c>
      <c r="AD7" s="10">
        <v>58</v>
      </c>
      <c r="AE7" s="10"/>
      <c r="AF7" s="10">
        <v>876</v>
      </c>
      <c r="AG7" s="10">
        <v>890</v>
      </c>
      <c r="AH7" s="10">
        <v>236</v>
      </c>
      <c r="AI7" s="10"/>
      <c r="AJ7" s="10">
        <v>549</v>
      </c>
      <c r="AK7" s="10">
        <v>609</v>
      </c>
      <c r="AL7" s="10">
        <v>162</v>
      </c>
      <c r="AM7" s="10"/>
      <c r="AN7" s="10">
        <v>454</v>
      </c>
      <c r="AO7" s="10">
        <v>370</v>
      </c>
      <c r="AP7" s="10">
        <v>505</v>
      </c>
      <c r="AQ7" s="10">
        <v>227</v>
      </c>
      <c r="AR7" s="10">
        <v>27</v>
      </c>
      <c r="AS7" s="10"/>
      <c r="AT7" s="10">
        <v>1954</v>
      </c>
      <c r="AU7" s="10">
        <v>173</v>
      </c>
      <c r="AV7" s="10"/>
      <c r="AW7" s="10">
        <v>945</v>
      </c>
      <c r="AX7" s="10">
        <v>207</v>
      </c>
      <c r="AY7" s="10">
        <v>988</v>
      </c>
    </row>
    <row r="8" spans="2:51" ht="30" customHeight="1">
      <c r="B8" s="11" t="s">
        <v>112</v>
      </c>
      <c r="C8" s="11">
        <v>2131</v>
      </c>
      <c r="D8" s="11">
        <v>1008</v>
      </c>
      <c r="E8" s="11">
        <v>1111</v>
      </c>
      <c r="F8" s="11"/>
      <c r="G8" s="11">
        <v>230</v>
      </c>
      <c r="H8" s="11">
        <v>365</v>
      </c>
      <c r="I8" s="11">
        <v>367</v>
      </c>
      <c r="J8" s="11">
        <v>317</v>
      </c>
      <c r="K8" s="11">
        <v>340</v>
      </c>
      <c r="L8" s="11">
        <v>512</v>
      </c>
      <c r="M8" s="11"/>
      <c r="N8" s="11">
        <v>582</v>
      </c>
      <c r="O8" s="11">
        <v>550</v>
      </c>
      <c r="P8" s="11">
        <v>427</v>
      </c>
      <c r="Q8" s="11">
        <v>555</v>
      </c>
      <c r="R8" s="11"/>
      <c r="S8" s="11">
        <v>270</v>
      </c>
      <c r="T8" s="11">
        <v>315</v>
      </c>
      <c r="U8" s="11">
        <v>184</v>
      </c>
      <c r="V8" s="11">
        <v>186</v>
      </c>
      <c r="W8" s="11">
        <v>148</v>
      </c>
      <c r="X8" s="11">
        <v>185</v>
      </c>
      <c r="Y8" s="11">
        <v>184</v>
      </c>
      <c r="Z8" s="11">
        <v>81</v>
      </c>
      <c r="AA8" s="11">
        <v>248</v>
      </c>
      <c r="AB8" s="11">
        <v>165</v>
      </c>
      <c r="AC8" s="11">
        <v>102</v>
      </c>
      <c r="AD8" s="11">
        <v>63</v>
      </c>
      <c r="AE8" s="11"/>
      <c r="AF8" s="11">
        <v>834</v>
      </c>
      <c r="AG8" s="11">
        <v>882</v>
      </c>
      <c r="AH8" s="11">
        <v>252</v>
      </c>
      <c r="AI8" s="11"/>
      <c r="AJ8" s="11">
        <v>518</v>
      </c>
      <c r="AK8" s="11">
        <v>632</v>
      </c>
      <c r="AL8" s="11">
        <v>162</v>
      </c>
      <c r="AM8" s="11"/>
      <c r="AN8" s="11">
        <v>445</v>
      </c>
      <c r="AO8" s="11">
        <v>383</v>
      </c>
      <c r="AP8" s="11">
        <v>502</v>
      </c>
      <c r="AQ8" s="11">
        <v>227</v>
      </c>
      <c r="AR8" s="11">
        <v>25</v>
      </c>
      <c r="AS8" s="11"/>
      <c r="AT8" s="11">
        <v>1921</v>
      </c>
      <c r="AU8" s="11">
        <v>196</v>
      </c>
      <c r="AV8" s="11"/>
      <c r="AW8" s="11">
        <v>902</v>
      </c>
      <c r="AX8" s="11">
        <v>225</v>
      </c>
      <c r="AY8" s="11">
        <v>1004</v>
      </c>
    </row>
    <row r="9" spans="2:51">
      <c r="B9" s="18" t="s">
        <v>133</v>
      </c>
      <c r="C9" s="17">
        <v>0.16090474616856301</v>
      </c>
      <c r="D9" s="17">
        <v>0.21620909844935199</v>
      </c>
      <c r="E9" s="17">
        <v>0.11167902247589501</v>
      </c>
      <c r="F9" s="17"/>
      <c r="G9" s="17">
        <v>0.126381537697211</v>
      </c>
      <c r="H9" s="17">
        <v>0.186091088942063</v>
      </c>
      <c r="I9" s="17">
        <v>0.159696581816267</v>
      </c>
      <c r="J9" s="17">
        <v>0.132448093225675</v>
      </c>
      <c r="K9" s="17">
        <v>0.17237854591479501</v>
      </c>
      <c r="L9" s="17">
        <v>0.169288374226824</v>
      </c>
      <c r="M9" s="17"/>
      <c r="N9" s="17">
        <v>0.19558038874217601</v>
      </c>
      <c r="O9" s="17">
        <v>0.149639114429932</v>
      </c>
      <c r="P9" s="17">
        <v>0.17478622665694801</v>
      </c>
      <c r="Q9" s="17">
        <v>0.12680646339257201</v>
      </c>
      <c r="R9" s="17"/>
      <c r="S9" s="17">
        <v>0.183268484056438</v>
      </c>
      <c r="T9" s="17">
        <v>0.16610066680881699</v>
      </c>
      <c r="U9" s="17">
        <v>0.13428918795776101</v>
      </c>
      <c r="V9" s="17">
        <v>0.204278904324558</v>
      </c>
      <c r="W9" s="17">
        <v>0.16189821922751599</v>
      </c>
      <c r="X9" s="17">
        <v>0.14820253559736099</v>
      </c>
      <c r="Y9" s="17">
        <v>0.15995366841683201</v>
      </c>
      <c r="Z9" s="17">
        <v>0.13311747653929901</v>
      </c>
      <c r="AA9" s="17">
        <v>0.13869186961298099</v>
      </c>
      <c r="AB9" s="17">
        <v>0.17734929412029499</v>
      </c>
      <c r="AC9" s="17">
        <v>0.122998961334698</v>
      </c>
      <c r="AD9" s="17">
        <v>0.16848617721769801</v>
      </c>
      <c r="AE9" s="17"/>
      <c r="AF9" s="17">
        <v>0.176173599680995</v>
      </c>
      <c r="AG9" s="17">
        <v>0.17007466381135999</v>
      </c>
      <c r="AH9" s="17">
        <v>0.122116909580849</v>
      </c>
      <c r="AI9" s="17"/>
      <c r="AJ9" s="17">
        <v>0.22267328115839799</v>
      </c>
      <c r="AK9" s="17">
        <v>0.141469183631698</v>
      </c>
      <c r="AL9" s="17">
        <v>0.18222907238131</v>
      </c>
      <c r="AM9" s="17"/>
      <c r="AN9" s="17">
        <v>0.12689437037562101</v>
      </c>
      <c r="AO9" s="17">
        <v>0.12180139069540701</v>
      </c>
      <c r="AP9" s="17">
        <v>0.193518284809368</v>
      </c>
      <c r="AQ9" s="17">
        <v>0.16967516074841099</v>
      </c>
      <c r="AR9" s="17">
        <v>0.44726947634687603</v>
      </c>
      <c r="AS9" s="17"/>
      <c r="AT9" s="17">
        <v>0.16052007346949401</v>
      </c>
      <c r="AU9" s="17">
        <v>0.16953868065845801</v>
      </c>
      <c r="AV9" s="17"/>
      <c r="AW9" s="17">
        <v>0.20544507914039001</v>
      </c>
      <c r="AX9" s="17">
        <v>0.172915207742253</v>
      </c>
      <c r="AY9" s="17">
        <v>0.11823880769691</v>
      </c>
    </row>
    <row r="10" spans="2:51">
      <c r="B10" s="18" t="s">
        <v>134</v>
      </c>
      <c r="C10" s="17">
        <v>0.36567259915754702</v>
      </c>
      <c r="D10" s="17">
        <v>0.398918496599862</v>
      </c>
      <c r="E10" s="17">
        <v>0.33449274104441701</v>
      </c>
      <c r="F10" s="17"/>
      <c r="G10" s="17">
        <v>0.31234108551819301</v>
      </c>
      <c r="H10" s="17">
        <v>0.31139081286638498</v>
      </c>
      <c r="I10" s="17">
        <v>0.38635021374636003</v>
      </c>
      <c r="J10" s="17">
        <v>0.36807924310954598</v>
      </c>
      <c r="K10" s="17">
        <v>0.35156111915437299</v>
      </c>
      <c r="L10" s="17">
        <v>0.421359600241063</v>
      </c>
      <c r="M10" s="17"/>
      <c r="N10" s="17">
        <v>0.41206985454995199</v>
      </c>
      <c r="O10" s="17">
        <v>0.37259475004833797</v>
      </c>
      <c r="P10" s="17">
        <v>0.334073534448041</v>
      </c>
      <c r="Q10" s="17">
        <v>0.33389483813045301</v>
      </c>
      <c r="R10" s="17"/>
      <c r="S10" s="17">
        <v>0.37395242011829199</v>
      </c>
      <c r="T10" s="17">
        <v>0.39024947318805397</v>
      </c>
      <c r="U10" s="17">
        <v>0.37216258550299602</v>
      </c>
      <c r="V10" s="17">
        <v>0.36641475601736501</v>
      </c>
      <c r="W10" s="17">
        <v>0.33982159845217702</v>
      </c>
      <c r="X10" s="17">
        <v>0.35969536262144503</v>
      </c>
      <c r="Y10" s="17">
        <v>0.387308985490952</v>
      </c>
      <c r="Z10" s="17">
        <v>0.40163965482221797</v>
      </c>
      <c r="AA10" s="17">
        <v>0.357465734094353</v>
      </c>
      <c r="AB10" s="17">
        <v>0.36941056109595</v>
      </c>
      <c r="AC10" s="17">
        <v>0.27313154845200999</v>
      </c>
      <c r="AD10" s="17">
        <v>0.327780965586361</v>
      </c>
      <c r="AE10" s="17"/>
      <c r="AF10" s="17">
        <v>0.37576471855182197</v>
      </c>
      <c r="AG10" s="17">
        <v>0.385649951909943</v>
      </c>
      <c r="AH10" s="17">
        <v>0.29148848954428602</v>
      </c>
      <c r="AI10" s="17"/>
      <c r="AJ10" s="17">
        <v>0.42499475017091698</v>
      </c>
      <c r="AK10" s="17">
        <v>0.34889809616098999</v>
      </c>
      <c r="AL10" s="17">
        <v>0.39644484491905702</v>
      </c>
      <c r="AM10" s="17"/>
      <c r="AN10" s="17">
        <v>0.36383805097855698</v>
      </c>
      <c r="AO10" s="17">
        <v>0.34993275978741001</v>
      </c>
      <c r="AP10" s="17">
        <v>0.382031309906737</v>
      </c>
      <c r="AQ10" s="17">
        <v>0.409360657118847</v>
      </c>
      <c r="AR10" s="17">
        <v>0.243666669465262</v>
      </c>
      <c r="AS10" s="17"/>
      <c r="AT10" s="17">
        <v>0.367091993417059</v>
      </c>
      <c r="AU10" s="17">
        <v>0.35048654060623702</v>
      </c>
      <c r="AV10" s="17"/>
      <c r="AW10" s="17">
        <v>0.41136220778576899</v>
      </c>
      <c r="AX10" s="17">
        <v>0.40745523897161201</v>
      </c>
      <c r="AY10" s="17">
        <v>0.31531051224775197</v>
      </c>
    </row>
    <row r="11" spans="2:51">
      <c r="B11" s="18" t="s">
        <v>135</v>
      </c>
      <c r="C11" s="17">
        <v>0.34319970249571002</v>
      </c>
      <c r="D11" s="17">
        <v>0.284744127349775</v>
      </c>
      <c r="E11" s="17">
        <v>0.39485079826971498</v>
      </c>
      <c r="F11" s="17"/>
      <c r="G11" s="17">
        <v>0.353952672147125</v>
      </c>
      <c r="H11" s="17">
        <v>0.33660338870485601</v>
      </c>
      <c r="I11" s="17">
        <v>0.30387423535806901</v>
      </c>
      <c r="J11" s="17">
        <v>0.34854190872887097</v>
      </c>
      <c r="K11" s="17">
        <v>0.37581210249596902</v>
      </c>
      <c r="L11" s="17">
        <v>0.34630146120312999</v>
      </c>
      <c r="M11" s="17"/>
      <c r="N11" s="17">
        <v>0.28884463083905698</v>
      </c>
      <c r="O11" s="17">
        <v>0.33576347980469801</v>
      </c>
      <c r="P11" s="17">
        <v>0.35984392270422699</v>
      </c>
      <c r="Q11" s="17">
        <v>0.39131969807063199</v>
      </c>
      <c r="R11" s="17"/>
      <c r="S11" s="17">
        <v>0.32004557553734098</v>
      </c>
      <c r="T11" s="17">
        <v>0.31363176521325797</v>
      </c>
      <c r="U11" s="17">
        <v>0.38836414290524801</v>
      </c>
      <c r="V11" s="17">
        <v>0.33023503865002901</v>
      </c>
      <c r="W11" s="17">
        <v>0.35178203197566899</v>
      </c>
      <c r="X11" s="17">
        <v>0.356279609910926</v>
      </c>
      <c r="Y11" s="17">
        <v>0.34784098183538997</v>
      </c>
      <c r="Z11" s="17">
        <v>0.35155698168933303</v>
      </c>
      <c r="AA11" s="17">
        <v>0.35783155893316998</v>
      </c>
      <c r="AB11" s="17">
        <v>0.31596380917955602</v>
      </c>
      <c r="AC11" s="17">
        <v>0.36341774212755401</v>
      </c>
      <c r="AD11" s="17">
        <v>0.39475909239583101</v>
      </c>
      <c r="AE11" s="17"/>
      <c r="AF11" s="17">
        <v>0.32733817049494002</v>
      </c>
      <c r="AG11" s="17">
        <v>0.31885321232705</v>
      </c>
      <c r="AH11" s="17">
        <v>0.44033594404699899</v>
      </c>
      <c r="AI11" s="17"/>
      <c r="AJ11" s="17">
        <v>0.27553864209690498</v>
      </c>
      <c r="AK11" s="17">
        <v>0.344473311420532</v>
      </c>
      <c r="AL11" s="17">
        <v>0.33772301805085297</v>
      </c>
      <c r="AM11" s="17"/>
      <c r="AN11" s="17">
        <v>0.37651288396525001</v>
      </c>
      <c r="AO11" s="17">
        <v>0.35711497973553002</v>
      </c>
      <c r="AP11" s="17">
        <v>0.32061928017960101</v>
      </c>
      <c r="AQ11" s="17">
        <v>0.30152504064366897</v>
      </c>
      <c r="AR11" s="17">
        <v>0.185601315010021</v>
      </c>
      <c r="AS11" s="17"/>
      <c r="AT11" s="17">
        <v>0.35054017357282702</v>
      </c>
      <c r="AU11" s="17">
        <v>0.27245346602566101</v>
      </c>
      <c r="AV11" s="17"/>
      <c r="AW11" s="17">
        <v>0.28810063713459699</v>
      </c>
      <c r="AX11" s="17">
        <v>0.314060040661091</v>
      </c>
      <c r="AY11" s="17">
        <v>0.39917710752982599</v>
      </c>
    </row>
    <row r="12" spans="2:51">
      <c r="B12" s="18" t="s">
        <v>136</v>
      </c>
      <c r="C12" s="17">
        <v>8.2217303164242805E-2</v>
      </c>
      <c r="D12" s="17">
        <v>6.2291908312835501E-2</v>
      </c>
      <c r="E12" s="17">
        <v>0.10121106063610601</v>
      </c>
      <c r="F12" s="17"/>
      <c r="G12" s="17">
        <v>0.16700038253007399</v>
      </c>
      <c r="H12" s="17">
        <v>0.112768147925523</v>
      </c>
      <c r="I12" s="17">
        <v>8.9430701423346096E-2</v>
      </c>
      <c r="J12" s="17">
        <v>7.6930212823326696E-2</v>
      </c>
      <c r="K12" s="17">
        <v>4.66310847348409E-2</v>
      </c>
      <c r="L12" s="17">
        <v>4.4103131406224197E-2</v>
      </c>
      <c r="M12" s="17"/>
      <c r="N12" s="17">
        <v>7.1044146163057501E-2</v>
      </c>
      <c r="O12" s="17">
        <v>0.104677098406775</v>
      </c>
      <c r="P12" s="17">
        <v>7.2974215531020403E-2</v>
      </c>
      <c r="Q12" s="17">
        <v>7.9503048100867293E-2</v>
      </c>
      <c r="R12" s="17"/>
      <c r="S12" s="17">
        <v>8.6709077536488599E-2</v>
      </c>
      <c r="T12" s="17">
        <v>0.10114835801984599</v>
      </c>
      <c r="U12" s="17">
        <v>6.0520675109555298E-2</v>
      </c>
      <c r="V12" s="17">
        <v>5.4204795286755897E-2</v>
      </c>
      <c r="W12" s="17">
        <v>9.2717369562497501E-2</v>
      </c>
      <c r="X12" s="17">
        <v>8.3481078336558406E-2</v>
      </c>
      <c r="Y12" s="17">
        <v>7.2961459522895206E-2</v>
      </c>
      <c r="Z12" s="17">
        <v>8.6411471607390697E-2</v>
      </c>
      <c r="AA12" s="17">
        <v>6.4906432380268206E-2</v>
      </c>
      <c r="AB12" s="17">
        <v>9.6131301727106197E-2</v>
      </c>
      <c r="AC12" s="17">
        <v>0.15735282546866</v>
      </c>
      <c r="AD12" s="17">
        <v>1.6670240544455501E-2</v>
      </c>
      <c r="AE12" s="17"/>
      <c r="AF12" s="17">
        <v>6.8918366199356998E-2</v>
      </c>
      <c r="AG12" s="17">
        <v>7.7758271957792904E-2</v>
      </c>
      <c r="AH12" s="17">
        <v>0.108214811694401</v>
      </c>
      <c r="AI12" s="17"/>
      <c r="AJ12" s="17">
        <v>5.4170640255568503E-2</v>
      </c>
      <c r="AK12" s="17">
        <v>0.107064141745584</v>
      </c>
      <c r="AL12" s="17">
        <v>4.9475469094688501E-2</v>
      </c>
      <c r="AM12" s="17"/>
      <c r="AN12" s="17">
        <v>6.8039260288913703E-2</v>
      </c>
      <c r="AO12" s="17">
        <v>0.121387134530016</v>
      </c>
      <c r="AP12" s="17">
        <v>6.1735119198804402E-2</v>
      </c>
      <c r="AQ12" s="17">
        <v>9.6065458760247899E-2</v>
      </c>
      <c r="AR12" s="17">
        <v>4.5960583489681399E-2</v>
      </c>
      <c r="AS12" s="17"/>
      <c r="AT12" s="17">
        <v>7.6156700197198599E-2</v>
      </c>
      <c r="AU12" s="17">
        <v>0.139183961252479</v>
      </c>
      <c r="AV12" s="17"/>
      <c r="AW12" s="17">
        <v>6.3282979409484005E-2</v>
      </c>
      <c r="AX12" s="17">
        <v>8.3941677205111198E-2</v>
      </c>
      <c r="AY12" s="17">
        <v>9.8825873078842094E-2</v>
      </c>
    </row>
    <row r="13" spans="2:51">
      <c r="B13" s="18" t="s">
        <v>137</v>
      </c>
      <c r="C13" s="17">
        <v>1.52465412671256E-2</v>
      </c>
      <c r="D13" s="17">
        <v>1.6869440873979E-2</v>
      </c>
      <c r="E13" s="17">
        <v>1.39424790114227E-2</v>
      </c>
      <c r="F13" s="17"/>
      <c r="G13" s="17">
        <v>2.9923522439441901E-2</v>
      </c>
      <c r="H13" s="17">
        <v>1.0495206541799799E-2</v>
      </c>
      <c r="I13" s="17">
        <v>2.41390940738954E-2</v>
      </c>
      <c r="J13" s="17">
        <v>1.6788504142120401E-2</v>
      </c>
      <c r="K13" s="17">
        <v>1.6221845861818299E-2</v>
      </c>
      <c r="L13" s="17">
        <v>4.0914423249110198E-3</v>
      </c>
      <c r="M13" s="17"/>
      <c r="N13" s="17">
        <v>9.8491897766852209E-3</v>
      </c>
      <c r="O13" s="17">
        <v>7.5974395769479704E-3</v>
      </c>
      <c r="P13" s="17">
        <v>1.85468883660002E-2</v>
      </c>
      <c r="Q13" s="17">
        <v>2.64328318914741E-2</v>
      </c>
      <c r="R13" s="17"/>
      <c r="S13" s="17">
        <v>9.81123557384549E-3</v>
      </c>
      <c r="T13" s="17">
        <v>1.1093588228021299E-2</v>
      </c>
      <c r="U13" s="17">
        <v>2.3329438985015299E-2</v>
      </c>
      <c r="V13" s="17">
        <v>0</v>
      </c>
      <c r="W13" s="17">
        <v>1.9043155897006898E-2</v>
      </c>
      <c r="X13" s="17">
        <v>6.6209117176724902E-3</v>
      </c>
      <c r="Y13" s="17">
        <v>1.97119199752093E-2</v>
      </c>
      <c r="Z13" s="17">
        <v>0</v>
      </c>
      <c r="AA13" s="17">
        <v>2.9166306560011498E-2</v>
      </c>
      <c r="AB13" s="17">
        <v>2.8665856336229999E-2</v>
      </c>
      <c r="AC13" s="17">
        <v>1.0289392737160801E-2</v>
      </c>
      <c r="AD13" s="17">
        <v>2.1721029526502601E-2</v>
      </c>
      <c r="AE13" s="17"/>
      <c r="AF13" s="17">
        <v>1.8336775332363199E-2</v>
      </c>
      <c r="AG13" s="17">
        <v>7.1307246684837299E-3</v>
      </c>
      <c r="AH13" s="17">
        <v>1.7959573604896899E-2</v>
      </c>
      <c r="AI13" s="17"/>
      <c r="AJ13" s="17">
        <v>2.5685498822197298E-3</v>
      </c>
      <c r="AK13" s="17">
        <v>2.06852279805795E-2</v>
      </c>
      <c r="AL13" s="17">
        <v>2.0039444541721602E-2</v>
      </c>
      <c r="AM13" s="17"/>
      <c r="AN13" s="17">
        <v>1.7466407767497399E-2</v>
      </c>
      <c r="AO13" s="17">
        <v>1.9278745047736998E-2</v>
      </c>
      <c r="AP13" s="17">
        <v>6.7440299325205698E-3</v>
      </c>
      <c r="AQ13" s="17">
        <v>1.30072249189816E-2</v>
      </c>
      <c r="AR13" s="17">
        <v>2.7649646282393098E-2</v>
      </c>
      <c r="AS13" s="17"/>
      <c r="AT13" s="17">
        <v>1.52124028933956E-2</v>
      </c>
      <c r="AU13" s="17">
        <v>1.66239835563914E-2</v>
      </c>
      <c r="AV13" s="17"/>
      <c r="AW13" s="17">
        <v>1.06837290083002E-2</v>
      </c>
      <c r="AX13" s="17">
        <v>8.3779932673555303E-3</v>
      </c>
      <c r="AY13" s="17">
        <v>2.08794612187575E-2</v>
      </c>
    </row>
    <row r="14" spans="2:51">
      <c r="B14" s="18" t="s">
        <v>119</v>
      </c>
      <c r="C14" s="17">
        <v>3.2759107746811601E-2</v>
      </c>
      <c r="D14" s="17">
        <v>2.09669284141955E-2</v>
      </c>
      <c r="E14" s="17">
        <v>4.3823898562444202E-2</v>
      </c>
      <c r="F14" s="17"/>
      <c r="G14" s="17">
        <v>1.0400799667955299E-2</v>
      </c>
      <c r="H14" s="17">
        <v>4.2651355019373699E-2</v>
      </c>
      <c r="I14" s="17">
        <v>3.65091735820628E-2</v>
      </c>
      <c r="J14" s="17">
        <v>5.7212037970460899E-2</v>
      </c>
      <c r="K14" s="17">
        <v>3.7395301838203603E-2</v>
      </c>
      <c r="L14" s="17">
        <v>1.4855990597848E-2</v>
      </c>
      <c r="M14" s="17"/>
      <c r="N14" s="17">
        <v>2.2611789929071799E-2</v>
      </c>
      <c r="O14" s="17">
        <v>2.97281177333092E-2</v>
      </c>
      <c r="P14" s="17">
        <v>3.9775212293762401E-2</v>
      </c>
      <c r="Q14" s="17">
        <v>4.2043120414002398E-2</v>
      </c>
      <c r="R14" s="17"/>
      <c r="S14" s="17">
        <v>2.6213207177595801E-2</v>
      </c>
      <c r="T14" s="17">
        <v>1.7776148542002799E-2</v>
      </c>
      <c r="U14" s="17">
        <v>2.1333969539424201E-2</v>
      </c>
      <c r="V14" s="17">
        <v>4.4866505721292103E-2</v>
      </c>
      <c r="W14" s="17">
        <v>3.4737624885134301E-2</v>
      </c>
      <c r="X14" s="17">
        <v>4.5720501816037103E-2</v>
      </c>
      <c r="Y14" s="17">
        <v>1.22229847587224E-2</v>
      </c>
      <c r="Z14" s="17">
        <v>2.7274415341758299E-2</v>
      </c>
      <c r="AA14" s="17">
        <v>5.1938098419216101E-2</v>
      </c>
      <c r="AB14" s="17">
        <v>1.24791775408628E-2</v>
      </c>
      <c r="AC14" s="17">
        <v>7.2809529879917304E-2</v>
      </c>
      <c r="AD14" s="17">
        <v>7.0582494729151804E-2</v>
      </c>
      <c r="AE14" s="17"/>
      <c r="AF14" s="17">
        <v>3.3468369740522801E-2</v>
      </c>
      <c r="AG14" s="17">
        <v>4.0533175325370201E-2</v>
      </c>
      <c r="AH14" s="17">
        <v>1.9884271528568E-2</v>
      </c>
      <c r="AI14" s="17"/>
      <c r="AJ14" s="17">
        <v>2.0054136435991798E-2</v>
      </c>
      <c r="AK14" s="17">
        <v>3.7410039060617198E-2</v>
      </c>
      <c r="AL14" s="17">
        <v>1.4088151012370299E-2</v>
      </c>
      <c r="AM14" s="17"/>
      <c r="AN14" s="17">
        <v>4.7249026624160403E-2</v>
      </c>
      <c r="AO14" s="17">
        <v>3.0484990203900199E-2</v>
      </c>
      <c r="AP14" s="17">
        <v>3.5351975972968797E-2</v>
      </c>
      <c r="AQ14" s="17">
        <v>1.03664578098432E-2</v>
      </c>
      <c r="AR14" s="17">
        <v>4.9852309405765599E-2</v>
      </c>
      <c r="AS14" s="17"/>
      <c r="AT14" s="17">
        <v>3.0478656450025302E-2</v>
      </c>
      <c r="AU14" s="17">
        <v>5.1713367900773702E-2</v>
      </c>
      <c r="AV14" s="17"/>
      <c r="AW14" s="17">
        <v>2.1125367521459298E-2</v>
      </c>
      <c r="AX14" s="17">
        <v>1.3249842152576701E-2</v>
      </c>
      <c r="AY14" s="17">
        <v>4.7568238227912299E-2</v>
      </c>
    </row>
    <row r="15" spans="2:51">
      <c r="B15" s="18" t="s">
        <v>138</v>
      </c>
      <c r="C15" s="21">
        <v>0.526577345326109</v>
      </c>
      <c r="D15" s="21">
        <v>0.61512759504921499</v>
      </c>
      <c r="E15" s="21">
        <v>0.44617176352031201</v>
      </c>
      <c r="F15" s="21"/>
      <c r="G15" s="21">
        <v>0.43872262321540401</v>
      </c>
      <c r="H15" s="21">
        <v>0.49748190180844798</v>
      </c>
      <c r="I15" s="21">
        <v>0.54604679556262703</v>
      </c>
      <c r="J15" s="21">
        <v>0.50052733633522095</v>
      </c>
      <c r="K15" s="21">
        <v>0.523939665069168</v>
      </c>
      <c r="L15" s="21">
        <v>0.59064797446788697</v>
      </c>
      <c r="M15" s="21"/>
      <c r="N15" s="21">
        <v>0.60765024329212802</v>
      </c>
      <c r="O15" s="21">
        <v>0.52223386447827003</v>
      </c>
      <c r="P15" s="21">
        <v>0.50885976110498898</v>
      </c>
      <c r="Q15" s="21">
        <v>0.46070130152302402</v>
      </c>
      <c r="R15" s="21"/>
      <c r="S15" s="21">
        <v>0.55722090417472903</v>
      </c>
      <c r="T15" s="21">
        <v>0.556350139996871</v>
      </c>
      <c r="U15" s="21">
        <v>0.50645177346075698</v>
      </c>
      <c r="V15" s="21">
        <v>0.57069366034192304</v>
      </c>
      <c r="W15" s="21">
        <v>0.50171981767969198</v>
      </c>
      <c r="X15" s="21">
        <v>0.50789789821880604</v>
      </c>
      <c r="Y15" s="21">
        <v>0.54726265390778395</v>
      </c>
      <c r="Z15" s="21">
        <v>0.53475713136151803</v>
      </c>
      <c r="AA15" s="21">
        <v>0.49615760370733403</v>
      </c>
      <c r="AB15" s="21">
        <v>0.54675985521624504</v>
      </c>
      <c r="AC15" s="21">
        <v>0.396130509786708</v>
      </c>
      <c r="AD15" s="21">
        <v>0.49626714280405898</v>
      </c>
      <c r="AE15" s="21"/>
      <c r="AF15" s="21">
        <v>0.55193831823281703</v>
      </c>
      <c r="AG15" s="21">
        <v>0.55572461572130305</v>
      </c>
      <c r="AH15" s="21">
        <v>0.413605399125134</v>
      </c>
      <c r="AI15" s="21"/>
      <c r="AJ15" s="21">
        <v>0.64766803132931505</v>
      </c>
      <c r="AK15" s="21">
        <v>0.49036727979268802</v>
      </c>
      <c r="AL15" s="21">
        <v>0.57867391730036699</v>
      </c>
      <c r="AM15" s="21"/>
      <c r="AN15" s="21">
        <v>0.49073242135417799</v>
      </c>
      <c r="AO15" s="21">
        <v>0.47173415048281597</v>
      </c>
      <c r="AP15" s="21">
        <v>0.57554959471610501</v>
      </c>
      <c r="AQ15" s="21">
        <v>0.579035817867258</v>
      </c>
      <c r="AR15" s="21">
        <v>0.69093614581213803</v>
      </c>
      <c r="AS15" s="21"/>
      <c r="AT15" s="21">
        <v>0.52761206688655304</v>
      </c>
      <c r="AU15" s="21">
        <v>0.52002522126469397</v>
      </c>
      <c r="AV15" s="21"/>
      <c r="AW15" s="21">
        <v>0.61680728692616005</v>
      </c>
      <c r="AX15" s="21">
        <v>0.58037044671386495</v>
      </c>
      <c r="AY15" s="21">
        <v>0.433549319944662</v>
      </c>
    </row>
    <row r="16" spans="2:51">
      <c r="B16" s="18" t="s">
        <v>139</v>
      </c>
      <c r="C16" s="21">
        <v>9.7463844431368504E-2</v>
      </c>
      <c r="D16" s="21">
        <v>7.91613491868145E-2</v>
      </c>
      <c r="E16" s="21">
        <v>0.115153539647529</v>
      </c>
      <c r="F16" s="21"/>
      <c r="G16" s="21">
        <v>0.19692390496951601</v>
      </c>
      <c r="H16" s="21">
        <v>0.12326335446732201</v>
      </c>
      <c r="I16" s="21">
        <v>0.113569795497242</v>
      </c>
      <c r="J16" s="21">
        <v>9.3718716965447105E-2</v>
      </c>
      <c r="K16" s="21">
        <v>6.2852930596659307E-2</v>
      </c>
      <c r="L16" s="21">
        <v>4.8194573731135198E-2</v>
      </c>
      <c r="M16" s="21"/>
      <c r="N16" s="21">
        <v>8.0893335939742794E-2</v>
      </c>
      <c r="O16" s="21">
        <v>0.112274537983723</v>
      </c>
      <c r="P16" s="21">
        <v>9.1521103897020603E-2</v>
      </c>
      <c r="Q16" s="21">
        <v>0.105935879992341</v>
      </c>
      <c r="R16" s="21"/>
      <c r="S16" s="21">
        <v>9.6520313110334099E-2</v>
      </c>
      <c r="T16" s="21">
        <v>0.112241946247868</v>
      </c>
      <c r="U16" s="21">
        <v>8.3850114094570605E-2</v>
      </c>
      <c r="V16" s="21">
        <v>5.4204795286755897E-2</v>
      </c>
      <c r="W16" s="21">
        <v>0.111760525459504</v>
      </c>
      <c r="X16" s="21">
        <v>9.0101990054230904E-2</v>
      </c>
      <c r="Y16" s="21">
        <v>9.2673379498104502E-2</v>
      </c>
      <c r="Z16" s="21">
        <v>8.6411471607390697E-2</v>
      </c>
      <c r="AA16" s="21">
        <v>9.4072738940279704E-2</v>
      </c>
      <c r="AB16" s="21">
        <v>0.12479715806333599</v>
      </c>
      <c r="AC16" s="21">
        <v>0.16764221820582101</v>
      </c>
      <c r="AD16" s="21">
        <v>3.8391270070958099E-2</v>
      </c>
      <c r="AE16" s="21"/>
      <c r="AF16" s="21">
        <v>8.7255141531720204E-2</v>
      </c>
      <c r="AG16" s="21">
        <v>8.4888996626276594E-2</v>
      </c>
      <c r="AH16" s="21">
        <v>0.126174385299298</v>
      </c>
      <c r="AI16" s="21"/>
      <c r="AJ16" s="21">
        <v>5.6739190137788199E-2</v>
      </c>
      <c r="AK16" s="21">
        <v>0.12774936972616299</v>
      </c>
      <c r="AL16" s="21">
        <v>6.9514913636410103E-2</v>
      </c>
      <c r="AM16" s="21"/>
      <c r="AN16" s="21">
        <v>8.5505668056411202E-2</v>
      </c>
      <c r="AO16" s="21">
        <v>0.14066587957775301</v>
      </c>
      <c r="AP16" s="21">
        <v>6.8479149131324898E-2</v>
      </c>
      <c r="AQ16" s="21">
        <v>0.109072683679229</v>
      </c>
      <c r="AR16" s="21">
        <v>7.3610229772074501E-2</v>
      </c>
      <c r="AS16" s="21"/>
      <c r="AT16" s="21">
        <v>9.1369103090594206E-2</v>
      </c>
      <c r="AU16" s="21">
        <v>0.155807944808871</v>
      </c>
      <c r="AV16" s="21"/>
      <c r="AW16" s="21">
        <v>7.3966708417784202E-2</v>
      </c>
      <c r="AX16" s="21">
        <v>9.2319670472466697E-2</v>
      </c>
      <c r="AY16" s="21">
        <v>0.1197053342976</v>
      </c>
    </row>
    <row r="17" spans="2:51">
      <c r="B17" s="18" t="s">
        <v>140</v>
      </c>
      <c r="C17" s="22">
        <v>0.42911350089474098</v>
      </c>
      <c r="D17" s="22">
        <v>0.53596624586240005</v>
      </c>
      <c r="E17" s="22">
        <v>0.33101822387278301</v>
      </c>
      <c r="F17" s="22"/>
      <c r="G17" s="22">
        <v>0.241798718245888</v>
      </c>
      <c r="H17" s="22">
        <v>0.37421854734112497</v>
      </c>
      <c r="I17" s="22">
        <v>0.43247700006538498</v>
      </c>
      <c r="J17" s="22">
        <v>0.40680861936977403</v>
      </c>
      <c r="K17" s="22">
        <v>0.46108673447250897</v>
      </c>
      <c r="L17" s="22">
        <v>0.54245340073675197</v>
      </c>
      <c r="M17" s="22"/>
      <c r="N17" s="22">
        <v>0.52675690735238501</v>
      </c>
      <c r="O17" s="22">
        <v>0.40995932649454803</v>
      </c>
      <c r="P17" s="22">
        <v>0.41733865720796898</v>
      </c>
      <c r="Q17" s="22">
        <v>0.35476542153068302</v>
      </c>
      <c r="R17" s="22"/>
      <c r="S17" s="22">
        <v>0.46070059106439498</v>
      </c>
      <c r="T17" s="22">
        <v>0.44410819374900401</v>
      </c>
      <c r="U17" s="22">
        <v>0.42260165936618599</v>
      </c>
      <c r="V17" s="22">
        <v>0.516488865055167</v>
      </c>
      <c r="W17" s="22">
        <v>0.38995929222018799</v>
      </c>
      <c r="X17" s="22">
        <v>0.41779590816457601</v>
      </c>
      <c r="Y17" s="22">
        <v>0.454589274409679</v>
      </c>
      <c r="Z17" s="22">
        <v>0.44834565975412699</v>
      </c>
      <c r="AA17" s="22">
        <v>0.40208486476705502</v>
      </c>
      <c r="AB17" s="22">
        <v>0.42196269715290902</v>
      </c>
      <c r="AC17" s="22">
        <v>0.22848829158088699</v>
      </c>
      <c r="AD17" s="22">
        <v>0.45787587273310099</v>
      </c>
      <c r="AE17" s="22"/>
      <c r="AF17" s="22">
        <v>0.46468317670109599</v>
      </c>
      <c r="AG17" s="22">
        <v>0.47083561909502702</v>
      </c>
      <c r="AH17" s="22">
        <v>0.28743101382583602</v>
      </c>
      <c r="AI17" s="22"/>
      <c r="AJ17" s="22">
        <v>0.590928841191526</v>
      </c>
      <c r="AK17" s="22">
        <v>0.362617910066525</v>
      </c>
      <c r="AL17" s="22">
        <v>0.50915900366395705</v>
      </c>
      <c r="AM17" s="22"/>
      <c r="AN17" s="22">
        <v>0.40522675329776697</v>
      </c>
      <c r="AO17" s="22">
        <v>0.33106827090506302</v>
      </c>
      <c r="AP17" s="22">
        <v>0.50707044558477998</v>
      </c>
      <c r="AQ17" s="22">
        <v>0.46996313418802899</v>
      </c>
      <c r="AR17" s="22">
        <v>0.61732591604006404</v>
      </c>
      <c r="AS17" s="22"/>
      <c r="AT17" s="22">
        <v>0.436242963795959</v>
      </c>
      <c r="AU17" s="22">
        <v>0.36421727645582402</v>
      </c>
      <c r="AV17" s="22"/>
      <c r="AW17" s="22">
        <v>0.54284057850837497</v>
      </c>
      <c r="AX17" s="22">
        <v>0.48805077624139798</v>
      </c>
      <c r="AY17" s="22">
        <v>0.31384398564706201</v>
      </c>
    </row>
    <row r="18" spans="2:51">
      <c r="B18" t="s">
        <v>19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2.6541752486700002E-2</v>
      </c>
      <c r="D9" s="17">
        <v>3.6620335979823899E-2</v>
      </c>
      <c r="E9" s="17">
        <v>1.72723508342961E-2</v>
      </c>
      <c r="F9" s="17"/>
      <c r="G9" s="17">
        <v>3.2796385068959599E-2</v>
      </c>
      <c r="H9" s="17">
        <v>4.0283717366567703E-2</v>
      </c>
      <c r="I9" s="17">
        <v>4.1999572786266197E-2</v>
      </c>
      <c r="J9" s="17">
        <v>2.4474499757113199E-2</v>
      </c>
      <c r="K9" s="17">
        <v>1.7317787829613601E-2</v>
      </c>
      <c r="L9" s="17">
        <v>1.0820019626449099E-2</v>
      </c>
      <c r="M9" s="17"/>
      <c r="N9" s="17">
        <v>3.29674241429481E-2</v>
      </c>
      <c r="O9" s="17">
        <v>1.42653974222967E-2</v>
      </c>
      <c r="P9" s="17">
        <v>3.5273080287266799E-2</v>
      </c>
      <c r="Q9" s="17">
        <v>2.5268801390657299E-2</v>
      </c>
      <c r="R9" s="17"/>
      <c r="S9" s="17">
        <v>5.3966292471333603E-2</v>
      </c>
      <c r="T9" s="17">
        <v>2.99074724344114E-2</v>
      </c>
      <c r="U9" s="17">
        <v>7.1729469649807198E-3</v>
      </c>
      <c r="V9" s="17">
        <v>2.9081251818287999E-2</v>
      </c>
      <c r="W9" s="17">
        <v>1.02058539037123E-2</v>
      </c>
      <c r="X9" s="17">
        <v>2.16664975164759E-2</v>
      </c>
      <c r="Y9" s="17">
        <v>2.56351990647853E-2</v>
      </c>
      <c r="Z9" s="17">
        <v>2.1084158596869899E-2</v>
      </c>
      <c r="AA9" s="17">
        <v>2.8906556064899499E-2</v>
      </c>
      <c r="AB9" s="17">
        <v>1.6585872019168901E-2</v>
      </c>
      <c r="AC9" s="17">
        <v>1.4615875074963199E-2</v>
      </c>
      <c r="AD9" s="17">
        <v>3.3166022380841598E-2</v>
      </c>
      <c r="AE9" s="17"/>
      <c r="AF9" s="17">
        <v>2.98146724050114E-2</v>
      </c>
      <c r="AG9" s="17">
        <v>2.5915027007638199E-2</v>
      </c>
      <c r="AH9" s="17">
        <v>1.5014740357622101E-2</v>
      </c>
      <c r="AI9" s="17"/>
      <c r="AJ9" s="17">
        <v>3.8459644839372503E-2</v>
      </c>
      <c r="AK9" s="17">
        <v>2.6375601384712E-2</v>
      </c>
      <c r="AL9" s="17">
        <v>2.3268657911299898E-2</v>
      </c>
      <c r="AM9" s="17"/>
      <c r="AN9" s="17">
        <v>2.8783606074606598E-2</v>
      </c>
      <c r="AO9" s="17">
        <v>2.1716967171523001E-2</v>
      </c>
      <c r="AP9" s="17">
        <v>2.7515248982139001E-2</v>
      </c>
      <c r="AQ9" s="17">
        <v>5.3598574782107999E-2</v>
      </c>
      <c r="AR9" s="17">
        <v>6.6075297726325005E-2</v>
      </c>
      <c r="AS9" s="17"/>
      <c r="AT9" s="17">
        <v>2.5236289065728602E-2</v>
      </c>
      <c r="AU9" s="17">
        <v>4.0554906939798401E-2</v>
      </c>
      <c r="AV9" s="17"/>
      <c r="AW9" s="17">
        <v>2.25461607710736E-2</v>
      </c>
      <c r="AX9" s="17">
        <v>4.8174361225049103E-2</v>
      </c>
      <c r="AY9" s="17">
        <v>2.4914164296175101E-2</v>
      </c>
    </row>
    <row r="10" spans="2:51">
      <c r="B10" s="18" t="s">
        <v>134</v>
      </c>
      <c r="C10" s="17">
        <v>9.6646966857938804E-2</v>
      </c>
      <c r="D10" s="17">
        <v>0.101456275876531</v>
      </c>
      <c r="E10" s="17">
        <v>9.2693467367717997E-2</v>
      </c>
      <c r="F10" s="17"/>
      <c r="G10" s="17">
        <v>0.158383058283557</v>
      </c>
      <c r="H10" s="17">
        <v>0.15633644359059301</v>
      </c>
      <c r="I10" s="17">
        <v>0.112280824497431</v>
      </c>
      <c r="J10" s="17">
        <v>8.71258394078816E-2</v>
      </c>
      <c r="K10" s="17">
        <v>6.16526581082118E-2</v>
      </c>
      <c r="L10" s="17">
        <v>4.5126403437269397E-2</v>
      </c>
      <c r="M10" s="17"/>
      <c r="N10" s="17">
        <v>8.8328847017117004E-2</v>
      </c>
      <c r="O10" s="17">
        <v>9.2508624761881306E-2</v>
      </c>
      <c r="P10" s="17">
        <v>0.10160941981253099</v>
      </c>
      <c r="Q10" s="17">
        <v>0.105749882536271</v>
      </c>
      <c r="R10" s="17"/>
      <c r="S10" s="17">
        <v>0.115450143955562</v>
      </c>
      <c r="T10" s="17">
        <v>9.6124915620152601E-2</v>
      </c>
      <c r="U10" s="17">
        <v>8.4615866608296605E-2</v>
      </c>
      <c r="V10" s="17">
        <v>9.5949942703882907E-2</v>
      </c>
      <c r="W10" s="17">
        <v>9.7509025611188502E-2</v>
      </c>
      <c r="X10" s="17">
        <v>7.9341353305759296E-2</v>
      </c>
      <c r="Y10" s="17">
        <v>0.115043986872492</v>
      </c>
      <c r="Z10" s="17">
        <v>0.10603889614491099</v>
      </c>
      <c r="AA10" s="17">
        <v>8.0944546291184999E-2</v>
      </c>
      <c r="AB10" s="17">
        <v>9.9346877467297395E-2</v>
      </c>
      <c r="AC10" s="17">
        <v>0.106977950954047</v>
      </c>
      <c r="AD10" s="17">
        <v>6.6726911290776098E-2</v>
      </c>
      <c r="AE10" s="17"/>
      <c r="AF10" s="17">
        <v>9.1360427167852698E-2</v>
      </c>
      <c r="AG10" s="17">
        <v>9.3884719499959496E-2</v>
      </c>
      <c r="AH10" s="17">
        <v>0.10734787369646399</v>
      </c>
      <c r="AI10" s="17"/>
      <c r="AJ10" s="17">
        <v>9.9712078421383799E-2</v>
      </c>
      <c r="AK10" s="17">
        <v>0.108990089025229</v>
      </c>
      <c r="AL10" s="17">
        <v>7.9303807050780495E-2</v>
      </c>
      <c r="AM10" s="17"/>
      <c r="AN10" s="17">
        <v>8.5309479446065095E-2</v>
      </c>
      <c r="AO10" s="17">
        <v>0.115771357996562</v>
      </c>
      <c r="AP10" s="17">
        <v>9.6289970743498404E-2</v>
      </c>
      <c r="AQ10" s="17">
        <v>0.10685736985359399</v>
      </c>
      <c r="AR10" s="17">
        <v>0.14357542720490599</v>
      </c>
      <c r="AS10" s="17"/>
      <c r="AT10" s="17">
        <v>9.3145572279013905E-2</v>
      </c>
      <c r="AU10" s="17">
        <v>0.12700285975709699</v>
      </c>
      <c r="AV10" s="17"/>
      <c r="AW10" s="17">
        <v>6.8749940923487907E-2</v>
      </c>
      <c r="AX10" s="17">
        <v>0.177422460734073</v>
      </c>
      <c r="AY10" s="17">
        <v>0.10463059728235501</v>
      </c>
    </row>
    <row r="11" spans="2:51">
      <c r="B11" s="18" t="s">
        <v>135</v>
      </c>
      <c r="C11" s="17">
        <v>0.23402355615312601</v>
      </c>
      <c r="D11" s="17">
        <v>0.20571158133850101</v>
      </c>
      <c r="E11" s="17">
        <v>0.26132255050659198</v>
      </c>
      <c r="F11" s="17"/>
      <c r="G11" s="17">
        <v>0.22428301346725299</v>
      </c>
      <c r="H11" s="17">
        <v>0.24311858745756201</v>
      </c>
      <c r="I11" s="17">
        <v>0.23765711141345</v>
      </c>
      <c r="J11" s="17">
        <v>0.21772041589669899</v>
      </c>
      <c r="K11" s="17">
        <v>0.26377583911998997</v>
      </c>
      <c r="L11" s="17">
        <v>0.221178306430795</v>
      </c>
      <c r="M11" s="17"/>
      <c r="N11" s="17">
        <v>0.17031747014367099</v>
      </c>
      <c r="O11" s="17">
        <v>0.23859116617590201</v>
      </c>
      <c r="P11" s="17">
        <v>0.243260654561438</v>
      </c>
      <c r="Q11" s="17">
        <v>0.29066170392049001</v>
      </c>
      <c r="R11" s="17"/>
      <c r="S11" s="17">
        <v>0.21005063032583701</v>
      </c>
      <c r="T11" s="17">
        <v>0.240874253363771</v>
      </c>
      <c r="U11" s="17">
        <v>0.22767689050282999</v>
      </c>
      <c r="V11" s="17">
        <v>0.23233566409629799</v>
      </c>
      <c r="W11" s="17">
        <v>0.21623620637770799</v>
      </c>
      <c r="X11" s="17">
        <v>0.27768942059766899</v>
      </c>
      <c r="Y11" s="17">
        <v>0.23373631310248599</v>
      </c>
      <c r="Z11" s="17">
        <v>0.22461860198450601</v>
      </c>
      <c r="AA11" s="17">
        <v>0.26373715180003598</v>
      </c>
      <c r="AB11" s="17">
        <v>0.196387460973977</v>
      </c>
      <c r="AC11" s="17">
        <v>0.27050603032385201</v>
      </c>
      <c r="AD11" s="17">
        <v>0.19867491210921401</v>
      </c>
      <c r="AE11" s="17"/>
      <c r="AF11" s="17">
        <v>0.25808859499965198</v>
      </c>
      <c r="AG11" s="17">
        <v>0.195665286220849</v>
      </c>
      <c r="AH11" s="17">
        <v>0.30174853373285199</v>
      </c>
      <c r="AI11" s="17"/>
      <c r="AJ11" s="17">
        <v>0.21357027987635299</v>
      </c>
      <c r="AK11" s="17">
        <v>0.22699347525316901</v>
      </c>
      <c r="AL11" s="17">
        <v>0.17300224171340101</v>
      </c>
      <c r="AM11" s="17"/>
      <c r="AN11" s="17">
        <v>0.28941285208911299</v>
      </c>
      <c r="AO11" s="17">
        <v>0.222900308264809</v>
      </c>
      <c r="AP11" s="17">
        <v>0.19098085402613599</v>
      </c>
      <c r="AQ11" s="17">
        <v>0.185962563810987</v>
      </c>
      <c r="AR11" s="17">
        <v>0.12075064338901299</v>
      </c>
      <c r="AS11" s="17"/>
      <c r="AT11" s="17">
        <v>0.23058997159938499</v>
      </c>
      <c r="AU11" s="17">
        <v>0.27360777975190298</v>
      </c>
      <c r="AV11" s="17"/>
      <c r="AW11" s="17">
        <v>0.16119699335436499</v>
      </c>
      <c r="AX11" s="17">
        <v>0.27281308075584099</v>
      </c>
      <c r="AY11" s="17">
        <v>0.30224870933806097</v>
      </c>
    </row>
    <row r="12" spans="2:51">
      <c r="B12" s="18" t="s">
        <v>136</v>
      </c>
      <c r="C12" s="17">
        <v>0.37760047517123002</v>
      </c>
      <c r="D12" s="17">
        <v>0.35931653022722299</v>
      </c>
      <c r="E12" s="17">
        <v>0.39294114776307398</v>
      </c>
      <c r="F12" s="17"/>
      <c r="G12" s="17">
        <v>0.37740133871864801</v>
      </c>
      <c r="H12" s="17">
        <v>0.34799406258183102</v>
      </c>
      <c r="I12" s="17">
        <v>0.34072908029782201</v>
      </c>
      <c r="J12" s="17">
        <v>0.40333017759590001</v>
      </c>
      <c r="K12" s="17">
        <v>0.36154130873301199</v>
      </c>
      <c r="L12" s="17">
        <v>0.41660063508684803</v>
      </c>
      <c r="M12" s="17"/>
      <c r="N12" s="17">
        <v>0.40639731523745398</v>
      </c>
      <c r="O12" s="17">
        <v>0.38513544162038998</v>
      </c>
      <c r="P12" s="17">
        <v>0.37317968935760698</v>
      </c>
      <c r="Q12" s="17">
        <v>0.33965238292987798</v>
      </c>
      <c r="R12" s="17"/>
      <c r="S12" s="17">
        <v>0.35289671506416098</v>
      </c>
      <c r="T12" s="17">
        <v>0.39115047979461198</v>
      </c>
      <c r="U12" s="17">
        <v>0.40857926068948403</v>
      </c>
      <c r="V12" s="17">
        <v>0.35516226747508101</v>
      </c>
      <c r="W12" s="17">
        <v>0.403601765213293</v>
      </c>
      <c r="X12" s="17">
        <v>0.37226717515898999</v>
      </c>
      <c r="Y12" s="17">
        <v>0.386628294935074</v>
      </c>
      <c r="Z12" s="17">
        <v>0.37311647066338199</v>
      </c>
      <c r="AA12" s="17">
        <v>0.383058282833318</v>
      </c>
      <c r="AB12" s="17">
        <v>0.36036362232122299</v>
      </c>
      <c r="AC12" s="17">
        <v>0.333657658912833</v>
      </c>
      <c r="AD12" s="17">
        <v>0.42947102250204899</v>
      </c>
      <c r="AE12" s="17"/>
      <c r="AF12" s="17">
        <v>0.37874494678166398</v>
      </c>
      <c r="AG12" s="17">
        <v>0.39089313157503902</v>
      </c>
      <c r="AH12" s="17">
        <v>0.32265686347075501</v>
      </c>
      <c r="AI12" s="17"/>
      <c r="AJ12" s="17">
        <v>0.39038834568655401</v>
      </c>
      <c r="AK12" s="17">
        <v>0.38515447487158999</v>
      </c>
      <c r="AL12" s="17">
        <v>0.42839039394093398</v>
      </c>
      <c r="AM12" s="17"/>
      <c r="AN12" s="17">
        <v>0.35011050800147803</v>
      </c>
      <c r="AO12" s="17">
        <v>0.39468019577053098</v>
      </c>
      <c r="AP12" s="17">
        <v>0.40644897092024501</v>
      </c>
      <c r="AQ12" s="17">
        <v>0.34679305702233498</v>
      </c>
      <c r="AR12" s="17">
        <v>0.28858159863970101</v>
      </c>
      <c r="AS12" s="17"/>
      <c r="AT12" s="17">
        <v>0.38296288851721499</v>
      </c>
      <c r="AU12" s="17">
        <v>0.32474478950631303</v>
      </c>
      <c r="AV12" s="17"/>
      <c r="AW12" s="17">
        <v>0.43496160836604197</v>
      </c>
      <c r="AX12" s="17">
        <v>0.35381388907173</v>
      </c>
      <c r="AY12" s="17">
        <v>0.322000626302264</v>
      </c>
    </row>
    <row r="13" spans="2:51">
      <c r="B13" s="18" t="s">
        <v>137</v>
      </c>
      <c r="C13" s="17">
        <v>0.204709746903732</v>
      </c>
      <c r="D13" s="17">
        <v>0.261448302552651</v>
      </c>
      <c r="E13" s="17">
        <v>0.15156519853395201</v>
      </c>
      <c r="F13" s="17"/>
      <c r="G13" s="17">
        <v>0.152385548909306</v>
      </c>
      <c r="H13" s="17">
        <v>0.14178808060609099</v>
      </c>
      <c r="I13" s="17">
        <v>0.202063623673985</v>
      </c>
      <c r="J13" s="17">
        <v>0.191759907235663</v>
      </c>
      <c r="K13" s="17">
        <v>0.24148691632630101</v>
      </c>
      <c r="L13" s="17">
        <v>0.260592242797544</v>
      </c>
      <c r="M13" s="17"/>
      <c r="N13" s="17">
        <v>0.27781182182962899</v>
      </c>
      <c r="O13" s="17">
        <v>0.21533811748196199</v>
      </c>
      <c r="P13" s="17">
        <v>0.16754270882907299</v>
      </c>
      <c r="Q13" s="17">
        <v>0.147506197531415</v>
      </c>
      <c r="R13" s="17"/>
      <c r="S13" s="17">
        <v>0.19934260504998999</v>
      </c>
      <c r="T13" s="17">
        <v>0.19533847519122699</v>
      </c>
      <c r="U13" s="17">
        <v>0.221890773794541</v>
      </c>
      <c r="V13" s="17">
        <v>0.243162905334708</v>
      </c>
      <c r="W13" s="17">
        <v>0.207326426162806</v>
      </c>
      <c r="X13" s="17">
        <v>0.171894088223425</v>
      </c>
      <c r="Y13" s="17">
        <v>0.18009837790014799</v>
      </c>
      <c r="Z13" s="17">
        <v>0.214008466961572</v>
      </c>
      <c r="AA13" s="17">
        <v>0.17869062280374701</v>
      </c>
      <c r="AB13" s="17">
        <v>0.25879777354468397</v>
      </c>
      <c r="AC13" s="17">
        <v>0.209158736134267</v>
      </c>
      <c r="AD13" s="17">
        <v>0.19810415480158899</v>
      </c>
      <c r="AE13" s="17"/>
      <c r="AF13" s="17">
        <v>0.18562966335520001</v>
      </c>
      <c r="AG13" s="17">
        <v>0.24630794805772099</v>
      </c>
      <c r="AH13" s="17">
        <v>0.145861902971021</v>
      </c>
      <c r="AI13" s="17"/>
      <c r="AJ13" s="17">
        <v>0.218090979252517</v>
      </c>
      <c r="AK13" s="17">
        <v>0.204032919879961</v>
      </c>
      <c r="AL13" s="17">
        <v>0.257079612686619</v>
      </c>
      <c r="AM13" s="17"/>
      <c r="AN13" s="17">
        <v>0.152698308117585</v>
      </c>
      <c r="AO13" s="17">
        <v>0.18316127064721599</v>
      </c>
      <c r="AP13" s="17">
        <v>0.24137611069273901</v>
      </c>
      <c r="AQ13" s="17">
        <v>0.26256643472429397</v>
      </c>
      <c r="AR13" s="17">
        <v>0.35476693662665099</v>
      </c>
      <c r="AS13" s="17"/>
      <c r="AT13" s="17">
        <v>0.20930189633226101</v>
      </c>
      <c r="AU13" s="17">
        <v>0.15930996568234701</v>
      </c>
      <c r="AV13" s="17"/>
      <c r="AW13" s="17">
        <v>0.29277618484186002</v>
      </c>
      <c r="AX13" s="17">
        <v>9.8928474323215498E-2</v>
      </c>
      <c r="AY13" s="17">
        <v>0.138419266469298</v>
      </c>
    </row>
    <row r="14" spans="2:51">
      <c r="B14" s="18" t="s">
        <v>119</v>
      </c>
      <c r="C14" s="17">
        <v>6.04775024272729E-2</v>
      </c>
      <c r="D14" s="17">
        <v>3.5446974025269903E-2</v>
      </c>
      <c r="E14" s="17">
        <v>8.4205284994367802E-2</v>
      </c>
      <c r="F14" s="17"/>
      <c r="G14" s="17">
        <v>5.47506555522764E-2</v>
      </c>
      <c r="H14" s="17">
        <v>7.0479108397355397E-2</v>
      </c>
      <c r="I14" s="17">
        <v>6.5269787331045104E-2</v>
      </c>
      <c r="J14" s="17">
        <v>7.5589160106742603E-2</v>
      </c>
      <c r="K14" s="17">
        <v>5.4225489882872603E-2</v>
      </c>
      <c r="L14" s="17">
        <v>4.5682392621094199E-2</v>
      </c>
      <c r="M14" s="17"/>
      <c r="N14" s="17">
        <v>2.4177121629182001E-2</v>
      </c>
      <c r="O14" s="17">
        <v>5.41612525375679E-2</v>
      </c>
      <c r="P14" s="17">
        <v>7.91344471520848E-2</v>
      </c>
      <c r="Q14" s="17">
        <v>9.1161031691288794E-2</v>
      </c>
      <c r="R14" s="17"/>
      <c r="S14" s="17">
        <v>6.8293613133116104E-2</v>
      </c>
      <c r="T14" s="17">
        <v>4.6604403595825197E-2</v>
      </c>
      <c r="U14" s="17">
        <v>5.0064261439868502E-2</v>
      </c>
      <c r="V14" s="17">
        <v>4.4307968571742101E-2</v>
      </c>
      <c r="W14" s="17">
        <v>6.5120722731292199E-2</v>
      </c>
      <c r="X14" s="17">
        <v>7.7141465197680795E-2</v>
      </c>
      <c r="Y14" s="17">
        <v>5.8857828125014298E-2</v>
      </c>
      <c r="Z14" s="17">
        <v>6.1133405648759201E-2</v>
      </c>
      <c r="AA14" s="17">
        <v>6.4662840206814301E-2</v>
      </c>
      <c r="AB14" s="17">
        <v>6.8518393673649494E-2</v>
      </c>
      <c r="AC14" s="17">
        <v>6.5083748600037697E-2</v>
      </c>
      <c r="AD14" s="17">
        <v>7.38569769155311E-2</v>
      </c>
      <c r="AE14" s="17"/>
      <c r="AF14" s="17">
        <v>5.6361695290620302E-2</v>
      </c>
      <c r="AG14" s="17">
        <v>4.7333887638792697E-2</v>
      </c>
      <c r="AH14" s="17">
        <v>0.107370085771286</v>
      </c>
      <c r="AI14" s="17"/>
      <c r="AJ14" s="17">
        <v>3.9778671923820098E-2</v>
      </c>
      <c r="AK14" s="17">
        <v>4.8453439585338397E-2</v>
      </c>
      <c r="AL14" s="17">
        <v>3.8955286696966102E-2</v>
      </c>
      <c r="AM14" s="17"/>
      <c r="AN14" s="17">
        <v>9.3685246271152697E-2</v>
      </c>
      <c r="AO14" s="17">
        <v>6.1769900149358702E-2</v>
      </c>
      <c r="AP14" s="17">
        <v>3.7388844635242197E-2</v>
      </c>
      <c r="AQ14" s="17">
        <v>4.4221999806680602E-2</v>
      </c>
      <c r="AR14" s="17">
        <v>2.62500964134041E-2</v>
      </c>
      <c r="AS14" s="17"/>
      <c r="AT14" s="17">
        <v>5.8763382206396202E-2</v>
      </c>
      <c r="AU14" s="17">
        <v>7.4779698362541697E-2</v>
      </c>
      <c r="AV14" s="17"/>
      <c r="AW14" s="17">
        <v>1.9769111743171301E-2</v>
      </c>
      <c r="AX14" s="17">
        <v>4.88477338900919E-2</v>
      </c>
      <c r="AY14" s="17">
        <v>0.107786636311846</v>
      </c>
    </row>
    <row r="15" spans="2:51">
      <c r="B15" s="18" t="s">
        <v>138</v>
      </c>
      <c r="C15" s="21">
        <v>0.123188719344639</v>
      </c>
      <c r="D15" s="21">
        <v>0.138076611856355</v>
      </c>
      <c r="E15" s="21">
        <v>0.109965818202014</v>
      </c>
      <c r="F15" s="21"/>
      <c r="G15" s="21">
        <v>0.19117944335251599</v>
      </c>
      <c r="H15" s="21">
        <v>0.19662016095716101</v>
      </c>
      <c r="I15" s="21">
        <v>0.154280397283697</v>
      </c>
      <c r="J15" s="21">
        <v>0.111600339164995</v>
      </c>
      <c r="K15" s="21">
        <v>7.8970445937825304E-2</v>
      </c>
      <c r="L15" s="21">
        <v>5.5946423063718498E-2</v>
      </c>
      <c r="M15" s="21"/>
      <c r="N15" s="21">
        <v>0.121296271160065</v>
      </c>
      <c r="O15" s="21">
        <v>0.106774022184178</v>
      </c>
      <c r="P15" s="21">
        <v>0.13688250009979799</v>
      </c>
      <c r="Q15" s="21">
        <v>0.131018683926929</v>
      </c>
      <c r="R15" s="21"/>
      <c r="S15" s="21">
        <v>0.16941643642689599</v>
      </c>
      <c r="T15" s="21">
        <v>0.12603238805456399</v>
      </c>
      <c r="U15" s="21">
        <v>9.1788813573277395E-2</v>
      </c>
      <c r="V15" s="21">
        <v>0.12503119452217101</v>
      </c>
      <c r="W15" s="21">
        <v>0.107714879514901</v>
      </c>
      <c r="X15" s="21">
        <v>0.101007850822235</v>
      </c>
      <c r="Y15" s="21">
        <v>0.14067918593727699</v>
      </c>
      <c r="Z15" s="21">
        <v>0.12712305474178101</v>
      </c>
      <c r="AA15" s="21">
        <v>0.109851102356085</v>
      </c>
      <c r="AB15" s="21">
        <v>0.11593274948646599</v>
      </c>
      <c r="AC15" s="21">
        <v>0.121593826029011</v>
      </c>
      <c r="AD15" s="21">
        <v>9.9892933671617598E-2</v>
      </c>
      <c r="AE15" s="21"/>
      <c r="AF15" s="21">
        <v>0.121175099572864</v>
      </c>
      <c r="AG15" s="21">
        <v>0.119799746507598</v>
      </c>
      <c r="AH15" s="21">
        <v>0.12236261405408599</v>
      </c>
      <c r="AI15" s="21"/>
      <c r="AJ15" s="21">
        <v>0.138171723260756</v>
      </c>
      <c r="AK15" s="21">
        <v>0.13536569040994101</v>
      </c>
      <c r="AL15" s="21">
        <v>0.10257246496208</v>
      </c>
      <c r="AM15" s="21"/>
      <c r="AN15" s="21">
        <v>0.114093085520672</v>
      </c>
      <c r="AO15" s="21">
        <v>0.13748832516808501</v>
      </c>
      <c r="AP15" s="21">
        <v>0.123805219725637</v>
      </c>
      <c r="AQ15" s="21">
        <v>0.16045594463570201</v>
      </c>
      <c r="AR15" s="21">
        <v>0.20965072493123099</v>
      </c>
      <c r="AS15" s="21"/>
      <c r="AT15" s="21">
        <v>0.118381861344743</v>
      </c>
      <c r="AU15" s="21">
        <v>0.16755776669689601</v>
      </c>
      <c r="AV15" s="21"/>
      <c r="AW15" s="21">
        <v>9.1296101694561496E-2</v>
      </c>
      <c r="AX15" s="21">
        <v>0.22559682195912201</v>
      </c>
      <c r="AY15" s="21">
        <v>0.12954476157853101</v>
      </c>
    </row>
    <row r="16" spans="2:51">
      <c r="B16" s="18" t="s">
        <v>139</v>
      </c>
      <c r="C16" s="21">
        <v>0.58231022207496197</v>
      </c>
      <c r="D16" s="21">
        <v>0.62076483277987404</v>
      </c>
      <c r="E16" s="21">
        <v>0.54450634629702699</v>
      </c>
      <c r="F16" s="21"/>
      <c r="G16" s="21">
        <v>0.52978688762795401</v>
      </c>
      <c r="H16" s="21">
        <v>0.48978214318792102</v>
      </c>
      <c r="I16" s="21">
        <v>0.54279270397180701</v>
      </c>
      <c r="J16" s="21">
        <v>0.595090084831563</v>
      </c>
      <c r="K16" s="21">
        <v>0.60302822505931197</v>
      </c>
      <c r="L16" s="21">
        <v>0.67719287788439297</v>
      </c>
      <c r="M16" s="21"/>
      <c r="N16" s="21">
        <v>0.68420913706708197</v>
      </c>
      <c r="O16" s="21">
        <v>0.60047355910235201</v>
      </c>
      <c r="P16" s="21">
        <v>0.540722398186679</v>
      </c>
      <c r="Q16" s="21">
        <v>0.48715858046129301</v>
      </c>
      <c r="R16" s="21"/>
      <c r="S16" s="21">
        <v>0.552239320114151</v>
      </c>
      <c r="T16" s="21">
        <v>0.58648895498583997</v>
      </c>
      <c r="U16" s="21">
        <v>0.63047003448402505</v>
      </c>
      <c r="V16" s="21">
        <v>0.59832517280978903</v>
      </c>
      <c r="W16" s="21">
        <v>0.61092819137609899</v>
      </c>
      <c r="X16" s="21">
        <v>0.54416126338241499</v>
      </c>
      <c r="Y16" s="21">
        <v>0.56672667283522205</v>
      </c>
      <c r="Z16" s="21">
        <v>0.58712493762495399</v>
      </c>
      <c r="AA16" s="21">
        <v>0.56174890563706503</v>
      </c>
      <c r="AB16" s="21">
        <v>0.61916139586590702</v>
      </c>
      <c r="AC16" s="21">
        <v>0.5428163950471</v>
      </c>
      <c r="AD16" s="21">
        <v>0.62757517730363799</v>
      </c>
      <c r="AE16" s="21"/>
      <c r="AF16" s="21">
        <v>0.56437461013686396</v>
      </c>
      <c r="AG16" s="21">
        <v>0.63720107963275996</v>
      </c>
      <c r="AH16" s="21">
        <v>0.46851876644177598</v>
      </c>
      <c r="AI16" s="21"/>
      <c r="AJ16" s="21">
        <v>0.60847932493907098</v>
      </c>
      <c r="AK16" s="21">
        <v>0.58918739475155102</v>
      </c>
      <c r="AL16" s="21">
        <v>0.68547000662755297</v>
      </c>
      <c r="AM16" s="21"/>
      <c r="AN16" s="21">
        <v>0.50280881611906303</v>
      </c>
      <c r="AO16" s="21">
        <v>0.57784146641774803</v>
      </c>
      <c r="AP16" s="21">
        <v>0.64782508161298502</v>
      </c>
      <c r="AQ16" s="21">
        <v>0.60935949174662996</v>
      </c>
      <c r="AR16" s="21">
        <v>0.64334853526635205</v>
      </c>
      <c r="AS16" s="21"/>
      <c r="AT16" s="21">
        <v>0.59226478484947598</v>
      </c>
      <c r="AU16" s="21">
        <v>0.48405475518865998</v>
      </c>
      <c r="AV16" s="21"/>
      <c r="AW16" s="21">
        <v>0.727737793207902</v>
      </c>
      <c r="AX16" s="21">
        <v>0.452742363394945</v>
      </c>
      <c r="AY16" s="21">
        <v>0.46041989277156198</v>
      </c>
    </row>
    <row r="17" spans="2:51">
      <c r="B17" s="18" t="s">
        <v>140</v>
      </c>
      <c r="C17" s="22">
        <v>-0.45912150273032298</v>
      </c>
      <c r="D17" s="22">
        <v>-0.48268822092351898</v>
      </c>
      <c r="E17" s="22">
        <v>-0.43454052809501198</v>
      </c>
      <c r="F17" s="22"/>
      <c r="G17" s="22">
        <v>-0.33860744427543699</v>
      </c>
      <c r="H17" s="22">
        <v>-0.29316198223076001</v>
      </c>
      <c r="I17" s="22">
        <v>-0.38851230668810999</v>
      </c>
      <c r="J17" s="22">
        <v>-0.48348974566656899</v>
      </c>
      <c r="K17" s="22">
        <v>-0.52405777912148699</v>
      </c>
      <c r="L17" s="22">
        <v>-0.62124645482067398</v>
      </c>
      <c r="M17" s="22"/>
      <c r="N17" s="22">
        <v>-0.56291286590701695</v>
      </c>
      <c r="O17" s="22">
        <v>-0.49369953691817497</v>
      </c>
      <c r="P17" s="22">
        <v>-0.40383989808688098</v>
      </c>
      <c r="Q17" s="22">
        <v>-0.35613989653436401</v>
      </c>
      <c r="R17" s="22"/>
      <c r="S17" s="22">
        <v>-0.38282288368725498</v>
      </c>
      <c r="T17" s="22">
        <v>-0.46045656693127601</v>
      </c>
      <c r="U17" s="22">
        <v>-0.53868122091074699</v>
      </c>
      <c r="V17" s="22">
        <v>-0.47329397828761799</v>
      </c>
      <c r="W17" s="22">
        <v>-0.503213311861198</v>
      </c>
      <c r="X17" s="22">
        <v>-0.44315341256017998</v>
      </c>
      <c r="Y17" s="22">
        <v>-0.42604748689794503</v>
      </c>
      <c r="Z17" s="22">
        <v>-0.46000188288317401</v>
      </c>
      <c r="AA17" s="22">
        <v>-0.451897803280981</v>
      </c>
      <c r="AB17" s="22">
        <v>-0.50322864637944098</v>
      </c>
      <c r="AC17" s="22">
        <v>-0.42122256901809002</v>
      </c>
      <c r="AD17" s="22">
        <v>-0.52768224363201999</v>
      </c>
      <c r="AE17" s="22"/>
      <c r="AF17" s="22">
        <v>-0.44319951056399898</v>
      </c>
      <c r="AG17" s="22">
        <v>-0.51740133312516201</v>
      </c>
      <c r="AH17" s="22">
        <v>-0.34615615238768899</v>
      </c>
      <c r="AI17" s="22"/>
      <c r="AJ17" s="22">
        <v>-0.47030760167831498</v>
      </c>
      <c r="AK17" s="22">
        <v>-0.45382170434161001</v>
      </c>
      <c r="AL17" s="22">
        <v>-0.58289754166547203</v>
      </c>
      <c r="AM17" s="22"/>
      <c r="AN17" s="22">
        <v>-0.38871573059839098</v>
      </c>
      <c r="AO17" s="22">
        <v>-0.44035314124966302</v>
      </c>
      <c r="AP17" s="22">
        <v>-0.52401986188734695</v>
      </c>
      <c r="AQ17" s="22">
        <v>-0.448903547110927</v>
      </c>
      <c r="AR17" s="22">
        <v>-0.433697810335121</v>
      </c>
      <c r="AS17" s="22"/>
      <c r="AT17" s="22">
        <v>-0.47388292350473399</v>
      </c>
      <c r="AU17" s="22">
        <v>-0.316496988491764</v>
      </c>
      <c r="AV17" s="22"/>
      <c r="AW17" s="22">
        <v>-0.63644169151334096</v>
      </c>
      <c r="AX17" s="22">
        <v>-0.227145541435823</v>
      </c>
      <c r="AY17" s="22">
        <v>-0.33087513119303102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800</v>
      </c>
      <c r="E2" s="32"/>
      <c r="F2" s="32"/>
      <c r="G2" s="32"/>
    </row>
    <row r="6" spans="2:7" ht="50.1" customHeight="1">
      <c r="B6" s="20" t="s">
        <v>70</v>
      </c>
      <c r="C6" s="20" t="s">
        <v>797</v>
      </c>
      <c r="D6" s="20" t="s">
        <v>796</v>
      </c>
      <c r="E6" s="20" t="s">
        <v>798</v>
      </c>
      <c r="F6" s="20" t="s">
        <v>799</v>
      </c>
    </row>
    <row r="7" spans="2:7">
      <c r="B7" s="18" t="s">
        <v>133</v>
      </c>
      <c r="C7" s="17">
        <v>0.21045787819251799</v>
      </c>
      <c r="D7" s="17">
        <v>0.150432005618686</v>
      </c>
      <c r="E7" s="17">
        <v>9.4413007034941196E-2</v>
      </c>
      <c r="F7" s="17">
        <v>3.4095686932506801E-2</v>
      </c>
    </row>
    <row r="8" spans="2:7">
      <c r="B8" s="18" t="s">
        <v>134</v>
      </c>
      <c r="C8" s="17">
        <v>0.41582121212214301</v>
      </c>
      <c r="D8" s="17">
        <v>0.31738691383247902</v>
      </c>
      <c r="E8" s="17">
        <v>0.24314154930867499</v>
      </c>
      <c r="F8" s="17">
        <v>0.119854199882463</v>
      </c>
    </row>
    <row r="9" spans="2:7">
      <c r="B9" s="18" t="s">
        <v>135</v>
      </c>
      <c r="C9" s="17">
        <v>0.19170866408151399</v>
      </c>
      <c r="D9" s="17">
        <v>0.33570062406909901</v>
      </c>
      <c r="E9" s="17">
        <v>0.37895715784099998</v>
      </c>
      <c r="F9" s="17">
        <v>0.26561377126483099</v>
      </c>
    </row>
    <row r="10" spans="2:7">
      <c r="B10" s="18" t="s">
        <v>136</v>
      </c>
      <c r="C10" s="17">
        <v>8.9376137529851102E-2</v>
      </c>
      <c r="D10" s="17">
        <v>0.10125570431457601</v>
      </c>
      <c r="E10" s="17">
        <v>0.170835630631233</v>
      </c>
      <c r="F10" s="17">
        <v>0.34687384887510098</v>
      </c>
    </row>
    <row r="11" spans="2:7">
      <c r="B11" s="18" t="s">
        <v>137</v>
      </c>
      <c r="C11" s="17">
        <v>3.0228477303271498E-2</v>
      </c>
      <c r="D11" s="17">
        <v>2.7926662500564699E-2</v>
      </c>
      <c r="E11" s="17">
        <v>4.2706170674004298E-2</v>
      </c>
      <c r="F11" s="17">
        <v>0.16300257843737301</v>
      </c>
    </row>
    <row r="12" spans="2:7">
      <c r="B12" s="18" t="s">
        <v>119</v>
      </c>
      <c r="C12" s="17">
        <v>6.2407630770702001E-2</v>
      </c>
      <c r="D12" s="17">
        <v>6.7298089664594204E-2</v>
      </c>
      <c r="E12" s="17">
        <v>6.9946484510146997E-2</v>
      </c>
      <c r="F12" s="17">
        <v>7.0559914607724802E-2</v>
      </c>
    </row>
    <row r="13" spans="2:7">
      <c r="B13" s="23" t="s">
        <v>138</v>
      </c>
      <c r="C13" s="21">
        <v>0.626279090314661</v>
      </c>
      <c r="D13" s="21">
        <v>0.46781891945116599</v>
      </c>
      <c r="E13" s="21">
        <v>0.33755455634361597</v>
      </c>
      <c r="F13" s="21">
        <v>0.15394988681496999</v>
      </c>
    </row>
    <row r="14" spans="2:7">
      <c r="B14" s="23" t="s">
        <v>139</v>
      </c>
      <c r="C14" s="21">
        <v>0.119604614833123</v>
      </c>
      <c r="D14" s="21">
        <v>0.129182366815141</v>
      </c>
      <c r="E14" s="21">
        <v>0.21354180130523701</v>
      </c>
      <c r="F14" s="21">
        <v>0.50987642731247396</v>
      </c>
    </row>
    <row r="15" spans="2:7">
      <c r="B15" s="23" t="s">
        <v>140</v>
      </c>
      <c r="C15" s="22">
        <v>0.50667447548153899</v>
      </c>
      <c r="D15" s="22">
        <v>0.33863655263602499</v>
      </c>
      <c r="E15" s="22">
        <v>0.124012755038379</v>
      </c>
      <c r="F15" s="22">
        <v>-0.355926540497504</v>
      </c>
    </row>
    <row r="16" spans="2:7">
      <c r="B16" s="16" t="s">
        <v>16</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3.4095686932506801E-2</v>
      </c>
      <c r="D9" s="17">
        <v>4.2681557076375998E-2</v>
      </c>
      <c r="E9" s="17">
        <v>2.6368268521144999E-2</v>
      </c>
      <c r="F9" s="17"/>
      <c r="G9" s="17">
        <v>7.3339584183807399E-2</v>
      </c>
      <c r="H9" s="17">
        <v>6.1793170022805599E-2</v>
      </c>
      <c r="I9" s="17">
        <v>3.6765191673702E-2</v>
      </c>
      <c r="J9" s="17">
        <v>2.6195351884637799E-2</v>
      </c>
      <c r="K9" s="17">
        <v>2.19447552593562E-2</v>
      </c>
      <c r="L9" s="17">
        <v>8.1371825528903097E-3</v>
      </c>
      <c r="M9" s="17"/>
      <c r="N9" s="17">
        <v>3.9832414389869099E-2</v>
      </c>
      <c r="O9" s="17">
        <v>2.2138026703305998E-2</v>
      </c>
      <c r="P9" s="17">
        <v>3.7862255314718402E-2</v>
      </c>
      <c r="Q9" s="17">
        <v>3.7293760008157303E-2</v>
      </c>
      <c r="R9" s="17"/>
      <c r="S9" s="17">
        <v>7.0223202415516606E-2</v>
      </c>
      <c r="T9" s="17">
        <v>2.3924192434545001E-2</v>
      </c>
      <c r="U9" s="17">
        <v>3.5408510445843297E-2</v>
      </c>
      <c r="V9" s="17">
        <v>1.0147736139869501E-2</v>
      </c>
      <c r="W9" s="17">
        <v>4.7065999930258499E-2</v>
      </c>
      <c r="X9" s="17">
        <v>4.7332653004069601E-2</v>
      </c>
      <c r="Y9" s="17">
        <v>1.9818966291307302E-2</v>
      </c>
      <c r="Z9" s="17">
        <v>1.06863831094571E-2</v>
      </c>
      <c r="AA9" s="17">
        <v>3.4101816803797098E-2</v>
      </c>
      <c r="AB9" s="17">
        <v>2.82997384397073E-2</v>
      </c>
      <c r="AC9" s="17">
        <v>2.8644224247226902E-2</v>
      </c>
      <c r="AD9" s="17">
        <v>1.2979309072164E-2</v>
      </c>
      <c r="AE9" s="17"/>
      <c r="AF9" s="17">
        <v>3.0606778375425501E-2</v>
      </c>
      <c r="AG9" s="17">
        <v>3.7151221173429103E-2</v>
      </c>
      <c r="AH9" s="17">
        <v>3.16744714202781E-2</v>
      </c>
      <c r="AI9" s="17"/>
      <c r="AJ9" s="17">
        <v>3.5473825526000903E-2</v>
      </c>
      <c r="AK9" s="17">
        <v>3.4518505623650803E-2</v>
      </c>
      <c r="AL9" s="17">
        <v>2.6238212400028701E-2</v>
      </c>
      <c r="AM9" s="17"/>
      <c r="AN9" s="17">
        <v>3.1358601266701203E-2</v>
      </c>
      <c r="AO9" s="17">
        <v>3.6507132983892597E-2</v>
      </c>
      <c r="AP9" s="17">
        <v>3.50619525523048E-2</v>
      </c>
      <c r="AQ9" s="17">
        <v>5.1678277103475702E-2</v>
      </c>
      <c r="AR9" s="17">
        <v>8.9994698138431903E-2</v>
      </c>
      <c r="AS9" s="17"/>
      <c r="AT9" s="17">
        <v>3.1935818601127597E-2</v>
      </c>
      <c r="AU9" s="17">
        <v>5.8400646196196303E-2</v>
      </c>
      <c r="AV9" s="17"/>
      <c r="AW9" s="17">
        <v>3.03122895148378E-2</v>
      </c>
      <c r="AX9" s="17">
        <v>5.2361226739978603E-2</v>
      </c>
      <c r="AY9" s="17">
        <v>3.3590575923131097E-2</v>
      </c>
    </row>
    <row r="10" spans="2:51">
      <c r="B10" s="18" t="s">
        <v>134</v>
      </c>
      <c r="C10" s="17">
        <v>0.119854199882463</v>
      </c>
      <c r="D10" s="17">
        <v>0.11425630614931601</v>
      </c>
      <c r="E10" s="17">
        <v>0.12632414730984101</v>
      </c>
      <c r="F10" s="17"/>
      <c r="G10" s="17">
        <v>0.14157830745521499</v>
      </c>
      <c r="H10" s="17">
        <v>0.195810952921387</v>
      </c>
      <c r="I10" s="17">
        <v>0.14420628211282199</v>
      </c>
      <c r="J10" s="17">
        <v>0.11459753381059901</v>
      </c>
      <c r="K10" s="17">
        <v>7.9027100298610903E-2</v>
      </c>
      <c r="L10" s="17">
        <v>6.8866961127254198E-2</v>
      </c>
      <c r="M10" s="17"/>
      <c r="N10" s="17">
        <v>0.10330427481818399</v>
      </c>
      <c r="O10" s="17">
        <v>0.123329086806411</v>
      </c>
      <c r="P10" s="17">
        <v>0.135002260121696</v>
      </c>
      <c r="Q10" s="17">
        <v>0.12396748062744101</v>
      </c>
      <c r="R10" s="17"/>
      <c r="S10" s="17">
        <v>0.12785272265400699</v>
      </c>
      <c r="T10" s="17">
        <v>0.12874208946295099</v>
      </c>
      <c r="U10" s="17">
        <v>0.100282316725887</v>
      </c>
      <c r="V10" s="17">
        <v>0.105555469843867</v>
      </c>
      <c r="W10" s="17">
        <v>0.135562029631523</v>
      </c>
      <c r="X10" s="17">
        <v>0.119732980582558</v>
      </c>
      <c r="Y10" s="17">
        <v>0.12617328344349299</v>
      </c>
      <c r="Z10" s="17">
        <v>9.3001066739443194E-2</v>
      </c>
      <c r="AA10" s="17">
        <v>0.132558543623786</v>
      </c>
      <c r="AB10" s="17">
        <v>9.65751947215365E-2</v>
      </c>
      <c r="AC10" s="17">
        <v>0.118850192578841</v>
      </c>
      <c r="AD10" s="17">
        <v>0.151041792793246</v>
      </c>
      <c r="AE10" s="17"/>
      <c r="AF10" s="17">
        <v>0.119940484143641</v>
      </c>
      <c r="AG10" s="17">
        <v>0.102044832458754</v>
      </c>
      <c r="AH10" s="17">
        <v>0.16795344915705299</v>
      </c>
      <c r="AI10" s="17"/>
      <c r="AJ10" s="17">
        <v>0.131147761199332</v>
      </c>
      <c r="AK10" s="17">
        <v>0.13544235332996599</v>
      </c>
      <c r="AL10" s="17">
        <v>0.120221441353371</v>
      </c>
      <c r="AM10" s="17"/>
      <c r="AN10" s="17">
        <v>9.5806581897844106E-2</v>
      </c>
      <c r="AO10" s="17">
        <v>0.138438452671866</v>
      </c>
      <c r="AP10" s="17">
        <v>0.12826519974848899</v>
      </c>
      <c r="AQ10" s="17">
        <v>0.13132254705985799</v>
      </c>
      <c r="AR10" s="17">
        <v>8.6443120327690207E-2</v>
      </c>
      <c r="AS10" s="17"/>
      <c r="AT10" s="17">
        <v>0.11308938277038801</v>
      </c>
      <c r="AU10" s="17">
        <v>0.18785953011767101</v>
      </c>
      <c r="AV10" s="17"/>
      <c r="AW10" s="17">
        <v>8.5014667467427807E-2</v>
      </c>
      <c r="AX10" s="17">
        <v>0.19479144003211299</v>
      </c>
      <c r="AY10" s="17">
        <v>0.13819768319049899</v>
      </c>
    </row>
    <row r="11" spans="2:51">
      <c r="B11" s="18" t="s">
        <v>135</v>
      </c>
      <c r="C11" s="17">
        <v>0.26561377126483099</v>
      </c>
      <c r="D11" s="17">
        <v>0.24832785672529001</v>
      </c>
      <c r="E11" s="17">
        <v>0.28214158270501699</v>
      </c>
      <c r="F11" s="17"/>
      <c r="G11" s="17">
        <v>0.30947348591095902</v>
      </c>
      <c r="H11" s="17">
        <v>0.24289671065902799</v>
      </c>
      <c r="I11" s="17">
        <v>0.24544046004140499</v>
      </c>
      <c r="J11" s="17">
        <v>0.28636333171297701</v>
      </c>
      <c r="K11" s="17">
        <v>0.26764065549047</v>
      </c>
      <c r="L11" s="17">
        <v>0.261007994629953</v>
      </c>
      <c r="M11" s="17"/>
      <c r="N11" s="17">
        <v>0.21113352831948801</v>
      </c>
      <c r="O11" s="17">
        <v>0.25279604032195802</v>
      </c>
      <c r="P11" s="17">
        <v>0.29311031338358601</v>
      </c>
      <c r="Q11" s="17">
        <v>0.30932407510050403</v>
      </c>
      <c r="R11" s="17"/>
      <c r="S11" s="17">
        <v>0.25984788627074201</v>
      </c>
      <c r="T11" s="17">
        <v>0.23944354666600901</v>
      </c>
      <c r="U11" s="17">
        <v>0.27924051674056399</v>
      </c>
      <c r="V11" s="17">
        <v>0.303842648845562</v>
      </c>
      <c r="W11" s="17">
        <v>0.253090141170075</v>
      </c>
      <c r="X11" s="17">
        <v>0.26684505077624698</v>
      </c>
      <c r="Y11" s="17">
        <v>0.26578989045999601</v>
      </c>
      <c r="Z11" s="17">
        <v>0.33338908125721201</v>
      </c>
      <c r="AA11" s="17">
        <v>0.248457416494583</v>
      </c>
      <c r="AB11" s="17">
        <v>0.26828930363606901</v>
      </c>
      <c r="AC11" s="17">
        <v>0.240442052452534</v>
      </c>
      <c r="AD11" s="17">
        <v>0.28805623517161499</v>
      </c>
      <c r="AE11" s="17"/>
      <c r="AF11" s="17">
        <v>0.286066725158093</v>
      </c>
      <c r="AG11" s="17">
        <v>0.229185588976375</v>
      </c>
      <c r="AH11" s="17">
        <v>0.30265505173213503</v>
      </c>
      <c r="AI11" s="17"/>
      <c r="AJ11" s="17">
        <v>0.267499737122183</v>
      </c>
      <c r="AK11" s="17">
        <v>0.238300439434632</v>
      </c>
      <c r="AL11" s="17">
        <v>0.17196867986960199</v>
      </c>
      <c r="AM11" s="17"/>
      <c r="AN11" s="17">
        <v>0.353221000153146</v>
      </c>
      <c r="AO11" s="17">
        <v>0.262491419735009</v>
      </c>
      <c r="AP11" s="17">
        <v>0.213547889362004</v>
      </c>
      <c r="AQ11" s="17">
        <v>0.202626284622132</v>
      </c>
      <c r="AR11" s="17">
        <v>0.13032840752615699</v>
      </c>
      <c r="AS11" s="17"/>
      <c r="AT11" s="17">
        <v>0.26597730951860099</v>
      </c>
      <c r="AU11" s="17">
        <v>0.25205456012588701</v>
      </c>
      <c r="AV11" s="17"/>
      <c r="AW11" s="17">
        <v>0.214152321952224</v>
      </c>
      <c r="AX11" s="17">
        <v>0.28644793394014501</v>
      </c>
      <c r="AY11" s="17">
        <v>0.31486394746039897</v>
      </c>
    </row>
    <row r="12" spans="2:51">
      <c r="B12" s="18" t="s">
        <v>136</v>
      </c>
      <c r="C12" s="17">
        <v>0.34687384887510098</v>
      </c>
      <c r="D12" s="17">
        <v>0.34994443778856599</v>
      </c>
      <c r="E12" s="17">
        <v>0.34273564391429301</v>
      </c>
      <c r="F12" s="17"/>
      <c r="G12" s="17">
        <v>0.30296690520369901</v>
      </c>
      <c r="H12" s="17">
        <v>0.30243137363220901</v>
      </c>
      <c r="I12" s="17">
        <v>0.33087593064347198</v>
      </c>
      <c r="J12" s="17">
        <v>0.326208957383405</v>
      </c>
      <c r="K12" s="17">
        <v>0.35499980113373297</v>
      </c>
      <c r="L12" s="17">
        <v>0.419260665120336</v>
      </c>
      <c r="M12" s="17"/>
      <c r="N12" s="17">
        <v>0.37523661460778701</v>
      </c>
      <c r="O12" s="17">
        <v>0.372716207823795</v>
      </c>
      <c r="P12" s="17">
        <v>0.31759442794971199</v>
      </c>
      <c r="Q12" s="17">
        <v>0.31490355182038199</v>
      </c>
      <c r="R12" s="17"/>
      <c r="S12" s="17">
        <v>0.29900136803218902</v>
      </c>
      <c r="T12" s="17">
        <v>0.38116964063027198</v>
      </c>
      <c r="U12" s="17">
        <v>0.35534589430626501</v>
      </c>
      <c r="V12" s="17">
        <v>0.35713307931956301</v>
      </c>
      <c r="W12" s="17">
        <v>0.34029431223058099</v>
      </c>
      <c r="X12" s="17">
        <v>0.33967978632601198</v>
      </c>
      <c r="Y12" s="17">
        <v>0.30532874543046101</v>
      </c>
      <c r="Z12" s="17">
        <v>0.335030052398548</v>
      </c>
      <c r="AA12" s="17">
        <v>0.34907315886999801</v>
      </c>
      <c r="AB12" s="17">
        <v>0.39471830575008099</v>
      </c>
      <c r="AC12" s="17">
        <v>0.396464617243803</v>
      </c>
      <c r="AD12" s="17">
        <v>0.26866217539444998</v>
      </c>
      <c r="AE12" s="17"/>
      <c r="AF12" s="17">
        <v>0.34252609608460099</v>
      </c>
      <c r="AG12" s="17">
        <v>0.374169585257632</v>
      </c>
      <c r="AH12" s="17">
        <v>0.27914922956043597</v>
      </c>
      <c r="AI12" s="17"/>
      <c r="AJ12" s="17">
        <v>0.34602350501134199</v>
      </c>
      <c r="AK12" s="17">
        <v>0.35411438646231602</v>
      </c>
      <c r="AL12" s="17">
        <v>0.42531678447572802</v>
      </c>
      <c r="AM12" s="17"/>
      <c r="AN12" s="17">
        <v>0.29808966320379798</v>
      </c>
      <c r="AO12" s="17">
        <v>0.35302373575617801</v>
      </c>
      <c r="AP12" s="17">
        <v>0.38616826313091701</v>
      </c>
      <c r="AQ12" s="17">
        <v>0.35807566691908199</v>
      </c>
      <c r="AR12" s="17">
        <v>0.35184835596042402</v>
      </c>
      <c r="AS12" s="17"/>
      <c r="AT12" s="17">
        <v>0.35443873371030898</v>
      </c>
      <c r="AU12" s="17">
        <v>0.26773724842618202</v>
      </c>
      <c r="AV12" s="17"/>
      <c r="AW12" s="17">
        <v>0.398896440644817</v>
      </c>
      <c r="AX12" s="17">
        <v>0.33787610143191399</v>
      </c>
      <c r="AY12" s="17">
        <v>0.29411221074517602</v>
      </c>
    </row>
    <row r="13" spans="2:51">
      <c r="B13" s="18" t="s">
        <v>137</v>
      </c>
      <c r="C13" s="17">
        <v>0.16300257843737301</v>
      </c>
      <c r="D13" s="17">
        <v>0.20337648014200299</v>
      </c>
      <c r="E13" s="17">
        <v>0.124266220284562</v>
      </c>
      <c r="F13" s="17"/>
      <c r="G13" s="17">
        <v>0.110509759781819</v>
      </c>
      <c r="H13" s="17">
        <v>0.12720848879420399</v>
      </c>
      <c r="I13" s="17">
        <v>0.15698378436975899</v>
      </c>
      <c r="J13" s="17">
        <v>0.16921735988125999</v>
      </c>
      <c r="K13" s="17">
        <v>0.199744516252256</v>
      </c>
      <c r="L13" s="17">
        <v>0.18756642931644901</v>
      </c>
      <c r="M13" s="17"/>
      <c r="N13" s="17">
        <v>0.22325104534637</v>
      </c>
      <c r="O13" s="17">
        <v>0.17089269175182101</v>
      </c>
      <c r="P13" s="17">
        <v>0.13482663859935801</v>
      </c>
      <c r="Q13" s="17">
        <v>0.113102709269937</v>
      </c>
      <c r="R13" s="17"/>
      <c r="S13" s="17">
        <v>0.165548775669315</v>
      </c>
      <c r="T13" s="17">
        <v>0.16953414933236899</v>
      </c>
      <c r="U13" s="17">
        <v>0.15259678653008399</v>
      </c>
      <c r="V13" s="17">
        <v>0.16092317316664201</v>
      </c>
      <c r="W13" s="17">
        <v>0.16193894967998601</v>
      </c>
      <c r="X13" s="17">
        <v>0.156773647655395</v>
      </c>
      <c r="Y13" s="17">
        <v>0.18689344259520399</v>
      </c>
      <c r="Z13" s="17">
        <v>0.152522436949759</v>
      </c>
      <c r="AA13" s="17">
        <v>0.16797867416972601</v>
      </c>
      <c r="AB13" s="17">
        <v>0.14504154087801299</v>
      </c>
      <c r="AC13" s="17">
        <v>0.14462719089336201</v>
      </c>
      <c r="AD13" s="17">
        <v>0.19975753444949701</v>
      </c>
      <c r="AE13" s="17"/>
      <c r="AF13" s="17">
        <v>0.15367783162462001</v>
      </c>
      <c r="AG13" s="17">
        <v>0.19758564619916399</v>
      </c>
      <c r="AH13" s="17">
        <v>0.100417604389022</v>
      </c>
      <c r="AI13" s="17"/>
      <c r="AJ13" s="17">
        <v>0.174789633804209</v>
      </c>
      <c r="AK13" s="17">
        <v>0.170284997819073</v>
      </c>
      <c r="AL13" s="17">
        <v>0.21586726015493499</v>
      </c>
      <c r="AM13" s="17"/>
      <c r="AN13" s="17">
        <v>0.122513461449462</v>
      </c>
      <c r="AO13" s="17">
        <v>0.14052616076357799</v>
      </c>
      <c r="AP13" s="17">
        <v>0.18809540668692501</v>
      </c>
      <c r="AQ13" s="17">
        <v>0.209200933091227</v>
      </c>
      <c r="AR13" s="17">
        <v>0.30589931936254799</v>
      </c>
      <c r="AS13" s="17"/>
      <c r="AT13" s="17">
        <v>0.16621058163313901</v>
      </c>
      <c r="AU13" s="17">
        <v>0.13614294417318901</v>
      </c>
      <c r="AV13" s="17"/>
      <c r="AW13" s="17">
        <v>0.24585199217791301</v>
      </c>
      <c r="AX13" s="17">
        <v>8.84702827141709E-2</v>
      </c>
      <c r="AY13" s="17">
        <v>9.38199429441373E-2</v>
      </c>
    </row>
    <row r="14" spans="2:51">
      <c r="B14" s="18" t="s">
        <v>119</v>
      </c>
      <c r="C14" s="17">
        <v>7.0559914607724802E-2</v>
      </c>
      <c r="D14" s="17">
        <v>4.1413362118448802E-2</v>
      </c>
      <c r="E14" s="17">
        <v>9.8164137265142004E-2</v>
      </c>
      <c r="F14" s="17"/>
      <c r="G14" s="17">
        <v>6.2131957464500197E-2</v>
      </c>
      <c r="H14" s="17">
        <v>6.9859303970365494E-2</v>
      </c>
      <c r="I14" s="17">
        <v>8.5728351158840504E-2</v>
      </c>
      <c r="J14" s="17">
        <v>7.7417465327120794E-2</v>
      </c>
      <c r="K14" s="17">
        <v>7.66431715655745E-2</v>
      </c>
      <c r="L14" s="17">
        <v>5.5160767253117998E-2</v>
      </c>
      <c r="M14" s="17"/>
      <c r="N14" s="17">
        <v>4.7242122518302801E-2</v>
      </c>
      <c r="O14" s="17">
        <v>5.8127946592708597E-2</v>
      </c>
      <c r="P14" s="17">
        <v>8.1604104630929597E-2</v>
      </c>
      <c r="Q14" s="17">
        <v>0.101408423173578</v>
      </c>
      <c r="R14" s="17"/>
      <c r="S14" s="17">
        <v>7.7526044958230803E-2</v>
      </c>
      <c r="T14" s="17">
        <v>5.7186381473853999E-2</v>
      </c>
      <c r="U14" s="17">
        <v>7.7125975251356602E-2</v>
      </c>
      <c r="V14" s="17">
        <v>6.2397892684496699E-2</v>
      </c>
      <c r="W14" s="17">
        <v>6.2048567357575898E-2</v>
      </c>
      <c r="X14" s="17">
        <v>6.9635881655717199E-2</v>
      </c>
      <c r="Y14" s="17">
        <v>9.5995671779537897E-2</v>
      </c>
      <c r="Z14" s="17">
        <v>7.5370979545581404E-2</v>
      </c>
      <c r="AA14" s="17">
        <v>6.7830390038109797E-2</v>
      </c>
      <c r="AB14" s="17">
        <v>6.7075916574594094E-2</v>
      </c>
      <c r="AC14" s="17">
        <v>7.0971722584232497E-2</v>
      </c>
      <c r="AD14" s="17">
        <v>7.9502953119027595E-2</v>
      </c>
      <c r="AE14" s="17"/>
      <c r="AF14" s="17">
        <v>6.7182084613619297E-2</v>
      </c>
      <c r="AG14" s="17">
        <v>5.9863125934646599E-2</v>
      </c>
      <c r="AH14" s="17">
        <v>0.11815019374107601</v>
      </c>
      <c r="AI14" s="17"/>
      <c r="AJ14" s="17">
        <v>4.5065537336932401E-2</v>
      </c>
      <c r="AK14" s="17">
        <v>6.7339317330361997E-2</v>
      </c>
      <c r="AL14" s="17">
        <v>4.0387621746335103E-2</v>
      </c>
      <c r="AM14" s="17"/>
      <c r="AN14" s="17">
        <v>9.9010692029048303E-2</v>
      </c>
      <c r="AO14" s="17">
        <v>6.9013098089476005E-2</v>
      </c>
      <c r="AP14" s="17">
        <v>4.8861288519360703E-2</v>
      </c>
      <c r="AQ14" s="17">
        <v>4.7096291204225697E-2</v>
      </c>
      <c r="AR14" s="17">
        <v>3.548609868475E-2</v>
      </c>
      <c r="AS14" s="17"/>
      <c r="AT14" s="17">
        <v>6.8348173766435705E-2</v>
      </c>
      <c r="AU14" s="17">
        <v>9.7805070960874804E-2</v>
      </c>
      <c r="AV14" s="17"/>
      <c r="AW14" s="17">
        <v>2.5772288242779599E-2</v>
      </c>
      <c r="AX14" s="17">
        <v>4.0053015141678798E-2</v>
      </c>
      <c r="AY14" s="17">
        <v>0.12541563973665701</v>
      </c>
    </row>
    <row r="15" spans="2:51">
      <c r="B15" s="18" t="s">
        <v>138</v>
      </c>
      <c r="C15" s="21">
        <v>0.15394988681496999</v>
      </c>
      <c r="D15" s="21">
        <v>0.156937863225692</v>
      </c>
      <c r="E15" s="21">
        <v>0.152692415830986</v>
      </c>
      <c r="F15" s="21"/>
      <c r="G15" s="21">
        <v>0.214917891639023</v>
      </c>
      <c r="H15" s="21">
        <v>0.25760412294419199</v>
      </c>
      <c r="I15" s="21">
        <v>0.18097147378652401</v>
      </c>
      <c r="J15" s="21">
        <v>0.14079288569523701</v>
      </c>
      <c r="K15" s="21">
        <v>0.10097185555796701</v>
      </c>
      <c r="L15" s="21">
        <v>7.7004143680144493E-2</v>
      </c>
      <c r="M15" s="21"/>
      <c r="N15" s="21">
        <v>0.143136689208053</v>
      </c>
      <c r="O15" s="21">
        <v>0.145467113509718</v>
      </c>
      <c r="P15" s="21">
        <v>0.17286451543641501</v>
      </c>
      <c r="Q15" s="21">
        <v>0.16126124063559899</v>
      </c>
      <c r="R15" s="21"/>
      <c r="S15" s="21">
        <v>0.19807592506952301</v>
      </c>
      <c r="T15" s="21">
        <v>0.15266628189749601</v>
      </c>
      <c r="U15" s="21">
        <v>0.135690827171731</v>
      </c>
      <c r="V15" s="21">
        <v>0.115703205983736</v>
      </c>
      <c r="W15" s="21">
        <v>0.18262802956178101</v>
      </c>
      <c r="X15" s="21">
        <v>0.16706563358662799</v>
      </c>
      <c r="Y15" s="21">
        <v>0.14599224973479999</v>
      </c>
      <c r="Z15" s="21">
        <v>0.10368744984890001</v>
      </c>
      <c r="AA15" s="21">
        <v>0.166660360427583</v>
      </c>
      <c r="AB15" s="21">
        <v>0.124874933161244</v>
      </c>
      <c r="AC15" s="21">
        <v>0.14749441682606801</v>
      </c>
      <c r="AD15" s="21">
        <v>0.16402110186541</v>
      </c>
      <c r="AE15" s="21"/>
      <c r="AF15" s="21">
        <v>0.150547262519067</v>
      </c>
      <c r="AG15" s="21">
        <v>0.13919605363218299</v>
      </c>
      <c r="AH15" s="21">
        <v>0.199627920577331</v>
      </c>
      <c r="AI15" s="21"/>
      <c r="AJ15" s="21">
        <v>0.166621586725333</v>
      </c>
      <c r="AK15" s="21">
        <v>0.16996085895361701</v>
      </c>
      <c r="AL15" s="21">
        <v>0.1464596537534</v>
      </c>
      <c r="AM15" s="21"/>
      <c r="AN15" s="21">
        <v>0.127165183164545</v>
      </c>
      <c r="AO15" s="21">
        <v>0.17494558565575799</v>
      </c>
      <c r="AP15" s="21">
        <v>0.163327152300793</v>
      </c>
      <c r="AQ15" s="21">
        <v>0.18300082416333299</v>
      </c>
      <c r="AR15" s="21">
        <v>0.176437818466122</v>
      </c>
      <c r="AS15" s="21"/>
      <c r="AT15" s="21">
        <v>0.145025201371516</v>
      </c>
      <c r="AU15" s="21">
        <v>0.24626017631386701</v>
      </c>
      <c r="AV15" s="21"/>
      <c r="AW15" s="21">
        <v>0.115326956982266</v>
      </c>
      <c r="AX15" s="21">
        <v>0.247152666772091</v>
      </c>
      <c r="AY15" s="21">
        <v>0.17178825911362999</v>
      </c>
    </row>
    <row r="16" spans="2:51">
      <c r="B16" s="18" t="s">
        <v>139</v>
      </c>
      <c r="C16" s="21">
        <v>0.50987642731247396</v>
      </c>
      <c r="D16" s="21">
        <v>0.55332091793056903</v>
      </c>
      <c r="E16" s="21">
        <v>0.46700186419885498</v>
      </c>
      <c r="F16" s="21"/>
      <c r="G16" s="21">
        <v>0.41347666498551799</v>
      </c>
      <c r="H16" s="21">
        <v>0.429639862426414</v>
      </c>
      <c r="I16" s="21">
        <v>0.48785971501323</v>
      </c>
      <c r="J16" s="21">
        <v>0.49542631726466502</v>
      </c>
      <c r="K16" s="21">
        <v>0.55474431738598895</v>
      </c>
      <c r="L16" s="21">
        <v>0.60682709443678495</v>
      </c>
      <c r="M16" s="21"/>
      <c r="N16" s="21">
        <v>0.59848765995415698</v>
      </c>
      <c r="O16" s="21">
        <v>0.54360889957561598</v>
      </c>
      <c r="P16" s="21">
        <v>0.45242106654906999</v>
      </c>
      <c r="Q16" s="21">
        <v>0.42800626109031897</v>
      </c>
      <c r="R16" s="21"/>
      <c r="S16" s="21">
        <v>0.46455014370150399</v>
      </c>
      <c r="T16" s="21">
        <v>0.55070378996264102</v>
      </c>
      <c r="U16" s="21">
        <v>0.50794268083634897</v>
      </c>
      <c r="V16" s="21">
        <v>0.51805625248620502</v>
      </c>
      <c r="W16" s="21">
        <v>0.50223326191056805</v>
      </c>
      <c r="X16" s="21">
        <v>0.49645343398140801</v>
      </c>
      <c r="Y16" s="21">
        <v>0.49222218802566597</v>
      </c>
      <c r="Z16" s="21">
        <v>0.48755248934830597</v>
      </c>
      <c r="AA16" s="21">
        <v>0.51705183303972402</v>
      </c>
      <c r="AB16" s="21">
        <v>0.53975984662809395</v>
      </c>
      <c r="AC16" s="21">
        <v>0.54109180813716495</v>
      </c>
      <c r="AD16" s="21">
        <v>0.46841970984394699</v>
      </c>
      <c r="AE16" s="21"/>
      <c r="AF16" s="21">
        <v>0.496203927709221</v>
      </c>
      <c r="AG16" s="21">
        <v>0.57175523145679596</v>
      </c>
      <c r="AH16" s="21">
        <v>0.379566833949458</v>
      </c>
      <c r="AI16" s="21"/>
      <c r="AJ16" s="21">
        <v>0.52081313881555102</v>
      </c>
      <c r="AK16" s="21">
        <v>0.52439938428138899</v>
      </c>
      <c r="AL16" s="21">
        <v>0.64118404463066303</v>
      </c>
      <c r="AM16" s="21"/>
      <c r="AN16" s="21">
        <v>0.420603124653261</v>
      </c>
      <c r="AO16" s="21">
        <v>0.493549896519757</v>
      </c>
      <c r="AP16" s="21">
        <v>0.57426366981784205</v>
      </c>
      <c r="AQ16" s="21">
        <v>0.567276600010309</v>
      </c>
      <c r="AR16" s="21">
        <v>0.65774767532297096</v>
      </c>
      <c r="AS16" s="21"/>
      <c r="AT16" s="21">
        <v>0.52064931534344805</v>
      </c>
      <c r="AU16" s="21">
        <v>0.40388019259937102</v>
      </c>
      <c r="AV16" s="21"/>
      <c r="AW16" s="21">
        <v>0.64474843282273098</v>
      </c>
      <c r="AX16" s="21">
        <v>0.426346384146085</v>
      </c>
      <c r="AY16" s="21">
        <v>0.387932153689313</v>
      </c>
    </row>
    <row r="17" spans="2:51">
      <c r="B17" s="18" t="s">
        <v>140</v>
      </c>
      <c r="C17" s="22">
        <v>-0.355926540497504</v>
      </c>
      <c r="D17" s="22">
        <v>-0.396383054704877</v>
      </c>
      <c r="E17" s="22">
        <v>-0.314309448367869</v>
      </c>
      <c r="F17" s="22"/>
      <c r="G17" s="22">
        <v>-0.19855877334649499</v>
      </c>
      <c r="H17" s="22">
        <v>-0.17203573948222101</v>
      </c>
      <c r="I17" s="22">
        <v>-0.30688824122670599</v>
      </c>
      <c r="J17" s="22">
        <v>-0.354633431569428</v>
      </c>
      <c r="K17" s="22">
        <v>-0.453772461828022</v>
      </c>
      <c r="L17" s="22">
        <v>-0.52982295075663999</v>
      </c>
      <c r="M17" s="22"/>
      <c r="N17" s="22">
        <v>-0.45535097074610398</v>
      </c>
      <c r="O17" s="22">
        <v>-0.39814178606589801</v>
      </c>
      <c r="P17" s="22">
        <v>-0.27955655111265498</v>
      </c>
      <c r="Q17" s="22">
        <v>-0.26674502045471998</v>
      </c>
      <c r="R17" s="22"/>
      <c r="S17" s="22">
        <v>-0.26647421863198101</v>
      </c>
      <c r="T17" s="22">
        <v>-0.39803750806514498</v>
      </c>
      <c r="U17" s="22">
        <v>-0.37225185366461799</v>
      </c>
      <c r="V17" s="22">
        <v>-0.402353046502469</v>
      </c>
      <c r="W17" s="22">
        <v>-0.31960523234878602</v>
      </c>
      <c r="X17" s="22">
        <v>-0.32938780039477999</v>
      </c>
      <c r="Y17" s="22">
        <v>-0.34622993829086601</v>
      </c>
      <c r="Z17" s="22">
        <v>-0.38386503949940598</v>
      </c>
      <c r="AA17" s="22">
        <v>-0.35039147261214099</v>
      </c>
      <c r="AB17" s="22">
        <v>-0.41488491346685002</v>
      </c>
      <c r="AC17" s="22">
        <v>-0.393597391311097</v>
      </c>
      <c r="AD17" s="22">
        <v>-0.30439860797853702</v>
      </c>
      <c r="AE17" s="22"/>
      <c r="AF17" s="22">
        <v>-0.34565666519015398</v>
      </c>
      <c r="AG17" s="22">
        <v>-0.43255917782461201</v>
      </c>
      <c r="AH17" s="22">
        <v>-0.179938913372128</v>
      </c>
      <c r="AI17" s="22"/>
      <c r="AJ17" s="22">
        <v>-0.35419155209021802</v>
      </c>
      <c r="AK17" s="22">
        <v>-0.35443852532777198</v>
      </c>
      <c r="AL17" s="22">
        <v>-0.494724390877263</v>
      </c>
      <c r="AM17" s="22"/>
      <c r="AN17" s="22">
        <v>-0.29343794148871499</v>
      </c>
      <c r="AO17" s="22">
        <v>-0.31860431086399899</v>
      </c>
      <c r="AP17" s="22">
        <v>-0.41093651751704902</v>
      </c>
      <c r="AQ17" s="22">
        <v>-0.38427577584697598</v>
      </c>
      <c r="AR17" s="22">
        <v>-0.48130985685684902</v>
      </c>
      <c r="AS17" s="22"/>
      <c r="AT17" s="22">
        <v>-0.37562411397193202</v>
      </c>
      <c r="AU17" s="22">
        <v>-0.15762001628550401</v>
      </c>
      <c r="AV17" s="22"/>
      <c r="AW17" s="22">
        <v>-0.52942147584046495</v>
      </c>
      <c r="AX17" s="22">
        <v>-0.179193717373994</v>
      </c>
      <c r="AY17" s="22">
        <v>-0.216143894575684</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0.150432005618686</v>
      </c>
      <c r="D9" s="17">
        <v>0.198846648526318</v>
      </c>
      <c r="E9" s="17">
        <v>0.10595528899217101</v>
      </c>
      <c r="F9" s="17"/>
      <c r="G9" s="17">
        <v>0.114257176722645</v>
      </c>
      <c r="H9" s="17">
        <v>0.148683590735673</v>
      </c>
      <c r="I9" s="17">
        <v>0.158154767692017</v>
      </c>
      <c r="J9" s="17">
        <v>0.159643782867466</v>
      </c>
      <c r="K9" s="17">
        <v>0.15815244937810599</v>
      </c>
      <c r="L9" s="17">
        <v>0.15078552949155699</v>
      </c>
      <c r="M9" s="17"/>
      <c r="N9" s="17">
        <v>0.18693243066663701</v>
      </c>
      <c r="O9" s="17">
        <v>0.15144648791299201</v>
      </c>
      <c r="P9" s="17">
        <v>0.140882029196197</v>
      </c>
      <c r="Q9" s="17">
        <v>0.11997330339972501</v>
      </c>
      <c r="R9" s="17"/>
      <c r="S9" s="17">
        <v>0.17335426334489001</v>
      </c>
      <c r="T9" s="17">
        <v>0.13597971169549</v>
      </c>
      <c r="U9" s="17">
        <v>0.15126367796642201</v>
      </c>
      <c r="V9" s="17">
        <v>0.11400854061756301</v>
      </c>
      <c r="W9" s="17">
        <v>0.164078106355181</v>
      </c>
      <c r="X9" s="17">
        <v>0.14892969835127601</v>
      </c>
      <c r="Y9" s="17">
        <v>0.18096918818573501</v>
      </c>
      <c r="Z9" s="17">
        <v>0.19489297623542901</v>
      </c>
      <c r="AA9" s="17">
        <v>0.16377745977427599</v>
      </c>
      <c r="AB9" s="17">
        <v>0.12376952329318699</v>
      </c>
      <c r="AC9" s="17">
        <v>0.118958169067533</v>
      </c>
      <c r="AD9" s="17">
        <v>0.141645094515293</v>
      </c>
      <c r="AE9" s="17"/>
      <c r="AF9" s="17">
        <v>0.15501342504940699</v>
      </c>
      <c r="AG9" s="17">
        <v>0.164008840383631</v>
      </c>
      <c r="AH9" s="17">
        <v>0.126373644600558</v>
      </c>
      <c r="AI9" s="17"/>
      <c r="AJ9" s="17">
        <v>0.197512549706513</v>
      </c>
      <c r="AK9" s="17">
        <v>0.147237179717226</v>
      </c>
      <c r="AL9" s="17">
        <v>0.168470532703939</v>
      </c>
      <c r="AM9" s="17"/>
      <c r="AN9" s="17">
        <v>0.12968726466490499</v>
      </c>
      <c r="AO9" s="17">
        <v>0.12208477254758</v>
      </c>
      <c r="AP9" s="17">
        <v>0.158159866607782</v>
      </c>
      <c r="AQ9" s="17">
        <v>0.19963558206404799</v>
      </c>
      <c r="AR9" s="17">
        <v>0.30992949030968198</v>
      </c>
      <c r="AS9" s="17"/>
      <c r="AT9" s="17">
        <v>0.15137879046216801</v>
      </c>
      <c r="AU9" s="17">
        <v>0.13799866620930401</v>
      </c>
      <c r="AV9" s="17"/>
      <c r="AW9" s="17">
        <v>0.20599330025941501</v>
      </c>
      <c r="AX9" s="17">
        <v>0.14888665719563199</v>
      </c>
      <c r="AY9" s="17">
        <v>9.2093001407681702E-2</v>
      </c>
    </row>
    <row r="10" spans="2:51">
      <c r="B10" s="18" t="s">
        <v>134</v>
      </c>
      <c r="C10" s="17">
        <v>0.31738691383247902</v>
      </c>
      <c r="D10" s="17">
        <v>0.35855086021996002</v>
      </c>
      <c r="E10" s="17">
        <v>0.27939179185435598</v>
      </c>
      <c r="F10" s="17"/>
      <c r="G10" s="17">
        <v>0.26084983668737599</v>
      </c>
      <c r="H10" s="17">
        <v>0.31201513652693202</v>
      </c>
      <c r="I10" s="17">
        <v>0.29739992935214898</v>
      </c>
      <c r="J10" s="17">
        <v>0.33160397890675802</v>
      </c>
      <c r="K10" s="17">
        <v>0.33528447764703101</v>
      </c>
      <c r="L10" s="17">
        <v>0.33875465475524802</v>
      </c>
      <c r="M10" s="17"/>
      <c r="N10" s="17">
        <v>0.36996254120220101</v>
      </c>
      <c r="O10" s="17">
        <v>0.31109249983134901</v>
      </c>
      <c r="P10" s="17">
        <v>0.32253631177315101</v>
      </c>
      <c r="Q10" s="17">
        <v>0.264937320603087</v>
      </c>
      <c r="R10" s="17"/>
      <c r="S10" s="17">
        <v>0.34115291493739802</v>
      </c>
      <c r="T10" s="17">
        <v>0.32593829743166502</v>
      </c>
      <c r="U10" s="17">
        <v>0.29570272461622099</v>
      </c>
      <c r="V10" s="17">
        <v>0.34377385061898602</v>
      </c>
      <c r="W10" s="17">
        <v>0.34000189759166199</v>
      </c>
      <c r="X10" s="17">
        <v>0.29133102649454301</v>
      </c>
      <c r="Y10" s="17">
        <v>0.28471524842033702</v>
      </c>
      <c r="Z10" s="17">
        <v>0.33059694571792497</v>
      </c>
      <c r="AA10" s="17">
        <v>0.30421710420383902</v>
      </c>
      <c r="AB10" s="17">
        <v>0.30582947560284601</v>
      </c>
      <c r="AC10" s="17">
        <v>0.294617532953866</v>
      </c>
      <c r="AD10" s="17">
        <v>0.37283070720975903</v>
      </c>
      <c r="AE10" s="17"/>
      <c r="AF10" s="17">
        <v>0.31546008853403101</v>
      </c>
      <c r="AG10" s="17">
        <v>0.34437163416029198</v>
      </c>
      <c r="AH10" s="17">
        <v>0.25625485983447599</v>
      </c>
      <c r="AI10" s="17"/>
      <c r="AJ10" s="17">
        <v>0.36373299887437199</v>
      </c>
      <c r="AK10" s="17">
        <v>0.33703332475242498</v>
      </c>
      <c r="AL10" s="17">
        <v>0.34931268217141997</v>
      </c>
      <c r="AM10" s="17"/>
      <c r="AN10" s="17">
        <v>0.27896265938873399</v>
      </c>
      <c r="AO10" s="17">
        <v>0.29702144111916601</v>
      </c>
      <c r="AP10" s="17">
        <v>0.36038180721625501</v>
      </c>
      <c r="AQ10" s="17">
        <v>0.36066307276473603</v>
      </c>
      <c r="AR10" s="17">
        <v>0.29604039367691998</v>
      </c>
      <c r="AS10" s="17"/>
      <c r="AT10" s="17">
        <v>0.31340360221145502</v>
      </c>
      <c r="AU10" s="17">
        <v>0.36125884286632298</v>
      </c>
      <c r="AV10" s="17"/>
      <c r="AW10" s="17">
        <v>0.38068688653125599</v>
      </c>
      <c r="AX10" s="17">
        <v>0.36217961763437001</v>
      </c>
      <c r="AY10" s="17">
        <v>0.23944404483051901</v>
      </c>
    </row>
    <row r="11" spans="2:51">
      <c r="B11" s="18" t="s">
        <v>135</v>
      </c>
      <c r="C11" s="17">
        <v>0.33570062406909901</v>
      </c>
      <c r="D11" s="17">
        <v>0.29717255866692599</v>
      </c>
      <c r="E11" s="17">
        <v>0.37151892065148601</v>
      </c>
      <c r="F11" s="17"/>
      <c r="G11" s="17">
        <v>0.34966532358646502</v>
      </c>
      <c r="H11" s="17">
        <v>0.31011705805249501</v>
      </c>
      <c r="I11" s="17">
        <v>0.31400655071745898</v>
      </c>
      <c r="J11" s="17">
        <v>0.31838857513361102</v>
      </c>
      <c r="K11" s="17">
        <v>0.32749686575544201</v>
      </c>
      <c r="L11" s="17">
        <v>0.38118433582997802</v>
      </c>
      <c r="M11" s="17"/>
      <c r="N11" s="17">
        <v>0.285658202985003</v>
      </c>
      <c r="O11" s="17">
        <v>0.34120339756690798</v>
      </c>
      <c r="P11" s="17">
        <v>0.32584936855208901</v>
      </c>
      <c r="Q11" s="17">
        <v>0.39135972882506898</v>
      </c>
      <c r="R11" s="17"/>
      <c r="S11" s="17">
        <v>0.30194711931945301</v>
      </c>
      <c r="T11" s="17">
        <v>0.348256186114486</v>
      </c>
      <c r="U11" s="17">
        <v>0.34094272896409999</v>
      </c>
      <c r="V11" s="17">
        <v>0.32951371722546602</v>
      </c>
      <c r="W11" s="17">
        <v>0.30477443654721398</v>
      </c>
      <c r="X11" s="17">
        <v>0.335833654328617</v>
      </c>
      <c r="Y11" s="17">
        <v>0.36467316124562199</v>
      </c>
      <c r="Z11" s="17">
        <v>0.29487374023576202</v>
      </c>
      <c r="AA11" s="17">
        <v>0.32551199431726602</v>
      </c>
      <c r="AB11" s="17">
        <v>0.355651989417613</v>
      </c>
      <c r="AC11" s="17">
        <v>0.41419758005128898</v>
      </c>
      <c r="AD11" s="17">
        <v>0.33559535934368601</v>
      </c>
      <c r="AE11" s="17"/>
      <c r="AF11" s="17">
        <v>0.346813458905954</v>
      </c>
      <c r="AG11" s="17">
        <v>0.31588011601216598</v>
      </c>
      <c r="AH11" s="17">
        <v>0.35177448981881698</v>
      </c>
      <c r="AI11" s="17"/>
      <c r="AJ11" s="17">
        <v>0.30390196657573398</v>
      </c>
      <c r="AK11" s="17">
        <v>0.30488376304738402</v>
      </c>
      <c r="AL11" s="17">
        <v>0.31770954253466199</v>
      </c>
      <c r="AM11" s="17"/>
      <c r="AN11" s="17">
        <v>0.36736754652786102</v>
      </c>
      <c r="AO11" s="17">
        <v>0.34075913589488699</v>
      </c>
      <c r="AP11" s="17">
        <v>0.31364458216434998</v>
      </c>
      <c r="AQ11" s="17">
        <v>0.30415897870221298</v>
      </c>
      <c r="AR11" s="17">
        <v>0.221329896998986</v>
      </c>
      <c r="AS11" s="17"/>
      <c r="AT11" s="17">
        <v>0.34297870497555699</v>
      </c>
      <c r="AU11" s="17">
        <v>0.25869730841588701</v>
      </c>
      <c r="AV11" s="17"/>
      <c r="AW11" s="17">
        <v>0.28744247527248201</v>
      </c>
      <c r="AX11" s="17">
        <v>0.33616185277203797</v>
      </c>
      <c r="AY11" s="17">
        <v>0.386588592134819</v>
      </c>
    </row>
    <row r="12" spans="2:51">
      <c r="B12" s="18" t="s">
        <v>136</v>
      </c>
      <c r="C12" s="17">
        <v>0.10125570431457601</v>
      </c>
      <c r="D12" s="17">
        <v>7.8796719716407199E-2</v>
      </c>
      <c r="E12" s="17">
        <v>0.12198715112050799</v>
      </c>
      <c r="F12" s="17"/>
      <c r="G12" s="17">
        <v>0.175712328728824</v>
      </c>
      <c r="H12" s="17">
        <v>0.113492781524098</v>
      </c>
      <c r="I12" s="17">
        <v>0.115094062240994</v>
      </c>
      <c r="J12" s="17">
        <v>8.0528658251625404E-2</v>
      </c>
      <c r="K12" s="17">
        <v>8.5937315493822802E-2</v>
      </c>
      <c r="L12" s="17">
        <v>7.3952876870811299E-2</v>
      </c>
      <c r="M12" s="17"/>
      <c r="N12" s="17">
        <v>8.9284278559882801E-2</v>
      </c>
      <c r="O12" s="17">
        <v>0.11113593453534</v>
      </c>
      <c r="P12" s="17">
        <v>0.102735449698123</v>
      </c>
      <c r="Q12" s="17">
        <v>0.102139480869017</v>
      </c>
      <c r="R12" s="17"/>
      <c r="S12" s="17">
        <v>9.4741093085119604E-2</v>
      </c>
      <c r="T12" s="17">
        <v>9.5815987919542295E-2</v>
      </c>
      <c r="U12" s="17">
        <v>0.115228683663004</v>
      </c>
      <c r="V12" s="17">
        <v>0.122351362848046</v>
      </c>
      <c r="W12" s="17">
        <v>0.109772129401281</v>
      </c>
      <c r="X12" s="17">
        <v>9.7411548985350205E-2</v>
      </c>
      <c r="Y12" s="17">
        <v>7.4212873972901494E-2</v>
      </c>
      <c r="Z12" s="17">
        <v>8.1008001568120394E-2</v>
      </c>
      <c r="AA12" s="17">
        <v>0.113223344778346</v>
      </c>
      <c r="AB12" s="17">
        <v>0.113549368872585</v>
      </c>
      <c r="AC12" s="17">
        <v>8.5231837127318993E-2</v>
      </c>
      <c r="AD12" s="17">
        <v>7.42769633576644E-2</v>
      </c>
      <c r="AE12" s="17"/>
      <c r="AF12" s="17">
        <v>8.5149556148602396E-2</v>
      </c>
      <c r="AG12" s="17">
        <v>0.102504866871534</v>
      </c>
      <c r="AH12" s="17">
        <v>0.107044002723876</v>
      </c>
      <c r="AI12" s="17"/>
      <c r="AJ12" s="17">
        <v>6.8105604104410702E-2</v>
      </c>
      <c r="AK12" s="17">
        <v>0.12174611518140301</v>
      </c>
      <c r="AL12" s="17">
        <v>8.4673331753938805E-2</v>
      </c>
      <c r="AM12" s="17"/>
      <c r="AN12" s="17">
        <v>9.1745489436473704E-2</v>
      </c>
      <c r="AO12" s="17">
        <v>0.13854410985045701</v>
      </c>
      <c r="AP12" s="17">
        <v>0.108815134799485</v>
      </c>
      <c r="AQ12" s="17">
        <v>6.5686229014608494E-2</v>
      </c>
      <c r="AR12" s="17">
        <v>0.110002501065318</v>
      </c>
      <c r="AS12" s="17"/>
      <c r="AT12" s="17">
        <v>9.9438315172058006E-2</v>
      </c>
      <c r="AU12" s="17">
        <v>0.1195526605384</v>
      </c>
      <c r="AV12" s="17"/>
      <c r="AW12" s="17">
        <v>7.5580456833090504E-2</v>
      </c>
      <c r="AX12" s="17">
        <v>8.7883645024132595E-2</v>
      </c>
      <c r="AY12" s="17">
        <v>0.131687674565061</v>
      </c>
    </row>
    <row r="13" spans="2:51">
      <c r="B13" s="18" t="s">
        <v>137</v>
      </c>
      <c r="C13" s="17">
        <v>2.7926662500564699E-2</v>
      </c>
      <c r="D13" s="17">
        <v>2.6433940855523402E-2</v>
      </c>
      <c r="E13" s="17">
        <v>2.8648537695395299E-2</v>
      </c>
      <c r="F13" s="17"/>
      <c r="G13" s="17">
        <v>4.1793818807672002E-2</v>
      </c>
      <c r="H13" s="17">
        <v>3.7753343651634699E-2</v>
      </c>
      <c r="I13" s="17">
        <v>2.7252592936211899E-2</v>
      </c>
      <c r="J13" s="17">
        <v>2.88960400115141E-2</v>
      </c>
      <c r="K13" s="17">
        <v>2.82496351784077E-2</v>
      </c>
      <c r="L13" s="17">
        <v>1.40983529536804E-2</v>
      </c>
      <c r="M13" s="17"/>
      <c r="N13" s="17">
        <v>2.2846899099949799E-2</v>
      </c>
      <c r="O13" s="17">
        <v>2.3710188631783199E-2</v>
      </c>
      <c r="P13" s="17">
        <v>3.1871334874380798E-2</v>
      </c>
      <c r="Q13" s="17">
        <v>3.06859381050218E-2</v>
      </c>
      <c r="R13" s="17"/>
      <c r="S13" s="17">
        <v>2.3779311952220099E-2</v>
      </c>
      <c r="T13" s="17">
        <v>4.1255059528658801E-2</v>
      </c>
      <c r="U13" s="17">
        <v>2.0345021338988599E-2</v>
      </c>
      <c r="V13" s="17">
        <v>2.1107549336662399E-2</v>
      </c>
      <c r="W13" s="17">
        <v>2.0340149952037499E-2</v>
      </c>
      <c r="X13" s="17">
        <v>5.15351340231388E-2</v>
      </c>
      <c r="Y13" s="17">
        <v>2.2797487518573401E-2</v>
      </c>
      <c r="Z13" s="17">
        <v>1.7596606916691199E-2</v>
      </c>
      <c r="AA13" s="17">
        <v>2.2725275301998301E-2</v>
      </c>
      <c r="AB13" s="17">
        <v>2.6406523254971399E-2</v>
      </c>
      <c r="AC13" s="17">
        <v>3.7846636832365999E-2</v>
      </c>
      <c r="AD13" s="17">
        <v>1.0187286111248899E-2</v>
      </c>
      <c r="AE13" s="17"/>
      <c r="AF13" s="17">
        <v>2.9984989311551E-2</v>
      </c>
      <c r="AG13" s="17">
        <v>2.41265520111336E-2</v>
      </c>
      <c r="AH13" s="17">
        <v>3.2426588450388899E-2</v>
      </c>
      <c r="AI13" s="17"/>
      <c r="AJ13" s="17">
        <v>1.9712893978041102E-2</v>
      </c>
      <c r="AK13" s="17">
        <v>2.86976542077651E-2</v>
      </c>
      <c r="AL13" s="17">
        <v>3.1693890502811302E-2</v>
      </c>
      <c r="AM13" s="17"/>
      <c r="AN13" s="17">
        <v>3.5449661907160902E-2</v>
      </c>
      <c r="AO13" s="17">
        <v>3.53633611075247E-2</v>
      </c>
      <c r="AP13" s="17">
        <v>1.9198694805998499E-2</v>
      </c>
      <c r="AQ13" s="17">
        <v>2.19814370910527E-2</v>
      </c>
      <c r="AR13" s="17">
        <v>2.71096367383847E-2</v>
      </c>
      <c r="AS13" s="17"/>
      <c r="AT13" s="17">
        <v>2.6614442970333701E-2</v>
      </c>
      <c r="AU13" s="17">
        <v>4.3169820112626101E-2</v>
      </c>
      <c r="AV13" s="17"/>
      <c r="AW13" s="17">
        <v>2.1626565942981801E-2</v>
      </c>
      <c r="AX13" s="17">
        <v>2.3406940147710598E-2</v>
      </c>
      <c r="AY13" s="17">
        <v>3.5699322737638199E-2</v>
      </c>
    </row>
    <row r="14" spans="2:51">
      <c r="B14" s="18" t="s">
        <v>119</v>
      </c>
      <c r="C14" s="17">
        <v>6.7298089664594204E-2</v>
      </c>
      <c r="D14" s="17">
        <v>4.0199272014864798E-2</v>
      </c>
      <c r="E14" s="17">
        <v>9.2498309686084093E-2</v>
      </c>
      <c r="F14" s="17"/>
      <c r="G14" s="17">
        <v>5.7721515467018002E-2</v>
      </c>
      <c r="H14" s="17">
        <v>7.7938089509166697E-2</v>
      </c>
      <c r="I14" s="17">
        <v>8.8092097061169494E-2</v>
      </c>
      <c r="J14" s="17">
        <v>8.0938964829025295E-2</v>
      </c>
      <c r="K14" s="17">
        <v>6.4879256547190997E-2</v>
      </c>
      <c r="L14" s="17">
        <v>4.1224250098725997E-2</v>
      </c>
      <c r="M14" s="17"/>
      <c r="N14" s="17">
        <v>4.5315647486326403E-2</v>
      </c>
      <c r="O14" s="17">
        <v>6.1411491521629197E-2</v>
      </c>
      <c r="P14" s="17">
        <v>7.6125505906059598E-2</v>
      </c>
      <c r="Q14" s="17">
        <v>9.0904228198080403E-2</v>
      </c>
      <c r="R14" s="17"/>
      <c r="S14" s="17">
        <v>6.5025297360919304E-2</v>
      </c>
      <c r="T14" s="17">
        <v>5.2754757310158197E-2</v>
      </c>
      <c r="U14" s="17">
        <v>7.6517163451263803E-2</v>
      </c>
      <c r="V14" s="17">
        <v>6.92449793532771E-2</v>
      </c>
      <c r="W14" s="17">
        <v>6.10332801526247E-2</v>
      </c>
      <c r="X14" s="17">
        <v>7.4958937817075105E-2</v>
      </c>
      <c r="Y14" s="17">
        <v>7.2632040656831307E-2</v>
      </c>
      <c r="Z14" s="17">
        <v>8.1031729326071902E-2</v>
      </c>
      <c r="AA14" s="17">
        <v>7.0544821624273807E-2</v>
      </c>
      <c r="AB14" s="17">
        <v>7.4793119558797194E-2</v>
      </c>
      <c r="AC14" s="17">
        <v>4.91482439676263E-2</v>
      </c>
      <c r="AD14" s="17">
        <v>6.5464589462349204E-2</v>
      </c>
      <c r="AE14" s="17"/>
      <c r="AF14" s="17">
        <v>6.7578482050454303E-2</v>
      </c>
      <c r="AG14" s="17">
        <v>4.91079905612435E-2</v>
      </c>
      <c r="AH14" s="17">
        <v>0.126126414571884</v>
      </c>
      <c r="AI14" s="17"/>
      <c r="AJ14" s="17">
        <v>4.7033986760929299E-2</v>
      </c>
      <c r="AK14" s="17">
        <v>6.04019630937963E-2</v>
      </c>
      <c r="AL14" s="17">
        <v>4.81400203332287E-2</v>
      </c>
      <c r="AM14" s="17"/>
      <c r="AN14" s="17">
        <v>9.6787378074864802E-2</v>
      </c>
      <c r="AO14" s="17">
        <v>6.6227179480386103E-2</v>
      </c>
      <c r="AP14" s="17">
        <v>3.9799914406130003E-2</v>
      </c>
      <c r="AQ14" s="17">
        <v>4.7874700363341301E-2</v>
      </c>
      <c r="AR14" s="17">
        <v>3.5588081210709402E-2</v>
      </c>
      <c r="AS14" s="17"/>
      <c r="AT14" s="17">
        <v>6.6186144208428097E-2</v>
      </c>
      <c r="AU14" s="17">
        <v>7.9322701857460307E-2</v>
      </c>
      <c r="AV14" s="17"/>
      <c r="AW14" s="17">
        <v>2.8670315160774801E-2</v>
      </c>
      <c r="AX14" s="17">
        <v>4.1481287226117498E-2</v>
      </c>
      <c r="AY14" s="17">
        <v>0.11448736432428</v>
      </c>
    </row>
    <row r="15" spans="2:51">
      <c r="B15" s="18" t="s">
        <v>138</v>
      </c>
      <c r="C15" s="21">
        <v>0.46781891945116599</v>
      </c>
      <c r="D15" s="21">
        <v>0.55739750874627902</v>
      </c>
      <c r="E15" s="21">
        <v>0.38534708084652702</v>
      </c>
      <c r="F15" s="21"/>
      <c r="G15" s="21">
        <v>0.37510701341002101</v>
      </c>
      <c r="H15" s="21">
        <v>0.46069872726260602</v>
      </c>
      <c r="I15" s="21">
        <v>0.45555469704416601</v>
      </c>
      <c r="J15" s="21">
        <v>0.49124776177422402</v>
      </c>
      <c r="K15" s="21">
        <v>0.49343692702513697</v>
      </c>
      <c r="L15" s="21">
        <v>0.48954018424680501</v>
      </c>
      <c r="M15" s="21"/>
      <c r="N15" s="21">
        <v>0.55689497186883796</v>
      </c>
      <c r="O15" s="21">
        <v>0.46253898774433999</v>
      </c>
      <c r="P15" s="21">
        <v>0.46341834096934797</v>
      </c>
      <c r="Q15" s="21">
        <v>0.38491062400281201</v>
      </c>
      <c r="R15" s="21"/>
      <c r="S15" s="21">
        <v>0.51450717828228798</v>
      </c>
      <c r="T15" s="21">
        <v>0.46191800912715503</v>
      </c>
      <c r="U15" s="21">
        <v>0.44696640258264397</v>
      </c>
      <c r="V15" s="21">
        <v>0.45778239123654901</v>
      </c>
      <c r="W15" s="21">
        <v>0.50408000394684305</v>
      </c>
      <c r="X15" s="21">
        <v>0.44026072484581902</v>
      </c>
      <c r="Y15" s="21">
        <v>0.46568443660607201</v>
      </c>
      <c r="Z15" s="21">
        <v>0.52548992195335398</v>
      </c>
      <c r="AA15" s="21">
        <v>0.46799456397811501</v>
      </c>
      <c r="AB15" s="21">
        <v>0.42959899889603298</v>
      </c>
      <c r="AC15" s="21">
        <v>0.41357570202139898</v>
      </c>
      <c r="AD15" s="21">
        <v>0.51447580172505203</v>
      </c>
      <c r="AE15" s="21"/>
      <c r="AF15" s="21">
        <v>0.47047351358343897</v>
      </c>
      <c r="AG15" s="21">
        <v>0.50838047454392199</v>
      </c>
      <c r="AH15" s="21">
        <v>0.38262850443503399</v>
      </c>
      <c r="AI15" s="21"/>
      <c r="AJ15" s="21">
        <v>0.56124554858088505</v>
      </c>
      <c r="AK15" s="21">
        <v>0.48427050446965098</v>
      </c>
      <c r="AL15" s="21">
        <v>0.51778321487535905</v>
      </c>
      <c r="AM15" s="21"/>
      <c r="AN15" s="21">
        <v>0.40864992405363898</v>
      </c>
      <c r="AO15" s="21">
        <v>0.419106213666746</v>
      </c>
      <c r="AP15" s="21">
        <v>0.51854167382403604</v>
      </c>
      <c r="AQ15" s="21">
        <v>0.56029865482878405</v>
      </c>
      <c r="AR15" s="21">
        <v>0.60596988398660201</v>
      </c>
      <c r="AS15" s="21"/>
      <c r="AT15" s="21">
        <v>0.46478239267362298</v>
      </c>
      <c r="AU15" s="21">
        <v>0.49925750907562599</v>
      </c>
      <c r="AV15" s="21"/>
      <c r="AW15" s="21">
        <v>0.58668018679067102</v>
      </c>
      <c r="AX15" s="21">
        <v>0.511066274830002</v>
      </c>
      <c r="AY15" s="21">
        <v>0.33153704623820102</v>
      </c>
    </row>
    <row r="16" spans="2:51">
      <c r="B16" s="18" t="s">
        <v>139</v>
      </c>
      <c r="C16" s="21">
        <v>0.129182366815141</v>
      </c>
      <c r="D16" s="21">
        <v>0.10523066057193101</v>
      </c>
      <c r="E16" s="21">
        <v>0.150635688815903</v>
      </c>
      <c r="F16" s="21"/>
      <c r="G16" s="21">
        <v>0.217506147536496</v>
      </c>
      <c r="H16" s="21">
        <v>0.15124612517573299</v>
      </c>
      <c r="I16" s="21">
        <v>0.14234665517720599</v>
      </c>
      <c r="J16" s="21">
        <v>0.109424698263139</v>
      </c>
      <c r="K16" s="21">
        <v>0.114186950672231</v>
      </c>
      <c r="L16" s="21">
        <v>8.8051229824491706E-2</v>
      </c>
      <c r="M16" s="21"/>
      <c r="N16" s="21">
        <v>0.11213117765983301</v>
      </c>
      <c r="O16" s="21">
        <v>0.13484612316712299</v>
      </c>
      <c r="P16" s="21">
        <v>0.134606784572504</v>
      </c>
      <c r="Q16" s="21">
        <v>0.13282541897403899</v>
      </c>
      <c r="R16" s="21"/>
      <c r="S16" s="21">
        <v>0.11852040503734</v>
      </c>
      <c r="T16" s="21">
        <v>0.13707104744820101</v>
      </c>
      <c r="U16" s="21">
        <v>0.13557370500199201</v>
      </c>
      <c r="V16" s="21">
        <v>0.14345891218470799</v>
      </c>
      <c r="W16" s="21">
        <v>0.13011227935331801</v>
      </c>
      <c r="X16" s="21">
        <v>0.14894668300848901</v>
      </c>
      <c r="Y16" s="21">
        <v>9.7010361491474795E-2</v>
      </c>
      <c r="Z16" s="21">
        <v>9.8604608484811604E-2</v>
      </c>
      <c r="AA16" s="21">
        <v>0.135948620080345</v>
      </c>
      <c r="AB16" s="21">
        <v>0.13995589212755699</v>
      </c>
      <c r="AC16" s="21">
        <v>0.12307847395968501</v>
      </c>
      <c r="AD16" s="21">
        <v>8.4464249468913302E-2</v>
      </c>
      <c r="AE16" s="21"/>
      <c r="AF16" s="21">
        <v>0.115134545460153</v>
      </c>
      <c r="AG16" s="21">
        <v>0.12663141888266799</v>
      </c>
      <c r="AH16" s="21">
        <v>0.139470591174265</v>
      </c>
      <c r="AI16" s="21"/>
      <c r="AJ16" s="21">
        <v>8.7818498082451804E-2</v>
      </c>
      <c r="AK16" s="21">
        <v>0.15044376938916901</v>
      </c>
      <c r="AL16" s="21">
        <v>0.11636722225675</v>
      </c>
      <c r="AM16" s="21"/>
      <c r="AN16" s="21">
        <v>0.12719515134363499</v>
      </c>
      <c r="AO16" s="21">
        <v>0.17390747095798101</v>
      </c>
      <c r="AP16" s="21">
        <v>0.12801382960548399</v>
      </c>
      <c r="AQ16" s="21">
        <v>8.7667666105661193E-2</v>
      </c>
      <c r="AR16" s="21">
        <v>0.13711213780370299</v>
      </c>
      <c r="AS16" s="21"/>
      <c r="AT16" s="21">
        <v>0.126052758142392</v>
      </c>
      <c r="AU16" s="21">
        <v>0.16272248065102701</v>
      </c>
      <c r="AV16" s="21"/>
      <c r="AW16" s="21">
        <v>9.7207022776072294E-2</v>
      </c>
      <c r="AX16" s="21">
        <v>0.111290585171843</v>
      </c>
      <c r="AY16" s="21">
        <v>0.16738699730270001</v>
      </c>
    </row>
    <row r="17" spans="2:51">
      <c r="B17" s="18" t="s">
        <v>140</v>
      </c>
      <c r="C17" s="22">
        <v>0.33863655263602499</v>
      </c>
      <c r="D17" s="22">
        <v>0.45216684817434799</v>
      </c>
      <c r="E17" s="22">
        <v>0.23471139203062399</v>
      </c>
      <c r="F17" s="22"/>
      <c r="G17" s="22">
        <v>0.15760086587352501</v>
      </c>
      <c r="H17" s="22">
        <v>0.30945260208687297</v>
      </c>
      <c r="I17" s="22">
        <v>0.31320804186696</v>
      </c>
      <c r="J17" s="22">
        <v>0.38182306351108503</v>
      </c>
      <c r="K17" s="22">
        <v>0.37924997635290603</v>
      </c>
      <c r="L17" s="22">
        <v>0.40148895442231303</v>
      </c>
      <c r="M17" s="22"/>
      <c r="N17" s="22">
        <v>0.44476379420900503</v>
      </c>
      <c r="O17" s="22">
        <v>0.32769286457721702</v>
      </c>
      <c r="P17" s="22">
        <v>0.32881155639684401</v>
      </c>
      <c r="Q17" s="22">
        <v>0.25208520502877302</v>
      </c>
      <c r="R17" s="22"/>
      <c r="S17" s="22">
        <v>0.39598677324494802</v>
      </c>
      <c r="T17" s="22">
        <v>0.32484696167895299</v>
      </c>
      <c r="U17" s="22">
        <v>0.31139269758065102</v>
      </c>
      <c r="V17" s="22">
        <v>0.31432347905184099</v>
      </c>
      <c r="W17" s="22">
        <v>0.37396772459352401</v>
      </c>
      <c r="X17" s="22">
        <v>0.29131404183733001</v>
      </c>
      <c r="Y17" s="22">
        <v>0.36867407511459699</v>
      </c>
      <c r="Z17" s="22">
        <v>0.42688531346854303</v>
      </c>
      <c r="AA17" s="22">
        <v>0.33204594389776998</v>
      </c>
      <c r="AB17" s="22">
        <v>0.28964310676847699</v>
      </c>
      <c r="AC17" s="22">
        <v>0.29049722806171402</v>
      </c>
      <c r="AD17" s="22">
        <v>0.43001155225613902</v>
      </c>
      <c r="AE17" s="22"/>
      <c r="AF17" s="22">
        <v>0.35533896812328503</v>
      </c>
      <c r="AG17" s="22">
        <v>0.381749055661255</v>
      </c>
      <c r="AH17" s="22">
        <v>0.24315791326076899</v>
      </c>
      <c r="AI17" s="22"/>
      <c r="AJ17" s="22">
        <v>0.47342705049843398</v>
      </c>
      <c r="AK17" s="22">
        <v>0.333826735080482</v>
      </c>
      <c r="AL17" s="22">
        <v>0.401415992618609</v>
      </c>
      <c r="AM17" s="22"/>
      <c r="AN17" s="22">
        <v>0.28145477271000502</v>
      </c>
      <c r="AO17" s="22">
        <v>0.24519874270876399</v>
      </c>
      <c r="AP17" s="22">
        <v>0.39052784421855302</v>
      </c>
      <c r="AQ17" s="22">
        <v>0.47263098872312298</v>
      </c>
      <c r="AR17" s="22">
        <v>0.46885774618289899</v>
      </c>
      <c r="AS17" s="22"/>
      <c r="AT17" s="22">
        <v>0.338729634531232</v>
      </c>
      <c r="AU17" s="22">
        <v>0.33653502842459998</v>
      </c>
      <c r="AV17" s="22"/>
      <c r="AW17" s="22">
        <v>0.489473164014599</v>
      </c>
      <c r="AX17" s="22">
        <v>0.39977568965815902</v>
      </c>
      <c r="AY17" s="22">
        <v>0.164150048935502</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9.4413007034941196E-2</v>
      </c>
      <c r="D9" s="17">
        <v>0.131576877660493</v>
      </c>
      <c r="E9" s="17">
        <v>6.04291551920252E-2</v>
      </c>
      <c r="F9" s="17"/>
      <c r="G9" s="17">
        <v>9.9089117234103394E-2</v>
      </c>
      <c r="H9" s="17">
        <v>0.13136269701751399</v>
      </c>
      <c r="I9" s="17">
        <v>0.100625399909304</v>
      </c>
      <c r="J9" s="17">
        <v>8.9484104342311202E-2</v>
      </c>
      <c r="K9" s="17">
        <v>8.7141304611516299E-2</v>
      </c>
      <c r="L9" s="17">
        <v>6.9297412541826295E-2</v>
      </c>
      <c r="M9" s="17"/>
      <c r="N9" s="17">
        <v>0.11706723604390799</v>
      </c>
      <c r="O9" s="17">
        <v>8.4749191283714595E-2</v>
      </c>
      <c r="P9" s="17">
        <v>0.105051812514028</v>
      </c>
      <c r="Q9" s="17">
        <v>7.3005253128251499E-2</v>
      </c>
      <c r="R9" s="17"/>
      <c r="S9" s="17">
        <v>0.127573226960531</v>
      </c>
      <c r="T9" s="17">
        <v>7.1268008796916998E-2</v>
      </c>
      <c r="U9" s="17">
        <v>8.3618204329245605E-2</v>
      </c>
      <c r="V9" s="17">
        <v>8.3534877212806904E-2</v>
      </c>
      <c r="W9" s="17">
        <v>0.13024665061604701</v>
      </c>
      <c r="X9" s="17">
        <v>0.10447576432544201</v>
      </c>
      <c r="Y9" s="17">
        <v>0.112287519876115</v>
      </c>
      <c r="Z9" s="17">
        <v>8.7403150230505197E-2</v>
      </c>
      <c r="AA9" s="17">
        <v>8.2631873044655399E-2</v>
      </c>
      <c r="AB9" s="17">
        <v>8.1871746945999593E-2</v>
      </c>
      <c r="AC9" s="17">
        <v>6.4195334567344206E-2</v>
      </c>
      <c r="AD9" s="17">
        <v>9.6906397777500194E-2</v>
      </c>
      <c r="AE9" s="17"/>
      <c r="AF9" s="17">
        <v>9.3529557197670907E-2</v>
      </c>
      <c r="AG9" s="17">
        <v>0.10530419350621301</v>
      </c>
      <c r="AH9" s="17">
        <v>6.9873175357244799E-2</v>
      </c>
      <c r="AI9" s="17"/>
      <c r="AJ9" s="17">
        <v>0.10765671866382701</v>
      </c>
      <c r="AK9" s="17">
        <v>0.10510629340602901</v>
      </c>
      <c r="AL9" s="17">
        <v>0.10484754485233599</v>
      </c>
      <c r="AM9" s="17"/>
      <c r="AN9" s="17">
        <v>7.4568531122582105E-2</v>
      </c>
      <c r="AO9" s="17">
        <v>8.6230257765471705E-2</v>
      </c>
      <c r="AP9" s="17">
        <v>0.107109614294795</v>
      </c>
      <c r="AQ9" s="17">
        <v>0.13640930853515101</v>
      </c>
      <c r="AR9" s="17">
        <v>0.25380681719808901</v>
      </c>
      <c r="AS9" s="17"/>
      <c r="AT9" s="17">
        <v>9.3101452383126101E-2</v>
      </c>
      <c r="AU9" s="17">
        <v>0.104220917270098</v>
      </c>
      <c r="AV9" s="17"/>
      <c r="AW9" s="17">
        <v>0.12177003205581299</v>
      </c>
      <c r="AX9" s="17">
        <v>0.10994595520227</v>
      </c>
      <c r="AY9" s="17">
        <v>6.1670853454212297E-2</v>
      </c>
    </row>
    <row r="10" spans="2:51">
      <c r="B10" s="18" t="s">
        <v>134</v>
      </c>
      <c r="C10" s="17">
        <v>0.24314154930867499</v>
      </c>
      <c r="D10" s="17">
        <v>0.281003455104268</v>
      </c>
      <c r="E10" s="17">
        <v>0.208513797608009</v>
      </c>
      <c r="F10" s="17"/>
      <c r="G10" s="17">
        <v>0.247682417036309</v>
      </c>
      <c r="H10" s="17">
        <v>0.27249296125979799</v>
      </c>
      <c r="I10" s="17">
        <v>0.24704852819210299</v>
      </c>
      <c r="J10" s="17">
        <v>0.233244929661688</v>
      </c>
      <c r="K10" s="17">
        <v>0.22316403565993501</v>
      </c>
      <c r="L10" s="17">
        <v>0.23742205760225299</v>
      </c>
      <c r="M10" s="17"/>
      <c r="N10" s="17">
        <v>0.28713597833078103</v>
      </c>
      <c r="O10" s="17">
        <v>0.24234042123760799</v>
      </c>
      <c r="P10" s="17">
        <v>0.22723592997932601</v>
      </c>
      <c r="Q10" s="17">
        <v>0.211981682439219</v>
      </c>
      <c r="R10" s="17"/>
      <c r="S10" s="17">
        <v>0.30593197318086202</v>
      </c>
      <c r="T10" s="17">
        <v>0.267770711807511</v>
      </c>
      <c r="U10" s="17">
        <v>0.214448485848659</v>
      </c>
      <c r="V10" s="17">
        <v>0.21364467759165201</v>
      </c>
      <c r="W10" s="17">
        <v>0.254122370308215</v>
      </c>
      <c r="X10" s="17">
        <v>0.200731003621994</v>
      </c>
      <c r="Y10" s="17">
        <v>0.20772065464638501</v>
      </c>
      <c r="Z10" s="17">
        <v>0.28036806703519501</v>
      </c>
      <c r="AA10" s="17">
        <v>0.243694808589446</v>
      </c>
      <c r="AB10" s="17">
        <v>0.23781488308690399</v>
      </c>
      <c r="AC10" s="17">
        <v>0.22069968249392699</v>
      </c>
      <c r="AD10" s="17">
        <v>0.231762845574737</v>
      </c>
      <c r="AE10" s="17"/>
      <c r="AF10" s="17">
        <v>0.225387987070895</v>
      </c>
      <c r="AG10" s="17">
        <v>0.266104978699644</v>
      </c>
      <c r="AH10" s="17">
        <v>0.23522161705012801</v>
      </c>
      <c r="AI10" s="17"/>
      <c r="AJ10" s="17">
        <v>0.29161706514402003</v>
      </c>
      <c r="AK10" s="17">
        <v>0.245181659298677</v>
      </c>
      <c r="AL10" s="17">
        <v>0.31432415684607501</v>
      </c>
      <c r="AM10" s="17"/>
      <c r="AN10" s="17">
        <v>0.180786669385326</v>
      </c>
      <c r="AO10" s="17">
        <v>0.23064897943214299</v>
      </c>
      <c r="AP10" s="17">
        <v>0.25640092511708301</v>
      </c>
      <c r="AQ10" s="17">
        <v>0.31738314413532598</v>
      </c>
      <c r="AR10" s="17">
        <v>0.354352144893682</v>
      </c>
      <c r="AS10" s="17"/>
      <c r="AT10" s="17">
        <v>0.23548931453720101</v>
      </c>
      <c r="AU10" s="17">
        <v>0.32581872121741301</v>
      </c>
      <c r="AV10" s="17"/>
      <c r="AW10" s="17">
        <v>0.27685225261951701</v>
      </c>
      <c r="AX10" s="17">
        <v>0.31505236998220298</v>
      </c>
      <c r="AY10" s="17">
        <v>0.18978382523708401</v>
      </c>
    </row>
    <row r="11" spans="2:51">
      <c r="B11" s="18" t="s">
        <v>135</v>
      </c>
      <c r="C11" s="17">
        <v>0.37895715784099998</v>
      </c>
      <c r="D11" s="17">
        <v>0.37540428756424998</v>
      </c>
      <c r="E11" s="17">
        <v>0.38226224193538799</v>
      </c>
      <c r="F11" s="17"/>
      <c r="G11" s="17">
        <v>0.32292212310017099</v>
      </c>
      <c r="H11" s="17">
        <v>0.334011338739576</v>
      </c>
      <c r="I11" s="17">
        <v>0.33458725508998099</v>
      </c>
      <c r="J11" s="17">
        <v>0.39536940645708901</v>
      </c>
      <c r="K11" s="17">
        <v>0.40198486269074901</v>
      </c>
      <c r="L11" s="17">
        <v>0.441294441415304</v>
      </c>
      <c r="M11" s="17"/>
      <c r="N11" s="17">
        <v>0.35427394398927398</v>
      </c>
      <c r="O11" s="17">
        <v>0.38730624451448498</v>
      </c>
      <c r="P11" s="17">
        <v>0.38458971613307402</v>
      </c>
      <c r="Q11" s="17">
        <v>0.39005346115796402</v>
      </c>
      <c r="R11" s="17"/>
      <c r="S11" s="17">
        <v>0.32595723725308101</v>
      </c>
      <c r="T11" s="17">
        <v>0.36581594487983499</v>
      </c>
      <c r="U11" s="17">
        <v>0.39368708478170999</v>
      </c>
      <c r="V11" s="17">
        <v>0.41596534692199699</v>
      </c>
      <c r="W11" s="17">
        <v>0.33322375175026803</v>
      </c>
      <c r="X11" s="17">
        <v>0.405748754816323</v>
      </c>
      <c r="Y11" s="17">
        <v>0.39255510029263402</v>
      </c>
      <c r="Z11" s="17">
        <v>0.43180738481932501</v>
      </c>
      <c r="AA11" s="17">
        <v>0.38174762009662599</v>
      </c>
      <c r="AB11" s="17">
        <v>0.35365900446008097</v>
      </c>
      <c r="AC11" s="17">
        <v>0.439023206662841</v>
      </c>
      <c r="AD11" s="17">
        <v>0.40062832076256499</v>
      </c>
      <c r="AE11" s="17"/>
      <c r="AF11" s="17">
        <v>0.38546542285005703</v>
      </c>
      <c r="AG11" s="17">
        <v>0.37213640564757</v>
      </c>
      <c r="AH11" s="17">
        <v>0.38430147384685698</v>
      </c>
      <c r="AI11" s="17"/>
      <c r="AJ11" s="17">
        <v>0.37519931994316902</v>
      </c>
      <c r="AK11" s="17">
        <v>0.35367142088432102</v>
      </c>
      <c r="AL11" s="17">
        <v>0.38334942735538602</v>
      </c>
      <c r="AM11" s="17"/>
      <c r="AN11" s="17">
        <v>0.41524661790260597</v>
      </c>
      <c r="AO11" s="17">
        <v>0.37658884375940499</v>
      </c>
      <c r="AP11" s="17">
        <v>0.378450445081283</v>
      </c>
      <c r="AQ11" s="17">
        <v>0.32319133211519402</v>
      </c>
      <c r="AR11" s="17">
        <v>0.25760253682404699</v>
      </c>
      <c r="AS11" s="17"/>
      <c r="AT11" s="17">
        <v>0.38576184236154198</v>
      </c>
      <c r="AU11" s="17">
        <v>0.30050670986647599</v>
      </c>
      <c r="AV11" s="17"/>
      <c r="AW11" s="17">
        <v>0.37489118664683202</v>
      </c>
      <c r="AX11" s="17">
        <v>0.37357859171508001</v>
      </c>
      <c r="AY11" s="17">
        <v>0.38458043845249001</v>
      </c>
    </row>
    <row r="12" spans="2:51">
      <c r="B12" s="18" t="s">
        <v>136</v>
      </c>
      <c r="C12" s="17">
        <v>0.170835630631233</v>
      </c>
      <c r="D12" s="17">
        <v>0.13057618755047301</v>
      </c>
      <c r="E12" s="17">
        <v>0.20651144782758701</v>
      </c>
      <c r="F12" s="17"/>
      <c r="G12" s="17">
        <v>0.200214068174425</v>
      </c>
      <c r="H12" s="17">
        <v>0.14299481027989699</v>
      </c>
      <c r="I12" s="17">
        <v>0.18109526567666301</v>
      </c>
      <c r="J12" s="17">
        <v>0.16146270743659299</v>
      </c>
      <c r="K12" s="17">
        <v>0.172948644232434</v>
      </c>
      <c r="L12" s="17">
        <v>0.17579220195492501</v>
      </c>
      <c r="M12" s="17"/>
      <c r="N12" s="17">
        <v>0.156399601513938</v>
      </c>
      <c r="O12" s="17">
        <v>0.17811596147155301</v>
      </c>
      <c r="P12" s="17">
        <v>0.165489956216894</v>
      </c>
      <c r="Q12" s="17">
        <v>0.18219302734472501</v>
      </c>
      <c r="R12" s="17"/>
      <c r="S12" s="17">
        <v>0.13682944878515901</v>
      </c>
      <c r="T12" s="17">
        <v>0.17903934992912501</v>
      </c>
      <c r="U12" s="17">
        <v>0.19320271824215901</v>
      </c>
      <c r="V12" s="17">
        <v>0.192515262445076</v>
      </c>
      <c r="W12" s="17">
        <v>0.16017603425715099</v>
      </c>
      <c r="X12" s="17">
        <v>0.18923474308289101</v>
      </c>
      <c r="Y12" s="17">
        <v>0.14130706154032399</v>
      </c>
      <c r="Z12" s="17">
        <v>0.111000709876028</v>
      </c>
      <c r="AA12" s="17">
        <v>0.18011239474835</v>
      </c>
      <c r="AB12" s="17">
        <v>0.20588975440107099</v>
      </c>
      <c r="AC12" s="17">
        <v>0.16915220257852301</v>
      </c>
      <c r="AD12" s="17">
        <v>0.13229916755792301</v>
      </c>
      <c r="AE12" s="17"/>
      <c r="AF12" s="17">
        <v>0.186892422069035</v>
      </c>
      <c r="AG12" s="17">
        <v>0.15975565968036301</v>
      </c>
      <c r="AH12" s="17">
        <v>0.132438139502978</v>
      </c>
      <c r="AI12" s="17"/>
      <c r="AJ12" s="17">
        <v>0.15472664861878599</v>
      </c>
      <c r="AK12" s="17">
        <v>0.18963279622703999</v>
      </c>
      <c r="AL12" s="17">
        <v>0.11815603636935</v>
      </c>
      <c r="AM12" s="17"/>
      <c r="AN12" s="17">
        <v>0.181664207226651</v>
      </c>
      <c r="AO12" s="17">
        <v>0.19452520437999299</v>
      </c>
      <c r="AP12" s="17">
        <v>0.16894428756494001</v>
      </c>
      <c r="AQ12" s="17">
        <v>0.13865657055540401</v>
      </c>
      <c r="AR12" s="17">
        <v>8.7357040020726306E-2</v>
      </c>
      <c r="AS12" s="17"/>
      <c r="AT12" s="17">
        <v>0.17581967237670501</v>
      </c>
      <c r="AU12" s="17">
        <v>0.12546686546403901</v>
      </c>
      <c r="AV12" s="17"/>
      <c r="AW12" s="17">
        <v>0.158185826974021</v>
      </c>
      <c r="AX12" s="17">
        <v>0.12075663507015599</v>
      </c>
      <c r="AY12" s="17">
        <v>0.196552202013938</v>
      </c>
    </row>
    <row r="13" spans="2:51">
      <c r="B13" s="18" t="s">
        <v>137</v>
      </c>
      <c r="C13" s="17">
        <v>4.2706170674004298E-2</v>
      </c>
      <c r="D13" s="17">
        <v>4.0554164354816499E-2</v>
      </c>
      <c r="E13" s="17">
        <v>4.4733271752269002E-2</v>
      </c>
      <c r="F13" s="17"/>
      <c r="G13" s="17">
        <v>4.5536648079411601E-2</v>
      </c>
      <c r="H13" s="17">
        <v>4.9860739155796502E-2</v>
      </c>
      <c r="I13" s="17">
        <v>5.4480911353287698E-2</v>
      </c>
      <c r="J13" s="17">
        <v>4.1232876849794597E-2</v>
      </c>
      <c r="K13" s="17">
        <v>4.6741581097016802E-2</v>
      </c>
      <c r="L13" s="17">
        <v>2.6116025482144499E-2</v>
      </c>
      <c r="M13" s="17"/>
      <c r="N13" s="17">
        <v>3.5838502481471898E-2</v>
      </c>
      <c r="O13" s="17">
        <v>4.5422745897790301E-2</v>
      </c>
      <c r="P13" s="17">
        <v>3.4050183257187401E-2</v>
      </c>
      <c r="Q13" s="17">
        <v>5.2894021846850499E-2</v>
      </c>
      <c r="R13" s="17"/>
      <c r="S13" s="17">
        <v>3.4413654736722601E-2</v>
      </c>
      <c r="T13" s="17">
        <v>5.9053782918731701E-2</v>
      </c>
      <c r="U13" s="17">
        <v>5.0240212841378001E-2</v>
      </c>
      <c r="V13" s="17">
        <v>2.7316825130428601E-2</v>
      </c>
      <c r="W13" s="17">
        <v>5.7335252654374502E-2</v>
      </c>
      <c r="X13" s="17">
        <v>3.5533565759570097E-2</v>
      </c>
      <c r="Y13" s="17">
        <v>3.4703979393829201E-2</v>
      </c>
      <c r="Z13" s="17">
        <v>1.9423337937741501E-2</v>
      </c>
      <c r="AA13" s="17">
        <v>3.33423825850893E-2</v>
      </c>
      <c r="AB13" s="17">
        <v>5.73183955375757E-2</v>
      </c>
      <c r="AC13" s="17">
        <v>5.2812272562047402E-2</v>
      </c>
      <c r="AD13" s="17">
        <v>4.6512722116624598E-2</v>
      </c>
      <c r="AE13" s="17"/>
      <c r="AF13" s="17">
        <v>4.4981184180598197E-2</v>
      </c>
      <c r="AG13" s="17">
        <v>3.8241830836886502E-2</v>
      </c>
      <c r="AH13" s="17">
        <v>5.5378550081215103E-2</v>
      </c>
      <c r="AI13" s="17"/>
      <c r="AJ13" s="17">
        <v>2.3359241136231501E-2</v>
      </c>
      <c r="AK13" s="17">
        <v>4.1336667463488498E-2</v>
      </c>
      <c r="AL13" s="17">
        <v>5.2049026622059603E-2</v>
      </c>
      <c r="AM13" s="17"/>
      <c r="AN13" s="17">
        <v>5.2486966582729798E-2</v>
      </c>
      <c r="AO13" s="17">
        <v>4.5973550334511899E-2</v>
      </c>
      <c r="AP13" s="17">
        <v>3.9393386432400902E-2</v>
      </c>
      <c r="AQ13" s="17">
        <v>2.78517522022011E-2</v>
      </c>
      <c r="AR13" s="17">
        <v>2.9087420458100699E-2</v>
      </c>
      <c r="AS13" s="17"/>
      <c r="AT13" s="17">
        <v>4.1838452188663701E-2</v>
      </c>
      <c r="AU13" s="17">
        <v>5.4388302646708998E-2</v>
      </c>
      <c r="AV13" s="17"/>
      <c r="AW13" s="17">
        <v>3.97175054898639E-2</v>
      </c>
      <c r="AX13" s="17">
        <v>3.0889972728389999E-2</v>
      </c>
      <c r="AY13" s="17">
        <v>4.8778178458483902E-2</v>
      </c>
    </row>
    <row r="14" spans="2:51">
      <c r="B14" s="18" t="s">
        <v>119</v>
      </c>
      <c r="C14" s="17">
        <v>6.9946484510146997E-2</v>
      </c>
      <c r="D14" s="17">
        <v>4.0885027765700299E-2</v>
      </c>
      <c r="E14" s="17">
        <v>9.7550085684721802E-2</v>
      </c>
      <c r="F14" s="17"/>
      <c r="G14" s="17">
        <v>8.4555626375579895E-2</v>
      </c>
      <c r="H14" s="17">
        <v>6.9277453547419501E-2</v>
      </c>
      <c r="I14" s="17">
        <v>8.2162639778660604E-2</v>
      </c>
      <c r="J14" s="17">
        <v>7.9205975252524194E-2</v>
      </c>
      <c r="K14" s="17">
        <v>6.80195717083487E-2</v>
      </c>
      <c r="L14" s="17">
        <v>5.0077861003545998E-2</v>
      </c>
      <c r="M14" s="17"/>
      <c r="N14" s="17">
        <v>4.9284737640627102E-2</v>
      </c>
      <c r="O14" s="17">
        <v>6.2065435594849998E-2</v>
      </c>
      <c r="P14" s="17">
        <v>8.3582401899490594E-2</v>
      </c>
      <c r="Q14" s="17">
        <v>8.9872554082988998E-2</v>
      </c>
      <c r="R14" s="17"/>
      <c r="S14" s="17">
        <v>6.9294459083644303E-2</v>
      </c>
      <c r="T14" s="17">
        <v>5.7052201667880602E-2</v>
      </c>
      <c r="U14" s="17">
        <v>6.4803293956848404E-2</v>
      </c>
      <c r="V14" s="17">
        <v>6.7023010698040106E-2</v>
      </c>
      <c r="W14" s="17">
        <v>6.4895940413945002E-2</v>
      </c>
      <c r="X14" s="17">
        <v>6.4276168393780406E-2</v>
      </c>
      <c r="Y14" s="17">
        <v>0.111425684250714</v>
      </c>
      <c r="Z14" s="17">
        <v>6.9997350101206404E-2</v>
      </c>
      <c r="AA14" s="17">
        <v>7.8470920935833993E-2</v>
      </c>
      <c r="AB14" s="17">
        <v>6.34462155683682E-2</v>
      </c>
      <c r="AC14" s="17">
        <v>5.4117301135316598E-2</v>
      </c>
      <c r="AD14" s="17">
        <v>9.1890546210650306E-2</v>
      </c>
      <c r="AE14" s="17"/>
      <c r="AF14" s="17">
        <v>6.3743426631743705E-2</v>
      </c>
      <c r="AG14" s="17">
        <v>5.8456931629323999E-2</v>
      </c>
      <c r="AH14" s="17">
        <v>0.122787044161576</v>
      </c>
      <c r="AI14" s="17"/>
      <c r="AJ14" s="17">
        <v>4.7441006493966299E-2</v>
      </c>
      <c r="AK14" s="17">
        <v>6.5071162720444095E-2</v>
      </c>
      <c r="AL14" s="17">
        <v>2.7273807954793401E-2</v>
      </c>
      <c r="AM14" s="17"/>
      <c r="AN14" s="17">
        <v>9.5247007780105794E-2</v>
      </c>
      <c r="AO14" s="17">
        <v>6.6033164328475294E-2</v>
      </c>
      <c r="AP14" s="17">
        <v>4.9701341509498502E-2</v>
      </c>
      <c r="AQ14" s="17">
        <v>5.65078924567253E-2</v>
      </c>
      <c r="AR14" s="17">
        <v>1.7794040605354701E-2</v>
      </c>
      <c r="AS14" s="17"/>
      <c r="AT14" s="17">
        <v>6.7989266152762698E-2</v>
      </c>
      <c r="AU14" s="17">
        <v>8.9598483535264895E-2</v>
      </c>
      <c r="AV14" s="17"/>
      <c r="AW14" s="17">
        <v>2.8583196213952802E-2</v>
      </c>
      <c r="AX14" s="17">
        <v>4.9776475301900103E-2</v>
      </c>
      <c r="AY14" s="17">
        <v>0.118634502383791</v>
      </c>
    </row>
    <row r="15" spans="2:51">
      <c r="B15" s="18" t="s">
        <v>138</v>
      </c>
      <c r="C15" s="21">
        <v>0.33755455634361597</v>
      </c>
      <c r="D15" s="21">
        <v>0.41258033276476103</v>
      </c>
      <c r="E15" s="21">
        <v>0.268942952800034</v>
      </c>
      <c r="F15" s="21"/>
      <c r="G15" s="21">
        <v>0.34677153427041202</v>
      </c>
      <c r="H15" s="21">
        <v>0.40385565827731201</v>
      </c>
      <c r="I15" s="21">
        <v>0.34767392810140801</v>
      </c>
      <c r="J15" s="21">
        <v>0.32272903400399999</v>
      </c>
      <c r="K15" s="21">
        <v>0.31030534027145201</v>
      </c>
      <c r="L15" s="21">
        <v>0.30671947014408002</v>
      </c>
      <c r="M15" s="21"/>
      <c r="N15" s="21">
        <v>0.40420321437468898</v>
      </c>
      <c r="O15" s="21">
        <v>0.32708961252132202</v>
      </c>
      <c r="P15" s="21">
        <v>0.33228774249335402</v>
      </c>
      <c r="Q15" s="21">
        <v>0.28498693556747101</v>
      </c>
      <c r="R15" s="21"/>
      <c r="S15" s="21">
        <v>0.43350520014139299</v>
      </c>
      <c r="T15" s="21">
        <v>0.33903872060442802</v>
      </c>
      <c r="U15" s="21">
        <v>0.29806669017790499</v>
      </c>
      <c r="V15" s="21">
        <v>0.29717955480445901</v>
      </c>
      <c r="W15" s="21">
        <v>0.38436902092426201</v>
      </c>
      <c r="X15" s="21">
        <v>0.30520676794743601</v>
      </c>
      <c r="Y15" s="21">
        <v>0.32000817452249902</v>
      </c>
      <c r="Z15" s="21">
        <v>0.3677712172657</v>
      </c>
      <c r="AA15" s="21">
        <v>0.326326681634101</v>
      </c>
      <c r="AB15" s="21">
        <v>0.31968663003290299</v>
      </c>
      <c r="AC15" s="21">
        <v>0.28489501706127102</v>
      </c>
      <c r="AD15" s="21">
        <v>0.32866924335223702</v>
      </c>
      <c r="AE15" s="21"/>
      <c r="AF15" s="21">
        <v>0.318917544268566</v>
      </c>
      <c r="AG15" s="21">
        <v>0.37140917220585701</v>
      </c>
      <c r="AH15" s="21">
        <v>0.30509479240737303</v>
      </c>
      <c r="AI15" s="21"/>
      <c r="AJ15" s="21">
        <v>0.399273783807847</v>
      </c>
      <c r="AK15" s="21">
        <v>0.35028795270470597</v>
      </c>
      <c r="AL15" s="21">
        <v>0.419171701698411</v>
      </c>
      <c r="AM15" s="21"/>
      <c r="AN15" s="21">
        <v>0.255355200507908</v>
      </c>
      <c r="AO15" s="21">
        <v>0.31687923719761402</v>
      </c>
      <c r="AP15" s="21">
        <v>0.363510539411878</v>
      </c>
      <c r="AQ15" s="21">
        <v>0.45379245267047602</v>
      </c>
      <c r="AR15" s="21">
        <v>0.608158962091771</v>
      </c>
      <c r="AS15" s="21"/>
      <c r="AT15" s="21">
        <v>0.32859076692032702</v>
      </c>
      <c r="AU15" s="21">
        <v>0.43003963848751098</v>
      </c>
      <c r="AV15" s="21"/>
      <c r="AW15" s="21">
        <v>0.39862228467533001</v>
      </c>
      <c r="AX15" s="21">
        <v>0.424998325184474</v>
      </c>
      <c r="AY15" s="21">
        <v>0.25145467869129701</v>
      </c>
    </row>
    <row r="16" spans="2:51">
      <c r="B16" s="18" t="s">
        <v>139</v>
      </c>
      <c r="C16" s="21">
        <v>0.21354180130523701</v>
      </c>
      <c r="D16" s="21">
        <v>0.171130351905289</v>
      </c>
      <c r="E16" s="21">
        <v>0.251244719579856</v>
      </c>
      <c r="F16" s="21"/>
      <c r="G16" s="21">
        <v>0.24575071625383599</v>
      </c>
      <c r="H16" s="21">
        <v>0.192855549435693</v>
      </c>
      <c r="I16" s="21">
        <v>0.23557617702995001</v>
      </c>
      <c r="J16" s="21">
        <v>0.20269558428638701</v>
      </c>
      <c r="K16" s="21">
        <v>0.21969022532945101</v>
      </c>
      <c r="L16" s="21">
        <v>0.20190822743706999</v>
      </c>
      <c r="M16" s="21"/>
      <c r="N16" s="21">
        <v>0.19223810399541</v>
      </c>
      <c r="O16" s="21">
        <v>0.223538707369343</v>
      </c>
      <c r="P16" s="21">
        <v>0.199540139474081</v>
      </c>
      <c r="Q16" s="21">
        <v>0.235087049191576</v>
      </c>
      <c r="R16" s="21"/>
      <c r="S16" s="21">
        <v>0.17124310352188099</v>
      </c>
      <c r="T16" s="21">
        <v>0.23809313284785599</v>
      </c>
      <c r="U16" s="21">
        <v>0.24344293108353701</v>
      </c>
      <c r="V16" s="21">
        <v>0.21983208757550499</v>
      </c>
      <c r="W16" s="21">
        <v>0.21751128691152599</v>
      </c>
      <c r="X16" s="21">
        <v>0.22476830884246099</v>
      </c>
      <c r="Y16" s="21">
        <v>0.17601104093415301</v>
      </c>
      <c r="Z16" s="21">
        <v>0.13042404781376901</v>
      </c>
      <c r="AA16" s="21">
        <v>0.21345477733343901</v>
      </c>
      <c r="AB16" s="21">
        <v>0.263208149938647</v>
      </c>
      <c r="AC16" s="21">
        <v>0.22196447514056999</v>
      </c>
      <c r="AD16" s="21">
        <v>0.178811889674548</v>
      </c>
      <c r="AE16" s="21"/>
      <c r="AF16" s="21">
        <v>0.23187360624963299</v>
      </c>
      <c r="AG16" s="21">
        <v>0.19799749051724899</v>
      </c>
      <c r="AH16" s="21">
        <v>0.18781668958419301</v>
      </c>
      <c r="AI16" s="21"/>
      <c r="AJ16" s="21">
        <v>0.17808588975501799</v>
      </c>
      <c r="AK16" s="21">
        <v>0.23096946369052901</v>
      </c>
      <c r="AL16" s="21">
        <v>0.170205062991409</v>
      </c>
      <c r="AM16" s="21"/>
      <c r="AN16" s="21">
        <v>0.23415117380938</v>
      </c>
      <c r="AO16" s="21">
        <v>0.24049875471450499</v>
      </c>
      <c r="AP16" s="21">
        <v>0.20833767399733999</v>
      </c>
      <c r="AQ16" s="21">
        <v>0.16650832275760499</v>
      </c>
      <c r="AR16" s="21">
        <v>0.11644446047882701</v>
      </c>
      <c r="AS16" s="21"/>
      <c r="AT16" s="21">
        <v>0.21765812456536801</v>
      </c>
      <c r="AU16" s="21">
        <v>0.179855168110748</v>
      </c>
      <c r="AV16" s="21"/>
      <c r="AW16" s="21">
        <v>0.197903332463885</v>
      </c>
      <c r="AX16" s="21">
        <v>0.151646607798546</v>
      </c>
      <c r="AY16" s="21">
        <v>0.245330380472422</v>
      </c>
    </row>
    <row r="17" spans="2:51">
      <c r="B17" s="18" t="s">
        <v>140</v>
      </c>
      <c r="C17" s="22">
        <v>0.124012755038379</v>
      </c>
      <c r="D17" s="22">
        <v>0.241449980859471</v>
      </c>
      <c r="E17" s="22">
        <v>1.7698233220178199E-2</v>
      </c>
      <c r="F17" s="22"/>
      <c r="G17" s="22">
        <v>0.101020818016576</v>
      </c>
      <c r="H17" s="22">
        <v>0.21100010884161899</v>
      </c>
      <c r="I17" s="22">
        <v>0.112097751071457</v>
      </c>
      <c r="J17" s="22">
        <v>0.120033449717613</v>
      </c>
      <c r="K17" s="22">
        <v>9.0615114942000793E-2</v>
      </c>
      <c r="L17" s="22">
        <v>0.10481124270701001</v>
      </c>
      <c r="M17" s="22"/>
      <c r="N17" s="22">
        <v>0.21196511037927901</v>
      </c>
      <c r="O17" s="22">
        <v>0.10355090515198</v>
      </c>
      <c r="P17" s="22">
        <v>0.13274760301927299</v>
      </c>
      <c r="Q17" s="22">
        <v>4.9899886375895201E-2</v>
      </c>
      <c r="R17" s="22"/>
      <c r="S17" s="22">
        <v>0.262262096619512</v>
      </c>
      <c r="T17" s="22">
        <v>0.100945587756571</v>
      </c>
      <c r="U17" s="22">
        <v>5.4623759094367702E-2</v>
      </c>
      <c r="V17" s="22">
        <v>7.7347467228953901E-2</v>
      </c>
      <c r="W17" s="22">
        <v>0.16685773401273599</v>
      </c>
      <c r="X17" s="22">
        <v>8.0438459104975504E-2</v>
      </c>
      <c r="Y17" s="22">
        <v>0.14399713358834601</v>
      </c>
      <c r="Z17" s="22">
        <v>0.23734716945192999</v>
      </c>
      <c r="AA17" s="22">
        <v>0.112871904300662</v>
      </c>
      <c r="AB17" s="22">
        <v>5.6478480094256399E-2</v>
      </c>
      <c r="AC17" s="22">
        <v>6.2930541920700994E-2</v>
      </c>
      <c r="AD17" s="22">
        <v>0.14985735367768899</v>
      </c>
      <c r="AE17" s="22"/>
      <c r="AF17" s="22">
        <v>8.7043938018932496E-2</v>
      </c>
      <c r="AG17" s="22">
        <v>0.17341168168860699</v>
      </c>
      <c r="AH17" s="22">
        <v>0.11727810282318001</v>
      </c>
      <c r="AI17" s="22"/>
      <c r="AJ17" s="22">
        <v>0.22118789405282899</v>
      </c>
      <c r="AK17" s="22">
        <v>0.11931848901417801</v>
      </c>
      <c r="AL17" s="22">
        <v>0.248966638707001</v>
      </c>
      <c r="AM17" s="22"/>
      <c r="AN17" s="22">
        <v>2.12040266985274E-2</v>
      </c>
      <c r="AO17" s="22">
        <v>7.6380482483109205E-2</v>
      </c>
      <c r="AP17" s="22">
        <v>0.15517286541453801</v>
      </c>
      <c r="AQ17" s="22">
        <v>0.287284129912871</v>
      </c>
      <c r="AR17" s="22">
        <v>0.491714501612944</v>
      </c>
      <c r="AS17" s="22"/>
      <c r="AT17" s="22">
        <v>0.110932642354959</v>
      </c>
      <c r="AU17" s="22">
        <v>0.250184470376763</v>
      </c>
      <c r="AV17" s="22"/>
      <c r="AW17" s="22">
        <v>0.20071895221144501</v>
      </c>
      <c r="AX17" s="22">
        <v>0.27335171738592701</v>
      </c>
      <c r="AY17" s="22">
        <v>6.1242982188745602E-3</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0.21045787819251799</v>
      </c>
      <c r="D9" s="17">
        <v>0.210910772242031</v>
      </c>
      <c r="E9" s="17">
        <v>0.20883152104305999</v>
      </c>
      <c r="F9" s="17"/>
      <c r="G9" s="17">
        <v>0.21542282118208</v>
      </c>
      <c r="H9" s="17">
        <v>0.21092623800341301</v>
      </c>
      <c r="I9" s="17">
        <v>0.21345612218351601</v>
      </c>
      <c r="J9" s="17">
        <v>0.194469006071568</v>
      </c>
      <c r="K9" s="17">
        <v>0.224745534165051</v>
      </c>
      <c r="L9" s="17">
        <v>0.20711894732168001</v>
      </c>
      <c r="M9" s="17"/>
      <c r="N9" s="17">
        <v>0.226926908070292</v>
      </c>
      <c r="O9" s="17">
        <v>0.21161235490288699</v>
      </c>
      <c r="P9" s="17">
        <v>0.19712855337288601</v>
      </c>
      <c r="Q9" s="17">
        <v>0.19917651065036299</v>
      </c>
      <c r="R9" s="17"/>
      <c r="S9" s="17">
        <v>0.19179342746616901</v>
      </c>
      <c r="T9" s="17">
        <v>0.24365223629260099</v>
      </c>
      <c r="U9" s="17">
        <v>0.215739672464243</v>
      </c>
      <c r="V9" s="17">
        <v>0.159259334934716</v>
      </c>
      <c r="W9" s="17">
        <v>0.24088110083387301</v>
      </c>
      <c r="X9" s="17">
        <v>0.235855144729571</v>
      </c>
      <c r="Y9" s="17">
        <v>0.229146490403143</v>
      </c>
      <c r="Z9" s="17">
        <v>0.22841742180189101</v>
      </c>
      <c r="AA9" s="17">
        <v>0.17902888709749201</v>
      </c>
      <c r="AB9" s="17">
        <v>0.226771372794908</v>
      </c>
      <c r="AC9" s="17">
        <v>0.167744780737311</v>
      </c>
      <c r="AD9" s="17">
        <v>0.214273421585297</v>
      </c>
      <c r="AE9" s="17"/>
      <c r="AF9" s="17">
        <v>0.206636431394641</v>
      </c>
      <c r="AG9" s="17">
        <v>0.22759657481928799</v>
      </c>
      <c r="AH9" s="17">
        <v>0.16889326667142701</v>
      </c>
      <c r="AI9" s="17"/>
      <c r="AJ9" s="17">
        <v>0.189276467765746</v>
      </c>
      <c r="AK9" s="17">
        <v>0.23418863477077201</v>
      </c>
      <c r="AL9" s="17">
        <v>0.229107418785719</v>
      </c>
      <c r="AM9" s="17"/>
      <c r="AN9" s="17">
        <v>0.19926688463221701</v>
      </c>
      <c r="AO9" s="17">
        <v>0.20426779175725901</v>
      </c>
      <c r="AP9" s="17">
        <v>0.21754423246271501</v>
      </c>
      <c r="AQ9" s="17">
        <v>0.228856636635307</v>
      </c>
      <c r="AR9" s="17">
        <v>0.29780316562875297</v>
      </c>
      <c r="AS9" s="17"/>
      <c r="AT9" s="17">
        <v>0.209026248873488</v>
      </c>
      <c r="AU9" s="17">
        <v>0.229552984848541</v>
      </c>
      <c r="AV9" s="17"/>
      <c r="AW9" s="17">
        <v>0.228366861227771</v>
      </c>
      <c r="AX9" s="17">
        <v>0.174366599572264</v>
      </c>
      <c r="AY9" s="17">
        <v>0.20042950612927499</v>
      </c>
    </row>
    <row r="10" spans="2:51">
      <c r="B10" s="18" t="s">
        <v>134</v>
      </c>
      <c r="C10" s="17">
        <v>0.41582121212214301</v>
      </c>
      <c r="D10" s="17">
        <v>0.384052430799663</v>
      </c>
      <c r="E10" s="17">
        <v>0.44543418040466598</v>
      </c>
      <c r="F10" s="17"/>
      <c r="G10" s="17">
        <v>0.377101225647058</v>
      </c>
      <c r="H10" s="17">
        <v>0.36429950018175999</v>
      </c>
      <c r="I10" s="17">
        <v>0.39268820447517</v>
      </c>
      <c r="J10" s="17">
        <v>0.40090422107373302</v>
      </c>
      <c r="K10" s="17">
        <v>0.42161187197059202</v>
      </c>
      <c r="L10" s="17">
        <v>0.49371219367821301</v>
      </c>
      <c r="M10" s="17"/>
      <c r="N10" s="17">
        <v>0.42045388367453801</v>
      </c>
      <c r="O10" s="17">
        <v>0.43543991244692298</v>
      </c>
      <c r="P10" s="17">
        <v>0.38916198411681802</v>
      </c>
      <c r="Q10" s="17">
        <v>0.41666245494557302</v>
      </c>
      <c r="R10" s="17"/>
      <c r="S10" s="17">
        <v>0.41966543585383997</v>
      </c>
      <c r="T10" s="17">
        <v>0.42143004330088901</v>
      </c>
      <c r="U10" s="17">
        <v>0.38796105028924399</v>
      </c>
      <c r="V10" s="17">
        <v>0.43215889384992801</v>
      </c>
      <c r="W10" s="17">
        <v>0.38796009848512902</v>
      </c>
      <c r="X10" s="17">
        <v>0.380016568543108</v>
      </c>
      <c r="Y10" s="17">
        <v>0.40763849981424699</v>
      </c>
      <c r="Z10" s="17">
        <v>0.40856299729319101</v>
      </c>
      <c r="AA10" s="17">
        <v>0.45224477978167699</v>
      </c>
      <c r="AB10" s="17">
        <v>0.409333154452517</v>
      </c>
      <c r="AC10" s="17">
        <v>0.44972666445153298</v>
      </c>
      <c r="AD10" s="17">
        <v>0.434024932371532</v>
      </c>
      <c r="AE10" s="17"/>
      <c r="AF10" s="17">
        <v>0.41879591176384801</v>
      </c>
      <c r="AG10" s="17">
        <v>0.42591240722073198</v>
      </c>
      <c r="AH10" s="17">
        <v>0.39097880647993599</v>
      </c>
      <c r="AI10" s="17"/>
      <c r="AJ10" s="17">
        <v>0.43501691234106299</v>
      </c>
      <c r="AK10" s="17">
        <v>0.40750092839194602</v>
      </c>
      <c r="AL10" s="17">
        <v>0.44323143378880903</v>
      </c>
      <c r="AM10" s="17"/>
      <c r="AN10" s="17">
        <v>0.41688546619268102</v>
      </c>
      <c r="AO10" s="17">
        <v>0.40760894568014899</v>
      </c>
      <c r="AP10" s="17">
        <v>0.42525313279792798</v>
      </c>
      <c r="AQ10" s="17">
        <v>0.39872323200620602</v>
      </c>
      <c r="AR10" s="17">
        <v>0.39950579304976802</v>
      </c>
      <c r="AS10" s="17"/>
      <c r="AT10" s="17">
        <v>0.42063923288945099</v>
      </c>
      <c r="AU10" s="17">
        <v>0.37435083956385501</v>
      </c>
      <c r="AV10" s="17"/>
      <c r="AW10" s="17">
        <v>0.41610267703608</v>
      </c>
      <c r="AX10" s="17">
        <v>0.44068082777774098</v>
      </c>
      <c r="AY10" s="17">
        <v>0.40939429311999498</v>
      </c>
    </row>
    <row r="11" spans="2:51">
      <c r="B11" s="18" t="s">
        <v>135</v>
      </c>
      <c r="C11" s="17">
        <v>0.19170866408151399</v>
      </c>
      <c r="D11" s="17">
        <v>0.21189152660951799</v>
      </c>
      <c r="E11" s="17">
        <v>0.17319830069129899</v>
      </c>
      <c r="F11" s="17"/>
      <c r="G11" s="17">
        <v>0.17794073095482199</v>
      </c>
      <c r="H11" s="17">
        <v>0.220771391529166</v>
      </c>
      <c r="I11" s="17">
        <v>0.187731143965572</v>
      </c>
      <c r="J11" s="17">
        <v>0.202749876961694</v>
      </c>
      <c r="K11" s="17">
        <v>0.193540097123546</v>
      </c>
      <c r="L11" s="17">
        <v>0.17053208431398201</v>
      </c>
      <c r="M11" s="17"/>
      <c r="N11" s="17">
        <v>0.16964335499793101</v>
      </c>
      <c r="O11" s="17">
        <v>0.17616098066626701</v>
      </c>
      <c r="P11" s="17">
        <v>0.21931891242559501</v>
      </c>
      <c r="Q11" s="17">
        <v>0.20619005101731699</v>
      </c>
      <c r="R11" s="17"/>
      <c r="S11" s="17">
        <v>0.19690521149937401</v>
      </c>
      <c r="T11" s="17">
        <v>0.16727106662685201</v>
      </c>
      <c r="U11" s="17">
        <v>0.17368078045802399</v>
      </c>
      <c r="V11" s="17">
        <v>0.22822612304699999</v>
      </c>
      <c r="W11" s="17">
        <v>0.19557648681413201</v>
      </c>
      <c r="X11" s="17">
        <v>0.19146125368709699</v>
      </c>
      <c r="Y11" s="17">
        <v>0.17759328795306401</v>
      </c>
      <c r="Z11" s="17">
        <v>0.19836709933458199</v>
      </c>
      <c r="AA11" s="17">
        <v>0.178680587023899</v>
      </c>
      <c r="AB11" s="17">
        <v>0.200243854952702</v>
      </c>
      <c r="AC11" s="17">
        <v>0.22145325963553</v>
      </c>
      <c r="AD11" s="17">
        <v>0.212396246034492</v>
      </c>
      <c r="AE11" s="17"/>
      <c r="AF11" s="17">
        <v>0.18914172249368799</v>
      </c>
      <c r="AG11" s="17">
        <v>0.19254328727424799</v>
      </c>
      <c r="AH11" s="17">
        <v>0.195510788424786</v>
      </c>
      <c r="AI11" s="17"/>
      <c r="AJ11" s="17">
        <v>0.195630585468198</v>
      </c>
      <c r="AK11" s="17">
        <v>0.173038741770011</v>
      </c>
      <c r="AL11" s="17">
        <v>0.18377230065070199</v>
      </c>
      <c r="AM11" s="17"/>
      <c r="AN11" s="17">
        <v>0.21261537150250401</v>
      </c>
      <c r="AO11" s="17">
        <v>0.19149275361298099</v>
      </c>
      <c r="AP11" s="17">
        <v>0.17863715394735799</v>
      </c>
      <c r="AQ11" s="17">
        <v>0.18472814221068801</v>
      </c>
      <c r="AR11" s="17">
        <v>0.133577587117375</v>
      </c>
      <c r="AS11" s="17"/>
      <c r="AT11" s="17">
        <v>0.189447016146329</v>
      </c>
      <c r="AU11" s="17">
        <v>0.19910917436398301</v>
      </c>
      <c r="AV11" s="17"/>
      <c r="AW11" s="17">
        <v>0.176136066916842</v>
      </c>
      <c r="AX11" s="17">
        <v>0.230045739464525</v>
      </c>
      <c r="AY11" s="17">
        <v>0.19871409400187401</v>
      </c>
    </row>
    <row r="12" spans="2:51">
      <c r="B12" s="18" t="s">
        <v>136</v>
      </c>
      <c r="C12" s="17">
        <v>8.9376137529851102E-2</v>
      </c>
      <c r="D12" s="17">
        <v>0.10864450181037399</v>
      </c>
      <c r="E12" s="17">
        <v>7.1741391638393007E-2</v>
      </c>
      <c r="F12" s="17"/>
      <c r="G12" s="17">
        <v>0.13620498410798099</v>
      </c>
      <c r="H12" s="17">
        <v>9.2894283490673704E-2</v>
      </c>
      <c r="I12" s="17">
        <v>0.103080939798348</v>
      </c>
      <c r="J12" s="17">
        <v>9.8713960769181694E-2</v>
      </c>
      <c r="K12" s="17">
        <v>6.9195303676624395E-2</v>
      </c>
      <c r="L12" s="17">
        <v>6.3346308060501094E-2</v>
      </c>
      <c r="M12" s="17"/>
      <c r="N12" s="17">
        <v>0.11073442120619099</v>
      </c>
      <c r="O12" s="17">
        <v>9.0860521149535203E-2</v>
      </c>
      <c r="P12" s="17">
        <v>6.9472557581547106E-2</v>
      </c>
      <c r="Q12" s="17">
        <v>8.2571245408615296E-2</v>
      </c>
      <c r="R12" s="17"/>
      <c r="S12" s="17">
        <v>9.3602654459304199E-2</v>
      </c>
      <c r="T12" s="17">
        <v>9.8750283871963093E-2</v>
      </c>
      <c r="U12" s="17">
        <v>0.10688964417461801</v>
      </c>
      <c r="V12" s="17">
        <v>8.0054562640889795E-2</v>
      </c>
      <c r="W12" s="17">
        <v>0.103654678133951</v>
      </c>
      <c r="X12" s="17">
        <v>9.2829674397296502E-2</v>
      </c>
      <c r="Y12" s="17">
        <v>8.3842411119351604E-2</v>
      </c>
      <c r="Z12" s="17">
        <v>7.0362936136361201E-2</v>
      </c>
      <c r="AA12" s="17">
        <v>8.4572336284305105E-2</v>
      </c>
      <c r="AB12" s="17">
        <v>8.3028790992926899E-2</v>
      </c>
      <c r="AC12" s="17">
        <v>6.1470986030281997E-2</v>
      </c>
      <c r="AD12" s="17">
        <v>8.2889609624236901E-2</v>
      </c>
      <c r="AE12" s="17"/>
      <c r="AF12" s="17">
        <v>9.01712859397788E-2</v>
      </c>
      <c r="AG12" s="17">
        <v>8.0570757542527599E-2</v>
      </c>
      <c r="AH12" s="17">
        <v>8.9256501360472501E-2</v>
      </c>
      <c r="AI12" s="17"/>
      <c r="AJ12" s="17">
        <v>9.4179273387631102E-2</v>
      </c>
      <c r="AK12" s="17">
        <v>9.4526007351585006E-2</v>
      </c>
      <c r="AL12" s="17">
        <v>7.2874897599765301E-2</v>
      </c>
      <c r="AM12" s="17"/>
      <c r="AN12" s="17">
        <v>6.1781001461479801E-2</v>
      </c>
      <c r="AO12" s="17">
        <v>0.104962834967549</v>
      </c>
      <c r="AP12" s="17">
        <v>9.8346329995634099E-2</v>
      </c>
      <c r="AQ12" s="17">
        <v>0.11334283833108801</v>
      </c>
      <c r="AR12" s="17">
        <v>0.14549627433346801</v>
      </c>
      <c r="AS12" s="17"/>
      <c r="AT12" s="17">
        <v>8.8334316025544701E-2</v>
      </c>
      <c r="AU12" s="17">
        <v>9.7380237562083805E-2</v>
      </c>
      <c r="AV12" s="17"/>
      <c r="AW12" s="17">
        <v>0.113666897909857</v>
      </c>
      <c r="AX12" s="17">
        <v>9.1276548416188305E-2</v>
      </c>
      <c r="AY12" s="17">
        <v>6.3235844243274497E-2</v>
      </c>
    </row>
    <row r="13" spans="2:51">
      <c r="B13" s="18" t="s">
        <v>137</v>
      </c>
      <c r="C13" s="17">
        <v>3.0228477303271498E-2</v>
      </c>
      <c r="D13" s="17">
        <v>4.6104695623121202E-2</v>
      </c>
      <c r="E13" s="17">
        <v>1.5608928096874501E-2</v>
      </c>
      <c r="F13" s="17"/>
      <c r="G13" s="17">
        <v>4.2942941706298497E-2</v>
      </c>
      <c r="H13" s="17">
        <v>4.49924134957927E-2</v>
      </c>
      <c r="I13" s="17">
        <v>2.6373140634328E-2</v>
      </c>
      <c r="J13" s="17">
        <v>3.1127898595915901E-2</v>
      </c>
      <c r="K13" s="17">
        <v>2.9914880850735001E-2</v>
      </c>
      <c r="L13" s="17">
        <v>1.6050155255495299E-2</v>
      </c>
      <c r="M13" s="17"/>
      <c r="N13" s="17">
        <v>2.3879726656136201E-2</v>
      </c>
      <c r="O13" s="17">
        <v>3.4070562997917199E-2</v>
      </c>
      <c r="P13" s="17">
        <v>4.2496138798272499E-2</v>
      </c>
      <c r="Q13" s="17">
        <v>2.3288768390294399E-2</v>
      </c>
      <c r="R13" s="17"/>
      <c r="S13" s="17">
        <v>5.4264536754629798E-2</v>
      </c>
      <c r="T13" s="17">
        <v>2.2900540438787701E-2</v>
      </c>
      <c r="U13" s="17">
        <v>3.7121560315227502E-2</v>
      </c>
      <c r="V13" s="17">
        <v>2.9280500351363301E-2</v>
      </c>
      <c r="W13" s="17">
        <v>2.0427177564568098E-2</v>
      </c>
      <c r="X13" s="17">
        <v>2.25173899173014E-2</v>
      </c>
      <c r="Y13" s="17">
        <v>2.6796568504989599E-2</v>
      </c>
      <c r="Z13" s="17">
        <v>3.0281411043030101E-2</v>
      </c>
      <c r="AA13" s="17">
        <v>2.7348610693924101E-2</v>
      </c>
      <c r="AB13" s="17">
        <v>2.49474809388394E-2</v>
      </c>
      <c r="AC13" s="17">
        <v>4.26460259087105E-2</v>
      </c>
      <c r="AD13" s="17">
        <v>0</v>
      </c>
      <c r="AE13" s="17"/>
      <c r="AF13" s="17">
        <v>3.2964355951837603E-2</v>
      </c>
      <c r="AG13" s="17">
        <v>2.8911955055807698E-2</v>
      </c>
      <c r="AH13" s="17">
        <v>2.6443932483268099E-2</v>
      </c>
      <c r="AI13" s="17"/>
      <c r="AJ13" s="17">
        <v>3.6497273426736497E-2</v>
      </c>
      <c r="AK13" s="17">
        <v>3.25708868798767E-2</v>
      </c>
      <c r="AL13" s="17">
        <v>3.76129538489621E-2</v>
      </c>
      <c r="AM13" s="17"/>
      <c r="AN13" s="17">
        <v>2.65894914252525E-2</v>
      </c>
      <c r="AO13" s="17">
        <v>2.6047315087347301E-2</v>
      </c>
      <c r="AP13" s="17">
        <v>3.7146127073267698E-2</v>
      </c>
      <c r="AQ13" s="17">
        <v>2.9078777760930399E-2</v>
      </c>
      <c r="AR13" s="17">
        <v>2.3617179870636398E-2</v>
      </c>
      <c r="AS13" s="17"/>
      <c r="AT13" s="17">
        <v>3.06700300046392E-2</v>
      </c>
      <c r="AU13" s="17">
        <v>2.7718867056779398E-2</v>
      </c>
      <c r="AV13" s="17"/>
      <c r="AW13" s="17">
        <v>3.8579822264362601E-2</v>
      </c>
      <c r="AX13" s="17">
        <v>2.88482369000343E-2</v>
      </c>
      <c r="AY13" s="17">
        <v>2.17426628003024E-2</v>
      </c>
    </row>
    <row r="14" spans="2:51">
      <c r="B14" s="18" t="s">
        <v>119</v>
      </c>
      <c r="C14" s="17">
        <v>6.2407630770702001E-2</v>
      </c>
      <c r="D14" s="17">
        <v>3.8396072915292297E-2</v>
      </c>
      <c r="E14" s="17">
        <v>8.5185678125706599E-2</v>
      </c>
      <c r="F14" s="17"/>
      <c r="G14" s="17">
        <v>5.03872964017602E-2</v>
      </c>
      <c r="H14" s="17">
        <v>6.6116173299194503E-2</v>
      </c>
      <c r="I14" s="17">
        <v>7.6670448943065503E-2</v>
      </c>
      <c r="J14" s="17">
        <v>7.2035036527906507E-2</v>
      </c>
      <c r="K14" s="17">
        <v>6.0992312213451999E-2</v>
      </c>
      <c r="L14" s="17">
        <v>4.9240311370129103E-2</v>
      </c>
      <c r="M14" s="17"/>
      <c r="N14" s="17">
        <v>4.8361705394910803E-2</v>
      </c>
      <c r="O14" s="17">
        <v>5.18556678364702E-2</v>
      </c>
      <c r="P14" s="17">
        <v>8.2421853704881504E-2</v>
      </c>
      <c r="Q14" s="17">
        <v>7.2110969587837498E-2</v>
      </c>
      <c r="R14" s="17"/>
      <c r="S14" s="17">
        <v>4.37687339666833E-2</v>
      </c>
      <c r="T14" s="17">
        <v>4.5995829468906499E-2</v>
      </c>
      <c r="U14" s="17">
        <v>7.8607292298643106E-2</v>
      </c>
      <c r="V14" s="17">
        <v>7.1020585176102505E-2</v>
      </c>
      <c r="W14" s="17">
        <v>5.1500458168347002E-2</v>
      </c>
      <c r="X14" s="17">
        <v>7.7319968725625701E-2</v>
      </c>
      <c r="Y14" s="17">
        <v>7.4982742205204594E-2</v>
      </c>
      <c r="Z14" s="17">
        <v>6.4008134390944493E-2</v>
      </c>
      <c r="AA14" s="17">
        <v>7.8124799118702806E-2</v>
      </c>
      <c r="AB14" s="17">
        <v>5.5675345868106602E-2</v>
      </c>
      <c r="AC14" s="17">
        <v>5.6958283236633302E-2</v>
      </c>
      <c r="AD14" s="17">
        <v>5.6415790384441798E-2</v>
      </c>
      <c r="AE14" s="17"/>
      <c r="AF14" s="17">
        <v>6.2290292456206403E-2</v>
      </c>
      <c r="AG14" s="17">
        <v>4.4465018087396099E-2</v>
      </c>
      <c r="AH14" s="17">
        <v>0.12891670458011001</v>
      </c>
      <c r="AI14" s="17"/>
      <c r="AJ14" s="17">
        <v>4.9399487610625799E-2</v>
      </c>
      <c r="AK14" s="17">
        <v>5.8174800835809802E-2</v>
      </c>
      <c r="AL14" s="17">
        <v>3.3400995326042703E-2</v>
      </c>
      <c r="AM14" s="17"/>
      <c r="AN14" s="17">
        <v>8.2861784785865394E-2</v>
      </c>
      <c r="AO14" s="17">
        <v>6.5620358894715E-2</v>
      </c>
      <c r="AP14" s="17">
        <v>4.3073023723096598E-2</v>
      </c>
      <c r="AQ14" s="17">
        <v>4.5270373055780903E-2</v>
      </c>
      <c r="AR14" s="17">
        <v>0</v>
      </c>
      <c r="AS14" s="17"/>
      <c r="AT14" s="17">
        <v>6.1883156060548498E-2</v>
      </c>
      <c r="AU14" s="17">
        <v>7.1887896604757903E-2</v>
      </c>
      <c r="AV14" s="17"/>
      <c r="AW14" s="17">
        <v>2.71476746450873E-2</v>
      </c>
      <c r="AX14" s="17">
        <v>3.4782047869247101E-2</v>
      </c>
      <c r="AY14" s="17">
        <v>0.106483599705279</v>
      </c>
    </row>
    <row r="15" spans="2:51">
      <c r="B15" s="18" t="s">
        <v>138</v>
      </c>
      <c r="C15" s="21">
        <v>0.626279090314661</v>
      </c>
      <c r="D15" s="21">
        <v>0.59496320304169403</v>
      </c>
      <c r="E15" s="21">
        <v>0.654265701447727</v>
      </c>
      <c r="F15" s="21"/>
      <c r="G15" s="21">
        <v>0.59252404682913795</v>
      </c>
      <c r="H15" s="21">
        <v>0.57522573818517297</v>
      </c>
      <c r="I15" s="21">
        <v>0.606144326658687</v>
      </c>
      <c r="J15" s="21">
        <v>0.59537322714530105</v>
      </c>
      <c r="K15" s="21">
        <v>0.64635740613564296</v>
      </c>
      <c r="L15" s="21">
        <v>0.70083114099989297</v>
      </c>
      <c r="M15" s="21"/>
      <c r="N15" s="21">
        <v>0.64738079174482999</v>
      </c>
      <c r="O15" s="21">
        <v>0.64705226734981003</v>
      </c>
      <c r="P15" s="21">
        <v>0.58629053748970295</v>
      </c>
      <c r="Q15" s="21">
        <v>0.61583896559593598</v>
      </c>
      <c r="R15" s="21"/>
      <c r="S15" s="21">
        <v>0.61145886332000898</v>
      </c>
      <c r="T15" s="21">
        <v>0.66508227959348998</v>
      </c>
      <c r="U15" s="21">
        <v>0.60370072275348696</v>
      </c>
      <c r="V15" s="21">
        <v>0.59141822878464401</v>
      </c>
      <c r="W15" s="21">
        <v>0.62884119931900195</v>
      </c>
      <c r="X15" s="21">
        <v>0.61587171327267898</v>
      </c>
      <c r="Y15" s="21">
        <v>0.63678499021739099</v>
      </c>
      <c r="Z15" s="21">
        <v>0.63698041909508196</v>
      </c>
      <c r="AA15" s="21">
        <v>0.63127366687916897</v>
      </c>
      <c r="AB15" s="21">
        <v>0.63610452724742494</v>
      </c>
      <c r="AC15" s="21">
        <v>0.617471445188845</v>
      </c>
      <c r="AD15" s="21">
        <v>0.648298353956829</v>
      </c>
      <c r="AE15" s="21"/>
      <c r="AF15" s="21">
        <v>0.62543234315848895</v>
      </c>
      <c r="AG15" s="21">
        <v>0.65350898204001995</v>
      </c>
      <c r="AH15" s="21">
        <v>0.559872073151364</v>
      </c>
      <c r="AI15" s="21"/>
      <c r="AJ15" s="21">
        <v>0.62429338010680802</v>
      </c>
      <c r="AK15" s="21">
        <v>0.64168956316271797</v>
      </c>
      <c r="AL15" s="21">
        <v>0.67233885257452797</v>
      </c>
      <c r="AM15" s="21"/>
      <c r="AN15" s="21">
        <v>0.61615235082489805</v>
      </c>
      <c r="AO15" s="21">
        <v>0.611876737437407</v>
      </c>
      <c r="AP15" s="21">
        <v>0.64279736526064302</v>
      </c>
      <c r="AQ15" s="21">
        <v>0.62757986864151305</v>
      </c>
      <c r="AR15" s="21">
        <v>0.69730895867852105</v>
      </c>
      <c r="AS15" s="21"/>
      <c r="AT15" s="21">
        <v>0.62966548176293902</v>
      </c>
      <c r="AU15" s="21">
        <v>0.60390382441239598</v>
      </c>
      <c r="AV15" s="21"/>
      <c r="AW15" s="21">
        <v>0.64446953826385101</v>
      </c>
      <c r="AX15" s="21">
        <v>0.61504742735000495</v>
      </c>
      <c r="AY15" s="21">
        <v>0.60982379924926999</v>
      </c>
    </row>
    <row r="16" spans="2:51">
      <c r="B16" s="18" t="s">
        <v>139</v>
      </c>
      <c r="C16" s="21">
        <v>0.119604614833123</v>
      </c>
      <c r="D16" s="21">
        <v>0.15474919743349499</v>
      </c>
      <c r="E16" s="21">
        <v>8.7350319735267495E-2</v>
      </c>
      <c r="F16" s="21"/>
      <c r="G16" s="21">
        <v>0.17914792581427899</v>
      </c>
      <c r="H16" s="21">
        <v>0.137886696986466</v>
      </c>
      <c r="I16" s="21">
        <v>0.12945408043267601</v>
      </c>
      <c r="J16" s="21">
        <v>0.12984185936509801</v>
      </c>
      <c r="K16" s="21">
        <v>9.9110184527359396E-2</v>
      </c>
      <c r="L16" s="21">
        <v>7.9396463315996493E-2</v>
      </c>
      <c r="M16" s="21"/>
      <c r="N16" s="21">
        <v>0.134614147862328</v>
      </c>
      <c r="O16" s="21">
        <v>0.12493108414745201</v>
      </c>
      <c r="P16" s="21">
        <v>0.11196869637982</v>
      </c>
      <c r="Q16" s="21">
        <v>0.10586001379891</v>
      </c>
      <c r="R16" s="21"/>
      <c r="S16" s="21">
        <v>0.14786719121393399</v>
      </c>
      <c r="T16" s="21">
        <v>0.121650824310751</v>
      </c>
      <c r="U16" s="21">
        <v>0.144011204489846</v>
      </c>
      <c r="V16" s="21">
        <v>0.109335062992253</v>
      </c>
      <c r="W16" s="21">
        <v>0.124081855698519</v>
      </c>
      <c r="X16" s="21">
        <v>0.115347064314598</v>
      </c>
      <c r="Y16" s="21">
        <v>0.11063897962434099</v>
      </c>
      <c r="Z16" s="21">
        <v>0.100644347179391</v>
      </c>
      <c r="AA16" s="21">
        <v>0.11192094697822901</v>
      </c>
      <c r="AB16" s="21">
        <v>0.107976271931766</v>
      </c>
      <c r="AC16" s="21">
        <v>0.104117011938992</v>
      </c>
      <c r="AD16" s="21">
        <v>8.2889609624236901E-2</v>
      </c>
      <c r="AE16" s="21"/>
      <c r="AF16" s="21">
        <v>0.12313564189161599</v>
      </c>
      <c r="AG16" s="21">
        <v>0.109482712598335</v>
      </c>
      <c r="AH16" s="21">
        <v>0.115700433843741</v>
      </c>
      <c r="AI16" s="21"/>
      <c r="AJ16" s="21">
        <v>0.13067654681436799</v>
      </c>
      <c r="AK16" s="21">
        <v>0.127096894231462</v>
      </c>
      <c r="AL16" s="21">
        <v>0.110487851448727</v>
      </c>
      <c r="AM16" s="21"/>
      <c r="AN16" s="21">
        <v>8.8370492886732294E-2</v>
      </c>
      <c r="AO16" s="21">
        <v>0.131010150054896</v>
      </c>
      <c r="AP16" s="21">
        <v>0.13549245706890201</v>
      </c>
      <c r="AQ16" s="21">
        <v>0.14242161609201801</v>
      </c>
      <c r="AR16" s="21">
        <v>0.16911345420410401</v>
      </c>
      <c r="AS16" s="21"/>
      <c r="AT16" s="21">
        <v>0.11900434603018401</v>
      </c>
      <c r="AU16" s="21">
        <v>0.12509910461886301</v>
      </c>
      <c r="AV16" s="21"/>
      <c r="AW16" s="21">
        <v>0.152246720174219</v>
      </c>
      <c r="AX16" s="21">
        <v>0.120124785316223</v>
      </c>
      <c r="AY16" s="21">
        <v>8.4978507043576901E-2</v>
      </c>
    </row>
    <row r="17" spans="2:51">
      <c r="B17" s="18" t="s">
        <v>140</v>
      </c>
      <c r="C17" s="22">
        <v>0.50667447548153899</v>
      </c>
      <c r="D17" s="22">
        <v>0.44021400560819901</v>
      </c>
      <c r="E17" s="22">
        <v>0.56691538171245903</v>
      </c>
      <c r="F17" s="22"/>
      <c r="G17" s="22">
        <v>0.41337612101485899</v>
      </c>
      <c r="H17" s="22">
        <v>0.43733904119870698</v>
      </c>
      <c r="I17" s="22">
        <v>0.47669024622601103</v>
      </c>
      <c r="J17" s="22">
        <v>0.46553136778020399</v>
      </c>
      <c r="K17" s="22">
        <v>0.54724722160828398</v>
      </c>
      <c r="L17" s="22">
        <v>0.62143467768389604</v>
      </c>
      <c r="M17" s="22"/>
      <c r="N17" s="22">
        <v>0.51276664388250304</v>
      </c>
      <c r="O17" s="22">
        <v>0.52212118320235801</v>
      </c>
      <c r="P17" s="22">
        <v>0.47432184110988401</v>
      </c>
      <c r="Q17" s="22">
        <v>0.50997895179702601</v>
      </c>
      <c r="R17" s="22"/>
      <c r="S17" s="22">
        <v>0.46359167210607499</v>
      </c>
      <c r="T17" s="22">
        <v>0.54343145528273995</v>
      </c>
      <c r="U17" s="22">
        <v>0.45968951826364102</v>
      </c>
      <c r="V17" s="22">
        <v>0.48208316579239102</v>
      </c>
      <c r="W17" s="22">
        <v>0.50475934362048203</v>
      </c>
      <c r="X17" s="22">
        <v>0.50052464895808102</v>
      </c>
      <c r="Y17" s="22">
        <v>0.52614601059305</v>
      </c>
      <c r="Z17" s="22">
        <v>0.53633607191569099</v>
      </c>
      <c r="AA17" s="22">
        <v>0.51935271990093901</v>
      </c>
      <c r="AB17" s="22">
        <v>0.52812825531565799</v>
      </c>
      <c r="AC17" s="22">
        <v>0.51335443324985197</v>
      </c>
      <c r="AD17" s="22">
        <v>0.56540874433259203</v>
      </c>
      <c r="AE17" s="22"/>
      <c r="AF17" s="22">
        <v>0.50229670126687198</v>
      </c>
      <c r="AG17" s="22">
        <v>0.54402626944168497</v>
      </c>
      <c r="AH17" s="22">
        <v>0.44417163930762299</v>
      </c>
      <c r="AI17" s="22"/>
      <c r="AJ17" s="22">
        <v>0.49361683329244099</v>
      </c>
      <c r="AK17" s="22">
        <v>0.51459266893125599</v>
      </c>
      <c r="AL17" s="22">
        <v>0.561851001125801</v>
      </c>
      <c r="AM17" s="22"/>
      <c r="AN17" s="22">
        <v>0.52778185793816601</v>
      </c>
      <c r="AO17" s="22">
        <v>0.48086658738251098</v>
      </c>
      <c r="AP17" s="22">
        <v>0.50730490819174201</v>
      </c>
      <c r="AQ17" s="22">
        <v>0.48515825254949502</v>
      </c>
      <c r="AR17" s="22">
        <v>0.52819550447441599</v>
      </c>
      <c r="AS17" s="22"/>
      <c r="AT17" s="22">
        <v>0.51066113573275496</v>
      </c>
      <c r="AU17" s="22">
        <v>0.47880471979353301</v>
      </c>
      <c r="AV17" s="22"/>
      <c r="AW17" s="22">
        <v>0.49222281808963197</v>
      </c>
      <c r="AX17" s="22">
        <v>0.494922642033782</v>
      </c>
      <c r="AY17" s="22">
        <v>0.52484529220569298</v>
      </c>
    </row>
    <row r="18" spans="2:51">
      <c r="B18" s="16" t="s">
        <v>16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B2:G22"/>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7" width="20.7109375" customWidth="1"/>
  </cols>
  <sheetData>
    <row r="2" spans="2:7" ht="39.950000000000003" customHeight="1">
      <c r="D2" s="31" t="s">
        <v>668</v>
      </c>
      <c r="E2" s="32"/>
      <c r="F2" s="32"/>
      <c r="G2" s="32"/>
    </row>
    <row r="6" spans="2:7" ht="50.1" customHeight="1">
      <c r="B6" s="20" t="s">
        <v>70</v>
      </c>
      <c r="C6" s="20" t="s">
        <v>801</v>
      </c>
      <c r="D6" s="20" t="s">
        <v>802</v>
      </c>
      <c r="E6" s="20" t="s">
        <v>803</v>
      </c>
      <c r="F6" s="20" t="s">
        <v>804</v>
      </c>
    </row>
    <row r="7" spans="2:7">
      <c r="B7" s="18" t="s">
        <v>133</v>
      </c>
      <c r="C7" s="17">
        <v>0.109345956591292</v>
      </c>
      <c r="D7" s="17">
        <v>0.102629051834909</v>
      </c>
      <c r="E7" s="17">
        <v>0.111385211130703</v>
      </c>
      <c r="F7" s="17">
        <v>8.2715385152587306E-2</v>
      </c>
    </row>
    <row r="8" spans="2:7">
      <c r="B8" s="18" t="s">
        <v>134</v>
      </c>
      <c r="C8" s="17">
        <v>0.274246561584642</v>
      </c>
      <c r="D8" s="17">
        <v>0.270678300875766</v>
      </c>
      <c r="E8" s="17">
        <v>0.26732279439642898</v>
      </c>
      <c r="F8" s="17">
        <v>0.28764607575123602</v>
      </c>
    </row>
    <row r="9" spans="2:7">
      <c r="B9" s="18" t="s">
        <v>135</v>
      </c>
      <c r="C9" s="17">
        <v>0.324064688003945</v>
      </c>
      <c r="D9" s="17">
        <v>0.27794464022002902</v>
      </c>
      <c r="E9" s="17">
        <v>0.279404703037475</v>
      </c>
      <c r="F9" s="17">
        <v>0.272630745790859</v>
      </c>
    </row>
    <row r="10" spans="2:7">
      <c r="B10" s="18" t="s">
        <v>136</v>
      </c>
      <c r="C10" s="17">
        <v>0.18493467805733199</v>
      </c>
      <c r="D10" s="17">
        <v>0.22285586174354</v>
      </c>
      <c r="E10" s="17">
        <v>0.21453668504231299</v>
      </c>
      <c r="F10" s="17">
        <v>0.22072127724253801</v>
      </c>
    </row>
    <row r="11" spans="2:7">
      <c r="B11" s="18" t="s">
        <v>137</v>
      </c>
      <c r="C11" s="17">
        <v>4.7792122994239197E-2</v>
      </c>
      <c r="D11" s="17">
        <v>5.0748727010548E-2</v>
      </c>
      <c r="E11" s="17">
        <v>7.5158691527161703E-2</v>
      </c>
      <c r="F11" s="17">
        <v>8.1743724515143695E-2</v>
      </c>
    </row>
    <row r="12" spans="2:7">
      <c r="B12" s="18" t="s">
        <v>119</v>
      </c>
      <c r="C12" s="17">
        <v>5.9615992768550501E-2</v>
      </c>
      <c r="D12" s="17">
        <v>7.51434183152071E-2</v>
      </c>
      <c r="E12" s="17">
        <v>5.2191914865918398E-2</v>
      </c>
      <c r="F12" s="17">
        <v>5.45427915476362E-2</v>
      </c>
    </row>
    <row r="13" spans="2:7">
      <c r="B13" s="23" t="s">
        <v>138</v>
      </c>
      <c r="C13" s="21">
        <v>0.38359251817593298</v>
      </c>
      <c r="D13" s="21">
        <v>0.373307352710675</v>
      </c>
      <c r="E13" s="21">
        <v>0.37870800552713202</v>
      </c>
      <c r="F13" s="21">
        <v>0.37036146090382299</v>
      </c>
    </row>
    <row r="14" spans="2:7">
      <c r="B14" s="23" t="s">
        <v>139</v>
      </c>
      <c r="C14" s="21">
        <v>0.23272680105157101</v>
      </c>
      <c r="D14" s="21">
        <v>0.273604588754088</v>
      </c>
      <c r="E14" s="21">
        <v>0.28969537656947503</v>
      </c>
      <c r="F14" s="21">
        <v>0.30246500175768098</v>
      </c>
    </row>
    <row r="15" spans="2:7">
      <c r="B15" s="23" t="s">
        <v>140</v>
      </c>
      <c r="C15" s="22">
        <v>0.150865717124362</v>
      </c>
      <c r="D15" s="22">
        <v>9.9702763956587295E-2</v>
      </c>
      <c r="E15" s="22">
        <v>8.9012628957656798E-2</v>
      </c>
      <c r="F15" s="22">
        <v>6.7896459146141799E-2</v>
      </c>
    </row>
    <row r="16" spans="2:7">
      <c r="B16" t="s">
        <v>58</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0.102629051834909</v>
      </c>
      <c r="D9" s="17">
        <v>0.14491679233576099</v>
      </c>
      <c r="E9" s="17">
        <v>6.2851200462803805E-2</v>
      </c>
      <c r="F9" s="17"/>
      <c r="G9" s="17">
        <v>8.1949875009648607E-2</v>
      </c>
      <c r="H9" s="17">
        <v>0.102033446948777</v>
      </c>
      <c r="I9" s="17">
        <v>0.117838209302967</v>
      </c>
      <c r="J9" s="17">
        <v>0.116042850021104</v>
      </c>
      <c r="K9" s="17">
        <v>0.104177677169666</v>
      </c>
      <c r="L9" s="17">
        <v>9.1163092246239905E-2</v>
      </c>
      <c r="M9" s="17"/>
      <c r="N9" s="17">
        <v>0.13426330054423199</v>
      </c>
      <c r="O9" s="17">
        <v>9.8861562985363804E-2</v>
      </c>
      <c r="P9" s="17">
        <v>8.2019757095126197E-2</v>
      </c>
      <c r="Q9" s="17">
        <v>9.0462132880666901E-2</v>
      </c>
      <c r="R9" s="17"/>
      <c r="S9" s="17">
        <v>0.11661231393885101</v>
      </c>
      <c r="T9" s="17">
        <v>0.10799659085914599</v>
      </c>
      <c r="U9" s="17">
        <v>0.100394673400325</v>
      </c>
      <c r="V9" s="17">
        <v>8.3107533483128604E-2</v>
      </c>
      <c r="W9" s="17">
        <v>0.117395805392024</v>
      </c>
      <c r="X9" s="17">
        <v>8.3830691531293494E-2</v>
      </c>
      <c r="Y9" s="17">
        <v>0.10859702516601399</v>
      </c>
      <c r="Z9" s="17">
        <v>0.10681714767664501</v>
      </c>
      <c r="AA9" s="17">
        <v>0.109648530397634</v>
      </c>
      <c r="AB9" s="17">
        <v>8.7260241924389206E-2</v>
      </c>
      <c r="AC9" s="17">
        <v>9.3461398734429796E-2</v>
      </c>
      <c r="AD9" s="17">
        <v>0.120737391467792</v>
      </c>
      <c r="AE9" s="17"/>
      <c r="AF9" s="17">
        <v>0.101013519106268</v>
      </c>
      <c r="AG9" s="17">
        <v>0.122190129075673</v>
      </c>
      <c r="AH9" s="17">
        <v>5.79434354610779E-2</v>
      </c>
      <c r="AI9" s="17"/>
      <c r="AJ9" s="17">
        <v>0.121168845520308</v>
      </c>
      <c r="AK9" s="17">
        <v>0.114054299653976</v>
      </c>
      <c r="AL9" s="17">
        <v>0.11893131863086399</v>
      </c>
      <c r="AM9" s="17"/>
      <c r="AN9" s="17">
        <v>9.0157442932791099E-2</v>
      </c>
      <c r="AO9" s="17">
        <v>8.9378079331323607E-2</v>
      </c>
      <c r="AP9" s="17">
        <v>0.11304157127970201</v>
      </c>
      <c r="AQ9" s="17">
        <v>0.14372873041176601</v>
      </c>
      <c r="AR9" s="17">
        <v>0.21718857269223801</v>
      </c>
      <c r="AS9" s="17"/>
      <c r="AT9" s="17">
        <v>0.104710706430256</v>
      </c>
      <c r="AU9" s="17">
        <v>7.5128729763999993E-2</v>
      </c>
      <c r="AV9" s="17"/>
      <c r="AW9" s="17">
        <v>0.142832855627613</v>
      </c>
      <c r="AX9" s="17">
        <v>9.4079471330316605E-2</v>
      </c>
      <c r="AY9" s="17">
        <v>6.2247614542216202E-2</v>
      </c>
    </row>
    <row r="10" spans="2:51">
      <c r="B10" s="18" t="s">
        <v>134</v>
      </c>
      <c r="C10" s="17">
        <v>0.270678300875766</v>
      </c>
      <c r="D10" s="17">
        <v>0.301402248729707</v>
      </c>
      <c r="E10" s="17">
        <v>0.24157959863087999</v>
      </c>
      <c r="F10" s="17"/>
      <c r="G10" s="17">
        <v>0.22680026460726299</v>
      </c>
      <c r="H10" s="17">
        <v>0.28510690202744199</v>
      </c>
      <c r="I10" s="17">
        <v>0.283529115491713</v>
      </c>
      <c r="J10" s="17">
        <v>0.27166798883533799</v>
      </c>
      <c r="K10" s="17">
        <v>0.252522836632672</v>
      </c>
      <c r="L10" s="17">
        <v>0.28244234147946501</v>
      </c>
      <c r="M10" s="17"/>
      <c r="N10" s="17">
        <v>0.32450866012375001</v>
      </c>
      <c r="O10" s="17">
        <v>0.28793564190488902</v>
      </c>
      <c r="P10" s="17">
        <v>0.25494285814742101</v>
      </c>
      <c r="Q10" s="17">
        <v>0.211452826717626</v>
      </c>
      <c r="R10" s="17"/>
      <c r="S10" s="17">
        <v>0.27063605141304897</v>
      </c>
      <c r="T10" s="17">
        <v>0.229683900293392</v>
      </c>
      <c r="U10" s="17">
        <v>0.26431035977414702</v>
      </c>
      <c r="V10" s="17">
        <v>0.25810439738605301</v>
      </c>
      <c r="W10" s="17">
        <v>0.30972202796536802</v>
      </c>
      <c r="X10" s="17">
        <v>0.28901091506844001</v>
      </c>
      <c r="Y10" s="17">
        <v>0.25168498976416398</v>
      </c>
      <c r="Z10" s="17">
        <v>0.27020528986750703</v>
      </c>
      <c r="AA10" s="17">
        <v>0.29623836902325701</v>
      </c>
      <c r="AB10" s="17">
        <v>0.29241642850278998</v>
      </c>
      <c r="AC10" s="17">
        <v>0.27590085372576501</v>
      </c>
      <c r="AD10" s="17">
        <v>0.238724221711127</v>
      </c>
      <c r="AE10" s="17"/>
      <c r="AF10" s="17">
        <v>0.23925140252723801</v>
      </c>
      <c r="AG10" s="17">
        <v>0.33052134388485499</v>
      </c>
      <c r="AH10" s="17">
        <v>0.19290139734949599</v>
      </c>
      <c r="AI10" s="17"/>
      <c r="AJ10" s="17">
        <v>0.28232445697088099</v>
      </c>
      <c r="AK10" s="17">
        <v>0.30104996926752298</v>
      </c>
      <c r="AL10" s="17">
        <v>0.33642927266778699</v>
      </c>
      <c r="AM10" s="17"/>
      <c r="AN10" s="17">
        <v>0.187127113760784</v>
      </c>
      <c r="AO10" s="17">
        <v>0.273232854518769</v>
      </c>
      <c r="AP10" s="17">
        <v>0.32206893623268901</v>
      </c>
      <c r="AQ10" s="17">
        <v>0.36391736378737799</v>
      </c>
      <c r="AR10" s="17">
        <v>0.38211454926451299</v>
      </c>
      <c r="AS10" s="17"/>
      <c r="AT10" s="17">
        <v>0.27109176904440002</v>
      </c>
      <c r="AU10" s="17">
        <v>0.266249498500159</v>
      </c>
      <c r="AV10" s="17"/>
      <c r="AW10" s="17">
        <v>0.33635171641613798</v>
      </c>
      <c r="AX10" s="17">
        <v>0.32486779080302602</v>
      </c>
      <c r="AY10" s="17">
        <v>0.18791015921613999</v>
      </c>
    </row>
    <row r="11" spans="2:51">
      <c r="B11" s="18" t="s">
        <v>135</v>
      </c>
      <c r="C11" s="17">
        <v>0.27794464022002902</v>
      </c>
      <c r="D11" s="17">
        <v>0.26819727040160202</v>
      </c>
      <c r="E11" s="17">
        <v>0.288536558628323</v>
      </c>
      <c r="F11" s="17"/>
      <c r="G11" s="17">
        <v>0.270114542081758</v>
      </c>
      <c r="H11" s="17">
        <v>0.25355230898047298</v>
      </c>
      <c r="I11" s="17">
        <v>0.249848123446134</v>
      </c>
      <c r="J11" s="17">
        <v>0.28693434326414702</v>
      </c>
      <c r="K11" s="17">
        <v>0.30135828331021902</v>
      </c>
      <c r="L11" s="17">
        <v>0.29696340062627202</v>
      </c>
      <c r="M11" s="17"/>
      <c r="N11" s="17">
        <v>0.230750100827289</v>
      </c>
      <c r="O11" s="17">
        <v>0.26787129226562201</v>
      </c>
      <c r="P11" s="17">
        <v>0.31004290634785697</v>
      </c>
      <c r="Q11" s="17">
        <v>0.31213917485170101</v>
      </c>
      <c r="R11" s="17"/>
      <c r="S11" s="17">
        <v>0.27945315061998999</v>
      </c>
      <c r="T11" s="17">
        <v>0.28413370904055402</v>
      </c>
      <c r="U11" s="17">
        <v>0.28749528617432801</v>
      </c>
      <c r="V11" s="17">
        <v>0.298709792608367</v>
      </c>
      <c r="W11" s="17">
        <v>0.226299873560144</v>
      </c>
      <c r="X11" s="17">
        <v>0.25907277063564899</v>
      </c>
      <c r="Y11" s="17">
        <v>0.27966849009964101</v>
      </c>
      <c r="Z11" s="17">
        <v>0.32546193314926303</v>
      </c>
      <c r="AA11" s="17">
        <v>0.25539902870433301</v>
      </c>
      <c r="AB11" s="17">
        <v>0.29556132733340801</v>
      </c>
      <c r="AC11" s="17">
        <v>0.29040195208476399</v>
      </c>
      <c r="AD11" s="17">
        <v>0.28339812054255098</v>
      </c>
      <c r="AE11" s="17"/>
      <c r="AF11" s="17">
        <v>0.29110056359590403</v>
      </c>
      <c r="AG11" s="17">
        <v>0.25588402828219498</v>
      </c>
      <c r="AH11" s="17">
        <v>0.303357066715357</v>
      </c>
      <c r="AI11" s="17"/>
      <c r="AJ11" s="17">
        <v>0.25887756013177299</v>
      </c>
      <c r="AK11" s="17">
        <v>0.24354859634533599</v>
      </c>
      <c r="AL11" s="17">
        <v>0.25335181523539901</v>
      </c>
      <c r="AM11" s="17"/>
      <c r="AN11" s="17">
        <v>0.34000863617157501</v>
      </c>
      <c r="AO11" s="17">
        <v>0.26853477394160502</v>
      </c>
      <c r="AP11" s="17">
        <v>0.25517922199909299</v>
      </c>
      <c r="AQ11" s="17">
        <v>0.18160489689948101</v>
      </c>
      <c r="AR11" s="17">
        <v>0.22768510897666799</v>
      </c>
      <c r="AS11" s="17"/>
      <c r="AT11" s="17">
        <v>0.28003342697966999</v>
      </c>
      <c r="AU11" s="17">
        <v>0.26447976546294599</v>
      </c>
      <c r="AV11" s="17"/>
      <c r="AW11" s="17">
        <v>0.23397506206893601</v>
      </c>
      <c r="AX11" s="17">
        <v>0.301848551401311</v>
      </c>
      <c r="AY11" s="17">
        <v>0.31852013695370202</v>
      </c>
    </row>
    <row r="12" spans="2:51">
      <c r="B12" s="18" t="s">
        <v>136</v>
      </c>
      <c r="C12" s="17">
        <v>0.22285586174354</v>
      </c>
      <c r="D12" s="17">
        <v>0.18735075451557601</v>
      </c>
      <c r="E12" s="17">
        <v>0.25717468892849499</v>
      </c>
      <c r="F12" s="17"/>
      <c r="G12" s="17">
        <v>0.28199398216712401</v>
      </c>
      <c r="H12" s="17">
        <v>0.21926755779113</v>
      </c>
      <c r="I12" s="17">
        <v>0.22779823496401699</v>
      </c>
      <c r="J12" s="17">
        <v>0.19082399610720599</v>
      </c>
      <c r="K12" s="17">
        <v>0.21116822763396501</v>
      </c>
      <c r="L12" s="17">
        <v>0.22570023082433599</v>
      </c>
      <c r="M12" s="17"/>
      <c r="N12" s="17">
        <v>0.19785239797338799</v>
      </c>
      <c r="O12" s="17">
        <v>0.225368862529151</v>
      </c>
      <c r="P12" s="17">
        <v>0.216834931918645</v>
      </c>
      <c r="Q12" s="17">
        <v>0.25128274721953198</v>
      </c>
      <c r="R12" s="17"/>
      <c r="S12" s="17">
        <v>0.18613900329146499</v>
      </c>
      <c r="T12" s="17">
        <v>0.234887132605724</v>
      </c>
      <c r="U12" s="17">
        <v>0.236622070259006</v>
      </c>
      <c r="V12" s="17">
        <v>0.25850520048439102</v>
      </c>
      <c r="W12" s="17">
        <v>0.207764853578636</v>
      </c>
      <c r="X12" s="17">
        <v>0.22387411249203701</v>
      </c>
      <c r="Y12" s="17">
        <v>0.224367965127688</v>
      </c>
      <c r="Z12" s="17">
        <v>0.17350167882960399</v>
      </c>
      <c r="AA12" s="17">
        <v>0.22554340406760101</v>
      </c>
      <c r="AB12" s="17">
        <v>0.24116839190988201</v>
      </c>
      <c r="AC12" s="17">
        <v>0.20383189941456001</v>
      </c>
      <c r="AD12" s="17">
        <v>0.23749958861635101</v>
      </c>
      <c r="AE12" s="17"/>
      <c r="AF12" s="17">
        <v>0.24002800265954299</v>
      </c>
      <c r="AG12" s="17">
        <v>0.18720294207750099</v>
      </c>
      <c r="AH12" s="17">
        <v>0.26905551276844297</v>
      </c>
      <c r="AI12" s="17"/>
      <c r="AJ12" s="17">
        <v>0.23219120015699299</v>
      </c>
      <c r="AK12" s="17">
        <v>0.223215105123695</v>
      </c>
      <c r="AL12" s="17">
        <v>0.18911714813445099</v>
      </c>
      <c r="AM12" s="17"/>
      <c r="AN12" s="17">
        <v>0.232329873588143</v>
      </c>
      <c r="AO12" s="17">
        <v>0.23536264366881299</v>
      </c>
      <c r="AP12" s="17">
        <v>0.207895691343605</v>
      </c>
      <c r="AQ12" s="17">
        <v>0.19841741294687801</v>
      </c>
      <c r="AR12" s="17">
        <v>7.1033181308416099E-2</v>
      </c>
      <c r="AS12" s="17"/>
      <c r="AT12" s="17">
        <v>0.22441304641701801</v>
      </c>
      <c r="AU12" s="17">
        <v>0.212135533220142</v>
      </c>
      <c r="AV12" s="17"/>
      <c r="AW12" s="17">
        <v>0.19893514143357999</v>
      </c>
      <c r="AX12" s="17">
        <v>0.19209013268473499</v>
      </c>
      <c r="AY12" s="17">
        <v>0.25572218669013502</v>
      </c>
    </row>
    <row r="13" spans="2:51">
      <c r="B13" s="18" t="s">
        <v>137</v>
      </c>
      <c r="C13" s="17">
        <v>5.0748727010548E-2</v>
      </c>
      <c r="D13" s="17">
        <v>5.1043113490063699E-2</v>
      </c>
      <c r="E13" s="17">
        <v>4.9888175742331002E-2</v>
      </c>
      <c r="F13" s="17"/>
      <c r="G13" s="17">
        <v>7.3576577962004702E-2</v>
      </c>
      <c r="H13" s="17">
        <v>6.2278764228591403E-2</v>
      </c>
      <c r="I13" s="17">
        <v>5.9411755450411802E-2</v>
      </c>
      <c r="J13" s="17">
        <v>4.96673642335618E-2</v>
      </c>
      <c r="K13" s="17">
        <v>4.9049131416865198E-2</v>
      </c>
      <c r="L13" s="17">
        <v>2.7835617717362499E-2</v>
      </c>
      <c r="M13" s="17"/>
      <c r="N13" s="17">
        <v>5.08534321292805E-2</v>
      </c>
      <c r="O13" s="17">
        <v>4.4078708909149798E-2</v>
      </c>
      <c r="P13" s="17">
        <v>5.4261874175604997E-2</v>
      </c>
      <c r="Q13" s="17">
        <v>5.1855517505540703E-2</v>
      </c>
      <c r="R13" s="17"/>
      <c r="S13" s="17">
        <v>5.5620600501084097E-2</v>
      </c>
      <c r="T13" s="17">
        <v>5.6713849673620802E-2</v>
      </c>
      <c r="U13" s="17">
        <v>3.8760570531802298E-2</v>
      </c>
      <c r="V13" s="17">
        <v>4.0797200574783803E-2</v>
      </c>
      <c r="W13" s="17">
        <v>5.0558447945652098E-2</v>
      </c>
      <c r="X13" s="17">
        <v>6.8595160617022199E-2</v>
      </c>
      <c r="Y13" s="17">
        <v>5.5221318237919599E-2</v>
      </c>
      <c r="Z13" s="17">
        <v>4.9679710809502002E-2</v>
      </c>
      <c r="AA13" s="17">
        <v>3.5022247223199299E-2</v>
      </c>
      <c r="AB13" s="17">
        <v>4.82145564572048E-2</v>
      </c>
      <c r="AC13" s="17">
        <v>6.6279433342417607E-2</v>
      </c>
      <c r="AD13" s="17">
        <v>4.81498547835549E-2</v>
      </c>
      <c r="AE13" s="17"/>
      <c r="AF13" s="17">
        <v>5.9383393208217797E-2</v>
      </c>
      <c r="AG13" s="17">
        <v>4.1355418489531899E-2</v>
      </c>
      <c r="AH13" s="17">
        <v>5.12604654648144E-2</v>
      </c>
      <c r="AI13" s="17"/>
      <c r="AJ13" s="17">
        <v>4.5032210167159498E-2</v>
      </c>
      <c r="AK13" s="17">
        <v>4.75319585593727E-2</v>
      </c>
      <c r="AL13" s="17">
        <v>6.1895842395761999E-2</v>
      </c>
      <c r="AM13" s="17"/>
      <c r="AN13" s="17">
        <v>5.3575628517750502E-2</v>
      </c>
      <c r="AO13" s="17">
        <v>5.60248797762425E-2</v>
      </c>
      <c r="AP13" s="17">
        <v>4.9758962114601499E-2</v>
      </c>
      <c r="AQ13" s="17">
        <v>5.0290020906631101E-2</v>
      </c>
      <c r="AR13" s="17">
        <v>5.54427761910469E-2</v>
      </c>
      <c r="AS13" s="17"/>
      <c r="AT13" s="17">
        <v>4.7686720763936499E-2</v>
      </c>
      <c r="AU13" s="17">
        <v>7.5443250651106297E-2</v>
      </c>
      <c r="AV13" s="17"/>
      <c r="AW13" s="17">
        <v>4.0328212606962399E-2</v>
      </c>
      <c r="AX13" s="17">
        <v>5.1754120897418397E-2</v>
      </c>
      <c r="AY13" s="17">
        <v>6.1513769183753203E-2</v>
      </c>
    </row>
    <row r="14" spans="2:51">
      <c r="B14" s="18" t="s">
        <v>119</v>
      </c>
      <c r="C14" s="17">
        <v>7.51434183152071E-2</v>
      </c>
      <c r="D14" s="17">
        <v>4.7089820527289897E-2</v>
      </c>
      <c r="E14" s="17">
        <v>9.9969777607167298E-2</v>
      </c>
      <c r="F14" s="17"/>
      <c r="G14" s="17">
        <v>6.5564758172201906E-2</v>
      </c>
      <c r="H14" s="17">
        <v>7.7761020023586203E-2</v>
      </c>
      <c r="I14" s="17">
        <v>6.1574561344758201E-2</v>
      </c>
      <c r="J14" s="17">
        <v>8.4863457538643605E-2</v>
      </c>
      <c r="K14" s="17">
        <v>8.1723843836613394E-2</v>
      </c>
      <c r="L14" s="17">
        <v>7.5895317106325202E-2</v>
      </c>
      <c r="M14" s="17"/>
      <c r="N14" s="17">
        <v>6.1772108402060301E-2</v>
      </c>
      <c r="O14" s="17">
        <v>7.5883931405824806E-2</v>
      </c>
      <c r="P14" s="17">
        <v>8.1897672315345005E-2</v>
      </c>
      <c r="Q14" s="17">
        <v>8.2807600824932506E-2</v>
      </c>
      <c r="R14" s="17"/>
      <c r="S14" s="17">
        <v>9.1538880235560505E-2</v>
      </c>
      <c r="T14" s="17">
        <v>8.6584817527562696E-2</v>
      </c>
      <c r="U14" s="17">
        <v>7.2417039860391996E-2</v>
      </c>
      <c r="V14" s="17">
        <v>6.0775875463276903E-2</v>
      </c>
      <c r="W14" s="17">
        <v>8.8258991558175806E-2</v>
      </c>
      <c r="X14" s="17">
        <v>7.5616349655558204E-2</v>
      </c>
      <c r="Y14" s="17">
        <v>8.0460211604573603E-2</v>
      </c>
      <c r="Z14" s="17">
        <v>7.4334239667478902E-2</v>
      </c>
      <c r="AA14" s="17">
        <v>7.8148420583975794E-2</v>
      </c>
      <c r="AB14" s="17">
        <v>3.5379053872325199E-2</v>
      </c>
      <c r="AC14" s="17">
        <v>7.0124462698063397E-2</v>
      </c>
      <c r="AD14" s="17">
        <v>7.1490822878625099E-2</v>
      </c>
      <c r="AE14" s="17"/>
      <c r="AF14" s="17">
        <v>6.9223118902828895E-2</v>
      </c>
      <c r="AG14" s="17">
        <v>6.2846138190245093E-2</v>
      </c>
      <c r="AH14" s="17">
        <v>0.12548212224081101</v>
      </c>
      <c r="AI14" s="17"/>
      <c r="AJ14" s="17">
        <v>6.04057270528848E-2</v>
      </c>
      <c r="AK14" s="17">
        <v>7.0600071050096205E-2</v>
      </c>
      <c r="AL14" s="17">
        <v>4.02746029357373E-2</v>
      </c>
      <c r="AM14" s="17"/>
      <c r="AN14" s="17">
        <v>9.6801305028956203E-2</v>
      </c>
      <c r="AO14" s="17">
        <v>7.7466768763247304E-2</v>
      </c>
      <c r="AP14" s="17">
        <v>5.2055617030309899E-2</v>
      </c>
      <c r="AQ14" s="17">
        <v>6.2041575047865401E-2</v>
      </c>
      <c r="AR14" s="17">
        <v>4.65358115671178E-2</v>
      </c>
      <c r="AS14" s="17"/>
      <c r="AT14" s="17">
        <v>7.2064330364718904E-2</v>
      </c>
      <c r="AU14" s="17">
        <v>0.10656322240164599</v>
      </c>
      <c r="AV14" s="17"/>
      <c r="AW14" s="17">
        <v>4.7577011846770802E-2</v>
      </c>
      <c r="AX14" s="17">
        <v>3.5359932883194001E-2</v>
      </c>
      <c r="AY14" s="17">
        <v>0.11408613341405401</v>
      </c>
    </row>
    <row r="15" spans="2:51">
      <c r="B15" s="18" t="s">
        <v>138</v>
      </c>
      <c r="C15" s="21">
        <v>0.373307352710675</v>
      </c>
      <c r="D15" s="21">
        <v>0.44631904106546899</v>
      </c>
      <c r="E15" s="21">
        <v>0.30443079909368398</v>
      </c>
      <c r="F15" s="21"/>
      <c r="G15" s="21">
        <v>0.308750139616911</v>
      </c>
      <c r="H15" s="21">
        <v>0.38714034897621902</v>
      </c>
      <c r="I15" s="21">
        <v>0.40136732479468001</v>
      </c>
      <c r="J15" s="21">
        <v>0.38771083885644098</v>
      </c>
      <c r="K15" s="21">
        <v>0.35670051380233803</v>
      </c>
      <c r="L15" s="21">
        <v>0.37360543372570498</v>
      </c>
      <c r="M15" s="21"/>
      <c r="N15" s="21">
        <v>0.45877196066798198</v>
      </c>
      <c r="O15" s="21">
        <v>0.38679720489025199</v>
      </c>
      <c r="P15" s="21">
        <v>0.336962615242547</v>
      </c>
      <c r="Q15" s="21">
        <v>0.30191495959829301</v>
      </c>
      <c r="R15" s="21"/>
      <c r="S15" s="21">
        <v>0.38724836535189999</v>
      </c>
      <c r="T15" s="21">
        <v>0.33768049115253801</v>
      </c>
      <c r="U15" s="21">
        <v>0.364705033174472</v>
      </c>
      <c r="V15" s="21">
        <v>0.341211930869181</v>
      </c>
      <c r="W15" s="21">
        <v>0.42711783335739201</v>
      </c>
      <c r="X15" s="21">
        <v>0.37284160659973398</v>
      </c>
      <c r="Y15" s="21">
        <v>0.36028201493017897</v>
      </c>
      <c r="Z15" s="21">
        <v>0.37702243754415199</v>
      </c>
      <c r="AA15" s="21">
        <v>0.40588689942089101</v>
      </c>
      <c r="AB15" s="21">
        <v>0.37967667042718001</v>
      </c>
      <c r="AC15" s="21">
        <v>0.369362252460195</v>
      </c>
      <c r="AD15" s="21">
        <v>0.359461613178919</v>
      </c>
      <c r="AE15" s="21"/>
      <c r="AF15" s="21">
        <v>0.34026492163350602</v>
      </c>
      <c r="AG15" s="21">
        <v>0.45271147296052699</v>
      </c>
      <c r="AH15" s="21">
        <v>0.25084483281057401</v>
      </c>
      <c r="AI15" s="21"/>
      <c r="AJ15" s="21">
        <v>0.40349330249118998</v>
      </c>
      <c r="AK15" s="21">
        <v>0.41510426892149999</v>
      </c>
      <c r="AL15" s="21">
        <v>0.45536059129865097</v>
      </c>
      <c r="AM15" s="21"/>
      <c r="AN15" s="21">
        <v>0.27728455669357499</v>
      </c>
      <c r="AO15" s="21">
        <v>0.36261093385009202</v>
      </c>
      <c r="AP15" s="21">
        <v>0.435110507512391</v>
      </c>
      <c r="AQ15" s="21">
        <v>0.50764609419914497</v>
      </c>
      <c r="AR15" s="21">
        <v>0.59930312195675095</v>
      </c>
      <c r="AS15" s="21"/>
      <c r="AT15" s="21">
        <v>0.37580247547465601</v>
      </c>
      <c r="AU15" s="21">
        <v>0.34137822826415898</v>
      </c>
      <c r="AV15" s="21"/>
      <c r="AW15" s="21">
        <v>0.47918457204375098</v>
      </c>
      <c r="AX15" s="21">
        <v>0.41894726213334199</v>
      </c>
      <c r="AY15" s="21">
        <v>0.25015777375835602</v>
      </c>
    </row>
    <row r="16" spans="2:51">
      <c r="B16" s="18" t="s">
        <v>139</v>
      </c>
      <c r="C16" s="21">
        <v>0.273604588754088</v>
      </c>
      <c r="D16" s="21">
        <v>0.238393868005639</v>
      </c>
      <c r="E16" s="21">
        <v>0.307062864670826</v>
      </c>
      <c r="F16" s="21"/>
      <c r="G16" s="21">
        <v>0.35557056012912902</v>
      </c>
      <c r="H16" s="21">
        <v>0.28154632201972102</v>
      </c>
      <c r="I16" s="21">
        <v>0.28720999041442802</v>
      </c>
      <c r="J16" s="21">
        <v>0.24049136034076801</v>
      </c>
      <c r="K16" s="21">
        <v>0.26021735905082999</v>
      </c>
      <c r="L16" s="21">
        <v>0.25353584854169797</v>
      </c>
      <c r="M16" s="21"/>
      <c r="N16" s="21">
        <v>0.248705830102669</v>
      </c>
      <c r="O16" s="21">
        <v>0.269447571438301</v>
      </c>
      <c r="P16" s="21">
        <v>0.27109680609425002</v>
      </c>
      <c r="Q16" s="21">
        <v>0.30313826472507299</v>
      </c>
      <c r="R16" s="21"/>
      <c r="S16" s="21">
        <v>0.24175960379254899</v>
      </c>
      <c r="T16" s="21">
        <v>0.291600982279345</v>
      </c>
      <c r="U16" s="21">
        <v>0.27538264079080799</v>
      </c>
      <c r="V16" s="21">
        <v>0.29930240105917499</v>
      </c>
      <c r="W16" s="21">
        <v>0.25832330152428801</v>
      </c>
      <c r="X16" s="21">
        <v>0.29246927310905901</v>
      </c>
      <c r="Y16" s="21">
        <v>0.27958928336560701</v>
      </c>
      <c r="Z16" s="21">
        <v>0.223181389639106</v>
      </c>
      <c r="AA16" s="21">
        <v>0.2605656512908</v>
      </c>
      <c r="AB16" s="21">
        <v>0.289382948367087</v>
      </c>
      <c r="AC16" s="21">
        <v>0.27011133275697802</v>
      </c>
      <c r="AD16" s="21">
        <v>0.285649443399906</v>
      </c>
      <c r="AE16" s="21"/>
      <c r="AF16" s="21">
        <v>0.299411395867761</v>
      </c>
      <c r="AG16" s="21">
        <v>0.22855836056703299</v>
      </c>
      <c r="AH16" s="21">
        <v>0.32031597823325803</v>
      </c>
      <c r="AI16" s="21"/>
      <c r="AJ16" s="21">
        <v>0.27722341032415199</v>
      </c>
      <c r="AK16" s="21">
        <v>0.270747063683068</v>
      </c>
      <c r="AL16" s="21">
        <v>0.25101299053021298</v>
      </c>
      <c r="AM16" s="21"/>
      <c r="AN16" s="21">
        <v>0.28590550210589299</v>
      </c>
      <c r="AO16" s="21">
        <v>0.29138752344505497</v>
      </c>
      <c r="AP16" s="21">
        <v>0.25765465345820598</v>
      </c>
      <c r="AQ16" s="21">
        <v>0.24870743385350899</v>
      </c>
      <c r="AR16" s="21">
        <v>0.126475957499463</v>
      </c>
      <c r="AS16" s="21"/>
      <c r="AT16" s="21">
        <v>0.27209976718095402</v>
      </c>
      <c r="AU16" s="21">
        <v>0.28757878387124902</v>
      </c>
      <c r="AV16" s="21"/>
      <c r="AW16" s="21">
        <v>0.239263354040542</v>
      </c>
      <c r="AX16" s="21">
        <v>0.243844253582153</v>
      </c>
      <c r="AY16" s="21">
        <v>0.31723595587388798</v>
      </c>
    </row>
    <row r="17" spans="2:51">
      <c r="B17" s="18" t="s">
        <v>140</v>
      </c>
      <c r="C17" s="22">
        <v>9.9702763956587295E-2</v>
      </c>
      <c r="D17" s="22">
        <v>0.20792517305982899</v>
      </c>
      <c r="E17" s="22">
        <v>-2.6320655771415202E-3</v>
      </c>
      <c r="F17" s="22"/>
      <c r="G17" s="22">
        <v>-4.6820420512217999E-2</v>
      </c>
      <c r="H17" s="22">
        <v>0.105594026956498</v>
      </c>
      <c r="I17" s="22">
        <v>0.114157334380251</v>
      </c>
      <c r="J17" s="22">
        <v>0.14721947851567399</v>
      </c>
      <c r="K17" s="22">
        <v>9.6483154751508093E-2</v>
      </c>
      <c r="L17" s="22">
        <v>0.120069585184007</v>
      </c>
      <c r="M17" s="22"/>
      <c r="N17" s="22">
        <v>0.21006613056531401</v>
      </c>
      <c r="O17" s="22">
        <v>0.117349633451952</v>
      </c>
      <c r="P17" s="22">
        <v>6.5865809148296803E-2</v>
      </c>
      <c r="Q17" s="22">
        <v>-1.22330512677965E-3</v>
      </c>
      <c r="R17" s="22"/>
      <c r="S17" s="22">
        <v>0.145488761559351</v>
      </c>
      <c r="T17" s="22">
        <v>4.6079508873193301E-2</v>
      </c>
      <c r="U17" s="22">
        <v>8.9322392383663796E-2</v>
      </c>
      <c r="V17" s="22">
        <v>4.1909529810006098E-2</v>
      </c>
      <c r="W17" s="22">
        <v>0.168794531833104</v>
      </c>
      <c r="X17" s="22">
        <v>8.0372333490675102E-2</v>
      </c>
      <c r="Y17" s="22">
        <v>8.0692731564571601E-2</v>
      </c>
      <c r="Z17" s="22">
        <v>0.15384104790504599</v>
      </c>
      <c r="AA17" s="22">
        <v>0.14532124813009101</v>
      </c>
      <c r="AB17" s="22">
        <v>9.0293722060092702E-2</v>
      </c>
      <c r="AC17" s="22">
        <v>9.9250919703217394E-2</v>
      </c>
      <c r="AD17" s="22">
        <v>7.3812169779012907E-2</v>
      </c>
      <c r="AE17" s="22"/>
      <c r="AF17" s="22">
        <v>4.0853525765745198E-2</v>
      </c>
      <c r="AG17" s="22">
        <v>0.224153112393495</v>
      </c>
      <c r="AH17" s="22">
        <v>-6.9471145422684094E-2</v>
      </c>
      <c r="AI17" s="22"/>
      <c r="AJ17" s="22">
        <v>0.12626989216703699</v>
      </c>
      <c r="AK17" s="22">
        <v>0.14435720523843201</v>
      </c>
      <c r="AL17" s="22">
        <v>0.204347600768438</v>
      </c>
      <c r="AM17" s="22"/>
      <c r="AN17" s="22">
        <v>-8.6209454123184499E-3</v>
      </c>
      <c r="AO17" s="22">
        <v>7.1223410405037102E-2</v>
      </c>
      <c r="AP17" s="22">
        <v>0.17745585405418501</v>
      </c>
      <c r="AQ17" s="22">
        <v>0.25893866034563601</v>
      </c>
      <c r="AR17" s="22">
        <v>0.47282716445728801</v>
      </c>
      <c r="AS17" s="22"/>
      <c r="AT17" s="22">
        <v>0.103702708293702</v>
      </c>
      <c r="AU17" s="22">
        <v>5.3799444392910498E-2</v>
      </c>
      <c r="AV17" s="22"/>
      <c r="AW17" s="22">
        <v>0.23992121800320901</v>
      </c>
      <c r="AX17" s="22">
        <v>0.17510300855118899</v>
      </c>
      <c r="AY17" s="22">
        <v>-6.7078182115531404E-2</v>
      </c>
    </row>
    <row r="18" spans="2:51">
      <c r="B18" t="s">
        <v>58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659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0.109345956591292</v>
      </c>
      <c r="D9" s="17">
        <v>0.15123810791996201</v>
      </c>
      <c r="E9" s="17">
        <v>6.9526387088388902E-2</v>
      </c>
      <c r="F9" s="17"/>
      <c r="G9" s="17">
        <v>0.10740236577067699</v>
      </c>
      <c r="H9" s="17">
        <v>0.13275850065674899</v>
      </c>
      <c r="I9" s="17">
        <v>0.12557147218307799</v>
      </c>
      <c r="J9" s="17">
        <v>0.11803479172621199</v>
      </c>
      <c r="K9" s="17">
        <v>0.105781798261097</v>
      </c>
      <c r="L9" s="17">
        <v>7.7979440440928804E-2</v>
      </c>
      <c r="M9" s="17"/>
      <c r="N9" s="17">
        <v>0.14339396666902199</v>
      </c>
      <c r="O9" s="17">
        <v>0.10091483159643901</v>
      </c>
      <c r="P9" s="17">
        <v>9.60749978721777E-2</v>
      </c>
      <c r="Q9" s="17">
        <v>9.4926130874058795E-2</v>
      </c>
      <c r="R9" s="17"/>
      <c r="S9" s="17">
        <v>0.159812671994852</v>
      </c>
      <c r="T9" s="17">
        <v>0.101942241661806</v>
      </c>
      <c r="U9" s="17">
        <v>0.113063962683601</v>
      </c>
      <c r="V9" s="17">
        <v>8.1550955279589998E-2</v>
      </c>
      <c r="W9" s="17">
        <v>0.112246726565165</v>
      </c>
      <c r="X9" s="17">
        <v>9.8742748058833693E-2</v>
      </c>
      <c r="Y9" s="17">
        <v>0.119509641697149</v>
      </c>
      <c r="Z9" s="17">
        <v>0.12110582376347299</v>
      </c>
      <c r="AA9" s="17">
        <v>9.9636351546152899E-2</v>
      </c>
      <c r="AB9" s="17">
        <v>9.8721944993965804E-2</v>
      </c>
      <c r="AC9" s="17">
        <v>9.0836620922938302E-2</v>
      </c>
      <c r="AD9" s="17">
        <v>8.0005640673005696E-2</v>
      </c>
      <c r="AE9" s="17"/>
      <c r="AF9" s="17">
        <v>0.10127042767039</v>
      </c>
      <c r="AG9" s="17">
        <v>0.13282381490770601</v>
      </c>
      <c r="AH9" s="17">
        <v>7.2971597085027998E-2</v>
      </c>
      <c r="AI9" s="17"/>
      <c r="AJ9" s="17">
        <v>0.120576892344763</v>
      </c>
      <c r="AK9" s="17">
        <v>0.122260806502184</v>
      </c>
      <c r="AL9" s="17">
        <v>0.151326979289342</v>
      </c>
      <c r="AM9" s="17"/>
      <c r="AN9" s="17">
        <v>7.9300165339831294E-2</v>
      </c>
      <c r="AO9" s="17">
        <v>0.11998428022357301</v>
      </c>
      <c r="AP9" s="17">
        <v>0.12313706853564201</v>
      </c>
      <c r="AQ9" s="17">
        <v>0.16817091506743401</v>
      </c>
      <c r="AR9" s="17">
        <v>0.31205065508789598</v>
      </c>
      <c r="AS9" s="17"/>
      <c r="AT9" s="17">
        <v>0.108432728512753</v>
      </c>
      <c r="AU9" s="17">
        <v>0.112865596210229</v>
      </c>
      <c r="AV9" s="17"/>
      <c r="AW9" s="17">
        <v>0.150157391722714</v>
      </c>
      <c r="AX9" s="17">
        <v>0.12700302775505801</v>
      </c>
      <c r="AY9" s="17">
        <v>6.1860762115828603E-2</v>
      </c>
    </row>
    <row r="10" spans="2:51">
      <c r="B10" s="18" t="s">
        <v>134</v>
      </c>
      <c r="C10" s="17">
        <v>0.274246561584642</v>
      </c>
      <c r="D10" s="17">
        <v>0.30465387728187698</v>
      </c>
      <c r="E10" s="17">
        <v>0.24645623753565599</v>
      </c>
      <c r="F10" s="17"/>
      <c r="G10" s="17">
        <v>0.26588164220196903</v>
      </c>
      <c r="H10" s="17">
        <v>0.28117436748165803</v>
      </c>
      <c r="I10" s="17">
        <v>0.27100741573924703</v>
      </c>
      <c r="J10" s="17">
        <v>0.27303462432505898</v>
      </c>
      <c r="K10" s="17">
        <v>0.25095178847043398</v>
      </c>
      <c r="L10" s="17">
        <v>0.29200838147097302</v>
      </c>
      <c r="M10" s="17"/>
      <c r="N10" s="17">
        <v>0.30903731129144402</v>
      </c>
      <c r="O10" s="17">
        <v>0.293626973283384</v>
      </c>
      <c r="P10" s="17">
        <v>0.27583787616177002</v>
      </c>
      <c r="Q10" s="17">
        <v>0.21883295890572399</v>
      </c>
      <c r="R10" s="17"/>
      <c r="S10" s="17">
        <v>0.28761980293311701</v>
      </c>
      <c r="T10" s="17">
        <v>0.25434067549043299</v>
      </c>
      <c r="U10" s="17">
        <v>0.29003364158606199</v>
      </c>
      <c r="V10" s="17">
        <v>0.2417142740206</v>
      </c>
      <c r="W10" s="17">
        <v>0.313500660238129</v>
      </c>
      <c r="X10" s="17">
        <v>0.25683021299738001</v>
      </c>
      <c r="Y10" s="17">
        <v>0.27469053994376502</v>
      </c>
      <c r="Z10" s="17">
        <v>0.31569608450999498</v>
      </c>
      <c r="AA10" s="17">
        <v>0.28642269140972598</v>
      </c>
      <c r="AB10" s="17">
        <v>0.25366528024448898</v>
      </c>
      <c r="AC10" s="17">
        <v>0.27690910049929701</v>
      </c>
      <c r="AD10" s="17">
        <v>0.27322844858300899</v>
      </c>
      <c r="AE10" s="17"/>
      <c r="AF10" s="17">
        <v>0.24333346047040599</v>
      </c>
      <c r="AG10" s="17">
        <v>0.32148052256425502</v>
      </c>
      <c r="AH10" s="17">
        <v>0.22390428498141299</v>
      </c>
      <c r="AI10" s="17"/>
      <c r="AJ10" s="17">
        <v>0.29388667324011802</v>
      </c>
      <c r="AK10" s="17">
        <v>0.28736667706119801</v>
      </c>
      <c r="AL10" s="17">
        <v>0.33126760389722898</v>
      </c>
      <c r="AM10" s="17"/>
      <c r="AN10" s="17">
        <v>0.20736911086957199</v>
      </c>
      <c r="AO10" s="17">
        <v>0.25604360412499999</v>
      </c>
      <c r="AP10" s="17">
        <v>0.30764065239378302</v>
      </c>
      <c r="AQ10" s="17">
        <v>0.33621588678372599</v>
      </c>
      <c r="AR10" s="17">
        <v>0.34574429875451101</v>
      </c>
      <c r="AS10" s="17"/>
      <c r="AT10" s="17">
        <v>0.26784658569734399</v>
      </c>
      <c r="AU10" s="17">
        <v>0.342738412459766</v>
      </c>
      <c r="AV10" s="17"/>
      <c r="AW10" s="17">
        <v>0.33370764035808598</v>
      </c>
      <c r="AX10" s="17">
        <v>0.28045767601605198</v>
      </c>
      <c r="AY10" s="17">
        <v>0.20987361129146001</v>
      </c>
    </row>
    <row r="11" spans="2:51">
      <c r="B11" s="18" t="s">
        <v>135</v>
      </c>
      <c r="C11" s="17">
        <v>0.324064688003945</v>
      </c>
      <c r="D11" s="17">
        <v>0.31211813823423801</v>
      </c>
      <c r="E11" s="17">
        <v>0.33523795969178599</v>
      </c>
      <c r="F11" s="17"/>
      <c r="G11" s="17">
        <v>0.30885840619961302</v>
      </c>
      <c r="H11" s="17">
        <v>0.29201899750379601</v>
      </c>
      <c r="I11" s="17">
        <v>0.29346893622492798</v>
      </c>
      <c r="J11" s="17">
        <v>0.31887262597405103</v>
      </c>
      <c r="K11" s="17">
        <v>0.356767248480306</v>
      </c>
      <c r="L11" s="17">
        <v>0.35728481439013399</v>
      </c>
      <c r="M11" s="17"/>
      <c r="N11" s="17">
        <v>0.29322141413631603</v>
      </c>
      <c r="O11" s="17">
        <v>0.326923443740465</v>
      </c>
      <c r="P11" s="17">
        <v>0.30539369972115998</v>
      </c>
      <c r="Q11" s="17">
        <v>0.36772471800984002</v>
      </c>
      <c r="R11" s="17"/>
      <c r="S11" s="17">
        <v>0.29534663648912701</v>
      </c>
      <c r="T11" s="17">
        <v>0.32931203130618503</v>
      </c>
      <c r="U11" s="17">
        <v>0.29333941253541501</v>
      </c>
      <c r="V11" s="17">
        <v>0.374604477570459</v>
      </c>
      <c r="W11" s="17">
        <v>0.29382283235588202</v>
      </c>
      <c r="X11" s="17">
        <v>0.34167095189505903</v>
      </c>
      <c r="Y11" s="17">
        <v>0.30744563433780397</v>
      </c>
      <c r="Z11" s="17">
        <v>0.313019113913651</v>
      </c>
      <c r="AA11" s="17">
        <v>0.29154083902261202</v>
      </c>
      <c r="AB11" s="17">
        <v>0.36770699290702402</v>
      </c>
      <c r="AC11" s="17">
        <v>0.38581607982586302</v>
      </c>
      <c r="AD11" s="17">
        <v>0.330241311282086</v>
      </c>
      <c r="AE11" s="17"/>
      <c r="AF11" s="17">
        <v>0.334179847174992</v>
      </c>
      <c r="AG11" s="17">
        <v>0.31001628997022901</v>
      </c>
      <c r="AH11" s="17">
        <v>0.32708943421981101</v>
      </c>
      <c r="AI11" s="17"/>
      <c r="AJ11" s="17">
        <v>0.32531982146579802</v>
      </c>
      <c r="AK11" s="17">
        <v>0.30130529123549599</v>
      </c>
      <c r="AL11" s="17">
        <v>0.292810112873783</v>
      </c>
      <c r="AM11" s="17"/>
      <c r="AN11" s="17">
        <v>0.37380865292660198</v>
      </c>
      <c r="AO11" s="17">
        <v>0.30330631968139499</v>
      </c>
      <c r="AP11" s="17">
        <v>0.32146576834014601</v>
      </c>
      <c r="AQ11" s="17">
        <v>0.295785451802346</v>
      </c>
      <c r="AR11" s="17">
        <v>0.188022973711547</v>
      </c>
      <c r="AS11" s="17"/>
      <c r="AT11" s="17">
        <v>0.32995973061483302</v>
      </c>
      <c r="AU11" s="17">
        <v>0.26482125378837201</v>
      </c>
      <c r="AV11" s="17"/>
      <c r="AW11" s="17">
        <v>0.304207425731637</v>
      </c>
      <c r="AX11" s="17">
        <v>0.34782977610646898</v>
      </c>
      <c r="AY11" s="17">
        <v>0.33919127967039697</v>
      </c>
    </row>
    <row r="12" spans="2:51">
      <c r="B12" s="18" t="s">
        <v>136</v>
      </c>
      <c r="C12" s="17">
        <v>0.18493467805733199</v>
      </c>
      <c r="D12" s="17">
        <v>0.14533902276119001</v>
      </c>
      <c r="E12" s="17">
        <v>0.22173551242971601</v>
      </c>
      <c r="F12" s="17"/>
      <c r="G12" s="17">
        <v>0.21370249189836199</v>
      </c>
      <c r="H12" s="17">
        <v>0.175252889233384</v>
      </c>
      <c r="I12" s="17">
        <v>0.18541958948152701</v>
      </c>
      <c r="J12" s="17">
        <v>0.18281544088326901</v>
      </c>
      <c r="K12" s="17">
        <v>0.171416297191818</v>
      </c>
      <c r="L12" s="17">
        <v>0.18946598853906799</v>
      </c>
      <c r="M12" s="17"/>
      <c r="N12" s="17">
        <v>0.16778308730445299</v>
      </c>
      <c r="O12" s="17">
        <v>0.18269856504002199</v>
      </c>
      <c r="P12" s="17">
        <v>0.19903511579661401</v>
      </c>
      <c r="Q12" s="17">
        <v>0.19093296424234199</v>
      </c>
      <c r="R12" s="17"/>
      <c r="S12" s="17">
        <v>0.15818992635319401</v>
      </c>
      <c r="T12" s="17">
        <v>0.20005820314275299</v>
      </c>
      <c r="U12" s="17">
        <v>0.198707676804594</v>
      </c>
      <c r="V12" s="17">
        <v>0.203593912246638</v>
      </c>
      <c r="W12" s="17">
        <v>0.18066062832413601</v>
      </c>
      <c r="X12" s="17">
        <v>0.17349736434560101</v>
      </c>
      <c r="Y12" s="17">
        <v>0.180765138292273</v>
      </c>
      <c r="Z12" s="17">
        <v>0.13571222714605599</v>
      </c>
      <c r="AA12" s="17">
        <v>0.22426113914374901</v>
      </c>
      <c r="AB12" s="17">
        <v>0.161532610173407</v>
      </c>
      <c r="AC12" s="17">
        <v>0.15024123758330499</v>
      </c>
      <c r="AD12" s="17">
        <v>0.22972710253034601</v>
      </c>
      <c r="AE12" s="17"/>
      <c r="AF12" s="17">
        <v>0.20006696083537601</v>
      </c>
      <c r="AG12" s="17">
        <v>0.15897566181748099</v>
      </c>
      <c r="AH12" s="17">
        <v>0.215802668016638</v>
      </c>
      <c r="AI12" s="17"/>
      <c r="AJ12" s="17">
        <v>0.17589680306006999</v>
      </c>
      <c r="AK12" s="17">
        <v>0.18871839820986</v>
      </c>
      <c r="AL12" s="17">
        <v>0.15727643953010201</v>
      </c>
      <c r="AM12" s="17"/>
      <c r="AN12" s="17">
        <v>0.21982681005160301</v>
      </c>
      <c r="AO12" s="17">
        <v>0.21141959201730201</v>
      </c>
      <c r="AP12" s="17">
        <v>0.16224224472645599</v>
      </c>
      <c r="AQ12" s="17">
        <v>0.126682462264808</v>
      </c>
      <c r="AR12" s="17">
        <v>6.9302477712496702E-2</v>
      </c>
      <c r="AS12" s="17"/>
      <c r="AT12" s="17">
        <v>0.18830066032729001</v>
      </c>
      <c r="AU12" s="17">
        <v>0.15081090356374699</v>
      </c>
      <c r="AV12" s="17"/>
      <c r="AW12" s="17">
        <v>0.148115171582618</v>
      </c>
      <c r="AX12" s="17">
        <v>0.17820503819501901</v>
      </c>
      <c r="AY12" s="17">
        <v>0.225506701039037</v>
      </c>
    </row>
    <row r="13" spans="2:51">
      <c r="B13" s="18" t="s">
        <v>137</v>
      </c>
      <c r="C13" s="17">
        <v>4.7792122994239197E-2</v>
      </c>
      <c r="D13" s="17">
        <v>5.1686487049708199E-2</v>
      </c>
      <c r="E13" s="17">
        <v>4.4076340573702098E-2</v>
      </c>
      <c r="F13" s="17"/>
      <c r="G13" s="17">
        <v>4.1111387311487502E-2</v>
      </c>
      <c r="H13" s="17">
        <v>5.3136834921536598E-2</v>
      </c>
      <c r="I13" s="17">
        <v>5.3068442064307102E-2</v>
      </c>
      <c r="J13" s="17">
        <v>4.9207260532975701E-2</v>
      </c>
      <c r="K13" s="17">
        <v>5.9375462500857998E-2</v>
      </c>
      <c r="L13" s="17">
        <v>3.4236615893010698E-2</v>
      </c>
      <c r="M13" s="17"/>
      <c r="N13" s="17">
        <v>4.1922345426518098E-2</v>
      </c>
      <c r="O13" s="17">
        <v>3.9301192080760702E-2</v>
      </c>
      <c r="P13" s="17">
        <v>5.17848297843084E-2</v>
      </c>
      <c r="Q13" s="17">
        <v>5.8303939009728301E-2</v>
      </c>
      <c r="R13" s="17"/>
      <c r="S13" s="17">
        <v>3.8482768254196803E-2</v>
      </c>
      <c r="T13" s="17">
        <v>5.4585721188030699E-2</v>
      </c>
      <c r="U13" s="17">
        <v>4.1941796488853697E-2</v>
      </c>
      <c r="V13" s="17">
        <v>3.2446370388055402E-2</v>
      </c>
      <c r="W13" s="17">
        <v>5.6651985560297102E-2</v>
      </c>
      <c r="X13" s="17">
        <v>6.5645254022633104E-2</v>
      </c>
      <c r="Y13" s="17">
        <v>5.3852289444432197E-2</v>
      </c>
      <c r="Z13" s="17">
        <v>3.7197374378527999E-2</v>
      </c>
      <c r="AA13" s="17">
        <v>4.0803822117955399E-2</v>
      </c>
      <c r="AB13" s="17">
        <v>5.8153871333315198E-2</v>
      </c>
      <c r="AC13" s="17">
        <v>5.5636535705864798E-2</v>
      </c>
      <c r="AD13" s="17">
        <v>2.8793269169242099E-2</v>
      </c>
      <c r="AE13" s="17"/>
      <c r="AF13" s="17">
        <v>6.7077691910540402E-2</v>
      </c>
      <c r="AG13" s="17">
        <v>3.0896680907340102E-2</v>
      </c>
      <c r="AH13" s="17">
        <v>4.3783289437428E-2</v>
      </c>
      <c r="AI13" s="17"/>
      <c r="AJ13" s="17">
        <v>4.2130811362511698E-2</v>
      </c>
      <c r="AK13" s="17">
        <v>4.6121316295631203E-2</v>
      </c>
      <c r="AL13" s="17">
        <v>3.9528835470798003E-2</v>
      </c>
      <c r="AM13" s="17"/>
      <c r="AN13" s="17">
        <v>5.40353955863285E-2</v>
      </c>
      <c r="AO13" s="17">
        <v>4.5836419429504199E-2</v>
      </c>
      <c r="AP13" s="17">
        <v>4.2309075370880501E-2</v>
      </c>
      <c r="AQ13" s="17">
        <v>3.3558453549435603E-2</v>
      </c>
      <c r="AR13" s="17">
        <v>3.1599455443444002E-2</v>
      </c>
      <c r="AS13" s="17"/>
      <c r="AT13" s="17">
        <v>4.7158313179445903E-2</v>
      </c>
      <c r="AU13" s="17">
        <v>5.4218200687952398E-2</v>
      </c>
      <c r="AV13" s="17"/>
      <c r="AW13" s="17">
        <v>3.6209473664258203E-2</v>
      </c>
      <c r="AX13" s="17">
        <v>2.6313677561746501E-2</v>
      </c>
      <c r="AY13" s="17">
        <v>6.5329043781637897E-2</v>
      </c>
    </row>
    <row r="14" spans="2:51">
      <c r="B14" s="18" t="s">
        <v>119</v>
      </c>
      <c r="C14" s="17">
        <v>5.9615992768550501E-2</v>
      </c>
      <c r="D14" s="17">
        <v>3.4964366753024702E-2</v>
      </c>
      <c r="E14" s="17">
        <v>8.29675626807517E-2</v>
      </c>
      <c r="F14" s="17"/>
      <c r="G14" s="17">
        <v>6.3043706617892104E-2</v>
      </c>
      <c r="H14" s="17">
        <v>6.5658410202875897E-2</v>
      </c>
      <c r="I14" s="17">
        <v>7.1464144306913002E-2</v>
      </c>
      <c r="J14" s="17">
        <v>5.8035256558433002E-2</v>
      </c>
      <c r="K14" s="17">
        <v>5.57074050954878E-2</v>
      </c>
      <c r="L14" s="17">
        <v>4.9024759265885801E-2</v>
      </c>
      <c r="M14" s="17"/>
      <c r="N14" s="17">
        <v>4.46418751722477E-2</v>
      </c>
      <c r="O14" s="17">
        <v>5.6534994258929397E-2</v>
      </c>
      <c r="P14" s="17">
        <v>7.1873480663969605E-2</v>
      </c>
      <c r="Q14" s="17">
        <v>6.9279288958307705E-2</v>
      </c>
      <c r="R14" s="17"/>
      <c r="S14" s="17">
        <v>6.0548193975512699E-2</v>
      </c>
      <c r="T14" s="17">
        <v>5.97611272107932E-2</v>
      </c>
      <c r="U14" s="17">
        <v>6.2913509901475304E-2</v>
      </c>
      <c r="V14" s="17">
        <v>6.6090010494657597E-2</v>
      </c>
      <c r="W14" s="17">
        <v>4.3117166956391097E-2</v>
      </c>
      <c r="X14" s="17">
        <v>6.3613468680493099E-2</v>
      </c>
      <c r="Y14" s="17">
        <v>6.3736756284577506E-2</v>
      </c>
      <c r="Z14" s="17">
        <v>7.7269376288297997E-2</v>
      </c>
      <c r="AA14" s="17">
        <v>5.7335156759805397E-2</v>
      </c>
      <c r="AB14" s="17">
        <v>6.0219300347800202E-2</v>
      </c>
      <c r="AC14" s="17">
        <v>4.0560425462732003E-2</v>
      </c>
      <c r="AD14" s="17">
        <v>5.80042277623109E-2</v>
      </c>
      <c r="AE14" s="17"/>
      <c r="AF14" s="17">
        <v>5.4071611938295502E-2</v>
      </c>
      <c r="AG14" s="17">
        <v>4.5807029832988802E-2</v>
      </c>
      <c r="AH14" s="17">
        <v>0.116448726259682</v>
      </c>
      <c r="AI14" s="17"/>
      <c r="AJ14" s="17">
        <v>4.21889985267394E-2</v>
      </c>
      <c r="AK14" s="17">
        <v>5.4227510695631802E-2</v>
      </c>
      <c r="AL14" s="17">
        <v>2.77900289387462E-2</v>
      </c>
      <c r="AM14" s="17"/>
      <c r="AN14" s="17">
        <v>6.5659865226063097E-2</v>
      </c>
      <c r="AO14" s="17">
        <v>6.3409784523225404E-2</v>
      </c>
      <c r="AP14" s="17">
        <v>4.3205190633092201E-2</v>
      </c>
      <c r="AQ14" s="17">
        <v>3.9586830532251101E-2</v>
      </c>
      <c r="AR14" s="17">
        <v>5.3280139290104701E-2</v>
      </c>
      <c r="AS14" s="17"/>
      <c r="AT14" s="17">
        <v>5.83019816683331E-2</v>
      </c>
      <c r="AU14" s="17">
        <v>7.4545633289933605E-2</v>
      </c>
      <c r="AV14" s="17"/>
      <c r="AW14" s="17">
        <v>2.7602896940687498E-2</v>
      </c>
      <c r="AX14" s="17">
        <v>4.0190804365656099E-2</v>
      </c>
      <c r="AY14" s="17">
        <v>9.82386021016394E-2</v>
      </c>
    </row>
    <row r="15" spans="2:51">
      <c r="B15" s="18" t="s">
        <v>138</v>
      </c>
      <c r="C15" s="21">
        <v>0.38359251817593298</v>
      </c>
      <c r="D15" s="21">
        <v>0.45589198520183799</v>
      </c>
      <c r="E15" s="21">
        <v>0.31598262462404503</v>
      </c>
      <c r="F15" s="21"/>
      <c r="G15" s="21">
        <v>0.37328400797264599</v>
      </c>
      <c r="H15" s="21">
        <v>0.41393286813840702</v>
      </c>
      <c r="I15" s="21">
        <v>0.39657888792232499</v>
      </c>
      <c r="J15" s="21">
        <v>0.39106941605127099</v>
      </c>
      <c r="K15" s="21">
        <v>0.35673358673153099</v>
      </c>
      <c r="L15" s="21">
        <v>0.36998782191190099</v>
      </c>
      <c r="M15" s="21"/>
      <c r="N15" s="21">
        <v>0.45243127796046601</v>
      </c>
      <c r="O15" s="21">
        <v>0.39454180487982299</v>
      </c>
      <c r="P15" s="21">
        <v>0.37191287403394802</v>
      </c>
      <c r="Q15" s="21">
        <v>0.31375908977978301</v>
      </c>
      <c r="R15" s="21"/>
      <c r="S15" s="21">
        <v>0.447432474927969</v>
      </c>
      <c r="T15" s="21">
        <v>0.35628291715223798</v>
      </c>
      <c r="U15" s="21">
        <v>0.40309760426966301</v>
      </c>
      <c r="V15" s="21">
        <v>0.32326522930019003</v>
      </c>
      <c r="W15" s="21">
        <v>0.42574738680329299</v>
      </c>
      <c r="X15" s="21">
        <v>0.355572961056214</v>
      </c>
      <c r="Y15" s="21">
        <v>0.39420018164091303</v>
      </c>
      <c r="Z15" s="21">
        <v>0.43680190827346799</v>
      </c>
      <c r="AA15" s="21">
        <v>0.38605904295587901</v>
      </c>
      <c r="AB15" s="21">
        <v>0.352387225238454</v>
      </c>
      <c r="AC15" s="21">
        <v>0.36774572142223499</v>
      </c>
      <c r="AD15" s="21">
        <v>0.35323408925601502</v>
      </c>
      <c r="AE15" s="21"/>
      <c r="AF15" s="21">
        <v>0.34460388814079701</v>
      </c>
      <c r="AG15" s="21">
        <v>0.45430433747196097</v>
      </c>
      <c r="AH15" s="21">
        <v>0.296875882066441</v>
      </c>
      <c r="AI15" s="21"/>
      <c r="AJ15" s="21">
        <v>0.41446356558488201</v>
      </c>
      <c r="AK15" s="21">
        <v>0.40962748356338202</v>
      </c>
      <c r="AL15" s="21">
        <v>0.482594583186571</v>
      </c>
      <c r="AM15" s="21"/>
      <c r="AN15" s="21">
        <v>0.28666927620940302</v>
      </c>
      <c r="AO15" s="21">
        <v>0.37602788434857298</v>
      </c>
      <c r="AP15" s="21">
        <v>0.43077772092942501</v>
      </c>
      <c r="AQ15" s="21">
        <v>0.50438680185116003</v>
      </c>
      <c r="AR15" s="21">
        <v>0.65779495384240805</v>
      </c>
      <c r="AS15" s="21"/>
      <c r="AT15" s="21">
        <v>0.37627931421009803</v>
      </c>
      <c r="AU15" s="21">
        <v>0.45560400866999501</v>
      </c>
      <c r="AV15" s="21"/>
      <c r="AW15" s="21">
        <v>0.48386503208079901</v>
      </c>
      <c r="AX15" s="21">
        <v>0.40746070377110899</v>
      </c>
      <c r="AY15" s="21">
        <v>0.27173437340728901</v>
      </c>
    </row>
    <row r="16" spans="2:51">
      <c r="B16" s="18" t="s">
        <v>139</v>
      </c>
      <c r="C16" s="21">
        <v>0.23272680105157101</v>
      </c>
      <c r="D16" s="21">
        <v>0.197025509810899</v>
      </c>
      <c r="E16" s="21">
        <v>0.26581185300341797</v>
      </c>
      <c r="F16" s="21"/>
      <c r="G16" s="21">
        <v>0.25481387920984899</v>
      </c>
      <c r="H16" s="21">
        <v>0.22838972415492101</v>
      </c>
      <c r="I16" s="21">
        <v>0.23848803154583501</v>
      </c>
      <c r="J16" s="21">
        <v>0.23202270141624501</v>
      </c>
      <c r="K16" s="21">
        <v>0.23079175969267601</v>
      </c>
      <c r="L16" s="21">
        <v>0.22370260443207901</v>
      </c>
      <c r="M16" s="21"/>
      <c r="N16" s="21">
        <v>0.209705432730971</v>
      </c>
      <c r="O16" s="21">
        <v>0.22199975712078199</v>
      </c>
      <c r="P16" s="21">
        <v>0.25081994558092202</v>
      </c>
      <c r="Q16" s="21">
        <v>0.24923690325207001</v>
      </c>
      <c r="R16" s="21"/>
      <c r="S16" s="21">
        <v>0.19667269460739101</v>
      </c>
      <c r="T16" s="21">
        <v>0.25464392433078398</v>
      </c>
      <c r="U16" s="21">
        <v>0.24064947329344699</v>
      </c>
      <c r="V16" s="21">
        <v>0.23604028263469401</v>
      </c>
      <c r="W16" s="21">
        <v>0.237312613884433</v>
      </c>
      <c r="X16" s="21">
        <v>0.239142618368234</v>
      </c>
      <c r="Y16" s="21">
        <v>0.23461742773670499</v>
      </c>
      <c r="Z16" s="21">
        <v>0.17290960152458401</v>
      </c>
      <c r="AA16" s="21">
        <v>0.26506496126170398</v>
      </c>
      <c r="AB16" s="21">
        <v>0.21968648150672199</v>
      </c>
      <c r="AC16" s="21">
        <v>0.20587777328916901</v>
      </c>
      <c r="AD16" s="21">
        <v>0.25852037169958803</v>
      </c>
      <c r="AE16" s="21"/>
      <c r="AF16" s="21">
        <v>0.26714465274591598</v>
      </c>
      <c r="AG16" s="21">
        <v>0.18987234272482101</v>
      </c>
      <c r="AH16" s="21">
        <v>0.25958595745406599</v>
      </c>
      <c r="AI16" s="21"/>
      <c r="AJ16" s="21">
        <v>0.21802761442258101</v>
      </c>
      <c r="AK16" s="21">
        <v>0.23483971450549099</v>
      </c>
      <c r="AL16" s="21">
        <v>0.1968052750009</v>
      </c>
      <c r="AM16" s="21"/>
      <c r="AN16" s="21">
        <v>0.27386220563793101</v>
      </c>
      <c r="AO16" s="21">
        <v>0.25725601144680599</v>
      </c>
      <c r="AP16" s="21">
        <v>0.20455132009733701</v>
      </c>
      <c r="AQ16" s="21">
        <v>0.16024091581424299</v>
      </c>
      <c r="AR16" s="21">
        <v>0.100901933155941</v>
      </c>
      <c r="AS16" s="21"/>
      <c r="AT16" s="21">
        <v>0.235458973506736</v>
      </c>
      <c r="AU16" s="21">
        <v>0.20502910425170001</v>
      </c>
      <c r="AV16" s="21"/>
      <c r="AW16" s="21">
        <v>0.184324645246877</v>
      </c>
      <c r="AX16" s="21">
        <v>0.204518715756765</v>
      </c>
      <c r="AY16" s="21">
        <v>0.29083574482067498</v>
      </c>
    </row>
    <row r="17" spans="2:51">
      <c r="B17" s="18" t="s">
        <v>140</v>
      </c>
      <c r="C17" s="22">
        <v>0.150865717124362</v>
      </c>
      <c r="D17" s="22">
        <v>0.25886647539093999</v>
      </c>
      <c r="E17" s="22">
        <v>5.0170771620627302E-2</v>
      </c>
      <c r="F17" s="22"/>
      <c r="G17" s="22">
        <v>0.118470128762797</v>
      </c>
      <c r="H17" s="22">
        <v>0.18554314398348701</v>
      </c>
      <c r="I17" s="22">
        <v>0.15809085637649001</v>
      </c>
      <c r="J17" s="22">
        <v>0.15904671463502601</v>
      </c>
      <c r="K17" s="22">
        <v>0.12594182703885501</v>
      </c>
      <c r="L17" s="22">
        <v>0.14628521747982201</v>
      </c>
      <c r="M17" s="22"/>
      <c r="N17" s="22">
        <v>0.242725845229495</v>
      </c>
      <c r="O17" s="22">
        <v>0.172542047759041</v>
      </c>
      <c r="P17" s="22">
        <v>0.12109292845302599</v>
      </c>
      <c r="Q17" s="22">
        <v>6.4522186527712605E-2</v>
      </c>
      <c r="R17" s="22"/>
      <c r="S17" s="22">
        <v>0.250759780320579</v>
      </c>
      <c r="T17" s="22">
        <v>0.101638992821454</v>
      </c>
      <c r="U17" s="22">
        <v>0.16244813097621499</v>
      </c>
      <c r="V17" s="22">
        <v>8.7224946665495906E-2</v>
      </c>
      <c r="W17" s="22">
        <v>0.18843477291885999</v>
      </c>
      <c r="X17" s="22">
        <v>0.11643034268798</v>
      </c>
      <c r="Y17" s="22">
        <v>0.15958275390420801</v>
      </c>
      <c r="Z17" s="22">
        <v>0.26389230674888398</v>
      </c>
      <c r="AA17" s="22">
        <v>0.120994081694174</v>
      </c>
      <c r="AB17" s="22">
        <v>0.13270074373173299</v>
      </c>
      <c r="AC17" s="22">
        <v>0.16186794813306599</v>
      </c>
      <c r="AD17" s="22">
        <v>9.4713717556426893E-2</v>
      </c>
      <c r="AE17" s="22"/>
      <c r="AF17" s="22">
        <v>7.7459235394880505E-2</v>
      </c>
      <c r="AG17" s="22">
        <v>0.26443199474714002</v>
      </c>
      <c r="AH17" s="22">
        <v>3.72899246123755E-2</v>
      </c>
      <c r="AI17" s="22"/>
      <c r="AJ17" s="22">
        <v>0.1964359511623</v>
      </c>
      <c r="AK17" s="22">
        <v>0.17478776905789101</v>
      </c>
      <c r="AL17" s="22">
        <v>0.285789308185671</v>
      </c>
      <c r="AM17" s="22"/>
      <c r="AN17" s="22">
        <v>1.2807070571471801E-2</v>
      </c>
      <c r="AO17" s="22">
        <v>0.11877187290176699</v>
      </c>
      <c r="AP17" s="22">
        <v>0.226226400832088</v>
      </c>
      <c r="AQ17" s="22">
        <v>0.34414588603691698</v>
      </c>
      <c r="AR17" s="22">
        <v>0.55689302068646696</v>
      </c>
      <c r="AS17" s="22"/>
      <c r="AT17" s="22">
        <v>0.140820340703362</v>
      </c>
      <c r="AU17" s="22">
        <v>0.250574904418295</v>
      </c>
      <c r="AV17" s="22"/>
      <c r="AW17" s="22">
        <v>0.29954038683392298</v>
      </c>
      <c r="AX17" s="22">
        <v>0.20294198801434399</v>
      </c>
      <c r="AY17" s="22">
        <v>-1.9101371413385901E-2</v>
      </c>
    </row>
    <row r="18" spans="2:51">
      <c r="B18" t="s">
        <v>58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660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0.111385211130703</v>
      </c>
      <c r="D9" s="17">
        <v>0.15578260625909801</v>
      </c>
      <c r="E9" s="17">
        <v>7.0352699692180803E-2</v>
      </c>
      <c r="F9" s="17"/>
      <c r="G9" s="17">
        <v>9.0029264366493902E-2</v>
      </c>
      <c r="H9" s="17">
        <v>0.109747682225262</v>
      </c>
      <c r="I9" s="17">
        <v>0.129675058265492</v>
      </c>
      <c r="J9" s="17">
        <v>0.119892755503653</v>
      </c>
      <c r="K9" s="17">
        <v>0.120483712098124</v>
      </c>
      <c r="L9" s="17">
        <v>9.7051895971241794E-2</v>
      </c>
      <c r="M9" s="17"/>
      <c r="N9" s="17">
        <v>0.15231053907001099</v>
      </c>
      <c r="O9" s="17">
        <v>0.10079125682288199</v>
      </c>
      <c r="P9" s="17">
        <v>9.5930578696052898E-2</v>
      </c>
      <c r="Q9" s="17">
        <v>9.3010297051686897E-2</v>
      </c>
      <c r="R9" s="17"/>
      <c r="S9" s="17">
        <v>0.126919821019151</v>
      </c>
      <c r="T9" s="17">
        <v>0.116068642202654</v>
      </c>
      <c r="U9" s="17">
        <v>0.10628157163186699</v>
      </c>
      <c r="V9" s="17">
        <v>9.2799757223708396E-2</v>
      </c>
      <c r="W9" s="17">
        <v>0.126140536420278</v>
      </c>
      <c r="X9" s="17">
        <v>0.109626904978223</v>
      </c>
      <c r="Y9" s="17">
        <v>0.123933298176729</v>
      </c>
      <c r="Z9" s="17">
        <v>0.117091412897063</v>
      </c>
      <c r="AA9" s="17">
        <v>9.6689710871725204E-2</v>
      </c>
      <c r="AB9" s="17">
        <v>0.119918224180074</v>
      </c>
      <c r="AC9" s="17">
        <v>9.5858062016304896E-2</v>
      </c>
      <c r="AD9" s="17">
        <v>8.1958948820436903E-2</v>
      </c>
      <c r="AE9" s="17"/>
      <c r="AF9" s="17">
        <v>9.9241838757778894E-2</v>
      </c>
      <c r="AG9" s="17">
        <v>0.147007270246301</v>
      </c>
      <c r="AH9" s="17">
        <v>5.9050748430615002E-2</v>
      </c>
      <c r="AI9" s="17"/>
      <c r="AJ9" s="17">
        <v>0.121116005651267</v>
      </c>
      <c r="AK9" s="17">
        <v>0.12600830052799999</v>
      </c>
      <c r="AL9" s="17">
        <v>0.153748910487638</v>
      </c>
      <c r="AM9" s="17"/>
      <c r="AN9" s="17">
        <v>8.4806947581098496E-2</v>
      </c>
      <c r="AO9" s="17">
        <v>0.103090364218797</v>
      </c>
      <c r="AP9" s="17">
        <v>0.12521447292747101</v>
      </c>
      <c r="AQ9" s="17">
        <v>0.167834742877188</v>
      </c>
      <c r="AR9" s="17">
        <v>0.297187373961603</v>
      </c>
      <c r="AS9" s="17"/>
      <c r="AT9" s="17">
        <v>0.113457071548089</v>
      </c>
      <c r="AU9" s="17">
        <v>8.53429542942893E-2</v>
      </c>
      <c r="AV9" s="17"/>
      <c r="AW9" s="17">
        <v>0.16220615143491601</v>
      </c>
      <c r="AX9" s="17">
        <v>0.11613867972325299</v>
      </c>
      <c r="AY9" s="17">
        <v>5.6503003869700599E-2</v>
      </c>
    </row>
    <row r="10" spans="2:51">
      <c r="B10" s="18" t="s">
        <v>134</v>
      </c>
      <c r="C10" s="17">
        <v>0.26732279439642898</v>
      </c>
      <c r="D10" s="17">
        <v>0.29240339795895298</v>
      </c>
      <c r="E10" s="17">
        <v>0.24389925794452699</v>
      </c>
      <c r="F10" s="17"/>
      <c r="G10" s="17">
        <v>0.197447701862345</v>
      </c>
      <c r="H10" s="17">
        <v>0.252826225397352</v>
      </c>
      <c r="I10" s="17">
        <v>0.26082423101386998</v>
      </c>
      <c r="J10" s="17">
        <v>0.27263164600786099</v>
      </c>
      <c r="K10" s="17">
        <v>0.26855429589958102</v>
      </c>
      <c r="L10" s="17">
        <v>0.30937510087472297</v>
      </c>
      <c r="M10" s="17"/>
      <c r="N10" s="17">
        <v>0.30601009488172598</v>
      </c>
      <c r="O10" s="17">
        <v>0.29424384798334002</v>
      </c>
      <c r="P10" s="17">
        <v>0.26387958683123502</v>
      </c>
      <c r="Q10" s="17">
        <v>0.200892031964373</v>
      </c>
      <c r="R10" s="17"/>
      <c r="S10" s="17">
        <v>0.26636850245280502</v>
      </c>
      <c r="T10" s="17">
        <v>0.23302057564550899</v>
      </c>
      <c r="U10" s="17">
        <v>0.27404941868336702</v>
      </c>
      <c r="V10" s="17">
        <v>0.276974163866476</v>
      </c>
      <c r="W10" s="17">
        <v>0.28119727100610398</v>
      </c>
      <c r="X10" s="17">
        <v>0.237784672010142</v>
      </c>
      <c r="Y10" s="17">
        <v>0.272721293647119</v>
      </c>
      <c r="Z10" s="17">
        <v>0.29265895386892199</v>
      </c>
      <c r="AA10" s="17">
        <v>0.29032712473137401</v>
      </c>
      <c r="AB10" s="17">
        <v>0.255696525705852</v>
      </c>
      <c r="AC10" s="17">
        <v>0.29934393412541199</v>
      </c>
      <c r="AD10" s="17">
        <v>0.27657085034463103</v>
      </c>
      <c r="AE10" s="17"/>
      <c r="AF10" s="17">
        <v>0.241865183104849</v>
      </c>
      <c r="AG10" s="17">
        <v>0.32246516143626802</v>
      </c>
      <c r="AH10" s="17">
        <v>0.184386700560388</v>
      </c>
      <c r="AI10" s="17"/>
      <c r="AJ10" s="17">
        <v>0.270188633838156</v>
      </c>
      <c r="AK10" s="17">
        <v>0.290971884830661</v>
      </c>
      <c r="AL10" s="17">
        <v>0.34595314812371403</v>
      </c>
      <c r="AM10" s="17"/>
      <c r="AN10" s="17">
        <v>0.21304598002824399</v>
      </c>
      <c r="AO10" s="17">
        <v>0.25048074836544998</v>
      </c>
      <c r="AP10" s="17">
        <v>0.31836748492259398</v>
      </c>
      <c r="AQ10" s="17">
        <v>0.31933582399796101</v>
      </c>
      <c r="AR10" s="17">
        <v>0.26326398193682099</v>
      </c>
      <c r="AS10" s="17"/>
      <c r="AT10" s="17">
        <v>0.2704524933304</v>
      </c>
      <c r="AU10" s="17">
        <v>0.241269326193575</v>
      </c>
      <c r="AV10" s="17"/>
      <c r="AW10" s="17">
        <v>0.34421700073616401</v>
      </c>
      <c r="AX10" s="17">
        <v>0.26172187577800499</v>
      </c>
      <c r="AY10" s="17">
        <v>0.18743802568838899</v>
      </c>
    </row>
    <row r="11" spans="2:51">
      <c r="B11" s="18" t="s">
        <v>135</v>
      </c>
      <c r="C11" s="17">
        <v>0.279404703037475</v>
      </c>
      <c r="D11" s="17">
        <v>0.27450479845533599</v>
      </c>
      <c r="E11" s="17">
        <v>0.28395212574028</v>
      </c>
      <c r="F11" s="17"/>
      <c r="G11" s="17">
        <v>0.295565871126098</v>
      </c>
      <c r="H11" s="17">
        <v>0.26261076436902198</v>
      </c>
      <c r="I11" s="17">
        <v>0.26075085439440099</v>
      </c>
      <c r="J11" s="17">
        <v>0.29028494499878199</v>
      </c>
      <c r="K11" s="17">
        <v>0.29986131777460501</v>
      </c>
      <c r="L11" s="17">
        <v>0.27609965425976901</v>
      </c>
      <c r="M11" s="17"/>
      <c r="N11" s="17">
        <v>0.244200555560286</v>
      </c>
      <c r="O11" s="17">
        <v>0.28697673678594599</v>
      </c>
      <c r="P11" s="17">
        <v>0.265199830935197</v>
      </c>
      <c r="Q11" s="17">
        <v>0.32352107771907801</v>
      </c>
      <c r="R11" s="17"/>
      <c r="S11" s="17">
        <v>0.26890170469360702</v>
      </c>
      <c r="T11" s="17">
        <v>0.32448578165665798</v>
      </c>
      <c r="U11" s="17">
        <v>0.27464272398876499</v>
      </c>
      <c r="V11" s="17">
        <v>0.28032225683209</v>
      </c>
      <c r="W11" s="17">
        <v>0.25397708352495801</v>
      </c>
      <c r="X11" s="17">
        <v>0.29307610319749899</v>
      </c>
      <c r="Y11" s="17">
        <v>0.245547794059334</v>
      </c>
      <c r="Z11" s="17">
        <v>0.30073054888587197</v>
      </c>
      <c r="AA11" s="17">
        <v>0.24483772407898199</v>
      </c>
      <c r="AB11" s="17">
        <v>0.28103970040721399</v>
      </c>
      <c r="AC11" s="17">
        <v>0.30123828233004102</v>
      </c>
      <c r="AD11" s="17">
        <v>0.31015002633820798</v>
      </c>
      <c r="AE11" s="17"/>
      <c r="AF11" s="17">
        <v>0.29992207166413398</v>
      </c>
      <c r="AG11" s="17">
        <v>0.24534882325407001</v>
      </c>
      <c r="AH11" s="17">
        <v>0.29996677678245298</v>
      </c>
      <c r="AI11" s="17"/>
      <c r="AJ11" s="17">
        <v>0.30305492538561302</v>
      </c>
      <c r="AK11" s="17">
        <v>0.26175949592063202</v>
      </c>
      <c r="AL11" s="17">
        <v>0.197583231344441</v>
      </c>
      <c r="AM11" s="17"/>
      <c r="AN11" s="17">
        <v>0.299030750948797</v>
      </c>
      <c r="AO11" s="17">
        <v>0.30236755009773603</v>
      </c>
      <c r="AP11" s="17">
        <v>0.26860277114404402</v>
      </c>
      <c r="AQ11" s="17">
        <v>0.21765664870916801</v>
      </c>
      <c r="AR11" s="17">
        <v>0.21494815705078499</v>
      </c>
      <c r="AS11" s="17"/>
      <c r="AT11" s="17">
        <v>0.27805879004467099</v>
      </c>
      <c r="AU11" s="17">
        <v>0.28443159897621101</v>
      </c>
      <c r="AV11" s="17"/>
      <c r="AW11" s="17">
        <v>0.23243689141738699</v>
      </c>
      <c r="AX11" s="17">
        <v>0.33345368661403102</v>
      </c>
      <c r="AY11" s="17">
        <v>0.31571623828205803</v>
      </c>
    </row>
    <row r="12" spans="2:51">
      <c r="B12" s="18" t="s">
        <v>136</v>
      </c>
      <c r="C12" s="17">
        <v>0.21453668504231299</v>
      </c>
      <c r="D12" s="17">
        <v>0.17093041017246299</v>
      </c>
      <c r="E12" s="17">
        <v>0.25541782860944201</v>
      </c>
      <c r="F12" s="17"/>
      <c r="G12" s="17">
        <v>0.28070188331563201</v>
      </c>
      <c r="H12" s="17">
        <v>0.228923080811199</v>
      </c>
      <c r="I12" s="17">
        <v>0.21350151958759001</v>
      </c>
      <c r="J12" s="17">
        <v>0.17450067987760801</v>
      </c>
      <c r="K12" s="17">
        <v>0.18939107034015101</v>
      </c>
      <c r="L12" s="17">
        <v>0.22010055888327701</v>
      </c>
      <c r="M12" s="17"/>
      <c r="N12" s="17">
        <v>0.19291810516619201</v>
      </c>
      <c r="O12" s="17">
        <v>0.20032307158815801</v>
      </c>
      <c r="P12" s="17">
        <v>0.23373479223726901</v>
      </c>
      <c r="Q12" s="17">
        <v>0.23407211599237801</v>
      </c>
      <c r="R12" s="17"/>
      <c r="S12" s="17">
        <v>0.22438843207595399</v>
      </c>
      <c r="T12" s="17">
        <v>0.17919675782175401</v>
      </c>
      <c r="U12" s="17">
        <v>0.216069900667338</v>
      </c>
      <c r="V12" s="17">
        <v>0.238353934963939</v>
      </c>
      <c r="W12" s="17">
        <v>0.195702341048545</v>
      </c>
      <c r="X12" s="17">
        <v>0.23041848065273901</v>
      </c>
      <c r="Y12" s="17">
        <v>0.198241759606433</v>
      </c>
      <c r="Z12" s="17">
        <v>0.17594071897819899</v>
      </c>
      <c r="AA12" s="17">
        <v>0.24932404235373401</v>
      </c>
      <c r="AB12" s="17">
        <v>0.232412529455477</v>
      </c>
      <c r="AC12" s="17">
        <v>0.16958673891679699</v>
      </c>
      <c r="AD12" s="17">
        <v>0.22752420122723699</v>
      </c>
      <c r="AE12" s="17"/>
      <c r="AF12" s="17">
        <v>0.22064841553438599</v>
      </c>
      <c r="AG12" s="17">
        <v>0.18813126393346899</v>
      </c>
      <c r="AH12" s="17">
        <v>0.27256961160144699</v>
      </c>
      <c r="AI12" s="17"/>
      <c r="AJ12" s="17">
        <v>0.20036271764615801</v>
      </c>
      <c r="AK12" s="17">
        <v>0.21062937713749</v>
      </c>
      <c r="AL12" s="17">
        <v>0.18199004870277299</v>
      </c>
      <c r="AM12" s="17"/>
      <c r="AN12" s="17">
        <v>0.23320640698520201</v>
      </c>
      <c r="AO12" s="17">
        <v>0.219375155811249</v>
      </c>
      <c r="AP12" s="17">
        <v>0.18958081080095601</v>
      </c>
      <c r="AQ12" s="17">
        <v>0.18962845824623301</v>
      </c>
      <c r="AR12" s="17">
        <v>0.13280712077915</v>
      </c>
      <c r="AS12" s="17"/>
      <c r="AT12" s="17">
        <v>0.21244809634345399</v>
      </c>
      <c r="AU12" s="17">
        <v>0.24426416620163999</v>
      </c>
      <c r="AV12" s="17"/>
      <c r="AW12" s="17">
        <v>0.17413187928618501</v>
      </c>
      <c r="AX12" s="17">
        <v>0.200863278837424</v>
      </c>
      <c r="AY12" s="17">
        <v>0.26060990976947501</v>
      </c>
    </row>
    <row r="13" spans="2:51">
      <c r="B13" s="18" t="s">
        <v>137</v>
      </c>
      <c r="C13" s="17">
        <v>7.5158691527161703E-2</v>
      </c>
      <c r="D13" s="17">
        <v>7.2319105283562807E-2</v>
      </c>
      <c r="E13" s="17">
        <v>7.7626347927832504E-2</v>
      </c>
      <c r="F13" s="17"/>
      <c r="G13" s="17">
        <v>8.5048294476907996E-2</v>
      </c>
      <c r="H13" s="17">
        <v>9.1639170390110297E-2</v>
      </c>
      <c r="I13" s="17">
        <v>7.8875204994721698E-2</v>
      </c>
      <c r="J13" s="17">
        <v>8.3357811284006794E-2</v>
      </c>
      <c r="K13" s="17">
        <v>7.7635564502335705E-2</v>
      </c>
      <c r="L13" s="17">
        <v>4.86321071077052E-2</v>
      </c>
      <c r="M13" s="17"/>
      <c r="N13" s="17">
        <v>6.5325380433261998E-2</v>
      </c>
      <c r="O13" s="17">
        <v>7.5042156278729802E-2</v>
      </c>
      <c r="P13" s="17">
        <v>7.6305510292164799E-2</v>
      </c>
      <c r="Q13" s="17">
        <v>8.4351603811652603E-2</v>
      </c>
      <c r="R13" s="17"/>
      <c r="S13" s="17">
        <v>6.0737911284057103E-2</v>
      </c>
      <c r="T13" s="17">
        <v>9.7382835894239794E-2</v>
      </c>
      <c r="U13" s="17">
        <v>6.8276573567160007E-2</v>
      </c>
      <c r="V13" s="17">
        <v>6.3343861526656206E-2</v>
      </c>
      <c r="W13" s="17">
        <v>9.2378820678941598E-2</v>
      </c>
      <c r="X13" s="17">
        <v>8.3367031003311304E-2</v>
      </c>
      <c r="Y13" s="17">
        <v>8.1267903993938503E-2</v>
      </c>
      <c r="Z13" s="17">
        <v>5.6503750355381098E-2</v>
      </c>
      <c r="AA13" s="17">
        <v>6.4962727872684797E-2</v>
      </c>
      <c r="AB13" s="17">
        <v>6.7491132219986705E-2</v>
      </c>
      <c r="AC13" s="17">
        <v>0.100886147056681</v>
      </c>
      <c r="AD13" s="17">
        <v>5.5082061680387297E-2</v>
      </c>
      <c r="AE13" s="17"/>
      <c r="AF13" s="17">
        <v>8.9556032181448503E-2</v>
      </c>
      <c r="AG13" s="17">
        <v>5.6524053205007099E-2</v>
      </c>
      <c r="AH13" s="17">
        <v>8.6893724604848899E-2</v>
      </c>
      <c r="AI13" s="17"/>
      <c r="AJ13" s="17">
        <v>6.79232991133982E-2</v>
      </c>
      <c r="AK13" s="17">
        <v>6.4044323624320901E-2</v>
      </c>
      <c r="AL13" s="17">
        <v>9.5504011750418297E-2</v>
      </c>
      <c r="AM13" s="17"/>
      <c r="AN13" s="17">
        <v>0.106779461958668</v>
      </c>
      <c r="AO13" s="17">
        <v>7.1935953610272801E-2</v>
      </c>
      <c r="AP13" s="17">
        <v>6.9187020820432502E-2</v>
      </c>
      <c r="AQ13" s="17">
        <v>6.3066450744765107E-2</v>
      </c>
      <c r="AR13" s="17">
        <v>7.4101308192245197E-2</v>
      </c>
      <c r="AS13" s="17"/>
      <c r="AT13" s="17">
        <v>7.3574316304149498E-2</v>
      </c>
      <c r="AU13" s="17">
        <v>8.9611368148515905E-2</v>
      </c>
      <c r="AV13" s="17"/>
      <c r="AW13" s="17">
        <v>6.5503420132163204E-2</v>
      </c>
      <c r="AX13" s="17">
        <v>5.6381289067671002E-2</v>
      </c>
      <c r="AY13" s="17">
        <v>8.9992684054908206E-2</v>
      </c>
    </row>
    <row r="14" spans="2:51">
      <c r="B14" s="18" t="s">
        <v>119</v>
      </c>
      <c r="C14" s="17">
        <v>5.2191914865918398E-2</v>
      </c>
      <c r="D14" s="17">
        <v>3.4059681870587902E-2</v>
      </c>
      <c r="E14" s="17">
        <v>6.8751740085737603E-2</v>
      </c>
      <c r="F14" s="17"/>
      <c r="G14" s="17">
        <v>5.1206984852522799E-2</v>
      </c>
      <c r="H14" s="17">
        <v>5.4253076807054698E-2</v>
      </c>
      <c r="I14" s="17">
        <v>5.6373131743924901E-2</v>
      </c>
      <c r="J14" s="17">
        <v>5.9332162328089501E-2</v>
      </c>
      <c r="K14" s="17">
        <v>4.4074039385203601E-2</v>
      </c>
      <c r="L14" s="17">
        <v>4.8740682903283802E-2</v>
      </c>
      <c r="M14" s="17"/>
      <c r="N14" s="17">
        <v>3.9235324888523597E-2</v>
      </c>
      <c r="O14" s="17">
        <v>4.2622930540943897E-2</v>
      </c>
      <c r="P14" s="17">
        <v>6.4949701008080896E-2</v>
      </c>
      <c r="Q14" s="17">
        <v>6.41528734608319E-2</v>
      </c>
      <c r="R14" s="17"/>
      <c r="S14" s="17">
        <v>5.2683628474427403E-2</v>
      </c>
      <c r="T14" s="17">
        <v>4.9845406779186398E-2</v>
      </c>
      <c r="U14" s="17">
        <v>6.06798114615031E-2</v>
      </c>
      <c r="V14" s="17">
        <v>4.8206025587130198E-2</v>
      </c>
      <c r="W14" s="17">
        <v>5.0603947321173501E-2</v>
      </c>
      <c r="X14" s="17">
        <v>4.57268081580854E-2</v>
      </c>
      <c r="Y14" s="17">
        <v>7.8287950516446603E-2</v>
      </c>
      <c r="Z14" s="17">
        <v>5.7074615014562902E-2</v>
      </c>
      <c r="AA14" s="17">
        <v>5.3858670091499902E-2</v>
      </c>
      <c r="AB14" s="17">
        <v>4.3441888031397098E-2</v>
      </c>
      <c r="AC14" s="17">
        <v>3.3086835554764299E-2</v>
      </c>
      <c r="AD14" s="17">
        <v>4.8713911589099698E-2</v>
      </c>
      <c r="AE14" s="17"/>
      <c r="AF14" s="17">
        <v>4.8766458757403798E-2</v>
      </c>
      <c r="AG14" s="17">
        <v>4.0523427924884302E-2</v>
      </c>
      <c r="AH14" s="17">
        <v>9.7132438020248998E-2</v>
      </c>
      <c r="AI14" s="17"/>
      <c r="AJ14" s="17">
        <v>3.7354418365408502E-2</v>
      </c>
      <c r="AK14" s="17">
        <v>4.6586617958897E-2</v>
      </c>
      <c r="AL14" s="17">
        <v>2.5220649591015502E-2</v>
      </c>
      <c r="AM14" s="17"/>
      <c r="AN14" s="17">
        <v>6.3130452497989903E-2</v>
      </c>
      <c r="AO14" s="17">
        <v>5.2750227896494903E-2</v>
      </c>
      <c r="AP14" s="17">
        <v>2.90474393845012E-2</v>
      </c>
      <c r="AQ14" s="17">
        <v>4.24778754246843E-2</v>
      </c>
      <c r="AR14" s="17">
        <v>1.7692058079395199E-2</v>
      </c>
      <c r="AS14" s="17"/>
      <c r="AT14" s="17">
        <v>5.2009232429235899E-2</v>
      </c>
      <c r="AU14" s="17">
        <v>5.5080586185768499E-2</v>
      </c>
      <c r="AV14" s="17"/>
      <c r="AW14" s="17">
        <v>2.1504656993184799E-2</v>
      </c>
      <c r="AX14" s="17">
        <v>3.1441189979616702E-2</v>
      </c>
      <c r="AY14" s="17">
        <v>8.9740138335469302E-2</v>
      </c>
    </row>
    <row r="15" spans="2:51">
      <c r="B15" s="18" t="s">
        <v>138</v>
      </c>
      <c r="C15" s="21">
        <v>0.37870800552713202</v>
      </c>
      <c r="D15" s="21">
        <v>0.44818600421805099</v>
      </c>
      <c r="E15" s="21">
        <v>0.31425195763670799</v>
      </c>
      <c r="F15" s="21"/>
      <c r="G15" s="21">
        <v>0.287476966228839</v>
      </c>
      <c r="H15" s="21">
        <v>0.36257390762261399</v>
      </c>
      <c r="I15" s="21">
        <v>0.390499289279363</v>
      </c>
      <c r="J15" s="21">
        <v>0.39252440151151402</v>
      </c>
      <c r="K15" s="21">
        <v>0.38903800799770499</v>
      </c>
      <c r="L15" s="21">
        <v>0.40642699684596501</v>
      </c>
      <c r="M15" s="21"/>
      <c r="N15" s="21">
        <v>0.458320633951737</v>
      </c>
      <c r="O15" s="21">
        <v>0.395035104806223</v>
      </c>
      <c r="P15" s="21">
        <v>0.35981016552728801</v>
      </c>
      <c r="Q15" s="21">
        <v>0.29390232901606</v>
      </c>
      <c r="R15" s="21"/>
      <c r="S15" s="21">
        <v>0.39328832347195603</v>
      </c>
      <c r="T15" s="21">
        <v>0.34908921784816199</v>
      </c>
      <c r="U15" s="21">
        <v>0.38033099031523399</v>
      </c>
      <c r="V15" s="21">
        <v>0.36977392109018498</v>
      </c>
      <c r="W15" s="21">
        <v>0.40733780742638198</v>
      </c>
      <c r="X15" s="21">
        <v>0.347411576988365</v>
      </c>
      <c r="Y15" s="21">
        <v>0.39665459182384799</v>
      </c>
      <c r="Z15" s="21">
        <v>0.40975036676598497</v>
      </c>
      <c r="AA15" s="21">
        <v>0.38701683560310002</v>
      </c>
      <c r="AB15" s="21">
        <v>0.37561474988592602</v>
      </c>
      <c r="AC15" s="21">
        <v>0.39520199614171703</v>
      </c>
      <c r="AD15" s="21">
        <v>0.358529799165068</v>
      </c>
      <c r="AE15" s="21"/>
      <c r="AF15" s="21">
        <v>0.34110702186262798</v>
      </c>
      <c r="AG15" s="21">
        <v>0.46947243168257002</v>
      </c>
      <c r="AH15" s="21">
        <v>0.243437448991003</v>
      </c>
      <c r="AI15" s="21"/>
      <c r="AJ15" s="21">
        <v>0.39130463948942201</v>
      </c>
      <c r="AK15" s="21">
        <v>0.41698018535866099</v>
      </c>
      <c r="AL15" s="21">
        <v>0.49970205861135197</v>
      </c>
      <c r="AM15" s="21"/>
      <c r="AN15" s="21">
        <v>0.29785292760934301</v>
      </c>
      <c r="AO15" s="21">
        <v>0.353571112584247</v>
      </c>
      <c r="AP15" s="21">
        <v>0.44358195785006599</v>
      </c>
      <c r="AQ15" s="21">
        <v>0.48717056687514898</v>
      </c>
      <c r="AR15" s="21">
        <v>0.56045135589842399</v>
      </c>
      <c r="AS15" s="21"/>
      <c r="AT15" s="21">
        <v>0.38390956487848998</v>
      </c>
      <c r="AU15" s="21">
        <v>0.326612280487865</v>
      </c>
      <c r="AV15" s="21"/>
      <c r="AW15" s="21">
        <v>0.50642315217108003</v>
      </c>
      <c r="AX15" s="21">
        <v>0.37786055550125802</v>
      </c>
      <c r="AY15" s="21">
        <v>0.24394102955808999</v>
      </c>
    </row>
    <row r="16" spans="2:51">
      <c r="B16" s="18" t="s">
        <v>139</v>
      </c>
      <c r="C16" s="21">
        <v>0.28969537656947503</v>
      </c>
      <c r="D16" s="21">
        <v>0.243249515456025</v>
      </c>
      <c r="E16" s="21">
        <v>0.33304417653727503</v>
      </c>
      <c r="F16" s="21"/>
      <c r="G16" s="21">
        <v>0.36575017779253999</v>
      </c>
      <c r="H16" s="21">
        <v>0.32056225120130899</v>
      </c>
      <c r="I16" s="21">
        <v>0.29237672458231201</v>
      </c>
      <c r="J16" s="21">
        <v>0.25785849116161402</v>
      </c>
      <c r="K16" s="21">
        <v>0.26702663484248701</v>
      </c>
      <c r="L16" s="21">
        <v>0.268732665990982</v>
      </c>
      <c r="M16" s="21"/>
      <c r="N16" s="21">
        <v>0.25824348559945398</v>
      </c>
      <c r="O16" s="21">
        <v>0.275365227866887</v>
      </c>
      <c r="P16" s="21">
        <v>0.31004030252943399</v>
      </c>
      <c r="Q16" s="21">
        <v>0.31842371980403</v>
      </c>
      <c r="R16" s="21"/>
      <c r="S16" s="21">
        <v>0.28512634336001103</v>
      </c>
      <c r="T16" s="21">
        <v>0.276579593715993</v>
      </c>
      <c r="U16" s="21">
        <v>0.28434647423449799</v>
      </c>
      <c r="V16" s="21">
        <v>0.30169779649059503</v>
      </c>
      <c r="W16" s="21">
        <v>0.28808116172748699</v>
      </c>
      <c r="X16" s="21">
        <v>0.31378551165605001</v>
      </c>
      <c r="Y16" s="21">
        <v>0.27950966360037199</v>
      </c>
      <c r="Z16" s="21">
        <v>0.23244446933358001</v>
      </c>
      <c r="AA16" s="21">
        <v>0.31428677022641899</v>
      </c>
      <c r="AB16" s="21">
        <v>0.29990366167546401</v>
      </c>
      <c r="AC16" s="21">
        <v>0.27047288597347802</v>
      </c>
      <c r="AD16" s="21">
        <v>0.28260626290762397</v>
      </c>
      <c r="AE16" s="21"/>
      <c r="AF16" s="21">
        <v>0.310204447715834</v>
      </c>
      <c r="AG16" s="21">
        <v>0.24465531713847599</v>
      </c>
      <c r="AH16" s="21">
        <v>0.359463336206296</v>
      </c>
      <c r="AI16" s="21"/>
      <c r="AJ16" s="21">
        <v>0.26828601675955599</v>
      </c>
      <c r="AK16" s="21">
        <v>0.27467370076181002</v>
      </c>
      <c r="AL16" s="21">
        <v>0.27749406045319103</v>
      </c>
      <c r="AM16" s="21"/>
      <c r="AN16" s="21">
        <v>0.33998586894387001</v>
      </c>
      <c r="AO16" s="21">
        <v>0.291311109421521</v>
      </c>
      <c r="AP16" s="21">
        <v>0.258767831621389</v>
      </c>
      <c r="AQ16" s="21">
        <v>0.252694908990998</v>
      </c>
      <c r="AR16" s="21">
        <v>0.206908428971395</v>
      </c>
      <c r="AS16" s="21"/>
      <c r="AT16" s="21">
        <v>0.28602241264760297</v>
      </c>
      <c r="AU16" s="21">
        <v>0.33387553435015599</v>
      </c>
      <c r="AV16" s="21"/>
      <c r="AW16" s="21">
        <v>0.23963529941834799</v>
      </c>
      <c r="AX16" s="21">
        <v>0.25724456790509498</v>
      </c>
      <c r="AY16" s="21">
        <v>0.35060259382438302</v>
      </c>
    </row>
    <row r="17" spans="2:51">
      <c r="B17" s="18" t="s">
        <v>140</v>
      </c>
      <c r="C17" s="22">
        <v>8.9012628957656798E-2</v>
      </c>
      <c r="D17" s="22">
        <v>0.204936488762026</v>
      </c>
      <c r="E17" s="22">
        <v>-1.8792218900566399E-2</v>
      </c>
      <c r="F17" s="22"/>
      <c r="G17" s="22">
        <v>-7.8273211563700401E-2</v>
      </c>
      <c r="H17" s="22">
        <v>4.2011656421304597E-2</v>
      </c>
      <c r="I17" s="22">
        <v>9.8122564697050996E-2</v>
      </c>
      <c r="J17" s="22">
        <v>0.1346659103499</v>
      </c>
      <c r="K17" s="22">
        <v>0.122011373155218</v>
      </c>
      <c r="L17" s="22">
        <v>0.137694330854983</v>
      </c>
      <c r="M17" s="22"/>
      <c r="N17" s="22">
        <v>0.20007714835228299</v>
      </c>
      <c r="O17" s="22">
        <v>0.11966987693933499</v>
      </c>
      <c r="P17" s="22">
        <v>4.97698629978537E-2</v>
      </c>
      <c r="Q17" s="22">
        <v>-2.4521390787970401E-2</v>
      </c>
      <c r="R17" s="22"/>
      <c r="S17" s="22">
        <v>0.108161980111945</v>
      </c>
      <c r="T17" s="22">
        <v>7.2509624132169104E-2</v>
      </c>
      <c r="U17" s="22">
        <v>9.5984516080736507E-2</v>
      </c>
      <c r="V17" s="22">
        <v>6.8076124599589699E-2</v>
      </c>
      <c r="W17" s="22">
        <v>0.11925664569889501</v>
      </c>
      <c r="X17" s="22">
        <v>3.3626065332314901E-2</v>
      </c>
      <c r="Y17" s="22">
        <v>0.117144928223477</v>
      </c>
      <c r="Z17" s="22">
        <v>0.17730589743240499</v>
      </c>
      <c r="AA17" s="22">
        <v>7.27300653766806E-2</v>
      </c>
      <c r="AB17" s="22">
        <v>7.5711088210462102E-2</v>
      </c>
      <c r="AC17" s="22">
        <v>0.124729110168239</v>
      </c>
      <c r="AD17" s="22">
        <v>7.5923536257444205E-2</v>
      </c>
      <c r="AE17" s="22"/>
      <c r="AF17" s="22">
        <v>3.0902574146793899E-2</v>
      </c>
      <c r="AG17" s="22">
        <v>0.224817114544094</v>
      </c>
      <c r="AH17" s="22">
        <v>-0.116025887215293</v>
      </c>
      <c r="AI17" s="22"/>
      <c r="AJ17" s="22">
        <v>0.123018622729866</v>
      </c>
      <c r="AK17" s="22">
        <v>0.14230648459685</v>
      </c>
      <c r="AL17" s="22">
        <v>0.22220799815816</v>
      </c>
      <c r="AM17" s="22"/>
      <c r="AN17" s="22">
        <v>-4.2132941334527198E-2</v>
      </c>
      <c r="AO17" s="22">
        <v>6.2260003162726001E-2</v>
      </c>
      <c r="AP17" s="22">
        <v>0.18481412622867699</v>
      </c>
      <c r="AQ17" s="22">
        <v>0.23447565788415101</v>
      </c>
      <c r="AR17" s="22">
        <v>0.35354292692702899</v>
      </c>
      <c r="AS17" s="22"/>
      <c r="AT17" s="22">
        <v>9.7887152230886607E-2</v>
      </c>
      <c r="AU17" s="22">
        <v>-7.26325386229126E-3</v>
      </c>
      <c r="AV17" s="22"/>
      <c r="AW17" s="22">
        <v>0.26678785275273298</v>
      </c>
      <c r="AX17" s="22">
        <v>0.120615987596164</v>
      </c>
      <c r="AY17" s="22">
        <v>-0.106661564266293</v>
      </c>
    </row>
    <row r="18" spans="2:51">
      <c r="B18" t="s">
        <v>58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191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2140</v>
      </c>
      <c r="D7" s="10">
        <v>981</v>
      </c>
      <c r="E7" s="10">
        <v>1147</v>
      </c>
      <c r="F7" s="10"/>
      <c r="G7" s="10">
        <v>196</v>
      </c>
      <c r="H7" s="10">
        <v>302</v>
      </c>
      <c r="I7" s="10">
        <v>328</v>
      </c>
      <c r="J7" s="10">
        <v>321</v>
      </c>
      <c r="K7" s="10">
        <v>420</v>
      </c>
      <c r="L7" s="10">
        <v>573</v>
      </c>
      <c r="M7" s="10"/>
      <c r="N7" s="10">
        <v>632</v>
      </c>
      <c r="O7" s="10">
        <v>603</v>
      </c>
      <c r="P7" s="10">
        <v>366</v>
      </c>
      <c r="Q7" s="10">
        <v>523</v>
      </c>
      <c r="R7" s="10"/>
      <c r="S7" s="10">
        <v>218</v>
      </c>
      <c r="T7" s="10">
        <v>334</v>
      </c>
      <c r="U7" s="10">
        <v>211</v>
      </c>
      <c r="V7" s="10">
        <v>177</v>
      </c>
      <c r="W7" s="10">
        <v>155</v>
      </c>
      <c r="X7" s="10">
        <v>177</v>
      </c>
      <c r="Y7" s="10">
        <v>192</v>
      </c>
      <c r="Z7" s="10">
        <v>94</v>
      </c>
      <c r="AA7" s="10">
        <v>258</v>
      </c>
      <c r="AB7" s="10">
        <v>164</v>
      </c>
      <c r="AC7" s="10">
        <v>102</v>
      </c>
      <c r="AD7" s="10">
        <v>58</v>
      </c>
      <c r="AE7" s="10"/>
      <c r="AF7" s="10">
        <v>876</v>
      </c>
      <c r="AG7" s="10">
        <v>890</v>
      </c>
      <c r="AH7" s="10">
        <v>236</v>
      </c>
      <c r="AI7" s="10"/>
      <c r="AJ7" s="10">
        <v>549</v>
      </c>
      <c r="AK7" s="10">
        <v>609</v>
      </c>
      <c r="AL7" s="10">
        <v>162</v>
      </c>
      <c r="AM7" s="10"/>
      <c r="AN7" s="10">
        <v>454</v>
      </c>
      <c r="AO7" s="10">
        <v>370</v>
      </c>
      <c r="AP7" s="10">
        <v>505</v>
      </c>
      <c r="AQ7" s="10">
        <v>227</v>
      </c>
      <c r="AR7" s="10">
        <v>27</v>
      </c>
      <c r="AS7" s="10"/>
      <c r="AT7" s="10">
        <v>1954</v>
      </c>
      <c r="AU7" s="10">
        <v>173</v>
      </c>
      <c r="AV7" s="10"/>
      <c r="AW7" s="10">
        <v>945</v>
      </c>
      <c r="AX7" s="10">
        <v>207</v>
      </c>
      <c r="AY7" s="10">
        <v>988</v>
      </c>
    </row>
    <row r="8" spans="2:51" ht="30" customHeight="1">
      <c r="B8" s="11" t="s">
        <v>112</v>
      </c>
      <c r="C8" s="11">
        <v>2131</v>
      </c>
      <c r="D8" s="11">
        <v>1008</v>
      </c>
      <c r="E8" s="11">
        <v>1111</v>
      </c>
      <c r="F8" s="11"/>
      <c r="G8" s="11">
        <v>230</v>
      </c>
      <c r="H8" s="11">
        <v>365</v>
      </c>
      <c r="I8" s="11">
        <v>367</v>
      </c>
      <c r="J8" s="11">
        <v>317</v>
      </c>
      <c r="K8" s="11">
        <v>340</v>
      </c>
      <c r="L8" s="11">
        <v>512</v>
      </c>
      <c r="M8" s="11"/>
      <c r="N8" s="11">
        <v>582</v>
      </c>
      <c r="O8" s="11">
        <v>550</v>
      </c>
      <c r="P8" s="11">
        <v>427</v>
      </c>
      <c r="Q8" s="11">
        <v>555</v>
      </c>
      <c r="R8" s="11"/>
      <c r="S8" s="11">
        <v>270</v>
      </c>
      <c r="T8" s="11">
        <v>315</v>
      </c>
      <c r="U8" s="11">
        <v>184</v>
      </c>
      <c r="V8" s="11">
        <v>186</v>
      </c>
      <c r="W8" s="11">
        <v>148</v>
      </c>
      <c r="X8" s="11">
        <v>185</v>
      </c>
      <c r="Y8" s="11">
        <v>184</v>
      </c>
      <c r="Z8" s="11">
        <v>81</v>
      </c>
      <c r="AA8" s="11">
        <v>248</v>
      </c>
      <c r="AB8" s="11">
        <v>165</v>
      </c>
      <c r="AC8" s="11">
        <v>102</v>
      </c>
      <c r="AD8" s="11">
        <v>63</v>
      </c>
      <c r="AE8" s="11"/>
      <c r="AF8" s="11">
        <v>834</v>
      </c>
      <c r="AG8" s="11">
        <v>882</v>
      </c>
      <c r="AH8" s="11">
        <v>252</v>
      </c>
      <c r="AI8" s="11"/>
      <c r="AJ8" s="11">
        <v>518</v>
      </c>
      <c r="AK8" s="11">
        <v>632</v>
      </c>
      <c r="AL8" s="11">
        <v>162</v>
      </c>
      <c r="AM8" s="11"/>
      <c r="AN8" s="11">
        <v>445</v>
      </c>
      <c r="AO8" s="11">
        <v>383</v>
      </c>
      <c r="AP8" s="11">
        <v>502</v>
      </c>
      <c r="AQ8" s="11">
        <v>227</v>
      </c>
      <c r="AR8" s="11">
        <v>25</v>
      </c>
      <c r="AS8" s="11"/>
      <c r="AT8" s="11">
        <v>1921</v>
      </c>
      <c r="AU8" s="11">
        <v>196</v>
      </c>
      <c r="AV8" s="11"/>
      <c r="AW8" s="11">
        <v>902</v>
      </c>
      <c r="AX8" s="11">
        <v>225</v>
      </c>
      <c r="AY8" s="11">
        <v>1004</v>
      </c>
    </row>
    <row r="9" spans="2:51">
      <c r="B9" s="18" t="s">
        <v>133</v>
      </c>
      <c r="C9" s="17">
        <v>0.115053276901777</v>
      </c>
      <c r="D9" s="17">
        <v>0.15178423155176601</v>
      </c>
      <c r="E9" s="17">
        <v>8.0151250231866006E-2</v>
      </c>
      <c r="F9" s="17"/>
      <c r="G9" s="17">
        <v>0.108989483216571</v>
      </c>
      <c r="H9" s="17">
        <v>0.14247375716802399</v>
      </c>
      <c r="I9" s="17">
        <v>0.104950970368937</v>
      </c>
      <c r="J9" s="17">
        <v>0.107486190882347</v>
      </c>
      <c r="K9" s="17">
        <v>0.143960732954971</v>
      </c>
      <c r="L9" s="17">
        <v>9.0975454678957499E-2</v>
      </c>
      <c r="M9" s="17"/>
      <c r="N9" s="17">
        <v>0.13024367092611799</v>
      </c>
      <c r="O9" s="17">
        <v>0.106083998971405</v>
      </c>
      <c r="P9" s="17">
        <v>0.14990459733810399</v>
      </c>
      <c r="Q9" s="17">
        <v>8.0337595156114397E-2</v>
      </c>
      <c r="R9" s="17"/>
      <c r="S9" s="17">
        <v>0.11637494409184899</v>
      </c>
      <c r="T9" s="17">
        <v>0.12223961804985201</v>
      </c>
      <c r="U9" s="17">
        <v>0.113734157757872</v>
      </c>
      <c r="V9" s="17">
        <v>0.19838581589462401</v>
      </c>
      <c r="W9" s="17">
        <v>0.123575404231615</v>
      </c>
      <c r="X9" s="17">
        <v>0.10620200943250099</v>
      </c>
      <c r="Y9" s="17">
        <v>0.10523776223690701</v>
      </c>
      <c r="Z9" s="17">
        <v>7.4276067557787498E-2</v>
      </c>
      <c r="AA9" s="17">
        <v>8.5531318416333296E-2</v>
      </c>
      <c r="AB9" s="17">
        <v>0.12816999410170299</v>
      </c>
      <c r="AC9" s="17">
        <v>5.3671889456420603E-2</v>
      </c>
      <c r="AD9" s="17">
        <v>9.9894182067684301E-2</v>
      </c>
      <c r="AE9" s="17"/>
      <c r="AF9" s="17">
        <v>9.4053305481280394E-2</v>
      </c>
      <c r="AG9" s="17">
        <v>0.14173279835278799</v>
      </c>
      <c r="AH9" s="17">
        <v>9.7586701108771906E-2</v>
      </c>
      <c r="AI9" s="17"/>
      <c r="AJ9" s="17">
        <v>0.14615294250816399</v>
      </c>
      <c r="AK9" s="17">
        <v>0.121545089924548</v>
      </c>
      <c r="AL9" s="17">
        <v>0.16414827760706899</v>
      </c>
      <c r="AM9" s="17"/>
      <c r="AN9" s="17">
        <v>0.100444528097322</v>
      </c>
      <c r="AO9" s="17">
        <v>9.4913958342023694E-2</v>
      </c>
      <c r="AP9" s="17">
        <v>0.12551459307863699</v>
      </c>
      <c r="AQ9" s="17">
        <v>0.12885361040826801</v>
      </c>
      <c r="AR9" s="17">
        <v>0.38242451284634299</v>
      </c>
      <c r="AS9" s="17"/>
      <c r="AT9" s="17">
        <v>0.111587797263515</v>
      </c>
      <c r="AU9" s="17">
        <v>0.145811410318925</v>
      </c>
      <c r="AV9" s="17"/>
      <c r="AW9" s="17">
        <v>0.13427124277793301</v>
      </c>
      <c r="AX9" s="17">
        <v>0.155551600103744</v>
      </c>
      <c r="AY9" s="17">
        <v>8.8738416926012198E-2</v>
      </c>
    </row>
    <row r="10" spans="2:51">
      <c r="B10" s="18" t="s">
        <v>134</v>
      </c>
      <c r="C10" s="17">
        <v>0.39223566678917798</v>
      </c>
      <c r="D10" s="17">
        <v>0.43454330071548802</v>
      </c>
      <c r="E10" s="17">
        <v>0.35448362091618102</v>
      </c>
      <c r="F10" s="17"/>
      <c r="G10" s="17">
        <v>0.41005954648686499</v>
      </c>
      <c r="H10" s="17">
        <v>0.42594958761544699</v>
      </c>
      <c r="I10" s="17">
        <v>0.42282809065856503</v>
      </c>
      <c r="J10" s="17">
        <v>0.33890857631224502</v>
      </c>
      <c r="K10" s="17">
        <v>0.32341105944295601</v>
      </c>
      <c r="L10" s="17">
        <v>0.41689883265140998</v>
      </c>
      <c r="M10" s="17"/>
      <c r="N10" s="17">
        <v>0.49871493124942401</v>
      </c>
      <c r="O10" s="17">
        <v>0.39159176948781299</v>
      </c>
      <c r="P10" s="17">
        <v>0.32411216606952498</v>
      </c>
      <c r="Q10" s="17">
        <v>0.33409001578850001</v>
      </c>
      <c r="R10" s="17"/>
      <c r="S10" s="17">
        <v>0.44805069815459603</v>
      </c>
      <c r="T10" s="17">
        <v>0.37306168663360001</v>
      </c>
      <c r="U10" s="17">
        <v>0.35919514240224698</v>
      </c>
      <c r="V10" s="17">
        <v>0.37888241570178</v>
      </c>
      <c r="W10" s="17">
        <v>0.405925432171026</v>
      </c>
      <c r="X10" s="17">
        <v>0.38791446811261798</v>
      </c>
      <c r="Y10" s="17">
        <v>0.40591971235261598</v>
      </c>
      <c r="Z10" s="17">
        <v>0.34059996798348502</v>
      </c>
      <c r="AA10" s="17">
        <v>0.341170015148892</v>
      </c>
      <c r="AB10" s="17">
        <v>0.48037454939154101</v>
      </c>
      <c r="AC10" s="17">
        <v>0.33461430171550199</v>
      </c>
      <c r="AD10" s="17">
        <v>0.45599308558392898</v>
      </c>
      <c r="AE10" s="17"/>
      <c r="AF10" s="17">
        <v>0.36401004781020502</v>
      </c>
      <c r="AG10" s="17">
        <v>0.42634228290930198</v>
      </c>
      <c r="AH10" s="17">
        <v>0.37728978034291499</v>
      </c>
      <c r="AI10" s="17"/>
      <c r="AJ10" s="17">
        <v>0.417903303485679</v>
      </c>
      <c r="AK10" s="17">
        <v>0.38853838001957902</v>
      </c>
      <c r="AL10" s="17">
        <v>0.45792077082902799</v>
      </c>
      <c r="AM10" s="17"/>
      <c r="AN10" s="17">
        <v>0.294012824728341</v>
      </c>
      <c r="AO10" s="17">
        <v>0.40994602390998702</v>
      </c>
      <c r="AP10" s="17">
        <v>0.44791755347373202</v>
      </c>
      <c r="AQ10" s="17">
        <v>0.52239326614208004</v>
      </c>
      <c r="AR10" s="17">
        <v>0.37829498320997401</v>
      </c>
      <c r="AS10" s="17"/>
      <c r="AT10" s="17">
        <v>0.39828844169859301</v>
      </c>
      <c r="AU10" s="17">
        <v>0.34249085416921399</v>
      </c>
      <c r="AV10" s="17"/>
      <c r="AW10" s="17">
        <v>0.47870448312629799</v>
      </c>
      <c r="AX10" s="17">
        <v>0.40186758382078103</v>
      </c>
      <c r="AY10" s="17">
        <v>0.31246909771894599</v>
      </c>
    </row>
    <row r="11" spans="2:51">
      <c r="B11" s="18" t="s">
        <v>135</v>
      </c>
      <c r="C11" s="17">
        <v>0.37077885542713601</v>
      </c>
      <c r="D11" s="17">
        <v>0.31674122873869898</v>
      </c>
      <c r="E11" s="17">
        <v>0.42042870748563999</v>
      </c>
      <c r="F11" s="17"/>
      <c r="G11" s="17">
        <v>0.345462605604545</v>
      </c>
      <c r="H11" s="17">
        <v>0.30642015686621699</v>
      </c>
      <c r="I11" s="17">
        <v>0.35206657095309202</v>
      </c>
      <c r="J11" s="17">
        <v>0.420092566982539</v>
      </c>
      <c r="K11" s="17">
        <v>0.40600439135705102</v>
      </c>
      <c r="L11" s="17">
        <v>0.38756946185619401</v>
      </c>
      <c r="M11" s="17"/>
      <c r="N11" s="17">
        <v>0.28506404907494298</v>
      </c>
      <c r="O11" s="17">
        <v>0.38909793762922101</v>
      </c>
      <c r="P11" s="17">
        <v>0.40654789456664298</v>
      </c>
      <c r="Q11" s="17">
        <v>0.41361799061682197</v>
      </c>
      <c r="R11" s="17"/>
      <c r="S11" s="17">
        <v>0.337273901624494</v>
      </c>
      <c r="T11" s="17">
        <v>0.39886908411159699</v>
      </c>
      <c r="U11" s="17">
        <v>0.38421499006981902</v>
      </c>
      <c r="V11" s="17">
        <v>0.30333052546401101</v>
      </c>
      <c r="W11" s="17">
        <v>0.36974429611790599</v>
      </c>
      <c r="X11" s="17">
        <v>0.39904901178034202</v>
      </c>
      <c r="Y11" s="17">
        <v>0.353994743913364</v>
      </c>
      <c r="Z11" s="17">
        <v>0.46947321541381898</v>
      </c>
      <c r="AA11" s="17">
        <v>0.42082653300606998</v>
      </c>
      <c r="AB11" s="17">
        <v>0.30993018914831399</v>
      </c>
      <c r="AC11" s="17">
        <v>0.41737852263793501</v>
      </c>
      <c r="AD11" s="17">
        <v>0.26117117919425198</v>
      </c>
      <c r="AE11" s="17"/>
      <c r="AF11" s="17">
        <v>0.40762147974854801</v>
      </c>
      <c r="AG11" s="17">
        <v>0.32721356032008497</v>
      </c>
      <c r="AH11" s="17">
        <v>0.39163879844833899</v>
      </c>
      <c r="AI11" s="17"/>
      <c r="AJ11" s="17">
        <v>0.32479706890416399</v>
      </c>
      <c r="AK11" s="17">
        <v>0.36955447093493099</v>
      </c>
      <c r="AL11" s="17">
        <v>0.28336399547688301</v>
      </c>
      <c r="AM11" s="17"/>
      <c r="AN11" s="17">
        <v>0.45564367933167499</v>
      </c>
      <c r="AO11" s="17">
        <v>0.35606070171559101</v>
      </c>
      <c r="AP11" s="17">
        <v>0.32623449924336101</v>
      </c>
      <c r="AQ11" s="17">
        <v>0.25842708923911301</v>
      </c>
      <c r="AR11" s="17">
        <v>0.16177854825552401</v>
      </c>
      <c r="AS11" s="17"/>
      <c r="AT11" s="17">
        <v>0.36999313253855298</v>
      </c>
      <c r="AU11" s="17">
        <v>0.38153751028969202</v>
      </c>
      <c r="AV11" s="17"/>
      <c r="AW11" s="17">
        <v>0.29834280860296603</v>
      </c>
      <c r="AX11" s="17">
        <v>0.326807050867294</v>
      </c>
      <c r="AY11" s="17">
        <v>0.44563736659159903</v>
      </c>
    </row>
    <row r="12" spans="2:51">
      <c r="B12" s="18" t="s">
        <v>136</v>
      </c>
      <c r="C12" s="17">
        <v>6.0868946256236303E-2</v>
      </c>
      <c r="D12" s="17">
        <v>4.46335317376646E-2</v>
      </c>
      <c r="E12" s="17">
        <v>7.5241829840591606E-2</v>
      </c>
      <c r="F12" s="17"/>
      <c r="G12" s="17">
        <v>8.0625083370593598E-2</v>
      </c>
      <c r="H12" s="17">
        <v>6.1214052112327701E-2</v>
      </c>
      <c r="I12" s="17">
        <v>5.0776716547305999E-2</v>
      </c>
      <c r="J12" s="17">
        <v>6.2160254517793001E-2</v>
      </c>
      <c r="K12" s="17">
        <v>5.6451127346926498E-2</v>
      </c>
      <c r="L12" s="17">
        <v>6.1111771765138399E-2</v>
      </c>
      <c r="M12" s="17"/>
      <c r="N12" s="17">
        <v>4.9239250508795802E-2</v>
      </c>
      <c r="O12" s="17">
        <v>5.1427002597274001E-2</v>
      </c>
      <c r="P12" s="17">
        <v>5.0071009529798399E-2</v>
      </c>
      <c r="Q12" s="17">
        <v>9.0566969245767306E-2</v>
      </c>
      <c r="R12" s="17"/>
      <c r="S12" s="17">
        <v>3.2348343831379099E-2</v>
      </c>
      <c r="T12" s="17">
        <v>6.42324257332475E-2</v>
      </c>
      <c r="U12" s="17">
        <v>9.0316955632531698E-2</v>
      </c>
      <c r="V12" s="17">
        <v>4.0802602943223999E-2</v>
      </c>
      <c r="W12" s="17">
        <v>3.1390298225386901E-2</v>
      </c>
      <c r="X12" s="17">
        <v>6.7123176926671899E-2</v>
      </c>
      <c r="Y12" s="17">
        <v>9.9573533587862695E-2</v>
      </c>
      <c r="Z12" s="17">
        <v>5.1798104193082402E-2</v>
      </c>
      <c r="AA12" s="17">
        <v>6.8877998593434006E-2</v>
      </c>
      <c r="AB12" s="17">
        <v>6.1706755178775899E-2</v>
      </c>
      <c r="AC12" s="17">
        <v>6.8313577989223495E-2</v>
      </c>
      <c r="AD12" s="17">
        <v>4.3061470923879498E-2</v>
      </c>
      <c r="AE12" s="17"/>
      <c r="AF12" s="17">
        <v>7.4747353343454198E-2</v>
      </c>
      <c r="AG12" s="17">
        <v>4.1973881449391001E-2</v>
      </c>
      <c r="AH12" s="17">
        <v>7.7383048803558896E-2</v>
      </c>
      <c r="AI12" s="17"/>
      <c r="AJ12" s="17">
        <v>6.6336906439669302E-2</v>
      </c>
      <c r="AK12" s="17">
        <v>4.7298502689005401E-2</v>
      </c>
      <c r="AL12" s="17">
        <v>4.7438299112460801E-2</v>
      </c>
      <c r="AM12" s="17"/>
      <c r="AN12" s="17">
        <v>6.5219778667684705E-2</v>
      </c>
      <c r="AO12" s="17">
        <v>7.0218327605755901E-2</v>
      </c>
      <c r="AP12" s="17">
        <v>3.6215228049692301E-2</v>
      </c>
      <c r="AQ12" s="17">
        <v>5.4775097013403502E-2</v>
      </c>
      <c r="AR12" s="17">
        <v>2.7649646282393098E-2</v>
      </c>
      <c r="AS12" s="17"/>
      <c r="AT12" s="17">
        <v>6.2380767083500002E-2</v>
      </c>
      <c r="AU12" s="17">
        <v>4.6334126760222201E-2</v>
      </c>
      <c r="AV12" s="17"/>
      <c r="AW12" s="17">
        <v>4.0044099114220598E-2</v>
      </c>
      <c r="AX12" s="17">
        <v>7.4623275926302204E-2</v>
      </c>
      <c r="AY12" s="17">
        <v>7.6481413156205297E-2</v>
      </c>
    </row>
    <row r="13" spans="2:51">
      <c r="B13" s="18" t="s">
        <v>137</v>
      </c>
      <c r="C13" s="17">
        <v>1.5637463240151001E-2</v>
      </c>
      <c r="D13" s="17">
        <v>1.1627303711052301E-2</v>
      </c>
      <c r="E13" s="17">
        <v>1.9450052654093299E-2</v>
      </c>
      <c r="F13" s="17"/>
      <c r="G13" s="17">
        <v>2.37332307229975E-2</v>
      </c>
      <c r="H13" s="17">
        <v>9.9921778393457505E-3</v>
      </c>
      <c r="I13" s="17">
        <v>3.0239675515368301E-2</v>
      </c>
      <c r="J13" s="17">
        <v>1.1854860265889101E-2</v>
      </c>
      <c r="K13" s="17">
        <v>1.29668567117826E-2</v>
      </c>
      <c r="L13" s="17">
        <v>9.6948441006860404E-3</v>
      </c>
      <c r="M13" s="17"/>
      <c r="N13" s="17">
        <v>1.09150071296164E-2</v>
      </c>
      <c r="O13" s="17">
        <v>1.0822659029411199E-2</v>
      </c>
      <c r="P13" s="17">
        <v>1.48501405212154E-2</v>
      </c>
      <c r="Q13" s="17">
        <v>2.6460747649333299E-2</v>
      </c>
      <c r="R13" s="17"/>
      <c r="S13" s="17">
        <v>1.53795877932598E-2</v>
      </c>
      <c r="T13" s="17">
        <v>1.77671447129964E-2</v>
      </c>
      <c r="U13" s="17">
        <v>3.1644090406474701E-2</v>
      </c>
      <c r="V13" s="17">
        <v>0</v>
      </c>
      <c r="W13" s="17">
        <v>1.9094089221639299E-2</v>
      </c>
      <c r="X13" s="17">
        <v>0</v>
      </c>
      <c r="Y13" s="17">
        <v>1.6523161420047099E-2</v>
      </c>
      <c r="Z13" s="17">
        <v>0</v>
      </c>
      <c r="AA13" s="17">
        <v>2.6685727608545401E-2</v>
      </c>
      <c r="AB13" s="17">
        <v>9.1397101512905397E-3</v>
      </c>
      <c r="AC13" s="17">
        <v>2.3398792732614301E-2</v>
      </c>
      <c r="AD13" s="17">
        <v>2.1721029526502601E-2</v>
      </c>
      <c r="AE13" s="17"/>
      <c r="AF13" s="17">
        <v>1.95265217590583E-2</v>
      </c>
      <c r="AG13" s="17">
        <v>9.6867514858224105E-3</v>
      </c>
      <c r="AH13" s="17">
        <v>1.7899165483382599E-2</v>
      </c>
      <c r="AI13" s="17"/>
      <c r="AJ13" s="17">
        <v>1.1068079036261599E-2</v>
      </c>
      <c r="AK13" s="17">
        <v>1.95355914031764E-2</v>
      </c>
      <c r="AL13" s="17">
        <v>5.1136926396384199E-3</v>
      </c>
      <c r="AM13" s="17"/>
      <c r="AN13" s="17">
        <v>2.2707276691829301E-2</v>
      </c>
      <c r="AO13" s="17">
        <v>1.8612986502762399E-2</v>
      </c>
      <c r="AP13" s="17">
        <v>1.08778007335208E-2</v>
      </c>
      <c r="AQ13" s="17">
        <v>1.1015912771804101E-2</v>
      </c>
      <c r="AR13" s="17">
        <v>4.9852309405765599E-2</v>
      </c>
      <c r="AS13" s="17"/>
      <c r="AT13" s="17">
        <v>1.5144735056252599E-2</v>
      </c>
      <c r="AU13" s="17">
        <v>2.15340312126064E-2</v>
      </c>
      <c r="AV13" s="17"/>
      <c r="AW13" s="17">
        <v>1.16273371553373E-2</v>
      </c>
      <c r="AX13" s="17">
        <v>5.8732184640578698E-3</v>
      </c>
      <c r="AY13" s="17">
        <v>2.1422529889644E-2</v>
      </c>
    </row>
    <row r="14" spans="2:51">
      <c r="B14" s="18" t="s">
        <v>119</v>
      </c>
      <c r="C14" s="17">
        <v>4.54257913855226E-2</v>
      </c>
      <c r="D14" s="17">
        <v>4.0670403545329997E-2</v>
      </c>
      <c r="E14" s="17">
        <v>5.0244538871628497E-2</v>
      </c>
      <c r="F14" s="17"/>
      <c r="G14" s="17">
        <v>3.1130050598428102E-2</v>
      </c>
      <c r="H14" s="17">
        <v>5.3950268398638597E-2</v>
      </c>
      <c r="I14" s="17">
        <v>3.9137975956731699E-2</v>
      </c>
      <c r="J14" s="17">
        <v>5.9497551039187198E-2</v>
      </c>
      <c r="K14" s="17">
        <v>5.7205832186313699E-2</v>
      </c>
      <c r="L14" s="17">
        <v>3.3749634947614501E-2</v>
      </c>
      <c r="M14" s="17"/>
      <c r="N14" s="17">
        <v>2.5823091111102401E-2</v>
      </c>
      <c r="O14" s="17">
        <v>5.0976632284875499E-2</v>
      </c>
      <c r="P14" s="17">
        <v>5.4514191974714098E-2</v>
      </c>
      <c r="Q14" s="17">
        <v>5.4926681543462599E-2</v>
      </c>
      <c r="R14" s="17"/>
      <c r="S14" s="17">
        <v>5.05725245044224E-2</v>
      </c>
      <c r="T14" s="17">
        <v>2.3830040758707399E-2</v>
      </c>
      <c r="U14" s="17">
        <v>2.08946637310558E-2</v>
      </c>
      <c r="V14" s="17">
        <v>7.8598639996361797E-2</v>
      </c>
      <c r="W14" s="17">
        <v>5.0270480032426797E-2</v>
      </c>
      <c r="X14" s="17">
        <v>3.9711333747867401E-2</v>
      </c>
      <c r="Y14" s="17">
        <v>1.8751086489202901E-2</v>
      </c>
      <c r="Z14" s="17">
        <v>6.3852644851826207E-2</v>
      </c>
      <c r="AA14" s="17">
        <v>5.6908407226725903E-2</v>
      </c>
      <c r="AB14" s="17">
        <v>1.06788020283757E-2</v>
      </c>
      <c r="AC14" s="17">
        <v>0.102622915468304</v>
      </c>
      <c r="AD14" s="17">
        <v>0.118159052703752</v>
      </c>
      <c r="AE14" s="17"/>
      <c r="AF14" s="17">
        <v>4.0041291857453601E-2</v>
      </c>
      <c r="AG14" s="17">
        <v>5.3050725482611097E-2</v>
      </c>
      <c r="AH14" s="17">
        <v>3.8202505813032403E-2</v>
      </c>
      <c r="AI14" s="17"/>
      <c r="AJ14" s="17">
        <v>3.3741699626062403E-2</v>
      </c>
      <c r="AK14" s="17">
        <v>5.3527965028759998E-2</v>
      </c>
      <c r="AL14" s="17">
        <v>4.2014964334921197E-2</v>
      </c>
      <c r="AM14" s="17"/>
      <c r="AN14" s="17">
        <v>6.1971912483147699E-2</v>
      </c>
      <c r="AO14" s="17">
        <v>5.0248001923880001E-2</v>
      </c>
      <c r="AP14" s="17">
        <v>5.3240325421056799E-2</v>
      </c>
      <c r="AQ14" s="17">
        <v>2.45350244253318E-2</v>
      </c>
      <c r="AR14" s="17">
        <v>0</v>
      </c>
      <c r="AS14" s="17"/>
      <c r="AT14" s="17">
        <v>4.2605126359586798E-2</v>
      </c>
      <c r="AU14" s="17">
        <v>6.2292067249340499E-2</v>
      </c>
      <c r="AV14" s="17"/>
      <c r="AW14" s="17">
        <v>3.7010029223244298E-2</v>
      </c>
      <c r="AX14" s="17">
        <v>3.5277270817820797E-2</v>
      </c>
      <c r="AY14" s="17">
        <v>5.5251175717593401E-2</v>
      </c>
    </row>
    <row r="15" spans="2:51">
      <c r="B15" s="18" t="s">
        <v>138</v>
      </c>
      <c r="C15" s="21">
        <v>0.50728894369095401</v>
      </c>
      <c r="D15" s="21">
        <v>0.58632753226725398</v>
      </c>
      <c r="E15" s="21">
        <v>0.434634871148047</v>
      </c>
      <c r="F15" s="21"/>
      <c r="G15" s="21">
        <v>0.51904902970343603</v>
      </c>
      <c r="H15" s="21">
        <v>0.56842334478347101</v>
      </c>
      <c r="I15" s="21">
        <v>0.52777906102750205</v>
      </c>
      <c r="J15" s="21">
        <v>0.44639476719459198</v>
      </c>
      <c r="K15" s="21">
        <v>0.46737179239792698</v>
      </c>
      <c r="L15" s="21">
        <v>0.50787428733036699</v>
      </c>
      <c r="M15" s="21"/>
      <c r="N15" s="21">
        <v>0.628958602175542</v>
      </c>
      <c r="O15" s="21">
        <v>0.49767576845921802</v>
      </c>
      <c r="P15" s="21">
        <v>0.47401676340762899</v>
      </c>
      <c r="Q15" s="21">
        <v>0.414427610944614</v>
      </c>
      <c r="R15" s="21"/>
      <c r="S15" s="21">
        <v>0.56442564224644498</v>
      </c>
      <c r="T15" s="21">
        <v>0.49530130468345201</v>
      </c>
      <c r="U15" s="21">
        <v>0.47292930016011903</v>
      </c>
      <c r="V15" s="21">
        <v>0.57726823159640395</v>
      </c>
      <c r="W15" s="21">
        <v>0.52950083640264101</v>
      </c>
      <c r="X15" s="21">
        <v>0.494116477545119</v>
      </c>
      <c r="Y15" s="21">
        <v>0.51115747458952299</v>
      </c>
      <c r="Z15" s="21">
        <v>0.414876035541273</v>
      </c>
      <c r="AA15" s="21">
        <v>0.42670133356522499</v>
      </c>
      <c r="AB15" s="21">
        <v>0.60854454349324405</v>
      </c>
      <c r="AC15" s="21">
        <v>0.38828619117192298</v>
      </c>
      <c r="AD15" s="21">
        <v>0.555887267651613</v>
      </c>
      <c r="AE15" s="21"/>
      <c r="AF15" s="21">
        <v>0.45806335329148501</v>
      </c>
      <c r="AG15" s="21">
        <v>0.56807508126209105</v>
      </c>
      <c r="AH15" s="21">
        <v>0.47487648145168698</v>
      </c>
      <c r="AI15" s="21"/>
      <c r="AJ15" s="21">
        <v>0.56405624599384296</v>
      </c>
      <c r="AK15" s="21">
        <v>0.51008346994412701</v>
      </c>
      <c r="AL15" s="21">
        <v>0.62206904843609601</v>
      </c>
      <c r="AM15" s="21"/>
      <c r="AN15" s="21">
        <v>0.39445735282566402</v>
      </c>
      <c r="AO15" s="21">
        <v>0.50485998225201001</v>
      </c>
      <c r="AP15" s="21">
        <v>0.57343214655236896</v>
      </c>
      <c r="AQ15" s="21">
        <v>0.65124687655034796</v>
      </c>
      <c r="AR15" s="21">
        <v>0.76071949605631695</v>
      </c>
      <c r="AS15" s="21"/>
      <c r="AT15" s="21">
        <v>0.50987623896210799</v>
      </c>
      <c r="AU15" s="21">
        <v>0.48830226448813902</v>
      </c>
      <c r="AV15" s="21"/>
      <c r="AW15" s="21">
        <v>0.61297572590423099</v>
      </c>
      <c r="AX15" s="21">
        <v>0.55741918392452505</v>
      </c>
      <c r="AY15" s="21">
        <v>0.40120751464495802</v>
      </c>
    </row>
    <row r="16" spans="2:51">
      <c r="B16" s="18" t="s">
        <v>139</v>
      </c>
      <c r="C16" s="21">
        <v>7.6506409496387304E-2</v>
      </c>
      <c r="D16" s="21">
        <v>5.6260835448716802E-2</v>
      </c>
      <c r="E16" s="21">
        <v>9.4691882494684798E-2</v>
      </c>
      <c r="F16" s="21"/>
      <c r="G16" s="21">
        <v>0.104358314093591</v>
      </c>
      <c r="H16" s="21">
        <v>7.12062299516735E-2</v>
      </c>
      <c r="I16" s="21">
        <v>8.1016392062674303E-2</v>
      </c>
      <c r="J16" s="21">
        <v>7.4015114783682195E-2</v>
      </c>
      <c r="K16" s="21">
        <v>6.9417984058709095E-2</v>
      </c>
      <c r="L16" s="21">
        <v>7.0806615865824499E-2</v>
      </c>
      <c r="M16" s="21"/>
      <c r="N16" s="21">
        <v>6.0154257638412298E-2</v>
      </c>
      <c r="O16" s="21">
        <v>6.2249661626685202E-2</v>
      </c>
      <c r="P16" s="21">
        <v>6.4921150051013801E-2</v>
      </c>
      <c r="Q16" s="21">
        <v>0.117027716895101</v>
      </c>
      <c r="R16" s="21"/>
      <c r="S16" s="21">
        <v>4.7727931624638897E-2</v>
      </c>
      <c r="T16" s="21">
        <v>8.1999570446243897E-2</v>
      </c>
      <c r="U16" s="21">
        <v>0.121961046039006</v>
      </c>
      <c r="V16" s="21">
        <v>4.0802602943223999E-2</v>
      </c>
      <c r="W16" s="21">
        <v>5.0484387447026199E-2</v>
      </c>
      <c r="X16" s="21">
        <v>6.7123176926671899E-2</v>
      </c>
      <c r="Y16" s="21">
        <v>0.11609669500791001</v>
      </c>
      <c r="Z16" s="21">
        <v>5.1798104193082402E-2</v>
      </c>
      <c r="AA16" s="21">
        <v>9.5563726201979393E-2</v>
      </c>
      <c r="AB16" s="21">
        <v>7.0846465330066402E-2</v>
      </c>
      <c r="AC16" s="21">
        <v>9.1712370721837799E-2</v>
      </c>
      <c r="AD16" s="21">
        <v>6.4782500450382099E-2</v>
      </c>
      <c r="AE16" s="21"/>
      <c r="AF16" s="21">
        <v>9.4273875102512505E-2</v>
      </c>
      <c r="AG16" s="21">
        <v>5.1660632935213502E-2</v>
      </c>
      <c r="AH16" s="21">
        <v>9.5282214286941502E-2</v>
      </c>
      <c r="AI16" s="21"/>
      <c r="AJ16" s="21">
        <v>7.7404985475930901E-2</v>
      </c>
      <c r="AK16" s="21">
        <v>6.6834094092181801E-2</v>
      </c>
      <c r="AL16" s="21">
        <v>5.2551991752099202E-2</v>
      </c>
      <c r="AM16" s="21"/>
      <c r="AN16" s="21">
        <v>8.7927055359514006E-2</v>
      </c>
      <c r="AO16" s="21">
        <v>8.88313141085183E-2</v>
      </c>
      <c r="AP16" s="21">
        <v>4.7093028783213003E-2</v>
      </c>
      <c r="AQ16" s="21">
        <v>6.5791009785207702E-2</v>
      </c>
      <c r="AR16" s="21">
        <v>7.7501955688158694E-2</v>
      </c>
      <c r="AS16" s="21"/>
      <c r="AT16" s="21">
        <v>7.7525502139752497E-2</v>
      </c>
      <c r="AU16" s="21">
        <v>6.7868157972828497E-2</v>
      </c>
      <c r="AV16" s="21"/>
      <c r="AW16" s="21">
        <v>5.1671436269557898E-2</v>
      </c>
      <c r="AX16" s="21">
        <v>8.0496494390360093E-2</v>
      </c>
      <c r="AY16" s="21">
        <v>9.7903943045849304E-2</v>
      </c>
    </row>
    <row r="17" spans="2:51">
      <c r="B17" s="18" t="s">
        <v>140</v>
      </c>
      <c r="C17" s="22">
        <v>0.43078253419456702</v>
      </c>
      <c r="D17" s="22">
        <v>0.53006669681853702</v>
      </c>
      <c r="E17" s="22">
        <v>0.33994298865336198</v>
      </c>
      <c r="F17" s="22"/>
      <c r="G17" s="22">
        <v>0.414690715609845</v>
      </c>
      <c r="H17" s="22">
        <v>0.49721711483179798</v>
      </c>
      <c r="I17" s="22">
        <v>0.44676266896482802</v>
      </c>
      <c r="J17" s="22">
        <v>0.37237965241090898</v>
      </c>
      <c r="K17" s="22">
        <v>0.39795380833921701</v>
      </c>
      <c r="L17" s="22">
        <v>0.43706767146454301</v>
      </c>
      <c r="M17" s="22"/>
      <c r="N17" s="22">
        <v>0.56880434453713002</v>
      </c>
      <c r="O17" s="22">
        <v>0.43542610683253302</v>
      </c>
      <c r="P17" s="22">
        <v>0.40909561335661498</v>
      </c>
      <c r="Q17" s="22">
        <v>0.297399894049514</v>
      </c>
      <c r="R17" s="22"/>
      <c r="S17" s="22">
        <v>0.51669771062180603</v>
      </c>
      <c r="T17" s="22">
        <v>0.41330173423720801</v>
      </c>
      <c r="U17" s="22">
        <v>0.35096825412111299</v>
      </c>
      <c r="V17" s="22">
        <v>0.53646562865318004</v>
      </c>
      <c r="W17" s="22">
        <v>0.47901644895561402</v>
      </c>
      <c r="X17" s="22">
        <v>0.42699330061844698</v>
      </c>
      <c r="Y17" s="22">
        <v>0.39506077958161301</v>
      </c>
      <c r="Z17" s="22">
        <v>0.36307793134819</v>
      </c>
      <c r="AA17" s="22">
        <v>0.33113760736324499</v>
      </c>
      <c r="AB17" s="22">
        <v>0.53769807816317805</v>
      </c>
      <c r="AC17" s="22">
        <v>0.29657382045008501</v>
      </c>
      <c r="AD17" s="22">
        <v>0.49110476720123097</v>
      </c>
      <c r="AE17" s="22"/>
      <c r="AF17" s="22">
        <v>0.363789478188973</v>
      </c>
      <c r="AG17" s="22">
        <v>0.516414448326877</v>
      </c>
      <c r="AH17" s="22">
        <v>0.37959426716474498</v>
      </c>
      <c r="AI17" s="22"/>
      <c r="AJ17" s="22">
        <v>0.48665126051791202</v>
      </c>
      <c r="AK17" s="22">
        <v>0.44324937585194502</v>
      </c>
      <c r="AL17" s="22">
        <v>0.56951705668399699</v>
      </c>
      <c r="AM17" s="22"/>
      <c r="AN17" s="22">
        <v>0.30653029746615001</v>
      </c>
      <c r="AO17" s="22">
        <v>0.41602866814349199</v>
      </c>
      <c r="AP17" s="22">
        <v>0.52633911776915598</v>
      </c>
      <c r="AQ17" s="22">
        <v>0.58545586676514005</v>
      </c>
      <c r="AR17" s="22">
        <v>0.68321754036815896</v>
      </c>
      <c r="AS17" s="22"/>
      <c r="AT17" s="22">
        <v>0.43235073682235498</v>
      </c>
      <c r="AU17" s="22">
        <v>0.42043410651531099</v>
      </c>
      <c r="AV17" s="22"/>
      <c r="AW17" s="22">
        <v>0.56130428963467305</v>
      </c>
      <c r="AX17" s="22">
        <v>0.476922689534165</v>
      </c>
      <c r="AY17" s="22">
        <v>0.30330357159910898</v>
      </c>
    </row>
    <row r="18" spans="2:51">
      <c r="B18" t="s">
        <v>19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661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4183</v>
      </c>
      <c r="D7" s="10">
        <v>1955</v>
      </c>
      <c r="E7" s="10">
        <v>2207</v>
      </c>
      <c r="F7" s="10"/>
      <c r="G7" s="10">
        <v>376</v>
      </c>
      <c r="H7" s="10">
        <v>580</v>
      </c>
      <c r="I7" s="10">
        <v>618</v>
      </c>
      <c r="J7" s="10">
        <v>699</v>
      </c>
      <c r="K7" s="10">
        <v>821</v>
      </c>
      <c r="L7" s="10">
        <v>1089</v>
      </c>
      <c r="M7" s="10"/>
      <c r="N7" s="10">
        <v>1217</v>
      </c>
      <c r="O7" s="10">
        <v>1178</v>
      </c>
      <c r="P7" s="10">
        <v>784</v>
      </c>
      <c r="Q7" s="10">
        <v>969</v>
      </c>
      <c r="R7" s="10"/>
      <c r="S7" s="10">
        <v>444</v>
      </c>
      <c r="T7" s="10">
        <v>587</v>
      </c>
      <c r="U7" s="10">
        <v>417</v>
      </c>
      <c r="V7" s="10">
        <v>376</v>
      </c>
      <c r="W7" s="10">
        <v>318</v>
      </c>
      <c r="X7" s="10">
        <v>354</v>
      </c>
      <c r="Y7" s="10">
        <v>333</v>
      </c>
      <c r="Z7" s="10">
        <v>183</v>
      </c>
      <c r="AA7" s="10">
        <v>501</v>
      </c>
      <c r="AB7" s="10">
        <v>359</v>
      </c>
      <c r="AC7" s="10">
        <v>206</v>
      </c>
      <c r="AD7" s="10">
        <v>105</v>
      </c>
      <c r="AE7" s="10"/>
      <c r="AF7" s="10">
        <v>1785</v>
      </c>
      <c r="AG7" s="10">
        <v>1711</v>
      </c>
      <c r="AH7" s="10">
        <v>455</v>
      </c>
      <c r="AI7" s="10"/>
      <c r="AJ7" s="10">
        <v>1025</v>
      </c>
      <c r="AK7" s="10">
        <v>1266</v>
      </c>
      <c r="AL7" s="10">
        <v>320</v>
      </c>
      <c r="AM7" s="10"/>
      <c r="AN7" s="10">
        <v>878</v>
      </c>
      <c r="AO7" s="10">
        <v>731</v>
      </c>
      <c r="AP7" s="10">
        <v>993</v>
      </c>
      <c r="AQ7" s="10">
        <v>420</v>
      </c>
      <c r="AR7" s="10">
        <v>68</v>
      </c>
      <c r="AS7" s="10"/>
      <c r="AT7" s="10">
        <v>3840</v>
      </c>
      <c r="AU7" s="10">
        <v>321</v>
      </c>
      <c r="AV7" s="10"/>
      <c r="AW7" s="10">
        <v>1998</v>
      </c>
      <c r="AX7" s="10">
        <v>425</v>
      </c>
      <c r="AY7" s="10">
        <v>1760</v>
      </c>
    </row>
    <row r="8" spans="2:51" ht="30" customHeight="1">
      <c r="B8" s="11" t="s">
        <v>112</v>
      </c>
      <c r="C8" s="11">
        <v>4180</v>
      </c>
      <c r="D8" s="11">
        <v>2015</v>
      </c>
      <c r="E8" s="11">
        <v>2144</v>
      </c>
      <c r="F8" s="11"/>
      <c r="G8" s="11">
        <v>440</v>
      </c>
      <c r="H8" s="11">
        <v>716</v>
      </c>
      <c r="I8" s="11">
        <v>695</v>
      </c>
      <c r="J8" s="11">
        <v>682</v>
      </c>
      <c r="K8" s="11">
        <v>669</v>
      </c>
      <c r="L8" s="11">
        <v>979</v>
      </c>
      <c r="M8" s="11"/>
      <c r="N8" s="11">
        <v>1119</v>
      </c>
      <c r="O8" s="11">
        <v>1082</v>
      </c>
      <c r="P8" s="11">
        <v>910</v>
      </c>
      <c r="Q8" s="11">
        <v>1035</v>
      </c>
      <c r="R8" s="11"/>
      <c r="S8" s="11">
        <v>543</v>
      </c>
      <c r="T8" s="11">
        <v>557</v>
      </c>
      <c r="U8" s="11">
        <v>366</v>
      </c>
      <c r="V8" s="11">
        <v>396</v>
      </c>
      <c r="W8" s="11">
        <v>303</v>
      </c>
      <c r="X8" s="11">
        <v>377</v>
      </c>
      <c r="Y8" s="11">
        <v>319</v>
      </c>
      <c r="Z8" s="11">
        <v>159</v>
      </c>
      <c r="AA8" s="11">
        <v>481</v>
      </c>
      <c r="AB8" s="11">
        <v>360</v>
      </c>
      <c r="AC8" s="11">
        <v>206</v>
      </c>
      <c r="AD8" s="11">
        <v>114</v>
      </c>
      <c r="AE8" s="11"/>
      <c r="AF8" s="11">
        <v>1720</v>
      </c>
      <c r="AG8" s="11">
        <v>1700</v>
      </c>
      <c r="AH8" s="11">
        <v>497</v>
      </c>
      <c r="AI8" s="11"/>
      <c r="AJ8" s="11">
        <v>976</v>
      </c>
      <c r="AK8" s="11">
        <v>1321</v>
      </c>
      <c r="AL8" s="11">
        <v>310</v>
      </c>
      <c r="AM8" s="11"/>
      <c r="AN8" s="11">
        <v>871</v>
      </c>
      <c r="AO8" s="11">
        <v>761</v>
      </c>
      <c r="AP8" s="11">
        <v>1000</v>
      </c>
      <c r="AQ8" s="11">
        <v>410</v>
      </c>
      <c r="AR8" s="11">
        <v>64</v>
      </c>
      <c r="AS8" s="11"/>
      <c r="AT8" s="11">
        <v>3785</v>
      </c>
      <c r="AU8" s="11">
        <v>371</v>
      </c>
      <c r="AV8" s="11"/>
      <c r="AW8" s="11">
        <v>1918</v>
      </c>
      <c r="AX8" s="11">
        <v>447</v>
      </c>
      <c r="AY8" s="11">
        <v>1815</v>
      </c>
    </row>
    <row r="9" spans="2:51">
      <c r="B9" s="18" t="s">
        <v>133</v>
      </c>
      <c r="C9" s="17">
        <v>8.2715385152587306E-2</v>
      </c>
      <c r="D9" s="17">
        <v>8.0014146991077506E-2</v>
      </c>
      <c r="E9" s="17">
        <v>8.5551595757947199E-2</v>
      </c>
      <c r="F9" s="17"/>
      <c r="G9" s="17">
        <v>0.124465830969671</v>
      </c>
      <c r="H9" s="17">
        <v>0.10559941357807</v>
      </c>
      <c r="I9" s="17">
        <v>7.6577144243704098E-2</v>
      </c>
      <c r="J9" s="17">
        <v>8.16806601631897E-2</v>
      </c>
      <c r="K9" s="17">
        <v>7.9964427877573005E-2</v>
      </c>
      <c r="L9" s="17">
        <v>5.4193856675632299E-2</v>
      </c>
      <c r="M9" s="17"/>
      <c r="N9" s="17">
        <v>7.1606161335471194E-2</v>
      </c>
      <c r="O9" s="17">
        <v>7.8729802502454996E-2</v>
      </c>
      <c r="P9" s="17">
        <v>9.0744857961364001E-2</v>
      </c>
      <c r="Q9" s="17">
        <v>9.1411629148659704E-2</v>
      </c>
      <c r="R9" s="17"/>
      <c r="S9" s="17">
        <v>9.5067112517339306E-2</v>
      </c>
      <c r="T9" s="17">
        <v>8.5785268234522205E-2</v>
      </c>
      <c r="U9" s="17">
        <v>7.7273648202735606E-2</v>
      </c>
      <c r="V9" s="17">
        <v>7.7075193222534505E-2</v>
      </c>
      <c r="W9" s="17">
        <v>8.7522089415613596E-2</v>
      </c>
      <c r="X9" s="17">
        <v>8.9490237527164396E-2</v>
      </c>
      <c r="Y9" s="17">
        <v>7.6569515715477807E-2</v>
      </c>
      <c r="Z9" s="17">
        <v>5.3701261676348699E-2</v>
      </c>
      <c r="AA9" s="17">
        <v>6.3385280655187795E-2</v>
      </c>
      <c r="AB9" s="17">
        <v>8.1801244994634301E-2</v>
      </c>
      <c r="AC9" s="17">
        <v>0.11735812814615899</v>
      </c>
      <c r="AD9" s="17">
        <v>9.0215420599712298E-2</v>
      </c>
      <c r="AE9" s="17"/>
      <c r="AF9" s="17">
        <v>9.4959402967938797E-2</v>
      </c>
      <c r="AG9" s="17">
        <v>6.6819673027607995E-2</v>
      </c>
      <c r="AH9" s="17">
        <v>8.9603696528901197E-2</v>
      </c>
      <c r="AI9" s="17"/>
      <c r="AJ9" s="17">
        <v>6.9219459068396494E-2</v>
      </c>
      <c r="AK9" s="17">
        <v>8.7870416262337006E-2</v>
      </c>
      <c r="AL9" s="17">
        <v>7.6070652304992506E-2</v>
      </c>
      <c r="AM9" s="17"/>
      <c r="AN9" s="17">
        <v>9.5262603244999494E-2</v>
      </c>
      <c r="AO9" s="17">
        <v>7.6598906471427197E-2</v>
      </c>
      <c r="AP9" s="17">
        <v>7.9285483509564103E-2</v>
      </c>
      <c r="AQ9" s="17">
        <v>7.6268525119569899E-2</v>
      </c>
      <c r="AR9" s="17">
        <v>6.5032102819554904E-2</v>
      </c>
      <c r="AS9" s="17"/>
      <c r="AT9" s="17">
        <v>8.0059072409493198E-2</v>
      </c>
      <c r="AU9" s="17">
        <v>0.11209871573591799</v>
      </c>
      <c r="AV9" s="17"/>
      <c r="AW9" s="17">
        <v>6.8471022765585907E-2</v>
      </c>
      <c r="AX9" s="17">
        <v>9.0072312551306294E-2</v>
      </c>
      <c r="AY9" s="17">
        <v>9.5955615378413198E-2</v>
      </c>
    </row>
    <row r="10" spans="2:51">
      <c r="B10" s="18" t="s">
        <v>134</v>
      </c>
      <c r="C10" s="17">
        <v>0.28764607575123602</v>
      </c>
      <c r="D10" s="17">
        <v>0.249805367748305</v>
      </c>
      <c r="E10" s="17">
        <v>0.32342165160314201</v>
      </c>
      <c r="F10" s="17"/>
      <c r="G10" s="17">
        <v>0.32178203774513597</v>
      </c>
      <c r="H10" s="17">
        <v>0.293030620753441</v>
      </c>
      <c r="I10" s="17">
        <v>0.30503872479882899</v>
      </c>
      <c r="J10" s="17">
        <v>0.26331580718134401</v>
      </c>
      <c r="K10" s="17">
        <v>0.27882999280384402</v>
      </c>
      <c r="L10" s="17">
        <v>0.27900090087138002</v>
      </c>
      <c r="M10" s="17"/>
      <c r="N10" s="17">
        <v>0.27191550045349799</v>
      </c>
      <c r="O10" s="17">
        <v>0.28400932127164902</v>
      </c>
      <c r="P10" s="17">
        <v>0.28515309958055102</v>
      </c>
      <c r="Q10" s="17">
        <v>0.31010833044477099</v>
      </c>
      <c r="R10" s="17"/>
      <c r="S10" s="17">
        <v>0.26110536331116402</v>
      </c>
      <c r="T10" s="17">
        <v>0.30343519362272398</v>
      </c>
      <c r="U10" s="17">
        <v>0.27646701984523497</v>
      </c>
      <c r="V10" s="17">
        <v>0.29386641063019497</v>
      </c>
      <c r="W10" s="17">
        <v>0.27929075542930898</v>
      </c>
      <c r="X10" s="17">
        <v>0.29489610984416098</v>
      </c>
      <c r="Y10" s="17">
        <v>0.32031735935344102</v>
      </c>
      <c r="Z10" s="17">
        <v>0.26777310463974002</v>
      </c>
      <c r="AA10" s="17">
        <v>0.30173360432393798</v>
      </c>
      <c r="AB10" s="17">
        <v>0.28075892160523402</v>
      </c>
      <c r="AC10" s="17">
        <v>0.25228452561845</v>
      </c>
      <c r="AD10" s="17">
        <v>0.31197643424576299</v>
      </c>
      <c r="AE10" s="17"/>
      <c r="AF10" s="17">
        <v>0.31066646372557299</v>
      </c>
      <c r="AG10" s="17">
        <v>0.26425255824217397</v>
      </c>
      <c r="AH10" s="17">
        <v>0.28740811563359803</v>
      </c>
      <c r="AI10" s="17"/>
      <c r="AJ10" s="17">
        <v>0.31490498623070801</v>
      </c>
      <c r="AK10" s="17">
        <v>0.27262648300160902</v>
      </c>
      <c r="AL10" s="17">
        <v>0.277677248727629</v>
      </c>
      <c r="AM10" s="17"/>
      <c r="AN10" s="17">
        <v>0.32070135981543202</v>
      </c>
      <c r="AO10" s="17">
        <v>0.31075868539309298</v>
      </c>
      <c r="AP10" s="17">
        <v>0.26899274055190397</v>
      </c>
      <c r="AQ10" s="17">
        <v>0.25524231266434499</v>
      </c>
      <c r="AR10" s="17">
        <v>0.22823249709192001</v>
      </c>
      <c r="AS10" s="17"/>
      <c r="AT10" s="17">
        <v>0.285070054008561</v>
      </c>
      <c r="AU10" s="17">
        <v>0.31943348456508203</v>
      </c>
      <c r="AV10" s="17"/>
      <c r="AW10" s="17">
        <v>0.25576888775499002</v>
      </c>
      <c r="AX10" s="17">
        <v>0.29832133665607702</v>
      </c>
      <c r="AY10" s="17">
        <v>0.31870340450851498</v>
      </c>
    </row>
    <row r="11" spans="2:51">
      <c r="B11" s="18" t="s">
        <v>135</v>
      </c>
      <c r="C11" s="17">
        <v>0.272630745790859</v>
      </c>
      <c r="D11" s="17">
        <v>0.26380675360272099</v>
      </c>
      <c r="E11" s="17">
        <v>0.280893389913354</v>
      </c>
      <c r="F11" s="17"/>
      <c r="G11" s="17">
        <v>0.27758955946978903</v>
      </c>
      <c r="H11" s="17">
        <v>0.25561108486319001</v>
      </c>
      <c r="I11" s="17">
        <v>0.255147096357347</v>
      </c>
      <c r="J11" s="17">
        <v>0.27109872134329599</v>
      </c>
      <c r="K11" s="17">
        <v>0.27946620575652997</v>
      </c>
      <c r="L11" s="17">
        <v>0.29164437397231902</v>
      </c>
      <c r="M11" s="17"/>
      <c r="N11" s="17">
        <v>0.24408184731879301</v>
      </c>
      <c r="O11" s="17">
        <v>0.26720798595413903</v>
      </c>
      <c r="P11" s="17">
        <v>0.29617975346751502</v>
      </c>
      <c r="Q11" s="17">
        <v>0.28772626620946601</v>
      </c>
      <c r="R11" s="17"/>
      <c r="S11" s="17">
        <v>0.26603095647139302</v>
      </c>
      <c r="T11" s="17">
        <v>0.279199837868147</v>
      </c>
      <c r="U11" s="17">
        <v>0.28166774436451603</v>
      </c>
      <c r="V11" s="17">
        <v>0.31334346097702398</v>
      </c>
      <c r="W11" s="17">
        <v>0.25730032637515798</v>
      </c>
      <c r="X11" s="17">
        <v>0.269317700728674</v>
      </c>
      <c r="Y11" s="17">
        <v>0.24057471910845701</v>
      </c>
      <c r="Z11" s="17">
        <v>0.28190596392412898</v>
      </c>
      <c r="AA11" s="17">
        <v>0.267958171913115</v>
      </c>
      <c r="AB11" s="17">
        <v>0.29046625954550598</v>
      </c>
      <c r="AC11" s="17">
        <v>0.26959786643357397</v>
      </c>
      <c r="AD11" s="17">
        <v>0.19865198490630201</v>
      </c>
      <c r="AE11" s="17"/>
      <c r="AF11" s="17">
        <v>0.26738355356891202</v>
      </c>
      <c r="AG11" s="17">
        <v>0.26545204066184502</v>
      </c>
      <c r="AH11" s="17">
        <v>0.28637748649059303</v>
      </c>
      <c r="AI11" s="17"/>
      <c r="AJ11" s="17">
        <v>0.265619106523517</v>
      </c>
      <c r="AK11" s="17">
        <v>0.26030627607192403</v>
      </c>
      <c r="AL11" s="17">
        <v>0.25910165473015201</v>
      </c>
      <c r="AM11" s="17"/>
      <c r="AN11" s="17">
        <v>0.28102960916571801</v>
      </c>
      <c r="AO11" s="17">
        <v>0.28646754615099501</v>
      </c>
      <c r="AP11" s="17">
        <v>0.24790432688441</v>
      </c>
      <c r="AQ11" s="17">
        <v>0.230891902331364</v>
      </c>
      <c r="AR11" s="17">
        <v>0.20204220414249899</v>
      </c>
      <c r="AS11" s="17"/>
      <c r="AT11" s="17">
        <v>0.27819447369948802</v>
      </c>
      <c r="AU11" s="17">
        <v>0.21454239718447099</v>
      </c>
      <c r="AV11" s="17"/>
      <c r="AW11" s="17">
        <v>0.23854023224881901</v>
      </c>
      <c r="AX11" s="17">
        <v>0.295604560600011</v>
      </c>
      <c r="AY11" s="17">
        <v>0.30299486674516202</v>
      </c>
    </row>
    <row r="12" spans="2:51">
      <c r="B12" s="18" t="s">
        <v>136</v>
      </c>
      <c r="C12" s="17">
        <v>0.22072127724253801</v>
      </c>
      <c r="D12" s="17">
        <v>0.25540343871811799</v>
      </c>
      <c r="E12" s="17">
        <v>0.18780492352255601</v>
      </c>
      <c r="F12" s="17"/>
      <c r="G12" s="17">
        <v>0.18929619816767099</v>
      </c>
      <c r="H12" s="17">
        <v>0.20485098971396901</v>
      </c>
      <c r="I12" s="17">
        <v>0.21555901751590201</v>
      </c>
      <c r="J12" s="17">
        <v>0.21719239009708</v>
      </c>
      <c r="K12" s="17">
        <v>0.21878555876501499</v>
      </c>
      <c r="L12" s="17">
        <v>0.25387860833574799</v>
      </c>
      <c r="M12" s="17"/>
      <c r="N12" s="17">
        <v>0.26512353683443601</v>
      </c>
      <c r="O12" s="17">
        <v>0.248127064461171</v>
      </c>
      <c r="P12" s="17">
        <v>0.175212490487659</v>
      </c>
      <c r="Q12" s="17">
        <v>0.18528089364349901</v>
      </c>
      <c r="R12" s="17"/>
      <c r="S12" s="17">
        <v>0.22285974495064001</v>
      </c>
      <c r="T12" s="17">
        <v>0.220769600109083</v>
      </c>
      <c r="U12" s="17">
        <v>0.221333629125191</v>
      </c>
      <c r="V12" s="17">
        <v>0.202312081888148</v>
      </c>
      <c r="W12" s="17">
        <v>0.2360592238242</v>
      </c>
      <c r="X12" s="17">
        <v>0.20449905055701001</v>
      </c>
      <c r="Y12" s="17">
        <v>0.212913135528497</v>
      </c>
      <c r="Z12" s="17">
        <v>0.23445142043155701</v>
      </c>
      <c r="AA12" s="17">
        <v>0.220424669106353</v>
      </c>
      <c r="AB12" s="17">
        <v>0.228695938872224</v>
      </c>
      <c r="AC12" s="17">
        <v>0.22217286879470299</v>
      </c>
      <c r="AD12" s="17">
        <v>0.26159916401581301</v>
      </c>
      <c r="AE12" s="17"/>
      <c r="AF12" s="17">
        <v>0.19590536809589201</v>
      </c>
      <c r="AG12" s="17">
        <v>0.25911654874923401</v>
      </c>
      <c r="AH12" s="17">
        <v>0.192976956008441</v>
      </c>
      <c r="AI12" s="17"/>
      <c r="AJ12" s="17">
        <v>0.22034675169354501</v>
      </c>
      <c r="AK12" s="17">
        <v>0.23303143658396699</v>
      </c>
      <c r="AL12" s="17">
        <v>0.24057779351407099</v>
      </c>
      <c r="AM12" s="17"/>
      <c r="AN12" s="17">
        <v>0.170441556252661</v>
      </c>
      <c r="AO12" s="17">
        <v>0.202534532155078</v>
      </c>
      <c r="AP12" s="17">
        <v>0.27275240970040898</v>
      </c>
      <c r="AQ12" s="17">
        <v>0.28316981925110701</v>
      </c>
      <c r="AR12" s="17">
        <v>0.30743514482461698</v>
      </c>
      <c r="AS12" s="17"/>
      <c r="AT12" s="17">
        <v>0.22108192312967401</v>
      </c>
      <c r="AU12" s="17">
        <v>0.217107318956204</v>
      </c>
      <c r="AV12" s="17"/>
      <c r="AW12" s="17">
        <v>0.285394799223114</v>
      </c>
      <c r="AX12" s="17">
        <v>0.22799581363680799</v>
      </c>
      <c r="AY12" s="17">
        <v>0.15057734917037599</v>
      </c>
    </row>
    <row r="13" spans="2:51">
      <c r="B13" s="18" t="s">
        <v>137</v>
      </c>
      <c r="C13" s="17">
        <v>8.1743724515143695E-2</v>
      </c>
      <c r="D13" s="17">
        <v>0.117012074720848</v>
      </c>
      <c r="E13" s="17">
        <v>4.8308359686671701E-2</v>
      </c>
      <c r="F13" s="17"/>
      <c r="G13" s="17">
        <v>4.1121117638830799E-2</v>
      </c>
      <c r="H13" s="17">
        <v>8.2691315682219602E-2</v>
      </c>
      <c r="I13" s="17">
        <v>8.3837273022642905E-2</v>
      </c>
      <c r="J13" s="17">
        <v>0.110209406912498</v>
      </c>
      <c r="K13" s="17">
        <v>9.1578979672669203E-2</v>
      </c>
      <c r="L13" s="17">
        <v>7.1270340343526903E-2</v>
      </c>
      <c r="M13" s="17"/>
      <c r="N13" s="17">
        <v>0.106707634222136</v>
      </c>
      <c r="O13" s="17">
        <v>7.6304474809531606E-2</v>
      </c>
      <c r="P13" s="17">
        <v>8.7270238874029293E-2</v>
      </c>
      <c r="Q13" s="17">
        <v>5.6196964025164803E-2</v>
      </c>
      <c r="R13" s="17"/>
      <c r="S13" s="17">
        <v>9.5854191443346504E-2</v>
      </c>
      <c r="T13" s="17">
        <v>6.5928182990379405E-2</v>
      </c>
      <c r="U13" s="17">
        <v>8.2486669901040394E-2</v>
      </c>
      <c r="V13" s="17">
        <v>6.2803145265477103E-2</v>
      </c>
      <c r="W13" s="17">
        <v>7.3507604166892199E-2</v>
      </c>
      <c r="X13" s="17">
        <v>8.9156752190134803E-2</v>
      </c>
      <c r="Y13" s="17">
        <v>8.1502679062934805E-2</v>
      </c>
      <c r="Z13" s="17">
        <v>9.2593078347262395E-2</v>
      </c>
      <c r="AA13" s="17">
        <v>8.8695710210726295E-2</v>
      </c>
      <c r="AB13" s="17">
        <v>7.6225929517764301E-2</v>
      </c>
      <c r="AC13" s="17">
        <v>0.10308875729874201</v>
      </c>
      <c r="AD13" s="17">
        <v>8.7683970312946197E-2</v>
      </c>
      <c r="AE13" s="17"/>
      <c r="AF13" s="17">
        <v>7.9443581558462401E-2</v>
      </c>
      <c r="AG13" s="17">
        <v>0.10226951534883801</v>
      </c>
      <c r="AH13" s="17">
        <v>4.1739597443313597E-2</v>
      </c>
      <c r="AI13" s="17"/>
      <c r="AJ13" s="17">
        <v>8.7208264093248999E-2</v>
      </c>
      <c r="AK13" s="17">
        <v>9.4745990661963805E-2</v>
      </c>
      <c r="AL13" s="17">
        <v>0.11917768279385201</v>
      </c>
      <c r="AM13" s="17"/>
      <c r="AN13" s="17">
        <v>5.9772855970791398E-2</v>
      </c>
      <c r="AO13" s="17">
        <v>7.2492926719893894E-2</v>
      </c>
      <c r="AP13" s="17">
        <v>9.1481262864329393E-2</v>
      </c>
      <c r="AQ13" s="17">
        <v>0.118994803883493</v>
      </c>
      <c r="AR13" s="17">
        <v>0.14397791183130501</v>
      </c>
      <c r="AS13" s="17"/>
      <c r="AT13" s="17">
        <v>8.3109091886093403E-2</v>
      </c>
      <c r="AU13" s="17">
        <v>6.2756343929349007E-2</v>
      </c>
      <c r="AV13" s="17"/>
      <c r="AW13" s="17">
        <v>0.125861107355068</v>
      </c>
      <c r="AX13" s="17">
        <v>4.9441844952396001E-2</v>
      </c>
      <c r="AY13" s="17">
        <v>4.3082645437986899E-2</v>
      </c>
    </row>
    <row r="14" spans="2:51">
      <c r="B14" s="18" t="s">
        <v>119</v>
      </c>
      <c r="C14" s="17">
        <v>5.45427915476362E-2</v>
      </c>
      <c r="D14" s="17">
        <v>3.3958218218930497E-2</v>
      </c>
      <c r="E14" s="17">
        <v>7.4020079516328802E-2</v>
      </c>
      <c r="F14" s="17"/>
      <c r="G14" s="17">
        <v>4.5745256008902599E-2</v>
      </c>
      <c r="H14" s="17">
        <v>5.8216575409109399E-2</v>
      </c>
      <c r="I14" s="17">
        <v>6.38407440615745E-2</v>
      </c>
      <c r="J14" s="17">
        <v>5.6503014302591699E-2</v>
      </c>
      <c r="K14" s="17">
        <v>5.1374835124369703E-2</v>
      </c>
      <c r="L14" s="17">
        <v>5.0011919801393898E-2</v>
      </c>
      <c r="M14" s="17"/>
      <c r="N14" s="17">
        <v>4.0565319835665102E-2</v>
      </c>
      <c r="O14" s="17">
        <v>4.5621351001054397E-2</v>
      </c>
      <c r="P14" s="17">
        <v>6.5439559628882496E-2</v>
      </c>
      <c r="Q14" s="17">
        <v>6.9275916528439105E-2</v>
      </c>
      <c r="R14" s="17"/>
      <c r="S14" s="17">
        <v>5.9082631306117898E-2</v>
      </c>
      <c r="T14" s="17">
        <v>4.4881917175144399E-2</v>
      </c>
      <c r="U14" s="17">
        <v>6.0771288561281597E-2</v>
      </c>
      <c r="V14" s="17">
        <v>5.0599708016621898E-2</v>
      </c>
      <c r="W14" s="17">
        <v>6.6320000788826397E-2</v>
      </c>
      <c r="X14" s="17">
        <v>5.2640149152855101E-2</v>
      </c>
      <c r="Y14" s="17">
        <v>6.8122591231191604E-2</v>
      </c>
      <c r="Z14" s="17">
        <v>6.95751709809629E-2</v>
      </c>
      <c r="AA14" s="17">
        <v>5.7802563790679599E-2</v>
      </c>
      <c r="AB14" s="17">
        <v>4.2051705464638399E-2</v>
      </c>
      <c r="AC14" s="17">
        <v>3.5497853708371697E-2</v>
      </c>
      <c r="AD14" s="17">
        <v>4.9873025919463201E-2</v>
      </c>
      <c r="AE14" s="17"/>
      <c r="AF14" s="17">
        <v>5.16416300832215E-2</v>
      </c>
      <c r="AG14" s="17">
        <v>4.2089663970300603E-2</v>
      </c>
      <c r="AH14" s="17">
        <v>0.101894147895153</v>
      </c>
      <c r="AI14" s="17"/>
      <c r="AJ14" s="17">
        <v>4.2701432390585298E-2</v>
      </c>
      <c r="AK14" s="17">
        <v>5.1419397418199599E-2</v>
      </c>
      <c r="AL14" s="17">
        <v>2.7394967929304001E-2</v>
      </c>
      <c r="AM14" s="17"/>
      <c r="AN14" s="17">
        <v>7.2792015550398395E-2</v>
      </c>
      <c r="AO14" s="17">
        <v>5.1147403109513899E-2</v>
      </c>
      <c r="AP14" s="17">
        <v>3.9583776489383E-2</v>
      </c>
      <c r="AQ14" s="17">
        <v>3.5432636750121302E-2</v>
      </c>
      <c r="AR14" s="17">
        <v>5.3280139290104701E-2</v>
      </c>
      <c r="AS14" s="17"/>
      <c r="AT14" s="17">
        <v>5.2485384866691097E-2</v>
      </c>
      <c r="AU14" s="17">
        <v>7.40617396289764E-2</v>
      </c>
      <c r="AV14" s="17"/>
      <c r="AW14" s="17">
        <v>2.5963950652423601E-2</v>
      </c>
      <c r="AX14" s="17">
        <v>3.8564131603402003E-2</v>
      </c>
      <c r="AY14" s="17">
        <v>8.8686118759547003E-2</v>
      </c>
    </row>
    <row r="15" spans="2:51">
      <c r="B15" s="18" t="s">
        <v>138</v>
      </c>
      <c r="C15" s="21">
        <v>0.37036146090382299</v>
      </c>
      <c r="D15" s="21">
        <v>0.32981951473938198</v>
      </c>
      <c r="E15" s="21">
        <v>0.40897324736108998</v>
      </c>
      <c r="F15" s="21"/>
      <c r="G15" s="21">
        <v>0.44624786871480698</v>
      </c>
      <c r="H15" s="21">
        <v>0.39863003433151201</v>
      </c>
      <c r="I15" s="21">
        <v>0.38161586904253297</v>
      </c>
      <c r="J15" s="21">
        <v>0.34499646734453399</v>
      </c>
      <c r="K15" s="21">
        <v>0.35879442068141698</v>
      </c>
      <c r="L15" s="21">
        <v>0.333194757547013</v>
      </c>
      <c r="M15" s="21"/>
      <c r="N15" s="21">
        <v>0.34352166178896898</v>
      </c>
      <c r="O15" s="21">
        <v>0.362739123774104</v>
      </c>
      <c r="P15" s="21">
        <v>0.37589795754191502</v>
      </c>
      <c r="Q15" s="21">
        <v>0.40151995959343101</v>
      </c>
      <c r="R15" s="21"/>
      <c r="S15" s="21">
        <v>0.35617247582850298</v>
      </c>
      <c r="T15" s="21">
        <v>0.38922046185724601</v>
      </c>
      <c r="U15" s="21">
        <v>0.35374066804797</v>
      </c>
      <c r="V15" s="21">
        <v>0.37094160385272901</v>
      </c>
      <c r="W15" s="21">
        <v>0.36681284484492299</v>
      </c>
      <c r="X15" s="21">
        <v>0.38438634737132499</v>
      </c>
      <c r="Y15" s="21">
        <v>0.39688687506891901</v>
      </c>
      <c r="Z15" s="21">
        <v>0.321474366316089</v>
      </c>
      <c r="AA15" s="21">
        <v>0.36511888497912598</v>
      </c>
      <c r="AB15" s="21">
        <v>0.36256016659986801</v>
      </c>
      <c r="AC15" s="21">
        <v>0.36964265376460897</v>
      </c>
      <c r="AD15" s="21">
        <v>0.40219185484547498</v>
      </c>
      <c r="AE15" s="21"/>
      <c r="AF15" s="21">
        <v>0.40562586669351203</v>
      </c>
      <c r="AG15" s="21">
        <v>0.33107223126978202</v>
      </c>
      <c r="AH15" s="21">
        <v>0.37701181216249902</v>
      </c>
      <c r="AI15" s="21"/>
      <c r="AJ15" s="21">
        <v>0.384124445299104</v>
      </c>
      <c r="AK15" s="21">
        <v>0.36049689926394601</v>
      </c>
      <c r="AL15" s="21">
        <v>0.35374790103262099</v>
      </c>
      <c r="AM15" s="21"/>
      <c r="AN15" s="21">
        <v>0.41596396306043099</v>
      </c>
      <c r="AO15" s="21">
        <v>0.38735759186452001</v>
      </c>
      <c r="AP15" s="21">
        <v>0.34827822406146902</v>
      </c>
      <c r="AQ15" s="21">
        <v>0.33151083778391499</v>
      </c>
      <c r="AR15" s="21">
        <v>0.29326459991147502</v>
      </c>
      <c r="AS15" s="21"/>
      <c r="AT15" s="21">
        <v>0.36512912641805401</v>
      </c>
      <c r="AU15" s="21">
        <v>0.43153220030099998</v>
      </c>
      <c r="AV15" s="21"/>
      <c r="AW15" s="21">
        <v>0.32423991052057499</v>
      </c>
      <c r="AX15" s="21">
        <v>0.38839364920738301</v>
      </c>
      <c r="AY15" s="21">
        <v>0.41465901988692799</v>
      </c>
    </row>
    <row r="16" spans="2:51">
      <c r="B16" s="18" t="s">
        <v>139</v>
      </c>
      <c r="C16" s="21">
        <v>0.30246500175768098</v>
      </c>
      <c r="D16" s="21">
        <v>0.37241551343896601</v>
      </c>
      <c r="E16" s="21">
        <v>0.236113283209228</v>
      </c>
      <c r="F16" s="21"/>
      <c r="G16" s="21">
        <v>0.23041731580650099</v>
      </c>
      <c r="H16" s="21">
        <v>0.28754230539618902</v>
      </c>
      <c r="I16" s="21">
        <v>0.299396290538545</v>
      </c>
      <c r="J16" s="21">
        <v>0.327401797009578</v>
      </c>
      <c r="K16" s="21">
        <v>0.31036453843768402</v>
      </c>
      <c r="L16" s="21">
        <v>0.32514894867927502</v>
      </c>
      <c r="M16" s="21"/>
      <c r="N16" s="21">
        <v>0.37183117105657199</v>
      </c>
      <c r="O16" s="21">
        <v>0.32443153927070301</v>
      </c>
      <c r="P16" s="21">
        <v>0.26248272936168798</v>
      </c>
      <c r="Q16" s="21">
        <v>0.241477857668664</v>
      </c>
      <c r="R16" s="21"/>
      <c r="S16" s="21">
        <v>0.31871393639398599</v>
      </c>
      <c r="T16" s="21">
        <v>0.28669778309946198</v>
      </c>
      <c r="U16" s="21">
        <v>0.30382029902623198</v>
      </c>
      <c r="V16" s="21">
        <v>0.26511522715362501</v>
      </c>
      <c r="W16" s="21">
        <v>0.30956682799109297</v>
      </c>
      <c r="X16" s="21">
        <v>0.29365580274714498</v>
      </c>
      <c r="Y16" s="21">
        <v>0.29441581459143201</v>
      </c>
      <c r="Z16" s="21">
        <v>0.32704449877881903</v>
      </c>
      <c r="AA16" s="21">
        <v>0.30912037931707997</v>
      </c>
      <c r="AB16" s="21">
        <v>0.30492186838998803</v>
      </c>
      <c r="AC16" s="21">
        <v>0.325261626093445</v>
      </c>
      <c r="AD16" s="21">
        <v>0.34928313432875902</v>
      </c>
      <c r="AE16" s="21"/>
      <c r="AF16" s="21">
        <v>0.27534894965435502</v>
      </c>
      <c r="AG16" s="21">
        <v>0.361386064098073</v>
      </c>
      <c r="AH16" s="21">
        <v>0.23471655345175499</v>
      </c>
      <c r="AI16" s="21"/>
      <c r="AJ16" s="21">
        <v>0.30755501578679401</v>
      </c>
      <c r="AK16" s="21">
        <v>0.32777742724593101</v>
      </c>
      <c r="AL16" s="21">
        <v>0.35975547630792198</v>
      </c>
      <c r="AM16" s="21"/>
      <c r="AN16" s="21">
        <v>0.23021441222345199</v>
      </c>
      <c r="AO16" s="21">
        <v>0.27502745887497199</v>
      </c>
      <c r="AP16" s="21">
        <v>0.36423367256473899</v>
      </c>
      <c r="AQ16" s="21">
        <v>0.4021646231346</v>
      </c>
      <c r="AR16" s="21">
        <v>0.45141305665592202</v>
      </c>
      <c r="AS16" s="21"/>
      <c r="AT16" s="21">
        <v>0.30419101501576701</v>
      </c>
      <c r="AU16" s="21">
        <v>0.27986366288555298</v>
      </c>
      <c r="AV16" s="21"/>
      <c r="AW16" s="21">
        <v>0.41125590657818201</v>
      </c>
      <c r="AX16" s="21">
        <v>0.27743765858920399</v>
      </c>
      <c r="AY16" s="21">
        <v>0.193659994608363</v>
      </c>
    </row>
    <row r="17" spans="2:51">
      <c r="B17" s="18" t="s">
        <v>140</v>
      </c>
      <c r="C17" s="22">
        <v>6.7896459146141799E-2</v>
      </c>
      <c r="D17" s="22">
        <v>-4.2595998699583602E-2</v>
      </c>
      <c r="E17" s="22">
        <v>0.172859964151862</v>
      </c>
      <c r="F17" s="22"/>
      <c r="G17" s="22">
        <v>0.21583055290830599</v>
      </c>
      <c r="H17" s="22">
        <v>0.111087728935323</v>
      </c>
      <c r="I17" s="22">
        <v>8.2219578503987797E-2</v>
      </c>
      <c r="J17" s="22">
        <v>1.7594670334955799E-2</v>
      </c>
      <c r="K17" s="22">
        <v>4.8429882243733097E-2</v>
      </c>
      <c r="L17" s="22">
        <v>8.0458088677377599E-3</v>
      </c>
      <c r="M17" s="22"/>
      <c r="N17" s="22">
        <v>-2.83095092676032E-2</v>
      </c>
      <c r="O17" s="22">
        <v>3.8307584503401403E-2</v>
      </c>
      <c r="P17" s="22">
        <v>0.11341522818022599</v>
      </c>
      <c r="Q17" s="22">
        <v>0.16004210192476701</v>
      </c>
      <c r="R17" s="22"/>
      <c r="S17" s="22">
        <v>3.7458539434516797E-2</v>
      </c>
      <c r="T17" s="22">
        <v>0.10252267875778399</v>
      </c>
      <c r="U17" s="22">
        <v>4.9920369021738402E-2</v>
      </c>
      <c r="V17" s="22">
        <v>0.105826376699104</v>
      </c>
      <c r="W17" s="22">
        <v>5.7246016853830302E-2</v>
      </c>
      <c r="X17" s="22">
        <v>9.0730544624180495E-2</v>
      </c>
      <c r="Y17" s="22">
        <v>0.102471060477487</v>
      </c>
      <c r="Z17" s="22">
        <v>-5.5701324627300298E-3</v>
      </c>
      <c r="AA17" s="22">
        <v>5.5998505662046297E-2</v>
      </c>
      <c r="AB17" s="22">
        <v>5.763829820988E-2</v>
      </c>
      <c r="AC17" s="22">
        <v>4.4381027671164801E-2</v>
      </c>
      <c r="AD17" s="22">
        <v>5.29087205167156E-2</v>
      </c>
      <c r="AE17" s="22"/>
      <c r="AF17" s="22">
        <v>0.130276917039157</v>
      </c>
      <c r="AG17" s="22">
        <v>-3.03138328282904E-2</v>
      </c>
      <c r="AH17" s="22">
        <v>0.142295258710745</v>
      </c>
      <c r="AI17" s="22"/>
      <c r="AJ17" s="22">
        <v>7.6569429512310203E-2</v>
      </c>
      <c r="AK17" s="22">
        <v>3.2719472018014902E-2</v>
      </c>
      <c r="AL17" s="22">
        <v>-6.0075752753008804E-3</v>
      </c>
      <c r="AM17" s="22"/>
      <c r="AN17" s="22">
        <v>0.185749550836979</v>
      </c>
      <c r="AO17" s="22">
        <v>0.112330132989548</v>
      </c>
      <c r="AP17" s="22">
        <v>-1.59554485032701E-2</v>
      </c>
      <c r="AQ17" s="22">
        <v>-7.0653785350684506E-2</v>
      </c>
      <c r="AR17" s="22">
        <v>-0.158148456744448</v>
      </c>
      <c r="AS17" s="22"/>
      <c r="AT17" s="22">
        <v>6.0938111402286999E-2</v>
      </c>
      <c r="AU17" s="22">
        <v>0.151668537415447</v>
      </c>
      <c r="AV17" s="22"/>
      <c r="AW17" s="22">
        <v>-8.7015996057606598E-2</v>
      </c>
      <c r="AX17" s="22">
        <v>0.110955990618179</v>
      </c>
      <c r="AY17" s="22">
        <v>0.22099902527856499</v>
      </c>
    </row>
    <row r="18" spans="2:51">
      <c r="B18" t="s">
        <v>58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B2:G22"/>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7" width="20.7109375" customWidth="1"/>
  </cols>
  <sheetData>
    <row r="2" spans="2:7" ht="39.950000000000003" customHeight="1">
      <c r="D2" s="31" t="s">
        <v>800</v>
      </c>
      <c r="E2" s="32"/>
      <c r="F2" s="32"/>
      <c r="G2" s="32"/>
    </row>
    <row r="6" spans="2:7" ht="50.1" customHeight="1">
      <c r="B6" s="20" t="s">
        <v>70</v>
      </c>
      <c r="C6" s="20" t="s">
        <v>801</v>
      </c>
      <c r="D6" s="20" t="s">
        <v>802</v>
      </c>
      <c r="E6" s="20" t="s">
        <v>803</v>
      </c>
      <c r="F6" s="20" t="s">
        <v>804</v>
      </c>
    </row>
    <row r="7" spans="2:7">
      <c r="B7" s="18" t="s">
        <v>133</v>
      </c>
      <c r="C7" s="17">
        <v>0.12255798330496399</v>
      </c>
      <c r="D7" s="17">
        <v>0.110239201134762</v>
      </c>
      <c r="E7" s="17">
        <v>0.13314194647229599</v>
      </c>
      <c r="F7" s="17">
        <v>6.6242606224584999E-2</v>
      </c>
    </row>
    <row r="8" spans="2:7">
      <c r="B8" s="18" t="s">
        <v>134</v>
      </c>
      <c r="C8" s="17">
        <v>0.29930540634157199</v>
      </c>
      <c r="D8" s="17">
        <v>0.30565290568562398</v>
      </c>
      <c r="E8" s="17">
        <v>0.30219581012220298</v>
      </c>
      <c r="F8" s="17">
        <v>0.26754620343948199</v>
      </c>
    </row>
    <row r="9" spans="2:7">
      <c r="B9" s="18" t="s">
        <v>135</v>
      </c>
      <c r="C9" s="17">
        <v>0.29379900585621699</v>
      </c>
      <c r="D9" s="17">
        <v>0.27121696378106502</v>
      </c>
      <c r="E9" s="17">
        <v>0.25555226961565197</v>
      </c>
      <c r="F9" s="17">
        <v>0.25828695945803498</v>
      </c>
    </row>
    <row r="10" spans="2:7">
      <c r="B10" s="18" t="s">
        <v>136</v>
      </c>
      <c r="C10" s="17">
        <v>0.159664981736133</v>
      </c>
      <c r="D10" s="17">
        <v>0.1810385427924</v>
      </c>
      <c r="E10" s="17">
        <v>0.186325828664999</v>
      </c>
      <c r="F10" s="17">
        <v>0.23971781847688201</v>
      </c>
    </row>
    <row r="11" spans="2:7">
      <c r="B11" s="18" t="s">
        <v>137</v>
      </c>
      <c r="C11" s="17">
        <v>4.5673425561566602E-2</v>
      </c>
      <c r="D11" s="17">
        <v>4.4769742487604E-2</v>
      </c>
      <c r="E11" s="17">
        <v>6.2624725922764399E-2</v>
      </c>
      <c r="F11" s="17">
        <v>9.7569689930640802E-2</v>
      </c>
    </row>
    <row r="12" spans="2:7">
      <c r="B12" s="18" t="s">
        <v>119</v>
      </c>
      <c r="C12" s="17">
        <v>7.8999197199548399E-2</v>
      </c>
      <c r="D12" s="17">
        <v>8.7082644118544994E-2</v>
      </c>
      <c r="E12" s="17">
        <v>6.0159419202086097E-2</v>
      </c>
      <c r="F12" s="17">
        <v>7.0636722470375599E-2</v>
      </c>
    </row>
    <row r="13" spans="2:7">
      <c r="B13" s="23" t="s">
        <v>138</v>
      </c>
      <c r="C13" s="21">
        <v>0.42186338964653602</v>
      </c>
      <c r="D13" s="21">
        <v>0.41589210682038602</v>
      </c>
      <c r="E13" s="21">
        <v>0.43533775659449803</v>
      </c>
      <c r="F13" s="21">
        <v>0.33378880966406699</v>
      </c>
    </row>
    <row r="14" spans="2:7">
      <c r="B14" s="23" t="s">
        <v>139</v>
      </c>
      <c r="C14" s="21">
        <v>0.205338407297699</v>
      </c>
      <c r="D14" s="21">
        <v>0.22580828528000399</v>
      </c>
      <c r="E14" s="21">
        <v>0.24895055458776399</v>
      </c>
      <c r="F14" s="21">
        <v>0.33728750840752297</v>
      </c>
    </row>
    <row r="15" spans="2:7">
      <c r="B15" s="23" t="s">
        <v>140</v>
      </c>
      <c r="C15" s="22">
        <v>0.205338407297699</v>
      </c>
      <c r="D15" s="22">
        <v>0.190083821540382</v>
      </c>
      <c r="E15" s="22">
        <v>0.186387202006734</v>
      </c>
      <c r="F15" s="22">
        <v>-3.4986987434560998E-3</v>
      </c>
    </row>
    <row r="16" spans="2:7">
      <c r="B16" t="s">
        <v>59</v>
      </c>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662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0.110239201134762</v>
      </c>
      <c r="D9" s="17">
        <v>0.15414008466166099</v>
      </c>
      <c r="E9" s="17">
        <v>6.8554576320403099E-2</v>
      </c>
      <c r="F9" s="17"/>
      <c r="G9" s="17">
        <v>8.5068048644010005E-2</v>
      </c>
      <c r="H9" s="17">
        <v>9.7523677950521401E-2</v>
      </c>
      <c r="I9" s="17">
        <v>0.120823535247242</v>
      </c>
      <c r="J9" s="17">
        <v>0.1219889653125</v>
      </c>
      <c r="K9" s="17">
        <v>0.111679808799417</v>
      </c>
      <c r="L9" s="17">
        <v>0.114032872924318</v>
      </c>
      <c r="M9" s="17"/>
      <c r="N9" s="17">
        <v>0.15721460019164199</v>
      </c>
      <c r="O9" s="17">
        <v>0.106496809462471</v>
      </c>
      <c r="P9" s="17">
        <v>9.1213404931578396E-2</v>
      </c>
      <c r="Q9" s="17">
        <v>7.6680191287357993E-2</v>
      </c>
      <c r="R9" s="17"/>
      <c r="S9" s="17">
        <v>0.12785705724702201</v>
      </c>
      <c r="T9" s="17">
        <v>8.3068314813470101E-2</v>
      </c>
      <c r="U9" s="17">
        <v>0.104950071364667</v>
      </c>
      <c r="V9" s="17">
        <v>0.12133283701065101</v>
      </c>
      <c r="W9" s="17">
        <v>9.67317504676799E-2</v>
      </c>
      <c r="X9" s="17">
        <v>7.9954976266122593E-2</v>
      </c>
      <c r="Y9" s="17">
        <v>0.114309110397925</v>
      </c>
      <c r="Z9" s="17">
        <v>9.4536662367446594E-2</v>
      </c>
      <c r="AA9" s="17">
        <v>0.13826695754124699</v>
      </c>
      <c r="AB9" s="17">
        <v>0.11394701707619601</v>
      </c>
      <c r="AC9" s="17">
        <v>0.13832749658289101</v>
      </c>
      <c r="AD9" s="17">
        <v>0.123050764079029</v>
      </c>
      <c r="AE9" s="17"/>
      <c r="AF9" s="17">
        <v>0.10564690521994199</v>
      </c>
      <c r="AG9" s="17">
        <v>0.13805798381422199</v>
      </c>
      <c r="AH9" s="17">
        <v>6.6068741519014706E-2</v>
      </c>
      <c r="AI9" s="17"/>
      <c r="AJ9" s="17">
        <v>0.108351822356528</v>
      </c>
      <c r="AK9" s="17">
        <v>0.117938948974432</v>
      </c>
      <c r="AL9" s="17">
        <v>0.158251867742844</v>
      </c>
      <c r="AM9" s="17"/>
      <c r="AN9" s="17">
        <v>6.9031523470632294E-2</v>
      </c>
      <c r="AO9" s="17">
        <v>9.7236184413655696E-2</v>
      </c>
      <c r="AP9" s="17">
        <v>0.13094472873193799</v>
      </c>
      <c r="AQ9" s="17">
        <v>0.15039336384841601</v>
      </c>
      <c r="AR9" s="17">
        <v>0.269811089957608</v>
      </c>
      <c r="AS9" s="17"/>
      <c r="AT9" s="17">
        <v>0.11051365132775599</v>
      </c>
      <c r="AU9" s="17">
        <v>0.10432767307313801</v>
      </c>
      <c r="AV9" s="17"/>
      <c r="AW9" s="17">
        <v>0.15761119651145</v>
      </c>
      <c r="AX9" s="17">
        <v>9.2964932311477094E-2</v>
      </c>
      <c r="AY9" s="17">
        <v>6.3669168086649894E-2</v>
      </c>
    </row>
    <row r="10" spans="2:51">
      <c r="B10" s="18" t="s">
        <v>134</v>
      </c>
      <c r="C10" s="17">
        <v>0.30565290568562398</v>
      </c>
      <c r="D10" s="17">
        <v>0.35280220172361298</v>
      </c>
      <c r="E10" s="17">
        <v>0.26162730420637198</v>
      </c>
      <c r="F10" s="17"/>
      <c r="G10" s="17">
        <v>0.26263754220351299</v>
      </c>
      <c r="H10" s="17">
        <v>0.29397331393557702</v>
      </c>
      <c r="I10" s="17">
        <v>0.29538334254042697</v>
      </c>
      <c r="J10" s="17">
        <v>0.32034958683249298</v>
      </c>
      <c r="K10" s="17">
        <v>0.29749041440794499</v>
      </c>
      <c r="L10" s="17">
        <v>0.33548260738735802</v>
      </c>
      <c r="M10" s="17"/>
      <c r="N10" s="17">
        <v>0.37036793384371203</v>
      </c>
      <c r="O10" s="17">
        <v>0.30662821997481399</v>
      </c>
      <c r="P10" s="17">
        <v>0.275729276932837</v>
      </c>
      <c r="Q10" s="17">
        <v>0.26224248061615102</v>
      </c>
      <c r="R10" s="17"/>
      <c r="S10" s="17">
        <v>0.31097225373561099</v>
      </c>
      <c r="T10" s="17">
        <v>0.32993298316250602</v>
      </c>
      <c r="U10" s="17">
        <v>0.29942933051264098</v>
      </c>
      <c r="V10" s="17">
        <v>0.29916960929203301</v>
      </c>
      <c r="W10" s="17">
        <v>0.30652354480418798</v>
      </c>
      <c r="X10" s="17">
        <v>0.31987574324151802</v>
      </c>
      <c r="Y10" s="17">
        <v>0.342611258830404</v>
      </c>
      <c r="Z10" s="17">
        <v>0.34410165391715603</v>
      </c>
      <c r="AA10" s="17">
        <v>0.27686074463640198</v>
      </c>
      <c r="AB10" s="17">
        <v>0.25875860498892</v>
      </c>
      <c r="AC10" s="17">
        <v>0.266955625207909</v>
      </c>
      <c r="AD10" s="17">
        <v>0.27943421299703802</v>
      </c>
      <c r="AE10" s="17"/>
      <c r="AF10" s="17">
        <v>0.27520277975477703</v>
      </c>
      <c r="AG10" s="17">
        <v>0.360120461445676</v>
      </c>
      <c r="AH10" s="17">
        <v>0.24183306829196799</v>
      </c>
      <c r="AI10" s="17"/>
      <c r="AJ10" s="17">
        <v>0.32025115969941398</v>
      </c>
      <c r="AK10" s="17">
        <v>0.32574473570677998</v>
      </c>
      <c r="AL10" s="17">
        <v>0.34397118861128001</v>
      </c>
      <c r="AM10" s="17"/>
      <c r="AN10" s="17">
        <v>0.26405263553258002</v>
      </c>
      <c r="AO10" s="17">
        <v>0.29247555351626903</v>
      </c>
      <c r="AP10" s="17">
        <v>0.33672469318572101</v>
      </c>
      <c r="AQ10" s="17">
        <v>0.37143919181618801</v>
      </c>
      <c r="AR10" s="17">
        <v>0.45222230096854599</v>
      </c>
      <c r="AS10" s="17"/>
      <c r="AT10" s="17">
        <v>0.30983483823170399</v>
      </c>
      <c r="AU10" s="17">
        <v>0.265652515318274</v>
      </c>
      <c r="AV10" s="17"/>
      <c r="AW10" s="17">
        <v>0.365206571349666</v>
      </c>
      <c r="AX10" s="17">
        <v>0.27293388496277499</v>
      </c>
      <c r="AY10" s="17">
        <v>0.25013711675406602</v>
      </c>
    </row>
    <row r="11" spans="2:51">
      <c r="B11" s="18" t="s">
        <v>135</v>
      </c>
      <c r="C11" s="17">
        <v>0.27121696378106502</v>
      </c>
      <c r="D11" s="17">
        <v>0.248518948723983</v>
      </c>
      <c r="E11" s="17">
        <v>0.29213953727745501</v>
      </c>
      <c r="F11" s="17"/>
      <c r="G11" s="17">
        <v>0.28007320011010101</v>
      </c>
      <c r="H11" s="17">
        <v>0.25259250571088498</v>
      </c>
      <c r="I11" s="17">
        <v>0.23667522110519301</v>
      </c>
      <c r="J11" s="17">
        <v>0.26106706164760402</v>
      </c>
      <c r="K11" s="17">
        <v>0.31244593856821901</v>
      </c>
      <c r="L11" s="17">
        <v>0.28410249500972901</v>
      </c>
      <c r="M11" s="17"/>
      <c r="N11" s="17">
        <v>0.235204446431382</v>
      </c>
      <c r="O11" s="17">
        <v>0.25769284929393999</v>
      </c>
      <c r="P11" s="17">
        <v>0.29180137538733703</v>
      </c>
      <c r="Q11" s="17">
        <v>0.30602653949893599</v>
      </c>
      <c r="R11" s="17"/>
      <c r="S11" s="17">
        <v>0.26373623754761899</v>
      </c>
      <c r="T11" s="17">
        <v>0.26831295676532702</v>
      </c>
      <c r="U11" s="17">
        <v>0.28369718717217202</v>
      </c>
      <c r="V11" s="17">
        <v>0.26807918137359399</v>
      </c>
      <c r="W11" s="17">
        <v>0.29308035572271202</v>
      </c>
      <c r="X11" s="17">
        <v>0.27720058390188801</v>
      </c>
      <c r="Y11" s="17">
        <v>0.27911412465491198</v>
      </c>
      <c r="Z11" s="17">
        <v>0.231167679462117</v>
      </c>
      <c r="AA11" s="17">
        <v>0.27357417873251799</v>
      </c>
      <c r="AB11" s="17">
        <v>0.26756322127451099</v>
      </c>
      <c r="AC11" s="17">
        <v>0.26368347979054002</v>
      </c>
      <c r="AD11" s="17">
        <v>0.26679664695121602</v>
      </c>
      <c r="AE11" s="17"/>
      <c r="AF11" s="17">
        <v>0.27526916620207298</v>
      </c>
      <c r="AG11" s="17">
        <v>0.25161644656883397</v>
      </c>
      <c r="AH11" s="17">
        <v>0.33059348996078802</v>
      </c>
      <c r="AI11" s="17"/>
      <c r="AJ11" s="17">
        <v>0.27051147256062802</v>
      </c>
      <c r="AK11" s="17">
        <v>0.26018155336453003</v>
      </c>
      <c r="AL11" s="17">
        <v>0.25143263491347601</v>
      </c>
      <c r="AM11" s="17"/>
      <c r="AN11" s="17">
        <v>0.315479883357348</v>
      </c>
      <c r="AO11" s="17">
        <v>0.28274272775483</v>
      </c>
      <c r="AP11" s="17">
        <v>0.247194866748251</v>
      </c>
      <c r="AQ11" s="17">
        <v>0.205824565291571</v>
      </c>
      <c r="AR11" s="17">
        <v>0.135189850444838</v>
      </c>
      <c r="AS11" s="17"/>
      <c r="AT11" s="17">
        <v>0.27166539610342499</v>
      </c>
      <c r="AU11" s="17">
        <v>0.27738673606751202</v>
      </c>
      <c r="AV11" s="17"/>
      <c r="AW11" s="17">
        <v>0.23751676470128599</v>
      </c>
      <c r="AX11" s="17">
        <v>0.29621623770466499</v>
      </c>
      <c r="AY11" s="17">
        <v>0.30084671360390902</v>
      </c>
    </row>
    <row r="12" spans="2:51">
      <c r="B12" s="18" t="s">
        <v>136</v>
      </c>
      <c r="C12" s="17">
        <v>0.1810385427924</v>
      </c>
      <c r="D12" s="17">
        <v>0.14195212374699601</v>
      </c>
      <c r="E12" s="17">
        <v>0.21820736984854</v>
      </c>
      <c r="F12" s="17"/>
      <c r="G12" s="17">
        <v>0.23337556264918899</v>
      </c>
      <c r="H12" s="17">
        <v>0.209188700613432</v>
      </c>
      <c r="I12" s="17">
        <v>0.19987223574416399</v>
      </c>
      <c r="J12" s="17">
        <v>0.16612685078620701</v>
      </c>
      <c r="K12" s="17">
        <v>0.15771565820293801</v>
      </c>
      <c r="L12" s="17">
        <v>0.15053629431044599</v>
      </c>
      <c r="M12" s="17"/>
      <c r="N12" s="17">
        <v>0.15575629101657801</v>
      </c>
      <c r="O12" s="17">
        <v>0.19866389498040299</v>
      </c>
      <c r="P12" s="17">
        <v>0.18391372889300001</v>
      </c>
      <c r="Q12" s="17">
        <v>0.18683070611878599</v>
      </c>
      <c r="R12" s="17"/>
      <c r="S12" s="17">
        <v>0.142851668988177</v>
      </c>
      <c r="T12" s="17">
        <v>0.17793858018299299</v>
      </c>
      <c r="U12" s="17">
        <v>0.20447132498341</v>
      </c>
      <c r="V12" s="17">
        <v>0.181676801016637</v>
      </c>
      <c r="W12" s="17">
        <v>0.17981637589177099</v>
      </c>
      <c r="X12" s="17">
        <v>0.18215923882315699</v>
      </c>
      <c r="Y12" s="17">
        <v>0.15467304424205799</v>
      </c>
      <c r="Z12" s="17">
        <v>0.18594055398873199</v>
      </c>
      <c r="AA12" s="17">
        <v>0.19790265600076701</v>
      </c>
      <c r="AB12" s="17">
        <v>0.22031103350659101</v>
      </c>
      <c r="AC12" s="17">
        <v>0.20123823555190201</v>
      </c>
      <c r="AD12" s="17">
        <v>0.17726103325989501</v>
      </c>
      <c r="AE12" s="17"/>
      <c r="AF12" s="17">
        <v>0.19641623140210401</v>
      </c>
      <c r="AG12" s="17">
        <v>0.156342033518338</v>
      </c>
      <c r="AH12" s="17">
        <v>0.182997966041266</v>
      </c>
      <c r="AI12" s="17"/>
      <c r="AJ12" s="17">
        <v>0.18591270418410999</v>
      </c>
      <c r="AK12" s="17">
        <v>0.184769457564848</v>
      </c>
      <c r="AL12" s="17">
        <v>0.14469295121989501</v>
      </c>
      <c r="AM12" s="17"/>
      <c r="AN12" s="17">
        <v>0.18902268996062099</v>
      </c>
      <c r="AO12" s="17">
        <v>0.18609391200409101</v>
      </c>
      <c r="AP12" s="17">
        <v>0.169945393472302</v>
      </c>
      <c r="AQ12" s="17">
        <v>0.17408801755457501</v>
      </c>
      <c r="AR12" s="17">
        <v>4.3277636508300001E-2</v>
      </c>
      <c r="AS12" s="17"/>
      <c r="AT12" s="17">
        <v>0.18353107091658399</v>
      </c>
      <c r="AU12" s="17">
        <v>0.16125943087765601</v>
      </c>
      <c r="AV12" s="17"/>
      <c r="AW12" s="17">
        <v>0.14760333899721401</v>
      </c>
      <c r="AX12" s="17">
        <v>0.216128260962164</v>
      </c>
      <c r="AY12" s="17">
        <v>0.20760267934311299</v>
      </c>
    </row>
    <row r="13" spans="2:51">
      <c r="B13" s="18" t="s">
        <v>137</v>
      </c>
      <c r="C13" s="17">
        <v>4.4769742487604E-2</v>
      </c>
      <c r="D13" s="17">
        <v>4.7030455933947501E-2</v>
      </c>
      <c r="E13" s="17">
        <v>4.2907622220991801E-2</v>
      </c>
      <c r="F13" s="17"/>
      <c r="G13" s="17">
        <v>5.7513378481991902E-2</v>
      </c>
      <c r="H13" s="17">
        <v>5.5381488203280801E-2</v>
      </c>
      <c r="I13" s="17">
        <v>4.61348857566398E-2</v>
      </c>
      <c r="J13" s="17">
        <v>4.43181420435209E-2</v>
      </c>
      <c r="K13" s="17">
        <v>3.6821244601201002E-2</v>
      </c>
      <c r="L13" s="17">
        <v>3.6040399716465103E-2</v>
      </c>
      <c r="M13" s="17"/>
      <c r="N13" s="17">
        <v>3.6044563059100899E-2</v>
      </c>
      <c r="O13" s="17">
        <v>4.6887293449886597E-2</v>
      </c>
      <c r="P13" s="17">
        <v>4.8749483427990799E-2</v>
      </c>
      <c r="Q13" s="17">
        <v>4.9523436133242303E-2</v>
      </c>
      <c r="R13" s="17"/>
      <c r="S13" s="17">
        <v>5.9511163417031901E-2</v>
      </c>
      <c r="T13" s="17">
        <v>5.5462983735061901E-2</v>
      </c>
      <c r="U13" s="17">
        <v>4.1313524938016197E-2</v>
      </c>
      <c r="V13" s="17">
        <v>4.4108478472672998E-2</v>
      </c>
      <c r="W13" s="17">
        <v>4.5820276175628602E-2</v>
      </c>
      <c r="X13" s="17">
        <v>2.2134535559205699E-2</v>
      </c>
      <c r="Y13" s="17">
        <v>4.0482862691881602E-2</v>
      </c>
      <c r="Z13" s="17">
        <v>6.1053119629857697E-2</v>
      </c>
      <c r="AA13" s="17">
        <v>4.3038104768307599E-2</v>
      </c>
      <c r="AB13" s="17">
        <v>3.9032474984033401E-2</v>
      </c>
      <c r="AC13" s="17">
        <v>2.7578543731687701E-2</v>
      </c>
      <c r="AD13" s="17">
        <v>3.9317337297294003E-2</v>
      </c>
      <c r="AE13" s="17"/>
      <c r="AF13" s="17">
        <v>6.0151057587418601E-2</v>
      </c>
      <c r="AG13" s="17">
        <v>3.1964942283542797E-2</v>
      </c>
      <c r="AH13" s="17">
        <v>3.1629926180022298E-2</v>
      </c>
      <c r="AI13" s="17"/>
      <c r="AJ13" s="17">
        <v>4.9553627103437997E-2</v>
      </c>
      <c r="AK13" s="17">
        <v>3.7837121043605003E-2</v>
      </c>
      <c r="AL13" s="17">
        <v>3.1518343081915597E-2</v>
      </c>
      <c r="AM13" s="17"/>
      <c r="AN13" s="17">
        <v>4.7102969796392002E-2</v>
      </c>
      <c r="AO13" s="17">
        <v>5.4143755450104997E-2</v>
      </c>
      <c r="AP13" s="17">
        <v>4.0927768678609297E-2</v>
      </c>
      <c r="AQ13" s="17">
        <v>4.38242852008527E-2</v>
      </c>
      <c r="AR13" s="17">
        <v>6.2801077046556006E-2</v>
      </c>
      <c r="AS13" s="17"/>
      <c r="AT13" s="17">
        <v>4.3150116762617902E-2</v>
      </c>
      <c r="AU13" s="17">
        <v>5.9293393749401901E-2</v>
      </c>
      <c r="AV13" s="17"/>
      <c r="AW13" s="17">
        <v>3.9252338842634099E-2</v>
      </c>
      <c r="AX13" s="17">
        <v>5.0505877621863503E-2</v>
      </c>
      <c r="AY13" s="17">
        <v>4.9168247783711302E-2</v>
      </c>
    </row>
    <row r="14" spans="2:51">
      <c r="B14" s="18" t="s">
        <v>119</v>
      </c>
      <c r="C14" s="17">
        <v>8.7082644118544994E-2</v>
      </c>
      <c r="D14" s="17">
        <v>5.5556185209799901E-2</v>
      </c>
      <c r="E14" s="17">
        <v>0.116563590126239</v>
      </c>
      <c r="F14" s="17"/>
      <c r="G14" s="17">
        <v>8.13322679111953E-2</v>
      </c>
      <c r="H14" s="17">
        <v>9.1340313586303401E-2</v>
      </c>
      <c r="I14" s="17">
        <v>0.10111077960633499</v>
      </c>
      <c r="J14" s="17">
        <v>8.6149393377675298E-2</v>
      </c>
      <c r="K14" s="17">
        <v>8.3846935420280003E-2</v>
      </c>
      <c r="L14" s="17">
        <v>7.9805330651683604E-2</v>
      </c>
      <c r="M14" s="17"/>
      <c r="N14" s="17">
        <v>4.5412165457585398E-2</v>
      </c>
      <c r="O14" s="17">
        <v>8.3630932838484398E-2</v>
      </c>
      <c r="P14" s="17">
        <v>0.10859273042725701</v>
      </c>
      <c r="Q14" s="17">
        <v>0.118696646345527</v>
      </c>
      <c r="R14" s="17"/>
      <c r="S14" s="17">
        <v>9.5071619064538204E-2</v>
      </c>
      <c r="T14" s="17">
        <v>8.5284181340641793E-2</v>
      </c>
      <c r="U14" s="17">
        <v>6.6138561029094101E-2</v>
      </c>
      <c r="V14" s="17">
        <v>8.5633092834411603E-2</v>
      </c>
      <c r="W14" s="17">
        <v>7.8027696938020405E-2</v>
      </c>
      <c r="X14" s="17">
        <v>0.11867492220810801</v>
      </c>
      <c r="Y14" s="17">
        <v>6.8809599182819703E-2</v>
      </c>
      <c r="Z14" s="17">
        <v>8.3200330634691205E-2</v>
      </c>
      <c r="AA14" s="17">
        <v>7.0357358320758595E-2</v>
      </c>
      <c r="AB14" s="17">
        <v>0.100387648169749</v>
      </c>
      <c r="AC14" s="17">
        <v>0.10221661913507001</v>
      </c>
      <c r="AD14" s="17">
        <v>0.114140005415529</v>
      </c>
      <c r="AE14" s="17"/>
      <c r="AF14" s="17">
        <v>8.7313859833684795E-2</v>
      </c>
      <c r="AG14" s="17">
        <v>6.1898132369385898E-2</v>
      </c>
      <c r="AH14" s="17">
        <v>0.146876808006941</v>
      </c>
      <c r="AI14" s="17"/>
      <c r="AJ14" s="17">
        <v>6.5419214095881098E-2</v>
      </c>
      <c r="AK14" s="17">
        <v>7.3528183345804493E-2</v>
      </c>
      <c r="AL14" s="17">
        <v>7.0133014430590002E-2</v>
      </c>
      <c r="AM14" s="17"/>
      <c r="AN14" s="17">
        <v>0.115310297882427</v>
      </c>
      <c r="AO14" s="17">
        <v>8.7307866861049896E-2</v>
      </c>
      <c r="AP14" s="17">
        <v>7.4262549183178095E-2</v>
      </c>
      <c r="AQ14" s="17">
        <v>5.4430576288397599E-2</v>
      </c>
      <c r="AR14" s="17">
        <v>3.66980450741521E-2</v>
      </c>
      <c r="AS14" s="17"/>
      <c r="AT14" s="17">
        <v>8.1304926657912502E-2</v>
      </c>
      <c r="AU14" s="17">
        <v>0.13208025091401701</v>
      </c>
      <c r="AV14" s="17"/>
      <c r="AW14" s="17">
        <v>5.2809789597749401E-2</v>
      </c>
      <c r="AX14" s="17">
        <v>7.1250806437055197E-2</v>
      </c>
      <c r="AY14" s="17">
        <v>0.12857607442855101</v>
      </c>
    </row>
    <row r="15" spans="2:51">
      <c r="B15" s="18" t="s">
        <v>138</v>
      </c>
      <c r="C15" s="21">
        <v>0.41589210682038602</v>
      </c>
      <c r="D15" s="21">
        <v>0.50694228638527405</v>
      </c>
      <c r="E15" s="21">
        <v>0.330181880526775</v>
      </c>
      <c r="F15" s="21"/>
      <c r="G15" s="21">
        <v>0.34770559084752301</v>
      </c>
      <c r="H15" s="21">
        <v>0.39149699188609899</v>
      </c>
      <c r="I15" s="21">
        <v>0.41620687778766802</v>
      </c>
      <c r="J15" s="21">
        <v>0.44233855214499301</v>
      </c>
      <c r="K15" s="21">
        <v>0.40917022320736202</v>
      </c>
      <c r="L15" s="21">
        <v>0.44951548031167599</v>
      </c>
      <c r="M15" s="21"/>
      <c r="N15" s="21">
        <v>0.52758253403535305</v>
      </c>
      <c r="O15" s="21">
        <v>0.41312502943728502</v>
      </c>
      <c r="P15" s="21">
        <v>0.36694268186441598</v>
      </c>
      <c r="Q15" s="21">
        <v>0.338922671903509</v>
      </c>
      <c r="R15" s="21"/>
      <c r="S15" s="21">
        <v>0.438829310982634</v>
      </c>
      <c r="T15" s="21">
        <v>0.41300129797597601</v>
      </c>
      <c r="U15" s="21">
        <v>0.40437940187730798</v>
      </c>
      <c r="V15" s="21">
        <v>0.42050244630268402</v>
      </c>
      <c r="W15" s="21">
        <v>0.40325529527186799</v>
      </c>
      <c r="X15" s="21">
        <v>0.39983071950763999</v>
      </c>
      <c r="Y15" s="21">
        <v>0.45692036922832902</v>
      </c>
      <c r="Z15" s="21">
        <v>0.43863831628460298</v>
      </c>
      <c r="AA15" s="21">
        <v>0.41512770217764899</v>
      </c>
      <c r="AB15" s="21">
        <v>0.37270562206511598</v>
      </c>
      <c r="AC15" s="21">
        <v>0.4052831217908</v>
      </c>
      <c r="AD15" s="21">
        <v>0.40248497707606601</v>
      </c>
      <c r="AE15" s="21"/>
      <c r="AF15" s="21">
        <v>0.38084968497471899</v>
      </c>
      <c r="AG15" s="21">
        <v>0.49817844525989902</v>
      </c>
      <c r="AH15" s="21">
        <v>0.30790180981098197</v>
      </c>
      <c r="AI15" s="21"/>
      <c r="AJ15" s="21">
        <v>0.42860298205594199</v>
      </c>
      <c r="AK15" s="21">
        <v>0.443683684681212</v>
      </c>
      <c r="AL15" s="21">
        <v>0.50222305635412301</v>
      </c>
      <c r="AM15" s="21"/>
      <c r="AN15" s="21">
        <v>0.33308415900321198</v>
      </c>
      <c r="AO15" s="21">
        <v>0.38971173792992497</v>
      </c>
      <c r="AP15" s="21">
        <v>0.46766942191765898</v>
      </c>
      <c r="AQ15" s="21">
        <v>0.52183255566460396</v>
      </c>
      <c r="AR15" s="21">
        <v>0.72203339092615404</v>
      </c>
      <c r="AS15" s="21"/>
      <c r="AT15" s="21">
        <v>0.42034848955946003</v>
      </c>
      <c r="AU15" s="21">
        <v>0.369980188391413</v>
      </c>
      <c r="AV15" s="21"/>
      <c r="AW15" s="21">
        <v>0.522817767861117</v>
      </c>
      <c r="AX15" s="21">
        <v>0.365898817274252</v>
      </c>
      <c r="AY15" s="21">
        <v>0.31380628484071599</v>
      </c>
    </row>
    <row r="16" spans="2:51">
      <c r="B16" s="18" t="s">
        <v>139</v>
      </c>
      <c r="C16" s="21">
        <v>0.22580828528000399</v>
      </c>
      <c r="D16" s="21">
        <v>0.18898257968094301</v>
      </c>
      <c r="E16" s="21">
        <v>0.26111499206953198</v>
      </c>
      <c r="F16" s="21"/>
      <c r="G16" s="21">
        <v>0.29088894113118102</v>
      </c>
      <c r="H16" s="21">
        <v>0.26457018881671301</v>
      </c>
      <c r="I16" s="21">
        <v>0.246007121500804</v>
      </c>
      <c r="J16" s="21">
        <v>0.21044499282972801</v>
      </c>
      <c r="K16" s="21">
        <v>0.19453690280413899</v>
      </c>
      <c r="L16" s="21">
        <v>0.18657669402691099</v>
      </c>
      <c r="M16" s="21"/>
      <c r="N16" s="21">
        <v>0.19180085407567901</v>
      </c>
      <c r="O16" s="21">
        <v>0.24555118843029</v>
      </c>
      <c r="P16" s="21">
        <v>0.23266321232099099</v>
      </c>
      <c r="Q16" s="21">
        <v>0.236354142252028</v>
      </c>
      <c r="R16" s="21"/>
      <c r="S16" s="21">
        <v>0.202362832405209</v>
      </c>
      <c r="T16" s="21">
        <v>0.233401563918055</v>
      </c>
      <c r="U16" s="21">
        <v>0.24578484992142599</v>
      </c>
      <c r="V16" s="21">
        <v>0.22578527948930999</v>
      </c>
      <c r="W16" s="21">
        <v>0.2256366520674</v>
      </c>
      <c r="X16" s="21">
        <v>0.20429377438236301</v>
      </c>
      <c r="Y16" s="21">
        <v>0.19515590693394</v>
      </c>
      <c r="Z16" s="21">
        <v>0.24699367361858901</v>
      </c>
      <c r="AA16" s="21">
        <v>0.240940760769075</v>
      </c>
      <c r="AB16" s="21">
        <v>0.25934350849062399</v>
      </c>
      <c r="AC16" s="21">
        <v>0.22881677928359001</v>
      </c>
      <c r="AD16" s="21">
        <v>0.21657837055718901</v>
      </c>
      <c r="AE16" s="21"/>
      <c r="AF16" s="21">
        <v>0.25656728898952202</v>
      </c>
      <c r="AG16" s="21">
        <v>0.18830697580188099</v>
      </c>
      <c r="AH16" s="21">
        <v>0.214627892221289</v>
      </c>
      <c r="AI16" s="21"/>
      <c r="AJ16" s="21">
        <v>0.23546633128754799</v>
      </c>
      <c r="AK16" s="21">
        <v>0.22260657860845301</v>
      </c>
      <c r="AL16" s="21">
        <v>0.17621129430181001</v>
      </c>
      <c r="AM16" s="21"/>
      <c r="AN16" s="21">
        <v>0.236125659757013</v>
      </c>
      <c r="AO16" s="21">
        <v>0.240237667454196</v>
      </c>
      <c r="AP16" s="21">
        <v>0.21087316215091201</v>
      </c>
      <c r="AQ16" s="21">
        <v>0.217912302755428</v>
      </c>
      <c r="AR16" s="21">
        <v>0.106078713554856</v>
      </c>
      <c r="AS16" s="21"/>
      <c r="AT16" s="21">
        <v>0.22668118767920201</v>
      </c>
      <c r="AU16" s="21">
        <v>0.220552824627058</v>
      </c>
      <c r="AV16" s="21"/>
      <c r="AW16" s="21">
        <v>0.18685567783984799</v>
      </c>
      <c r="AX16" s="21">
        <v>0.26663413858402801</v>
      </c>
      <c r="AY16" s="21">
        <v>0.25677092712682398</v>
      </c>
    </row>
    <row r="17" spans="2:51">
      <c r="B17" s="18" t="s">
        <v>140</v>
      </c>
      <c r="C17" s="22">
        <v>0.190083821540382</v>
      </c>
      <c r="D17" s="22">
        <v>0.31795970670433099</v>
      </c>
      <c r="E17" s="22">
        <v>6.9066888457243097E-2</v>
      </c>
      <c r="F17" s="22"/>
      <c r="G17" s="22">
        <v>5.68166497163426E-2</v>
      </c>
      <c r="H17" s="22">
        <v>0.126926803069385</v>
      </c>
      <c r="I17" s="22">
        <v>0.17019975628686501</v>
      </c>
      <c r="J17" s="22">
        <v>0.23189355931526601</v>
      </c>
      <c r="K17" s="22">
        <v>0.214633320403223</v>
      </c>
      <c r="L17" s="22">
        <v>0.26293878628476602</v>
      </c>
      <c r="M17" s="22"/>
      <c r="N17" s="22">
        <v>0.33578167995967401</v>
      </c>
      <c r="O17" s="22">
        <v>0.16757384100699499</v>
      </c>
      <c r="P17" s="22">
        <v>0.13427946954342501</v>
      </c>
      <c r="Q17" s="22">
        <v>0.102568529651481</v>
      </c>
      <c r="R17" s="22"/>
      <c r="S17" s="22">
        <v>0.236466478577425</v>
      </c>
      <c r="T17" s="22">
        <v>0.17959973405792001</v>
      </c>
      <c r="U17" s="22">
        <v>0.15859455195588201</v>
      </c>
      <c r="V17" s="22">
        <v>0.194717166813374</v>
      </c>
      <c r="W17" s="22">
        <v>0.17761864320446899</v>
      </c>
      <c r="X17" s="22">
        <v>0.195536945125277</v>
      </c>
      <c r="Y17" s="22">
        <v>0.26176446229438899</v>
      </c>
      <c r="Z17" s="22">
        <v>0.191644642666014</v>
      </c>
      <c r="AA17" s="22">
        <v>0.17418694140857399</v>
      </c>
      <c r="AB17" s="22">
        <v>0.113362113574492</v>
      </c>
      <c r="AC17" s="22">
        <v>0.17646634250720999</v>
      </c>
      <c r="AD17" s="22">
        <v>0.185906606518878</v>
      </c>
      <c r="AE17" s="22"/>
      <c r="AF17" s="22">
        <v>0.124282395985197</v>
      </c>
      <c r="AG17" s="22">
        <v>0.30987146945801802</v>
      </c>
      <c r="AH17" s="22">
        <v>9.3273917589693597E-2</v>
      </c>
      <c r="AI17" s="22"/>
      <c r="AJ17" s="22">
        <v>0.19313665076839401</v>
      </c>
      <c r="AK17" s="22">
        <v>0.22107710607275899</v>
      </c>
      <c r="AL17" s="22">
        <v>0.32601176205231303</v>
      </c>
      <c r="AM17" s="22"/>
      <c r="AN17" s="22">
        <v>9.6958499246198898E-2</v>
      </c>
      <c r="AO17" s="22">
        <v>0.149474070475729</v>
      </c>
      <c r="AP17" s="22">
        <v>0.25679625976674803</v>
      </c>
      <c r="AQ17" s="22">
        <v>0.30392025290917601</v>
      </c>
      <c r="AR17" s="22">
        <v>0.61595467737129805</v>
      </c>
      <c r="AS17" s="22"/>
      <c r="AT17" s="22">
        <v>0.19366730188025799</v>
      </c>
      <c r="AU17" s="22">
        <v>0.149427363764354</v>
      </c>
      <c r="AV17" s="22"/>
      <c r="AW17" s="22">
        <v>0.33596209002126898</v>
      </c>
      <c r="AX17" s="22">
        <v>9.9264678690223998E-2</v>
      </c>
      <c r="AY17" s="22">
        <v>5.7035357713891101E-2</v>
      </c>
    </row>
    <row r="18" spans="2:51">
      <c r="B18" t="s">
        <v>59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663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6.6242606224584999E-2</v>
      </c>
      <c r="D9" s="17">
        <v>6.5519988960266201E-2</v>
      </c>
      <c r="E9" s="17">
        <v>6.6822629058786706E-2</v>
      </c>
      <c r="F9" s="17"/>
      <c r="G9" s="17">
        <v>8.2617964577424305E-2</v>
      </c>
      <c r="H9" s="17">
        <v>8.1983150516098599E-2</v>
      </c>
      <c r="I9" s="17">
        <v>6.89191150514602E-2</v>
      </c>
      <c r="J9" s="17">
        <v>6.8324602622257605E-2</v>
      </c>
      <c r="K9" s="17">
        <v>5.2375360744719802E-2</v>
      </c>
      <c r="L9" s="17">
        <v>5.3381624340022998E-2</v>
      </c>
      <c r="M9" s="17"/>
      <c r="N9" s="17">
        <v>5.9204887731122202E-2</v>
      </c>
      <c r="O9" s="17">
        <v>7.14193604676545E-2</v>
      </c>
      <c r="P9" s="17">
        <v>6.1507783916713903E-2</v>
      </c>
      <c r="Q9" s="17">
        <v>7.3131453706532998E-2</v>
      </c>
      <c r="R9" s="17"/>
      <c r="S9" s="17">
        <v>8.9214058505030697E-2</v>
      </c>
      <c r="T9" s="17">
        <v>8.9513713360645494E-2</v>
      </c>
      <c r="U9" s="17">
        <v>5.2974560087892197E-2</v>
      </c>
      <c r="V9" s="17">
        <v>7.2317620565256299E-2</v>
      </c>
      <c r="W9" s="17">
        <v>4.3431236397852499E-2</v>
      </c>
      <c r="X9" s="17">
        <v>5.1407475549415299E-2</v>
      </c>
      <c r="Y9" s="17">
        <v>7.2109357631349194E-2</v>
      </c>
      <c r="Z9" s="17">
        <v>3.5126893135628202E-2</v>
      </c>
      <c r="AA9" s="17">
        <v>6.7960454097767201E-2</v>
      </c>
      <c r="AB9" s="17">
        <v>3.7760201951785199E-2</v>
      </c>
      <c r="AC9" s="17">
        <v>5.9319424156127801E-2</v>
      </c>
      <c r="AD9" s="17">
        <v>7.2524978572941198E-2</v>
      </c>
      <c r="AE9" s="17"/>
      <c r="AF9" s="17">
        <v>8.6000426169415306E-2</v>
      </c>
      <c r="AG9" s="17">
        <v>5.2601528699405903E-2</v>
      </c>
      <c r="AH9" s="17">
        <v>3.8804921049278199E-2</v>
      </c>
      <c r="AI9" s="17"/>
      <c r="AJ9" s="17">
        <v>9.0713052860698501E-2</v>
      </c>
      <c r="AK9" s="17">
        <v>5.94538081703372E-2</v>
      </c>
      <c r="AL9" s="17">
        <v>4.3146332820512903E-2</v>
      </c>
      <c r="AM9" s="17"/>
      <c r="AN9" s="17">
        <v>7.5094562545779106E-2</v>
      </c>
      <c r="AO9" s="17">
        <v>7.4213227611205301E-2</v>
      </c>
      <c r="AP9" s="17">
        <v>6.1186351592023701E-2</v>
      </c>
      <c r="AQ9" s="17">
        <v>7.36643175439122E-2</v>
      </c>
      <c r="AR9" s="17">
        <v>6.5086981124143295E-2</v>
      </c>
      <c r="AS9" s="17"/>
      <c r="AT9" s="17">
        <v>6.38532976234788E-2</v>
      </c>
      <c r="AU9" s="17">
        <v>8.7499532413792797E-2</v>
      </c>
      <c r="AV9" s="17"/>
      <c r="AW9" s="17">
        <v>6.0245516901021402E-2</v>
      </c>
      <c r="AX9" s="17">
        <v>7.9704295180845902E-2</v>
      </c>
      <c r="AY9" s="17">
        <v>6.90335401381659E-2</v>
      </c>
    </row>
    <row r="10" spans="2:51">
      <c r="B10" s="18" t="s">
        <v>134</v>
      </c>
      <c r="C10" s="17">
        <v>0.26754620343948199</v>
      </c>
      <c r="D10" s="17">
        <v>0.22229304625079399</v>
      </c>
      <c r="E10" s="17">
        <v>0.31091650557112399</v>
      </c>
      <c r="F10" s="17"/>
      <c r="G10" s="17">
        <v>0.302955698399758</v>
      </c>
      <c r="H10" s="17">
        <v>0.31756260919602303</v>
      </c>
      <c r="I10" s="17">
        <v>0.27863688034827599</v>
      </c>
      <c r="J10" s="17">
        <v>0.25236852915986502</v>
      </c>
      <c r="K10" s="17">
        <v>0.25656808438455397</v>
      </c>
      <c r="L10" s="17">
        <v>0.22604664885772599</v>
      </c>
      <c r="M10" s="17"/>
      <c r="N10" s="17">
        <v>0.22516692633086199</v>
      </c>
      <c r="O10" s="17">
        <v>0.249419742418033</v>
      </c>
      <c r="P10" s="17">
        <v>0.305181631977467</v>
      </c>
      <c r="Q10" s="17">
        <v>0.29806269009881098</v>
      </c>
      <c r="R10" s="17"/>
      <c r="S10" s="17">
        <v>0.24361636124692501</v>
      </c>
      <c r="T10" s="17">
        <v>0.26738238851721702</v>
      </c>
      <c r="U10" s="17">
        <v>0.30043238587812698</v>
      </c>
      <c r="V10" s="17">
        <v>0.26786927815354999</v>
      </c>
      <c r="W10" s="17">
        <v>0.31446556208962401</v>
      </c>
      <c r="X10" s="17">
        <v>0.26895980887538201</v>
      </c>
      <c r="Y10" s="17">
        <v>0.284079076438573</v>
      </c>
      <c r="Z10" s="17">
        <v>0.248602249569501</v>
      </c>
      <c r="AA10" s="17">
        <v>0.25678717529510903</v>
      </c>
      <c r="AB10" s="17">
        <v>0.25310887987525499</v>
      </c>
      <c r="AC10" s="17">
        <v>0.24754834656392599</v>
      </c>
      <c r="AD10" s="17">
        <v>0.24624788392493899</v>
      </c>
      <c r="AE10" s="17"/>
      <c r="AF10" s="17">
        <v>0.29343770282538301</v>
      </c>
      <c r="AG10" s="17">
        <v>0.243160088222904</v>
      </c>
      <c r="AH10" s="17">
        <v>0.27416076373649501</v>
      </c>
      <c r="AI10" s="17"/>
      <c r="AJ10" s="17">
        <v>0.26889085436464499</v>
      </c>
      <c r="AK10" s="17">
        <v>0.26175683458983101</v>
      </c>
      <c r="AL10" s="17">
        <v>0.21416236400779201</v>
      </c>
      <c r="AM10" s="17"/>
      <c r="AN10" s="17">
        <v>0.28263521136299602</v>
      </c>
      <c r="AO10" s="17">
        <v>0.297366531535595</v>
      </c>
      <c r="AP10" s="17">
        <v>0.23259424560199701</v>
      </c>
      <c r="AQ10" s="17">
        <v>0.236682054355973</v>
      </c>
      <c r="AR10" s="17">
        <v>0.21345185972112399</v>
      </c>
      <c r="AS10" s="17"/>
      <c r="AT10" s="17">
        <v>0.271964179224219</v>
      </c>
      <c r="AU10" s="17">
        <v>0.23857888139323499</v>
      </c>
      <c r="AV10" s="17"/>
      <c r="AW10" s="17">
        <v>0.208669967646612</v>
      </c>
      <c r="AX10" s="17">
        <v>0.37804202095155898</v>
      </c>
      <c r="AY10" s="17">
        <v>0.30091145923691398</v>
      </c>
    </row>
    <row r="11" spans="2:51">
      <c r="B11" s="18" t="s">
        <v>135</v>
      </c>
      <c r="C11" s="17">
        <v>0.25828695945803498</v>
      </c>
      <c r="D11" s="17">
        <v>0.229749594294133</v>
      </c>
      <c r="E11" s="17">
        <v>0.28559705406653801</v>
      </c>
      <c r="F11" s="17"/>
      <c r="G11" s="17">
        <v>0.23914687911935201</v>
      </c>
      <c r="H11" s="17">
        <v>0.25967357742059</v>
      </c>
      <c r="I11" s="17">
        <v>0.23915375322919999</v>
      </c>
      <c r="J11" s="17">
        <v>0.26408885436920099</v>
      </c>
      <c r="K11" s="17">
        <v>0.28285660276075802</v>
      </c>
      <c r="L11" s="17">
        <v>0.25831438145317198</v>
      </c>
      <c r="M11" s="17"/>
      <c r="N11" s="17">
        <v>0.230743439778301</v>
      </c>
      <c r="O11" s="17">
        <v>0.26425857396867902</v>
      </c>
      <c r="P11" s="17">
        <v>0.25056278039643098</v>
      </c>
      <c r="Q11" s="17">
        <v>0.289606136576955</v>
      </c>
      <c r="R11" s="17"/>
      <c r="S11" s="17">
        <v>0.22063586968760299</v>
      </c>
      <c r="T11" s="17">
        <v>0.238968322565066</v>
      </c>
      <c r="U11" s="17">
        <v>0.24408051260164801</v>
      </c>
      <c r="V11" s="17">
        <v>0.27673952423666398</v>
      </c>
      <c r="W11" s="17">
        <v>0.249097903638755</v>
      </c>
      <c r="X11" s="17">
        <v>0.287362405147291</v>
      </c>
      <c r="Y11" s="17">
        <v>0.241463340824038</v>
      </c>
      <c r="Z11" s="17">
        <v>0.27803993026993401</v>
      </c>
      <c r="AA11" s="17">
        <v>0.27888611384809198</v>
      </c>
      <c r="AB11" s="17">
        <v>0.25391194277852602</v>
      </c>
      <c r="AC11" s="17">
        <v>0.31384648286433797</v>
      </c>
      <c r="AD11" s="17">
        <v>0.31601886034037702</v>
      </c>
      <c r="AE11" s="17"/>
      <c r="AF11" s="17">
        <v>0.24688737644834499</v>
      </c>
      <c r="AG11" s="17">
        <v>0.252846007091727</v>
      </c>
      <c r="AH11" s="17">
        <v>0.30677596723878903</v>
      </c>
      <c r="AI11" s="17"/>
      <c r="AJ11" s="17">
        <v>0.261093709657229</v>
      </c>
      <c r="AK11" s="17">
        <v>0.255643492089488</v>
      </c>
      <c r="AL11" s="17">
        <v>0.27325151775963402</v>
      </c>
      <c r="AM11" s="17"/>
      <c r="AN11" s="17">
        <v>0.27637578679444502</v>
      </c>
      <c r="AO11" s="17">
        <v>0.26236053720146602</v>
      </c>
      <c r="AP11" s="17">
        <v>0.26011947698466698</v>
      </c>
      <c r="AQ11" s="17">
        <v>0.22535777008704699</v>
      </c>
      <c r="AR11" s="17">
        <v>0.214692619990758</v>
      </c>
      <c r="AS11" s="17"/>
      <c r="AT11" s="17">
        <v>0.25535264109202899</v>
      </c>
      <c r="AU11" s="17">
        <v>0.28216654246253903</v>
      </c>
      <c r="AV11" s="17"/>
      <c r="AW11" s="17">
        <v>0.227335376591599</v>
      </c>
      <c r="AX11" s="17">
        <v>0.26961471419316202</v>
      </c>
      <c r="AY11" s="17">
        <v>0.28870321318189301</v>
      </c>
    </row>
    <row r="12" spans="2:51">
      <c r="B12" s="18" t="s">
        <v>136</v>
      </c>
      <c r="C12" s="17">
        <v>0.23971781847688201</v>
      </c>
      <c r="D12" s="17">
        <v>0.291215836203008</v>
      </c>
      <c r="E12" s="17">
        <v>0.19051673770809299</v>
      </c>
      <c r="F12" s="17"/>
      <c r="G12" s="17">
        <v>0.236380524055885</v>
      </c>
      <c r="H12" s="17">
        <v>0.20077540262650001</v>
      </c>
      <c r="I12" s="17">
        <v>0.230388139836913</v>
      </c>
      <c r="J12" s="17">
        <v>0.22830729277054601</v>
      </c>
      <c r="K12" s="17">
        <v>0.238088849315755</v>
      </c>
      <c r="L12" s="17">
        <v>0.28537168002143898</v>
      </c>
      <c r="M12" s="17"/>
      <c r="N12" s="17">
        <v>0.30947300275781098</v>
      </c>
      <c r="O12" s="17">
        <v>0.23835297770189401</v>
      </c>
      <c r="P12" s="17">
        <v>0.212895754855111</v>
      </c>
      <c r="Q12" s="17">
        <v>0.18839134471232799</v>
      </c>
      <c r="R12" s="17"/>
      <c r="S12" s="17">
        <v>0.27969029090216102</v>
      </c>
      <c r="T12" s="17">
        <v>0.25941730599109603</v>
      </c>
      <c r="U12" s="17">
        <v>0.21873320930276399</v>
      </c>
      <c r="V12" s="17">
        <v>0.21830346710387999</v>
      </c>
      <c r="W12" s="17">
        <v>0.23249826171743401</v>
      </c>
      <c r="X12" s="17">
        <v>0.21260829209061799</v>
      </c>
      <c r="Y12" s="17">
        <v>0.274740097865037</v>
      </c>
      <c r="Z12" s="17">
        <v>0.276567300916709</v>
      </c>
      <c r="AA12" s="17">
        <v>0.21820543597054701</v>
      </c>
      <c r="AB12" s="17">
        <v>0.243696478879109</v>
      </c>
      <c r="AC12" s="17">
        <v>0.18970906905821</v>
      </c>
      <c r="AD12" s="17">
        <v>0.17652579370743399</v>
      </c>
      <c r="AE12" s="17"/>
      <c r="AF12" s="17">
        <v>0.21509808632876101</v>
      </c>
      <c r="AG12" s="17">
        <v>0.28240289919961797</v>
      </c>
      <c r="AH12" s="17">
        <v>0.188959584528753</v>
      </c>
      <c r="AI12" s="17"/>
      <c r="AJ12" s="17">
        <v>0.227477226871664</v>
      </c>
      <c r="AK12" s="17">
        <v>0.26750695932309698</v>
      </c>
      <c r="AL12" s="17">
        <v>0.291962390689884</v>
      </c>
      <c r="AM12" s="17"/>
      <c r="AN12" s="17">
        <v>0.192881702761864</v>
      </c>
      <c r="AO12" s="17">
        <v>0.21615316841677301</v>
      </c>
      <c r="AP12" s="17">
        <v>0.27284400662711</v>
      </c>
      <c r="AQ12" s="17">
        <v>0.30381133287134299</v>
      </c>
      <c r="AR12" s="17">
        <v>0.33963143708233001</v>
      </c>
      <c r="AS12" s="17"/>
      <c r="AT12" s="17">
        <v>0.241760300550353</v>
      </c>
      <c r="AU12" s="17">
        <v>0.217782339194455</v>
      </c>
      <c r="AV12" s="17"/>
      <c r="AW12" s="17">
        <v>0.31620740527473101</v>
      </c>
      <c r="AX12" s="17">
        <v>0.17567125831630301</v>
      </c>
      <c r="AY12" s="17">
        <v>0.17447860330694401</v>
      </c>
    </row>
    <row r="13" spans="2:51">
      <c r="B13" s="18" t="s">
        <v>137</v>
      </c>
      <c r="C13" s="17">
        <v>9.7569689930640802E-2</v>
      </c>
      <c r="D13" s="17">
        <v>0.14381763660480401</v>
      </c>
      <c r="E13" s="17">
        <v>5.3405599159873599E-2</v>
      </c>
      <c r="F13" s="17"/>
      <c r="G13" s="17">
        <v>6.8246156044970696E-2</v>
      </c>
      <c r="H13" s="17">
        <v>7.4167351546243598E-2</v>
      </c>
      <c r="I13" s="17">
        <v>0.10274549897137</v>
      </c>
      <c r="J13" s="17">
        <v>0.11000432783811</v>
      </c>
      <c r="K13" s="17">
        <v>0.103327294941092</v>
      </c>
      <c r="L13" s="17">
        <v>0.11131509156500401</v>
      </c>
      <c r="M13" s="17"/>
      <c r="N13" s="17">
        <v>0.13798560771348201</v>
      </c>
      <c r="O13" s="17">
        <v>9.9378025182621205E-2</v>
      </c>
      <c r="P13" s="17">
        <v>8.6750141048633406E-2</v>
      </c>
      <c r="Q13" s="17">
        <v>6.0454324879770503E-2</v>
      </c>
      <c r="R13" s="17"/>
      <c r="S13" s="17">
        <v>0.10523610606933199</v>
      </c>
      <c r="T13" s="17">
        <v>7.6233216391729294E-2</v>
      </c>
      <c r="U13" s="17">
        <v>0.10868401881536401</v>
      </c>
      <c r="V13" s="17">
        <v>0.114894427546423</v>
      </c>
      <c r="W13" s="17">
        <v>8.5785234562350404E-2</v>
      </c>
      <c r="X13" s="17">
        <v>8.7525805125859904E-2</v>
      </c>
      <c r="Y13" s="17">
        <v>7.5371167963109706E-2</v>
      </c>
      <c r="Z13" s="17">
        <v>0.103664763364765</v>
      </c>
      <c r="AA13" s="17">
        <v>0.101327319295876</v>
      </c>
      <c r="AB13" s="17">
        <v>0.13677837234156801</v>
      </c>
      <c r="AC13" s="17">
        <v>8.6108469044115898E-2</v>
      </c>
      <c r="AD13" s="17">
        <v>9.6308285096395593E-2</v>
      </c>
      <c r="AE13" s="17"/>
      <c r="AF13" s="17">
        <v>9.3075830727629302E-2</v>
      </c>
      <c r="AG13" s="17">
        <v>0.11676986826538201</v>
      </c>
      <c r="AH13" s="17">
        <v>6.50453886440297E-2</v>
      </c>
      <c r="AI13" s="17"/>
      <c r="AJ13" s="17">
        <v>0.100878787098849</v>
      </c>
      <c r="AK13" s="17">
        <v>9.3804675076517394E-2</v>
      </c>
      <c r="AL13" s="17">
        <v>0.12861125299373699</v>
      </c>
      <c r="AM13" s="17"/>
      <c r="AN13" s="17">
        <v>7.4824168146705297E-2</v>
      </c>
      <c r="AO13" s="17">
        <v>7.8606028538518002E-2</v>
      </c>
      <c r="AP13" s="17">
        <v>0.116061520114615</v>
      </c>
      <c r="AQ13" s="17">
        <v>0.12298509345035399</v>
      </c>
      <c r="AR13" s="17">
        <v>0.14088700566824</v>
      </c>
      <c r="AS13" s="17"/>
      <c r="AT13" s="17">
        <v>9.9858295730480398E-2</v>
      </c>
      <c r="AU13" s="17">
        <v>7.7339415269982503E-2</v>
      </c>
      <c r="AV13" s="17"/>
      <c r="AW13" s="17">
        <v>0.15147103638578099</v>
      </c>
      <c r="AX13" s="17">
        <v>3.9935614330309802E-2</v>
      </c>
      <c r="AY13" s="17">
        <v>5.50386696090258E-2</v>
      </c>
    </row>
    <row r="14" spans="2:51">
      <c r="B14" s="18" t="s">
        <v>119</v>
      </c>
      <c r="C14" s="17">
        <v>7.0636722470375599E-2</v>
      </c>
      <c r="D14" s="17">
        <v>4.7403897686994503E-2</v>
      </c>
      <c r="E14" s="17">
        <v>9.2741474435584101E-2</v>
      </c>
      <c r="F14" s="17"/>
      <c r="G14" s="17">
        <v>7.0652777802610103E-2</v>
      </c>
      <c r="H14" s="17">
        <v>6.5837908694544894E-2</v>
      </c>
      <c r="I14" s="17">
        <v>8.0156612562781906E-2</v>
      </c>
      <c r="J14" s="17">
        <v>7.6906393240021201E-2</v>
      </c>
      <c r="K14" s="17">
        <v>6.6783807853120394E-2</v>
      </c>
      <c r="L14" s="17">
        <v>6.5570573762635601E-2</v>
      </c>
      <c r="M14" s="17"/>
      <c r="N14" s="17">
        <v>3.7426135688422298E-2</v>
      </c>
      <c r="O14" s="17">
        <v>7.7171320261117907E-2</v>
      </c>
      <c r="P14" s="17">
        <v>8.3101907805643804E-2</v>
      </c>
      <c r="Q14" s="17">
        <v>9.0354050025602206E-2</v>
      </c>
      <c r="R14" s="17"/>
      <c r="S14" s="17">
        <v>6.1607313588948401E-2</v>
      </c>
      <c r="T14" s="17">
        <v>6.8485053174245497E-2</v>
      </c>
      <c r="U14" s="17">
        <v>7.5095313314204895E-2</v>
      </c>
      <c r="V14" s="17">
        <v>4.98756823942266E-2</v>
      </c>
      <c r="W14" s="17">
        <v>7.4721801593983894E-2</v>
      </c>
      <c r="X14" s="17">
        <v>9.2136213211433698E-2</v>
      </c>
      <c r="Y14" s="17">
        <v>5.2236959277892403E-2</v>
      </c>
      <c r="Z14" s="17">
        <v>5.7998862743463699E-2</v>
      </c>
      <c r="AA14" s="17">
        <v>7.6833501492608203E-2</v>
      </c>
      <c r="AB14" s="17">
        <v>7.4744124173757698E-2</v>
      </c>
      <c r="AC14" s="17">
        <v>0.103468208313283</v>
      </c>
      <c r="AD14" s="17">
        <v>9.2374198357913107E-2</v>
      </c>
      <c r="AE14" s="17"/>
      <c r="AF14" s="17">
        <v>6.55005775004667E-2</v>
      </c>
      <c r="AG14" s="17">
        <v>5.2219608520962003E-2</v>
      </c>
      <c r="AH14" s="17">
        <v>0.126253374802655</v>
      </c>
      <c r="AI14" s="17"/>
      <c r="AJ14" s="17">
        <v>5.0946369146914097E-2</v>
      </c>
      <c r="AK14" s="17">
        <v>6.1834230750729503E-2</v>
      </c>
      <c r="AL14" s="17">
        <v>4.88661417284404E-2</v>
      </c>
      <c r="AM14" s="17"/>
      <c r="AN14" s="17">
        <v>9.8188568388210204E-2</v>
      </c>
      <c r="AO14" s="17">
        <v>7.13005066964425E-2</v>
      </c>
      <c r="AP14" s="17">
        <v>5.7194399079588003E-2</v>
      </c>
      <c r="AQ14" s="17">
        <v>3.7499431691370599E-2</v>
      </c>
      <c r="AR14" s="17">
        <v>2.62500964134041E-2</v>
      </c>
      <c r="AS14" s="17"/>
      <c r="AT14" s="17">
        <v>6.7211285779440202E-2</v>
      </c>
      <c r="AU14" s="17">
        <v>9.6633289265994904E-2</v>
      </c>
      <c r="AV14" s="17"/>
      <c r="AW14" s="17">
        <v>3.6070697200254999E-2</v>
      </c>
      <c r="AX14" s="17">
        <v>5.7032097027820298E-2</v>
      </c>
      <c r="AY14" s="17">
        <v>0.11183451452705701</v>
      </c>
    </row>
    <row r="15" spans="2:51">
      <c r="B15" s="18" t="s">
        <v>138</v>
      </c>
      <c r="C15" s="21">
        <v>0.33378880966406699</v>
      </c>
      <c r="D15" s="21">
        <v>0.28781303521106</v>
      </c>
      <c r="E15" s="21">
        <v>0.37773913462991099</v>
      </c>
      <c r="F15" s="21"/>
      <c r="G15" s="21">
        <v>0.38557366297718199</v>
      </c>
      <c r="H15" s="21">
        <v>0.39954575971212197</v>
      </c>
      <c r="I15" s="21">
        <v>0.34755599539973597</v>
      </c>
      <c r="J15" s="21">
        <v>0.320693131782122</v>
      </c>
      <c r="K15" s="21">
        <v>0.30894344512927402</v>
      </c>
      <c r="L15" s="21">
        <v>0.27942827319774899</v>
      </c>
      <c r="M15" s="21"/>
      <c r="N15" s="21">
        <v>0.28437181406198397</v>
      </c>
      <c r="O15" s="21">
        <v>0.32083910288568801</v>
      </c>
      <c r="P15" s="21">
        <v>0.36668941589418103</v>
      </c>
      <c r="Q15" s="21">
        <v>0.37119414380534399</v>
      </c>
      <c r="R15" s="21"/>
      <c r="S15" s="21">
        <v>0.33283041975195599</v>
      </c>
      <c r="T15" s="21">
        <v>0.35689610187786303</v>
      </c>
      <c r="U15" s="21">
        <v>0.35340694596601901</v>
      </c>
      <c r="V15" s="21">
        <v>0.34018689871880597</v>
      </c>
      <c r="W15" s="21">
        <v>0.35789679848747702</v>
      </c>
      <c r="X15" s="21">
        <v>0.32036728442479701</v>
      </c>
      <c r="Y15" s="21">
        <v>0.35618843406992301</v>
      </c>
      <c r="Z15" s="21">
        <v>0.283729142705129</v>
      </c>
      <c r="AA15" s="21">
        <v>0.32474762939287599</v>
      </c>
      <c r="AB15" s="21">
        <v>0.29086908182704002</v>
      </c>
      <c r="AC15" s="21">
        <v>0.306867770720054</v>
      </c>
      <c r="AD15" s="21">
        <v>0.31877286249788001</v>
      </c>
      <c r="AE15" s="21"/>
      <c r="AF15" s="21">
        <v>0.37943812899479801</v>
      </c>
      <c r="AG15" s="21">
        <v>0.29576161692231001</v>
      </c>
      <c r="AH15" s="21">
        <v>0.31296568478577302</v>
      </c>
      <c r="AI15" s="21"/>
      <c r="AJ15" s="21">
        <v>0.35960390722534402</v>
      </c>
      <c r="AK15" s="21">
        <v>0.32121064276016797</v>
      </c>
      <c r="AL15" s="21">
        <v>0.25730869682830498</v>
      </c>
      <c r="AM15" s="21"/>
      <c r="AN15" s="21">
        <v>0.35772977390877603</v>
      </c>
      <c r="AO15" s="21">
        <v>0.37157975914680003</v>
      </c>
      <c r="AP15" s="21">
        <v>0.29378059719402</v>
      </c>
      <c r="AQ15" s="21">
        <v>0.31034637189988501</v>
      </c>
      <c r="AR15" s="21">
        <v>0.27853884084526698</v>
      </c>
      <c r="AS15" s="21"/>
      <c r="AT15" s="21">
        <v>0.33581747684769703</v>
      </c>
      <c r="AU15" s="21">
        <v>0.32607841380702801</v>
      </c>
      <c r="AV15" s="21"/>
      <c r="AW15" s="21">
        <v>0.26891548454763298</v>
      </c>
      <c r="AX15" s="21">
        <v>0.45774631613240502</v>
      </c>
      <c r="AY15" s="21">
        <v>0.36994499937508002</v>
      </c>
    </row>
    <row r="16" spans="2:51">
      <c r="B16" s="18" t="s">
        <v>139</v>
      </c>
      <c r="C16" s="21">
        <v>0.33728750840752297</v>
      </c>
      <c r="D16" s="21">
        <v>0.43503347280781202</v>
      </c>
      <c r="E16" s="21">
        <v>0.24392233686796699</v>
      </c>
      <c r="F16" s="21"/>
      <c r="G16" s="21">
        <v>0.30462668010085597</v>
      </c>
      <c r="H16" s="21">
        <v>0.274942754172743</v>
      </c>
      <c r="I16" s="21">
        <v>0.33313363880828201</v>
      </c>
      <c r="J16" s="21">
        <v>0.33831162060865599</v>
      </c>
      <c r="K16" s="21">
        <v>0.34141614425684802</v>
      </c>
      <c r="L16" s="21">
        <v>0.396686771586444</v>
      </c>
      <c r="M16" s="21"/>
      <c r="N16" s="21">
        <v>0.44745861047129298</v>
      </c>
      <c r="O16" s="21">
        <v>0.33773100288451502</v>
      </c>
      <c r="P16" s="21">
        <v>0.29964589590374502</v>
      </c>
      <c r="Q16" s="21">
        <v>0.248845669592099</v>
      </c>
      <c r="R16" s="21"/>
      <c r="S16" s="21">
        <v>0.384926396971493</v>
      </c>
      <c r="T16" s="21">
        <v>0.335650522382825</v>
      </c>
      <c r="U16" s="21">
        <v>0.32741722811812801</v>
      </c>
      <c r="V16" s="21">
        <v>0.33319789465030297</v>
      </c>
      <c r="W16" s="21">
        <v>0.31828349627978397</v>
      </c>
      <c r="X16" s="21">
        <v>0.30013409721647799</v>
      </c>
      <c r="Y16" s="21">
        <v>0.350111265828147</v>
      </c>
      <c r="Z16" s="21">
        <v>0.38023206428147299</v>
      </c>
      <c r="AA16" s="21">
        <v>0.319532755266424</v>
      </c>
      <c r="AB16" s="21">
        <v>0.38047485122067698</v>
      </c>
      <c r="AC16" s="21">
        <v>0.27581753810232601</v>
      </c>
      <c r="AD16" s="21">
        <v>0.27283407880382898</v>
      </c>
      <c r="AE16" s="21"/>
      <c r="AF16" s="21">
        <v>0.30817391705639102</v>
      </c>
      <c r="AG16" s="21">
        <v>0.39917276746500102</v>
      </c>
      <c r="AH16" s="21">
        <v>0.25400497317278298</v>
      </c>
      <c r="AI16" s="21"/>
      <c r="AJ16" s="21">
        <v>0.32835601397051301</v>
      </c>
      <c r="AK16" s="21">
        <v>0.361311634399614</v>
      </c>
      <c r="AL16" s="21">
        <v>0.42057364368361999</v>
      </c>
      <c r="AM16" s="21"/>
      <c r="AN16" s="21">
        <v>0.26770587090856901</v>
      </c>
      <c r="AO16" s="21">
        <v>0.29475919695529101</v>
      </c>
      <c r="AP16" s="21">
        <v>0.38890552674172502</v>
      </c>
      <c r="AQ16" s="21">
        <v>0.42679642632169701</v>
      </c>
      <c r="AR16" s="21">
        <v>0.48051844275057098</v>
      </c>
      <c r="AS16" s="21"/>
      <c r="AT16" s="21">
        <v>0.34161859628083302</v>
      </c>
      <c r="AU16" s="21">
        <v>0.295121754464438</v>
      </c>
      <c r="AV16" s="21"/>
      <c r="AW16" s="21">
        <v>0.46767844166051298</v>
      </c>
      <c r="AX16" s="21">
        <v>0.21560687264661299</v>
      </c>
      <c r="AY16" s="21">
        <v>0.22951727291596999</v>
      </c>
    </row>
    <row r="17" spans="2:51">
      <c r="B17" s="18" t="s">
        <v>140</v>
      </c>
      <c r="C17" s="22">
        <v>-3.4986987434560998E-3</v>
      </c>
      <c r="D17" s="22">
        <v>-0.14722043759675099</v>
      </c>
      <c r="E17" s="22">
        <v>0.133816797761944</v>
      </c>
      <c r="F17" s="22"/>
      <c r="G17" s="22">
        <v>8.0946982876325804E-2</v>
      </c>
      <c r="H17" s="22">
        <v>0.124603005539379</v>
      </c>
      <c r="I17" s="22">
        <v>1.44223565914535E-2</v>
      </c>
      <c r="J17" s="22">
        <v>-1.76184888265336E-2</v>
      </c>
      <c r="K17" s="22">
        <v>-3.2472699127573799E-2</v>
      </c>
      <c r="L17" s="22">
        <v>-0.117258498388695</v>
      </c>
      <c r="M17" s="22"/>
      <c r="N17" s="22">
        <v>-0.16308679640930901</v>
      </c>
      <c r="O17" s="22">
        <v>-1.6891899998827301E-2</v>
      </c>
      <c r="P17" s="22">
        <v>6.7043519990436007E-2</v>
      </c>
      <c r="Q17" s="22">
        <v>0.122348474213245</v>
      </c>
      <c r="R17" s="22"/>
      <c r="S17" s="22">
        <v>-5.2095977219536897E-2</v>
      </c>
      <c r="T17" s="22">
        <v>2.1245579495037598E-2</v>
      </c>
      <c r="U17" s="22">
        <v>2.5989717847891801E-2</v>
      </c>
      <c r="V17" s="22">
        <v>6.98900406850378E-3</v>
      </c>
      <c r="W17" s="22">
        <v>3.9613302207692297E-2</v>
      </c>
      <c r="X17" s="22">
        <v>2.0233187208319299E-2</v>
      </c>
      <c r="Y17" s="22">
        <v>6.0771682417761798E-3</v>
      </c>
      <c r="Z17" s="22">
        <v>-9.6502921576344505E-2</v>
      </c>
      <c r="AA17" s="22">
        <v>5.2148741264522701E-3</v>
      </c>
      <c r="AB17" s="22">
        <v>-8.9605769393637194E-2</v>
      </c>
      <c r="AC17" s="22">
        <v>3.1050232617728199E-2</v>
      </c>
      <c r="AD17" s="22">
        <v>4.5938783694051098E-2</v>
      </c>
      <c r="AE17" s="22"/>
      <c r="AF17" s="22">
        <v>7.1264211938407304E-2</v>
      </c>
      <c r="AG17" s="22">
        <v>-0.10341115054269</v>
      </c>
      <c r="AH17" s="22">
        <v>5.8960711612990699E-2</v>
      </c>
      <c r="AI17" s="22"/>
      <c r="AJ17" s="22">
        <v>3.12478932548306E-2</v>
      </c>
      <c r="AK17" s="22">
        <v>-4.0100991639446602E-2</v>
      </c>
      <c r="AL17" s="22">
        <v>-0.16326494685531501</v>
      </c>
      <c r="AM17" s="22"/>
      <c r="AN17" s="22">
        <v>9.0023903000206101E-2</v>
      </c>
      <c r="AO17" s="22">
        <v>7.6820562191508707E-2</v>
      </c>
      <c r="AP17" s="22">
        <v>-9.5124929547704698E-2</v>
      </c>
      <c r="AQ17" s="22">
        <v>-0.116450054421812</v>
      </c>
      <c r="AR17" s="22">
        <v>-0.20197960190530401</v>
      </c>
      <c r="AS17" s="22"/>
      <c r="AT17" s="22">
        <v>-5.8011194331355998E-3</v>
      </c>
      <c r="AU17" s="22">
        <v>3.0956659342589999E-2</v>
      </c>
      <c r="AV17" s="22"/>
      <c r="AW17" s="22">
        <v>-0.19876295711288</v>
      </c>
      <c r="AX17" s="22">
        <v>0.242139443485793</v>
      </c>
      <c r="AY17" s="22">
        <v>0.14042772645911</v>
      </c>
    </row>
    <row r="18" spans="2:51">
      <c r="B18" t="s">
        <v>59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B2:AY22"/>
  <sheetViews>
    <sheetView showGridLines="0" workbookViewId="0">
      <pane xSplit="2" topLeftCell="C1" activePane="topRight" state="frozen"/>
      <selection pane="topRight" activeCell="B22" sqref="B2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664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0.13314194647229599</v>
      </c>
      <c r="D9" s="17">
        <v>0.17926338412682299</v>
      </c>
      <c r="E9" s="17">
        <v>8.8718526034565495E-2</v>
      </c>
      <c r="F9" s="17"/>
      <c r="G9" s="17">
        <v>0.111854568038099</v>
      </c>
      <c r="H9" s="17">
        <v>0.10794385757373499</v>
      </c>
      <c r="I9" s="17">
        <v>0.15224967479867299</v>
      </c>
      <c r="J9" s="17">
        <v>0.14526045313147701</v>
      </c>
      <c r="K9" s="17">
        <v>0.131327036556104</v>
      </c>
      <c r="L9" s="17">
        <v>0.14029129234545601</v>
      </c>
      <c r="M9" s="17"/>
      <c r="N9" s="17">
        <v>0.18975357725842801</v>
      </c>
      <c r="O9" s="17">
        <v>0.11579980195353499</v>
      </c>
      <c r="P9" s="17">
        <v>0.11658070335750401</v>
      </c>
      <c r="Q9" s="17">
        <v>0.10261979318473</v>
      </c>
      <c r="R9" s="17"/>
      <c r="S9" s="17">
        <v>0.13184444410381399</v>
      </c>
      <c r="T9" s="17">
        <v>0.112464637130822</v>
      </c>
      <c r="U9" s="17">
        <v>0.125605987581171</v>
      </c>
      <c r="V9" s="17">
        <v>0.154197068887202</v>
      </c>
      <c r="W9" s="17">
        <v>0.121152404087011</v>
      </c>
      <c r="X9" s="17">
        <v>0.127104605667091</v>
      </c>
      <c r="Y9" s="17">
        <v>0.165165796467451</v>
      </c>
      <c r="Z9" s="17">
        <v>0.169952099186162</v>
      </c>
      <c r="AA9" s="17">
        <v>0.12725580451003801</v>
      </c>
      <c r="AB9" s="17">
        <v>0.134935878535037</v>
      </c>
      <c r="AC9" s="17">
        <v>0.107018149240036</v>
      </c>
      <c r="AD9" s="17">
        <v>0.15004974602510401</v>
      </c>
      <c r="AE9" s="17"/>
      <c r="AF9" s="17">
        <v>0.130259620475045</v>
      </c>
      <c r="AG9" s="17">
        <v>0.160281512991055</v>
      </c>
      <c r="AH9" s="17">
        <v>7.3319442154244005E-2</v>
      </c>
      <c r="AI9" s="17"/>
      <c r="AJ9" s="17">
        <v>0.13390914499530801</v>
      </c>
      <c r="AK9" s="17">
        <v>0.13901893435944901</v>
      </c>
      <c r="AL9" s="17">
        <v>0.185396905774598</v>
      </c>
      <c r="AM9" s="17"/>
      <c r="AN9" s="17">
        <v>0.107572086465112</v>
      </c>
      <c r="AO9" s="17">
        <v>0.109681757352786</v>
      </c>
      <c r="AP9" s="17">
        <v>0.16931297920550201</v>
      </c>
      <c r="AQ9" s="17">
        <v>0.186319358614146</v>
      </c>
      <c r="AR9" s="17">
        <v>0.30664539028808802</v>
      </c>
      <c r="AS9" s="17"/>
      <c r="AT9" s="17">
        <v>0.13353876329158201</v>
      </c>
      <c r="AU9" s="17">
        <v>0.125561983005442</v>
      </c>
      <c r="AV9" s="17"/>
      <c r="AW9" s="17">
        <v>0.193815760692612</v>
      </c>
      <c r="AX9" s="17">
        <v>0.10039008299423099</v>
      </c>
      <c r="AY9" s="17">
        <v>7.6421541328417095E-2</v>
      </c>
    </row>
    <row r="10" spans="2:51">
      <c r="B10" s="18" t="s">
        <v>134</v>
      </c>
      <c r="C10" s="17">
        <v>0.30219581012220298</v>
      </c>
      <c r="D10" s="17">
        <v>0.35032451346029703</v>
      </c>
      <c r="E10" s="17">
        <v>0.25660336933547501</v>
      </c>
      <c r="F10" s="17"/>
      <c r="G10" s="17">
        <v>0.274340881784774</v>
      </c>
      <c r="H10" s="17">
        <v>0.28859573318947601</v>
      </c>
      <c r="I10" s="17">
        <v>0.28481111755264399</v>
      </c>
      <c r="J10" s="17">
        <v>0.29834521152551902</v>
      </c>
      <c r="K10" s="17">
        <v>0.28378799324529003</v>
      </c>
      <c r="L10" s="17">
        <v>0.35192395186558501</v>
      </c>
      <c r="M10" s="17"/>
      <c r="N10" s="17">
        <v>0.37648087424760202</v>
      </c>
      <c r="O10" s="17">
        <v>0.30082611063009201</v>
      </c>
      <c r="P10" s="17">
        <v>0.27864968935898199</v>
      </c>
      <c r="Q10" s="17">
        <v>0.24234962464677201</v>
      </c>
      <c r="R10" s="17"/>
      <c r="S10" s="17">
        <v>0.32564009048180698</v>
      </c>
      <c r="T10" s="17">
        <v>0.32529949502894601</v>
      </c>
      <c r="U10" s="17">
        <v>0.30926297221078602</v>
      </c>
      <c r="V10" s="17">
        <v>0.28846828696640398</v>
      </c>
      <c r="W10" s="17">
        <v>0.31146538218764502</v>
      </c>
      <c r="X10" s="17">
        <v>0.27026360056585802</v>
      </c>
      <c r="Y10" s="17">
        <v>0.29816545095640201</v>
      </c>
      <c r="Z10" s="17">
        <v>0.31979818797249798</v>
      </c>
      <c r="AA10" s="17">
        <v>0.26986103693923202</v>
      </c>
      <c r="AB10" s="17">
        <v>0.32841244429326399</v>
      </c>
      <c r="AC10" s="17">
        <v>0.28715058142181399</v>
      </c>
      <c r="AD10" s="17">
        <v>0.23778292839524001</v>
      </c>
      <c r="AE10" s="17"/>
      <c r="AF10" s="17">
        <v>0.28324228877430602</v>
      </c>
      <c r="AG10" s="17">
        <v>0.34188426734895899</v>
      </c>
      <c r="AH10" s="17">
        <v>0.25073092686489501</v>
      </c>
      <c r="AI10" s="17"/>
      <c r="AJ10" s="17">
        <v>0.30004150215201397</v>
      </c>
      <c r="AK10" s="17">
        <v>0.33785197223520103</v>
      </c>
      <c r="AL10" s="17">
        <v>0.35695953944514403</v>
      </c>
      <c r="AM10" s="17"/>
      <c r="AN10" s="17">
        <v>0.223354879489289</v>
      </c>
      <c r="AO10" s="17">
        <v>0.29571029438188001</v>
      </c>
      <c r="AP10" s="17">
        <v>0.33613280477127799</v>
      </c>
      <c r="AQ10" s="17">
        <v>0.358697325397905</v>
      </c>
      <c r="AR10" s="17">
        <v>0.39977360615832902</v>
      </c>
      <c r="AS10" s="17"/>
      <c r="AT10" s="17">
        <v>0.30592380757688598</v>
      </c>
      <c r="AU10" s="17">
        <v>0.26513248251432597</v>
      </c>
      <c r="AV10" s="17"/>
      <c r="AW10" s="17">
        <v>0.37359323947832701</v>
      </c>
      <c r="AX10" s="17">
        <v>0.30901339087913399</v>
      </c>
      <c r="AY10" s="17">
        <v>0.22296076336666101</v>
      </c>
    </row>
    <row r="11" spans="2:51">
      <c r="B11" s="18" t="s">
        <v>135</v>
      </c>
      <c r="C11" s="17">
        <v>0.25555226961565197</v>
      </c>
      <c r="D11" s="17">
        <v>0.231399152561342</v>
      </c>
      <c r="E11" s="17">
        <v>0.27917566806794603</v>
      </c>
      <c r="F11" s="17"/>
      <c r="G11" s="17">
        <v>0.20367579517963899</v>
      </c>
      <c r="H11" s="17">
        <v>0.25722080775017298</v>
      </c>
      <c r="I11" s="17">
        <v>0.235647666943128</v>
      </c>
      <c r="J11" s="17">
        <v>0.27076626901840301</v>
      </c>
      <c r="K11" s="17">
        <v>0.289708596184303</v>
      </c>
      <c r="L11" s="17">
        <v>0.25740397334154003</v>
      </c>
      <c r="M11" s="17"/>
      <c r="N11" s="17">
        <v>0.2104879813719</v>
      </c>
      <c r="O11" s="17">
        <v>0.254273403468876</v>
      </c>
      <c r="P11" s="17">
        <v>0.26148120525759799</v>
      </c>
      <c r="Q11" s="17">
        <v>0.30054913473244199</v>
      </c>
      <c r="R11" s="17"/>
      <c r="S11" s="17">
        <v>0.22686073669729501</v>
      </c>
      <c r="T11" s="17">
        <v>0.24436491091321499</v>
      </c>
      <c r="U11" s="17">
        <v>0.26988400198023099</v>
      </c>
      <c r="V11" s="17">
        <v>0.26836672051585397</v>
      </c>
      <c r="W11" s="17">
        <v>0.25003272356878298</v>
      </c>
      <c r="X11" s="17">
        <v>0.27300816028513197</v>
      </c>
      <c r="Y11" s="17">
        <v>0.23180458879228</v>
      </c>
      <c r="Z11" s="17">
        <v>0.235114091275092</v>
      </c>
      <c r="AA11" s="17">
        <v>0.31212166256231499</v>
      </c>
      <c r="AB11" s="17">
        <v>0.230231581354672</v>
      </c>
      <c r="AC11" s="17">
        <v>0.25970092522230198</v>
      </c>
      <c r="AD11" s="17">
        <v>0.27458573846455803</v>
      </c>
      <c r="AE11" s="17"/>
      <c r="AF11" s="17">
        <v>0.263708080835098</v>
      </c>
      <c r="AG11" s="17">
        <v>0.24030484108744399</v>
      </c>
      <c r="AH11" s="17">
        <v>0.30263031010164299</v>
      </c>
      <c r="AI11" s="17"/>
      <c r="AJ11" s="17">
        <v>0.27546715794523002</v>
      </c>
      <c r="AK11" s="17">
        <v>0.23795796115878401</v>
      </c>
      <c r="AL11" s="17">
        <v>0.21416439589160199</v>
      </c>
      <c r="AM11" s="17"/>
      <c r="AN11" s="17">
        <v>0.31290769378391498</v>
      </c>
      <c r="AO11" s="17">
        <v>0.242792805351118</v>
      </c>
      <c r="AP11" s="17">
        <v>0.22770489381253001</v>
      </c>
      <c r="AQ11" s="17">
        <v>0.21656890516199201</v>
      </c>
      <c r="AR11" s="17">
        <v>0.170373596349194</v>
      </c>
      <c r="AS11" s="17"/>
      <c r="AT11" s="17">
        <v>0.25665521786623602</v>
      </c>
      <c r="AU11" s="17">
        <v>0.253873123653785</v>
      </c>
      <c r="AV11" s="17"/>
      <c r="AW11" s="17">
        <v>0.21344603181156299</v>
      </c>
      <c r="AX11" s="17">
        <v>0.27688569520851503</v>
      </c>
      <c r="AY11" s="17">
        <v>0.29529922812026699</v>
      </c>
    </row>
    <row r="12" spans="2:51">
      <c r="B12" s="18" t="s">
        <v>136</v>
      </c>
      <c r="C12" s="17">
        <v>0.186325828664999</v>
      </c>
      <c r="D12" s="17">
        <v>0.14680356538439601</v>
      </c>
      <c r="E12" s="17">
        <v>0.22387369261220599</v>
      </c>
      <c r="F12" s="17"/>
      <c r="G12" s="17">
        <v>0.255130179275664</v>
      </c>
      <c r="H12" s="17">
        <v>0.218822004673665</v>
      </c>
      <c r="I12" s="17">
        <v>0.187586530454881</v>
      </c>
      <c r="J12" s="17">
        <v>0.15652885170683201</v>
      </c>
      <c r="K12" s="17">
        <v>0.179695486214629</v>
      </c>
      <c r="L12" s="17">
        <v>0.156920680849643</v>
      </c>
      <c r="M12" s="17"/>
      <c r="N12" s="17">
        <v>0.15228348861267499</v>
      </c>
      <c r="O12" s="17">
        <v>0.200357815069762</v>
      </c>
      <c r="P12" s="17">
        <v>0.196729370650811</v>
      </c>
      <c r="Q12" s="17">
        <v>0.20008556731250099</v>
      </c>
      <c r="R12" s="17"/>
      <c r="S12" s="17">
        <v>0.16984713672528001</v>
      </c>
      <c r="T12" s="17">
        <v>0.19722201238979001</v>
      </c>
      <c r="U12" s="17">
        <v>0.198724814466192</v>
      </c>
      <c r="V12" s="17">
        <v>0.181951925757666</v>
      </c>
      <c r="W12" s="17">
        <v>0.212124422103076</v>
      </c>
      <c r="X12" s="17">
        <v>0.17876654694979899</v>
      </c>
      <c r="Y12" s="17">
        <v>0.19915625737305601</v>
      </c>
      <c r="Z12" s="17">
        <v>0.15330112762342299</v>
      </c>
      <c r="AA12" s="17">
        <v>0.17618828379467599</v>
      </c>
      <c r="AB12" s="17">
        <v>0.178931217844394</v>
      </c>
      <c r="AC12" s="17">
        <v>0.21256385897668301</v>
      </c>
      <c r="AD12" s="17">
        <v>0.17064729837443099</v>
      </c>
      <c r="AE12" s="17"/>
      <c r="AF12" s="17">
        <v>0.191930633943622</v>
      </c>
      <c r="AG12" s="17">
        <v>0.164443428127657</v>
      </c>
      <c r="AH12" s="17">
        <v>0.20628558297097399</v>
      </c>
      <c r="AI12" s="17"/>
      <c r="AJ12" s="17">
        <v>0.18116108706526199</v>
      </c>
      <c r="AK12" s="17">
        <v>0.184727199653896</v>
      </c>
      <c r="AL12" s="17">
        <v>0.17005760198557099</v>
      </c>
      <c r="AM12" s="17"/>
      <c r="AN12" s="17">
        <v>0.199438582042337</v>
      </c>
      <c r="AO12" s="17">
        <v>0.217007694380523</v>
      </c>
      <c r="AP12" s="17">
        <v>0.16232574109064199</v>
      </c>
      <c r="AQ12" s="17">
        <v>0.15713232084574399</v>
      </c>
      <c r="AR12" s="17">
        <v>5.3143774513143498E-2</v>
      </c>
      <c r="AS12" s="17"/>
      <c r="AT12" s="17">
        <v>0.189688009343254</v>
      </c>
      <c r="AU12" s="17">
        <v>0.16292399188197099</v>
      </c>
      <c r="AV12" s="17"/>
      <c r="AW12" s="17">
        <v>0.13984586206779201</v>
      </c>
      <c r="AX12" s="17">
        <v>0.21968578736010799</v>
      </c>
      <c r="AY12" s="17">
        <v>0.22750002392638399</v>
      </c>
    </row>
    <row r="13" spans="2:51">
      <c r="B13" s="18" t="s">
        <v>137</v>
      </c>
      <c r="C13" s="17">
        <v>6.2624725922764399E-2</v>
      </c>
      <c r="D13" s="17">
        <v>5.5729917901767401E-2</v>
      </c>
      <c r="E13" s="17">
        <v>6.9417757215796197E-2</v>
      </c>
      <c r="F13" s="17"/>
      <c r="G13" s="17">
        <v>9.11310165127837E-2</v>
      </c>
      <c r="H13" s="17">
        <v>6.9880511914546001E-2</v>
      </c>
      <c r="I13" s="17">
        <v>6.2917279814677096E-2</v>
      </c>
      <c r="J13" s="17">
        <v>6.8788378058077096E-2</v>
      </c>
      <c r="K13" s="17">
        <v>5.1132121386325398E-2</v>
      </c>
      <c r="L13" s="17">
        <v>4.7472219691668802E-2</v>
      </c>
      <c r="M13" s="17"/>
      <c r="N13" s="17">
        <v>4.18564095239208E-2</v>
      </c>
      <c r="O13" s="17">
        <v>6.5920508835495203E-2</v>
      </c>
      <c r="P13" s="17">
        <v>7.1889776493322205E-2</v>
      </c>
      <c r="Q13" s="17">
        <v>7.4909759559062997E-2</v>
      </c>
      <c r="R13" s="17"/>
      <c r="S13" s="17">
        <v>7.9579175071532601E-2</v>
      </c>
      <c r="T13" s="17">
        <v>6.9250386101404202E-2</v>
      </c>
      <c r="U13" s="17">
        <v>4.0361974325886001E-2</v>
      </c>
      <c r="V13" s="17">
        <v>6.6707736561442396E-2</v>
      </c>
      <c r="W13" s="17">
        <v>4.6128620555214397E-2</v>
      </c>
      <c r="X13" s="17">
        <v>5.5114111392528399E-2</v>
      </c>
      <c r="Y13" s="17">
        <v>6.1950022236210003E-2</v>
      </c>
      <c r="Z13" s="17">
        <v>6.9731818613760002E-2</v>
      </c>
      <c r="AA13" s="17">
        <v>4.7740111504613103E-2</v>
      </c>
      <c r="AB13" s="17">
        <v>6.3352867068907207E-2</v>
      </c>
      <c r="AC13" s="17">
        <v>7.2751899242252699E-2</v>
      </c>
      <c r="AD13" s="17">
        <v>9.5188547574158899E-2</v>
      </c>
      <c r="AE13" s="17"/>
      <c r="AF13" s="17">
        <v>7.3812140191400893E-2</v>
      </c>
      <c r="AG13" s="17">
        <v>5.0459851237383398E-2</v>
      </c>
      <c r="AH13" s="17">
        <v>5.4060298612098101E-2</v>
      </c>
      <c r="AI13" s="17"/>
      <c r="AJ13" s="17">
        <v>6.7413661248584E-2</v>
      </c>
      <c r="AK13" s="17">
        <v>5.2775949461642699E-2</v>
      </c>
      <c r="AL13" s="17">
        <v>2.9964364682945801E-2</v>
      </c>
      <c r="AM13" s="17"/>
      <c r="AN13" s="17">
        <v>7.0498461339426693E-2</v>
      </c>
      <c r="AO13" s="17">
        <v>7.6406779413561499E-2</v>
      </c>
      <c r="AP13" s="17">
        <v>5.6517601889906198E-2</v>
      </c>
      <c r="AQ13" s="17">
        <v>4.7870465623249002E-2</v>
      </c>
      <c r="AR13" s="17">
        <v>4.3813536277842E-2</v>
      </c>
      <c r="AS13" s="17"/>
      <c r="AT13" s="17">
        <v>5.9314112479270799E-2</v>
      </c>
      <c r="AU13" s="17">
        <v>9.4010873208306797E-2</v>
      </c>
      <c r="AV13" s="17"/>
      <c r="AW13" s="17">
        <v>5.12895721221516E-2</v>
      </c>
      <c r="AX13" s="17">
        <v>4.0582489413779198E-2</v>
      </c>
      <c r="AY13" s="17">
        <v>8.0975681527648599E-2</v>
      </c>
    </row>
    <row r="14" spans="2:51">
      <c r="B14" s="18" t="s">
        <v>119</v>
      </c>
      <c r="C14" s="17">
        <v>6.0159419202086097E-2</v>
      </c>
      <c r="D14" s="17">
        <v>3.6479466565374902E-2</v>
      </c>
      <c r="E14" s="17">
        <v>8.2210986734011005E-2</v>
      </c>
      <c r="F14" s="17"/>
      <c r="G14" s="17">
        <v>6.38675592090404E-2</v>
      </c>
      <c r="H14" s="17">
        <v>5.7537084898404797E-2</v>
      </c>
      <c r="I14" s="17">
        <v>7.6787730435995905E-2</v>
      </c>
      <c r="J14" s="17">
        <v>6.0310836559692299E-2</v>
      </c>
      <c r="K14" s="17">
        <v>6.4348766413348801E-2</v>
      </c>
      <c r="L14" s="17">
        <v>4.5987881906108502E-2</v>
      </c>
      <c r="M14" s="17"/>
      <c r="N14" s="17">
        <v>2.9137668985475099E-2</v>
      </c>
      <c r="O14" s="17">
        <v>6.2822360042239303E-2</v>
      </c>
      <c r="P14" s="17">
        <v>7.4669254881783401E-2</v>
      </c>
      <c r="Q14" s="17">
        <v>7.9486120564491197E-2</v>
      </c>
      <c r="R14" s="17"/>
      <c r="S14" s="17">
        <v>6.6228416920271302E-2</v>
      </c>
      <c r="T14" s="17">
        <v>5.1398558435822597E-2</v>
      </c>
      <c r="U14" s="17">
        <v>5.6160249435734902E-2</v>
      </c>
      <c r="V14" s="17">
        <v>4.0308261311431698E-2</v>
      </c>
      <c r="W14" s="17">
        <v>5.9096447498271303E-2</v>
      </c>
      <c r="X14" s="17">
        <v>9.5742975139592706E-2</v>
      </c>
      <c r="Y14" s="17">
        <v>4.3757884174601198E-2</v>
      </c>
      <c r="Z14" s="17">
        <v>5.2102675329064298E-2</v>
      </c>
      <c r="AA14" s="17">
        <v>6.6833100689125902E-2</v>
      </c>
      <c r="AB14" s="17">
        <v>6.4136010903726101E-2</v>
      </c>
      <c r="AC14" s="17">
        <v>6.0814585896911903E-2</v>
      </c>
      <c r="AD14" s="17">
        <v>7.17457411665091E-2</v>
      </c>
      <c r="AE14" s="17"/>
      <c r="AF14" s="17">
        <v>5.7047235780528199E-2</v>
      </c>
      <c r="AG14" s="17">
        <v>4.2626099207502099E-2</v>
      </c>
      <c r="AH14" s="17">
        <v>0.11297343929614601</v>
      </c>
      <c r="AI14" s="17"/>
      <c r="AJ14" s="17">
        <v>4.2007446593601602E-2</v>
      </c>
      <c r="AK14" s="17">
        <v>4.76679831310267E-2</v>
      </c>
      <c r="AL14" s="17">
        <v>4.3457192220138698E-2</v>
      </c>
      <c r="AM14" s="17"/>
      <c r="AN14" s="17">
        <v>8.6228296879919702E-2</v>
      </c>
      <c r="AO14" s="17">
        <v>5.8400669120130998E-2</v>
      </c>
      <c r="AP14" s="17">
        <v>4.8005979230142597E-2</v>
      </c>
      <c r="AQ14" s="17">
        <v>3.3411624356964403E-2</v>
      </c>
      <c r="AR14" s="17">
        <v>2.62500964134041E-2</v>
      </c>
      <c r="AS14" s="17"/>
      <c r="AT14" s="17">
        <v>5.4880089442771202E-2</v>
      </c>
      <c r="AU14" s="17">
        <v>9.8497545736169603E-2</v>
      </c>
      <c r="AV14" s="17"/>
      <c r="AW14" s="17">
        <v>2.8009533827554702E-2</v>
      </c>
      <c r="AX14" s="17">
        <v>5.3442554144232803E-2</v>
      </c>
      <c r="AY14" s="17">
        <v>9.6842761730622506E-2</v>
      </c>
    </row>
    <row r="15" spans="2:51">
      <c r="B15" s="18" t="s">
        <v>138</v>
      </c>
      <c r="C15" s="21">
        <v>0.43533775659449803</v>
      </c>
      <c r="D15" s="21">
        <v>0.52958789758711999</v>
      </c>
      <c r="E15" s="21">
        <v>0.34532189537004099</v>
      </c>
      <c r="F15" s="21"/>
      <c r="G15" s="21">
        <v>0.38619544982287302</v>
      </c>
      <c r="H15" s="21">
        <v>0.39653959076321099</v>
      </c>
      <c r="I15" s="21">
        <v>0.43706079235131701</v>
      </c>
      <c r="J15" s="21">
        <v>0.44360566465699602</v>
      </c>
      <c r="K15" s="21">
        <v>0.41511502980139398</v>
      </c>
      <c r="L15" s="21">
        <v>0.49221524421104101</v>
      </c>
      <c r="M15" s="21"/>
      <c r="N15" s="21">
        <v>0.56623445150603002</v>
      </c>
      <c r="O15" s="21">
        <v>0.41662591258362702</v>
      </c>
      <c r="P15" s="21">
        <v>0.39523039271648502</v>
      </c>
      <c r="Q15" s="21">
        <v>0.34496941783150198</v>
      </c>
      <c r="R15" s="21"/>
      <c r="S15" s="21">
        <v>0.45748453458562099</v>
      </c>
      <c r="T15" s="21">
        <v>0.437764132159768</v>
      </c>
      <c r="U15" s="21">
        <v>0.434868959791956</v>
      </c>
      <c r="V15" s="21">
        <v>0.442665355853606</v>
      </c>
      <c r="W15" s="21">
        <v>0.43261778627465503</v>
      </c>
      <c r="X15" s="21">
        <v>0.397368206232949</v>
      </c>
      <c r="Y15" s="21">
        <v>0.46333124742385301</v>
      </c>
      <c r="Z15" s="21">
        <v>0.48975028715865998</v>
      </c>
      <c r="AA15" s="21">
        <v>0.39711684144927001</v>
      </c>
      <c r="AB15" s="21">
        <v>0.46334832282830102</v>
      </c>
      <c r="AC15" s="21">
        <v>0.39416873066184999</v>
      </c>
      <c r="AD15" s="21">
        <v>0.38783267442034303</v>
      </c>
      <c r="AE15" s="21"/>
      <c r="AF15" s="21">
        <v>0.41350190924935099</v>
      </c>
      <c r="AG15" s="21">
        <v>0.50216578034001402</v>
      </c>
      <c r="AH15" s="21">
        <v>0.32405036901913897</v>
      </c>
      <c r="AI15" s="21"/>
      <c r="AJ15" s="21">
        <v>0.43395064714732201</v>
      </c>
      <c r="AK15" s="21">
        <v>0.47687090659464998</v>
      </c>
      <c r="AL15" s="21">
        <v>0.54235644521974202</v>
      </c>
      <c r="AM15" s="21"/>
      <c r="AN15" s="21">
        <v>0.33092696595440102</v>
      </c>
      <c r="AO15" s="21">
        <v>0.40539205173466603</v>
      </c>
      <c r="AP15" s="21">
        <v>0.50544578397677997</v>
      </c>
      <c r="AQ15" s="21">
        <v>0.54501668401205094</v>
      </c>
      <c r="AR15" s="21">
        <v>0.70641899644641704</v>
      </c>
      <c r="AS15" s="21"/>
      <c r="AT15" s="21">
        <v>0.43946257086846802</v>
      </c>
      <c r="AU15" s="21">
        <v>0.390694465519768</v>
      </c>
      <c r="AV15" s="21"/>
      <c r="AW15" s="21">
        <v>0.56740900017093898</v>
      </c>
      <c r="AX15" s="21">
        <v>0.40940347387336601</v>
      </c>
      <c r="AY15" s="21">
        <v>0.29938230469507798</v>
      </c>
    </row>
    <row r="16" spans="2:51">
      <c r="B16" s="18" t="s">
        <v>139</v>
      </c>
      <c r="C16" s="21">
        <v>0.24895055458776399</v>
      </c>
      <c r="D16" s="21">
        <v>0.202533483286163</v>
      </c>
      <c r="E16" s="21">
        <v>0.29329144982800198</v>
      </c>
      <c r="F16" s="21"/>
      <c r="G16" s="21">
        <v>0.346261195788448</v>
      </c>
      <c r="H16" s="21">
        <v>0.288702516588211</v>
      </c>
      <c r="I16" s="21">
        <v>0.25050381026955898</v>
      </c>
      <c r="J16" s="21">
        <v>0.22531722976491</v>
      </c>
      <c r="K16" s="21">
        <v>0.230827607600954</v>
      </c>
      <c r="L16" s="21">
        <v>0.20439290054131101</v>
      </c>
      <c r="M16" s="21"/>
      <c r="N16" s="21">
        <v>0.19413989813659499</v>
      </c>
      <c r="O16" s="21">
        <v>0.26627832390525702</v>
      </c>
      <c r="P16" s="21">
        <v>0.26861914714413299</v>
      </c>
      <c r="Q16" s="21">
        <v>0.27499532687156403</v>
      </c>
      <c r="R16" s="21"/>
      <c r="S16" s="21">
        <v>0.24942631179681299</v>
      </c>
      <c r="T16" s="21">
        <v>0.26647239849119497</v>
      </c>
      <c r="U16" s="21">
        <v>0.23908678879207801</v>
      </c>
      <c r="V16" s="21">
        <v>0.24865966231910799</v>
      </c>
      <c r="W16" s="21">
        <v>0.25825304265829002</v>
      </c>
      <c r="X16" s="21">
        <v>0.23388065834232699</v>
      </c>
      <c r="Y16" s="21">
        <v>0.26110627960926602</v>
      </c>
      <c r="Z16" s="21">
        <v>0.22303294623718301</v>
      </c>
      <c r="AA16" s="21">
        <v>0.22392839529928901</v>
      </c>
      <c r="AB16" s="21">
        <v>0.242284084913301</v>
      </c>
      <c r="AC16" s="21">
        <v>0.28531575821893601</v>
      </c>
      <c r="AD16" s="21">
        <v>0.26583584594859</v>
      </c>
      <c r="AE16" s="21"/>
      <c r="AF16" s="21">
        <v>0.26574277413502301</v>
      </c>
      <c r="AG16" s="21">
        <v>0.21490327936504</v>
      </c>
      <c r="AH16" s="21">
        <v>0.26034588158307198</v>
      </c>
      <c r="AI16" s="21"/>
      <c r="AJ16" s="21">
        <v>0.24857474831384599</v>
      </c>
      <c r="AK16" s="21">
        <v>0.23750314911553899</v>
      </c>
      <c r="AL16" s="21">
        <v>0.20002196666851699</v>
      </c>
      <c r="AM16" s="21"/>
      <c r="AN16" s="21">
        <v>0.269937043381764</v>
      </c>
      <c r="AO16" s="21">
        <v>0.29341447379408497</v>
      </c>
      <c r="AP16" s="21">
        <v>0.218843342980548</v>
      </c>
      <c r="AQ16" s="21">
        <v>0.205002786468993</v>
      </c>
      <c r="AR16" s="21">
        <v>9.6957310790985504E-2</v>
      </c>
      <c r="AS16" s="21"/>
      <c r="AT16" s="21">
        <v>0.24900212182252399</v>
      </c>
      <c r="AU16" s="21">
        <v>0.25693486509027802</v>
      </c>
      <c r="AV16" s="21"/>
      <c r="AW16" s="21">
        <v>0.191135434189944</v>
      </c>
      <c r="AX16" s="21">
        <v>0.26026827677388698</v>
      </c>
      <c r="AY16" s="21">
        <v>0.30847570545403302</v>
      </c>
    </row>
    <row r="17" spans="2:51">
      <c r="B17" s="18" t="s">
        <v>140</v>
      </c>
      <c r="C17" s="22">
        <v>0.186387202006734</v>
      </c>
      <c r="D17" s="22">
        <v>0.327054414300957</v>
      </c>
      <c r="E17" s="22">
        <v>5.2030445542038499E-2</v>
      </c>
      <c r="F17" s="22"/>
      <c r="G17" s="22">
        <v>3.9934254034425201E-2</v>
      </c>
      <c r="H17" s="22">
        <v>0.10783707417499901</v>
      </c>
      <c r="I17" s="22">
        <v>0.186556982081759</v>
      </c>
      <c r="J17" s="22">
        <v>0.21828843489208599</v>
      </c>
      <c r="K17" s="22">
        <v>0.18428742220044</v>
      </c>
      <c r="L17" s="22">
        <v>0.28782234366972897</v>
      </c>
      <c r="M17" s="22"/>
      <c r="N17" s="22">
        <v>0.37209455336943498</v>
      </c>
      <c r="O17" s="22">
        <v>0.15034758867837</v>
      </c>
      <c r="P17" s="22">
        <v>0.12661124557235201</v>
      </c>
      <c r="Q17" s="22">
        <v>6.9974090959937799E-2</v>
      </c>
      <c r="R17" s="22"/>
      <c r="S17" s="22">
        <v>0.20805822278880801</v>
      </c>
      <c r="T17" s="22">
        <v>0.171291733668573</v>
      </c>
      <c r="U17" s="22">
        <v>0.19578217099987799</v>
      </c>
      <c r="V17" s="22">
        <v>0.19400569353449801</v>
      </c>
      <c r="W17" s="22">
        <v>0.174364743616365</v>
      </c>
      <c r="X17" s="22">
        <v>0.163487547890622</v>
      </c>
      <c r="Y17" s="22">
        <v>0.20222496781458699</v>
      </c>
      <c r="Z17" s="22">
        <v>0.26671734092147698</v>
      </c>
      <c r="AA17" s="22">
        <v>0.173188446149981</v>
      </c>
      <c r="AB17" s="22">
        <v>0.22106423791499999</v>
      </c>
      <c r="AC17" s="22">
        <v>0.108852972442914</v>
      </c>
      <c r="AD17" s="22">
        <v>0.121996828471753</v>
      </c>
      <c r="AE17" s="22"/>
      <c r="AF17" s="22">
        <v>0.14775913511432801</v>
      </c>
      <c r="AG17" s="22">
        <v>0.28726250097497402</v>
      </c>
      <c r="AH17" s="22">
        <v>6.3704487436067603E-2</v>
      </c>
      <c r="AI17" s="22"/>
      <c r="AJ17" s="22">
        <v>0.18537589883347599</v>
      </c>
      <c r="AK17" s="22">
        <v>0.23936775747911099</v>
      </c>
      <c r="AL17" s="22">
        <v>0.34233447855122401</v>
      </c>
      <c r="AM17" s="22"/>
      <c r="AN17" s="22">
        <v>6.0989922572637502E-2</v>
      </c>
      <c r="AO17" s="22">
        <v>0.111977577940581</v>
      </c>
      <c r="AP17" s="22">
        <v>0.286602440996232</v>
      </c>
      <c r="AQ17" s="22">
        <v>0.340013897543058</v>
      </c>
      <c r="AR17" s="22">
        <v>0.60946168565543102</v>
      </c>
      <c r="AS17" s="22"/>
      <c r="AT17" s="22">
        <v>0.190460449045944</v>
      </c>
      <c r="AU17" s="22">
        <v>0.13375960042949001</v>
      </c>
      <c r="AV17" s="22"/>
      <c r="AW17" s="22">
        <v>0.37627356598099498</v>
      </c>
      <c r="AX17" s="22">
        <v>0.14913519709947901</v>
      </c>
      <c r="AY17" s="22">
        <v>-9.0934007589549299E-3</v>
      </c>
    </row>
    <row r="18" spans="2:51">
      <c r="B18" t="s">
        <v>59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665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4294</v>
      </c>
      <c r="D7" s="10">
        <v>2008</v>
      </c>
      <c r="E7" s="10">
        <v>2273</v>
      </c>
      <c r="F7" s="10"/>
      <c r="G7" s="10">
        <v>394</v>
      </c>
      <c r="H7" s="10">
        <v>594</v>
      </c>
      <c r="I7" s="10">
        <v>611</v>
      </c>
      <c r="J7" s="10">
        <v>742</v>
      </c>
      <c r="K7" s="10">
        <v>831</v>
      </c>
      <c r="L7" s="10">
        <v>1122</v>
      </c>
      <c r="M7" s="10"/>
      <c r="N7" s="10">
        <v>1259</v>
      </c>
      <c r="O7" s="10">
        <v>1206</v>
      </c>
      <c r="P7" s="10">
        <v>803</v>
      </c>
      <c r="Q7" s="10">
        <v>1002</v>
      </c>
      <c r="R7" s="10"/>
      <c r="S7" s="10">
        <v>469</v>
      </c>
      <c r="T7" s="10">
        <v>652</v>
      </c>
      <c r="U7" s="10">
        <v>403</v>
      </c>
      <c r="V7" s="10">
        <v>386</v>
      </c>
      <c r="W7" s="10">
        <v>321</v>
      </c>
      <c r="X7" s="10">
        <v>351</v>
      </c>
      <c r="Y7" s="10">
        <v>395</v>
      </c>
      <c r="Z7" s="10">
        <v>201</v>
      </c>
      <c r="AA7" s="10">
        <v>477</v>
      </c>
      <c r="AB7" s="10">
        <v>331</v>
      </c>
      <c r="AC7" s="10">
        <v>189</v>
      </c>
      <c r="AD7" s="10">
        <v>119</v>
      </c>
      <c r="AE7" s="10"/>
      <c r="AF7" s="10">
        <v>1759</v>
      </c>
      <c r="AG7" s="10">
        <v>1800</v>
      </c>
      <c r="AH7" s="10">
        <v>455</v>
      </c>
      <c r="AI7" s="10"/>
      <c r="AJ7" s="10">
        <v>1045</v>
      </c>
      <c r="AK7" s="10">
        <v>1340</v>
      </c>
      <c r="AL7" s="10">
        <v>378</v>
      </c>
      <c r="AM7" s="10"/>
      <c r="AN7" s="10">
        <v>915</v>
      </c>
      <c r="AO7" s="10">
        <v>716</v>
      </c>
      <c r="AP7" s="10">
        <v>1040</v>
      </c>
      <c r="AQ7" s="10">
        <v>446</v>
      </c>
      <c r="AR7" s="10">
        <v>69</v>
      </c>
      <c r="AS7" s="10"/>
      <c r="AT7" s="10">
        <v>3896</v>
      </c>
      <c r="AU7" s="10">
        <v>366</v>
      </c>
      <c r="AV7" s="10"/>
      <c r="AW7" s="10">
        <v>2055</v>
      </c>
      <c r="AX7" s="10">
        <v>466</v>
      </c>
      <c r="AY7" s="10">
        <v>1773</v>
      </c>
    </row>
    <row r="8" spans="2:51" ht="30" customHeight="1">
      <c r="B8" s="11" t="s">
        <v>112</v>
      </c>
      <c r="C8" s="11">
        <v>4298</v>
      </c>
      <c r="D8" s="11">
        <v>2070</v>
      </c>
      <c r="E8" s="11">
        <v>2215</v>
      </c>
      <c r="F8" s="11"/>
      <c r="G8" s="11">
        <v>456</v>
      </c>
      <c r="H8" s="11">
        <v>730</v>
      </c>
      <c r="I8" s="11">
        <v>692</v>
      </c>
      <c r="J8" s="11">
        <v>735</v>
      </c>
      <c r="K8" s="11">
        <v>679</v>
      </c>
      <c r="L8" s="11">
        <v>1005</v>
      </c>
      <c r="M8" s="11"/>
      <c r="N8" s="11">
        <v>1154</v>
      </c>
      <c r="O8" s="11">
        <v>1109</v>
      </c>
      <c r="P8" s="11">
        <v>941</v>
      </c>
      <c r="Q8" s="11">
        <v>1070</v>
      </c>
      <c r="R8" s="11"/>
      <c r="S8" s="11">
        <v>571</v>
      </c>
      <c r="T8" s="11">
        <v>617</v>
      </c>
      <c r="U8" s="11">
        <v>355</v>
      </c>
      <c r="V8" s="11">
        <v>408</v>
      </c>
      <c r="W8" s="11">
        <v>315</v>
      </c>
      <c r="X8" s="11">
        <v>376</v>
      </c>
      <c r="Y8" s="11">
        <v>374</v>
      </c>
      <c r="Z8" s="11">
        <v>176</v>
      </c>
      <c r="AA8" s="11">
        <v>457</v>
      </c>
      <c r="AB8" s="11">
        <v>333</v>
      </c>
      <c r="AC8" s="11">
        <v>187</v>
      </c>
      <c r="AD8" s="11">
        <v>127</v>
      </c>
      <c r="AE8" s="11"/>
      <c r="AF8" s="11">
        <v>1705</v>
      </c>
      <c r="AG8" s="11">
        <v>1779</v>
      </c>
      <c r="AH8" s="11">
        <v>493</v>
      </c>
      <c r="AI8" s="11"/>
      <c r="AJ8" s="11">
        <v>1000</v>
      </c>
      <c r="AK8" s="11">
        <v>1384</v>
      </c>
      <c r="AL8" s="11">
        <v>370</v>
      </c>
      <c r="AM8" s="11"/>
      <c r="AN8" s="11">
        <v>923</v>
      </c>
      <c r="AO8" s="11">
        <v>746</v>
      </c>
      <c r="AP8" s="11">
        <v>1034</v>
      </c>
      <c r="AQ8" s="11">
        <v>445</v>
      </c>
      <c r="AR8" s="11">
        <v>64</v>
      </c>
      <c r="AS8" s="11"/>
      <c r="AT8" s="11">
        <v>3845</v>
      </c>
      <c r="AU8" s="11">
        <v>420</v>
      </c>
      <c r="AV8" s="11"/>
      <c r="AW8" s="11">
        <v>1974</v>
      </c>
      <c r="AX8" s="11">
        <v>502</v>
      </c>
      <c r="AY8" s="11">
        <v>1822</v>
      </c>
    </row>
    <row r="9" spans="2:51">
      <c r="B9" s="18" t="s">
        <v>133</v>
      </c>
      <c r="C9" s="17">
        <v>0.12255798330496399</v>
      </c>
      <c r="D9" s="17">
        <v>0.18124372608008599</v>
      </c>
      <c r="E9" s="17">
        <v>6.7597492110106502E-2</v>
      </c>
      <c r="F9" s="17"/>
      <c r="G9" s="17">
        <v>8.4169940808667895E-2</v>
      </c>
      <c r="H9" s="17">
        <v>0.10881881912196301</v>
      </c>
      <c r="I9" s="17">
        <v>0.16706867148994101</v>
      </c>
      <c r="J9" s="17">
        <v>0.14042689638865999</v>
      </c>
      <c r="K9" s="17">
        <v>0.11641810485326699</v>
      </c>
      <c r="L9" s="17">
        <v>0.110364296318874</v>
      </c>
      <c r="M9" s="17"/>
      <c r="N9" s="17">
        <v>0.17643280695194299</v>
      </c>
      <c r="O9" s="17">
        <v>0.108564422492041</v>
      </c>
      <c r="P9" s="17">
        <v>0.113744442269384</v>
      </c>
      <c r="Q9" s="17">
        <v>8.5276632693515902E-2</v>
      </c>
      <c r="R9" s="17"/>
      <c r="S9" s="17">
        <v>0.122768223042918</v>
      </c>
      <c r="T9" s="17">
        <v>0.10118097969322599</v>
      </c>
      <c r="U9" s="17">
        <v>0.12918148920448899</v>
      </c>
      <c r="V9" s="17">
        <v>0.15415977789579199</v>
      </c>
      <c r="W9" s="17">
        <v>9.7504032488551107E-2</v>
      </c>
      <c r="X9" s="17">
        <v>9.1337000899866599E-2</v>
      </c>
      <c r="Y9" s="17">
        <v>0.115439740297144</v>
      </c>
      <c r="Z9" s="17">
        <v>0.165456847887196</v>
      </c>
      <c r="AA9" s="17">
        <v>0.14457722213948199</v>
      </c>
      <c r="AB9" s="17">
        <v>0.13599476878300701</v>
      </c>
      <c r="AC9" s="17">
        <v>0.114664339088365</v>
      </c>
      <c r="AD9" s="17">
        <v>0.118454531129529</v>
      </c>
      <c r="AE9" s="17"/>
      <c r="AF9" s="17">
        <v>0.127101959839236</v>
      </c>
      <c r="AG9" s="17">
        <v>0.14122571158752201</v>
      </c>
      <c r="AH9" s="17">
        <v>7.7735112073783696E-2</v>
      </c>
      <c r="AI9" s="17"/>
      <c r="AJ9" s="17">
        <v>0.12688061955398</v>
      </c>
      <c r="AK9" s="17">
        <v>0.13064394565158999</v>
      </c>
      <c r="AL9" s="17">
        <v>0.16206777822486099</v>
      </c>
      <c r="AM9" s="17"/>
      <c r="AN9" s="17">
        <v>8.7430099171826398E-2</v>
      </c>
      <c r="AO9" s="17">
        <v>9.8259014736937503E-2</v>
      </c>
      <c r="AP9" s="17">
        <v>0.15597389622511401</v>
      </c>
      <c r="AQ9" s="17">
        <v>0.17625344125766801</v>
      </c>
      <c r="AR9" s="17">
        <v>0.30980425125816502</v>
      </c>
      <c r="AS9" s="17"/>
      <c r="AT9" s="17">
        <v>0.12159122688766801</v>
      </c>
      <c r="AU9" s="17">
        <v>0.12856472042266501</v>
      </c>
      <c r="AV9" s="17"/>
      <c r="AW9" s="17">
        <v>0.17414755932188999</v>
      </c>
      <c r="AX9" s="17">
        <v>0.111910335548721</v>
      </c>
      <c r="AY9" s="17">
        <v>6.9593580863680601E-2</v>
      </c>
    </row>
    <row r="10" spans="2:51">
      <c r="B10" s="18" t="s">
        <v>134</v>
      </c>
      <c r="C10" s="17">
        <v>0.29930540634157199</v>
      </c>
      <c r="D10" s="17">
        <v>0.34592328044515902</v>
      </c>
      <c r="E10" s="17">
        <v>0.25567646626378898</v>
      </c>
      <c r="F10" s="17"/>
      <c r="G10" s="17">
        <v>0.32652702064054301</v>
      </c>
      <c r="H10" s="17">
        <v>0.30665692621546398</v>
      </c>
      <c r="I10" s="17">
        <v>0.264228755058249</v>
      </c>
      <c r="J10" s="17">
        <v>0.292180535096836</v>
      </c>
      <c r="K10" s="17">
        <v>0.27492890896119399</v>
      </c>
      <c r="L10" s="17">
        <v>0.32744591087011499</v>
      </c>
      <c r="M10" s="17"/>
      <c r="N10" s="17">
        <v>0.34941263654620103</v>
      </c>
      <c r="O10" s="17">
        <v>0.30172477257607699</v>
      </c>
      <c r="P10" s="17">
        <v>0.27585200408690302</v>
      </c>
      <c r="Q10" s="17">
        <v>0.26166075666081601</v>
      </c>
      <c r="R10" s="17"/>
      <c r="S10" s="17">
        <v>0.37177530137707598</v>
      </c>
      <c r="T10" s="17">
        <v>0.30244828614416303</v>
      </c>
      <c r="U10" s="17">
        <v>0.29887898386134498</v>
      </c>
      <c r="V10" s="17">
        <v>0.266366705763592</v>
      </c>
      <c r="W10" s="17">
        <v>0.276750875570001</v>
      </c>
      <c r="X10" s="17">
        <v>0.30933485228803498</v>
      </c>
      <c r="Y10" s="17">
        <v>0.32061648557111699</v>
      </c>
      <c r="Z10" s="17">
        <v>0.30933397230005699</v>
      </c>
      <c r="AA10" s="17">
        <v>0.28010859349022799</v>
      </c>
      <c r="AB10" s="17">
        <v>0.25711411851071397</v>
      </c>
      <c r="AC10" s="17">
        <v>0.26182581561019103</v>
      </c>
      <c r="AD10" s="17">
        <v>0.25004351548846598</v>
      </c>
      <c r="AE10" s="17"/>
      <c r="AF10" s="17">
        <v>0.26123054517873401</v>
      </c>
      <c r="AG10" s="17">
        <v>0.33835252282296902</v>
      </c>
      <c r="AH10" s="17">
        <v>0.27550387345407601</v>
      </c>
      <c r="AI10" s="17"/>
      <c r="AJ10" s="17">
        <v>0.31015492341759798</v>
      </c>
      <c r="AK10" s="17">
        <v>0.31351990928950402</v>
      </c>
      <c r="AL10" s="17">
        <v>0.38084174880842198</v>
      </c>
      <c r="AM10" s="17"/>
      <c r="AN10" s="17">
        <v>0.24432893286110099</v>
      </c>
      <c r="AO10" s="17">
        <v>0.29894358087042699</v>
      </c>
      <c r="AP10" s="17">
        <v>0.32179616929287902</v>
      </c>
      <c r="AQ10" s="17">
        <v>0.38562976027972201</v>
      </c>
      <c r="AR10" s="17">
        <v>0.31651524873396703</v>
      </c>
      <c r="AS10" s="17"/>
      <c r="AT10" s="17">
        <v>0.295077823025513</v>
      </c>
      <c r="AU10" s="17">
        <v>0.33853214920360403</v>
      </c>
      <c r="AV10" s="17"/>
      <c r="AW10" s="17">
        <v>0.35500094032503599</v>
      </c>
      <c r="AX10" s="17">
        <v>0.29225300452163699</v>
      </c>
      <c r="AY10" s="17">
        <v>0.24090229236458299</v>
      </c>
    </row>
    <row r="11" spans="2:51">
      <c r="B11" s="18" t="s">
        <v>135</v>
      </c>
      <c r="C11" s="17">
        <v>0.29379900585621699</v>
      </c>
      <c r="D11" s="17">
        <v>0.25671609358397701</v>
      </c>
      <c r="E11" s="17">
        <v>0.32842279150832498</v>
      </c>
      <c r="F11" s="17"/>
      <c r="G11" s="17">
        <v>0.275577055348384</v>
      </c>
      <c r="H11" s="17">
        <v>0.28180523853137701</v>
      </c>
      <c r="I11" s="17">
        <v>0.23773454611616501</v>
      </c>
      <c r="J11" s="17">
        <v>0.29386934596703201</v>
      </c>
      <c r="K11" s="17">
        <v>0.33498621219608299</v>
      </c>
      <c r="L11" s="17">
        <v>0.32153547689741102</v>
      </c>
      <c r="M11" s="17"/>
      <c r="N11" s="17">
        <v>0.26256795004973899</v>
      </c>
      <c r="O11" s="17">
        <v>0.29624466688982598</v>
      </c>
      <c r="P11" s="17">
        <v>0.28962959254366999</v>
      </c>
      <c r="Q11" s="17">
        <v>0.32904210895006902</v>
      </c>
      <c r="R11" s="17"/>
      <c r="S11" s="17">
        <v>0.24645495279328899</v>
      </c>
      <c r="T11" s="17">
        <v>0.28750100261105299</v>
      </c>
      <c r="U11" s="17">
        <v>0.27932649337724302</v>
      </c>
      <c r="V11" s="17">
        <v>0.32621837928873698</v>
      </c>
      <c r="W11" s="17">
        <v>0.328381570046891</v>
      </c>
      <c r="X11" s="17">
        <v>0.32067451214583897</v>
      </c>
      <c r="Y11" s="17">
        <v>0.29815610629638301</v>
      </c>
      <c r="Z11" s="17">
        <v>0.27283346646874201</v>
      </c>
      <c r="AA11" s="17">
        <v>0.29873165075797697</v>
      </c>
      <c r="AB11" s="17">
        <v>0.30445722379888002</v>
      </c>
      <c r="AC11" s="17">
        <v>0.28019717124932197</v>
      </c>
      <c r="AD11" s="17">
        <v>0.29882931878819602</v>
      </c>
      <c r="AE11" s="17"/>
      <c r="AF11" s="17">
        <v>0.30134626401896902</v>
      </c>
      <c r="AG11" s="17">
        <v>0.28199100961968998</v>
      </c>
      <c r="AH11" s="17">
        <v>0.32544693679120301</v>
      </c>
      <c r="AI11" s="17"/>
      <c r="AJ11" s="17">
        <v>0.29653025023416402</v>
      </c>
      <c r="AK11" s="17">
        <v>0.293448842176388</v>
      </c>
      <c r="AL11" s="17">
        <v>0.25979375652640702</v>
      </c>
      <c r="AM11" s="17"/>
      <c r="AN11" s="17">
        <v>0.32778621538570601</v>
      </c>
      <c r="AO11" s="17">
        <v>0.27606296601746</v>
      </c>
      <c r="AP11" s="17">
        <v>0.27282849210923299</v>
      </c>
      <c r="AQ11" s="17">
        <v>0.23736110366820101</v>
      </c>
      <c r="AR11" s="17">
        <v>0.25616082922375699</v>
      </c>
      <c r="AS11" s="17"/>
      <c r="AT11" s="17">
        <v>0.29637985972958297</v>
      </c>
      <c r="AU11" s="17">
        <v>0.27712217214672802</v>
      </c>
      <c r="AV11" s="17"/>
      <c r="AW11" s="17">
        <v>0.26308415778019301</v>
      </c>
      <c r="AX11" s="17">
        <v>0.30771703055629501</v>
      </c>
      <c r="AY11" s="17">
        <v>0.32324550744395197</v>
      </c>
    </row>
    <row r="12" spans="2:51">
      <c r="B12" s="18" t="s">
        <v>136</v>
      </c>
      <c r="C12" s="17">
        <v>0.159664981736133</v>
      </c>
      <c r="D12" s="17">
        <v>0.121872560441435</v>
      </c>
      <c r="E12" s="17">
        <v>0.19449993852891201</v>
      </c>
      <c r="F12" s="17"/>
      <c r="G12" s="17">
        <v>0.19465122610878599</v>
      </c>
      <c r="H12" s="17">
        <v>0.16651035844862</v>
      </c>
      <c r="I12" s="17">
        <v>0.19196256099678799</v>
      </c>
      <c r="J12" s="17">
        <v>0.141647044596103</v>
      </c>
      <c r="K12" s="17">
        <v>0.153685111861602</v>
      </c>
      <c r="L12" s="17">
        <v>0.133790412286243</v>
      </c>
      <c r="M12" s="17"/>
      <c r="N12" s="17">
        <v>0.13433972668090699</v>
      </c>
      <c r="O12" s="17">
        <v>0.15918685029430299</v>
      </c>
      <c r="P12" s="17">
        <v>0.183090156422378</v>
      </c>
      <c r="Q12" s="17">
        <v>0.166708823449048</v>
      </c>
      <c r="R12" s="17"/>
      <c r="S12" s="17">
        <v>0.12670932534059601</v>
      </c>
      <c r="T12" s="17">
        <v>0.18775093967508799</v>
      </c>
      <c r="U12" s="17">
        <v>0.18660601103542099</v>
      </c>
      <c r="V12" s="17">
        <v>0.15843387185084401</v>
      </c>
      <c r="W12" s="17">
        <v>0.17814863403478901</v>
      </c>
      <c r="X12" s="17">
        <v>0.13724249622443899</v>
      </c>
      <c r="Y12" s="17">
        <v>0.153700924148512</v>
      </c>
      <c r="Z12" s="17">
        <v>0.13460293835329801</v>
      </c>
      <c r="AA12" s="17">
        <v>0.150202079269736</v>
      </c>
      <c r="AB12" s="17">
        <v>0.17793139362264199</v>
      </c>
      <c r="AC12" s="17">
        <v>0.19655189821354099</v>
      </c>
      <c r="AD12" s="17">
        <v>0.104849987102149</v>
      </c>
      <c r="AE12" s="17"/>
      <c r="AF12" s="17">
        <v>0.17446908465435501</v>
      </c>
      <c r="AG12" s="17">
        <v>0.14093000147319801</v>
      </c>
      <c r="AH12" s="17">
        <v>0.14910671600254899</v>
      </c>
      <c r="AI12" s="17"/>
      <c r="AJ12" s="17">
        <v>0.151697674525307</v>
      </c>
      <c r="AK12" s="17">
        <v>0.15705993458319301</v>
      </c>
      <c r="AL12" s="17">
        <v>0.136129561339391</v>
      </c>
      <c r="AM12" s="17"/>
      <c r="AN12" s="17">
        <v>0.18054074916653201</v>
      </c>
      <c r="AO12" s="17">
        <v>0.19575920993641199</v>
      </c>
      <c r="AP12" s="17">
        <v>0.13332262664806999</v>
      </c>
      <c r="AQ12" s="17">
        <v>0.12393844400144</v>
      </c>
      <c r="AR12" s="17">
        <v>5.0293309702023399E-2</v>
      </c>
      <c r="AS12" s="17"/>
      <c r="AT12" s="17">
        <v>0.16463365903652499</v>
      </c>
      <c r="AU12" s="17">
        <v>0.122073610587435</v>
      </c>
      <c r="AV12" s="17"/>
      <c r="AW12" s="17">
        <v>0.13300393542229599</v>
      </c>
      <c r="AX12" s="17">
        <v>0.171817247014564</v>
      </c>
      <c r="AY12" s="17">
        <v>0.18520548379163501</v>
      </c>
    </row>
    <row r="13" spans="2:51">
      <c r="B13" s="18" t="s">
        <v>137</v>
      </c>
      <c r="C13" s="17">
        <v>4.5673425561566602E-2</v>
      </c>
      <c r="D13" s="17">
        <v>4.2172929691298003E-2</v>
      </c>
      <c r="E13" s="17">
        <v>4.9199869288970501E-2</v>
      </c>
      <c r="F13" s="17"/>
      <c r="G13" s="17">
        <v>5.3429912516021999E-2</v>
      </c>
      <c r="H13" s="17">
        <v>5.1110801326197997E-2</v>
      </c>
      <c r="I13" s="17">
        <v>5.5489834154541E-2</v>
      </c>
      <c r="J13" s="17">
        <v>4.3328680537140597E-2</v>
      </c>
      <c r="K13" s="17">
        <v>3.9075028311905E-2</v>
      </c>
      <c r="L13" s="17">
        <v>3.7614849587664902E-2</v>
      </c>
      <c r="M13" s="17"/>
      <c r="N13" s="17">
        <v>3.2237005892338702E-2</v>
      </c>
      <c r="O13" s="17">
        <v>4.6431666504738803E-2</v>
      </c>
      <c r="P13" s="17">
        <v>5.0465632640475502E-2</v>
      </c>
      <c r="Q13" s="17">
        <v>5.6222829235500302E-2</v>
      </c>
      <c r="R13" s="17"/>
      <c r="S13" s="17">
        <v>5.6357514123244197E-2</v>
      </c>
      <c r="T13" s="17">
        <v>4.9996266756023998E-2</v>
      </c>
      <c r="U13" s="17">
        <v>2.37320127409829E-2</v>
      </c>
      <c r="V13" s="17">
        <v>4.0277442531439403E-2</v>
      </c>
      <c r="W13" s="17">
        <v>3.9514240573805398E-2</v>
      </c>
      <c r="X13" s="17">
        <v>4.5823183873238901E-2</v>
      </c>
      <c r="Y13" s="17">
        <v>5.46492477398643E-2</v>
      </c>
      <c r="Z13" s="17">
        <v>3.5567118800614E-2</v>
      </c>
      <c r="AA13" s="17">
        <v>3.9340127848531997E-2</v>
      </c>
      <c r="AB13" s="17">
        <v>4.3697724350580398E-2</v>
      </c>
      <c r="AC13" s="17">
        <v>4.4849068543740898E-2</v>
      </c>
      <c r="AD13" s="17">
        <v>8.6792420557978603E-2</v>
      </c>
      <c r="AE13" s="17"/>
      <c r="AF13" s="17">
        <v>5.9575242096015002E-2</v>
      </c>
      <c r="AG13" s="17">
        <v>3.4968058949720798E-2</v>
      </c>
      <c r="AH13" s="17">
        <v>3.7407407208293102E-2</v>
      </c>
      <c r="AI13" s="17"/>
      <c r="AJ13" s="17">
        <v>5.4586388332459899E-2</v>
      </c>
      <c r="AK13" s="17">
        <v>3.6092028577959998E-2</v>
      </c>
      <c r="AL13" s="17">
        <v>1.41694419795283E-2</v>
      </c>
      <c r="AM13" s="17"/>
      <c r="AN13" s="17">
        <v>5.6022741530110998E-2</v>
      </c>
      <c r="AO13" s="17">
        <v>5.2463697114738701E-2</v>
      </c>
      <c r="AP13" s="17">
        <v>3.86272468792399E-2</v>
      </c>
      <c r="AQ13" s="17">
        <v>2.92820076197155E-2</v>
      </c>
      <c r="AR13" s="17">
        <v>4.0976264668683302E-2</v>
      </c>
      <c r="AS13" s="17"/>
      <c r="AT13" s="17">
        <v>4.5740664690147502E-2</v>
      </c>
      <c r="AU13" s="17">
        <v>4.0265643244301701E-2</v>
      </c>
      <c r="AV13" s="17"/>
      <c r="AW13" s="17">
        <v>3.4088974202386303E-2</v>
      </c>
      <c r="AX13" s="17">
        <v>4.2152264956050803E-2</v>
      </c>
      <c r="AY13" s="17">
        <v>5.9194543104158698E-2</v>
      </c>
    </row>
    <row r="14" spans="2:51">
      <c r="B14" s="18" t="s">
        <v>119</v>
      </c>
      <c r="C14" s="17">
        <v>7.8999197199548399E-2</v>
      </c>
      <c r="D14" s="17">
        <v>5.2071409758045598E-2</v>
      </c>
      <c r="E14" s="17">
        <v>0.104603442299897</v>
      </c>
      <c r="F14" s="17"/>
      <c r="G14" s="17">
        <v>6.5644844577597103E-2</v>
      </c>
      <c r="H14" s="17">
        <v>8.5097856356378801E-2</v>
      </c>
      <c r="I14" s="17">
        <v>8.3515632184315194E-2</v>
      </c>
      <c r="J14" s="17">
        <v>8.8547497414228599E-2</v>
      </c>
      <c r="K14" s="17">
        <v>8.0906633815948495E-2</v>
      </c>
      <c r="L14" s="17">
        <v>6.9249054039692406E-2</v>
      </c>
      <c r="M14" s="17"/>
      <c r="N14" s="17">
        <v>4.5009873878870899E-2</v>
      </c>
      <c r="O14" s="17">
        <v>8.7847621243013901E-2</v>
      </c>
      <c r="P14" s="17">
        <v>8.7218172037190594E-2</v>
      </c>
      <c r="Q14" s="17">
        <v>0.10108884901105</v>
      </c>
      <c r="R14" s="17"/>
      <c r="S14" s="17">
        <v>7.5934683322878102E-2</v>
      </c>
      <c r="T14" s="17">
        <v>7.1122525120445895E-2</v>
      </c>
      <c r="U14" s="17">
        <v>8.2275009780518799E-2</v>
      </c>
      <c r="V14" s="17">
        <v>5.4543822669595503E-2</v>
      </c>
      <c r="W14" s="17">
        <v>7.9700647285962295E-2</v>
      </c>
      <c r="X14" s="17">
        <v>9.5587954568581601E-2</v>
      </c>
      <c r="Y14" s="17">
        <v>5.74374959469795E-2</v>
      </c>
      <c r="Z14" s="17">
        <v>8.2205656190093304E-2</v>
      </c>
      <c r="AA14" s="17">
        <v>8.70403264940455E-2</v>
      </c>
      <c r="AB14" s="17">
        <v>8.0804770934176304E-2</v>
      </c>
      <c r="AC14" s="17">
        <v>0.101911707294841</v>
      </c>
      <c r="AD14" s="17">
        <v>0.141030226933682</v>
      </c>
      <c r="AE14" s="17"/>
      <c r="AF14" s="17">
        <v>7.6276904212691302E-2</v>
      </c>
      <c r="AG14" s="17">
        <v>6.25326955468999E-2</v>
      </c>
      <c r="AH14" s="17">
        <v>0.13479995447009599</v>
      </c>
      <c r="AI14" s="17"/>
      <c r="AJ14" s="17">
        <v>6.0150143936490298E-2</v>
      </c>
      <c r="AK14" s="17">
        <v>6.9235339721364905E-2</v>
      </c>
      <c r="AL14" s="17">
        <v>4.6997713121391699E-2</v>
      </c>
      <c r="AM14" s="17"/>
      <c r="AN14" s="17">
        <v>0.103891261884723</v>
      </c>
      <c r="AO14" s="17">
        <v>7.8511531324025094E-2</v>
      </c>
      <c r="AP14" s="17">
        <v>7.7451568845465293E-2</v>
      </c>
      <c r="AQ14" s="17">
        <v>4.7535243173254402E-2</v>
      </c>
      <c r="AR14" s="17">
        <v>2.62500964134041E-2</v>
      </c>
      <c r="AS14" s="17"/>
      <c r="AT14" s="17">
        <v>7.6576766630563398E-2</v>
      </c>
      <c r="AU14" s="17">
        <v>9.3441704395265501E-2</v>
      </c>
      <c r="AV14" s="17"/>
      <c r="AW14" s="17">
        <v>4.0674432948197899E-2</v>
      </c>
      <c r="AX14" s="17">
        <v>7.41501174027316E-2</v>
      </c>
      <c r="AY14" s="17">
        <v>0.121858592431991</v>
      </c>
    </row>
    <row r="15" spans="2:51">
      <c r="B15" s="18" t="s">
        <v>138</v>
      </c>
      <c r="C15" s="21">
        <v>0.42186338964653602</v>
      </c>
      <c r="D15" s="21">
        <v>0.52716700652524395</v>
      </c>
      <c r="E15" s="21">
        <v>0.323273958373895</v>
      </c>
      <c r="F15" s="21"/>
      <c r="G15" s="21">
        <v>0.41069696144921097</v>
      </c>
      <c r="H15" s="21">
        <v>0.41547574533742698</v>
      </c>
      <c r="I15" s="21">
        <v>0.43129742654819098</v>
      </c>
      <c r="J15" s="21">
        <v>0.43260743148549602</v>
      </c>
      <c r="K15" s="21">
        <v>0.39134701381446102</v>
      </c>
      <c r="L15" s="21">
        <v>0.437810207188989</v>
      </c>
      <c r="M15" s="21"/>
      <c r="N15" s="21">
        <v>0.52584544349814399</v>
      </c>
      <c r="O15" s="21">
        <v>0.41028919506811801</v>
      </c>
      <c r="P15" s="21">
        <v>0.38959644635628599</v>
      </c>
      <c r="Q15" s="21">
        <v>0.34693738935433199</v>
      </c>
      <c r="R15" s="21"/>
      <c r="S15" s="21">
        <v>0.494543524419993</v>
      </c>
      <c r="T15" s="21">
        <v>0.40362926583738901</v>
      </c>
      <c r="U15" s="21">
        <v>0.428060473065834</v>
      </c>
      <c r="V15" s="21">
        <v>0.420526483659384</v>
      </c>
      <c r="W15" s="21">
        <v>0.37425490805855199</v>
      </c>
      <c r="X15" s="21">
        <v>0.40067185318790099</v>
      </c>
      <c r="Y15" s="21">
        <v>0.43605622586826198</v>
      </c>
      <c r="Z15" s="21">
        <v>0.47479082018725299</v>
      </c>
      <c r="AA15" s="21">
        <v>0.42468581562970997</v>
      </c>
      <c r="AB15" s="21">
        <v>0.39310888729372101</v>
      </c>
      <c r="AC15" s="21">
        <v>0.37649015469855601</v>
      </c>
      <c r="AD15" s="21">
        <v>0.36849804661799401</v>
      </c>
      <c r="AE15" s="21"/>
      <c r="AF15" s="21">
        <v>0.38833250501797001</v>
      </c>
      <c r="AG15" s="21">
        <v>0.47957823441049102</v>
      </c>
      <c r="AH15" s="21">
        <v>0.35323898552785998</v>
      </c>
      <c r="AI15" s="21"/>
      <c r="AJ15" s="21">
        <v>0.43703554297157798</v>
      </c>
      <c r="AK15" s="21">
        <v>0.44416385494109401</v>
      </c>
      <c r="AL15" s="21">
        <v>0.54290952703328299</v>
      </c>
      <c r="AM15" s="21"/>
      <c r="AN15" s="21">
        <v>0.331759032032928</v>
      </c>
      <c r="AO15" s="21">
        <v>0.39720259560736498</v>
      </c>
      <c r="AP15" s="21">
        <v>0.477770065517992</v>
      </c>
      <c r="AQ15" s="21">
        <v>0.56188320153739002</v>
      </c>
      <c r="AR15" s="21">
        <v>0.62631949999213199</v>
      </c>
      <c r="AS15" s="21"/>
      <c r="AT15" s="21">
        <v>0.41666904991318099</v>
      </c>
      <c r="AU15" s="21">
        <v>0.46709686962627001</v>
      </c>
      <c r="AV15" s="21"/>
      <c r="AW15" s="21">
        <v>0.52914849964692701</v>
      </c>
      <c r="AX15" s="21">
        <v>0.40416334007035798</v>
      </c>
      <c r="AY15" s="21">
        <v>0.310495873228263</v>
      </c>
    </row>
    <row r="16" spans="2:51">
      <c r="B16" s="18" t="s">
        <v>139</v>
      </c>
      <c r="C16" s="21">
        <v>0.205338407297699</v>
      </c>
      <c r="D16" s="21">
        <v>0.16404549013273301</v>
      </c>
      <c r="E16" s="21">
        <v>0.243699807817882</v>
      </c>
      <c r="F16" s="21"/>
      <c r="G16" s="21">
        <v>0.24808113862480799</v>
      </c>
      <c r="H16" s="21">
        <v>0.217621159774818</v>
      </c>
      <c r="I16" s="21">
        <v>0.247452395151329</v>
      </c>
      <c r="J16" s="21">
        <v>0.18497572513324401</v>
      </c>
      <c r="K16" s="21">
        <v>0.19276014017350701</v>
      </c>
      <c r="L16" s="21">
        <v>0.171405261873908</v>
      </c>
      <c r="M16" s="21"/>
      <c r="N16" s="21">
        <v>0.16657673257324601</v>
      </c>
      <c r="O16" s="21">
        <v>0.205618516799042</v>
      </c>
      <c r="P16" s="21">
        <v>0.23355578906285299</v>
      </c>
      <c r="Q16" s="21">
        <v>0.22293165268454901</v>
      </c>
      <c r="R16" s="21"/>
      <c r="S16" s="21">
        <v>0.18306683946384</v>
      </c>
      <c r="T16" s="21">
        <v>0.237747206431112</v>
      </c>
      <c r="U16" s="21">
        <v>0.21033802377640401</v>
      </c>
      <c r="V16" s="21">
        <v>0.19871131438228301</v>
      </c>
      <c r="W16" s="21">
        <v>0.21766287460859399</v>
      </c>
      <c r="X16" s="21">
        <v>0.18306568009767801</v>
      </c>
      <c r="Y16" s="21">
        <v>0.20835017188837701</v>
      </c>
      <c r="Z16" s="21">
        <v>0.17017005715391201</v>
      </c>
      <c r="AA16" s="21">
        <v>0.189542207118268</v>
      </c>
      <c r="AB16" s="21">
        <v>0.22162911797322299</v>
      </c>
      <c r="AC16" s="21">
        <v>0.24140096675728201</v>
      </c>
      <c r="AD16" s="21">
        <v>0.19164240766012799</v>
      </c>
      <c r="AE16" s="21"/>
      <c r="AF16" s="21">
        <v>0.23404432675037001</v>
      </c>
      <c r="AG16" s="21">
        <v>0.175898060422919</v>
      </c>
      <c r="AH16" s="21">
        <v>0.18651412321084199</v>
      </c>
      <c r="AI16" s="21"/>
      <c r="AJ16" s="21">
        <v>0.20628406285776699</v>
      </c>
      <c r="AK16" s="21">
        <v>0.19315196316115299</v>
      </c>
      <c r="AL16" s="21">
        <v>0.15029900331891899</v>
      </c>
      <c r="AM16" s="21"/>
      <c r="AN16" s="21">
        <v>0.23656349069664301</v>
      </c>
      <c r="AO16" s="21">
        <v>0.24822290705114999</v>
      </c>
      <c r="AP16" s="21">
        <v>0.17194987352731</v>
      </c>
      <c r="AQ16" s="21">
        <v>0.153220451621155</v>
      </c>
      <c r="AR16" s="21">
        <v>9.1269574370706694E-2</v>
      </c>
      <c r="AS16" s="21"/>
      <c r="AT16" s="21">
        <v>0.210374323726673</v>
      </c>
      <c r="AU16" s="21">
        <v>0.162339253831737</v>
      </c>
      <c r="AV16" s="21"/>
      <c r="AW16" s="21">
        <v>0.16709290962468201</v>
      </c>
      <c r="AX16" s="21">
        <v>0.21396951197061501</v>
      </c>
      <c r="AY16" s="21">
        <v>0.24440002689579299</v>
      </c>
    </row>
    <row r="17" spans="2:51">
      <c r="B17" s="18" t="s">
        <v>140</v>
      </c>
      <c r="C17" s="22">
        <v>0.205338407297699</v>
      </c>
      <c r="D17" s="22">
        <v>0.16404549013273301</v>
      </c>
      <c r="E17" s="22">
        <v>0.243699807817882</v>
      </c>
      <c r="F17" s="22"/>
      <c r="G17" s="22">
        <v>0.24808113862480799</v>
      </c>
      <c r="H17" s="22">
        <v>0.217621159774818</v>
      </c>
      <c r="I17" s="22">
        <v>0.247452395151329</v>
      </c>
      <c r="J17" s="22">
        <v>0.18497572513324401</v>
      </c>
      <c r="K17" s="22">
        <v>0.19276014017350701</v>
      </c>
      <c r="L17" s="22">
        <v>0.171405261873908</v>
      </c>
      <c r="M17" s="22"/>
      <c r="N17" s="22">
        <v>0.16657673257324601</v>
      </c>
      <c r="O17" s="22">
        <v>0.205618516799042</v>
      </c>
      <c r="P17" s="22">
        <v>0.23355578906285299</v>
      </c>
      <c r="Q17" s="22">
        <v>0.22293165268454901</v>
      </c>
      <c r="R17" s="22"/>
      <c r="S17" s="22">
        <v>0.18306683946384</v>
      </c>
      <c r="T17" s="22">
        <v>0.237747206431112</v>
      </c>
      <c r="U17" s="22">
        <v>0.21033802377640401</v>
      </c>
      <c r="V17" s="22">
        <v>0.19871131438228301</v>
      </c>
      <c r="W17" s="22">
        <v>0.21766287460859399</v>
      </c>
      <c r="X17" s="22">
        <v>0.18306568009767801</v>
      </c>
      <c r="Y17" s="22">
        <v>0.20835017188837701</v>
      </c>
      <c r="Z17" s="22">
        <v>0.17017005715391201</v>
      </c>
      <c r="AA17" s="22">
        <v>0.189542207118268</v>
      </c>
      <c r="AB17" s="22">
        <v>0.22162911797322299</v>
      </c>
      <c r="AC17" s="22">
        <v>0.24140096675728201</v>
      </c>
      <c r="AD17" s="22">
        <v>0.19164240766012799</v>
      </c>
      <c r="AE17" s="22"/>
      <c r="AF17" s="22">
        <v>0.23404432675037001</v>
      </c>
      <c r="AG17" s="22">
        <v>0.175898060422919</v>
      </c>
      <c r="AH17" s="22">
        <v>0.18651412321084199</v>
      </c>
      <c r="AI17" s="22"/>
      <c r="AJ17" s="22">
        <v>0.20628406285776699</v>
      </c>
      <c r="AK17" s="22">
        <v>0.19315196316115299</v>
      </c>
      <c r="AL17" s="22">
        <v>0.15029900331891899</v>
      </c>
      <c r="AM17" s="22"/>
      <c r="AN17" s="22">
        <v>0.23656349069664301</v>
      </c>
      <c r="AO17" s="22">
        <v>0.24822290705114999</v>
      </c>
      <c r="AP17" s="22">
        <v>0.17194987352731</v>
      </c>
      <c r="AQ17" s="22">
        <v>0.153220451621155</v>
      </c>
      <c r="AR17" s="22">
        <v>9.1269574370706694E-2</v>
      </c>
      <c r="AS17" s="22"/>
      <c r="AT17" s="22">
        <v>0.210374323726673</v>
      </c>
      <c r="AU17" s="22">
        <v>0.162339253831737</v>
      </c>
      <c r="AV17" s="22"/>
      <c r="AW17" s="22">
        <v>0.16709290962468201</v>
      </c>
      <c r="AX17" s="22">
        <v>0.21396951197061501</v>
      </c>
      <c r="AY17" s="22">
        <v>0.24440002689579299</v>
      </c>
    </row>
    <row r="18" spans="2:51">
      <c r="B18" t="s">
        <v>59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192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2150</v>
      </c>
      <c r="D7" s="10">
        <v>1025</v>
      </c>
      <c r="E7" s="10">
        <v>1120</v>
      </c>
      <c r="F7" s="10"/>
      <c r="G7" s="10">
        <v>193</v>
      </c>
      <c r="H7" s="10">
        <v>308</v>
      </c>
      <c r="I7" s="10">
        <v>312</v>
      </c>
      <c r="J7" s="10">
        <v>388</v>
      </c>
      <c r="K7" s="10">
        <v>397</v>
      </c>
      <c r="L7" s="10">
        <v>552</v>
      </c>
      <c r="M7" s="10"/>
      <c r="N7" s="10">
        <v>649</v>
      </c>
      <c r="O7" s="10">
        <v>586</v>
      </c>
      <c r="P7" s="10">
        <v>417</v>
      </c>
      <c r="Q7" s="10">
        <v>483</v>
      </c>
      <c r="R7" s="10"/>
      <c r="S7" s="10">
        <v>260</v>
      </c>
      <c r="T7" s="10">
        <v>286</v>
      </c>
      <c r="U7" s="10">
        <v>215</v>
      </c>
      <c r="V7" s="10">
        <v>192</v>
      </c>
      <c r="W7" s="10">
        <v>167</v>
      </c>
      <c r="X7" s="10">
        <v>168</v>
      </c>
      <c r="Y7" s="10">
        <v>172</v>
      </c>
      <c r="Z7" s="10">
        <v>100</v>
      </c>
      <c r="AA7" s="10">
        <v>242</v>
      </c>
      <c r="AB7" s="10">
        <v>171</v>
      </c>
      <c r="AC7" s="10">
        <v>113</v>
      </c>
      <c r="AD7" s="10">
        <v>64</v>
      </c>
      <c r="AE7" s="10"/>
      <c r="AF7" s="10">
        <v>882</v>
      </c>
      <c r="AG7" s="10">
        <v>920</v>
      </c>
      <c r="AH7" s="10">
        <v>220</v>
      </c>
      <c r="AI7" s="10"/>
      <c r="AJ7" s="10">
        <v>519</v>
      </c>
      <c r="AK7" s="10">
        <v>669</v>
      </c>
      <c r="AL7" s="10">
        <v>183</v>
      </c>
      <c r="AM7" s="10"/>
      <c r="AN7" s="10">
        <v>456</v>
      </c>
      <c r="AO7" s="10">
        <v>348</v>
      </c>
      <c r="AP7" s="10">
        <v>542</v>
      </c>
      <c r="AQ7" s="10">
        <v>227</v>
      </c>
      <c r="AR7" s="10">
        <v>40</v>
      </c>
      <c r="AS7" s="10"/>
      <c r="AT7" s="10">
        <v>1956</v>
      </c>
      <c r="AU7" s="10">
        <v>178</v>
      </c>
      <c r="AV7" s="10"/>
      <c r="AW7" s="10">
        <v>994</v>
      </c>
      <c r="AX7" s="10">
        <v>224</v>
      </c>
      <c r="AY7" s="10">
        <v>932</v>
      </c>
    </row>
    <row r="8" spans="2:51" ht="30" customHeight="1">
      <c r="B8" s="11" t="s">
        <v>112</v>
      </c>
      <c r="C8" s="11">
        <v>2170</v>
      </c>
      <c r="D8" s="11">
        <v>1068</v>
      </c>
      <c r="E8" s="11">
        <v>1097</v>
      </c>
      <c r="F8" s="11"/>
      <c r="G8" s="11">
        <v>226</v>
      </c>
      <c r="H8" s="11">
        <v>382</v>
      </c>
      <c r="I8" s="11">
        <v>353</v>
      </c>
      <c r="J8" s="11">
        <v>384</v>
      </c>
      <c r="K8" s="11">
        <v>325</v>
      </c>
      <c r="L8" s="11">
        <v>499</v>
      </c>
      <c r="M8" s="11"/>
      <c r="N8" s="11">
        <v>601</v>
      </c>
      <c r="O8" s="11">
        <v>548</v>
      </c>
      <c r="P8" s="11">
        <v>491</v>
      </c>
      <c r="Q8" s="11">
        <v>515</v>
      </c>
      <c r="R8" s="11"/>
      <c r="S8" s="11">
        <v>312</v>
      </c>
      <c r="T8" s="11">
        <v>275</v>
      </c>
      <c r="U8" s="11">
        <v>190</v>
      </c>
      <c r="V8" s="11">
        <v>205</v>
      </c>
      <c r="W8" s="11">
        <v>165</v>
      </c>
      <c r="X8" s="11">
        <v>181</v>
      </c>
      <c r="Y8" s="11">
        <v>164</v>
      </c>
      <c r="Z8" s="11">
        <v>90</v>
      </c>
      <c r="AA8" s="11">
        <v>232</v>
      </c>
      <c r="AB8" s="11">
        <v>173</v>
      </c>
      <c r="AC8" s="11">
        <v>113</v>
      </c>
      <c r="AD8" s="11">
        <v>70</v>
      </c>
      <c r="AE8" s="11"/>
      <c r="AF8" s="11">
        <v>859</v>
      </c>
      <c r="AG8" s="11">
        <v>924</v>
      </c>
      <c r="AH8" s="11">
        <v>242</v>
      </c>
      <c r="AI8" s="11"/>
      <c r="AJ8" s="11">
        <v>502</v>
      </c>
      <c r="AK8" s="11">
        <v>701</v>
      </c>
      <c r="AL8" s="11">
        <v>182</v>
      </c>
      <c r="AM8" s="11"/>
      <c r="AN8" s="11">
        <v>462</v>
      </c>
      <c r="AO8" s="11">
        <v>367</v>
      </c>
      <c r="AP8" s="11">
        <v>549</v>
      </c>
      <c r="AQ8" s="11">
        <v>222</v>
      </c>
      <c r="AR8" s="11">
        <v>37</v>
      </c>
      <c r="AS8" s="11"/>
      <c r="AT8" s="11">
        <v>1947</v>
      </c>
      <c r="AU8" s="11">
        <v>205</v>
      </c>
      <c r="AV8" s="11"/>
      <c r="AW8" s="11">
        <v>959</v>
      </c>
      <c r="AX8" s="11">
        <v>239</v>
      </c>
      <c r="AY8" s="11">
        <v>971</v>
      </c>
    </row>
    <row r="9" spans="2:51">
      <c r="B9" s="18" t="s">
        <v>159</v>
      </c>
      <c r="C9" s="17">
        <v>0.16006182623808901</v>
      </c>
      <c r="D9" s="17">
        <v>0.22774200789152399</v>
      </c>
      <c r="E9" s="17">
        <v>9.3325627203008299E-2</v>
      </c>
      <c r="F9" s="17"/>
      <c r="G9" s="17">
        <v>0.125254815784302</v>
      </c>
      <c r="H9" s="17">
        <v>0.13394512652037099</v>
      </c>
      <c r="I9" s="17">
        <v>0.167445094572789</v>
      </c>
      <c r="J9" s="17">
        <v>0.16492227177225399</v>
      </c>
      <c r="K9" s="17">
        <v>0.19138369240917499</v>
      </c>
      <c r="L9" s="17">
        <v>0.16644360361327301</v>
      </c>
      <c r="M9" s="17"/>
      <c r="N9" s="17">
        <v>0.20835687577908699</v>
      </c>
      <c r="O9" s="17">
        <v>0.14830233556787101</v>
      </c>
      <c r="P9" s="17">
        <v>0.14674573511761099</v>
      </c>
      <c r="Q9" s="17">
        <v>0.123022302551487</v>
      </c>
      <c r="R9" s="17"/>
      <c r="S9" s="17">
        <v>0.17683171828035299</v>
      </c>
      <c r="T9" s="17">
        <v>0.16737622928706</v>
      </c>
      <c r="U9" s="17">
        <v>0.10701828497351</v>
      </c>
      <c r="V9" s="17">
        <v>0.129365110213398</v>
      </c>
      <c r="W9" s="17">
        <v>0.19509476840759801</v>
      </c>
      <c r="X9" s="17">
        <v>0.18650319205642199</v>
      </c>
      <c r="Y9" s="17">
        <v>0.143991878395891</v>
      </c>
      <c r="Z9" s="17">
        <v>0.21028303754320701</v>
      </c>
      <c r="AA9" s="17">
        <v>0.160004380504042</v>
      </c>
      <c r="AB9" s="17">
        <v>0.16326724799369699</v>
      </c>
      <c r="AC9" s="17">
        <v>0.12688756028501799</v>
      </c>
      <c r="AD9" s="17">
        <v>0.15796356734415401</v>
      </c>
      <c r="AE9" s="17"/>
      <c r="AF9" s="17">
        <v>0.148200695644609</v>
      </c>
      <c r="AG9" s="17">
        <v>0.19464936768017099</v>
      </c>
      <c r="AH9" s="17">
        <v>0.12093852318927401</v>
      </c>
      <c r="AI9" s="17"/>
      <c r="AJ9" s="17">
        <v>0.19601716829043001</v>
      </c>
      <c r="AK9" s="17">
        <v>0.147295945806033</v>
      </c>
      <c r="AL9" s="17">
        <v>0.171766026763184</v>
      </c>
      <c r="AM9" s="17"/>
      <c r="AN9" s="17">
        <v>0.13266774772395101</v>
      </c>
      <c r="AO9" s="17">
        <v>0.13701032814962499</v>
      </c>
      <c r="AP9" s="17">
        <v>0.17588018169887601</v>
      </c>
      <c r="AQ9" s="17">
        <v>0.22204561996592601</v>
      </c>
      <c r="AR9" s="17">
        <v>0.45278957856261198</v>
      </c>
      <c r="AS9" s="17"/>
      <c r="AT9" s="17">
        <v>0.159169590295897</v>
      </c>
      <c r="AU9" s="17">
        <v>0.16219869052131</v>
      </c>
      <c r="AV9" s="17"/>
      <c r="AW9" s="17">
        <v>0.223952511793609</v>
      </c>
      <c r="AX9" s="17">
        <v>0.16386731991053399</v>
      </c>
      <c r="AY9" s="17">
        <v>9.6017826968324393E-2</v>
      </c>
    </row>
    <row r="10" spans="2:51">
      <c r="B10" s="18" t="s">
        <v>160</v>
      </c>
      <c r="C10" s="17">
        <v>0.41667563342721797</v>
      </c>
      <c r="D10" s="17">
        <v>0.465659438147775</v>
      </c>
      <c r="E10" s="17">
        <v>0.36813012150854002</v>
      </c>
      <c r="F10" s="17"/>
      <c r="G10" s="17">
        <v>0.41833916566531598</v>
      </c>
      <c r="H10" s="17">
        <v>0.422441313480443</v>
      </c>
      <c r="I10" s="17">
        <v>0.41787802821058101</v>
      </c>
      <c r="J10" s="17">
        <v>0.43447008671093201</v>
      </c>
      <c r="K10" s="17">
        <v>0.38573127234107202</v>
      </c>
      <c r="L10" s="17">
        <v>0.41709643986279898</v>
      </c>
      <c r="M10" s="17"/>
      <c r="N10" s="17">
        <v>0.480295181236571</v>
      </c>
      <c r="O10" s="17">
        <v>0.42502410586474998</v>
      </c>
      <c r="P10" s="17">
        <v>0.39343454086879598</v>
      </c>
      <c r="Q10" s="17">
        <v>0.35506855010176502</v>
      </c>
      <c r="R10" s="17"/>
      <c r="S10" s="17">
        <v>0.45017410461255197</v>
      </c>
      <c r="T10" s="17">
        <v>0.44222504748476199</v>
      </c>
      <c r="U10" s="17">
        <v>0.483206887004203</v>
      </c>
      <c r="V10" s="17">
        <v>0.409597072821835</v>
      </c>
      <c r="W10" s="17">
        <v>0.39776735832155902</v>
      </c>
      <c r="X10" s="17">
        <v>0.35740115896039099</v>
      </c>
      <c r="Y10" s="17">
        <v>0.39023308392130002</v>
      </c>
      <c r="Z10" s="17">
        <v>0.361785865772277</v>
      </c>
      <c r="AA10" s="17">
        <v>0.40424859240346001</v>
      </c>
      <c r="AB10" s="17">
        <v>0.43327700798633501</v>
      </c>
      <c r="AC10" s="17">
        <v>0.37128730424900003</v>
      </c>
      <c r="AD10" s="17">
        <v>0.411504314023863</v>
      </c>
      <c r="AE10" s="17"/>
      <c r="AF10" s="17">
        <v>0.40464186623284798</v>
      </c>
      <c r="AG10" s="17">
        <v>0.456282180000397</v>
      </c>
      <c r="AH10" s="17">
        <v>0.34377445500429099</v>
      </c>
      <c r="AI10" s="17"/>
      <c r="AJ10" s="17">
        <v>0.44133509515159303</v>
      </c>
      <c r="AK10" s="17">
        <v>0.43165958938589899</v>
      </c>
      <c r="AL10" s="17">
        <v>0.46762368162308399</v>
      </c>
      <c r="AM10" s="17"/>
      <c r="AN10" s="17">
        <v>0.37127439926110301</v>
      </c>
      <c r="AO10" s="17">
        <v>0.36250103157089503</v>
      </c>
      <c r="AP10" s="17">
        <v>0.48008320381923802</v>
      </c>
      <c r="AQ10" s="17">
        <v>0.52983991238718697</v>
      </c>
      <c r="AR10" s="17">
        <v>0.41934078502293798</v>
      </c>
      <c r="AS10" s="17"/>
      <c r="AT10" s="17">
        <v>0.41576671306389601</v>
      </c>
      <c r="AU10" s="17">
        <v>0.41240356922278498</v>
      </c>
      <c r="AV10" s="17"/>
      <c r="AW10" s="17">
        <v>0.49038364267523499</v>
      </c>
      <c r="AX10" s="17">
        <v>0.45595123952910799</v>
      </c>
      <c r="AY10" s="17">
        <v>0.33420913521807599</v>
      </c>
    </row>
    <row r="11" spans="2:51" ht="30">
      <c r="B11" s="18" t="s">
        <v>161</v>
      </c>
      <c r="C11" s="17">
        <v>0.30621300372302201</v>
      </c>
      <c r="D11" s="17">
        <v>0.23554685280967899</v>
      </c>
      <c r="E11" s="17">
        <v>0.37625323191732701</v>
      </c>
      <c r="F11" s="17"/>
      <c r="G11" s="17">
        <v>0.27805494779238399</v>
      </c>
      <c r="H11" s="17">
        <v>0.29880271165775502</v>
      </c>
      <c r="I11" s="17">
        <v>0.312009290284816</v>
      </c>
      <c r="J11" s="17">
        <v>0.29052565579246498</v>
      </c>
      <c r="K11" s="17">
        <v>0.32130585754845098</v>
      </c>
      <c r="L11" s="17">
        <v>0.32279070432644202</v>
      </c>
      <c r="M11" s="17"/>
      <c r="N11" s="17">
        <v>0.22171673735196701</v>
      </c>
      <c r="O11" s="17">
        <v>0.31307531444354197</v>
      </c>
      <c r="P11" s="17">
        <v>0.342972037402206</v>
      </c>
      <c r="Q11" s="17">
        <v>0.36572304781918202</v>
      </c>
      <c r="R11" s="17"/>
      <c r="S11" s="17">
        <v>0.277370684303893</v>
      </c>
      <c r="T11" s="17">
        <v>0.30900528500063901</v>
      </c>
      <c r="U11" s="17">
        <v>0.28700870754624802</v>
      </c>
      <c r="V11" s="17">
        <v>0.34805895264214098</v>
      </c>
      <c r="W11" s="17">
        <v>0.247612731936969</v>
      </c>
      <c r="X11" s="17">
        <v>0.30666430138268502</v>
      </c>
      <c r="Y11" s="17">
        <v>0.32164957362096502</v>
      </c>
      <c r="Z11" s="17">
        <v>0.33096945448898102</v>
      </c>
      <c r="AA11" s="17">
        <v>0.29175989309363498</v>
      </c>
      <c r="AB11" s="17">
        <v>0.30565094439045698</v>
      </c>
      <c r="AC11" s="17">
        <v>0.40701098202386199</v>
      </c>
      <c r="AD11" s="17">
        <v>0.30927634987104702</v>
      </c>
      <c r="AE11" s="17"/>
      <c r="AF11" s="17">
        <v>0.33786647114651203</v>
      </c>
      <c r="AG11" s="17">
        <v>0.25109363391515699</v>
      </c>
      <c r="AH11" s="17">
        <v>0.36181540621959102</v>
      </c>
      <c r="AI11" s="17"/>
      <c r="AJ11" s="17">
        <v>0.27968794666819302</v>
      </c>
      <c r="AK11" s="17">
        <v>0.30150739389190301</v>
      </c>
      <c r="AL11" s="17">
        <v>0.26359644558332102</v>
      </c>
      <c r="AM11" s="17"/>
      <c r="AN11" s="17">
        <v>0.34908849288141303</v>
      </c>
      <c r="AO11" s="17">
        <v>0.36734411415290502</v>
      </c>
      <c r="AP11" s="17">
        <v>0.25244763265071901</v>
      </c>
      <c r="AQ11" s="17">
        <v>0.18231296681106501</v>
      </c>
      <c r="AR11" s="17">
        <v>7.7306909823174105E-2</v>
      </c>
      <c r="AS11" s="17"/>
      <c r="AT11" s="17">
        <v>0.309803603979389</v>
      </c>
      <c r="AU11" s="17">
        <v>0.28150574507246401</v>
      </c>
      <c r="AV11" s="17"/>
      <c r="AW11" s="17">
        <v>0.21458144468236701</v>
      </c>
      <c r="AX11" s="17">
        <v>0.28319936428924197</v>
      </c>
      <c r="AY11" s="17">
        <v>0.40238308575062398</v>
      </c>
    </row>
    <row r="12" spans="2:51">
      <c r="B12" s="18" t="s">
        <v>162</v>
      </c>
      <c r="C12" s="17">
        <v>4.7257611744774497E-2</v>
      </c>
      <c r="D12" s="17">
        <v>3.7117079587978101E-2</v>
      </c>
      <c r="E12" s="17">
        <v>5.7322389880387098E-2</v>
      </c>
      <c r="F12" s="17"/>
      <c r="G12" s="17">
        <v>6.07157157381902E-2</v>
      </c>
      <c r="H12" s="17">
        <v>6.7870196445810396E-2</v>
      </c>
      <c r="I12" s="17">
        <v>4.2491556848484199E-2</v>
      </c>
      <c r="J12" s="17">
        <v>5.4076374528312397E-2</v>
      </c>
      <c r="K12" s="17">
        <v>4.1026254909354701E-2</v>
      </c>
      <c r="L12" s="17">
        <v>2.7581119107784598E-2</v>
      </c>
      <c r="M12" s="17"/>
      <c r="N12" s="17">
        <v>4.0274087516677298E-2</v>
      </c>
      <c r="O12" s="17">
        <v>4.9982927384439303E-2</v>
      </c>
      <c r="P12" s="17">
        <v>3.75466747834644E-2</v>
      </c>
      <c r="Q12" s="17">
        <v>6.3084752226825996E-2</v>
      </c>
      <c r="R12" s="17"/>
      <c r="S12" s="17">
        <v>3.7319684307780897E-2</v>
      </c>
      <c r="T12" s="17">
        <v>2.76993234647646E-2</v>
      </c>
      <c r="U12" s="17">
        <v>6.3283619009065206E-2</v>
      </c>
      <c r="V12" s="17">
        <v>6.1720934733155597E-2</v>
      </c>
      <c r="W12" s="17">
        <v>7.0659451365811393E-2</v>
      </c>
      <c r="X12" s="17">
        <v>5.8392785421441301E-2</v>
      </c>
      <c r="Y12" s="17">
        <v>4.5293859085731997E-2</v>
      </c>
      <c r="Z12" s="17">
        <v>3.0020832811588901E-2</v>
      </c>
      <c r="AA12" s="17">
        <v>6.8044785773416397E-2</v>
      </c>
      <c r="AB12" s="17">
        <v>3.5070455645821397E-2</v>
      </c>
      <c r="AC12" s="17">
        <v>1.9432990344223099E-2</v>
      </c>
      <c r="AD12" s="17">
        <v>3.1266715749715901E-2</v>
      </c>
      <c r="AE12" s="17"/>
      <c r="AF12" s="17">
        <v>4.7942179557781697E-2</v>
      </c>
      <c r="AG12" s="17">
        <v>4.6342356173685602E-2</v>
      </c>
      <c r="AH12" s="17">
        <v>5.6043388934831899E-2</v>
      </c>
      <c r="AI12" s="17"/>
      <c r="AJ12" s="17">
        <v>4.7329817853491302E-2</v>
      </c>
      <c r="AK12" s="17">
        <v>4.7750505021280497E-2</v>
      </c>
      <c r="AL12" s="17">
        <v>5.0735320107928097E-2</v>
      </c>
      <c r="AM12" s="17"/>
      <c r="AN12" s="17">
        <v>4.2947111580345101E-2</v>
      </c>
      <c r="AO12" s="17">
        <v>4.9224160728329497E-2</v>
      </c>
      <c r="AP12" s="17">
        <v>4.5623188599673403E-2</v>
      </c>
      <c r="AQ12" s="17">
        <v>3.04102951597531E-2</v>
      </c>
      <c r="AR12" s="17">
        <v>2.3891928791298998E-2</v>
      </c>
      <c r="AS12" s="17"/>
      <c r="AT12" s="17">
        <v>4.5422011049274097E-2</v>
      </c>
      <c r="AU12" s="17">
        <v>6.8653194907367807E-2</v>
      </c>
      <c r="AV12" s="17"/>
      <c r="AW12" s="17">
        <v>3.97010784515969E-2</v>
      </c>
      <c r="AX12" s="17">
        <v>5.1216134092282199E-2</v>
      </c>
      <c r="AY12" s="17">
        <v>5.3747783222806003E-2</v>
      </c>
    </row>
    <row r="13" spans="2:51">
      <c r="B13" s="18" t="s">
        <v>163</v>
      </c>
      <c r="C13" s="17">
        <v>9.7308000495830299E-3</v>
      </c>
      <c r="D13" s="17">
        <v>6.4349321530000796E-3</v>
      </c>
      <c r="E13" s="17">
        <v>1.29781730422213E-2</v>
      </c>
      <c r="F13" s="17"/>
      <c r="G13" s="17">
        <v>1.0126666545547299E-2</v>
      </c>
      <c r="H13" s="17">
        <v>9.5049373930779398E-3</v>
      </c>
      <c r="I13" s="17">
        <v>1.55539861872125E-2</v>
      </c>
      <c r="J13" s="17">
        <v>7.0611156969999601E-3</v>
      </c>
      <c r="K13" s="17">
        <v>7.7063717439228496E-3</v>
      </c>
      <c r="L13" s="17">
        <v>8.9770606143320109E-3</v>
      </c>
      <c r="M13" s="17"/>
      <c r="N13" s="17">
        <v>9.3080975541280607E-3</v>
      </c>
      <c r="O13" s="17">
        <v>8.5293125258465007E-3</v>
      </c>
      <c r="P13" s="17">
        <v>9.2662437665930898E-3</v>
      </c>
      <c r="Q13" s="17">
        <v>1.22161174895289E-2</v>
      </c>
      <c r="R13" s="17"/>
      <c r="S13" s="17">
        <v>8.3491956454652006E-3</v>
      </c>
      <c r="T13" s="17">
        <v>2.3703395343243401E-2</v>
      </c>
      <c r="U13" s="17">
        <v>1.62040774973473E-2</v>
      </c>
      <c r="V13" s="17">
        <v>0</v>
      </c>
      <c r="W13" s="17">
        <v>1.9782705458911101E-2</v>
      </c>
      <c r="X13" s="17">
        <v>6.5789232100593098E-3</v>
      </c>
      <c r="Y13" s="17">
        <v>1.0728612400933301E-2</v>
      </c>
      <c r="Z13" s="17">
        <v>1.1733444939274E-2</v>
      </c>
      <c r="AA13" s="17">
        <v>4.17235292232778E-3</v>
      </c>
      <c r="AB13" s="17">
        <v>3.8946339391455901E-3</v>
      </c>
      <c r="AC13" s="17">
        <v>0</v>
      </c>
      <c r="AD13" s="17">
        <v>0</v>
      </c>
      <c r="AE13" s="17"/>
      <c r="AF13" s="17">
        <v>1.08974064836056E-2</v>
      </c>
      <c r="AG13" s="17">
        <v>6.7875264220315298E-3</v>
      </c>
      <c r="AH13" s="17">
        <v>1.3193724194863501E-2</v>
      </c>
      <c r="AI13" s="17"/>
      <c r="AJ13" s="17">
        <v>6.4796935996039896E-3</v>
      </c>
      <c r="AK13" s="17">
        <v>1.17701626012472E-2</v>
      </c>
      <c r="AL13" s="17">
        <v>1.1454328128164E-2</v>
      </c>
      <c r="AM13" s="17"/>
      <c r="AN13" s="17">
        <v>1.6505251549251799E-2</v>
      </c>
      <c r="AO13" s="17">
        <v>3.9187929584301798E-3</v>
      </c>
      <c r="AP13" s="17">
        <v>7.0685770337457097E-3</v>
      </c>
      <c r="AQ13" s="17">
        <v>4.1991070710223101E-3</v>
      </c>
      <c r="AR13" s="17">
        <v>0</v>
      </c>
      <c r="AS13" s="17"/>
      <c r="AT13" s="17">
        <v>9.6860794377993508E-3</v>
      </c>
      <c r="AU13" s="17">
        <v>1.0975458072318599E-2</v>
      </c>
      <c r="AV13" s="17"/>
      <c r="AW13" s="17">
        <v>4.3852687861884697E-3</v>
      </c>
      <c r="AX13" s="17">
        <v>1.4693083191900399E-2</v>
      </c>
      <c r="AY13" s="17">
        <v>1.37901398118452E-2</v>
      </c>
    </row>
    <row r="14" spans="2:51">
      <c r="B14" s="18" t="s">
        <v>119</v>
      </c>
      <c r="C14" s="17">
        <v>6.0061124817313703E-2</v>
      </c>
      <c r="D14" s="17">
        <v>2.74996894100435E-2</v>
      </c>
      <c r="E14" s="17">
        <v>9.1990456448517E-2</v>
      </c>
      <c r="F14" s="17"/>
      <c r="G14" s="17">
        <v>0.107508688474261</v>
      </c>
      <c r="H14" s="17">
        <v>6.7435714502542807E-2</v>
      </c>
      <c r="I14" s="17">
        <v>4.4622043896116903E-2</v>
      </c>
      <c r="J14" s="17">
        <v>4.8944495499037698E-2</v>
      </c>
      <c r="K14" s="17">
        <v>5.2846551048024201E-2</v>
      </c>
      <c r="L14" s="17">
        <v>5.7111072475369402E-2</v>
      </c>
      <c r="M14" s="17"/>
      <c r="N14" s="17">
        <v>4.0049020561570198E-2</v>
      </c>
      <c r="O14" s="17">
        <v>5.5086004213551698E-2</v>
      </c>
      <c r="P14" s="17">
        <v>7.0034768061329494E-2</v>
      </c>
      <c r="Q14" s="17">
        <v>8.0885229811211004E-2</v>
      </c>
      <c r="R14" s="17"/>
      <c r="S14" s="17">
        <v>4.9954612849956698E-2</v>
      </c>
      <c r="T14" s="17">
        <v>2.99907194195311E-2</v>
      </c>
      <c r="U14" s="17">
        <v>4.3278423969626903E-2</v>
      </c>
      <c r="V14" s="17">
        <v>5.1257929589470397E-2</v>
      </c>
      <c r="W14" s="17">
        <v>6.9082984509152207E-2</v>
      </c>
      <c r="X14" s="17">
        <v>8.4459638969000397E-2</v>
      </c>
      <c r="Y14" s="17">
        <v>8.8102992575179104E-2</v>
      </c>
      <c r="Z14" s="17">
        <v>5.52073644446721E-2</v>
      </c>
      <c r="AA14" s="17">
        <v>7.1769995303118603E-2</v>
      </c>
      <c r="AB14" s="17">
        <v>5.8839710044544698E-2</v>
      </c>
      <c r="AC14" s="17">
        <v>7.5381163097895998E-2</v>
      </c>
      <c r="AD14" s="17">
        <v>8.99890530112194E-2</v>
      </c>
      <c r="AE14" s="17"/>
      <c r="AF14" s="17">
        <v>5.0451380934643297E-2</v>
      </c>
      <c r="AG14" s="17">
        <v>4.4844935808557203E-2</v>
      </c>
      <c r="AH14" s="17">
        <v>0.10423450245715001</v>
      </c>
      <c r="AI14" s="17"/>
      <c r="AJ14" s="17">
        <v>2.9150278436689499E-2</v>
      </c>
      <c r="AK14" s="17">
        <v>6.0016403293636798E-2</v>
      </c>
      <c r="AL14" s="17">
        <v>3.4824197794318501E-2</v>
      </c>
      <c r="AM14" s="17"/>
      <c r="AN14" s="17">
        <v>8.7516997003936406E-2</v>
      </c>
      <c r="AO14" s="17">
        <v>8.0001572439815302E-2</v>
      </c>
      <c r="AP14" s="17">
        <v>3.8897216197748503E-2</v>
      </c>
      <c r="AQ14" s="17">
        <v>3.1192098605047399E-2</v>
      </c>
      <c r="AR14" s="17">
        <v>2.6670797799977101E-2</v>
      </c>
      <c r="AS14" s="17"/>
      <c r="AT14" s="17">
        <v>6.0152002173743599E-2</v>
      </c>
      <c r="AU14" s="17">
        <v>6.4263342203754598E-2</v>
      </c>
      <c r="AV14" s="17"/>
      <c r="AW14" s="17">
        <v>2.6996053611003899E-2</v>
      </c>
      <c r="AX14" s="17">
        <v>3.10728589869337E-2</v>
      </c>
      <c r="AY14" s="17">
        <v>9.9852029028324601E-2</v>
      </c>
    </row>
    <row r="15" spans="2:51">
      <c r="B15" s="18" t="s">
        <v>164</v>
      </c>
      <c r="C15" s="21">
        <v>0.57673745966530698</v>
      </c>
      <c r="D15" s="21">
        <v>0.69340144603929899</v>
      </c>
      <c r="E15" s="21">
        <v>0.46145574871154799</v>
      </c>
      <c r="F15" s="21"/>
      <c r="G15" s="21">
        <v>0.54359398144961801</v>
      </c>
      <c r="H15" s="21">
        <v>0.55638644000081405</v>
      </c>
      <c r="I15" s="21">
        <v>0.58532312278336995</v>
      </c>
      <c r="J15" s="21">
        <v>0.59939235848318495</v>
      </c>
      <c r="K15" s="21">
        <v>0.57711496475024704</v>
      </c>
      <c r="L15" s="21">
        <v>0.58354004347607202</v>
      </c>
      <c r="M15" s="21"/>
      <c r="N15" s="21">
        <v>0.68865205701565801</v>
      </c>
      <c r="O15" s="21">
        <v>0.57332644143262101</v>
      </c>
      <c r="P15" s="21">
        <v>0.54018027598640705</v>
      </c>
      <c r="Q15" s="21">
        <v>0.47809085265325202</v>
      </c>
      <c r="R15" s="21"/>
      <c r="S15" s="21">
        <v>0.62700582289290396</v>
      </c>
      <c r="T15" s="21">
        <v>0.60960127677182196</v>
      </c>
      <c r="U15" s="21">
        <v>0.59022517197771296</v>
      </c>
      <c r="V15" s="21">
        <v>0.53896218303523302</v>
      </c>
      <c r="W15" s="21">
        <v>0.59286212672915595</v>
      </c>
      <c r="X15" s="21">
        <v>0.543904351016814</v>
      </c>
      <c r="Y15" s="21">
        <v>0.53422496231719097</v>
      </c>
      <c r="Z15" s="21">
        <v>0.57206890331548399</v>
      </c>
      <c r="AA15" s="21">
        <v>0.56425297290750198</v>
      </c>
      <c r="AB15" s="21">
        <v>0.59654425598003102</v>
      </c>
      <c r="AC15" s="21">
        <v>0.49817486453401899</v>
      </c>
      <c r="AD15" s="21">
        <v>0.56946788136801796</v>
      </c>
      <c r="AE15" s="21"/>
      <c r="AF15" s="21">
        <v>0.55284256187745695</v>
      </c>
      <c r="AG15" s="21">
        <v>0.65093154768056805</v>
      </c>
      <c r="AH15" s="21">
        <v>0.464712978193565</v>
      </c>
      <c r="AI15" s="21"/>
      <c r="AJ15" s="21">
        <v>0.637352263442023</v>
      </c>
      <c r="AK15" s="21">
        <v>0.57895553519193199</v>
      </c>
      <c r="AL15" s="21">
        <v>0.63938970838626796</v>
      </c>
      <c r="AM15" s="21"/>
      <c r="AN15" s="21">
        <v>0.50394214698505402</v>
      </c>
      <c r="AO15" s="21">
        <v>0.49951135972052002</v>
      </c>
      <c r="AP15" s="21">
        <v>0.65596338551811395</v>
      </c>
      <c r="AQ15" s="21">
        <v>0.75188553235311195</v>
      </c>
      <c r="AR15" s="21">
        <v>0.87213036358554996</v>
      </c>
      <c r="AS15" s="21"/>
      <c r="AT15" s="21">
        <v>0.57493630335979395</v>
      </c>
      <c r="AU15" s="21">
        <v>0.57460225974409496</v>
      </c>
      <c r="AV15" s="21"/>
      <c r="AW15" s="21">
        <v>0.71433615446884302</v>
      </c>
      <c r="AX15" s="21">
        <v>0.61981855943964204</v>
      </c>
      <c r="AY15" s="21">
        <v>0.4302269621864</v>
      </c>
    </row>
    <row r="16" spans="2:51">
      <c r="B16" s="18" t="s">
        <v>165</v>
      </c>
      <c r="C16" s="21">
        <v>5.6988411794357499E-2</v>
      </c>
      <c r="D16" s="21">
        <v>4.3552011740978197E-2</v>
      </c>
      <c r="E16" s="21">
        <v>7.0300562922608403E-2</v>
      </c>
      <c r="F16" s="21"/>
      <c r="G16" s="21">
        <v>7.0842382283737501E-2</v>
      </c>
      <c r="H16" s="21">
        <v>7.7375133838888402E-2</v>
      </c>
      <c r="I16" s="21">
        <v>5.8045543035696603E-2</v>
      </c>
      <c r="J16" s="21">
        <v>6.1137490225312403E-2</v>
      </c>
      <c r="K16" s="21">
        <v>4.87326266532776E-2</v>
      </c>
      <c r="L16" s="21">
        <v>3.6558179722116599E-2</v>
      </c>
      <c r="M16" s="21"/>
      <c r="N16" s="21">
        <v>4.9582185070805397E-2</v>
      </c>
      <c r="O16" s="21">
        <v>5.8512239910285799E-2</v>
      </c>
      <c r="P16" s="21">
        <v>4.6812918550057502E-2</v>
      </c>
      <c r="Q16" s="21">
        <v>7.5300869716354898E-2</v>
      </c>
      <c r="R16" s="21"/>
      <c r="S16" s="21">
        <v>4.5668879953246103E-2</v>
      </c>
      <c r="T16" s="21">
        <v>5.1402718808008001E-2</v>
      </c>
      <c r="U16" s="21">
        <v>7.9487696506412506E-2</v>
      </c>
      <c r="V16" s="21">
        <v>6.1720934733155597E-2</v>
      </c>
      <c r="W16" s="21">
        <v>9.0442156824722494E-2</v>
      </c>
      <c r="X16" s="21">
        <v>6.4971708631500702E-2</v>
      </c>
      <c r="Y16" s="21">
        <v>5.6022471486665303E-2</v>
      </c>
      <c r="Z16" s="21">
        <v>4.1754277750862899E-2</v>
      </c>
      <c r="AA16" s="21">
        <v>7.2217138695744199E-2</v>
      </c>
      <c r="AB16" s="21">
        <v>3.8965089584967E-2</v>
      </c>
      <c r="AC16" s="21">
        <v>1.9432990344223099E-2</v>
      </c>
      <c r="AD16" s="21">
        <v>3.1266715749715901E-2</v>
      </c>
      <c r="AE16" s="21"/>
      <c r="AF16" s="21">
        <v>5.8839586041387303E-2</v>
      </c>
      <c r="AG16" s="21">
        <v>5.3129882595717097E-2</v>
      </c>
      <c r="AH16" s="21">
        <v>6.9237113129695299E-2</v>
      </c>
      <c r="AI16" s="21"/>
      <c r="AJ16" s="21">
        <v>5.3809511453095302E-2</v>
      </c>
      <c r="AK16" s="21">
        <v>5.9520667622527702E-2</v>
      </c>
      <c r="AL16" s="21">
        <v>6.2189648236092097E-2</v>
      </c>
      <c r="AM16" s="21"/>
      <c r="AN16" s="21">
        <v>5.94523631295968E-2</v>
      </c>
      <c r="AO16" s="21">
        <v>5.3142953686759697E-2</v>
      </c>
      <c r="AP16" s="21">
        <v>5.2691765633419201E-2</v>
      </c>
      <c r="AQ16" s="21">
        <v>3.4609402230775403E-2</v>
      </c>
      <c r="AR16" s="21">
        <v>2.3891928791298998E-2</v>
      </c>
      <c r="AS16" s="21"/>
      <c r="AT16" s="21">
        <v>5.5108090487073498E-2</v>
      </c>
      <c r="AU16" s="21">
        <v>7.9628652979686396E-2</v>
      </c>
      <c r="AV16" s="21"/>
      <c r="AW16" s="21">
        <v>4.40863472377854E-2</v>
      </c>
      <c r="AX16" s="21">
        <v>6.59092172841826E-2</v>
      </c>
      <c r="AY16" s="21">
        <v>6.7537923034651198E-2</v>
      </c>
    </row>
    <row r="17" spans="2:51">
      <c r="B17" s="18" t="s">
        <v>140</v>
      </c>
      <c r="C17" s="22">
        <v>0.519749047870949</v>
      </c>
      <c r="D17" s="22">
        <v>0.64984943429832098</v>
      </c>
      <c r="E17" s="22">
        <v>0.39115518578893899</v>
      </c>
      <c r="F17" s="22"/>
      <c r="G17" s="22">
        <v>0.47275159916588</v>
      </c>
      <c r="H17" s="22">
        <v>0.479011306161926</v>
      </c>
      <c r="I17" s="22">
        <v>0.52727757974767397</v>
      </c>
      <c r="J17" s="22">
        <v>0.53825486825787305</v>
      </c>
      <c r="K17" s="22">
        <v>0.528382338096969</v>
      </c>
      <c r="L17" s="22">
        <v>0.54698186375395497</v>
      </c>
      <c r="M17" s="22"/>
      <c r="N17" s="22">
        <v>0.63906987194485199</v>
      </c>
      <c r="O17" s="22">
        <v>0.51481420152233504</v>
      </c>
      <c r="P17" s="22">
        <v>0.49336735743634902</v>
      </c>
      <c r="Q17" s="22">
        <v>0.402789982936897</v>
      </c>
      <c r="R17" s="22"/>
      <c r="S17" s="22">
        <v>0.58133694293965799</v>
      </c>
      <c r="T17" s="22">
        <v>0.55819855796381401</v>
      </c>
      <c r="U17" s="22">
        <v>0.5107374754713</v>
      </c>
      <c r="V17" s="22">
        <v>0.47724124830207698</v>
      </c>
      <c r="W17" s="22">
        <v>0.50241996990443405</v>
      </c>
      <c r="X17" s="22">
        <v>0.47893264238531302</v>
      </c>
      <c r="Y17" s="22">
        <v>0.47820249083052602</v>
      </c>
      <c r="Z17" s="22">
        <v>0.53031462556462095</v>
      </c>
      <c r="AA17" s="22">
        <v>0.49203583421175801</v>
      </c>
      <c r="AB17" s="22">
        <v>0.557579166395064</v>
      </c>
      <c r="AC17" s="22">
        <v>0.47874187418979602</v>
      </c>
      <c r="AD17" s="22">
        <v>0.538201165618302</v>
      </c>
      <c r="AE17" s="22"/>
      <c r="AF17" s="22">
        <v>0.49400297583607</v>
      </c>
      <c r="AG17" s="22">
        <v>0.597801665084851</v>
      </c>
      <c r="AH17" s="22">
        <v>0.395475865063869</v>
      </c>
      <c r="AI17" s="22"/>
      <c r="AJ17" s="22">
        <v>0.58354275198892702</v>
      </c>
      <c r="AK17" s="22">
        <v>0.51943486756940405</v>
      </c>
      <c r="AL17" s="22">
        <v>0.577200060150176</v>
      </c>
      <c r="AM17" s="22"/>
      <c r="AN17" s="22">
        <v>0.44448978385545701</v>
      </c>
      <c r="AO17" s="22">
        <v>0.44636840603375999</v>
      </c>
      <c r="AP17" s="22">
        <v>0.60327161988469502</v>
      </c>
      <c r="AQ17" s="22">
        <v>0.71727613012233704</v>
      </c>
      <c r="AR17" s="22">
        <v>0.84823843479425098</v>
      </c>
      <c r="AS17" s="22"/>
      <c r="AT17" s="22">
        <v>0.51982821287271996</v>
      </c>
      <c r="AU17" s="22">
        <v>0.49497360676440899</v>
      </c>
      <c r="AV17" s="22"/>
      <c r="AW17" s="22">
        <v>0.67024980723105798</v>
      </c>
      <c r="AX17" s="22">
        <v>0.55390934215545895</v>
      </c>
      <c r="AY17" s="22">
        <v>0.36268903915174899</v>
      </c>
    </row>
    <row r="18" spans="2:51">
      <c r="B18" t="s">
        <v>20</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Y28"/>
  <sheetViews>
    <sheetView showGridLines="0" workbookViewId="0">
      <pane xSplit="2" topLeftCell="C1" activePane="topRight" state="frozen"/>
      <selection pane="topRight" activeCell="B24" sqref="B2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2150</v>
      </c>
      <c r="D7" s="10">
        <v>1025</v>
      </c>
      <c r="E7" s="10">
        <v>1120</v>
      </c>
      <c r="F7" s="10"/>
      <c r="G7" s="10">
        <v>193</v>
      </c>
      <c r="H7" s="10">
        <v>308</v>
      </c>
      <c r="I7" s="10">
        <v>312</v>
      </c>
      <c r="J7" s="10">
        <v>388</v>
      </c>
      <c r="K7" s="10">
        <v>397</v>
      </c>
      <c r="L7" s="10">
        <v>552</v>
      </c>
      <c r="M7" s="10"/>
      <c r="N7" s="10">
        <v>649</v>
      </c>
      <c r="O7" s="10">
        <v>586</v>
      </c>
      <c r="P7" s="10">
        <v>417</v>
      </c>
      <c r="Q7" s="10">
        <v>483</v>
      </c>
      <c r="R7" s="10"/>
      <c r="S7" s="10">
        <v>260</v>
      </c>
      <c r="T7" s="10">
        <v>286</v>
      </c>
      <c r="U7" s="10">
        <v>215</v>
      </c>
      <c r="V7" s="10">
        <v>192</v>
      </c>
      <c r="W7" s="10">
        <v>167</v>
      </c>
      <c r="X7" s="10">
        <v>168</v>
      </c>
      <c r="Y7" s="10">
        <v>172</v>
      </c>
      <c r="Z7" s="10">
        <v>100</v>
      </c>
      <c r="AA7" s="10">
        <v>242</v>
      </c>
      <c r="AB7" s="10">
        <v>171</v>
      </c>
      <c r="AC7" s="10">
        <v>113</v>
      </c>
      <c r="AD7" s="10">
        <v>64</v>
      </c>
      <c r="AE7" s="10"/>
      <c r="AF7" s="10">
        <v>882</v>
      </c>
      <c r="AG7" s="10">
        <v>920</v>
      </c>
      <c r="AH7" s="10">
        <v>220</v>
      </c>
      <c r="AI7" s="10"/>
      <c r="AJ7" s="10">
        <v>519</v>
      </c>
      <c r="AK7" s="10">
        <v>669</v>
      </c>
      <c r="AL7" s="10">
        <v>183</v>
      </c>
      <c r="AM7" s="10"/>
      <c r="AN7" s="10">
        <v>456</v>
      </c>
      <c r="AO7" s="10">
        <v>348</v>
      </c>
      <c r="AP7" s="10">
        <v>542</v>
      </c>
      <c r="AQ7" s="10">
        <v>227</v>
      </c>
      <c r="AR7" s="10">
        <v>40</v>
      </c>
      <c r="AS7" s="10"/>
      <c r="AT7" s="10">
        <v>1956</v>
      </c>
      <c r="AU7" s="10">
        <v>178</v>
      </c>
      <c r="AV7" s="10"/>
      <c r="AW7" s="10">
        <v>994</v>
      </c>
      <c r="AX7" s="10">
        <v>224</v>
      </c>
      <c r="AY7" s="10">
        <v>932</v>
      </c>
    </row>
    <row r="8" spans="2:51" ht="30" customHeight="1">
      <c r="B8" s="11" t="s">
        <v>112</v>
      </c>
      <c r="C8" s="11">
        <v>2170</v>
      </c>
      <c r="D8" s="11">
        <v>1068</v>
      </c>
      <c r="E8" s="11">
        <v>1097</v>
      </c>
      <c r="F8" s="11"/>
      <c r="G8" s="11">
        <v>226</v>
      </c>
      <c r="H8" s="11">
        <v>382</v>
      </c>
      <c r="I8" s="11">
        <v>353</v>
      </c>
      <c r="J8" s="11">
        <v>384</v>
      </c>
      <c r="K8" s="11">
        <v>325</v>
      </c>
      <c r="L8" s="11">
        <v>499</v>
      </c>
      <c r="M8" s="11"/>
      <c r="N8" s="11">
        <v>601</v>
      </c>
      <c r="O8" s="11">
        <v>548</v>
      </c>
      <c r="P8" s="11">
        <v>491</v>
      </c>
      <c r="Q8" s="11">
        <v>515</v>
      </c>
      <c r="R8" s="11"/>
      <c r="S8" s="11">
        <v>312</v>
      </c>
      <c r="T8" s="11">
        <v>275</v>
      </c>
      <c r="U8" s="11">
        <v>190</v>
      </c>
      <c r="V8" s="11">
        <v>205</v>
      </c>
      <c r="W8" s="11">
        <v>165</v>
      </c>
      <c r="X8" s="11">
        <v>181</v>
      </c>
      <c r="Y8" s="11">
        <v>164</v>
      </c>
      <c r="Z8" s="11">
        <v>90</v>
      </c>
      <c r="AA8" s="11">
        <v>232</v>
      </c>
      <c r="AB8" s="11">
        <v>173</v>
      </c>
      <c r="AC8" s="11">
        <v>113</v>
      </c>
      <c r="AD8" s="11">
        <v>70</v>
      </c>
      <c r="AE8" s="11"/>
      <c r="AF8" s="11">
        <v>859</v>
      </c>
      <c r="AG8" s="11">
        <v>924</v>
      </c>
      <c r="AH8" s="11">
        <v>242</v>
      </c>
      <c r="AI8" s="11"/>
      <c r="AJ8" s="11">
        <v>502</v>
      </c>
      <c r="AK8" s="11">
        <v>701</v>
      </c>
      <c r="AL8" s="11">
        <v>182</v>
      </c>
      <c r="AM8" s="11"/>
      <c r="AN8" s="11">
        <v>462</v>
      </c>
      <c r="AO8" s="11">
        <v>367</v>
      </c>
      <c r="AP8" s="11">
        <v>549</v>
      </c>
      <c r="AQ8" s="11">
        <v>222</v>
      </c>
      <c r="AR8" s="11">
        <v>37</v>
      </c>
      <c r="AS8" s="11"/>
      <c r="AT8" s="11">
        <v>1947</v>
      </c>
      <c r="AU8" s="11">
        <v>205</v>
      </c>
      <c r="AV8" s="11"/>
      <c r="AW8" s="11">
        <v>959</v>
      </c>
      <c r="AX8" s="11">
        <v>239</v>
      </c>
      <c r="AY8" s="11">
        <v>971</v>
      </c>
    </row>
    <row r="9" spans="2:51">
      <c r="B9" s="18" t="s">
        <v>167</v>
      </c>
      <c r="C9" s="17">
        <v>0.31574509079456098</v>
      </c>
      <c r="D9" s="17">
        <v>0.38667011985334898</v>
      </c>
      <c r="E9" s="17">
        <v>0.245541457114682</v>
      </c>
      <c r="F9" s="17"/>
      <c r="G9" s="17">
        <v>0.28714307568617398</v>
      </c>
      <c r="H9" s="17">
        <v>0.32903009110319498</v>
      </c>
      <c r="I9" s="17">
        <v>0.33972400045342599</v>
      </c>
      <c r="J9" s="17">
        <v>0.32155662959197701</v>
      </c>
      <c r="K9" s="17">
        <v>0.32903245729929298</v>
      </c>
      <c r="L9" s="17">
        <v>0.28845760294878298</v>
      </c>
      <c r="M9" s="17"/>
      <c r="N9" s="17">
        <v>0.37159464567920097</v>
      </c>
      <c r="O9" s="17">
        <v>0.31554735051188199</v>
      </c>
      <c r="P9" s="17">
        <v>0.31907238776621699</v>
      </c>
      <c r="Q9" s="17">
        <v>0.24094778279436099</v>
      </c>
      <c r="R9" s="17"/>
      <c r="S9" s="17">
        <v>0.35365567397432202</v>
      </c>
      <c r="T9" s="17">
        <v>0.32208815475894098</v>
      </c>
      <c r="U9" s="17">
        <v>0.34171273075654801</v>
      </c>
      <c r="V9" s="17">
        <v>0.269937215682162</v>
      </c>
      <c r="W9" s="17">
        <v>0.35167295984296798</v>
      </c>
      <c r="X9" s="17">
        <v>0.33998171204131999</v>
      </c>
      <c r="Y9" s="17">
        <v>0.33109715778332</v>
      </c>
      <c r="Z9" s="17">
        <v>0.28969071484266901</v>
      </c>
      <c r="AA9" s="17">
        <v>0.25929726697189398</v>
      </c>
      <c r="AB9" s="17">
        <v>0.34373068945007101</v>
      </c>
      <c r="AC9" s="17">
        <v>0.21228170130579299</v>
      </c>
      <c r="AD9" s="17">
        <v>0.32053000225790401</v>
      </c>
      <c r="AE9" s="17"/>
      <c r="AF9" s="17">
        <v>0.30834678408086302</v>
      </c>
      <c r="AG9" s="17">
        <v>0.346536267128711</v>
      </c>
      <c r="AH9" s="17">
        <v>0.264573409683731</v>
      </c>
      <c r="AI9" s="17"/>
      <c r="AJ9" s="17">
        <v>0.35665602008057901</v>
      </c>
      <c r="AK9" s="17">
        <v>0.30554956631845398</v>
      </c>
      <c r="AL9" s="17">
        <v>0.36245393585186902</v>
      </c>
      <c r="AM9" s="17"/>
      <c r="AN9" s="17">
        <v>0.28355609810176302</v>
      </c>
      <c r="AO9" s="17">
        <v>0.30529146338845597</v>
      </c>
      <c r="AP9" s="17">
        <v>0.33751427559942498</v>
      </c>
      <c r="AQ9" s="17">
        <v>0.40858008400311402</v>
      </c>
      <c r="AR9" s="17">
        <v>0.49729092390214602</v>
      </c>
      <c r="AS9" s="17"/>
      <c r="AT9" s="17">
        <v>0.31252530429612801</v>
      </c>
      <c r="AU9" s="17">
        <v>0.34369894515018301</v>
      </c>
      <c r="AV9" s="17"/>
      <c r="AW9" s="17">
        <v>0.39001084924675899</v>
      </c>
      <c r="AX9" s="17">
        <v>0.33572343207227501</v>
      </c>
      <c r="AY9" s="17">
        <v>0.23747470308318999</v>
      </c>
    </row>
    <row r="10" spans="2:51">
      <c r="B10" s="18" t="s">
        <v>170</v>
      </c>
      <c r="C10" s="17">
        <v>0.24009662020447001</v>
      </c>
      <c r="D10" s="17">
        <v>0.31668653375065597</v>
      </c>
      <c r="E10" s="17">
        <v>0.16498151430799701</v>
      </c>
      <c r="F10" s="17"/>
      <c r="G10" s="17">
        <v>0.24107966921302601</v>
      </c>
      <c r="H10" s="17">
        <v>0.22752616779867299</v>
      </c>
      <c r="I10" s="17">
        <v>0.25372842097987502</v>
      </c>
      <c r="J10" s="17">
        <v>0.23309188758772001</v>
      </c>
      <c r="K10" s="17">
        <v>0.26353615837573802</v>
      </c>
      <c r="L10" s="17">
        <v>0.229756773365969</v>
      </c>
      <c r="M10" s="17"/>
      <c r="N10" s="17">
        <v>0.334520061380008</v>
      </c>
      <c r="O10" s="17">
        <v>0.226322630508313</v>
      </c>
      <c r="P10" s="17">
        <v>0.17891604037259601</v>
      </c>
      <c r="Q10" s="17">
        <v>0.197623324425488</v>
      </c>
      <c r="R10" s="17"/>
      <c r="S10" s="17">
        <v>0.26493735817216701</v>
      </c>
      <c r="T10" s="17">
        <v>0.23016937270967</v>
      </c>
      <c r="U10" s="17">
        <v>0.29626252009441501</v>
      </c>
      <c r="V10" s="17">
        <v>0.19112721188301399</v>
      </c>
      <c r="W10" s="17">
        <v>0.250728634892674</v>
      </c>
      <c r="X10" s="17">
        <v>0.25341032822463</v>
      </c>
      <c r="Y10" s="17">
        <v>0.205229916918406</v>
      </c>
      <c r="Z10" s="17">
        <v>0.27074415990858902</v>
      </c>
      <c r="AA10" s="17">
        <v>0.24766906261416499</v>
      </c>
      <c r="AB10" s="17">
        <v>0.20456815632346501</v>
      </c>
      <c r="AC10" s="17">
        <v>0.15895643362088699</v>
      </c>
      <c r="AD10" s="17">
        <v>0.33631169269910999</v>
      </c>
      <c r="AE10" s="17"/>
      <c r="AF10" s="17">
        <v>0.23294680796009901</v>
      </c>
      <c r="AG10" s="17">
        <v>0.25906892150513</v>
      </c>
      <c r="AH10" s="17">
        <v>0.19309253575437399</v>
      </c>
      <c r="AI10" s="17"/>
      <c r="AJ10" s="17">
        <v>0.31400911957747302</v>
      </c>
      <c r="AK10" s="17">
        <v>0.21207587307741299</v>
      </c>
      <c r="AL10" s="17">
        <v>0.31188263930038101</v>
      </c>
      <c r="AM10" s="17"/>
      <c r="AN10" s="17">
        <v>0.22096331830012</v>
      </c>
      <c r="AO10" s="17">
        <v>0.21901356764152</v>
      </c>
      <c r="AP10" s="17">
        <v>0.27331836095893802</v>
      </c>
      <c r="AQ10" s="17">
        <v>0.32703243151103401</v>
      </c>
      <c r="AR10" s="17">
        <v>0.410248282237409</v>
      </c>
      <c r="AS10" s="17"/>
      <c r="AT10" s="17">
        <v>0.242587053518656</v>
      </c>
      <c r="AU10" s="17">
        <v>0.221668853378653</v>
      </c>
      <c r="AV10" s="17"/>
      <c r="AW10" s="17">
        <v>0.32733618470865</v>
      </c>
      <c r="AX10" s="17">
        <v>0.31542729552357501</v>
      </c>
      <c r="AY10" s="17">
        <v>0.13539500364735299</v>
      </c>
    </row>
    <row r="11" spans="2:51">
      <c r="B11" s="18" t="s">
        <v>169</v>
      </c>
      <c r="C11" s="17">
        <v>0.21730796913234701</v>
      </c>
      <c r="D11" s="17">
        <v>0.26896596208295098</v>
      </c>
      <c r="E11" s="17">
        <v>0.167220632193607</v>
      </c>
      <c r="F11" s="17"/>
      <c r="G11" s="17">
        <v>0.231350474154188</v>
      </c>
      <c r="H11" s="17">
        <v>0.215851034613319</v>
      </c>
      <c r="I11" s="17">
        <v>0.22641756466718799</v>
      </c>
      <c r="J11" s="17">
        <v>0.22494137842717901</v>
      </c>
      <c r="K11" s="17">
        <v>0.22064771531925301</v>
      </c>
      <c r="L11" s="17">
        <v>0.19756348157540299</v>
      </c>
      <c r="M11" s="17"/>
      <c r="N11" s="17">
        <v>0.25097150268187801</v>
      </c>
      <c r="O11" s="17">
        <v>0.22821997562263799</v>
      </c>
      <c r="P11" s="17">
        <v>0.20167212846982899</v>
      </c>
      <c r="Q11" s="17">
        <v>0.17432254270188499</v>
      </c>
      <c r="R11" s="17"/>
      <c r="S11" s="17">
        <v>0.239385152542166</v>
      </c>
      <c r="T11" s="17">
        <v>0.199625018317346</v>
      </c>
      <c r="U11" s="17">
        <v>0.21280163613420799</v>
      </c>
      <c r="V11" s="17">
        <v>0.19116928836406499</v>
      </c>
      <c r="W11" s="17">
        <v>0.25776375184281197</v>
      </c>
      <c r="X11" s="17">
        <v>0.222290586990946</v>
      </c>
      <c r="Y11" s="17">
        <v>0.241952050656985</v>
      </c>
      <c r="Z11" s="17">
        <v>0.24933383472039999</v>
      </c>
      <c r="AA11" s="17">
        <v>0.17597172051608501</v>
      </c>
      <c r="AB11" s="17">
        <v>0.251815604721988</v>
      </c>
      <c r="AC11" s="17">
        <v>0.15330881698235399</v>
      </c>
      <c r="AD11" s="17">
        <v>0.22511607752440199</v>
      </c>
      <c r="AE11" s="17"/>
      <c r="AF11" s="17">
        <v>0.20807867771417801</v>
      </c>
      <c r="AG11" s="17">
        <v>0.23210788329227</v>
      </c>
      <c r="AH11" s="17">
        <v>0.200764291166589</v>
      </c>
      <c r="AI11" s="17"/>
      <c r="AJ11" s="17">
        <v>0.232308373227083</v>
      </c>
      <c r="AK11" s="17">
        <v>0.21152414045517601</v>
      </c>
      <c r="AL11" s="17">
        <v>0.25231972594239399</v>
      </c>
      <c r="AM11" s="17"/>
      <c r="AN11" s="17">
        <v>0.21540459139121401</v>
      </c>
      <c r="AO11" s="17">
        <v>0.18118161672303801</v>
      </c>
      <c r="AP11" s="17">
        <v>0.23496034671708299</v>
      </c>
      <c r="AQ11" s="17">
        <v>0.32451210595660901</v>
      </c>
      <c r="AR11" s="17">
        <v>0.31313115612331699</v>
      </c>
      <c r="AS11" s="17"/>
      <c r="AT11" s="17">
        <v>0.21330955286318301</v>
      </c>
      <c r="AU11" s="17">
        <v>0.26955567462837199</v>
      </c>
      <c r="AV11" s="17"/>
      <c r="AW11" s="17">
        <v>0.27926262803698099</v>
      </c>
      <c r="AX11" s="17">
        <v>0.240118302351396</v>
      </c>
      <c r="AY11" s="17">
        <v>0.15050118461290601</v>
      </c>
    </row>
    <row r="12" spans="2:51">
      <c r="B12" s="18" t="s">
        <v>168</v>
      </c>
      <c r="C12" s="17">
        <v>0.202470116326843</v>
      </c>
      <c r="D12" s="17">
        <v>0.26173667280764001</v>
      </c>
      <c r="E12" s="17">
        <v>0.143916161534941</v>
      </c>
      <c r="F12" s="17"/>
      <c r="G12" s="17">
        <v>0.20200310628082599</v>
      </c>
      <c r="H12" s="17">
        <v>0.219911115807114</v>
      </c>
      <c r="I12" s="17">
        <v>0.21133482167225601</v>
      </c>
      <c r="J12" s="17">
        <v>0.22379395784665601</v>
      </c>
      <c r="K12" s="17">
        <v>0.20225702883973001</v>
      </c>
      <c r="L12" s="17">
        <v>0.166794626421714</v>
      </c>
      <c r="M12" s="17"/>
      <c r="N12" s="17">
        <v>0.25708282948517702</v>
      </c>
      <c r="O12" s="17">
        <v>0.20014366494144001</v>
      </c>
      <c r="P12" s="17">
        <v>0.18318454336619899</v>
      </c>
      <c r="Q12" s="17">
        <v>0.154004405220589</v>
      </c>
      <c r="R12" s="17"/>
      <c r="S12" s="17">
        <v>0.23133129111235701</v>
      </c>
      <c r="T12" s="17">
        <v>0.19209470895099501</v>
      </c>
      <c r="U12" s="17">
        <v>0.14576416347961199</v>
      </c>
      <c r="V12" s="17">
        <v>0.226132900553766</v>
      </c>
      <c r="W12" s="17">
        <v>0.18987816287141901</v>
      </c>
      <c r="X12" s="17">
        <v>0.218074995172685</v>
      </c>
      <c r="Y12" s="17">
        <v>0.15135326676644301</v>
      </c>
      <c r="Z12" s="17">
        <v>0.28308200270206302</v>
      </c>
      <c r="AA12" s="17">
        <v>0.206357570669227</v>
      </c>
      <c r="AB12" s="17">
        <v>0.19999761164097199</v>
      </c>
      <c r="AC12" s="17">
        <v>0.186068463460108</v>
      </c>
      <c r="AD12" s="17">
        <v>0.22440602070749999</v>
      </c>
      <c r="AE12" s="17"/>
      <c r="AF12" s="17">
        <v>0.16883257333523799</v>
      </c>
      <c r="AG12" s="17">
        <v>0.24216823570020801</v>
      </c>
      <c r="AH12" s="17">
        <v>0.19203842792911299</v>
      </c>
      <c r="AI12" s="17"/>
      <c r="AJ12" s="17">
        <v>0.23358471074790399</v>
      </c>
      <c r="AK12" s="17">
        <v>0.21043454499419501</v>
      </c>
      <c r="AL12" s="17">
        <v>0.21724569377054301</v>
      </c>
      <c r="AM12" s="17"/>
      <c r="AN12" s="17">
        <v>0.162776885558854</v>
      </c>
      <c r="AO12" s="17">
        <v>0.16754580778321901</v>
      </c>
      <c r="AP12" s="17">
        <v>0.230125386460235</v>
      </c>
      <c r="AQ12" s="17">
        <v>0.30299950084496002</v>
      </c>
      <c r="AR12" s="17">
        <v>0.44173351807383998</v>
      </c>
      <c r="AS12" s="17"/>
      <c r="AT12" s="17">
        <v>0.19507573602921999</v>
      </c>
      <c r="AU12" s="17">
        <v>0.28108796072306003</v>
      </c>
      <c r="AV12" s="17"/>
      <c r="AW12" s="17">
        <v>0.248549612857627</v>
      </c>
      <c r="AX12" s="17">
        <v>0.29061503302108099</v>
      </c>
      <c r="AY12" s="17">
        <v>0.135272019704202</v>
      </c>
    </row>
    <row r="13" spans="2:51">
      <c r="B13" s="18" t="s">
        <v>172</v>
      </c>
      <c r="C13" s="17">
        <v>0.185204894757281</v>
      </c>
      <c r="D13" s="17">
        <v>0.17544419743557399</v>
      </c>
      <c r="E13" s="17">
        <v>0.19548525470050701</v>
      </c>
      <c r="F13" s="17"/>
      <c r="G13" s="17">
        <v>0.21315297936800601</v>
      </c>
      <c r="H13" s="17">
        <v>0.22646581337750499</v>
      </c>
      <c r="I13" s="17">
        <v>0.17219762160518201</v>
      </c>
      <c r="J13" s="17">
        <v>0.156447354286262</v>
      </c>
      <c r="K13" s="17">
        <v>0.184609395366192</v>
      </c>
      <c r="L13" s="17">
        <v>0.17274210115955099</v>
      </c>
      <c r="M13" s="17"/>
      <c r="N13" s="17">
        <v>0.17830964195309601</v>
      </c>
      <c r="O13" s="17">
        <v>0.18345317666132299</v>
      </c>
      <c r="P13" s="17">
        <v>0.21414747798486899</v>
      </c>
      <c r="Q13" s="17">
        <v>0.170807426063633</v>
      </c>
      <c r="R13" s="17"/>
      <c r="S13" s="17">
        <v>0.18251512866174999</v>
      </c>
      <c r="T13" s="17">
        <v>0.21228235551079799</v>
      </c>
      <c r="U13" s="17">
        <v>0.22054369604950999</v>
      </c>
      <c r="V13" s="17">
        <v>0.19494375235258199</v>
      </c>
      <c r="W13" s="17">
        <v>0.25494759636339998</v>
      </c>
      <c r="X13" s="17">
        <v>0.211931824753397</v>
      </c>
      <c r="Y13" s="17">
        <v>0.19240425788666801</v>
      </c>
      <c r="Z13" s="17">
        <v>0.12799297350741201</v>
      </c>
      <c r="AA13" s="17">
        <v>0.13882922931493899</v>
      </c>
      <c r="AB13" s="17">
        <v>0.12734545550120399</v>
      </c>
      <c r="AC13" s="17">
        <v>0.17146281201621999</v>
      </c>
      <c r="AD13" s="17">
        <v>0.108148207353194</v>
      </c>
      <c r="AE13" s="17"/>
      <c r="AF13" s="17">
        <v>0.19505649902050401</v>
      </c>
      <c r="AG13" s="17">
        <v>0.178918698622446</v>
      </c>
      <c r="AH13" s="17">
        <v>0.14356814870445</v>
      </c>
      <c r="AI13" s="17"/>
      <c r="AJ13" s="17">
        <v>0.20621404314339201</v>
      </c>
      <c r="AK13" s="17">
        <v>0.19801069069955801</v>
      </c>
      <c r="AL13" s="17">
        <v>0.230297401945146</v>
      </c>
      <c r="AM13" s="17"/>
      <c r="AN13" s="17">
        <v>0.159295672991665</v>
      </c>
      <c r="AO13" s="17">
        <v>0.22646527959719301</v>
      </c>
      <c r="AP13" s="17">
        <v>0.18374248012636901</v>
      </c>
      <c r="AQ13" s="17">
        <v>0.17243595024147099</v>
      </c>
      <c r="AR13" s="17">
        <v>0.222206508471639</v>
      </c>
      <c r="AS13" s="17"/>
      <c r="AT13" s="17">
        <v>0.179300945770931</v>
      </c>
      <c r="AU13" s="17">
        <v>0.25079684401466501</v>
      </c>
      <c r="AV13" s="17"/>
      <c r="AW13" s="17">
        <v>0.16577760900819299</v>
      </c>
      <c r="AX13" s="17">
        <v>0.193348349069633</v>
      </c>
      <c r="AY13" s="17">
        <v>0.20239090152094599</v>
      </c>
    </row>
    <row r="14" spans="2:51">
      <c r="B14" s="18" t="s">
        <v>171</v>
      </c>
      <c r="C14" s="17">
        <v>0.141986798694203</v>
      </c>
      <c r="D14" s="17">
        <v>0.19044492661367499</v>
      </c>
      <c r="E14" s="17">
        <v>9.4630418995573701E-2</v>
      </c>
      <c r="F14" s="17"/>
      <c r="G14" s="17">
        <v>0.120428897722101</v>
      </c>
      <c r="H14" s="17">
        <v>0.14794511439771499</v>
      </c>
      <c r="I14" s="17">
        <v>0.142791166322458</v>
      </c>
      <c r="J14" s="17">
        <v>0.12601135696340601</v>
      </c>
      <c r="K14" s="17">
        <v>0.14120780823756501</v>
      </c>
      <c r="L14" s="17">
        <v>0.15943772391326</v>
      </c>
      <c r="M14" s="17"/>
      <c r="N14" s="17">
        <v>0.15485920369016601</v>
      </c>
      <c r="O14" s="17">
        <v>0.13913374684110899</v>
      </c>
      <c r="P14" s="17">
        <v>0.14330946005002099</v>
      </c>
      <c r="Q14" s="17">
        <v>0.13005168383909199</v>
      </c>
      <c r="R14" s="17"/>
      <c r="S14" s="17">
        <v>0.14662736901973999</v>
      </c>
      <c r="T14" s="17">
        <v>0.13890818259804499</v>
      </c>
      <c r="U14" s="17">
        <v>0.10274208971227999</v>
      </c>
      <c r="V14" s="17">
        <v>0.12891974845103801</v>
      </c>
      <c r="W14" s="17">
        <v>0.160252422571697</v>
      </c>
      <c r="X14" s="17">
        <v>0.150287810367362</v>
      </c>
      <c r="Y14" s="17">
        <v>0.12885466563127401</v>
      </c>
      <c r="Z14" s="17">
        <v>0.173990720761099</v>
      </c>
      <c r="AA14" s="17">
        <v>0.133908162506642</v>
      </c>
      <c r="AB14" s="17">
        <v>0.18967767568604399</v>
      </c>
      <c r="AC14" s="17">
        <v>0.121225933325761</v>
      </c>
      <c r="AD14" s="17">
        <v>0.145774886023606</v>
      </c>
      <c r="AE14" s="17"/>
      <c r="AF14" s="17">
        <v>0.15697669379067999</v>
      </c>
      <c r="AG14" s="17">
        <v>0.15377326619088999</v>
      </c>
      <c r="AH14" s="17">
        <v>7.4988492086699596E-2</v>
      </c>
      <c r="AI14" s="17"/>
      <c r="AJ14" s="17">
        <v>0.178846957269502</v>
      </c>
      <c r="AK14" s="17">
        <v>0.14269658454275</v>
      </c>
      <c r="AL14" s="17">
        <v>0.163649386168461</v>
      </c>
      <c r="AM14" s="17"/>
      <c r="AN14" s="17">
        <v>0.12384077987717999</v>
      </c>
      <c r="AO14" s="17">
        <v>0.103933193112585</v>
      </c>
      <c r="AP14" s="17">
        <v>0.16443742058401101</v>
      </c>
      <c r="AQ14" s="17">
        <v>0.157365726010815</v>
      </c>
      <c r="AR14" s="17">
        <v>0.14046386649086801</v>
      </c>
      <c r="AS14" s="17"/>
      <c r="AT14" s="17">
        <v>0.137829039304979</v>
      </c>
      <c r="AU14" s="17">
        <v>0.177485601332492</v>
      </c>
      <c r="AV14" s="17"/>
      <c r="AW14" s="17">
        <v>0.17687668283324201</v>
      </c>
      <c r="AX14" s="17">
        <v>0.14401707541481601</v>
      </c>
      <c r="AY14" s="17">
        <v>0.107024963876739</v>
      </c>
    </row>
    <row r="15" spans="2:51">
      <c r="B15" s="18" t="s">
        <v>174</v>
      </c>
      <c r="C15" s="17">
        <v>8.7995430764637506E-2</v>
      </c>
      <c r="D15" s="17">
        <v>6.7348738175606604E-2</v>
      </c>
      <c r="E15" s="17">
        <v>0.108453004912128</v>
      </c>
      <c r="F15" s="17"/>
      <c r="G15" s="17">
        <v>8.4967154198659703E-2</v>
      </c>
      <c r="H15" s="17">
        <v>8.6009784371951101E-2</v>
      </c>
      <c r="I15" s="17">
        <v>8.5338347179335805E-2</v>
      </c>
      <c r="J15" s="17">
        <v>9.6088179811819496E-2</v>
      </c>
      <c r="K15" s="17">
        <v>7.6518864104495501E-2</v>
      </c>
      <c r="L15" s="17">
        <v>9.4000812878929293E-2</v>
      </c>
      <c r="M15" s="17"/>
      <c r="N15" s="17">
        <v>5.0356191350802097E-2</v>
      </c>
      <c r="O15" s="17">
        <v>8.7484352146435795E-2</v>
      </c>
      <c r="P15" s="17">
        <v>0.108302045070005</v>
      </c>
      <c r="Q15" s="17">
        <v>0.11557845334513001</v>
      </c>
      <c r="R15" s="17"/>
      <c r="S15" s="17">
        <v>7.7893653304363597E-2</v>
      </c>
      <c r="T15" s="17">
        <v>9.4800664167251802E-2</v>
      </c>
      <c r="U15" s="17">
        <v>9.3071985937273005E-2</v>
      </c>
      <c r="V15" s="17">
        <v>0.107710272754242</v>
      </c>
      <c r="W15" s="17">
        <v>8.4769695252944505E-2</v>
      </c>
      <c r="X15" s="17">
        <v>0.116579358462562</v>
      </c>
      <c r="Y15" s="17">
        <v>8.8397072265419901E-2</v>
      </c>
      <c r="Z15" s="17">
        <v>2.74767691109307E-2</v>
      </c>
      <c r="AA15" s="17">
        <v>0.103446648456739</v>
      </c>
      <c r="AB15" s="17">
        <v>7.1197001785222105E-2</v>
      </c>
      <c r="AC15" s="17">
        <v>4.34391222977119E-2</v>
      </c>
      <c r="AD15" s="17">
        <v>0.107155007592675</v>
      </c>
      <c r="AE15" s="17"/>
      <c r="AF15" s="17">
        <v>0.109201167225038</v>
      </c>
      <c r="AG15" s="17">
        <v>6.5677889534177303E-2</v>
      </c>
      <c r="AH15" s="17">
        <v>0.103137856780706</v>
      </c>
      <c r="AI15" s="17"/>
      <c r="AJ15" s="17">
        <v>9.5559592101904497E-2</v>
      </c>
      <c r="AK15" s="17">
        <v>8.7688456875123499E-2</v>
      </c>
      <c r="AL15" s="17">
        <v>8.2907846771528002E-2</v>
      </c>
      <c r="AM15" s="17"/>
      <c r="AN15" s="17">
        <v>0.109692760857208</v>
      </c>
      <c r="AO15" s="17">
        <v>7.6627610865372106E-2</v>
      </c>
      <c r="AP15" s="17">
        <v>7.7607025937026106E-2</v>
      </c>
      <c r="AQ15" s="17">
        <v>3.6209744940639103E-2</v>
      </c>
      <c r="AR15" s="17">
        <v>8.0190825932627496E-2</v>
      </c>
      <c r="AS15" s="17"/>
      <c r="AT15" s="17">
        <v>8.6668320463067799E-2</v>
      </c>
      <c r="AU15" s="17">
        <v>0.10800281831266401</v>
      </c>
      <c r="AV15" s="17"/>
      <c r="AW15" s="17">
        <v>5.4693977465895799E-2</v>
      </c>
      <c r="AX15" s="17">
        <v>0.124961845835213</v>
      </c>
      <c r="AY15" s="17">
        <v>0.11179531533272299</v>
      </c>
    </row>
    <row r="16" spans="2:51">
      <c r="B16" s="18" t="s">
        <v>173</v>
      </c>
      <c r="C16" s="17">
        <v>7.5026016658533298E-2</v>
      </c>
      <c r="D16" s="17">
        <v>8.5024512771689903E-2</v>
      </c>
      <c r="E16" s="17">
        <v>6.5618043830015196E-2</v>
      </c>
      <c r="F16" s="17"/>
      <c r="G16" s="17">
        <v>5.38300061260856E-2</v>
      </c>
      <c r="H16" s="17">
        <v>6.3789540482860604E-2</v>
      </c>
      <c r="I16" s="17">
        <v>9.9981374954601798E-2</v>
      </c>
      <c r="J16" s="17">
        <v>8.2724042505344805E-2</v>
      </c>
      <c r="K16" s="17">
        <v>7.9747615617894493E-2</v>
      </c>
      <c r="L16" s="17">
        <v>6.6558292935076202E-2</v>
      </c>
      <c r="M16" s="17"/>
      <c r="N16" s="17">
        <v>9.0315791863913406E-2</v>
      </c>
      <c r="O16" s="17">
        <v>7.4035546607513797E-2</v>
      </c>
      <c r="P16" s="17">
        <v>7.4849227941853003E-2</v>
      </c>
      <c r="Q16" s="17">
        <v>6.0471530264494699E-2</v>
      </c>
      <c r="R16" s="17"/>
      <c r="S16" s="17">
        <v>0.114651805051689</v>
      </c>
      <c r="T16" s="17">
        <v>6.3203353680406693E-2</v>
      </c>
      <c r="U16" s="17">
        <v>6.4918272742758298E-2</v>
      </c>
      <c r="V16" s="17">
        <v>4.7909177420519998E-2</v>
      </c>
      <c r="W16" s="17">
        <v>9.1884118158578998E-2</v>
      </c>
      <c r="X16" s="17">
        <v>7.6075418099095099E-2</v>
      </c>
      <c r="Y16" s="17">
        <v>8.3668984250375902E-2</v>
      </c>
      <c r="Z16" s="17">
        <v>6.7034130872207304E-2</v>
      </c>
      <c r="AA16" s="17">
        <v>4.6492814771823897E-2</v>
      </c>
      <c r="AB16" s="17">
        <v>7.6122547092432394E-2</v>
      </c>
      <c r="AC16" s="17">
        <v>9.9088578587641099E-2</v>
      </c>
      <c r="AD16" s="17">
        <v>5.2124402316128401E-2</v>
      </c>
      <c r="AE16" s="17"/>
      <c r="AF16" s="17">
        <v>6.5659274234919796E-2</v>
      </c>
      <c r="AG16" s="17">
        <v>9.5054403635492807E-2</v>
      </c>
      <c r="AH16" s="17">
        <v>5.0567470236033897E-2</v>
      </c>
      <c r="AI16" s="17"/>
      <c r="AJ16" s="17">
        <v>6.9252924153128503E-2</v>
      </c>
      <c r="AK16" s="17">
        <v>8.1530409888889002E-2</v>
      </c>
      <c r="AL16" s="17">
        <v>0.101460009555946</v>
      </c>
      <c r="AM16" s="17"/>
      <c r="AN16" s="17">
        <v>4.5174293739196597E-2</v>
      </c>
      <c r="AO16" s="17">
        <v>5.3150208878819098E-2</v>
      </c>
      <c r="AP16" s="17">
        <v>8.4930190780510798E-2</v>
      </c>
      <c r="AQ16" s="17">
        <v>0.122799435725937</v>
      </c>
      <c r="AR16" s="17">
        <v>0.15948044257486699</v>
      </c>
      <c r="AS16" s="17"/>
      <c r="AT16" s="17">
        <v>7.33055770866088E-2</v>
      </c>
      <c r="AU16" s="17">
        <v>9.3080655950079999E-2</v>
      </c>
      <c r="AV16" s="17"/>
      <c r="AW16" s="17">
        <v>8.0471931241871505E-2</v>
      </c>
      <c r="AX16" s="17">
        <v>0.103349593608805</v>
      </c>
      <c r="AY16" s="17">
        <v>6.2679376567953402E-2</v>
      </c>
    </row>
    <row r="17" spans="2:51">
      <c r="B17" s="18" t="s">
        <v>175</v>
      </c>
      <c r="C17" s="17">
        <v>6.8278323440880598E-2</v>
      </c>
      <c r="D17" s="17">
        <v>7.0575182089222893E-2</v>
      </c>
      <c r="E17" s="17">
        <v>6.6333608468920696E-2</v>
      </c>
      <c r="F17" s="17"/>
      <c r="G17" s="17">
        <v>6.3058527062125294E-2</v>
      </c>
      <c r="H17" s="17">
        <v>7.6476866479347205E-2</v>
      </c>
      <c r="I17" s="17">
        <v>3.2703326896567297E-2</v>
      </c>
      <c r="J17" s="17">
        <v>7.2424180495437598E-2</v>
      </c>
      <c r="K17" s="17">
        <v>7.7478018999324105E-2</v>
      </c>
      <c r="L17" s="17">
        <v>8.0368409513140004E-2</v>
      </c>
      <c r="M17" s="17"/>
      <c r="N17" s="17">
        <v>4.4297234260253601E-2</v>
      </c>
      <c r="O17" s="17">
        <v>7.8745410855137907E-2</v>
      </c>
      <c r="P17" s="17">
        <v>8.08794721285266E-2</v>
      </c>
      <c r="Q17" s="17">
        <v>7.3431177384304797E-2</v>
      </c>
      <c r="R17" s="17"/>
      <c r="S17" s="17">
        <v>7.4926596582680693E-2</v>
      </c>
      <c r="T17" s="17">
        <v>6.5232486730060601E-2</v>
      </c>
      <c r="U17" s="17">
        <v>0.114870031610861</v>
      </c>
      <c r="V17" s="17">
        <v>7.1155070995731998E-2</v>
      </c>
      <c r="W17" s="17">
        <v>5.6235859695787101E-2</v>
      </c>
      <c r="X17" s="17">
        <v>7.1083841817391705E-2</v>
      </c>
      <c r="Y17" s="17">
        <v>5.3827333859696298E-2</v>
      </c>
      <c r="Z17" s="17">
        <v>6.53705864757268E-2</v>
      </c>
      <c r="AA17" s="17">
        <v>4.4423058688179098E-2</v>
      </c>
      <c r="AB17" s="17">
        <v>7.1091486942616702E-2</v>
      </c>
      <c r="AC17" s="17">
        <v>8.7380883034311504E-2</v>
      </c>
      <c r="AD17" s="17">
        <v>1.60125113828666E-2</v>
      </c>
      <c r="AE17" s="17"/>
      <c r="AF17" s="17">
        <v>7.4587506682011806E-2</v>
      </c>
      <c r="AG17" s="17">
        <v>6.4954013435450694E-2</v>
      </c>
      <c r="AH17" s="17">
        <v>6.7161002185546201E-2</v>
      </c>
      <c r="AI17" s="17"/>
      <c r="AJ17" s="17">
        <v>7.66985984600079E-2</v>
      </c>
      <c r="AK17" s="17">
        <v>6.2797162034583798E-2</v>
      </c>
      <c r="AL17" s="17">
        <v>6.9464568721756006E-2</v>
      </c>
      <c r="AM17" s="17"/>
      <c r="AN17" s="17">
        <v>6.63639336327706E-2</v>
      </c>
      <c r="AO17" s="17">
        <v>8.0470163781764997E-2</v>
      </c>
      <c r="AP17" s="17">
        <v>5.8403173510199899E-2</v>
      </c>
      <c r="AQ17" s="17">
        <v>4.3229178927812202E-2</v>
      </c>
      <c r="AR17" s="17">
        <v>6.8018362949935698E-2</v>
      </c>
      <c r="AS17" s="17"/>
      <c r="AT17" s="17">
        <v>6.69758781939363E-2</v>
      </c>
      <c r="AU17" s="17">
        <v>7.9255289700343706E-2</v>
      </c>
      <c r="AV17" s="17"/>
      <c r="AW17" s="17">
        <v>5.8902666415034298E-2</v>
      </c>
      <c r="AX17" s="17">
        <v>6.2400063258939799E-2</v>
      </c>
      <c r="AY17" s="17">
        <v>7.8985126813657103E-2</v>
      </c>
    </row>
    <row r="18" spans="2:51">
      <c r="B18" s="18" t="s">
        <v>176</v>
      </c>
      <c r="C18" s="17">
        <v>6.3929494969277703E-2</v>
      </c>
      <c r="D18" s="17">
        <v>6.0480749174398503E-2</v>
      </c>
      <c r="E18" s="17">
        <v>6.7555453331397897E-2</v>
      </c>
      <c r="F18" s="17"/>
      <c r="G18" s="17">
        <v>7.0076593467577802E-2</v>
      </c>
      <c r="H18" s="17">
        <v>8.0132445257063201E-2</v>
      </c>
      <c r="I18" s="17">
        <v>4.7011715184033603E-2</v>
      </c>
      <c r="J18" s="17">
        <v>4.7573333036345603E-2</v>
      </c>
      <c r="K18" s="17">
        <v>7.8634788531002295E-2</v>
      </c>
      <c r="L18" s="17">
        <v>6.3756751261070804E-2</v>
      </c>
      <c r="M18" s="17"/>
      <c r="N18" s="17">
        <v>6.3635234780629504E-2</v>
      </c>
      <c r="O18" s="17">
        <v>6.3677386846898804E-2</v>
      </c>
      <c r="P18" s="17">
        <v>6.9554818133026802E-2</v>
      </c>
      <c r="Q18" s="17">
        <v>5.7226787115212098E-2</v>
      </c>
      <c r="R18" s="17"/>
      <c r="S18" s="17">
        <v>5.7257236688061201E-2</v>
      </c>
      <c r="T18" s="17">
        <v>7.0503875113807499E-2</v>
      </c>
      <c r="U18" s="17">
        <v>8.5374667919737704E-2</v>
      </c>
      <c r="V18" s="17">
        <v>6.2199665824718697E-2</v>
      </c>
      <c r="W18" s="17">
        <v>7.94538589293554E-2</v>
      </c>
      <c r="X18" s="17">
        <v>2.91453059518136E-2</v>
      </c>
      <c r="Y18" s="17">
        <v>5.9449499938710001E-2</v>
      </c>
      <c r="Z18" s="17">
        <v>5.87346052596662E-2</v>
      </c>
      <c r="AA18" s="17">
        <v>4.8781673126503597E-2</v>
      </c>
      <c r="AB18" s="17">
        <v>9.2700906320609802E-2</v>
      </c>
      <c r="AC18" s="17">
        <v>5.5591673560849597E-2</v>
      </c>
      <c r="AD18" s="17">
        <v>7.8467612458423902E-2</v>
      </c>
      <c r="AE18" s="17"/>
      <c r="AF18" s="17">
        <v>6.3578662496770702E-2</v>
      </c>
      <c r="AG18" s="17">
        <v>6.1679994510006803E-2</v>
      </c>
      <c r="AH18" s="17">
        <v>6.6188376379782005E-2</v>
      </c>
      <c r="AI18" s="17"/>
      <c r="AJ18" s="17">
        <v>5.1134396857144999E-2</v>
      </c>
      <c r="AK18" s="17">
        <v>5.8789146273232597E-2</v>
      </c>
      <c r="AL18" s="17">
        <v>7.0632624575559994E-2</v>
      </c>
      <c r="AM18" s="17"/>
      <c r="AN18" s="17">
        <v>7.7465798255400703E-2</v>
      </c>
      <c r="AO18" s="17">
        <v>5.5477108665264799E-2</v>
      </c>
      <c r="AP18" s="17">
        <v>6.5454927960217693E-2</v>
      </c>
      <c r="AQ18" s="17">
        <v>4.5358857670053702E-2</v>
      </c>
      <c r="AR18" s="17">
        <v>4.2077224235565203E-2</v>
      </c>
      <c r="AS18" s="17"/>
      <c r="AT18" s="17">
        <v>6.6581656854829599E-2</v>
      </c>
      <c r="AU18" s="17">
        <v>4.0103960795353999E-2</v>
      </c>
      <c r="AV18" s="17"/>
      <c r="AW18" s="17">
        <v>6.6387816937660202E-2</v>
      </c>
      <c r="AX18" s="17">
        <v>3.60498091484013E-2</v>
      </c>
      <c r="AY18" s="17">
        <v>6.8359549923569199E-2</v>
      </c>
    </row>
    <row r="19" spans="2:51">
      <c r="B19" s="18" t="s">
        <v>178</v>
      </c>
      <c r="C19" s="17">
        <v>4.7411233354912298E-2</v>
      </c>
      <c r="D19" s="17">
        <v>5.0386290148692503E-2</v>
      </c>
      <c r="E19" s="17">
        <v>4.4718288618382701E-2</v>
      </c>
      <c r="F19" s="17"/>
      <c r="G19" s="17">
        <v>9.2122588997474497E-2</v>
      </c>
      <c r="H19" s="17">
        <v>7.1908587332296894E-2</v>
      </c>
      <c r="I19" s="17">
        <v>5.4177668294070398E-2</v>
      </c>
      <c r="J19" s="17">
        <v>4.0829681178513703E-2</v>
      </c>
      <c r="K19" s="17">
        <v>3.6065330692372902E-2</v>
      </c>
      <c r="L19" s="17">
        <v>1.60958699846315E-2</v>
      </c>
      <c r="M19" s="17"/>
      <c r="N19" s="17">
        <v>3.6465208994435797E-2</v>
      </c>
      <c r="O19" s="17">
        <v>6.1950248503334998E-2</v>
      </c>
      <c r="P19" s="17">
        <v>3.60178110376752E-2</v>
      </c>
      <c r="Q19" s="17">
        <v>5.6902224724304298E-2</v>
      </c>
      <c r="R19" s="17"/>
      <c r="S19" s="17">
        <v>4.8327457099126697E-2</v>
      </c>
      <c r="T19" s="17">
        <v>5.5443787294843998E-2</v>
      </c>
      <c r="U19" s="17">
        <v>3.4300215439284402E-2</v>
      </c>
      <c r="V19" s="17">
        <v>2.3531398142017702E-2</v>
      </c>
      <c r="W19" s="17">
        <v>8.5441987000022104E-2</v>
      </c>
      <c r="X19" s="17">
        <v>1.4929711695533599E-2</v>
      </c>
      <c r="Y19" s="17">
        <v>6.9102795208626E-2</v>
      </c>
      <c r="Z19" s="17">
        <v>4.4319944586853198E-2</v>
      </c>
      <c r="AA19" s="17">
        <v>4.9277261164809301E-2</v>
      </c>
      <c r="AB19" s="17">
        <v>5.7456582800461099E-2</v>
      </c>
      <c r="AC19" s="17">
        <v>5.95992312754536E-2</v>
      </c>
      <c r="AD19" s="17">
        <v>1.3936274554940301E-2</v>
      </c>
      <c r="AE19" s="17"/>
      <c r="AF19" s="17">
        <v>3.9025062529962198E-2</v>
      </c>
      <c r="AG19" s="17">
        <v>4.6286175484544202E-2</v>
      </c>
      <c r="AH19" s="17">
        <v>5.6221910014764197E-2</v>
      </c>
      <c r="AI19" s="17"/>
      <c r="AJ19" s="17">
        <v>3.0955665844022401E-2</v>
      </c>
      <c r="AK19" s="17">
        <v>4.3008231799594697E-2</v>
      </c>
      <c r="AL19" s="17">
        <v>5.0647313754650598E-2</v>
      </c>
      <c r="AM19" s="17"/>
      <c r="AN19" s="17">
        <v>3.7980371498523E-2</v>
      </c>
      <c r="AO19" s="17">
        <v>6.6729795197208605E-2</v>
      </c>
      <c r="AP19" s="17">
        <v>4.7806568342659998E-2</v>
      </c>
      <c r="AQ19" s="17">
        <v>3.0286245093168698E-2</v>
      </c>
      <c r="AR19" s="17">
        <v>0.119399727438685</v>
      </c>
      <c r="AS19" s="17"/>
      <c r="AT19" s="17">
        <v>4.64527123746259E-2</v>
      </c>
      <c r="AU19" s="17">
        <v>5.3366567373435599E-2</v>
      </c>
      <c r="AV19" s="17"/>
      <c r="AW19" s="17">
        <v>3.4477871104383703E-2</v>
      </c>
      <c r="AX19" s="17">
        <v>4.6452864543822102E-2</v>
      </c>
      <c r="AY19" s="17">
        <v>6.0421883863098103E-2</v>
      </c>
    </row>
    <row r="20" spans="2:51">
      <c r="B20" s="18" t="s">
        <v>177</v>
      </c>
      <c r="C20" s="17">
        <v>3.1843842593411803E-2</v>
      </c>
      <c r="D20" s="17">
        <v>4.2750525099352503E-2</v>
      </c>
      <c r="E20" s="17">
        <v>2.1369271414205099E-2</v>
      </c>
      <c r="F20" s="17"/>
      <c r="G20" s="17">
        <v>3.01978156292733E-2</v>
      </c>
      <c r="H20" s="17">
        <v>4.1053611817173499E-2</v>
      </c>
      <c r="I20" s="17">
        <v>4.42725970409985E-2</v>
      </c>
      <c r="J20" s="17">
        <v>2.4663841925437802E-2</v>
      </c>
      <c r="K20" s="17">
        <v>3.3972485853041801E-2</v>
      </c>
      <c r="L20" s="17">
        <v>2.0899421345107999E-2</v>
      </c>
      <c r="M20" s="17"/>
      <c r="N20" s="17">
        <v>3.2607270889768003E-2</v>
      </c>
      <c r="O20" s="17">
        <v>3.76012702792217E-2</v>
      </c>
      <c r="P20" s="17">
        <v>3.3440819488124801E-2</v>
      </c>
      <c r="Q20" s="17">
        <v>2.27204488848975E-2</v>
      </c>
      <c r="R20" s="17"/>
      <c r="S20" s="17">
        <v>4.77895668006528E-2</v>
      </c>
      <c r="T20" s="17">
        <v>4.8783260354731697E-2</v>
      </c>
      <c r="U20" s="17">
        <v>2.2482930191661001E-2</v>
      </c>
      <c r="V20" s="17">
        <v>1.1174102502760099E-2</v>
      </c>
      <c r="W20" s="17">
        <v>2.7765509232912901E-2</v>
      </c>
      <c r="X20" s="17">
        <v>1.20911602193598E-2</v>
      </c>
      <c r="Y20" s="17">
        <v>2.3469473496623899E-2</v>
      </c>
      <c r="Z20" s="17">
        <v>2.2743544831893399E-2</v>
      </c>
      <c r="AA20" s="17">
        <v>3.7602765714247303E-2</v>
      </c>
      <c r="AB20" s="17">
        <v>2.9485601175909901E-2</v>
      </c>
      <c r="AC20" s="17">
        <v>3.10295264639515E-2</v>
      </c>
      <c r="AD20" s="17">
        <v>6.0274476551760998E-2</v>
      </c>
      <c r="AE20" s="17"/>
      <c r="AF20" s="17">
        <v>2.9132159553056199E-2</v>
      </c>
      <c r="AG20" s="17">
        <v>3.3344178096741901E-2</v>
      </c>
      <c r="AH20" s="17">
        <v>4.63107003296859E-2</v>
      </c>
      <c r="AI20" s="17"/>
      <c r="AJ20" s="17">
        <v>3.4517534040598E-2</v>
      </c>
      <c r="AK20" s="17">
        <v>2.8720566398192E-2</v>
      </c>
      <c r="AL20" s="17">
        <v>2.2897906991642899E-2</v>
      </c>
      <c r="AM20" s="17"/>
      <c r="AN20" s="17">
        <v>2.4246506798002401E-2</v>
      </c>
      <c r="AO20" s="17">
        <v>3.7289628082202701E-2</v>
      </c>
      <c r="AP20" s="17">
        <v>3.8331791820072798E-2</v>
      </c>
      <c r="AQ20" s="17">
        <v>2.38848984431352E-2</v>
      </c>
      <c r="AR20" s="17">
        <v>4.53952355804257E-2</v>
      </c>
      <c r="AS20" s="17"/>
      <c r="AT20" s="17">
        <v>3.1269716289358401E-2</v>
      </c>
      <c r="AU20" s="17">
        <v>3.5068795093061003E-2</v>
      </c>
      <c r="AV20" s="17"/>
      <c r="AW20" s="17">
        <v>2.5967123240833199E-2</v>
      </c>
      <c r="AX20" s="17">
        <v>5.4764123592798697E-2</v>
      </c>
      <c r="AY20" s="17">
        <v>3.2010288829301202E-2</v>
      </c>
    </row>
    <row r="21" spans="2:51">
      <c r="B21" s="18" t="s">
        <v>180</v>
      </c>
      <c r="C21" s="17">
        <v>3.1337302319283902E-2</v>
      </c>
      <c r="D21" s="17">
        <v>3.7544503225341398E-2</v>
      </c>
      <c r="E21" s="17">
        <v>2.5432069877847401E-2</v>
      </c>
      <c r="F21" s="17"/>
      <c r="G21" s="17">
        <v>1.7914934642048901E-2</v>
      </c>
      <c r="H21" s="17">
        <v>3.6001975735531697E-2</v>
      </c>
      <c r="I21" s="17">
        <v>4.7364245018607101E-2</v>
      </c>
      <c r="J21" s="17">
        <v>2.57663027982598E-2</v>
      </c>
      <c r="K21" s="17">
        <v>2.8711695288492399E-2</v>
      </c>
      <c r="L21" s="17">
        <v>2.8510145931240901E-2</v>
      </c>
      <c r="M21" s="17"/>
      <c r="N21" s="17">
        <v>3.1653411048963798E-2</v>
      </c>
      <c r="O21" s="17">
        <v>1.8071761698804201E-2</v>
      </c>
      <c r="P21" s="17">
        <v>3.3262946296472702E-2</v>
      </c>
      <c r="Q21" s="17">
        <v>4.0929799037709602E-2</v>
      </c>
      <c r="R21" s="17"/>
      <c r="S21" s="17">
        <v>3.598686061557E-2</v>
      </c>
      <c r="T21" s="17">
        <v>3.7270877263354499E-2</v>
      </c>
      <c r="U21" s="17">
        <v>3.146655160122E-2</v>
      </c>
      <c r="V21" s="17">
        <v>2.5573172241094299E-2</v>
      </c>
      <c r="W21" s="17">
        <v>4.4423541340966502E-2</v>
      </c>
      <c r="X21" s="17">
        <v>4.1061704364955501E-2</v>
      </c>
      <c r="Y21" s="17">
        <v>2.92011353175263E-2</v>
      </c>
      <c r="Z21" s="17">
        <v>2.6028692976956199E-2</v>
      </c>
      <c r="AA21" s="17">
        <v>3.2251000474915401E-2</v>
      </c>
      <c r="AB21" s="17">
        <v>2.09954306032967E-2</v>
      </c>
      <c r="AC21" s="17">
        <v>2.0113342419161899E-2</v>
      </c>
      <c r="AD21" s="17">
        <v>0</v>
      </c>
      <c r="AE21" s="17"/>
      <c r="AF21" s="17">
        <v>2.8129473299586399E-2</v>
      </c>
      <c r="AG21" s="17">
        <v>3.5830323867536103E-2</v>
      </c>
      <c r="AH21" s="17">
        <v>3.3824555183767598E-2</v>
      </c>
      <c r="AI21" s="17"/>
      <c r="AJ21" s="17">
        <v>3.9231658761123701E-2</v>
      </c>
      <c r="AK21" s="17">
        <v>3.15283603747308E-2</v>
      </c>
      <c r="AL21" s="17">
        <v>3.4305517100302899E-2</v>
      </c>
      <c r="AM21" s="17"/>
      <c r="AN21" s="17">
        <v>1.9958502691235499E-2</v>
      </c>
      <c r="AO21" s="17">
        <v>2.8130563939259199E-2</v>
      </c>
      <c r="AP21" s="17">
        <v>2.6384521200243299E-2</v>
      </c>
      <c r="AQ21" s="17">
        <v>3.56940237301182E-2</v>
      </c>
      <c r="AR21" s="17">
        <v>6.7731360766290799E-2</v>
      </c>
      <c r="AS21" s="17"/>
      <c r="AT21" s="17">
        <v>2.9679594957090102E-2</v>
      </c>
      <c r="AU21" s="17">
        <v>4.4890190116796298E-2</v>
      </c>
      <c r="AV21" s="17"/>
      <c r="AW21" s="17">
        <v>3.0222224008727299E-2</v>
      </c>
      <c r="AX21" s="17">
        <v>3.5294190934700098E-2</v>
      </c>
      <c r="AY21" s="17">
        <v>3.14653443429578E-2</v>
      </c>
    </row>
    <row r="22" spans="2:51">
      <c r="B22" s="18" t="s">
        <v>179</v>
      </c>
      <c r="C22" s="17">
        <v>2.86301910743606E-2</v>
      </c>
      <c r="D22" s="17">
        <v>3.2147292111199301E-2</v>
      </c>
      <c r="E22" s="17">
        <v>2.5330309694608099E-2</v>
      </c>
      <c r="F22" s="17"/>
      <c r="G22" s="17">
        <v>3.4830417538483399E-2</v>
      </c>
      <c r="H22" s="17">
        <v>3.00663174182564E-2</v>
      </c>
      <c r="I22" s="17">
        <v>3.6990629925133099E-2</v>
      </c>
      <c r="J22" s="17">
        <v>2.9310658379006801E-2</v>
      </c>
      <c r="K22" s="17">
        <v>2.35063383132408E-2</v>
      </c>
      <c r="L22" s="17">
        <v>2.16184202604475E-2</v>
      </c>
      <c r="M22" s="17"/>
      <c r="N22" s="17">
        <v>3.2911556304541803E-2</v>
      </c>
      <c r="O22" s="17">
        <v>3.4364526272901499E-2</v>
      </c>
      <c r="P22" s="17">
        <v>1.8882961825528899E-2</v>
      </c>
      <c r="Q22" s="17">
        <v>2.5486521718094401E-2</v>
      </c>
      <c r="R22" s="17"/>
      <c r="S22" s="17">
        <v>2.1581010228641801E-2</v>
      </c>
      <c r="T22" s="17">
        <v>2.8935399116267999E-2</v>
      </c>
      <c r="U22" s="17">
        <v>3.1308608298954099E-2</v>
      </c>
      <c r="V22" s="17">
        <v>4.8858520829109402E-2</v>
      </c>
      <c r="W22" s="17">
        <v>3.29997819412986E-2</v>
      </c>
      <c r="X22" s="17">
        <v>2.3956792007942099E-2</v>
      </c>
      <c r="Y22" s="17">
        <v>4.22238055512065E-2</v>
      </c>
      <c r="Z22" s="17">
        <v>7.5238173826511602E-3</v>
      </c>
      <c r="AA22" s="17">
        <v>2.01174408333121E-2</v>
      </c>
      <c r="AB22" s="17">
        <v>3.0171486378113999E-2</v>
      </c>
      <c r="AC22" s="17">
        <v>2.58605387716201E-2</v>
      </c>
      <c r="AD22" s="17">
        <v>1.8284864430332198E-2</v>
      </c>
      <c r="AE22" s="17"/>
      <c r="AF22" s="17">
        <v>2.0559841206381799E-2</v>
      </c>
      <c r="AG22" s="17">
        <v>3.5602584059650597E-2</v>
      </c>
      <c r="AH22" s="17">
        <v>4.2867973437342798E-2</v>
      </c>
      <c r="AI22" s="17"/>
      <c r="AJ22" s="17">
        <v>2.8984375062488001E-2</v>
      </c>
      <c r="AK22" s="17">
        <v>2.3563809121418901E-2</v>
      </c>
      <c r="AL22" s="17">
        <v>3.4366514390414299E-2</v>
      </c>
      <c r="AM22" s="17"/>
      <c r="AN22" s="17">
        <v>2.67261000026448E-2</v>
      </c>
      <c r="AO22" s="17">
        <v>4.02022313113128E-2</v>
      </c>
      <c r="AP22" s="17">
        <v>2.28973087513984E-2</v>
      </c>
      <c r="AQ22" s="17">
        <v>2.66015304213033E-2</v>
      </c>
      <c r="AR22" s="17">
        <v>0</v>
      </c>
      <c r="AS22" s="17"/>
      <c r="AT22" s="17">
        <v>2.7381611645138901E-2</v>
      </c>
      <c r="AU22" s="17">
        <v>3.9594877636717103E-2</v>
      </c>
      <c r="AV22" s="17"/>
      <c r="AW22" s="17">
        <v>2.7912802556626801E-2</v>
      </c>
      <c r="AX22" s="17">
        <v>3.6702850774164297E-2</v>
      </c>
      <c r="AY22" s="17">
        <v>2.7352957887977501E-2</v>
      </c>
    </row>
    <row r="23" spans="2:51">
      <c r="B23" s="18" t="s">
        <v>119</v>
      </c>
      <c r="C23" s="19">
        <v>0.15268162299422</v>
      </c>
      <c r="D23" s="19">
        <v>8.8295001839694201E-2</v>
      </c>
      <c r="E23" s="19">
        <v>0.215962182054309</v>
      </c>
      <c r="F23" s="19"/>
      <c r="G23" s="19">
        <v>0.19281105905411999</v>
      </c>
      <c r="H23" s="19">
        <v>0.16083956787666301</v>
      </c>
      <c r="I23" s="19">
        <v>0.15113098312640799</v>
      </c>
      <c r="J23" s="19">
        <v>0.15189658450232499</v>
      </c>
      <c r="K23" s="19">
        <v>0.141745821967975</v>
      </c>
      <c r="L23" s="19">
        <v>0.13708584433032001</v>
      </c>
      <c r="M23" s="19"/>
      <c r="N23" s="19">
        <v>9.7928939326310097E-2</v>
      </c>
      <c r="O23" s="19">
        <v>0.158908174904238</v>
      </c>
      <c r="P23" s="19">
        <v>0.15056896021270799</v>
      </c>
      <c r="Q23" s="19">
        <v>0.216255016179739</v>
      </c>
      <c r="R23" s="19"/>
      <c r="S23" s="19">
        <v>0.142861208917657</v>
      </c>
      <c r="T23" s="19">
        <v>0.152985147555697</v>
      </c>
      <c r="U23" s="19">
        <v>0.15890806324389301</v>
      </c>
      <c r="V23" s="19">
        <v>0.16925648283426101</v>
      </c>
      <c r="W23" s="19">
        <v>0.117005374227082</v>
      </c>
      <c r="X23" s="19">
        <v>0.13640146910947001</v>
      </c>
      <c r="Y23" s="19">
        <v>0.17102114976837901</v>
      </c>
      <c r="Z23" s="19">
        <v>0.123092776269507</v>
      </c>
      <c r="AA23" s="19">
        <v>0.16478608301126399</v>
      </c>
      <c r="AB23" s="19">
        <v>0.13092755106648801</v>
      </c>
      <c r="AC23" s="19">
        <v>0.20659532049565499</v>
      </c>
      <c r="AD23" s="19">
        <v>0.177772062503599</v>
      </c>
      <c r="AE23" s="19"/>
      <c r="AF23" s="19">
        <v>0.14368544060364699</v>
      </c>
      <c r="AG23" s="19">
        <v>0.12621043452095801</v>
      </c>
      <c r="AH23" s="19">
        <v>0.22211619835782301</v>
      </c>
      <c r="AI23" s="19"/>
      <c r="AJ23" s="19">
        <v>9.4596511884558407E-2</v>
      </c>
      <c r="AK23" s="19">
        <v>0.15683404808635301</v>
      </c>
      <c r="AL23" s="19">
        <v>8.1979527093508794E-2</v>
      </c>
      <c r="AM23" s="19"/>
      <c r="AN23" s="19">
        <v>0.19032016089985199</v>
      </c>
      <c r="AO23" s="19">
        <v>0.149083552405886</v>
      </c>
      <c r="AP23" s="19">
        <v>0.129160706403153</v>
      </c>
      <c r="AQ23" s="19">
        <v>7.78390181818059E-2</v>
      </c>
      <c r="AR23" s="19">
        <v>9.1550827246886193E-2</v>
      </c>
      <c r="AS23" s="19"/>
      <c r="AT23" s="19">
        <v>0.15557396955021</v>
      </c>
      <c r="AU23" s="19">
        <v>0.122441256370386</v>
      </c>
      <c r="AV23" s="19"/>
      <c r="AW23" s="19">
        <v>9.4966635524397006E-2</v>
      </c>
      <c r="AX23" s="19">
        <v>6.8368462751504003E-2</v>
      </c>
      <c r="AY23" s="19">
        <v>0.230430055240187</v>
      </c>
    </row>
    <row r="24" spans="2:51">
      <c r="B24" t="s">
        <v>20</v>
      </c>
    </row>
    <row r="25" spans="2:51">
      <c r="B25" t="s">
        <v>666</v>
      </c>
    </row>
    <row r="26" spans="2:51">
      <c r="B26" t="s">
        <v>667</v>
      </c>
    </row>
    <row r="28" spans="2:51">
      <c r="B2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F22"/>
  <sheetViews>
    <sheetView showGridLines="0" workbookViewId="0">
      <pane xSplit="2" topLeftCell="C1" activePane="topRight" state="frozen"/>
      <selection pane="topRight" activeCell="B16" sqref="B16"/>
    </sheetView>
  </sheetViews>
  <sheetFormatPr defaultColWidth="10.85546875" defaultRowHeight="15"/>
  <cols>
    <col min="2" max="2" width="25.7109375" customWidth="1"/>
    <col min="3" max="6" width="20.7109375" customWidth="1"/>
  </cols>
  <sheetData>
    <row r="2" spans="2:6" ht="39.950000000000003" customHeight="1">
      <c r="D2" s="31" t="s">
        <v>668</v>
      </c>
      <c r="E2" s="32"/>
      <c r="F2" s="32"/>
    </row>
    <row r="6" spans="2:6" ht="50.1" customHeight="1">
      <c r="B6" s="20" t="s">
        <v>70</v>
      </c>
      <c r="C6" s="20" t="s">
        <v>681</v>
      </c>
      <c r="D6" s="20" t="s">
        <v>682</v>
      </c>
      <c r="E6" s="20" t="s">
        <v>683</v>
      </c>
    </row>
    <row r="7" spans="2:6">
      <c r="B7" s="18" t="s">
        <v>133</v>
      </c>
      <c r="C7" s="17">
        <v>0.174294802356109</v>
      </c>
      <c r="D7" s="17">
        <v>0.118205188420046</v>
      </c>
      <c r="E7" s="17">
        <v>0.18050115611634299</v>
      </c>
    </row>
    <row r="8" spans="2:6">
      <c r="B8" s="18" t="s">
        <v>134</v>
      </c>
      <c r="C8" s="17">
        <v>0.44416259870970198</v>
      </c>
      <c r="D8" s="17">
        <v>0.41391403276481797</v>
      </c>
      <c r="E8" s="17">
        <v>0.38233355502387201</v>
      </c>
    </row>
    <row r="9" spans="2:6">
      <c r="B9" s="18" t="s">
        <v>135</v>
      </c>
      <c r="C9" s="17">
        <v>0.27491402864630898</v>
      </c>
      <c r="D9" s="17">
        <v>0.35114297194364402</v>
      </c>
      <c r="E9" s="17">
        <v>0.31882920101509099</v>
      </c>
    </row>
    <row r="10" spans="2:6">
      <c r="B10" s="18" t="s">
        <v>136</v>
      </c>
      <c r="C10" s="17">
        <v>5.01734861187033E-2</v>
      </c>
      <c r="D10" s="17">
        <v>5.5082037669637499E-2</v>
      </c>
      <c r="E10" s="17">
        <v>6.7506106931068094E-2</v>
      </c>
    </row>
    <row r="11" spans="2:6">
      <c r="B11" s="18" t="s">
        <v>137</v>
      </c>
      <c r="C11" s="17">
        <v>1.2369000883661699E-2</v>
      </c>
      <c r="D11" s="17">
        <v>1.5807251746236602E-2</v>
      </c>
      <c r="E11" s="17">
        <v>1.6203158348176101E-2</v>
      </c>
    </row>
    <row r="12" spans="2:6">
      <c r="B12" s="18" t="s">
        <v>119</v>
      </c>
      <c r="C12" s="17">
        <v>4.4086083285513999E-2</v>
      </c>
      <c r="D12" s="17">
        <v>4.5848517455618E-2</v>
      </c>
      <c r="E12" s="17">
        <v>3.46268225654498E-2</v>
      </c>
    </row>
    <row r="13" spans="2:6">
      <c r="B13" s="23" t="s">
        <v>138</v>
      </c>
      <c r="C13" s="21">
        <v>0.61845740106581204</v>
      </c>
      <c r="D13" s="21">
        <v>0.53211922118486399</v>
      </c>
      <c r="E13" s="21">
        <v>0.56283471114021499</v>
      </c>
    </row>
    <row r="14" spans="2:6">
      <c r="B14" s="23" t="s">
        <v>139</v>
      </c>
      <c r="C14" s="21">
        <v>6.2542487002365005E-2</v>
      </c>
      <c r="D14" s="21">
        <v>7.0889289415874093E-2</v>
      </c>
      <c r="E14" s="21">
        <v>8.3709265279244202E-2</v>
      </c>
    </row>
    <row r="15" spans="2:6">
      <c r="B15" s="23" t="s">
        <v>140</v>
      </c>
      <c r="C15" s="22">
        <v>0.55591491406344695</v>
      </c>
      <c r="D15" s="22">
        <v>0.46122993176899002</v>
      </c>
      <c r="E15" s="22">
        <v>0.47912544586097</v>
      </c>
    </row>
    <row r="16" spans="2:6">
      <c r="B16" t="s">
        <v>20</v>
      </c>
      <c r="C16" s="16"/>
      <c r="D16" s="16"/>
      <c r="E16" s="16"/>
    </row>
    <row r="17" spans="2:2">
      <c r="B17" t="s">
        <v>666</v>
      </c>
    </row>
    <row r="18" spans="2:2">
      <c r="B18" t="s">
        <v>667</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113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30">
      <c r="B9" s="18" t="s">
        <v>114</v>
      </c>
      <c r="C9" s="17">
        <v>0.134330340178243</v>
      </c>
      <c r="D9" s="17">
        <v>0.17216798759986099</v>
      </c>
      <c r="E9" s="17">
        <v>9.9528172522676095E-2</v>
      </c>
      <c r="F9" s="17"/>
      <c r="G9" s="17">
        <v>0.15393539560229999</v>
      </c>
      <c r="H9" s="17">
        <v>0.105171599978928</v>
      </c>
      <c r="I9" s="17">
        <v>0.110739168588519</v>
      </c>
      <c r="J9" s="17">
        <v>0.121444749401663</v>
      </c>
      <c r="K9" s="17">
        <v>0.14223290188312801</v>
      </c>
      <c r="L9" s="17">
        <v>0.16699662457599801</v>
      </c>
      <c r="M9" s="17"/>
      <c r="N9" s="17">
        <v>0.166955988528249</v>
      </c>
      <c r="O9" s="17">
        <v>0.125279211605584</v>
      </c>
      <c r="P9" s="17">
        <v>0.122340724638777</v>
      </c>
      <c r="Q9" s="17">
        <v>0.118354592360656</v>
      </c>
      <c r="R9" s="17"/>
      <c r="S9" s="17">
        <v>0.16188786433687399</v>
      </c>
      <c r="T9" s="17">
        <v>0.12896352714185899</v>
      </c>
      <c r="U9" s="17">
        <v>0.115574993789984</v>
      </c>
      <c r="V9" s="17">
        <v>0.11419791786085599</v>
      </c>
      <c r="W9" s="17">
        <v>0.129280720084331</v>
      </c>
      <c r="X9" s="17">
        <v>0.127645898786478</v>
      </c>
      <c r="Y9" s="17">
        <v>0.14540410821039201</v>
      </c>
      <c r="Z9" s="17">
        <v>0.14566743572438901</v>
      </c>
      <c r="AA9" s="17">
        <v>0.12237043075095801</v>
      </c>
      <c r="AB9" s="17">
        <v>0.13187074189560199</v>
      </c>
      <c r="AC9" s="17">
        <v>0.13885854818560001</v>
      </c>
      <c r="AD9" s="17">
        <v>0.188781685586762</v>
      </c>
      <c r="AE9" s="17"/>
      <c r="AF9" s="17">
        <v>0.14180220894839199</v>
      </c>
      <c r="AG9" s="17">
        <v>0.13388657406252599</v>
      </c>
      <c r="AH9" s="17">
        <v>0.105492432484407</v>
      </c>
      <c r="AI9" s="17"/>
      <c r="AJ9" s="17">
        <v>0.20287170822547801</v>
      </c>
      <c r="AK9" s="17">
        <v>0.117725475063021</v>
      </c>
      <c r="AL9" s="17">
        <v>0.136788818948823</v>
      </c>
      <c r="AM9" s="17"/>
      <c r="AN9" s="17">
        <v>0.12956129855647999</v>
      </c>
      <c r="AO9" s="17">
        <v>0.13612937074113099</v>
      </c>
      <c r="AP9" s="17">
        <v>0.13625570741071699</v>
      </c>
      <c r="AQ9" s="17">
        <v>0.14810828485184599</v>
      </c>
      <c r="AR9" s="17">
        <v>0.23296834136396999</v>
      </c>
      <c r="AS9" s="17"/>
      <c r="AT9" s="17">
        <v>0.133228928963465</v>
      </c>
      <c r="AU9" s="17">
        <v>0.14738930270834399</v>
      </c>
      <c r="AV9" s="17"/>
      <c r="AW9" s="17">
        <v>0.156375015786647</v>
      </c>
      <c r="AX9" s="17">
        <v>0.110994398735438</v>
      </c>
      <c r="AY9" s="17">
        <v>0.116837191300261</v>
      </c>
    </row>
    <row r="10" spans="2:51" ht="30">
      <c r="B10" s="18" t="s">
        <v>115</v>
      </c>
      <c r="C10" s="17">
        <v>0.37852646854581701</v>
      </c>
      <c r="D10" s="17">
        <v>0.39140495734327302</v>
      </c>
      <c r="E10" s="17">
        <v>0.36765399943008398</v>
      </c>
      <c r="F10" s="17"/>
      <c r="G10" s="17">
        <v>0.35763574468565801</v>
      </c>
      <c r="H10" s="17">
        <v>0.29958841389827801</v>
      </c>
      <c r="I10" s="17">
        <v>0.33405348244262201</v>
      </c>
      <c r="J10" s="17">
        <v>0.36331812671431901</v>
      </c>
      <c r="K10" s="17">
        <v>0.40469081017525999</v>
      </c>
      <c r="L10" s="17">
        <v>0.46954368632687399</v>
      </c>
      <c r="M10" s="17"/>
      <c r="N10" s="17">
        <v>0.42276930419974301</v>
      </c>
      <c r="O10" s="17">
        <v>0.38617376925228702</v>
      </c>
      <c r="P10" s="17">
        <v>0.362600487864842</v>
      </c>
      <c r="Q10" s="17">
        <v>0.33681612452816501</v>
      </c>
      <c r="R10" s="17"/>
      <c r="S10" s="17">
        <v>0.37756214134618798</v>
      </c>
      <c r="T10" s="17">
        <v>0.40536452094964698</v>
      </c>
      <c r="U10" s="17">
        <v>0.361891575529937</v>
      </c>
      <c r="V10" s="17">
        <v>0.40040800856449099</v>
      </c>
      <c r="W10" s="17">
        <v>0.363995108349703</v>
      </c>
      <c r="X10" s="17">
        <v>0.33391660634731402</v>
      </c>
      <c r="Y10" s="17">
        <v>0.379934246155471</v>
      </c>
      <c r="Z10" s="17">
        <v>0.39210800464468998</v>
      </c>
      <c r="AA10" s="17">
        <v>0.36748660528504601</v>
      </c>
      <c r="AB10" s="17">
        <v>0.40235260778203602</v>
      </c>
      <c r="AC10" s="17">
        <v>0.33619045701032402</v>
      </c>
      <c r="AD10" s="17">
        <v>0.42640773122977699</v>
      </c>
      <c r="AE10" s="17"/>
      <c r="AF10" s="17">
        <v>0.39066391439439302</v>
      </c>
      <c r="AG10" s="17">
        <v>0.38991234208902797</v>
      </c>
      <c r="AH10" s="17">
        <v>0.310782054110886</v>
      </c>
      <c r="AI10" s="17"/>
      <c r="AJ10" s="17">
        <v>0.44891669922197402</v>
      </c>
      <c r="AK10" s="17">
        <v>0.36196032138567602</v>
      </c>
      <c r="AL10" s="17">
        <v>0.43158328267379498</v>
      </c>
      <c r="AM10" s="17"/>
      <c r="AN10" s="17">
        <v>0.364841215247382</v>
      </c>
      <c r="AO10" s="17">
        <v>0.37971548669383298</v>
      </c>
      <c r="AP10" s="17">
        <v>0.38273596049229203</v>
      </c>
      <c r="AQ10" s="17">
        <v>0.38533037485115801</v>
      </c>
      <c r="AR10" s="17">
        <v>0.320453013048147</v>
      </c>
      <c r="AS10" s="17"/>
      <c r="AT10" s="17">
        <v>0.38587523028139498</v>
      </c>
      <c r="AU10" s="17">
        <v>0.31804676201797399</v>
      </c>
      <c r="AV10" s="17"/>
      <c r="AW10" s="17">
        <v>0.41753906109078398</v>
      </c>
      <c r="AX10" s="17">
        <v>0.380597065568473</v>
      </c>
      <c r="AY10" s="17">
        <v>0.33624577110355203</v>
      </c>
    </row>
    <row r="11" spans="2:51" ht="30">
      <c r="B11" s="18" t="s">
        <v>116</v>
      </c>
      <c r="C11" s="17">
        <v>0.119231039697572</v>
      </c>
      <c r="D11" s="17">
        <v>0.11172167109395401</v>
      </c>
      <c r="E11" s="17">
        <v>0.12604638196215601</v>
      </c>
      <c r="F11" s="17"/>
      <c r="G11" s="17">
        <v>0.14165234150593101</v>
      </c>
      <c r="H11" s="17">
        <v>0.15549009730392099</v>
      </c>
      <c r="I11" s="17">
        <v>0.12061656578461299</v>
      </c>
      <c r="J11" s="17">
        <v>0.121377715817758</v>
      </c>
      <c r="K11" s="17">
        <v>0.10824508450187501</v>
      </c>
      <c r="L11" s="17">
        <v>8.7662303734748495E-2</v>
      </c>
      <c r="M11" s="17"/>
      <c r="N11" s="17">
        <v>0.116347678315859</v>
      </c>
      <c r="O11" s="17">
        <v>0.121336843605143</v>
      </c>
      <c r="P11" s="17">
        <v>0.119357673557644</v>
      </c>
      <c r="Q11" s="17">
        <v>0.12227249065067</v>
      </c>
      <c r="R11" s="17"/>
      <c r="S11" s="17">
        <v>0.123447297744464</v>
      </c>
      <c r="T11" s="17">
        <v>0.114288354611666</v>
      </c>
      <c r="U11" s="17">
        <v>0.146542316548228</v>
      </c>
      <c r="V11" s="17">
        <v>0.101385017733068</v>
      </c>
      <c r="W11" s="17">
        <v>0.12893946675983101</v>
      </c>
      <c r="X11" s="17">
        <v>0.12491537720064901</v>
      </c>
      <c r="Y11" s="17">
        <v>0.122684748403723</v>
      </c>
      <c r="Z11" s="17">
        <v>0.110331552575632</v>
      </c>
      <c r="AA11" s="17">
        <v>0.109077657379168</v>
      </c>
      <c r="AB11" s="17">
        <v>0.119077751361385</v>
      </c>
      <c r="AC11" s="17">
        <v>0.118112044069968</v>
      </c>
      <c r="AD11" s="17">
        <v>0.103082804553282</v>
      </c>
      <c r="AE11" s="17"/>
      <c r="AF11" s="17">
        <v>0.105830003424872</v>
      </c>
      <c r="AG11" s="17">
        <v>0.13120253879001001</v>
      </c>
      <c r="AH11" s="17">
        <v>0.115930865486745</v>
      </c>
      <c r="AI11" s="17"/>
      <c r="AJ11" s="17">
        <v>0.10136253020821299</v>
      </c>
      <c r="AK11" s="17">
        <v>0.13562318991039499</v>
      </c>
      <c r="AL11" s="17">
        <v>0.116876616116782</v>
      </c>
      <c r="AM11" s="17"/>
      <c r="AN11" s="17">
        <v>0.116616840619576</v>
      </c>
      <c r="AO11" s="17">
        <v>0.122974070020324</v>
      </c>
      <c r="AP11" s="17">
        <v>0.12861891677680701</v>
      </c>
      <c r="AQ11" s="17">
        <v>0.12888499463431699</v>
      </c>
      <c r="AR11" s="17">
        <v>0.13403302930333999</v>
      </c>
      <c r="AS11" s="17"/>
      <c r="AT11" s="17">
        <v>0.119255845137395</v>
      </c>
      <c r="AU11" s="17">
        <v>0.123580856854641</v>
      </c>
      <c r="AV11" s="17"/>
      <c r="AW11" s="17">
        <v>9.7896498912098895E-2</v>
      </c>
      <c r="AX11" s="17">
        <v>0.164741287563823</v>
      </c>
      <c r="AY11" s="17">
        <v>0.13017495409290999</v>
      </c>
    </row>
    <row r="12" spans="2:51" ht="30">
      <c r="B12" s="18" t="s">
        <v>117</v>
      </c>
      <c r="C12" s="17">
        <v>0.21181283638411</v>
      </c>
      <c r="D12" s="17">
        <v>0.19248710867083799</v>
      </c>
      <c r="E12" s="17">
        <v>0.23008006060824701</v>
      </c>
      <c r="F12" s="17"/>
      <c r="G12" s="17">
        <v>0.18296993993661101</v>
      </c>
      <c r="H12" s="17">
        <v>0.23250480592762501</v>
      </c>
      <c r="I12" s="17">
        <v>0.22641717735783101</v>
      </c>
      <c r="J12" s="17">
        <v>0.22682046163322001</v>
      </c>
      <c r="K12" s="17">
        <v>0.20910002099781699</v>
      </c>
      <c r="L12" s="17">
        <v>0.19070843607841501</v>
      </c>
      <c r="M12" s="17"/>
      <c r="N12" s="17">
        <v>0.177581379019604</v>
      </c>
      <c r="O12" s="17">
        <v>0.21513970490969</v>
      </c>
      <c r="P12" s="17">
        <v>0.23519447489025699</v>
      </c>
      <c r="Q12" s="17">
        <v>0.223884333662007</v>
      </c>
      <c r="R12" s="17"/>
      <c r="S12" s="17">
        <v>0.17611209655412199</v>
      </c>
      <c r="T12" s="17">
        <v>0.21285270573311399</v>
      </c>
      <c r="U12" s="17">
        <v>0.221304035347652</v>
      </c>
      <c r="V12" s="17">
        <v>0.21359171912553701</v>
      </c>
      <c r="W12" s="17">
        <v>0.217114174898135</v>
      </c>
      <c r="X12" s="17">
        <v>0.234162270047091</v>
      </c>
      <c r="Y12" s="17">
        <v>0.214798081499537</v>
      </c>
      <c r="Z12" s="17">
        <v>0.20514756953919</v>
      </c>
      <c r="AA12" s="17">
        <v>0.214643033549721</v>
      </c>
      <c r="AB12" s="17">
        <v>0.21358618593651901</v>
      </c>
      <c r="AC12" s="17">
        <v>0.26004563276251103</v>
      </c>
      <c r="AD12" s="17">
        <v>0.15979504566351599</v>
      </c>
      <c r="AE12" s="17"/>
      <c r="AF12" s="17">
        <v>0.222610346199659</v>
      </c>
      <c r="AG12" s="17">
        <v>0.196920482675186</v>
      </c>
      <c r="AH12" s="17">
        <v>0.24239161480482699</v>
      </c>
      <c r="AI12" s="17"/>
      <c r="AJ12" s="17">
        <v>0.159617002309413</v>
      </c>
      <c r="AK12" s="17">
        <v>0.22150041213174301</v>
      </c>
      <c r="AL12" s="17">
        <v>0.195390697587113</v>
      </c>
      <c r="AM12" s="17"/>
      <c r="AN12" s="17">
        <v>0.214038873805319</v>
      </c>
      <c r="AO12" s="17">
        <v>0.20202394950960201</v>
      </c>
      <c r="AP12" s="17">
        <v>0.20163157160317499</v>
      </c>
      <c r="AQ12" s="17">
        <v>0.200004578492775</v>
      </c>
      <c r="AR12" s="17">
        <v>0.17625201024578599</v>
      </c>
      <c r="AS12" s="17"/>
      <c r="AT12" s="17">
        <v>0.21097977449425301</v>
      </c>
      <c r="AU12" s="17">
        <v>0.21645271136727401</v>
      </c>
      <c r="AV12" s="17"/>
      <c r="AW12" s="17">
        <v>0.20179243229274299</v>
      </c>
      <c r="AX12" s="17">
        <v>0.237207305672305</v>
      </c>
      <c r="AY12" s="17">
        <v>0.215903600592669</v>
      </c>
    </row>
    <row r="13" spans="2:51" ht="30">
      <c r="B13" s="18" t="s">
        <v>118</v>
      </c>
      <c r="C13" s="17">
        <v>7.05817960140291E-2</v>
      </c>
      <c r="D13" s="17">
        <v>6.5182147572798402E-2</v>
      </c>
      <c r="E13" s="17">
        <v>7.4570410310005802E-2</v>
      </c>
      <c r="F13" s="17"/>
      <c r="G13" s="17">
        <v>5.3538014841054797E-2</v>
      </c>
      <c r="H13" s="17">
        <v>9.2150091710690996E-2</v>
      </c>
      <c r="I13" s="17">
        <v>9.7709904107393594E-2</v>
      </c>
      <c r="J13" s="17">
        <v>7.13558318333294E-2</v>
      </c>
      <c r="K13" s="17">
        <v>6.5391287000647697E-2</v>
      </c>
      <c r="L13" s="17">
        <v>4.6627561298637599E-2</v>
      </c>
      <c r="M13" s="17"/>
      <c r="N13" s="17">
        <v>4.9359606228112397E-2</v>
      </c>
      <c r="O13" s="17">
        <v>6.7414143940397298E-2</v>
      </c>
      <c r="P13" s="17">
        <v>8.0626496587040603E-2</v>
      </c>
      <c r="Q13" s="17">
        <v>8.7845052815488697E-2</v>
      </c>
      <c r="R13" s="17"/>
      <c r="S13" s="17">
        <v>6.9202098392512706E-2</v>
      </c>
      <c r="T13" s="17">
        <v>6.3780882977691494E-2</v>
      </c>
      <c r="U13" s="17">
        <v>7.1780654374672501E-2</v>
      </c>
      <c r="V13" s="17">
        <v>7.1493773436392502E-2</v>
      </c>
      <c r="W13" s="17">
        <v>7.1164195877680303E-2</v>
      </c>
      <c r="X13" s="17">
        <v>7.6095240453650695E-2</v>
      </c>
      <c r="Y13" s="17">
        <v>7.4619107566529105E-2</v>
      </c>
      <c r="Z13" s="17">
        <v>6.8898601752722499E-2</v>
      </c>
      <c r="AA13" s="17">
        <v>9.4477541523669897E-2</v>
      </c>
      <c r="AB13" s="17">
        <v>5.2165724452951798E-2</v>
      </c>
      <c r="AC13" s="17">
        <v>6.48447108412952E-2</v>
      </c>
      <c r="AD13" s="17">
        <v>4.4779293765588299E-2</v>
      </c>
      <c r="AE13" s="17"/>
      <c r="AF13" s="17">
        <v>7.6855986249497896E-2</v>
      </c>
      <c r="AG13" s="17">
        <v>6.3559130584690898E-2</v>
      </c>
      <c r="AH13" s="17">
        <v>8.7926114095708399E-2</v>
      </c>
      <c r="AI13" s="17"/>
      <c r="AJ13" s="17">
        <v>4.6641999577267397E-2</v>
      </c>
      <c r="AK13" s="17">
        <v>7.9658671757066701E-2</v>
      </c>
      <c r="AL13" s="17">
        <v>5.3615840554465201E-2</v>
      </c>
      <c r="AM13" s="17"/>
      <c r="AN13" s="17">
        <v>8.4425130047205504E-2</v>
      </c>
      <c r="AO13" s="17">
        <v>6.80527179296357E-2</v>
      </c>
      <c r="AP13" s="17">
        <v>6.7409966974507102E-2</v>
      </c>
      <c r="AQ13" s="17">
        <v>5.5617922128605501E-2</v>
      </c>
      <c r="AR13" s="17">
        <v>3.6052141709825201E-2</v>
      </c>
      <c r="AS13" s="17"/>
      <c r="AT13" s="17">
        <v>6.9443742063132197E-2</v>
      </c>
      <c r="AU13" s="17">
        <v>7.7132667120465098E-2</v>
      </c>
      <c r="AV13" s="17"/>
      <c r="AW13" s="17">
        <v>5.7112058673030403E-2</v>
      </c>
      <c r="AX13" s="17">
        <v>4.8410919327204399E-2</v>
      </c>
      <c r="AY13" s="17">
        <v>9.0781802542485995E-2</v>
      </c>
    </row>
    <row r="14" spans="2:51">
      <c r="B14" s="18" t="s">
        <v>119</v>
      </c>
      <c r="C14" s="19">
        <v>8.5517519180228499E-2</v>
      </c>
      <c r="D14" s="19">
        <v>6.7036127719275196E-2</v>
      </c>
      <c r="E14" s="19">
        <v>0.102120975166831</v>
      </c>
      <c r="F14" s="19"/>
      <c r="G14" s="19">
        <v>0.110268563428445</v>
      </c>
      <c r="H14" s="19">
        <v>0.11509499118055699</v>
      </c>
      <c r="I14" s="19">
        <v>0.11046370171902101</v>
      </c>
      <c r="J14" s="19">
        <v>9.5683114599710295E-2</v>
      </c>
      <c r="K14" s="19">
        <v>7.0339895441273795E-2</v>
      </c>
      <c r="L14" s="19">
        <v>3.8461387985326299E-2</v>
      </c>
      <c r="M14" s="19"/>
      <c r="N14" s="19">
        <v>6.6986043708432405E-2</v>
      </c>
      <c r="O14" s="19">
        <v>8.4656326686899097E-2</v>
      </c>
      <c r="P14" s="19">
        <v>7.9880142461439402E-2</v>
      </c>
      <c r="Q14" s="19">
        <v>0.11082740598301299</v>
      </c>
      <c r="R14" s="19"/>
      <c r="S14" s="19">
        <v>9.1788501625839999E-2</v>
      </c>
      <c r="T14" s="19">
        <v>7.4750008586022598E-2</v>
      </c>
      <c r="U14" s="19">
        <v>8.2906424409526697E-2</v>
      </c>
      <c r="V14" s="19">
        <v>9.8923563279656096E-2</v>
      </c>
      <c r="W14" s="19">
        <v>8.9506334030319504E-2</v>
      </c>
      <c r="X14" s="19">
        <v>0.103264607164818</v>
      </c>
      <c r="Y14" s="19">
        <v>6.2559708164348096E-2</v>
      </c>
      <c r="Z14" s="19">
        <v>7.7846835763376795E-2</v>
      </c>
      <c r="AA14" s="19">
        <v>9.1944731511437797E-2</v>
      </c>
      <c r="AB14" s="19">
        <v>8.0946988571506201E-2</v>
      </c>
      <c r="AC14" s="19">
        <v>8.1948607130301401E-2</v>
      </c>
      <c r="AD14" s="19">
        <v>7.7153439201074994E-2</v>
      </c>
      <c r="AE14" s="19"/>
      <c r="AF14" s="19">
        <v>6.2237540783186503E-2</v>
      </c>
      <c r="AG14" s="19">
        <v>8.4518931798558697E-2</v>
      </c>
      <c r="AH14" s="19">
        <v>0.13747691901742701</v>
      </c>
      <c r="AI14" s="19"/>
      <c r="AJ14" s="19">
        <v>4.0590060457654599E-2</v>
      </c>
      <c r="AK14" s="19">
        <v>8.3531929752098097E-2</v>
      </c>
      <c r="AL14" s="19">
        <v>6.5744744119021106E-2</v>
      </c>
      <c r="AM14" s="19"/>
      <c r="AN14" s="19">
        <v>9.0516641724036201E-2</v>
      </c>
      <c r="AO14" s="19">
        <v>9.1104405105475003E-2</v>
      </c>
      <c r="AP14" s="19">
        <v>8.3347876742501895E-2</v>
      </c>
      <c r="AQ14" s="19">
        <v>8.2053845041298201E-2</v>
      </c>
      <c r="AR14" s="19">
        <v>0.100241464328932</v>
      </c>
      <c r="AS14" s="19"/>
      <c r="AT14" s="19">
        <v>8.1216479060359698E-2</v>
      </c>
      <c r="AU14" s="19">
        <v>0.117397699931303</v>
      </c>
      <c r="AV14" s="19"/>
      <c r="AW14" s="19">
        <v>6.9284933244696395E-2</v>
      </c>
      <c r="AX14" s="19">
        <v>5.8049023132756998E-2</v>
      </c>
      <c r="AY14" s="19">
        <v>0.110056680368122</v>
      </c>
    </row>
    <row r="15" spans="2:51">
      <c r="B15" s="16"/>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193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2150</v>
      </c>
      <c r="D7" s="10">
        <v>1025</v>
      </c>
      <c r="E7" s="10">
        <v>1120</v>
      </c>
      <c r="F7" s="10"/>
      <c r="G7" s="10">
        <v>193</v>
      </c>
      <c r="H7" s="10">
        <v>308</v>
      </c>
      <c r="I7" s="10">
        <v>312</v>
      </c>
      <c r="J7" s="10">
        <v>388</v>
      </c>
      <c r="K7" s="10">
        <v>397</v>
      </c>
      <c r="L7" s="10">
        <v>552</v>
      </c>
      <c r="M7" s="10"/>
      <c r="N7" s="10">
        <v>649</v>
      </c>
      <c r="O7" s="10">
        <v>586</v>
      </c>
      <c r="P7" s="10">
        <v>417</v>
      </c>
      <c r="Q7" s="10">
        <v>483</v>
      </c>
      <c r="R7" s="10"/>
      <c r="S7" s="10">
        <v>260</v>
      </c>
      <c r="T7" s="10">
        <v>286</v>
      </c>
      <c r="U7" s="10">
        <v>215</v>
      </c>
      <c r="V7" s="10">
        <v>192</v>
      </c>
      <c r="W7" s="10">
        <v>167</v>
      </c>
      <c r="X7" s="10">
        <v>168</v>
      </c>
      <c r="Y7" s="10">
        <v>172</v>
      </c>
      <c r="Z7" s="10">
        <v>100</v>
      </c>
      <c r="AA7" s="10">
        <v>242</v>
      </c>
      <c r="AB7" s="10">
        <v>171</v>
      </c>
      <c r="AC7" s="10">
        <v>113</v>
      </c>
      <c r="AD7" s="10">
        <v>64</v>
      </c>
      <c r="AE7" s="10"/>
      <c r="AF7" s="10">
        <v>882</v>
      </c>
      <c r="AG7" s="10">
        <v>920</v>
      </c>
      <c r="AH7" s="10">
        <v>220</v>
      </c>
      <c r="AI7" s="10"/>
      <c r="AJ7" s="10">
        <v>519</v>
      </c>
      <c r="AK7" s="10">
        <v>669</v>
      </c>
      <c r="AL7" s="10">
        <v>183</v>
      </c>
      <c r="AM7" s="10"/>
      <c r="AN7" s="10">
        <v>456</v>
      </c>
      <c r="AO7" s="10">
        <v>348</v>
      </c>
      <c r="AP7" s="10">
        <v>542</v>
      </c>
      <c r="AQ7" s="10">
        <v>227</v>
      </c>
      <c r="AR7" s="10">
        <v>40</v>
      </c>
      <c r="AS7" s="10"/>
      <c r="AT7" s="10">
        <v>1956</v>
      </c>
      <c r="AU7" s="10">
        <v>178</v>
      </c>
      <c r="AV7" s="10"/>
      <c r="AW7" s="10">
        <v>994</v>
      </c>
      <c r="AX7" s="10">
        <v>224</v>
      </c>
      <c r="AY7" s="10">
        <v>932</v>
      </c>
    </row>
    <row r="8" spans="2:51" ht="30" customHeight="1">
      <c r="B8" s="11" t="s">
        <v>112</v>
      </c>
      <c r="C8" s="11">
        <v>2170</v>
      </c>
      <c r="D8" s="11">
        <v>1068</v>
      </c>
      <c r="E8" s="11">
        <v>1097</v>
      </c>
      <c r="F8" s="11"/>
      <c r="G8" s="11">
        <v>226</v>
      </c>
      <c r="H8" s="11">
        <v>382</v>
      </c>
      <c r="I8" s="11">
        <v>353</v>
      </c>
      <c r="J8" s="11">
        <v>384</v>
      </c>
      <c r="K8" s="11">
        <v>325</v>
      </c>
      <c r="L8" s="11">
        <v>499</v>
      </c>
      <c r="M8" s="11"/>
      <c r="N8" s="11">
        <v>601</v>
      </c>
      <c r="O8" s="11">
        <v>548</v>
      </c>
      <c r="P8" s="11">
        <v>491</v>
      </c>
      <c r="Q8" s="11">
        <v>515</v>
      </c>
      <c r="R8" s="11"/>
      <c r="S8" s="11">
        <v>312</v>
      </c>
      <c r="T8" s="11">
        <v>275</v>
      </c>
      <c r="U8" s="11">
        <v>190</v>
      </c>
      <c r="V8" s="11">
        <v>205</v>
      </c>
      <c r="W8" s="11">
        <v>165</v>
      </c>
      <c r="X8" s="11">
        <v>181</v>
      </c>
      <c r="Y8" s="11">
        <v>164</v>
      </c>
      <c r="Z8" s="11">
        <v>90</v>
      </c>
      <c r="AA8" s="11">
        <v>232</v>
      </c>
      <c r="AB8" s="11">
        <v>173</v>
      </c>
      <c r="AC8" s="11">
        <v>113</v>
      </c>
      <c r="AD8" s="11">
        <v>70</v>
      </c>
      <c r="AE8" s="11"/>
      <c r="AF8" s="11">
        <v>859</v>
      </c>
      <c r="AG8" s="11">
        <v>924</v>
      </c>
      <c r="AH8" s="11">
        <v>242</v>
      </c>
      <c r="AI8" s="11"/>
      <c r="AJ8" s="11">
        <v>502</v>
      </c>
      <c r="AK8" s="11">
        <v>701</v>
      </c>
      <c r="AL8" s="11">
        <v>182</v>
      </c>
      <c r="AM8" s="11"/>
      <c r="AN8" s="11">
        <v>462</v>
      </c>
      <c r="AO8" s="11">
        <v>367</v>
      </c>
      <c r="AP8" s="11">
        <v>549</v>
      </c>
      <c r="AQ8" s="11">
        <v>222</v>
      </c>
      <c r="AR8" s="11">
        <v>37</v>
      </c>
      <c r="AS8" s="11"/>
      <c r="AT8" s="11">
        <v>1947</v>
      </c>
      <c r="AU8" s="11">
        <v>205</v>
      </c>
      <c r="AV8" s="11"/>
      <c r="AW8" s="11">
        <v>959</v>
      </c>
      <c r="AX8" s="11">
        <v>239</v>
      </c>
      <c r="AY8" s="11">
        <v>971</v>
      </c>
    </row>
    <row r="9" spans="2:51">
      <c r="B9" s="18" t="s">
        <v>133</v>
      </c>
      <c r="C9" s="17">
        <v>0.174294802356109</v>
      </c>
      <c r="D9" s="17">
        <v>0.23975949710553801</v>
      </c>
      <c r="E9" s="17">
        <v>0.111352326892459</v>
      </c>
      <c r="F9" s="17"/>
      <c r="G9" s="17">
        <v>0.15373760980765899</v>
      </c>
      <c r="H9" s="17">
        <v>0.171278573635473</v>
      </c>
      <c r="I9" s="17">
        <v>0.193005693849229</v>
      </c>
      <c r="J9" s="17">
        <v>0.17746794097468899</v>
      </c>
      <c r="K9" s="17">
        <v>0.19044461762537601</v>
      </c>
      <c r="L9" s="17">
        <v>0.159720620197248</v>
      </c>
      <c r="M9" s="17"/>
      <c r="N9" s="17">
        <v>0.21842565364476299</v>
      </c>
      <c r="O9" s="17">
        <v>0.150096312642647</v>
      </c>
      <c r="P9" s="17">
        <v>0.15888751885157301</v>
      </c>
      <c r="Q9" s="17">
        <v>0.158042067337159</v>
      </c>
      <c r="R9" s="17"/>
      <c r="S9" s="17">
        <v>0.197416507597417</v>
      </c>
      <c r="T9" s="17">
        <v>0.16870293055775801</v>
      </c>
      <c r="U9" s="17">
        <v>0.14211704522972601</v>
      </c>
      <c r="V9" s="17">
        <v>0.15308085227481699</v>
      </c>
      <c r="W9" s="17">
        <v>0.175597325706768</v>
      </c>
      <c r="X9" s="17">
        <v>0.16607057754905899</v>
      </c>
      <c r="Y9" s="17">
        <v>0.189274413310277</v>
      </c>
      <c r="Z9" s="17">
        <v>0.223226201849864</v>
      </c>
      <c r="AA9" s="17">
        <v>0.15498911650250699</v>
      </c>
      <c r="AB9" s="17">
        <v>0.212591037420435</v>
      </c>
      <c r="AC9" s="17">
        <v>0.124253006625518</v>
      </c>
      <c r="AD9" s="17">
        <v>0.21304630935918101</v>
      </c>
      <c r="AE9" s="17"/>
      <c r="AF9" s="17">
        <v>0.15184050348258901</v>
      </c>
      <c r="AG9" s="17">
        <v>0.21496594522043799</v>
      </c>
      <c r="AH9" s="17">
        <v>0.15006591538741099</v>
      </c>
      <c r="AI9" s="17"/>
      <c r="AJ9" s="17">
        <v>0.18160207499680001</v>
      </c>
      <c r="AK9" s="17">
        <v>0.174989287894604</v>
      </c>
      <c r="AL9" s="17">
        <v>0.18154041894698</v>
      </c>
      <c r="AM9" s="17"/>
      <c r="AN9" s="17">
        <v>0.14361066259865499</v>
      </c>
      <c r="AO9" s="17">
        <v>0.15258669729357</v>
      </c>
      <c r="AP9" s="17">
        <v>0.187099520821737</v>
      </c>
      <c r="AQ9" s="17">
        <v>0.253749891953716</v>
      </c>
      <c r="AR9" s="17">
        <v>0.50077351630476896</v>
      </c>
      <c r="AS9" s="17"/>
      <c r="AT9" s="17">
        <v>0.16941183619733999</v>
      </c>
      <c r="AU9" s="17">
        <v>0.20823166450292499</v>
      </c>
      <c r="AV9" s="17"/>
      <c r="AW9" s="17">
        <v>0.23178444443819801</v>
      </c>
      <c r="AX9" s="17">
        <v>0.23008426984196201</v>
      </c>
      <c r="AY9" s="17">
        <v>0.103785633233948</v>
      </c>
    </row>
    <row r="10" spans="2:51">
      <c r="B10" s="18" t="s">
        <v>134</v>
      </c>
      <c r="C10" s="17">
        <v>0.44416259870970198</v>
      </c>
      <c r="D10" s="17">
        <v>0.48636006913402002</v>
      </c>
      <c r="E10" s="17">
        <v>0.401628501242978</v>
      </c>
      <c r="F10" s="17"/>
      <c r="G10" s="17">
        <v>0.448113480804951</v>
      </c>
      <c r="H10" s="17">
        <v>0.43154587846939702</v>
      </c>
      <c r="I10" s="17">
        <v>0.461702620618892</v>
      </c>
      <c r="J10" s="17">
        <v>0.46412102777035402</v>
      </c>
      <c r="K10" s="17">
        <v>0.42417005816860498</v>
      </c>
      <c r="L10" s="17">
        <v>0.437245999316212</v>
      </c>
      <c r="M10" s="17"/>
      <c r="N10" s="17">
        <v>0.50055248328191204</v>
      </c>
      <c r="O10" s="17">
        <v>0.45251030496390499</v>
      </c>
      <c r="P10" s="17">
        <v>0.45175965968396897</v>
      </c>
      <c r="Q10" s="17">
        <v>0.36570325887336402</v>
      </c>
      <c r="R10" s="17"/>
      <c r="S10" s="17">
        <v>0.44036415886473801</v>
      </c>
      <c r="T10" s="17">
        <v>0.46648633307085402</v>
      </c>
      <c r="U10" s="17">
        <v>0.48372004022276999</v>
      </c>
      <c r="V10" s="17">
        <v>0.44342247748779701</v>
      </c>
      <c r="W10" s="17">
        <v>0.48371431213868099</v>
      </c>
      <c r="X10" s="17">
        <v>0.47095150472751202</v>
      </c>
      <c r="Y10" s="17">
        <v>0.35921087239573302</v>
      </c>
      <c r="Z10" s="17">
        <v>0.467999672259519</v>
      </c>
      <c r="AA10" s="17">
        <v>0.45288952912239</v>
      </c>
      <c r="AB10" s="17">
        <v>0.42039526625767498</v>
      </c>
      <c r="AC10" s="17">
        <v>0.35655609437810898</v>
      </c>
      <c r="AD10" s="17">
        <v>0.445706128541413</v>
      </c>
      <c r="AE10" s="17"/>
      <c r="AF10" s="17">
        <v>0.41779962478994198</v>
      </c>
      <c r="AG10" s="17">
        <v>0.48124515744868401</v>
      </c>
      <c r="AH10" s="17">
        <v>0.38220020049139197</v>
      </c>
      <c r="AI10" s="17"/>
      <c r="AJ10" s="17">
        <v>0.46696013063881397</v>
      </c>
      <c r="AK10" s="17">
        <v>0.45862275246537199</v>
      </c>
      <c r="AL10" s="17">
        <v>0.537906257491643</v>
      </c>
      <c r="AM10" s="17"/>
      <c r="AN10" s="17">
        <v>0.37892064675447701</v>
      </c>
      <c r="AO10" s="17">
        <v>0.41612637928627899</v>
      </c>
      <c r="AP10" s="17">
        <v>0.50396706580626305</v>
      </c>
      <c r="AQ10" s="17">
        <v>0.50485917193699803</v>
      </c>
      <c r="AR10" s="17">
        <v>0.39268281316480502</v>
      </c>
      <c r="AS10" s="17"/>
      <c r="AT10" s="17">
        <v>0.44570332693880899</v>
      </c>
      <c r="AU10" s="17">
        <v>0.43156325020403302</v>
      </c>
      <c r="AV10" s="17"/>
      <c r="AW10" s="17">
        <v>0.51277981255455096</v>
      </c>
      <c r="AX10" s="17">
        <v>0.44355891998668001</v>
      </c>
      <c r="AY10" s="17">
        <v>0.37653461600365601</v>
      </c>
    </row>
    <row r="11" spans="2:51">
      <c r="B11" s="18" t="s">
        <v>135</v>
      </c>
      <c r="C11" s="17">
        <v>0.27491402864630898</v>
      </c>
      <c r="D11" s="17">
        <v>0.199477796951363</v>
      </c>
      <c r="E11" s="17">
        <v>0.349461672936345</v>
      </c>
      <c r="F11" s="17"/>
      <c r="G11" s="17">
        <v>0.26342035980620399</v>
      </c>
      <c r="H11" s="17">
        <v>0.28829149745312199</v>
      </c>
      <c r="I11" s="17">
        <v>0.239652984282303</v>
      </c>
      <c r="J11" s="17">
        <v>0.24945499626929901</v>
      </c>
      <c r="K11" s="17">
        <v>0.303795839396449</v>
      </c>
      <c r="L11" s="17">
        <v>0.295656238124899</v>
      </c>
      <c r="M11" s="17"/>
      <c r="N11" s="17">
        <v>0.21283193529619601</v>
      </c>
      <c r="O11" s="17">
        <v>0.27983469933463401</v>
      </c>
      <c r="P11" s="17">
        <v>0.28004365914210799</v>
      </c>
      <c r="Q11" s="17">
        <v>0.33934485216191801</v>
      </c>
      <c r="R11" s="17"/>
      <c r="S11" s="17">
        <v>0.25183928292874802</v>
      </c>
      <c r="T11" s="17">
        <v>0.27552599920386101</v>
      </c>
      <c r="U11" s="17">
        <v>0.236976131569899</v>
      </c>
      <c r="V11" s="17">
        <v>0.29313251001421398</v>
      </c>
      <c r="W11" s="17">
        <v>0.21529650850457999</v>
      </c>
      <c r="X11" s="17">
        <v>0.27880752978939399</v>
      </c>
      <c r="Y11" s="17">
        <v>0.35313282459955497</v>
      </c>
      <c r="Z11" s="17">
        <v>0.22528689803973101</v>
      </c>
      <c r="AA11" s="17">
        <v>0.294618202363985</v>
      </c>
      <c r="AB11" s="17">
        <v>0.24593108130347799</v>
      </c>
      <c r="AC11" s="17">
        <v>0.39985066651728701</v>
      </c>
      <c r="AD11" s="17">
        <v>0.23965006556270199</v>
      </c>
      <c r="AE11" s="17"/>
      <c r="AF11" s="17">
        <v>0.320410854786007</v>
      </c>
      <c r="AG11" s="17">
        <v>0.209342340642622</v>
      </c>
      <c r="AH11" s="17">
        <v>0.33344269289273998</v>
      </c>
      <c r="AI11" s="17"/>
      <c r="AJ11" s="17">
        <v>0.28744642686571797</v>
      </c>
      <c r="AK11" s="17">
        <v>0.25354723186588002</v>
      </c>
      <c r="AL11" s="17">
        <v>0.22129677325324801</v>
      </c>
      <c r="AM11" s="17"/>
      <c r="AN11" s="17">
        <v>0.348013215276753</v>
      </c>
      <c r="AO11" s="17">
        <v>0.29846504447914002</v>
      </c>
      <c r="AP11" s="17">
        <v>0.24198993698169599</v>
      </c>
      <c r="AQ11" s="17">
        <v>0.15556682413810299</v>
      </c>
      <c r="AR11" s="17">
        <v>0.106543670530425</v>
      </c>
      <c r="AS11" s="17"/>
      <c r="AT11" s="17">
        <v>0.281008506085131</v>
      </c>
      <c r="AU11" s="17">
        <v>0.21848046952120501</v>
      </c>
      <c r="AV11" s="17"/>
      <c r="AW11" s="17">
        <v>0.18629670151993599</v>
      </c>
      <c r="AX11" s="17">
        <v>0.22728266923057899</v>
      </c>
      <c r="AY11" s="17">
        <v>0.374162640461356</v>
      </c>
    </row>
    <row r="12" spans="2:51">
      <c r="B12" s="18" t="s">
        <v>136</v>
      </c>
      <c r="C12" s="17">
        <v>5.01734861187033E-2</v>
      </c>
      <c r="D12" s="17">
        <v>3.9204142690349497E-2</v>
      </c>
      <c r="E12" s="17">
        <v>6.1056869133563299E-2</v>
      </c>
      <c r="F12" s="17"/>
      <c r="G12" s="17">
        <v>5.5003098544693103E-2</v>
      </c>
      <c r="H12" s="17">
        <v>5.5627855879955501E-2</v>
      </c>
      <c r="I12" s="17">
        <v>5.1137989734343803E-2</v>
      </c>
      <c r="J12" s="17">
        <v>5.1133986028301499E-2</v>
      </c>
      <c r="K12" s="17">
        <v>3.5086983925116798E-2</v>
      </c>
      <c r="L12" s="17">
        <v>5.2211269292022001E-2</v>
      </c>
      <c r="M12" s="17"/>
      <c r="N12" s="17">
        <v>3.3123703856890799E-2</v>
      </c>
      <c r="O12" s="17">
        <v>6.5584655248002596E-2</v>
      </c>
      <c r="P12" s="17">
        <v>6.23852788858896E-2</v>
      </c>
      <c r="Q12" s="17">
        <v>4.0049111165497801E-2</v>
      </c>
      <c r="R12" s="17"/>
      <c r="S12" s="17">
        <v>6.2826281989966398E-2</v>
      </c>
      <c r="T12" s="17">
        <v>4.8016136161745701E-2</v>
      </c>
      <c r="U12" s="17">
        <v>7.6351866015851297E-2</v>
      </c>
      <c r="V12" s="17">
        <v>6.07770248670743E-2</v>
      </c>
      <c r="W12" s="17">
        <v>5.0634108514288602E-2</v>
      </c>
      <c r="X12" s="17">
        <v>2.8646571019124999E-2</v>
      </c>
      <c r="Y12" s="17">
        <v>5.37296186181127E-2</v>
      </c>
      <c r="Z12" s="17">
        <v>2.4965088847388999E-2</v>
      </c>
      <c r="AA12" s="17">
        <v>4.2625831152219899E-2</v>
      </c>
      <c r="AB12" s="17">
        <v>4.5934786422821297E-2</v>
      </c>
      <c r="AC12" s="17">
        <v>2.2235415039491599E-2</v>
      </c>
      <c r="AD12" s="17">
        <v>5.9580942769527301E-2</v>
      </c>
      <c r="AE12" s="17"/>
      <c r="AF12" s="17">
        <v>5.5985570628140802E-2</v>
      </c>
      <c r="AG12" s="17">
        <v>4.5820441613318601E-2</v>
      </c>
      <c r="AH12" s="17">
        <v>4.8361899956496E-2</v>
      </c>
      <c r="AI12" s="17"/>
      <c r="AJ12" s="17">
        <v>2.22539619757176E-2</v>
      </c>
      <c r="AK12" s="17">
        <v>6.6061268517507002E-2</v>
      </c>
      <c r="AL12" s="17">
        <v>3.9443201967792801E-2</v>
      </c>
      <c r="AM12" s="17"/>
      <c r="AN12" s="17">
        <v>4.2487955952007002E-2</v>
      </c>
      <c r="AO12" s="17">
        <v>7.3930342229294704E-2</v>
      </c>
      <c r="AP12" s="17">
        <v>3.8496549409284E-2</v>
      </c>
      <c r="AQ12" s="17">
        <v>3.81801297484246E-2</v>
      </c>
      <c r="AR12" s="17">
        <v>0</v>
      </c>
      <c r="AS12" s="17"/>
      <c r="AT12" s="17">
        <v>4.7366685349267502E-2</v>
      </c>
      <c r="AU12" s="17">
        <v>8.1026902982380397E-2</v>
      </c>
      <c r="AV12" s="17"/>
      <c r="AW12" s="17">
        <v>4.03841374824076E-2</v>
      </c>
      <c r="AX12" s="17">
        <v>6.6093069281300001E-2</v>
      </c>
      <c r="AY12" s="17">
        <v>5.5926757262319E-2</v>
      </c>
    </row>
    <row r="13" spans="2:51">
      <c r="B13" s="18" t="s">
        <v>137</v>
      </c>
      <c r="C13" s="17">
        <v>1.2369000883661699E-2</v>
      </c>
      <c r="D13" s="17">
        <v>1.0513726715835101E-2</v>
      </c>
      <c r="E13" s="17">
        <v>1.42262052957176E-2</v>
      </c>
      <c r="F13" s="17"/>
      <c r="G13" s="17">
        <v>4.45287662534444E-3</v>
      </c>
      <c r="H13" s="17">
        <v>7.0351718727596898E-3</v>
      </c>
      <c r="I13" s="17">
        <v>2.1980989241700302E-2</v>
      </c>
      <c r="J13" s="17">
        <v>1.56461123869342E-2</v>
      </c>
      <c r="K13" s="17">
        <v>7.5587260286216302E-3</v>
      </c>
      <c r="L13" s="17">
        <v>1.3837290352849699E-2</v>
      </c>
      <c r="M13" s="17"/>
      <c r="N13" s="17">
        <v>1.3805504740210899E-2</v>
      </c>
      <c r="O13" s="17">
        <v>7.7257935544905003E-3</v>
      </c>
      <c r="P13" s="17">
        <v>1.4435475673486201E-2</v>
      </c>
      <c r="Q13" s="17">
        <v>1.40053500668677E-2</v>
      </c>
      <c r="R13" s="17"/>
      <c r="S13" s="17">
        <v>1.38473640845271E-2</v>
      </c>
      <c r="T13" s="17">
        <v>1.03829429285644E-2</v>
      </c>
      <c r="U13" s="17">
        <v>4.36031633159128E-3</v>
      </c>
      <c r="V13" s="17">
        <v>5.0598583972634899E-3</v>
      </c>
      <c r="W13" s="17">
        <v>2.29435545246016E-2</v>
      </c>
      <c r="X13" s="17">
        <v>8.7845290076250995E-3</v>
      </c>
      <c r="Y13" s="17">
        <v>1.51685607505071E-2</v>
      </c>
      <c r="Z13" s="17">
        <v>2.0904645012404501E-2</v>
      </c>
      <c r="AA13" s="17">
        <v>4.17235292232778E-3</v>
      </c>
      <c r="AB13" s="17">
        <v>1.62989690104242E-2</v>
      </c>
      <c r="AC13" s="17">
        <v>3.7795947638730801E-2</v>
      </c>
      <c r="AD13" s="17">
        <v>0</v>
      </c>
      <c r="AE13" s="17"/>
      <c r="AF13" s="17">
        <v>1.6632659211482499E-2</v>
      </c>
      <c r="AG13" s="17">
        <v>1.1072912505364E-2</v>
      </c>
      <c r="AH13" s="17">
        <v>9.5941595160045894E-3</v>
      </c>
      <c r="AI13" s="17"/>
      <c r="AJ13" s="17">
        <v>9.0164579154897902E-3</v>
      </c>
      <c r="AK13" s="17">
        <v>1.5196703457746E-2</v>
      </c>
      <c r="AL13" s="17">
        <v>4.9121206413231498E-3</v>
      </c>
      <c r="AM13" s="17"/>
      <c r="AN13" s="17">
        <v>1.31755182821511E-2</v>
      </c>
      <c r="AO13" s="17">
        <v>8.35624385603706E-3</v>
      </c>
      <c r="AP13" s="17">
        <v>8.9044281550884393E-3</v>
      </c>
      <c r="AQ13" s="17">
        <v>2.2807046913441601E-2</v>
      </c>
      <c r="AR13" s="17">
        <v>0</v>
      </c>
      <c r="AS13" s="17"/>
      <c r="AT13" s="17">
        <v>1.1261188449874599E-2</v>
      </c>
      <c r="AU13" s="17">
        <v>2.3919686526185101E-2</v>
      </c>
      <c r="AV13" s="17"/>
      <c r="AW13" s="17">
        <v>8.9212310105546404E-3</v>
      </c>
      <c r="AX13" s="17">
        <v>0</v>
      </c>
      <c r="AY13" s="17">
        <v>1.8817236434941102E-2</v>
      </c>
    </row>
    <row r="14" spans="2:51">
      <c r="B14" s="18" t="s">
        <v>119</v>
      </c>
      <c r="C14" s="17">
        <v>4.4086083285513999E-2</v>
      </c>
      <c r="D14" s="17">
        <v>2.4684767402893801E-2</v>
      </c>
      <c r="E14" s="17">
        <v>6.2274424498936803E-2</v>
      </c>
      <c r="F14" s="17"/>
      <c r="G14" s="17">
        <v>7.5272574411148804E-2</v>
      </c>
      <c r="H14" s="17">
        <v>4.6221022689292499E-2</v>
      </c>
      <c r="I14" s="17">
        <v>3.2519722273532302E-2</v>
      </c>
      <c r="J14" s="17">
        <v>4.2175936570422401E-2</v>
      </c>
      <c r="K14" s="17">
        <v>3.8943774855831302E-2</v>
      </c>
      <c r="L14" s="17">
        <v>4.13285827167683E-2</v>
      </c>
      <c r="M14" s="17"/>
      <c r="N14" s="17">
        <v>2.1260719180026699E-2</v>
      </c>
      <c r="O14" s="17">
        <v>4.4248234256320698E-2</v>
      </c>
      <c r="P14" s="17">
        <v>3.2488407762973598E-2</v>
      </c>
      <c r="Q14" s="17">
        <v>8.2855360395193103E-2</v>
      </c>
      <c r="R14" s="17"/>
      <c r="S14" s="17">
        <v>3.3706404534603301E-2</v>
      </c>
      <c r="T14" s="17">
        <v>3.0885658077216702E-2</v>
      </c>
      <c r="U14" s="17">
        <v>5.6474600630162297E-2</v>
      </c>
      <c r="V14" s="17">
        <v>4.4527276958833802E-2</v>
      </c>
      <c r="W14" s="17">
        <v>5.1814190611082098E-2</v>
      </c>
      <c r="X14" s="17">
        <v>4.6739287907284398E-2</v>
      </c>
      <c r="Y14" s="17">
        <v>2.9483710325815701E-2</v>
      </c>
      <c r="Z14" s="17">
        <v>3.7617493991092099E-2</v>
      </c>
      <c r="AA14" s="17">
        <v>5.07049679365702E-2</v>
      </c>
      <c r="AB14" s="17">
        <v>5.8848859585165697E-2</v>
      </c>
      <c r="AC14" s="17">
        <v>5.9308869800863001E-2</v>
      </c>
      <c r="AD14" s="17">
        <v>4.2016553767177202E-2</v>
      </c>
      <c r="AE14" s="17"/>
      <c r="AF14" s="17">
        <v>3.7330787101839201E-2</v>
      </c>
      <c r="AG14" s="17">
        <v>3.7553202569573299E-2</v>
      </c>
      <c r="AH14" s="17">
        <v>7.6335131755956298E-2</v>
      </c>
      <c r="AI14" s="17"/>
      <c r="AJ14" s="17">
        <v>3.27209476074612E-2</v>
      </c>
      <c r="AK14" s="17">
        <v>3.1582755798890902E-2</v>
      </c>
      <c r="AL14" s="17">
        <v>1.4901227699012899E-2</v>
      </c>
      <c r="AM14" s="17"/>
      <c r="AN14" s="17">
        <v>7.37920011359567E-2</v>
      </c>
      <c r="AO14" s="17">
        <v>5.0535292855678898E-2</v>
      </c>
      <c r="AP14" s="17">
        <v>1.95424988259317E-2</v>
      </c>
      <c r="AQ14" s="17">
        <v>2.48369353093164E-2</v>
      </c>
      <c r="AR14" s="17">
        <v>0</v>
      </c>
      <c r="AS14" s="17"/>
      <c r="AT14" s="17">
        <v>4.5248456979578203E-2</v>
      </c>
      <c r="AU14" s="17">
        <v>3.6778026263271202E-2</v>
      </c>
      <c r="AV14" s="17"/>
      <c r="AW14" s="17">
        <v>1.98336729943526E-2</v>
      </c>
      <c r="AX14" s="17">
        <v>3.2981071659478001E-2</v>
      </c>
      <c r="AY14" s="17">
        <v>7.0773116603780301E-2</v>
      </c>
    </row>
    <row r="15" spans="2:51">
      <c r="B15" s="18" t="s">
        <v>138</v>
      </c>
      <c r="C15" s="21">
        <v>0.61845740106581204</v>
      </c>
      <c r="D15" s="21">
        <v>0.72611956623955898</v>
      </c>
      <c r="E15" s="21">
        <v>0.51298082813543699</v>
      </c>
      <c r="F15" s="21"/>
      <c r="G15" s="21">
        <v>0.60185109061261</v>
      </c>
      <c r="H15" s="21">
        <v>0.60282445210487001</v>
      </c>
      <c r="I15" s="21">
        <v>0.65470831446812106</v>
      </c>
      <c r="J15" s="21">
        <v>0.64158896874504301</v>
      </c>
      <c r="K15" s="21">
        <v>0.61461467579398099</v>
      </c>
      <c r="L15" s="21">
        <v>0.59696661951346097</v>
      </c>
      <c r="M15" s="21"/>
      <c r="N15" s="21">
        <v>0.718978136926675</v>
      </c>
      <c r="O15" s="21">
        <v>0.60260661760655299</v>
      </c>
      <c r="P15" s="21">
        <v>0.61064717853554196</v>
      </c>
      <c r="Q15" s="21">
        <v>0.52374532621052305</v>
      </c>
      <c r="R15" s="21"/>
      <c r="S15" s="21">
        <v>0.63778066646215503</v>
      </c>
      <c r="T15" s="21">
        <v>0.63518926362861206</v>
      </c>
      <c r="U15" s="21">
        <v>0.62583708545249594</v>
      </c>
      <c r="V15" s="21">
        <v>0.596503329762614</v>
      </c>
      <c r="W15" s="21">
        <v>0.659311637845448</v>
      </c>
      <c r="X15" s="21">
        <v>0.63702208227657198</v>
      </c>
      <c r="Y15" s="21">
        <v>0.54848528570600896</v>
      </c>
      <c r="Z15" s="21">
        <v>0.69122587410938297</v>
      </c>
      <c r="AA15" s="21">
        <v>0.60787864562489702</v>
      </c>
      <c r="AB15" s="21">
        <v>0.63298630367811004</v>
      </c>
      <c r="AC15" s="21">
        <v>0.480809101003627</v>
      </c>
      <c r="AD15" s="21">
        <v>0.65875243790059401</v>
      </c>
      <c r="AE15" s="21"/>
      <c r="AF15" s="21">
        <v>0.56964012827253097</v>
      </c>
      <c r="AG15" s="21">
        <v>0.69621110266912201</v>
      </c>
      <c r="AH15" s="21">
        <v>0.53226611587880301</v>
      </c>
      <c r="AI15" s="21"/>
      <c r="AJ15" s="21">
        <v>0.64856220563561395</v>
      </c>
      <c r="AK15" s="21">
        <v>0.63361204035997698</v>
      </c>
      <c r="AL15" s="21">
        <v>0.71944667643862303</v>
      </c>
      <c r="AM15" s="21"/>
      <c r="AN15" s="21">
        <v>0.52253130935313197</v>
      </c>
      <c r="AO15" s="21">
        <v>0.56871307657984904</v>
      </c>
      <c r="AP15" s="21">
        <v>0.69106658662800002</v>
      </c>
      <c r="AQ15" s="21">
        <v>0.75860906389071403</v>
      </c>
      <c r="AR15" s="21">
        <v>0.89345632946957498</v>
      </c>
      <c r="AS15" s="21"/>
      <c r="AT15" s="21">
        <v>0.615115163136149</v>
      </c>
      <c r="AU15" s="21">
        <v>0.63979491470695804</v>
      </c>
      <c r="AV15" s="21"/>
      <c r="AW15" s="21">
        <v>0.74456425699274897</v>
      </c>
      <c r="AX15" s="21">
        <v>0.67364318982864302</v>
      </c>
      <c r="AY15" s="21">
        <v>0.48032024923760402</v>
      </c>
    </row>
    <row r="16" spans="2:51">
      <c r="B16" s="18" t="s">
        <v>139</v>
      </c>
      <c r="C16" s="21">
        <v>6.2542487002365005E-2</v>
      </c>
      <c r="D16" s="21">
        <v>4.9717869406184501E-2</v>
      </c>
      <c r="E16" s="21">
        <v>7.5283074429280894E-2</v>
      </c>
      <c r="F16" s="21"/>
      <c r="G16" s="21">
        <v>5.9455975170037499E-2</v>
      </c>
      <c r="H16" s="21">
        <v>6.2663027752715206E-2</v>
      </c>
      <c r="I16" s="21">
        <v>7.3118978976044094E-2</v>
      </c>
      <c r="J16" s="21">
        <v>6.67800984152358E-2</v>
      </c>
      <c r="K16" s="21">
        <v>4.2645709953738398E-2</v>
      </c>
      <c r="L16" s="21">
        <v>6.6048559644871704E-2</v>
      </c>
      <c r="M16" s="21"/>
      <c r="N16" s="21">
        <v>4.6929208597101799E-2</v>
      </c>
      <c r="O16" s="21">
        <v>7.33104488024931E-2</v>
      </c>
      <c r="P16" s="21">
        <v>7.6820754559375801E-2</v>
      </c>
      <c r="Q16" s="21">
        <v>5.40544612323655E-2</v>
      </c>
      <c r="R16" s="21"/>
      <c r="S16" s="21">
        <v>7.6673646074493507E-2</v>
      </c>
      <c r="T16" s="21">
        <v>5.8399079090310099E-2</v>
      </c>
      <c r="U16" s="21">
        <v>8.0712182347442596E-2</v>
      </c>
      <c r="V16" s="21">
        <v>6.58368832643378E-2</v>
      </c>
      <c r="W16" s="21">
        <v>7.3577663038890198E-2</v>
      </c>
      <c r="X16" s="21">
        <v>3.7431100026750097E-2</v>
      </c>
      <c r="Y16" s="21">
        <v>6.8898179368619805E-2</v>
      </c>
      <c r="Z16" s="21">
        <v>4.5869733859793503E-2</v>
      </c>
      <c r="AA16" s="21">
        <v>4.6798184074547701E-2</v>
      </c>
      <c r="AB16" s="21">
        <v>6.22337554332454E-2</v>
      </c>
      <c r="AC16" s="21">
        <v>6.00313626782224E-2</v>
      </c>
      <c r="AD16" s="21">
        <v>5.9580942769527301E-2</v>
      </c>
      <c r="AE16" s="21"/>
      <c r="AF16" s="21">
        <v>7.2618229839623294E-2</v>
      </c>
      <c r="AG16" s="21">
        <v>5.6893354118682599E-2</v>
      </c>
      <c r="AH16" s="21">
        <v>5.7956059472500598E-2</v>
      </c>
      <c r="AI16" s="21"/>
      <c r="AJ16" s="21">
        <v>3.1270419891207303E-2</v>
      </c>
      <c r="AK16" s="21">
        <v>8.1257971975253002E-2</v>
      </c>
      <c r="AL16" s="21">
        <v>4.4355322609116003E-2</v>
      </c>
      <c r="AM16" s="21"/>
      <c r="AN16" s="21">
        <v>5.56634742341581E-2</v>
      </c>
      <c r="AO16" s="21">
        <v>8.2286586085331806E-2</v>
      </c>
      <c r="AP16" s="21">
        <v>4.74009775643724E-2</v>
      </c>
      <c r="AQ16" s="21">
        <v>6.0987176661866198E-2</v>
      </c>
      <c r="AR16" s="21">
        <v>0</v>
      </c>
      <c r="AS16" s="21"/>
      <c r="AT16" s="21">
        <v>5.8627873799142097E-2</v>
      </c>
      <c r="AU16" s="21">
        <v>0.104946589508565</v>
      </c>
      <c r="AV16" s="21"/>
      <c r="AW16" s="21">
        <v>4.9305368492962201E-2</v>
      </c>
      <c r="AX16" s="21">
        <v>6.6093069281300001E-2</v>
      </c>
      <c r="AY16" s="21">
        <v>7.4743993697260105E-2</v>
      </c>
    </row>
    <row r="17" spans="2:51">
      <c r="B17" s="18" t="s">
        <v>140</v>
      </c>
      <c r="C17" s="22">
        <v>0.55591491406344695</v>
      </c>
      <c r="D17" s="22">
        <v>0.67640169683337403</v>
      </c>
      <c r="E17" s="22">
        <v>0.43769775370615599</v>
      </c>
      <c r="F17" s="22"/>
      <c r="G17" s="22">
        <v>0.54239511544257202</v>
      </c>
      <c r="H17" s="22">
        <v>0.54016142435215497</v>
      </c>
      <c r="I17" s="22">
        <v>0.58158933549207703</v>
      </c>
      <c r="J17" s="22">
        <v>0.57480887032980699</v>
      </c>
      <c r="K17" s="22">
        <v>0.57196896584024204</v>
      </c>
      <c r="L17" s="22">
        <v>0.53091805986858898</v>
      </c>
      <c r="M17" s="22"/>
      <c r="N17" s="22">
        <v>0.67204892832957297</v>
      </c>
      <c r="O17" s="22">
        <v>0.52929616880405905</v>
      </c>
      <c r="P17" s="22">
        <v>0.53382642397616598</v>
      </c>
      <c r="Q17" s="22">
        <v>0.46969086497815699</v>
      </c>
      <c r="R17" s="22"/>
      <c r="S17" s="22">
        <v>0.56110702038766203</v>
      </c>
      <c r="T17" s="22">
        <v>0.576790184538302</v>
      </c>
      <c r="U17" s="22">
        <v>0.54512490310505302</v>
      </c>
      <c r="V17" s="22">
        <v>0.53066644649827599</v>
      </c>
      <c r="W17" s="22">
        <v>0.58573397480655798</v>
      </c>
      <c r="X17" s="22">
        <v>0.59959098224982199</v>
      </c>
      <c r="Y17" s="22">
        <v>0.47958710633738999</v>
      </c>
      <c r="Z17" s="22">
        <v>0.64535614024958898</v>
      </c>
      <c r="AA17" s="22">
        <v>0.56108046155034896</v>
      </c>
      <c r="AB17" s="22">
        <v>0.57075254824486499</v>
      </c>
      <c r="AC17" s="22">
        <v>0.42077773832540499</v>
      </c>
      <c r="AD17" s="22">
        <v>0.59917149513106605</v>
      </c>
      <c r="AE17" s="22"/>
      <c r="AF17" s="22">
        <v>0.49702189843290701</v>
      </c>
      <c r="AG17" s="22">
        <v>0.63931774855043899</v>
      </c>
      <c r="AH17" s="22">
        <v>0.47431005640630203</v>
      </c>
      <c r="AI17" s="22"/>
      <c r="AJ17" s="22">
        <v>0.61729178574440602</v>
      </c>
      <c r="AK17" s="22">
        <v>0.55235406838472301</v>
      </c>
      <c r="AL17" s="22">
        <v>0.67509135382950702</v>
      </c>
      <c r="AM17" s="22"/>
      <c r="AN17" s="22">
        <v>0.46686783511897401</v>
      </c>
      <c r="AO17" s="22">
        <v>0.48642649049451703</v>
      </c>
      <c r="AP17" s="22">
        <v>0.64366560906362702</v>
      </c>
      <c r="AQ17" s="22">
        <v>0.69762188722884799</v>
      </c>
      <c r="AR17" s="22">
        <v>0.89345632946957498</v>
      </c>
      <c r="AS17" s="22"/>
      <c r="AT17" s="22">
        <v>0.55648728933700697</v>
      </c>
      <c r="AU17" s="22">
        <v>0.53484832519839298</v>
      </c>
      <c r="AV17" s="22"/>
      <c r="AW17" s="22">
        <v>0.69525888849978701</v>
      </c>
      <c r="AX17" s="22">
        <v>0.60755012054734303</v>
      </c>
      <c r="AY17" s="22">
        <v>0.40557625554034299</v>
      </c>
    </row>
    <row r="18" spans="2:51">
      <c r="B18" t="s">
        <v>20</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194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2150</v>
      </c>
      <c r="D7" s="10">
        <v>1025</v>
      </c>
      <c r="E7" s="10">
        <v>1120</v>
      </c>
      <c r="F7" s="10"/>
      <c r="G7" s="10">
        <v>193</v>
      </c>
      <c r="H7" s="10">
        <v>308</v>
      </c>
      <c r="I7" s="10">
        <v>312</v>
      </c>
      <c r="J7" s="10">
        <v>388</v>
      </c>
      <c r="K7" s="10">
        <v>397</v>
      </c>
      <c r="L7" s="10">
        <v>552</v>
      </c>
      <c r="M7" s="10"/>
      <c r="N7" s="10">
        <v>649</v>
      </c>
      <c r="O7" s="10">
        <v>586</v>
      </c>
      <c r="P7" s="10">
        <v>417</v>
      </c>
      <c r="Q7" s="10">
        <v>483</v>
      </c>
      <c r="R7" s="10"/>
      <c r="S7" s="10">
        <v>260</v>
      </c>
      <c r="T7" s="10">
        <v>286</v>
      </c>
      <c r="U7" s="10">
        <v>215</v>
      </c>
      <c r="V7" s="10">
        <v>192</v>
      </c>
      <c r="W7" s="10">
        <v>167</v>
      </c>
      <c r="X7" s="10">
        <v>168</v>
      </c>
      <c r="Y7" s="10">
        <v>172</v>
      </c>
      <c r="Z7" s="10">
        <v>100</v>
      </c>
      <c r="AA7" s="10">
        <v>242</v>
      </c>
      <c r="AB7" s="10">
        <v>171</v>
      </c>
      <c r="AC7" s="10">
        <v>113</v>
      </c>
      <c r="AD7" s="10">
        <v>64</v>
      </c>
      <c r="AE7" s="10"/>
      <c r="AF7" s="10">
        <v>882</v>
      </c>
      <c r="AG7" s="10">
        <v>920</v>
      </c>
      <c r="AH7" s="10">
        <v>220</v>
      </c>
      <c r="AI7" s="10"/>
      <c r="AJ7" s="10">
        <v>519</v>
      </c>
      <c r="AK7" s="10">
        <v>669</v>
      </c>
      <c r="AL7" s="10">
        <v>183</v>
      </c>
      <c r="AM7" s="10"/>
      <c r="AN7" s="10">
        <v>456</v>
      </c>
      <c r="AO7" s="10">
        <v>348</v>
      </c>
      <c r="AP7" s="10">
        <v>542</v>
      </c>
      <c r="AQ7" s="10">
        <v>227</v>
      </c>
      <c r="AR7" s="10">
        <v>40</v>
      </c>
      <c r="AS7" s="10"/>
      <c r="AT7" s="10">
        <v>1956</v>
      </c>
      <c r="AU7" s="10">
        <v>178</v>
      </c>
      <c r="AV7" s="10"/>
      <c r="AW7" s="10">
        <v>994</v>
      </c>
      <c r="AX7" s="10">
        <v>224</v>
      </c>
      <c r="AY7" s="10">
        <v>932</v>
      </c>
    </row>
    <row r="8" spans="2:51" ht="30" customHeight="1">
      <c r="B8" s="11" t="s">
        <v>112</v>
      </c>
      <c r="C8" s="11">
        <v>2170</v>
      </c>
      <c r="D8" s="11">
        <v>1068</v>
      </c>
      <c r="E8" s="11">
        <v>1097</v>
      </c>
      <c r="F8" s="11"/>
      <c r="G8" s="11">
        <v>226</v>
      </c>
      <c r="H8" s="11">
        <v>382</v>
      </c>
      <c r="I8" s="11">
        <v>353</v>
      </c>
      <c r="J8" s="11">
        <v>384</v>
      </c>
      <c r="K8" s="11">
        <v>325</v>
      </c>
      <c r="L8" s="11">
        <v>499</v>
      </c>
      <c r="M8" s="11"/>
      <c r="N8" s="11">
        <v>601</v>
      </c>
      <c r="O8" s="11">
        <v>548</v>
      </c>
      <c r="P8" s="11">
        <v>491</v>
      </c>
      <c r="Q8" s="11">
        <v>515</v>
      </c>
      <c r="R8" s="11"/>
      <c r="S8" s="11">
        <v>312</v>
      </c>
      <c r="T8" s="11">
        <v>275</v>
      </c>
      <c r="U8" s="11">
        <v>190</v>
      </c>
      <c r="V8" s="11">
        <v>205</v>
      </c>
      <c r="W8" s="11">
        <v>165</v>
      </c>
      <c r="X8" s="11">
        <v>181</v>
      </c>
      <c r="Y8" s="11">
        <v>164</v>
      </c>
      <c r="Z8" s="11">
        <v>90</v>
      </c>
      <c r="AA8" s="11">
        <v>232</v>
      </c>
      <c r="AB8" s="11">
        <v>173</v>
      </c>
      <c r="AC8" s="11">
        <v>113</v>
      </c>
      <c r="AD8" s="11">
        <v>70</v>
      </c>
      <c r="AE8" s="11"/>
      <c r="AF8" s="11">
        <v>859</v>
      </c>
      <c r="AG8" s="11">
        <v>924</v>
      </c>
      <c r="AH8" s="11">
        <v>242</v>
      </c>
      <c r="AI8" s="11"/>
      <c r="AJ8" s="11">
        <v>502</v>
      </c>
      <c r="AK8" s="11">
        <v>701</v>
      </c>
      <c r="AL8" s="11">
        <v>182</v>
      </c>
      <c r="AM8" s="11"/>
      <c r="AN8" s="11">
        <v>462</v>
      </c>
      <c r="AO8" s="11">
        <v>367</v>
      </c>
      <c r="AP8" s="11">
        <v>549</v>
      </c>
      <c r="AQ8" s="11">
        <v>222</v>
      </c>
      <c r="AR8" s="11">
        <v>37</v>
      </c>
      <c r="AS8" s="11"/>
      <c r="AT8" s="11">
        <v>1947</v>
      </c>
      <c r="AU8" s="11">
        <v>205</v>
      </c>
      <c r="AV8" s="11"/>
      <c r="AW8" s="11">
        <v>959</v>
      </c>
      <c r="AX8" s="11">
        <v>239</v>
      </c>
      <c r="AY8" s="11">
        <v>971</v>
      </c>
    </row>
    <row r="9" spans="2:51">
      <c r="B9" s="18" t="s">
        <v>133</v>
      </c>
      <c r="C9" s="17">
        <v>0.18050115611634299</v>
      </c>
      <c r="D9" s="17">
        <v>0.24602540945211401</v>
      </c>
      <c r="E9" s="17">
        <v>0.116587017472261</v>
      </c>
      <c r="F9" s="17"/>
      <c r="G9" s="17">
        <v>0.13023434137086601</v>
      </c>
      <c r="H9" s="17">
        <v>0.18090654005538501</v>
      </c>
      <c r="I9" s="17">
        <v>0.16532067832852701</v>
      </c>
      <c r="J9" s="17">
        <v>0.202186765478857</v>
      </c>
      <c r="K9" s="17">
        <v>0.22811667829096199</v>
      </c>
      <c r="L9" s="17">
        <v>0.166018187988483</v>
      </c>
      <c r="M9" s="17"/>
      <c r="N9" s="17">
        <v>0.19780992275709</v>
      </c>
      <c r="O9" s="17">
        <v>0.164270991985808</v>
      </c>
      <c r="P9" s="17">
        <v>0.186858186128288</v>
      </c>
      <c r="Q9" s="17">
        <v>0.168580076967623</v>
      </c>
      <c r="R9" s="17"/>
      <c r="S9" s="17">
        <v>0.16774233856637899</v>
      </c>
      <c r="T9" s="17">
        <v>0.196825579149914</v>
      </c>
      <c r="U9" s="17">
        <v>0.14689457686502899</v>
      </c>
      <c r="V9" s="17">
        <v>0.17054977738852001</v>
      </c>
      <c r="W9" s="17">
        <v>0.18581333753801901</v>
      </c>
      <c r="X9" s="17">
        <v>0.197031558264122</v>
      </c>
      <c r="Y9" s="17">
        <v>0.22803474294743001</v>
      </c>
      <c r="Z9" s="17">
        <v>0.23971791393194899</v>
      </c>
      <c r="AA9" s="17">
        <v>0.1755813954041</v>
      </c>
      <c r="AB9" s="17">
        <v>0.16456699158033</v>
      </c>
      <c r="AC9" s="17">
        <v>0.15475913749581899</v>
      </c>
      <c r="AD9" s="17">
        <v>0.147304970071821</v>
      </c>
      <c r="AE9" s="17"/>
      <c r="AF9" s="17">
        <v>0.19967139659847799</v>
      </c>
      <c r="AG9" s="17">
        <v>0.18208420816653401</v>
      </c>
      <c r="AH9" s="17">
        <v>0.13091268167929301</v>
      </c>
      <c r="AI9" s="17"/>
      <c r="AJ9" s="17">
        <v>0.23172495013729999</v>
      </c>
      <c r="AK9" s="17">
        <v>0.16086890738355999</v>
      </c>
      <c r="AL9" s="17">
        <v>0.17879721223791301</v>
      </c>
      <c r="AM9" s="17"/>
      <c r="AN9" s="17">
        <v>0.174936653756846</v>
      </c>
      <c r="AO9" s="17">
        <v>0.17588935996584601</v>
      </c>
      <c r="AP9" s="17">
        <v>0.18685745921163499</v>
      </c>
      <c r="AQ9" s="17">
        <v>0.23218841241793201</v>
      </c>
      <c r="AR9" s="17">
        <v>0.32151357356962001</v>
      </c>
      <c r="AS9" s="17"/>
      <c r="AT9" s="17">
        <v>0.17196619757067699</v>
      </c>
      <c r="AU9" s="17">
        <v>0.261128778221004</v>
      </c>
      <c r="AV9" s="17"/>
      <c r="AW9" s="17">
        <v>0.23706611670796701</v>
      </c>
      <c r="AX9" s="17">
        <v>0.223848773660134</v>
      </c>
      <c r="AY9" s="17">
        <v>0.11396596867641499</v>
      </c>
    </row>
    <row r="10" spans="2:51">
      <c r="B10" s="18" t="s">
        <v>134</v>
      </c>
      <c r="C10" s="17">
        <v>0.38233355502387201</v>
      </c>
      <c r="D10" s="17">
        <v>0.41554723350591699</v>
      </c>
      <c r="E10" s="17">
        <v>0.35003663944402602</v>
      </c>
      <c r="F10" s="17"/>
      <c r="G10" s="17">
        <v>0.298612788742601</v>
      </c>
      <c r="H10" s="17">
        <v>0.38962291604739502</v>
      </c>
      <c r="I10" s="17">
        <v>0.42552909558506802</v>
      </c>
      <c r="J10" s="17">
        <v>0.39509389328933098</v>
      </c>
      <c r="K10" s="17">
        <v>0.34350219301422302</v>
      </c>
      <c r="L10" s="17">
        <v>0.39956242217271298</v>
      </c>
      <c r="M10" s="17"/>
      <c r="N10" s="17">
        <v>0.45015530643354001</v>
      </c>
      <c r="O10" s="17">
        <v>0.37784573418161599</v>
      </c>
      <c r="P10" s="17">
        <v>0.34752891798581298</v>
      </c>
      <c r="Q10" s="17">
        <v>0.34642779861636203</v>
      </c>
      <c r="R10" s="17"/>
      <c r="S10" s="17">
        <v>0.405131546171702</v>
      </c>
      <c r="T10" s="17">
        <v>0.37445030388164802</v>
      </c>
      <c r="U10" s="17">
        <v>0.42370056046858601</v>
      </c>
      <c r="V10" s="17">
        <v>0.37338007157082298</v>
      </c>
      <c r="W10" s="17">
        <v>0.42937899490734899</v>
      </c>
      <c r="X10" s="17">
        <v>0.39985001294260097</v>
      </c>
      <c r="Y10" s="17">
        <v>0.30070809225640999</v>
      </c>
      <c r="Z10" s="17">
        <v>0.36076591681361703</v>
      </c>
      <c r="AA10" s="17">
        <v>0.35241893406298003</v>
      </c>
      <c r="AB10" s="17">
        <v>0.376852418550431</v>
      </c>
      <c r="AC10" s="17">
        <v>0.32467134535904002</v>
      </c>
      <c r="AD10" s="17">
        <v>0.49551351213290501</v>
      </c>
      <c r="AE10" s="17"/>
      <c r="AF10" s="17">
        <v>0.364239073481676</v>
      </c>
      <c r="AG10" s="17">
        <v>0.42742854896327098</v>
      </c>
      <c r="AH10" s="17">
        <v>0.35748159631031101</v>
      </c>
      <c r="AI10" s="17"/>
      <c r="AJ10" s="17">
        <v>0.40582125024767202</v>
      </c>
      <c r="AK10" s="17">
        <v>0.39257455690854598</v>
      </c>
      <c r="AL10" s="17">
        <v>0.42266426307795502</v>
      </c>
      <c r="AM10" s="17"/>
      <c r="AN10" s="17">
        <v>0.32984920716128702</v>
      </c>
      <c r="AO10" s="17">
        <v>0.30964929405156899</v>
      </c>
      <c r="AP10" s="17">
        <v>0.420191504843275</v>
      </c>
      <c r="AQ10" s="17">
        <v>0.50619573409663199</v>
      </c>
      <c r="AR10" s="17">
        <v>0.50352167042839602</v>
      </c>
      <c r="AS10" s="17"/>
      <c r="AT10" s="17">
        <v>0.38166464539973399</v>
      </c>
      <c r="AU10" s="17">
        <v>0.38220549182237901</v>
      </c>
      <c r="AV10" s="17"/>
      <c r="AW10" s="17">
        <v>0.436560480874293</v>
      </c>
      <c r="AX10" s="17">
        <v>0.383846514117551</v>
      </c>
      <c r="AY10" s="17">
        <v>0.32839886215487302</v>
      </c>
    </row>
    <row r="11" spans="2:51">
      <c r="B11" s="18" t="s">
        <v>135</v>
      </c>
      <c r="C11" s="17">
        <v>0.31882920101509099</v>
      </c>
      <c r="D11" s="17">
        <v>0.25569154921357901</v>
      </c>
      <c r="E11" s="17">
        <v>0.380779228609186</v>
      </c>
      <c r="F11" s="17"/>
      <c r="G11" s="17">
        <v>0.37450868708910201</v>
      </c>
      <c r="H11" s="17">
        <v>0.271835093201169</v>
      </c>
      <c r="I11" s="17">
        <v>0.29242713884259702</v>
      </c>
      <c r="J11" s="17">
        <v>0.30569839723199599</v>
      </c>
      <c r="K11" s="17">
        <v>0.33848869963903999</v>
      </c>
      <c r="L11" s="17">
        <v>0.345530898934094</v>
      </c>
      <c r="M11" s="17"/>
      <c r="N11" s="17">
        <v>0.25310203845632601</v>
      </c>
      <c r="O11" s="17">
        <v>0.33204834344189399</v>
      </c>
      <c r="P11" s="17">
        <v>0.34495691930153799</v>
      </c>
      <c r="Q11" s="17">
        <v>0.35236844052967098</v>
      </c>
      <c r="R11" s="17"/>
      <c r="S11" s="17">
        <v>0.29715365198374899</v>
      </c>
      <c r="T11" s="17">
        <v>0.31677855514704301</v>
      </c>
      <c r="U11" s="17">
        <v>0.31952058057175398</v>
      </c>
      <c r="V11" s="17">
        <v>0.35065580106647398</v>
      </c>
      <c r="W11" s="17">
        <v>0.23957763760334899</v>
      </c>
      <c r="X11" s="17">
        <v>0.31276208383876503</v>
      </c>
      <c r="Y11" s="17">
        <v>0.35930465082227703</v>
      </c>
      <c r="Z11" s="17">
        <v>0.30626261766122598</v>
      </c>
      <c r="AA11" s="17">
        <v>0.34575737896070902</v>
      </c>
      <c r="AB11" s="17">
        <v>0.308603360693402</v>
      </c>
      <c r="AC11" s="17">
        <v>0.38736375963491199</v>
      </c>
      <c r="AD11" s="17">
        <v>0.27709413291881302</v>
      </c>
      <c r="AE11" s="17"/>
      <c r="AF11" s="17">
        <v>0.33357668225485698</v>
      </c>
      <c r="AG11" s="17">
        <v>0.27297308324153002</v>
      </c>
      <c r="AH11" s="17">
        <v>0.36573482557988701</v>
      </c>
      <c r="AI11" s="17"/>
      <c r="AJ11" s="17">
        <v>0.28652727598593403</v>
      </c>
      <c r="AK11" s="17">
        <v>0.320817202456045</v>
      </c>
      <c r="AL11" s="17">
        <v>0.34026967615643</v>
      </c>
      <c r="AM11" s="17"/>
      <c r="AN11" s="17">
        <v>0.37393429637351899</v>
      </c>
      <c r="AO11" s="17">
        <v>0.33228258610619399</v>
      </c>
      <c r="AP11" s="17">
        <v>0.29271127652524698</v>
      </c>
      <c r="AQ11" s="17">
        <v>0.17289110574574501</v>
      </c>
      <c r="AR11" s="17">
        <v>0.13097143438577399</v>
      </c>
      <c r="AS11" s="17"/>
      <c r="AT11" s="17">
        <v>0.32915642949165702</v>
      </c>
      <c r="AU11" s="17">
        <v>0.22399479269831399</v>
      </c>
      <c r="AV11" s="17"/>
      <c r="AW11" s="17">
        <v>0.24625067887603699</v>
      </c>
      <c r="AX11" s="17">
        <v>0.27908014748811399</v>
      </c>
      <c r="AY11" s="17">
        <v>0.40029651668815602</v>
      </c>
    </row>
    <row r="12" spans="2:51">
      <c r="B12" s="18" t="s">
        <v>136</v>
      </c>
      <c r="C12" s="17">
        <v>6.7506106931068094E-2</v>
      </c>
      <c r="D12" s="17">
        <v>4.9865342175166402E-2</v>
      </c>
      <c r="E12" s="17">
        <v>8.4952721586965402E-2</v>
      </c>
      <c r="F12" s="17"/>
      <c r="G12" s="17">
        <v>0.105037466552347</v>
      </c>
      <c r="H12" s="17">
        <v>0.106048472676956</v>
      </c>
      <c r="I12" s="17">
        <v>6.2037101755178001E-2</v>
      </c>
      <c r="J12" s="17">
        <v>4.54969525972257E-2</v>
      </c>
      <c r="K12" s="17">
        <v>5.6373882771433202E-2</v>
      </c>
      <c r="L12" s="17">
        <v>4.9106057424320497E-2</v>
      </c>
      <c r="M12" s="17"/>
      <c r="N12" s="17">
        <v>6.7779823274973297E-2</v>
      </c>
      <c r="O12" s="17">
        <v>7.7402940486771099E-2</v>
      </c>
      <c r="P12" s="17">
        <v>7.8616042093295702E-2</v>
      </c>
      <c r="Q12" s="17">
        <v>4.6467137915297899E-2</v>
      </c>
      <c r="R12" s="17"/>
      <c r="S12" s="17">
        <v>7.8453588933491594E-2</v>
      </c>
      <c r="T12" s="17">
        <v>7.3755978798287006E-2</v>
      </c>
      <c r="U12" s="17">
        <v>5.4409821971073198E-2</v>
      </c>
      <c r="V12" s="17">
        <v>5.2900893390187997E-2</v>
      </c>
      <c r="W12" s="17">
        <v>8.5850923981985197E-2</v>
      </c>
      <c r="X12" s="17">
        <v>5.5354197368906601E-2</v>
      </c>
      <c r="Y12" s="17">
        <v>6.7792761328182904E-2</v>
      </c>
      <c r="Z12" s="17">
        <v>3.2756455463077101E-2</v>
      </c>
      <c r="AA12" s="17">
        <v>8.9505352404694302E-2</v>
      </c>
      <c r="AB12" s="17">
        <v>8.1053103245341596E-2</v>
      </c>
      <c r="AC12" s="17">
        <v>4.6466261731851803E-2</v>
      </c>
      <c r="AD12" s="17">
        <v>3.1711861168774003E-2</v>
      </c>
      <c r="AE12" s="17"/>
      <c r="AF12" s="17">
        <v>5.3738610588983E-2</v>
      </c>
      <c r="AG12" s="17">
        <v>7.9039923891135802E-2</v>
      </c>
      <c r="AH12" s="17">
        <v>5.85531661733769E-2</v>
      </c>
      <c r="AI12" s="17"/>
      <c r="AJ12" s="17">
        <v>4.3184798650729099E-2</v>
      </c>
      <c r="AK12" s="17">
        <v>8.7952533875993402E-2</v>
      </c>
      <c r="AL12" s="17">
        <v>3.9116131142699399E-2</v>
      </c>
      <c r="AM12" s="17"/>
      <c r="AN12" s="17">
        <v>5.3852577639707702E-2</v>
      </c>
      <c r="AO12" s="17">
        <v>0.12247257776715401</v>
      </c>
      <c r="AP12" s="17">
        <v>5.9218590565590798E-2</v>
      </c>
      <c r="AQ12" s="17">
        <v>6.0722333759521102E-2</v>
      </c>
      <c r="AR12" s="17">
        <v>2.3891928791298998E-2</v>
      </c>
      <c r="AS12" s="17"/>
      <c r="AT12" s="17">
        <v>6.8664721243766894E-2</v>
      </c>
      <c r="AU12" s="17">
        <v>5.5910238176498803E-2</v>
      </c>
      <c r="AV12" s="17"/>
      <c r="AW12" s="17">
        <v>5.6209512811220198E-2</v>
      </c>
      <c r="AX12" s="17">
        <v>8.3937106468872605E-2</v>
      </c>
      <c r="AY12" s="17">
        <v>7.4622350355254205E-2</v>
      </c>
    </row>
    <row r="13" spans="2:51">
      <c r="B13" s="18" t="s">
        <v>137</v>
      </c>
      <c r="C13" s="17">
        <v>1.6203158348176101E-2</v>
      </c>
      <c r="D13" s="17">
        <v>1.75180066279748E-2</v>
      </c>
      <c r="E13" s="17">
        <v>1.49928430605763E-2</v>
      </c>
      <c r="F13" s="17"/>
      <c r="G13" s="17">
        <v>2.02916465653777E-2</v>
      </c>
      <c r="H13" s="17">
        <v>1.8153239432237799E-2</v>
      </c>
      <c r="I13" s="17">
        <v>1.51506202499534E-2</v>
      </c>
      <c r="J13" s="17">
        <v>2.0419262008118399E-2</v>
      </c>
      <c r="K13" s="17">
        <v>1.46101789423436E-2</v>
      </c>
      <c r="L13" s="17">
        <v>1.1395047399714101E-2</v>
      </c>
      <c r="M13" s="17"/>
      <c r="N13" s="17">
        <v>1.49248198596362E-2</v>
      </c>
      <c r="O13" s="17">
        <v>1.7393393907081299E-2</v>
      </c>
      <c r="P13" s="17">
        <v>1.4300566425010101E-2</v>
      </c>
      <c r="Q13" s="17">
        <v>1.8693219660143499E-2</v>
      </c>
      <c r="R13" s="17"/>
      <c r="S13" s="17">
        <v>2.4166174097269798E-2</v>
      </c>
      <c r="T13" s="17">
        <v>1.2997145942975699E-2</v>
      </c>
      <c r="U13" s="17">
        <v>1.7759453539696698E-2</v>
      </c>
      <c r="V13" s="17">
        <v>4.9636818689598001E-3</v>
      </c>
      <c r="W13" s="17">
        <v>1.66514994986675E-2</v>
      </c>
      <c r="X13" s="17">
        <v>2.0388945863941299E-2</v>
      </c>
      <c r="Y13" s="17">
        <v>1.7339564206933999E-2</v>
      </c>
      <c r="Z13" s="17">
        <v>1.73636154063266E-2</v>
      </c>
      <c r="AA13" s="17">
        <v>3.1835921373326299E-3</v>
      </c>
      <c r="AB13" s="17">
        <v>3.03476183894556E-2</v>
      </c>
      <c r="AC13" s="17">
        <v>2.4981040891177302E-2</v>
      </c>
      <c r="AD13" s="17">
        <v>0</v>
      </c>
      <c r="AE13" s="17"/>
      <c r="AF13" s="17">
        <v>1.72686283355146E-2</v>
      </c>
      <c r="AG13" s="17">
        <v>1.45762662055458E-2</v>
      </c>
      <c r="AH13" s="17">
        <v>1.9393025525007001E-2</v>
      </c>
      <c r="AI13" s="17"/>
      <c r="AJ13" s="17">
        <v>1.0190212986633701E-2</v>
      </c>
      <c r="AK13" s="17">
        <v>1.27319325562042E-2</v>
      </c>
      <c r="AL13" s="17">
        <v>1.18076522150377E-2</v>
      </c>
      <c r="AM13" s="17"/>
      <c r="AN13" s="17">
        <v>1.6751227766469898E-2</v>
      </c>
      <c r="AO13" s="17">
        <v>2.04799431218032E-2</v>
      </c>
      <c r="AP13" s="17">
        <v>2.3204696694437501E-2</v>
      </c>
      <c r="AQ13" s="17">
        <v>1.5546571309066001E-2</v>
      </c>
      <c r="AR13" s="17">
        <v>2.0101392824910799E-2</v>
      </c>
      <c r="AS13" s="17"/>
      <c r="AT13" s="17">
        <v>1.43722541824796E-2</v>
      </c>
      <c r="AU13" s="17">
        <v>3.4935761144999099E-2</v>
      </c>
      <c r="AV13" s="17"/>
      <c r="AW13" s="17">
        <v>1.3356685782640701E-2</v>
      </c>
      <c r="AX13" s="17">
        <v>5.5951744047217497E-3</v>
      </c>
      <c r="AY13" s="17">
        <v>2.1624263031998998E-2</v>
      </c>
    </row>
    <row r="14" spans="2:51">
      <c r="B14" s="18" t="s">
        <v>119</v>
      </c>
      <c r="C14" s="17">
        <v>3.46268225654498E-2</v>
      </c>
      <c r="D14" s="17">
        <v>1.53524590252496E-2</v>
      </c>
      <c r="E14" s="17">
        <v>5.2651549826985999E-2</v>
      </c>
      <c r="F14" s="17"/>
      <c r="G14" s="17">
        <v>7.1315069679705398E-2</v>
      </c>
      <c r="H14" s="17">
        <v>3.3433738586857401E-2</v>
      </c>
      <c r="I14" s="17">
        <v>3.9535365238676498E-2</v>
      </c>
      <c r="J14" s="17">
        <v>3.11047293944718E-2</v>
      </c>
      <c r="K14" s="17">
        <v>1.8908367341998598E-2</v>
      </c>
      <c r="L14" s="17">
        <v>2.8387386080675699E-2</v>
      </c>
      <c r="M14" s="17"/>
      <c r="N14" s="17">
        <v>1.6228089218434601E-2</v>
      </c>
      <c r="O14" s="17">
        <v>3.1038595996829999E-2</v>
      </c>
      <c r="P14" s="17">
        <v>2.7739368066055699E-2</v>
      </c>
      <c r="Q14" s="17">
        <v>6.7463326310902294E-2</v>
      </c>
      <c r="R14" s="17"/>
      <c r="S14" s="17">
        <v>2.7352700247408299E-2</v>
      </c>
      <c r="T14" s="17">
        <v>2.51924370801314E-2</v>
      </c>
      <c r="U14" s="17">
        <v>3.7715006583860997E-2</v>
      </c>
      <c r="V14" s="17">
        <v>4.7549774715035097E-2</v>
      </c>
      <c r="W14" s="17">
        <v>4.2727606470630598E-2</v>
      </c>
      <c r="X14" s="17">
        <v>1.4613201721663501E-2</v>
      </c>
      <c r="Y14" s="17">
        <v>2.68201884387658E-2</v>
      </c>
      <c r="Z14" s="17">
        <v>4.3133480723804199E-2</v>
      </c>
      <c r="AA14" s="17">
        <v>3.3553347030184498E-2</v>
      </c>
      <c r="AB14" s="17">
        <v>3.857650754104E-2</v>
      </c>
      <c r="AC14" s="17">
        <v>6.17584548871997E-2</v>
      </c>
      <c r="AD14" s="17">
        <v>4.8375523707686399E-2</v>
      </c>
      <c r="AE14" s="17"/>
      <c r="AF14" s="17">
        <v>3.1505608740491901E-2</v>
      </c>
      <c r="AG14" s="17">
        <v>2.3897969531983702E-2</v>
      </c>
      <c r="AH14" s="17">
        <v>6.7924704732125404E-2</v>
      </c>
      <c r="AI14" s="17"/>
      <c r="AJ14" s="17">
        <v>2.2551511991731499E-2</v>
      </c>
      <c r="AK14" s="17">
        <v>2.50548668196518E-2</v>
      </c>
      <c r="AL14" s="17">
        <v>7.3450651699656696E-3</v>
      </c>
      <c r="AM14" s="17"/>
      <c r="AN14" s="17">
        <v>5.0676037302169998E-2</v>
      </c>
      <c r="AO14" s="17">
        <v>3.9226238987433999E-2</v>
      </c>
      <c r="AP14" s="17">
        <v>1.78164721598147E-2</v>
      </c>
      <c r="AQ14" s="17">
        <v>1.24558426711048E-2</v>
      </c>
      <c r="AR14" s="17">
        <v>0</v>
      </c>
      <c r="AS14" s="17"/>
      <c r="AT14" s="17">
        <v>3.4175752111685102E-2</v>
      </c>
      <c r="AU14" s="17">
        <v>4.1824937936806403E-2</v>
      </c>
      <c r="AV14" s="17"/>
      <c r="AW14" s="17">
        <v>1.0556524947842399E-2</v>
      </c>
      <c r="AX14" s="17">
        <v>2.36922838606058E-2</v>
      </c>
      <c r="AY14" s="17">
        <v>6.1092039093302998E-2</v>
      </c>
    </row>
    <row r="15" spans="2:51">
      <c r="B15" s="18" t="s">
        <v>138</v>
      </c>
      <c r="C15" s="21">
        <v>0.56283471114021499</v>
      </c>
      <c r="D15" s="21">
        <v>0.66157264295802998</v>
      </c>
      <c r="E15" s="21">
        <v>0.46662365691628599</v>
      </c>
      <c r="F15" s="21"/>
      <c r="G15" s="21">
        <v>0.42884713011346798</v>
      </c>
      <c r="H15" s="21">
        <v>0.57052945610278005</v>
      </c>
      <c r="I15" s="21">
        <v>0.59084977391359506</v>
      </c>
      <c r="J15" s="21">
        <v>0.59728065876818803</v>
      </c>
      <c r="K15" s="21">
        <v>0.57161887130518396</v>
      </c>
      <c r="L15" s="21">
        <v>0.56558061016119598</v>
      </c>
      <c r="M15" s="21"/>
      <c r="N15" s="21">
        <v>0.64796522919063004</v>
      </c>
      <c r="O15" s="21">
        <v>0.54211672616742401</v>
      </c>
      <c r="P15" s="21">
        <v>0.53438710411409995</v>
      </c>
      <c r="Q15" s="21">
        <v>0.51500787558398498</v>
      </c>
      <c r="R15" s="21"/>
      <c r="S15" s="21">
        <v>0.57287388473808099</v>
      </c>
      <c r="T15" s="21">
        <v>0.57127588303156296</v>
      </c>
      <c r="U15" s="21">
        <v>0.570595137333615</v>
      </c>
      <c r="V15" s="21">
        <v>0.54392984895934304</v>
      </c>
      <c r="W15" s="21">
        <v>0.61519233244536797</v>
      </c>
      <c r="X15" s="21">
        <v>0.59688157120672303</v>
      </c>
      <c r="Y15" s="21">
        <v>0.52874283520384002</v>
      </c>
      <c r="Z15" s="21">
        <v>0.60048383074556599</v>
      </c>
      <c r="AA15" s="21">
        <v>0.52800032946707998</v>
      </c>
      <c r="AB15" s="21">
        <v>0.541419410130761</v>
      </c>
      <c r="AC15" s="21">
        <v>0.47943048285485901</v>
      </c>
      <c r="AD15" s="21">
        <v>0.64281848220472604</v>
      </c>
      <c r="AE15" s="21"/>
      <c r="AF15" s="21">
        <v>0.56391047008015405</v>
      </c>
      <c r="AG15" s="21">
        <v>0.60951275712980502</v>
      </c>
      <c r="AH15" s="21">
        <v>0.488394277989604</v>
      </c>
      <c r="AI15" s="21"/>
      <c r="AJ15" s="21">
        <v>0.63754620038497201</v>
      </c>
      <c r="AK15" s="21">
        <v>0.553443464292105</v>
      </c>
      <c r="AL15" s="21">
        <v>0.60146147531586802</v>
      </c>
      <c r="AM15" s="21"/>
      <c r="AN15" s="21">
        <v>0.50478586091813304</v>
      </c>
      <c r="AO15" s="21">
        <v>0.48553865401741497</v>
      </c>
      <c r="AP15" s="21">
        <v>0.60704896405491005</v>
      </c>
      <c r="AQ15" s="21">
        <v>0.73838414651456397</v>
      </c>
      <c r="AR15" s="21">
        <v>0.82503524399801598</v>
      </c>
      <c r="AS15" s="21"/>
      <c r="AT15" s="21">
        <v>0.55363084297041099</v>
      </c>
      <c r="AU15" s="21">
        <v>0.64333427004338195</v>
      </c>
      <c r="AV15" s="21"/>
      <c r="AW15" s="21">
        <v>0.67362659758225996</v>
      </c>
      <c r="AX15" s="21">
        <v>0.607695287777685</v>
      </c>
      <c r="AY15" s="21">
        <v>0.44236483083128803</v>
      </c>
    </row>
    <row r="16" spans="2:51">
      <c r="B16" s="18" t="s">
        <v>139</v>
      </c>
      <c r="C16" s="21">
        <v>8.3709265279244202E-2</v>
      </c>
      <c r="D16" s="21">
        <v>6.7383348803141202E-2</v>
      </c>
      <c r="E16" s="21">
        <v>9.9945564647541701E-2</v>
      </c>
      <c r="F16" s="21"/>
      <c r="G16" s="21">
        <v>0.12532911311772499</v>
      </c>
      <c r="H16" s="21">
        <v>0.12420171210919401</v>
      </c>
      <c r="I16" s="21">
        <v>7.7187722005131507E-2</v>
      </c>
      <c r="J16" s="21">
        <v>6.5916214605343998E-2</v>
      </c>
      <c r="K16" s="21">
        <v>7.09840617137769E-2</v>
      </c>
      <c r="L16" s="21">
        <v>6.0501104824034702E-2</v>
      </c>
      <c r="M16" s="21"/>
      <c r="N16" s="21">
        <v>8.2704643134609498E-2</v>
      </c>
      <c r="O16" s="21">
        <v>9.4796334393852405E-2</v>
      </c>
      <c r="P16" s="21">
        <v>9.2916608518305799E-2</v>
      </c>
      <c r="Q16" s="21">
        <v>6.5160357575441405E-2</v>
      </c>
      <c r="R16" s="21"/>
      <c r="S16" s="21">
        <v>0.10261976303076099</v>
      </c>
      <c r="T16" s="21">
        <v>8.6753124741262705E-2</v>
      </c>
      <c r="U16" s="21">
        <v>7.2169275510769904E-2</v>
      </c>
      <c r="V16" s="21">
        <v>5.7864575259147802E-2</v>
      </c>
      <c r="W16" s="21">
        <v>0.102502423480653</v>
      </c>
      <c r="X16" s="21">
        <v>7.5743143232847907E-2</v>
      </c>
      <c r="Y16" s="21">
        <v>8.5132325535116904E-2</v>
      </c>
      <c r="Z16" s="21">
        <v>5.0120070869403698E-2</v>
      </c>
      <c r="AA16" s="21">
        <v>9.2688944542027002E-2</v>
      </c>
      <c r="AB16" s="21">
        <v>0.111400721634797</v>
      </c>
      <c r="AC16" s="21">
        <v>7.1447302623029105E-2</v>
      </c>
      <c r="AD16" s="21">
        <v>3.1711861168774003E-2</v>
      </c>
      <c r="AE16" s="21"/>
      <c r="AF16" s="21">
        <v>7.1007238924497604E-2</v>
      </c>
      <c r="AG16" s="21">
        <v>9.3616190096681595E-2</v>
      </c>
      <c r="AH16" s="21">
        <v>7.7946191698383904E-2</v>
      </c>
      <c r="AI16" s="21"/>
      <c r="AJ16" s="21">
        <v>5.3375011637362899E-2</v>
      </c>
      <c r="AK16" s="21">
        <v>0.100684466432198</v>
      </c>
      <c r="AL16" s="21">
        <v>5.0923783357737097E-2</v>
      </c>
      <c r="AM16" s="21"/>
      <c r="AN16" s="21">
        <v>7.0603805406177694E-2</v>
      </c>
      <c r="AO16" s="21">
        <v>0.14295252088895699</v>
      </c>
      <c r="AP16" s="21">
        <v>8.2423287260028302E-2</v>
      </c>
      <c r="AQ16" s="21">
        <v>7.6268905068587106E-2</v>
      </c>
      <c r="AR16" s="21">
        <v>4.39933216162098E-2</v>
      </c>
      <c r="AS16" s="21"/>
      <c r="AT16" s="21">
        <v>8.3036975426246398E-2</v>
      </c>
      <c r="AU16" s="21">
        <v>9.0845999321497797E-2</v>
      </c>
      <c r="AV16" s="21"/>
      <c r="AW16" s="21">
        <v>6.9566198593860901E-2</v>
      </c>
      <c r="AX16" s="21">
        <v>8.9532280873594397E-2</v>
      </c>
      <c r="AY16" s="21">
        <v>9.6246613387253099E-2</v>
      </c>
    </row>
    <row r="17" spans="2:51">
      <c r="B17" s="18" t="s">
        <v>140</v>
      </c>
      <c r="C17" s="22">
        <v>0.47912544586097</v>
      </c>
      <c r="D17" s="22">
        <v>0.59418929415488897</v>
      </c>
      <c r="E17" s="22">
        <v>0.36667809226874498</v>
      </c>
      <c r="F17" s="22"/>
      <c r="G17" s="22">
        <v>0.30351801699574299</v>
      </c>
      <c r="H17" s="22">
        <v>0.44632774399358599</v>
      </c>
      <c r="I17" s="22">
        <v>0.51366205190846403</v>
      </c>
      <c r="J17" s="22">
        <v>0.53136444416284401</v>
      </c>
      <c r="K17" s="22">
        <v>0.50063480959140705</v>
      </c>
      <c r="L17" s="22">
        <v>0.50507950533716095</v>
      </c>
      <c r="M17" s="22"/>
      <c r="N17" s="22">
        <v>0.56526058605602003</v>
      </c>
      <c r="O17" s="22">
        <v>0.44732039177357202</v>
      </c>
      <c r="P17" s="22">
        <v>0.44147049559579499</v>
      </c>
      <c r="Q17" s="22">
        <v>0.449847518008544</v>
      </c>
      <c r="R17" s="22"/>
      <c r="S17" s="22">
        <v>0.47025412170732001</v>
      </c>
      <c r="T17" s="22">
        <v>0.4845227582903</v>
      </c>
      <c r="U17" s="22">
        <v>0.49842586182284498</v>
      </c>
      <c r="V17" s="22">
        <v>0.48606527370019498</v>
      </c>
      <c r="W17" s="22">
        <v>0.512689908964715</v>
      </c>
      <c r="X17" s="22">
        <v>0.521138427973875</v>
      </c>
      <c r="Y17" s="22">
        <v>0.44361050966872301</v>
      </c>
      <c r="Z17" s="22">
        <v>0.55036375987616304</v>
      </c>
      <c r="AA17" s="22">
        <v>0.435311384925053</v>
      </c>
      <c r="AB17" s="22">
        <v>0.43001868849596298</v>
      </c>
      <c r="AC17" s="22">
        <v>0.40798318023183</v>
      </c>
      <c r="AD17" s="22">
        <v>0.61110662103595204</v>
      </c>
      <c r="AE17" s="22"/>
      <c r="AF17" s="22">
        <v>0.49290323115565599</v>
      </c>
      <c r="AG17" s="22">
        <v>0.51589656703312403</v>
      </c>
      <c r="AH17" s="22">
        <v>0.41044808629121998</v>
      </c>
      <c r="AI17" s="22"/>
      <c r="AJ17" s="22">
        <v>0.58417118874760898</v>
      </c>
      <c r="AK17" s="22">
        <v>0.45275899785990698</v>
      </c>
      <c r="AL17" s="22">
        <v>0.55053769195812996</v>
      </c>
      <c r="AM17" s="22"/>
      <c r="AN17" s="22">
        <v>0.43418205551195499</v>
      </c>
      <c r="AO17" s="22">
        <v>0.34258613312845698</v>
      </c>
      <c r="AP17" s="22">
        <v>0.52462567679488104</v>
      </c>
      <c r="AQ17" s="22">
        <v>0.662115241445976</v>
      </c>
      <c r="AR17" s="22">
        <v>0.78104192238180703</v>
      </c>
      <c r="AS17" s="22"/>
      <c r="AT17" s="22">
        <v>0.47059386754416499</v>
      </c>
      <c r="AU17" s="22">
        <v>0.552488270721885</v>
      </c>
      <c r="AV17" s="22"/>
      <c r="AW17" s="22">
        <v>0.60406039898839903</v>
      </c>
      <c r="AX17" s="22">
        <v>0.51816300690409101</v>
      </c>
      <c r="AY17" s="22">
        <v>0.34611821744403498</v>
      </c>
    </row>
    <row r="18" spans="2:51">
      <c r="B18" t="s">
        <v>20</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195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2150</v>
      </c>
      <c r="D7" s="10">
        <v>1025</v>
      </c>
      <c r="E7" s="10">
        <v>1120</v>
      </c>
      <c r="F7" s="10"/>
      <c r="G7" s="10">
        <v>193</v>
      </c>
      <c r="H7" s="10">
        <v>308</v>
      </c>
      <c r="I7" s="10">
        <v>312</v>
      </c>
      <c r="J7" s="10">
        <v>388</v>
      </c>
      <c r="K7" s="10">
        <v>397</v>
      </c>
      <c r="L7" s="10">
        <v>552</v>
      </c>
      <c r="M7" s="10"/>
      <c r="N7" s="10">
        <v>649</v>
      </c>
      <c r="O7" s="10">
        <v>586</v>
      </c>
      <c r="P7" s="10">
        <v>417</v>
      </c>
      <c r="Q7" s="10">
        <v>483</v>
      </c>
      <c r="R7" s="10"/>
      <c r="S7" s="10">
        <v>260</v>
      </c>
      <c r="T7" s="10">
        <v>286</v>
      </c>
      <c r="U7" s="10">
        <v>215</v>
      </c>
      <c r="V7" s="10">
        <v>192</v>
      </c>
      <c r="W7" s="10">
        <v>167</v>
      </c>
      <c r="X7" s="10">
        <v>168</v>
      </c>
      <c r="Y7" s="10">
        <v>172</v>
      </c>
      <c r="Z7" s="10">
        <v>100</v>
      </c>
      <c r="AA7" s="10">
        <v>242</v>
      </c>
      <c r="AB7" s="10">
        <v>171</v>
      </c>
      <c r="AC7" s="10">
        <v>113</v>
      </c>
      <c r="AD7" s="10">
        <v>64</v>
      </c>
      <c r="AE7" s="10"/>
      <c r="AF7" s="10">
        <v>882</v>
      </c>
      <c r="AG7" s="10">
        <v>920</v>
      </c>
      <c r="AH7" s="10">
        <v>220</v>
      </c>
      <c r="AI7" s="10"/>
      <c r="AJ7" s="10">
        <v>519</v>
      </c>
      <c r="AK7" s="10">
        <v>669</v>
      </c>
      <c r="AL7" s="10">
        <v>183</v>
      </c>
      <c r="AM7" s="10"/>
      <c r="AN7" s="10">
        <v>456</v>
      </c>
      <c r="AO7" s="10">
        <v>348</v>
      </c>
      <c r="AP7" s="10">
        <v>542</v>
      </c>
      <c r="AQ7" s="10">
        <v>227</v>
      </c>
      <c r="AR7" s="10">
        <v>40</v>
      </c>
      <c r="AS7" s="10"/>
      <c r="AT7" s="10">
        <v>1956</v>
      </c>
      <c r="AU7" s="10">
        <v>178</v>
      </c>
      <c r="AV7" s="10"/>
      <c r="AW7" s="10">
        <v>994</v>
      </c>
      <c r="AX7" s="10">
        <v>224</v>
      </c>
      <c r="AY7" s="10">
        <v>932</v>
      </c>
    </row>
    <row r="8" spans="2:51" ht="30" customHeight="1">
      <c r="B8" s="11" t="s">
        <v>112</v>
      </c>
      <c r="C8" s="11">
        <v>2170</v>
      </c>
      <c r="D8" s="11">
        <v>1068</v>
      </c>
      <c r="E8" s="11">
        <v>1097</v>
      </c>
      <c r="F8" s="11"/>
      <c r="G8" s="11">
        <v>226</v>
      </c>
      <c r="H8" s="11">
        <v>382</v>
      </c>
      <c r="I8" s="11">
        <v>353</v>
      </c>
      <c r="J8" s="11">
        <v>384</v>
      </c>
      <c r="K8" s="11">
        <v>325</v>
      </c>
      <c r="L8" s="11">
        <v>499</v>
      </c>
      <c r="M8" s="11"/>
      <c r="N8" s="11">
        <v>601</v>
      </c>
      <c r="O8" s="11">
        <v>548</v>
      </c>
      <c r="P8" s="11">
        <v>491</v>
      </c>
      <c r="Q8" s="11">
        <v>515</v>
      </c>
      <c r="R8" s="11"/>
      <c r="S8" s="11">
        <v>312</v>
      </c>
      <c r="T8" s="11">
        <v>275</v>
      </c>
      <c r="U8" s="11">
        <v>190</v>
      </c>
      <c r="V8" s="11">
        <v>205</v>
      </c>
      <c r="W8" s="11">
        <v>165</v>
      </c>
      <c r="X8" s="11">
        <v>181</v>
      </c>
      <c r="Y8" s="11">
        <v>164</v>
      </c>
      <c r="Z8" s="11">
        <v>90</v>
      </c>
      <c r="AA8" s="11">
        <v>232</v>
      </c>
      <c r="AB8" s="11">
        <v>173</v>
      </c>
      <c r="AC8" s="11">
        <v>113</v>
      </c>
      <c r="AD8" s="11">
        <v>70</v>
      </c>
      <c r="AE8" s="11"/>
      <c r="AF8" s="11">
        <v>859</v>
      </c>
      <c r="AG8" s="11">
        <v>924</v>
      </c>
      <c r="AH8" s="11">
        <v>242</v>
      </c>
      <c r="AI8" s="11"/>
      <c r="AJ8" s="11">
        <v>502</v>
      </c>
      <c r="AK8" s="11">
        <v>701</v>
      </c>
      <c r="AL8" s="11">
        <v>182</v>
      </c>
      <c r="AM8" s="11"/>
      <c r="AN8" s="11">
        <v>462</v>
      </c>
      <c r="AO8" s="11">
        <v>367</v>
      </c>
      <c r="AP8" s="11">
        <v>549</v>
      </c>
      <c r="AQ8" s="11">
        <v>222</v>
      </c>
      <c r="AR8" s="11">
        <v>37</v>
      </c>
      <c r="AS8" s="11"/>
      <c r="AT8" s="11">
        <v>1947</v>
      </c>
      <c r="AU8" s="11">
        <v>205</v>
      </c>
      <c r="AV8" s="11"/>
      <c r="AW8" s="11">
        <v>959</v>
      </c>
      <c r="AX8" s="11">
        <v>239</v>
      </c>
      <c r="AY8" s="11">
        <v>971</v>
      </c>
    </row>
    <row r="9" spans="2:51">
      <c r="B9" s="18" t="s">
        <v>133</v>
      </c>
      <c r="C9" s="17">
        <v>0.118205188420046</v>
      </c>
      <c r="D9" s="17">
        <v>0.16419160054753301</v>
      </c>
      <c r="E9" s="17">
        <v>7.3972596397204604E-2</v>
      </c>
      <c r="F9" s="17"/>
      <c r="G9" s="17">
        <v>0.16154557436269701</v>
      </c>
      <c r="H9" s="17">
        <v>0.142212955299023</v>
      </c>
      <c r="I9" s="17">
        <v>0.13223824286636501</v>
      </c>
      <c r="J9" s="17">
        <v>0.11589596151659801</v>
      </c>
      <c r="K9" s="17">
        <v>8.9982574460162307E-2</v>
      </c>
      <c r="L9" s="17">
        <v>9.0435222497269097E-2</v>
      </c>
      <c r="M9" s="17"/>
      <c r="N9" s="17">
        <v>0.16261376237862801</v>
      </c>
      <c r="O9" s="17">
        <v>0.10995393500983899</v>
      </c>
      <c r="P9" s="17">
        <v>9.7743283444400794E-2</v>
      </c>
      <c r="Q9" s="17">
        <v>9.2879826457588299E-2</v>
      </c>
      <c r="R9" s="17"/>
      <c r="S9" s="17">
        <v>0.15902888984765301</v>
      </c>
      <c r="T9" s="17">
        <v>0.13848926833724301</v>
      </c>
      <c r="U9" s="17">
        <v>8.0232396070827203E-2</v>
      </c>
      <c r="V9" s="17">
        <v>8.9798120322970201E-2</v>
      </c>
      <c r="W9" s="17">
        <v>0.13982025252587599</v>
      </c>
      <c r="X9" s="17">
        <v>0.1053980470699</v>
      </c>
      <c r="Y9" s="17">
        <v>7.6187359588275994E-2</v>
      </c>
      <c r="Z9" s="17">
        <v>0.126629731198802</v>
      </c>
      <c r="AA9" s="17">
        <v>0.117616762787079</v>
      </c>
      <c r="AB9" s="17">
        <v>0.16296686056645299</v>
      </c>
      <c r="AC9" s="17">
        <v>8.1794590695516894E-2</v>
      </c>
      <c r="AD9" s="17">
        <v>6.2376733413253303E-2</v>
      </c>
      <c r="AE9" s="17"/>
      <c r="AF9" s="17">
        <v>9.3762437384644196E-2</v>
      </c>
      <c r="AG9" s="17">
        <v>0.14325835244257101</v>
      </c>
      <c r="AH9" s="17">
        <v>0.105671507730955</v>
      </c>
      <c r="AI9" s="17"/>
      <c r="AJ9" s="17">
        <v>0.12945323818995799</v>
      </c>
      <c r="AK9" s="17">
        <v>0.123377195465089</v>
      </c>
      <c r="AL9" s="17">
        <v>0.100358864459864</v>
      </c>
      <c r="AM9" s="17"/>
      <c r="AN9" s="17">
        <v>8.5928178462091304E-2</v>
      </c>
      <c r="AO9" s="17">
        <v>0.106930985206938</v>
      </c>
      <c r="AP9" s="17">
        <v>0.14728239770461601</v>
      </c>
      <c r="AQ9" s="17">
        <v>0.16479566468187601</v>
      </c>
      <c r="AR9" s="17">
        <v>0.311125821022253</v>
      </c>
      <c r="AS9" s="17"/>
      <c r="AT9" s="17">
        <v>0.110566520208167</v>
      </c>
      <c r="AU9" s="17">
        <v>0.173314062100448</v>
      </c>
      <c r="AV9" s="17"/>
      <c r="AW9" s="17">
        <v>0.16318465745779001</v>
      </c>
      <c r="AX9" s="17">
        <v>0.14714849741555899</v>
      </c>
      <c r="AY9" s="17">
        <v>6.6656926149042894E-2</v>
      </c>
    </row>
    <row r="10" spans="2:51">
      <c r="B10" s="18" t="s">
        <v>134</v>
      </c>
      <c r="C10" s="17">
        <v>0.41391403276481797</v>
      </c>
      <c r="D10" s="17">
        <v>0.46030633589671999</v>
      </c>
      <c r="E10" s="17">
        <v>0.36799131565177001</v>
      </c>
      <c r="F10" s="17"/>
      <c r="G10" s="17">
        <v>0.41451563140622899</v>
      </c>
      <c r="H10" s="17">
        <v>0.41693253570658401</v>
      </c>
      <c r="I10" s="17">
        <v>0.47803576194112102</v>
      </c>
      <c r="J10" s="17">
        <v>0.43892554706122</v>
      </c>
      <c r="K10" s="17">
        <v>0.44440093738993203</v>
      </c>
      <c r="L10" s="17">
        <v>0.32686442330215898</v>
      </c>
      <c r="M10" s="17"/>
      <c r="N10" s="17">
        <v>0.51684112468181398</v>
      </c>
      <c r="O10" s="17">
        <v>0.42836169946491898</v>
      </c>
      <c r="P10" s="17">
        <v>0.39211825287051699</v>
      </c>
      <c r="Q10" s="17">
        <v>0.30460648203380802</v>
      </c>
      <c r="R10" s="17"/>
      <c r="S10" s="17">
        <v>0.39079439610290301</v>
      </c>
      <c r="T10" s="17">
        <v>0.41903303635762701</v>
      </c>
      <c r="U10" s="17">
        <v>0.427037533025312</v>
      </c>
      <c r="V10" s="17">
        <v>0.41904940155200598</v>
      </c>
      <c r="W10" s="17">
        <v>0.450619367734234</v>
      </c>
      <c r="X10" s="17">
        <v>0.41587711454265203</v>
      </c>
      <c r="Y10" s="17">
        <v>0.377094786990678</v>
      </c>
      <c r="Z10" s="17">
        <v>0.407058863085626</v>
      </c>
      <c r="AA10" s="17">
        <v>0.412443807960372</v>
      </c>
      <c r="AB10" s="17">
        <v>0.41195717300568802</v>
      </c>
      <c r="AC10" s="17">
        <v>0.41140264774136998</v>
      </c>
      <c r="AD10" s="17">
        <v>0.46420876815622902</v>
      </c>
      <c r="AE10" s="17"/>
      <c r="AF10" s="17">
        <v>0.37352992448784</v>
      </c>
      <c r="AG10" s="17">
        <v>0.45975612358720003</v>
      </c>
      <c r="AH10" s="17">
        <v>0.39795468701771602</v>
      </c>
      <c r="AI10" s="17"/>
      <c r="AJ10" s="17">
        <v>0.41279031854423098</v>
      </c>
      <c r="AK10" s="17">
        <v>0.45219125097600699</v>
      </c>
      <c r="AL10" s="17">
        <v>0.49627270849203797</v>
      </c>
      <c r="AM10" s="17"/>
      <c r="AN10" s="17">
        <v>0.32460825595860199</v>
      </c>
      <c r="AO10" s="17">
        <v>0.37862581149089403</v>
      </c>
      <c r="AP10" s="17">
        <v>0.49484133948476899</v>
      </c>
      <c r="AQ10" s="17">
        <v>0.56149712779786498</v>
      </c>
      <c r="AR10" s="17">
        <v>0.496135810459715</v>
      </c>
      <c r="AS10" s="17"/>
      <c r="AT10" s="17">
        <v>0.40943651325539498</v>
      </c>
      <c r="AU10" s="17">
        <v>0.45885272927515902</v>
      </c>
      <c r="AV10" s="17"/>
      <c r="AW10" s="17">
        <v>0.51620777873972701</v>
      </c>
      <c r="AX10" s="17">
        <v>0.389417785193438</v>
      </c>
      <c r="AY10" s="17">
        <v>0.31889958471643798</v>
      </c>
    </row>
    <row r="11" spans="2:51">
      <c r="B11" s="18" t="s">
        <v>135</v>
      </c>
      <c r="C11" s="17">
        <v>0.35114297194364402</v>
      </c>
      <c r="D11" s="17">
        <v>0.28263905525271699</v>
      </c>
      <c r="E11" s="17">
        <v>0.417578617096941</v>
      </c>
      <c r="F11" s="17"/>
      <c r="G11" s="17">
        <v>0.28524226165432598</v>
      </c>
      <c r="H11" s="17">
        <v>0.33912931092472098</v>
      </c>
      <c r="I11" s="17">
        <v>0.28470554673276199</v>
      </c>
      <c r="J11" s="17">
        <v>0.34060172854711401</v>
      </c>
      <c r="K11" s="17">
        <v>0.34550822245139201</v>
      </c>
      <c r="L11" s="17">
        <v>0.44897080850938398</v>
      </c>
      <c r="M11" s="17"/>
      <c r="N11" s="17">
        <v>0.25145890855340203</v>
      </c>
      <c r="O11" s="17">
        <v>0.33169870165920101</v>
      </c>
      <c r="P11" s="17">
        <v>0.39871759300321902</v>
      </c>
      <c r="Q11" s="17">
        <v>0.437375230307323</v>
      </c>
      <c r="R11" s="17"/>
      <c r="S11" s="17">
        <v>0.34020359325835098</v>
      </c>
      <c r="T11" s="17">
        <v>0.35435401889766299</v>
      </c>
      <c r="U11" s="17">
        <v>0.36644982019911798</v>
      </c>
      <c r="V11" s="17">
        <v>0.352494416190476</v>
      </c>
      <c r="W11" s="17">
        <v>0.26829159359431798</v>
      </c>
      <c r="X11" s="17">
        <v>0.34607128314479002</v>
      </c>
      <c r="Y11" s="17">
        <v>0.41552438721923202</v>
      </c>
      <c r="Z11" s="17">
        <v>0.33749768886326198</v>
      </c>
      <c r="AA11" s="17">
        <v>0.388668329842139</v>
      </c>
      <c r="AB11" s="17">
        <v>0.33601320349381703</v>
      </c>
      <c r="AC11" s="17">
        <v>0.353497318308438</v>
      </c>
      <c r="AD11" s="17">
        <v>0.32514752132764002</v>
      </c>
      <c r="AE11" s="17"/>
      <c r="AF11" s="17">
        <v>0.396130629628001</v>
      </c>
      <c r="AG11" s="17">
        <v>0.30827582834749101</v>
      </c>
      <c r="AH11" s="17">
        <v>0.35981965545099998</v>
      </c>
      <c r="AI11" s="17"/>
      <c r="AJ11" s="17">
        <v>0.34753673539039198</v>
      </c>
      <c r="AK11" s="17">
        <v>0.33339460713613001</v>
      </c>
      <c r="AL11" s="17">
        <v>0.29963649750517302</v>
      </c>
      <c r="AM11" s="17"/>
      <c r="AN11" s="17">
        <v>0.43789106033870301</v>
      </c>
      <c r="AO11" s="17">
        <v>0.38258381309877598</v>
      </c>
      <c r="AP11" s="17">
        <v>0.27420735718688599</v>
      </c>
      <c r="AQ11" s="17">
        <v>0.18973567418555101</v>
      </c>
      <c r="AR11" s="17">
        <v>0.15296776966421899</v>
      </c>
      <c r="AS11" s="17"/>
      <c r="AT11" s="17">
        <v>0.36303969023045402</v>
      </c>
      <c r="AU11" s="17">
        <v>0.263095359472512</v>
      </c>
      <c r="AV11" s="17"/>
      <c r="AW11" s="17">
        <v>0.24525446220595001</v>
      </c>
      <c r="AX11" s="17">
        <v>0.34684179546655303</v>
      </c>
      <c r="AY11" s="17">
        <v>0.45679215430473502</v>
      </c>
    </row>
    <row r="12" spans="2:51">
      <c r="B12" s="18" t="s">
        <v>136</v>
      </c>
      <c r="C12" s="17">
        <v>5.5082037669637499E-2</v>
      </c>
      <c r="D12" s="17">
        <v>5.1345583762502998E-2</v>
      </c>
      <c r="E12" s="17">
        <v>5.8950343717421798E-2</v>
      </c>
      <c r="F12" s="17"/>
      <c r="G12" s="17">
        <v>4.3849950307755702E-2</v>
      </c>
      <c r="H12" s="17">
        <v>5.6218978985197302E-2</v>
      </c>
      <c r="I12" s="17">
        <v>5.3628375656487502E-2</v>
      </c>
      <c r="J12" s="17">
        <v>4.2657346574659902E-2</v>
      </c>
      <c r="K12" s="17">
        <v>5.6950745671382398E-2</v>
      </c>
      <c r="L12" s="17">
        <v>6.8681536587641895E-2</v>
      </c>
      <c r="M12" s="17"/>
      <c r="N12" s="17">
        <v>3.7840005953831503E-2</v>
      </c>
      <c r="O12" s="17">
        <v>5.92698981863179E-2</v>
      </c>
      <c r="P12" s="17">
        <v>6.4958868211873799E-2</v>
      </c>
      <c r="Q12" s="17">
        <v>6.1408354578654199E-2</v>
      </c>
      <c r="R12" s="17"/>
      <c r="S12" s="17">
        <v>5.30467054298965E-2</v>
      </c>
      <c r="T12" s="17">
        <v>3.10407893553688E-2</v>
      </c>
      <c r="U12" s="17">
        <v>6.8370036269882001E-2</v>
      </c>
      <c r="V12" s="17">
        <v>5.6908170061058999E-2</v>
      </c>
      <c r="W12" s="17">
        <v>6.1139038141484803E-2</v>
      </c>
      <c r="X12" s="17">
        <v>9.3188626127959404E-2</v>
      </c>
      <c r="Y12" s="17">
        <v>6.7167182118848798E-2</v>
      </c>
      <c r="Z12" s="17">
        <v>3.11762451749087E-2</v>
      </c>
      <c r="AA12" s="17">
        <v>4.4675936028244399E-2</v>
      </c>
      <c r="AB12" s="17">
        <v>3.6833034068728898E-2</v>
      </c>
      <c r="AC12" s="17">
        <v>7.0659943700743397E-2</v>
      </c>
      <c r="AD12" s="17">
        <v>6.1111565428484602E-2</v>
      </c>
      <c r="AE12" s="17"/>
      <c r="AF12" s="17">
        <v>7.08548004670706E-2</v>
      </c>
      <c r="AG12" s="17">
        <v>4.3227219302003697E-2</v>
      </c>
      <c r="AH12" s="17">
        <v>6.1088255332158503E-2</v>
      </c>
      <c r="AI12" s="17"/>
      <c r="AJ12" s="17">
        <v>6.8872383774693804E-2</v>
      </c>
      <c r="AK12" s="17">
        <v>3.88738957369308E-2</v>
      </c>
      <c r="AL12" s="17">
        <v>5.3557097226503703E-2</v>
      </c>
      <c r="AM12" s="17"/>
      <c r="AN12" s="17">
        <v>6.4902059637241993E-2</v>
      </c>
      <c r="AO12" s="17">
        <v>6.6526138188887807E-2</v>
      </c>
      <c r="AP12" s="17">
        <v>4.9535172200463898E-2</v>
      </c>
      <c r="AQ12" s="17">
        <v>3.93831163340011E-2</v>
      </c>
      <c r="AR12" s="17">
        <v>3.9770598853812497E-2</v>
      </c>
      <c r="AS12" s="17"/>
      <c r="AT12" s="17">
        <v>5.5147366095618301E-2</v>
      </c>
      <c r="AU12" s="17">
        <v>4.7913028444414502E-2</v>
      </c>
      <c r="AV12" s="17"/>
      <c r="AW12" s="17">
        <v>3.3290889635369497E-2</v>
      </c>
      <c r="AX12" s="17">
        <v>9.1175876363116096E-2</v>
      </c>
      <c r="AY12" s="17">
        <v>6.7727295683942104E-2</v>
      </c>
    </row>
    <row r="13" spans="2:51">
      <c r="B13" s="18" t="s">
        <v>137</v>
      </c>
      <c r="C13" s="17">
        <v>1.5807251746236602E-2</v>
      </c>
      <c r="D13" s="17">
        <v>1.45545988362297E-2</v>
      </c>
      <c r="E13" s="17">
        <v>1.7092830363258801E-2</v>
      </c>
      <c r="F13" s="17"/>
      <c r="G13" s="17">
        <v>7.7681587440590902E-3</v>
      </c>
      <c r="H13" s="17">
        <v>8.9401313755557692E-3</v>
      </c>
      <c r="I13" s="17">
        <v>2.2558107716897698E-2</v>
      </c>
      <c r="J13" s="17">
        <v>1.96589825571039E-2</v>
      </c>
      <c r="K13" s="17">
        <v>1.9683340850506301E-2</v>
      </c>
      <c r="L13" s="17">
        <v>1.443292446852E-2</v>
      </c>
      <c r="M13" s="17"/>
      <c r="N13" s="17">
        <v>1.30159998717058E-2</v>
      </c>
      <c r="O13" s="17">
        <v>1.53582577371959E-2</v>
      </c>
      <c r="P13" s="17">
        <v>1.8474402756951901E-2</v>
      </c>
      <c r="Q13" s="17">
        <v>1.7440381979225698E-2</v>
      </c>
      <c r="R13" s="17"/>
      <c r="S13" s="17">
        <v>1.5417209802746299E-2</v>
      </c>
      <c r="T13" s="17">
        <v>2.4961697787895198E-2</v>
      </c>
      <c r="U13" s="17">
        <v>9.8099252704278595E-3</v>
      </c>
      <c r="V13" s="17">
        <v>8.8693357814156291E-3</v>
      </c>
      <c r="W13" s="17">
        <v>3.2578375388382798E-2</v>
      </c>
      <c r="X13" s="17">
        <v>0</v>
      </c>
      <c r="Y13" s="17">
        <v>1.5674899324421301E-2</v>
      </c>
      <c r="Z13" s="17">
        <v>4.6871247483371001E-2</v>
      </c>
      <c r="AA13" s="17">
        <v>8.2296523448891594E-3</v>
      </c>
      <c r="AB13" s="17">
        <v>1.11771557833991E-2</v>
      </c>
      <c r="AC13" s="17">
        <v>1.77823832215603E-2</v>
      </c>
      <c r="AD13" s="17">
        <v>1.3426996738441801E-2</v>
      </c>
      <c r="AE13" s="17"/>
      <c r="AF13" s="17">
        <v>1.45320889978959E-2</v>
      </c>
      <c r="AG13" s="17">
        <v>1.71357511277061E-2</v>
      </c>
      <c r="AH13" s="17">
        <v>2.47293456742106E-2</v>
      </c>
      <c r="AI13" s="17"/>
      <c r="AJ13" s="17">
        <v>9.6660290579609395E-3</v>
      </c>
      <c r="AK13" s="17">
        <v>1.4160066709394801E-2</v>
      </c>
      <c r="AL13" s="17">
        <v>4.9121206413231498E-3</v>
      </c>
      <c r="AM13" s="17"/>
      <c r="AN13" s="17">
        <v>1.78636701903565E-2</v>
      </c>
      <c r="AO13" s="17">
        <v>1.62831954189195E-2</v>
      </c>
      <c r="AP13" s="17">
        <v>1.37031152953367E-2</v>
      </c>
      <c r="AQ13" s="17">
        <v>1.8178725496958599E-2</v>
      </c>
      <c r="AR13" s="17">
        <v>0</v>
      </c>
      <c r="AS13" s="17"/>
      <c r="AT13" s="17">
        <v>1.5739316321165101E-2</v>
      </c>
      <c r="AU13" s="17">
        <v>1.77844567267244E-2</v>
      </c>
      <c r="AV13" s="17"/>
      <c r="AW13" s="17">
        <v>1.50674046622052E-2</v>
      </c>
      <c r="AX13" s="17">
        <v>0</v>
      </c>
      <c r="AY13" s="17">
        <v>2.0426534884774802E-2</v>
      </c>
    </row>
    <row r="14" spans="2:51">
      <c r="B14" s="18" t="s">
        <v>119</v>
      </c>
      <c r="C14" s="17">
        <v>4.5848517455618E-2</v>
      </c>
      <c r="D14" s="17">
        <v>2.6962825704297401E-2</v>
      </c>
      <c r="E14" s="17">
        <v>6.4414296773403698E-2</v>
      </c>
      <c r="F14" s="17"/>
      <c r="G14" s="17">
        <v>8.7078423524932905E-2</v>
      </c>
      <c r="H14" s="17">
        <v>3.6566087708919698E-2</v>
      </c>
      <c r="I14" s="17">
        <v>2.8833965086366299E-2</v>
      </c>
      <c r="J14" s="17">
        <v>4.2260433743305098E-2</v>
      </c>
      <c r="K14" s="17">
        <v>4.3474179176624897E-2</v>
      </c>
      <c r="L14" s="17">
        <v>5.0615084635026002E-2</v>
      </c>
      <c r="M14" s="17"/>
      <c r="N14" s="17">
        <v>1.8230198560618398E-2</v>
      </c>
      <c r="O14" s="17">
        <v>5.5357507942526599E-2</v>
      </c>
      <c r="P14" s="17">
        <v>2.7987599713036802E-2</v>
      </c>
      <c r="Q14" s="17">
        <v>8.62897246434009E-2</v>
      </c>
      <c r="R14" s="17"/>
      <c r="S14" s="17">
        <v>4.1509205558449697E-2</v>
      </c>
      <c r="T14" s="17">
        <v>3.2121189264203098E-2</v>
      </c>
      <c r="U14" s="17">
        <v>4.8100289164433402E-2</v>
      </c>
      <c r="V14" s="17">
        <v>7.2880556092073098E-2</v>
      </c>
      <c r="W14" s="17">
        <v>4.7551372615704801E-2</v>
      </c>
      <c r="X14" s="17">
        <v>3.9464929114698302E-2</v>
      </c>
      <c r="Y14" s="17">
        <v>4.8351384758544398E-2</v>
      </c>
      <c r="Z14" s="17">
        <v>5.0766224194029597E-2</v>
      </c>
      <c r="AA14" s="17">
        <v>2.8365511037276098E-2</v>
      </c>
      <c r="AB14" s="17">
        <v>4.1052573081914699E-2</v>
      </c>
      <c r="AC14" s="17">
        <v>6.4863116332371296E-2</v>
      </c>
      <c r="AD14" s="17">
        <v>7.3728414935951198E-2</v>
      </c>
      <c r="AE14" s="17"/>
      <c r="AF14" s="17">
        <v>5.11901190345476E-2</v>
      </c>
      <c r="AG14" s="17">
        <v>2.83467251930281E-2</v>
      </c>
      <c r="AH14" s="17">
        <v>5.0736548793959599E-2</v>
      </c>
      <c r="AI14" s="17"/>
      <c r="AJ14" s="17">
        <v>3.1681295042764401E-2</v>
      </c>
      <c r="AK14" s="17">
        <v>3.80029839764493E-2</v>
      </c>
      <c r="AL14" s="17">
        <v>4.5262711675098197E-2</v>
      </c>
      <c r="AM14" s="17"/>
      <c r="AN14" s="17">
        <v>6.8806775413005006E-2</v>
      </c>
      <c r="AO14" s="17">
        <v>4.9050056595585499E-2</v>
      </c>
      <c r="AP14" s="17">
        <v>2.0430618127927899E-2</v>
      </c>
      <c r="AQ14" s="17">
        <v>2.6409691503747699E-2</v>
      </c>
      <c r="AR14" s="17">
        <v>0</v>
      </c>
      <c r="AS14" s="17"/>
      <c r="AT14" s="17">
        <v>4.60705938892014E-2</v>
      </c>
      <c r="AU14" s="17">
        <v>3.9040363980741899E-2</v>
      </c>
      <c r="AV14" s="17"/>
      <c r="AW14" s="17">
        <v>2.6994807298958E-2</v>
      </c>
      <c r="AX14" s="17">
        <v>2.5416045561333499E-2</v>
      </c>
      <c r="AY14" s="17">
        <v>6.9497504261066503E-2</v>
      </c>
    </row>
    <row r="15" spans="2:51">
      <c r="B15" s="18" t="s">
        <v>138</v>
      </c>
      <c r="C15" s="21">
        <v>0.53211922118486399</v>
      </c>
      <c r="D15" s="21">
        <v>0.624497936444253</v>
      </c>
      <c r="E15" s="21">
        <v>0.44196391204897501</v>
      </c>
      <c r="F15" s="21"/>
      <c r="G15" s="21">
        <v>0.57606120576892605</v>
      </c>
      <c r="H15" s="21">
        <v>0.55914549100560695</v>
      </c>
      <c r="I15" s="21">
        <v>0.61027400480748695</v>
      </c>
      <c r="J15" s="21">
        <v>0.55482150857781698</v>
      </c>
      <c r="K15" s="21">
        <v>0.53438351185009403</v>
      </c>
      <c r="L15" s="21">
        <v>0.41729964579942802</v>
      </c>
      <c r="M15" s="21"/>
      <c r="N15" s="21">
        <v>0.67945488706044199</v>
      </c>
      <c r="O15" s="21">
        <v>0.53831563447475905</v>
      </c>
      <c r="P15" s="21">
        <v>0.48986153631491802</v>
      </c>
      <c r="Q15" s="21">
        <v>0.39748630849139599</v>
      </c>
      <c r="R15" s="21"/>
      <c r="S15" s="21">
        <v>0.54982328595055596</v>
      </c>
      <c r="T15" s="21">
        <v>0.55752230469486996</v>
      </c>
      <c r="U15" s="21">
        <v>0.50726992909613899</v>
      </c>
      <c r="V15" s="21">
        <v>0.50884752187497695</v>
      </c>
      <c r="W15" s="21">
        <v>0.59043962026010999</v>
      </c>
      <c r="X15" s="21">
        <v>0.52127516161255205</v>
      </c>
      <c r="Y15" s="21">
        <v>0.45328214657895399</v>
      </c>
      <c r="Z15" s="21">
        <v>0.53368859428442805</v>
      </c>
      <c r="AA15" s="21">
        <v>0.53006057074745105</v>
      </c>
      <c r="AB15" s="21">
        <v>0.57492403357213995</v>
      </c>
      <c r="AC15" s="21">
        <v>0.49319723843688701</v>
      </c>
      <c r="AD15" s="21">
        <v>0.52658550156948203</v>
      </c>
      <c r="AE15" s="21"/>
      <c r="AF15" s="21">
        <v>0.46729236187248502</v>
      </c>
      <c r="AG15" s="21">
        <v>0.60301447602977098</v>
      </c>
      <c r="AH15" s="21">
        <v>0.50362619474867099</v>
      </c>
      <c r="AI15" s="21"/>
      <c r="AJ15" s="21">
        <v>0.542243556734189</v>
      </c>
      <c r="AK15" s="21">
        <v>0.57556844644109595</v>
      </c>
      <c r="AL15" s="21">
        <v>0.59663157295190195</v>
      </c>
      <c r="AM15" s="21"/>
      <c r="AN15" s="21">
        <v>0.41053643442069299</v>
      </c>
      <c r="AO15" s="21">
        <v>0.48555679669783097</v>
      </c>
      <c r="AP15" s="21">
        <v>0.64212373718938598</v>
      </c>
      <c r="AQ15" s="21">
        <v>0.72629279247974099</v>
      </c>
      <c r="AR15" s="21">
        <v>0.80726163148196906</v>
      </c>
      <c r="AS15" s="21"/>
      <c r="AT15" s="21">
        <v>0.52000303346356103</v>
      </c>
      <c r="AU15" s="21">
        <v>0.63216679137560705</v>
      </c>
      <c r="AV15" s="21"/>
      <c r="AW15" s="21">
        <v>0.67939243619751699</v>
      </c>
      <c r="AX15" s="21">
        <v>0.53656628260899697</v>
      </c>
      <c r="AY15" s="21">
        <v>0.38555651086548098</v>
      </c>
    </row>
    <row r="16" spans="2:51">
      <c r="B16" s="18" t="s">
        <v>139</v>
      </c>
      <c r="C16" s="21">
        <v>7.0889289415874093E-2</v>
      </c>
      <c r="D16" s="21">
        <v>6.5900182598732801E-2</v>
      </c>
      <c r="E16" s="21">
        <v>7.6043174080680703E-2</v>
      </c>
      <c r="F16" s="21"/>
      <c r="G16" s="21">
        <v>5.1618109051814798E-2</v>
      </c>
      <c r="H16" s="21">
        <v>6.51591103607531E-2</v>
      </c>
      <c r="I16" s="21">
        <v>7.6186483373385197E-2</v>
      </c>
      <c r="J16" s="21">
        <v>6.2316329131763798E-2</v>
      </c>
      <c r="K16" s="21">
        <v>7.6634086521888703E-2</v>
      </c>
      <c r="L16" s="21">
        <v>8.3114461056162006E-2</v>
      </c>
      <c r="M16" s="21"/>
      <c r="N16" s="21">
        <v>5.0856005825537301E-2</v>
      </c>
      <c r="O16" s="21">
        <v>7.4628155923513795E-2</v>
      </c>
      <c r="P16" s="21">
        <v>8.3433270968825607E-2</v>
      </c>
      <c r="Q16" s="21">
        <v>7.8848736557879898E-2</v>
      </c>
      <c r="R16" s="21"/>
      <c r="S16" s="21">
        <v>6.8463915232642794E-2</v>
      </c>
      <c r="T16" s="21">
        <v>5.6002487143264001E-2</v>
      </c>
      <c r="U16" s="21">
        <v>7.8179961540309803E-2</v>
      </c>
      <c r="V16" s="21">
        <v>6.5777505842474604E-2</v>
      </c>
      <c r="W16" s="21">
        <v>9.3717413529867594E-2</v>
      </c>
      <c r="X16" s="21">
        <v>9.3188626127959404E-2</v>
      </c>
      <c r="Y16" s="21">
        <v>8.2842081443270099E-2</v>
      </c>
      <c r="Z16" s="21">
        <v>7.8047492658279705E-2</v>
      </c>
      <c r="AA16" s="21">
        <v>5.29055883731335E-2</v>
      </c>
      <c r="AB16" s="21">
        <v>4.8010189852128002E-2</v>
      </c>
      <c r="AC16" s="21">
        <v>8.8442326922303693E-2</v>
      </c>
      <c r="AD16" s="21">
        <v>7.4538562166926406E-2</v>
      </c>
      <c r="AE16" s="21"/>
      <c r="AF16" s="21">
        <v>8.53868894649666E-2</v>
      </c>
      <c r="AG16" s="21">
        <v>6.0362970429709797E-2</v>
      </c>
      <c r="AH16" s="21">
        <v>8.5817601006369107E-2</v>
      </c>
      <c r="AI16" s="21"/>
      <c r="AJ16" s="21">
        <v>7.8538412832654794E-2</v>
      </c>
      <c r="AK16" s="21">
        <v>5.3033962446325598E-2</v>
      </c>
      <c r="AL16" s="21">
        <v>5.84692178678268E-2</v>
      </c>
      <c r="AM16" s="21"/>
      <c r="AN16" s="21">
        <v>8.27657298275985E-2</v>
      </c>
      <c r="AO16" s="21">
        <v>8.2809333607807303E-2</v>
      </c>
      <c r="AP16" s="21">
        <v>6.3238287495800599E-2</v>
      </c>
      <c r="AQ16" s="21">
        <v>5.7561841830959699E-2</v>
      </c>
      <c r="AR16" s="21">
        <v>3.9770598853812497E-2</v>
      </c>
      <c r="AS16" s="21"/>
      <c r="AT16" s="21">
        <v>7.0886682416783406E-2</v>
      </c>
      <c r="AU16" s="21">
        <v>6.5697485171138895E-2</v>
      </c>
      <c r="AV16" s="21"/>
      <c r="AW16" s="21">
        <v>4.8358294297574697E-2</v>
      </c>
      <c r="AX16" s="21">
        <v>9.1175876363116096E-2</v>
      </c>
      <c r="AY16" s="21">
        <v>8.8153830568716895E-2</v>
      </c>
    </row>
    <row r="17" spans="2:51">
      <c r="B17" s="18" t="s">
        <v>140</v>
      </c>
      <c r="C17" s="22">
        <v>0.46122993176899002</v>
      </c>
      <c r="D17" s="22">
        <v>0.55859775384552002</v>
      </c>
      <c r="E17" s="22">
        <v>0.365920737968294</v>
      </c>
      <c r="F17" s="22"/>
      <c r="G17" s="22">
        <v>0.52444309671711098</v>
      </c>
      <c r="H17" s="22">
        <v>0.49398638064485401</v>
      </c>
      <c r="I17" s="22">
        <v>0.53408752143410199</v>
      </c>
      <c r="J17" s="22">
        <v>0.49250517944605299</v>
      </c>
      <c r="K17" s="22">
        <v>0.45774942532820601</v>
      </c>
      <c r="L17" s="22">
        <v>0.33418518474326597</v>
      </c>
      <c r="M17" s="22"/>
      <c r="N17" s="22">
        <v>0.62859888123490504</v>
      </c>
      <c r="O17" s="22">
        <v>0.46368747855124498</v>
      </c>
      <c r="P17" s="22">
        <v>0.406428265346092</v>
      </c>
      <c r="Q17" s="22">
        <v>0.31863757193351699</v>
      </c>
      <c r="R17" s="22"/>
      <c r="S17" s="22">
        <v>0.48135937071791302</v>
      </c>
      <c r="T17" s="22">
        <v>0.50151981755160602</v>
      </c>
      <c r="U17" s="22">
        <v>0.42908996755582901</v>
      </c>
      <c r="V17" s="22">
        <v>0.44307001603250201</v>
      </c>
      <c r="W17" s="22">
        <v>0.49672220673024198</v>
      </c>
      <c r="X17" s="22">
        <v>0.42808653548459302</v>
      </c>
      <c r="Y17" s="22">
        <v>0.370440065135684</v>
      </c>
      <c r="Z17" s="22">
        <v>0.45564110162614802</v>
      </c>
      <c r="AA17" s="22">
        <v>0.47715498237431803</v>
      </c>
      <c r="AB17" s="22">
        <v>0.52691384372001204</v>
      </c>
      <c r="AC17" s="22">
        <v>0.40475491151458298</v>
      </c>
      <c r="AD17" s="22">
        <v>0.45204693940255603</v>
      </c>
      <c r="AE17" s="22"/>
      <c r="AF17" s="22">
        <v>0.38190547240751799</v>
      </c>
      <c r="AG17" s="22">
        <v>0.54265150560006103</v>
      </c>
      <c r="AH17" s="22">
        <v>0.417808593742302</v>
      </c>
      <c r="AI17" s="22"/>
      <c r="AJ17" s="22">
        <v>0.463705143901534</v>
      </c>
      <c r="AK17" s="22">
        <v>0.52253448399476998</v>
      </c>
      <c r="AL17" s="22">
        <v>0.53816235508407495</v>
      </c>
      <c r="AM17" s="22"/>
      <c r="AN17" s="22">
        <v>0.32777070459309499</v>
      </c>
      <c r="AO17" s="22">
        <v>0.40274746309002402</v>
      </c>
      <c r="AP17" s="22">
        <v>0.57888544969358502</v>
      </c>
      <c r="AQ17" s="22">
        <v>0.66873095064878196</v>
      </c>
      <c r="AR17" s="22">
        <v>0.76749103262815599</v>
      </c>
      <c r="AS17" s="22"/>
      <c r="AT17" s="22">
        <v>0.449116351046778</v>
      </c>
      <c r="AU17" s="22">
        <v>0.566469306204469</v>
      </c>
      <c r="AV17" s="22"/>
      <c r="AW17" s="22">
        <v>0.631034141899942</v>
      </c>
      <c r="AX17" s="22">
        <v>0.445390406245881</v>
      </c>
      <c r="AY17" s="22">
        <v>0.29740268029676398</v>
      </c>
    </row>
    <row r="18" spans="2:51">
      <c r="B18" t="s">
        <v>20</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Y17"/>
  <sheetViews>
    <sheetView showGridLines="0" workbookViewId="0">
      <pane xSplit="2" topLeftCell="C1" activePane="topRight" state="frozen"/>
      <selection pane="topRight" activeCell="B17" sqref="B17"/>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196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30">
      <c r="B9" s="18" t="s">
        <v>197</v>
      </c>
      <c r="C9" s="17">
        <v>0.45899293389377499</v>
      </c>
      <c r="D9" s="17">
        <v>0.586781742654501</v>
      </c>
      <c r="E9" s="17">
        <v>0.338686375804509</v>
      </c>
      <c r="F9" s="17"/>
      <c r="G9" s="17">
        <v>0.31231940838399502</v>
      </c>
      <c r="H9" s="17">
        <v>0.38353919264167302</v>
      </c>
      <c r="I9" s="17">
        <v>0.45174720430429199</v>
      </c>
      <c r="J9" s="17">
        <v>0.47962964340639502</v>
      </c>
      <c r="K9" s="17">
        <v>0.50278294596839201</v>
      </c>
      <c r="L9" s="17">
        <v>0.54073799070724304</v>
      </c>
      <c r="M9" s="17"/>
      <c r="N9" s="17">
        <v>0.652058248253646</v>
      </c>
      <c r="O9" s="17">
        <v>0.48970398581754998</v>
      </c>
      <c r="P9" s="17">
        <v>0.35274163864581298</v>
      </c>
      <c r="Q9" s="17">
        <v>0.30698745170901598</v>
      </c>
      <c r="R9" s="17"/>
      <c r="S9" s="17">
        <v>0.48804694028094903</v>
      </c>
      <c r="T9" s="17">
        <v>0.49293456238843197</v>
      </c>
      <c r="U9" s="17">
        <v>0.44343650959299902</v>
      </c>
      <c r="V9" s="17">
        <v>0.45846879073438102</v>
      </c>
      <c r="W9" s="17">
        <v>0.47066699770920301</v>
      </c>
      <c r="X9" s="17">
        <v>0.41360626727350902</v>
      </c>
      <c r="Y9" s="17">
        <v>0.43064660129537702</v>
      </c>
      <c r="Z9" s="17">
        <v>0.47071855942965402</v>
      </c>
      <c r="AA9" s="17">
        <v>0.44029041422252102</v>
      </c>
      <c r="AB9" s="17">
        <v>0.46318881110959897</v>
      </c>
      <c r="AC9" s="17">
        <v>0.44458624729553498</v>
      </c>
      <c r="AD9" s="17">
        <v>0.46906060612292499</v>
      </c>
      <c r="AE9" s="17"/>
      <c r="AF9" s="17">
        <v>0.44728055360709801</v>
      </c>
      <c r="AG9" s="17">
        <v>0.53519251957562897</v>
      </c>
      <c r="AH9" s="17">
        <v>0.29612967990342798</v>
      </c>
      <c r="AI9" s="17"/>
      <c r="AJ9" s="17">
        <v>0.490307286141004</v>
      </c>
      <c r="AK9" s="17">
        <v>0.43295445587923498</v>
      </c>
      <c r="AL9" s="17">
        <v>0.57758000408749299</v>
      </c>
      <c r="AM9" s="17"/>
      <c r="AN9" s="17">
        <v>0.28838372974262</v>
      </c>
      <c r="AO9" s="17">
        <v>0.39744680125264498</v>
      </c>
      <c r="AP9" s="17">
        <v>0.60639307769066697</v>
      </c>
      <c r="AQ9" s="17">
        <v>0.64079669050466603</v>
      </c>
      <c r="AR9" s="17">
        <v>0.760046992779571</v>
      </c>
      <c r="AS9" s="17"/>
      <c r="AT9" s="17">
        <v>0.46097929835639401</v>
      </c>
      <c r="AU9" s="17">
        <v>0.423269214879615</v>
      </c>
      <c r="AV9" s="17"/>
      <c r="AW9" s="17">
        <v>1</v>
      </c>
      <c r="AX9" s="17">
        <v>0</v>
      </c>
      <c r="AY9" s="17">
        <v>0</v>
      </c>
    </row>
    <row r="10" spans="2:51" ht="30">
      <c r="B10" s="18" t="s">
        <v>198</v>
      </c>
      <c r="C10" s="17">
        <v>0.112006917161735</v>
      </c>
      <c r="D10" s="17">
        <v>0.111143232962034</v>
      </c>
      <c r="E10" s="17">
        <v>0.11248047375520601</v>
      </c>
      <c r="F10" s="17"/>
      <c r="G10" s="17">
        <v>0.17468433273147399</v>
      </c>
      <c r="H10" s="17">
        <v>0.172211084103429</v>
      </c>
      <c r="I10" s="17">
        <v>0.12601260340860801</v>
      </c>
      <c r="J10" s="17">
        <v>8.0813178877532699E-2</v>
      </c>
      <c r="K10" s="17">
        <v>8.0886671659547604E-2</v>
      </c>
      <c r="L10" s="17">
        <v>7.3507624668157606E-2</v>
      </c>
      <c r="M10" s="17"/>
      <c r="N10" s="17">
        <v>0.10189945481620501</v>
      </c>
      <c r="O10" s="17">
        <v>0.112005004924778</v>
      </c>
      <c r="P10" s="17">
        <v>0.13374779101652601</v>
      </c>
      <c r="Q10" s="17">
        <v>0.10442384805463401</v>
      </c>
      <c r="R10" s="17"/>
      <c r="S10" s="17">
        <v>0.12588617368982399</v>
      </c>
      <c r="T10" s="17">
        <v>9.7234071287334994E-2</v>
      </c>
      <c r="U10" s="17">
        <v>0.117641006952295</v>
      </c>
      <c r="V10" s="17">
        <v>0.10344612417566899</v>
      </c>
      <c r="W10" s="17">
        <v>0.102558222013205</v>
      </c>
      <c r="X10" s="17">
        <v>0.12264988529168799</v>
      </c>
      <c r="Y10" s="17">
        <v>0.121413992808254</v>
      </c>
      <c r="Z10" s="17">
        <v>0.106952788115947</v>
      </c>
      <c r="AA10" s="17">
        <v>0.113781648894489</v>
      </c>
      <c r="AB10" s="17">
        <v>0.113179213034573</v>
      </c>
      <c r="AC10" s="17">
        <v>0.102717552963235</v>
      </c>
      <c r="AD10" s="17">
        <v>0.107324722187951</v>
      </c>
      <c r="AE10" s="17"/>
      <c r="AF10" s="17">
        <v>0.104341234245886</v>
      </c>
      <c r="AG10" s="17">
        <v>0.112867517045212</v>
      </c>
      <c r="AH10" s="17">
        <v>0.122186270058665</v>
      </c>
      <c r="AI10" s="17"/>
      <c r="AJ10" s="17">
        <v>0.110132408773195</v>
      </c>
      <c r="AK10" s="17">
        <v>0.13030996593209199</v>
      </c>
      <c r="AL10" s="17">
        <v>9.03240507381807E-2</v>
      </c>
      <c r="AM10" s="17"/>
      <c r="AN10" s="17">
        <v>0.11236722837714901</v>
      </c>
      <c r="AO10" s="17">
        <v>0.11699014962678</v>
      </c>
      <c r="AP10" s="17">
        <v>0.109089995177566</v>
      </c>
      <c r="AQ10" s="17">
        <v>0.12755857934605999</v>
      </c>
      <c r="AR10" s="17">
        <v>9.8573041189399802E-2</v>
      </c>
      <c r="AS10" s="17"/>
      <c r="AT10" s="17">
        <v>0.10849913244356101</v>
      </c>
      <c r="AU10" s="17">
        <v>0.15108811513894399</v>
      </c>
      <c r="AV10" s="17"/>
      <c r="AW10" s="17">
        <v>0</v>
      </c>
      <c r="AX10" s="17">
        <v>1</v>
      </c>
      <c r="AY10" s="17">
        <v>0</v>
      </c>
    </row>
    <row r="11" spans="2:51">
      <c r="B11" s="18" t="s">
        <v>199</v>
      </c>
      <c r="C11" s="17">
        <v>0.38258408818052703</v>
      </c>
      <c r="D11" s="17">
        <v>0.26429669909842302</v>
      </c>
      <c r="E11" s="17">
        <v>0.49396761027929598</v>
      </c>
      <c r="F11" s="17"/>
      <c r="G11" s="17">
        <v>0.462761782611532</v>
      </c>
      <c r="H11" s="17">
        <v>0.38836829532839601</v>
      </c>
      <c r="I11" s="17">
        <v>0.36262649060548002</v>
      </c>
      <c r="J11" s="17">
        <v>0.39042247999215302</v>
      </c>
      <c r="K11" s="17">
        <v>0.375579828928153</v>
      </c>
      <c r="L11" s="17">
        <v>0.35524942727952902</v>
      </c>
      <c r="M11" s="17"/>
      <c r="N11" s="17">
        <v>0.22042928482583499</v>
      </c>
      <c r="O11" s="17">
        <v>0.35729021535238797</v>
      </c>
      <c r="P11" s="17">
        <v>0.45668978205954303</v>
      </c>
      <c r="Q11" s="17">
        <v>0.52245300278415996</v>
      </c>
      <c r="R11" s="17"/>
      <c r="S11" s="17">
        <v>0.336629917584225</v>
      </c>
      <c r="T11" s="17">
        <v>0.37002664619736703</v>
      </c>
      <c r="U11" s="17">
        <v>0.39725430709174703</v>
      </c>
      <c r="V11" s="17">
        <v>0.38817488223874702</v>
      </c>
      <c r="W11" s="17">
        <v>0.381889751352537</v>
      </c>
      <c r="X11" s="17">
        <v>0.41731302935171299</v>
      </c>
      <c r="Y11" s="17">
        <v>0.38934590950218201</v>
      </c>
      <c r="Z11" s="17">
        <v>0.37684705198113699</v>
      </c>
      <c r="AA11" s="17">
        <v>0.39954016627418698</v>
      </c>
      <c r="AB11" s="17">
        <v>0.38900228188401598</v>
      </c>
      <c r="AC11" s="17">
        <v>0.39255590599712697</v>
      </c>
      <c r="AD11" s="17">
        <v>0.374583761202473</v>
      </c>
      <c r="AE11" s="17"/>
      <c r="AF11" s="17">
        <v>0.40472639101579799</v>
      </c>
      <c r="AG11" s="17">
        <v>0.31541145189934899</v>
      </c>
      <c r="AH11" s="17">
        <v>0.49897499222511799</v>
      </c>
      <c r="AI11" s="17"/>
      <c r="AJ11" s="17">
        <v>0.35731633800336399</v>
      </c>
      <c r="AK11" s="17">
        <v>0.39103993504540102</v>
      </c>
      <c r="AL11" s="17">
        <v>0.31467110200159198</v>
      </c>
      <c r="AM11" s="17"/>
      <c r="AN11" s="17">
        <v>0.53991238996302604</v>
      </c>
      <c r="AO11" s="17">
        <v>0.43235786633648399</v>
      </c>
      <c r="AP11" s="17">
        <v>0.25029607849103602</v>
      </c>
      <c r="AQ11" s="17">
        <v>0.19808778274234901</v>
      </c>
      <c r="AR11" s="17">
        <v>8.8208909357214496E-2</v>
      </c>
      <c r="AS11" s="17"/>
      <c r="AT11" s="17">
        <v>0.386748527162668</v>
      </c>
      <c r="AU11" s="17">
        <v>0.35607437057143398</v>
      </c>
      <c r="AV11" s="17"/>
      <c r="AW11" s="17">
        <v>0</v>
      </c>
      <c r="AX11" s="17">
        <v>0</v>
      </c>
      <c r="AY11" s="17">
        <v>0.89180409172778696</v>
      </c>
    </row>
    <row r="12" spans="2:51">
      <c r="B12" s="18" t="s">
        <v>119</v>
      </c>
      <c r="C12" s="19">
        <v>4.6416060763963797E-2</v>
      </c>
      <c r="D12" s="19">
        <v>3.7778325285041603E-2</v>
      </c>
      <c r="E12" s="19">
        <v>5.4865540160988498E-2</v>
      </c>
      <c r="F12" s="19"/>
      <c r="G12" s="19">
        <v>5.0234476272999103E-2</v>
      </c>
      <c r="H12" s="19">
        <v>5.5881427926501498E-2</v>
      </c>
      <c r="I12" s="19">
        <v>5.9613701681618898E-2</v>
      </c>
      <c r="J12" s="19">
        <v>4.91346977239197E-2</v>
      </c>
      <c r="K12" s="19">
        <v>4.0750553443907697E-2</v>
      </c>
      <c r="L12" s="19">
        <v>3.0504957345070201E-2</v>
      </c>
      <c r="M12" s="19"/>
      <c r="N12" s="19">
        <v>2.5613012104313899E-2</v>
      </c>
      <c r="O12" s="19">
        <v>4.10007939052833E-2</v>
      </c>
      <c r="P12" s="19">
        <v>5.6820788278118303E-2</v>
      </c>
      <c r="Q12" s="19">
        <v>6.6135697452190806E-2</v>
      </c>
      <c r="R12" s="19"/>
      <c r="S12" s="19">
        <v>4.9436968445002297E-2</v>
      </c>
      <c r="T12" s="19">
        <v>3.9804720126865901E-2</v>
      </c>
      <c r="U12" s="19">
        <v>4.1668176362959802E-2</v>
      </c>
      <c r="V12" s="19">
        <v>4.9910202851202699E-2</v>
      </c>
      <c r="W12" s="19">
        <v>4.4885028925054402E-2</v>
      </c>
      <c r="X12" s="19">
        <v>4.6430818083089603E-2</v>
      </c>
      <c r="Y12" s="19">
        <v>5.8593496394187497E-2</v>
      </c>
      <c r="Z12" s="19">
        <v>4.5481600473260803E-2</v>
      </c>
      <c r="AA12" s="19">
        <v>4.6387770608802899E-2</v>
      </c>
      <c r="AB12" s="19">
        <v>3.4629693971812203E-2</v>
      </c>
      <c r="AC12" s="19">
        <v>6.0140293744103297E-2</v>
      </c>
      <c r="AD12" s="19">
        <v>4.9030910486650703E-2</v>
      </c>
      <c r="AE12" s="19"/>
      <c r="AF12" s="19">
        <v>4.3651821131217398E-2</v>
      </c>
      <c r="AG12" s="19">
        <v>3.6528511479810503E-2</v>
      </c>
      <c r="AH12" s="19">
        <v>8.2709057812789505E-2</v>
      </c>
      <c r="AI12" s="19"/>
      <c r="AJ12" s="19">
        <v>4.2243967082436801E-2</v>
      </c>
      <c r="AK12" s="19">
        <v>4.56956431432732E-2</v>
      </c>
      <c r="AL12" s="19">
        <v>1.7424843172734301E-2</v>
      </c>
      <c r="AM12" s="19"/>
      <c r="AN12" s="19">
        <v>5.9336651917205503E-2</v>
      </c>
      <c r="AO12" s="19">
        <v>5.3205182784091101E-2</v>
      </c>
      <c r="AP12" s="19">
        <v>3.4220848640731799E-2</v>
      </c>
      <c r="AQ12" s="19">
        <v>3.3556947406924699E-2</v>
      </c>
      <c r="AR12" s="19">
        <v>5.3171056673814998E-2</v>
      </c>
      <c r="AS12" s="19"/>
      <c r="AT12" s="19">
        <v>4.3773042037377898E-2</v>
      </c>
      <c r="AU12" s="19">
        <v>6.9568299410007098E-2</v>
      </c>
      <c r="AV12" s="19"/>
      <c r="AW12" s="19">
        <v>0</v>
      </c>
      <c r="AX12" s="19">
        <v>0</v>
      </c>
      <c r="AY12" s="19">
        <v>0.108195908272213</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Y16"/>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200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201</v>
      </c>
      <c r="C9" s="17">
        <v>0.80808103118822805</v>
      </c>
      <c r="D9" s="17">
        <v>0.86584894422283598</v>
      </c>
      <c r="E9" s="17">
        <v>0.75292233747169601</v>
      </c>
      <c r="F9" s="17"/>
      <c r="G9" s="17">
        <v>0.754647184941309</v>
      </c>
      <c r="H9" s="17">
        <v>0.79360124396130605</v>
      </c>
      <c r="I9" s="17">
        <v>0.79589983566657496</v>
      </c>
      <c r="J9" s="17">
        <v>0.78994939688237897</v>
      </c>
      <c r="K9" s="17">
        <v>0.82538891432526296</v>
      </c>
      <c r="L9" s="17">
        <v>0.85243046929057897</v>
      </c>
      <c r="M9" s="17"/>
      <c r="N9" s="17">
        <v>0.89826359979039205</v>
      </c>
      <c r="O9" s="17">
        <v>0.833210848409357</v>
      </c>
      <c r="P9" s="17">
        <v>0.75466137604141403</v>
      </c>
      <c r="Q9" s="17">
        <v>0.72785105911216097</v>
      </c>
      <c r="R9" s="17"/>
      <c r="S9" s="17">
        <v>0.79841664291169201</v>
      </c>
      <c r="T9" s="17">
        <v>0.82874506580537699</v>
      </c>
      <c r="U9" s="17">
        <v>0.82265344420005004</v>
      </c>
      <c r="V9" s="17">
        <v>0.80788587285117397</v>
      </c>
      <c r="W9" s="17">
        <v>0.79233506914609397</v>
      </c>
      <c r="X9" s="17">
        <v>0.78575590764388803</v>
      </c>
      <c r="Y9" s="17">
        <v>0.82923019062782399</v>
      </c>
      <c r="Z9" s="17">
        <v>0.81354270386126404</v>
      </c>
      <c r="AA9" s="17">
        <v>0.80575909865675499</v>
      </c>
      <c r="AB9" s="17">
        <v>0.81204647014084597</v>
      </c>
      <c r="AC9" s="17">
        <v>0.78807258144649694</v>
      </c>
      <c r="AD9" s="17">
        <v>0.78109388584065298</v>
      </c>
      <c r="AE9" s="17"/>
      <c r="AF9" s="17">
        <v>0.80255830667498695</v>
      </c>
      <c r="AG9" s="17">
        <v>0.85442954653557301</v>
      </c>
      <c r="AH9" s="17">
        <v>0.70131723769495902</v>
      </c>
      <c r="AI9" s="17"/>
      <c r="AJ9" s="17">
        <v>0.83189836306470699</v>
      </c>
      <c r="AK9" s="17">
        <v>0.81381482827132501</v>
      </c>
      <c r="AL9" s="17">
        <v>0.85319216962268896</v>
      </c>
      <c r="AM9" s="17"/>
      <c r="AN9" s="17">
        <v>0.71536089634723599</v>
      </c>
      <c r="AO9" s="17">
        <v>0.79944316164634399</v>
      </c>
      <c r="AP9" s="17">
        <v>0.87815373537511698</v>
      </c>
      <c r="AQ9" s="17">
        <v>0.88434282861705904</v>
      </c>
      <c r="AR9" s="17">
        <v>0.93442018083595801</v>
      </c>
      <c r="AS9" s="17"/>
      <c r="AT9" s="17">
        <v>0.81128298024093604</v>
      </c>
      <c r="AU9" s="17">
        <v>0.77773889973555699</v>
      </c>
      <c r="AV9" s="17"/>
      <c r="AW9" s="17">
        <v>0.98955011639664303</v>
      </c>
      <c r="AX9" s="17">
        <v>0.83667392992031397</v>
      </c>
      <c r="AY9" s="17">
        <v>0.60645958540705303</v>
      </c>
    </row>
    <row r="10" spans="2:51">
      <c r="B10" s="18" t="s">
        <v>202</v>
      </c>
      <c r="C10" s="17">
        <v>0.162267603303859</v>
      </c>
      <c r="D10" s="17">
        <v>0.111568194117692</v>
      </c>
      <c r="E10" s="17">
        <v>0.21078333822315901</v>
      </c>
      <c r="F10" s="17"/>
      <c r="G10" s="17">
        <v>0.21508017942893701</v>
      </c>
      <c r="H10" s="17">
        <v>0.17402103671729399</v>
      </c>
      <c r="I10" s="17">
        <v>0.17119425655009901</v>
      </c>
      <c r="J10" s="17">
        <v>0.169783999374407</v>
      </c>
      <c r="K10" s="17">
        <v>0.150609046573349</v>
      </c>
      <c r="L10" s="17">
        <v>0.12619470568199101</v>
      </c>
      <c r="M10" s="17"/>
      <c r="N10" s="17">
        <v>8.7627102437301194E-2</v>
      </c>
      <c r="O10" s="17">
        <v>0.13950511808055799</v>
      </c>
      <c r="P10" s="17">
        <v>0.205264848266561</v>
      </c>
      <c r="Q10" s="17">
        <v>0.23157775051618301</v>
      </c>
      <c r="R10" s="17"/>
      <c r="S10" s="17">
        <v>0.174144035183777</v>
      </c>
      <c r="T10" s="17">
        <v>0.143913716989966</v>
      </c>
      <c r="U10" s="17">
        <v>0.15103096237758401</v>
      </c>
      <c r="V10" s="17">
        <v>0.16527824569122301</v>
      </c>
      <c r="W10" s="17">
        <v>0.17023763099049699</v>
      </c>
      <c r="X10" s="17">
        <v>0.18149619220128099</v>
      </c>
      <c r="Y10" s="17">
        <v>0.14912516763627501</v>
      </c>
      <c r="Z10" s="17">
        <v>0.15551106456114799</v>
      </c>
      <c r="AA10" s="17">
        <v>0.15524554294748799</v>
      </c>
      <c r="AB10" s="17">
        <v>0.156497916289598</v>
      </c>
      <c r="AC10" s="17">
        <v>0.17897323732814399</v>
      </c>
      <c r="AD10" s="17">
        <v>0.203769902648052</v>
      </c>
      <c r="AE10" s="17"/>
      <c r="AF10" s="17">
        <v>0.16955584632065299</v>
      </c>
      <c r="AG10" s="17">
        <v>0.12295665315137599</v>
      </c>
      <c r="AH10" s="17">
        <v>0.248462171143146</v>
      </c>
      <c r="AI10" s="17"/>
      <c r="AJ10" s="17">
        <v>0.14229544213583001</v>
      </c>
      <c r="AK10" s="17">
        <v>0.16115177253201701</v>
      </c>
      <c r="AL10" s="17">
        <v>0.131864147683105</v>
      </c>
      <c r="AM10" s="17"/>
      <c r="AN10" s="17">
        <v>0.244513820083339</v>
      </c>
      <c r="AO10" s="17">
        <v>0.17344563430799401</v>
      </c>
      <c r="AP10" s="17">
        <v>0.10024566543182301</v>
      </c>
      <c r="AQ10" s="17">
        <v>9.7021802004291294E-2</v>
      </c>
      <c r="AR10" s="17">
        <v>5.7979176045137602E-2</v>
      </c>
      <c r="AS10" s="17"/>
      <c r="AT10" s="17">
        <v>0.16040375514149</v>
      </c>
      <c r="AU10" s="17">
        <v>0.18416254784511599</v>
      </c>
      <c r="AV10" s="17"/>
      <c r="AW10" s="17">
        <v>9.5880750139588806E-3</v>
      </c>
      <c r="AX10" s="17">
        <v>0.13273435696653299</v>
      </c>
      <c r="AY10" s="17">
        <v>0.33333223508051801</v>
      </c>
    </row>
    <row r="11" spans="2:51">
      <c r="B11" s="18" t="s">
        <v>119</v>
      </c>
      <c r="C11" s="19">
        <v>2.9651365507912399E-2</v>
      </c>
      <c r="D11" s="19">
        <v>2.25828616594714E-2</v>
      </c>
      <c r="E11" s="19">
        <v>3.6294324305144801E-2</v>
      </c>
      <c r="F11" s="19"/>
      <c r="G11" s="19">
        <v>3.0272635629754598E-2</v>
      </c>
      <c r="H11" s="19">
        <v>3.2377719321400003E-2</v>
      </c>
      <c r="I11" s="19">
        <v>3.2905907783325798E-2</v>
      </c>
      <c r="J11" s="19">
        <v>4.02666037432136E-2</v>
      </c>
      <c r="K11" s="19">
        <v>2.4002039101388001E-2</v>
      </c>
      <c r="L11" s="19">
        <v>2.13748250274295E-2</v>
      </c>
      <c r="M11" s="19"/>
      <c r="N11" s="19">
        <v>1.41092977723066E-2</v>
      </c>
      <c r="O11" s="19">
        <v>2.7284033510085098E-2</v>
      </c>
      <c r="P11" s="19">
        <v>4.0073775692024603E-2</v>
      </c>
      <c r="Q11" s="19">
        <v>4.0571190371656199E-2</v>
      </c>
      <c r="R11" s="19"/>
      <c r="S11" s="19">
        <v>2.7439321904531199E-2</v>
      </c>
      <c r="T11" s="19">
        <v>2.7341217204657198E-2</v>
      </c>
      <c r="U11" s="19">
        <v>2.6315593422366099E-2</v>
      </c>
      <c r="V11" s="19">
        <v>2.68358814576025E-2</v>
      </c>
      <c r="W11" s="19">
        <v>3.7427299863408897E-2</v>
      </c>
      <c r="X11" s="19">
        <v>3.2747900154830797E-2</v>
      </c>
      <c r="Y11" s="19">
        <v>2.1644641735900999E-2</v>
      </c>
      <c r="Z11" s="19">
        <v>3.0946231577587999E-2</v>
      </c>
      <c r="AA11" s="19">
        <v>3.8995358395757199E-2</v>
      </c>
      <c r="AB11" s="19">
        <v>3.1455613569555903E-2</v>
      </c>
      <c r="AC11" s="19">
        <v>3.2954181225359001E-2</v>
      </c>
      <c r="AD11" s="19">
        <v>1.5136211511295799E-2</v>
      </c>
      <c r="AE11" s="19"/>
      <c r="AF11" s="19">
        <v>2.7885847004359601E-2</v>
      </c>
      <c r="AG11" s="19">
        <v>2.2613800313051099E-2</v>
      </c>
      <c r="AH11" s="19">
        <v>5.0220591161895201E-2</v>
      </c>
      <c r="AI11" s="19"/>
      <c r="AJ11" s="19">
        <v>2.5806194799463E-2</v>
      </c>
      <c r="AK11" s="19">
        <v>2.50333991966579E-2</v>
      </c>
      <c r="AL11" s="19">
        <v>1.4943682694206499E-2</v>
      </c>
      <c r="AM11" s="19"/>
      <c r="AN11" s="19">
        <v>4.0125283569425199E-2</v>
      </c>
      <c r="AO11" s="19">
        <v>2.7111204045661801E-2</v>
      </c>
      <c r="AP11" s="19">
        <v>2.160059919306E-2</v>
      </c>
      <c r="AQ11" s="19">
        <v>1.8635369378649999E-2</v>
      </c>
      <c r="AR11" s="19">
        <v>7.6006431189046004E-3</v>
      </c>
      <c r="AS11" s="19"/>
      <c r="AT11" s="19">
        <v>2.8313264617574101E-2</v>
      </c>
      <c r="AU11" s="19">
        <v>3.8098552419327601E-2</v>
      </c>
      <c r="AV11" s="19"/>
      <c r="AW11" s="19">
        <v>8.6180858939845901E-4</v>
      </c>
      <c r="AX11" s="19">
        <v>3.0591713113153299E-2</v>
      </c>
      <c r="AY11" s="19">
        <v>6.0208179512429801E-2</v>
      </c>
    </row>
    <row r="12" spans="2:51">
      <c r="B12" s="16"/>
    </row>
    <row r="13" spans="2:51">
      <c r="B13" t="s">
        <v>666</v>
      </c>
    </row>
    <row r="14" spans="2:51">
      <c r="B14" t="s">
        <v>667</v>
      </c>
    </row>
    <row r="16" spans="2:51">
      <c r="B16"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Y20"/>
  <sheetViews>
    <sheetView showGridLines="0" workbookViewId="0">
      <pane xSplit="2" topLeftCell="C1" activePane="topRight" state="frozen"/>
      <selection pane="topRight" activeCell="B20" sqref="B20"/>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203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6933</v>
      </c>
      <c r="D7" s="10">
        <v>3484</v>
      </c>
      <c r="E7" s="10">
        <v>3417</v>
      </c>
      <c r="F7" s="10"/>
      <c r="G7" s="10">
        <v>588</v>
      </c>
      <c r="H7" s="10">
        <v>936</v>
      </c>
      <c r="I7" s="10">
        <v>980</v>
      </c>
      <c r="J7" s="10">
        <v>1151</v>
      </c>
      <c r="K7" s="10">
        <v>1375</v>
      </c>
      <c r="L7" s="10">
        <v>1903</v>
      </c>
      <c r="M7" s="10"/>
      <c r="N7" s="10">
        <v>2234</v>
      </c>
      <c r="O7" s="10">
        <v>1988</v>
      </c>
      <c r="P7" s="10">
        <v>1206</v>
      </c>
      <c r="Q7" s="10">
        <v>1450</v>
      </c>
      <c r="R7" s="10"/>
      <c r="S7" s="10">
        <v>739</v>
      </c>
      <c r="T7" s="10">
        <v>1035</v>
      </c>
      <c r="U7" s="10">
        <v>682</v>
      </c>
      <c r="V7" s="10">
        <v>621</v>
      </c>
      <c r="W7" s="10">
        <v>515</v>
      </c>
      <c r="X7" s="10">
        <v>559</v>
      </c>
      <c r="Y7" s="10">
        <v>610</v>
      </c>
      <c r="Z7" s="10">
        <v>315</v>
      </c>
      <c r="AA7" s="10">
        <v>795</v>
      </c>
      <c r="AB7" s="10">
        <v>569</v>
      </c>
      <c r="AC7" s="10">
        <v>316</v>
      </c>
      <c r="AD7" s="10">
        <v>177</v>
      </c>
      <c r="AE7" s="10"/>
      <c r="AF7" s="10">
        <v>2878</v>
      </c>
      <c r="AG7" s="10">
        <v>3027</v>
      </c>
      <c r="AH7" s="10">
        <v>641</v>
      </c>
      <c r="AI7" s="10"/>
      <c r="AJ7" s="10">
        <v>1746</v>
      </c>
      <c r="AK7" s="10">
        <v>2139</v>
      </c>
      <c r="AL7" s="10">
        <v>598</v>
      </c>
      <c r="AM7" s="10"/>
      <c r="AN7" s="10">
        <v>1302</v>
      </c>
      <c r="AO7" s="10">
        <v>1172</v>
      </c>
      <c r="AP7" s="10">
        <v>1801</v>
      </c>
      <c r="AQ7" s="10">
        <v>774</v>
      </c>
      <c r="AR7" s="10">
        <v>129</v>
      </c>
      <c r="AS7" s="10"/>
      <c r="AT7" s="10">
        <v>6343</v>
      </c>
      <c r="AU7" s="10">
        <v>546</v>
      </c>
      <c r="AV7" s="10"/>
      <c r="AW7" s="10">
        <v>4017</v>
      </c>
      <c r="AX7" s="10">
        <v>753</v>
      </c>
      <c r="AY7" s="10">
        <v>2163</v>
      </c>
    </row>
    <row r="8" spans="2:51" ht="30" customHeight="1">
      <c r="B8" s="11" t="s">
        <v>112</v>
      </c>
      <c r="C8" s="11">
        <v>6848</v>
      </c>
      <c r="D8" s="11">
        <v>3534</v>
      </c>
      <c r="E8" s="11">
        <v>3282</v>
      </c>
      <c r="F8" s="11"/>
      <c r="G8" s="11">
        <v>676</v>
      </c>
      <c r="H8" s="11">
        <v>1147</v>
      </c>
      <c r="I8" s="11">
        <v>1101</v>
      </c>
      <c r="J8" s="11">
        <v>1119</v>
      </c>
      <c r="K8" s="11">
        <v>1113</v>
      </c>
      <c r="L8" s="11">
        <v>1692</v>
      </c>
      <c r="M8" s="11"/>
      <c r="N8" s="11">
        <v>2042</v>
      </c>
      <c r="O8" s="11">
        <v>1823</v>
      </c>
      <c r="P8" s="11">
        <v>1397</v>
      </c>
      <c r="Q8" s="11">
        <v>1531</v>
      </c>
      <c r="R8" s="11"/>
      <c r="S8" s="11">
        <v>889</v>
      </c>
      <c r="T8" s="11">
        <v>973</v>
      </c>
      <c r="U8" s="11">
        <v>593</v>
      </c>
      <c r="V8" s="11">
        <v>648</v>
      </c>
      <c r="W8" s="11">
        <v>490</v>
      </c>
      <c r="X8" s="11">
        <v>592</v>
      </c>
      <c r="Y8" s="11">
        <v>575</v>
      </c>
      <c r="Z8" s="11">
        <v>273</v>
      </c>
      <c r="AA8" s="11">
        <v>756</v>
      </c>
      <c r="AB8" s="11">
        <v>563</v>
      </c>
      <c r="AC8" s="11">
        <v>310</v>
      </c>
      <c r="AD8" s="11">
        <v>188</v>
      </c>
      <c r="AE8" s="11"/>
      <c r="AF8" s="11">
        <v>2747</v>
      </c>
      <c r="AG8" s="11">
        <v>2971</v>
      </c>
      <c r="AH8" s="11">
        <v>693</v>
      </c>
      <c r="AI8" s="11"/>
      <c r="AJ8" s="11">
        <v>1643</v>
      </c>
      <c r="AK8" s="11">
        <v>2200</v>
      </c>
      <c r="AL8" s="11">
        <v>579</v>
      </c>
      <c r="AM8" s="11"/>
      <c r="AN8" s="11">
        <v>1283</v>
      </c>
      <c r="AO8" s="11">
        <v>1204</v>
      </c>
      <c r="AP8" s="11">
        <v>1785</v>
      </c>
      <c r="AQ8" s="11">
        <v>756</v>
      </c>
      <c r="AR8" s="11">
        <v>120</v>
      </c>
      <c r="AS8" s="11"/>
      <c r="AT8" s="11">
        <v>6188</v>
      </c>
      <c r="AU8" s="11">
        <v>614</v>
      </c>
      <c r="AV8" s="11"/>
      <c r="AW8" s="11">
        <v>3849</v>
      </c>
      <c r="AX8" s="11">
        <v>794</v>
      </c>
      <c r="AY8" s="11">
        <v>2205</v>
      </c>
    </row>
    <row r="9" spans="2:51">
      <c r="B9" s="18" t="s">
        <v>204</v>
      </c>
      <c r="C9" s="17">
        <v>0.54935221961676095</v>
      </c>
      <c r="D9" s="17">
        <v>0.60443007312236796</v>
      </c>
      <c r="E9" s="17">
        <v>0.49044294082356799</v>
      </c>
      <c r="F9" s="17"/>
      <c r="G9" s="17">
        <v>0.45361995359252399</v>
      </c>
      <c r="H9" s="17">
        <v>0.49171570190334002</v>
      </c>
      <c r="I9" s="17">
        <v>0.54155979611907101</v>
      </c>
      <c r="J9" s="17">
        <v>0.55133163365865701</v>
      </c>
      <c r="K9" s="17">
        <v>0.57153415963174703</v>
      </c>
      <c r="L9" s="17">
        <v>0.61586945771907298</v>
      </c>
      <c r="M9" s="17"/>
      <c r="N9" s="17">
        <v>0.58360226885664102</v>
      </c>
      <c r="O9" s="17">
        <v>0.53945980555580897</v>
      </c>
      <c r="P9" s="17">
        <v>0.54417965702302795</v>
      </c>
      <c r="Q9" s="17">
        <v>0.51607594328333595</v>
      </c>
      <c r="R9" s="17"/>
      <c r="S9" s="17">
        <v>0.54764794844653797</v>
      </c>
      <c r="T9" s="17">
        <v>0.52965931845737602</v>
      </c>
      <c r="U9" s="17">
        <v>0.53039225061675799</v>
      </c>
      <c r="V9" s="17">
        <v>0.52123969908918999</v>
      </c>
      <c r="W9" s="17">
        <v>0.58215193606818105</v>
      </c>
      <c r="X9" s="17">
        <v>0.53035325871138095</v>
      </c>
      <c r="Y9" s="17">
        <v>0.54571073321083297</v>
      </c>
      <c r="Z9" s="17">
        <v>0.56929541058588395</v>
      </c>
      <c r="AA9" s="17">
        <v>0.55762939561535796</v>
      </c>
      <c r="AB9" s="17">
        <v>0.61738780594784304</v>
      </c>
      <c r="AC9" s="17">
        <v>0.51872690046843795</v>
      </c>
      <c r="AD9" s="17">
        <v>0.58608791499357105</v>
      </c>
      <c r="AE9" s="17"/>
      <c r="AF9" s="17">
        <v>0.55755479072146996</v>
      </c>
      <c r="AG9" s="17">
        <v>0.57606471917676905</v>
      </c>
      <c r="AH9" s="17">
        <v>0.49246312603099901</v>
      </c>
      <c r="AI9" s="17"/>
      <c r="AJ9" s="17">
        <v>0.57380604491686904</v>
      </c>
      <c r="AK9" s="17">
        <v>0.547615800188478</v>
      </c>
      <c r="AL9" s="17">
        <v>0.60966101570002795</v>
      </c>
      <c r="AM9" s="17"/>
      <c r="AN9" s="17">
        <v>0.51147383268711699</v>
      </c>
      <c r="AO9" s="17">
        <v>0.54956196612945996</v>
      </c>
      <c r="AP9" s="17">
        <v>0.55824462939324604</v>
      </c>
      <c r="AQ9" s="17">
        <v>0.59790411599454796</v>
      </c>
      <c r="AR9" s="17">
        <v>0.59605100228621499</v>
      </c>
      <c r="AS9" s="17"/>
      <c r="AT9" s="17">
        <v>0.55812613501967401</v>
      </c>
      <c r="AU9" s="17">
        <v>0.46497255661901499</v>
      </c>
      <c r="AV9" s="17"/>
      <c r="AW9" s="17">
        <v>0.60751718468938998</v>
      </c>
      <c r="AX9" s="17">
        <v>0.50893286844132102</v>
      </c>
      <c r="AY9" s="17">
        <v>0.46236914780654198</v>
      </c>
    </row>
    <row r="10" spans="2:51">
      <c r="B10" s="18" t="s">
        <v>205</v>
      </c>
      <c r="C10" s="17">
        <v>0.41223977360854203</v>
      </c>
      <c r="D10" s="17">
        <v>0.45886954441071498</v>
      </c>
      <c r="E10" s="17">
        <v>0.36210710727085299</v>
      </c>
      <c r="F10" s="17"/>
      <c r="G10" s="17">
        <v>0.27805092251625901</v>
      </c>
      <c r="H10" s="17">
        <v>0.42148475408695302</v>
      </c>
      <c r="I10" s="17">
        <v>0.45951388466408399</v>
      </c>
      <c r="J10" s="17">
        <v>0.44062042565964599</v>
      </c>
      <c r="K10" s="17">
        <v>0.41374633553287699</v>
      </c>
      <c r="L10" s="17">
        <v>0.40906111277674501</v>
      </c>
      <c r="M10" s="17"/>
      <c r="N10" s="17">
        <v>0.57139995300998703</v>
      </c>
      <c r="O10" s="17">
        <v>0.434510334943711</v>
      </c>
      <c r="P10" s="17">
        <v>0.31444848012840798</v>
      </c>
      <c r="Q10" s="17">
        <v>0.26185408718390402</v>
      </c>
      <c r="R10" s="17"/>
      <c r="S10" s="17">
        <v>0.42845323362451299</v>
      </c>
      <c r="T10" s="17">
        <v>0.43238302743234303</v>
      </c>
      <c r="U10" s="17">
        <v>0.39193198042343202</v>
      </c>
      <c r="V10" s="17">
        <v>0.42878736983237598</v>
      </c>
      <c r="W10" s="17">
        <v>0.44656684902918597</v>
      </c>
      <c r="X10" s="17">
        <v>0.40197622226105101</v>
      </c>
      <c r="Y10" s="17">
        <v>0.38311141554939998</v>
      </c>
      <c r="Z10" s="17">
        <v>0.42213879111326602</v>
      </c>
      <c r="AA10" s="17">
        <v>0.38077857380061902</v>
      </c>
      <c r="AB10" s="17">
        <v>0.39760698617240398</v>
      </c>
      <c r="AC10" s="17">
        <v>0.39933516522290602</v>
      </c>
      <c r="AD10" s="17">
        <v>0.44747083851118102</v>
      </c>
      <c r="AE10" s="17"/>
      <c r="AF10" s="17">
        <v>0.40520268445461699</v>
      </c>
      <c r="AG10" s="17">
        <v>0.463504459448976</v>
      </c>
      <c r="AH10" s="17">
        <v>0.33731382115441</v>
      </c>
      <c r="AI10" s="17"/>
      <c r="AJ10" s="17">
        <v>0.43768263286402698</v>
      </c>
      <c r="AK10" s="17">
        <v>0.39729412931593999</v>
      </c>
      <c r="AL10" s="17">
        <v>0.460145888085148</v>
      </c>
      <c r="AM10" s="17"/>
      <c r="AN10" s="17">
        <v>0.26270796951894898</v>
      </c>
      <c r="AO10" s="17">
        <v>0.32813031076752502</v>
      </c>
      <c r="AP10" s="17">
        <v>0.48564881774494201</v>
      </c>
      <c r="AQ10" s="17">
        <v>0.59205915906375695</v>
      </c>
      <c r="AR10" s="17">
        <v>0.69203604169119604</v>
      </c>
      <c r="AS10" s="17"/>
      <c r="AT10" s="17">
        <v>0.41211679987475103</v>
      </c>
      <c r="AU10" s="17">
        <v>0.414583314431762</v>
      </c>
      <c r="AV10" s="17"/>
      <c r="AW10" s="17">
        <v>0.56888223505704505</v>
      </c>
      <c r="AX10" s="17">
        <v>0.27417222777514799</v>
      </c>
      <c r="AY10" s="17">
        <v>0.188511371361544</v>
      </c>
    </row>
    <row r="11" spans="2:51">
      <c r="B11" s="18" t="s">
        <v>206</v>
      </c>
      <c r="C11" s="17">
        <v>0.40881772161942598</v>
      </c>
      <c r="D11" s="17">
        <v>0.46402164698911302</v>
      </c>
      <c r="E11" s="17">
        <v>0.34880916898307301</v>
      </c>
      <c r="F11" s="17"/>
      <c r="G11" s="17">
        <v>0.59675045189990095</v>
      </c>
      <c r="H11" s="17">
        <v>0.51664065600372999</v>
      </c>
      <c r="I11" s="17">
        <v>0.43259189367036399</v>
      </c>
      <c r="J11" s="17">
        <v>0.38279160551791402</v>
      </c>
      <c r="K11" s="17">
        <v>0.32151181284041802</v>
      </c>
      <c r="L11" s="17">
        <v>0.31976392520022501</v>
      </c>
      <c r="M11" s="17"/>
      <c r="N11" s="17">
        <v>0.53208941798546805</v>
      </c>
      <c r="O11" s="17">
        <v>0.41288493927954001</v>
      </c>
      <c r="P11" s="17">
        <v>0.34433218048701503</v>
      </c>
      <c r="Q11" s="17">
        <v>0.296614080816616</v>
      </c>
      <c r="R11" s="17"/>
      <c r="S11" s="17">
        <v>0.496398160655318</v>
      </c>
      <c r="T11" s="17">
        <v>0.37901672783517298</v>
      </c>
      <c r="U11" s="17">
        <v>0.35693988847493702</v>
      </c>
      <c r="V11" s="17">
        <v>0.37640462505521499</v>
      </c>
      <c r="W11" s="17">
        <v>0.40848156069023001</v>
      </c>
      <c r="X11" s="17">
        <v>0.420286945688159</v>
      </c>
      <c r="Y11" s="17">
        <v>0.38245975959843098</v>
      </c>
      <c r="Z11" s="17">
        <v>0.43145712169295097</v>
      </c>
      <c r="AA11" s="17">
        <v>0.40801518272022602</v>
      </c>
      <c r="AB11" s="17">
        <v>0.40663287961821099</v>
      </c>
      <c r="AC11" s="17">
        <v>0.42700706344716299</v>
      </c>
      <c r="AD11" s="17">
        <v>0.41675887990349503</v>
      </c>
      <c r="AE11" s="17"/>
      <c r="AF11" s="17">
        <v>0.33246841363190599</v>
      </c>
      <c r="AG11" s="17">
        <v>0.44739750156337399</v>
      </c>
      <c r="AH11" s="17">
        <v>0.41847739065179701</v>
      </c>
      <c r="AI11" s="17"/>
      <c r="AJ11" s="17">
        <v>0.35084244854483199</v>
      </c>
      <c r="AK11" s="17">
        <v>0.44564641806365601</v>
      </c>
      <c r="AL11" s="17">
        <v>0.491397449796106</v>
      </c>
      <c r="AM11" s="17"/>
      <c r="AN11" s="17">
        <v>0.18737488602792099</v>
      </c>
      <c r="AO11" s="17">
        <v>0.37346787055869501</v>
      </c>
      <c r="AP11" s="17">
        <v>0.55099480186391203</v>
      </c>
      <c r="AQ11" s="17">
        <v>0.66181748820847797</v>
      </c>
      <c r="AR11" s="17">
        <v>0.67340014185748298</v>
      </c>
      <c r="AS11" s="17"/>
      <c r="AT11" s="17">
        <v>0.39276527731107103</v>
      </c>
      <c r="AU11" s="17">
        <v>0.55385406108938395</v>
      </c>
      <c r="AV11" s="17"/>
      <c r="AW11" s="17">
        <v>0.54013831865137496</v>
      </c>
      <c r="AX11" s="17">
        <v>0.28066769964449501</v>
      </c>
      <c r="AY11" s="17">
        <v>0.22572293591106801</v>
      </c>
    </row>
    <row r="12" spans="2:51" ht="30">
      <c r="B12" s="18" t="s">
        <v>207</v>
      </c>
      <c r="C12" s="17">
        <v>0.32476623217221401</v>
      </c>
      <c r="D12" s="17">
        <v>0.36982889702337002</v>
      </c>
      <c r="E12" s="17">
        <v>0.27543428922020802</v>
      </c>
      <c r="F12" s="17"/>
      <c r="G12" s="17">
        <v>0.23314828175257901</v>
      </c>
      <c r="H12" s="17">
        <v>0.29236322746909699</v>
      </c>
      <c r="I12" s="17">
        <v>0.28866574033336101</v>
      </c>
      <c r="J12" s="17">
        <v>0.33500537462809099</v>
      </c>
      <c r="K12" s="17">
        <v>0.36260858343482599</v>
      </c>
      <c r="L12" s="17">
        <v>0.37518671743238002</v>
      </c>
      <c r="M12" s="17"/>
      <c r="N12" s="17">
        <v>0.38100792097701702</v>
      </c>
      <c r="O12" s="17">
        <v>0.32285282051608299</v>
      </c>
      <c r="P12" s="17">
        <v>0.30049206178716897</v>
      </c>
      <c r="Q12" s="17">
        <v>0.26859055102402002</v>
      </c>
      <c r="R12" s="17"/>
      <c r="S12" s="17">
        <v>0.32625196875052298</v>
      </c>
      <c r="T12" s="17">
        <v>0.29628934010107999</v>
      </c>
      <c r="U12" s="17">
        <v>0.35160725390043801</v>
      </c>
      <c r="V12" s="17">
        <v>0.33200666182935001</v>
      </c>
      <c r="W12" s="17">
        <v>0.300483205028302</v>
      </c>
      <c r="X12" s="17">
        <v>0.303902530058274</v>
      </c>
      <c r="Y12" s="17">
        <v>0.32820338821030998</v>
      </c>
      <c r="Z12" s="17">
        <v>0.325120474009713</v>
      </c>
      <c r="AA12" s="17">
        <v>0.31976790475893202</v>
      </c>
      <c r="AB12" s="17">
        <v>0.382164956529779</v>
      </c>
      <c r="AC12" s="17">
        <v>0.31667957199015601</v>
      </c>
      <c r="AD12" s="17">
        <v>0.33495942689354002</v>
      </c>
      <c r="AE12" s="17"/>
      <c r="AF12" s="17">
        <v>0.345781217166024</v>
      </c>
      <c r="AG12" s="17">
        <v>0.341058616643796</v>
      </c>
      <c r="AH12" s="17">
        <v>0.25376646742747699</v>
      </c>
      <c r="AI12" s="17"/>
      <c r="AJ12" s="17">
        <v>0.37736985276073498</v>
      </c>
      <c r="AK12" s="17">
        <v>0.31181650218134599</v>
      </c>
      <c r="AL12" s="17">
        <v>0.37326546808292399</v>
      </c>
      <c r="AM12" s="17"/>
      <c r="AN12" s="17">
        <v>0.29857256162569201</v>
      </c>
      <c r="AO12" s="17">
        <v>0.29944756443371401</v>
      </c>
      <c r="AP12" s="17">
        <v>0.32417690161873902</v>
      </c>
      <c r="AQ12" s="17">
        <v>0.397116098529462</v>
      </c>
      <c r="AR12" s="17">
        <v>0.438204315218305</v>
      </c>
      <c r="AS12" s="17"/>
      <c r="AT12" s="17">
        <v>0.32931096571667201</v>
      </c>
      <c r="AU12" s="17">
        <v>0.28308417147328302</v>
      </c>
      <c r="AV12" s="17"/>
      <c r="AW12" s="17">
        <v>0.37493723604094398</v>
      </c>
      <c r="AX12" s="17">
        <v>0.335320728428806</v>
      </c>
      <c r="AY12" s="17">
        <v>0.233377998366089</v>
      </c>
    </row>
    <row r="13" spans="2:51" ht="30">
      <c r="B13" s="18" t="s">
        <v>208</v>
      </c>
      <c r="C13" s="17">
        <v>0.210238830982445</v>
      </c>
      <c r="D13" s="17">
        <v>0.240845552571883</v>
      </c>
      <c r="E13" s="17">
        <v>0.17620568253591801</v>
      </c>
      <c r="F13" s="17"/>
      <c r="G13" s="17">
        <v>0.243686628736242</v>
      </c>
      <c r="H13" s="17">
        <v>0.227928489642066</v>
      </c>
      <c r="I13" s="17">
        <v>0.21952050362336101</v>
      </c>
      <c r="J13" s="17">
        <v>0.21390465795379601</v>
      </c>
      <c r="K13" s="17">
        <v>0.19630450879851299</v>
      </c>
      <c r="L13" s="17">
        <v>0.185573950700989</v>
      </c>
      <c r="M13" s="17"/>
      <c r="N13" s="17">
        <v>0.29978683631344</v>
      </c>
      <c r="O13" s="17">
        <v>0.20696628326031999</v>
      </c>
      <c r="P13" s="17">
        <v>0.16290216382421899</v>
      </c>
      <c r="Q13" s="17">
        <v>0.13666434435501301</v>
      </c>
      <c r="R13" s="17"/>
      <c r="S13" s="17">
        <v>0.25861041094251103</v>
      </c>
      <c r="T13" s="17">
        <v>0.215804748801738</v>
      </c>
      <c r="U13" s="17">
        <v>0.20203031598789001</v>
      </c>
      <c r="V13" s="17">
        <v>0.17406157706358499</v>
      </c>
      <c r="W13" s="17">
        <v>0.231064476374156</v>
      </c>
      <c r="X13" s="17">
        <v>0.213728466887809</v>
      </c>
      <c r="Y13" s="17">
        <v>0.17271415828130501</v>
      </c>
      <c r="Z13" s="17">
        <v>0.21790109563695301</v>
      </c>
      <c r="AA13" s="17">
        <v>0.19374287148071601</v>
      </c>
      <c r="AB13" s="17">
        <v>0.214932793520691</v>
      </c>
      <c r="AC13" s="17">
        <v>0.198505816362916</v>
      </c>
      <c r="AD13" s="17">
        <v>0.21332509607240499</v>
      </c>
      <c r="AE13" s="17"/>
      <c r="AF13" s="17">
        <v>0.16875640638713299</v>
      </c>
      <c r="AG13" s="17">
        <v>0.24862271486169699</v>
      </c>
      <c r="AH13" s="17">
        <v>0.18872160222381701</v>
      </c>
      <c r="AI13" s="17"/>
      <c r="AJ13" s="17">
        <v>0.202173961227852</v>
      </c>
      <c r="AK13" s="17">
        <v>0.21896138588001901</v>
      </c>
      <c r="AL13" s="17">
        <v>0.24974697479850899</v>
      </c>
      <c r="AM13" s="17"/>
      <c r="AN13" s="17">
        <v>0.12334968466040599</v>
      </c>
      <c r="AO13" s="17">
        <v>0.18385423897543501</v>
      </c>
      <c r="AP13" s="17">
        <v>0.258510406604262</v>
      </c>
      <c r="AQ13" s="17">
        <v>0.33351723624484197</v>
      </c>
      <c r="AR13" s="17">
        <v>0.37002178724356999</v>
      </c>
      <c r="AS13" s="17"/>
      <c r="AT13" s="17">
        <v>0.20448252809929399</v>
      </c>
      <c r="AU13" s="17">
        <v>0.27326988577839201</v>
      </c>
      <c r="AV13" s="17"/>
      <c r="AW13" s="17">
        <v>0.29898645829646098</v>
      </c>
      <c r="AX13" s="17">
        <v>0.14568679703354001</v>
      </c>
      <c r="AY13" s="17">
        <v>7.8558330751544794E-2</v>
      </c>
    </row>
    <row r="14" spans="2:51">
      <c r="B14" s="18" t="s">
        <v>209</v>
      </c>
      <c r="C14" s="17">
        <v>3.1724603500824802E-2</v>
      </c>
      <c r="D14" s="17">
        <v>3.9508239294311701E-2</v>
      </c>
      <c r="E14" s="17">
        <v>2.2433757407162799E-2</v>
      </c>
      <c r="F14" s="17"/>
      <c r="G14" s="17">
        <v>3.38440397911371E-2</v>
      </c>
      <c r="H14" s="17">
        <v>3.9899199155623399E-2</v>
      </c>
      <c r="I14" s="17">
        <v>3.2084521738189799E-2</v>
      </c>
      <c r="J14" s="17">
        <v>2.9461205490772802E-2</v>
      </c>
      <c r="K14" s="17">
        <v>3.3066844047759301E-2</v>
      </c>
      <c r="L14" s="17">
        <v>2.5714492695531999E-2</v>
      </c>
      <c r="M14" s="17"/>
      <c r="N14" s="17">
        <v>2.7908310832674001E-2</v>
      </c>
      <c r="O14" s="17">
        <v>3.6001478193844597E-2</v>
      </c>
      <c r="P14" s="17">
        <v>2.2828545625169901E-2</v>
      </c>
      <c r="Q14" s="17">
        <v>3.7926324887775101E-2</v>
      </c>
      <c r="R14" s="17"/>
      <c r="S14" s="17">
        <v>1.5865544828695101E-2</v>
      </c>
      <c r="T14" s="17">
        <v>3.60104611572594E-2</v>
      </c>
      <c r="U14" s="17">
        <v>2.7181751642728E-2</v>
      </c>
      <c r="V14" s="17">
        <v>3.6384953148521998E-2</v>
      </c>
      <c r="W14" s="17">
        <v>3.6303762409033297E-2</v>
      </c>
      <c r="X14" s="17">
        <v>5.0098465159441698E-2</v>
      </c>
      <c r="Y14" s="17">
        <v>3.21285949477449E-2</v>
      </c>
      <c r="Z14" s="17">
        <v>2.4160824731320401E-2</v>
      </c>
      <c r="AA14" s="17">
        <v>3.6357177514552301E-2</v>
      </c>
      <c r="AB14" s="17">
        <v>1.8583545388430701E-2</v>
      </c>
      <c r="AC14" s="17">
        <v>4.2622269513472401E-2</v>
      </c>
      <c r="AD14" s="17">
        <v>2.5523247125711301E-2</v>
      </c>
      <c r="AE14" s="17"/>
      <c r="AF14" s="17">
        <v>2.9582625023280601E-2</v>
      </c>
      <c r="AG14" s="17">
        <v>2.90514146511585E-2</v>
      </c>
      <c r="AH14" s="17">
        <v>4.0710219508827299E-2</v>
      </c>
      <c r="AI14" s="17"/>
      <c r="AJ14" s="17">
        <v>2.3713713210603601E-2</v>
      </c>
      <c r="AK14" s="17">
        <v>2.89619473761548E-2</v>
      </c>
      <c r="AL14" s="17">
        <v>3.1280732094638997E-2</v>
      </c>
      <c r="AM14" s="17"/>
      <c r="AN14" s="17">
        <v>2.9673708352979701E-2</v>
      </c>
      <c r="AO14" s="17">
        <v>3.59451027866197E-2</v>
      </c>
      <c r="AP14" s="17">
        <v>2.9166254633141899E-2</v>
      </c>
      <c r="AQ14" s="17">
        <v>2.10575530840992E-2</v>
      </c>
      <c r="AR14" s="17">
        <v>2.6317417095959798E-2</v>
      </c>
      <c r="AS14" s="17"/>
      <c r="AT14" s="17">
        <v>3.2641534042051799E-2</v>
      </c>
      <c r="AU14" s="17">
        <v>2.35290618477778E-2</v>
      </c>
      <c r="AV14" s="17"/>
      <c r="AW14" s="17">
        <v>4.4484204005383797E-2</v>
      </c>
      <c r="AX14" s="17">
        <v>2.2458719811093E-2</v>
      </c>
      <c r="AY14" s="17">
        <v>1.27869624324053E-2</v>
      </c>
    </row>
    <row r="15" spans="2:51">
      <c r="B15" s="18" t="s">
        <v>119</v>
      </c>
      <c r="C15" s="19">
        <v>0.104402082014873</v>
      </c>
      <c r="D15" s="19">
        <v>6.9263756919390504E-2</v>
      </c>
      <c r="E15" s="19">
        <v>0.14236669310762501</v>
      </c>
      <c r="F15" s="19"/>
      <c r="G15" s="19">
        <v>7.7329252676636998E-2</v>
      </c>
      <c r="H15" s="19">
        <v>8.7064320378853394E-2</v>
      </c>
      <c r="I15" s="19">
        <v>0.103248519335519</v>
      </c>
      <c r="J15" s="19">
        <v>0.11572574099413099</v>
      </c>
      <c r="K15" s="19">
        <v>0.115141563552402</v>
      </c>
      <c r="L15" s="19">
        <v>0.11317365177873701</v>
      </c>
      <c r="M15" s="19"/>
      <c r="N15" s="19">
        <v>5.4942786268862398E-2</v>
      </c>
      <c r="O15" s="19">
        <v>9.4129597852136704E-2</v>
      </c>
      <c r="P15" s="19">
        <v>0.132846630857299</v>
      </c>
      <c r="Q15" s="19">
        <v>0.15906300134342499</v>
      </c>
      <c r="R15" s="19"/>
      <c r="S15" s="19">
        <v>8.0429361132193497E-2</v>
      </c>
      <c r="T15" s="19">
        <v>9.8765117042966893E-2</v>
      </c>
      <c r="U15" s="19">
        <v>0.117751889301623</v>
      </c>
      <c r="V15" s="19">
        <v>0.116132437557308</v>
      </c>
      <c r="W15" s="19">
        <v>8.7974468272846801E-2</v>
      </c>
      <c r="X15" s="19">
        <v>0.103604723789499</v>
      </c>
      <c r="Y15" s="19">
        <v>0.11097272339240501</v>
      </c>
      <c r="Z15" s="19">
        <v>0.11166710231040999</v>
      </c>
      <c r="AA15" s="19">
        <v>0.12917299762619899</v>
      </c>
      <c r="AB15" s="19">
        <v>8.9359176199145005E-2</v>
      </c>
      <c r="AC15" s="19">
        <v>0.124213998533846</v>
      </c>
      <c r="AD15" s="19">
        <v>9.1848545512496799E-2</v>
      </c>
      <c r="AE15" s="19"/>
      <c r="AF15" s="19">
        <v>0.115887349010032</v>
      </c>
      <c r="AG15" s="19">
        <v>9.1111823683323406E-2</v>
      </c>
      <c r="AH15" s="19">
        <v>0.122945661702883</v>
      </c>
      <c r="AI15" s="19"/>
      <c r="AJ15" s="19">
        <v>9.4159802923962505E-2</v>
      </c>
      <c r="AK15" s="19">
        <v>8.5608006491868296E-2</v>
      </c>
      <c r="AL15" s="19">
        <v>6.5322561649763397E-2</v>
      </c>
      <c r="AM15" s="19"/>
      <c r="AN15" s="19">
        <v>0.16935435030068</v>
      </c>
      <c r="AO15" s="19">
        <v>0.118895982535145</v>
      </c>
      <c r="AP15" s="19">
        <v>6.7604299612436095E-2</v>
      </c>
      <c r="AQ15" s="19">
        <v>4.04225913456338E-2</v>
      </c>
      <c r="AR15" s="19">
        <v>4.31516545737827E-2</v>
      </c>
      <c r="AS15" s="19"/>
      <c r="AT15" s="19">
        <v>0.108954536342608</v>
      </c>
      <c r="AU15" s="19">
        <v>6.1511222419505698E-2</v>
      </c>
      <c r="AV15" s="19"/>
      <c r="AW15" s="19">
        <v>4.06963602740779E-2</v>
      </c>
      <c r="AX15" s="19">
        <v>0.103889220689972</v>
      </c>
      <c r="AY15" s="19">
        <v>0.21580170127013701</v>
      </c>
    </row>
    <row r="16" spans="2:51">
      <c r="B16" t="s">
        <v>21</v>
      </c>
    </row>
    <row r="17" spans="2:2">
      <c r="B17" t="s">
        <v>666</v>
      </c>
    </row>
    <row r="18" spans="2:2">
      <c r="B18" t="s">
        <v>667</v>
      </c>
    </row>
    <row r="20" spans="2:2">
      <c r="B20"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AY19"/>
  <sheetViews>
    <sheetView showGridLines="0" workbookViewId="0">
      <pane xSplit="2" topLeftCell="C1" activePane="topRight" state="frozen"/>
      <selection pane="topRight" activeCell="B19" sqref="B19"/>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210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2946</v>
      </c>
      <c r="D7" s="10">
        <v>1661</v>
      </c>
      <c r="E7" s="10">
        <v>1272</v>
      </c>
      <c r="F7" s="10"/>
      <c r="G7" s="10">
        <v>168</v>
      </c>
      <c r="H7" s="10">
        <v>404</v>
      </c>
      <c r="I7" s="10">
        <v>458</v>
      </c>
      <c r="J7" s="10">
        <v>526</v>
      </c>
      <c r="K7" s="10">
        <v>585</v>
      </c>
      <c r="L7" s="10">
        <v>805</v>
      </c>
      <c r="M7" s="10"/>
      <c r="N7" s="10">
        <v>1284</v>
      </c>
      <c r="O7" s="10">
        <v>865</v>
      </c>
      <c r="P7" s="10">
        <v>383</v>
      </c>
      <c r="Q7" s="10">
        <v>390</v>
      </c>
      <c r="R7" s="10"/>
      <c r="S7" s="10">
        <v>322</v>
      </c>
      <c r="T7" s="10">
        <v>459</v>
      </c>
      <c r="U7" s="10">
        <v>276</v>
      </c>
      <c r="V7" s="10">
        <v>279</v>
      </c>
      <c r="W7" s="10">
        <v>234</v>
      </c>
      <c r="X7" s="10">
        <v>236</v>
      </c>
      <c r="Y7" s="10">
        <v>241</v>
      </c>
      <c r="Z7" s="10">
        <v>136</v>
      </c>
      <c r="AA7" s="10">
        <v>313</v>
      </c>
      <c r="AB7" s="10">
        <v>232</v>
      </c>
      <c r="AC7" s="10">
        <v>135</v>
      </c>
      <c r="AD7" s="10">
        <v>83</v>
      </c>
      <c r="AE7" s="10"/>
      <c r="AF7" s="10">
        <v>1185</v>
      </c>
      <c r="AG7" s="10">
        <v>1444</v>
      </c>
      <c r="AH7" s="10">
        <v>227</v>
      </c>
      <c r="AI7" s="10"/>
      <c r="AJ7" s="10">
        <v>782</v>
      </c>
      <c r="AK7" s="10">
        <v>877</v>
      </c>
      <c r="AL7" s="10">
        <v>287</v>
      </c>
      <c r="AM7" s="10"/>
      <c r="AN7" s="10">
        <v>351</v>
      </c>
      <c r="AO7" s="10">
        <v>395</v>
      </c>
      <c r="AP7" s="10">
        <v>897</v>
      </c>
      <c r="AQ7" s="10">
        <v>468</v>
      </c>
      <c r="AR7" s="10">
        <v>89</v>
      </c>
      <c r="AS7" s="10"/>
      <c r="AT7" s="10">
        <v>2694</v>
      </c>
      <c r="AU7" s="10">
        <v>233</v>
      </c>
      <c r="AV7" s="10"/>
      <c r="AW7" s="10">
        <v>2331</v>
      </c>
      <c r="AX7" s="10">
        <v>207</v>
      </c>
      <c r="AY7" s="10">
        <v>408</v>
      </c>
    </row>
    <row r="8" spans="2:51" ht="30" customHeight="1">
      <c r="B8" s="11" t="s">
        <v>112</v>
      </c>
      <c r="C8" s="11">
        <v>2823</v>
      </c>
      <c r="D8" s="11">
        <v>1622</v>
      </c>
      <c r="E8" s="11">
        <v>1188</v>
      </c>
      <c r="F8" s="11"/>
      <c r="G8" s="11">
        <v>188</v>
      </c>
      <c r="H8" s="11">
        <v>483</v>
      </c>
      <c r="I8" s="11">
        <v>506</v>
      </c>
      <c r="J8" s="11">
        <v>493</v>
      </c>
      <c r="K8" s="11">
        <v>460</v>
      </c>
      <c r="L8" s="11">
        <v>692</v>
      </c>
      <c r="M8" s="11"/>
      <c r="N8" s="11">
        <v>1167</v>
      </c>
      <c r="O8" s="11">
        <v>792</v>
      </c>
      <c r="P8" s="11">
        <v>439</v>
      </c>
      <c r="Q8" s="11">
        <v>401</v>
      </c>
      <c r="R8" s="11"/>
      <c r="S8" s="11">
        <v>381</v>
      </c>
      <c r="T8" s="11">
        <v>421</v>
      </c>
      <c r="U8" s="11">
        <v>232</v>
      </c>
      <c r="V8" s="11">
        <v>278</v>
      </c>
      <c r="W8" s="11">
        <v>219</v>
      </c>
      <c r="X8" s="11">
        <v>238</v>
      </c>
      <c r="Y8" s="11">
        <v>220</v>
      </c>
      <c r="Z8" s="11">
        <v>115</v>
      </c>
      <c r="AA8" s="11">
        <v>288</v>
      </c>
      <c r="AB8" s="11">
        <v>224</v>
      </c>
      <c r="AC8" s="11">
        <v>124</v>
      </c>
      <c r="AD8" s="11">
        <v>84</v>
      </c>
      <c r="AE8" s="11"/>
      <c r="AF8" s="11">
        <v>1113</v>
      </c>
      <c r="AG8" s="11">
        <v>1377</v>
      </c>
      <c r="AH8" s="11">
        <v>234</v>
      </c>
      <c r="AI8" s="11"/>
      <c r="AJ8" s="11">
        <v>719</v>
      </c>
      <c r="AK8" s="11">
        <v>874</v>
      </c>
      <c r="AL8" s="11">
        <v>266</v>
      </c>
      <c r="AM8" s="11"/>
      <c r="AN8" s="11">
        <v>337</v>
      </c>
      <c r="AO8" s="11">
        <v>395</v>
      </c>
      <c r="AP8" s="11">
        <v>867</v>
      </c>
      <c r="AQ8" s="11">
        <v>447</v>
      </c>
      <c r="AR8" s="11">
        <v>83</v>
      </c>
      <c r="AS8" s="11"/>
      <c r="AT8" s="11">
        <v>2550</v>
      </c>
      <c r="AU8" s="11">
        <v>255</v>
      </c>
      <c r="AV8" s="11"/>
      <c r="AW8" s="11">
        <v>2190</v>
      </c>
      <c r="AX8" s="11">
        <v>218</v>
      </c>
      <c r="AY8" s="11">
        <v>416</v>
      </c>
    </row>
    <row r="9" spans="2:51" ht="60">
      <c r="B9" s="18" t="s">
        <v>211</v>
      </c>
      <c r="C9" s="17">
        <v>0.660917780383661</v>
      </c>
      <c r="D9" s="17">
        <v>0.65975703272816699</v>
      </c>
      <c r="E9" s="17">
        <v>0.66159662026267196</v>
      </c>
      <c r="F9" s="17"/>
      <c r="G9" s="17">
        <v>0.69720382044689599</v>
      </c>
      <c r="H9" s="17">
        <v>0.69622831526072504</v>
      </c>
      <c r="I9" s="17">
        <v>0.67246098494371698</v>
      </c>
      <c r="J9" s="17">
        <v>0.65955880045668802</v>
      </c>
      <c r="K9" s="17">
        <v>0.67068228012967901</v>
      </c>
      <c r="L9" s="17">
        <v>0.61241975973262697</v>
      </c>
      <c r="M9" s="17"/>
      <c r="N9" s="17">
        <v>0.68467866536330202</v>
      </c>
      <c r="O9" s="17">
        <v>0.67398110155606905</v>
      </c>
      <c r="P9" s="17">
        <v>0.65402433335833798</v>
      </c>
      <c r="Q9" s="17">
        <v>0.57608828803894396</v>
      </c>
      <c r="R9" s="17"/>
      <c r="S9" s="17">
        <v>0.66145862364393904</v>
      </c>
      <c r="T9" s="17">
        <v>0.636965870551647</v>
      </c>
      <c r="U9" s="17">
        <v>0.63459009516160503</v>
      </c>
      <c r="V9" s="17">
        <v>0.63045562952183398</v>
      </c>
      <c r="W9" s="17">
        <v>0.646041937638824</v>
      </c>
      <c r="X9" s="17">
        <v>0.69625638939447498</v>
      </c>
      <c r="Y9" s="17">
        <v>0.70722793248989602</v>
      </c>
      <c r="Z9" s="17">
        <v>0.69369484342765997</v>
      </c>
      <c r="AA9" s="17">
        <v>0.68685780908453198</v>
      </c>
      <c r="AB9" s="17">
        <v>0.69690594744313605</v>
      </c>
      <c r="AC9" s="17">
        <v>0.62921797078365604</v>
      </c>
      <c r="AD9" s="17">
        <v>0.58657199037256502</v>
      </c>
      <c r="AE9" s="17"/>
      <c r="AF9" s="17">
        <v>0.626743104803545</v>
      </c>
      <c r="AG9" s="17">
        <v>0.68926936566146502</v>
      </c>
      <c r="AH9" s="17">
        <v>0.63897011908637702</v>
      </c>
      <c r="AI9" s="17"/>
      <c r="AJ9" s="17">
        <v>0.62510523348784797</v>
      </c>
      <c r="AK9" s="17">
        <v>0.70871610768360804</v>
      </c>
      <c r="AL9" s="17">
        <v>0.65591973022755601</v>
      </c>
      <c r="AM9" s="17"/>
      <c r="AN9" s="17">
        <v>0.580106786462666</v>
      </c>
      <c r="AO9" s="17">
        <v>0.64295546377219404</v>
      </c>
      <c r="AP9" s="17">
        <v>0.70172100497105705</v>
      </c>
      <c r="AQ9" s="17">
        <v>0.72018939147472205</v>
      </c>
      <c r="AR9" s="17">
        <v>0.60202404368109796</v>
      </c>
      <c r="AS9" s="17"/>
      <c r="AT9" s="17">
        <v>0.66062052292057505</v>
      </c>
      <c r="AU9" s="17">
        <v>0.66395934194851802</v>
      </c>
      <c r="AV9" s="17"/>
      <c r="AW9" s="17">
        <v>0.66529925171350301</v>
      </c>
      <c r="AX9" s="17">
        <v>0.63310487673839699</v>
      </c>
      <c r="AY9" s="17">
        <v>0.65240542349488095</v>
      </c>
    </row>
    <row r="10" spans="2:51" ht="45">
      <c r="B10" s="18" t="s">
        <v>212</v>
      </c>
      <c r="C10" s="17">
        <v>0.36840000895925301</v>
      </c>
      <c r="D10" s="17">
        <v>0.41265032263396401</v>
      </c>
      <c r="E10" s="17">
        <v>0.30861551160745399</v>
      </c>
      <c r="F10" s="17"/>
      <c r="G10" s="17">
        <v>0.31619336688210198</v>
      </c>
      <c r="H10" s="17">
        <v>0.32439852768671301</v>
      </c>
      <c r="I10" s="17">
        <v>0.30782940396152703</v>
      </c>
      <c r="J10" s="17">
        <v>0.37771938776907898</v>
      </c>
      <c r="K10" s="17">
        <v>0.37333007721628803</v>
      </c>
      <c r="L10" s="17">
        <v>0.44769318524040203</v>
      </c>
      <c r="M10" s="17"/>
      <c r="N10" s="17">
        <v>0.41111266137312003</v>
      </c>
      <c r="O10" s="17">
        <v>0.343258206920729</v>
      </c>
      <c r="P10" s="17">
        <v>0.324479745861594</v>
      </c>
      <c r="Q10" s="17">
        <v>0.33571496096166298</v>
      </c>
      <c r="R10" s="17"/>
      <c r="S10" s="17">
        <v>0.38164074739322701</v>
      </c>
      <c r="T10" s="17">
        <v>0.39437988383790601</v>
      </c>
      <c r="U10" s="17">
        <v>0.34240799891052698</v>
      </c>
      <c r="V10" s="17">
        <v>0.41458898105079001</v>
      </c>
      <c r="W10" s="17">
        <v>0.41826661582328101</v>
      </c>
      <c r="X10" s="17">
        <v>0.34608449980065698</v>
      </c>
      <c r="Y10" s="17">
        <v>0.35775647637719898</v>
      </c>
      <c r="Z10" s="17">
        <v>0.36251079183810297</v>
      </c>
      <c r="AA10" s="17">
        <v>0.351771909199525</v>
      </c>
      <c r="AB10" s="17">
        <v>0.32188865967137698</v>
      </c>
      <c r="AC10" s="17">
        <v>0.29038695188048502</v>
      </c>
      <c r="AD10" s="17">
        <v>0.36252116444132498</v>
      </c>
      <c r="AE10" s="17"/>
      <c r="AF10" s="17">
        <v>0.389186433334682</v>
      </c>
      <c r="AG10" s="17">
        <v>0.36994318042788898</v>
      </c>
      <c r="AH10" s="17">
        <v>0.27597413969394802</v>
      </c>
      <c r="AI10" s="17"/>
      <c r="AJ10" s="17">
        <v>0.39327892182286001</v>
      </c>
      <c r="AK10" s="17">
        <v>0.33238109355235201</v>
      </c>
      <c r="AL10" s="17">
        <v>0.42465523275094602</v>
      </c>
      <c r="AM10" s="17"/>
      <c r="AN10" s="17">
        <v>0.32745538095889398</v>
      </c>
      <c r="AO10" s="17">
        <v>0.28029663007741301</v>
      </c>
      <c r="AP10" s="17">
        <v>0.37866667832649398</v>
      </c>
      <c r="AQ10" s="17">
        <v>0.40245701820131002</v>
      </c>
      <c r="AR10" s="17">
        <v>0.53668793699847095</v>
      </c>
      <c r="AS10" s="17"/>
      <c r="AT10" s="17">
        <v>0.37425605328661299</v>
      </c>
      <c r="AU10" s="17">
        <v>0.31282838888991299</v>
      </c>
      <c r="AV10" s="17"/>
      <c r="AW10" s="17">
        <v>0.41565845509968302</v>
      </c>
      <c r="AX10" s="17">
        <v>0.24434819957276599</v>
      </c>
      <c r="AY10" s="17">
        <v>0.18441666340849999</v>
      </c>
    </row>
    <row r="11" spans="2:51" ht="60">
      <c r="B11" s="18" t="s">
        <v>213</v>
      </c>
      <c r="C11" s="17">
        <v>0.33892445512125702</v>
      </c>
      <c r="D11" s="17">
        <v>0.391045230196293</v>
      </c>
      <c r="E11" s="17">
        <v>0.26676362284274702</v>
      </c>
      <c r="F11" s="17"/>
      <c r="G11" s="17">
        <v>0.32413699727876499</v>
      </c>
      <c r="H11" s="17">
        <v>0.31819721986031202</v>
      </c>
      <c r="I11" s="17">
        <v>0.33351244987949902</v>
      </c>
      <c r="J11" s="17">
        <v>0.34767517126481101</v>
      </c>
      <c r="K11" s="17">
        <v>0.33498078760252498</v>
      </c>
      <c r="L11" s="17">
        <v>0.35776861992310699</v>
      </c>
      <c r="M11" s="17"/>
      <c r="N11" s="17">
        <v>0.38755799284672898</v>
      </c>
      <c r="O11" s="17">
        <v>0.283763447934758</v>
      </c>
      <c r="P11" s="17">
        <v>0.30886709680645702</v>
      </c>
      <c r="Q11" s="17">
        <v>0.33455010496988502</v>
      </c>
      <c r="R11" s="17"/>
      <c r="S11" s="17">
        <v>0.360713101004768</v>
      </c>
      <c r="T11" s="17">
        <v>0.34897866927342902</v>
      </c>
      <c r="U11" s="17">
        <v>0.30046405356935502</v>
      </c>
      <c r="V11" s="17">
        <v>0.28526801975343102</v>
      </c>
      <c r="W11" s="17">
        <v>0.34666693404084198</v>
      </c>
      <c r="X11" s="17">
        <v>0.33507659351181401</v>
      </c>
      <c r="Y11" s="17">
        <v>0.39239659612911398</v>
      </c>
      <c r="Z11" s="17">
        <v>0.36126101305470099</v>
      </c>
      <c r="AA11" s="17">
        <v>0.313613920895145</v>
      </c>
      <c r="AB11" s="17">
        <v>0.38469195455965599</v>
      </c>
      <c r="AC11" s="17">
        <v>0.27198762029447898</v>
      </c>
      <c r="AD11" s="17">
        <v>0.35702213562202101</v>
      </c>
      <c r="AE11" s="17"/>
      <c r="AF11" s="17">
        <v>0.33500750864565298</v>
      </c>
      <c r="AG11" s="17">
        <v>0.35377439456418902</v>
      </c>
      <c r="AH11" s="17">
        <v>0.29851366546378799</v>
      </c>
      <c r="AI11" s="17"/>
      <c r="AJ11" s="17">
        <v>0.35613803842714697</v>
      </c>
      <c r="AK11" s="17">
        <v>0.31168589109776501</v>
      </c>
      <c r="AL11" s="17">
        <v>0.39267867864895201</v>
      </c>
      <c r="AM11" s="17"/>
      <c r="AN11" s="17">
        <v>0.28130489997730102</v>
      </c>
      <c r="AO11" s="17">
        <v>0.29944445210923898</v>
      </c>
      <c r="AP11" s="17">
        <v>0.35673929079922001</v>
      </c>
      <c r="AQ11" s="17">
        <v>0.35288035226133102</v>
      </c>
      <c r="AR11" s="17">
        <v>0.45710749978742199</v>
      </c>
      <c r="AS11" s="17"/>
      <c r="AT11" s="17">
        <v>0.33561720421970598</v>
      </c>
      <c r="AU11" s="17">
        <v>0.37436688885841501</v>
      </c>
      <c r="AV11" s="17"/>
      <c r="AW11" s="17">
        <v>0.372573309886642</v>
      </c>
      <c r="AX11" s="17">
        <v>0.28392631259045997</v>
      </c>
      <c r="AY11" s="17">
        <v>0.19046483262817401</v>
      </c>
    </row>
    <row r="12" spans="2:51" ht="45">
      <c r="B12" s="18" t="s">
        <v>214</v>
      </c>
      <c r="C12" s="17">
        <v>0.17513423592608501</v>
      </c>
      <c r="D12" s="17">
        <v>0.20255309720842299</v>
      </c>
      <c r="E12" s="17">
        <v>0.138760455982638</v>
      </c>
      <c r="F12" s="17"/>
      <c r="G12" s="17">
        <v>0.123311631952576</v>
      </c>
      <c r="H12" s="17">
        <v>0.18260712534211099</v>
      </c>
      <c r="I12" s="17">
        <v>0.18447566672674401</v>
      </c>
      <c r="J12" s="17">
        <v>0.180165762884929</v>
      </c>
      <c r="K12" s="17">
        <v>0.15591227471871899</v>
      </c>
      <c r="L12" s="17">
        <v>0.18636343788586501</v>
      </c>
      <c r="M12" s="17"/>
      <c r="N12" s="17">
        <v>0.22583528086239499</v>
      </c>
      <c r="O12" s="17">
        <v>0.14583725352996099</v>
      </c>
      <c r="P12" s="17">
        <v>0.12582225368910399</v>
      </c>
      <c r="Q12" s="17">
        <v>0.13870162200903799</v>
      </c>
      <c r="R12" s="17"/>
      <c r="S12" s="17">
        <v>0.17623024812903301</v>
      </c>
      <c r="T12" s="17">
        <v>0.151622722564072</v>
      </c>
      <c r="U12" s="17">
        <v>0.17480542687556999</v>
      </c>
      <c r="V12" s="17">
        <v>0.19135355771315499</v>
      </c>
      <c r="W12" s="17">
        <v>0.20186042696293299</v>
      </c>
      <c r="X12" s="17">
        <v>0.16238903741827199</v>
      </c>
      <c r="Y12" s="17">
        <v>0.17688396504725901</v>
      </c>
      <c r="Z12" s="17">
        <v>0.20800234422952801</v>
      </c>
      <c r="AA12" s="17">
        <v>0.15467187490921699</v>
      </c>
      <c r="AB12" s="17">
        <v>0.18608950080893299</v>
      </c>
      <c r="AC12" s="17">
        <v>0.134510122457494</v>
      </c>
      <c r="AD12" s="17">
        <v>0.25261738159047997</v>
      </c>
      <c r="AE12" s="17"/>
      <c r="AF12" s="17">
        <v>0.169396930171587</v>
      </c>
      <c r="AG12" s="17">
        <v>0.181907282775395</v>
      </c>
      <c r="AH12" s="17">
        <v>0.18849665995859299</v>
      </c>
      <c r="AI12" s="17"/>
      <c r="AJ12" s="17">
        <v>0.15383258100229899</v>
      </c>
      <c r="AK12" s="17">
        <v>0.16930409572195701</v>
      </c>
      <c r="AL12" s="17">
        <v>0.222042449694104</v>
      </c>
      <c r="AM12" s="17"/>
      <c r="AN12" s="17">
        <v>9.2335901440583804E-2</v>
      </c>
      <c r="AO12" s="17">
        <v>6.9195663141416106E-2</v>
      </c>
      <c r="AP12" s="17">
        <v>0.196591406266036</v>
      </c>
      <c r="AQ12" s="17">
        <v>0.25717766002195103</v>
      </c>
      <c r="AR12" s="17">
        <v>0.56444815686915295</v>
      </c>
      <c r="AS12" s="17"/>
      <c r="AT12" s="17">
        <v>0.17199344840218</v>
      </c>
      <c r="AU12" s="17">
        <v>0.20593898346122699</v>
      </c>
      <c r="AV12" s="17"/>
      <c r="AW12" s="17">
        <v>0.20169389933270701</v>
      </c>
      <c r="AX12" s="17">
        <v>0.11786449151994501</v>
      </c>
      <c r="AY12" s="17">
        <v>6.5212533194086E-2</v>
      </c>
    </row>
    <row r="13" spans="2:51">
      <c r="B13" s="18" t="s">
        <v>209</v>
      </c>
      <c r="C13" s="17">
        <v>2.3888484094019901E-2</v>
      </c>
      <c r="D13" s="17">
        <v>2.21991471857612E-2</v>
      </c>
      <c r="E13" s="17">
        <v>2.6454826036216302E-2</v>
      </c>
      <c r="F13" s="17"/>
      <c r="G13" s="17">
        <v>1.19302529790421E-2</v>
      </c>
      <c r="H13" s="17">
        <v>1.33737587832129E-2</v>
      </c>
      <c r="I13" s="17">
        <v>2.8000834960763599E-2</v>
      </c>
      <c r="J13" s="17">
        <v>3.08251193462897E-2</v>
      </c>
      <c r="K13" s="17">
        <v>2.0577639783645799E-2</v>
      </c>
      <c r="L13" s="17">
        <v>2.8736210226177301E-2</v>
      </c>
      <c r="M13" s="17"/>
      <c r="N13" s="17">
        <v>2.7034203290533299E-2</v>
      </c>
      <c r="O13" s="17">
        <v>2.2742807632601E-2</v>
      </c>
      <c r="P13" s="17">
        <v>9.1772398099458294E-3</v>
      </c>
      <c r="Q13" s="17">
        <v>2.7801616227797501E-2</v>
      </c>
      <c r="R13" s="17"/>
      <c r="S13" s="17">
        <v>4.4715015076766201E-2</v>
      </c>
      <c r="T13" s="17">
        <v>2.0013076801099299E-2</v>
      </c>
      <c r="U13" s="17">
        <v>2.8894121783442701E-2</v>
      </c>
      <c r="V13" s="17">
        <v>8.9714004152696807E-3</v>
      </c>
      <c r="W13" s="17">
        <v>1.8395025592913599E-2</v>
      </c>
      <c r="X13" s="17">
        <v>1.19728319382975E-2</v>
      </c>
      <c r="Y13" s="17">
        <v>2.0596182818684701E-2</v>
      </c>
      <c r="Z13" s="17">
        <v>0</v>
      </c>
      <c r="AA13" s="17">
        <v>2.5350277216098799E-2</v>
      </c>
      <c r="AB13" s="17">
        <v>1.39811679441637E-2</v>
      </c>
      <c r="AC13" s="17">
        <v>5.8818966163624899E-2</v>
      </c>
      <c r="AD13" s="17">
        <v>4.3663075453757999E-2</v>
      </c>
      <c r="AE13" s="17"/>
      <c r="AF13" s="17">
        <v>1.8525067928242898E-2</v>
      </c>
      <c r="AG13" s="17">
        <v>2.6065528235299801E-2</v>
      </c>
      <c r="AH13" s="17">
        <v>3.7075588487586401E-2</v>
      </c>
      <c r="AI13" s="17"/>
      <c r="AJ13" s="17">
        <v>1.69448214640633E-2</v>
      </c>
      <c r="AK13" s="17">
        <v>2.83679274806268E-2</v>
      </c>
      <c r="AL13" s="17">
        <v>3.33324679065546E-2</v>
      </c>
      <c r="AM13" s="17"/>
      <c r="AN13" s="17">
        <v>2.9843622468045599E-2</v>
      </c>
      <c r="AO13" s="17">
        <v>1.46341140807559E-2</v>
      </c>
      <c r="AP13" s="17">
        <v>2.53759781631222E-2</v>
      </c>
      <c r="AQ13" s="17">
        <v>3.1687018872430403E-2</v>
      </c>
      <c r="AR13" s="17">
        <v>2.8398701774804101E-2</v>
      </c>
      <c r="AS13" s="17"/>
      <c r="AT13" s="17">
        <v>2.4287754043886899E-2</v>
      </c>
      <c r="AU13" s="17">
        <v>2.15991181057133E-2</v>
      </c>
      <c r="AV13" s="17"/>
      <c r="AW13" s="17">
        <v>2.64536807524683E-2</v>
      </c>
      <c r="AX13" s="17">
        <v>1.21167034811266E-2</v>
      </c>
      <c r="AY13" s="17">
        <v>1.6541237313578101E-2</v>
      </c>
    </row>
    <row r="14" spans="2:51">
      <c r="B14" s="18" t="s">
        <v>119</v>
      </c>
      <c r="C14" s="19">
        <v>3.8815545924777997E-2</v>
      </c>
      <c r="D14" s="19">
        <v>2.8925224471361598E-2</v>
      </c>
      <c r="E14" s="19">
        <v>5.1823285037232998E-2</v>
      </c>
      <c r="F14" s="19"/>
      <c r="G14" s="19">
        <v>4.4830122979450299E-2</v>
      </c>
      <c r="H14" s="19">
        <v>4.1467908177553699E-2</v>
      </c>
      <c r="I14" s="19">
        <v>4.2091980299560003E-2</v>
      </c>
      <c r="J14" s="19">
        <v>3.86862082765555E-2</v>
      </c>
      <c r="K14" s="19">
        <v>3.5173521101853102E-2</v>
      </c>
      <c r="L14" s="19">
        <v>3.5447971906339297E-2</v>
      </c>
      <c r="M14" s="19"/>
      <c r="N14" s="19">
        <v>2.9691762291874198E-2</v>
      </c>
      <c r="O14" s="19">
        <v>3.9474098242662001E-2</v>
      </c>
      <c r="P14" s="19">
        <v>5.76336772456627E-2</v>
      </c>
      <c r="Q14" s="19">
        <v>4.3415468058533399E-2</v>
      </c>
      <c r="R14" s="19"/>
      <c r="S14" s="19">
        <v>3.7551314768926501E-2</v>
      </c>
      <c r="T14" s="19">
        <v>4.3024240354495098E-2</v>
      </c>
      <c r="U14" s="19">
        <v>3.8015337912114901E-2</v>
      </c>
      <c r="V14" s="19">
        <v>4.7540407067311503E-2</v>
      </c>
      <c r="W14" s="19">
        <v>3.6434866640085002E-2</v>
      </c>
      <c r="X14" s="19">
        <v>4.2260941212263002E-2</v>
      </c>
      <c r="Y14" s="19">
        <v>2.1625468983390499E-2</v>
      </c>
      <c r="Z14" s="19">
        <v>3.5905914954755702E-2</v>
      </c>
      <c r="AA14" s="19">
        <v>4.41837264306102E-2</v>
      </c>
      <c r="AB14" s="19">
        <v>2.7511068295619001E-2</v>
      </c>
      <c r="AC14" s="19">
        <v>3.5684975409288597E-2</v>
      </c>
      <c r="AD14" s="19">
        <v>5.8583387280348703E-2</v>
      </c>
      <c r="AE14" s="19"/>
      <c r="AF14" s="19">
        <v>4.1055280646997101E-2</v>
      </c>
      <c r="AG14" s="19">
        <v>3.4252750303052998E-2</v>
      </c>
      <c r="AH14" s="19">
        <v>4.9779114219534203E-2</v>
      </c>
      <c r="AI14" s="19"/>
      <c r="AJ14" s="19">
        <v>3.8977504140383999E-2</v>
      </c>
      <c r="AK14" s="19">
        <v>3.08462501606949E-2</v>
      </c>
      <c r="AL14" s="19">
        <v>3.3610419071291003E-2</v>
      </c>
      <c r="AM14" s="19"/>
      <c r="AN14" s="19">
        <v>5.8703668627909301E-2</v>
      </c>
      <c r="AO14" s="19">
        <v>4.7915424678151103E-2</v>
      </c>
      <c r="AP14" s="19">
        <v>4.0550167555280403E-2</v>
      </c>
      <c r="AQ14" s="19">
        <v>2.5687090451006801E-2</v>
      </c>
      <c r="AR14" s="19">
        <v>3.0331387723436801E-2</v>
      </c>
      <c r="AS14" s="19"/>
      <c r="AT14" s="19">
        <v>3.8170941572063202E-2</v>
      </c>
      <c r="AU14" s="19">
        <v>4.10033422506388E-2</v>
      </c>
      <c r="AV14" s="19"/>
      <c r="AW14" s="19">
        <v>2.3514618351426101E-2</v>
      </c>
      <c r="AX14" s="19">
        <v>7.8175195942157494E-2</v>
      </c>
      <c r="AY14" s="19">
        <v>9.8805664357382805E-2</v>
      </c>
    </row>
    <row r="15" spans="2:51">
      <c r="B15" t="s">
        <v>22</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Y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215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30">
      <c r="B9" s="18" t="s">
        <v>216</v>
      </c>
      <c r="C9" s="17">
        <v>5.1496237780520503E-2</v>
      </c>
      <c r="D9" s="17">
        <v>6.4620878534200996E-2</v>
      </c>
      <c r="E9" s="17">
        <v>3.9369884685820498E-2</v>
      </c>
      <c r="F9" s="17"/>
      <c r="G9" s="17">
        <v>6.1944517631560003E-2</v>
      </c>
      <c r="H9" s="17">
        <v>8.4735301318438594E-2</v>
      </c>
      <c r="I9" s="17">
        <v>6.8585327390005696E-2</v>
      </c>
      <c r="J9" s="17">
        <v>4.2431901079311399E-2</v>
      </c>
      <c r="K9" s="17">
        <v>3.0467489807028E-2</v>
      </c>
      <c r="L9" s="17">
        <v>3.1412058933595999E-2</v>
      </c>
      <c r="M9" s="17"/>
      <c r="N9" s="17">
        <v>7.8884001922666105E-2</v>
      </c>
      <c r="O9" s="17">
        <v>4.4922628086683999E-2</v>
      </c>
      <c r="P9" s="17">
        <v>4.51932082203583E-2</v>
      </c>
      <c r="Q9" s="17">
        <v>3.4050978397665299E-2</v>
      </c>
      <c r="R9" s="17"/>
      <c r="S9" s="17">
        <v>9.86093454576977E-2</v>
      </c>
      <c r="T9" s="17">
        <v>4.1156548634341698E-2</v>
      </c>
      <c r="U9" s="17">
        <v>4.3276830536032498E-2</v>
      </c>
      <c r="V9" s="17">
        <v>5.8877463893083799E-2</v>
      </c>
      <c r="W9" s="17">
        <v>5.3460035220516899E-2</v>
      </c>
      <c r="X9" s="17">
        <v>4.4945168008430597E-2</v>
      </c>
      <c r="Y9" s="17">
        <v>3.8856824899313698E-2</v>
      </c>
      <c r="Z9" s="17">
        <v>4.3658634822133002E-2</v>
      </c>
      <c r="AA9" s="17">
        <v>4.5026405397657003E-2</v>
      </c>
      <c r="AB9" s="17">
        <v>4.4634083617543903E-2</v>
      </c>
      <c r="AC9" s="17">
        <v>1.9718209040040301E-2</v>
      </c>
      <c r="AD9" s="17">
        <v>4.3713379287175197E-2</v>
      </c>
      <c r="AE9" s="17"/>
      <c r="AF9" s="17">
        <v>4.3586894698423598E-2</v>
      </c>
      <c r="AG9" s="17">
        <v>6.3876555751138694E-2</v>
      </c>
      <c r="AH9" s="17">
        <v>3.86954470831124E-2</v>
      </c>
      <c r="AI9" s="17"/>
      <c r="AJ9" s="17">
        <v>5.7040762473022998E-2</v>
      </c>
      <c r="AK9" s="17">
        <v>5.3211748374587899E-2</v>
      </c>
      <c r="AL9" s="17">
        <v>8.4155781563957199E-2</v>
      </c>
      <c r="AM9" s="17"/>
      <c r="AN9" s="17">
        <v>3.1613235323541503E-2</v>
      </c>
      <c r="AO9" s="17">
        <v>3.78075084417284E-2</v>
      </c>
      <c r="AP9" s="17">
        <v>5.7009837793947603E-2</v>
      </c>
      <c r="AQ9" s="17">
        <v>0.106724315885892</v>
      </c>
      <c r="AR9" s="17">
        <v>0.254456656324273</v>
      </c>
      <c r="AS9" s="17"/>
      <c r="AT9" s="17">
        <v>4.6374187706514698E-2</v>
      </c>
      <c r="AU9" s="17">
        <v>0.10251689492169</v>
      </c>
      <c r="AV9" s="17"/>
      <c r="AW9" s="17">
        <v>7.1272259942074506E-2</v>
      </c>
      <c r="AX9" s="17">
        <v>7.1101381024316304E-2</v>
      </c>
      <c r="AY9" s="17">
        <v>2.5218936675456299E-2</v>
      </c>
    </row>
    <row r="10" spans="2:51" ht="30">
      <c r="B10" s="18" t="s">
        <v>217</v>
      </c>
      <c r="C10" s="17">
        <v>0.17427599807665001</v>
      </c>
      <c r="D10" s="17">
        <v>0.18635191433172399</v>
      </c>
      <c r="E10" s="17">
        <v>0.16407591490482401</v>
      </c>
      <c r="F10" s="17"/>
      <c r="G10" s="17">
        <v>0.23292027948728999</v>
      </c>
      <c r="H10" s="17">
        <v>0.19758236663905901</v>
      </c>
      <c r="I10" s="17">
        <v>0.18896548621835399</v>
      </c>
      <c r="J10" s="17">
        <v>0.15399073269740801</v>
      </c>
      <c r="K10" s="17">
        <v>0.14227916296297799</v>
      </c>
      <c r="L10" s="17">
        <v>0.156804237636994</v>
      </c>
      <c r="M10" s="17"/>
      <c r="N10" s="17">
        <v>0.19891003095864401</v>
      </c>
      <c r="O10" s="17">
        <v>0.17067793420268601</v>
      </c>
      <c r="P10" s="17">
        <v>0.18402834511265501</v>
      </c>
      <c r="Q10" s="17">
        <v>0.14385195714316701</v>
      </c>
      <c r="R10" s="17"/>
      <c r="S10" s="17">
        <v>0.189482402012005</v>
      </c>
      <c r="T10" s="17">
        <v>0.182041451336803</v>
      </c>
      <c r="U10" s="17">
        <v>0.158822850140519</v>
      </c>
      <c r="V10" s="17">
        <v>0.17258921510837899</v>
      </c>
      <c r="W10" s="17">
        <v>0.18233756797630701</v>
      </c>
      <c r="X10" s="17">
        <v>0.14516708549399099</v>
      </c>
      <c r="Y10" s="17">
        <v>0.189757234296654</v>
      </c>
      <c r="Z10" s="17">
        <v>0.22647375813916801</v>
      </c>
      <c r="AA10" s="17">
        <v>0.15345116427793801</v>
      </c>
      <c r="AB10" s="17">
        <v>0.17900738796677901</v>
      </c>
      <c r="AC10" s="17">
        <v>0.14728824300865001</v>
      </c>
      <c r="AD10" s="17">
        <v>0.18272356603697201</v>
      </c>
      <c r="AE10" s="17"/>
      <c r="AF10" s="17">
        <v>0.158860538841818</v>
      </c>
      <c r="AG10" s="17">
        <v>0.19840404026723199</v>
      </c>
      <c r="AH10" s="17">
        <v>0.14332335744437</v>
      </c>
      <c r="AI10" s="17"/>
      <c r="AJ10" s="17">
        <v>0.19571565779192299</v>
      </c>
      <c r="AK10" s="17">
        <v>0.19560889927015301</v>
      </c>
      <c r="AL10" s="17">
        <v>0.19702566933191101</v>
      </c>
      <c r="AM10" s="17"/>
      <c r="AN10" s="17">
        <v>0.12225286695373599</v>
      </c>
      <c r="AO10" s="17">
        <v>0.16193863531153699</v>
      </c>
      <c r="AP10" s="17">
        <v>0.201500349306447</v>
      </c>
      <c r="AQ10" s="17">
        <v>0.22902072766038001</v>
      </c>
      <c r="AR10" s="17">
        <v>0.26279000281881598</v>
      </c>
      <c r="AS10" s="17"/>
      <c r="AT10" s="17">
        <v>0.16835534232681101</v>
      </c>
      <c r="AU10" s="17">
        <v>0.23556585043345701</v>
      </c>
      <c r="AV10" s="17"/>
      <c r="AW10" s="17">
        <v>0.18250991832001101</v>
      </c>
      <c r="AX10" s="17">
        <v>0.29161181786946</v>
      </c>
      <c r="AY10" s="17">
        <v>0.13483140883998099</v>
      </c>
    </row>
    <row r="11" spans="2:51" ht="45">
      <c r="B11" s="18" t="s">
        <v>218</v>
      </c>
      <c r="C11" s="17">
        <v>0.43797173552041002</v>
      </c>
      <c r="D11" s="17">
        <v>0.437360902603947</v>
      </c>
      <c r="E11" s="17">
        <v>0.43788930210868099</v>
      </c>
      <c r="F11" s="17"/>
      <c r="G11" s="17">
        <v>0.41311389611707</v>
      </c>
      <c r="H11" s="17">
        <v>0.411759237888629</v>
      </c>
      <c r="I11" s="17">
        <v>0.42233529230995598</v>
      </c>
      <c r="J11" s="17">
        <v>0.43613041599640801</v>
      </c>
      <c r="K11" s="17">
        <v>0.46312595868117101</v>
      </c>
      <c r="L11" s="17">
        <v>0.46341415194680502</v>
      </c>
      <c r="M11" s="17"/>
      <c r="N11" s="17">
        <v>0.45974421786525399</v>
      </c>
      <c r="O11" s="17">
        <v>0.45013263090573402</v>
      </c>
      <c r="P11" s="17">
        <v>0.41874517868191102</v>
      </c>
      <c r="Q11" s="17">
        <v>0.41735988637286398</v>
      </c>
      <c r="R11" s="17"/>
      <c r="S11" s="17">
        <v>0.393397891201682</v>
      </c>
      <c r="T11" s="17">
        <v>0.459917788097297</v>
      </c>
      <c r="U11" s="17">
        <v>0.48135194795235198</v>
      </c>
      <c r="V11" s="17">
        <v>0.407413504338279</v>
      </c>
      <c r="W11" s="17">
        <v>0.43670622369286199</v>
      </c>
      <c r="X11" s="17">
        <v>0.46215352117502101</v>
      </c>
      <c r="Y11" s="17">
        <v>0.46041688937828901</v>
      </c>
      <c r="Z11" s="17">
        <v>0.37614132101323</v>
      </c>
      <c r="AA11" s="17">
        <v>0.43181395818855001</v>
      </c>
      <c r="AB11" s="17">
        <v>0.46121520087467699</v>
      </c>
      <c r="AC11" s="17">
        <v>0.43120649712884002</v>
      </c>
      <c r="AD11" s="17">
        <v>0.42609089573522302</v>
      </c>
      <c r="AE11" s="17"/>
      <c r="AF11" s="17">
        <v>0.43323873740183599</v>
      </c>
      <c r="AG11" s="17">
        <v>0.44812507820891501</v>
      </c>
      <c r="AH11" s="17">
        <v>0.42087351634943398</v>
      </c>
      <c r="AI11" s="17"/>
      <c r="AJ11" s="17">
        <v>0.42704078647839699</v>
      </c>
      <c r="AK11" s="17">
        <v>0.43796973910901499</v>
      </c>
      <c r="AL11" s="17">
        <v>0.43386542527389899</v>
      </c>
      <c r="AM11" s="17"/>
      <c r="AN11" s="17">
        <v>0.429038514919662</v>
      </c>
      <c r="AO11" s="17">
        <v>0.45642486056975401</v>
      </c>
      <c r="AP11" s="17">
        <v>0.44758719668977498</v>
      </c>
      <c r="AQ11" s="17">
        <v>0.42991802422872699</v>
      </c>
      <c r="AR11" s="17">
        <v>0.29817104988805898</v>
      </c>
      <c r="AS11" s="17"/>
      <c r="AT11" s="17">
        <v>0.446314363863413</v>
      </c>
      <c r="AU11" s="17">
        <v>0.35710607029437502</v>
      </c>
      <c r="AV11" s="17"/>
      <c r="AW11" s="17">
        <v>0.46767845721573498</v>
      </c>
      <c r="AX11" s="17">
        <v>0.42277533058604799</v>
      </c>
      <c r="AY11" s="17">
        <v>0.41015572448166199</v>
      </c>
    </row>
    <row r="12" spans="2:51" ht="30">
      <c r="B12" s="18" t="s">
        <v>219</v>
      </c>
      <c r="C12" s="17">
        <v>0.25133181564932999</v>
      </c>
      <c r="D12" s="17">
        <v>0.243630743548509</v>
      </c>
      <c r="E12" s="17">
        <v>0.25748515959617402</v>
      </c>
      <c r="F12" s="17"/>
      <c r="G12" s="17">
        <v>0.217024934662955</v>
      </c>
      <c r="H12" s="17">
        <v>0.224385546274669</v>
      </c>
      <c r="I12" s="17">
        <v>0.23260265096205701</v>
      </c>
      <c r="J12" s="17">
        <v>0.27466285187543799</v>
      </c>
      <c r="K12" s="17">
        <v>0.26971579004114099</v>
      </c>
      <c r="L12" s="17">
        <v>0.27035699031798399</v>
      </c>
      <c r="M12" s="17"/>
      <c r="N12" s="17">
        <v>0.20910308577673001</v>
      </c>
      <c r="O12" s="17">
        <v>0.25686567617863498</v>
      </c>
      <c r="P12" s="17">
        <v>0.258849354644758</v>
      </c>
      <c r="Q12" s="17">
        <v>0.284663781032301</v>
      </c>
      <c r="R12" s="17"/>
      <c r="S12" s="17">
        <v>0.23668352587199001</v>
      </c>
      <c r="T12" s="17">
        <v>0.226544587044817</v>
      </c>
      <c r="U12" s="17">
        <v>0.25054488392992302</v>
      </c>
      <c r="V12" s="17">
        <v>0.255283356161842</v>
      </c>
      <c r="W12" s="17">
        <v>0.26242589456665499</v>
      </c>
      <c r="X12" s="17">
        <v>0.25834188580357897</v>
      </c>
      <c r="Y12" s="17">
        <v>0.238031723393789</v>
      </c>
      <c r="Z12" s="17">
        <v>0.25183712405168701</v>
      </c>
      <c r="AA12" s="17">
        <v>0.28176018136229503</v>
      </c>
      <c r="AB12" s="17">
        <v>0.226595629173308</v>
      </c>
      <c r="AC12" s="17">
        <v>0.31167756414088699</v>
      </c>
      <c r="AD12" s="17">
        <v>0.27041817098705201</v>
      </c>
      <c r="AE12" s="17"/>
      <c r="AF12" s="17">
        <v>0.28068753416637499</v>
      </c>
      <c r="AG12" s="17">
        <v>0.218936900828444</v>
      </c>
      <c r="AH12" s="17">
        <v>0.26946016310600701</v>
      </c>
      <c r="AI12" s="17"/>
      <c r="AJ12" s="17">
        <v>0.249773251038999</v>
      </c>
      <c r="AK12" s="17">
        <v>0.23206917400138199</v>
      </c>
      <c r="AL12" s="17">
        <v>0.236174710327858</v>
      </c>
      <c r="AM12" s="17"/>
      <c r="AN12" s="17">
        <v>0.28987500205030398</v>
      </c>
      <c r="AO12" s="17">
        <v>0.25977755537603298</v>
      </c>
      <c r="AP12" s="17">
        <v>0.23939578461971101</v>
      </c>
      <c r="AQ12" s="17">
        <v>0.185090798761953</v>
      </c>
      <c r="AR12" s="17">
        <v>0.136702037932669</v>
      </c>
      <c r="AS12" s="17"/>
      <c r="AT12" s="17">
        <v>0.25526253710771701</v>
      </c>
      <c r="AU12" s="17">
        <v>0.21495250763635801</v>
      </c>
      <c r="AV12" s="17"/>
      <c r="AW12" s="17">
        <v>0.23359119623480001</v>
      </c>
      <c r="AX12" s="17">
        <v>0.15219345542023799</v>
      </c>
      <c r="AY12" s="17">
        <v>0.296196604398829</v>
      </c>
    </row>
    <row r="13" spans="2:51">
      <c r="B13" s="18" t="s">
        <v>119</v>
      </c>
      <c r="C13" s="19">
        <v>8.4924212973089996E-2</v>
      </c>
      <c r="D13" s="19">
        <v>6.8035560981618198E-2</v>
      </c>
      <c r="E13" s="19">
        <v>0.10117973870450001</v>
      </c>
      <c r="F13" s="19"/>
      <c r="G13" s="19">
        <v>7.4996372101125197E-2</v>
      </c>
      <c r="H13" s="19">
        <v>8.1537547879204295E-2</v>
      </c>
      <c r="I13" s="19">
        <v>8.7511243119626894E-2</v>
      </c>
      <c r="J13" s="19">
        <v>9.2784098351433905E-2</v>
      </c>
      <c r="K13" s="19">
        <v>9.4411598507682506E-2</v>
      </c>
      <c r="L13" s="19">
        <v>7.8012561164620103E-2</v>
      </c>
      <c r="M13" s="19"/>
      <c r="N13" s="19">
        <v>5.3358663476705398E-2</v>
      </c>
      <c r="O13" s="19">
        <v>7.7401130626261402E-2</v>
      </c>
      <c r="P13" s="19">
        <v>9.3183913340318003E-2</v>
      </c>
      <c r="Q13" s="19">
        <v>0.12007339705400299</v>
      </c>
      <c r="R13" s="19"/>
      <c r="S13" s="19">
        <v>8.1826835456625502E-2</v>
      </c>
      <c r="T13" s="19">
        <v>9.0339624886741299E-2</v>
      </c>
      <c r="U13" s="19">
        <v>6.6003487441173306E-2</v>
      </c>
      <c r="V13" s="19">
        <v>0.105836460498416</v>
      </c>
      <c r="W13" s="19">
        <v>6.5070278543659002E-2</v>
      </c>
      <c r="X13" s="19">
        <v>8.93923395189785E-2</v>
      </c>
      <c r="Y13" s="19">
        <v>7.2937328031954796E-2</v>
      </c>
      <c r="Z13" s="19">
        <v>0.101889161973783</v>
      </c>
      <c r="AA13" s="19">
        <v>8.7948290773560506E-2</v>
      </c>
      <c r="AB13" s="19">
        <v>8.8547698367691996E-2</v>
      </c>
      <c r="AC13" s="19">
        <v>9.0109486681582696E-2</v>
      </c>
      <c r="AD13" s="19">
        <v>7.7053987953577693E-2</v>
      </c>
      <c r="AE13" s="19"/>
      <c r="AF13" s="19">
        <v>8.3626294891547895E-2</v>
      </c>
      <c r="AG13" s="19">
        <v>7.0657424944270394E-2</v>
      </c>
      <c r="AH13" s="19">
        <v>0.12764751601707799</v>
      </c>
      <c r="AI13" s="19"/>
      <c r="AJ13" s="19">
        <v>7.0429542217657695E-2</v>
      </c>
      <c r="AK13" s="19">
        <v>8.1140439244861501E-2</v>
      </c>
      <c r="AL13" s="19">
        <v>4.8778413502375002E-2</v>
      </c>
      <c r="AM13" s="19"/>
      <c r="AN13" s="19">
        <v>0.12722038075275699</v>
      </c>
      <c r="AO13" s="19">
        <v>8.4051440300947397E-2</v>
      </c>
      <c r="AP13" s="19">
        <v>5.4506831590119299E-2</v>
      </c>
      <c r="AQ13" s="19">
        <v>4.9246133463048E-2</v>
      </c>
      <c r="AR13" s="19">
        <v>4.7880253036182797E-2</v>
      </c>
      <c r="AS13" s="19"/>
      <c r="AT13" s="19">
        <v>8.3693568995544004E-2</v>
      </c>
      <c r="AU13" s="19">
        <v>8.9858676714119304E-2</v>
      </c>
      <c r="AV13" s="19"/>
      <c r="AW13" s="19">
        <v>4.4948168287379298E-2</v>
      </c>
      <c r="AX13" s="19">
        <v>6.2318015099938201E-2</v>
      </c>
      <c r="AY13" s="19">
        <v>0.133597325604071</v>
      </c>
    </row>
    <row r="14" spans="2:51">
      <c r="B14" s="16"/>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220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912</v>
      </c>
      <c r="D7" s="10">
        <v>509</v>
      </c>
      <c r="E7" s="10">
        <v>402</v>
      </c>
      <c r="F7" s="10"/>
      <c r="G7" s="10">
        <v>135</v>
      </c>
      <c r="H7" s="10">
        <v>181</v>
      </c>
      <c r="I7" s="10">
        <v>157</v>
      </c>
      <c r="J7" s="10">
        <v>140</v>
      </c>
      <c r="K7" s="10">
        <v>131</v>
      </c>
      <c r="L7" s="10">
        <v>168</v>
      </c>
      <c r="M7" s="10"/>
      <c r="N7" s="10">
        <v>357</v>
      </c>
      <c r="O7" s="10">
        <v>262</v>
      </c>
      <c r="P7" s="10">
        <v>129</v>
      </c>
      <c r="Q7" s="10">
        <v>160</v>
      </c>
      <c r="R7" s="10"/>
      <c r="S7" s="10">
        <v>912</v>
      </c>
      <c r="T7" s="10" t="s">
        <v>684</v>
      </c>
      <c r="U7" s="10" t="s">
        <v>684</v>
      </c>
      <c r="V7" s="10" t="s">
        <v>684</v>
      </c>
      <c r="W7" s="10" t="s">
        <v>684</v>
      </c>
      <c r="X7" s="10" t="s">
        <v>684</v>
      </c>
      <c r="Y7" s="10" t="s">
        <v>684</v>
      </c>
      <c r="Z7" s="10" t="s">
        <v>684</v>
      </c>
      <c r="AA7" s="10" t="s">
        <v>684</v>
      </c>
      <c r="AB7" s="10" t="s">
        <v>684</v>
      </c>
      <c r="AC7" s="10" t="s">
        <v>684</v>
      </c>
      <c r="AD7" s="10" t="s">
        <v>684</v>
      </c>
      <c r="AE7" s="10"/>
      <c r="AF7" s="10">
        <v>298</v>
      </c>
      <c r="AG7" s="10">
        <v>421</v>
      </c>
      <c r="AH7" s="10">
        <v>107</v>
      </c>
      <c r="AI7" s="10"/>
      <c r="AJ7" s="10">
        <v>208</v>
      </c>
      <c r="AK7" s="10">
        <v>352</v>
      </c>
      <c r="AL7" s="10">
        <v>89</v>
      </c>
      <c r="AM7" s="10"/>
      <c r="AN7" s="10">
        <v>147</v>
      </c>
      <c r="AO7" s="10">
        <v>149</v>
      </c>
      <c r="AP7" s="10">
        <v>283</v>
      </c>
      <c r="AQ7" s="10">
        <v>147</v>
      </c>
      <c r="AR7" s="10">
        <v>30</v>
      </c>
      <c r="AS7" s="10"/>
      <c r="AT7" s="10">
        <v>649</v>
      </c>
      <c r="AU7" s="10">
        <v>246</v>
      </c>
      <c r="AV7" s="10"/>
      <c r="AW7" s="10">
        <v>459</v>
      </c>
      <c r="AX7" s="10">
        <v>111</v>
      </c>
      <c r="AY7" s="10">
        <v>342</v>
      </c>
    </row>
    <row r="8" spans="2:51" ht="30" customHeight="1">
      <c r="B8" s="11" t="s">
        <v>112</v>
      </c>
      <c r="C8" s="11">
        <v>1113</v>
      </c>
      <c r="D8" s="11">
        <v>652</v>
      </c>
      <c r="E8" s="11">
        <v>460</v>
      </c>
      <c r="F8" s="11"/>
      <c r="G8" s="11">
        <v>182</v>
      </c>
      <c r="H8" s="11">
        <v>262</v>
      </c>
      <c r="I8" s="11">
        <v>203</v>
      </c>
      <c r="J8" s="11">
        <v>161</v>
      </c>
      <c r="K8" s="11">
        <v>125</v>
      </c>
      <c r="L8" s="11">
        <v>179</v>
      </c>
      <c r="M8" s="11"/>
      <c r="N8" s="11">
        <v>404</v>
      </c>
      <c r="O8" s="11">
        <v>299</v>
      </c>
      <c r="P8" s="11">
        <v>190</v>
      </c>
      <c r="Q8" s="11">
        <v>214</v>
      </c>
      <c r="R8" s="11"/>
      <c r="S8" s="11">
        <v>1113</v>
      </c>
      <c r="T8" s="11" t="s">
        <v>684</v>
      </c>
      <c r="U8" s="11" t="s">
        <v>684</v>
      </c>
      <c r="V8" s="11" t="s">
        <v>684</v>
      </c>
      <c r="W8" s="11" t="s">
        <v>684</v>
      </c>
      <c r="X8" s="11" t="s">
        <v>684</v>
      </c>
      <c r="Y8" s="11" t="s">
        <v>684</v>
      </c>
      <c r="Z8" s="11" t="s">
        <v>684</v>
      </c>
      <c r="AA8" s="11" t="s">
        <v>684</v>
      </c>
      <c r="AB8" s="11" t="s">
        <v>684</v>
      </c>
      <c r="AC8" s="11" t="s">
        <v>684</v>
      </c>
      <c r="AD8" s="11" t="s">
        <v>684</v>
      </c>
      <c r="AE8" s="11"/>
      <c r="AF8" s="11">
        <v>350</v>
      </c>
      <c r="AG8" s="11">
        <v>507</v>
      </c>
      <c r="AH8" s="11">
        <v>143</v>
      </c>
      <c r="AI8" s="11"/>
      <c r="AJ8" s="11">
        <v>240</v>
      </c>
      <c r="AK8" s="11">
        <v>439</v>
      </c>
      <c r="AL8" s="11">
        <v>108</v>
      </c>
      <c r="AM8" s="11"/>
      <c r="AN8" s="11">
        <v>178</v>
      </c>
      <c r="AO8" s="11">
        <v>187</v>
      </c>
      <c r="AP8" s="11">
        <v>352</v>
      </c>
      <c r="AQ8" s="11">
        <v>177</v>
      </c>
      <c r="AR8" s="11">
        <v>33</v>
      </c>
      <c r="AS8" s="11"/>
      <c r="AT8" s="11">
        <v>775</v>
      </c>
      <c r="AU8" s="11">
        <v>318</v>
      </c>
      <c r="AV8" s="11"/>
      <c r="AW8" s="11">
        <v>543</v>
      </c>
      <c r="AX8" s="11">
        <v>140</v>
      </c>
      <c r="AY8" s="11">
        <v>430</v>
      </c>
    </row>
    <row r="9" spans="2:51" ht="30">
      <c r="B9" s="18" t="s">
        <v>221</v>
      </c>
      <c r="C9" s="17">
        <v>0.19383103316349001</v>
      </c>
      <c r="D9" s="17">
        <v>0.240665544723172</v>
      </c>
      <c r="E9" s="17">
        <v>0.12558530003313101</v>
      </c>
      <c r="F9" s="17"/>
      <c r="G9" s="17">
        <v>0.249392502531493</v>
      </c>
      <c r="H9" s="17">
        <v>0.27838613893563602</v>
      </c>
      <c r="I9" s="17">
        <v>0.20173809162130699</v>
      </c>
      <c r="J9" s="17">
        <v>0.182096294370234</v>
      </c>
      <c r="K9" s="17">
        <v>0.10019075988348899</v>
      </c>
      <c r="L9" s="17">
        <v>8.1156607619228396E-2</v>
      </c>
      <c r="M9" s="17"/>
      <c r="N9" s="17">
        <v>0.24045595651726701</v>
      </c>
      <c r="O9" s="17">
        <v>0.16011710033754001</v>
      </c>
      <c r="P9" s="17">
        <v>0.160796939849362</v>
      </c>
      <c r="Q9" s="17">
        <v>0.17236590128979501</v>
      </c>
      <c r="R9" s="17"/>
      <c r="S9" s="17">
        <v>0.19383103316349001</v>
      </c>
      <c r="T9" s="17" t="s">
        <v>222</v>
      </c>
      <c r="U9" s="17" t="s">
        <v>222</v>
      </c>
      <c r="V9" s="17" t="s">
        <v>222</v>
      </c>
      <c r="W9" s="17" t="s">
        <v>222</v>
      </c>
      <c r="X9" s="17" t="s">
        <v>222</v>
      </c>
      <c r="Y9" s="17" t="s">
        <v>222</v>
      </c>
      <c r="Z9" s="17" t="s">
        <v>222</v>
      </c>
      <c r="AA9" s="17" t="s">
        <v>222</v>
      </c>
      <c r="AB9" s="17" t="s">
        <v>222</v>
      </c>
      <c r="AC9" s="17" t="s">
        <v>222</v>
      </c>
      <c r="AD9" s="17" t="s">
        <v>222</v>
      </c>
      <c r="AE9" s="17"/>
      <c r="AF9" s="17">
        <v>0.16923649054595699</v>
      </c>
      <c r="AG9" s="17">
        <v>0.21887268973812599</v>
      </c>
      <c r="AH9" s="17">
        <v>0.157664731716641</v>
      </c>
      <c r="AI9" s="17"/>
      <c r="AJ9" s="17">
        <v>0.21815851058496599</v>
      </c>
      <c r="AK9" s="17">
        <v>0.21207848841902099</v>
      </c>
      <c r="AL9" s="17">
        <v>0.24637408384061299</v>
      </c>
      <c r="AM9" s="17"/>
      <c r="AN9" s="17">
        <v>0.117681771187509</v>
      </c>
      <c r="AO9" s="17">
        <v>0.16334368653209699</v>
      </c>
      <c r="AP9" s="17">
        <v>0.23962804816827801</v>
      </c>
      <c r="AQ9" s="17">
        <v>0.247121642887593</v>
      </c>
      <c r="AR9" s="17">
        <v>0.33450320422381402</v>
      </c>
      <c r="AS9" s="17"/>
      <c r="AT9" s="17">
        <v>0.18944694074024801</v>
      </c>
      <c r="AU9" s="17">
        <v>0.216571232189984</v>
      </c>
      <c r="AV9" s="17"/>
      <c r="AW9" s="17">
        <v>0.27770088253481501</v>
      </c>
      <c r="AX9" s="17">
        <v>0.19809138006895999</v>
      </c>
      <c r="AY9" s="17">
        <v>8.6417671285878198E-2</v>
      </c>
    </row>
    <row r="10" spans="2:51" ht="30">
      <c r="B10" s="18" t="s">
        <v>223</v>
      </c>
      <c r="C10" s="17">
        <v>0.40053902606619102</v>
      </c>
      <c r="D10" s="17">
        <v>0.38328330875347599</v>
      </c>
      <c r="E10" s="17">
        <v>0.42593558213027</v>
      </c>
      <c r="F10" s="17"/>
      <c r="G10" s="17">
        <v>0.43643178243352498</v>
      </c>
      <c r="H10" s="17">
        <v>0.36085064902904401</v>
      </c>
      <c r="I10" s="17">
        <v>0.40642484046382499</v>
      </c>
      <c r="J10" s="17">
        <v>0.393519517785271</v>
      </c>
      <c r="K10" s="17">
        <v>0.38696476731706703</v>
      </c>
      <c r="L10" s="17">
        <v>0.43135612404145501</v>
      </c>
      <c r="M10" s="17"/>
      <c r="N10" s="17">
        <v>0.44414188655605702</v>
      </c>
      <c r="O10" s="17">
        <v>0.42197958781072897</v>
      </c>
      <c r="P10" s="17">
        <v>0.40345193954174902</v>
      </c>
      <c r="Q10" s="17">
        <v>0.29651717900890101</v>
      </c>
      <c r="R10" s="17"/>
      <c r="S10" s="17">
        <v>0.40053902606619102</v>
      </c>
      <c r="T10" s="17" t="s">
        <v>222</v>
      </c>
      <c r="U10" s="17" t="s">
        <v>222</v>
      </c>
      <c r="V10" s="17" t="s">
        <v>222</v>
      </c>
      <c r="W10" s="17" t="s">
        <v>222</v>
      </c>
      <c r="X10" s="17" t="s">
        <v>222</v>
      </c>
      <c r="Y10" s="17" t="s">
        <v>222</v>
      </c>
      <c r="Z10" s="17" t="s">
        <v>222</v>
      </c>
      <c r="AA10" s="17" t="s">
        <v>222</v>
      </c>
      <c r="AB10" s="17" t="s">
        <v>222</v>
      </c>
      <c r="AC10" s="17" t="s">
        <v>222</v>
      </c>
      <c r="AD10" s="17" t="s">
        <v>222</v>
      </c>
      <c r="AE10" s="17"/>
      <c r="AF10" s="17">
        <v>0.35558674599013101</v>
      </c>
      <c r="AG10" s="17">
        <v>0.45137397283684899</v>
      </c>
      <c r="AH10" s="17">
        <v>0.320698597360907</v>
      </c>
      <c r="AI10" s="17"/>
      <c r="AJ10" s="17">
        <v>0.36074686718746901</v>
      </c>
      <c r="AK10" s="17">
        <v>0.44105975989555701</v>
      </c>
      <c r="AL10" s="17">
        <v>0.42526416881388401</v>
      </c>
      <c r="AM10" s="17"/>
      <c r="AN10" s="17">
        <v>0.319769535485388</v>
      </c>
      <c r="AO10" s="17">
        <v>0.38872091017334298</v>
      </c>
      <c r="AP10" s="17">
        <v>0.43046981359888498</v>
      </c>
      <c r="AQ10" s="17">
        <v>0.38868495129167602</v>
      </c>
      <c r="AR10" s="17">
        <v>0.42955601402176602</v>
      </c>
      <c r="AS10" s="17"/>
      <c r="AT10" s="17">
        <v>0.40052590029991902</v>
      </c>
      <c r="AU10" s="17">
        <v>0.40313388758529101</v>
      </c>
      <c r="AV10" s="17"/>
      <c r="AW10" s="17">
        <v>0.42862913810162201</v>
      </c>
      <c r="AX10" s="17">
        <v>0.49497129519238098</v>
      </c>
      <c r="AY10" s="17">
        <v>0.33423701677589701</v>
      </c>
    </row>
    <row r="11" spans="2:51" ht="30">
      <c r="B11" s="18" t="s">
        <v>224</v>
      </c>
      <c r="C11" s="17">
        <v>0.22882575585155501</v>
      </c>
      <c r="D11" s="17">
        <v>0.21181189470379799</v>
      </c>
      <c r="E11" s="17">
        <v>0.253461858160338</v>
      </c>
      <c r="F11" s="17"/>
      <c r="G11" s="17">
        <v>0.15520735258766</v>
      </c>
      <c r="H11" s="17">
        <v>0.23292638434258101</v>
      </c>
      <c r="I11" s="17">
        <v>0.19160475429393301</v>
      </c>
      <c r="J11" s="17">
        <v>0.24501952513595501</v>
      </c>
      <c r="K11" s="17">
        <v>0.26875239898158598</v>
      </c>
      <c r="L11" s="17">
        <v>0.29695268862889701</v>
      </c>
      <c r="M11" s="17"/>
      <c r="N11" s="17">
        <v>0.22242343113510499</v>
      </c>
      <c r="O11" s="17">
        <v>0.24515711971177301</v>
      </c>
      <c r="P11" s="17">
        <v>0.19693455357938999</v>
      </c>
      <c r="Q11" s="17">
        <v>0.24099820771918001</v>
      </c>
      <c r="R11" s="17"/>
      <c r="S11" s="17">
        <v>0.22882575585155501</v>
      </c>
      <c r="T11" s="17" t="s">
        <v>222</v>
      </c>
      <c r="U11" s="17" t="s">
        <v>222</v>
      </c>
      <c r="V11" s="17" t="s">
        <v>222</v>
      </c>
      <c r="W11" s="17" t="s">
        <v>222</v>
      </c>
      <c r="X11" s="17" t="s">
        <v>222</v>
      </c>
      <c r="Y11" s="17" t="s">
        <v>222</v>
      </c>
      <c r="Z11" s="17" t="s">
        <v>222</v>
      </c>
      <c r="AA11" s="17" t="s">
        <v>222</v>
      </c>
      <c r="AB11" s="17" t="s">
        <v>222</v>
      </c>
      <c r="AC11" s="17" t="s">
        <v>222</v>
      </c>
      <c r="AD11" s="17" t="s">
        <v>222</v>
      </c>
      <c r="AE11" s="17"/>
      <c r="AF11" s="17">
        <v>0.262007241012995</v>
      </c>
      <c r="AG11" s="17">
        <v>0.20538017203804301</v>
      </c>
      <c r="AH11" s="17">
        <v>0.28831834447472898</v>
      </c>
      <c r="AI11" s="17"/>
      <c r="AJ11" s="17">
        <v>0.26131609519486998</v>
      </c>
      <c r="AK11" s="17">
        <v>0.19929182686822</v>
      </c>
      <c r="AL11" s="17">
        <v>0.21365524929316801</v>
      </c>
      <c r="AM11" s="17"/>
      <c r="AN11" s="17">
        <v>0.26288603417477902</v>
      </c>
      <c r="AO11" s="17">
        <v>0.24559100913666199</v>
      </c>
      <c r="AP11" s="17">
        <v>0.19798311095620799</v>
      </c>
      <c r="AQ11" s="17">
        <v>0.24624106329476</v>
      </c>
      <c r="AR11" s="17">
        <v>0.175584565971249</v>
      </c>
      <c r="AS11" s="17"/>
      <c r="AT11" s="17">
        <v>0.23820542260676</v>
      </c>
      <c r="AU11" s="17">
        <v>0.192284843509855</v>
      </c>
      <c r="AV11" s="17"/>
      <c r="AW11" s="17">
        <v>0.19656763434018401</v>
      </c>
      <c r="AX11" s="17">
        <v>0.19508168624812899</v>
      </c>
      <c r="AY11" s="17">
        <v>0.28060794705564901</v>
      </c>
    </row>
    <row r="12" spans="2:51" ht="30">
      <c r="B12" s="18" t="s">
        <v>225</v>
      </c>
      <c r="C12" s="17">
        <v>8.9942073679643103E-2</v>
      </c>
      <c r="D12" s="17">
        <v>9.5386597710727203E-2</v>
      </c>
      <c r="E12" s="17">
        <v>8.2455748697276801E-2</v>
      </c>
      <c r="F12" s="17"/>
      <c r="G12" s="17">
        <v>8.6184047722728502E-2</v>
      </c>
      <c r="H12" s="17">
        <v>7.7537149934388594E-2</v>
      </c>
      <c r="I12" s="17">
        <v>0.105413282836832</v>
      </c>
      <c r="J12" s="17">
        <v>0.102582615601457</v>
      </c>
      <c r="K12" s="17">
        <v>9.3306700457649799E-2</v>
      </c>
      <c r="L12" s="17">
        <v>8.0650096784859293E-2</v>
      </c>
      <c r="M12" s="17"/>
      <c r="N12" s="17">
        <v>4.5986691201868497E-2</v>
      </c>
      <c r="O12" s="17">
        <v>8.1505148168165703E-2</v>
      </c>
      <c r="P12" s="17">
        <v>0.17655978520452401</v>
      </c>
      <c r="Q12" s="17">
        <v>0.11017663645734101</v>
      </c>
      <c r="R12" s="17"/>
      <c r="S12" s="17">
        <v>8.9942073679643103E-2</v>
      </c>
      <c r="T12" s="17" t="s">
        <v>222</v>
      </c>
      <c r="U12" s="17" t="s">
        <v>222</v>
      </c>
      <c r="V12" s="17" t="s">
        <v>222</v>
      </c>
      <c r="W12" s="17" t="s">
        <v>222</v>
      </c>
      <c r="X12" s="17" t="s">
        <v>222</v>
      </c>
      <c r="Y12" s="17" t="s">
        <v>222</v>
      </c>
      <c r="Z12" s="17" t="s">
        <v>222</v>
      </c>
      <c r="AA12" s="17" t="s">
        <v>222</v>
      </c>
      <c r="AB12" s="17" t="s">
        <v>222</v>
      </c>
      <c r="AC12" s="17" t="s">
        <v>222</v>
      </c>
      <c r="AD12" s="17" t="s">
        <v>222</v>
      </c>
      <c r="AE12" s="17"/>
      <c r="AF12" s="17">
        <v>0.10744198122557599</v>
      </c>
      <c r="AG12" s="17">
        <v>6.4997824185597894E-2</v>
      </c>
      <c r="AH12" s="17">
        <v>0.108268104877218</v>
      </c>
      <c r="AI12" s="17"/>
      <c r="AJ12" s="17">
        <v>8.9416019684714798E-2</v>
      </c>
      <c r="AK12" s="17">
        <v>7.6304671473954894E-2</v>
      </c>
      <c r="AL12" s="17">
        <v>9.1593709726135994E-2</v>
      </c>
      <c r="AM12" s="17"/>
      <c r="AN12" s="17">
        <v>0.14948677613543199</v>
      </c>
      <c r="AO12" s="17">
        <v>0.13801478577763601</v>
      </c>
      <c r="AP12" s="17">
        <v>7.1964722089347399E-2</v>
      </c>
      <c r="AQ12" s="17">
        <v>5.4980519600424702E-2</v>
      </c>
      <c r="AR12" s="17">
        <v>2.6036883275771899E-2</v>
      </c>
      <c r="AS12" s="17"/>
      <c r="AT12" s="17">
        <v>8.9492631151506505E-2</v>
      </c>
      <c r="AU12" s="17">
        <v>9.3665688938359998E-2</v>
      </c>
      <c r="AV12" s="17"/>
      <c r="AW12" s="17">
        <v>5.88302026320753E-2</v>
      </c>
      <c r="AX12" s="17">
        <v>4.7054144329791603E-2</v>
      </c>
      <c r="AY12" s="17">
        <v>0.143256801099583</v>
      </c>
    </row>
    <row r="13" spans="2:51">
      <c r="B13" s="18" t="s">
        <v>119</v>
      </c>
      <c r="C13" s="19">
        <v>8.6862111239120104E-2</v>
      </c>
      <c r="D13" s="19">
        <v>6.8852654108827599E-2</v>
      </c>
      <c r="E13" s="19">
        <v>0.11256151097898499</v>
      </c>
      <c r="F13" s="19"/>
      <c r="G13" s="19">
        <v>7.2784314724593402E-2</v>
      </c>
      <c r="H13" s="19">
        <v>5.0299677758350501E-2</v>
      </c>
      <c r="I13" s="19">
        <v>9.48190307841036E-2</v>
      </c>
      <c r="J13" s="19">
        <v>7.6782047107083598E-2</v>
      </c>
      <c r="K13" s="19">
        <v>0.150785373360208</v>
      </c>
      <c r="L13" s="19">
        <v>0.10988448292556099</v>
      </c>
      <c r="M13" s="19"/>
      <c r="N13" s="19">
        <v>4.6992034589702698E-2</v>
      </c>
      <c r="O13" s="19">
        <v>9.1241043971792404E-2</v>
      </c>
      <c r="P13" s="19">
        <v>6.22567818249758E-2</v>
      </c>
      <c r="Q13" s="19">
        <v>0.179942075524783</v>
      </c>
      <c r="R13" s="19"/>
      <c r="S13" s="19">
        <v>8.6862111239120104E-2</v>
      </c>
      <c r="T13" s="19" t="s">
        <v>222</v>
      </c>
      <c r="U13" s="19" t="s">
        <v>222</v>
      </c>
      <c r="V13" s="19" t="s">
        <v>222</v>
      </c>
      <c r="W13" s="19" t="s">
        <v>222</v>
      </c>
      <c r="X13" s="19" t="s">
        <v>222</v>
      </c>
      <c r="Y13" s="19" t="s">
        <v>222</v>
      </c>
      <c r="Z13" s="19" t="s">
        <v>222</v>
      </c>
      <c r="AA13" s="19" t="s">
        <v>222</v>
      </c>
      <c r="AB13" s="19" t="s">
        <v>222</v>
      </c>
      <c r="AC13" s="19" t="s">
        <v>222</v>
      </c>
      <c r="AD13" s="19" t="s">
        <v>222</v>
      </c>
      <c r="AE13" s="19"/>
      <c r="AF13" s="19">
        <v>0.105727541225342</v>
      </c>
      <c r="AG13" s="19">
        <v>5.9375341201383998E-2</v>
      </c>
      <c r="AH13" s="19">
        <v>0.12505022157050599</v>
      </c>
      <c r="AI13" s="19"/>
      <c r="AJ13" s="19">
        <v>7.0362507347980899E-2</v>
      </c>
      <c r="AK13" s="19">
        <v>7.1265253343247306E-2</v>
      </c>
      <c r="AL13" s="19">
        <v>2.3112788326199101E-2</v>
      </c>
      <c r="AM13" s="19"/>
      <c r="AN13" s="19">
        <v>0.150175883016892</v>
      </c>
      <c r="AO13" s="19">
        <v>6.4329608380262596E-2</v>
      </c>
      <c r="AP13" s="19">
        <v>5.9954305187281801E-2</v>
      </c>
      <c r="AQ13" s="19">
        <v>6.2971822925546997E-2</v>
      </c>
      <c r="AR13" s="19">
        <v>3.4319332507399498E-2</v>
      </c>
      <c r="AS13" s="19"/>
      <c r="AT13" s="19">
        <v>8.2329105201566694E-2</v>
      </c>
      <c r="AU13" s="19">
        <v>9.4344347776510296E-2</v>
      </c>
      <c r="AV13" s="19"/>
      <c r="AW13" s="19">
        <v>3.8272142391303901E-2</v>
      </c>
      <c r="AX13" s="19">
        <v>6.4801494160737605E-2</v>
      </c>
      <c r="AY13" s="19">
        <v>0.15548056378299299</v>
      </c>
    </row>
    <row r="14" spans="2:51">
      <c r="B14" t="s">
        <v>23</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226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1239</v>
      </c>
      <c r="D7" s="10">
        <v>542</v>
      </c>
      <c r="E7" s="10">
        <v>691</v>
      </c>
      <c r="F7" s="10"/>
      <c r="G7" s="10">
        <v>100</v>
      </c>
      <c r="H7" s="10">
        <v>161</v>
      </c>
      <c r="I7" s="10">
        <v>183</v>
      </c>
      <c r="J7" s="10">
        <v>224</v>
      </c>
      <c r="K7" s="10">
        <v>257</v>
      </c>
      <c r="L7" s="10">
        <v>314</v>
      </c>
      <c r="M7" s="10"/>
      <c r="N7" s="10">
        <v>392</v>
      </c>
      <c r="O7" s="10">
        <v>353</v>
      </c>
      <c r="P7" s="10">
        <v>215</v>
      </c>
      <c r="Q7" s="10">
        <v>272</v>
      </c>
      <c r="R7" s="10"/>
      <c r="S7" s="10" t="s">
        <v>684</v>
      </c>
      <c r="T7" s="10">
        <v>1239</v>
      </c>
      <c r="U7" s="10" t="s">
        <v>684</v>
      </c>
      <c r="V7" s="10" t="s">
        <v>684</v>
      </c>
      <c r="W7" s="10" t="s">
        <v>684</v>
      </c>
      <c r="X7" s="10" t="s">
        <v>684</v>
      </c>
      <c r="Y7" s="10" t="s">
        <v>684</v>
      </c>
      <c r="Z7" s="10" t="s">
        <v>684</v>
      </c>
      <c r="AA7" s="10" t="s">
        <v>684</v>
      </c>
      <c r="AB7" s="10" t="s">
        <v>684</v>
      </c>
      <c r="AC7" s="10" t="s">
        <v>684</v>
      </c>
      <c r="AD7" s="10" t="s">
        <v>684</v>
      </c>
      <c r="AE7" s="10"/>
      <c r="AF7" s="10">
        <v>537</v>
      </c>
      <c r="AG7" s="10">
        <v>477</v>
      </c>
      <c r="AH7" s="10">
        <v>152</v>
      </c>
      <c r="AI7" s="10"/>
      <c r="AJ7" s="10">
        <v>367</v>
      </c>
      <c r="AK7" s="10">
        <v>307</v>
      </c>
      <c r="AL7" s="10">
        <v>140</v>
      </c>
      <c r="AM7" s="10"/>
      <c r="AN7" s="10">
        <v>263</v>
      </c>
      <c r="AO7" s="10">
        <v>196</v>
      </c>
      <c r="AP7" s="10">
        <v>293</v>
      </c>
      <c r="AQ7" s="10">
        <v>119</v>
      </c>
      <c r="AR7" s="10">
        <v>17</v>
      </c>
      <c r="AS7" s="10"/>
      <c r="AT7" s="10">
        <v>1155</v>
      </c>
      <c r="AU7" s="10">
        <v>72</v>
      </c>
      <c r="AV7" s="10"/>
      <c r="AW7" s="10">
        <v>635</v>
      </c>
      <c r="AX7" s="10">
        <v>115</v>
      </c>
      <c r="AY7" s="10">
        <v>489</v>
      </c>
    </row>
    <row r="8" spans="2:51" ht="30" customHeight="1">
      <c r="B8" s="11" t="s">
        <v>112</v>
      </c>
      <c r="C8" s="11">
        <v>1174</v>
      </c>
      <c r="D8" s="11">
        <v>524</v>
      </c>
      <c r="E8" s="11">
        <v>645</v>
      </c>
      <c r="F8" s="11"/>
      <c r="G8" s="11">
        <v>108</v>
      </c>
      <c r="H8" s="11">
        <v>186</v>
      </c>
      <c r="I8" s="11">
        <v>194</v>
      </c>
      <c r="J8" s="11">
        <v>210</v>
      </c>
      <c r="K8" s="11">
        <v>201</v>
      </c>
      <c r="L8" s="11">
        <v>275</v>
      </c>
      <c r="M8" s="11"/>
      <c r="N8" s="11">
        <v>342</v>
      </c>
      <c r="O8" s="11">
        <v>311</v>
      </c>
      <c r="P8" s="11">
        <v>238</v>
      </c>
      <c r="Q8" s="11">
        <v>277</v>
      </c>
      <c r="R8" s="11"/>
      <c r="S8" s="11" t="s">
        <v>684</v>
      </c>
      <c r="T8" s="11">
        <v>1174</v>
      </c>
      <c r="U8" s="11" t="s">
        <v>684</v>
      </c>
      <c r="V8" s="11" t="s">
        <v>684</v>
      </c>
      <c r="W8" s="11" t="s">
        <v>684</v>
      </c>
      <c r="X8" s="11" t="s">
        <v>684</v>
      </c>
      <c r="Y8" s="11" t="s">
        <v>684</v>
      </c>
      <c r="Z8" s="11" t="s">
        <v>684</v>
      </c>
      <c r="AA8" s="11" t="s">
        <v>684</v>
      </c>
      <c r="AB8" s="11" t="s">
        <v>684</v>
      </c>
      <c r="AC8" s="11" t="s">
        <v>684</v>
      </c>
      <c r="AD8" s="11" t="s">
        <v>684</v>
      </c>
      <c r="AE8" s="11"/>
      <c r="AF8" s="11">
        <v>497</v>
      </c>
      <c r="AG8" s="11">
        <v>444</v>
      </c>
      <c r="AH8" s="11">
        <v>156</v>
      </c>
      <c r="AI8" s="11"/>
      <c r="AJ8" s="11">
        <v>337</v>
      </c>
      <c r="AK8" s="11">
        <v>308</v>
      </c>
      <c r="AL8" s="11">
        <v>124</v>
      </c>
      <c r="AM8" s="11"/>
      <c r="AN8" s="11">
        <v>252</v>
      </c>
      <c r="AO8" s="11">
        <v>191</v>
      </c>
      <c r="AP8" s="11">
        <v>276</v>
      </c>
      <c r="AQ8" s="11">
        <v>109</v>
      </c>
      <c r="AR8" s="11">
        <v>14</v>
      </c>
      <c r="AS8" s="11"/>
      <c r="AT8" s="11">
        <v>1091</v>
      </c>
      <c r="AU8" s="11">
        <v>71</v>
      </c>
      <c r="AV8" s="11"/>
      <c r="AW8" s="11">
        <v>579</v>
      </c>
      <c r="AX8" s="11">
        <v>114</v>
      </c>
      <c r="AY8" s="11">
        <v>481</v>
      </c>
    </row>
    <row r="9" spans="2:51" ht="30">
      <c r="B9" s="18" t="s">
        <v>227</v>
      </c>
      <c r="C9" s="17">
        <v>7.76560878997095E-2</v>
      </c>
      <c r="D9" s="17">
        <v>0.10640487143394101</v>
      </c>
      <c r="E9" s="17">
        <v>5.5011182309185301E-2</v>
      </c>
      <c r="F9" s="17"/>
      <c r="G9" s="17">
        <v>4.4174659010685201E-2</v>
      </c>
      <c r="H9" s="17">
        <v>9.6553618601580099E-2</v>
      </c>
      <c r="I9" s="17">
        <v>8.7855366257917303E-2</v>
      </c>
      <c r="J9" s="17">
        <v>8.0693017652536905E-2</v>
      </c>
      <c r="K9" s="17">
        <v>4.9233366559552502E-2</v>
      </c>
      <c r="L9" s="17">
        <v>8.9316586279441001E-2</v>
      </c>
      <c r="M9" s="17"/>
      <c r="N9" s="17">
        <v>0.117108481001076</v>
      </c>
      <c r="O9" s="17">
        <v>6.8619151507137793E-2</v>
      </c>
      <c r="P9" s="17">
        <v>6.2404941214920302E-2</v>
      </c>
      <c r="Q9" s="17">
        <v>5.3909643810402398E-2</v>
      </c>
      <c r="R9" s="17"/>
      <c r="S9" s="17" t="s">
        <v>222</v>
      </c>
      <c r="T9" s="17">
        <v>7.76560878997095E-2</v>
      </c>
      <c r="U9" s="17" t="s">
        <v>222</v>
      </c>
      <c r="V9" s="17" t="s">
        <v>222</v>
      </c>
      <c r="W9" s="17" t="s">
        <v>222</v>
      </c>
      <c r="X9" s="17" t="s">
        <v>222</v>
      </c>
      <c r="Y9" s="17" t="s">
        <v>222</v>
      </c>
      <c r="Z9" s="17" t="s">
        <v>222</v>
      </c>
      <c r="AA9" s="17" t="s">
        <v>222</v>
      </c>
      <c r="AB9" s="17" t="s">
        <v>222</v>
      </c>
      <c r="AC9" s="17" t="s">
        <v>222</v>
      </c>
      <c r="AD9" s="17" t="s">
        <v>222</v>
      </c>
      <c r="AE9" s="17"/>
      <c r="AF9" s="17">
        <v>5.3007632193788103E-2</v>
      </c>
      <c r="AG9" s="17">
        <v>0.111488840079773</v>
      </c>
      <c r="AH9" s="17">
        <v>7.4948186533446606E-2</v>
      </c>
      <c r="AI9" s="17"/>
      <c r="AJ9" s="17">
        <v>9.5264499364409699E-2</v>
      </c>
      <c r="AK9" s="17">
        <v>0.10017638186206899</v>
      </c>
      <c r="AL9" s="17">
        <v>7.5808357407844404E-2</v>
      </c>
      <c r="AM9" s="17"/>
      <c r="AN9" s="17">
        <v>4.12101857002816E-2</v>
      </c>
      <c r="AO9" s="17">
        <v>3.0942765983881401E-2</v>
      </c>
      <c r="AP9" s="17">
        <v>9.8326489859558094E-2</v>
      </c>
      <c r="AQ9" s="17">
        <v>0.15928604187200501</v>
      </c>
      <c r="AR9" s="17">
        <v>0.36104868736734202</v>
      </c>
      <c r="AS9" s="17"/>
      <c r="AT9" s="17">
        <v>7.3472938491512596E-2</v>
      </c>
      <c r="AU9" s="17">
        <v>0.11711908008906401</v>
      </c>
      <c r="AV9" s="17"/>
      <c r="AW9" s="17">
        <v>0.124575140160587</v>
      </c>
      <c r="AX9" s="17">
        <v>2.5375638606635099E-2</v>
      </c>
      <c r="AY9" s="17">
        <v>3.3626804045132297E-2</v>
      </c>
    </row>
    <row r="10" spans="2:51" ht="30">
      <c r="B10" s="18" t="s">
        <v>228</v>
      </c>
      <c r="C10" s="17">
        <v>0.31356769516376898</v>
      </c>
      <c r="D10" s="17">
        <v>0.36038256906053001</v>
      </c>
      <c r="E10" s="17">
        <v>0.27406333369395702</v>
      </c>
      <c r="F10" s="17"/>
      <c r="G10" s="17">
        <v>0.38707940477536501</v>
      </c>
      <c r="H10" s="17">
        <v>0.23387367970234399</v>
      </c>
      <c r="I10" s="17">
        <v>0.36588041792140003</v>
      </c>
      <c r="J10" s="17">
        <v>0.30144726887928103</v>
      </c>
      <c r="K10" s="17">
        <v>0.29409214926581401</v>
      </c>
      <c r="L10" s="17">
        <v>0.32511528796207401</v>
      </c>
      <c r="M10" s="17"/>
      <c r="N10" s="17">
        <v>0.36733635926592301</v>
      </c>
      <c r="O10" s="17">
        <v>0.32412532594926402</v>
      </c>
      <c r="P10" s="17">
        <v>0.26026735915809301</v>
      </c>
      <c r="Q10" s="17">
        <v>0.27478268131490902</v>
      </c>
      <c r="R10" s="17"/>
      <c r="S10" s="17" t="s">
        <v>222</v>
      </c>
      <c r="T10" s="17">
        <v>0.31356769516376898</v>
      </c>
      <c r="U10" s="17" t="s">
        <v>222</v>
      </c>
      <c r="V10" s="17" t="s">
        <v>222</v>
      </c>
      <c r="W10" s="17" t="s">
        <v>222</v>
      </c>
      <c r="X10" s="17" t="s">
        <v>222</v>
      </c>
      <c r="Y10" s="17" t="s">
        <v>222</v>
      </c>
      <c r="Z10" s="17" t="s">
        <v>222</v>
      </c>
      <c r="AA10" s="17" t="s">
        <v>222</v>
      </c>
      <c r="AB10" s="17" t="s">
        <v>222</v>
      </c>
      <c r="AC10" s="17" t="s">
        <v>222</v>
      </c>
      <c r="AD10" s="17" t="s">
        <v>222</v>
      </c>
      <c r="AE10" s="17"/>
      <c r="AF10" s="17">
        <v>0.28103016293675398</v>
      </c>
      <c r="AG10" s="17">
        <v>0.38615159297651502</v>
      </c>
      <c r="AH10" s="17">
        <v>0.18476926036319799</v>
      </c>
      <c r="AI10" s="17"/>
      <c r="AJ10" s="17">
        <v>0.355187746501609</v>
      </c>
      <c r="AK10" s="17">
        <v>0.32188400502258702</v>
      </c>
      <c r="AL10" s="17">
        <v>0.389121148159075</v>
      </c>
      <c r="AM10" s="17"/>
      <c r="AN10" s="17">
        <v>0.29490256792467501</v>
      </c>
      <c r="AO10" s="17">
        <v>0.30856378041249</v>
      </c>
      <c r="AP10" s="17">
        <v>0.37705856685091299</v>
      </c>
      <c r="AQ10" s="17">
        <v>0.33001954167064701</v>
      </c>
      <c r="AR10" s="17">
        <v>0.42609058140870498</v>
      </c>
      <c r="AS10" s="17"/>
      <c r="AT10" s="17">
        <v>0.31229455111005799</v>
      </c>
      <c r="AU10" s="17">
        <v>0.37051561415773498</v>
      </c>
      <c r="AV10" s="17"/>
      <c r="AW10" s="17">
        <v>0.36286893319507801</v>
      </c>
      <c r="AX10" s="17">
        <v>0.36737658379319499</v>
      </c>
      <c r="AY10" s="17">
        <v>0.24150307558145201</v>
      </c>
    </row>
    <row r="11" spans="2:51" ht="45">
      <c r="B11" s="18" t="s">
        <v>229</v>
      </c>
      <c r="C11" s="17">
        <v>0.35115044943121798</v>
      </c>
      <c r="D11" s="17">
        <v>0.31529327167250998</v>
      </c>
      <c r="E11" s="17">
        <v>0.380582279234637</v>
      </c>
      <c r="F11" s="17"/>
      <c r="G11" s="17">
        <v>0.34629180327769099</v>
      </c>
      <c r="H11" s="17">
        <v>0.37559543425524</v>
      </c>
      <c r="I11" s="17">
        <v>0.31247037238616898</v>
      </c>
      <c r="J11" s="17">
        <v>0.34937090724844799</v>
      </c>
      <c r="K11" s="17">
        <v>0.38158854887532601</v>
      </c>
      <c r="L11" s="17">
        <v>0.34296094029357499</v>
      </c>
      <c r="M11" s="17"/>
      <c r="N11" s="17">
        <v>0.34853678809082</v>
      </c>
      <c r="O11" s="17">
        <v>0.35783673680867401</v>
      </c>
      <c r="P11" s="17">
        <v>0.37356366626006898</v>
      </c>
      <c r="Q11" s="17">
        <v>0.33255704766918698</v>
      </c>
      <c r="R11" s="17"/>
      <c r="S11" s="17" t="s">
        <v>222</v>
      </c>
      <c r="T11" s="17">
        <v>0.35115044943121798</v>
      </c>
      <c r="U11" s="17" t="s">
        <v>222</v>
      </c>
      <c r="V11" s="17" t="s">
        <v>222</v>
      </c>
      <c r="W11" s="17" t="s">
        <v>222</v>
      </c>
      <c r="X11" s="17" t="s">
        <v>222</v>
      </c>
      <c r="Y11" s="17" t="s">
        <v>222</v>
      </c>
      <c r="Z11" s="17" t="s">
        <v>222</v>
      </c>
      <c r="AA11" s="17" t="s">
        <v>222</v>
      </c>
      <c r="AB11" s="17" t="s">
        <v>222</v>
      </c>
      <c r="AC11" s="17" t="s">
        <v>222</v>
      </c>
      <c r="AD11" s="17" t="s">
        <v>222</v>
      </c>
      <c r="AE11" s="17"/>
      <c r="AF11" s="17">
        <v>0.40343816788344999</v>
      </c>
      <c r="AG11" s="17">
        <v>0.30419482032880601</v>
      </c>
      <c r="AH11" s="17">
        <v>0.32732529579268499</v>
      </c>
      <c r="AI11" s="17"/>
      <c r="AJ11" s="17">
        <v>0.33893851527744301</v>
      </c>
      <c r="AK11" s="17">
        <v>0.35044045184832601</v>
      </c>
      <c r="AL11" s="17">
        <v>0.266427039521616</v>
      </c>
      <c r="AM11" s="17"/>
      <c r="AN11" s="17">
        <v>0.34416855875513203</v>
      </c>
      <c r="AO11" s="17">
        <v>0.37128824265784599</v>
      </c>
      <c r="AP11" s="17">
        <v>0.32621703857710599</v>
      </c>
      <c r="AQ11" s="17">
        <v>0.33057313756564899</v>
      </c>
      <c r="AR11" s="17">
        <v>5.5798230875423897E-2</v>
      </c>
      <c r="AS11" s="17"/>
      <c r="AT11" s="17">
        <v>0.35726899801568002</v>
      </c>
      <c r="AU11" s="17">
        <v>0.29197127897311498</v>
      </c>
      <c r="AV11" s="17"/>
      <c r="AW11" s="17">
        <v>0.34775030106365501</v>
      </c>
      <c r="AX11" s="17">
        <v>0.39099900793773701</v>
      </c>
      <c r="AY11" s="17">
        <v>0.345785835808257</v>
      </c>
    </row>
    <row r="12" spans="2:51" ht="30">
      <c r="B12" s="18" t="s">
        <v>230</v>
      </c>
      <c r="C12" s="17">
        <v>0.13006621928110201</v>
      </c>
      <c r="D12" s="17">
        <v>0.10493814324091599</v>
      </c>
      <c r="E12" s="17">
        <v>0.149791163502593</v>
      </c>
      <c r="F12" s="17"/>
      <c r="G12" s="17">
        <v>0.15142715157900299</v>
      </c>
      <c r="H12" s="17">
        <v>0.155701902355706</v>
      </c>
      <c r="I12" s="17">
        <v>9.2153211657421102E-2</v>
      </c>
      <c r="J12" s="17">
        <v>0.14537693014602801</v>
      </c>
      <c r="K12" s="17">
        <v>0.13341482037730701</v>
      </c>
      <c r="L12" s="17">
        <v>0.116996985029336</v>
      </c>
      <c r="M12" s="17"/>
      <c r="N12" s="17">
        <v>9.0169683641944803E-2</v>
      </c>
      <c r="O12" s="17">
        <v>0.13795426667890501</v>
      </c>
      <c r="P12" s="17">
        <v>0.14686959992812501</v>
      </c>
      <c r="Q12" s="17">
        <v>0.15265014251259301</v>
      </c>
      <c r="R12" s="17"/>
      <c r="S12" s="17" t="s">
        <v>222</v>
      </c>
      <c r="T12" s="17">
        <v>0.13006621928110201</v>
      </c>
      <c r="U12" s="17" t="s">
        <v>222</v>
      </c>
      <c r="V12" s="17" t="s">
        <v>222</v>
      </c>
      <c r="W12" s="17" t="s">
        <v>222</v>
      </c>
      <c r="X12" s="17" t="s">
        <v>222</v>
      </c>
      <c r="Y12" s="17" t="s">
        <v>222</v>
      </c>
      <c r="Z12" s="17" t="s">
        <v>222</v>
      </c>
      <c r="AA12" s="17" t="s">
        <v>222</v>
      </c>
      <c r="AB12" s="17" t="s">
        <v>222</v>
      </c>
      <c r="AC12" s="17" t="s">
        <v>222</v>
      </c>
      <c r="AD12" s="17" t="s">
        <v>222</v>
      </c>
      <c r="AE12" s="17"/>
      <c r="AF12" s="17">
        <v>0.11831803631965999</v>
      </c>
      <c r="AG12" s="17">
        <v>0.113493354928491</v>
      </c>
      <c r="AH12" s="17">
        <v>0.20440962842274699</v>
      </c>
      <c r="AI12" s="17"/>
      <c r="AJ12" s="17">
        <v>0.103564940910143</v>
      </c>
      <c r="AK12" s="17">
        <v>0.13866916493397499</v>
      </c>
      <c r="AL12" s="17">
        <v>0.124356171917349</v>
      </c>
      <c r="AM12" s="17"/>
      <c r="AN12" s="17">
        <v>0.148993720540705</v>
      </c>
      <c r="AO12" s="17">
        <v>0.17273995307704301</v>
      </c>
      <c r="AP12" s="17">
        <v>0.10618873224104</v>
      </c>
      <c r="AQ12" s="17">
        <v>0.108149044513523</v>
      </c>
      <c r="AR12" s="17">
        <v>4.8152902392784802E-2</v>
      </c>
      <c r="AS12" s="17"/>
      <c r="AT12" s="17">
        <v>0.12967702181216201</v>
      </c>
      <c r="AU12" s="17">
        <v>0.113594941223132</v>
      </c>
      <c r="AV12" s="17"/>
      <c r="AW12" s="17">
        <v>8.4075103070235302E-2</v>
      </c>
      <c r="AX12" s="17">
        <v>8.3575440664294801E-2</v>
      </c>
      <c r="AY12" s="17">
        <v>0.19641326018542801</v>
      </c>
    </row>
    <row r="13" spans="2:51">
      <c r="B13" s="18" t="s">
        <v>119</v>
      </c>
      <c r="C13" s="19">
        <v>0.12755954822420101</v>
      </c>
      <c r="D13" s="19">
        <v>0.112981144592103</v>
      </c>
      <c r="E13" s="19">
        <v>0.140552041259628</v>
      </c>
      <c r="F13" s="19"/>
      <c r="G13" s="19">
        <v>7.1026981357255395E-2</v>
      </c>
      <c r="H13" s="19">
        <v>0.138275365085131</v>
      </c>
      <c r="I13" s="19">
        <v>0.14164063177709299</v>
      </c>
      <c r="J13" s="19">
        <v>0.12311187607370599</v>
      </c>
      <c r="K13" s="19">
        <v>0.14167111492200099</v>
      </c>
      <c r="L13" s="19">
        <v>0.125610200435573</v>
      </c>
      <c r="M13" s="19"/>
      <c r="N13" s="19">
        <v>7.6848688000236406E-2</v>
      </c>
      <c r="O13" s="19">
        <v>0.11146451905601901</v>
      </c>
      <c r="P13" s="19">
        <v>0.156894433438793</v>
      </c>
      <c r="Q13" s="19">
        <v>0.18610048469290899</v>
      </c>
      <c r="R13" s="19"/>
      <c r="S13" s="19" t="s">
        <v>222</v>
      </c>
      <c r="T13" s="19">
        <v>0.12755954822420101</v>
      </c>
      <c r="U13" s="19" t="s">
        <v>222</v>
      </c>
      <c r="V13" s="19" t="s">
        <v>222</v>
      </c>
      <c r="W13" s="19" t="s">
        <v>222</v>
      </c>
      <c r="X13" s="19" t="s">
        <v>222</v>
      </c>
      <c r="Y13" s="19" t="s">
        <v>222</v>
      </c>
      <c r="Z13" s="19" t="s">
        <v>222</v>
      </c>
      <c r="AA13" s="19" t="s">
        <v>222</v>
      </c>
      <c r="AB13" s="19" t="s">
        <v>222</v>
      </c>
      <c r="AC13" s="19" t="s">
        <v>222</v>
      </c>
      <c r="AD13" s="19" t="s">
        <v>222</v>
      </c>
      <c r="AE13" s="19"/>
      <c r="AF13" s="19">
        <v>0.14420600066634701</v>
      </c>
      <c r="AG13" s="19">
        <v>8.4671391686414701E-2</v>
      </c>
      <c r="AH13" s="19">
        <v>0.208547628887924</v>
      </c>
      <c r="AI13" s="19"/>
      <c r="AJ13" s="19">
        <v>0.107044297946395</v>
      </c>
      <c r="AK13" s="19">
        <v>8.8829996333042893E-2</v>
      </c>
      <c r="AL13" s="19">
        <v>0.144287282994116</v>
      </c>
      <c r="AM13" s="19"/>
      <c r="AN13" s="19">
        <v>0.17072496707920701</v>
      </c>
      <c r="AO13" s="19">
        <v>0.116465257868741</v>
      </c>
      <c r="AP13" s="19">
        <v>9.2209172471382606E-2</v>
      </c>
      <c r="AQ13" s="19">
        <v>7.1972234378175598E-2</v>
      </c>
      <c r="AR13" s="19">
        <v>0.10890959795574399</v>
      </c>
      <c r="AS13" s="19"/>
      <c r="AT13" s="19">
        <v>0.127286490570588</v>
      </c>
      <c r="AU13" s="19">
        <v>0.106799085556955</v>
      </c>
      <c r="AV13" s="19"/>
      <c r="AW13" s="19">
        <v>8.0730522510445102E-2</v>
      </c>
      <c r="AX13" s="19">
        <v>0.132673328998138</v>
      </c>
      <c r="AY13" s="19">
        <v>0.18267102437973101</v>
      </c>
    </row>
    <row r="14" spans="2:51">
      <c r="B14" t="s">
        <v>24</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121</v>
      </c>
      <c r="C9" s="17">
        <v>0.10075441557522601</v>
      </c>
      <c r="D9" s="17">
        <v>0.12462290830992701</v>
      </c>
      <c r="E9" s="17">
        <v>7.8751749286791503E-2</v>
      </c>
      <c r="F9" s="17"/>
      <c r="G9" s="17">
        <v>0.13762111411299199</v>
      </c>
      <c r="H9" s="17">
        <v>0.128780011280372</v>
      </c>
      <c r="I9" s="17">
        <v>0.115707701861974</v>
      </c>
      <c r="J9" s="17">
        <v>9.5508186731450506E-2</v>
      </c>
      <c r="K9" s="17">
        <v>7.2104947200258104E-2</v>
      </c>
      <c r="L9" s="17">
        <v>7.6481050386809094E-2</v>
      </c>
      <c r="M9" s="17"/>
      <c r="N9" s="17">
        <v>0.116406651865642</v>
      </c>
      <c r="O9" s="17">
        <v>9.6727471271987095E-2</v>
      </c>
      <c r="P9" s="17">
        <v>0.101414132792374</v>
      </c>
      <c r="Q9" s="17">
        <v>8.8352649487165105E-2</v>
      </c>
      <c r="R9" s="17"/>
      <c r="S9" s="17">
        <v>0.15010273420383999</v>
      </c>
      <c r="T9" s="17">
        <v>9.8103318600016198E-2</v>
      </c>
      <c r="U9" s="17">
        <v>9.1756068850899597E-2</v>
      </c>
      <c r="V9" s="17">
        <v>9.4967444918084801E-2</v>
      </c>
      <c r="W9" s="17">
        <v>8.7951566565980702E-2</v>
      </c>
      <c r="X9" s="17">
        <v>8.9989459498688903E-2</v>
      </c>
      <c r="Y9" s="17">
        <v>0.103320818488079</v>
      </c>
      <c r="Z9" s="17">
        <v>9.8049687371978694E-2</v>
      </c>
      <c r="AA9" s="17">
        <v>7.7293764144615695E-2</v>
      </c>
      <c r="AB9" s="17">
        <v>0.101611448551303</v>
      </c>
      <c r="AC9" s="17">
        <v>8.8433178145402205E-2</v>
      </c>
      <c r="AD9" s="17">
        <v>0.103722872833806</v>
      </c>
      <c r="AE9" s="17"/>
      <c r="AF9" s="17">
        <v>8.6726467829361706E-2</v>
      </c>
      <c r="AG9" s="17">
        <v>0.106116599765714</v>
      </c>
      <c r="AH9" s="17">
        <v>0.111955861228081</v>
      </c>
      <c r="AI9" s="17"/>
      <c r="AJ9" s="17">
        <v>0.128287115304731</v>
      </c>
      <c r="AK9" s="17">
        <v>9.6830147666543798E-2</v>
      </c>
      <c r="AL9" s="17">
        <v>0.103852807225831</v>
      </c>
      <c r="AM9" s="17"/>
      <c r="AN9" s="17">
        <v>6.7163286689984794E-2</v>
      </c>
      <c r="AO9" s="17">
        <v>9.9379349079414106E-2</v>
      </c>
      <c r="AP9" s="17">
        <v>0.120444991143563</v>
      </c>
      <c r="AQ9" s="17">
        <v>0.14568619740372599</v>
      </c>
      <c r="AR9" s="17">
        <v>0.16466336100444601</v>
      </c>
      <c r="AS9" s="17"/>
      <c r="AT9" s="17">
        <v>9.2089361256735294E-2</v>
      </c>
      <c r="AU9" s="17">
        <v>0.183890214854316</v>
      </c>
      <c r="AV9" s="17"/>
      <c r="AW9" s="17">
        <v>0.114810578760389</v>
      </c>
      <c r="AX9" s="17">
        <v>0.11625025269109</v>
      </c>
      <c r="AY9" s="17">
        <v>8.1669758975502493E-2</v>
      </c>
    </row>
    <row r="10" spans="2:51">
      <c r="B10" s="18" t="s">
        <v>122</v>
      </c>
      <c r="C10" s="17">
        <v>0.26384927495397398</v>
      </c>
      <c r="D10" s="17">
        <v>0.29489372224294802</v>
      </c>
      <c r="E10" s="17">
        <v>0.235809374375162</v>
      </c>
      <c r="F10" s="17"/>
      <c r="G10" s="17">
        <v>0.26648841931732198</v>
      </c>
      <c r="H10" s="17">
        <v>0.24836556723764799</v>
      </c>
      <c r="I10" s="17">
        <v>0.25423395146658301</v>
      </c>
      <c r="J10" s="17">
        <v>0.241354656971069</v>
      </c>
      <c r="K10" s="17">
        <v>0.26518096129743002</v>
      </c>
      <c r="L10" s="17">
        <v>0.29579547879903101</v>
      </c>
      <c r="M10" s="17"/>
      <c r="N10" s="17">
        <v>0.32059117943653298</v>
      </c>
      <c r="O10" s="17">
        <v>0.27696814333528003</v>
      </c>
      <c r="P10" s="17">
        <v>0.234549059421233</v>
      </c>
      <c r="Q10" s="17">
        <v>0.21564703458252599</v>
      </c>
      <c r="R10" s="17"/>
      <c r="S10" s="17">
        <v>0.306375716502652</v>
      </c>
      <c r="T10" s="17">
        <v>0.26530122579193599</v>
      </c>
      <c r="U10" s="17">
        <v>0.240816986690638</v>
      </c>
      <c r="V10" s="17">
        <v>0.26078918950125601</v>
      </c>
      <c r="W10" s="17">
        <v>0.25905253895941299</v>
      </c>
      <c r="X10" s="17">
        <v>0.247314379006355</v>
      </c>
      <c r="Y10" s="17">
        <v>0.265554239096426</v>
      </c>
      <c r="Z10" s="17">
        <v>0.289243330960404</v>
      </c>
      <c r="AA10" s="17">
        <v>0.24843437947524699</v>
      </c>
      <c r="AB10" s="17">
        <v>0.26358871149100299</v>
      </c>
      <c r="AC10" s="17">
        <v>0.21131903047415701</v>
      </c>
      <c r="AD10" s="17">
        <v>0.30963483185150698</v>
      </c>
      <c r="AE10" s="17"/>
      <c r="AF10" s="17">
        <v>0.25586452422720202</v>
      </c>
      <c r="AG10" s="17">
        <v>0.27129680989654997</v>
      </c>
      <c r="AH10" s="17">
        <v>0.26586995623889298</v>
      </c>
      <c r="AI10" s="17"/>
      <c r="AJ10" s="17">
        <v>0.32852899904923899</v>
      </c>
      <c r="AK10" s="17">
        <v>0.230188473767863</v>
      </c>
      <c r="AL10" s="17">
        <v>0.280858445577928</v>
      </c>
      <c r="AM10" s="17"/>
      <c r="AN10" s="17">
        <v>0.239385777598384</v>
      </c>
      <c r="AO10" s="17">
        <v>0.26436840469028999</v>
      </c>
      <c r="AP10" s="17">
        <v>0.28292962574806901</v>
      </c>
      <c r="AQ10" s="17">
        <v>0.29984797005244401</v>
      </c>
      <c r="AR10" s="17">
        <v>0.28778340432874</v>
      </c>
      <c r="AS10" s="17"/>
      <c r="AT10" s="17">
        <v>0.26440532373931502</v>
      </c>
      <c r="AU10" s="17">
        <v>0.25835952171147297</v>
      </c>
      <c r="AV10" s="17"/>
      <c r="AW10" s="17">
        <v>0.29851385613492099</v>
      </c>
      <c r="AX10" s="17">
        <v>0.27380825624638599</v>
      </c>
      <c r="AY10" s="17">
        <v>0.22416100758864199</v>
      </c>
    </row>
    <row r="11" spans="2:51">
      <c r="B11" s="18" t="s">
        <v>123</v>
      </c>
      <c r="C11" s="17">
        <v>0.36186765375448998</v>
      </c>
      <c r="D11" s="17">
        <v>0.34265073499906301</v>
      </c>
      <c r="E11" s="17">
        <v>0.37994129005083099</v>
      </c>
      <c r="F11" s="17"/>
      <c r="G11" s="17">
        <v>0.34255644758303999</v>
      </c>
      <c r="H11" s="17">
        <v>0.34548817911288499</v>
      </c>
      <c r="I11" s="17">
        <v>0.32954496687547202</v>
      </c>
      <c r="J11" s="17">
        <v>0.38226292158625202</v>
      </c>
      <c r="K11" s="17">
        <v>0.36232782933590002</v>
      </c>
      <c r="L11" s="17">
        <v>0.39017483056388902</v>
      </c>
      <c r="M11" s="17"/>
      <c r="N11" s="17">
        <v>0.36198678669692003</v>
      </c>
      <c r="O11" s="17">
        <v>0.37619772090450998</v>
      </c>
      <c r="P11" s="17">
        <v>0.35472515975525998</v>
      </c>
      <c r="Q11" s="17">
        <v>0.35321666806215202</v>
      </c>
      <c r="R11" s="17"/>
      <c r="S11" s="17">
        <v>0.31717440883380998</v>
      </c>
      <c r="T11" s="17">
        <v>0.35596016556773502</v>
      </c>
      <c r="U11" s="17">
        <v>0.40621406393116499</v>
      </c>
      <c r="V11" s="17">
        <v>0.38085543521258203</v>
      </c>
      <c r="W11" s="17">
        <v>0.38146428188457698</v>
      </c>
      <c r="X11" s="17">
        <v>0.36255546968065699</v>
      </c>
      <c r="Y11" s="17">
        <v>0.34307835938706099</v>
      </c>
      <c r="Z11" s="17">
        <v>0.34203702902379901</v>
      </c>
      <c r="AA11" s="17">
        <v>0.36654629480447398</v>
      </c>
      <c r="AB11" s="17">
        <v>0.375956543737681</v>
      </c>
      <c r="AC11" s="17">
        <v>0.36978072431922498</v>
      </c>
      <c r="AD11" s="17">
        <v>0.35876261829964301</v>
      </c>
      <c r="AE11" s="17"/>
      <c r="AF11" s="17">
        <v>0.35487674454801998</v>
      </c>
      <c r="AG11" s="17">
        <v>0.37551835762111302</v>
      </c>
      <c r="AH11" s="17">
        <v>0.33744347140487702</v>
      </c>
      <c r="AI11" s="17"/>
      <c r="AJ11" s="17">
        <v>0.33715848134312199</v>
      </c>
      <c r="AK11" s="17">
        <v>0.35744721325239998</v>
      </c>
      <c r="AL11" s="17">
        <v>0.36055513818481799</v>
      </c>
      <c r="AM11" s="17"/>
      <c r="AN11" s="17">
        <v>0.37258724889227501</v>
      </c>
      <c r="AO11" s="17">
        <v>0.34661102677453398</v>
      </c>
      <c r="AP11" s="17">
        <v>0.37724315888404703</v>
      </c>
      <c r="AQ11" s="17">
        <v>0.34035979453999698</v>
      </c>
      <c r="AR11" s="17">
        <v>0.35647887248869897</v>
      </c>
      <c r="AS11" s="17"/>
      <c r="AT11" s="17">
        <v>0.36850512329593199</v>
      </c>
      <c r="AU11" s="17">
        <v>0.29967503871940199</v>
      </c>
      <c r="AV11" s="17"/>
      <c r="AW11" s="17">
        <v>0.361901090039638</v>
      </c>
      <c r="AX11" s="17">
        <v>0.36431593822371999</v>
      </c>
      <c r="AY11" s="17">
        <v>0.361192661414593</v>
      </c>
    </row>
    <row r="12" spans="2:51">
      <c r="B12" s="18" t="s">
        <v>124</v>
      </c>
      <c r="C12" s="19">
        <v>0.27352865571631002</v>
      </c>
      <c r="D12" s="19">
        <v>0.23783263444806299</v>
      </c>
      <c r="E12" s="19">
        <v>0.30549758628721602</v>
      </c>
      <c r="F12" s="19"/>
      <c r="G12" s="19">
        <v>0.25333401898664698</v>
      </c>
      <c r="H12" s="19">
        <v>0.27736624236909502</v>
      </c>
      <c r="I12" s="19">
        <v>0.30051337979597098</v>
      </c>
      <c r="J12" s="19">
        <v>0.28087423471122802</v>
      </c>
      <c r="K12" s="19">
        <v>0.30038626216641201</v>
      </c>
      <c r="L12" s="19">
        <v>0.23754864025027</v>
      </c>
      <c r="M12" s="19"/>
      <c r="N12" s="19">
        <v>0.20101538200090399</v>
      </c>
      <c r="O12" s="19">
        <v>0.250106664488224</v>
      </c>
      <c r="P12" s="19">
        <v>0.30931164803113298</v>
      </c>
      <c r="Q12" s="19">
        <v>0.34278364786815702</v>
      </c>
      <c r="R12" s="19"/>
      <c r="S12" s="19">
        <v>0.226347140459697</v>
      </c>
      <c r="T12" s="19">
        <v>0.28063529004031401</v>
      </c>
      <c r="U12" s="19">
        <v>0.26121288052729802</v>
      </c>
      <c r="V12" s="19">
        <v>0.26338793036807701</v>
      </c>
      <c r="W12" s="19">
        <v>0.271531612590029</v>
      </c>
      <c r="X12" s="19">
        <v>0.30014069181429898</v>
      </c>
      <c r="Y12" s="19">
        <v>0.288046583028434</v>
      </c>
      <c r="Z12" s="19">
        <v>0.27066995264381899</v>
      </c>
      <c r="AA12" s="19">
        <v>0.307725561575663</v>
      </c>
      <c r="AB12" s="19">
        <v>0.25884329622001301</v>
      </c>
      <c r="AC12" s="19">
        <v>0.33046706706121598</v>
      </c>
      <c r="AD12" s="19">
        <v>0.227879677015044</v>
      </c>
      <c r="AE12" s="19"/>
      <c r="AF12" s="19">
        <v>0.302532263395416</v>
      </c>
      <c r="AG12" s="19">
        <v>0.24706823271662301</v>
      </c>
      <c r="AH12" s="19">
        <v>0.28473071112814802</v>
      </c>
      <c r="AI12" s="19"/>
      <c r="AJ12" s="19">
        <v>0.206025404302908</v>
      </c>
      <c r="AK12" s="19">
        <v>0.315534165313193</v>
      </c>
      <c r="AL12" s="19">
        <v>0.254733609011423</v>
      </c>
      <c r="AM12" s="19"/>
      <c r="AN12" s="19">
        <v>0.32086368681935601</v>
      </c>
      <c r="AO12" s="19">
        <v>0.28964121945576199</v>
      </c>
      <c r="AP12" s="19">
        <v>0.21938222422431999</v>
      </c>
      <c r="AQ12" s="19">
        <v>0.21410603800383299</v>
      </c>
      <c r="AR12" s="19">
        <v>0.19107436217811499</v>
      </c>
      <c r="AS12" s="19"/>
      <c r="AT12" s="19">
        <v>0.27500019170801798</v>
      </c>
      <c r="AU12" s="19">
        <v>0.25807522471480898</v>
      </c>
      <c r="AV12" s="19"/>
      <c r="AW12" s="19">
        <v>0.22477447506505099</v>
      </c>
      <c r="AX12" s="19">
        <v>0.245625552838804</v>
      </c>
      <c r="AY12" s="19">
        <v>0.33297657202126302</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231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820</v>
      </c>
      <c r="D7" s="10">
        <v>356</v>
      </c>
      <c r="E7" s="10">
        <v>458</v>
      </c>
      <c r="F7" s="10"/>
      <c r="G7" s="10">
        <v>73</v>
      </c>
      <c r="H7" s="10">
        <v>114</v>
      </c>
      <c r="I7" s="10">
        <v>95</v>
      </c>
      <c r="J7" s="10">
        <v>119</v>
      </c>
      <c r="K7" s="10">
        <v>154</v>
      </c>
      <c r="L7" s="10">
        <v>265</v>
      </c>
      <c r="M7" s="10"/>
      <c r="N7" s="10">
        <v>215</v>
      </c>
      <c r="O7" s="10">
        <v>234</v>
      </c>
      <c r="P7" s="10">
        <v>153</v>
      </c>
      <c r="Q7" s="10">
        <v>208</v>
      </c>
      <c r="R7" s="10"/>
      <c r="S7" s="10" t="s">
        <v>684</v>
      </c>
      <c r="T7" s="10" t="s">
        <v>684</v>
      </c>
      <c r="U7" s="10">
        <v>820</v>
      </c>
      <c r="V7" s="10" t="s">
        <v>684</v>
      </c>
      <c r="W7" s="10" t="s">
        <v>684</v>
      </c>
      <c r="X7" s="10" t="s">
        <v>684</v>
      </c>
      <c r="Y7" s="10" t="s">
        <v>684</v>
      </c>
      <c r="Z7" s="10" t="s">
        <v>684</v>
      </c>
      <c r="AA7" s="10" t="s">
        <v>684</v>
      </c>
      <c r="AB7" s="10" t="s">
        <v>684</v>
      </c>
      <c r="AC7" s="10" t="s">
        <v>684</v>
      </c>
      <c r="AD7" s="10" t="s">
        <v>684</v>
      </c>
      <c r="AE7" s="10"/>
      <c r="AF7" s="10">
        <v>354</v>
      </c>
      <c r="AG7" s="10">
        <v>324</v>
      </c>
      <c r="AH7" s="10">
        <v>96</v>
      </c>
      <c r="AI7" s="10"/>
      <c r="AJ7" s="10">
        <v>210</v>
      </c>
      <c r="AK7" s="10">
        <v>208</v>
      </c>
      <c r="AL7" s="10">
        <v>115</v>
      </c>
      <c r="AM7" s="10"/>
      <c r="AN7" s="10">
        <v>198</v>
      </c>
      <c r="AO7" s="10">
        <v>146</v>
      </c>
      <c r="AP7" s="10">
        <v>199</v>
      </c>
      <c r="AQ7" s="10">
        <v>66</v>
      </c>
      <c r="AR7" s="10">
        <v>7</v>
      </c>
      <c r="AS7" s="10"/>
      <c r="AT7" s="10">
        <v>788</v>
      </c>
      <c r="AU7" s="10">
        <v>31</v>
      </c>
      <c r="AV7" s="10"/>
      <c r="AW7" s="10">
        <v>384</v>
      </c>
      <c r="AX7" s="10">
        <v>86</v>
      </c>
      <c r="AY7" s="10">
        <v>350</v>
      </c>
    </row>
    <row r="8" spans="2:51" ht="30" customHeight="1">
      <c r="B8" s="11" t="s">
        <v>112</v>
      </c>
      <c r="C8" s="11">
        <v>721</v>
      </c>
      <c r="D8" s="11">
        <v>320</v>
      </c>
      <c r="E8" s="11">
        <v>395</v>
      </c>
      <c r="F8" s="11"/>
      <c r="G8" s="11">
        <v>74</v>
      </c>
      <c r="H8" s="11">
        <v>125</v>
      </c>
      <c r="I8" s="11">
        <v>93</v>
      </c>
      <c r="J8" s="11">
        <v>104</v>
      </c>
      <c r="K8" s="11">
        <v>111</v>
      </c>
      <c r="L8" s="11">
        <v>214</v>
      </c>
      <c r="M8" s="11"/>
      <c r="N8" s="11">
        <v>168</v>
      </c>
      <c r="O8" s="11">
        <v>191</v>
      </c>
      <c r="P8" s="11">
        <v>160</v>
      </c>
      <c r="Q8" s="11">
        <v>193</v>
      </c>
      <c r="R8" s="11"/>
      <c r="S8" s="11" t="s">
        <v>684</v>
      </c>
      <c r="T8" s="11" t="s">
        <v>684</v>
      </c>
      <c r="U8" s="11">
        <v>721</v>
      </c>
      <c r="V8" s="11" t="s">
        <v>684</v>
      </c>
      <c r="W8" s="11" t="s">
        <v>684</v>
      </c>
      <c r="X8" s="11" t="s">
        <v>684</v>
      </c>
      <c r="Y8" s="11" t="s">
        <v>684</v>
      </c>
      <c r="Z8" s="11" t="s">
        <v>684</v>
      </c>
      <c r="AA8" s="11" t="s">
        <v>684</v>
      </c>
      <c r="AB8" s="11" t="s">
        <v>684</v>
      </c>
      <c r="AC8" s="11" t="s">
        <v>684</v>
      </c>
      <c r="AD8" s="11" t="s">
        <v>684</v>
      </c>
      <c r="AE8" s="11"/>
      <c r="AF8" s="11">
        <v>304</v>
      </c>
      <c r="AG8" s="11">
        <v>282</v>
      </c>
      <c r="AH8" s="11">
        <v>88</v>
      </c>
      <c r="AI8" s="11"/>
      <c r="AJ8" s="11">
        <v>178</v>
      </c>
      <c r="AK8" s="11">
        <v>191</v>
      </c>
      <c r="AL8" s="11">
        <v>96</v>
      </c>
      <c r="AM8" s="11"/>
      <c r="AN8" s="11">
        <v>175</v>
      </c>
      <c r="AO8" s="11">
        <v>135</v>
      </c>
      <c r="AP8" s="11">
        <v>173</v>
      </c>
      <c r="AQ8" s="11">
        <v>56</v>
      </c>
      <c r="AR8" s="11">
        <v>5</v>
      </c>
      <c r="AS8" s="11"/>
      <c r="AT8" s="11">
        <v>690</v>
      </c>
      <c r="AU8" s="11">
        <v>30</v>
      </c>
      <c r="AV8" s="11"/>
      <c r="AW8" s="11">
        <v>320</v>
      </c>
      <c r="AX8" s="11">
        <v>85</v>
      </c>
      <c r="AY8" s="11">
        <v>316</v>
      </c>
    </row>
    <row r="9" spans="2:51" ht="30">
      <c r="B9" s="18" t="s">
        <v>232</v>
      </c>
      <c r="C9" s="17">
        <v>4.9516631633476402E-2</v>
      </c>
      <c r="D9" s="17">
        <v>7.0821433033109296E-2</v>
      </c>
      <c r="E9" s="17">
        <v>3.3041982987101197E-2</v>
      </c>
      <c r="F9" s="17"/>
      <c r="G9" s="17">
        <v>6.0891461491025603E-2</v>
      </c>
      <c r="H9" s="17">
        <v>6.8146860495425302E-2</v>
      </c>
      <c r="I9" s="17">
        <v>3.8578062285463503E-2</v>
      </c>
      <c r="J9" s="17">
        <v>4.5028632897069501E-2</v>
      </c>
      <c r="K9" s="17">
        <v>2.9709193268558198E-2</v>
      </c>
      <c r="L9" s="17">
        <v>5.1940718490421298E-2</v>
      </c>
      <c r="M9" s="17"/>
      <c r="N9" s="17">
        <v>8.2935317326381403E-2</v>
      </c>
      <c r="O9" s="17">
        <v>4.7249784682096202E-2</v>
      </c>
      <c r="P9" s="17">
        <v>4.3075091344854301E-2</v>
      </c>
      <c r="Q9" s="17">
        <v>2.38973302864251E-2</v>
      </c>
      <c r="R9" s="17"/>
      <c r="S9" s="17" t="s">
        <v>222</v>
      </c>
      <c r="T9" s="17" t="s">
        <v>222</v>
      </c>
      <c r="U9" s="17">
        <v>4.9516631633476402E-2</v>
      </c>
      <c r="V9" s="17" t="s">
        <v>222</v>
      </c>
      <c r="W9" s="17" t="s">
        <v>222</v>
      </c>
      <c r="X9" s="17" t="s">
        <v>222</v>
      </c>
      <c r="Y9" s="17" t="s">
        <v>222</v>
      </c>
      <c r="Z9" s="17" t="s">
        <v>222</v>
      </c>
      <c r="AA9" s="17" t="s">
        <v>222</v>
      </c>
      <c r="AB9" s="17" t="s">
        <v>222</v>
      </c>
      <c r="AC9" s="17" t="s">
        <v>222</v>
      </c>
      <c r="AD9" s="17" t="s">
        <v>222</v>
      </c>
      <c r="AE9" s="17"/>
      <c r="AF9" s="17">
        <v>3.3214451382930103E-2</v>
      </c>
      <c r="AG9" s="17">
        <v>7.0779243234868797E-2</v>
      </c>
      <c r="AH9" s="17">
        <v>4.4153377729591499E-2</v>
      </c>
      <c r="AI9" s="17"/>
      <c r="AJ9" s="17">
        <v>5.2012010551483898E-2</v>
      </c>
      <c r="AK9" s="17">
        <v>3.5317203545079702E-2</v>
      </c>
      <c r="AL9" s="17">
        <v>6.0251022582921997E-2</v>
      </c>
      <c r="AM9" s="17"/>
      <c r="AN9" s="17">
        <v>3.3356780543463999E-2</v>
      </c>
      <c r="AO9" s="17">
        <v>3.8364145900601103E-2</v>
      </c>
      <c r="AP9" s="17">
        <v>2.6637041623151499E-2</v>
      </c>
      <c r="AQ9" s="17">
        <v>0.164791354454695</v>
      </c>
      <c r="AR9" s="17">
        <v>0.27384708981470701</v>
      </c>
      <c r="AS9" s="17"/>
      <c r="AT9" s="17">
        <v>4.5717890875365798E-2</v>
      </c>
      <c r="AU9" s="17">
        <v>0.13827464565435299</v>
      </c>
      <c r="AV9" s="17"/>
      <c r="AW9" s="17">
        <v>7.0960812479205507E-2</v>
      </c>
      <c r="AX9" s="17">
        <v>6.8489558901069905E-2</v>
      </c>
      <c r="AY9" s="17">
        <v>2.2766744315126999E-2</v>
      </c>
    </row>
    <row r="10" spans="2:51" ht="30">
      <c r="B10" s="18" t="s">
        <v>233</v>
      </c>
      <c r="C10" s="17">
        <v>0.27701200213571697</v>
      </c>
      <c r="D10" s="17">
        <v>0.32481388912443199</v>
      </c>
      <c r="E10" s="17">
        <v>0.23979608894059701</v>
      </c>
      <c r="F10" s="17"/>
      <c r="G10" s="17">
        <v>0.20685442124455</v>
      </c>
      <c r="H10" s="17">
        <v>0.25703064052097202</v>
      </c>
      <c r="I10" s="17">
        <v>0.30143257128395401</v>
      </c>
      <c r="J10" s="17">
        <v>0.24279776436870101</v>
      </c>
      <c r="K10" s="17">
        <v>0.29445879648851098</v>
      </c>
      <c r="L10" s="17">
        <v>0.30976326568396401</v>
      </c>
      <c r="M10" s="17"/>
      <c r="N10" s="17">
        <v>0.38856600517397799</v>
      </c>
      <c r="O10" s="17">
        <v>0.228981736057351</v>
      </c>
      <c r="P10" s="17">
        <v>0.25239363570282902</v>
      </c>
      <c r="Q10" s="17">
        <v>0.23484045332803799</v>
      </c>
      <c r="R10" s="17"/>
      <c r="S10" s="17" t="s">
        <v>222</v>
      </c>
      <c r="T10" s="17" t="s">
        <v>222</v>
      </c>
      <c r="U10" s="17">
        <v>0.27701200213571697</v>
      </c>
      <c r="V10" s="17" t="s">
        <v>222</v>
      </c>
      <c r="W10" s="17" t="s">
        <v>222</v>
      </c>
      <c r="X10" s="17" t="s">
        <v>222</v>
      </c>
      <c r="Y10" s="17" t="s">
        <v>222</v>
      </c>
      <c r="Z10" s="17" t="s">
        <v>222</v>
      </c>
      <c r="AA10" s="17" t="s">
        <v>222</v>
      </c>
      <c r="AB10" s="17" t="s">
        <v>222</v>
      </c>
      <c r="AC10" s="17" t="s">
        <v>222</v>
      </c>
      <c r="AD10" s="17" t="s">
        <v>222</v>
      </c>
      <c r="AE10" s="17"/>
      <c r="AF10" s="17">
        <v>0.28865839039589702</v>
      </c>
      <c r="AG10" s="17">
        <v>0.305459522826385</v>
      </c>
      <c r="AH10" s="17">
        <v>0.191519090919931</v>
      </c>
      <c r="AI10" s="17"/>
      <c r="AJ10" s="17">
        <v>0.31698045913934098</v>
      </c>
      <c r="AK10" s="17">
        <v>0.25830177578522001</v>
      </c>
      <c r="AL10" s="17">
        <v>0.30366469280151298</v>
      </c>
      <c r="AM10" s="17"/>
      <c r="AN10" s="17">
        <v>0.19879064208959199</v>
      </c>
      <c r="AO10" s="17">
        <v>0.289767863287968</v>
      </c>
      <c r="AP10" s="17">
        <v>0.29769769480252201</v>
      </c>
      <c r="AQ10" s="17">
        <v>0.39797928725847398</v>
      </c>
      <c r="AR10" s="17">
        <v>0.150763860435259</v>
      </c>
      <c r="AS10" s="17"/>
      <c r="AT10" s="17">
        <v>0.28211292912569902</v>
      </c>
      <c r="AU10" s="17">
        <v>0.16765186454258599</v>
      </c>
      <c r="AV10" s="17"/>
      <c r="AW10" s="17">
        <v>0.34910696052850898</v>
      </c>
      <c r="AX10" s="17">
        <v>0.32395817531088</v>
      </c>
      <c r="AY10" s="17">
        <v>0.191592974386814</v>
      </c>
    </row>
    <row r="11" spans="2:51" ht="45">
      <c r="B11" s="18" t="s">
        <v>234</v>
      </c>
      <c r="C11" s="17">
        <v>0.416564779834249</v>
      </c>
      <c r="D11" s="17">
        <v>0.405303519929408</v>
      </c>
      <c r="E11" s="17">
        <v>0.42924482861123497</v>
      </c>
      <c r="F11" s="17"/>
      <c r="G11" s="17">
        <v>0.387688023335995</v>
      </c>
      <c r="H11" s="17">
        <v>0.44544880475995202</v>
      </c>
      <c r="I11" s="17">
        <v>0.49373210551014401</v>
      </c>
      <c r="J11" s="17">
        <v>0.36940378715658501</v>
      </c>
      <c r="K11" s="17">
        <v>0.42848370494839999</v>
      </c>
      <c r="L11" s="17">
        <v>0.392850370784597</v>
      </c>
      <c r="M11" s="17"/>
      <c r="N11" s="17">
        <v>0.370148116759348</v>
      </c>
      <c r="O11" s="17">
        <v>0.47956456197557601</v>
      </c>
      <c r="P11" s="17">
        <v>0.40615722701592499</v>
      </c>
      <c r="Q11" s="17">
        <v>0.41843158276499998</v>
      </c>
      <c r="R11" s="17"/>
      <c r="S11" s="17" t="s">
        <v>222</v>
      </c>
      <c r="T11" s="17" t="s">
        <v>222</v>
      </c>
      <c r="U11" s="17">
        <v>0.416564779834249</v>
      </c>
      <c r="V11" s="17" t="s">
        <v>222</v>
      </c>
      <c r="W11" s="17" t="s">
        <v>222</v>
      </c>
      <c r="X11" s="17" t="s">
        <v>222</v>
      </c>
      <c r="Y11" s="17" t="s">
        <v>222</v>
      </c>
      <c r="Z11" s="17" t="s">
        <v>222</v>
      </c>
      <c r="AA11" s="17" t="s">
        <v>222</v>
      </c>
      <c r="AB11" s="17" t="s">
        <v>222</v>
      </c>
      <c r="AC11" s="17" t="s">
        <v>222</v>
      </c>
      <c r="AD11" s="17" t="s">
        <v>222</v>
      </c>
      <c r="AE11" s="17"/>
      <c r="AF11" s="17">
        <v>0.40064466423522899</v>
      </c>
      <c r="AG11" s="17">
        <v>0.44305484621540597</v>
      </c>
      <c r="AH11" s="17">
        <v>0.44252697782015399</v>
      </c>
      <c r="AI11" s="17"/>
      <c r="AJ11" s="17">
        <v>0.38097545618862799</v>
      </c>
      <c r="AK11" s="17">
        <v>0.447139289496984</v>
      </c>
      <c r="AL11" s="17">
        <v>0.45678767986155799</v>
      </c>
      <c r="AM11" s="17"/>
      <c r="AN11" s="17">
        <v>0.45132740467675703</v>
      </c>
      <c r="AO11" s="17">
        <v>0.40522397528829202</v>
      </c>
      <c r="AP11" s="17">
        <v>0.485152369752336</v>
      </c>
      <c r="AQ11" s="17">
        <v>0.31775300855858002</v>
      </c>
      <c r="AR11" s="17">
        <v>0.57538904975003402</v>
      </c>
      <c r="AS11" s="17"/>
      <c r="AT11" s="17">
        <v>0.41495796767909199</v>
      </c>
      <c r="AU11" s="17">
        <v>0.43682386146802998</v>
      </c>
      <c r="AV11" s="17"/>
      <c r="AW11" s="17">
        <v>0.43044178699718799</v>
      </c>
      <c r="AX11" s="17">
        <v>0.38569954001485801</v>
      </c>
      <c r="AY11" s="17">
        <v>0.41081762897540403</v>
      </c>
    </row>
    <row r="12" spans="2:51" ht="30">
      <c r="B12" s="18" t="s">
        <v>235</v>
      </c>
      <c r="C12" s="17">
        <v>0.15789158142295201</v>
      </c>
      <c r="D12" s="17">
        <v>0.13218378845347001</v>
      </c>
      <c r="E12" s="17">
        <v>0.17140040184823299</v>
      </c>
      <c r="F12" s="17"/>
      <c r="G12" s="17">
        <v>0.253088566552578</v>
      </c>
      <c r="H12" s="17">
        <v>0.14461722633724</v>
      </c>
      <c r="I12" s="17">
        <v>8.1262039192968094E-2</v>
      </c>
      <c r="J12" s="17">
        <v>0.18568396677670501</v>
      </c>
      <c r="K12" s="17">
        <v>0.142547314701746</v>
      </c>
      <c r="L12" s="17">
        <v>0.16055137033956701</v>
      </c>
      <c r="M12" s="17"/>
      <c r="N12" s="17">
        <v>9.6660350395164199E-2</v>
      </c>
      <c r="O12" s="17">
        <v>0.15812895991800599</v>
      </c>
      <c r="P12" s="17">
        <v>0.16420506900684201</v>
      </c>
      <c r="Q12" s="17">
        <v>0.20309254655367401</v>
      </c>
      <c r="R12" s="17"/>
      <c r="S12" s="17" t="s">
        <v>222</v>
      </c>
      <c r="T12" s="17" t="s">
        <v>222</v>
      </c>
      <c r="U12" s="17">
        <v>0.15789158142295201</v>
      </c>
      <c r="V12" s="17" t="s">
        <v>222</v>
      </c>
      <c r="W12" s="17" t="s">
        <v>222</v>
      </c>
      <c r="X12" s="17" t="s">
        <v>222</v>
      </c>
      <c r="Y12" s="17" t="s">
        <v>222</v>
      </c>
      <c r="Z12" s="17" t="s">
        <v>222</v>
      </c>
      <c r="AA12" s="17" t="s">
        <v>222</v>
      </c>
      <c r="AB12" s="17" t="s">
        <v>222</v>
      </c>
      <c r="AC12" s="17" t="s">
        <v>222</v>
      </c>
      <c r="AD12" s="17" t="s">
        <v>222</v>
      </c>
      <c r="AE12" s="17"/>
      <c r="AF12" s="17">
        <v>0.15708512833355801</v>
      </c>
      <c r="AG12" s="17">
        <v>0.13848161413648499</v>
      </c>
      <c r="AH12" s="17">
        <v>0.15681231516842101</v>
      </c>
      <c r="AI12" s="17"/>
      <c r="AJ12" s="17">
        <v>0.15137347137579901</v>
      </c>
      <c r="AK12" s="17">
        <v>0.18820574030593701</v>
      </c>
      <c r="AL12" s="17">
        <v>0.112433080201188</v>
      </c>
      <c r="AM12" s="17"/>
      <c r="AN12" s="17">
        <v>0.14350660205523799</v>
      </c>
      <c r="AO12" s="17">
        <v>0.187686957960366</v>
      </c>
      <c r="AP12" s="17">
        <v>0.15151900946373301</v>
      </c>
      <c r="AQ12" s="17">
        <v>0.106029238949972</v>
      </c>
      <c r="AR12" s="17">
        <v>0</v>
      </c>
      <c r="AS12" s="17"/>
      <c r="AT12" s="17">
        <v>0.156978689613954</v>
      </c>
      <c r="AU12" s="17">
        <v>0.18339653370881301</v>
      </c>
      <c r="AV12" s="17"/>
      <c r="AW12" s="17">
        <v>0.10442717108388699</v>
      </c>
      <c r="AX12" s="17">
        <v>0.100965798407383</v>
      </c>
      <c r="AY12" s="17">
        <v>0.22716321614165899</v>
      </c>
    </row>
    <row r="13" spans="2:51">
      <c r="B13" s="18" t="s">
        <v>119</v>
      </c>
      <c r="C13" s="19">
        <v>9.9015004973605297E-2</v>
      </c>
      <c r="D13" s="19">
        <v>6.6877369459580602E-2</v>
      </c>
      <c r="E13" s="19">
        <v>0.12651669761283399</v>
      </c>
      <c r="F13" s="19"/>
      <c r="G13" s="19">
        <v>9.1477527375850798E-2</v>
      </c>
      <c r="H13" s="19">
        <v>8.4756467886410294E-2</v>
      </c>
      <c r="I13" s="19">
        <v>8.4995221727470704E-2</v>
      </c>
      <c r="J13" s="19">
        <v>0.15708584880093901</v>
      </c>
      <c r="K13" s="19">
        <v>0.104800990592784</v>
      </c>
      <c r="L13" s="19">
        <v>8.4894274701450598E-2</v>
      </c>
      <c r="M13" s="19"/>
      <c r="N13" s="19">
        <v>6.1690210345128699E-2</v>
      </c>
      <c r="O13" s="19">
        <v>8.6074957366970697E-2</v>
      </c>
      <c r="P13" s="19">
        <v>0.13416897692954899</v>
      </c>
      <c r="Q13" s="19">
        <v>0.11973808706686399</v>
      </c>
      <c r="R13" s="19"/>
      <c r="S13" s="19" t="s">
        <v>222</v>
      </c>
      <c r="T13" s="19" t="s">
        <v>222</v>
      </c>
      <c r="U13" s="19">
        <v>9.9015004973605297E-2</v>
      </c>
      <c r="V13" s="19" t="s">
        <v>222</v>
      </c>
      <c r="W13" s="19" t="s">
        <v>222</v>
      </c>
      <c r="X13" s="19" t="s">
        <v>222</v>
      </c>
      <c r="Y13" s="19" t="s">
        <v>222</v>
      </c>
      <c r="Z13" s="19" t="s">
        <v>222</v>
      </c>
      <c r="AA13" s="19" t="s">
        <v>222</v>
      </c>
      <c r="AB13" s="19" t="s">
        <v>222</v>
      </c>
      <c r="AC13" s="19" t="s">
        <v>222</v>
      </c>
      <c r="AD13" s="19" t="s">
        <v>222</v>
      </c>
      <c r="AE13" s="19"/>
      <c r="AF13" s="19">
        <v>0.120397365652386</v>
      </c>
      <c r="AG13" s="19">
        <v>4.2224773586854801E-2</v>
      </c>
      <c r="AH13" s="19">
        <v>0.16498823836190199</v>
      </c>
      <c r="AI13" s="19"/>
      <c r="AJ13" s="19">
        <v>9.8658602744749094E-2</v>
      </c>
      <c r="AK13" s="19">
        <v>7.1035990866780196E-2</v>
      </c>
      <c r="AL13" s="19">
        <v>6.6863524552819797E-2</v>
      </c>
      <c r="AM13" s="19"/>
      <c r="AN13" s="19">
        <v>0.17301857063494799</v>
      </c>
      <c r="AO13" s="19">
        <v>7.8957057562771701E-2</v>
      </c>
      <c r="AP13" s="19">
        <v>3.89938843582587E-2</v>
      </c>
      <c r="AQ13" s="19">
        <v>1.3447110778278201E-2</v>
      </c>
      <c r="AR13" s="19">
        <v>0</v>
      </c>
      <c r="AS13" s="19"/>
      <c r="AT13" s="19">
        <v>0.10023252270589</v>
      </c>
      <c r="AU13" s="19">
        <v>7.3853094626218294E-2</v>
      </c>
      <c r="AV13" s="19"/>
      <c r="AW13" s="19">
        <v>4.5063268911210499E-2</v>
      </c>
      <c r="AX13" s="19">
        <v>0.120886927365808</v>
      </c>
      <c r="AY13" s="19">
        <v>0.147659436180997</v>
      </c>
    </row>
    <row r="14" spans="2:51">
      <c r="B14" t="s">
        <v>25</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236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639</v>
      </c>
      <c r="D7" s="10">
        <v>294</v>
      </c>
      <c r="E7" s="10">
        <v>342</v>
      </c>
      <c r="F7" s="10"/>
      <c r="G7" s="10">
        <v>67</v>
      </c>
      <c r="H7" s="10">
        <v>82</v>
      </c>
      <c r="I7" s="10">
        <v>101</v>
      </c>
      <c r="J7" s="10">
        <v>116</v>
      </c>
      <c r="K7" s="10">
        <v>125</v>
      </c>
      <c r="L7" s="10">
        <v>148</v>
      </c>
      <c r="M7" s="10"/>
      <c r="N7" s="10">
        <v>179</v>
      </c>
      <c r="O7" s="10">
        <v>182</v>
      </c>
      <c r="P7" s="10">
        <v>121</v>
      </c>
      <c r="Q7" s="10">
        <v>152</v>
      </c>
      <c r="R7" s="10"/>
      <c r="S7" s="10" t="s">
        <v>684</v>
      </c>
      <c r="T7" s="10" t="s">
        <v>684</v>
      </c>
      <c r="U7" s="10" t="s">
        <v>684</v>
      </c>
      <c r="V7" s="10" t="s">
        <v>684</v>
      </c>
      <c r="W7" s="10">
        <v>639</v>
      </c>
      <c r="X7" s="10" t="s">
        <v>684</v>
      </c>
      <c r="Y7" s="10" t="s">
        <v>684</v>
      </c>
      <c r="Z7" s="10" t="s">
        <v>684</v>
      </c>
      <c r="AA7" s="10" t="s">
        <v>684</v>
      </c>
      <c r="AB7" s="10" t="s">
        <v>684</v>
      </c>
      <c r="AC7" s="10" t="s">
        <v>684</v>
      </c>
      <c r="AD7" s="10" t="s">
        <v>684</v>
      </c>
      <c r="AE7" s="10"/>
      <c r="AF7" s="10">
        <v>301</v>
      </c>
      <c r="AG7" s="10">
        <v>219</v>
      </c>
      <c r="AH7" s="10">
        <v>71</v>
      </c>
      <c r="AI7" s="10"/>
      <c r="AJ7" s="10">
        <v>171</v>
      </c>
      <c r="AK7" s="10">
        <v>205</v>
      </c>
      <c r="AL7" s="10">
        <v>34</v>
      </c>
      <c r="AM7" s="10"/>
      <c r="AN7" s="10">
        <v>136</v>
      </c>
      <c r="AO7" s="10">
        <v>118</v>
      </c>
      <c r="AP7" s="10">
        <v>128</v>
      </c>
      <c r="AQ7" s="10">
        <v>52</v>
      </c>
      <c r="AR7" s="10">
        <v>11</v>
      </c>
      <c r="AS7" s="10"/>
      <c r="AT7" s="10">
        <v>592</v>
      </c>
      <c r="AU7" s="10">
        <v>46</v>
      </c>
      <c r="AV7" s="10"/>
      <c r="AW7" s="10">
        <v>310</v>
      </c>
      <c r="AX7" s="10">
        <v>63</v>
      </c>
      <c r="AY7" s="10">
        <v>266</v>
      </c>
    </row>
    <row r="8" spans="2:51" ht="30" customHeight="1">
      <c r="B8" s="11" t="s">
        <v>112</v>
      </c>
      <c r="C8" s="11">
        <v>618</v>
      </c>
      <c r="D8" s="11">
        <v>294</v>
      </c>
      <c r="E8" s="11">
        <v>321</v>
      </c>
      <c r="F8" s="11"/>
      <c r="G8" s="11">
        <v>73</v>
      </c>
      <c r="H8" s="11">
        <v>97</v>
      </c>
      <c r="I8" s="11">
        <v>112</v>
      </c>
      <c r="J8" s="11">
        <v>109</v>
      </c>
      <c r="K8" s="11">
        <v>97</v>
      </c>
      <c r="L8" s="11">
        <v>129</v>
      </c>
      <c r="M8" s="11"/>
      <c r="N8" s="11">
        <v>156</v>
      </c>
      <c r="O8" s="11">
        <v>160</v>
      </c>
      <c r="P8" s="11">
        <v>136</v>
      </c>
      <c r="Q8" s="11">
        <v>161</v>
      </c>
      <c r="R8" s="11"/>
      <c r="S8" s="11" t="s">
        <v>684</v>
      </c>
      <c r="T8" s="11" t="s">
        <v>684</v>
      </c>
      <c r="U8" s="11" t="s">
        <v>684</v>
      </c>
      <c r="V8" s="11" t="s">
        <v>684</v>
      </c>
      <c r="W8" s="11">
        <v>618</v>
      </c>
      <c r="X8" s="11" t="s">
        <v>684</v>
      </c>
      <c r="Y8" s="11" t="s">
        <v>684</v>
      </c>
      <c r="Z8" s="11" t="s">
        <v>684</v>
      </c>
      <c r="AA8" s="11" t="s">
        <v>684</v>
      </c>
      <c r="AB8" s="11" t="s">
        <v>684</v>
      </c>
      <c r="AC8" s="11" t="s">
        <v>684</v>
      </c>
      <c r="AD8" s="11" t="s">
        <v>684</v>
      </c>
      <c r="AE8" s="11"/>
      <c r="AF8" s="11">
        <v>278</v>
      </c>
      <c r="AG8" s="11">
        <v>212</v>
      </c>
      <c r="AH8" s="11">
        <v>75</v>
      </c>
      <c r="AI8" s="11"/>
      <c r="AJ8" s="11">
        <v>156</v>
      </c>
      <c r="AK8" s="11">
        <v>203</v>
      </c>
      <c r="AL8" s="11">
        <v>34</v>
      </c>
      <c r="AM8" s="11"/>
      <c r="AN8" s="11">
        <v>131</v>
      </c>
      <c r="AO8" s="11">
        <v>122</v>
      </c>
      <c r="AP8" s="11">
        <v>123</v>
      </c>
      <c r="AQ8" s="11">
        <v>49</v>
      </c>
      <c r="AR8" s="11">
        <v>9</v>
      </c>
      <c r="AS8" s="11"/>
      <c r="AT8" s="11">
        <v>569</v>
      </c>
      <c r="AU8" s="11">
        <v>48</v>
      </c>
      <c r="AV8" s="11"/>
      <c r="AW8" s="11">
        <v>291</v>
      </c>
      <c r="AX8" s="11">
        <v>63</v>
      </c>
      <c r="AY8" s="11">
        <v>264</v>
      </c>
    </row>
    <row r="9" spans="2:51" ht="45">
      <c r="B9" s="18" t="s">
        <v>237</v>
      </c>
      <c r="C9" s="17">
        <v>7.2627348359528193E-2</v>
      </c>
      <c r="D9" s="17">
        <v>9.0920437615883004E-2</v>
      </c>
      <c r="E9" s="17">
        <v>5.6489310295807199E-2</v>
      </c>
      <c r="F9" s="17"/>
      <c r="G9" s="17">
        <v>9.37273096028962E-2</v>
      </c>
      <c r="H9" s="17">
        <v>9.7267551861093496E-2</v>
      </c>
      <c r="I9" s="17">
        <v>4.3364685930967699E-2</v>
      </c>
      <c r="J9" s="17">
        <v>6.0139126002283098E-2</v>
      </c>
      <c r="K9" s="17">
        <v>8.64351682175971E-2</v>
      </c>
      <c r="L9" s="17">
        <v>6.7754841164122198E-2</v>
      </c>
      <c r="M9" s="17"/>
      <c r="N9" s="17">
        <v>5.9991561657924998E-2</v>
      </c>
      <c r="O9" s="17">
        <v>7.0516904724072696E-2</v>
      </c>
      <c r="P9" s="17">
        <v>0.100029942582155</v>
      </c>
      <c r="Q9" s="17">
        <v>6.6037304431123503E-2</v>
      </c>
      <c r="R9" s="17"/>
      <c r="S9" s="17" t="s">
        <v>222</v>
      </c>
      <c r="T9" s="17" t="s">
        <v>222</v>
      </c>
      <c r="U9" s="17" t="s">
        <v>222</v>
      </c>
      <c r="V9" s="17" t="s">
        <v>222</v>
      </c>
      <c r="W9" s="17">
        <v>7.2627348359528193E-2</v>
      </c>
      <c r="X9" s="17" t="s">
        <v>222</v>
      </c>
      <c r="Y9" s="17" t="s">
        <v>222</v>
      </c>
      <c r="Z9" s="17" t="s">
        <v>222</v>
      </c>
      <c r="AA9" s="17" t="s">
        <v>222</v>
      </c>
      <c r="AB9" s="17" t="s">
        <v>222</v>
      </c>
      <c r="AC9" s="17" t="s">
        <v>222</v>
      </c>
      <c r="AD9" s="17" t="s">
        <v>222</v>
      </c>
      <c r="AE9" s="17"/>
      <c r="AF9" s="17">
        <v>7.1443118339569706E-2</v>
      </c>
      <c r="AG9" s="17">
        <v>7.2137570934497797E-2</v>
      </c>
      <c r="AH9" s="17">
        <v>6.7172892921383606E-2</v>
      </c>
      <c r="AI9" s="17"/>
      <c r="AJ9" s="17">
        <v>0.11274308831152299</v>
      </c>
      <c r="AK9" s="17">
        <v>7.2798038310744398E-2</v>
      </c>
      <c r="AL9" s="17">
        <v>9.5010706700988504E-2</v>
      </c>
      <c r="AM9" s="17"/>
      <c r="AN9" s="17">
        <v>6.0448439321271301E-2</v>
      </c>
      <c r="AO9" s="17">
        <v>7.1766488914691201E-2</v>
      </c>
      <c r="AP9" s="17">
        <v>7.8472301117324006E-2</v>
      </c>
      <c r="AQ9" s="17">
        <v>5.7511760124669999E-2</v>
      </c>
      <c r="AR9" s="17">
        <v>0.156261710075044</v>
      </c>
      <c r="AS9" s="17"/>
      <c r="AT9" s="17">
        <v>7.1940805975117303E-2</v>
      </c>
      <c r="AU9" s="17">
        <v>8.2305872814991396E-2</v>
      </c>
      <c r="AV9" s="17"/>
      <c r="AW9" s="17">
        <v>0.108479048896168</v>
      </c>
      <c r="AX9" s="17">
        <v>5.9595511113187602E-2</v>
      </c>
      <c r="AY9" s="17">
        <v>3.6220112236781801E-2</v>
      </c>
    </row>
    <row r="10" spans="2:51" ht="30">
      <c r="B10" s="18" t="s">
        <v>238</v>
      </c>
      <c r="C10" s="17">
        <v>0.29797861427022698</v>
      </c>
      <c r="D10" s="17">
        <v>0.32783891864709402</v>
      </c>
      <c r="E10" s="17">
        <v>0.273171900004195</v>
      </c>
      <c r="F10" s="17"/>
      <c r="G10" s="17">
        <v>0.23910472836899299</v>
      </c>
      <c r="H10" s="17">
        <v>0.25642149659142199</v>
      </c>
      <c r="I10" s="17">
        <v>0.292294274595848</v>
      </c>
      <c r="J10" s="17">
        <v>0.26575398724692201</v>
      </c>
      <c r="K10" s="17">
        <v>0.293962556075198</v>
      </c>
      <c r="L10" s="17">
        <v>0.39742864557132801</v>
      </c>
      <c r="M10" s="17"/>
      <c r="N10" s="17">
        <v>0.32774492962805202</v>
      </c>
      <c r="O10" s="17">
        <v>0.31932885054944699</v>
      </c>
      <c r="P10" s="17">
        <v>0.29814423299953002</v>
      </c>
      <c r="Q10" s="17">
        <v>0.24625268503520301</v>
      </c>
      <c r="R10" s="17"/>
      <c r="S10" s="17" t="s">
        <v>222</v>
      </c>
      <c r="T10" s="17" t="s">
        <v>222</v>
      </c>
      <c r="U10" s="17" t="s">
        <v>222</v>
      </c>
      <c r="V10" s="17" t="s">
        <v>222</v>
      </c>
      <c r="W10" s="17">
        <v>0.29797861427022698</v>
      </c>
      <c r="X10" s="17" t="s">
        <v>222</v>
      </c>
      <c r="Y10" s="17" t="s">
        <v>222</v>
      </c>
      <c r="Z10" s="17" t="s">
        <v>222</v>
      </c>
      <c r="AA10" s="17" t="s">
        <v>222</v>
      </c>
      <c r="AB10" s="17" t="s">
        <v>222</v>
      </c>
      <c r="AC10" s="17" t="s">
        <v>222</v>
      </c>
      <c r="AD10" s="17" t="s">
        <v>222</v>
      </c>
      <c r="AE10" s="17"/>
      <c r="AF10" s="17">
        <v>0.31222728695973101</v>
      </c>
      <c r="AG10" s="17">
        <v>0.31772980313932098</v>
      </c>
      <c r="AH10" s="17">
        <v>0.21261905319750099</v>
      </c>
      <c r="AI10" s="17"/>
      <c r="AJ10" s="17">
        <v>0.34422247238507803</v>
      </c>
      <c r="AK10" s="17">
        <v>0.33531097250154301</v>
      </c>
      <c r="AL10" s="17">
        <v>0.39836731526798802</v>
      </c>
      <c r="AM10" s="17"/>
      <c r="AN10" s="17">
        <v>0.24147115831580801</v>
      </c>
      <c r="AO10" s="17">
        <v>0.248944142265492</v>
      </c>
      <c r="AP10" s="17">
        <v>0.31181614091788601</v>
      </c>
      <c r="AQ10" s="17">
        <v>0.42533596757537701</v>
      </c>
      <c r="AR10" s="17">
        <v>0.199981426196954</v>
      </c>
      <c r="AS10" s="17"/>
      <c r="AT10" s="17">
        <v>0.29809744096473401</v>
      </c>
      <c r="AU10" s="17">
        <v>0.30272334258686701</v>
      </c>
      <c r="AV10" s="17"/>
      <c r="AW10" s="17">
        <v>0.352220114002461</v>
      </c>
      <c r="AX10" s="17">
        <v>0.40588741697303499</v>
      </c>
      <c r="AY10" s="17">
        <v>0.21222701772278199</v>
      </c>
    </row>
    <row r="11" spans="2:51" ht="45">
      <c r="B11" s="18" t="s">
        <v>239</v>
      </c>
      <c r="C11" s="17">
        <v>0.37837780068274601</v>
      </c>
      <c r="D11" s="17">
        <v>0.39942585890698101</v>
      </c>
      <c r="E11" s="17">
        <v>0.353773154891319</v>
      </c>
      <c r="F11" s="17"/>
      <c r="G11" s="17">
        <v>0.41446532176256101</v>
      </c>
      <c r="H11" s="17">
        <v>0.38315748795369697</v>
      </c>
      <c r="I11" s="17">
        <v>0.32775768713847597</v>
      </c>
      <c r="J11" s="17">
        <v>0.44599519366522</v>
      </c>
      <c r="K11" s="17">
        <v>0.44014747293031897</v>
      </c>
      <c r="L11" s="17">
        <v>0.294892145146191</v>
      </c>
      <c r="M11" s="17"/>
      <c r="N11" s="17">
        <v>0.418976344847516</v>
      </c>
      <c r="O11" s="17">
        <v>0.377968933173008</v>
      </c>
      <c r="P11" s="17">
        <v>0.34748363393342502</v>
      </c>
      <c r="Q11" s="17">
        <v>0.37695831192527401</v>
      </c>
      <c r="R11" s="17"/>
      <c r="S11" s="17" t="s">
        <v>222</v>
      </c>
      <c r="T11" s="17" t="s">
        <v>222</v>
      </c>
      <c r="U11" s="17" t="s">
        <v>222</v>
      </c>
      <c r="V11" s="17" t="s">
        <v>222</v>
      </c>
      <c r="W11" s="17">
        <v>0.37837780068274601</v>
      </c>
      <c r="X11" s="17" t="s">
        <v>222</v>
      </c>
      <c r="Y11" s="17" t="s">
        <v>222</v>
      </c>
      <c r="Z11" s="17" t="s">
        <v>222</v>
      </c>
      <c r="AA11" s="17" t="s">
        <v>222</v>
      </c>
      <c r="AB11" s="17" t="s">
        <v>222</v>
      </c>
      <c r="AC11" s="17" t="s">
        <v>222</v>
      </c>
      <c r="AD11" s="17" t="s">
        <v>222</v>
      </c>
      <c r="AE11" s="17"/>
      <c r="AF11" s="17">
        <v>0.37897920687831799</v>
      </c>
      <c r="AG11" s="17">
        <v>0.36097990311252998</v>
      </c>
      <c r="AH11" s="17">
        <v>0.37844624273015298</v>
      </c>
      <c r="AI11" s="17"/>
      <c r="AJ11" s="17">
        <v>0.33721922809870603</v>
      </c>
      <c r="AK11" s="17">
        <v>0.358255228521766</v>
      </c>
      <c r="AL11" s="17">
        <v>0.33002746096777302</v>
      </c>
      <c r="AM11" s="17"/>
      <c r="AN11" s="17">
        <v>0.34291183828197003</v>
      </c>
      <c r="AO11" s="17">
        <v>0.425880924738814</v>
      </c>
      <c r="AP11" s="17">
        <v>0.37693818392761502</v>
      </c>
      <c r="AQ11" s="17">
        <v>0.32844520331291699</v>
      </c>
      <c r="AR11" s="17">
        <v>0.643756863728002</v>
      </c>
      <c r="AS11" s="17"/>
      <c r="AT11" s="17">
        <v>0.37265660159090003</v>
      </c>
      <c r="AU11" s="17">
        <v>0.43367001182770398</v>
      </c>
      <c r="AV11" s="17"/>
      <c r="AW11" s="17">
        <v>0.37226949990167402</v>
      </c>
      <c r="AX11" s="17">
        <v>0.34685797048119199</v>
      </c>
      <c r="AY11" s="17">
        <v>0.39268884626371697</v>
      </c>
    </row>
    <row r="12" spans="2:51" ht="45">
      <c r="B12" s="18" t="s">
        <v>240</v>
      </c>
      <c r="C12" s="17">
        <v>0.16004824533171699</v>
      </c>
      <c r="D12" s="17">
        <v>0.12021206201543</v>
      </c>
      <c r="E12" s="17">
        <v>0.19791520286762801</v>
      </c>
      <c r="F12" s="17"/>
      <c r="G12" s="17">
        <v>0.19522461511863901</v>
      </c>
      <c r="H12" s="17">
        <v>0.18656092739496499</v>
      </c>
      <c r="I12" s="17">
        <v>0.220562189339057</v>
      </c>
      <c r="J12" s="17">
        <v>0.148562841346185</v>
      </c>
      <c r="K12" s="17">
        <v>7.2416263517267501E-2</v>
      </c>
      <c r="L12" s="17">
        <v>0.14343977329654301</v>
      </c>
      <c r="M12" s="17"/>
      <c r="N12" s="17">
        <v>0.111945028560652</v>
      </c>
      <c r="O12" s="17">
        <v>0.15522560480049399</v>
      </c>
      <c r="P12" s="17">
        <v>0.154453304998598</v>
      </c>
      <c r="Q12" s="17">
        <v>0.20961243664078799</v>
      </c>
      <c r="R12" s="17"/>
      <c r="S12" s="17" t="s">
        <v>222</v>
      </c>
      <c r="T12" s="17" t="s">
        <v>222</v>
      </c>
      <c r="U12" s="17" t="s">
        <v>222</v>
      </c>
      <c r="V12" s="17" t="s">
        <v>222</v>
      </c>
      <c r="W12" s="17">
        <v>0.16004824533171699</v>
      </c>
      <c r="X12" s="17" t="s">
        <v>222</v>
      </c>
      <c r="Y12" s="17" t="s">
        <v>222</v>
      </c>
      <c r="Z12" s="17" t="s">
        <v>222</v>
      </c>
      <c r="AA12" s="17" t="s">
        <v>222</v>
      </c>
      <c r="AB12" s="17" t="s">
        <v>222</v>
      </c>
      <c r="AC12" s="17" t="s">
        <v>222</v>
      </c>
      <c r="AD12" s="17" t="s">
        <v>222</v>
      </c>
      <c r="AE12" s="17"/>
      <c r="AF12" s="17">
        <v>0.14600248059239199</v>
      </c>
      <c r="AG12" s="17">
        <v>0.144862969431689</v>
      </c>
      <c r="AH12" s="17">
        <v>0.26503443131348903</v>
      </c>
      <c r="AI12" s="17"/>
      <c r="AJ12" s="17">
        <v>0.14020893357377401</v>
      </c>
      <c r="AK12" s="17">
        <v>0.15893785406390401</v>
      </c>
      <c r="AL12" s="17">
        <v>9.4421055685631194E-2</v>
      </c>
      <c r="AM12" s="17"/>
      <c r="AN12" s="17">
        <v>0.20100389045807901</v>
      </c>
      <c r="AO12" s="17">
        <v>0.191076373904804</v>
      </c>
      <c r="AP12" s="17">
        <v>0.17524695280726599</v>
      </c>
      <c r="AQ12" s="17">
        <v>0.121347143587962</v>
      </c>
      <c r="AR12" s="17">
        <v>0</v>
      </c>
      <c r="AS12" s="17"/>
      <c r="AT12" s="17">
        <v>0.16881201432653001</v>
      </c>
      <c r="AU12" s="17">
        <v>5.8975267891550803E-2</v>
      </c>
      <c r="AV12" s="17"/>
      <c r="AW12" s="17">
        <v>0.104439347220158</v>
      </c>
      <c r="AX12" s="17">
        <v>0.110301304121092</v>
      </c>
      <c r="AY12" s="17">
        <v>0.23333099868677501</v>
      </c>
    </row>
    <row r="13" spans="2:51">
      <c r="B13" s="18" t="s">
        <v>119</v>
      </c>
      <c r="C13" s="19">
        <v>9.09679913557815E-2</v>
      </c>
      <c r="D13" s="19">
        <v>6.1602722814611703E-2</v>
      </c>
      <c r="E13" s="19">
        <v>0.118650431941051</v>
      </c>
      <c r="F13" s="19"/>
      <c r="G13" s="19">
        <v>5.7478025146911298E-2</v>
      </c>
      <c r="H13" s="19">
        <v>7.6592536198822697E-2</v>
      </c>
      <c r="I13" s="19">
        <v>0.116021162995651</v>
      </c>
      <c r="J13" s="19">
        <v>7.9548851739389304E-2</v>
      </c>
      <c r="K13" s="19">
        <v>0.10703853925961899</v>
      </c>
      <c r="L13" s="19">
        <v>9.6484594821816302E-2</v>
      </c>
      <c r="M13" s="19"/>
      <c r="N13" s="19">
        <v>8.1342135305855504E-2</v>
      </c>
      <c r="O13" s="19">
        <v>7.6959706752978599E-2</v>
      </c>
      <c r="P13" s="19">
        <v>9.9888885486291698E-2</v>
      </c>
      <c r="Q13" s="19">
        <v>0.101139261967612</v>
      </c>
      <c r="R13" s="19"/>
      <c r="S13" s="19" t="s">
        <v>222</v>
      </c>
      <c r="T13" s="19" t="s">
        <v>222</v>
      </c>
      <c r="U13" s="19" t="s">
        <v>222</v>
      </c>
      <c r="V13" s="19" t="s">
        <v>222</v>
      </c>
      <c r="W13" s="19">
        <v>9.09679913557815E-2</v>
      </c>
      <c r="X13" s="19" t="s">
        <v>222</v>
      </c>
      <c r="Y13" s="19" t="s">
        <v>222</v>
      </c>
      <c r="Z13" s="19" t="s">
        <v>222</v>
      </c>
      <c r="AA13" s="19" t="s">
        <v>222</v>
      </c>
      <c r="AB13" s="19" t="s">
        <v>222</v>
      </c>
      <c r="AC13" s="19" t="s">
        <v>222</v>
      </c>
      <c r="AD13" s="19" t="s">
        <v>222</v>
      </c>
      <c r="AE13" s="19"/>
      <c r="AF13" s="19">
        <v>9.1347907229988701E-2</v>
      </c>
      <c r="AG13" s="19">
        <v>0.104289753381962</v>
      </c>
      <c r="AH13" s="19">
        <v>7.67273798374732E-2</v>
      </c>
      <c r="AI13" s="19"/>
      <c r="AJ13" s="19">
        <v>6.5606277630917198E-2</v>
      </c>
      <c r="AK13" s="19">
        <v>7.4697906602042299E-2</v>
      </c>
      <c r="AL13" s="19">
        <v>8.2173461377619494E-2</v>
      </c>
      <c r="AM13" s="19"/>
      <c r="AN13" s="19">
        <v>0.15416467362287201</v>
      </c>
      <c r="AO13" s="19">
        <v>6.2332070176198698E-2</v>
      </c>
      <c r="AP13" s="19">
        <v>5.7526421229908302E-2</v>
      </c>
      <c r="AQ13" s="19">
        <v>6.7359925399073706E-2</v>
      </c>
      <c r="AR13" s="19">
        <v>0</v>
      </c>
      <c r="AS13" s="19"/>
      <c r="AT13" s="19">
        <v>8.84931371427191E-2</v>
      </c>
      <c r="AU13" s="19">
        <v>0.12232550487888701</v>
      </c>
      <c r="AV13" s="19"/>
      <c r="AW13" s="19">
        <v>6.2591989979539506E-2</v>
      </c>
      <c r="AX13" s="19">
        <v>7.7357797311493101E-2</v>
      </c>
      <c r="AY13" s="19">
        <v>0.12553302508994499</v>
      </c>
    </row>
    <row r="14" spans="2:51">
      <c r="B14" t="s">
        <v>26</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241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705</v>
      </c>
      <c r="D7" s="10">
        <v>315</v>
      </c>
      <c r="E7" s="10">
        <v>387</v>
      </c>
      <c r="F7" s="10"/>
      <c r="G7" s="10">
        <v>72</v>
      </c>
      <c r="H7" s="10">
        <v>107</v>
      </c>
      <c r="I7" s="10">
        <v>105</v>
      </c>
      <c r="J7" s="10">
        <v>122</v>
      </c>
      <c r="K7" s="10">
        <v>130</v>
      </c>
      <c r="L7" s="10">
        <v>169</v>
      </c>
      <c r="M7" s="10"/>
      <c r="N7" s="10">
        <v>189</v>
      </c>
      <c r="O7" s="10">
        <v>200</v>
      </c>
      <c r="P7" s="10">
        <v>140</v>
      </c>
      <c r="Q7" s="10">
        <v>169</v>
      </c>
      <c r="R7" s="10"/>
      <c r="S7" s="10" t="s">
        <v>684</v>
      </c>
      <c r="T7" s="10" t="s">
        <v>684</v>
      </c>
      <c r="U7" s="10" t="s">
        <v>684</v>
      </c>
      <c r="V7" s="10" t="s">
        <v>684</v>
      </c>
      <c r="W7" s="10" t="s">
        <v>684</v>
      </c>
      <c r="X7" s="10">
        <v>705</v>
      </c>
      <c r="Y7" s="10" t="s">
        <v>684</v>
      </c>
      <c r="Z7" s="10" t="s">
        <v>684</v>
      </c>
      <c r="AA7" s="10" t="s">
        <v>684</v>
      </c>
      <c r="AB7" s="10" t="s">
        <v>684</v>
      </c>
      <c r="AC7" s="10" t="s">
        <v>684</v>
      </c>
      <c r="AD7" s="10" t="s">
        <v>684</v>
      </c>
      <c r="AE7" s="10"/>
      <c r="AF7" s="10">
        <v>325</v>
      </c>
      <c r="AG7" s="10">
        <v>267</v>
      </c>
      <c r="AH7" s="10">
        <v>70</v>
      </c>
      <c r="AI7" s="10"/>
      <c r="AJ7" s="10">
        <v>161</v>
      </c>
      <c r="AK7" s="10">
        <v>253</v>
      </c>
      <c r="AL7" s="10">
        <v>42</v>
      </c>
      <c r="AM7" s="10"/>
      <c r="AN7" s="10">
        <v>155</v>
      </c>
      <c r="AO7" s="10">
        <v>136</v>
      </c>
      <c r="AP7" s="10">
        <v>158</v>
      </c>
      <c r="AQ7" s="10">
        <v>68</v>
      </c>
      <c r="AR7" s="10">
        <v>7</v>
      </c>
      <c r="AS7" s="10"/>
      <c r="AT7" s="10">
        <v>614</v>
      </c>
      <c r="AU7" s="10">
        <v>90</v>
      </c>
      <c r="AV7" s="10"/>
      <c r="AW7" s="10">
        <v>305</v>
      </c>
      <c r="AX7" s="10">
        <v>83</v>
      </c>
      <c r="AY7" s="10">
        <v>317</v>
      </c>
    </row>
    <row r="8" spans="2:51" ht="30" customHeight="1">
      <c r="B8" s="11" t="s">
        <v>112</v>
      </c>
      <c r="C8" s="11">
        <v>753</v>
      </c>
      <c r="D8" s="11">
        <v>346</v>
      </c>
      <c r="E8" s="11">
        <v>404</v>
      </c>
      <c r="F8" s="11"/>
      <c r="G8" s="11">
        <v>88</v>
      </c>
      <c r="H8" s="11">
        <v>141</v>
      </c>
      <c r="I8" s="11">
        <v>123</v>
      </c>
      <c r="J8" s="11">
        <v>129</v>
      </c>
      <c r="K8" s="11">
        <v>113</v>
      </c>
      <c r="L8" s="11">
        <v>160</v>
      </c>
      <c r="M8" s="11"/>
      <c r="N8" s="11">
        <v>179</v>
      </c>
      <c r="O8" s="11">
        <v>195</v>
      </c>
      <c r="P8" s="11">
        <v>177</v>
      </c>
      <c r="Q8" s="11">
        <v>193</v>
      </c>
      <c r="R8" s="11"/>
      <c r="S8" s="11" t="s">
        <v>684</v>
      </c>
      <c r="T8" s="11" t="s">
        <v>684</v>
      </c>
      <c r="U8" s="11" t="s">
        <v>684</v>
      </c>
      <c r="V8" s="11" t="s">
        <v>684</v>
      </c>
      <c r="W8" s="11" t="s">
        <v>684</v>
      </c>
      <c r="X8" s="11">
        <v>753</v>
      </c>
      <c r="Y8" s="11" t="s">
        <v>684</v>
      </c>
      <c r="Z8" s="11" t="s">
        <v>684</v>
      </c>
      <c r="AA8" s="11" t="s">
        <v>684</v>
      </c>
      <c r="AB8" s="11" t="s">
        <v>684</v>
      </c>
      <c r="AC8" s="11" t="s">
        <v>684</v>
      </c>
      <c r="AD8" s="11" t="s">
        <v>684</v>
      </c>
      <c r="AE8" s="11"/>
      <c r="AF8" s="11">
        <v>341</v>
      </c>
      <c r="AG8" s="11">
        <v>279</v>
      </c>
      <c r="AH8" s="11">
        <v>80</v>
      </c>
      <c r="AI8" s="11"/>
      <c r="AJ8" s="11">
        <v>163</v>
      </c>
      <c r="AK8" s="11">
        <v>276</v>
      </c>
      <c r="AL8" s="11">
        <v>45</v>
      </c>
      <c r="AM8" s="11"/>
      <c r="AN8" s="11">
        <v>169</v>
      </c>
      <c r="AO8" s="11">
        <v>151</v>
      </c>
      <c r="AP8" s="11">
        <v>167</v>
      </c>
      <c r="AQ8" s="11">
        <v>71</v>
      </c>
      <c r="AR8" s="11">
        <v>7</v>
      </c>
      <c r="AS8" s="11"/>
      <c r="AT8" s="11">
        <v>646</v>
      </c>
      <c r="AU8" s="11">
        <v>106</v>
      </c>
      <c r="AV8" s="11"/>
      <c r="AW8" s="11">
        <v>311</v>
      </c>
      <c r="AX8" s="11">
        <v>92</v>
      </c>
      <c r="AY8" s="11">
        <v>349</v>
      </c>
    </row>
    <row r="9" spans="2:51" ht="45">
      <c r="B9" s="18" t="s">
        <v>242</v>
      </c>
      <c r="C9" s="17">
        <v>5.6653917140156697E-2</v>
      </c>
      <c r="D9" s="17">
        <v>5.7418602961940401E-2</v>
      </c>
      <c r="E9" s="17">
        <v>5.6433573146131101E-2</v>
      </c>
      <c r="F9" s="17"/>
      <c r="G9" s="17">
        <v>1.51415279765566E-2</v>
      </c>
      <c r="H9" s="17">
        <v>4.9050217591316302E-2</v>
      </c>
      <c r="I9" s="17">
        <v>8.3322738136056396E-2</v>
      </c>
      <c r="J9" s="17">
        <v>3.8319143077501498E-2</v>
      </c>
      <c r="K9" s="17">
        <v>4.36318277146754E-2</v>
      </c>
      <c r="L9" s="17">
        <v>8.9867819846748603E-2</v>
      </c>
      <c r="M9" s="17"/>
      <c r="N9" s="17">
        <v>9.2013188998881099E-2</v>
      </c>
      <c r="O9" s="17">
        <v>1.73899254396143E-2</v>
      </c>
      <c r="P9" s="17">
        <v>7.9095701263899906E-2</v>
      </c>
      <c r="Q9" s="17">
        <v>4.54349590597493E-2</v>
      </c>
      <c r="R9" s="17"/>
      <c r="S9" s="17" t="s">
        <v>222</v>
      </c>
      <c r="T9" s="17" t="s">
        <v>222</v>
      </c>
      <c r="U9" s="17" t="s">
        <v>222</v>
      </c>
      <c r="V9" s="17" t="s">
        <v>222</v>
      </c>
      <c r="W9" s="17" t="s">
        <v>222</v>
      </c>
      <c r="X9" s="17">
        <v>5.6653917140156697E-2</v>
      </c>
      <c r="Y9" s="17" t="s">
        <v>222</v>
      </c>
      <c r="Z9" s="17" t="s">
        <v>222</v>
      </c>
      <c r="AA9" s="17" t="s">
        <v>222</v>
      </c>
      <c r="AB9" s="17" t="s">
        <v>222</v>
      </c>
      <c r="AC9" s="17" t="s">
        <v>222</v>
      </c>
      <c r="AD9" s="17" t="s">
        <v>222</v>
      </c>
      <c r="AE9" s="17"/>
      <c r="AF9" s="17">
        <v>9.0196321675496793E-2</v>
      </c>
      <c r="AG9" s="17">
        <v>2.57141129827697E-2</v>
      </c>
      <c r="AH9" s="17">
        <v>5.9719200824559102E-2</v>
      </c>
      <c r="AI9" s="17"/>
      <c r="AJ9" s="17">
        <v>8.0602923230739504E-2</v>
      </c>
      <c r="AK9" s="17">
        <v>6.4350186864993705E-2</v>
      </c>
      <c r="AL9" s="17">
        <v>4.6581364781696499E-2</v>
      </c>
      <c r="AM9" s="17"/>
      <c r="AN9" s="17">
        <v>8.2156568555025497E-2</v>
      </c>
      <c r="AO9" s="17">
        <v>3.2248737665591803E-2</v>
      </c>
      <c r="AP9" s="17">
        <v>2.8500298036935601E-2</v>
      </c>
      <c r="AQ9" s="17">
        <v>6.3703022816254007E-2</v>
      </c>
      <c r="AR9" s="17">
        <v>0.100929297468118</v>
      </c>
      <c r="AS9" s="17"/>
      <c r="AT9" s="17">
        <v>5.16005568661198E-2</v>
      </c>
      <c r="AU9" s="17">
        <v>8.8144362185623104E-2</v>
      </c>
      <c r="AV9" s="17"/>
      <c r="AW9" s="17">
        <v>6.96844114357143E-2</v>
      </c>
      <c r="AX9" s="17">
        <v>8.3167060914629998E-2</v>
      </c>
      <c r="AY9" s="17">
        <v>3.8020078229354999E-2</v>
      </c>
    </row>
    <row r="10" spans="2:51" ht="30">
      <c r="B10" s="18" t="s">
        <v>243</v>
      </c>
      <c r="C10" s="17">
        <v>0.32752980060688103</v>
      </c>
      <c r="D10" s="17">
        <v>0.36229461621658099</v>
      </c>
      <c r="E10" s="17">
        <v>0.29774438836771999</v>
      </c>
      <c r="F10" s="17"/>
      <c r="G10" s="17">
        <v>0.36967251757408198</v>
      </c>
      <c r="H10" s="17">
        <v>0.295990286289805</v>
      </c>
      <c r="I10" s="17">
        <v>0.28148795527461001</v>
      </c>
      <c r="J10" s="17">
        <v>0.27129312735774203</v>
      </c>
      <c r="K10" s="17">
        <v>0.34275174084246801</v>
      </c>
      <c r="L10" s="17">
        <v>0.40202029239755099</v>
      </c>
      <c r="M10" s="17"/>
      <c r="N10" s="17">
        <v>0.44890586383077502</v>
      </c>
      <c r="O10" s="17">
        <v>0.36307556175204603</v>
      </c>
      <c r="P10" s="17">
        <v>0.23910681709175199</v>
      </c>
      <c r="Q10" s="17">
        <v>0.26274638641874998</v>
      </c>
      <c r="R10" s="17"/>
      <c r="S10" s="17" t="s">
        <v>222</v>
      </c>
      <c r="T10" s="17" t="s">
        <v>222</v>
      </c>
      <c r="U10" s="17" t="s">
        <v>222</v>
      </c>
      <c r="V10" s="17" t="s">
        <v>222</v>
      </c>
      <c r="W10" s="17" t="s">
        <v>222</v>
      </c>
      <c r="X10" s="17">
        <v>0.32752980060688103</v>
      </c>
      <c r="Y10" s="17" t="s">
        <v>222</v>
      </c>
      <c r="Z10" s="17" t="s">
        <v>222</v>
      </c>
      <c r="AA10" s="17" t="s">
        <v>222</v>
      </c>
      <c r="AB10" s="17" t="s">
        <v>222</v>
      </c>
      <c r="AC10" s="17" t="s">
        <v>222</v>
      </c>
      <c r="AD10" s="17" t="s">
        <v>222</v>
      </c>
      <c r="AE10" s="17"/>
      <c r="AF10" s="17">
        <v>0.28969844884318202</v>
      </c>
      <c r="AG10" s="17">
        <v>0.39380240407074202</v>
      </c>
      <c r="AH10" s="17">
        <v>0.245184678462289</v>
      </c>
      <c r="AI10" s="17"/>
      <c r="AJ10" s="17">
        <v>0.426679040968441</v>
      </c>
      <c r="AK10" s="17">
        <v>0.32512591620382902</v>
      </c>
      <c r="AL10" s="17">
        <v>0.44537236696566002</v>
      </c>
      <c r="AM10" s="17"/>
      <c r="AN10" s="17">
        <v>0.215197247399501</v>
      </c>
      <c r="AO10" s="17">
        <v>0.33069941145836501</v>
      </c>
      <c r="AP10" s="17">
        <v>0.36268991011741603</v>
      </c>
      <c r="AQ10" s="17">
        <v>0.52360498234138098</v>
      </c>
      <c r="AR10" s="17">
        <v>0.39214219135384998</v>
      </c>
      <c r="AS10" s="17"/>
      <c r="AT10" s="17">
        <v>0.33715686850606202</v>
      </c>
      <c r="AU10" s="17">
        <v>0.27261420330054598</v>
      </c>
      <c r="AV10" s="17"/>
      <c r="AW10" s="17">
        <v>0.42363978711886702</v>
      </c>
      <c r="AX10" s="17">
        <v>0.37159060488331702</v>
      </c>
      <c r="AY10" s="17">
        <v>0.23015762929059799</v>
      </c>
    </row>
    <row r="11" spans="2:51" ht="45">
      <c r="B11" s="18" t="s">
        <v>244</v>
      </c>
      <c r="C11" s="17">
        <v>0.359446085434799</v>
      </c>
      <c r="D11" s="17">
        <v>0.36381420718142299</v>
      </c>
      <c r="E11" s="17">
        <v>0.35590916169398701</v>
      </c>
      <c r="F11" s="17"/>
      <c r="G11" s="17">
        <v>0.27916672983893698</v>
      </c>
      <c r="H11" s="17">
        <v>0.40316701114850001</v>
      </c>
      <c r="I11" s="17">
        <v>0.39513619058808103</v>
      </c>
      <c r="J11" s="17">
        <v>0.422072729537253</v>
      </c>
      <c r="K11" s="17">
        <v>0.32601525862439501</v>
      </c>
      <c r="L11" s="17">
        <v>0.310987965155399</v>
      </c>
      <c r="M11" s="17"/>
      <c r="N11" s="17">
        <v>0.333120552365536</v>
      </c>
      <c r="O11" s="17">
        <v>0.37508862327021802</v>
      </c>
      <c r="P11" s="17">
        <v>0.384193256871871</v>
      </c>
      <c r="Q11" s="17">
        <v>0.34046461753963397</v>
      </c>
      <c r="R11" s="17"/>
      <c r="S11" s="17" t="s">
        <v>222</v>
      </c>
      <c r="T11" s="17" t="s">
        <v>222</v>
      </c>
      <c r="U11" s="17" t="s">
        <v>222</v>
      </c>
      <c r="V11" s="17" t="s">
        <v>222</v>
      </c>
      <c r="W11" s="17" t="s">
        <v>222</v>
      </c>
      <c r="X11" s="17">
        <v>0.359446085434799</v>
      </c>
      <c r="Y11" s="17" t="s">
        <v>222</v>
      </c>
      <c r="Z11" s="17" t="s">
        <v>222</v>
      </c>
      <c r="AA11" s="17" t="s">
        <v>222</v>
      </c>
      <c r="AB11" s="17" t="s">
        <v>222</v>
      </c>
      <c r="AC11" s="17" t="s">
        <v>222</v>
      </c>
      <c r="AD11" s="17" t="s">
        <v>222</v>
      </c>
      <c r="AE11" s="17"/>
      <c r="AF11" s="17">
        <v>0.402845300286994</v>
      </c>
      <c r="AG11" s="17">
        <v>0.341230034576749</v>
      </c>
      <c r="AH11" s="17">
        <v>0.34326505856643702</v>
      </c>
      <c r="AI11" s="17"/>
      <c r="AJ11" s="17">
        <v>0.26787223032693602</v>
      </c>
      <c r="AK11" s="17">
        <v>0.34758760690296803</v>
      </c>
      <c r="AL11" s="17">
        <v>0.32355759072931001</v>
      </c>
      <c r="AM11" s="17"/>
      <c r="AN11" s="17">
        <v>0.35655724800357902</v>
      </c>
      <c r="AO11" s="17">
        <v>0.35448318199808898</v>
      </c>
      <c r="AP11" s="17">
        <v>0.41861905064232302</v>
      </c>
      <c r="AQ11" s="17">
        <v>0.36219808946929499</v>
      </c>
      <c r="AR11" s="17">
        <v>0.136926057655017</v>
      </c>
      <c r="AS11" s="17"/>
      <c r="AT11" s="17">
        <v>0.37350200653662602</v>
      </c>
      <c r="AU11" s="17">
        <v>0.277882584899314</v>
      </c>
      <c r="AV11" s="17"/>
      <c r="AW11" s="17">
        <v>0.35954702995638299</v>
      </c>
      <c r="AX11" s="17">
        <v>0.32261858810640098</v>
      </c>
      <c r="AY11" s="17">
        <v>0.36909610464451498</v>
      </c>
    </row>
    <row r="12" spans="2:51" ht="45">
      <c r="B12" s="18" t="s">
        <v>245</v>
      </c>
      <c r="C12" s="17">
        <v>0.150361540066586</v>
      </c>
      <c r="D12" s="17">
        <v>0.124018221170887</v>
      </c>
      <c r="E12" s="17">
        <v>0.17149686081985299</v>
      </c>
      <c r="F12" s="17"/>
      <c r="G12" s="17">
        <v>0.21622333727437901</v>
      </c>
      <c r="H12" s="17">
        <v>0.14196576729666099</v>
      </c>
      <c r="I12" s="17">
        <v>0.18573425580938999</v>
      </c>
      <c r="J12" s="17">
        <v>0.15051488528444101</v>
      </c>
      <c r="K12" s="17">
        <v>0.14454684442867899</v>
      </c>
      <c r="L12" s="17">
        <v>9.8162444644848398E-2</v>
      </c>
      <c r="M12" s="17"/>
      <c r="N12" s="17">
        <v>8.3495802383745807E-2</v>
      </c>
      <c r="O12" s="17">
        <v>0.14730760272549501</v>
      </c>
      <c r="P12" s="17">
        <v>0.200433451652963</v>
      </c>
      <c r="Q12" s="17">
        <v>0.16451441830543501</v>
      </c>
      <c r="R12" s="17"/>
      <c r="S12" s="17" t="s">
        <v>222</v>
      </c>
      <c r="T12" s="17" t="s">
        <v>222</v>
      </c>
      <c r="U12" s="17" t="s">
        <v>222</v>
      </c>
      <c r="V12" s="17" t="s">
        <v>222</v>
      </c>
      <c r="W12" s="17" t="s">
        <v>222</v>
      </c>
      <c r="X12" s="17">
        <v>0.150361540066586</v>
      </c>
      <c r="Y12" s="17" t="s">
        <v>222</v>
      </c>
      <c r="Z12" s="17" t="s">
        <v>222</v>
      </c>
      <c r="AA12" s="17" t="s">
        <v>222</v>
      </c>
      <c r="AB12" s="17" t="s">
        <v>222</v>
      </c>
      <c r="AC12" s="17" t="s">
        <v>222</v>
      </c>
      <c r="AD12" s="17" t="s">
        <v>222</v>
      </c>
      <c r="AE12" s="17"/>
      <c r="AF12" s="17">
        <v>0.13932030136752199</v>
      </c>
      <c r="AG12" s="17">
        <v>0.134554684901251</v>
      </c>
      <c r="AH12" s="17">
        <v>0.195239832759565</v>
      </c>
      <c r="AI12" s="17"/>
      <c r="AJ12" s="17">
        <v>0.13780914786100301</v>
      </c>
      <c r="AK12" s="17">
        <v>0.148251068763393</v>
      </c>
      <c r="AL12" s="17">
        <v>0.11877098175331401</v>
      </c>
      <c r="AM12" s="17"/>
      <c r="AN12" s="17">
        <v>0.21403848685021501</v>
      </c>
      <c r="AO12" s="17">
        <v>0.17843876917696899</v>
      </c>
      <c r="AP12" s="17">
        <v>0.112983262808505</v>
      </c>
      <c r="AQ12" s="17">
        <v>1.2702199422811601E-2</v>
      </c>
      <c r="AR12" s="17">
        <v>0</v>
      </c>
      <c r="AS12" s="17"/>
      <c r="AT12" s="17">
        <v>0.143236478715209</v>
      </c>
      <c r="AU12" s="17">
        <v>0.195583591865444</v>
      </c>
      <c r="AV12" s="17"/>
      <c r="AW12" s="17">
        <v>9.9595908675607303E-2</v>
      </c>
      <c r="AX12" s="17">
        <v>0.13934646937008099</v>
      </c>
      <c r="AY12" s="17">
        <v>0.198551894691082</v>
      </c>
    </row>
    <row r="13" spans="2:51">
      <c r="B13" s="18" t="s">
        <v>119</v>
      </c>
      <c r="C13" s="19">
        <v>0.106008656751578</v>
      </c>
      <c r="D13" s="19">
        <v>9.2454352469168499E-2</v>
      </c>
      <c r="E13" s="19">
        <v>0.118416015972309</v>
      </c>
      <c r="F13" s="19"/>
      <c r="G13" s="19">
        <v>0.119795887336045</v>
      </c>
      <c r="H13" s="19">
        <v>0.109826717673717</v>
      </c>
      <c r="I13" s="19">
        <v>5.4318860191863397E-2</v>
      </c>
      <c r="J13" s="19">
        <v>0.117800114743063</v>
      </c>
      <c r="K13" s="19">
        <v>0.14305432838978199</v>
      </c>
      <c r="L13" s="19">
        <v>9.8961477955452806E-2</v>
      </c>
      <c r="M13" s="19"/>
      <c r="N13" s="19">
        <v>4.2464592421061001E-2</v>
      </c>
      <c r="O13" s="19">
        <v>9.7138286812626803E-2</v>
      </c>
      <c r="P13" s="19">
        <v>9.7170773119514095E-2</v>
      </c>
      <c r="Q13" s="19">
        <v>0.18683961867643201</v>
      </c>
      <c r="R13" s="19"/>
      <c r="S13" s="19" t="s">
        <v>222</v>
      </c>
      <c r="T13" s="19" t="s">
        <v>222</v>
      </c>
      <c r="U13" s="19" t="s">
        <v>222</v>
      </c>
      <c r="V13" s="19" t="s">
        <v>222</v>
      </c>
      <c r="W13" s="19" t="s">
        <v>222</v>
      </c>
      <c r="X13" s="19">
        <v>0.106008656751578</v>
      </c>
      <c r="Y13" s="19" t="s">
        <v>222</v>
      </c>
      <c r="Z13" s="19" t="s">
        <v>222</v>
      </c>
      <c r="AA13" s="19" t="s">
        <v>222</v>
      </c>
      <c r="AB13" s="19" t="s">
        <v>222</v>
      </c>
      <c r="AC13" s="19" t="s">
        <v>222</v>
      </c>
      <c r="AD13" s="19" t="s">
        <v>222</v>
      </c>
      <c r="AE13" s="19"/>
      <c r="AF13" s="19">
        <v>7.7939627826805594E-2</v>
      </c>
      <c r="AG13" s="19">
        <v>0.104698763468488</v>
      </c>
      <c r="AH13" s="19">
        <v>0.15659122938715</v>
      </c>
      <c r="AI13" s="19"/>
      <c r="AJ13" s="19">
        <v>8.7036657612879806E-2</v>
      </c>
      <c r="AK13" s="19">
        <v>0.11468522126481601</v>
      </c>
      <c r="AL13" s="19">
        <v>6.5717695770019305E-2</v>
      </c>
      <c r="AM13" s="19"/>
      <c r="AN13" s="19">
        <v>0.13205044919167899</v>
      </c>
      <c r="AO13" s="19">
        <v>0.104129899700985</v>
      </c>
      <c r="AP13" s="19">
        <v>7.7207478394820103E-2</v>
      </c>
      <c r="AQ13" s="19">
        <v>3.7791705950258797E-2</v>
      </c>
      <c r="AR13" s="19">
        <v>0.37000245352301497</v>
      </c>
      <c r="AS13" s="19"/>
      <c r="AT13" s="19">
        <v>9.4504089375983993E-2</v>
      </c>
      <c r="AU13" s="19">
        <v>0.16577525774907401</v>
      </c>
      <c r="AV13" s="19"/>
      <c r="AW13" s="19">
        <v>4.7532862813427799E-2</v>
      </c>
      <c r="AX13" s="19">
        <v>8.32772767255716E-2</v>
      </c>
      <c r="AY13" s="19">
        <v>0.16417429314445101</v>
      </c>
    </row>
    <row r="14" spans="2:51">
      <c r="B14" t="s">
        <v>27</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246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760</v>
      </c>
      <c r="D7" s="10">
        <v>359</v>
      </c>
      <c r="E7" s="10">
        <v>397</v>
      </c>
      <c r="F7" s="10"/>
      <c r="G7" s="10">
        <v>54</v>
      </c>
      <c r="H7" s="10">
        <v>98</v>
      </c>
      <c r="I7" s="10">
        <v>101</v>
      </c>
      <c r="J7" s="10">
        <v>129</v>
      </c>
      <c r="K7" s="10">
        <v>149</v>
      </c>
      <c r="L7" s="10">
        <v>229</v>
      </c>
      <c r="M7" s="10"/>
      <c r="N7" s="10">
        <v>220</v>
      </c>
      <c r="O7" s="10">
        <v>214</v>
      </c>
      <c r="P7" s="10">
        <v>152</v>
      </c>
      <c r="Q7" s="10">
        <v>168</v>
      </c>
      <c r="R7" s="10"/>
      <c r="S7" s="10" t="s">
        <v>684</v>
      </c>
      <c r="T7" s="10" t="s">
        <v>684</v>
      </c>
      <c r="U7" s="10" t="s">
        <v>684</v>
      </c>
      <c r="V7" s="10">
        <v>760</v>
      </c>
      <c r="W7" s="10" t="s">
        <v>684</v>
      </c>
      <c r="X7" s="10" t="s">
        <v>684</v>
      </c>
      <c r="Y7" s="10" t="s">
        <v>684</v>
      </c>
      <c r="Z7" s="10" t="s">
        <v>684</v>
      </c>
      <c r="AA7" s="10" t="s">
        <v>684</v>
      </c>
      <c r="AB7" s="10" t="s">
        <v>684</v>
      </c>
      <c r="AC7" s="10" t="s">
        <v>684</v>
      </c>
      <c r="AD7" s="10" t="s">
        <v>684</v>
      </c>
      <c r="AE7" s="10"/>
      <c r="AF7" s="10">
        <v>348</v>
      </c>
      <c r="AG7" s="10">
        <v>292</v>
      </c>
      <c r="AH7" s="10">
        <v>79</v>
      </c>
      <c r="AI7" s="10"/>
      <c r="AJ7" s="10">
        <v>227</v>
      </c>
      <c r="AK7" s="10">
        <v>213</v>
      </c>
      <c r="AL7" s="10">
        <v>79</v>
      </c>
      <c r="AM7" s="10"/>
      <c r="AN7" s="10">
        <v>188</v>
      </c>
      <c r="AO7" s="10">
        <v>117</v>
      </c>
      <c r="AP7" s="10">
        <v>166</v>
      </c>
      <c r="AQ7" s="10">
        <v>53</v>
      </c>
      <c r="AR7" s="10">
        <v>14</v>
      </c>
      <c r="AS7" s="10"/>
      <c r="AT7" s="10">
        <v>718</v>
      </c>
      <c r="AU7" s="10">
        <v>40</v>
      </c>
      <c r="AV7" s="10"/>
      <c r="AW7" s="10">
        <v>369</v>
      </c>
      <c r="AX7" s="10">
        <v>72</v>
      </c>
      <c r="AY7" s="10">
        <v>319</v>
      </c>
    </row>
    <row r="8" spans="2:51" ht="30" customHeight="1">
      <c r="B8" s="11" t="s">
        <v>112</v>
      </c>
      <c r="C8" s="11">
        <v>802</v>
      </c>
      <c r="D8" s="11">
        <v>379</v>
      </c>
      <c r="E8" s="11">
        <v>418</v>
      </c>
      <c r="F8" s="11"/>
      <c r="G8" s="11">
        <v>68</v>
      </c>
      <c r="H8" s="11">
        <v>126</v>
      </c>
      <c r="I8" s="11">
        <v>121</v>
      </c>
      <c r="J8" s="11">
        <v>136</v>
      </c>
      <c r="K8" s="11">
        <v>130</v>
      </c>
      <c r="L8" s="11">
        <v>221</v>
      </c>
      <c r="M8" s="11"/>
      <c r="N8" s="11">
        <v>207</v>
      </c>
      <c r="O8" s="11">
        <v>206</v>
      </c>
      <c r="P8" s="11">
        <v>190</v>
      </c>
      <c r="Q8" s="11">
        <v>192</v>
      </c>
      <c r="R8" s="11"/>
      <c r="S8" s="11" t="s">
        <v>684</v>
      </c>
      <c r="T8" s="11" t="s">
        <v>684</v>
      </c>
      <c r="U8" s="11" t="s">
        <v>684</v>
      </c>
      <c r="V8" s="11">
        <v>802</v>
      </c>
      <c r="W8" s="11" t="s">
        <v>684</v>
      </c>
      <c r="X8" s="11" t="s">
        <v>684</v>
      </c>
      <c r="Y8" s="11" t="s">
        <v>684</v>
      </c>
      <c r="Z8" s="11" t="s">
        <v>684</v>
      </c>
      <c r="AA8" s="11" t="s">
        <v>684</v>
      </c>
      <c r="AB8" s="11" t="s">
        <v>684</v>
      </c>
      <c r="AC8" s="11" t="s">
        <v>684</v>
      </c>
      <c r="AD8" s="11" t="s">
        <v>684</v>
      </c>
      <c r="AE8" s="11"/>
      <c r="AF8" s="11">
        <v>358</v>
      </c>
      <c r="AG8" s="11">
        <v>300</v>
      </c>
      <c r="AH8" s="11">
        <v>93</v>
      </c>
      <c r="AI8" s="11"/>
      <c r="AJ8" s="11">
        <v>235</v>
      </c>
      <c r="AK8" s="11">
        <v>232</v>
      </c>
      <c r="AL8" s="11">
        <v>79</v>
      </c>
      <c r="AM8" s="11"/>
      <c r="AN8" s="11">
        <v>200</v>
      </c>
      <c r="AO8" s="11">
        <v>131</v>
      </c>
      <c r="AP8" s="11">
        <v>171</v>
      </c>
      <c r="AQ8" s="11">
        <v>51</v>
      </c>
      <c r="AR8" s="11">
        <v>14</v>
      </c>
      <c r="AS8" s="11"/>
      <c r="AT8" s="11">
        <v>755</v>
      </c>
      <c r="AU8" s="11">
        <v>45</v>
      </c>
      <c r="AV8" s="11"/>
      <c r="AW8" s="11">
        <v>368</v>
      </c>
      <c r="AX8" s="11">
        <v>83</v>
      </c>
      <c r="AY8" s="11">
        <v>351</v>
      </c>
    </row>
    <row r="9" spans="2:51" ht="45">
      <c r="B9" s="18" t="s">
        <v>247</v>
      </c>
      <c r="C9" s="17">
        <v>0.12086223498332201</v>
      </c>
      <c r="D9" s="17">
        <v>0.12889322339982401</v>
      </c>
      <c r="E9" s="17">
        <v>0.11246137700613899</v>
      </c>
      <c r="F9" s="17"/>
      <c r="G9" s="17">
        <v>3.8683477572946601E-2</v>
      </c>
      <c r="H9" s="17">
        <v>8.6971609633640395E-2</v>
      </c>
      <c r="I9" s="17">
        <v>7.6253215916085207E-2</v>
      </c>
      <c r="J9" s="17">
        <v>0.146446067329177</v>
      </c>
      <c r="K9" s="17">
        <v>0.13965304730155201</v>
      </c>
      <c r="L9" s="17">
        <v>0.16327726188917399</v>
      </c>
      <c r="M9" s="17"/>
      <c r="N9" s="17">
        <v>0.17749750159509101</v>
      </c>
      <c r="O9" s="17">
        <v>0.129582005988815</v>
      </c>
      <c r="P9" s="17">
        <v>8.5962124166087103E-2</v>
      </c>
      <c r="Q9" s="17">
        <v>8.4080517544531899E-2</v>
      </c>
      <c r="R9" s="17"/>
      <c r="S9" s="17" t="s">
        <v>222</v>
      </c>
      <c r="T9" s="17" t="s">
        <v>222</v>
      </c>
      <c r="U9" s="17" t="s">
        <v>222</v>
      </c>
      <c r="V9" s="17">
        <v>0.12086223498332201</v>
      </c>
      <c r="W9" s="17" t="s">
        <v>222</v>
      </c>
      <c r="X9" s="17" t="s">
        <v>222</v>
      </c>
      <c r="Y9" s="17" t="s">
        <v>222</v>
      </c>
      <c r="Z9" s="17" t="s">
        <v>222</v>
      </c>
      <c r="AA9" s="17" t="s">
        <v>222</v>
      </c>
      <c r="AB9" s="17" t="s">
        <v>222</v>
      </c>
      <c r="AC9" s="17" t="s">
        <v>222</v>
      </c>
      <c r="AD9" s="17" t="s">
        <v>222</v>
      </c>
      <c r="AE9" s="17"/>
      <c r="AF9" s="17">
        <v>0.118488305289749</v>
      </c>
      <c r="AG9" s="17">
        <v>0.15137608269389299</v>
      </c>
      <c r="AH9" s="17">
        <v>7.05965139168825E-2</v>
      </c>
      <c r="AI9" s="17"/>
      <c r="AJ9" s="17">
        <v>0.14616095882170799</v>
      </c>
      <c r="AK9" s="17">
        <v>9.3390791825821495E-2</v>
      </c>
      <c r="AL9" s="17">
        <v>0.14592220105558201</v>
      </c>
      <c r="AM9" s="17"/>
      <c r="AN9" s="17">
        <v>0.105964315370733</v>
      </c>
      <c r="AO9" s="17">
        <v>5.0871516464652197E-2</v>
      </c>
      <c r="AP9" s="17">
        <v>0.11565441631038299</v>
      </c>
      <c r="AQ9" s="17">
        <v>0.32409284272558703</v>
      </c>
      <c r="AR9" s="17">
        <v>0.32082189374240599</v>
      </c>
      <c r="AS9" s="17"/>
      <c r="AT9" s="17">
        <v>0.11524124403300599</v>
      </c>
      <c r="AU9" s="17">
        <v>0.222380058608521</v>
      </c>
      <c r="AV9" s="17"/>
      <c r="AW9" s="17">
        <v>0.18949925477962901</v>
      </c>
      <c r="AX9" s="17">
        <v>5.1694402679960803E-2</v>
      </c>
      <c r="AY9" s="17">
        <v>6.5364369103643905E-2</v>
      </c>
    </row>
    <row r="10" spans="2:51" ht="30">
      <c r="B10" s="18" t="s">
        <v>248</v>
      </c>
      <c r="C10" s="17">
        <v>0.27484591168134798</v>
      </c>
      <c r="D10" s="17">
        <v>0.32139564180444702</v>
      </c>
      <c r="E10" s="17">
        <v>0.23258812506016499</v>
      </c>
      <c r="F10" s="17"/>
      <c r="G10" s="17">
        <v>0.36416412110641899</v>
      </c>
      <c r="H10" s="17">
        <v>0.19987683635436099</v>
      </c>
      <c r="I10" s="17">
        <v>0.29938646343355602</v>
      </c>
      <c r="J10" s="17">
        <v>0.229491681344487</v>
      </c>
      <c r="K10" s="17">
        <v>0.22044108315623501</v>
      </c>
      <c r="L10" s="17">
        <v>0.33660378049302497</v>
      </c>
      <c r="M10" s="17"/>
      <c r="N10" s="17">
        <v>0.32644146203746999</v>
      </c>
      <c r="O10" s="17">
        <v>0.29254306447301298</v>
      </c>
      <c r="P10" s="17">
        <v>0.31096559688590403</v>
      </c>
      <c r="Q10" s="17">
        <v>0.162517355835923</v>
      </c>
      <c r="R10" s="17"/>
      <c r="S10" s="17" t="s">
        <v>222</v>
      </c>
      <c r="T10" s="17" t="s">
        <v>222</v>
      </c>
      <c r="U10" s="17" t="s">
        <v>222</v>
      </c>
      <c r="V10" s="17">
        <v>0.27484591168134798</v>
      </c>
      <c r="W10" s="17" t="s">
        <v>222</v>
      </c>
      <c r="X10" s="17" t="s">
        <v>222</v>
      </c>
      <c r="Y10" s="17" t="s">
        <v>222</v>
      </c>
      <c r="Z10" s="17" t="s">
        <v>222</v>
      </c>
      <c r="AA10" s="17" t="s">
        <v>222</v>
      </c>
      <c r="AB10" s="17" t="s">
        <v>222</v>
      </c>
      <c r="AC10" s="17" t="s">
        <v>222</v>
      </c>
      <c r="AD10" s="17" t="s">
        <v>222</v>
      </c>
      <c r="AE10" s="17"/>
      <c r="AF10" s="17">
        <v>0.248490193304894</v>
      </c>
      <c r="AG10" s="17">
        <v>0.32927573837833302</v>
      </c>
      <c r="AH10" s="17">
        <v>0.17110786487492699</v>
      </c>
      <c r="AI10" s="17"/>
      <c r="AJ10" s="17">
        <v>0.31589487384185899</v>
      </c>
      <c r="AK10" s="17">
        <v>0.25018781133648499</v>
      </c>
      <c r="AL10" s="17">
        <v>0.388632457200627</v>
      </c>
      <c r="AM10" s="17"/>
      <c r="AN10" s="17">
        <v>0.19491146020363001</v>
      </c>
      <c r="AO10" s="17">
        <v>0.26848967223731202</v>
      </c>
      <c r="AP10" s="17">
        <v>0.30650158988603299</v>
      </c>
      <c r="AQ10" s="17">
        <v>0.45088634710374398</v>
      </c>
      <c r="AR10" s="17">
        <v>0.34352167378141601</v>
      </c>
      <c r="AS10" s="17"/>
      <c r="AT10" s="17">
        <v>0.27090103535946303</v>
      </c>
      <c r="AU10" s="17">
        <v>0.32823787648702002</v>
      </c>
      <c r="AV10" s="17"/>
      <c r="AW10" s="17">
        <v>0.33037690416843302</v>
      </c>
      <c r="AX10" s="17">
        <v>0.409626879310234</v>
      </c>
      <c r="AY10" s="17">
        <v>0.184904945808021</v>
      </c>
    </row>
    <row r="11" spans="2:51" ht="45">
      <c r="B11" s="18" t="s">
        <v>249</v>
      </c>
      <c r="C11" s="17">
        <v>0.33715887308060599</v>
      </c>
      <c r="D11" s="17">
        <v>0.31666344164867</v>
      </c>
      <c r="E11" s="17">
        <v>0.35966200028196399</v>
      </c>
      <c r="F11" s="17"/>
      <c r="G11" s="17">
        <v>0.38477869395343101</v>
      </c>
      <c r="H11" s="17">
        <v>0.42111796397635998</v>
      </c>
      <c r="I11" s="17">
        <v>0.298793977734439</v>
      </c>
      <c r="J11" s="17">
        <v>0.364368325867024</v>
      </c>
      <c r="K11" s="17">
        <v>0.34145655013654203</v>
      </c>
      <c r="L11" s="17">
        <v>0.27632463671528601</v>
      </c>
      <c r="M11" s="17"/>
      <c r="N11" s="17">
        <v>0.301784356262776</v>
      </c>
      <c r="O11" s="17">
        <v>0.32866285180087201</v>
      </c>
      <c r="P11" s="17">
        <v>0.31933752268562698</v>
      </c>
      <c r="Q11" s="17">
        <v>0.40219861165146498</v>
      </c>
      <c r="R11" s="17"/>
      <c r="S11" s="17" t="s">
        <v>222</v>
      </c>
      <c r="T11" s="17" t="s">
        <v>222</v>
      </c>
      <c r="U11" s="17" t="s">
        <v>222</v>
      </c>
      <c r="V11" s="17">
        <v>0.33715887308060599</v>
      </c>
      <c r="W11" s="17" t="s">
        <v>222</v>
      </c>
      <c r="X11" s="17" t="s">
        <v>222</v>
      </c>
      <c r="Y11" s="17" t="s">
        <v>222</v>
      </c>
      <c r="Z11" s="17" t="s">
        <v>222</v>
      </c>
      <c r="AA11" s="17" t="s">
        <v>222</v>
      </c>
      <c r="AB11" s="17" t="s">
        <v>222</v>
      </c>
      <c r="AC11" s="17" t="s">
        <v>222</v>
      </c>
      <c r="AD11" s="17" t="s">
        <v>222</v>
      </c>
      <c r="AE11" s="17"/>
      <c r="AF11" s="17">
        <v>0.32087399217475898</v>
      </c>
      <c r="AG11" s="17">
        <v>0.33227279521677899</v>
      </c>
      <c r="AH11" s="17">
        <v>0.37310889911560302</v>
      </c>
      <c r="AI11" s="17"/>
      <c r="AJ11" s="17">
        <v>0.31973809069249098</v>
      </c>
      <c r="AK11" s="17">
        <v>0.39244361800501598</v>
      </c>
      <c r="AL11" s="17">
        <v>0.22094069180303699</v>
      </c>
      <c r="AM11" s="17"/>
      <c r="AN11" s="17">
        <v>0.32647466723970597</v>
      </c>
      <c r="AO11" s="17">
        <v>0.45987935109058398</v>
      </c>
      <c r="AP11" s="17">
        <v>0.37012048181679402</v>
      </c>
      <c r="AQ11" s="17">
        <v>0.183371763168068</v>
      </c>
      <c r="AR11" s="17">
        <v>0.33565643247617699</v>
      </c>
      <c r="AS11" s="17"/>
      <c r="AT11" s="17">
        <v>0.35066879729671202</v>
      </c>
      <c r="AU11" s="17">
        <v>0.125824622500428</v>
      </c>
      <c r="AV11" s="17"/>
      <c r="AW11" s="17">
        <v>0.33057587972047298</v>
      </c>
      <c r="AX11" s="17">
        <v>0.25164987685123102</v>
      </c>
      <c r="AY11" s="17">
        <v>0.36423961983754699</v>
      </c>
    </row>
    <row r="12" spans="2:51" ht="45">
      <c r="B12" s="18" t="s">
        <v>250</v>
      </c>
      <c r="C12" s="17">
        <v>0.14810209620564699</v>
      </c>
      <c r="D12" s="17">
        <v>0.14990993754849499</v>
      </c>
      <c r="E12" s="17">
        <v>0.14541210713639099</v>
      </c>
      <c r="F12" s="17"/>
      <c r="G12" s="17">
        <v>0.11261779815329</v>
      </c>
      <c r="H12" s="17">
        <v>0.18072836773623299</v>
      </c>
      <c r="I12" s="17">
        <v>0.16592952665032901</v>
      </c>
      <c r="J12" s="17">
        <v>0.120931379749512</v>
      </c>
      <c r="K12" s="17">
        <v>0.16337920785044199</v>
      </c>
      <c r="L12" s="17">
        <v>0.13826616902081401</v>
      </c>
      <c r="M12" s="17"/>
      <c r="N12" s="17">
        <v>0.13848870482278899</v>
      </c>
      <c r="O12" s="17">
        <v>0.11055122677153301</v>
      </c>
      <c r="P12" s="17">
        <v>0.15204780229345599</v>
      </c>
      <c r="Q12" s="17">
        <v>0.19369274116625901</v>
      </c>
      <c r="R12" s="17"/>
      <c r="S12" s="17" t="s">
        <v>222</v>
      </c>
      <c r="T12" s="17" t="s">
        <v>222</v>
      </c>
      <c r="U12" s="17" t="s">
        <v>222</v>
      </c>
      <c r="V12" s="17">
        <v>0.14810209620564699</v>
      </c>
      <c r="W12" s="17" t="s">
        <v>222</v>
      </c>
      <c r="X12" s="17" t="s">
        <v>222</v>
      </c>
      <c r="Y12" s="17" t="s">
        <v>222</v>
      </c>
      <c r="Z12" s="17" t="s">
        <v>222</v>
      </c>
      <c r="AA12" s="17" t="s">
        <v>222</v>
      </c>
      <c r="AB12" s="17" t="s">
        <v>222</v>
      </c>
      <c r="AC12" s="17" t="s">
        <v>222</v>
      </c>
      <c r="AD12" s="17" t="s">
        <v>222</v>
      </c>
      <c r="AE12" s="17"/>
      <c r="AF12" s="17">
        <v>0.18930747066895401</v>
      </c>
      <c r="AG12" s="17">
        <v>9.8410894410184302E-2</v>
      </c>
      <c r="AH12" s="17">
        <v>0.163857405179924</v>
      </c>
      <c r="AI12" s="17"/>
      <c r="AJ12" s="17">
        <v>0.141760414264433</v>
      </c>
      <c r="AK12" s="17">
        <v>0.15994947736937601</v>
      </c>
      <c r="AL12" s="17">
        <v>0.14697205266960101</v>
      </c>
      <c r="AM12" s="17"/>
      <c r="AN12" s="17">
        <v>0.177093060056985</v>
      </c>
      <c r="AO12" s="17">
        <v>0.133189869025059</v>
      </c>
      <c r="AP12" s="17">
        <v>0.111390928155578</v>
      </c>
      <c r="AQ12" s="17">
        <v>4.1649047002600401E-2</v>
      </c>
      <c r="AR12" s="17">
        <v>0</v>
      </c>
      <c r="AS12" s="17"/>
      <c r="AT12" s="17">
        <v>0.14649406207923901</v>
      </c>
      <c r="AU12" s="17">
        <v>0.18305164404344401</v>
      </c>
      <c r="AV12" s="17"/>
      <c r="AW12" s="17">
        <v>8.0479209034763494E-2</v>
      </c>
      <c r="AX12" s="17">
        <v>0.181343764088925</v>
      </c>
      <c r="AY12" s="17">
        <v>0.211021977620654</v>
      </c>
    </row>
    <row r="13" spans="2:51">
      <c r="B13" s="18" t="s">
        <v>119</v>
      </c>
      <c r="C13" s="19">
        <v>0.119030884049077</v>
      </c>
      <c r="D13" s="19">
        <v>8.3137755598563803E-2</v>
      </c>
      <c r="E13" s="19">
        <v>0.14987639051534099</v>
      </c>
      <c r="F13" s="19"/>
      <c r="G13" s="19">
        <v>9.9755909213913696E-2</v>
      </c>
      <c r="H13" s="19">
        <v>0.111305222299405</v>
      </c>
      <c r="I13" s="19">
        <v>0.15963681626559001</v>
      </c>
      <c r="J13" s="19">
        <v>0.13876254570980001</v>
      </c>
      <c r="K13" s="19">
        <v>0.13507011155522999</v>
      </c>
      <c r="L13" s="19">
        <v>8.5528151881701403E-2</v>
      </c>
      <c r="M13" s="19"/>
      <c r="N13" s="19">
        <v>5.5787975281873903E-2</v>
      </c>
      <c r="O13" s="19">
        <v>0.138660850965766</v>
      </c>
      <c r="P13" s="19">
        <v>0.13168695396892599</v>
      </c>
      <c r="Q13" s="19">
        <v>0.15751077380182099</v>
      </c>
      <c r="R13" s="19"/>
      <c r="S13" s="19" t="s">
        <v>222</v>
      </c>
      <c r="T13" s="19" t="s">
        <v>222</v>
      </c>
      <c r="U13" s="19" t="s">
        <v>222</v>
      </c>
      <c r="V13" s="19">
        <v>0.119030884049077</v>
      </c>
      <c r="W13" s="19" t="s">
        <v>222</v>
      </c>
      <c r="X13" s="19" t="s">
        <v>222</v>
      </c>
      <c r="Y13" s="19" t="s">
        <v>222</v>
      </c>
      <c r="Z13" s="19" t="s">
        <v>222</v>
      </c>
      <c r="AA13" s="19" t="s">
        <v>222</v>
      </c>
      <c r="AB13" s="19" t="s">
        <v>222</v>
      </c>
      <c r="AC13" s="19" t="s">
        <v>222</v>
      </c>
      <c r="AD13" s="19" t="s">
        <v>222</v>
      </c>
      <c r="AE13" s="19"/>
      <c r="AF13" s="19">
        <v>0.12284003856164399</v>
      </c>
      <c r="AG13" s="19">
        <v>8.8664489300809807E-2</v>
      </c>
      <c r="AH13" s="19">
        <v>0.221329316912664</v>
      </c>
      <c r="AI13" s="19"/>
      <c r="AJ13" s="19">
        <v>7.6445662379508603E-2</v>
      </c>
      <c r="AK13" s="19">
        <v>0.104028301463302</v>
      </c>
      <c r="AL13" s="19">
        <v>9.7532597271152793E-2</v>
      </c>
      <c r="AM13" s="19"/>
      <c r="AN13" s="19">
        <v>0.19555649712894499</v>
      </c>
      <c r="AO13" s="19">
        <v>8.75695911823932E-2</v>
      </c>
      <c r="AP13" s="19">
        <v>9.6332583831211696E-2</v>
      </c>
      <c r="AQ13" s="19">
        <v>0</v>
      </c>
      <c r="AR13" s="19">
        <v>0</v>
      </c>
      <c r="AS13" s="19"/>
      <c r="AT13" s="19">
        <v>0.116694861231579</v>
      </c>
      <c r="AU13" s="19">
        <v>0.14050579836058699</v>
      </c>
      <c r="AV13" s="19"/>
      <c r="AW13" s="19">
        <v>6.9068752296701702E-2</v>
      </c>
      <c r="AX13" s="19">
        <v>0.105685077069649</v>
      </c>
      <c r="AY13" s="19">
        <v>0.174469087630134</v>
      </c>
    </row>
    <row r="14" spans="2:51">
      <c r="B14" t="s">
        <v>28</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251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728</v>
      </c>
      <c r="D7" s="10">
        <v>337</v>
      </c>
      <c r="E7" s="10">
        <v>390</v>
      </c>
      <c r="F7" s="10"/>
      <c r="G7" s="10">
        <v>66</v>
      </c>
      <c r="H7" s="10">
        <v>83</v>
      </c>
      <c r="I7" s="10">
        <v>91</v>
      </c>
      <c r="J7" s="10">
        <v>111</v>
      </c>
      <c r="K7" s="10">
        <v>172</v>
      </c>
      <c r="L7" s="10">
        <v>205</v>
      </c>
      <c r="M7" s="10"/>
      <c r="N7" s="10">
        <v>183</v>
      </c>
      <c r="O7" s="10">
        <v>215</v>
      </c>
      <c r="P7" s="10">
        <v>154</v>
      </c>
      <c r="Q7" s="10">
        <v>170</v>
      </c>
      <c r="R7" s="10"/>
      <c r="S7" s="10" t="s">
        <v>684</v>
      </c>
      <c r="T7" s="10" t="s">
        <v>684</v>
      </c>
      <c r="U7" s="10" t="s">
        <v>684</v>
      </c>
      <c r="V7" s="10" t="s">
        <v>684</v>
      </c>
      <c r="W7" s="10" t="s">
        <v>684</v>
      </c>
      <c r="X7" s="10" t="s">
        <v>684</v>
      </c>
      <c r="Y7" s="10">
        <v>728</v>
      </c>
      <c r="Z7" s="10" t="s">
        <v>684</v>
      </c>
      <c r="AA7" s="10" t="s">
        <v>684</v>
      </c>
      <c r="AB7" s="10" t="s">
        <v>684</v>
      </c>
      <c r="AC7" s="10" t="s">
        <v>684</v>
      </c>
      <c r="AD7" s="10" t="s">
        <v>684</v>
      </c>
      <c r="AE7" s="10"/>
      <c r="AF7" s="10">
        <v>331</v>
      </c>
      <c r="AG7" s="10">
        <v>288</v>
      </c>
      <c r="AH7" s="10">
        <v>62</v>
      </c>
      <c r="AI7" s="10"/>
      <c r="AJ7" s="10">
        <v>181</v>
      </c>
      <c r="AK7" s="10">
        <v>234</v>
      </c>
      <c r="AL7" s="10">
        <v>49</v>
      </c>
      <c r="AM7" s="10"/>
      <c r="AN7" s="10">
        <v>168</v>
      </c>
      <c r="AO7" s="10">
        <v>120</v>
      </c>
      <c r="AP7" s="10">
        <v>156</v>
      </c>
      <c r="AQ7" s="10">
        <v>68</v>
      </c>
      <c r="AR7" s="10">
        <v>7</v>
      </c>
      <c r="AS7" s="10"/>
      <c r="AT7" s="10">
        <v>677</v>
      </c>
      <c r="AU7" s="10">
        <v>49</v>
      </c>
      <c r="AV7" s="10"/>
      <c r="AW7" s="10">
        <v>327</v>
      </c>
      <c r="AX7" s="10">
        <v>83</v>
      </c>
      <c r="AY7" s="10">
        <v>318</v>
      </c>
    </row>
    <row r="8" spans="2:51" ht="30" customHeight="1">
      <c r="B8" s="11" t="s">
        <v>112</v>
      </c>
      <c r="C8" s="11">
        <v>693</v>
      </c>
      <c r="D8" s="11">
        <v>329</v>
      </c>
      <c r="E8" s="11">
        <v>363</v>
      </c>
      <c r="F8" s="11"/>
      <c r="G8" s="11">
        <v>74</v>
      </c>
      <c r="H8" s="11">
        <v>97</v>
      </c>
      <c r="I8" s="11">
        <v>99</v>
      </c>
      <c r="J8" s="11">
        <v>106</v>
      </c>
      <c r="K8" s="11">
        <v>138</v>
      </c>
      <c r="L8" s="11">
        <v>179</v>
      </c>
      <c r="M8" s="11"/>
      <c r="N8" s="11">
        <v>157</v>
      </c>
      <c r="O8" s="11">
        <v>187</v>
      </c>
      <c r="P8" s="11">
        <v>170</v>
      </c>
      <c r="Q8" s="11">
        <v>173</v>
      </c>
      <c r="R8" s="11"/>
      <c r="S8" s="11" t="s">
        <v>684</v>
      </c>
      <c r="T8" s="11" t="s">
        <v>684</v>
      </c>
      <c r="U8" s="11" t="s">
        <v>684</v>
      </c>
      <c r="V8" s="11" t="s">
        <v>684</v>
      </c>
      <c r="W8" s="11" t="s">
        <v>684</v>
      </c>
      <c r="X8" s="11" t="s">
        <v>684</v>
      </c>
      <c r="Y8" s="11">
        <v>693</v>
      </c>
      <c r="Z8" s="11" t="s">
        <v>684</v>
      </c>
      <c r="AA8" s="11" t="s">
        <v>684</v>
      </c>
      <c r="AB8" s="11" t="s">
        <v>684</v>
      </c>
      <c r="AC8" s="11" t="s">
        <v>684</v>
      </c>
      <c r="AD8" s="11" t="s">
        <v>684</v>
      </c>
      <c r="AE8" s="11"/>
      <c r="AF8" s="11">
        <v>306</v>
      </c>
      <c r="AG8" s="11">
        <v>268</v>
      </c>
      <c r="AH8" s="11">
        <v>68</v>
      </c>
      <c r="AI8" s="11"/>
      <c r="AJ8" s="11">
        <v>164</v>
      </c>
      <c r="AK8" s="11">
        <v>232</v>
      </c>
      <c r="AL8" s="11">
        <v>45</v>
      </c>
      <c r="AM8" s="11"/>
      <c r="AN8" s="11">
        <v>159</v>
      </c>
      <c r="AO8" s="11">
        <v>122</v>
      </c>
      <c r="AP8" s="11">
        <v>144</v>
      </c>
      <c r="AQ8" s="11">
        <v>66</v>
      </c>
      <c r="AR8" s="11">
        <v>6</v>
      </c>
      <c r="AS8" s="11"/>
      <c r="AT8" s="11">
        <v>639</v>
      </c>
      <c r="AU8" s="11">
        <v>52</v>
      </c>
      <c r="AV8" s="11"/>
      <c r="AW8" s="11">
        <v>298</v>
      </c>
      <c r="AX8" s="11">
        <v>84</v>
      </c>
      <c r="AY8" s="11">
        <v>310</v>
      </c>
    </row>
    <row r="9" spans="2:51" ht="45">
      <c r="B9" s="18" t="s">
        <v>252</v>
      </c>
      <c r="C9" s="17">
        <v>6.7249698183162704E-2</v>
      </c>
      <c r="D9" s="17">
        <v>7.2569138694462298E-2</v>
      </c>
      <c r="E9" s="17">
        <v>6.2591606559568094E-2</v>
      </c>
      <c r="F9" s="17"/>
      <c r="G9" s="17">
        <v>0.100605872745945</v>
      </c>
      <c r="H9" s="17">
        <v>8.8988096986521506E-2</v>
      </c>
      <c r="I9" s="17">
        <v>8.6851629564422897E-2</v>
      </c>
      <c r="J9" s="17">
        <v>5.9346327460595101E-2</v>
      </c>
      <c r="K9" s="17">
        <v>4.8232400125913101E-2</v>
      </c>
      <c r="L9" s="17">
        <v>5.0252497343455903E-2</v>
      </c>
      <c r="M9" s="17"/>
      <c r="N9" s="17">
        <v>9.5578141301591604E-2</v>
      </c>
      <c r="O9" s="17">
        <v>7.1842204530943504E-2</v>
      </c>
      <c r="P9" s="17">
        <v>5.5975834294809998E-2</v>
      </c>
      <c r="Q9" s="17">
        <v>4.9545201907607798E-2</v>
      </c>
      <c r="R9" s="17"/>
      <c r="S9" s="17" t="s">
        <v>222</v>
      </c>
      <c r="T9" s="17" t="s">
        <v>222</v>
      </c>
      <c r="U9" s="17" t="s">
        <v>222</v>
      </c>
      <c r="V9" s="17" t="s">
        <v>222</v>
      </c>
      <c r="W9" s="17" t="s">
        <v>222</v>
      </c>
      <c r="X9" s="17" t="s">
        <v>222</v>
      </c>
      <c r="Y9" s="17">
        <v>6.7249698183162704E-2</v>
      </c>
      <c r="Z9" s="17" t="s">
        <v>222</v>
      </c>
      <c r="AA9" s="17" t="s">
        <v>222</v>
      </c>
      <c r="AB9" s="17" t="s">
        <v>222</v>
      </c>
      <c r="AC9" s="17" t="s">
        <v>222</v>
      </c>
      <c r="AD9" s="17" t="s">
        <v>222</v>
      </c>
      <c r="AE9" s="17"/>
      <c r="AF9" s="17">
        <v>6.1436239094398902E-2</v>
      </c>
      <c r="AG9" s="17">
        <v>8.2118952446351104E-2</v>
      </c>
      <c r="AH9" s="17">
        <v>8.5379186544103897E-2</v>
      </c>
      <c r="AI9" s="17"/>
      <c r="AJ9" s="17">
        <v>0.10350032264702599</v>
      </c>
      <c r="AK9" s="17">
        <v>5.64647022023647E-2</v>
      </c>
      <c r="AL9" s="17">
        <v>0.123784139183341</v>
      </c>
      <c r="AM9" s="17"/>
      <c r="AN9" s="17">
        <v>4.0320133632799099E-2</v>
      </c>
      <c r="AO9" s="17">
        <v>7.7068096032130703E-2</v>
      </c>
      <c r="AP9" s="17">
        <v>6.5110562678136405E-2</v>
      </c>
      <c r="AQ9" s="17">
        <v>0.123239982621311</v>
      </c>
      <c r="AR9" s="17">
        <v>0.133518372963848</v>
      </c>
      <c r="AS9" s="17"/>
      <c r="AT9" s="17">
        <v>5.9344331373833999E-2</v>
      </c>
      <c r="AU9" s="17">
        <v>0.15124672335491601</v>
      </c>
      <c r="AV9" s="17"/>
      <c r="AW9" s="17">
        <v>8.9366503848476594E-2</v>
      </c>
      <c r="AX9" s="17">
        <v>0.10315885111883499</v>
      </c>
      <c r="AY9" s="17">
        <v>3.6253539674232199E-2</v>
      </c>
    </row>
    <row r="10" spans="2:51" ht="45">
      <c r="B10" s="18" t="s">
        <v>253</v>
      </c>
      <c r="C10" s="17">
        <v>0.30897122269649202</v>
      </c>
      <c r="D10" s="17">
        <v>0.38089758492748299</v>
      </c>
      <c r="E10" s="17">
        <v>0.24448897576937401</v>
      </c>
      <c r="F10" s="17"/>
      <c r="G10" s="17">
        <v>0.30794994400145598</v>
      </c>
      <c r="H10" s="17">
        <v>0.28851090420928299</v>
      </c>
      <c r="I10" s="17">
        <v>0.35817148276272298</v>
      </c>
      <c r="J10" s="17">
        <v>0.322918104511913</v>
      </c>
      <c r="K10" s="17">
        <v>0.25293495097948898</v>
      </c>
      <c r="L10" s="17">
        <v>0.32832803127798998</v>
      </c>
      <c r="M10" s="17"/>
      <c r="N10" s="17">
        <v>0.364816496154512</v>
      </c>
      <c r="O10" s="17">
        <v>0.29857185545939102</v>
      </c>
      <c r="P10" s="17">
        <v>0.33327666267582101</v>
      </c>
      <c r="Q10" s="17">
        <v>0.24976670725135999</v>
      </c>
      <c r="R10" s="17"/>
      <c r="S10" s="17" t="s">
        <v>222</v>
      </c>
      <c r="T10" s="17" t="s">
        <v>222</v>
      </c>
      <c r="U10" s="17" t="s">
        <v>222</v>
      </c>
      <c r="V10" s="17" t="s">
        <v>222</v>
      </c>
      <c r="W10" s="17" t="s">
        <v>222</v>
      </c>
      <c r="X10" s="17" t="s">
        <v>222</v>
      </c>
      <c r="Y10" s="17">
        <v>0.30897122269649202</v>
      </c>
      <c r="Z10" s="17" t="s">
        <v>222</v>
      </c>
      <c r="AA10" s="17" t="s">
        <v>222</v>
      </c>
      <c r="AB10" s="17" t="s">
        <v>222</v>
      </c>
      <c r="AC10" s="17" t="s">
        <v>222</v>
      </c>
      <c r="AD10" s="17" t="s">
        <v>222</v>
      </c>
      <c r="AE10" s="17"/>
      <c r="AF10" s="17">
        <v>0.30030453190481299</v>
      </c>
      <c r="AG10" s="17">
        <v>0.326570398632332</v>
      </c>
      <c r="AH10" s="17">
        <v>0.310981169773618</v>
      </c>
      <c r="AI10" s="17"/>
      <c r="AJ10" s="17">
        <v>0.32858658587929102</v>
      </c>
      <c r="AK10" s="17">
        <v>0.33141412489347299</v>
      </c>
      <c r="AL10" s="17">
        <v>0.29740221831126301</v>
      </c>
      <c r="AM10" s="17"/>
      <c r="AN10" s="17">
        <v>0.22451242778928199</v>
      </c>
      <c r="AO10" s="17">
        <v>0.29533260542829498</v>
      </c>
      <c r="AP10" s="17">
        <v>0.388783143762156</v>
      </c>
      <c r="AQ10" s="17">
        <v>0.29472585097980403</v>
      </c>
      <c r="AR10" s="17">
        <v>0.72593120565842995</v>
      </c>
      <c r="AS10" s="17"/>
      <c r="AT10" s="17">
        <v>0.30656040786994698</v>
      </c>
      <c r="AU10" s="17">
        <v>0.34951259781215499</v>
      </c>
      <c r="AV10" s="17"/>
      <c r="AW10" s="17">
        <v>0.38032103588496202</v>
      </c>
      <c r="AX10" s="17">
        <v>0.373584660996922</v>
      </c>
      <c r="AY10" s="17">
        <v>0.22286241070525001</v>
      </c>
    </row>
    <row r="11" spans="2:51" ht="45">
      <c r="B11" s="18" t="s">
        <v>254</v>
      </c>
      <c r="C11" s="17">
        <v>0.38464004724426099</v>
      </c>
      <c r="D11" s="17">
        <v>0.371366488906689</v>
      </c>
      <c r="E11" s="17">
        <v>0.39764208068232598</v>
      </c>
      <c r="F11" s="17"/>
      <c r="G11" s="17">
        <v>0.384722359275879</v>
      </c>
      <c r="H11" s="17">
        <v>0.37041728271122198</v>
      </c>
      <c r="I11" s="17">
        <v>0.35649041739703202</v>
      </c>
      <c r="J11" s="17">
        <v>0.39127382802357302</v>
      </c>
      <c r="K11" s="17">
        <v>0.43123858196596498</v>
      </c>
      <c r="L11" s="17">
        <v>0.36786122762080697</v>
      </c>
      <c r="M11" s="17"/>
      <c r="N11" s="17">
        <v>0.383477902676917</v>
      </c>
      <c r="O11" s="17">
        <v>0.406668140709603</v>
      </c>
      <c r="P11" s="17">
        <v>0.38115263237147301</v>
      </c>
      <c r="Q11" s="17">
        <v>0.37178537651482901</v>
      </c>
      <c r="R11" s="17"/>
      <c r="S11" s="17" t="s">
        <v>222</v>
      </c>
      <c r="T11" s="17" t="s">
        <v>222</v>
      </c>
      <c r="U11" s="17" t="s">
        <v>222</v>
      </c>
      <c r="V11" s="17" t="s">
        <v>222</v>
      </c>
      <c r="W11" s="17" t="s">
        <v>222</v>
      </c>
      <c r="X11" s="17" t="s">
        <v>222</v>
      </c>
      <c r="Y11" s="17">
        <v>0.38464004724426099</v>
      </c>
      <c r="Z11" s="17" t="s">
        <v>222</v>
      </c>
      <c r="AA11" s="17" t="s">
        <v>222</v>
      </c>
      <c r="AB11" s="17" t="s">
        <v>222</v>
      </c>
      <c r="AC11" s="17" t="s">
        <v>222</v>
      </c>
      <c r="AD11" s="17" t="s">
        <v>222</v>
      </c>
      <c r="AE11" s="17"/>
      <c r="AF11" s="17">
        <v>0.37454087888836401</v>
      </c>
      <c r="AG11" s="17">
        <v>0.389679119343527</v>
      </c>
      <c r="AH11" s="17">
        <v>0.30372467191325297</v>
      </c>
      <c r="AI11" s="17"/>
      <c r="AJ11" s="17">
        <v>0.35066812898614702</v>
      </c>
      <c r="AK11" s="17">
        <v>0.40151397190760002</v>
      </c>
      <c r="AL11" s="17">
        <v>0.38458639752490598</v>
      </c>
      <c r="AM11" s="17"/>
      <c r="AN11" s="17">
        <v>0.40610949981461802</v>
      </c>
      <c r="AO11" s="17">
        <v>0.40849846330960898</v>
      </c>
      <c r="AP11" s="17">
        <v>0.38527589252248901</v>
      </c>
      <c r="AQ11" s="17">
        <v>0.35227956927978599</v>
      </c>
      <c r="AR11" s="17">
        <v>0.140550421377722</v>
      </c>
      <c r="AS11" s="17"/>
      <c r="AT11" s="17">
        <v>0.40312348056543801</v>
      </c>
      <c r="AU11" s="17">
        <v>0.17290089178961601</v>
      </c>
      <c r="AV11" s="17"/>
      <c r="AW11" s="17">
        <v>0.39240434847490302</v>
      </c>
      <c r="AX11" s="17">
        <v>0.374519344095877</v>
      </c>
      <c r="AY11" s="17">
        <v>0.37991870563131402</v>
      </c>
    </row>
    <row r="12" spans="2:51" ht="45">
      <c r="B12" s="18" t="s">
        <v>255</v>
      </c>
      <c r="C12" s="17">
        <v>0.14204366464189</v>
      </c>
      <c r="D12" s="17">
        <v>0.110957658680351</v>
      </c>
      <c r="E12" s="17">
        <v>0.16810445719404801</v>
      </c>
      <c r="F12" s="17"/>
      <c r="G12" s="17">
        <v>0.120069852996955</v>
      </c>
      <c r="H12" s="17">
        <v>0.149886619606247</v>
      </c>
      <c r="I12" s="17">
        <v>0.10560736692747499</v>
      </c>
      <c r="J12" s="17">
        <v>0.123657572943913</v>
      </c>
      <c r="K12" s="17">
        <v>0.155532628246463</v>
      </c>
      <c r="L12" s="17">
        <v>0.167522325944755</v>
      </c>
      <c r="M12" s="17"/>
      <c r="N12" s="17">
        <v>0.10779756401910701</v>
      </c>
      <c r="O12" s="17">
        <v>0.12913421715102999</v>
      </c>
      <c r="P12" s="17">
        <v>0.16141967454061601</v>
      </c>
      <c r="Q12" s="17">
        <v>0.152507610437189</v>
      </c>
      <c r="R12" s="17"/>
      <c r="S12" s="17" t="s">
        <v>222</v>
      </c>
      <c r="T12" s="17" t="s">
        <v>222</v>
      </c>
      <c r="U12" s="17" t="s">
        <v>222</v>
      </c>
      <c r="V12" s="17" t="s">
        <v>222</v>
      </c>
      <c r="W12" s="17" t="s">
        <v>222</v>
      </c>
      <c r="X12" s="17" t="s">
        <v>222</v>
      </c>
      <c r="Y12" s="17">
        <v>0.14204366464189</v>
      </c>
      <c r="Z12" s="17" t="s">
        <v>222</v>
      </c>
      <c r="AA12" s="17" t="s">
        <v>222</v>
      </c>
      <c r="AB12" s="17" t="s">
        <v>222</v>
      </c>
      <c r="AC12" s="17" t="s">
        <v>222</v>
      </c>
      <c r="AD12" s="17" t="s">
        <v>222</v>
      </c>
      <c r="AE12" s="17"/>
      <c r="AF12" s="17">
        <v>0.17043251359577299</v>
      </c>
      <c r="AG12" s="17">
        <v>0.12680248799052299</v>
      </c>
      <c r="AH12" s="17">
        <v>0.106550288611497</v>
      </c>
      <c r="AI12" s="17"/>
      <c r="AJ12" s="17">
        <v>0.131716435670376</v>
      </c>
      <c r="AK12" s="17">
        <v>0.11628921106520899</v>
      </c>
      <c r="AL12" s="17">
        <v>0.135613796410568</v>
      </c>
      <c r="AM12" s="17"/>
      <c r="AN12" s="17">
        <v>0.15058191753580799</v>
      </c>
      <c r="AO12" s="17">
        <v>0.127267587680018</v>
      </c>
      <c r="AP12" s="17">
        <v>0.123176990143499</v>
      </c>
      <c r="AQ12" s="17">
        <v>0.16647722786677299</v>
      </c>
      <c r="AR12" s="17">
        <v>0</v>
      </c>
      <c r="AS12" s="17"/>
      <c r="AT12" s="17">
        <v>0.14191945892915001</v>
      </c>
      <c r="AU12" s="17">
        <v>0.14867110673484499</v>
      </c>
      <c r="AV12" s="17"/>
      <c r="AW12" s="17">
        <v>9.9007908367627295E-2</v>
      </c>
      <c r="AX12" s="17">
        <v>8.3533834928122705E-2</v>
      </c>
      <c r="AY12" s="17">
        <v>0.19927710711267399</v>
      </c>
    </row>
    <row r="13" spans="2:51">
      <c r="B13" s="18" t="s">
        <v>119</v>
      </c>
      <c r="C13" s="19">
        <v>9.7095367234193902E-2</v>
      </c>
      <c r="D13" s="19">
        <v>6.4209128791013995E-2</v>
      </c>
      <c r="E13" s="19">
        <v>0.127172879794684</v>
      </c>
      <c r="F13" s="19"/>
      <c r="G13" s="19">
        <v>8.6651970979764598E-2</v>
      </c>
      <c r="H13" s="19">
        <v>0.10219709648672599</v>
      </c>
      <c r="I13" s="19">
        <v>9.2879103348347702E-2</v>
      </c>
      <c r="J13" s="19">
        <v>0.102804167060006</v>
      </c>
      <c r="K13" s="19">
        <v>0.112061438682171</v>
      </c>
      <c r="L13" s="19">
        <v>8.6035917812991497E-2</v>
      </c>
      <c r="M13" s="19"/>
      <c r="N13" s="19">
        <v>4.8329895847872499E-2</v>
      </c>
      <c r="O13" s="19">
        <v>9.3783582149033498E-2</v>
      </c>
      <c r="P13" s="19">
        <v>6.8175196117279097E-2</v>
      </c>
      <c r="Q13" s="19">
        <v>0.176395103889015</v>
      </c>
      <c r="R13" s="19"/>
      <c r="S13" s="19" t="s">
        <v>222</v>
      </c>
      <c r="T13" s="19" t="s">
        <v>222</v>
      </c>
      <c r="U13" s="19" t="s">
        <v>222</v>
      </c>
      <c r="V13" s="19" t="s">
        <v>222</v>
      </c>
      <c r="W13" s="19" t="s">
        <v>222</v>
      </c>
      <c r="X13" s="19" t="s">
        <v>222</v>
      </c>
      <c r="Y13" s="19">
        <v>9.7095367234193902E-2</v>
      </c>
      <c r="Z13" s="19" t="s">
        <v>222</v>
      </c>
      <c r="AA13" s="19" t="s">
        <v>222</v>
      </c>
      <c r="AB13" s="19" t="s">
        <v>222</v>
      </c>
      <c r="AC13" s="19" t="s">
        <v>222</v>
      </c>
      <c r="AD13" s="19" t="s">
        <v>222</v>
      </c>
      <c r="AE13" s="19"/>
      <c r="AF13" s="19">
        <v>9.3285836516651705E-2</v>
      </c>
      <c r="AG13" s="19">
        <v>7.4829041587267595E-2</v>
      </c>
      <c r="AH13" s="19">
        <v>0.193364683157529</v>
      </c>
      <c r="AI13" s="19"/>
      <c r="AJ13" s="19">
        <v>8.5528526817159806E-2</v>
      </c>
      <c r="AK13" s="19">
        <v>9.4317989931353194E-2</v>
      </c>
      <c r="AL13" s="19">
        <v>5.8613448569920998E-2</v>
      </c>
      <c r="AM13" s="19"/>
      <c r="AN13" s="19">
        <v>0.17847602122749301</v>
      </c>
      <c r="AO13" s="19">
        <v>9.1833247549947206E-2</v>
      </c>
      <c r="AP13" s="19">
        <v>3.7653410893719597E-2</v>
      </c>
      <c r="AQ13" s="19">
        <v>6.3277369252327006E-2</v>
      </c>
      <c r="AR13" s="19">
        <v>0</v>
      </c>
      <c r="AS13" s="19"/>
      <c r="AT13" s="19">
        <v>8.9052321261631096E-2</v>
      </c>
      <c r="AU13" s="19">
        <v>0.177668680308467</v>
      </c>
      <c r="AV13" s="19"/>
      <c r="AW13" s="19">
        <v>3.8900203424031998E-2</v>
      </c>
      <c r="AX13" s="19">
        <v>6.5203308860243198E-2</v>
      </c>
      <c r="AY13" s="19">
        <v>0.161688236876529</v>
      </c>
    </row>
    <row r="14" spans="2:51">
      <c r="B14" t="s">
        <v>29</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256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384</v>
      </c>
      <c r="D7" s="10">
        <v>196</v>
      </c>
      <c r="E7" s="10">
        <v>187</v>
      </c>
      <c r="F7" s="10"/>
      <c r="G7" s="10">
        <v>32</v>
      </c>
      <c r="H7" s="10">
        <v>55</v>
      </c>
      <c r="I7" s="10">
        <v>52</v>
      </c>
      <c r="J7" s="10">
        <v>65</v>
      </c>
      <c r="K7" s="10">
        <v>79</v>
      </c>
      <c r="L7" s="10">
        <v>101</v>
      </c>
      <c r="M7" s="10"/>
      <c r="N7" s="10">
        <v>107</v>
      </c>
      <c r="O7" s="10">
        <v>100</v>
      </c>
      <c r="P7" s="10">
        <v>83</v>
      </c>
      <c r="Q7" s="10">
        <v>93</v>
      </c>
      <c r="R7" s="10"/>
      <c r="S7" s="10" t="s">
        <v>684</v>
      </c>
      <c r="T7" s="10" t="s">
        <v>684</v>
      </c>
      <c r="U7" s="10" t="s">
        <v>684</v>
      </c>
      <c r="V7" s="10" t="s">
        <v>684</v>
      </c>
      <c r="W7" s="10" t="s">
        <v>684</v>
      </c>
      <c r="X7" s="10" t="s">
        <v>684</v>
      </c>
      <c r="Y7" s="10" t="s">
        <v>684</v>
      </c>
      <c r="Z7" s="10">
        <v>384</v>
      </c>
      <c r="AA7" s="10" t="s">
        <v>684</v>
      </c>
      <c r="AB7" s="10" t="s">
        <v>684</v>
      </c>
      <c r="AC7" s="10" t="s">
        <v>684</v>
      </c>
      <c r="AD7" s="10" t="s">
        <v>684</v>
      </c>
      <c r="AE7" s="10"/>
      <c r="AF7" s="10">
        <v>177</v>
      </c>
      <c r="AG7" s="10">
        <v>149</v>
      </c>
      <c r="AH7" s="10">
        <v>39</v>
      </c>
      <c r="AI7" s="10"/>
      <c r="AJ7" s="10">
        <v>89</v>
      </c>
      <c r="AK7" s="10">
        <v>146</v>
      </c>
      <c r="AL7" s="10">
        <v>26</v>
      </c>
      <c r="AM7" s="10"/>
      <c r="AN7" s="10">
        <v>93</v>
      </c>
      <c r="AO7" s="10">
        <v>55</v>
      </c>
      <c r="AP7" s="10">
        <v>80</v>
      </c>
      <c r="AQ7" s="10">
        <v>43</v>
      </c>
      <c r="AR7" s="10">
        <v>8</v>
      </c>
      <c r="AS7" s="10"/>
      <c r="AT7" s="10">
        <v>364</v>
      </c>
      <c r="AU7" s="10">
        <v>14</v>
      </c>
      <c r="AV7" s="10"/>
      <c r="AW7" s="10">
        <v>186</v>
      </c>
      <c r="AX7" s="10">
        <v>39</v>
      </c>
      <c r="AY7" s="10">
        <v>159</v>
      </c>
    </row>
    <row r="8" spans="2:51" ht="30" customHeight="1">
      <c r="B8" s="11" t="s">
        <v>112</v>
      </c>
      <c r="C8" s="11">
        <v>335</v>
      </c>
      <c r="D8" s="11">
        <v>175</v>
      </c>
      <c r="E8" s="11">
        <v>159</v>
      </c>
      <c r="F8" s="11"/>
      <c r="G8" s="11">
        <v>31</v>
      </c>
      <c r="H8" s="11">
        <v>60</v>
      </c>
      <c r="I8" s="11">
        <v>49</v>
      </c>
      <c r="J8" s="11">
        <v>56</v>
      </c>
      <c r="K8" s="11">
        <v>58</v>
      </c>
      <c r="L8" s="11">
        <v>81</v>
      </c>
      <c r="M8" s="11"/>
      <c r="N8" s="11">
        <v>85</v>
      </c>
      <c r="O8" s="11">
        <v>79</v>
      </c>
      <c r="P8" s="11">
        <v>83</v>
      </c>
      <c r="Q8" s="11">
        <v>86</v>
      </c>
      <c r="R8" s="11"/>
      <c r="S8" s="11" t="s">
        <v>684</v>
      </c>
      <c r="T8" s="11" t="s">
        <v>684</v>
      </c>
      <c r="U8" s="11" t="s">
        <v>684</v>
      </c>
      <c r="V8" s="11" t="s">
        <v>684</v>
      </c>
      <c r="W8" s="11" t="s">
        <v>684</v>
      </c>
      <c r="X8" s="11" t="s">
        <v>684</v>
      </c>
      <c r="Y8" s="11" t="s">
        <v>684</v>
      </c>
      <c r="Z8" s="11">
        <v>335</v>
      </c>
      <c r="AA8" s="11" t="s">
        <v>684</v>
      </c>
      <c r="AB8" s="11" t="s">
        <v>684</v>
      </c>
      <c r="AC8" s="11" t="s">
        <v>684</v>
      </c>
      <c r="AD8" s="11" t="s">
        <v>684</v>
      </c>
      <c r="AE8" s="11"/>
      <c r="AF8" s="11">
        <v>151</v>
      </c>
      <c r="AG8" s="11">
        <v>130</v>
      </c>
      <c r="AH8" s="11">
        <v>35</v>
      </c>
      <c r="AI8" s="11"/>
      <c r="AJ8" s="11">
        <v>74</v>
      </c>
      <c r="AK8" s="11">
        <v>130</v>
      </c>
      <c r="AL8" s="11">
        <v>25</v>
      </c>
      <c r="AM8" s="11"/>
      <c r="AN8" s="11">
        <v>80</v>
      </c>
      <c r="AO8" s="11">
        <v>49</v>
      </c>
      <c r="AP8" s="11">
        <v>69</v>
      </c>
      <c r="AQ8" s="11">
        <v>36</v>
      </c>
      <c r="AR8" s="11">
        <v>7</v>
      </c>
      <c r="AS8" s="11"/>
      <c r="AT8" s="11">
        <v>316</v>
      </c>
      <c r="AU8" s="11">
        <v>14</v>
      </c>
      <c r="AV8" s="11"/>
      <c r="AW8" s="11">
        <v>158</v>
      </c>
      <c r="AX8" s="11">
        <v>36</v>
      </c>
      <c r="AY8" s="11">
        <v>141</v>
      </c>
    </row>
    <row r="9" spans="2:51" ht="30">
      <c r="B9" s="18" t="s">
        <v>257</v>
      </c>
      <c r="C9" s="17">
        <v>9.5815810987703004E-2</v>
      </c>
      <c r="D9" s="17">
        <v>0.115343386854509</v>
      </c>
      <c r="E9" s="17">
        <v>7.4872301031733299E-2</v>
      </c>
      <c r="F9" s="17"/>
      <c r="G9" s="17">
        <v>0.108172561186619</v>
      </c>
      <c r="H9" s="17">
        <v>0.107134637462654</v>
      </c>
      <c r="I9" s="17">
        <v>9.2407809239668307E-2</v>
      </c>
      <c r="J9" s="17">
        <v>6.9259181078163395E-2</v>
      </c>
      <c r="K9" s="17">
        <v>9.6687594417728895E-2</v>
      </c>
      <c r="L9" s="17">
        <v>0.102345409321801</v>
      </c>
      <c r="M9" s="17"/>
      <c r="N9" s="17">
        <v>9.6664121697440403E-2</v>
      </c>
      <c r="O9" s="17">
        <v>0.10863311493212301</v>
      </c>
      <c r="P9" s="17">
        <v>9.9861982017363696E-2</v>
      </c>
      <c r="Q9" s="17">
        <v>8.0071137764116104E-2</v>
      </c>
      <c r="R9" s="17"/>
      <c r="S9" s="17" t="s">
        <v>222</v>
      </c>
      <c r="T9" s="17" t="s">
        <v>222</v>
      </c>
      <c r="U9" s="17" t="s">
        <v>222</v>
      </c>
      <c r="V9" s="17" t="s">
        <v>222</v>
      </c>
      <c r="W9" s="17" t="s">
        <v>222</v>
      </c>
      <c r="X9" s="17" t="s">
        <v>222</v>
      </c>
      <c r="Y9" s="17" t="s">
        <v>222</v>
      </c>
      <c r="Z9" s="17">
        <v>9.5815810987703004E-2</v>
      </c>
      <c r="AA9" s="17" t="s">
        <v>222</v>
      </c>
      <c r="AB9" s="17" t="s">
        <v>222</v>
      </c>
      <c r="AC9" s="17" t="s">
        <v>222</v>
      </c>
      <c r="AD9" s="17" t="s">
        <v>222</v>
      </c>
      <c r="AE9" s="17"/>
      <c r="AF9" s="17">
        <v>7.9582959788334406E-2</v>
      </c>
      <c r="AG9" s="17">
        <v>0.14469833684328701</v>
      </c>
      <c r="AH9" s="17">
        <v>3.6062920927473999E-2</v>
      </c>
      <c r="AI9" s="17"/>
      <c r="AJ9" s="17">
        <v>7.2808563925503195E-2</v>
      </c>
      <c r="AK9" s="17">
        <v>0.138065136120852</v>
      </c>
      <c r="AL9" s="17">
        <v>0.15709069395230499</v>
      </c>
      <c r="AM9" s="17"/>
      <c r="AN9" s="17">
        <v>5.3064276266515498E-2</v>
      </c>
      <c r="AO9" s="17">
        <v>4.85215942391942E-2</v>
      </c>
      <c r="AP9" s="17">
        <v>8.6820194084841998E-2</v>
      </c>
      <c r="AQ9" s="17">
        <v>0.213283400587682</v>
      </c>
      <c r="AR9" s="17">
        <v>0.38011394002148402</v>
      </c>
      <c r="AS9" s="17"/>
      <c r="AT9" s="17">
        <v>9.1775090809828805E-2</v>
      </c>
      <c r="AU9" s="17">
        <v>0.22470260209550399</v>
      </c>
      <c r="AV9" s="17"/>
      <c r="AW9" s="17">
        <v>0.14015598841303201</v>
      </c>
      <c r="AX9" s="17">
        <v>8.7533064371377298E-2</v>
      </c>
      <c r="AY9" s="17">
        <v>4.8492757052141802E-2</v>
      </c>
    </row>
    <row r="10" spans="2:51" ht="30">
      <c r="B10" s="18" t="s">
        <v>258</v>
      </c>
      <c r="C10" s="17">
        <v>0.32949782660369697</v>
      </c>
      <c r="D10" s="17">
        <v>0.33473956529381399</v>
      </c>
      <c r="E10" s="17">
        <v>0.325428759515835</v>
      </c>
      <c r="F10" s="17"/>
      <c r="G10" s="17">
        <v>0.35018550571351198</v>
      </c>
      <c r="H10" s="17">
        <v>0.249905776567695</v>
      </c>
      <c r="I10" s="17">
        <v>0.195834937018562</v>
      </c>
      <c r="J10" s="17">
        <v>0.32225429357016599</v>
      </c>
      <c r="K10" s="17">
        <v>0.40884069649642202</v>
      </c>
      <c r="L10" s="17">
        <v>0.41070174060959003</v>
      </c>
      <c r="M10" s="17"/>
      <c r="N10" s="17">
        <v>0.32650474924137701</v>
      </c>
      <c r="O10" s="17">
        <v>0.35694888594088497</v>
      </c>
      <c r="P10" s="17">
        <v>0.30119530264882399</v>
      </c>
      <c r="Q10" s="17">
        <v>0.33714721391636499</v>
      </c>
      <c r="R10" s="17"/>
      <c r="S10" s="17" t="s">
        <v>222</v>
      </c>
      <c r="T10" s="17" t="s">
        <v>222</v>
      </c>
      <c r="U10" s="17" t="s">
        <v>222</v>
      </c>
      <c r="V10" s="17" t="s">
        <v>222</v>
      </c>
      <c r="W10" s="17" t="s">
        <v>222</v>
      </c>
      <c r="X10" s="17" t="s">
        <v>222</v>
      </c>
      <c r="Y10" s="17" t="s">
        <v>222</v>
      </c>
      <c r="Z10" s="17">
        <v>0.32949782660369697</v>
      </c>
      <c r="AA10" s="17" t="s">
        <v>222</v>
      </c>
      <c r="AB10" s="17" t="s">
        <v>222</v>
      </c>
      <c r="AC10" s="17" t="s">
        <v>222</v>
      </c>
      <c r="AD10" s="17" t="s">
        <v>222</v>
      </c>
      <c r="AE10" s="17"/>
      <c r="AF10" s="17">
        <v>0.33827492695640798</v>
      </c>
      <c r="AG10" s="17">
        <v>0.34750826735852802</v>
      </c>
      <c r="AH10" s="17">
        <v>0.32713077588610101</v>
      </c>
      <c r="AI10" s="17"/>
      <c r="AJ10" s="17">
        <v>0.43596120976223601</v>
      </c>
      <c r="AK10" s="17">
        <v>0.32972229510441498</v>
      </c>
      <c r="AL10" s="17">
        <v>0.44661748892759201</v>
      </c>
      <c r="AM10" s="17"/>
      <c r="AN10" s="17">
        <v>0.28690170273625198</v>
      </c>
      <c r="AO10" s="17">
        <v>0.20916691617265201</v>
      </c>
      <c r="AP10" s="17">
        <v>0.47006229650672698</v>
      </c>
      <c r="AQ10" s="17">
        <v>0.24143298412678901</v>
      </c>
      <c r="AR10" s="17">
        <v>0.61988605997851598</v>
      </c>
      <c r="AS10" s="17"/>
      <c r="AT10" s="17">
        <v>0.330896577057466</v>
      </c>
      <c r="AU10" s="17">
        <v>0.27035864299121198</v>
      </c>
      <c r="AV10" s="17"/>
      <c r="AW10" s="17">
        <v>0.40429520121880003</v>
      </c>
      <c r="AX10" s="17">
        <v>0.42052547418916603</v>
      </c>
      <c r="AY10" s="17">
        <v>0.22307792619758601</v>
      </c>
    </row>
    <row r="11" spans="2:51" ht="45">
      <c r="B11" s="18" t="s">
        <v>259</v>
      </c>
      <c r="C11" s="17">
        <v>0.34235509745305298</v>
      </c>
      <c r="D11" s="17">
        <v>0.35384903604151402</v>
      </c>
      <c r="E11" s="17">
        <v>0.32637794876360798</v>
      </c>
      <c r="F11" s="17"/>
      <c r="G11" s="17">
        <v>0.28792105178612598</v>
      </c>
      <c r="H11" s="17">
        <v>0.38281933773300802</v>
      </c>
      <c r="I11" s="17">
        <v>0.438894246354606</v>
      </c>
      <c r="J11" s="17">
        <v>0.37221239147009799</v>
      </c>
      <c r="K11" s="17">
        <v>0.31965310731816798</v>
      </c>
      <c r="L11" s="17">
        <v>0.26999491997016101</v>
      </c>
      <c r="M11" s="17"/>
      <c r="N11" s="17">
        <v>0.37112922141848698</v>
      </c>
      <c r="O11" s="17">
        <v>0.32844569068144303</v>
      </c>
      <c r="P11" s="17">
        <v>0.32729651513757602</v>
      </c>
      <c r="Q11" s="17">
        <v>0.33578439330492299</v>
      </c>
      <c r="R11" s="17"/>
      <c r="S11" s="17" t="s">
        <v>222</v>
      </c>
      <c r="T11" s="17" t="s">
        <v>222</v>
      </c>
      <c r="U11" s="17" t="s">
        <v>222</v>
      </c>
      <c r="V11" s="17" t="s">
        <v>222</v>
      </c>
      <c r="W11" s="17" t="s">
        <v>222</v>
      </c>
      <c r="X11" s="17" t="s">
        <v>222</v>
      </c>
      <c r="Y11" s="17" t="s">
        <v>222</v>
      </c>
      <c r="Z11" s="17">
        <v>0.34235509745305298</v>
      </c>
      <c r="AA11" s="17" t="s">
        <v>222</v>
      </c>
      <c r="AB11" s="17" t="s">
        <v>222</v>
      </c>
      <c r="AC11" s="17" t="s">
        <v>222</v>
      </c>
      <c r="AD11" s="17" t="s">
        <v>222</v>
      </c>
      <c r="AE11" s="17"/>
      <c r="AF11" s="17">
        <v>0.35023728464934401</v>
      </c>
      <c r="AG11" s="17">
        <v>0.32597379345606198</v>
      </c>
      <c r="AH11" s="17">
        <v>0.25882793185048902</v>
      </c>
      <c r="AI11" s="17"/>
      <c r="AJ11" s="17">
        <v>0.37776387780847998</v>
      </c>
      <c r="AK11" s="17">
        <v>0.29839133566853598</v>
      </c>
      <c r="AL11" s="17">
        <v>0.21105483860672899</v>
      </c>
      <c r="AM11" s="17"/>
      <c r="AN11" s="17">
        <v>0.36378738783981401</v>
      </c>
      <c r="AO11" s="17">
        <v>0.54102850248092205</v>
      </c>
      <c r="AP11" s="17">
        <v>0.279142395040752</v>
      </c>
      <c r="AQ11" s="17">
        <v>0.36449829831179298</v>
      </c>
      <c r="AR11" s="17">
        <v>0</v>
      </c>
      <c r="AS11" s="17"/>
      <c r="AT11" s="17">
        <v>0.337461764653541</v>
      </c>
      <c r="AU11" s="17">
        <v>0.35439863661820498</v>
      </c>
      <c r="AV11" s="17"/>
      <c r="AW11" s="17">
        <v>0.33409239621623599</v>
      </c>
      <c r="AX11" s="17">
        <v>0.31223572664085603</v>
      </c>
      <c r="AY11" s="17">
        <v>0.359192121099281</v>
      </c>
    </row>
    <row r="12" spans="2:51" ht="30">
      <c r="B12" s="18" t="s">
        <v>260</v>
      </c>
      <c r="C12" s="17">
        <v>0.144704396400164</v>
      </c>
      <c r="D12" s="17">
        <v>0.12920969842888899</v>
      </c>
      <c r="E12" s="17">
        <v>0.16245086785333901</v>
      </c>
      <c r="F12" s="17"/>
      <c r="G12" s="17">
        <v>0.21849011096208501</v>
      </c>
      <c r="H12" s="17">
        <v>0.117307085860217</v>
      </c>
      <c r="I12" s="17">
        <v>0.16719391947165399</v>
      </c>
      <c r="J12" s="17">
        <v>0.192371426895903</v>
      </c>
      <c r="K12" s="17">
        <v>8.0509058010544796E-2</v>
      </c>
      <c r="L12" s="17">
        <v>0.13598026676588701</v>
      </c>
      <c r="M12" s="17"/>
      <c r="N12" s="17">
        <v>0.126809973755349</v>
      </c>
      <c r="O12" s="17">
        <v>0.154779007612659</v>
      </c>
      <c r="P12" s="17">
        <v>0.17585938388863201</v>
      </c>
      <c r="Q12" s="17">
        <v>0.124319366924002</v>
      </c>
      <c r="R12" s="17"/>
      <c r="S12" s="17" t="s">
        <v>222</v>
      </c>
      <c r="T12" s="17" t="s">
        <v>222</v>
      </c>
      <c r="U12" s="17" t="s">
        <v>222</v>
      </c>
      <c r="V12" s="17" t="s">
        <v>222</v>
      </c>
      <c r="W12" s="17" t="s">
        <v>222</v>
      </c>
      <c r="X12" s="17" t="s">
        <v>222</v>
      </c>
      <c r="Y12" s="17" t="s">
        <v>222</v>
      </c>
      <c r="Z12" s="17">
        <v>0.144704396400164</v>
      </c>
      <c r="AA12" s="17" t="s">
        <v>222</v>
      </c>
      <c r="AB12" s="17" t="s">
        <v>222</v>
      </c>
      <c r="AC12" s="17" t="s">
        <v>222</v>
      </c>
      <c r="AD12" s="17" t="s">
        <v>222</v>
      </c>
      <c r="AE12" s="17"/>
      <c r="AF12" s="17">
        <v>0.16152975270353501</v>
      </c>
      <c r="AG12" s="17">
        <v>0.104056416425004</v>
      </c>
      <c r="AH12" s="17">
        <v>0.18198835515161699</v>
      </c>
      <c r="AI12" s="17"/>
      <c r="AJ12" s="17">
        <v>5.8542454225780902E-2</v>
      </c>
      <c r="AK12" s="17">
        <v>0.18915865824726699</v>
      </c>
      <c r="AL12" s="17">
        <v>0.10943615935293401</v>
      </c>
      <c r="AM12" s="17"/>
      <c r="AN12" s="17">
        <v>0.18073302982665501</v>
      </c>
      <c r="AO12" s="17">
        <v>0.118444715305247</v>
      </c>
      <c r="AP12" s="17">
        <v>0.120862989425123</v>
      </c>
      <c r="AQ12" s="17">
        <v>0.18078531697373701</v>
      </c>
      <c r="AR12" s="17">
        <v>0</v>
      </c>
      <c r="AS12" s="17"/>
      <c r="AT12" s="17">
        <v>0.14690180687608601</v>
      </c>
      <c r="AU12" s="17">
        <v>0.15054011829507899</v>
      </c>
      <c r="AV12" s="17"/>
      <c r="AW12" s="17">
        <v>9.5870371978942701E-2</v>
      </c>
      <c r="AX12" s="17">
        <v>0.14731653456270299</v>
      </c>
      <c r="AY12" s="17">
        <v>0.19847225239410199</v>
      </c>
    </row>
    <row r="13" spans="2:51">
      <c r="B13" s="18" t="s">
        <v>119</v>
      </c>
      <c r="C13" s="19">
        <v>8.7626868555383805E-2</v>
      </c>
      <c r="D13" s="19">
        <v>6.6858313381273696E-2</v>
      </c>
      <c r="E13" s="19">
        <v>0.110870122835485</v>
      </c>
      <c r="F13" s="19"/>
      <c r="G13" s="19">
        <v>3.52307703516586E-2</v>
      </c>
      <c r="H13" s="19">
        <v>0.14283316237642499</v>
      </c>
      <c r="I13" s="19">
        <v>0.105669087915509</v>
      </c>
      <c r="J13" s="19">
        <v>4.3902706985669199E-2</v>
      </c>
      <c r="K13" s="19">
        <v>9.4309543757135905E-2</v>
      </c>
      <c r="L13" s="19">
        <v>8.0977663332561498E-2</v>
      </c>
      <c r="M13" s="19"/>
      <c r="N13" s="19">
        <v>7.8891933887346194E-2</v>
      </c>
      <c r="O13" s="19">
        <v>5.11933008328904E-2</v>
      </c>
      <c r="P13" s="19">
        <v>9.5786816307604397E-2</v>
      </c>
      <c r="Q13" s="19">
        <v>0.122677888090594</v>
      </c>
      <c r="R13" s="19"/>
      <c r="S13" s="19" t="s">
        <v>222</v>
      </c>
      <c r="T13" s="19" t="s">
        <v>222</v>
      </c>
      <c r="U13" s="19" t="s">
        <v>222</v>
      </c>
      <c r="V13" s="19" t="s">
        <v>222</v>
      </c>
      <c r="W13" s="19" t="s">
        <v>222</v>
      </c>
      <c r="X13" s="19" t="s">
        <v>222</v>
      </c>
      <c r="Y13" s="19" t="s">
        <v>222</v>
      </c>
      <c r="Z13" s="19">
        <v>8.7626868555383805E-2</v>
      </c>
      <c r="AA13" s="19" t="s">
        <v>222</v>
      </c>
      <c r="AB13" s="19" t="s">
        <v>222</v>
      </c>
      <c r="AC13" s="19" t="s">
        <v>222</v>
      </c>
      <c r="AD13" s="19" t="s">
        <v>222</v>
      </c>
      <c r="AE13" s="19"/>
      <c r="AF13" s="19">
        <v>7.0375075902377807E-2</v>
      </c>
      <c r="AG13" s="19">
        <v>7.7763185917119407E-2</v>
      </c>
      <c r="AH13" s="19">
        <v>0.19599001618431999</v>
      </c>
      <c r="AI13" s="19"/>
      <c r="AJ13" s="19">
        <v>5.4923894277999402E-2</v>
      </c>
      <c r="AK13" s="19">
        <v>4.4662574858928501E-2</v>
      </c>
      <c r="AL13" s="19">
        <v>7.5800819160438904E-2</v>
      </c>
      <c r="AM13" s="19"/>
      <c r="AN13" s="19">
        <v>0.11551360333076301</v>
      </c>
      <c r="AO13" s="19">
        <v>8.2838271801984595E-2</v>
      </c>
      <c r="AP13" s="19">
        <v>4.3112124942555903E-2</v>
      </c>
      <c r="AQ13" s="19">
        <v>0</v>
      </c>
      <c r="AR13" s="19">
        <v>0</v>
      </c>
      <c r="AS13" s="19"/>
      <c r="AT13" s="19">
        <v>9.2964760603078497E-2</v>
      </c>
      <c r="AU13" s="19">
        <v>0</v>
      </c>
      <c r="AV13" s="19"/>
      <c r="AW13" s="19">
        <v>2.5586042172988401E-2</v>
      </c>
      <c r="AX13" s="19">
        <v>3.2389200235897399E-2</v>
      </c>
      <c r="AY13" s="19">
        <v>0.17076494325688801</v>
      </c>
    </row>
    <row r="14" spans="2:51">
      <c r="B14" t="s">
        <v>30</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261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978</v>
      </c>
      <c r="D7" s="10">
        <v>438</v>
      </c>
      <c r="E7" s="10">
        <v>535</v>
      </c>
      <c r="F7" s="10"/>
      <c r="G7" s="10">
        <v>73</v>
      </c>
      <c r="H7" s="10">
        <v>130</v>
      </c>
      <c r="I7" s="10">
        <v>149</v>
      </c>
      <c r="J7" s="10">
        <v>179</v>
      </c>
      <c r="K7" s="10">
        <v>183</v>
      </c>
      <c r="L7" s="10">
        <v>264</v>
      </c>
      <c r="M7" s="10"/>
      <c r="N7" s="10">
        <v>276</v>
      </c>
      <c r="O7" s="10">
        <v>263</v>
      </c>
      <c r="P7" s="10">
        <v>198</v>
      </c>
      <c r="Q7" s="10">
        <v>236</v>
      </c>
      <c r="R7" s="10"/>
      <c r="S7" s="10" t="s">
        <v>684</v>
      </c>
      <c r="T7" s="10" t="s">
        <v>684</v>
      </c>
      <c r="U7" s="10" t="s">
        <v>684</v>
      </c>
      <c r="V7" s="10" t="s">
        <v>684</v>
      </c>
      <c r="W7" s="10" t="s">
        <v>684</v>
      </c>
      <c r="X7" s="10" t="s">
        <v>684</v>
      </c>
      <c r="Y7" s="10" t="s">
        <v>684</v>
      </c>
      <c r="Z7" s="10" t="s">
        <v>684</v>
      </c>
      <c r="AA7" s="10">
        <v>978</v>
      </c>
      <c r="AB7" s="10" t="s">
        <v>684</v>
      </c>
      <c r="AC7" s="10" t="s">
        <v>684</v>
      </c>
      <c r="AD7" s="10" t="s">
        <v>684</v>
      </c>
      <c r="AE7" s="10"/>
      <c r="AF7" s="10">
        <v>416</v>
      </c>
      <c r="AG7" s="10">
        <v>417</v>
      </c>
      <c r="AH7" s="10">
        <v>93</v>
      </c>
      <c r="AI7" s="10"/>
      <c r="AJ7" s="10">
        <v>227</v>
      </c>
      <c r="AK7" s="10">
        <v>370</v>
      </c>
      <c r="AL7" s="10">
        <v>67</v>
      </c>
      <c r="AM7" s="10"/>
      <c r="AN7" s="10">
        <v>214</v>
      </c>
      <c r="AO7" s="10">
        <v>176</v>
      </c>
      <c r="AP7" s="10">
        <v>235</v>
      </c>
      <c r="AQ7" s="10">
        <v>94</v>
      </c>
      <c r="AR7" s="10">
        <v>14</v>
      </c>
      <c r="AS7" s="10"/>
      <c r="AT7" s="10">
        <v>925</v>
      </c>
      <c r="AU7" s="10">
        <v>49</v>
      </c>
      <c r="AV7" s="10"/>
      <c r="AW7" s="10">
        <v>446</v>
      </c>
      <c r="AX7" s="10">
        <v>105</v>
      </c>
      <c r="AY7" s="10">
        <v>427</v>
      </c>
    </row>
    <row r="8" spans="2:51" ht="30" customHeight="1">
      <c r="B8" s="11" t="s">
        <v>112</v>
      </c>
      <c r="C8" s="11">
        <v>938</v>
      </c>
      <c r="D8" s="11">
        <v>432</v>
      </c>
      <c r="E8" s="11">
        <v>502</v>
      </c>
      <c r="F8" s="11"/>
      <c r="G8" s="11">
        <v>79</v>
      </c>
      <c r="H8" s="11">
        <v>154</v>
      </c>
      <c r="I8" s="11">
        <v>163</v>
      </c>
      <c r="J8" s="11">
        <v>169</v>
      </c>
      <c r="K8" s="11">
        <v>143</v>
      </c>
      <c r="L8" s="11">
        <v>229</v>
      </c>
      <c r="M8" s="11"/>
      <c r="N8" s="11">
        <v>242</v>
      </c>
      <c r="O8" s="11">
        <v>226</v>
      </c>
      <c r="P8" s="11">
        <v>222</v>
      </c>
      <c r="Q8" s="11">
        <v>243</v>
      </c>
      <c r="R8" s="11"/>
      <c r="S8" s="11" t="s">
        <v>684</v>
      </c>
      <c r="T8" s="11" t="s">
        <v>684</v>
      </c>
      <c r="U8" s="11" t="s">
        <v>684</v>
      </c>
      <c r="V8" s="11" t="s">
        <v>684</v>
      </c>
      <c r="W8" s="11" t="s">
        <v>684</v>
      </c>
      <c r="X8" s="11" t="s">
        <v>684</v>
      </c>
      <c r="Y8" s="11" t="s">
        <v>684</v>
      </c>
      <c r="Z8" s="11" t="s">
        <v>684</v>
      </c>
      <c r="AA8" s="11">
        <v>938</v>
      </c>
      <c r="AB8" s="11" t="s">
        <v>684</v>
      </c>
      <c r="AC8" s="11" t="s">
        <v>684</v>
      </c>
      <c r="AD8" s="11" t="s">
        <v>684</v>
      </c>
      <c r="AE8" s="11"/>
      <c r="AF8" s="11">
        <v>389</v>
      </c>
      <c r="AG8" s="11">
        <v>398</v>
      </c>
      <c r="AH8" s="11">
        <v>97</v>
      </c>
      <c r="AI8" s="11"/>
      <c r="AJ8" s="11">
        <v>206</v>
      </c>
      <c r="AK8" s="11">
        <v>362</v>
      </c>
      <c r="AL8" s="11">
        <v>66</v>
      </c>
      <c r="AM8" s="11"/>
      <c r="AN8" s="11">
        <v>207</v>
      </c>
      <c r="AO8" s="11">
        <v>176</v>
      </c>
      <c r="AP8" s="11">
        <v>221</v>
      </c>
      <c r="AQ8" s="11">
        <v>88</v>
      </c>
      <c r="AR8" s="11">
        <v>13</v>
      </c>
      <c r="AS8" s="11"/>
      <c r="AT8" s="11">
        <v>883</v>
      </c>
      <c r="AU8" s="11">
        <v>51</v>
      </c>
      <c r="AV8" s="11"/>
      <c r="AW8" s="11">
        <v>413</v>
      </c>
      <c r="AX8" s="11">
        <v>107</v>
      </c>
      <c r="AY8" s="11">
        <v>418</v>
      </c>
    </row>
    <row r="9" spans="2:51" ht="30">
      <c r="B9" s="18" t="s">
        <v>262</v>
      </c>
      <c r="C9" s="17">
        <v>6.3054803329738895E-2</v>
      </c>
      <c r="D9" s="17">
        <v>8.0187290401947997E-2</v>
      </c>
      <c r="E9" s="17">
        <v>4.8912804947520601E-2</v>
      </c>
      <c r="F9" s="17"/>
      <c r="G9" s="17">
        <v>4.9608431621349397E-2</v>
      </c>
      <c r="H9" s="17">
        <v>4.0337535864655799E-2</v>
      </c>
      <c r="I9" s="17">
        <v>6.3273607068751903E-2</v>
      </c>
      <c r="J9" s="17">
        <v>6.5213860250424596E-2</v>
      </c>
      <c r="K9" s="17">
        <v>7.5822260397264293E-2</v>
      </c>
      <c r="L9" s="17">
        <v>7.32135556940091E-2</v>
      </c>
      <c r="M9" s="17"/>
      <c r="N9" s="17">
        <v>0.102557960300579</v>
      </c>
      <c r="O9" s="17">
        <v>5.5979798637379299E-2</v>
      </c>
      <c r="P9" s="17">
        <v>6.8268281748839199E-2</v>
      </c>
      <c r="Q9" s="17">
        <v>2.6827617139521202E-2</v>
      </c>
      <c r="R9" s="17"/>
      <c r="S9" s="17" t="s">
        <v>222</v>
      </c>
      <c r="T9" s="17" t="s">
        <v>222</v>
      </c>
      <c r="U9" s="17" t="s">
        <v>222</v>
      </c>
      <c r="V9" s="17" t="s">
        <v>222</v>
      </c>
      <c r="W9" s="17" t="s">
        <v>222</v>
      </c>
      <c r="X9" s="17" t="s">
        <v>222</v>
      </c>
      <c r="Y9" s="17" t="s">
        <v>222</v>
      </c>
      <c r="Z9" s="17" t="s">
        <v>222</v>
      </c>
      <c r="AA9" s="17">
        <v>6.3054803329738895E-2</v>
      </c>
      <c r="AB9" s="17" t="s">
        <v>222</v>
      </c>
      <c r="AC9" s="17" t="s">
        <v>222</v>
      </c>
      <c r="AD9" s="17" t="s">
        <v>222</v>
      </c>
      <c r="AE9" s="17"/>
      <c r="AF9" s="17">
        <v>5.5615686101981102E-2</v>
      </c>
      <c r="AG9" s="17">
        <v>7.7813647946335496E-2</v>
      </c>
      <c r="AH9" s="17">
        <v>4.2565192939989303E-2</v>
      </c>
      <c r="AI9" s="17"/>
      <c r="AJ9" s="17">
        <v>5.3365932228522199E-2</v>
      </c>
      <c r="AK9" s="17">
        <v>7.5085404117188004E-2</v>
      </c>
      <c r="AL9" s="17">
        <v>8.8831955786271996E-2</v>
      </c>
      <c r="AM9" s="17"/>
      <c r="AN9" s="17">
        <v>3.2903372313926003E-2</v>
      </c>
      <c r="AO9" s="17">
        <v>6.1532587602353403E-2</v>
      </c>
      <c r="AP9" s="17">
        <v>7.4720143924419197E-2</v>
      </c>
      <c r="AQ9" s="17">
        <v>7.8779448105865499E-2</v>
      </c>
      <c r="AR9" s="17">
        <v>0.22370568802531501</v>
      </c>
      <c r="AS9" s="17"/>
      <c r="AT9" s="17">
        <v>6.5672958017275199E-2</v>
      </c>
      <c r="AU9" s="17">
        <v>2.3049174267452701E-2</v>
      </c>
      <c r="AV9" s="17"/>
      <c r="AW9" s="17">
        <v>9.5982128940726996E-2</v>
      </c>
      <c r="AX9" s="17">
        <v>8.5262866597582906E-2</v>
      </c>
      <c r="AY9" s="17">
        <v>2.4877208965792701E-2</v>
      </c>
    </row>
    <row r="10" spans="2:51" ht="30">
      <c r="B10" s="18" t="s">
        <v>263</v>
      </c>
      <c r="C10" s="17">
        <v>0.30902321839506902</v>
      </c>
      <c r="D10" s="17">
        <v>0.364830744700186</v>
      </c>
      <c r="E10" s="17">
        <v>0.25978907757026098</v>
      </c>
      <c r="F10" s="17"/>
      <c r="G10" s="17">
        <v>0.19038458617707299</v>
      </c>
      <c r="H10" s="17">
        <v>0.32104074466981197</v>
      </c>
      <c r="I10" s="17">
        <v>0.26626423881850703</v>
      </c>
      <c r="J10" s="17">
        <v>0.310119118299787</v>
      </c>
      <c r="K10" s="17">
        <v>0.288300636786542</v>
      </c>
      <c r="L10" s="17">
        <v>0.38457411151743798</v>
      </c>
      <c r="M10" s="17"/>
      <c r="N10" s="17">
        <v>0.37388254470853999</v>
      </c>
      <c r="O10" s="17">
        <v>0.29823644549845602</v>
      </c>
      <c r="P10" s="17">
        <v>0.32820288781949702</v>
      </c>
      <c r="Q10" s="17">
        <v>0.239051565988601</v>
      </c>
      <c r="R10" s="17"/>
      <c r="S10" s="17" t="s">
        <v>222</v>
      </c>
      <c r="T10" s="17" t="s">
        <v>222</v>
      </c>
      <c r="U10" s="17" t="s">
        <v>222</v>
      </c>
      <c r="V10" s="17" t="s">
        <v>222</v>
      </c>
      <c r="W10" s="17" t="s">
        <v>222</v>
      </c>
      <c r="X10" s="17" t="s">
        <v>222</v>
      </c>
      <c r="Y10" s="17" t="s">
        <v>222</v>
      </c>
      <c r="Z10" s="17" t="s">
        <v>222</v>
      </c>
      <c r="AA10" s="17">
        <v>0.30902321839506902</v>
      </c>
      <c r="AB10" s="17" t="s">
        <v>222</v>
      </c>
      <c r="AC10" s="17" t="s">
        <v>222</v>
      </c>
      <c r="AD10" s="17" t="s">
        <v>222</v>
      </c>
      <c r="AE10" s="17"/>
      <c r="AF10" s="17">
        <v>0.31771145624476399</v>
      </c>
      <c r="AG10" s="17">
        <v>0.36994017701168003</v>
      </c>
      <c r="AH10" s="17">
        <v>8.6016756528120894E-2</v>
      </c>
      <c r="AI10" s="17"/>
      <c r="AJ10" s="17">
        <v>0.32979242738146503</v>
      </c>
      <c r="AK10" s="17">
        <v>0.324261552293513</v>
      </c>
      <c r="AL10" s="17">
        <v>0.40355691566026503</v>
      </c>
      <c r="AM10" s="17"/>
      <c r="AN10" s="17">
        <v>0.230288422591369</v>
      </c>
      <c r="AO10" s="17">
        <v>0.280709185856239</v>
      </c>
      <c r="AP10" s="17">
        <v>0.35038229600299298</v>
      </c>
      <c r="AQ10" s="17">
        <v>0.41946572005829702</v>
      </c>
      <c r="AR10" s="17">
        <v>0.467980047858439</v>
      </c>
      <c r="AS10" s="17"/>
      <c r="AT10" s="17">
        <v>0.31548606176273902</v>
      </c>
      <c r="AU10" s="17">
        <v>0.20415121760160401</v>
      </c>
      <c r="AV10" s="17"/>
      <c r="AW10" s="17">
        <v>0.39512276234681498</v>
      </c>
      <c r="AX10" s="17">
        <v>0.37836568611761201</v>
      </c>
      <c r="AY10" s="17">
        <v>0.20631894624989</v>
      </c>
    </row>
    <row r="11" spans="2:51" ht="45">
      <c r="B11" s="18" t="s">
        <v>264</v>
      </c>
      <c r="C11" s="17">
        <v>0.35074372358206901</v>
      </c>
      <c r="D11" s="17">
        <v>0.34334287569652799</v>
      </c>
      <c r="E11" s="17">
        <v>0.35505911019405501</v>
      </c>
      <c r="F11" s="17"/>
      <c r="G11" s="17">
        <v>0.41181131235252899</v>
      </c>
      <c r="H11" s="17">
        <v>0.31880686386199503</v>
      </c>
      <c r="I11" s="17">
        <v>0.39831867149224298</v>
      </c>
      <c r="J11" s="17">
        <v>0.34273832654699798</v>
      </c>
      <c r="K11" s="17">
        <v>0.37275365398994698</v>
      </c>
      <c r="L11" s="17">
        <v>0.30931644143006698</v>
      </c>
      <c r="M11" s="17"/>
      <c r="N11" s="17">
        <v>0.34171023197219003</v>
      </c>
      <c r="O11" s="17">
        <v>0.37238343643473099</v>
      </c>
      <c r="P11" s="17">
        <v>0.312410026608339</v>
      </c>
      <c r="Q11" s="17">
        <v>0.37437276154735499</v>
      </c>
      <c r="R11" s="17"/>
      <c r="S11" s="17" t="s">
        <v>222</v>
      </c>
      <c r="T11" s="17" t="s">
        <v>222</v>
      </c>
      <c r="U11" s="17" t="s">
        <v>222</v>
      </c>
      <c r="V11" s="17" t="s">
        <v>222</v>
      </c>
      <c r="W11" s="17" t="s">
        <v>222</v>
      </c>
      <c r="X11" s="17" t="s">
        <v>222</v>
      </c>
      <c r="Y11" s="17" t="s">
        <v>222</v>
      </c>
      <c r="Z11" s="17" t="s">
        <v>222</v>
      </c>
      <c r="AA11" s="17">
        <v>0.35074372358206901</v>
      </c>
      <c r="AB11" s="17" t="s">
        <v>222</v>
      </c>
      <c r="AC11" s="17" t="s">
        <v>222</v>
      </c>
      <c r="AD11" s="17" t="s">
        <v>222</v>
      </c>
      <c r="AE11" s="17"/>
      <c r="AF11" s="17">
        <v>0.373215843390164</v>
      </c>
      <c r="AG11" s="17">
        <v>0.319756057866175</v>
      </c>
      <c r="AH11" s="17">
        <v>0.363930472343029</v>
      </c>
      <c r="AI11" s="17"/>
      <c r="AJ11" s="17">
        <v>0.37560870170175498</v>
      </c>
      <c r="AK11" s="17">
        <v>0.31581503575147502</v>
      </c>
      <c r="AL11" s="17">
        <v>0.329699040716943</v>
      </c>
      <c r="AM11" s="17"/>
      <c r="AN11" s="17">
        <v>0.34939849172661802</v>
      </c>
      <c r="AO11" s="17">
        <v>0.36892869887757901</v>
      </c>
      <c r="AP11" s="17">
        <v>0.37801480999283199</v>
      </c>
      <c r="AQ11" s="17">
        <v>0.28482695630294502</v>
      </c>
      <c r="AR11" s="17">
        <v>0.30831426411624602</v>
      </c>
      <c r="AS11" s="17"/>
      <c r="AT11" s="17">
        <v>0.34798807845686303</v>
      </c>
      <c r="AU11" s="17">
        <v>0.42615332038383003</v>
      </c>
      <c r="AV11" s="17"/>
      <c r="AW11" s="17">
        <v>0.352909941385745</v>
      </c>
      <c r="AX11" s="17">
        <v>0.32829442749800702</v>
      </c>
      <c r="AY11" s="17">
        <v>0.35433298735880298</v>
      </c>
    </row>
    <row r="12" spans="2:51" ht="30">
      <c r="B12" s="18" t="s">
        <v>265</v>
      </c>
      <c r="C12" s="17">
        <v>0.17400076072755599</v>
      </c>
      <c r="D12" s="17">
        <v>0.131614504766525</v>
      </c>
      <c r="E12" s="17">
        <v>0.21214688599902201</v>
      </c>
      <c r="F12" s="17"/>
      <c r="G12" s="17">
        <v>0.18446387947585999</v>
      </c>
      <c r="H12" s="17">
        <v>0.21524547570076699</v>
      </c>
      <c r="I12" s="17">
        <v>0.175024814001634</v>
      </c>
      <c r="J12" s="17">
        <v>0.16829743616689399</v>
      </c>
      <c r="K12" s="17">
        <v>0.162273671126206</v>
      </c>
      <c r="L12" s="17">
        <v>0.15354406166784201</v>
      </c>
      <c r="M12" s="17"/>
      <c r="N12" s="17">
        <v>0.120385299724995</v>
      </c>
      <c r="O12" s="17">
        <v>0.18578082538639201</v>
      </c>
      <c r="P12" s="17">
        <v>0.18492561135935101</v>
      </c>
      <c r="Q12" s="17">
        <v>0.20539828645823399</v>
      </c>
      <c r="R12" s="17"/>
      <c r="S12" s="17" t="s">
        <v>222</v>
      </c>
      <c r="T12" s="17" t="s">
        <v>222</v>
      </c>
      <c r="U12" s="17" t="s">
        <v>222</v>
      </c>
      <c r="V12" s="17" t="s">
        <v>222</v>
      </c>
      <c r="W12" s="17" t="s">
        <v>222</v>
      </c>
      <c r="X12" s="17" t="s">
        <v>222</v>
      </c>
      <c r="Y12" s="17" t="s">
        <v>222</v>
      </c>
      <c r="Z12" s="17" t="s">
        <v>222</v>
      </c>
      <c r="AA12" s="17">
        <v>0.17400076072755599</v>
      </c>
      <c r="AB12" s="17" t="s">
        <v>222</v>
      </c>
      <c r="AC12" s="17" t="s">
        <v>222</v>
      </c>
      <c r="AD12" s="17" t="s">
        <v>222</v>
      </c>
      <c r="AE12" s="17"/>
      <c r="AF12" s="17">
        <v>0.174096353781823</v>
      </c>
      <c r="AG12" s="17">
        <v>0.14683464348901301</v>
      </c>
      <c r="AH12" s="17">
        <v>0.31208172671347401</v>
      </c>
      <c r="AI12" s="17"/>
      <c r="AJ12" s="17">
        <v>0.16807616424958599</v>
      </c>
      <c r="AK12" s="17">
        <v>0.176375832406273</v>
      </c>
      <c r="AL12" s="17">
        <v>0.14100216836778501</v>
      </c>
      <c r="AM12" s="17"/>
      <c r="AN12" s="17">
        <v>0.21194828071653099</v>
      </c>
      <c r="AO12" s="17">
        <v>0.18252967930608399</v>
      </c>
      <c r="AP12" s="17">
        <v>0.13945323129291701</v>
      </c>
      <c r="AQ12" s="17">
        <v>0.122638345956984</v>
      </c>
      <c r="AR12" s="17">
        <v>0</v>
      </c>
      <c r="AS12" s="17"/>
      <c r="AT12" s="17">
        <v>0.17396217660013799</v>
      </c>
      <c r="AU12" s="17">
        <v>0.150128806578605</v>
      </c>
      <c r="AV12" s="17"/>
      <c r="AW12" s="17">
        <v>0.102465169786539</v>
      </c>
      <c r="AX12" s="17">
        <v>0.137598024863751</v>
      </c>
      <c r="AY12" s="17">
        <v>0.25392039645847098</v>
      </c>
    </row>
    <row r="13" spans="2:51">
      <c r="B13" s="18" t="s">
        <v>119</v>
      </c>
      <c r="C13" s="19">
        <v>0.103177493965568</v>
      </c>
      <c r="D13" s="19">
        <v>8.0024584434812904E-2</v>
      </c>
      <c r="E13" s="19">
        <v>0.124092121289142</v>
      </c>
      <c r="F13" s="19"/>
      <c r="G13" s="19">
        <v>0.163731790373189</v>
      </c>
      <c r="H13" s="19">
        <v>0.10456937990277</v>
      </c>
      <c r="I13" s="19">
        <v>9.7118668618863896E-2</v>
      </c>
      <c r="J13" s="19">
        <v>0.11363125873589699</v>
      </c>
      <c r="K13" s="19">
        <v>0.100849777700041</v>
      </c>
      <c r="L13" s="19">
        <v>7.9351829690643999E-2</v>
      </c>
      <c r="M13" s="19"/>
      <c r="N13" s="19">
        <v>6.14639632936963E-2</v>
      </c>
      <c r="O13" s="19">
        <v>8.7619494043041604E-2</v>
      </c>
      <c r="P13" s="19">
        <v>0.106193192463974</v>
      </c>
      <c r="Q13" s="19">
        <v>0.15434976886628801</v>
      </c>
      <c r="R13" s="19"/>
      <c r="S13" s="19" t="s">
        <v>222</v>
      </c>
      <c r="T13" s="19" t="s">
        <v>222</v>
      </c>
      <c r="U13" s="19" t="s">
        <v>222</v>
      </c>
      <c r="V13" s="19" t="s">
        <v>222</v>
      </c>
      <c r="W13" s="19" t="s">
        <v>222</v>
      </c>
      <c r="X13" s="19" t="s">
        <v>222</v>
      </c>
      <c r="Y13" s="19" t="s">
        <v>222</v>
      </c>
      <c r="Z13" s="19" t="s">
        <v>222</v>
      </c>
      <c r="AA13" s="19">
        <v>0.103177493965568</v>
      </c>
      <c r="AB13" s="19" t="s">
        <v>222</v>
      </c>
      <c r="AC13" s="19" t="s">
        <v>222</v>
      </c>
      <c r="AD13" s="19" t="s">
        <v>222</v>
      </c>
      <c r="AE13" s="19"/>
      <c r="AF13" s="19">
        <v>7.9360660481267997E-2</v>
      </c>
      <c r="AG13" s="19">
        <v>8.5655473686796393E-2</v>
      </c>
      <c r="AH13" s="19">
        <v>0.195405851475386</v>
      </c>
      <c r="AI13" s="19"/>
      <c r="AJ13" s="19">
        <v>7.3156774438671204E-2</v>
      </c>
      <c r="AK13" s="19">
        <v>0.108462175431551</v>
      </c>
      <c r="AL13" s="19">
        <v>3.6909919468735099E-2</v>
      </c>
      <c r="AM13" s="19"/>
      <c r="AN13" s="19">
        <v>0.175461432651556</v>
      </c>
      <c r="AO13" s="19">
        <v>0.106299848357744</v>
      </c>
      <c r="AP13" s="19">
        <v>5.7429518786839502E-2</v>
      </c>
      <c r="AQ13" s="19">
        <v>9.4289529575908901E-2</v>
      </c>
      <c r="AR13" s="19">
        <v>0</v>
      </c>
      <c r="AS13" s="19"/>
      <c r="AT13" s="19">
        <v>9.6890725162985206E-2</v>
      </c>
      <c r="AU13" s="19">
        <v>0.19651748116850801</v>
      </c>
      <c r="AV13" s="19"/>
      <c r="AW13" s="19">
        <v>5.3519997540173801E-2</v>
      </c>
      <c r="AX13" s="19">
        <v>7.0478994923046503E-2</v>
      </c>
      <c r="AY13" s="19">
        <v>0.16055046096704301</v>
      </c>
    </row>
    <row r="14" spans="2:51">
      <c r="B14" t="s">
        <v>31</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266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690</v>
      </c>
      <c r="D7" s="10">
        <v>329</v>
      </c>
      <c r="E7" s="10">
        <v>359</v>
      </c>
      <c r="F7" s="10"/>
      <c r="G7" s="10">
        <v>51</v>
      </c>
      <c r="H7" s="10">
        <v>85</v>
      </c>
      <c r="I7" s="10">
        <v>107</v>
      </c>
      <c r="J7" s="10">
        <v>130</v>
      </c>
      <c r="K7" s="10">
        <v>137</v>
      </c>
      <c r="L7" s="10">
        <v>180</v>
      </c>
      <c r="M7" s="10"/>
      <c r="N7" s="10">
        <v>195</v>
      </c>
      <c r="O7" s="10">
        <v>186</v>
      </c>
      <c r="P7" s="10">
        <v>129</v>
      </c>
      <c r="Q7" s="10">
        <v>176</v>
      </c>
      <c r="R7" s="10"/>
      <c r="S7" s="10" t="s">
        <v>684</v>
      </c>
      <c r="T7" s="10" t="s">
        <v>684</v>
      </c>
      <c r="U7" s="10" t="s">
        <v>684</v>
      </c>
      <c r="V7" s="10" t="s">
        <v>684</v>
      </c>
      <c r="W7" s="10" t="s">
        <v>684</v>
      </c>
      <c r="X7" s="10" t="s">
        <v>684</v>
      </c>
      <c r="Y7" s="10" t="s">
        <v>684</v>
      </c>
      <c r="Z7" s="10" t="s">
        <v>684</v>
      </c>
      <c r="AA7" s="10" t="s">
        <v>684</v>
      </c>
      <c r="AB7" s="10">
        <v>690</v>
      </c>
      <c r="AC7" s="10" t="s">
        <v>684</v>
      </c>
      <c r="AD7" s="10" t="s">
        <v>684</v>
      </c>
      <c r="AE7" s="10"/>
      <c r="AF7" s="10">
        <v>204</v>
      </c>
      <c r="AG7" s="10">
        <v>388</v>
      </c>
      <c r="AH7" s="10">
        <v>65</v>
      </c>
      <c r="AI7" s="10"/>
      <c r="AJ7" s="10">
        <v>109</v>
      </c>
      <c r="AK7" s="10">
        <v>151</v>
      </c>
      <c r="AL7" s="10">
        <v>32</v>
      </c>
      <c r="AM7" s="10"/>
      <c r="AN7" s="10">
        <v>123</v>
      </c>
      <c r="AO7" s="10">
        <v>128</v>
      </c>
      <c r="AP7" s="10">
        <v>160</v>
      </c>
      <c r="AQ7" s="10">
        <v>83</v>
      </c>
      <c r="AR7" s="10">
        <v>14</v>
      </c>
      <c r="AS7" s="10"/>
      <c r="AT7" s="10">
        <v>647</v>
      </c>
      <c r="AU7" s="10">
        <v>39</v>
      </c>
      <c r="AV7" s="10"/>
      <c r="AW7" s="10">
        <v>337</v>
      </c>
      <c r="AX7" s="10">
        <v>72</v>
      </c>
      <c r="AY7" s="10">
        <v>281</v>
      </c>
    </row>
    <row r="8" spans="2:51" ht="30" customHeight="1">
      <c r="B8" s="11" t="s">
        <v>112</v>
      </c>
      <c r="C8" s="11">
        <v>693</v>
      </c>
      <c r="D8" s="11">
        <v>337</v>
      </c>
      <c r="E8" s="11">
        <v>354</v>
      </c>
      <c r="F8" s="11"/>
      <c r="G8" s="11">
        <v>61</v>
      </c>
      <c r="H8" s="11">
        <v>102</v>
      </c>
      <c r="I8" s="11">
        <v>123</v>
      </c>
      <c r="J8" s="11">
        <v>130</v>
      </c>
      <c r="K8" s="11">
        <v>115</v>
      </c>
      <c r="L8" s="11">
        <v>162</v>
      </c>
      <c r="M8" s="11"/>
      <c r="N8" s="11">
        <v>181</v>
      </c>
      <c r="O8" s="11">
        <v>170</v>
      </c>
      <c r="P8" s="11">
        <v>146</v>
      </c>
      <c r="Q8" s="11">
        <v>192</v>
      </c>
      <c r="R8" s="11"/>
      <c r="S8" s="11" t="s">
        <v>684</v>
      </c>
      <c r="T8" s="11" t="s">
        <v>684</v>
      </c>
      <c r="U8" s="11" t="s">
        <v>684</v>
      </c>
      <c r="V8" s="11" t="s">
        <v>684</v>
      </c>
      <c r="W8" s="11" t="s">
        <v>684</v>
      </c>
      <c r="X8" s="11" t="s">
        <v>684</v>
      </c>
      <c r="Y8" s="11" t="s">
        <v>684</v>
      </c>
      <c r="Z8" s="11" t="s">
        <v>684</v>
      </c>
      <c r="AA8" s="11" t="s">
        <v>684</v>
      </c>
      <c r="AB8" s="11">
        <v>693</v>
      </c>
      <c r="AC8" s="11" t="s">
        <v>684</v>
      </c>
      <c r="AD8" s="11" t="s">
        <v>684</v>
      </c>
      <c r="AE8" s="11"/>
      <c r="AF8" s="11">
        <v>196</v>
      </c>
      <c r="AG8" s="11">
        <v>389</v>
      </c>
      <c r="AH8" s="11">
        <v>70</v>
      </c>
      <c r="AI8" s="11"/>
      <c r="AJ8" s="11">
        <v>103</v>
      </c>
      <c r="AK8" s="11">
        <v>153</v>
      </c>
      <c r="AL8" s="11">
        <v>33</v>
      </c>
      <c r="AM8" s="11"/>
      <c r="AN8" s="11">
        <v>129</v>
      </c>
      <c r="AO8" s="11">
        <v>130</v>
      </c>
      <c r="AP8" s="11">
        <v>157</v>
      </c>
      <c r="AQ8" s="11">
        <v>82</v>
      </c>
      <c r="AR8" s="11">
        <v>13</v>
      </c>
      <c r="AS8" s="11"/>
      <c r="AT8" s="11">
        <v>646</v>
      </c>
      <c r="AU8" s="11">
        <v>43</v>
      </c>
      <c r="AV8" s="11"/>
      <c r="AW8" s="11">
        <v>321</v>
      </c>
      <c r="AX8" s="11">
        <v>78</v>
      </c>
      <c r="AY8" s="11">
        <v>294</v>
      </c>
    </row>
    <row r="9" spans="2:51" ht="30">
      <c r="B9" s="18" t="s">
        <v>267</v>
      </c>
      <c r="C9" s="17">
        <v>0.14941212217233499</v>
      </c>
      <c r="D9" s="17">
        <v>0.175852865242447</v>
      </c>
      <c r="E9" s="17">
        <v>0.12505277391742201</v>
      </c>
      <c r="F9" s="17"/>
      <c r="G9" s="17">
        <v>0.116811409611428</v>
      </c>
      <c r="H9" s="17">
        <v>0.16254627138723199</v>
      </c>
      <c r="I9" s="17">
        <v>0.14034123451994199</v>
      </c>
      <c r="J9" s="17">
        <v>0.12545634801807501</v>
      </c>
      <c r="K9" s="17">
        <v>0.12344148045867399</v>
      </c>
      <c r="L9" s="17">
        <v>0.197711903544453</v>
      </c>
      <c r="M9" s="17"/>
      <c r="N9" s="17">
        <v>0.21534642980234101</v>
      </c>
      <c r="O9" s="17">
        <v>0.203966880087603</v>
      </c>
      <c r="P9" s="17">
        <v>9.8754691084343302E-2</v>
      </c>
      <c r="Q9" s="17">
        <v>7.5900434931977998E-2</v>
      </c>
      <c r="R9" s="17"/>
      <c r="S9" s="17" t="s">
        <v>222</v>
      </c>
      <c r="T9" s="17" t="s">
        <v>222</v>
      </c>
      <c r="U9" s="17" t="s">
        <v>222</v>
      </c>
      <c r="V9" s="17" t="s">
        <v>222</v>
      </c>
      <c r="W9" s="17" t="s">
        <v>222</v>
      </c>
      <c r="X9" s="17" t="s">
        <v>222</v>
      </c>
      <c r="Y9" s="17" t="s">
        <v>222</v>
      </c>
      <c r="Z9" s="17" t="s">
        <v>222</v>
      </c>
      <c r="AA9" s="17" t="s">
        <v>222</v>
      </c>
      <c r="AB9" s="17">
        <v>0.14941212217233499</v>
      </c>
      <c r="AC9" s="17" t="s">
        <v>222</v>
      </c>
      <c r="AD9" s="17" t="s">
        <v>222</v>
      </c>
      <c r="AE9" s="17"/>
      <c r="AF9" s="17">
        <v>8.2976831156974504E-2</v>
      </c>
      <c r="AG9" s="17">
        <v>0.201014316550615</v>
      </c>
      <c r="AH9" s="17">
        <v>7.6648067328494995E-2</v>
      </c>
      <c r="AI9" s="17"/>
      <c r="AJ9" s="17">
        <v>9.7640772092036393E-2</v>
      </c>
      <c r="AK9" s="17">
        <v>0.124938052415887</v>
      </c>
      <c r="AL9" s="17">
        <v>0.189807527371115</v>
      </c>
      <c r="AM9" s="17"/>
      <c r="AN9" s="17">
        <v>6.5832574650908401E-2</v>
      </c>
      <c r="AO9" s="17">
        <v>0.109179920267439</v>
      </c>
      <c r="AP9" s="17">
        <v>0.15690884545544501</v>
      </c>
      <c r="AQ9" s="17">
        <v>0.272268340499768</v>
      </c>
      <c r="AR9" s="17">
        <v>0.34696861094460602</v>
      </c>
      <c r="AS9" s="17"/>
      <c r="AT9" s="17">
        <v>0.14978328209540501</v>
      </c>
      <c r="AU9" s="17">
        <v>0.15875083277572499</v>
      </c>
      <c r="AV9" s="17"/>
      <c r="AW9" s="17">
        <v>0.23039292692839899</v>
      </c>
      <c r="AX9" s="17">
        <v>9.5052584109401705E-2</v>
      </c>
      <c r="AY9" s="17">
        <v>7.5392608240636594E-2</v>
      </c>
    </row>
    <row r="10" spans="2:51" ht="30">
      <c r="B10" s="18" t="s">
        <v>268</v>
      </c>
      <c r="C10" s="17">
        <v>0.399781959663431</v>
      </c>
      <c r="D10" s="17">
        <v>0.41437793600758499</v>
      </c>
      <c r="E10" s="17">
        <v>0.38807030066974102</v>
      </c>
      <c r="F10" s="17"/>
      <c r="G10" s="17">
        <v>0.33380995297400801</v>
      </c>
      <c r="H10" s="17">
        <v>0.362023971603182</v>
      </c>
      <c r="I10" s="17">
        <v>0.42435711560985501</v>
      </c>
      <c r="J10" s="17">
        <v>0.39304410471310902</v>
      </c>
      <c r="K10" s="17">
        <v>0.433166732017225</v>
      </c>
      <c r="L10" s="17">
        <v>0.411398642170555</v>
      </c>
      <c r="M10" s="17"/>
      <c r="N10" s="17">
        <v>0.45898065634476798</v>
      </c>
      <c r="O10" s="17">
        <v>0.34404315477861303</v>
      </c>
      <c r="P10" s="17">
        <v>0.46450031678550802</v>
      </c>
      <c r="Q10" s="17">
        <v>0.34200787640231101</v>
      </c>
      <c r="R10" s="17"/>
      <c r="S10" s="17" t="s">
        <v>222</v>
      </c>
      <c r="T10" s="17" t="s">
        <v>222</v>
      </c>
      <c r="U10" s="17" t="s">
        <v>222</v>
      </c>
      <c r="V10" s="17" t="s">
        <v>222</v>
      </c>
      <c r="W10" s="17" t="s">
        <v>222</v>
      </c>
      <c r="X10" s="17" t="s">
        <v>222</v>
      </c>
      <c r="Y10" s="17" t="s">
        <v>222</v>
      </c>
      <c r="Z10" s="17" t="s">
        <v>222</v>
      </c>
      <c r="AA10" s="17" t="s">
        <v>222</v>
      </c>
      <c r="AB10" s="17">
        <v>0.399781959663431</v>
      </c>
      <c r="AC10" s="17" t="s">
        <v>222</v>
      </c>
      <c r="AD10" s="17" t="s">
        <v>222</v>
      </c>
      <c r="AE10" s="17"/>
      <c r="AF10" s="17">
        <v>0.37928701940333998</v>
      </c>
      <c r="AG10" s="17">
        <v>0.430783049310205</v>
      </c>
      <c r="AH10" s="17">
        <v>0.30396056926134002</v>
      </c>
      <c r="AI10" s="17"/>
      <c r="AJ10" s="17">
        <v>0.32573746443614299</v>
      </c>
      <c r="AK10" s="17">
        <v>0.42790730031095398</v>
      </c>
      <c r="AL10" s="17">
        <v>0.47346544490217901</v>
      </c>
      <c r="AM10" s="17"/>
      <c r="AN10" s="17">
        <v>0.35315044265428502</v>
      </c>
      <c r="AO10" s="17">
        <v>0.36514271372979001</v>
      </c>
      <c r="AP10" s="17">
        <v>0.47052157881532602</v>
      </c>
      <c r="AQ10" s="17">
        <v>0.42019895733301199</v>
      </c>
      <c r="AR10" s="17">
        <v>0.57611973633153202</v>
      </c>
      <c r="AS10" s="17"/>
      <c r="AT10" s="17">
        <v>0.40376317073003298</v>
      </c>
      <c r="AU10" s="17">
        <v>0.35787302993369002</v>
      </c>
      <c r="AV10" s="17"/>
      <c r="AW10" s="17">
        <v>0.502935030795161</v>
      </c>
      <c r="AX10" s="17">
        <v>0.44749605533414499</v>
      </c>
      <c r="AY10" s="17">
        <v>0.274249433297725</v>
      </c>
    </row>
    <row r="11" spans="2:51" ht="45">
      <c r="B11" s="18" t="s">
        <v>269</v>
      </c>
      <c r="C11" s="17">
        <v>0.233598356694311</v>
      </c>
      <c r="D11" s="17">
        <v>0.226890880156289</v>
      </c>
      <c r="E11" s="17">
        <v>0.23849748215414199</v>
      </c>
      <c r="F11" s="17"/>
      <c r="G11" s="17">
        <v>0.26423446922011601</v>
      </c>
      <c r="H11" s="17">
        <v>0.24889364228182201</v>
      </c>
      <c r="I11" s="17">
        <v>0.193674133268007</v>
      </c>
      <c r="J11" s="17">
        <v>0.26457781388235602</v>
      </c>
      <c r="K11" s="17">
        <v>0.20104226307690701</v>
      </c>
      <c r="L11" s="17">
        <v>0.24102961910599499</v>
      </c>
      <c r="M11" s="17"/>
      <c r="N11" s="17">
        <v>0.20442458992931301</v>
      </c>
      <c r="O11" s="17">
        <v>0.25178324499681698</v>
      </c>
      <c r="P11" s="17">
        <v>0.24650260925735501</v>
      </c>
      <c r="Q11" s="17">
        <v>0.234970191410489</v>
      </c>
      <c r="R11" s="17"/>
      <c r="S11" s="17" t="s">
        <v>222</v>
      </c>
      <c r="T11" s="17" t="s">
        <v>222</v>
      </c>
      <c r="U11" s="17" t="s">
        <v>222</v>
      </c>
      <c r="V11" s="17" t="s">
        <v>222</v>
      </c>
      <c r="W11" s="17" t="s">
        <v>222</v>
      </c>
      <c r="X11" s="17" t="s">
        <v>222</v>
      </c>
      <c r="Y11" s="17" t="s">
        <v>222</v>
      </c>
      <c r="Z11" s="17" t="s">
        <v>222</v>
      </c>
      <c r="AA11" s="17" t="s">
        <v>222</v>
      </c>
      <c r="AB11" s="17">
        <v>0.233598356694311</v>
      </c>
      <c r="AC11" s="17" t="s">
        <v>222</v>
      </c>
      <c r="AD11" s="17" t="s">
        <v>222</v>
      </c>
      <c r="AE11" s="17"/>
      <c r="AF11" s="17">
        <v>0.28742818565804601</v>
      </c>
      <c r="AG11" s="17">
        <v>0.20595763117990501</v>
      </c>
      <c r="AH11" s="17">
        <v>0.25737689460435698</v>
      </c>
      <c r="AI11" s="17"/>
      <c r="AJ11" s="17">
        <v>0.320118207182642</v>
      </c>
      <c r="AK11" s="17">
        <v>0.265732027717553</v>
      </c>
      <c r="AL11" s="17">
        <v>0.163936591921687</v>
      </c>
      <c r="AM11" s="17"/>
      <c r="AN11" s="17">
        <v>0.28802915434842602</v>
      </c>
      <c r="AO11" s="17">
        <v>0.22377614449862801</v>
      </c>
      <c r="AP11" s="17">
        <v>0.21356399945687499</v>
      </c>
      <c r="AQ11" s="17">
        <v>0.17760195543853899</v>
      </c>
      <c r="AR11" s="17">
        <v>7.6911652723861301E-2</v>
      </c>
      <c r="AS11" s="17"/>
      <c r="AT11" s="17">
        <v>0.229006640042869</v>
      </c>
      <c r="AU11" s="17">
        <v>0.26993113182531198</v>
      </c>
      <c r="AV11" s="17"/>
      <c r="AW11" s="17">
        <v>0.153697696425173</v>
      </c>
      <c r="AX11" s="17">
        <v>0.30921507877955401</v>
      </c>
      <c r="AY11" s="17">
        <v>0.30075771283496999</v>
      </c>
    </row>
    <row r="12" spans="2:51" ht="30">
      <c r="B12" s="18" t="s">
        <v>270</v>
      </c>
      <c r="C12" s="17">
        <v>0.101208935095084</v>
      </c>
      <c r="D12" s="17">
        <v>9.5668817129739098E-2</v>
      </c>
      <c r="E12" s="17">
        <v>0.107037667177192</v>
      </c>
      <c r="F12" s="17"/>
      <c r="G12" s="17">
        <v>0.11819039464061699</v>
      </c>
      <c r="H12" s="17">
        <v>0.15168040372239699</v>
      </c>
      <c r="I12" s="17">
        <v>7.0485939464166494E-2</v>
      </c>
      <c r="J12" s="17">
        <v>0.104065500668569</v>
      </c>
      <c r="K12" s="17">
        <v>0.111330788018129</v>
      </c>
      <c r="L12" s="17">
        <v>7.6865808022773804E-2</v>
      </c>
      <c r="M12" s="17"/>
      <c r="N12" s="17">
        <v>6.7500062238708206E-2</v>
      </c>
      <c r="O12" s="17">
        <v>9.9660246614586195E-2</v>
      </c>
      <c r="P12" s="17">
        <v>7.1945057951540395E-2</v>
      </c>
      <c r="Q12" s="17">
        <v>0.15845492516229601</v>
      </c>
      <c r="R12" s="17"/>
      <c r="S12" s="17" t="s">
        <v>222</v>
      </c>
      <c r="T12" s="17" t="s">
        <v>222</v>
      </c>
      <c r="U12" s="17" t="s">
        <v>222</v>
      </c>
      <c r="V12" s="17" t="s">
        <v>222</v>
      </c>
      <c r="W12" s="17" t="s">
        <v>222</v>
      </c>
      <c r="X12" s="17" t="s">
        <v>222</v>
      </c>
      <c r="Y12" s="17" t="s">
        <v>222</v>
      </c>
      <c r="Z12" s="17" t="s">
        <v>222</v>
      </c>
      <c r="AA12" s="17" t="s">
        <v>222</v>
      </c>
      <c r="AB12" s="17">
        <v>0.101208935095084</v>
      </c>
      <c r="AC12" s="17" t="s">
        <v>222</v>
      </c>
      <c r="AD12" s="17" t="s">
        <v>222</v>
      </c>
      <c r="AE12" s="17"/>
      <c r="AF12" s="17">
        <v>0.12651803073995399</v>
      </c>
      <c r="AG12" s="17">
        <v>7.0178009740581901E-2</v>
      </c>
      <c r="AH12" s="17">
        <v>0.15945328068482101</v>
      </c>
      <c r="AI12" s="17"/>
      <c r="AJ12" s="17">
        <v>0.15641756802958601</v>
      </c>
      <c r="AK12" s="17">
        <v>7.0688281418259294E-2</v>
      </c>
      <c r="AL12" s="17">
        <v>5.3502123084717197E-2</v>
      </c>
      <c r="AM12" s="17"/>
      <c r="AN12" s="17">
        <v>0.112805533711805</v>
      </c>
      <c r="AO12" s="17">
        <v>0.14402250226969299</v>
      </c>
      <c r="AP12" s="17">
        <v>6.4378513446954805E-2</v>
      </c>
      <c r="AQ12" s="17">
        <v>7.7346884624403506E-2</v>
      </c>
      <c r="AR12" s="17">
        <v>0</v>
      </c>
      <c r="AS12" s="17"/>
      <c r="AT12" s="17">
        <v>0.10196216152041999</v>
      </c>
      <c r="AU12" s="17">
        <v>7.8108742888778296E-2</v>
      </c>
      <c r="AV12" s="17"/>
      <c r="AW12" s="17">
        <v>6.6593151394370498E-2</v>
      </c>
      <c r="AX12" s="17">
        <v>5.67667101272437E-2</v>
      </c>
      <c r="AY12" s="17">
        <v>0.15093034647526399</v>
      </c>
    </row>
    <row r="13" spans="2:51">
      <c r="B13" s="18" t="s">
        <v>119</v>
      </c>
      <c r="C13" s="19">
        <v>0.115998626374839</v>
      </c>
      <c r="D13" s="19">
        <v>8.7209501463939507E-2</v>
      </c>
      <c r="E13" s="19">
        <v>0.141341776081502</v>
      </c>
      <c r="F13" s="19"/>
      <c r="G13" s="19">
        <v>0.16695377355383001</v>
      </c>
      <c r="H13" s="19">
        <v>7.4855711005366601E-2</v>
      </c>
      <c r="I13" s="19">
        <v>0.17114157713802999</v>
      </c>
      <c r="J13" s="19">
        <v>0.112856232717891</v>
      </c>
      <c r="K13" s="19">
        <v>0.131018736429064</v>
      </c>
      <c r="L13" s="19">
        <v>7.2994027156223606E-2</v>
      </c>
      <c r="M13" s="19"/>
      <c r="N13" s="19">
        <v>5.3748261684869097E-2</v>
      </c>
      <c r="O13" s="19">
        <v>0.100546473522381</v>
      </c>
      <c r="P13" s="19">
        <v>0.118297324921253</v>
      </c>
      <c r="Q13" s="19">
        <v>0.18866657209292501</v>
      </c>
      <c r="R13" s="19"/>
      <c r="S13" s="19" t="s">
        <v>222</v>
      </c>
      <c r="T13" s="19" t="s">
        <v>222</v>
      </c>
      <c r="U13" s="19" t="s">
        <v>222</v>
      </c>
      <c r="V13" s="19" t="s">
        <v>222</v>
      </c>
      <c r="W13" s="19" t="s">
        <v>222</v>
      </c>
      <c r="X13" s="19" t="s">
        <v>222</v>
      </c>
      <c r="Y13" s="19" t="s">
        <v>222</v>
      </c>
      <c r="Z13" s="19" t="s">
        <v>222</v>
      </c>
      <c r="AA13" s="19" t="s">
        <v>222</v>
      </c>
      <c r="AB13" s="19">
        <v>0.115998626374839</v>
      </c>
      <c r="AC13" s="19" t="s">
        <v>222</v>
      </c>
      <c r="AD13" s="19" t="s">
        <v>222</v>
      </c>
      <c r="AE13" s="19"/>
      <c r="AF13" s="19">
        <v>0.12378993304168601</v>
      </c>
      <c r="AG13" s="19">
        <v>9.2066993218692994E-2</v>
      </c>
      <c r="AH13" s="19">
        <v>0.202561188120988</v>
      </c>
      <c r="AI13" s="19"/>
      <c r="AJ13" s="19">
        <v>0.100085988259592</v>
      </c>
      <c r="AK13" s="19">
        <v>0.110734338137347</v>
      </c>
      <c r="AL13" s="19">
        <v>0.11928831272030301</v>
      </c>
      <c r="AM13" s="19"/>
      <c r="AN13" s="19">
        <v>0.180182294634576</v>
      </c>
      <c r="AO13" s="19">
        <v>0.15787871923444999</v>
      </c>
      <c r="AP13" s="19">
        <v>9.4627062825399802E-2</v>
      </c>
      <c r="AQ13" s="19">
        <v>5.2583862104278199E-2</v>
      </c>
      <c r="AR13" s="19">
        <v>0</v>
      </c>
      <c r="AS13" s="19"/>
      <c r="AT13" s="19">
        <v>0.115484745611273</v>
      </c>
      <c r="AU13" s="19">
        <v>0.135336262576494</v>
      </c>
      <c r="AV13" s="19"/>
      <c r="AW13" s="19">
        <v>4.6381194456897402E-2</v>
      </c>
      <c r="AX13" s="19">
        <v>9.1469571649655898E-2</v>
      </c>
      <c r="AY13" s="19">
        <v>0.19866989915140401</v>
      </c>
    </row>
    <row r="14" spans="2:51">
      <c r="B14" t="s">
        <v>32</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271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224</v>
      </c>
      <c r="D7" s="10">
        <v>101</v>
      </c>
      <c r="E7" s="10">
        <v>123</v>
      </c>
      <c r="F7" s="10"/>
      <c r="G7" s="10">
        <v>16</v>
      </c>
      <c r="H7" s="10">
        <v>32</v>
      </c>
      <c r="I7" s="10">
        <v>39</v>
      </c>
      <c r="J7" s="10">
        <v>47</v>
      </c>
      <c r="K7" s="10">
        <v>53</v>
      </c>
      <c r="L7" s="10">
        <v>37</v>
      </c>
      <c r="M7" s="10"/>
      <c r="N7" s="10">
        <v>69</v>
      </c>
      <c r="O7" s="10">
        <v>61</v>
      </c>
      <c r="P7" s="10">
        <v>35</v>
      </c>
      <c r="Q7" s="10">
        <v>58</v>
      </c>
      <c r="R7" s="10"/>
      <c r="S7" s="10" t="s">
        <v>684</v>
      </c>
      <c r="T7" s="10" t="s">
        <v>684</v>
      </c>
      <c r="U7" s="10" t="s">
        <v>684</v>
      </c>
      <c r="V7" s="10" t="s">
        <v>684</v>
      </c>
      <c r="W7" s="10" t="s">
        <v>684</v>
      </c>
      <c r="X7" s="10" t="s">
        <v>684</v>
      </c>
      <c r="Y7" s="10" t="s">
        <v>684</v>
      </c>
      <c r="Z7" s="10" t="s">
        <v>684</v>
      </c>
      <c r="AA7" s="10" t="s">
        <v>684</v>
      </c>
      <c r="AB7" s="10" t="s">
        <v>684</v>
      </c>
      <c r="AC7" s="10" t="s">
        <v>684</v>
      </c>
      <c r="AD7" s="10">
        <v>224</v>
      </c>
      <c r="AE7" s="10"/>
      <c r="AF7" s="10">
        <v>79</v>
      </c>
      <c r="AG7" s="10">
        <v>99</v>
      </c>
      <c r="AH7" s="10">
        <v>35</v>
      </c>
      <c r="AI7" s="10"/>
      <c r="AJ7" s="10">
        <v>29</v>
      </c>
      <c r="AK7" s="10">
        <v>30</v>
      </c>
      <c r="AL7" s="10">
        <v>4</v>
      </c>
      <c r="AM7" s="10"/>
      <c r="AN7" s="10">
        <v>41</v>
      </c>
      <c r="AO7" s="10">
        <v>38</v>
      </c>
      <c r="AP7" s="10">
        <v>74</v>
      </c>
      <c r="AQ7" s="10">
        <v>26</v>
      </c>
      <c r="AR7" s="10">
        <v>3</v>
      </c>
      <c r="AS7" s="10"/>
      <c r="AT7" s="10">
        <v>220</v>
      </c>
      <c r="AU7" s="10">
        <v>2</v>
      </c>
      <c r="AV7" s="10"/>
      <c r="AW7" s="10">
        <v>110</v>
      </c>
      <c r="AX7" s="10">
        <v>23</v>
      </c>
      <c r="AY7" s="10">
        <v>91</v>
      </c>
    </row>
    <row r="8" spans="2:51" ht="30" customHeight="1">
      <c r="B8" s="11" t="s">
        <v>112</v>
      </c>
      <c r="C8" s="11">
        <v>241</v>
      </c>
      <c r="D8" s="11">
        <v>111</v>
      </c>
      <c r="E8" s="11">
        <v>130</v>
      </c>
      <c r="F8" s="11"/>
      <c r="G8" s="11">
        <v>21</v>
      </c>
      <c r="H8" s="11">
        <v>40</v>
      </c>
      <c r="I8" s="11">
        <v>49</v>
      </c>
      <c r="J8" s="11">
        <v>48</v>
      </c>
      <c r="K8" s="11">
        <v>48</v>
      </c>
      <c r="L8" s="11">
        <v>35</v>
      </c>
      <c r="M8" s="11"/>
      <c r="N8" s="11">
        <v>68</v>
      </c>
      <c r="O8" s="11">
        <v>62</v>
      </c>
      <c r="P8" s="11">
        <v>46</v>
      </c>
      <c r="Q8" s="11">
        <v>64</v>
      </c>
      <c r="R8" s="11"/>
      <c r="S8" s="11" t="s">
        <v>684</v>
      </c>
      <c r="T8" s="11" t="s">
        <v>684</v>
      </c>
      <c r="U8" s="11" t="s">
        <v>684</v>
      </c>
      <c r="V8" s="11" t="s">
        <v>684</v>
      </c>
      <c r="W8" s="11" t="s">
        <v>684</v>
      </c>
      <c r="X8" s="11" t="s">
        <v>684</v>
      </c>
      <c r="Y8" s="11" t="s">
        <v>684</v>
      </c>
      <c r="Z8" s="11" t="s">
        <v>684</v>
      </c>
      <c r="AA8" s="11" t="s">
        <v>684</v>
      </c>
      <c r="AB8" s="11" t="s">
        <v>684</v>
      </c>
      <c r="AC8" s="11" t="s">
        <v>684</v>
      </c>
      <c r="AD8" s="11">
        <v>241</v>
      </c>
      <c r="AE8" s="11"/>
      <c r="AF8" s="11">
        <v>84</v>
      </c>
      <c r="AG8" s="11">
        <v>102</v>
      </c>
      <c r="AH8" s="11">
        <v>41</v>
      </c>
      <c r="AI8" s="11"/>
      <c r="AJ8" s="11">
        <v>34</v>
      </c>
      <c r="AK8" s="11">
        <v>33</v>
      </c>
      <c r="AL8" s="11">
        <v>5</v>
      </c>
      <c r="AM8" s="11"/>
      <c r="AN8" s="11">
        <v>44</v>
      </c>
      <c r="AO8" s="11">
        <v>43</v>
      </c>
      <c r="AP8" s="11">
        <v>80</v>
      </c>
      <c r="AQ8" s="11">
        <v>26</v>
      </c>
      <c r="AR8" s="11">
        <v>2</v>
      </c>
      <c r="AS8" s="11"/>
      <c r="AT8" s="11">
        <v>235</v>
      </c>
      <c r="AU8" s="11">
        <v>3</v>
      </c>
      <c r="AV8" s="11"/>
      <c r="AW8" s="11">
        <v>113</v>
      </c>
      <c r="AX8" s="11">
        <v>26</v>
      </c>
      <c r="AY8" s="11">
        <v>102</v>
      </c>
    </row>
    <row r="9" spans="2:51" ht="30">
      <c r="B9" s="18" t="s">
        <v>272</v>
      </c>
      <c r="C9" s="17">
        <v>9.75710220071863E-2</v>
      </c>
      <c r="D9" s="17">
        <v>0.111704179715607</v>
      </c>
      <c r="E9" s="17">
        <v>8.5460658046106003E-2</v>
      </c>
      <c r="F9" s="17"/>
      <c r="G9" s="17">
        <v>0.104904674095817</v>
      </c>
      <c r="H9" s="17">
        <v>6.44662256412636E-2</v>
      </c>
      <c r="I9" s="17">
        <v>4.8998300007769897E-2</v>
      </c>
      <c r="J9" s="17">
        <v>8.9774645634498301E-2</v>
      </c>
      <c r="K9" s="17">
        <v>0.136219108476792</v>
      </c>
      <c r="L9" s="17">
        <v>0.15770901176181101</v>
      </c>
      <c r="M9" s="17"/>
      <c r="N9" s="17">
        <v>0.184463429239312</v>
      </c>
      <c r="O9" s="17">
        <v>2.6511698650549101E-2</v>
      </c>
      <c r="P9" s="17">
        <v>0.13503291590184399</v>
      </c>
      <c r="Q9" s="17">
        <v>2.99670622398081E-2</v>
      </c>
      <c r="R9" s="17"/>
      <c r="S9" s="17" t="s">
        <v>222</v>
      </c>
      <c r="T9" s="17" t="s">
        <v>222</v>
      </c>
      <c r="U9" s="17" t="s">
        <v>222</v>
      </c>
      <c r="V9" s="17" t="s">
        <v>222</v>
      </c>
      <c r="W9" s="17" t="s">
        <v>222</v>
      </c>
      <c r="X9" s="17" t="s">
        <v>222</v>
      </c>
      <c r="Y9" s="17" t="s">
        <v>222</v>
      </c>
      <c r="Z9" s="17" t="s">
        <v>222</v>
      </c>
      <c r="AA9" s="17" t="s">
        <v>222</v>
      </c>
      <c r="AB9" s="17" t="s">
        <v>222</v>
      </c>
      <c r="AC9" s="17" t="s">
        <v>222</v>
      </c>
      <c r="AD9" s="17">
        <v>9.75710220071863E-2</v>
      </c>
      <c r="AE9" s="17"/>
      <c r="AF9" s="17">
        <v>0.11440664399466099</v>
      </c>
      <c r="AG9" s="17">
        <v>0.112463859897622</v>
      </c>
      <c r="AH9" s="17">
        <v>2.5867634333751499E-2</v>
      </c>
      <c r="AI9" s="17"/>
      <c r="AJ9" s="17">
        <v>0.12385267023759899</v>
      </c>
      <c r="AK9" s="17">
        <v>0.17523561564469201</v>
      </c>
      <c r="AL9" s="17">
        <v>0.22977765774678299</v>
      </c>
      <c r="AM9" s="17"/>
      <c r="AN9" s="17">
        <v>0.100982666761203</v>
      </c>
      <c r="AO9" s="17">
        <v>2.2789132607866799E-2</v>
      </c>
      <c r="AP9" s="17">
        <v>0.108294668848765</v>
      </c>
      <c r="AQ9" s="17">
        <v>0.13846202788509099</v>
      </c>
      <c r="AR9" s="17">
        <v>0</v>
      </c>
      <c r="AS9" s="17"/>
      <c r="AT9" s="17">
        <v>9.9912099947647701E-2</v>
      </c>
      <c r="AU9" s="17">
        <v>0</v>
      </c>
      <c r="AV9" s="17"/>
      <c r="AW9" s="17">
        <v>0.146215067122868</v>
      </c>
      <c r="AX9" s="17">
        <v>0.113113117186124</v>
      </c>
      <c r="AY9" s="17">
        <v>3.9770719114231697E-2</v>
      </c>
    </row>
    <row r="10" spans="2:51" ht="30">
      <c r="B10" s="18" t="s">
        <v>273</v>
      </c>
      <c r="C10" s="17">
        <v>0.31467037485627303</v>
      </c>
      <c r="D10" s="17">
        <v>0.29580442059641598</v>
      </c>
      <c r="E10" s="17">
        <v>0.33083615870115501</v>
      </c>
      <c r="F10" s="17"/>
      <c r="G10" s="17">
        <v>0.334200569301425</v>
      </c>
      <c r="H10" s="17">
        <v>0.31027451383920701</v>
      </c>
      <c r="I10" s="17">
        <v>0.27997689465289799</v>
      </c>
      <c r="J10" s="17">
        <v>0.22744371304088001</v>
      </c>
      <c r="K10" s="17">
        <v>0.32081408512593601</v>
      </c>
      <c r="L10" s="17">
        <v>0.47054499486975099</v>
      </c>
      <c r="M10" s="17"/>
      <c r="N10" s="17">
        <v>0.34694372459970602</v>
      </c>
      <c r="O10" s="17">
        <v>0.28150531158994302</v>
      </c>
      <c r="P10" s="17">
        <v>0.282532050226522</v>
      </c>
      <c r="Q10" s="17">
        <v>0.34125073492202301</v>
      </c>
      <c r="R10" s="17"/>
      <c r="S10" s="17" t="s">
        <v>222</v>
      </c>
      <c r="T10" s="17" t="s">
        <v>222</v>
      </c>
      <c r="U10" s="17" t="s">
        <v>222</v>
      </c>
      <c r="V10" s="17" t="s">
        <v>222</v>
      </c>
      <c r="W10" s="17" t="s">
        <v>222</v>
      </c>
      <c r="X10" s="17" t="s">
        <v>222</v>
      </c>
      <c r="Y10" s="17" t="s">
        <v>222</v>
      </c>
      <c r="Z10" s="17" t="s">
        <v>222</v>
      </c>
      <c r="AA10" s="17" t="s">
        <v>222</v>
      </c>
      <c r="AB10" s="17" t="s">
        <v>222</v>
      </c>
      <c r="AC10" s="17" t="s">
        <v>222</v>
      </c>
      <c r="AD10" s="17">
        <v>0.31467037485627303</v>
      </c>
      <c r="AE10" s="17"/>
      <c r="AF10" s="17">
        <v>0.33636976143115899</v>
      </c>
      <c r="AG10" s="17">
        <v>0.31123121875070098</v>
      </c>
      <c r="AH10" s="17">
        <v>0.312692358804045</v>
      </c>
      <c r="AI10" s="17"/>
      <c r="AJ10" s="17">
        <v>0.22722135506202601</v>
      </c>
      <c r="AK10" s="17">
        <v>0.30204838471954898</v>
      </c>
      <c r="AL10" s="17">
        <v>0.26834043636350302</v>
      </c>
      <c r="AM10" s="17"/>
      <c r="AN10" s="17">
        <v>0.29808719439981701</v>
      </c>
      <c r="AO10" s="17">
        <v>0.27624312593870298</v>
      </c>
      <c r="AP10" s="17">
        <v>0.35587331318433602</v>
      </c>
      <c r="AQ10" s="17">
        <v>0.33841875265263999</v>
      </c>
      <c r="AR10" s="17">
        <v>0.69382644112803304</v>
      </c>
      <c r="AS10" s="17"/>
      <c r="AT10" s="17">
        <v>0.32222044308286701</v>
      </c>
      <c r="AU10" s="17">
        <v>0</v>
      </c>
      <c r="AV10" s="17"/>
      <c r="AW10" s="17">
        <v>0.38746658129591199</v>
      </c>
      <c r="AX10" s="17">
        <v>0.36165912526121002</v>
      </c>
      <c r="AY10" s="17">
        <v>0.22215968077919199</v>
      </c>
    </row>
    <row r="11" spans="2:51" ht="45">
      <c r="B11" s="18" t="s">
        <v>274</v>
      </c>
      <c r="C11" s="17">
        <v>0.32406866777172699</v>
      </c>
      <c r="D11" s="17">
        <v>0.32510131925749097</v>
      </c>
      <c r="E11" s="17">
        <v>0.32318381347408498</v>
      </c>
      <c r="F11" s="17"/>
      <c r="G11" s="17">
        <v>0.27223340025773601</v>
      </c>
      <c r="H11" s="17">
        <v>0.42960890445692401</v>
      </c>
      <c r="I11" s="17">
        <v>0.35739619874880901</v>
      </c>
      <c r="J11" s="17">
        <v>0.37056902342876402</v>
      </c>
      <c r="K11" s="17">
        <v>0.246804575721148</v>
      </c>
      <c r="L11" s="17">
        <v>0.226748157892501</v>
      </c>
      <c r="M11" s="17"/>
      <c r="N11" s="17">
        <v>0.30067527167244901</v>
      </c>
      <c r="O11" s="17">
        <v>0.40419287051597902</v>
      </c>
      <c r="P11" s="17">
        <v>0.33640139994344997</v>
      </c>
      <c r="Q11" s="17">
        <v>0.26878393872801098</v>
      </c>
      <c r="R11" s="17"/>
      <c r="S11" s="17" t="s">
        <v>222</v>
      </c>
      <c r="T11" s="17" t="s">
        <v>222</v>
      </c>
      <c r="U11" s="17" t="s">
        <v>222</v>
      </c>
      <c r="V11" s="17" t="s">
        <v>222</v>
      </c>
      <c r="W11" s="17" t="s">
        <v>222</v>
      </c>
      <c r="X11" s="17" t="s">
        <v>222</v>
      </c>
      <c r="Y11" s="17" t="s">
        <v>222</v>
      </c>
      <c r="Z11" s="17" t="s">
        <v>222</v>
      </c>
      <c r="AA11" s="17" t="s">
        <v>222</v>
      </c>
      <c r="AB11" s="17" t="s">
        <v>222</v>
      </c>
      <c r="AC11" s="17" t="s">
        <v>222</v>
      </c>
      <c r="AD11" s="17">
        <v>0.32406866777172699</v>
      </c>
      <c r="AE11" s="17"/>
      <c r="AF11" s="17">
        <v>0.30876187593874799</v>
      </c>
      <c r="AG11" s="17">
        <v>0.33215183793559799</v>
      </c>
      <c r="AH11" s="17">
        <v>0.31448951299098599</v>
      </c>
      <c r="AI11" s="17"/>
      <c r="AJ11" s="17">
        <v>0.41345927380667102</v>
      </c>
      <c r="AK11" s="17">
        <v>0.21432736147425999</v>
      </c>
      <c r="AL11" s="17">
        <v>0.50188190588971304</v>
      </c>
      <c r="AM11" s="17"/>
      <c r="AN11" s="17">
        <v>0.24318166146749801</v>
      </c>
      <c r="AO11" s="17">
        <v>0.43977066704093398</v>
      </c>
      <c r="AP11" s="17">
        <v>0.33398463987932098</v>
      </c>
      <c r="AQ11" s="17">
        <v>0.27413863883496098</v>
      </c>
      <c r="AR11" s="17">
        <v>0</v>
      </c>
      <c r="AS11" s="17"/>
      <c r="AT11" s="17">
        <v>0.30785065653648802</v>
      </c>
      <c r="AU11" s="17">
        <v>1</v>
      </c>
      <c r="AV11" s="17"/>
      <c r="AW11" s="17">
        <v>0.28915307414962499</v>
      </c>
      <c r="AX11" s="17">
        <v>0.387118968387763</v>
      </c>
      <c r="AY11" s="17">
        <v>0.346755968642871</v>
      </c>
    </row>
    <row r="12" spans="2:51" ht="30">
      <c r="B12" s="18" t="s">
        <v>275</v>
      </c>
      <c r="C12" s="17">
        <v>0.17264334789531099</v>
      </c>
      <c r="D12" s="17">
        <v>0.21885824753388899</v>
      </c>
      <c r="E12" s="17">
        <v>0.13304290851759801</v>
      </c>
      <c r="F12" s="17"/>
      <c r="G12" s="17">
        <v>0.18441814987347699</v>
      </c>
      <c r="H12" s="17">
        <v>0.13064074122969299</v>
      </c>
      <c r="I12" s="17">
        <v>0.23853417223382201</v>
      </c>
      <c r="J12" s="17">
        <v>0.20439089119502499</v>
      </c>
      <c r="K12" s="17">
        <v>0.189406310183796</v>
      </c>
      <c r="L12" s="17">
        <v>5.4229806693205297E-2</v>
      </c>
      <c r="M12" s="17"/>
      <c r="N12" s="17">
        <v>0.125991864305771</v>
      </c>
      <c r="O12" s="17">
        <v>0.14231339766016701</v>
      </c>
      <c r="P12" s="17">
        <v>0.21804148656113001</v>
      </c>
      <c r="Q12" s="17">
        <v>0.22230187029846199</v>
      </c>
      <c r="R12" s="17"/>
      <c r="S12" s="17" t="s">
        <v>222</v>
      </c>
      <c r="T12" s="17" t="s">
        <v>222</v>
      </c>
      <c r="U12" s="17" t="s">
        <v>222</v>
      </c>
      <c r="V12" s="17" t="s">
        <v>222</v>
      </c>
      <c r="W12" s="17" t="s">
        <v>222</v>
      </c>
      <c r="X12" s="17" t="s">
        <v>222</v>
      </c>
      <c r="Y12" s="17" t="s">
        <v>222</v>
      </c>
      <c r="Z12" s="17" t="s">
        <v>222</v>
      </c>
      <c r="AA12" s="17" t="s">
        <v>222</v>
      </c>
      <c r="AB12" s="17" t="s">
        <v>222</v>
      </c>
      <c r="AC12" s="17" t="s">
        <v>222</v>
      </c>
      <c r="AD12" s="17">
        <v>0.17264334789531099</v>
      </c>
      <c r="AE12" s="17"/>
      <c r="AF12" s="17">
        <v>0.173464870467476</v>
      </c>
      <c r="AG12" s="17">
        <v>0.16151140959510199</v>
      </c>
      <c r="AH12" s="17">
        <v>0.19732665994684401</v>
      </c>
      <c r="AI12" s="17"/>
      <c r="AJ12" s="17">
        <v>0.19739392367254699</v>
      </c>
      <c r="AK12" s="17">
        <v>0.20309599188606201</v>
      </c>
      <c r="AL12" s="17">
        <v>0</v>
      </c>
      <c r="AM12" s="17"/>
      <c r="AN12" s="17">
        <v>0.22115620361490701</v>
      </c>
      <c r="AO12" s="17">
        <v>0.19270482564651301</v>
      </c>
      <c r="AP12" s="17">
        <v>0.135525763524973</v>
      </c>
      <c r="AQ12" s="17">
        <v>0.193144425275666</v>
      </c>
      <c r="AR12" s="17">
        <v>0</v>
      </c>
      <c r="AS12" s="17"/>
      <c r="AT12" s="17">
        <v>0.17678567955291499</v>
      </c>
      <c r="AU12" s="17">
        <v>0</v>
      </c>
      <c r="AV12" s="17"/>
      <c r="AW12" s="17">
        <v>0.15718669786957901</v>
      </c>
      <c r="AX12" s="17">
        <v>3.9844128846302403E-2</v>
      </c>
      <c r="AY12" s="17">
        <v>0.223403499415019</v>
      </c>
    </row>
    <row r="13" spans="2:51">
      <c r="B13" s="18" t="s">
        <v>119</v>
      </c>
      <c r="C13" s="19">
        <v>9.1046587469502796E-2</v>
      </c>
      <c r="D13" s="19">
        <v>4.8531832896597203E-2</v>
      </c>
      <c r="E13" s="19">
        <v>0.127476461261055</v>
      </c>
      <c r="F13" s="19"/>
      <c r="G13" s="19">
        <v>0.104243206471545</v>
      </c>
      <c r="H13" s="19">
        <v>6.5009614832912205E-2</v>
      </c>
      <c r="I13" s="19">
        <v>7.5094434356701004E-2</v>
      </c>
      <c r="J13" s="19">
        <v>0.107821726700833</v>
      </c>
      <c r="K13" s="19">
        <v>0.106755920492327</v>
      </c>
      <c r="L13" s="19">
        <v>9.0768028782731394E-2</v>
      </c>
      <c r="M13" s="19"/>
      <c r="N13" s="19">
        <v>4.1925710182762303E-2</v>
      </c>
      <c r="O13" s="19">
        <v>0.145476721583363</v>
      </c>
      <c r="P13" s="19">
        <v>2.7992147367054999E-2</v>
      </c>
      <c r="Q13" s="19">
        <v>0.13769639381169499</v>
      </c>
      <c r="R13" s="19"/>
      <c r="S13" s="19" t="s">
        <v>222</v>
      </c>
      <c r="T13" s="19" t="s">
        <v>222</v>
      </c>
      <c r="U13" s="19" t="s">
        <v>222</v>
      </c>
      <c r="V13" s="19" t="s">
        <v>222</v>
      </c>
      <c r="W13" s="19" t="s">
        <v>222</v>
      </c>
      <c r="X13" s="19" t="s">
        <v>222</v>
      </c>
      <c r="Y13" s="19" t="s">
        <v>222</v>
      </c>
      <c r="Z13" s="19" t="s">
        <v>222</v>
      </c>
      <c r="AA13" s="19" t="s">
        <v>222</v>
      </c>
      <c r="AB13" s="19" t="s">
        <v>222</v>
      </c>
      <c r="AC13" s="19" t="s">
        <v>222</v>
      </c>
      <c r="AD13" s="19">
        <v>9.1046587469502796E-2</v>
      </c>
      <c r="AE13" s="19"/>
      <c r="AF13" s="19">
        <v>6.6996848167956993E-2</v>
      </c>
      <c r="AG13" s="19">
        <v>8.2641673820977105E-2</v>
      </c>
      <c r="AH13" s="19">
        <v>0.14962383392437301</v>
      </c>
      <c r="AI13" s="19"/>
      <c r="AJ13" s="19">
        <v>3.8072777221157102E-2</v>
      </c>
      <c r="AK13" s="19">
        <v>0.105292646275438</v>
      </c>
      <c r="AL13" s="19">
        <v>0</v>
      </c>
      <c r="AM13" s="19"/>
      <c r="AN13" s="19">
        <v>0.13659227375657501</v>
      </c>
      <c r="AO13" s="19">
        <v>6.8492248765983699E-2</v>
      </c>
      <c r="AP13" s="19">
        <v>6.6321614562605394E-2</v>
      </c>
      <c r="AQ13" s="19">
        <v>5.5836155351641499E-2</v>
      </c>
      <c r="AR13" s="19">
        <v>0.30617355887196701</v>
      </c>
      <c r="AS13" s="19"/>
      <c r="AT13" s="19">
        <v>9.3231120880082799E-2</v>
      </c>
      <c r="AU13" s="19">
        <v>0</v>
      </c>
      <c r="AV13" s="19"/>
      <c r="AW13" s="19">
        <v>1.9978579562015101E-2</v>
      </c>
      <c r="AX13" s="19">
        <v>9.8264660318600705E-2</v>
      </c>
      <c r="AY13" s="19">
        <v>0.16791013204868599</v>
      </c>
    </row>
    <row r="14" spans="2:51">
      <c r="B14" t="s">
        <v>33</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Y18"/>
  <sheetViews>
    <sheetView showGridLines="0" workbookViewId="0">
      <pane xSplit="2" topLeftCell="C1" activePane="topRight" state="frozen"/>
      <selection pane="topRight" activeCell="B14" sqref="B14"/>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276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395</v>
      </c>
      <c r="D7" s="10">
        <v>184</v>
      </c>
      <c r="E7" s="10">
        <v>209</v>
      </c>
      <c r="F7" s="10"/>
      <c r="G7" s="10">
        <v>31</v>
      </c>
      <c r="H7" s="10">
        <v>46</v>
      </c>
      <c r="I7" s="10">
        <v>46</v>
      </c>
      <c r="J7" s="10">
        <v>59</v>
      </c>
      <c r="K7" s="10">
        <v>82</v>
      </c>
      <c r="L7" s="10">
        <v>131</v>
      </c>
      <c r="M7" s="10"/>
      <c r="N7" s="10">
        <v>94</v>
      </c>
      <c r="O7" s="10">
        <v>112</v>
      </c>
      <c r="P7" s="10">
        <v>78</v>
      </c>
      <c r="Q7" s="10">
        <v>108</v>
      </c>
      <c r="R7" s="10"/>
      <c r="S7" s="10" t="s">
        <v>684</v>
      </c>
      <c r="T7" s="10" t="s">
        <v>684</v>
      </c>
      <c r="U7" s="10" t="s">
        <v>684</v>
      </c>
      <c r="V7" s="10" t="s">
        <v>684</v>
      </c>
      <c r="W7" s="10" t="s">
        <v>684</v>
      </c>
      <c r="X7" s="10" t="s">
        <v>684</v>
      </c>
      <c r="Y7" s="10" t="s">
        <v>684</v>
      </c>
      <c r="Z7" s="10" t="s">
        <v>684</v>
      </c>
      <c r="AA7" s="10" t="s">
        <v>684</v>
      </c>
      <c r="AB7" s="10" t="s">
        <v>684</v>
      </c>
      <c r="AC7" s="10">
        <v>395</v>
      </c>
      <c r="AD7" s="10" t="s">
        <v>684</v>
      </c>
      <c r="AE7" s="10"/>
      <c r="AF7" s="10">
        <v>173</v>
      </c>
      <c r="AG7" s="10">
        <v>169</v>
      </c>
      <c r="AH7" s="10">
        <v>40</v>
      </c>
      <c r="AI7" s="10"/>
      <c r="AJ7" s="10">
        <v>90</v>
      </c>
      <c r="AK7" s="10">
        <v>136</v>
      </c>
      <c r="AL7" s="10">
        <v>20</v>
      </c>
      <c r="AM7" s="10"/>
      <c r="AN7" s="10">
        <v>67</v>
      </c>
      <c r="AO7" s="10">
        <v>67</v>
      </c>
      <c r="AP7" s="10">
        <v>100</v>
      </c>
      <c r="AQ7" s="10">
        <v>47</v>
      </c>
      <c r="AR7" s="10">
        <v>5</v>
      </c>
      <c r="AS7" s="10"/>
      <c r="AT7" s="10">
        <v>385</v>
      </c>
      <c r="AU7" s="10">
        <v>8</v>
      </c>
      <c r="AV7" s="10"/>
      <c r="AW7" s="10">
        <v>183</v>
      </c>
      <c r="AX7" s="10">
        <v>39</v>
      </c>
      <c r="AY7" s="10">
        <v>173</v>
      </c>
    </row>
    <row r="8" spans="2:51" ht="30" customHeight="1">
      <c r="B8" s="11" t="s">
        <v>112</v>
      </c>
      <c r="C8" s="11">
        <v>393</v>
      </c>
      <c r="D8" s="11">
        <v>183</v>
      </c>
      <c r="E8" s="11">
        <v>208</v>
      </c>
      <c r="F8" s="11"/>
      <c r="G8" s="11">
        <v>37</v>
      </c>
      <c r="H8" s="11">
        <v>56</v>
      </c>
      <c r="I8" s="11">
        <v>53</v>
      </c>
      <c r="J8" s="11">
        <v>58</v>
      </c>
      <c r="K8" s="11">
        <v>69</v>
      </c>
      <c r="L8" s="11">
        <v>119</v>
      </c>
      <c r="M8" s="11"/>
      <c r="N8" s="11">
        <v>83</v>
      </c>
      <c r="O8" s="11">
        <v>100</v>
      </c>
      <c r="P8" s="11">
        <v>92</v>
      </c>
      <c r="Q8" s="11">
        <v>115</v>
      </c>
      <c r="R8" s="11"/>
      <c r="S8" s="11" t="s">
        <v>684</v>
      </c>
      <c r="T8" s="11" t="s">
        <v>684</v>
      </c>
      <c r="U8" s="11" t="s">
        <v>684</v>
      </c>
      <c r="V8" s="11" t="s">
        <v>684</v>
      </c>
      <c r="W8" s="11" t="s">
        <v>684</v>
      </c>
      <c r="X8" s="11" t="s">
        <v>684</v>
      </c>
      <c r="Y8" s="11" t="s">
        <v>684</v>
      </c>
      <c r="Z8" s="11" t="s">
        <v>684</v>
      </c>
      <c r="AA8" s="11" t="s">
        <v>684</v>
      </c>
      <c r="AB8" s="11" t="s">
        <v>684</v>
      </c>
      <c r="AC8" s="11">
        <v>393</v>
      </c>
      <c r="AD8" s="11" t="s">
        <v>684</v>
      </c>
      <c r="AE8" s="11"/>
      <c r="AF8" s="11">
        <v>169</v>
      </c>
      <c r="AG8" s="11">
        <v>166</v>
      </c>
      <c r="AH8" s="11">
        <v>42</v>
      </c>
      <c r="AI8" s="11"/>
      <c r="AJ8" s="11">
        <v>85</v>
      </c>
      <c r="AK8" s="11">
        <v>143</v>
      </c>
      <c r="AL8" s="11">
        <v>19</v>
      </c>
      <c r="AM8" s="11"/>
      <c r="AN8" s="11">
        <v>70</v>
      </c>
      <c r="AO8" s="11">
        <v>68</v>
      </c>
      <c r="AP8" s="11">
        <v>100</v>
      </c>
      <c r="AQ8" s="11">
        <v>44</v>
      </c>
      <c r="AR8" s="11">
        <v>4</v>
      </c>
      <c r="AS8" s="11"/>
      <c r="AT8" s="11">
        <v>382</v>
      </c>
      <c r="AU8" s="11">
        <v>9</v>
      </c>
      <c r="AV8" s="11"/>
      <c r="AW8" s="11">
        <v>175</v>
      </c>
      <c r="AX8" s="11">
        <v>40</v>
      </c>
      <c r="AY8" s="11">
        <v>178</v>
      </c>
    </row>
    <row r="9" spans="2:51" ht="30">
      <c r="B9" s="18" t="s">
        <v>277</v>
      </c>
      <c r="C9" s="17">
        <v>4.3800571811845601E-2</v>
      </c>
      <c r="D9" s="17">
        <v>4.6409324495919599E-2</v>
      </c>
      <c r="E9" s="17">
        <v>4.1905544907714601E-2</v>
      </c>
      <c r="F9" s="17"/>
      <c r="G9" s="17">
        <v>8.2471572690793096E-2</v>
      </c>
      <c r="H9" s="17">
        <v>2.85531749236917E-2</v>
      </c>
      <c r="I9" s="17">
        <v>5.8875933825324599E-2</v>
      </c>
      <c r="J9" s="17">
        <v>2.67298561918888E-2</v>
      </c>
      <c r="K9" s="17">
        <v>3.8810132256145199E-2</v>
      </c>
      <c r="L9" s="17">
        <v>4.3594263567665298E-2</v>
      </c>
      <c r="M9" s="17"/>
      <c r="N9" s="17">
        <v>6.0202163317268E-2</v>
      </c>
      <c r="O9" s="17">
        <v>2.4167328344069001E-2</v>
      </c>
      <c r="P9" s="17">
        <v>6.3550920489348697E-2</v>
      </c>
      <c r="Q9" s="17">
        <v>3.4515711191315898E-2</v>
      </c>
      <c r="R9" s="17"/>
      <c r="S9" s="17" t="s">
        <v>222</v>
      </c>
      <c r="T9" s="17" t="s">
        <v>222</v>
      </c>
      <c r="U9" s="17" t="s">
        <v>222</v>
      </c>
      <c r="V9" s="17" t="s">
        <v>222</v>
      </c>
      <c r="W9" s="17" t="s">
        <v>222</v>
      </c>
      <c r="X9" s="17" t="s">
        <v>222</v>
      </c>
      <c r="Y9" s="17" t="s">
        <v>222</v>
      </c>
      <c r="Z9" s="17" t="s">
        <v>222</v>
      </c>
      <c r="AA9" s="17" t="s">
        <v>222</v>
      </c>
      <c r="AB9" s="17" t="s">
        <v>222</v>
      </c>
      <c r="AC9" s="17">
        <v>4.3800571811845601E-2</v>
      </c>
      <c r="AD9" s="17" t="s">
        <v>222</v>
      </c>
      <c r="AE9" s="17"/>
      <c r="AF9" s="17">
        <v>4.7970856782580402E-2</v>
      </c>
      <c r="AG9" s="17">
        <v>4.2609199472572197E-2</v>
      </c>
      <c r="AH9" s="17">
        <v>1.71438096634033E-2</v>
      </c>
      <c r="AI9" s="17"/>
      <c r="AJ9" s="17">
        <v>5.7976856977734102E-2</v>
      </c>
      <c r="AK9" s="17">
        <v>4.2721642864308101E-2</v>
      </c>
      <c r="AL9" s="17">
        <v>8.0458233105621196E-2</v>
      </c>
      <c r="AM9" s="17"/>
      <c r="AN9" s="17">
        <v>4.3422186682931997E-2</v>
      </c>
      <c r="AO9" s="17">
        <v>3.9765452659259001E-2</v>
      </c>
      <c r="AP9" s="17">
        <v>5.6868329555582603E-2</v>
      </c>
      <c r="AQ9" s="17">
        <v>5.80812679375163E-2</v>
      </c>
      <c r="AR9" s="17">
        <v>0</v>
      </c>
      <c r="AS9" s="17"/>
      <c r="AT9" s="17">
        <v>4.3104197672733997E-2</v>
      </c>
      <c r="AU9" s="17">
        <v>8.5237655826845296E-2</v>
      </c>
      <c r="AV9" s="17"/>
      <c r="AW9" s="17">
        <v>6.8914495669993803E-2</v>
      </c>
      <c r="AX9" s="17">
        <v>2.5018491366611599E-2</v>
      </c>
      <c r="AY9" s="17">
        <v>2.3398244985717399E-2</v>
      </c>
    </row>
    <row r="10" spans="2:51" ht="30">
      <c r="B10" s="18" t="s">
        <v>278</v>
      </c>
      <c r="C10" s="17">
        <v>0.29239521748162201</v>
      </c>
      <c r="D10" s="17">
        <v>0.31744313192187601</v>
      </c>
      <c r="E10" s="17">
        <v>0.26843400766869802</v>
      </c>
      <c r="F10" s="17"/>
      <c r="G10" s="17">
        <v>0.32622024479794398</v>
      </c>
      <c r="H10" s="17">
        <v>0.190345690511428</v>
      </c>
      <c r="I10" s="17">
        <v>0.22119438695961</v>
      </c>
      <c r="J10" s="17">
        <v>0.26049024074145699</v>
      </c>
      <c r="K10" s="17">
        <v>0.33416558842119698</v>
      </c>
      <c r="L10" s="17">
        <v>0.35331758030749899</v>
      </c>
      <c r="M10" s="17"/>
      <c r="N10" s="17">
        <v>0.45396411092190397</v>
      </c>
      <c r="O10" s="17">
        <v>0.266293666616157</v>
      </c>
      <c r="P10" s="17">
        <v>0.25117839487521298</v>
      </c>
      <c r="Q10" s="17">
        <v>0.22240717652654399</v>
      </c>
      <c r="R10" s="17"/>
      <c r="S10" s="17" t="s">
        <v>222</v>
      </c>
      <c r="T10" s="17" t="s">
        <v>222</v>
      </c>
      <c r="U10" s="17" t="s">
        <v>222</v>
      </c>
      <c r="V10" s="17" t="s">
        <v>222</v>
      </c>
      <c r="W10" s="17" t="s">
        <v>222</v>
      </c>
      <c r="X10" s="17" t="s">
        <v>222</v>
      </c>
      <c r="Y10" s="17" t="s">
        <v>222</v>
      </c>
      <c r="Z10" s="17" t="s">
        <v>222</v>
      </c>
      <c r="AA10" s="17" t="s">
        <v>222</v>
      </c>
      <c r="AB10" s="17" t="s">
        <v>222</v>
      </c>
      <c r="AC10" s="17">
        <v>0.29239521748162201</v>
      </c>
      <c r="AD10" s="17" t="s">
        <v>222</v>
      </c>
      <c r="AE10" s="17"/>
      <c r="AF10" s="17">
        <v>0.26152715579371399</v>
      </c>
      <c r="AG10" s="17">
        <v>0.35651068747408099</v>
      </c>
      <c r="AH10" s="17">
        <v>0.17083910890012899</v>
      </c>
      <c r="AI10" s="17"/>
      <c r="AJ10" s="17">
        <v>0.22157986428965301</v>
      </c>
      <c r="AK10" s="17">
        <v>0.31352480473182198</v>
      </c>
      <c r="AL10" s="17">
        <v>0.34080557568916497</v>
      </c>
      <c r="AM10" s="17"/>
      <c r="AN10" s="17">
        <v>0.24307871697969699</v>
      </c>
      <c r="AO10" s="17">
        <v>0.245008000859429</v>
      </c>
      <c r="AP10" s="17">
        <v>0.30986807206906503</v>
      </c>
      <c r="AQ10" s="17">
        <v>0.438225461857772</v>
      </c>
      <c r="AR10" s="17">
        <v>0.58965140105731195</v>
      </c>
      <c r="AS10" s="17"/>
      <c r="AT10" s="17">
        <v>0.295923255049372</v>
      </c>
      <c r="AU10" s="17">
        <v>0.1078310787959</v>
      </c>
      <c r="AV10" s="17"/>
      <c r="AW10" s="17">
        <v>0.33233422754021502</v>
      </c>
      <c r="AX10" s="17">
        <v>0.423351591734904</v>
      </c>
      <c r="AY10" s="17">
        <v>0.223457477494579</v>
      </c>
    </row>
    <row r="11" spans="2:51" ht="30">
      <c r="B11" s="18" t="s">
        <v>279</v>
      </c>
      <c r="C11" s="17">
        <v>0.37262640160511301</v>
      </c>
      <c r="D11" s="17">
        <v>0.38111297549969297</v>
      </c>
      <c r="E11" s="17">
        <v>0.36403270545386801</v>
      </c>
      <c r="F11" s="17"/>
      <c r="G11" s="17">
        <v>0.40507936106566</v>
      </c>
      <c r="H11" s="17">
        <v>0.46036371756419298</v>
      </c>
      <c r="I11" s="17">
        <v>0.31562974917693098</v>
      </c>
      <c r="J11" s="17">
        <v>0.31298322994966898</v>
      </c>
      <c r="K11" s="17">
        <v>0.43572175523078599</v>
      </c>
      <c r="L11" s="17">
        <v>0.33966725199317999</v>
      </c>
      <c r="M11" s="17"/>
      <c r="N11" s="17">
        <v>0.32667422587641798</v>
      </c>
      <c r="O11" s="17">
        <v>0.43942871507523201</v>
      </c>
      <c r="P11" s="17">
        <v>0.36973282713440297</v>
      </c>
      <c r="Q11" s="17">
        <v>0.36001116020028401</v>
      </c>
      <c r="R11" s="17"/>
      <c r="S11" s="17" t="s">
        <v>222</v>
      </c>
      <c r="T11" s="17" t="s">
        <v>222</v>
      </c>
      <c r="U11" s="17" t="s">
        <v>222</v>
      </c>
      <c r="V11" s="17" t="s">
        <v>222</v>
      </c>
      <c r="W11" s="17" t="s">
        <v>222</v>
      </c>
      <c r="X11" s="17" t="s">
        <v>222</v>
      </c>
      <c r="Y11" s="17" t="s">
        <v>222</v>
      </c>
      <c r="Z11" s="17" t="s">
        <v>222</v>
      </c>
      <c r="AA11" s="17" t="s">
        <v>222</v>
      </c>
      <c r="AB11" s="17" t="s">
        <v>222</v>
      </c>
      <c r="AC11" s="17">
        <v>0.37262640160511301</v>
      </c>
      <c r="AD11" s="17" t="s">
        <v>222</v>
      </c>
      <c r="AE11" s="17"/>
      <c r="AF11" s="17">
        <v>0.37520928915963497</v>
      </c>
      <c r="AG11" s="17">
        <v>0.36953067027293102</v>
      </c>
      <c r="AH11" s="17">
        <v>0.34443888613578599</v>
      </c>
      <c r="AI11" s="17"/>
      <c r="AJ11" s="17">
        <v>0.41143761545806301</v>
      </c>
      <c r="AK11" s="17">
        <v>0.38919843212511301</v>
      </c>
      <c r="AL11" s="17">
        <v>0.45201108692325398</v>
      </c>
      <c r="AM11" s="17"/>
      <c r="AN11" s="17">
        <v>0.361461241608449</v>
      </c>
      <c r="AO11" s="17">
        <v>0.40793968533087899</v>
      </c>
      <c r="AP11" s="17">
        <v>0.35929714580542899</v>
      </c>
      <c r="AQ11" s="17">
        <v>0.441722164546197</v>
      </c>
      <c r="AR11" s="17">
        <v>0.182903254463854</v>
      </c>
      <c r="AS11" s="17"/>
      <c r="AT11" s="17">
        <v>0.380773732098313</v>
      </c>
      <c r="AU11" s="17">
        <v>9.5037724312645802E-2</v>
      </c>
      <c r="AV11" s="17"/>
      <c r="AW11" s="17">
        <v>0.385923238160232</v>
      </c>
      <c r="AX11" s="17">
        <v>0.35126478570141201</v>
      </c>
      <c r="AY11" s="17">
        <v>0.36441476264260703</v>
      </c>
    </row>
    <row r="12" spans="2:51" ht="30">
      <c r="B12" s="18" t="s">
        <v>280</v>
      </c>
      <c r="C12" s="17">
        <v>0.181928451421314</v>
      </c>
      <c r="D12" s="17">
        <v>0.17891984713849901</v>
      </c>
      <c r="E12" s="17">
        <v>0.186235146446041</v>
      </c>
      <c r="F12" s="17"/>
      <c r="G12" s="17">
        <v>0.14543641798500601</v>
      </c>
      <c r="H12" s="17">
        <v>0.23127158592435301</v>
      </c>
      <c r="I12" s="17">
        <v>0.264966216427307</v>
      </c>
      <c r="J12" s="17">
        <v>0.24432883926582499</v>
      </c>
      <c r="K12" s="17">
        <v>0.119700077141426</v>
      </c>
      <c r="L12" s="17">
        <v>0.13819382894214999</v>
      </c>
      <c r="M12" s="17"/>
      <c r="N12" s="17">
        <v>7.8030833544094194E-2</v>
      </c>
      <c r="O12" s="17">
        <v>0.21621743311600899</v>
      </c>
      <c r="P12" s="17">
        <v>0.21413216608906199</v>
      </c>
      <c r="Q12" s="17">
        <v>0.20597743097689999</v>
      </c>
      <c r="R12" s="17"/>
      <c r="S12" s="17" t="s">
        <v>222</v>
      </c>
      <c r="T12" s="17" t="s">
        <v>222</v>
      </c>
      <c r="U12" s="17" t="s">
        <v>222</v>
      </c>
      <c r="V12" s="17" t="s">
        <v>222</v>
      </c>
      <c r="W12" s="17" t="s">
        <v>222</v>
      </c>
      <c r="X12" s="17" t="s">
        <v>222</v>
      </c>
      <c r="Y12" s="17" t="s">
        <v>222</v>
      </c>
      <c r="Z12" s="17" t="s">
        <v>222</v>
      </c>
      <c r="AA12" s="17" t="s">
        <v>222</v>
      </c>
      <c r="AB12" s="17" t="s">
        <v>222</v>
      </c>
      <c r="AC12" s="17">
        <v>0.181928451421314</v>
      </c>
      <c r="AD12" s="17" t="s">
        <v>222</v>
      </c>
      <c r="AE12" s="17"/>
      <c r="AF12" s="17">
        <v>0.160126487525938</v>
      </c>
      <c r="AG12" s="17">
        <v>0.18036923547734801</v>
      </c>
      <c r="AH12" s="17">
        <v>0.27496314106730901</v>
      </c>
      <c r="AI12" s="17"/>
      <c r="AJ12" s="17">
        <v>0.208767917792272</v>
      </c>
      <c r="AK12" s="17">
        <v>0.17456786770354299</v>
      </c>
      <c r="AL12" s="17">
        <v>4.3921062983013501E-2</v>
      </c>
      <c r="AM12" s="17"/>
      <c r="AN12" s="17">
        <v>0.20379906148368299</v>
      </c>
      <c r="AO12" s="17">
        <v>0.17353636551707899</v>
      </c>
      <c r="AP12" s="17">
        <v>0.21748661383418899</v>
      </c>
      <c r="AQ12" s="17">
        <v>4.3349023350364599E-2</v>
      </c>
      <c r="AR12" s="17">
        <v>0</v>
      </c>
      <c r="AS12" s="17"/>
      <c r="AT12" s="17">
        <v>0.16793850511494501</v>
      </c>
      <c r="AU12" s="17">
        <v>0.711893541064608</v>
      </c>
      <c r="AV12" s="17"/>
      <c r="AW12" s="17">
        <v>0.16036836725308301</v>
      </c>
      <c r="AX12" s="17">
        <v>7.73207279886758E-2</v>
      </c>
      <c r="AY12" s="17">
        <v>0.22683796534126</v>
      </c>
    </row>
    <row r="13" spans="2:51">
      <c r="B13" s="18" t="s">
        <v>119</v>
      </c>
      <c r="C13" s="19">
        <v>0.10924935768010501</v>
      </c>
      <c r="D13" s="19">
        <v>7.6114720944013003E-2</v>
      </c>
      <c r="E13" s="19">
        <v>0.139392595523678</v>
      </c>
      <c r="F13" s="19"/>
      <c r="G13" s="19">
        <v>4.0792403460596503E-2</v>
      </c>
      <c r="H13" s="19">
        <v>8.9465831076334004E-2</v>
      </c>
      <c r="I13" s="19">
        <v>0.139333713610827</v>
      </c>
      <c r="J13" s="19">
        <v>0.15546783385116</v>
      </c>
      <c r="K13" s="19">
        <v>7.1602446950445306E-2</v>
      </c>
      <c r="L13" s="19">
        <v>0.12522707518950599</v>
      </c>
      <c r="M13" s="19"/>
      <c r="N13" s="19">
        <v>8.1128666340316305E-2</v>
      </c>
      <c r="O13" s="19">
        <v>5.38928568485329E-2</v>
      </c>
      <c r="P13" s="19">
        <v>0.101405691411973</v>
      </c>
      <c r="Q13" s="19">
        <v>0.17708852110495499</v>
      </c>
      <c r="R13" s="19"/>
      <c r="S13" s="19" t="s">
        <v>222</v>
      </c>
      <c r="T13" s="19" t="s">
        <v>222</v>
      </c>
      <c r="U13" s="19" t="s">
        <v>222</v>
      </c>
      <c r="V13" s="19" t="s">
        <v>222</v>
      </c>
      <c r="W13" s="19" t="s">
        <v>222</v>
      </c>
      <c r="X13" s="19" t="s">
        <v>222</v>
      </c>
      <c r="Y13" s="19" t="s">
        <v>222</v>
      </c>
      <c r="Z13" s="19" t="s">
        <v>222</v>
      </c>
      <c r="AA13" s="19" t="s">
        <v>222</v>
      </c>
      <c r="AB13" s="19" t="s">
        <v>222</v>
      </c>
      <c r="AC13" s="19">
        <v>0.10924935768010501</v>
      </c>
      <c r="AD13" s="19" t="s">
        <v>222</v>
      </c>
      <c r="AE13" s="19"/>
      <c r="AF13" s="19">
        <v>0.155166210738131</v>
      </c>
      <c r="AG13" s="19">
        <v>5.0980207303067501E-2</v>
      </c>
      <c r="AH13" s="19">
        <v>0.192615054233373</v>
      </c>
      <c r="AI13" s="19"/>
      <c r="AJ13" s="19">
        <v>0.100237745482278</v>
      </c>
      <c r="AK13" s="19">
        <v>7.9987252575214302E-2</v>
      </c>
      <c r="AL13" s="19">
        <v>8.2804041298945794E-2</v>
      </c>
      <c r="AM13" s="19"/>
      <c r="AN13" s="19">
        <v>0.148238793245239</v>
      </c>
      <c r="AO13" s="19">
        <v>0.13375049563335401</v>
      </c>
      <c r="AP13" s="19">
        <v>5.6479838735734297E-2</v>
      </c>
      <c r="AQ13" s="19">
        <v>1.862208230815E-2</v>
      </c>
      <c r="AR13" s="19">
        <v>0.22744534447883499</v>
      </c>
      <c r="AS13" s="19"/>
      <c r="AT13" s="19">
        <v>0.11226031006463701</v>
      </c>
      <c r="AU13" s="19">
        <v>0</v>
      </c>
      <c r="AV13" s="19"/>
      <c r="AW13" s="19">
        <v>5.2459671376476703E-2</v>
      </c>
      <c r="AX13" s="19">
        <v>0.123044403208397</v>
      </c>
      <c r="AY13" s="19">
        <v>0.16189154953583601</v>
      </c>
    </row>
    <row r="14" spans="2:51">
      <c r="B14" t="s">
        <v>34</v>
      </c>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30">
      <c r="B9" s="18" t="s">
        <v>126</v>
      </c>
      <c r="C9" s="17">
        <v>0.38101105417947501</v>
      </c>
      <c r="D9" s="17">
        <v>0.36036209331270702</v>
      </c>
      <c r="E9" s="17">
        <v>0.39841061242958797</v>
      </c>
      <c r="F9" s="17"/>
      <c r="G9" s="17">
        <v>0.35782025384361499</v>
      </c>
      <c r="H9" s="17">
        <v>0.388133870567058</v>
      </c>
      <c r="I9" s="17">
        <v>0.41164747844488198</v>
      </c>
      <c r="J9" s="17">
        <v>0.41342877807627398</v>
      </c>
      <c r="K9" s="17">
        <v>0.39659265258097798</v>
      </c>
      <c r="L9" s="17">
        <v>0.33120397294676202</v>
      </c>
      <c r="M9" s="17"/>
      <c r="N9" s="17">
        <v>0.32700961077081703</v>
      </c>
      <c r="O9" s="17">
        <v>0.37123895752957398</v>
      </c>
      <c r="P9" s="17">
        <v>0.40973141374779598</v>
      </c>
      <c r="Q9" s="17">
        <v>0.42200762043286399</v>
      </c>
      <c r="R9" s="17"/>
      <c r="S9" s="17">
        <v>0.31700168187897898</v>
      </c>
      <c r="T9" s="17">
        <v>0.37606357913009097</v>
      </c>
      <c r="U9" s="17">
        <v>0.38424972829116</v>
      </c>
      <c r="V9" s="17">
        <v>0.39396346515054498</v>
      </c>
      <c r="W9" s="17">
        <v>0.384614330119882</v>
      </c>
      <c r="X9" s="17">
        <v>0.37833036262337399</v>
      </c>
      <c r="Y9" s="17">
        <v>0.39445455199297802</v>
      </c>
      <c r="Z9" s="17">
        <v>0.37661495984188198</v>
      </c>
      <c r="AA9" s="17">
        <v>0.41594034493199</v>
      </c>
      <c r="AB9" s="17">
        <v>0.42256490030447502</v>
      </c>
      <c r="AC9" s="17">
        <v>0.424679779057896</v>
      </c>
      <c r="AD9" s="17">
        <v>0.287874429932656</v>
      </c>
      <c r="AE9" s="17"/>
      <c r="AF9" s="17">
        <v>0.39595278461426098</v>
      </c>
      <c r="AG9" s="17">
        <v>0.37527082370552201</v>
      </c>
      <c r="AH9" s="17">
        <v>0.36208284757764397</v>
      </c>
      <c r="AI9" s="17"/>
      <c r="AJ9" s="17">
        <v>0.27780534519240802</v>
      </c>
      <c r="AK9" s="17">
        <v>0.43688597349811797</v>
      </c>
      <c r="AL9" s="17">
        <v>0.37992269149876301</v>
      </c>
      <c r="AM9" s="17"/>
      <c r="AN9" s="17">
        <v>0.40069683563436598</v>
      </c>
      <c r="AO9" s="17">
        <v>0.39583089271937</v>
      </c>
      <c r="AP9" s="17">
        <v>0.34359031399509798</v>
      </c>
      <c r="AQ9" s="17">
        <v>0.35393137817936998</v>
      </c>
      <c r="AR9" s="17">
        <v>0.33500957379419699</v>
      </c>
      <c r="AS9" s="17"/>
      <c r="AT9" s="17">
        <v>0.38549784878980897</v>
      </c>
      <c r="AU9" s="17">
        <v>0.33299822693831399</v>
      </c>
      <c r="AV9" s="17"/>
      <c r="AW9" s="17">
        <v>0.367663789293738</v>
      </c>
      <c r="AX9" s="17">
        <v>0.29277393859640899</v>
      </c>
      <c r="AY9" s="17">
        <v>0.41832914743527899</v>
      </c>
    </row>
    <row r="10" spans="2:51">
      <c r="B10" s="18" t="s">
        <v>122</v>
      </c>
      <c r="C10" s="17">
        <v>0.44160719388311798</v>
      </c>
      <c r="D10" s="17">
        <v>0.44129994888208202</v>
      </c>
      <c r="E10" s="17">
        <v>0.44373846689873497</v>
      </c>
      <c r="F10" s="17"/>
      <c r="G10" s="17">
        <v>0.43122227956255699</v>
      </c>
      <c r="H10" s="17">
        <v>0.371349417669528</v>
      </c>
      <c r="I10" s="17">
        <v>0.39576869455185798</v>
      </c>
      <c r="J10" s="17">
        <v>0.446651899824272</v>
      </c>
      <c r="K10" s="17">
        <v>0.475256438335598</v>
      </c>
      <c r="L10" s="17">
        <v>0.50296564212138895</v>
      </c>
      <c r="M10" s="17"/>
      <c r="N10" s="17">
        <v>0.47197727611264301</v>
      </c>
      <c r="O10" s="17">
        <v>0.45316557056872803</v>
      </c>
      <c r="P10" s="17">
        <v>0.41694952403097102</v>
      </c>
      <c r="Q10" s="17">
        <v>0.419288047895158</v>
      </c>
      <c r="R10" s="17"/>
      <c r="S10" s="17">
        <v>0.42596878735083399</v>
      </c>
      <c r="T10" s="17">
        <v>0.45380332287373099</v>
      </c>
      <c r="U10" s="17">
        <v>0.44751507144022701</v>
      </c>
      <c r="V10" s="17">
        <v>0.44444902201298397</v>
      </c>
      <c r="W10" s="17">
        <v>0.44415770433922103</v>
      </c>
      <c r="X10" s="17">
        <v>0.44909924394031397</v>
      </c>
      <c r="Y10" s="17">
        <v>0.437078031944516</v>
      </c>
      <c r="Z10" s="17">
        <v>0.45508370057943698</v>
      </c>
      <c r="AA10" s="17">
        <v>0.44526086045817498</v>
      </c>
      <c r="AB10" s="17">
        <v>0.43493404463145102</v>
      </c>
      <c r="AC10" s="17">
        <v>0.40160899556652901</v>
      </c>
      <c r="AD10" s="17">
        <v>0.46182578319068701</v>
      </c>
      <c r="AE10" s="17"/>
      <c r="AF10" s="17">
        <v>0.437680283918567</v>
      </c>
      <c r="AG10" s="17">
        <v>0.45299455118041898</v>
      </c>
      <c r="AH10" s="17">
        <v>0.426230837968123</v>
      </c>
      <c r="AI10" s="17"/>
      <c r="AJ10" s="17">
        <v>0.47816349680460302</v>
      </c>
      <c r="AK10" s="17">
        <v>0.408985360445208</v>
      </c>
      <c r="AL10" s="17">
        <v>0.43658660395051502</v>
      </c>
      <c r="AM10" s="17"/>
      <c r="AN10" s="17">
        <v>0.435681849453389</v>
      </c>
      <c r="AO10" s="17">
        <v>0.42516557208941502</v>
      </c>
      <c r="AP10" s="17">
        <v>0.47071252499990601</v>
      </c>
      <c r="AQ10" s="17">
        <v>0.40432891424710499</v>
      </c>
      <c r="AR10" s="17">
        <v>0.43130052464403401</v>
      </c>
      <c r="AS10" s="17"/>
      <c r="AT10" s="17">
        <v>0.44958546701290297</v>
      </c>
      <c r="AU10" s="17">
        <v>0.373290652111118</v>
      </c>
      <c r="AV10" s="17"/>
      <c r="AW10" s="17">
        <v>0.45964697094585</v>
      </c>
      <c r="AX10" s="17">
        <v>0.46337134702497101</v>
      </c>
      <c r="AY10" s="17">
        <v>0.416623832163458</v>
      </c>
    </row>
    <row r="11" spans="2:51">
      <c r="B11" s="18" t="s">
        <v>123</v>
      </c>
      <c r="C11" s="17">
        <v>0.142363106667381</v>
      </c>
      <c r="D11" s="17">
        <v>0.15546036160128099</v>
      </c>
      <c r="E11" s="17">
        <v>0.13014213179436199</v>
      </c>
      <c r="F11" s="17"/>
      <c r="G11" s="17">
        <v>0.15843825366194</v>
      </c>
      <c r="H11" s="17">
        <v>0.17664964764560101</v>
      </c>
      <c r="I11" s="17">
        <v>0.143030310176432</v>
      </c>
      <c r="J11" s="17">
        <v>0.116627292071233</v>
      </c>
      <c r="K11" s="17">
        <v>0.10995122369023699</v>
      </c>
      <c r="L11" s="17">
        <v>0.15005990473814501</v>
      </c>
      <c r="M11" s="17"/>
      <c r="N11" s="17">
        <v>0.16561957135681099</v>
      </c>
      <c r="O11" s="17">
        <v>0.146324283288778</v>
      </c>
      <c r="P11" s="17">
        <v>0.12964515792201201</v>
      </c>
      <c r="Q11" s="17">
        <v>0.125338110111504</v>
      </c>
      <c r="R11" s="17"/>
      <c r="S11" s="17">
        <v>0.18509508585832299</v>
      </c>
      <c r="T11" s="17">
        <v>0.14413392490217899</v>
      </c>
      <c r="U11" s="17">
        <v>0.13761480400626999</v>
      </c>
      <c r="V11" s="17">
        <v>0.128812364553725</v>
      </c>
      <c r="W11" s="17">
        <v>0.15069113488251401</v>
      </c>
      <c r="X11" s="17">
        <v>0.13217537388208001</v>
      </c>
      <c r="Y11" s="17">
        <v>0.13859638550929801</v>
      </c>
      <c r="Z11" s="17">
        <v>0.13803587443203999</v>
      </c>
      <c r="AA11" s="17">
        <v>0.112848200835441</v>
      </c>
      <c r="AB11" s="17">
        <v>0.122016419664103</v>
      </c>
      <c r="AC11" s="17">
        <v>0.142699867295176</v>
      </c>
      <c r="AD11" s="17">
        <v>0.19584160484118501</v>
      </c>
      <c r="AE11" s="17"/>
      <c r="AF11" s="17">
        <v>0.139168938678183</v>
      </c>
      <c r="AG11" s="17">
        <v>0.13735299923024399</v>
      </c>
      <c r="AH11" s="17">
        <v>0.15810608370193099</v>
      </c>
      <c r="AI11" s="17"/>
      <c r="AJ11" s="17">
        <v>0.196013719677675</v>
      </c>
      <c r="AK11" s="17">
        <v>0.120361570558057</v>
      </c>
      <c r="AL11" s="17">
        <v>0.149540542158586</v>
      </c>
      <c r="AM11" s="17"/>
      <c r="AN11" s="17">
        <v>0.13792474247094699</v>
      </c>
      <c r="AO11" s="17">
        <v>0.152977382669646</v>
      </c>
      <c r="AP11" s="17">
        <v>0.14071330672114599</v>
      </c>
      <c r="AQ11" s="17">
        <v>0.191816904689498</v>
      </c>
      <c r="AR11" s="17">
        <v>0.13607217546567599</v>
      </c>
      <c r="AS11" s="17"/>
      <c r="AT11" s="17">
        <v>0.136612622377462</v>
      </c>
      <c r="AU11" s="17">
        <v>0.194392927703819</v>
      </c>
      <c r="AV11" s="17"/>
      <c r="AW11" s="17">
        <v>0.14177013246214201</v>
      </c>
      <c r="AX11" s="17">
        <v>0.180471019793392</v>
      </c>
      <c r="AY11" s="17">
        <v>0.13304800757392299</v>
      </c>
    </row>
    <row r="12" spans="2:51" ht="30">
      <c r="B12" s="18" t="s">
        <v>127</v>
      </c>
      <c r="C12" s="19">
        <v>3.5018645270027002E-2</v>
      </c>
      <c r="D12" s="19">
        <v>4.2877596203930203E-2</v>
      </c>
      <c r="E12" s="19">
        <v>2.7708788877314601E-2</v>
      </c>
      <c r="F12" s="19"/>
      <c r="G12" s="19">
        <v>5.2519212931886897E-2</v>
      </c>
      <c r="H12" s="19">
        <v>6.3867064117813399E-2</v>
      </c>
      <c r="I12" s="19">
        <v>4.9553516826828098E-2</v>
      </c>
      <c r="J12" s="19">
        <v>2.3292030028221701E-2</v>
      </c>
      <c r="K12" s="19">
        <v>1.8199685393187E-2</v>
      </c>
      <c r="L12" s="19">
        <v>1.5770480193704601E-2</v>
      </c>
      <c r="M12" s="19"/>
      <c r="N12" s="19">
        <v>3.5393541759729003E-2</v>
      </c>
      <c r="O12" s="19">
        <v>2.9271188612921099E-2</v>
      </c>
      <c r="P12" s="19">
        <v>4.3673904299220398E-2</v>
      </c>
      <c r="Q12" s="19">
        <v>3.3366221560474398E-2</v>
      </c>
      <c r="R12" s="19"/>
      <c r="S12" s="19">
        <v>7.1934444911863807E-2</v>
      </c>
      <c r="T12" s="19">
        <v>2.5999173093999298E-2</v>
      </c>
      <c r="U12" s="19">
        <v>3.0620396262342999E-2</v>
      </c>
      <c r="V12" s="19">
        <v>3.27751482827454E-2</v>
      </c>
      <c r="W12" s="19">
        <v>2.0536830658383E-2</v>
      </c>
      <c r="X12" s="19">
        <v>4.0395019554231797E-2</v>
      </c>
      <c r="Y12" s="19">
        <v>2.98710305532074E-2</v>
      </c>
      <c r="Z12" s="19">
        <v>3.0265465146640799E-2</v>
      </c>
      <c r="AA12" s="19">
        <v>2.5950593774395202E-2</v>
      </c>
      <c r="AB12" s="19">
        <v>2.0484635399970301E-2</v>
      </c>
      <c r="AC12" s="19">
        <v>3.1011358080399402E-2</v>
      </c>
      <c r="AD12" s="19">
        <v>5.4458182035472098E-2</v>
      </c>
      <c r="AE12" s="19"/>
      <c r="AF12" s="19">
        <v>2.7197992788989801E-2</v>
      </c>
      <c r="AG12" s="19">
        <v>3.4381625883814798E-2</v>
      </c>
      <c r="AH12" s="19">
        <v>5.3580230752301797E-2</v>
      </c>
      <c r="AI12" s="19"/>
      <c r="AJ12" s="19">
        <v>4.8017438325314098E-2</v>
      </c>
      <c r="AK12" s="19">
        <v>3.3767095498617901E-2</v>
      </c>
      <c r="AL12" s="19">
        <v>3.3950162392136003E-2</v>
      </c>
      <c r="AM12" s="19"/>
      <c r="AN12" s="19">
        <v>2.5696572441297E-2</v>
      </c>
      <c r="AO12" s="19">
        <v>2.6026152521569802E-2</v>
      </c>
      <c r="AP12" s="19">
        <v>4.49838542838501E-2</v>
      </c>
      <c r="AQ12" s="19">
        <v>4.9922802884026299E-2</v>
      </c>
      <c r="AR12" s="19">
        <v>9.7617726096092997E-2</v>
      </c>
      <c r="AS12" s="19"/>
      <c r="AT12" s="19">
        <v>2.8304061819826601E-2</v>
      </c>
      <c r="AU12" s="19">
        <v>9.9318193246748496E-2</v>
      </c>
      <c r="AV12" s="19"/>
      <c r="AW12" s="19">
        <v>3.0919107298269501E-2</v>
      </c>
      <c r="AX12" s="19">
        <v>6.3383694585227496E-2</v>
      </c>
      <c r="AY12" s="19">
        <v>3.1999012827340099E-2</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Y22"/>
  <sheetViews>
    <sheetView showGridLines="0" workbookViewId="0">
      <pane xSplit="2" topLeftCell="C1" activePane="topRight" state="frozen"/>
      <selection pane="topRight" activeCell="B22" sqref="B22"/>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281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1880</v>
      </c>
      <c r="D7" s="10">
        <v>972</v>
      </c>
      <c r="E7" s="10">
        <v>906</v>
      </c>
      <c r="F7" s="10"/>
      <c r="G7" s="10">
        <v>223</v>
      </c>
      <c r="H7" s="10">
        <v>327</v>
      </c>
      <c r="I7" s="10">
        <v>317</v>
      </c>
      <c r="J7" s="10">
        <v>294</v>
      </c>
      <c r="K7" s="10">
        <v>293</v>
      </c>
      <c r="L7" s="10">
        <v>426</v>
      </c>
      <c r="M7" s="10"/>
      <c r="N7" s="10">
        <v>673</v>
      </c>
      <c r="O7" s="10">
        <v>504</v>
      </c>
      <c r="P7" s="10">
        <v>348</v>
      </c>
      <c r="Q7" s="10">
        <v>344</v>
      </c>
      <c r="R7" s="10"/>
      <c r="S7" s="10">
        <v>251</v>
      </c>
      <c r="T7" s="10">
        <v>274</v>
      </c>
      <c r="U7" s="10">
        <v>167</v>
      </c>
      <c r="V7" s="10">
        <v>178</v>
      </c>
      <c r="W7" s="10">
        <v>148</v>
      </c>
      <c r="X7" s="10">
        <v>134</v>
      </c>
      <c r="Y7" s="10">
        <v>160</v>
      </c>
      <c r="Z7" s="10">
        <v>103</v>
      </c>
      <c r="AA7" s="10">
        <v>195</v>
      </c>
      <c r="AB7" s="10">
        <v>154</v>
      </c>
      <c r="AC7" s="10">
        <v>66</v>
      </c>
      <c r="AD7" s="10">
        <v>50</v>
      </c>
      <c r="AE7" s="10"/>
      <c r="AF7" s="10">
        <v>697</v>
      </c>
      <c r="AG7" s="10">
        <v>911</v>
      </c>
      <c r="AH7" s="10">
        <v>162</v>
      </c>
      <c r="AI7" s="10"/>
      <c r="AJ7" s="10">
        <v>508</v>
      </c>
      <c r="AK7" s="10">
        <v>633</v>
      </c>
      <c r="AL7" s="10">
        <v>196</v>
      </c>
      <c r="AM7" s="10"/>
      <c r="AN7" s="10">
        <v>267</v>
      </c>
      <c r="AO7" s="10">
        <v>281</v>
      </c>
      <c r="AP7" s="10">
        <v>512</v>
      </c>
      <c r="AQ7" s="10">
        <v>288</v>
      </c>
      <c r="AR7" s="10">
        <v>68</v>
      </c>
      <c r="AS7" s="10"/>
      <c r="AT7" s="10">
        <v>1643</v>
      </c>
      <c r="AU7" s="10">
        <v>228</v>
      </c>
      <c r="AV7" s="10"/>
      <c r="AW7" s="10">
        <v>1023</v>
      </c>
      <c r="AX7" s="10">
        <v>310</v>
      </c>
      <c r="AY7" s="10">
        <v>547</v>
      </c>
    </row>
    <row r="8" spans="2:51" ht="30" customHeight="1">
      <c r="B8" s="11" t="s">
        <v>112</v>
      </c>
      <c r="C8" s="11">
        <v>1913</v>
      </c>
      <c r="D8" s="11">
        <v>1024</v>
      </c>
      <c r="E8" s="11">
        <v>887</v>
      </c>
      <c r="F8" s="11"/>
      <c r="G8" s="11">
        <v>264</v>
      </c>
      <c r="H8" s="11">
        <v>408</v>
      </c>
      <c r="I8" s="11">
        <v>356</v>
      </c>
      <c r="J8" s="11">
        <v>278</v>
      </c>
      <c r="K8" s="11">
        <v>233</v>
      </c>
      <c r="L8" s="11">
        <v>373</v>
      </c>
      <c r="M8" s="11"/>
      <c r="N8" s="11">
        <v>631</v>
      </c>
      <c r="O8" s="11">
        <v>472</v>
      </c>
      <c r="P8" s="11">
        <v>424</v>
      </c>
      <c r="Q8" s="11">
        <v>374</v>
      </c>
      <c r="R8" s="11"/>
      <c r="S8" s="11">
        <v>321</v>
      </c>
      <c r="T8" s="11">
        <v>262</v>
      </c>
      <c r="U8" s="11">
        <v>146</v>
      </c>
      <c r="V8" s="11">
        <v>186</v>
      </c>
      <c r="W8" s="11">
        <v>146</v>
      </c>
      <c r="X8" s="11">
        <v>143</v>
      </c>
      <c r="Y8" s="11">
        <v>158</v>
      </c>
      <c r="Z8" s="11">
        <v>90</v>
      </c>
      <c r="AA8" s="11">
        <v>186</v>
      </c>
      <c r="AB8" s="11">
        <v>155</v>
      </c>
      <c r="AC8" s="11">
        <v>66</v>
      </c>
      <c r="AD8" s="11">
        <v>55</v>
      </c>
      <c r="AE8" s="11"/>
      <c r="AF8" s="11">
        <v>693</v>
      </c>
      <c r="AG8" s="11">
        <v>912</v>
      </c>
      <c r="AH8" s="11">
        <v>180</v>
      </c>
      <c r="AI8" s="11"/>
      <c r="AJ8" s="11">
        <v>499</v>
      </c>
      <c r="AK8" s="11">
        <v>673</v>
      </c>
      <c r="AL8" s="11">
        <v>191</v>
      </c>
      <c r="AM8" s="11"/>
      <c r="AN8" s="11">
        <v>276</v>
      </c>
      <c r="AO8" s="11">
        <v>301</v>
      </c>
      <c r="AP8" s="11">
        <v>526</v>
      </c>
      <c r="AQ8" s="11">
        <v>287</v>
      </c>
      <c r="AR8" s="11">
        <v>66</v>
      </c>
      <c r="AS8" s="11"/>
      <c r="AT8" s="11">
        <v>1638</v>
      </c>
      <c r="AU8" s="11">
        <v>267</v>
      </c>
      <c r="AV8" s="11"/>
      <c r="AW8" s="11">
        <v>987</v>
      </c>
      <c r="AX8" s="11">
        <v>344</v>
      </c>
      <c r="AY8" s="11">
        <v>582</v>
      </c>
    </row>
    <row r="9" spans="2:51" ht="30">
      <c r="B9" s="18" t="s">
        <v>282</v>
      </c>
      <c r="C9" s="17">
        <v>0.44233759398322797</v>
      </c>
      <c r="D9" s="17">
        <v>0.45451176854298903</v>
      </c>
      <c r="E9" s="17">
        <v>0.42692841889711902</v>
      </c>
      <c r="F9" s="17"/>
      <c r="G9" s="17">
        <v>0.31987548405965099</v>
      </c>
      <c r="H9" s="17">
        <v>0.39916812826562098</v>
      </c>
      <c r="I9" s="17">
        <v>0.40666698652099298</v>
      </c>
      <c r="J9" s="17">
        <v>0.490602534796445</v>
      </c>
      <c r="K9" s="17">
        <v>0.49651104422889403</v>
      </c>
      <c r="L9" s="17">
        <v>0.54040211849017605</v>
      </c>
      <c r="M9" s="17"/>
      <c r="N9" s="17">
        <v>0.49639094564950398</v>
      </c>
      <c r="O9" s="17">
        <v>0.49871285988179997</v>
      </c>
      <c r="P9" s="17">
        <v>0.352538863361675</v>
      </c>
      <c r="Q9" s="17">
        <v>0.38254714977607002</v>
      </c>
      <c r="R9" s="17"/>
      <c r="S9" s="17">
        <v>0.37112994705005897</v>
      </c>
      <c r="T9" s="17">
        <v>0.42981242634376299</v>
      </c>
      <c r="U9" s="17">
        <v>0.403504999533845</v>
      </c>
      <c r="V9" s="17">
        <v>0.53966619090313095</v>
      </c>
      <c r="W9" s="17">
        <v>0.46154905547797898</v>
      </c>
      <c r="X9" s="17">
        <v>0.407308761855874</v>
      </c>
      <c r="Y9" s="17">
        <v>0.458226764416508</v>
      </c>
      <c r="Z9" s="17">
        <v>0.55480637085196005</v>
      </c>
      <c r="AA9" s="17">
        <v>0.42634456609103599</v>
      </c>
      <c r="AB9" s="17">
        <v>0.50696392456491302</v>
      </c>
      <c r="AC9" s="17">
        <v>0.37011398658834599</v>
      </c>
      <c r="AD9" s="17">
        <v>0.45932731186500397</v>
      </c>
      <c r="AE9" s="17"/>
      <c r="AF9" s="17">
        <v>0.42592711591759003</v>
      </c>
      <c r="AG9" s="17">
        <v>0.47931531047720399</v>
      </c>
      <c r="AH9" s="17">
        <v>0.34369649450157502</v>
      </c>
      <c r="AI9" s="17"/>
      <c r="AJ9" s="17">
        <v>0.42178940414931498</v>
      </c>
      <c r="AK9" s="17">
        <v>0.43665197288934998</v>
      </c>
      <c r="AL9" s="17">
        <v>0.53365928373989002</v>
      </c>
      <c r="AM9" s="17"/>
      <c r="AN9" s="17">
        <v>0.34567936778588898</v>
      </c>
      <c r="AO9" s="17">
        <v>0.39916529023958103</v>
      </c>
      <c r="AP9" s="17">
        <v>0.49210210479148903</v>
      </c>
      <c r="AQ9" s="17">
        <v>0.49618940165352698</v>
      </c>
      <c r="AR9" s="17">
        <v>0.70979044114332601</v>
      </c>
      <c r="AS9" s="17"/>
      <c r="AT9" s="17">
        <v>0.44843873272419699</v>
      </c>
      <c r="AU9" s="17">
        <v>0.39551074550151</v>
      </c>
      <c r="AV9" s="17"/>
      <c r="AW9" s="17">
        <v>0.52973625882599396</v>
      </c>
      <c r="AX9" s="17">
        <v>0.36653634230520199</v>
      </c>
      <c r="AY9" s="17">
        <v>0.33891686692518103</v>
      </c>
    </row>
    <row r="10" spans="2:51">
      <c r="B10" s="18" t="s">
        <v>283</v>
      </c>
      <c r="C10" s="17">
        <v>0.424252282902089</v>
      </c>
      <c r="D10" s="17">
        <v>0.47014137762727898</v>
      </c>
      <c r="E10" s="17">
        <v>0.37227412242448099</v>
      </c>
      <c r="F10" s="17"/>
      <c r="G10" s="17">
        <v>0.38398453865806398</v>
      </c>
      <c r="H10" s="17">
        <v>0.36582271327106802</v>
      </c>
      <c r="I10" s="17">
        <v>0.388188588854188</v>
      </c>
      <c r="J10" s="17">
        <v>0.42733642807973199</v>
      </c>
      <c r="K10" s="17">
        <v>0.51965342852336105</v>
      </c>
      <c r="L10" s="17">
        <v>0.489192303335442</v>
      </c>
      <c r="M10" s="17"/>
      <c r="N10" s="17">
        <v>0.45689442446544698</v>
      </c>
      <c r="O10" s="17">
        <v>0.41392056698041602</v>
      </c>
      <c r="P10" s="17">
        <v>0.436307188951782</v>
      </c>
      <c r="Q10" s="17">
        <v>0.35667037792151302</v>
      </c>
      <c r="R10" s="17"/>
      <c r="S10" s="17">
        <v>0.351337204305599</v>
      </c>
      <c r="T10" s="17">
        <v>0.42217382476960202</v>
      </c>
      <c r="U10" s="17">
        <v>0.43411839491065102</v>
      </c>
      <c r="V10" s="17">
        <v>0.45080240219927198</v>
      </c>
      <c r="W10" s="17">
        <v>0.52314732868324898</v>
      </c>
      <c r="X10" s="17">
        <v>0.438889147095119</v>
      </c>
      <c r="Y10" s="17">
        <v>0.43579066945037997</v>
      </c>
      <c r="Z10" s="17">
        <v>0.488813017061977</v>
      </c>
      <c r="AA10" s="17">
        <v>0.40922487960911602</v>
      </c>
      <c r="AB10" s="17">
        <v>0.42979118632209801</v>
      </c>
      <c r="AC10" s="17">
        <v>0.32267818627003703</v>
      </c>
      <c r="AD10" s="17">
        <v>0.46067671863906801</v>
      </c>
      <c r="AE10" s="17"/>
      <c r="AF10" s="17">
        <v>0.45530395625454501</v>
      </c>
      <c r="AG10" s="17">
        <v>0.42489368926073801</v>
      </c>
      <c r="AH10" s="17">
        <v>0.35697254648571902</v>
      </c>
      <c r="AI10" s="17"/>
      <c r="AJ10" s="17">
        <v>0.46010699189529197</v>
      </c>
      <c r="AK10" s="17">
        <v>0.39209644695522999</v>
      </c>
      <c r="AL10" s="17">
        <v>0.46047092667922501</v>
      </c>
      <c r="AM10" s="17"/>
      <c r="AN10" s="17">
        <v>0.37004846367841998</v>
      </c>
      <c r="AO10" s="17">
        <v>0.44128464592904598</v>
      </c>
      <c r="AP10" s="17">
        <v>0.40782144929355102</v>
      </c>
      <c r="AQ10" s="17">
        <v>0.44908085885618099</v>
      </c>
      <c r="AR10" s="17">
        <v>0.45402552404042701</v>
      </c>
      <c r="AS10" s="17"/>
      <c r="AT10" s="17">
        <v>0.43207051579124001</v>
      </c>
      <c r="AU10" s="17">
        <v>0.36817951187357001</v>
      </c>
      <c r="AV10" s="17"/>
      <c r="AW10" s="17">
        <v>0.50055667406722304</v>
      </c>
      <c r="AX10" s="17">
        <v>0.377743085499475</v>
      </c>
      <c r="AY10" s="17">
        <v>0.32232114414832103</v>
      </c>
    </row>
    <row r="11" spans="2:51" ht="30">
      <c r="B11" s="18" t="s">
        <v>284</v>
      </c>
      <c r="C11" s="17">
        <v>0.38053728379560298</v>
      </c>
      <c r="D11" s="17">
        <v>0.37166374934045099</v>
      </c>
      <c r="E11" s="17">
        <v>0.38928954745788702</v>
      </c>
      <c r="F11" s="17"/>
      <c r="G11" s="17">
        <v>0.33124910983511402</v>
      </c>
      <c r="H11" s="17">
        <v>0.37547989760454398</v>
      </c>
      <c r="I11" s="17">
        <v>0.37493163701948201</v>
      </c>
      <c r="J11" s="17">
        <v>0.348163651852542</v>
      </c>
      <c r="K11" s="17">
        <v>0.41362173147412801</v>
      </c>
      <c r="L11" s="17">
        <v>0.429763397277172</v>
      </c>
      <c r="M11" s="17"/>
      <c r="N11" s="17">
        <v>0.37012944030633999</v>
      </c>
      <c r="O11" s="17">
        <v>0.41962107853223102</v>
      </c>
      <c r="P11" s="17">
        <v>0.34717219119168602</v>
      </c>
      <c r="Q11" s="17">
        <v>0.390951947613983</v>
      </c>
      <c r="R11" s="17"/>
      <c r="S11" s="17">
        <v>0.40737540480888501</v>
      </c>
      <c r="T11" s="17">
        <v>0.39628378142266402</v>
      </c>
      <c r="U11" s="17">
        <v>0.34845272073566502</v>
      </c>
      <c r="V11" s="17">
        <v>0.398008897969444</v>
      </c>
      <c r="W11" s="17">
        <v>0.33047121030806498</v>
      </c>
      <c r="X11" s="17">
        <v>0.33065321934077702</v>
      </c>
      <c r="Y11" s="17">
        <v>0.400821348865608</v>
      </c>
      <c r="Z11" s="17">
        <v>0.45704924679336401</v>
      </c>
      <c r="AA11" s="17">
        <v>0.41912562225473898</v>
      </c>
      <c r="AB11" s="17">
        <v>0.37303499369059301</v>
      </c>
      <c r="AC11" s="17">
        <v>0.324409632675913</v>
      </c>
      <c r="AD11" s="17">
        <v>0.20941548069190699</v>
      </c>
      <c r="AE11" s="17"/>
      <c r="AF11" s="17">
        <v>0.37994534603985503</v>
      </c>
      <c r="AG11" s="17">
        <v>0.394160798559757</v>
      </c>
      <c r="AH11" s="17">
        <v>0.33754023429018098</v>
      </c>
      <c r="AI11" s="17"/>
      <c r="AJ11" s="17">
        <v>0.344001757439787</v>
      </c>
      <c r="AK11" s="17">
        <v>0.41718186466332702</v>
      </c>
      <c r="AL11" s="17">
        <v>0.38652256931954498</v>
      </c>
      <c r="AM11" s="17"/>
      <c r="AN11" s="17">
        <v>0.30060211666804898</v>
      </c>
      <c r="AO11" s="17">
        <v>0.37925879667347101</v>
      </c>
      <c r="AP11" s="17">
        <v>0.39914292243148503</v>
      </c>
      <c r="AQ11" s="17">
        <v>0.41414376401660902</v>
      </c>
      <c r="AR11" s="17">
        <v>0.42974413645984499</v>
      </c>
      <c r="AS11" s="17"/>
      <c r="AT11" s="17">
        <v>0.37639172669602899</v>
      </c>
      <c r="AU11" s="17">
        <v>0.39837528227464097</v>
      </c>
      <c r="AV11" s="17"/>
      <c r="AW11" s="17">
        <v>0.40486928290100199</v>
      </c>
      <c r="AX11" s="17">
        <v>0.39063267902551002</v>
      </c>
      <c r="AY11" s="17">
        <v>0.33328478036048798</v>
      </c>
    </row>
    <row r="12" spans="2:51" ht="45">
      <c r="B12" s="18" t="s">
        <v>285</v>
      </c>
      <c r="C12" s="17">
        <v>0.28421342398659699</v>
      </c>
      <c r="D12" s="17">
        <v>0.32769663383854902</v>
      </c>
      <c r="E12" s="17">
        <v>0.23349959131374101</v>
      </c>
      <c r="F12" s="17"/>
      <c r="G12" s="17">
        <v>0.24047758415009601</v>
      </c>
      <c r="H12" s="17">
        <v>0.23681548162219601</v>
      </c>
      <c r="I12" s="17">
        <v>0.29146003799460002</v>
      </c>
      <c r="J12" s="17">
        <v>0.290371519361316</v>
      </c>
      <c r="K12" s="17">
        <v>0.31102084368896499</v>
      </c>
      <c r="L12" s="17">
        <v>0.33871601732686302</v>
      </c>
      <c r="M12" s="17"/>
      <c r="N12" s="17">
        <v>0.36839096916039699</v>
      </c>
      <c r="O12" s="17">
        <v>0.26584717836434002</v>
      </c>
      <c r="P12" s="17">
        <v>0.230147107338009</v>
      </c>
      <c r="Q12" s="17">
        <v>0.22429014258720301</v>
      </c>
      <c r="R12" s="17"/>
      <c r="S12" s="17">
        <v>0.28990990797739402</v>
      </c>
      <c r="T12" s="17">
        <v>0.254198570326991</v>
      </c>
      <c r="U12" s="17">
        <v>0.26957644629255001</v>
      </c>
      <c r="V12" s="17">
        <v>0.32721118994045101</v>
      </c>
      <c r="W12" s="17">
        <v>0.322578302829782</v>
      </c>
      <c r="X12" s="17">
        <v>0.256448405049993</v>
      </c>
      <c r="Y12" s="17">
        <v>0.220256541352432</v>
      </c>
      <c r="Z12" s="17">
        <v>0.39336949909871699</v>
      </c>
      <c r="AA12" s="17">
        <v>0.26559724077671998</v>
      </c>
      <c r="AB12" s="17">
        <v>0.341142347200244</v>
      </c>
      <c r="AC12" s="17">
        <v>0.20884156188037201</v>
      </c>
      <c r="AD12" s="17">
        <v>0.25521090104197602</v>
      </c>
      <c r="AE12" s="17"/>
      <c r="AF12" s="17">
        <v>0.27145131051778398</v>
      </c>
      <c r="AG12" s="17">
        <v>0.31105776391769102</v>
      </c>
      <c r="AH12" s="17">
        <v>0.24803982508059699</v>
      </c>
      <c r="AI12" s="17"/>
      <c r="AJ12" s="17">
        <v>0.28708454204795703</v>
      </c>
      <c r="AK12" s="17">
        <v>0.27984303840220898</v>
      </c>
      <c r="AL12" s="17">
        <v>0.35950751290421001</v>
      </c>
      <c r="AM12" s="17"/>
      <c r="AN12" s="17">
        <v>0.203240727053765</v>
      </c>
      <c r="AO12" s="17">
        <v>0.21491193064160499</v>
      </c>
      <c r="AP12" s="17">
        <v>0.29867223417454197</v>
      </c>
      <c r="AQ12" s="17">
        <v>0.33113978990992898</v>
      </c>
      <c r="AR12" s="17">
        <v>0.44415047074140701</v>
      </c>
      <c r="AS12" s="17"/>
      <c r="AT12" s="17">
        <v>0.29372413215258603</v>
      </c>
      <c r="AU12" s="17">
        <v>0.22377458655927501</v>
      </c>
      <c r="AV12" s="17"/>
      <c r="AW12" s="17">
        <v>0.35583971318034602</v>
      </c>
      <c r="AX12" s="17">
        <v>0.25299363443138501</v>
      </c>
      <c r="AY12" s="17">
        <v>0.18117208259915901</v>
      </c>
    </row>
    <row r="13" spans="2:51" ht="45">
      <c r="B13" s="18" t="s">
        <v>286</v>
      </c>
      <c r="C13" s="17">
        <v>0.274420052690167</v>
      </c>
      <c r="D13" s="17">
        <v>0.30904348995819497</v>
      </c>
      <c r="E13" s="17">
        <v>0.233915876515643</v>
      </c>
      <c r="F13" s="17"/>
      <c r="G13" s="17">
        <v>0.27838917014862102</v>
      </c>
      <c r="H13" s="17">
        <v>0.25354103424123797</v>
      </c>
      <c r="I13" s="17">
        <v>0.28890878162176498</v>
      </c>
      <c r="J13" s="17">
        <v>0.26221472563644499</v>
      </c>
      <c r="K13" s="17">
        <v>0.28529933794559498</v>
      </c>
      <c r="L13" s="17">
        <v>0.28291488412242799</v>
      </c>
      <c r="M13" s="17"/>
      <c r="N13" s="17">
        <v>0.29455605546890201</v>
      </c>
      <c r="O13" s="17">
        <v>0.26117753263927501</v>
      </c>
      <c r="P13" s="17">
        <v>0.290948182869529</v>
      </c>
      <c r="Q13" s="17">
        <v>0.24690892004815199</v>
      </c>
      <c r="R13" s="17"/>
      <c r="S13" s="17">
        <v>0.32299344963473398</v>
      </c>
      <c r="T13" s="17">
        <v>0.27512752113140498</v>
      </c>
      <c r="U13" s="17">
        <v>0.33766691331236398</v>
      </c>
      <c r="V13" s="17">
        <v>0.28581763062120602</v>
      </c>
      <c r="W13" s="17">
        <v>0.21242951614701999</v>
      </c>
      <c r="X13" s="17">
        <v>0.227809207938965</v>
      </c>
      <c r="Y13" s="17">
        <v>0.21018297255568699</v>
      </c>
      <c r="Z13" s="17">
        <v>0.32336021718420599</v>
      </c>
      <c r="AA13" s="17">
        <v>0.27169457820177001</v>
      </c>
      <c r="AB13" s="17">
        <v>0.29810611040396001</v>
      </c>
      <c r="AC13" s="17">
        <v>0.22047796861748301</v>
      </c>
      <c r="AD13" s="17">
        <v>0.17800670984405401</v>
      </c>
      <c r="AE13" s="17"/>
      <c r="AF13" s="17">
        <v>0.27069617753435099</v>
      </c>
      <c r="AG13" s="17">
        <v>0.28469396114092499</v>
      </c>
      <c r="AH13" s="17">
        <v>0.26567447803606298</v>
      </c>
      <c r="AI13" s="17"/>
      <c r="AJ13" s="17">
        <v>0.28780337235770798</v>
      </c>
      <c r="AK13" s="17">
        <v>0.27356931826601999</v>
      </c>
      <c r="AL13" s="17">
        <v>0.31436100831047897</v>
      </c>
      <c r="AM13" s="17"/>
      <c r="AN13" s="17">
        <v>0.26158561062888802</v>
      </c>
      <c r="AO13" s="17">
        <v>0.266226420528276</v>
      </c>
      <c r="AP13" s="17">
        <v>0.30426124226430401</v>
      </c>
      <c r="AQ13" s="17">
        <v>0.29137048466037602</v>
      </c>
      <c r="AR13" s="17">
        <v>0.32437769946801198</v>
      </c>
      <c r="AS13" s="17"/>
      <c r="AT13" s="17">
        <v>0.27284056580262001</v>
      </c>
      <c r="AU13" s="17">
        <v>0.27901484355630701</v>
      </c>
      <c r="AV13" s="17"/>
      <c r="AW13" s="17">
        <v>0.28115658044694902</v>
      </c>
      <c r="AX13" s="17">
        <v>0.32973827659928001</v>
      </c>
      <c r="AY13" s="17">
        <v>0.23026032096079799</v>
      </c>
    </row>
    <row r="14" spans="2:51" ht="45">
      <c r="B14" s="18" t="s">
        <v>287</v>
      </c>
      <c r="C14" s="17">
        <v>0.26758385695211401</v>
      </c>
      <c r="D14" s="17">
        <v>0.30709545707236102</v>
      </c>
      <c r="E14" s="17">
        <v>0.22259331306632801</v>
      </c>
      <c r="F14" s="17"/>
      <c r="G14" s="17">
        <v>0.142861511526233</v>
      </c>
      <c r="H14" s="17">
        <v>0.24726393266705601</v>
      </c>
      <c r="I14" s="17">
        <v>0.26576885933394201</v>
      </c>
      <c r="J14" s="17">
        <v>0.28960211525595198</v>
      </c>
      <c r="K14" s="17">
        <v>0.31989792578328202</v>
      </c>
      <c r="L14" s="17">
        <v>0.33070241095515301</v>
      </c>
      <c r="M14" s="17"/>
      <c r="N14" s="17">
        <v>0.31972210500433601</v>
      </c>
      <c r="O14" s="17">
        <v>0.24736441379645399</v>
      </c>
      <c r="P14" s="17">
        <v>0.23818136693396899</v>
      </c>
      <c r="Q14" s="17">
        <v>0.236285845378117</v>
      </c>
      <c r="R14" s="17"/>
      <c r="S14" s="17">
        <v>0.209822505202166</v>
      </c>
      <c r="T14" s="17">
        <v>0.27981797104436101</v>
      </c>
      <c r="U14" s="17">
        <v>0.26032180825840701</v>
      </c>
      <c r="V14" s="17">
        <v>0.28607670916127598</v>
      </c>
      <c r="W14" s="17">
        <v>0.259602786457724</v>
      </c>
      <c r="X14" s="17">
        <v>0.30551065065514199</v>
      </c>
      <c r="Y14" s="17">
        <v>0.21699645945749299</v>
      </c>
      <c r="Z14" s="17">
        <v>0.28111552401707901</v>
      </c>
      <c r="AA14" s="17">
        <v>0.276537637259475</v>
      </c>
      <c r="AB14" s="17">
        <v>0.37891633048633999</v>
      </c>
      <c r="AC14" s="17">
        <v>0.195701758573426</v>
      </c>
      <c r="AD14" s="17">
        <v>0.29068657204221299</v>
      </c>
      <c r="AE14" s="17"/>
      <c r="AF14" s="17">
        <v>0.28658511265782499</v>
      </c>
      <c r="AG14" s="17">
        <v>0.27476241695688802</v>
      </c>
      <c r="AH14" s="17">
        <v>0.243068095291439</v>
      </c>
      <c r="AI14" s="17"/>
      <c r="AJ14" s="17">
        <v>0.27881891972254502</v>
      </c>
      <c r="AK14" s="17">
        <v>0.26825899271619102</v>
      </c>
      <c r="AL14" s="17">
        <v>0.319496357200513</v>
      </c>
      <c r="AM14" s="17"/>
      <c r="AN14" s="17">
        <v>0.191019325077701</v>
      </c>
      <c r="AO14" s="17">
        <v>0.24887402984707199</v>
      </c>
      <c r="AP14" s="17">
        <v>0.26421790362133102</v>
      </c>
      <c r="AQ14" s="17">
        <v>0.31322222706286901</v>
      </c>
      <c r="AR14" s="17">
        <v>0.39423628845533598</v>
      </c>
      <c r="AS14" s="17"/>
      <c r="AT14" s="17">
        <v>0.26888326634480603</v>
      </c>
      <c r="AU14" s="17">
        <v>0.25489497609790801</v>
      </c>
      <c r="AV14" s="17"/>
      <c r="AW14" s="17">
        <v>0.32147197340177802</v>
      </c>
      <c r="AX14" s="17">
        <v>0.255038865392682</v>
      </c>
      <c r="AY14" s="17">
        <v>0.183585580946479</v>
      </c>
    </row>
    <row r="15" spans="2:51" ht="45">
      <c r="B15" s="18" t="s">
        <v>288</v>
      </c>
      <c r="C15" s="17">
        <v>0.25390953635869401</v>
      </c>
      <c r="D15" s="17">
        <v>0.276843465901776</v>
      </c>
      <c r="E15" s="17">
        <v>0.22685755348945399</v>
      </c>
      <c r="F15" s="17"/>
      <c r="G15" s="17">
        <v>0.24471371515678</v>
      </c>
      <c r="H15" s="17">
        <v>0.267655179887481</v>
      </c>
      <c r="I15" s="17">
        <v>0.29100388983172398</v>
      </c>
      <c r="J15" s="17">
        <v>0.23572800829016399</v>
      </c>
      <c r="K15" s="17">
        <v>0.253117143806385</v>
      </c>
      <c r="L15" s="17">
        <v>0.22405121922920301</v>
      </c>
      <c r="M15" s="17"/>
      <c r="N15" s="17">
        <v>0.34375962688916201</v>
      </c>
      <c r="O15" s="17">
        <v>0.23755545819395901</v>
      </c>
      <c r="P15" s="17">
        <v>0.194211813435302</v>
      </c>
      <c r="Q15" s="17">
        <v>0.193384004680768</v>
      </c>
      <c r="R15" s="17"/>
      <c r="S15" s="17">
        <v>0.26614839797996498</v>
      </c>
      <c r="T15" s="17">
        <v>0.24783393139603599</v>
      </c>
      <c r="U15" s="17">
        <v>0.244137245604857</v>
      </c>
      <c r="V15" s="17">
        <v>0.27358621219507001</v>
      </c>
      <c r="W15" s="17">
        <v>0.27527173033378599</v>
      </c>
      <c r="X15" s="17">
        <v>0.240105971766059</v>
      </c>
      <c r="Y15" s="17">
        <v>0.18710656823483399</v>
      </c>
      <c r="Z15" s="17">
        <v>0.28729153617321901</v>
      </c>
      <c r="AA15" s="17">
        <v>0.25065629859810701</v>
      </c>
      <c r="AB15" s="17">
        <v>0.30683962639614099</v>
      </c>
      <c r="AC15" s="17">
        <v>0.12750820728430901</v>
      </c>
      <c r="AD15" s="17">
        <v>0.30088196459769301</v>
      </c>
      <c r="AE15" s="17"/>
      <c r="AF15" s="17">
        <v>0.23479320268944501</v>
      </c>
      <c r="AG15" s="17">
        <v>0.28349956018737599</v>
      </c>
      <c r="AH15" s="17">
        <v>0.20029907955592699</v>
      </c>
      <c r="AI15" s="17"/>
      <c r="AJ15" s="17">
        <v>0.24648591707459599</v>
      </c>
      <c r="AK15" s="17">
        <v>0.25799016701334199</v>
      </c>
      <c r="AL15" s="17">
        <v>0.32734660915435698</v>
      </c>
      <c r="AM15" s="17"/>
      <c r="AN15" s="17">
        <v>0.173897247665914</v>
      </c>
      <c r="AO15" s="17">
        <v>0.21871943989152001</v>
      </c>
      <c r="AP15" s="17">
        <v>0.26799019238199501</v>
      </c>
      <c r="AQ15" s="17">
        <v>0.344399236584775</v>
      </c>
      <c r="AR15" s="17">
        <v>0.52667122599245497</v>
      </c>
      <c r="AS15" s="17"/>
      <c r="AT15" s="17">
        <v>0.24792258088504901</v>
      </c>
      <c r="AU15" s="17">
        <v>0.28845519388414298</v>
      </c>
      <c r="AV15" s="17"/>
      <c r="AW15" s="17">
        <v>0.32406112174506202</v>
      </c>
      <c r="AX15" s="17">
        <v>0.26078255723000499</v>
      </c>
      <c r="AY15" s="17">
        <v>0.130830894759496</v>
      </c>
    </row>
    <row r="16" spans="2:51">
      <c r="B16" s="18" t="s">
        <v>209</v>
      </c>
      <c r="C16" s="17">
        <v>1.5139374039549999E-2</v>
      </c>
      <c r="D16" s="17">
        <v>1.3769932780956701E-2</v>
      </c>
      <c r="E16" s="17">
        <v>1.6757707626998901E-2</v>
      </c>
      <c r="F16" s="17"/>
      <c r="G16" s="17">
        <v>8.4019435489863098E-3</v>
      </c>
      <c r="H16" s="17">
        <v>3.30214185408449E-3</v>
      </c>
      <c r="I16" s="17">
        <v>1.3994537723221699E-2</v>
      </c>
      <c r="J16" s="17">
        <v>3.1640827505742403E-2</v>
      </c>
      <c r="K16" s="17">
        <v>3.2031812772612397E-2</v>
      </c>
      <c r="L16" s="17">
        <v>1.1101731953584401E-2</v>
      </c>
      <c r="M16" s="17"/>
      <c r="N16" s="17">
        <v>2.0605875729597701E-2</v>
      </c>
      <c r="O16" s="17">
        <v>1.8581938842729E-2</v>
      </c>
      <c r="P16" s="17">
        <v>9.4460537210937501E-3</v>
      </c>
      <c r="Q16" s="17">
        <v>8.4994165920450893E-3</v>
      </c>
      <c r="R16" s="17"/>
      <c r="S16" s="17">
        <v>6.8294313002900398E-3</v>
      </c>
      <c r="T16" s="17">
        <v>1.6716387999499802E-2</v>
      </c>
      <c r="U16" s="17">
        <v>1.52586829149169E-2</v>
      </c>
      <c r="V16" s="17">
        <v>4.4509051940491802E-3</v>
      </c>
      <c r="W16" s="17">
        <v>6.1562476156446101E-3</v>
      </c>
      <c r="X16" s="17">
        <v>2.14718759356563E-2</v>
      </c>
      <c r="Y16" s="17">
        <v>3.47696768316164E-2</v>
      </c>
      <c r="Z16" s="17">
        <v>6.8837889248843202E-3</v>
      </c>
      <c r="AA16" s="17">
        <v>1.8446700341147201E-2</v>
      </c>
      <c r="AB16" s="17">
        <v>2.1739420834048302E-2</v>
      </c>
      <c r="AC16" s="17">
        <v>2.81409721670513E-2</v>
      </c>
      <c r="AD16" s="17">
        <v>1.0846743676233599E-2</v>
      </c>
      <c r="AE16" s="17"/>
      <c r="AF16" s="17">
        <v>1.35585422977984E-2</v>
      </c>
      <c r="AG16" s="17">
        <v>1.77856000727411E-2</v>
      </c>
      <c r="AH16" s="17">
        <v>6.2618988900530999E-3</v>
      </c>
      <c r="AI16" s="17"/>
      <c r="AJ16" s="17">
        <v>7.6802753554894897E-3</v>
      </c>
      <c r="AK16" s="17">
        <v>1.24315585729459E-2</v>
      </c>
      <c r="AL16" s="17">
        <v>2.5712484509349799E-2</v>
      </c>
      <c r="AM16" s="17"/>
      <c r="AN16" s="17">
        <v>1.1318228854786999E-2</v>
      </c>
      <c r="AO16" s="17">
        <v>1.8352944952981901E-2</v>
      </c>
      <c r="AP16" s="17">
        <v>1.5487541963044501E-2</v>
      </c>
      <c r="AQ16" s="17">
        <v>8.8492055616507196E-3</v>
      </c>
      <c r="AR16" s="17">
        <v>1.1452347680227799E-2</v>
      </c>
      <c r="AS16" s="17"/>
      <c r="AT16" s="17">
        <v>1.7685756380312299E-2</v>
      </c>
      <c r="AU16" s="17">
        <v>0</v>
      </c>
      <c r="AV16" s="17"/>
      <c r="AW16" s="17">
        <v>2.1667755858836499E-2</v>
      </c>
      <c r="AX16" s="17">
        <v>2.6921318027632499E-3</v>
      </c>
      <c r="AY16" s="17">
        <v>1.1428902070524801E-2</v>
      </c>
    </row>
    <row r="17" spans="2:51">
      <c r="B17" s="18" t="s">
        <v>119</v>
      </c>
      <c r="C17" s="19">
        <v>4.7446743807409597E-2</v>
      </c>
      <c r="D17" s="19">
        <v>3.5808498556502699E-2</v>
      </c>
      <c r="E17" s="19">
        <v>6.1003948506281602E-2</v>
      </c>
      <c r="F17" s="19"/>
      <c r="G17" s="19">
        <v>3.32341956520441E-2</v>
      </c>
      <c r="H17" s="19">
        <v>6.5605461653803904E-2</v>
      </c>
      <c r="I17" s="19">
        <v>5.2548239197663299E-2</v>
      </c>
      <c r="J17" s="19">
        <v>6.1061264223015603E-2</v>
      </c>
      <c r="K17" s="19">
        <v>3.6842522376169397E-2</v>
      </c>
      <c r="L17" s="19">
        <v>2.9259579939366499E-2</v>
      </c>
      <c r="M17" s="19"/>
      <c r="N17" s="19">
        <v>3.5314901859191603E-2</v>
      </c>
      <c r="O17" s="19">
        <v>3.9235001182627502E-2</v>
      </c>
      <c r="P17" s="19">
        <v>6.7306273521299698E-2</v>
      </c>
      <c r="Q17" s="19">
        <v>5.3485160870048197E-2</v>
      </c>
      <c r="R17" s="19"/>
      <c r="S17" s="19">
        <v>5.4598499078630597E-2</v>
      </c>
      <c r="T17" s="19">
        <v>6.2601441525868995E-2</v>
      </c>
      <c r="U17" s="19">
        <v>2.5879345883861999E-2</v>
      </c>
      <c r="V17" s="19">
        <v>3.9917656948740401E-2</v>
      </c>
      <c r="W17" s="19">
        <v>2.92032950491668E-2</v>
      </c>
      <c r="X17" s="19">
        <v>5.4637881532879601E-2</v>
      </c>
      <c r="Y17" s="19">
        <v>5.4299269274681497E-2</v>
      </c>
      <c r="Z17" s="19">
        <v>0</v>
      </c>
      <c r="AA17" s="19">
        <v>2.4934118322867599E-2</v>
      </c>
      <c r="AB17" s="19">
        <v>4.7287313623114502E-2</v>
      </c>
      <c r="AC17" s="19">
        <v>0.118834531595804</v>
      </c>
      <c r="AD17" s="19">
        <v>9.5890611557658406E-2</v>
      </c>
      <c r="AE17" s="19"/>
      <c r="AF17" s="19">
        <v>5.6654925194641298E-2</v>
      </c>
      <c r="AG17" s="19">
        <v>3.7310935296343703E-2</v>
      </c>
      <c r="AH17" s="19">
        <v>7.7157090437877301E-2</v>
      </c>
      <c r="AI17" s="19"/>
      <c r="AJ17" s="19">
        <v>4.6463062489653498E-2</v>
      </c>
      <c r="AK17" s="19">
        <v>3.2206323267648898E-2</v>
      </c>
      <c r="AL17" s="19">
        <v>2.67148715301498E-2</v>
      </c>
      <c r="AM17" s="19"/>
      <c r="AN17" s="19">
        <v>8.8342164524945893E-2</v>
      </c>
      <c r="AO17" s="19">
        <v>4.3141204299026299E-2</v>
      </c>
      <c r="AP17" s="19">
        <v>3.5385639709494099E-2</v>
      </c>
      <c r="AQ17" s="19">
        <v>2.2093999029907201E-2</v>
      </c>
      <c r="AR17" s="19">
        <v>0</v>
      </c>
      <c r="AS17" s="19"/>
      <c r="AT17" s="19">
        <v>4.7620948113248199E-2</v>
      </c>
      <c r="AU17" s="19">
        <v>4.7881445866339703E-2</v>
      </c>
      <c r="AV17" s="19"/>
      <c r="AW17" s="19">
        <v>2.2348162039223001E-2</v>
      </c>
      <c r="AX17" s="19">
        <v>1.9335186275561099E-2</v>
      </c>
      <c r="AY17" s="19">
        <v>0.10665973331632</v>
      </c>
    </row>
    <row r="18" spans="2:51">
      <c r="B18" t="s">
        <v>35</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289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540</v>
      </c>
      <c r="D7" s="10">
        <v>317</v>
      </c>
      <c r="E7" s="10">
        <v>222</v>
      </c>
      <c r="F7" s="10"/>
      <c r="G7" s="10">
        <v>91</v>
      </c>
      <c r="H7" s="10">
        <v>119</v>
      </c>
      <c r="I7" s="10">
        <v>97</v>
      </c>
      <c r="J7" s="10">
        <v>82</v>
      </c>
      <c r="K7" s="10">
        <v>64</v>
      </c>
      <c r="L7" s="10">
        <v>87</v>
      </c>
      <c r="M7" s="10"/>
      <c r="N7" s="10">
        <v>242</v>
      </c>
      <c r="O7" s="10">
        <v>149</v>
      </c>
      <c r="P7" s="10">
        <v>73</v>
      </c>
      <c r="Q7" s="10">
        <v>74</v>
      </c>
      <c r="R7" s="10"/>
      <c r="S7" s="10">
        <v>540</v>
      </c>
      <c r="T7" s="10" t="s">
        <v>684</v>
      </c>
      <c r="U7" s="10" t="s">
        <v>684</v>
      </c>
      <c r="V7" s="10" t="s">
        <v>684</v>
      </c>
      <c r="W7" s="10" t="s">
        <v>684</v>
      </c>
      <c r="X7" s="10" t="s">
        <v>684</v>
      </c>
      <c r="Y7" s="10" t="s">
        <v>684</v>
      </c>
      <c r="Z7" s="10" t="s">
        <v>684</v>
      </c>
      <c r="AA7" s="10" t="s">
        <v>684</v>
      </c>
      <c r="AB7" s="10" t="s">
        <v>684</v>
      </c>
      <c r="AC7" s="10" t="s">
        <v>684</v>
      </c>
      <c r="AD7" s="10" t="s">
        <v>684</v>
      </c>
      <c r="AE7" s="10"/>
      <c r="AF7" s="10">
        <v>157</v>
      </c>
      <c r="AG7" s="10">
        <v>279</v>
      </c>
      <c r="AH7" s="10">
        <v>51</v>
      </c>
      <c r="AI7" s="10"/>
      <c r="AJ7" s="10">
        <v>120</v>
      </c>
      <c r="AK7" s="10">
        <v>228</v>
      </c>
      <c r="AL7" s="10">
        <v>60</v>
      </c>
      <c r="AM7" s="10"/>
      <c r="AN7" s="10">
        <v>65</v>
      </c>
      <c r="AO7" s="10">
        <v>84</v>
      </c>
      <c r="AP7" s="10">
        <v>187</v>
      </c>
      <c r="AQ7" s="10">
        <v>94</v>
      </c>
      <c r="AR7" s="10">
        <v>22</v>
      </c>
      <c r="AS7" s="10"/>
      <c r="AT7" s="10">
        <v>381</v>
      </c>
      <c r="AU7" s="10">
        <v>153</v>
      </c>
      <c r="AV7" s="10"/>
      <c r="AW7" s="10">
        <v>317</v>
      </c>
      <c r="AX7" s="10">
        <v>77</v>
      </c>
      <c r="AY7" s="10">
        <v>146</v>
      </c>
    </row>
    <row r="8" spans="2:51" ht="30" customHeight="1">
      <c r="B8" s="11" t="s">
        <v>112</v>
      </c>
      <c r="C8" s="11">
        <v>662</v>
      </c>
      <c r="D8" s="11">
        <v>407</v>
      </c>
      <c r="E8" s="11">
        <v>254</v>
      </c>
      <c r="F8" s="11"/>
      <c r="G8" s="11">
        <v>124</v>
      </c>
      <c r="H8" s="11">
        <v>168</v>
      </c>
      <c r="I8" s="11">
        <v>124</v>
      </c>
      <c r="J8" s="11">
        <v>93</v>
      </c>
      <c r="K8" s="11">
        <v>61</v>
      </c>
      <c r="L8" s="11">
        <v>92</v>
      </c>
      <c r="M8" s="11"/>
      <c r="N8" s="11">
        <v>277</v>
      </c>
      <c r="O8" s="11">
        <v>174</v>
      </c>
      <c r="P8" s="11">
        <v>107</v>
      </c>
      <c r="Q8" s="11">
        <v>101</v>
      </c>
      <c r="R8" s="11"/>
      <c r="S8" s="11">
        <v>662</v>
      </c>
      <c r="T8" s="11" t="s">
        <v>684</v>
      </c>
      <c r="U8" s="11" t="s">
        <v>684</v>
      </c>
      <c r="V8" s="11" t="s">
        <v>684</v>
      </c>
      <c r="W8" s="11" t="s">
        <v>684</v>
      </c>
      <c r="X8" s="11" t="s">
        <v>684</v>
      </c>
      <c r="Y8" s="11" t="s">
        <v>684</v>
      </c>
      <c r="Z8" s="11" t="s">
        <v>684</v>
      </c>
      <c r="AA8" s="11" t="s">
        <v>684</v>
      </c>
      <c r="AB8" s="11" t="s">
        <v>684</v>
      </c>
      <c r="AC8" s="11" t="s">
        <v>684</v>
      </c>
      <c r="AD8" s="11" t="s">
        <v>684</v>
      </c>
      <c r="AE8" s="11"/>
      <c r="AF8" s="11">
        <v>183</v>
      </c>
      <c r="AG8" s="11">
        <v>340</v>
      </c>
      <c r="AH8" s="11">
        <v>68</v>
      </c>
      <c r="AI8" s="11"/>
      <c r="AJ8" s="11">
        <v>139</v>
      </c>
      <c r="AK8" s="11">
        <v>287</v>
      </c>
      <c r="AL8" s="11">
        <v>73</v>
      </c>
      <c r="AM8" s="11"/>
      <c r="AN8" s="11">
        <v>78</v>
      </c>
      <c r="AO8" s="11">
        <v>103</v>
      </c>
      <c r="AP8" s="11">
        <v>236</v>
      </c>
      <c r="AQ8" s="11">
        <v>112</v>
      </c>
      <c r="AR8" s="11">
        <v>25</v>
      </c>
      <c r="AS8" s="11"/>
      <c r="AT8" s="11">
        <v>457</v>
      </c>
      <c r="AU8" s="11">
        <v>197</v>
      </c>
      <c r="AV8" s="11"/>
      <c r="AW8" s="11">
        <v>384</v>
      </c>
      <c r="AX8" s="11">
        <v>97</v>
      </c>
      <c r="AY8" s="11">
        <v>181</v>
      </c>
    </row>
    <row r="9" spans="2:51">
      <c r="B9" s="18" t="s">
        <v>290</v>
      </c>
      <c r="C9" s="17">
        <v>0.552368104053232</v>
      </c>
      <c r="D9" s="17">
        <v>0.57212967055875197</v>
      </c>
      <c r="E9" s="17">
        <v>0.51875121675656</v>
      </c>
      <c r="F9" s="17"/>
      <c r="G9" s="17">
        <v>0.44010318924220199</v>
      </c>
      <c r="H9" s="17">
        <v>0.58404463224162695</v>
      </c>
      <c r="I9" s="17">
        <v>0.593610143455227</v>
      </c>
      <c r="J9" s="17">
        <v>0.56337731030649596</v>
      </c>
      <c r="K9" s="17">
        <v>0.62589948729330303</v>
      </c>
      <c r="L9" s="17">
        <v>0.53122729437930705</v>
      </c>
      <c r="M9" s="17"/>
      <c r="N9" s="17">
        <v>0.59932892926306802</v>
      </c>
      <c r="O9" s="17">
        <v>0.55646479312293295</v>
      </c>
      <c r="P9" s="17">
        <v>0.50295083400634599</v>
      </c>
      <c r="Q9" s="17">
        <v>0.46978147399762599</v>
      </c>
      <c r="R9" s="17"/>
      <c r="S9" s="17">
        <v>0.552368104053232</v>
      </c>
      <c r="T9" s="17" t="s">
        <v>222</v>
      </c>
      <c r="U9" s="17" t="s">
        <v>222</v>
      </c>
      <c r="V9" s="17" t="s">
        <v>222</v>
      </c>
      <c r="W9" s="17" t="s">
        <v>222</v>
      </c>
      <c r="X9" s="17" t="s">
        <v>222</v>
      </c>
      <c r="Y9" s="17" t="s">
        <v>222</v>
      </c>
      <c r="Z9" s="17" t="s">
        <v>222</v>
      </c>
      <c r="AA9" s="17" t="s">
        <v>222</v>
      </c>
      <c r="AB9" s="17" t="s">
        <v>222</v>
      </c>
      <c r="AC9" s="17" t="s">
        <v>222</v>
      </c>
      <c r="AD9" s="17" t="s">
        <v>222</v>
      </c>
      <c r="AE9" s="17"/>
      <c r="AF9" s="17">
        <v>0.5589491467162</v>
      </c>
      <c r="AG9" s="17">
        <v>0.590749877892081</v>
      </c>
      <c r="AH9" s="17">
        <v>0.381020825691467</v>
      </c>
      <c r="AI9" s="17"/>
      <c r="AJ9" s="17">
        <v>0.51119108802665303</v>
      </c>
      <c r="AK9" s="17">
        <v>0.512049695134283</v>
      </c>
      <c r="AL9" s="17">
        <v>0.757203378860278</v>
      </c>
      <c r="AM9" s="17"/>
      <c r="AN9" s="17">
        <v>0.397514465825762</v>
      </c>
      <c r="AO9" s="17">
        <v>0.54733090478739599</v>
      </c>
      <c r="AP9" s="17">
        <v>0.59865646749460499</v>
      </c>
      <c r="AQ9" s="17">
        <v>0.59645127837001799</v>
      </c>
      <c r="AR9" s="17">
        <v>0.61293604342743302</v>
      </c>
      <c r="AS9" s="17"/>
      <c r="AT9" s="17">
        <v>0.56029210005463403</v>
      </c>
      <c r="AU9" s="17">
        <v>0.53406139277122799</v>
      </c>
      <c r="AV9" s="17"/>
      <c r="AW9" s="17">
        <v>0.65812458823988895</v>
      </c>
      <c r="AX9" s="17">
        <v>0.44364832575746699</v>
      </c>
      <c r="AY9" s="17">
        <v>0.38629056315235</v>
      </c>
    </row>
    <row r="10" spans="2:51">
      <c r="B10" s="18" t="s">
        <v>291</v>
      </c>
      <c r="C10" s="17">
        <v>0.48812779298660602</v>
      </c>
      <c r="D10" s="17">
        <v>0.49468452514891897</v>
      </c>
      <c r="E10" s="17">
        <v>0.47536958096410997</v>
      </c>
      <c r="F10" s="17"/>
      <c r="G10" s="17">
        <v>0.50074189818684101</v>
      </c>
      <c r="H10" s="17">
        <v>0.470478884037212</v>
      </c>
      <c r="I10" s="17">
        <v>0.54527994099307497</v>
      </c>
      <c r="J10" s="17">
        <v>0.51808009140240097</v>
      </c>
      <c r="K10" s="17">
        <v>0.42627402616014598</v>
      </c>
      <c r="L10" s="17">
        <v>0.43734299326994602</v>
      </c>
      <c r="M10" s="17"/>
      <c r="N10" s="17">
        <v>0.50114152473596896</v>
      </c>
      <c r="O10" s="17">
        <v>0.51340386186855003</v>
      </c>
      <c r="P10" s="17">
        <v>0.58778698365613202</v>
      </c>
      <c r="Q10" s="17">
        <v>0.30135298916794201</v>
      </c>
      <c r="R10" s="17"/>
      <c r="S10" s="17">
        <v>0.48812779298660602</v>
      </c>
      <c r="T10" s="17" t="s">
        <v>222</v>
      </c>
      <c r="U10" s="17" t="s">
        <v>222</v>
      </c>
      <c r="V10" s="17" t="s">
        <v>222</v>
      </c>
      <c r="W10" s="17" t="s">
        <v>222</v>
      </c>
      <c r="X10" s="17" t="s">
        <v>222</v>
      </c>
      <c r="Y10" s="17" t="s">
        <v>222</v>
      </c>
      <c r="Z10" s="17" t="s">
        <v>222</v>
      </c>
      <c r="AA10" s="17" t="s">
        <v>222</v>
      </c>
      <c r="AB10" s="17" t="s">
        <v>222</v>
      </c>
      <c r="AC10" s="17" t="s">
        <v>222</v>
      </c>
      <c r="AD10" s="17" t="s">
        <v>222</v>
      </c>
      <c r="AE10" s="17"/>
      <c r="AF10" s="17">
        <v>0.46759138399643002</v>
      </c>
      <c r="AG10" s="17">
        <v>0.500846060432386</v>
      </c>
      <c r="AH10" s="17">
        <v>0.43537855979691598</v>
      </c>
      <c r="AI10" s="17"/>
      <c r="AJ10" s="17">
        <v>0.480429694415418</v>
      </c>
      <c r="AK10" s="17">
        <v>0.46769539794138099</v>
      </c>
      <c r="AL10" s="17">
        <v>0.55513684204939995</v>
      </c>
      <c r="AM10" s="17"/>
      <c r="AN10" s="17">
        <v>0.358995377844679</v>
      </c>
      <c r="AO10" s="17">
        <v>0.55990662888342901</v>
      </c>
      <c r="AP10" s="17">
        <v>0.54584706091588797</v>
      </c>
      <c r="AQ10" s="17">
        <v>0.46169050100700798</v>
      </c>
      <c r="AR10" s="17">
        <v>0.45207383644608801</v>
      </c>
      <c r="AS10" s="17"/>
      <c r="AT10" s="17">
        <v>0.50088236013522602</v>
      </c>
      <c r="AU10" s="17">
        <v>0.46016472742901299</v>
      </c>
      <c r="AV10" s="17"/>
      <c r="AW10" s="17">
        <v>0.58790414444958705</v>
      </c>
      <c r="AX10" s="17">
        <v>0.30628379060244498</v>
      </c>
      <c r="AY10" s="17">
        <v>0.37402876427590598</v>
      </c>
    </row>
    <row r="11" spans="2:51" ht="30">
      <c r="B11" s="18" t="s">
        <v>292</v>
      </c>
      <c r="C11" s="17">
        <v>0.45098644429095402</v>
      </c>
      <c r="D11" s="17">
        <v>0.45308091978050402</v>
      </c>
      <c r="E11" s="17">
        <v>0.44520877617330401</v>
      </c>
      <c r="F11" s="17"/>
      <c r="G11" s="17">
        <v>0.35924604434000101</v>
      </c>
      <c r="H11" s="17">
        <v>0.36992491544654799</v>
      </c>
      <c r="I11" s="17">
        <v>0.49836079043756598</v>
      </c>
      <c r="J11" s="17">
        <v>0.45237342432848898</v>
      </c>
      <c r="K11" s="17">
        <v>0.57181599626481305</v>
      </c>
      <c r="L11" s="17">
        <v>0.57754748839200698</v>
      </c>
      <c r="M11" s="17"/>
      <c r="N11" s="17">
        <v>0.47702175906099797</v>
      </c>
      <c r="O11" s="17">
        <v>0.418813628211123</v>
      </c>
      <c r="P11" s="17">
        <v>0.43102146562523502</v>
      </c>
      <c r="Q11" s="17">
        <v>0.470749508292375</v>
      </c>
      <c r="R11" s="17"/>
      <c r="S11" s="17">
        <v>0.45098644429095402</v>
      </c>
      <c r="T11" s="17" t="s">
        <v>222</v>
      </c>
      <c r="U11" s="17" t="s">
        <v>222</v>
      </c>
      <c r="V11" s="17" t="s">
        <v>222</v>
      </c>
      <c r="W11" s="17" t="s">
        <v>222</v>
      </c>
      <c r="X11" s="17" t="s">
        <v>222</v>
      </c>
      <c r="Y11" s="17" t="s">
        <v>222</v>
      </c>
      <c r="Z11" s="17" t="s">
        <v>222</v>
      </c>
      <c r="AA11" s="17" t="s">
        <v>222</v>
      </c>
      <c r="AB11" s="17" t="s">
        <v>222</v>
      </c>
      <c r="AC11" s="17" t="s">
        <v>222</v>
      </c>
      <c r="AD11" s="17" t="s">
        <v>222</v>
      </c>
      <c r="AE11" s="17"/>
      <c r="AF11" s="17">
        <v>0.47191442907383102</v>
      </c>
      <c r="AG11" s="17">
        <v>0.48918471004756497</v>
      </c>
      <c r="AH11" s="17">
        <v>0.29031046411768702</v>
      </c>
      <c r="AI11" s="17"/>
      <c r="AJ11" s="17">
        <v>0.41485970406245698</v>
      </c>
      <c r="AK11" s="17">
        <v>0.46127879082480899</v>
      </c>
      <c r="AL11" s="17">
        <v>0.51404214183132302</v>
      </c>
      <c r="AM11" s="17"/>
      <c r="AN11" s="17">
        <v>0.43029191144297102</v>
      </c>
      <c r="AO11" s="17">
        <v>0.44923712354874901</v>
      </c>
      <c r="AP11" s="17">
        <v>0.474930934187484</v>
      </c>
      <c r="AQ11" s="17">
        <v>0.406309528161652</v>
      </c>
      <c r="AR11" s="17">
        <v>0.44278807944840598</v>
      </c>
      <c r="AS11" s="17"/>
      <c r="AT11" s="17">
        <v>0.462902906307674</v>
      </c>
      <c r="AU11" s="17">
        <v>0.43252267341372103</v>
      </c>
      <c r="AV11" s="17"/>
      <c r="AW11" s="17">
        <v>0.49625206734268701</v>
      </c>
      <c r="AX11" s="17">
        <v>0.39434558535762199</v>
      </c>
      <c r="AY11" s="17">
        <v>0.38533210682053498</v>
      </c>
    </row>
    <row r="12" spans="2:51" ht="30">
      <c r="B12" s="18" t="s">
        <v>293</v>
      </c>
      <c r="C12" s="17">
        <v>0.43185473432445898</v>
      </c>
      <c r="D12" s="17">
        <v>0.42921756031517999</v>
      </c>
      <c r="E12" s="17">
        <v>0.43356845871803301</v>
      </c>
      <c r="F12" s="17"/>
      <c r="G12" s="17">
        <v>0.33727471828519501</v>
      </c>
      <c r="H12" s="17">
        <v>0.41478957187980903</v>
      </c>
      <c r="I12" s="17">
        <v>0.52864801869709999</v>
      </c>
      <c r="J12" s="17">
        <v>0.40970939920337102</v>
      </c>
      <c r="K12" s="17">
        <v>0.48209415259688199</v>
      </c>
      <c r="L12" s="17">
        <v>0.44992133763048398</v>
      </c>
      <c r="M12" s="17"/>
      <c r="N12" s="17">
        <v>0.42844190400159399</v>
      </c>
      <c r="O12" s="17">
        <v>0.476413954545786</v>
      </c>
      <c r="P12" s="17">
        <v>0.389023133185041</v>
      </c>
      <c r="Q12" s="17">
        <v>0.40692518246342502</v>
      </c>
      <c r="R12" s="17"/>
      <c r="S12" s="17">
        <v>0.43185473432445898</v>
      </c>
      <c r="T12" s="17" t="s">
        <v>222</v>
      </c>
      <c r="U12" s="17" t="s">
        <v>222</v>
      </c>
      <c r="V12" s="17" t="s">
        <v>222</v>
      </c>
      <c r="W12" s="17" t="s">
        <v>222</v>
      </c>
      <c r="X12" s="17" t="s">
        <v>222</v>
      </c>
      <c r="Y12" s="17" t="s">
        <v>222</v>
      </c>
      <c r="Z12" s="17" t="s">
        <v>222</v>
      </c>
      <c r="AA12" s="17" t="s">
        <v>222</v>
      </c>
      <c r="AB12" s="17" t="s">
        <v>222</v>
      </c>
      <c r="AC12" s="17" t="s">
        <v>222</v>
      </c>
      <c r="AD12" s="17" t="s">
        <v>222</v>
      </c>
      <c r="AE12" s="17"/>
      <c r="AF12" s="17">
        <v>0.411970612144612</v>
      </c>
      <c r="AG12" s="17">
        <v>0.494486025395309</v>
      </c>
      <c r="AH12" s="17">
        <v>0.32570201534495002</v>
      </c>
      <c r="AI12" s="17"/>
      <c r="AJ12" s="17">
        <v>0.46536603125328202</v>
      </c>
      <c r="AK12" s="17">
        <v>0.38963650050480297</v>
      </c>
      <c r="AL12" s="17">
        <v>0.649480236632899</v>
      </c>
      <c r="AM12" s="17"/>
      <c r="AN12" s="17">
        <v>0.468882464860787</v>
      </c>
      <c r="AO12" s="17">
        <v>0.44307740740064999</v>
      </c>
      <c r="AP12" s="17">
        <v>0.43603562419722403</v>
      </c>
      <c r="AQ12" s="17">
        <v>0.46186464638751401</v>
      </c>
      <c r="AR12" s="17">
        <v>0.42055730927324497</v>
      </c>
      <c r="AS12" s="17"/>
      <c r="AT12" s="17">
        <v>0.467802879824883</v>
      </c>
      <c r="AU12" s="17">
        <v>0.35131081275286702</v>
      </c>
      <c r="AV12" s="17"/>
      <c r="AW12" s="17">
        <v>0.48235558752358099</v>
      </c>
      <c r="AX12" s="17">
        <v>0.34464362918208502</v>
      </c>
      <c r="AY12" s="17">
        <v>0.37151109853361203</v>
      </c>
    </row>
    <row r="13" spans="2:51" ht="30">
      <c r="B13" s="18" t="s">
        <v>294</v>
      </c>
      <c r="C13" s="17">
        <v>0.32713629839500302</v>
      </c>
      <c r="D13" s="17">
        <v>0.38008781773095401</v>
      </c>
      <c r="E13" s="17">
        <v>0.23938427933363399</v>
      </c>
      <c r="F13" s="17"/>
      <c r="G13" s="17">
        <v>0.34262866845331802</v>
      </c>
      <c r="H13" s="17">
        <v>0.32341052387740099</v>
      </c>
      <c r="I13" s="17">
        <v>0.36925976541661099</v>
      </c>
      <c r="J13" s="17">
        <v>0.27361661769833201</v>
      </c>
      <c r="K13" s="17">
        <v>0.309776404326991</v>
      </c>
      <c r="L13" s="17">
        <v>0.32192134357301699</v>
      </c>
      <c r="M13" s="17"/>
      <c r="N13" s="17">
        <v>0.345699039578239</v>
      </c>
      <c r="O13" s="17">
        <v>0.34313638366909699</v>
      </c>
      <c r="P13" s="17">
        <v>0.27130596331573298</v>
      </c>
      <c r="Q13" s="17">
        <v>0.28636788264726998</v>
      </c>
      <c r="R13" s="17"/>
      <c r="S13" s="17">
        <v>0.32713629839500302</v>
      </c>
      <c r="T13" s="17" t="s">
        <v>222</v>
      </c>
      <c r="U13" s="17" t="s">
        <v>222</v>
      </c>
      <c r="V13" s="17" t="s">
        <v>222</v>
      </c>
      <c r="W13" s="17" t="s">
        <v>222</v>
      </c>
      <c r="X13" s="17" t="s">
        <v>222</v>
      </c>
      <c r="Y13" s="17" t="s">
        <v>222</v>
      </c>
      <c r="Z13" s="17" t="s">
        <v>222</v>
      </c>
      <c r="AA13" s="17" t="s">
        <v>222</v>
      </c>
      <c r="AB13" s="17" t="s">
        <v>222</v>
      </c>
      <c r="AC13" s="17" t="s">
        <v>222</v>
      </c>
      <c r="AD13" s="17" t="s">
        <v>222</v>
      </c>
      <c r="AE13" s="17"/>
      <c r="AF13" s="17">
        <v>0.32871644415689999</v>
      </c>
      <c r="AG13" s="17">
        <v>0.33078182798260303</v>
      </c>
      <c r="AH13" s="17">
        <v>0.25429250670340797</v>
      </c>
      <c r="AI13" s="17"/>
      <c r="AJ13" s="17">
        <v>0.270229020784225</v>
      </c>
      <c r="AK13" s="17">
        <v>0.33004189806801298</v>
      </c>
      <c r="AL13" s="17">
        <v>0.43394304265622402</v>
      </c>
      <c r="AM13" s="17"/>
      <c r="AN13" s="17">
        <v>0.25507415303178799</v>
      </c>
      <c r="AO13" s="17">
        <v>0.43225942023696901</v>
      </c>
      <c r="AP13" s="17">
        <v>0.30608836761265901</v>
      </c>
      <c r="AQ13" s="17">
        <v>0.363139994147961</v>
      </c>
      <c r="AR13" s="17">
        <v>0.63382285045284104</v>
      </c>
      <c r="AS13" s="17"/>
      <c r="AT13" s="17">
        <v>0.309906302198735</v>
      </c>
      <c r="AU13" s="17">
        <v>0.36636326943534397</v>
      </c>
      <c r="AV13" s="17"/>
      <c r="AW13" s="17">
        <v>0.37867246044991099</v>
      </c>
      <c r="AX13" s="17">
        <v>0.22387486531032899</v>
      </c>
      <c r="AY13" s="17">
        <v>0.27321780860704398</v>
      </c>
    </row>
    <row r="14" spans="2:51" ht="45">
      <c r="B14" s="18" t="s">
        <v>295</v>
      </c>
      <c r="C14" s="17">
        <v>0.20641592881066301</v>
      </c>
      <c r="D14" s="17">
        <v>0.22992832925989201</v>
      </c>
      <c r="E14" s="17">
        <v>0.16968153655253199</v>
      </c>
      <c r="F14" s="17"/>
      <c r="G14" s="17">
        <v>0.160051203866031</v>
      </c>
      <c r="H14" s="17">
        <v>0.26287362861526897</v>
      </c>
      <c r="I14" s="17">
        <v>0.29733831939078098</v>
      </c>
      <c r="J14" s="17">
        <v>0.108605222428706</v>
      </c>
      <c r="K14" s="17">
        <v>0.146699901884734</v>
      </c>
      <c r="L14" s="17">
        <v>0.182537503506145</v>
      </c>
      <c r="M14" s="17"/>
      <c r="N14" s="17">
        <v>0.274747153462511</v>
      </c>
      <c r="O14" s="17">
        <v>0.15528750193781399</v>
      </c>
      <c r="P14" s="17">
        <v>0.13927820893690901</v>
      </c>
      <c r="Q14" s="17">
        <v>0.18509543923886301</v>
      </c>
      <c r="R14" s="17"/>
      <c r="S14" s="17">
        <v>0.20641592881066301</v>
      </c>
      <c r="T14" s="17" t="s">
        <v>222</v>
      </c>
      <c r="U14" s="17" t="s">
        <v>222</v>
      </c>
      <c r="V14" s="17" t="s">
        <v>222</v>
      </c>
      <c r="W14" s="17" t="s">
        <v>222</v>
      </c>
      <c r="X14" s="17" t="s">
        <v>222</v>
      </c>
      <c r="Y14" s="17" t="s">
        <v>222</v>
      </c>
      <c r="Z14" s="17" t="s">
        <v>222</v>
      </c>
      <c r="AA14" s="17" t="s">
        <v>222</v>
      </c>
      <c r="AB14" s="17" t="s">
        <v>222</v>
      </c>
      <c r="AC14" s="17" t="s">
        <v>222</v>
      </c>
      <c r="AD14" s="17" t="s">
        <v>222</v>
      </c>
      <c r="AE14" s="17"/>
      <c r="AF14" s="17">
        <v>0.20348432158079099</v>
      </c>
      <c r="AG14" s="17">
        <v>0.224784059576176</v>
      </c>
      <c r="AH14" s="17">
        <v>0.200885147984734</v>
      </c>
      <c r="AI14" s="17"/>
      <c r="AJ14" s="17">
        <v>0.186703375701327</v>
      </c>
      <c r="AK14" s="17">
        <v>0.23571998558457399</v>
      </c>
      <c r="AL14" s="17">
        <v>0.180881894701025</v>
      </c>
      <c r="AM14" s="17"/>
      <c r="AN14" s="17">
        <v>4.22968364374205E-2</v>
      </c>
      <c r="AO14" s="17">
        <v>0.18549714227502301</v>
      </c>
      <c r="AP14" s="17">
        <v>0.226590041493092</v>
      </c>
      <c r="AQ14" s="17">
        <v>0.27286653967454</v>
      </c>
      <c r="AR14" s="17">
        <v>0.27132632618737201</v>
      </c>
      <c r="AS14" s="17"/>
      <c r="AT14" s="17">
        <v>0.20960493003025801</v>
      </c>
      <c r="AU14" s="17">
        <v>0.20646824633743499</v>
      </c>
      <c r="AV14" s="17"/>
      <c r="AW14" s="17">
        <v>0.23501598359013201</v>
      </c>
      <c r="AX14" s="17">
        <v>0.24833097438589999</v>
      </c>
      <c r="AY14" s="17">
        <v>0.123189537684047</v>
      </c>
    </row>
    <row r="15" spans="2:51" ht="45">
      <c r="B15" s="18" t="s">
        <v>296</v>
      </c>
      <c r="C15" s="17">
        <v>0.19461727096468001</v>
      </c>
      <c r="D15" s="17">
        <v>0.239172362973613</v>
      </c>
      <c r="E15" s="17">
        <v>0.12413921500621999</v>
      </c>
      <c r="F15" s="17"/>
      <c r="G15" s="17">
        <v>0.19860471950085401</v>
      </c>
      <c r="H15" s="17">
        <v>0.25012345770814198</v>
      </c>
      <c r="I15" s="17">
        <v>0.22320290893202499</v>
      </c>
      <c r="J15" s="17">
        <v>0.16387848591694101</v>
      </c>
      <c r="K15" s="17">
        <v>0.115437956727452</v>
      </c>
      <c r="L15" s="17">
        <v>0.133308619280776</v>
      </c>
      <c r="M15" s="17"/>
      <c r="N15" s="17">
        <v>0.24844734475025301</v>
      </c>
      <c r="O15" s="17">
        <v>0.20027850437887099</v>
      </c>
      <c r="P15" s="17">
        <v>0.10513549714668199</v>
      </c>
      <c r="Q15" s="17">
        <v>0.12168001871403</v>
      </c>
      <c r="R15" s="17"/>
      <c r="S15" s="17">
        <v>0.19461727096468001</v>
      </c>
      <c r="T15" s="17" t="s">
        <v>222</v>
      </c>
      <c r="U15" s="17" t="s">
        <v>222</v>
      </c>
      <c r="V15" s="17" t="s">
        <v>222</v>
      </c>
      <c r="W15" s="17" t="s">
        <v>222</v>
      </c>
      <c r="X15" s="17" t="s">
        <v>222</v>
      </c>
      <c r="Y15" s="17" t="s">
        <v>222</v>
      </c>
      <c r="Z15" s="17" t="s">
        <v>222</v>
      </c>
      <c r="AA15" s="17" t="s">
        <v>222</v>
      </c>
      <c r="AB15" s="17" t="s">
        <v>222</v>
      </c>
      <c r="AC15" s="17" t="s">
        <v>222</v>
      </c>
      <c r="AD15" s="17" t="s">
        <v>222</v>
      </c>
      <c r="AE15" s="17"/>
      <c r="AF15" s="17">
        <v>0.18141948453850101</v>
      </c>
      <c r="AG15" s="17">
        <v>0.208253016053428</v>
      </c>
      <c r="AH15" s="17">
        <v>0.23921066886036299</v>
      </c>
      <c r="AI15" s="17"/>
      <c r="AJ15" s="17">
        <v>0.181260239713048</v>
      </c>
      <c r="AK15" s="17">
        <v>0.229910481776845</v>
      </c>
      <c r="AL15" s="17">
        <v>0.222818969700631</v>
      </c>
      <c r="AM15" s="17"/>
      <c r="AN15" s="17">
        <v>7.5098699361119695E-2</v>
      </c>
      <c r="AO15" s="17">
        <v>0.16443751475500801</v>
      </c>
      <c r="AP15" s="17">
        <v>0.19389779188246301</v>
      </c>
      <c r="AQ15" s="17">
        <v>0.25512066973719499</v>
      </c>
      <c r="AR15" s="17">
        <v>0.52421597374849405</v>
      </c>
      <c r="AS15" s="17"/>
      <c r="AT15" s="17">
        <v>0.178757187335609</v>
      </c>
      <c r="AU15" s="17">
        <v>0.22588581562558699</v>
      </c>
      <c r="AV15" s="17"/>
      <c r="AW15" s="17">
        <v>0.227299612232262</v>
      </c>
      <c r="AX15" s="17">
        <v>0.30421443141638299</v>
      </c>
      <c r="AY15" s="17">
        <v>6.6364532730108797E-2</v>
      </c>
    </row>
    <row r="16" spans="2:51">
      <c r="B16" s="18" t="s">
        <v>209</v>
      </c>
      <c r="C16" s="17">
        <v>8.2212274196371907E-3</v>
      </c>
      <c r="D16" s="17">
        <v>6.21751837097872E-3</v>
      </c>
      <c r="E16" s="17">
        <v>1.14656778880076E-2</v>
      </c>
      <c r="F16" s="17"/>
      <c r="G16" s="17">
        <v>0</v>
      </c>
      <c r="H16" s="17">
        <v>6.5365945341941799E-3</v>
      </c>
      <c r="I16" s="17">
        <v>1.1591372579581099E-2</v>
      </c>
      <c r="J16" s="17">
        <v>8.1671622964450703E-3</v>
      </c>
      <c r="K16" s="17">
        <v>0</v>
      </c>
      <c r="L16" s="17">
        <v>2.3407033839968099E-2</v>
      </c>
      <c r="M16" s="17"/>
      <c r="N16" s="17">
        <v>1.1878766604110301E-2</v>
      </c>
      <c r="O16" s="17">
        <v>6.1411077617509104E-3</v>
      </c>
      <c r="P16" s="17">
        <v>0</v>
      </c>
      <c r="Q16" s="17">
        <v>1.07844099986583E-2</v>
      </c>
      <c r="R16" s="17"/>
      <c r="S16" s="17">
        <v>8.2212274196371907E-3</v>
      </c>
      <c r="T16" s="17" t="s">
        <v>222</v>
      </c>
      <c r="U16" s="17" t="s">
        <v>222</v>
      </c>
      <c r="V16" s="17" t="s">
        <v>222</v>
      </c>
      <c r="W16" s="17" t="s">
        <v>222</v>
      </c>
      <c r="X16" s="17" t="s">
        <v>222</v>
      </c>
      <c r="Y16" s="17" t="s">
        <v>222</v>
      </c>
      <c r="Z16" s="17" t="s">
        <v>222</v>
      </c>
      <c r="AA16" s="17" t="s">
        <v>222</v>
      </c>
      <c r="AB16" s="17" t="s">
        <v>222</v>
      </c>
      <c r="AC16" s="17" t="s">
        <v>222</v>
      </c>
      <c r="AD16" s="17" t="s">
        <v>222</v>
      </c>
      <c r="AE16" s="17"/>
      <c r="AF16" s="17">
        <v>5.8248712584845104E-3</v>
      </c>
      <c r="AG16" s="17">
        <v>5.42527780537816E-3</v>
      </c>
      <c r="AH16" s="17">
        <v>2.0964348545703899E-2</v>
      </c>
      <c r="AI16" s="17"/>
      <c r="AJ16" s="17">
        <v>0</v>
      </c>
      <c r="AK16" s="17">
        <v>1.13601492065663E-2</v>
      </c>
      <c r="AL16" s="17">
        <v>0</v>
      </c>
      <c r="AM16" s="17"/>
      <c r="AN16" s="17">
        <v>0</v>
      </c>
      <c r="AO16" s="17">
        <v>0</v>
      </c>
      <c r="AP16" s="17">
        <v>4.5983890532604399E-3</v>
      </c>
      <c r="AQ16" s="17">
        <v>0</v>
      </c>
      <c r="AR16" s="17">
        <v>3.0117849953548301E-2</v>
      </c>
      <c r="AS16" s="17"/>
      <c r="AT16" s="17">
        <v>7.1609970004132802E-3</v>
      </c>
      <c r="AU16" s="17">
        <v>5.4197723849110204E-3</v>
      </c>
      <c r="AV16" s="17"/>
      <c r="AW16" s="17">
        <v>8.5341986389094703E-3</v>
      </c>
      <c r="AX16" s="17">
        <v>0</v>
      </c>
      <c r="AY16" s="17">
        <v>1.1973605470294999E-2</v>
      </c>
    </row>
    <row r="17" spans="2:51">
      <c r="B17" s="18" t="s">
        <v>119</v>
      </c>
      <c r="C17" s="19">
        <v>3.8144970336552397E-2</v>
      </c>
      <c r="D17" s="19">
        <v>3.5771655670034999E-2</v>
      </c>
      <c r="E17" s="19">
        <v>4.2113327871825403E-2</v>
      </c>
      <c r="F17" s="19"/>
      <c r="G17" s="19">
        <v>2.5057252858950201E-2</v>
      </c>
      <c r="H17" s="19">
        <v>2.95062513198147E-2</v>
      </c>
      <c r="I17" s="19">
        <v>1.7714117258744898E-2</v>
      </c>
      <c r="J17" s="19">
        <v>4.7543715931526002E-2</v>
      </c>
      <c r="K17" s="19">
        <v>4.8763020754914697E-2</v>
      </c>
      <c r="L17" s="19">
        <v>8.2497095371416904E-2</v>
      </c>
      <c r="M17" s="19"/>
      <c r="N17" s="19">
        <v>1.85374281866666E-2</v>
      </c>
      <c r="O17" s="19">
        <v>3.7212596259983001E-2</v>
      </c>
      <c r="P17" s="19">
        <v>8.3270147551116003E-2</v>
      </c>
      <c r="Q17" s="19">
        <v>4.68209623495595E-2</v>
      </c>
      <c r="R17" s="19"/>
      <c r="S17" s="19">
        <v>3.8144970336552397E-2</v>
      </c>
      <c r="T17" s="19" t="s">
        <v>222</v>
      </c>
      <c r="U17" s="19" t="s">
        <v>222</v>
      </c>
      <c r="V17" s="19" t="s">
        <v>222</v>
      </c>
      <c r="W17" s="19" t="s">
        <v>222</v>
      </c>
      <c r="X17" s="19" t="s">
        <v>222</v>
      </c>
      <c r="Y17" s="19" t="s">
        <v>222</v>
      </c>
      <c r="Z17" s="19" t="s">
        <v>222</v>
      </c>
      <c r="AA17" s="19" t="s">
        <v>222</v>
      </c>
      <c r="AB17" s="19" t="s">
        <v>222</v>
      </c>
      <c r="AC17" s="19" t="s">
        <v>222</v>
      </c>
      <c r="AD17" s="19" t="s">
        <v>222</v>
      </c>
      <c r="AE17" s="19"/>
      <c r="AF17" s="19">
        <v>3.7590831556978198E-2</v>
      </c>
      <c r="AG17" s="19">
        <v>3.2161446088130798E-2</v>
      </c>
      <c r="AH17" s="19">
        <v>0.108571169629993</v>
      </c>
      <c r="AI17" s="19"/>
      <c r="AJ17" s="19">
        <v>2.5758204498662101E-2</v>
      </c>
      <c r="AK17" s="19">
        <v>2.5000526354965798E-2</v>
      </c>
      <c r="AL17" s="19">
        <v>1.39602039180292E-2</v>
      </c>
      <c r="AM17" s="19"/>
      <c r="AN17" s="19">
        <v>5.8218302076189499E-2</v>
      </c>
      <c r="AO17" s="19">
        <v>4.1250308377259397E-2</v>
      </c>
      <c r="AP17" s="19">
        <v>2.2772608056832101E-2</v>
      </c>
      <c r="AQ17" s="19">
        <v>1.1754480495457501E-2</v>
      </c>
      <c r="AR17" s="19">
        <v>4.5936434321758098E-2</v>
      </c>
      <c r="AS17" s="19"/>
      <c r="AT17" s="19">
        <v>4.5768507264488202E-2</v>
      </c>
      <c r="AU17" s="19">
        <v>2.18418029592055E-2</v>
      </c>
      <c r="AV17" s="19"/>
      <c r="AW17" s="19">
        <v>2.4193401818367499E-2</v>
      </c>
      <c r="AX17" s="19">
        <v>3.4651981172468198E-2</v>
      </c>
      <c r="AY17" s="19">
        <v>6.9635990637910997E-2</v>
      </c>
    </row>
    <row r="18" spans="2:51">
      <c r="B18" t="s">
        <v>36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297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493</v>
      </c>
      <c r="D7" s="10">
        <v>260</v>
      </c>
      <c r="E7" s="10">
        <v>230</v>
      </c>
      <c r="F7" s="10"/>
      <c r="G7" s="10">
        <v>43</v>
      </c>
      <c r="H7" s="10">
        <v>53</v>
      </c>
      <c r="I7" s="10">
        <v>84</v>
      </c>
      <c r="J7" s="10">
        <v>87</v>
      </c>
      <c r="K7" s="10">
        <v>92</v>
      </c>
      <c r="L7" s="10">
        <v>134</v>
      </c>
      <c r="M7" s="10"/>
      <c r="N7" s="10">
        <v>193</v>
      </c>
      <c r="O7" s="10">
        <v>138</v>
      </c>
      <c r="P7" s="10">
        <v>68</v>
      </c>
      <c r="Q7" s="10">
        <v>90</v>
      </c>
      <c r="R7" s="10"/>
      <c r="S7" s="10" t="s">
        <v>684</v>
      </c>
      <c r="T7" s="10">
        <v>493</v>
      </c>
      <c r="U7" s="10" t="s">
        <v>684</v>
      </c>
      <c r="V7" s="10" t="s">
        <v>684</v>
      </c>
      <c r="W7" s="10" t="s">
        <v>684</v>
      </c>
      <c r="X7" s="10" t="s">
        <v>684</v>
      </c>
      <c r="Y7" s="10" t="s">
        <v>684</v>
      </c>
      <c r="Z7" s="10" t="s">
        <v>684</v>
      </c>
      <c r="AA7" s="10" t="s">
        <v>684</v>
      </c>
      <c r="AB7" s="10" t="s">
        <v>684</v>
      </c>
      <c r="AC7" s="10" t="s">
        <v>684</v>
      </c>
      <c r="AD7" s="10" t="s">
        <v>684</v>
      </c>
      <c r="AE7" s="10"/>
      <c r="AF7" s="10">
        <v>182</v>
      </c>
      <c r="AG7" s="10">
        <v>240</v>
      </c>
      <c r="AH7" s="10">
        <v>41</v>
      </c>
      <c r="AI7" s="10"/>
      <c r="AJ7" s="10">
        <v>167</v>
      </c>
      <c r="AK7" s="10">
        <v>130</v>
      </c>
      <c r="AL7" s="10">
        <v>67</v>
      </c>
      <c r="AM7" s="10"/>
      <c r="AN7" s="10">
        <v>88</v>
      </c>
      <c r="AO7" s="10">
        <v>65</v>
      </c>
      <c r="AP7" s="10">
        <v>145</v>
      </c>
      <c r="AQ7" s="10">
        <v>59</v>
      </c>
      <c r="AR7" s="10">
        <v>13</v>
      </c>
      <c r="AS7" s="10"/>
      <c r="AT7" s="10">
        <v>454</v>
      </c>
      <c r="AU7" s="10">
        <v>35</v>
      </c>
      <c r="AV7" s="10"/>
      <c r="AW7" s="10">
        <v>316</v>
      </c>
      <c r="AX7" s="10">
        <v>44</v>
      </c>
      <c r="AY7" s="10">
        <v>133</v>
      </c>
    </row>
    <row r="8" spans="2:51" ht="30" customHeight="1">
      <c r="B8" s="11" t="s">
        <v>112</v>
      </c>
      <c r="C8" s="11">
        <v>459</v>
      </c>
      <c r="D8" s="11">
        <v>244</v>
      </c>
      <c r="E8" s="11">
        <v>212</v>
      </c>
      <c r="F8" s="11"/>
      <c r="G8" s="11">
        <v>46</v>
      </c>
      <c r="H8" s="11">
        <v>61</v>
      </c>
      <c r="I8" s="11">
        <v>88</v>
      </c>
      <c r="J8" s="11">
        <v>80</v>
      </c>
      <c r="K8" s="11">
        <v>69</v>
      </c>
      <c r="L8" s="11">
        <v>114</v>
      </c>
      <c r="M8" s="11"/>
      <c r="N8" s="11">
        <v>166</v>
      </c>
      <c r="O8" s="11">
        <v>122</v>
      </c>
      <c r="P8" s="11">
        <v>77</v>
      </c>
      <c r="Q8" s="11">
        <v>91</v>
      </c>
      <c r="R8" s="11"/>
      <c r="S8" s="11" t="s">
        <v>684</v>
      </c>
      <c r="T8" s="11">
        <v>459</v>
      </c>
      <c r="U8" s="11" t="s">
        <v>684</v>
      </c>
      <c r="V8" s="11" t="s">
        <v>684</v>
      </c>
      <c r="W8" s="11" t="s">
        <v>684</v>
      </c>
      <c r="X8" s="11" t="s">
        <v>684</v>
      </c>
      <c r="Y8" s="11" t="s">
        <v>684</v>
      </c>
      <c r="Z8" s="11" t="s">
        <v>684</v>
      </c>
      <c r="AA8" s="11" t="s">
        <v>684</v>
      </c>
      <c r="AB8" s="11" t="s">
        <v>684</v>
      </c>
      <c r="AC8" s="11" t="s">
        <v>684</v>
      </c>
      <c r="AD8" s="11" t="s">
        <v>684</v>
      </c>
      <c r="AE8" s="11"/>
      <c r="AF8" s="11">
        <v>166</v>
      </c>
      <c r="AG8" s="11">
        <v>221</v>
      </c>
      <c r="AH8" s="11">
        <v>41</v>
      </c>
      <c r="AI8" s="11"/>
      <c r="AJ8" s="11">
        <v>152</v>
      </c>
      <c r="AK8" s="11">
        <v>130</v>
      </c>
      <c r="AL8" s="11">
        <v>58</v>
      </c>
      <c r="AM8" s="11"/>
      <c r="AN8" s="11">
        <v>85</v>
      </c>
      <c r="AO8" s="11">
        <v>65</v>
      </c>
      <c r="AP8" s="11">
        <v>131</v>
      </c>
      <c r="AQ8" s="11">
        <v>53</v>
      </c>
      <c r="AR8" s="11">
        <v>11</v>
      </c>
      <c r="AS8" s="11"/>
      <c r="AT8" s="11">
        <v>421</v>
      </c>
      <c r="AU8" s="11">
        <v>35</v>
      </c>
      <c r="AV8" s="11"/>
      <c r="AW8" s="11">
        <v>282</v>
      </c>
      <c r="AX8" s="11">
        <v>45</v>
      </c>
      <c r="AY8" s="11">
        <v>132</v>
      </c>
    </row>
    <row r="9" spans="2:51">
      <c r="B9" s="18" t="s">
        <v>290</v>
      </c>
      <c r="C9" s="17">
        <v>0.53445859582967903</v>
      </c>
      <c r="D9" s="17">
        <v>0.57886814844458001</v>
      </c>
      <c r="E9" s="17">
        <v>0.47718792778602198</v>
      </c>
      <c r="F9" s="17"/>
      <c r="G9" s="17">
        <v>0.49894319597488901</v>
      </c>
      <c r="H9" s="17">
        <v>0.45845434246965</v>
      </c>
      <c r="I9" s="17">
        <v>0.51253915913699899</v>
      </c>
      <c r="J9" s="17">
        <v>0.56997347671568599</v>
      </c>
      <c r="K9" s="17">
        <v>0.499602287061785</v>
      </c>
      <c r="L9" s="17">
        <v>0.60299244403054597</v>
      </c>
      <c r="M9" s="17"/>
      <c r="N9" s="17">
        <v>0.51960452253915901</v>
      </c>
      <c r="O9" s="17">
        <v>0.57671068345797005</v>
      </c>
      <c r="P9" s="17">
        <v>0.549647369179178</v>
      </c>
      <c r="Q9" s="17">
        <v>0.49103080067246802</v>
      </c>
      <c r="R9" s="17"/>
      <c r="S9" s="17" t="s">
        <v>222</v>
      </c>
      <c r="T9" s="17">
        <v>0.53445859582967903</v>
      </c>
      <c r="U9" s="17" t="s">
        <v>222</v>
      </c>
      <c r="V9" s="17" t="s">
        <v>222</v>
      </c>
      <c r="W9" s="17" t="s">
        <v>222</v>
      </c>
      <c r="X9" s="17" t="s">
        <v>222</v>
      </c>
      <c r="Y9" s="17" t="s">
        <v>222</v>
      </c>
      <c r="Z9" s="17" t="s">
        <v>222</v>
      </c>
      <c r="AA9" s="17" t="s">
        <v>222</v>
      </c>
      <c r="AB9" s="17" t="s">
        <v>222</v>
      </c>
      <c r="AC9" s="17" t="s">
        <v>222</v>
      </c>
      <c r="AD9" s="17" t="s">
        <v>222</v>
      </c>
      <c r="AE9" s="17"/>
      <c r="AF9" s="17">
        <v>0.540107584367578</v>
      </c>
      <c r="AG9" s="17">
        <v>0.54450577392971</v>
      </c>
      <c r="AH9" s="17">
        <v>0.35708940056350702</v>
      </c>
      <c r="AI9" s="17"/>
      <c r="AJ9" s="17">
        <v>0.473199631951639</v>
      </c>
      <c r="AK9" s="17">
        <v>0.59669346985202698</v>
      </c>
      <c r="AL9" s="17">
        <v>0.60070743564236195</v>
      </c>
      <c r="AM9" s="17"/>
      <c r="AN9" s="17">
        <v>0.46785043714406199</v>
      </c>
      <c r="AO9" s="17">
        <v>0.54182135902281003</v>
      </c>
      <c r="AP9" s="17">
        <v>0.58177742771461005</v>
      </c>
      <c r="AQ9" s="17">
        <v>0.56702264433774796</v>
      </c>
      <c r="AR9" s="17">
        <v>0.69811594895303497</v>
      </c>
      <c r="AS9" s="17"/>
      <c r="AT9" s="17">
        <v>0.53825829733348995</v>
      </c>
      <c r="AU9" s="17">
        <v>0.49149289036718002</v>
      </c>
      <c r="AV9" s="17"/>
      <c r="AW9" s="17">
        <v>0.62495820351820897</v>
      </c>
      <c r="AX9" s="17">
        <v>0.275924733024283</v>
      </c>
      <c r="AY9" s="17">
        <v>0.429170590196221</v>
      </c>
    </row>
    <row r="10" spans="2:51">
      <c r="B10" s="18" t="s">
        <v>291</v>
      </c>
      <c r="C10" s="17">
        <v>0.51624478665956097</v>
      </c>
      <c r="D10" s="17">
        <v>0.55391803704770604</v>
      </c>
      <c r="E10" s="17">
        <v>0.46649490668461302</v>
      </c>
      <c r="F10" s="17"/>
      <c r="G10" s="17">
        <v>0.39455188449763501</v>
      </c>
      <c r="H10" s="17">
        <v>0.48754804377626598</v>
      </c>
      <c r="I10" s="17">
        <v>0.49646973051958598</v>
      </c>
      <c r="J10" s="17">
        <v>0.48100334890880198</v>
      </c>
      <c r="K10" s="17">
        <v>0.58071855567651598</v>
      </c>
      <c r="L10" s="17">
        <v>0.58250009285548099</v>
      </c>
      <c r="M10" s="17"/>
      <c r="N10" s="17">
        <v>0.60104489231786196</v>
      </c>
      <c r="O10" s="17">
        <v>0.49666984824264199</v>
      </c>
      <c r="P10" s="17">
        <v>0.46810998790277603</v>
      </c>
      <c r="Q10" s="17">
        <v>0.40884594042843397</v>
      </c>
      <c r="R10" s="17"/>
      <c r="S10" s="17" t="s">
        <v>222</v>
      </c>
      <c r="T10" s="17">
        <v>0.51624478665956097</v>
      </c>
      <c r="U10" s="17" t="s">
        <v>222</v>
      </c>
      <c r="V10" s="17" t="s">
        <v>222</v>
      </c>
      <c r="W10" s="17" t="s">
        <v>222</v>
      </c>
      <c r="X10" s="17" t="s">
        <v>222</v>
      </c>
      <c r="Y10" s="17" t="s">
        <v>222</v>
      </c>
      <c r="Z10" s="17" t="s">
        <v>222</v>
      </c>
      <c r="AA10" s="17" t="s">
        <v>222</v>
      </c>
      <c r="AB10" s="17" t="s">
        <v>222</v>
      </c>
      <c r="AC10" s="17" t="s">
        <v>222</v>
      </c>
      <c r="AD10" s="17" t="s">
        <v>222</v>
      </c>
      <c r="AE10" s="17"/>
      <c r="AF10" s="17">
        <v>0.49714871623582102</v>
      </c>
      <c r="AG10" s="17">
        <v>0.53080991229793895</v>
      </c>
      <c r="AH10" s="17">
        <v>0.54016353060559597</v>
      </c>
      <c r="AI10" s="17"/>
      <c r="AJ10" s="17">
        <v>0.46367672991516601</v>
      </c>
      <c r="AK10" s="17">
        <v>0.54151226617061399</v>
      </c>
      <c r="AL10" s="17">
        <v>0.61927659261815904</v>
      </c>
      <c r="AM10" s="17"/>
      <c r="AN10" s="17">
        <v>0.47637666112612798</v>
      </c>
      <c r="AO10" s="17">
        <v>0.49824722440084901</v>
      </c>
      <c r="AP10" s="17">
        <v>0.54019875732504596</v>
      </c>
      <c r="AQ10" s="17">
        <v>0.62098813227157001</v>
      </c>
      <c r="AR10" s="17">
        <v>0.78246058638757099</v>
      </c>
      <c r="AS10" s="17"/>
      <c r="AT10" s="17">
        <v>0.51227484036021897</v>
      </c>
      <c r="AU10" s="17">
        <v>0.56672398170968197</v>
      </c>
      <c r="AV10" s="17"/>
      <c r="AW10" s="17">
        <v>0.61413324420807802</v>
      </c>
      <c r="AX10" s="17">
        <v>0.405072050825807</v>
      </c>
      <c r="AY10" s="17">
        <v>0.34530279203951703</v>
      </c>
    </row>
    <row r="11" spans="2:51" ht="30">
      <c r="B11" s="18" t="s">
        <v>292</v>
      </c>
      <c r="C11" s="17">
        <v>0.35346677602954801</v>
      </c>
      <c r="D11" s="17">
        <v>0.32526467703800199</v>
      </c>
      <c r="E11" s="17">
        <v>0.38616481255532698</v>
      </c>
      <c r="F11" s="17"/>
      <c r="G11" s="17">
        <v>0.35048987391609498</v>
      </c>
      <c r="H11" s="17">
        <v>0.32496295186794499</v>
      </c>
      <c r="I11" s="17">
        <v>0.35300133715314902</v>
      </c>
      <c r="J11" s="17">
        <v>0.37990581926197298</v>
      </c>
      <c r="K11" s="17">
        <v>0.32397452822827499</v>
      </c>
      <c r="L11" s="17">
        <v>0.36963632126885798</v>
      </c>
      <c r="M11" s="17"/>
      <c r="N11" s="17">
        <v>0.32183075600050998</v>
      </c>
      <c r="O11" s="17">
        <v>0.363379618242059</v>
      </c>
      <c r="P11" s="17">
        <v>0.34598277316947201</v>
      </c>
      <c r="Q11" s="17">
        <v>0.40950759585816798</v>
      </c>
      <c r="R11" s="17"/>
      <c r="S11" s="17" t="s">
        <v>222</v>
      </c>
      <c r="T11" s="17">
        <v>0.35346677602954801</v>
      </c>
      <c r="U11" s="17" t="s">
        <v>222</v>
      </c>
      <c r="V11" s="17" t="s">
        <v>222</v>
      </c>
      <c r="W11" s="17" t="s">
        <v>222</v>
      </c>
      <c r="X11" s="17" t="s">
        <v>222</v>
      </c>
      <c r="Y11" s="17" t="s">
        <v>222</v>
      </c>
      <c r="Z11" s="17" t="s">
        <v>222</v>
      </c>
      <c r="AA11" s="17" t="s">
        <v>222</v>
      </c>
      <c r="AB11" s="17" t="s">
        <v>222</v>
      </c>
      <c r="AC11" s="17" t="s">
        <v>222</v>
      </c>
      <c r="AD11" s="17" t="s">
        <v>222</v>
      </c>
      <c r="AE11" s="17"/>
      <c r="AF11" s="17">
        <v>0.38231637488463799</v>
      </c>
      <c r="AG11" s="17">
        <v>0.333055333967268</v>
      </c>
      <c r="AH11" s="17">
        <v>0.387416072820994</v>
      </c>
      <c r="AI11" s="17"/>
      <c r="AJ11" s="17">
        <v>0.33171886333548001</v>
      </c>
      <c r="AK11" s="17">
        <v>0.42439731963231597</v>
      </c>
      <c r="AL11" s="17">
        <v>0.34384997304777498</v>
      </c>
      <c r="AM11" s="17"/>
      <c r="AN11" s="17">
        <v>0.39202774983781502</v>
      </c>
      <c r="AO11" s="17">
        <v>0.30245332529735097</v>
      </c>
      <c r="AP11" s="17">
        <v>0.350233502252421</v>
      </c>
      <c r="AQ11" s="17">
        <v>0.30660493413338202</v>
      </c>
      <c r="AR11" s="17">
        <v>0.45943129252925502</v>
      </c>
      <c r="AS11" s="17"/>
      <c r="AT11" s="17">
        <v>0.336462087376109</v>
      </c>
      <c r="AU11" s="17">
        <v>0.52033625152683205</v>
      </c>
      <c r="AV11" s="17"/>
      <c r="AW11" s="17">
        <v>0.32752788660279603</v>
      </c>
      <c r="AX11" s="17">
        <v>0.48463121476037202</v>
      </c>
      <c r="AY11" s="17">
        <v>0.364317734623611</v>
      </c>
    </row>
    <row r="12" spans="2:51" ht="30">
      <c r="B12" s="18" t="s">
        <v>293</v>
      </c>
      <c r="C12" s="17">
        <v>0.336041764997211</v>
      </c>
      <c r="D12" s="17">
        <v>0.35308389164409199</v>
      </c>
      <c r="E12" s="17">
        <v>0.31196079068960197</v>
      </c>
      <c r="F12" s="17"/>
      <c r="G12" s="17">
        <v>0.23108798909192799</v>
      </c>
      <c r="H12" s="17">
        <v>0.33909250816297998</v>
      </c>
      <c r="I12" s="17">
        <v>0.31925925625219198</v>
      </c>
      <c r="J12" s="17">
        <v>0.33769713942443003</v>
      </c>
      <c r="K12" s="17">
        <v>0.36637638803678202</v>
      </c>
      <c r="L12" s="17">
        <v>0.37069209412625498</v>
      </c>
      <c r="M12" s="17"/>
      <c r="N12" s="17">
        <v>0.34644889948047303</v>
      </c>
      <c r="O12" s="17">
        <v>0.38484327643086502</v>
      </c>
      <c r="P12" s="17">
        <v>0.29059753692370099</v>
      </c>
      <c r="Q12" s="17">
        <v>0.303527552234438</v>
      </c>
      <c r="R12" s="17"/>
      <c r="S12" s="17" t="s">
        <v>222</v>
      </c>
      <c r="T12" s="17">
        <v>0.336041764997211</v>
      </c>
      <c r="U12" s="17" t="s">
        <v>222</v>
      </c>
      <c r="V12" s="17" t="s">
        <v>222</v>
      </c>
      <c r="W12" s="17" t="s">
        <v>222</v>
      </c>
      <c r="X12" s="17" t="s">
        <v>222</v>
      </c>
      <c r="Y12" s="17" t="s">
        <v>222</v>
      </c>
      <c r="Z12" s="17" t="s">
        <v>222</v>
      </c>
      <c r="AA12" s="17" t="s">
        <v>222</v>
      </c>
      <c r="AB12" s="17" t="s">
        <v>222</v>
      </c>
      <c r="AC12" s="17" t="s">
        <v>222</v>
      </c>
      <c r="AD12" s="17" t="s">
        <v>222</v>
      </c>
      <c r="AE12" s="17"/>
      <c r="AF12" s="17">
        <v>0.32888323339772302</v>
      </c>
      <c r="AG12" s="17">
        <v>0.32284914534731302</v>
      </c>
      <c r="AH12" s="17">
        <v>0.43181363229353198</v>
      </c>
      <c r="AI12" s="17"/>
      <c r="AJ12" s="17">
        <v>0.37300576680176301</v>
      </c>
      <c r="AK12" s="17">
        <v>0.31594824551685602</v>
      </c>
      <c r="AL12" s="17">
        <v>0.41472316771797302</v>
      </c>
      <c r="AM12" s="17"/>
      <c r="AN12" s="17">
        <v>0.40142813477431</v>
      </c>
      <c r="AO12" s="17">
        <v>0.32912583129717399</v>
      </c>
      <c r="AP12" s="17">
        <v>0.36945749581811599</v>
      </c>
      <c r="AQ12" s="17">
        <v>0.353285964063281</v>
      </c>
      <c r="AR12" s="17">
        <v>0.19406119217064499</v>
      </c>
      <c r="AS12" s="17"/>
      <c r="AT12" s="17">
        <v>0.33091116223512701</v>
      </c>
      <c r="AU12" s="17">
        <v>0.37979119651662901</v>
      </c>
      <c r="AV12" s="17"/>
      <c r="AW12" s="17">
        <v>0.36947755308309999</v>
      </c>
      <c r="AX12" s="17">
        <v>0.44961231490978198</v>
      </c>
      <c r="AY12" s="17">
        <v>0.226327641785707</v>
      </c>
    </row>
    <row r="13" spans="2:51" ht="30">
      <c r="B13" s="18" t="s">
        <v>294</v>
      </c>
      <c r="C13" s="17">
        <v>0.25308028926097198</v>
      </c>
      <c r="D13" s="17">
        <v>0.28659018278291798</v>
      </c>
      <c r="E13" s="17">
        <v>0.213370561594379</v>
      </c>
      <c r="F13" s="17"/>
      <c r="G13" s="17">
        <v>0.103657242072445</v>
      </c>
      <c r="H13" s="17">
        <v>0.26655040190087198</v>
      </c>
      <c r="I13" s="17">
        <v>0.140851322723796</v>
      </c>
      <c r="J13" s="17">
        <v>0.29390701253457902</v>
      </c>
      <c r="K13" s="17">
        <v>0.32760012367092101</v>
      </c>
      <c r="L13" s="17">
        <v>0.31973556467341102</v>
      </c>
      <c r="M13" s="17"/>
      <c r="N13" s="17">
        <v>0.30107498194193999</v>
      </c>
      <c r="O13" s="17">
        <v>0.24511775969086899</v>
      </c>
      <c r="P13" s="17">
        <v>0.25110714547377599</v>
      </c>
      <c r="Q13" s="17">
        <v>0.17924718389622901</v>
      </c>
      <c r="R13" s="17"/>
      <c r="S13" s="17" t="s">
        <v>222</v>
      </c>
      <c r="T13" s="17">
        <v>0.25308028926097198</v>
      </c>
      <c r="U13" s="17" t="s">
        <v>222</v>
      </c>
      <c r="V13" s="17" t="s">
        <v>222</v>
      </c>
      <c r="W13" s="17" t="s">
        <v>222</v>
      </c>
      <c r="X13" s="17" t="s">
        <v>222</v>
      </c>
      <c r="Y13" s="17" t="s">
        <v>222</v>
      </c>
      <c r="Z13" s="17" t="s">
        <v>222</v>
      </c>
      <c r="AA13" s="17" t="s">
        <v>222</v>
      </c>
      <c r="AB13" s="17" t="s">
        <v>222</v>
      </c>
      <c r="AC13" s="17" t="s">
        <v>222</v>
      </c>
      <c r="AD13" s="17" t="s">
        <v>222</v>
      </c>
      <c r="AE13" s="17"/>
      <c r="AF13" s="17">
        <v>0.26054908603445998</v>
      </c>
      <c r="AG13" s="17">
        <v>0.27096351119794099</v>
      </c>
      <c r="AH13" s="17">
        <v>0.29108727820067498</v>
      </c>
      <c r="AI13" s="17"/>
      <c r="AJ13" s="17">
        <v>0.254470299165864</v>
      </c>
      <c r="AK13" s="17">
        <v>0.23049174337120601</v>
      </c>
      <c r="AL13" s="17">
        <v>0.19342586694918501</v>
      </c>
      <c r="AM13" s="17"/>
      <c r="AN13" s="17">
        <v>0.22113187811799601</v>
      </c>
      <c r="AO13" s="17">
        <v>0.16501926300245301</v>
      </c>
      <c r="AP13" s="17">
        <v>0.25743969853100102</v>
      </c>
      <c r="AQ13" s="17">
        <v>0.28192144684294401</v>
      </c>
      <c r="AR13" s="17">
        <v>0.55689606283575499</v>
      </c>
      <c r="AS13" s="17"/>
      <c r="AT13" s="17">
        <v>0.248018149240541</v>
      </c>
      <c r="AU13" s="17">
        <v>0.287078187861534</v>
      </c>
      <c r="AV13" s="17"/>
      <c r="AW13" s="17">
        <v>0.31653345334253302</v>
      </c>
      <c r="AX13" s="17">
        <v>0.142313805863378</v>
      </c>
      <c r="AY13" s="17">
        <v>0.15538022938504201</v>
      </c>
    </row>
    <row r="14" spans="2:51" ht="45">
      <c r="B14" s="18" t="s">
        <v>296</v>
      </c>
      <c r="C14" s="17">
        <v>0.20476693390793499</v>
      </c>
      <c r="D14" s="17">
        <v>0.21372086984914701</v>
      </c>
      <c r="E14" s="17">
        <v>0.197141024268432</v>
      </c>
      <c r="F14" s="17"/>
      <c r="G14" s="17">
        <v>0.17990213127487301</v>
      </c>
      <c r="H14" s="17">
        <v>0.125050747687738</v>
      </c>
      <c r="I14" s="17">
        <v>0.26113353368888198</v>
      </c>
      <c r="J14" s="17">
        <v>0.192824763237682</v>
      </c>
      <c r="K14" s="17">
        <v>0.22121877071426299</v>
      </c>
      <c r="L14" s="17">
        <v>0.21266026738025801</v>
      </c>
      <c r="M14" s="17"/>
      <c r="N14" s="17">
        <v>0.27199064089852099</v>
      </c>
      <c r="O14" s="17">
        <v>0.179423428126816</v>
      </c>
      <c r="P14" s="17">
        <v>0.20306968058146199</v>
      </c>
      <c r="Q14" s="17">
        <v>0.12606360549793999</v>
      </c>
      <c r="R14" s="17"/>
      <c r="S14" s="17" t="s">
        <v>222</v>
      </c>
      <c r="T14" s="17">
        <v>0.20476693390793499</v>
      </c>
      <c r="U14" s="17" t="s">
        <v>222</v>
      </c>
      <c r="V14" s="17" t="s">
        <v>222</v>
      </c>
      <c r="W14" s="17" t="s">
        <v>222</v>
      </c>
      <c r="X14" s="17" t="s">
        <v>222</v>
      </c>
      <c r="Y14" s="17" t="s">
        <v>222</v>
      </c>
      <c r="Z14" s="17" t="s">
        <v>222</v>
      </c>
      <c r="AA14" s="17" t="s">
        <v>222</v>
      </c>
      <c r="AB14" s="17" t="s">
        <v>222</v>
      </c>
      <c r="AC14" s="17" t="s">
        <v>222</v>
      </c>
      <c r="AD14" s="17" t="s">
        <v>222</v>
      </c>
      <c r="AE14" s="17"/>
      <c r="AF14" s="17">
        <v>0.209426242860524</v>
      </c>
      <c r="AG14" s="17">
        <v>0.23288809926048801</v>
      </c>
      <c r="AH14" s="17">
        <v>9.8968638213724702E-2</v>
      </c>
      <c r="AI14" s="17"/>
      <c r="AJ14" s="17">
        <v>0.17819057856553</v>
      </c>
      <c r="AK14" s="17">
        <v>0.26151820339736798</v>
      </c>
      <c r="AL14" s="17">
        <v>0.184682398542135</v>
      </c>
      <c r="AM14" s="17"/>
      <c r="AN14" s="17">
        <v>0.13565052113745399</v>
      </c>
      <c r="AO14" s="17">
        <v>0.13375855783670901</v>
      </c>
      <c r="AP14" s="17">
        <v>0.25585088437138997</v>
      </c>
      <c r="AQ14" s="17">
        <v>0.30981045882169</v>
      </c>
      <c r="AR14" s="17">
        <v>0.50419251124659703</v>
      </c>
      <c r="AS14" s="17"/>
      <c r="AT14" s="17">
        <v>0.20273198946561699</v>
      </c>
      <c r="AU14" s="17">
        <v>0.196939402907989</v>
      </c>
      <c r="AV14" s="17"/>
      <c r="AW14" s="17">
        <v>0.24660758830083701</v>
      </c>
      <c r="AX14" s="17">
        <v>0.15876528816361199</v>
      </c>
      <c r="AY14" s="17">
        <v>0.13118703535178899</v>
      </c>
    </row>
    <row r="15" spans="2:51" ht="45">
      <c r="B15" s="18" t="s">
        <v>295</v>
      </c>
      <c r="C15" s="17">
        <v>0.16821849137165601</v>
      </c>
      <c r="D15" s="17">
        <v>0.19045935517805199</v>
      </c>
      <c r="E15" s="17">
        <v>0.14480669894204501</v>
      </c>
      <c r="F15" s="17"/>
      <c r="G15" s="17">
        <v>0.10219877316734199</v>
      </c>
      <c r="H15" s="17">
        <v>0.18802037474864899</v>
      </c>
      <c r="I15" s="17">
        <v>9.8058465084541094E-2</v>
      </c>
      <c r="J15" s="17">
        <v>0.20986346478951401</v>
      </c>
      <c r="K15" s="17">
        <v>0.196769899303536</v>
      </c>
      <c r="L15" s="17">
        <v>0.192123976361813</v>
      </c>
      <c r="M15" s="17"/>
      <c r="N15" s="17">
        <v>0.193240177456898</v>
      </c>
      <c r="O15" s="17">
        <v>0.19808421587898101</v>
      </c>
      <c r="P15" s="17">
        <v>8.2185367884934996E-2</v>
      </c>
      <c r="Q15" s="17">
        <v>0.16189790164148801</v>
      </c>
      <c r="R15" s="17"/>
      <c r="S15" s="17" t="s">
        <v>222</v>
      </c>
      <c r="T15" s="17">
        <v>0.16821849137165601</v>
      </c>
      <c r="U15" s="17" t="s">
        <v>222</v>
      </c>
      <c r="V15" s="17" t="s">
        <v>222</v>
      </c>
      <c r="W15" s="17" t="s">
        <v>222</v>
      </c>
      <c r="X15" s="17" t="s">
        <v>222</v>
      </c>
      <c r="Y15" s="17" t="s">
        <v>222</v>
      </c>
      <c r="Z15" s="17" t="s">
        <v>222</v>
      </c>
      <c r="AA15" s="17" t="s">
        <v>222</v>
      </c>
      <c r="AB15" s="17" t="s">
        <v>222</v>
      </c>
      <c r="AC15" s="17" t="s">
        <v>222</v>
      </c>
      <c r="AD15" s="17" t="s">
        <v>222</v>
      </c>
      <c r="AE15" s="17"/>
      <c r="AF15" s="17">
        <v>0.16096363788117499</v>
      </c>
      <c r="AG15" s="17">
        <v>0.184104218436897</v>
      </c>
      <c r="AH15" s="17">
        <v>0.13103498703003999</v>
      </c>
      <c r="AI15" s="17"/>
      <c r="AJ15" s="17">
        <v>0.17659757669387499</v>
      </c>
      <c r="AK15" s="17">
        <v>0.16502126843954301</v>
      </c>
      <c r="AL15" s="17">
        <v>0.15211867718098501</v>
      </c>
      <c r="AM15" s="17"/>
      <c r="AN15" s="17">
        <v>0.14847585126055601</v>
      </c>
      <c r="AO15" s="17">
        <v>9.7361331087566005E-2</v>
      </c>
      <c r="AP15" s="17">
        <v>0.20076035235153</v>
      </c>
      <c r="AQ15" s="17">
        <v>0.170599553490907</v>
      </c>
      <c r="AR15" s="17">
        <v>0.14875655778515801</v>
      </c>
      <c r="AS15" s="17"/>
      <c r="AT15" s="17">
        <v>0.16691414459370099</v>
      </c>
      <c r="AU15" s="17">
        <v>0.17004986801997801</v>
      </c>
      <c r="AV15" s="17"/>
      <c r="AW15" s="17">
        <v>0.178505144621529</v>
      </c>
      <c r="AX15" s="17">
        <v>0.18797299483805899</v>
      </c>
      <c r="AY15" s="17">
        <v>0.13960772963175999</v>
      </c>
    </row>
    <row r="16" spans="2:51">
      <c r="B16" s="18" t="s">
        <v>209</v>
      </c>
      <c r="C16" s="17">
        <v>1.15702746823165E-2</v>
      </c>
      <c r="D16" s="17">
        <v>1.4589002541242201E-2</v>
      </c>
      <c r="E16" s="17">
        <v>8.2447465749419507E-3</v>
      </c>
      <c r="F16" s="17"/>
      <c r="G16" s="17">
        <v>0</v>
      </c>
      <c r="H16" s="17">
        <v>2.5123742748820101E-2</v>
      </c>
      <c r="I16" s="17">
        <v>1.0203280334178E-2</v>
      </c>
      <c r="J16" s="17">
        <v>1.0564318762853899E-2</v>
      </c>
      <c r="K16" s="17">
        <v>2.1156946549733199E-2</v>
      </c>
      <c r="L16" s="17">
        <v>4.9411155854633603E-3</v>
      </c>
      <c r="M16" s="17"/>
      <c r="N16" s="17">
        <v>1.3007786408432E-2</v>
      </c>
      <c r="O16" s="17">
        <v>1.3234242583908901E-2</v>
      </c>
      <c r="P16" s="17">
        <v>2.00905153816133E-2</v>
      </c>
      <c r="Q16" s="17">
        <v>0</v>
      </c>
      <c r="R16" s="17"/>
      <c r="S16" s="17" t="s">
        <v>222</v>
      </c>
      <c r="T16" s="17">
        <v>1.15702746823165E-2</v>
      </c>
      <c r="U16" s="17" t="s">
        <v>222</v>
      </c>
      <c r="V16" s="17" t="s">
        <v>222</v>
      </c>
      <c r="W16" s="17" t="s">
        <v>222</v>
      </c>
      <c r="X16" s="17" t="s">
        <v>222</v>
      </c>
      <c r="Y16" s="17" t="s">
        <v>222</v>
      </c>
      <c r="Z16" s="17" t="s">
        <v>222</v>
      </c>
      <c r="AA16" s="17" t="s">
        <v>222</v>
      </c>
      <c r="AB16" s="17" t="s">
        <v>222</v>
      </c>
      <c r="AC16" s="17" t="s">
        <v>222</v>
      </c>
      <c r="AD16" s="17" t="s">
        <v>222</v>
      </c>
      <c r="AE16" s="17"/>
      <c r="AF16" s="17">
        <v>0</v>
      </c>
      <c r="AG16" s="17">
        <v>2.0187875520733999E-2</v>
      </c>
      <c r="AH16" s="17">
        <v>2.0909335877270199E-2</v>
      </c>
      <c r="AI16" s="17"/>
      <c r="AJ16" s="17">
        <v>5.5963082449483397E-3</v>
      </c>
      <c r="AK16" s="17">
        <v>2.31094434123723E-2</v>
      </c>
      <c r="AL16" s="17">
        <v>0</v>
      </c>
      <c r="AM16" s="17"/>
      <c r="AN16" s="17">
        <v>0</v>
      </c>
      <c r="AO16" s="17">
        <v>0</v>
      </c>
      <c r="AP16" s="17">
        <v>1.6619810762357998E-2</v>
      </c>
      <c r="AQ16" s="17">
        <v>0</v>
      </c>
      <c r="AR16" s="17">
        <v>0</v>
      </c>
      <c r="AS16" s="17"/>
      <c r="AT16" s="17">
        <v>1.2629347588790901E-2</v>
      </c>
      <c r="AU16" s="17">
        <v>0</v>
      </c>
      <c r="AV16" s="17"/>
      <c r="AW16" s="17">
        <v>1.06452815127884E-2</v>
      </c>
      <c r="AX16" s="17">
        <v>0</v>
      </c>
      <c r="AY16" s="17">
        <v>1.74600414325051E-2</v>
      </c>
    </row>
    <row r="17" spans="2:51">
      <c r="B17" s="18" t="s">
        <v>119</v>
      </c>
      <c r="C17" s="19">
        <v>6.1161339304771398E-2</v>
      </c>
      <c r="D17" s="19">
        <v>5.4888212121514603E-2</v>
      </c>
      <c r="E17" s="19">
        <v>6.91907893152994E-2</v>
      </c>
      <c r="F17" s="19"/>
      <c r="G17" s="19">
        <v>5.2395816413008098E-2</v>
      </c>
      <c r="H17" s="19">
        <v>6.0924958584706299E-2</v>
      </c>
      <c r="I17" s="19">
        <v>8.6477390520219799E-2</v>
      </c>
      <c r="J17" s="19">
        <v>6.0733878733328903E-2</v>
      </c>
      <c r="K17" s="19">
        <v>8.1739235181767303E-2</v>
      </c>
      <c r="L17" s="19">
        <v>3.3059636834371103E-2</v>
      </c>
      <c r="M17" s="19"/>
      <c r="N17" s="19">
        <v>3.1101889645420999E-2</v>
      </c>
      <c r="O17" s="19">
        <v>5.5991529491526297E-2</v>
      </c>
      <c r="P17" s="19">
        <v>0.114993616374347</v>
      </c>
      <c r="Q17" s="19">
        <v>7.9992131858597895E-2</v>
      </c>
      <c r="R17" s="19"/>
      <c r="S17" s="19" t="s">
        <v>222</v>
      </c>
      <c r="T17" s="19">
        <v>6.1161339304771398E-2</v>
      </c>
      <c r="U17" s="19" t="s">
        <v>222</v>
      </c>
      <c r="V17" s="19" t="s">
        <v>222</v>
      </c>
      <c r="W17" s="19" t="s">
        <v>222</v>
      </c>
      <c r="X17" s="19" t="s">
        <v>222</v>
      </c>
      <c r="Y17" s="19" t="s">
        <v>222</v>
      </c>
      <c r="Z17" s="19" t="s">
        <v>222</v>
      </c>
      <c r="AA17" s="19" t="s">
        <v>222</v>
      </c>
      <c r="AB17" s="19" t="s">
        <v>222</v>
      </c>
      <c r="AC17" s="19" t="s">
        <v>222</v>
      </c>
      <c r="AD17" s="19" t="s">
        <v>222</v>
      </c>
      <c r="AE17" s="19"/>
      <c r="AF17" s="19">
        <v>6.1594335138098602E-2</v>
      </c>
      <c r="AG17" s="19">
        <v>6.5280008189727304E-2</v>
      </c>
      <c r="AH17" s="19">
        <v>5.4322143344170397E-2</v>
      </c>
      <c r="AI17" s="19"/>
      <c r="AJ17" s="19">
        <v>4.44131718054913E-2</v>
      </c>
      <c r="AK17" s="19">
        <v>4.7075599781461003E-2</v>
      </c>
      <c r="AL17" s="19">
        <v>4.4614842428300598E-2</v>
      </c>
      <c r="AM17" s="19"/>
      <c r="AN17" s="19">
        <v>6.5736092758352002E-2</v>
      </c>
      <c r="AO17" s="19">
        <v>0.142354007808315</v>
      </c>
      <c r="AP17" s="19">
        <v>2.2220072106594099E-2</v>
      </c>
      <c r="AQ17" s="19">
        <v>2.10718945432945E-2</v>
      </c>
      <c r="AR17" s="19">
        <v>0</v>
      </c>
      <c r="AS17" s="19"/>
      <c r="AT17" s="19">
        <v>6.4188007435094993E-2</v>
      </c>
      <c r="AU17" s="19">
        <v>3.1117125760713901E-2</v>
      </c>
      <c r="AV17" s="19"/>
      <c r="AW17" s="19">
        <v>3.2129241368444E-2</v>
      </c>
      <c r="AX17" s="19">
        <v>8.7502338435546903E-2</v>
      </c>
      <c r="AY17" s="19">
        <v>0.114105718044951</v>
      </c>
    </row>
    <row r="18" spans="2:51">
      <c r="B18" t="s">
        <v>37</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298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274</v>
      </c>
      <c r="D7" s="10">
        <v>147</v>
      </c>
      <c r="E7" s="10">
        <v>126</v>
      </c>
      <c r="F7" s="10"/>
      <c r="G7" s="10">
        <v>20</v>
      </c>
      <c r="H7" s="10">
        <v>38</v>
      </c>
      <c r="I7" s="10">
        <v>32</v>
      </c>
      <c r="J7" s="10">
        <v>35</v>
      </c>
      <c r="K7" s="10">
        <v>51</v>
      </c>
      <c r="L7" s="10">
        <v>98</v>
      </c>
      <c r="M7" s="10"/>
      <c r="N7" s="10">
        <v>100</v>
      </c>
      <c r="O7" s="10">
        <v>64</v>
      </c>
      <c r="P7" s="10">
        <v>47</v>
      </c>
      <c r="Q7" s="10">
        <v>56</v>
      </c>
      <c r="R7" s="10"/>
      <c r="S7" s="10" t="s">
        <v>684</v>
      </c>
      <c r="T7" s="10" t="s">
        <v>684</v>
      </c>
      <c r="U7" s="10">
        <v>274</v>
      </c>
      <c r="V7" s="10" t="s">
        <v>684</v>
      </c>
      <c r="W7" s="10" t="s">
        <v>684</v>
      </c>
      <c r="X7" s="10" t="s">
        <v>684</v>
      </c>
      <c r="Y7" s="10" t="s">
        <v>684</v>
      </c>
      <c r="Z7" s="10" t="s">
        <v>684</v>
      </c>
      <c r="AA7" s="10" t="s">
        <v>684</v>
      </c>
      <c r="AB7" s="10" t="s">
        <v>684</v>
      </c>
      <c r="AC7" s="10" t="s">
        <v>684</v>
      </c>
      <c r="AD7" s="10" t="s">
        <v>684</v>
      </c>
      <c r="AE7" s="10"/>
      <c r="AF7" s="10">
        <v>113</v>
      </c>
      <c r="AG7" s="10">
        <v>126</v>
      </c>
      <c r="AH7" s="10">
        <v>24</v>
      </c>
      <c r="AI7" s="10"/>
      <c r="AJ7" s="10">
        <v>79</v>
      </c>
      <c r="AK7" s="10">
        <v>61</v>
      </c>
      <c r="AL7" s="10">
        <v>43</v>
      </c>
      <c r="AM7" s="10"/>
      <c r="AN7" s="10">
        <v>47</v>
      </c>
      <c r="AO7" s="10">
        <v>50</v>
      </c>
      <c r="AP7" s="10">
        <v>67</v>
      </c>
      <c r="AQ7" s="10">
        <v>37</v>
      </c>
      <c r="AR7" s="10">
        <v>3</v>
      </c>
      <c r="AS7" s="10"/>
      <c r="AT7" s="10">
        <v>265</v>
      </c>
      <c r="AU7" s="10">
        <v>9</v>
      </c>
      <c r="AV7" s="10"/>
      <c r="AW7" s="10">
        <v>163</v>
      </c>
      <c r="AX7" s="10">
        <v>35</v>
      </c>
      <c r="AY7" s="10">
        <v>76</v>
      </c>
    </row>
    <row r="8" spans="2:51" ht="30" customHeight="1">
      <c r="B8" s="11" t="s">
        <v>112</v>
      </c>
      <c r="C8" s="11">
        <v>235</v>
      </c>
      <c r="D8" s="11">
        <v>126</v>
      </c>
      <c r="E8" s="11">
        <v>108</v>
      </c>
      <c r="F8" s="11"/>
      <c r="G8" s="11">
        <v>20</v>
      </c>
      <c r="H8" s="11">
        <v>40</v>
      </c>
      <c r="I8" s="11">
        <v>32</v>
      </c>
      <c r="J8" s="11">
        <v>30</v>
      </c>
      <c r="K8" s="11">
        <v>36</v>
      </c>
      <c r="L8" s="11">
        <v>78</v>
      </c>
      <c r="M8" s="11"/>
      <c r="N8" s="11">
        <v>79</v>
      </c>
      <c r="O8" s="11">
        <v>53</v>
      </c>
      <c r="P8" s="11">
        <v>47</v>
      </c>
      <c r="Q8" s="11">
        <v>50</v>
      </c>
      <c r="R8" s="11"/>
      <c r="S8" s="11" t="s">
        <v>684</v>
      </c>
      <c r="T8" s="11" t="s">
        <v>684</v>
      </c>
      <c r="U8" s="11">
        <v>235</v>
      </c>
      <c r="V8" s="11" t="s">
        <v>684</v>
      </c>
      <c r="W8" s="11" t="s">
        <v>684</v>
      </c>
      <c r="X8" s="11" t="s">
        <v>684</v>
      </c>
      <c r="Y8" s="11" t="s">
        <v>684</v>
      </c>
      <c r="Z8" s="11" t="s">
        <v>684</v>
      </c>
      <c r="AA8" s="11" t="s">
        <v>684</v>
      </c>
      <c r="AB8" s="11" t="s">
        <v>684</v>
      </c>
      <c r="AC8" s="11" t="s">
        <v>684</v>
      </c>
      <c r="AD8" s="11" t="s">
        <v>684</v>
      </c>
      <c r="AE8" s="11"/>
      <c r="AF8" s="11">
        <v>98</v>
      </c>
      <c r="AG8" s="11">
        <v>106</v>
      </c>
      <c r="AH8" s="11">
        <v>21</v>
      </c>
      <c r="AI8" s="11"/>
      <c r="AJ8" s="11">
        <v>66</v>
      </c>
      <c r="AK8" s="11">
        <v>56</v>
      </c>
      <c r="AL8" s="11">
        <v>35</v>
      </c>
      <c r="AM8" s="11"/>
      <c r="AN8" s="11">
        <v>41</v>
      </c>
      <c r="AO8" s="11">
        <v>44</v>
      </c>
      <c r="AP8" s="11">
        <v>56</v>
      </c>
      <c r="AQ8" s="11">
        <v>31</v>
      </c>
      <c r="AR8" s="11">
        <v>2</v>
      </c>
      <c r="AS8" s="11"/>
      <c r="AT8" s="11">
        <v>226</v>
      </c>
      <c r="AU8" s="11">
        <v>9</v>
      </c>
      <c r="AV8" s="11"/>
      <c r="AW8" s="11">
        <v>134</v>
      </c>
      <c r="AX8" s="11">
        <v>33</v>
      </c>
      <c r="AY8" s="11">
        <v>68</v>
      </c>
    </row>
    <row r="9" spans="2:51">
      <c r="B9" s="18" t="s">
        <v>290</v>
      </c>
      <c r="C9" s="17">
        <v>0.53667227336740198</v>
      </c>
      <c r="D9" s="17">
        <v>0.52694040557806798</v>
      </c>
      <c r="E9" s="17">
        <v>0.54335962422864803</v>
      </c>
      <c r="F9" s="17"/>
      <c r="G9" s="17">
        <v>0.380265514558769</v>
      </c>
      <c r="H9" s="17">
        <v>0.43739649011822002</v>
      </c>
      <c r="I9" s="17">
        <v>0.61154267832183795</v>
      </c>
      <c r="J9" s="17">
        <v>0.50094608289481501</v>
      </c>
      <c r="K9" s="17">
        <v>0.566406087512208</v>
      </c>
      <c r="L9" s="17">
        <v>0.59784097683158399</v>
      </c>
      <c r="M9" s="17"/>
      <c r="N9" s="17">
        <v>0.59049902135338606</v>
      </c>
      <c r="O9" s="17">
        <v>0.481565955980925</v>
      </c>
      <c r="P9" s="17">
        <v>0.54102120953090704</v>
      </c>
      <c r="Q9" s="17">
        <v>0.51005373526200604</v>
      </c>
      <c r="R9" s="17"/>
      <c r="S9" s="17" t="s">
        <v>222</v>
      </c>
      <c r="T9" s="17" t="s">
        <v>222</v>
      </c>
      <c r="U9" s="17">
        <v>0.53667227336740198</v>
      </c>
      <c r="V9" s="17" t="s">
        <v>222</v>
      </c>
      <c r="W9" s="17" t="s">
        <v>222</v>
      </c>
      <c r="X9" s="17" t="s">
        <v>222</v>
      </c>
      <c r="Y9" s="17" t="s">
        <v>222</v>
      </c>
      <c r="Z9" s="17" t="s">
        <v>222</v>
      </c>
      <c r="AA9" s="17" t="s">
        <v>222</v>
      </c>
      <c r="AB9" s="17" t="s">
        <v>222</v>
      </c>
      <c r="AC9" s="17" t="s">
        <v>222</v>
      </c>
      <c r="AD9" s="17" t="s">
        <v>222</v>
      </c>
      <c r="AE9" s="17"/>
      <c r="AF9" s="17">
        <v>0.50610284546791295</v>
      </c>
      <c r="AG9" s="17">
        <v>0.57205277847446701</v>
      </c>
      <c r="AH9" s="17">
        <v>0.57140041093678295</v>
      </c>
      <c r="AI9" s="17"/>
      <c r="AJ9" s="17">
        <v>0.49307799228370902</v>
      </c>
      <c r="AK9" s="17">
        <v>0.59831307612052997</v>
      </c>
      <c r="AL9" s="17">
        <v>0.59636955187068397</v>
      </c>
      <c r="AM9" s="17"/>
      <c r="AN9" s="17">
        <v>0.51744775328456405</v>
      </c>
      <c r="AO9" s="17">
        <v>0.547128996838675</v>
      </c>
      <c r="AP9" s="17">
        <v>0.51863174416471702</v>
      </c>
      <c r="AQ9" s="17">
        <v>0.59667621234301405</v>
      </c>
      <c r="AR9" s="17">
        <v>1</v>
      </c>
      <c r="AS9" s="17"/>
      <c r="AT9" s="17">
        <v>0.53725684761294701</v>
      </c>
      <c r="AU9" s="17">
        <v>0.52226919164640495</v>
      </c>
      <c r="AV9" s="17"/>
      <c r="AW9" s="17">
        <v>0.60591679465086101</v>
      </c>
      <c r="AX9" s="17">
        <v>0.527513655821643</v>
      </c>
      <c r="AY9" s="17">
        <v>0.40407651456555699</v>
      </c>
    </row>
    <row r="10" spans="2:51">
      <c r="B10" s="18" t="s">
        <v>291</v>
      </c>
      <c r="C10" s="17">
        <v>0.51332300007915699</v>
      </c>
      <c r="D10" s="17">
        <v>0.57920266416869204</v>
      </c>
      <c r="E10" s="17">
        <v>0.44129900341492601</v>
      </c>
      <c r="F10" s="17"/>
      <c r="G10" s="17">
        <v>0.44652416869157202</v>
      </c>
      <c r="H10" s="17">
        <v>0.33885812482378003</v>
      </c>
      <c r="I10" s="17">
        <v>0.52394982397057099</v>
      </c>
      <c r="J10" s="17">
        <v>0.57971798436041699</v>
      </c>
      <c r="K10" s="17">
        <v>0.54895896699246005</v>
      </c>
      <c r="L10" s="17">
        <v>0.57504373663891395</v>
      </c>
      <c r="M10" s="17"/>
      <c r="N10" s="17">
        <v>0.61273058578927797</v>
      </c>
      <c r="O10" s="17">
        <v>0.42074221592368499</v>
      </c>
      <c r="P10" s="17">
        <v>0.50388306053301601</v>
      </c>
      <c r="Q10" s="17">
        <v>0.441371334986981</v>
      </c>
      <c r="R10" s="17"/>
      <c r="S10" s="17" t="s">
        <v>222</v>
      </c>
      <c r="T10" s="17" t="s">
        <v>222</v>
      </c>
      <c r="U10" s="17">
        <v>0.51332300007915699</v>
      </c>
      <c r="V10" s="17" t="s">
        <v>222</v>
      </c>
      <c r="W10" s="17" t="s">
        <v>222</v>
      </c>
      <c r="X10" s="17" t="s">
        <v>222</v>
      </c>
      <c r="Y10" s="17" t="s">
        <v>222</v>
      </c>
      <c r="Z10" s="17" t="s">
        <v>222</v>
      </c>
      <c r="AA10" s="17" t="s">
        <v>222</v>
      </c>
      <c r="AB10" s="17" t="s">
        <v>222</v>
      </c>
      <c r="AC10" s="17" t="s">
        <v>222</v>
      </c>
      <c r="AD10" s="17" t="s">
        <v>222</v>
      </c>
      <c r="AE10" s="17"/>
      <c r="AF10" s="17">
        <v>0.49524811473319402</v>
      </c>
      <c r="AG10" s="17">
        <v>0.58348027820057002</v>
      </c>
      <c r="AH10" s="17">
        <v>0.234413512361032</v>
      </c>
      <c r="AI10" s="17"/>
      <c r="AJ10" s="17">
        <v>0.54836743070615501</v>
      </c>
      <c r="AK10" s="17">
        <v>0.556132727169381</v>
      </c>
      <c r="AL10" s="17">
        <v>0.47510353118777199</v>
      </c>
      <c r="AM10" s="17"/>
      <c r="AN10" s="17">
        <v>0.51324683512191405</v>
      </c>
      <c r="AO10" s="17">
        <v>0.535249736070605</v>
      </c>
      <c r="AP10" s="17">
        <v>0.50337936169829101</v>
      </c>
      <c r="AQ10" s="17">
        <v>0.56904930863047898</v>
      </c>
      <c r="AR10" s="17">
        <v>0.67391385725402997</v>
      </c>
      <c r="AS10" s="17"/>
      <c r="AT10" s="17">
        <v>0.52401155545344802</v>
      </c>
      <c r="AU10" s="17">
        <v>0.24997212940928501</v>
      </c>
      <c r="AV10" s="17"/>
      <c r="AW10" s="17">
        <v>0.59097116178623499</v>
      </c>
      <c r="AX10" s="17">
        <v>0.46251289403642798</v>
      </c>
      <c r="AY10" s="17">
        <v>0.38452785126734501</v>
      </c>
    </row>
    <row r="11" spans="2:51" ht="30">
      <c r="B11" s="18" t="s">
        <v>292</v>
      </c>
      <c r="C11" s="17">
        <v>0.31447418361735902</v>
      </c>
      <c r="D11" s="17">
        <v>0.274757213829734</v>
      </c>
      <c r="E11" s="17">
        <v>0.35405991230775802</v>
      </c>
      <c r="F11" s="17"/>
      <c r="G11" s="17">
        <v>0.373935804312933</v>
      </c>
      <c r="H11" s="17">
        <v>0.30771265635114398</v>
      </c>
      <c r="I11" s="17">
        <v>0.198053082325683</v>
      </c>
      <c r="J11" s="17">
        <v>0.26900852816632598</v>
      </c>
      <c r="K11" s="17">
        <v>0.41104236954836598</v>
      </c>
      <c r="L11" s="17">
        <v>0.32322744640810602</v>
      </c>
      <c r="M11" s="17"/>
      <c r="N11" s="17">
        <v>0.324127289188887</v>
      </c>
      <c r="O11" s="17">
        <v>0.30986274762633398</v>
      </c>
      <c r="P11" s="17">
        <v>0.26053248223726799</v>
      </c>
      <c r="Q11" s="17">
        <v>0.379272717615038</v>
      </c>
      <c r="R11" s="17"/>
      <c r="S11" s="17" t="s">
        <v>222</v>
      </c>
      <c r="T11" s="17" t="s">
        <v>222</v>
      </c>
      <c r="U11" s="17">
        <v>0.31447418361735902</v>
      </c>
      <c r="V11" s="17" t="s">
        <v>222</v>
      </c>
      <c r="W11" s="17" t="s">
        <v>222</v>
      </c>
      <c r="X11" s="17" t="s">
        <v>222</v>
      </c>
      <c r="Y11" s="17" t="s">
        <v>222</v>
      </c>
      <c r="Z11" s="17" t="s">
        <v>222</v>
      </c>
      <c r="AA11" s="17" t="s">
        <v>222</v>
      </c>
      <c r="AB11" s="17" t="s">
        <v>222</v>
      </c>
      <c r="AC11" s="17" t="s">
        <v>222</v>
      </c>
      <c r="AD11" s="17" t="s">
        <v>222</v>
      </c>
      <c r="AE11" s="17"/>
      <c r="AF11" s="17">
        <v>0.32036878347633202</v>
      </c>
      <c r="AG11" s="17">
        <v>0.33034953966989899</v>
      </c>
      <c r="AH11" s="17">
        <v>0.26563753888491098</v>
      </c>
      <c r="AI11" s="17"/>
      <c r="AJ11" s="17">
        <v>0.30787489925279699</v>
      </c>
      <c r="AK11" s="17">
        <v>0.40818926707801301</v>
      </c>
      <c r="AL11" s="17">
        <v>0.19775049277769699</v>
      </c>
      <c r="AM11" s="17"/>
      <c r="AN11" s="17">
        <v>0.35500138145558602</v>
      </c>
      <c r="AO11" s="17">
        <v>0.27871229106078399</v>
      </c>
      <c r="AP11" s="17">
        <v>0.277379574817819</v>
      </c>
      <c r="AQ11" s="17">
        <v>0.35951435209638</v>
      </c>
      <c r="AR11" s="17">
        <v>0.67391385725402997</v>
      </c>
      <c r="AS11" s="17"/>
      <c r="AT11" s="17">
        <v>0.31367559923203597</v>
      </c>
      <c r="AU11" s="17">
        <v>0.334150172169001</v>
      </c>
      <c r="AV11" s="17"/>
      <c r="AW11" s="17">
        <v>0.32018972292190301</v>
      </c>
      <c r="AX11" s="17">
        <v>0.41693149981145999</v>
      </c>
      <c r="AY11" s="17">
        <v>0.25288354635140597</v>
      </c>
    </row>
    <row r="12" spans="2:51" ht="30">
      <c r="B12" s="18" t="s">
        <v>293</v>
      </c>
      <c r="C12" s="17">
        <v>0.30502328097828502</v>
      </c>
      <c r="D12" s="17">
        <v>0.31717648722785002</v>
      </c>
      <c r="E12" s="17">
        <v>0.29388176300268498</v>
      </c>
      <c r="F12" s="17"/>
      <c r="G12" s="17">
        <v>0.233949122358486</v>
      </c>
      <c r="H12" s="17">
        <v>0.26490118346458602</v>
      </c>
      <c r="I12" s="17">
        <v>0.20535228187737001</v>
      </c>
      <c r="J12" s="17">
        <v>0.18241768094008301</v>
      </c>
      <c r="K12" s="17">
        <v>0.34330978545744001</v>
      </c>
      <c r="L12" s="17">
        <v>0.41442352367994301</v>
      </c>
      <c r="M12" s="17"/>
      <c r="N12" s="17">
        <v>0.32477997103053002</v>
      </c>
      <c r="O12" s="17">
        <v>0.34146554120464101</v>
      </c>
      <c r="P12" s="17">
        <v>0.26359107724738201</v>
      </c>
      <c r="Q12" s="17">
        <v>0.28126523352407901</v>
      </c>
      <c r="R12" s="17"/>
      <c r="S12" s="17" t="s">
        <v>222</v>
      </c>
      <c r="T12" s="17" t="s">
        <v>222</v>
      </c>
      <c r="U12" s="17">
        <v>0.30502328097828502</v>
      </c>
      <c r="V12" s="17" t="s">
        <v>222</v>
      </c>
      <c r="W12" s="17" t="s">
        <v>222</v>
      </c>
      <c r="X12" s="17" t="s">
        <v>222</v>
      </c>
      <c r="Y12" s="17" t="s">
        <v>222</v>
      </c>
      <c r="Z12" s="17" t="s">
        <v>222</v>
      </c>
      <c r="AA12" s="17" t="s">
        <v>222</v>
      </c>
      <c r="AB12" s="17" t="s">
        <v>222</v>
      </c>
      <c r="AC12" s="17" t="s">
        <v>222</v>
      </c>
      <c r="AD12" s="17" t="s">
        <v>222</v>
      </c>
      <c r="AE12" s="17"/>
      <c r="AF12" s="17">
        <v>0.33817951396348001</v>
      </c>
      <c r="AG12" s="17">
        <v>0.325316256696216</v>
      </c>
      <c r="AH12" s="17">
        <v>0.10622637655473</v>
      </c>
      <c r="AI12" s="17"/>
      <c r="AJ12" s="17">
        <v>0.364986103556944</v>
      </c>
      <c r="AK12" s="17">
        <v>0.26087670326420098</v>
      </c>
      <c r="AL12" s="17">
        <v>0.40966741871787798</v>
      </c>
      <c r="AM12" s="17"/>
      <c r="AN12" s="17">
        <v>0.274436417866529</v>
      </c>
      <c r="AO12" s="17">
        <v>0.23370701224741899</v>
      </c>
      <c r="AP12" s="17">
        <v>0.40332396368829299</v>
      </c>
      <c r="AQ12" s="17">
        <v>0.35986512443458202</v>
      </c>
      <c r="AR12" s="17">
        <v>0.31885033299375198</v>
      </c>
      <c r="AS12" s="17"/>
      <c r="AT12" s="17">
        <v>0.29525085238717302</v>
      </c>
      <c r="AU12" s="17">
        <v>0.54580208483970705</v>
      </c>
      <c r="AV12" s="17"/>
      <c r="AW12" s="17">
        <v>0.32460705651479399</v>
      </c>
      <c r="AX12" s="17">
        <v>0.29709030710936402</v>
      </c>
      <c r="AY12" s="17">
        <v>0.27014410936482097</v>
      </c>
    </row>
    <row r="13" spans="2:51" ht="45">
      <c r="B13" s="18" t="s">
        <v>295</v>
      </c>
      <c r="C13" s="17">
        <v>0.29393430316736902</v>
      </c>
      <c r="D13" s="17">
        <v>0.33094974556484802</v>
      </c>
      <c r="E13" s="17">
        <v>0.25352284086010501</v>
      </c>
      <c r="F13" s="17"/>
      <c r="G13" s="17">
        <v>0.45483230821209503</v>
      </c>
      <c r="H13" s="17">
        <v>0.144688809360628</v>
      </c>
      <c r="I13" s="17">
        <v>0.24396412480527499</v>
      </c>
      <c r="J13" s="17">
        <v>0.29906456886921901</v>
      </c>
      <c r="K13" s="17">
        <v>0.24131316111905099</v>
      </c>
      <c r="L13" s="17">
        <v>0.37355587916021599</v>
      </c>
      <c r="M13" s="17"/>
      <c r="N13" s="17">
        <v>0.32067260844194301</v>
      </c>
      <c r="O13" s="17">
        <v>0.29606925875197598</v>
      </c>
      <c r="P13" s="17">
        <v>0.32083759461726002</v>
      </c>
      <c r="Q13" s="17">
        <v>0.229830759469762</v>
      </c>
      <c r="R13" s="17"/>
      <c r="S13" s="17" t="s">
        <v>222</v>
      </c>
      <c r="T13" s="17" t="s">
        <v>222</v>
      </c>
      <c r="U13" s="17">
        <v>0.29393430316736902</v>
      </c>
      <c r="V13" s="17" t="s">
        <v>222</v>
      </c>
      <c r="W13" s="17" t="s">
        <v>222</v>
      </c>
      <c r="X13" s="17" t="s">
        <v>222</v>
      </c>
      <c r="Y13" s="17" t="s">
        <v>222</v>
      </c>
      <c r="Z13" s="17" t="s">
        <v>222</v>
      </c>
      <c r="AA13" s="17" t="s">
        <v>222</v>
      </c>
      <c r="AB13" s="17" t="s">
        <v>222</v>
      </c>
      <c r="AC13" s="17" t="s">
        <v>222</v>
      </c>
      <c r="AD13" s="17" t="s">
        <v>222</v>
      </c>
      <c r="AE13" s="17"/>
      <c r="AF13" s="17">
        <v>0.259752151932713</v>
      </c>
      <c r="AG13" s="17">
        <v>0.30393604465360902</v>
      </c>
      <c r="AH13" s="17">
        <v>0.178191675201477</v>
      </c>
      <c r="AI13" s="17"/>
      <c r="AJ13" s="17">
        <v>0.26211829889044502</v>
      </c>
      <c r="AK13" s="17">
        <v>0.34613178514207699</v>
      </c>
      <c r="AL13" s="17">
        <v>0.220924121018227</v>
      </c>
      <c r="AM13" s="17"/>
      <c r="AN13" s="17">
        <v>0.29032390241498701</v>
      </c>
      <c r="AO13" s="17">
        <v>0.38188306355756702</v>
      </c>
      <c r="AP13" s="17">
        <v>0.30893934191896899</v>
      </c>
      <c r="AQ13" s="17">
        <v>0.22118418472024601</v>
      </c>
      <c r="AR13" s="17">
        <v>0.64493647573972201</v>
      </c>
      <c r="AS13" s="17"/>
      <c r="AT13" s="17">
        <v>0.29163566740881403</v>
      </c>
      <c r="AU13" s="17">
        <v>0.35056943365698801</v>
      </c>
      <c r="AV13" s="17"/>
      <c r="AW13" s="17">
        <v>0.31856415364701401</v>
      </c>
      <c r="AX13" s="17">
        <v>0.28843638601798799</v>
      </c>
      <c r="AY13" s="17">
        <v>0.24787008278852299</v>
      </c>
    </row>
    <row r="14" spans="2:51" ht="30">
      <c r="B14" s="18" t="s">
        <v>294</v>
      </c>
      <c r="C14" s="17">
        <v>0.269395372258808</v>
      </c>
      <c r="D14" s="17">
        <v>0.322118278247643</v>
      </c>
      <c r="E14" s="17">
        <v>0.21031292084352399</v>
      </c>
      <c r="F14" s="17"/>
      <c r="G14" s="17">
        <v>0.15374335636546599</v>
      </c>
      <c r="H14" s="17">
        <v>0.14917070484915201</v>
      </c>
      <c r="I14" s="17">
        <v>0.145713850526318</v>
      </c>
      <c r="J14" s="17">
        <v>0.30963738683469699</v>
      </c>
      <c r="K14" s="17">
        <v>0.24512509447223099</v>
      </c>
      <c r="L14" s="17">
        <v>0.40806651558145302</v>
      </c>
      <c r="M14" s="17"/>
      <c r="N14" s="17">
        <v>0.31445234050648202</v>
      </c>
      <c r="O14" s="17">
        <v>0.196833304802636</v>
      </c>
      <c r="P14" s="17">
        <v>0.29952496083341701</v>
      </c>
      <c r="Q14" s="17">
        <v>0.23950817398128799</v>
      </c>
      <c r="R14" s="17"/>
      <c r="S14" s="17" t="s">
        <v>222</v>
      </c>
      <c r="T14" s="17" t="s">
        <v>222</v>
      </c>
      <c r="U14" s="17">
        <v>0.269395372258808</v>
      </c>
      <c r="V14" s="17" t="s">
        <v>222</v>
      </c>
      <c r="W14" s="17" t="s">
        <v>222</v>
      </c>
      <c r="X14" s="17" t="s">
        <v>222</v>
      </c>
      <c r="Y14" s="17" t="s">
        <v>222</v>
      </c>
      <c r="Z14" s="17" t="s">
        <v>222</v>
      </c>
      <c r="AA14" s="17" t="s">
        <v>222</v>
      </c>
      <c r="AB14" s="17" t="s">
        <v>222</v>
      </c>
      <c r="AC14" s="17" t="s">
        <v>222</v>
      </c>
      <c r="AD14" s="17" t="s">
        <v>222</v>
      </c>
      <c r="AE14" s="17"/>
      <c r="AF14" s="17">
        <v>0.26861719781144</v>
      </c>
      <c r="AG14" s="17">
        <v>0.30859479596031097</v>
      </c>
      <c r="AH14" s="17">
        <v>0.16158461843309299</v>
      </c>
      <c r="AI14" s="17"/>
      <c r="AJ14" s="17">
        <v>0.32871927342669299</v>
      </c>
      <c r="AK14" s="17">
        <v>0.24440830831833199</v>
      </c>
      <c r="AL14" s="17">
        <v>0.226002832658529</v>
      </c>
      <c r="AM14" s="17"/>
      <c r="AN14" s="17">
        <v>0.32975895121847498</v>
      </c>
      <c r="AO14" s="17">
        <v>0.19430728952291801</v>
      </c>
      <c r="AP14" s="17">
        <v>0.25709300277180003</v>
      </c>
      <c r="AQ14" s="17">
        <v>0.25821865415114598</v>
      </c>
      <c r="AR14" s="17">
        <v>0.31885033299375198</v>
      </c>
      <c r="AS14" s="17"/>
      <c r="AT14" s="17">
        <v>0.272405395916272</v>
      </c>
      <c r="AU14" s="17">
        <v>0.19523265118271901</v>
      </c>
      <c r="AV14" s="17"/>
      <c r="AW14" s="17">
        <v>0.31741334101297303</v>
      </c>
      <c r="AX14" s="17">
        <v>0.29056962475359899</v>
      </c>
      <c r="AY14" s="17">
        <v>0.16393967920107899</v>
      </c>
    </row>
    <row r="15" spans="2:51" ht="45">
      <c r="B15" s="18" t="s">
        <v>296</v>
      </c>
      <c r="C15" s="17">
        <v>0.19321661923865799</v>
      </c>
      <c r="D15" s="17">
        <v>0.204829861375635</v>
      </c>
      <c r="E15" s="17">
        <v>0.18156800037020501</v>
      </c>
      <c r="F15" s="17"/>
      <c r="G15" s="17">
        <v>0.33645102505285501</v>
      </c>
      <c r="H15" s="17">
        <v>0.34425223856105902</v>
      </c>
      <c r="I15" s="17">
        <v>0.13804179434588101</v>
      </c>
      <c r="J15" s="17">
        <v>0.14687833358237301</v>
      </c>
      <c r="K15" s="17">
        <v>0.205456099060877</v>
      </c>
      <c r="L15" s="17">
        <v>0.11251226757760301</v>
      </c>
      <c r="M15" s="17"/>
      <c r="N15" s="17">
        <v>0.22863344557750201</v>
      </c>
      <c r="O15" s="17">
        <v>0.21704836948930101</v>
      </c>
      <c r="P15" s="17">
        <v>0.13558704923110701</v>
      </c>
      <c r="Q15" s="17">
        <v>0.190976497240985</v>
      </c>
      <c r="R15" s="17"/>
      <c r="S15" s="17" t="s">
        <v>222</v>
      </c>
      <c r="T15" s="17" t="s">
        <v>222</v>
      </c>
      <c r="U15" s="17">
        <v>0.19321661923865799</v>
      </c>
      <c r="V15" s="17" t="s">
        <v>222</v>
      </c>
      <c r="W15" s="17" t="s">
        <v>222</v>
      </c>
      <c r="X15" s="17" t="s">
        <v>222</v>
      </c>
      <c r="Y15" s="17" t="s">
        <v>222</v>
      </c>
      <c r="Z15" s="17" t="s">
        <v>222</v>
      </c>
      <c r="AA15" s="17" t="s">
        <v>222</v>
      </c>
      <c r="AB15" s="17" t="s">
        <v>222</v>
      </c>
      <c r="AC15" s="17" t="s">
        <v>222</v>
      </c>
      <c r="AD15" s="17" t="s">
        <v>222</v>
      </c>
      <c r="AE15" s="17"/>
      <c r="AF15" s="17">
        <v>0.189286325461795</v>
      </c>
      <c r="AG15" s="17">
        <v>0.17668748166531201</v>
      </c>
      <c r="AH15" s="17">
        <v>0.302890266972621</v>
      </c>
      <c r="AI15" s="17"/>
      <c r="AJ15" s="17">
        <v>0.18306761919783701</v>
      </c>
      <c r="AK15" s="17">
        <v>0.16483630466308899</v>
      </c>
      <c r="AL15" s="17">
        <v>0.23307296592061</v>
      </c>
      <c r="AM15" s="17"/>
      <c r="AN15" s="17">
        <v>9.5215022711823305E-2</v>
      </c>
      <c r="AO15" s="17">
        <v>0.19415959513577499</v>
      </c>
      <c r="AP15" s="17">
        <v>0.18668272043259199</v>
      </c>
      <c r="AQ15" s="17">
        <v>0.29949165071912298</v>
      </c>
      <c r="AR15" s="17">
        <v>0.64493647573972201</v>
      </c>
      <c r="AS15" s="17"/>
      <c r="AT15" s="17">
        <v>0.19108967517646699</v>
      </c>
      <c r="AU15" s="17">
        <v>0.24562150942535699</v>
      </c>
      <c r="AV15" s="17"/>
      <c r="AW15" s="17">
        <v>0.22055277452250799</v>
      </c>
      <c r="AX15" s="17">
        <v>0.21418826617401901</v>
      </c>
      <c r="AY15" s="17">
        <v>0.12880605474460599</v>
      </c>
    </row>
    <row r="16" spans="2:51">
      <c r="B16" s="18" t="s">
        <v>209</v>
      </c>
      <c r="C16" s="17">
        <v>2.6121401942943701E-2</v>
      </c>
      <c r="D16" s="17">
        <v>1.68578855050599E-2</v>
      </c>
      <c r="E16" s="17">
        <v>3.72514804741658E-2</v>
      </c>
      <c r="F16" s="17"/>
      <c r="G16" s="17">
        <v>0</v>
      </c>
      <c r="H16" s="17">
        <v>0</v>
      </c>
      <c r="I16" s="17">
        <v>2.6427362290485201E-2</v>
      </c>
      <c r="J16" s="17">
        <v>5.0679650473775498E-2</v>
      </c>
      <c r="K16" s="17">
        <v>2.3421886485724699E-2</v>
      </c>
      <c r="L16" s="17">
        <v>3.8099161519254097E-2</v>
      </c>
      <c r="M16" s="17"/>
      <c r="N16" s="17">
        <v>2.6007408654261099E-2</v>
      </c>
      <c r="O16" s="17">
        <v>1.4215482287672301E-2</v>
      </c>
      <c r="P16" s="17">
        <v>1.89771797969591E-2</v>
      </c>
      <c r="Q16" s="17">
        <v>4.9037461363489299E-2</v>
      </c>
      <c r="R16" s="17"/>
      <c r="S16" s="17" t="s">
        <v>222</v>
      </c>
      <c r="T16" s="17" t="s">
        <v>222</v>
      </c>
      <c r="U16" s="17">
        <v>2.6121401942943701E-2</v>
      </c>
      <c r="V16" s="17" t="s">
        <v>222</v>
      </c>
      <c r="W16" s="17" t="s">
        <v>222</v>
      </c>
      <c r="X16" s="17" t="s">
        <v>222</v>
      </c>
      <c r="Y16" s="17" t="s">
        <v>222</v>
      </c>
      <c r="Z16" s="17" t="s">
        <v>222</v>
      </c>
      <c r="AA16" s="17" t="s">
        <v>222</v>
      </c>
      <c r="AB16" s="17" t="s">
        <v>222</v>
      </c>
      <c r="AC16" s="17" t="s">
        <v>222</v>
      </c>
      <c r="AD16" s="17" t="s">
        <v>222</v>
      </c>
      <c r="AE16" s="17"/>
      <c r="AF16" s="17">
        <v>2.62176560216421E-2</v>
      </c>
      <c r="AG16" s="17">
        <v>2.65917824062613E-2</v>
      </c>
      <c r="AH16" s="17">
        <v>3.67165352915697E-2</v>
      </c>
      <c r="AI16" s="17"/>
      <c r="AJ16" s="17">
        <v>4.9799586869619897E-2</v>
      </c>
      <c r="AK16" s="17">
        <v>2.831220981187E-2</v>
      </c>
      <c r="AL16" s="17">
        <v>0</v>
      </c>
      <c r="AM16" s="17"/>
      <c r="AN16" s="17">
        <v>1.76358667210634E-2</v>
      </c>
      <c r="AO16" s="17">
        <v>3.6290015962420402E-2</v>
      </c>
      <c r="AP16" s="17">
        <v>4.4488703084268999E-2</v>
      </c>
      <c r="AQ16" s="17">
        <v>1.64187143637551E-2</v>
      </c>
      <c r="AR16" s="17">
        <v>0</v>
      </c>
      <c r="AS16" s="17"/>
      <c r="AT16" s="17">
        <v>2.71815846961318E-2</v>
      </c>
      <c r="AU16" s="17">
        <v>0</v>
      </c>
      <c r="AV16" s="17"/>
      <c r="AW16" s="17">
        <v>2.1814402915891699E-2</v>
      </c>
      <c r="AX16" s="17">
        <v>2.70139196992169E-2</v>
      </c>
      <c r="AY16" s="17">
        <v>3.4210416974566199E-2</v>
      </c>
    </row>
    <row r="17" spans="2:51">
      <c r="B17" s="18" t="s">
        <v>119</v>
      </c>
      <c r="C17" s="19">
        <v>2.4394590270979701E-2</v>
      </c>
      <c r="D17" s="19">
        <v>2.63929402504538E-2</v>
      </c>
      <c r="E17" s="19">
        <v>2.22998576326442E-2</v>
      </c>
      <c r="F17" s="19"/>
      <c r="G17" s="19">
        <v>0</v>
      </c>
      <c r="H17" s="19">
        <v>5.79314632495814E-2</v>
      </c>
      <c r="I17" s="19">
        <v>3.2252509978016597E-2</v>
      </c>
      <c r="J17" s="19">
        <v>0</v>
      </c>
      <c r="K17" s="19">
        <v>4.1048049274465599E-2</v>
      </c>
      <c r="L17" s="19">
        <v>1.1593306692598501E-2</v>
      </c>
      <c r="M17" s="19"/>
      <c r="N17" s="19">
        <v>1.17693350864836E-2</v>
      </c>
      <c r="O17" s="19">
        <v>1.9358622892764799E-2</v>
      </c>
      <c r="P17" s="19">
        <v>6.6339739474545203E-2</v>
      </c>
      <c r="Q17" s="19">
        <v>1.2962580968553799E-2</v>
      </c>
      <c r="R17" s="19"/>
      <c r="S17" s="19" t="s">
        <v>222</v>
      </c>
      <c r="T17" s="19" t="s">
        <v>222</v>
      </c>
      <c r="U17" s="19">
        <v>2.4394590270979701E-2</v>
      </c>
      <c r="V17" s="19" t="s">
        <v>222</v>
      </c>
      <c r="W17" s="19" t="s">
        <v>222</v>
      </c>
      <c r="X17" s="19" t="s">
        <v>222</v>
      </c>
      <c r="Y17" s="19" t="s">
        <v>222</v>
      </c>
      <c r="Z17" s="19" t="s">
        <v>222</v>
      </c>
      <c r="AA17" s="19" t="s">
        <v>222</v>
      </c>
      <c r="AB17" s="19" t="s">
        <v>222</v>
      </c>
      <c r="AC17" s="19" t="s">
        <v>222</v>
      </c>
      <c r="AD17" s="19" t="s">
        <v>222</v>
      </c>
      <c r="AE17" s="19"/>
      <c r="AF17" s="19">
        <v>1.76731168583385E-2</v>
      </c>
      <c r="AG17" s="19">
        <v>2.2971631315879201E-2</v>
      </c>
      <c r="AH17" s="19">
        <v>7.5862809196619904E-2</v>
      </c>
      <c r="AI17" s="19"/>
      <c r="AJ17" s="19">
        <v>1.3652367199433999E-2</v>
      </c>
      <c r="AK17" s="19">
        <v>2.5197053206575001E-2</v>
      </c>
      <c r="AL17" s="19">
        <v>0</v>
      </c>
      <c r="AM17" s="19"/>
      <c r="AN17" s="19">
        <v>2.2134094301289601E-2</v>
      </c>
      <c r="AO17" s="19">
        <v>0</v>
      </c>
      <c r="AP17" s="19">
        <v>4.9729384763872002E-2</v>
      </c>
      <c r="AQ17" s="19">
        <v>0</v>
      </c>
      <c r="AR17" s="19">
        <v>0</v>
      </c>
      <c r="AS17" s="19"/>
      <c r="AT17" s="19">
        <v>2.5384687354316701E-2</v>
      </c>
      <c r="AU17" s="19">
        <v>0</v>
      </c>
      <c r="AV17" s="19"/>
      <c r="AW17" s="19">
        <v>2.5528700960643101E-2</v>
      </c>
      <c r="AX17" s="19">
        <v>0</v>
      </c>
      <c r="AY17" s="19">
        <v>3.4119531908952602E-2</v>
      </c>
    </row>
    <row r="18" spans="2:51">
      <c r="B18" t="s">
        <v>38</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299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238</v>
      </c>
      <c r="D7" s="10">
        <v>125</v>
      </c>
      <c r="E7" s="10">
        <v>113</v>
      </c>
      <c r="F7" s="10"/>
      <c r="G7" s="10">
        <v>22</v>
      </c>
      <c r="H7" s="10">
        <v>29</v>
      </c>
      <c r="I7" s="10">
        <v>33</v>
      </c>
      <c r="J7" s="10">
        <v>37</v>
      </c>
      <c r="K7" s="10">
        <v>47</v>
      </c>
      <c r="L7" s="10">
        <v>70</v>
      </c>
      <c r="M7" s="10"/>
      <c r="N7" s="10">
        <v>68</v>
      </c>
      <c r="O7" s="10">
        <v>72</v>
      </c>
      <c r="P7" s="10">
        <v>49</v>
      </c>
      <c r="Q7" s="10">
        <v>47</v>
      </c>
      <c r="R7" s="10"/>
      <c r="S7" s="10" t="s">
        <v>684</v>
      </c>
      <c r="T7" s="10" t="s">
        <v>684</v>
      </c>
      <c r="U7" s="10" t="s">
        <v>684</v>
      </c>
      <c r="V7" s="10" t="s">
        <v>684</v>
      </c>
      <c r="W7" s="10">
        <v>238</v>
      </c>
      <c r="X7" s="10" t="s">
        <v>684</v>
      </c>
      <c r="Y7" s="10" t="s">
        <v>684</v>
      </c>
      <c r="Z7" s="10" t="s">
        <v>684</v>
      </c>
      <c r="AA7" s="10" t="s">
        <v>684</v>
      </c>
      <c r="AB7" s="10" t="s">
        <v>684</v>
      </c>
      <c r="AC7" s="10" t="s">
        <v>684</v>
      </c>
      <c r="AD7" s="10" t="s">
        <v>684</v>
      </c>
      <c r="AE7" s="10"/>
      <c r="AF7" s="10">
        <v>115</v>
      </c>
      <c r="AG7" s="10">
        <v>84</v>
      </c>
      <c r="AH7" s="10">
        <v>22</v>
      </c>
      <c r="AI7" s="10"/>
      <c r="AJ7" s="10">
        <v>78</v>
      </c>
      <c r="AK7" s="10">
        <v>85</v>
      </c>
      <c r="AL7" s="10">
        <v>17</v>
      </c>
      <c r="AM7" s="10"/>
      <c r="AN7" s="10">
        <v>40</v>
      </c>
      <c r="AO7" s="10">
        <v>38</v>
      </c>
      <c r="AP7" s="10">
        <v>51</v>
      </c>
      <c r="AQ7" s="10">
        <v>26</v>
      </c>
      <c r="AR7" s="10">
        <v>4</v>
      </c>
      <c r="AS7" s="10"/>
      <c r="AT7" s="10">
        <v>221</v>
      </c>
      <c r="AU7" s="10">
        <v>17</v>
      </c>
      <c r="AV7" s="10"/>
      <c r="AW7" s="10">
        <v>143</v>
      </c>
      <c r="AX7" s="10">
        <v>29</v>
      </c>
      <c r="AY7" s="10">
        <v>66</v>
      </c>
    </row>
    <row r="8" spans="2:51" ht="30" customHeight="1">
      <c r="B8" s="11" t="s">
        <v>112</v>
      </c>
      <c r="C8" s="11">
        <v>229</v>
      </c>
      <c r="D8" s="11">
        <v>123</v>
      </c>
      <c r="E8" s="11">
        <v>106</v>
      </c>
      <c r="F8" s="11"/>
      <c r="G8" s="11">
        <v>24</v>
      </c>
      <c r="H8" s="11">
        <v>34</v>
      </c>
      <c r="I8" s="11">
        <v>38</v>
      </c>
      <c r="J8" s="11">
        <v>35</v>
      </c>
      <c r="K8" s="11">
        <v>37</v>
      </c>
      <c r="L8" s="11">
        <v>60</v>
      </c>
      <c r="M8" s="11"/>
      <c r="N8" s="11">
        <v>61</v>
      </c>
      <c r="O8" s="11">
        <v>62</v>
      </c>
      <c r="P8" s="11">
        <v>54</v>
      </c>
      <c r="Q8" s="11">
        <v>50</v>
      </c>
      <c r="R8" s="11"/>
      <c r="S8" s="11" t="s">
        <v>684</v>
      </c>
      <c r="T8" s="11" t="s">
        <v>684</v>
      </c>
      <c r="U8" s="11" t="s">
        <v>684</v>
      </c>
      <c r="V8" s="11" t="s">
        <v>684</v>
      </c>
      <c r="W8" s="11">
        <v>229</v>
      </c>
      <c r="X8" s="11" t="s">
        <v>684</v>
      </c>
      <c r="Y8" s="11" t="s">
        <v>684</v>
      </c>
      <c r="Z8" s="11" t="s">
        <v>684</v>
      </c>
      <c r="AA8" s="11" t="s">
        <v>684</v>
      </c>
      <c r="AB8" s="11" t="s">
        <v>684</v>
      </c>
      <c r="AC8" s="11" t="s">
        <v>684</v>
      </c>
      <c r="AD8" s="11" t="s">
        <v>684</v>
      </c>
      <c r="AE8" s="11"/>
      <c r="AF8" s="11">
        <v>107</v>
      </c>
      <c r="AG8" s="11">
        <v>83</v>
      </c>
      <c r="AH8" s="11">
        <v>21</v>
      </c>
      <c r="AI8" s="11"/>
      <c r="AJ8" s="11">
        <v>71</v>
      </c>
      <c r="AK8" s="11">
        <v>83</v>
      </c>
      <c r="AL8" s="11">
        <v>17</v>
      </c>
      <c r="AM8" s="11"/>
      <c r="AN8" s="11">
        <v>40</v>
      </c>
      <c r="AO8" s="11">
        <v>39</v>
      </c>
      <c r="AP8" s="11">
        <v>48</v>
      </c>
      <c r="AQ8" s="11">
        <v>24</v>
      </c>
      <c r="AR8" s="11">
        <v>3</v>
      </c>
      <c r="AS8" s="11"/>
      <c r="AT8" s="11">
        <v>211</v>
      </c>
      <c r="AU8" s="11">
        <v>18</v>
      </c>
      <c r="AV8" s="11"/>
      <c r="AW8" s="11">
        <v>134</v>
      </c>
      <c r="AX8" s="11">
        <v>30</v>
      </c>
      <c r="AY8" s="11">
        <v>66</v>
      </c>
    </row>
    <row r="9" spans="2:51">
      <c r="B9" s="18" t="s">
        <v>290</v>
      </c>
      <c r="C9" s="17">
        <v>0.59246640754954705</v>
      </c>
      <c r="D9" s="17">
        <v>0.58497546102138798</v>
      </c>
      <c r="E9" s="17">
        <v>0.60118432447794601</v>
      </c>
      <c r="F9" s="17"/>
      <c r="G9" s="17">
        <v>0.40761619749530797</v>
      </c>
      <c r="H9" s="17">
        <v>0.42216222551531002</v>
      </c>
      <c r="I9" s="17">
        <v>0.69635014293374198</v>
      </c>
      <c r="J9" s="17">
        <v>0.69171544495663995</v>
      </c>
      <c r="K9" s="17">
        <v>0.56476326428093604</v>
      </c>
      <c r="L9" s="17">
        <v>0.65767649545987905</v>
      </c>
      <c r="M9" s="17"/>
      <c r="N9" s="17">
        <v>0.62723371562711505</v>
      </c>
      <c r="O9" s="17">
        <v>0.68070258268774297</v>
      </c>
      <c r="P9" s="17">
        <v>0.51262971289447601</v>
      </c>
      <c r="Q9" s="17">
        <v>0.51329107267118201</v>
      </c>
      <c r="R9" s="17"/>
      <c r="S9" s="17" t="s">
        <v>222</v>
      </c>
      <c r="T9" s="17" t="s">
        <v>222</v>
      </c>
      <c r="U9" s="17" t="s">
        <v>222</v>
      </c>
      <c r="V9" s="17" t="s">
        <v>222</v>
      </c>
      <c r="W9" s="17">
        <v>0.59246640754954705</v>
      </c>
      <c r="X9" s="17" t="s">
        <v>222</v>
      </c>
      <c r="Y9" s="17" t="s">
        <v>222</v>
      </c>
      <c r="Z9" s="17" t="s">
        <v>222</v>
      </c>
      <c r="AA9" s="17" t="s">
        <v>222</v>
      </c>
      <c r="AB9" s="17" t="s">
        <v>222</v>
      </c>
      <c r="AC9" s="17" t="s">
        <v>222</v>
      </c>
      <c r="AD9" s="17" t="s">
        <v>222</v>
      </c>
      <c r="AE9" s="17"/>
      <c r="AF9" s="17">
        <v>0.603390717230044</v>
      </c>
      <c r="AG9" s="17">
        <v>0.61525450285539696</v>
      </c>
      <c r="AH9" s="17">
        <v>0.45689977215988498</v>
      </c>
      <c r="AI9" s="17"/>
      <c r="AJ9" s="17">
        <v>0.58903467292793799</v>
      </c>
      <c r="AK9" s="17">
        <v>0.63926367300801701</v>
      </c>
      <c r="AL9" s="17">
        <v>0.70946273319106901</v>
      </c>
      <c r="AM9" s="17"/>
      <c r="AN9" s="17">
        <v>0.51638237787988195</v>
      </c>
      <c r="AO9" s="17">
        <v>0.61473721496650202</v>
      </c>
      <c r="AP9" s="17">
        <v>0.66494182145776703</v>
      </c>
      <c r="AQ9" s="17">
        <v>0.60322602966335204</v>
      </c>
      <c r="AR9" s="17">
        <v>0.785368379459495</v>
      </c>
      <c r="AS9" s="17"/>
      <c r="AT9" s="17">
        <v>0.59173561149057097</v>
      </c>
      <c r="AU9" s="17">
        <v>0.60083172037275601</v>
      </c>
      <c r="AV9" s="17"/>
      <c r="AW9" s="17">
        <v>0.65773318876516396</v>
      </c>
      <c r="AX9" s="17">
        <v>0.52327965552612699</v>
      </c>
      <c r="AY9" s="17">
        <v>0.49014472352987898</v>
      </c>
    </row>
    <row r="10" spans="2:51">
      <c r="B10" s="18" t="s">
        <v>291</v>
      </c>
      <c r="C10" s="17">
        <v>0.53758962769382002</v>
      </c>
      <c r="D10" s="17">
        <v>0.60818332695377497</v>
      </c>
      <c r="E10" s="17">
        <v>0.45543312003444397</v>
      </c>
      <c r="F10" s="17"/>
      <c r="G10" s="17">
        <v>0.20114201498149201</v>
      </c>
      <c r="H10" s="17">
        <v>0.41152287828596901</v>
      </c>
      <c r="I10" s="17">
        <v>0.64537611564337705</v>
      </c>
      <c r="J10" s="17">
        <v>0.60378556502026104</v>
      </c>
      <c r="K10" s="17">
        <v>0.66013644133126403</v>
      </c>
      <c r="L10" s="17">
        <v>0.56376700476479602</v>
      </c>
      <c r="M10" s="17"/>
      <c r="N10" s="17">
        <v>0.61385600514538496</v>
      </c>
      <c r="O10" s="17">
        <v>0.59876255106257004</v>
      </c>
      <c r="P10" s="17">
        <v>0.49189484282528401</v>
      </c>
      <c r="Q10" s="17">
        <v>0.40321674423063297</v>
      </c>
      <c r="R10" s="17"/>
      <c r="S10" s="17" t="s">
        <v>222</v>
      </c>
      <c r="T10" s="17" t="s">
        <v>222</v>
      </c>
      <c r="U10" s="17" t="s">
        <v>222</v>
      </c>
      <c r="V10" s="17" t="s">
        <v>222</v>
      </c>
      <c r="W10" s="17">
        <v>0.53758962769382002</v>
      </c>
      <c r="X10" s="17" t="s">
        <v>222</v>
      </c>
      <c r="Y10" s="17" t="s">
        <v>222</v>
      </c>
      <c r="Z10" s="17" t="s">
        <v>222</v>
      </c>
      <c r="AA10" s="17" t="s">
        <v>222</v>
      </c>
      <c r="AB10" s="17" t="s">
        <v>222</v>
      </c>
      <c r="AC10" s="17" t="s">
        <v>222</v>
      </c>
      <c r="AD10" s="17" t="s">
        <v>222</v>
      </c>
      <c r="AE10" s="17"/>
      <c r="AF10" s="17">
        <v>0.60683287684735399</v>
      </c>
      <c r="AG10" s="17">
        <v>0.50810505096397396</v>
      </c>
      <c r="AH10" s="17">
        <v>0.50416375532559898</v>
      </c>
      <c r="AI10" s="17"/>
      <c r="AJ10" s="17">
        <v>0.541575676931776</v>
      </c>
      <c r="AK10" s="17">
        <v>0.50814746246637099</v>
      </c>
      <c r="AL10" s="17">
        <v>0.455760871822595</v>
      </c>
      <c r="AM10" s="17"/>
      <c r="AN10" s="17">
        <v>0.55310606470220902</v>
      </c>
      <c r="AO10" s="17">
        <v>0.44854723004008701</v>
      </c>
      <c r="AP10" s="17">
        <v>0.46716221089204901</v>
      </c>
      <c r="AQ10" s="17">
        <v>0.54775008671476499</v>
      </c>
      <c r="AR10" s="17">
        <v>0.51049837177414303</v>
      </c>
      <c r="AS10" s="17"/>
      <c r="AT10" s="17">
        <v>0.56768118170779303</v>
      </c>
      <c r="AU10" s="17">
        <v>0.19313612446064499</v>
      </c>
      <c r="AV10" s="17"/>
      <c r="AW10" s="17">
        <v>0.61996308800946698</v>
      </c>
      <c r="AX10" s="17">
        <v>0.49057286458779498</v>
      </c>
      <c r="AY10" s="17">
        <v>0.39030261513360298</v>
      </c>
    </row>
    <row r="11" spans="2:51" ht="30">
      <c r="B11" s="18" t="s">
        <v>292</v>
      </c>
      <c r="C11" s="17">
        <v>0.36220489015141699</v>
      </c>
      <c r="D11" s="17">
        <v>0.29558451432447003</v>
      </c>
      <c r="E11" s="17">
        <v>0.43973726873866298</v>
      </c>
      <c r="F11" s="17"/>
      <c r="G11" s="17">
        <v>0.26832137992726601</v>
      </c>
      <c r="H11" s="17">
        <v>0.48176481910459601</v>
      </c>
      <c r="I11" s="17">
        <v>0.30960726138699801</v>
      </c>
      <c r="J11" s="17">
        <v>0.39169211404901</v>
      </c>
      <c r="K11" s="17">
        <v>0.44942236226624599</v>
      </c>
      <c r="L11" s="17">
        <v>0.29424607199435199</v>
      </c>
      <c r="M11" s="17"/>
      <c r="N11" s="17">
        <v>0.34508724181629802</v>
      </c>
      <c r="O11" s="17">
        <v>0.41030601199758099</v>
      </c>
      <c r="P11" s="17">
        <v>0.33801904541755901</v>
      </c>
      <c r="Q11" s="17">
        <v>0.34496544684694103</v>
      </c>
      <c r="R11" s="17"/>
      <c r="S11" s="17" t="s">
        <v>222</v>
      </c>
      <c r="T11" s="17" t="s">
        <v>222</v>
      </c>
      <c r="U11" s="17" t="s">
        <v>222</v>
      </c>
      <c r="V11" s="17" t="s">
        <v>222</v>
      </c>
      <c r="W11" s="17">
        <v>0.36220489015141699</v>
      </c>
      <c r="X11" s="17" t="s">
        <v>222</v>
      </c>
      <c r="Y11" s="17" t="s">
        <v>222</v>
      </c>
      <c r="Z11" s="17" t="s">
        <v>222</v>
      </c>
      <c r="AA11" s="17" t="s">
        <v>222</v>
      </c>
      <c r="AB11" s="17" t="s">
        <v>222</v>
      </c>
      <c r="AC11" s="17" t="s">
        <v>222</v>
      </c>
      <c r="AD11" s="17" t="s">
        <v>222</v>
      </c>
      <c r="AE11" s="17"/>
      <c r="AF11" s="17">
        <v>0.35562474142823902</v>
      </c>
      <c r="AG11" s="17">
        <v>0.35864345560034</v>
      </c>
      <c r="AH11" s="17">
        <v>0.47556614331216002</v>
      </c>
      <c r="AI11" s="17"/>
      <c r="AJ11" s="17">
        <v>0.34228844858401303</v>
      </c>
      <c r="AK11" s="17">
        <v>0.37901473515106199</v>
      </c>
      <c r="AL11" s="17">
        <v>0.28849640983792002</v>
      </c>
      <c r="AM11" s="17"/>
      <c r="AN11" s="17">
        <v>0.32547453079549699</v>
      </c>
      <c r="AO11" s="17">
        <v>0.41813206536501502</v>
      </c>
      <c r="AP11" s="17">
        <v>0.35089214315321099</v>
      </c>
      <c r="AQ11" s="17">
        <v>0.33381613371619301</v>
      </c>
      <c r="AR11" s="17">
        <v>0</v>
      </c>
      <c r="AS11" s="17"/>
      <c r="AT11" s="17">
        <v>0.35669385027539002</v>
      </c>
      <c r="AU11" s="17">
        <v>0.42528893662085299</v>
      </c>
      <c r="AV11" s="17"/>
      <c r="AW11" s="17">
        <v>0.353000359587263</v>
      </c>
      <c r="AX11" s="17">
        <v>0.32328803598044398</v>
      </c>
      <c r="AY11" s="17">
        <v>0.39855019822537002</v>
      </c>
    </row>
    <row r="12" spans="2:51" ht="45">
      <c r="B12" s="18" t="s">
        <v>295</v>
      </c>
      <c r="C12" s="17">
        <v>0.296193102367595</v>
      </c>
      <c r="D12" s="17">
        <v>0.34810432837351801</v>
      </c>
      <c r="E12" s="17">
        <v>0.235779140758098</v>
      </c>
      <c r="F12" s="17"/>
      <c r="G12" s="17">
        <v>0.192169578155957</v>
      </c>
      <c r="H12" s="17">
        <v>0.30496825624161999</v>
      </c>
      <c r="I12" s="17">
        <v>0.29224449143202902</v>
      </c>
      <c r="J12" s="17">
        <v>0.39908438177433198</v>
      </c>
      <c r="K12" s="17">
        <v>0.216397173688466</v>
      </c>
      <c r="L12" s="17">
        <v>0.32427966780591</v>
      </c>
      <c r="M12" s="17"/>
      <c r="N12" s="17">
        <v>0.34648897135213202</v>
      </c>
      <c r="O12" s="17">
        <v>0.27312067060133899</v>
      </c>
      <c r="P12" s="17">
        <v>0.31253694648534303</v>
      </c>
      <c r="Q12" s="17">
        <v>0.23926703575993499</v>
      </c>
      <c r="R12" s="17"/>
      <c r="S12" s="17" t="s">
        <v>222</v>
      </c>
      <c r="T12" s="17" t="s">
        <v>222</v>
      </c>
      <c r="U12" s="17" t="s">
        <v>222</v>
      </c>
      <c r="V12" s="17" t="s">
        <v>222</v>
      </c>
      <c r="W12" s="17">
        <v>0.296193102367595</v>
      </c>
      <c r="X12" s="17" t="s">
        <v>222</v>
      </c>
      <c r="Y12" s="17" t="s">
        <v>222</v>
      </c>
      <c r="Z12" s="17" t="s">
        <v>222</v>
      </c>
      <c r="AA12" s="17" t="s">
        <v>222</v>
      </c>
      <c r="AB12" s="17" t="s">
        <v>222</v>
      </c>
      <c r="AC12" s="17" t="s">
        <v>222</v>
      </c>
      <c r="AD12" s="17" t="s">
        <v>222</v>
      </c>
      <c r="AE12" s="17"/>
      <c r="AF12" s="17">
        <v>0.32078123969385702</v>
      </c>
      <c r="AG12" s="17">
        <v>0.34652270364108401</v>
      </c>
      <c r="AH12" s="17">
        <v>7.0669967390572103E-2</v>
      </c>
      <c r="AI12" s="17"/>
      <c r="AJ12" s="17">
        <v>0.32229340576841697</v>
      </c>
      <c r="AK12" s="17">
        <v>0.34571896894048099</v>
      </c>
      <c r="AL12" s="17">
        <v>0.15774054406920099</v>
      </c>
      <c r="AM12" s="17"/>
      <c r="AN12" s="17">
        <v>0.186946783333994</v>
      </c>
      <c r="AO12" s="17">
        <v>0.20930014345013001</v>
      </c>
      <c r="AP12" s="17">
        <v>0.30124940440853898</v>
      </c>
      <c r="AQ12" s="17">
        <v>0.35927466078560399</v>
      </c>
      <c r="AR12" s="17">
        <v>0.28649217963905099</v>
      </c>
      <c r="AS12" s="17"/>
      <c r="AT12" s="17">
        <v>0.30121581674216902</v>
      </c>
      <c r="AU12" s="17">
        <v>0.23869884463473401</v>
      </c>
      <c r="AV12" s="17"/>
      <c r="AW12" s="17">
        <v>0.396165380289346</v>
      </c>
      <c r="AX12" s="17">
        <v>0.15450119221578901</v>
      </c>
      <c r="AY12" s="17">
        <v>0.15554236924719</v>
      </c>
    </row>
    <row r="13" spans="2:51" ht="30">
      <c r="B13" s="18" t="s">
        <v>294</v>
      </c>
      <c r="C13" s="17">
        <v>0.292337712909365</v>
      </c>
      <c r="D13" s="17">
        <v>0.32295182280877299</v>
      </c>
      <c r="E13" s="17">
        <v>0.25670920242185202</v>
      </c>
      <c r="F13" s="17"/>
      <c r="G13" s="17">
        <v>0.167959818015704</v>
      </c>
      <c r="H13" s="17">
        <v>0.28583657133977303</v>
      </c>
      <c r="I13" s="17">
        <v>0.222721363307776</v>
      </c>
      <c r="J13" s="17">
        <v>0.33908847776885898</v>
      </c>
      <c r="K13" s="17">
        <v>0.27311540808485202</v>
      </c>
      <c r="L13" s="17">
        <v>0.37425285437956901</v>
      </c>
      <c r="M13" s="17"/>
      <c r="N13" s="17">
        <v>0.34912808153645197</v>
      </c>
      <c r="O13" s="17">
        <v>0.23666763659209</v>
      </c>
      <c r="P13" s="17">
        <v>0.34642654152173002</v>
      </c>
      <c r="Q13" s="17">
        <v>0.227226881297036</v>
      </c>
      <c r="R13" s="17"/>
      <c r="S13" s="17" t="s">
        <v>222</v>
      </c>
      <c r="T13" s="17" t="s">
        <v>222</v>
      </c>
      <c r="U13" s="17" t="s">
        <v>222</v>
      </c>
      <c r="V13" s="17" t="s">
        <v>222</v>
      </c>
      <c r="W13" s="17">
        <v>0.292337712909365</v>
      </c>
      <c r="X13" s="17" t="s">
        <v>222</v>
      </c>
      <c r="Y13" s="17" t="s">
        <v>222</v>
      </c>
      <c r="Z13" s="17" t="s">
        <v>222</v>
      </c>
      <c r="AA13" s="17" t="s">
        <v>222</v>
      </c>
      <c r="AB13" s="17" t="s">
        <v>222</v>
      </c>
      <c r="AC13" s="17" t="s">
        <v>222</v>
      </c>
      <c r="AD13" s="17" t="s">
        <v>222</v>
      </c>
      <c r="AE13" s="17"/>
      <c r="AF13" s="17">
        <v>0.30534137711779702</v>
      </c>
      <c r="AG13" s="17">
        <v>0.30623032360125602</v>
      </c>
      <c r="AH13" s="17">
        <v>0.29606657560939997</v>
      </c>
      <c r="AI13" s="17"/>
      <c r="AJ13" s="17">
        <v>0.39272855922389699</v>
      </c>
      <c r="AK13" s="17">
        <v>0.240586668065815</v>
      </c>
      <c r="AL13" s="17">
        <v>0</v>
      </c>
      <c r="AM13" s="17"/>
      <c r="AN13" s="17">
        <v>0.26366495160523901</v>
      </c>
      <c r="AO13" s="17">
        <v>0.24517779024068401</v>
      </c>
      <c r="AP13" s="17">
        <v>0.24092391068078101</v>
      </c>
      <c r="AQ13" s="17">
        <v>0.25036146370838802</v>
      </c>
      <c r="AR13" s="17">
        <v>0.50112380017955505</v>
      </c>
      <c r="AS13" s="17"/>
      <c r="AT13" s="17">
        <v>0.29494166948495398</v>
      </c>
      <c r="AU13" s="17">
        <v>0.26253061274058798</v>
      </c>
      <c r="AV13" s="17"/>
      <c r="AW13" s="17">
        <v>0.36593912748561602</v>
      </c>
      <c r="AX13" s="17">
        <v>0.24656510873607601</v>
      </c>
      <c r="AY13" s="17">
        <v>0.16242957883974901</v>
      </c>
    </row>
    <row r="14" spans="2:51" ht="45">
      <c r="B14" s="18" t="s">
        <v>296</v>
      </c>
      <c r="C14" s="17">
        <v>0.23416403073443201</v>
      </c>
      <c r="D14" s="17">
        <v>0.299911429927391</v>
      </c>
      <c r="E14" s="17">
        <v>0.157647616918383</v>
      </c>
      <c r="F14" s="17"/>
      <c r="G14" s="17">
        <v>0.22580907680759299</v>
      </c>
      <c r="H14" s="17">
        <v>0.27221593336208599</v>
      </c>
      <c r="I14" s="17">
        <v>0.24489219671420001</v>
      </c>
      <c r="J14" s="17">
        <v>0.25671762436774498</v>
      </c>
      <c r="K14" s="17">
        <v>0.18091472336339601</v>
      </c>
      <c r="L14" s="17">
        <v>0.22869052702953399</v>
      </c>
      <c r="M14" s="17"/>
      <c r="N14" s="17">
        <v>0.44010593978598</v>
      </c>
      <c r="O14" s="17">
        <v>0.21532857174134901</v>
      </c>
      <c r="P14" s="17">
        <v>9.4159344475471404E-2</v>
      </c>
      <c r="Q14" s="17">
        <v>0.16763732790454899</v>
      </c>
      <c r="R14" s="17"/>
      <c r="S14" s="17" t="s">
        <v>222</v>
      </c>
      <c r="T14" s="17" t="s">
        <v>222</v>
      </c>
      <c r="U14" s="17" t="s">
        <v>222</v>
      </c>
      <c r="V14" s="17" t="s">
        <v>222</v>
      </c>
      <c r="W14" s="17">
        <v>0.23416403073443201</v>
      </c>
      <c r="X14" s="17" t="s">
        <v>222</v>
      </c>
      <c r="Y14" s="17" t="s">
        <v>222</v>
      </c>
      <c r="Z14" s="17" t="s">
        <v>222</v>
      </c>
      <c r="AA14" s="17" t="s">
        <v>222</v>
      </c>
      <c r="AB14" s="17" t="s">
        <v>222</v>
      </c>
      <c r="AC14" s="17" t="s">
        <v>222</v>
      </c>
      <c r="AD14" s="17" t="s">
        <v>222</v>
      </c>
      <c r="AE14" s="17"/>
      <c r="AF14" s="17">
        <v>0.19048114905162</v>
      </c>
      <c r="AG14" s="17">
        <v>0.28129671044976801</v>
      </c>
      <c r="AH14" s="17">
        <v>0.230144084299404</v>
      </c>
      <c r="AI14" s="17"/>
      <c r="AJ14" s="17">
        <v>0.22021507265263501</v>
      </c>
      <c r="AK14" s="17">
        <v>0.26509487508417501</v>
      </c>
      <c r="AL14" s="17">
        <v>0.23405469119886399</v>
      </c>
      <c r="AM14" s="17"/>
      <c r="AN14" s="17">
        <v>0.173634257682695</v>
      </c>
      <c r="AO14" s="17">
        <v>0.21802907749898301</v>
      </c>
      <c r="AP14" s="17">
        <v>0.23204453970896999</v>
      </c>
      <c r="AQ14" s="17">
        <v>0.480287644971023</v>
      </c>
      <c r="AR14" s="17">
        <v>0.51049837177414303</v>
      </c>
      <c r="AS14" s="17"/>
      <c r="AT14" s="17">
        <v>0.239981846383337</v>
      </c>
      <c r="AU14" s="17">
        <v>0.16756836802788599</v>
      </c>
      <c r="AV14" s="17"/>
      <c r="AW14" s="17">
        <v>0.31368622555777398</v>
      </c>
      <c r="AX14" s="17">
        <v>0.169889813433378</v>
      </c>
      <c r="AY14" s="17">
        <v>0.100477875193556</v>
      </c>
    </row>
    <row r="15" spans="2:51" ht="30">
      <c r="B15" s="18" t="s">
        <v>293</v>
      </c>
      <c r="C15" s="17">
        <v>0.18864966951863699</v>
      </c>
      <c r="D15" s="17">
        <v>0.181072927877509</v>
      </c>
      <c r="E15" s="17">
        <v>0.19746743426532201</v>
      </c>
      <c r="F15" s="17"/>
      <c r="G15" s="17">
        <v>0.25479992012994801</v>
      </c>
      <c r="H15" s="17">
        <v>0.17462757631753001</v>
      </c>
      <c r="I15" s="17">
        <v>0.21679122699793099</v>
      </c>
      <c r="J15" s="17">
        <v>0.26447712606616902</v>
      </c>
      <c r="K15" s="17">
        <v>0.15276077738076599</v>
      </c>
      <c r="L15" s="17">
        <v>0.12957738151585799</v>
      </c>
      <c r="M15" s="17"/>
      <c r="N15" s="17">
        <v>0.19514855256111599</v>
      </c>
      <c r="O15" s="17">
        <v>0.21278427233116101</v>
      </c>
      <c r="P15" s="17">
        <v>0.13850796733322401</v>
      </c>
      <c r="Q15" s="17">
        <v>0.21120264658031701</v>
      </c>
      <c r="R15" s="17"/>
      <c r="S15" s="17" t="s">
        <v>222</v>
      </c>
      <c r="T15" s="17" t="s">
        <v>222</v>
      </c>
      <c r="U15" s="17" t="s">
        <v>222</v>
      </c>
      <c r="V15" s="17" t="s">
        <v>222</v>
      </c>
      <c r="W15" s="17">
        <v>0.18864966951863699</v>
      </c>
      <c r="X15" s="17" t="s">
        <v>222</v>
      </c>
      <c r="Y15" s="17" t="s">
        <v>222</v>
      </c>
      <c r="Z15" s="17" t="s">
        <v>222</v>
      </c>
      <c r="AA15" s="17" t="s">
        <v>222</v>
      </c>
      <c r="AB15" s="17" t="s">
        <v>222</v>
      </c>
      <c r="AC15" s="17" t="s">
        <v>222</v>
      </c>
      <c r="AD15" s="17" t="s">
        <v>222</v>
      </c>
      <c r="AE15" s="17"/>
      <c r="AF15" s="17">
        <v>0.14757006095422501</v>
      </c>
      <c r="AG15" s="17">
        <v>0.181121400463049</v>
      </c>
      <c r="AH15" s="17">
        <v>0.34202593092874001</v>
      </c>
      <c r="AI15" s="17"/>
      <c r="AJ15" s="17">
        <v>0.15739336877629201</v>
      </c>
      <c r="AK15" s="17">
        <v>0.23604930087991199</v>
      </c>
      <c r="AL15" s="17">
        <v>0.19102138209489</v>
      </c>
      <c r="AM15" s="17"/>
      <c r="AN15" s="17">
        <v>0.174233983716748</v>
      </c>
      <c r="AO15" s="17">
        <v>0.25930315002697801</v>
      </c>
      <c r="AP15" s="17">
        <v>0.25764810463690102</v>
      </c>
      <c r="AQ15" s="17">
        <v>7.0242903840151694E-2</v>
      </c>
      <c r="AR15" s="17">
        <v>0.27487000768535202</v>
      </c>
      <c r="AS15" s="17"/>
      <c r="AT15" s="17">
        <v>0.191366808944927</v>
      </c>
      <c r="AU15" s="17">
        <v>0.15754698224220301</v>
      </c>
      <c r="AV15" s="17"/>
      <c r="AW15" s="17">
        <v>0.17765997302783501</v>
      </c>
      <c r="AX15" s="17">
        <v>0.216422405616466</v>
      </c>
      <c r="AY15" s="17">
        <v>0.198619541337308</v>
      </c>
    </row>
    <row r="16" spans="2:51">
      <c r="B16" s="18" t="s">
        <v>209</v>
      </c>
      <c r="C16" s="17">
        <v>4.1142414811336202E-3</v>
      </c>
      <c r="D16" s="17">
        <v>7.6494395327128401E-3</v>
      </c>
      <c r="E16" s="17">
        <v>0</v>
      </c>
      <c r="F16" s="17"/>
      <c r="G16" s="17">
        <v>0</v>
      </c>
      <c r="H16" s="17">
        <v>0</v>
      </c>
      <c r="I16" s="17">
        <v>0</v>
      </c>
      <c r="J16" s="17">
        <v>2.6546750854824899E-2</v>
      </c>
      <c r="K16" s="17">
        <v>0</v>
      </c>
      <c r="L16" s="17">
        <v>0</v>
      </c>
      <c r="M16" s="17"/>
      <c r="N16" s="17">
        <v>1.55406921670107E-2</v>
      </c>
      <c r="O16" s="17">
        <v>0</v>
      </c>
      <c r="P16" s="17">
        <v>0</v>
      </c>
      <c r="Q16" s="17">
        <v>0</v>
      </c>
      <c r="R16" s="17"/>
      <c r="S16" s="17" t="s">
        <v>222</v>
      </c>
      <c r="T16" s="17" t="s">
        <v>222</v>
      </c>
      <c r="U16" s="17" t="s">
        <v>222</v>
      </c>
      <c r="V16" s="17" t="s">
        <v>222</v>
      </c>
      <c r="W16" s="17">
        <v>4.1142414811336202E-3</v>
      </c>
      <c r="X16" s="17" t="s">
        <v>222</v>
      </c>
      <c r="Y16" s="17" t="s">
        <v>222</v>
      </c>
      <c r="Z16" s="17" t="s">
        <v>222</v>
      </c>
      <c r="AA16" s="17" t="s">
        <v>222</v>
      </c>
      <c r="AB16" s="17" t="s">
        <v>222</v>
      </c>
      <c r="AC16" s="17" t="s">
        <v>222</v>
      </c>
      <c r="AD16" s="17" t="s">
        <v>222</v>
      </c>
      <c r="AE16" s="17"/>
      <c r="AF16" s="17">
        <v>8.8265280457043606E-3</v>
      </c>
      <c r="AG16" s="17">
        <v>0</v>
      </c>
      <c r="AH16" s="17">
        <v>0</v>
      </c>
      <c r="AI16" s="17"/>
      <c r="AJ16" s="17">
        <v>0</v>
      </c>
      <c r="AK16" s="17">
        <v>0</v>
      </c>
      <c r="AL16" s="17">
        <v>5.6158131332245703E-2</v>
      </c>
      <c r="AM16" s="17"/>
      <c r="AN16" s="17">
        <v>2.3766812116013801E-2</v>
      </c>
      <c r="AO16" s="17">
        <v>0</v>
      </c>
      <c r="AP16" s="17">
        <v>0</v>
      </c>
      <c r="AQ16" s="17">
        <v>0</v>
      </c>
      <c r="AR16" s="17">
        <v>0</v>
      </c>
      <c r="AS16" s="17"/>
      <c r="AT16" s="17">
        <v>4.4736627632340799E-3</v>
      </c>
      <c r="AU16" s="17">
        <v>0</v>
      </c>
      <c r="AV16" s="17"/>
      <c r="AW16" s="17">
        <v>7.0318728675745996E-3</v>
      </c>
      <c r="AX16" s="17">
        <v>0</v>
      </c>
      <c r="AY16" s="17">
        <v>0</v>
      </c>
    </row>
    <row r="17" spans="2:51">
      <c r="B17" s="18" t="s">
        <v>119</v>
      </c>
      <c r="C17" s="19">
        <v>3.8085500109111603E-2</v>
      </c>
      <c r="D17" s="19">
        <v>4.6643031214995398E-2</v>
      </c>
      <c r="E17" s="19">
        <v>2.8126298690059299E-2</v>
      </c>
      <c r="F17" s="19"/>
      <c r="G17" s="19">
        <v>0.115340186045834</v>
      </c>
      <c r="H17" s="19">
        <v>2.9444824706892199E-2</v>
      </c>
      <c r="I17" s="19">
        <v>0.101539257517185</v>
      </c>
      <c r="J17" s="19">
        <v>3.0306756297909399E-2</v>
      </c>
      <c r="K17" s="19">
        <v>0</v>
      </c>
      <c r="L17" s="19">
        <v>0</v>
      </c>
      <c r="M17" s="19"/>
      <c r="N17" s="19">
        <v>1.66067993393192E-2</v>
      </c>
      <c r="O17" s="19">
        <v>1.4332349890618599E-2</v>
      </c>
      <c r="P17" s="19">
        <v>5.1983471804721001E-2</v>
      </c>
      <c r="Q17" s="19">
        <v>7.9865471472440899E-2</v>
      </c>
      <c r="R17" s="19"/>
      <c r="S17" s="19" t="s">
        <v>222</v>
      </c>
      <c r="T17" s="19" t="s">
        <v>222</v>
      </c>
      <c r="U17" s="19" t="s">
        <v>222</v>
      </c>
      <c r="V17" s="19" t="s">
        <v>222</v>
      </c>
      <c r="W17" s="19">
        <v>3.8085500109111603E-2</v>
      </c>
      <c r="X17" s="19" t="s">
        <v>222</v>
      </c>
      <c r="Y17" s="19" t="s">
        <v>222</v>
      </c>
      <c r="Z17" s="19" t="s">
        <v>222</v>
      </c>
      <c r="AA17" s="19" t="s">
        <v>222</v>
      </c>
      <c r="AB17" s="19" t="s">
        <v>222</v>
      </c>
      <c r="AC17" s="19" t="s">
        <v>222</v>
      </c>
      <c r="AD17" s="19" t="s">
        <v>222</v>
      </c>
      <c r="AE17" s="19"/>
      <c r="AF17" s="19">
        <v>4.1609106506831799E-2</v>
      </c>
      <c r="AG17" s="19">
        <v>1.77231011435246E-2</v>
      </c>
      <c r="AH17" s="19">
        <v>6.6765476934086798E-2</v>
      </c>
      <c r="AI17" s="19"/>
      <c r="AJ17" s="19">
        <v>4.9719839828692401E-2</v>
      </c>
      <c r="AK17" s="19">
        <v>2.7725165206109601E-2</v>
      </c>
      <c r="AL17" s="19">
        <v>0</v>
      </c>
      <c r="AM17" s="19"/>
      <c r="AN17" s="19">
        <v>3.5510177915018301E-2</v>
      </c>
      <c r="AO17" s="19">
        <v>2.2906911329205502E-2</v>
      </c>
      <c r="AP17" s="19">
        <v>3.04847964738446E-2</v>
      </c>
      <c r="AQ17" s="19">
        <v>4.2359048358473199E-2</v>
      </c>
      <c r="AR17" s="19">
        <v>0</v>
      </c>
      <c r="AS17" s="19"/>
      <c r="AT17" s="19">
        <v>2.7773412911024298E-2</v>
      </c>
      <c r="AU17" s="19">
        <v>0.15612641482483899</v>
      </c>
      <c r="AV17" s="19"/>
      <c r="AW17" s="19">
        <v>1.84465768542958E-2</v>
      </c>
      <c r="AX17" s="19">
        <v>0</v>
      </c>
      <c r="AY17" s="19">
        <v>9.5395086485396699E-2</v>
      </c>
    </row>
    <row r="18" spans="2:51">
      <c r="B18" t="s">
        <v>39</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281</v>
      </c>
      <c r="D7" s="10">
        <v>139</v>
      </c>
      <c r="E7" s="10">
        <v>141</v>
      </c>
      <c r="F7" s="10"/>
      <c r="G7" s="10">
        <v>27</v>
      </c>
      <c r="H7" s="10">
        <v>37</v>
      </c>
      <c r="I7" s="10">
        <v>40</v>
      </c>
      <c r="J7" s="10">
        <v>40</v>
      </c>
      <c r="K7" s="10">
        <v>51</v>
      </c>
      <c r="L7" s="10">
        <v>86</v>
      </c>
      <c r="M7" s="10"/>
      <c r="N7" s="10">
        <v>104</v>
      </c>
      <c r="O7" s="10">
        <v>76</v>
      </c>
      <c r="P7" s="10">
        <v>45</v>
      </c>
      <c r="Q7" s="10">
        <v>54</v>
      </c>
      <c r="R7" s="10"/>
      <c r="S7" s="10" t="s">
        <v>684</v>
      </c>
      <c r="T7" s="10" t="s">
        <v>684</v>
      </c>
      <c r="U7" s="10" t="s">
        <v>684</v>
      </c>
      <c r="V7" s="10" t="s">
        <v>684</v>
      </c>
      <c r="W7" s="10" t="s">
        <v>684</v>
      </c>
      <c r="X7" s="10">
        <v>281</v>
      </c>
      <c r="Y7" s="10" t="s">
        <v>684</v>
      </c>
      <c r="Z7" s="10" t="s">
        <v>684</v>
      </c>
      <c r="AA7" s="10" t="s">
        <v>684</v>
      </c>
      <c r="AB7" s="10" t="s">
        <v>684</v>
      </c>
      <c r="AC7" s="10" t="s">
        <v>684</v>
      </c>
      <c r="AD7" s="10" t="s">
        <v>684</v>
      </c>
      <c r="AE7" s="10"/>
      <c r="AF7" s="10">
        <v>126</v>
      </c>
      <c r="AG7" s="10">
        <v>119</v>
      </c>
      <c r="AH7" s="10">
        <v>22</v>
      </c>
      <c r="AI7" s="10"/>
      <c r="AJ7" s="10">
        <v>84</v>
      </c>
      <c r="AK7" s="10">
        <v>103</v>
      </c>
      <c r="AL7" s="10">
        <v>21</v>
      </c>
      <c r="AM7" s="10"/>
      <c r="AN7" s="10">
        <v>49</v>
      </c>
      <c r="AO7" s="10">
        <v>49</v>
      </c>
      <c r="AP7" s="10">
        <v>64</v>
      </c>
      <c r="AQ7" s="10">
        <v>41</v>
      </c>
      <c r="AR7" s="10">
        <v>4</v>
      </c>
      <c r="AS7" s="10"/>
      <c r="AT7" s="10">
        <v>246</v>
      </c>
      <c r="AU7" s="10">
        <v>35</v>
      </c>
      <c r="AV7" s="10"/>
      <c r="AW7" s="10">
        <v>156</v>
      </c>
      <c r="AX7" s="10">
        <v>37</v>
      </c>
      <c r="AY7" s="10">
        <v>88</v>
      </c>
    </row>
    <row r="8" spans="2:51" ht="30" customHeight="1">
      <c r="B8" s="11" t="s">
        <v>112</v>
      </c>
      <c r="C8" s="11">
        <v>289</v>
      </c>
      <c r="D8" s="11">
        <v>145</v>
      </c>
      <c r="E8" s="11">
        <v>143</v>
      </c>
      <c r="F8" s="11"/>
      <c r="G8" s="11">
        <v>34</v>
      </c>
      <c r="H8" s="11">
        <v>48</v>
      </c>
      <c r="I8" s="11">
        <v>45</v>
      </c>
      <c r="J8" s="11">
        <v>40</v>
      </c>
      <c r="K8" s="11">
        <v>44</v>
      </c>
      <c r="L8" s="11">
        <v>79</v>
      </c>
      <c r="M8" s="11"/>
      <c r="N8" s="11">
        <v>97</v>
      </c>
      <c r="O8" s="11">
        <v>74</v>
      </c>
      <c r="P8" s="11">
        <v>56</v>
      </c>
      <c r="Q8" s="11">
        <v>59</v>
      </c>
      <c r="R8" s="11"/>
      <c r="S8" s="11" t="s">
        <v>684</v>
      </c>
      <c r="T8" s="11" t="s">
        <v>684</v>
      </c>
      <c r="U8" s="11" t="s">
        <v>684</v>
      </c>
      <c r="V8" s="11" t="s">
        <v>684</v>
      </c>
      <c r="W8" s="11" t="s">
        <v>684</v>
      </c>
      <c r="X8" s="11">
        <v>289</v>
      </c>
      <c r="Y8" s="11" t="s">
        <v>684</v>
      </c>
      <c r="Z8" s="11" t="s">
        <v>684</v>
      </c>
      <c r="AA8" s="11" t="s">
        <v>684</v>
      </c>
      <c r="AB8" s="11" t="s">
        <v>684</v>
      </c>
      <c r="AC8" s="11" t="s">
        <v>684</v>
      </c>
      <c r="AD8" s="11" t="s">
        <v>684</v>
      </c>
      <c r="AE8" s="11"/>
      <c r="AF8" s="11">
        <v>129</v>
      </c>
      <c r="AG8" s="11">
        <v>117</v>
      </c>
      <c r="AH8" s="11">
        <v>24</v>
      </c>
      <c r="AI8" s="11"/>
      <c r="AJ8" s="11">
        <v>82</v>
      </c>
      <c r="AK8" s="11">
        <v>108</v>
      </c>
      <c r="AL8" s="11">
        <v>22</v>
      </c>
      <c r="AM8" s="11"/>
      <c r="AN8" s="11">
        <v>50</v>
      </c>
      <c r="AO8" s="11">
        <v>55</v>
      </c>
      <c r="AP8" s="11">
        <v>66</v>
      </c>
      <c r="AQ8" s="11">
        <v>42</v>
      </c>
      <c r="AR8" s="11">
        <v>4</v>
      </c>
      <c r="AS8" s="11"/>
      <c r="AT8" s="11">
        <v>251</v>
      </c>
      <c r="AU8" s="11">
        <v>38</v>
      </c>
      <c r="AV8" s="11"/>
      <c r="AW8" s="11">
        <v>154</v>
      </c>
      <c r="AX8" s="11">
        <v>42</v>
      </c>
      <c r="AY8" s="11">
        <v>94</v>
      </c>
    </row>
    <row r="9" spans="2:51">
      <c r="B9" s="18" t="s">
        <v>290</v>
      </c>
      <c r="C9" s="17">
        <v>0.59822780640238804</v>
      </c>
      <c r="D9" s="17">
        <v>0.59208981233566405</v>
      </c>
      <c r="E9" s="17">
        <v>0.60155484830507899</v>
      </c>
      <c r="F9" s="17"/>
      <c r="G9" s="17">
        <v>0.52111794597856897</v>
      </c>
      <c r="H9" s="17">
        <v>0.60691028639059796</v>
      </c>
      <c r="I9" s="17">
        <v>0.47090888607388898</v>
      </c>
      <c r="J9" s="17">
        <v>0.46794386764643298</v>
      </c>
      <c r="K9" s="17">
        <v>0.68533439750425595</v>
      </c>
      <c r="L9" s="17">
        <v>0.71659665100098002</v>
      </c>
      <c r="M9" s="17"/>
      <c r="N9" s="17">
        <v>0.68728605473593496</v>
      </c>
      <c r="O9" s="17">
        <v>0.57956812810782798</v>
      </c>
      <c r="P9" s="17">
        <v>0.52229057249532695</v>
      </c>
      <c r="Q9" s="17">
        <v>0.53320019260906504</v>
      </c>
      <c r="R9" s="17"/>
      <c r="S9" s="17" t="s">
        <v>222</v>
      </c>
      <c r="T9" s="17" t="s">
        <v>222</v>
      </c>
      <c r="U9" s="17" t="s">
        <v>222</v>
      </c>
      <c r="V9" s="17" t="s">
        <v>222</v>
      </c>
      <c r="W9" s="17" t="s">
        <v>222</v>
      </c>
      <c r="X9" s="17">
        <v>0.59822780640238804</v>
      </c>
      <c r="Y9" s="17" t="s">
        <v>222</v>
      </c>
      <c r="Z9" s="17" t="s">
        <v>222</v>
      </c>
      <c r="AA9" s="17" t="s">
        <v>222</v>
      </c>
      <c r="AB9" s="17" t="s">
        <v>222</v>
      </c>
      <c r="AC9" s="17" t="s">
        <v>222</v>
      </c>
      <c r="AD9" s="17" t="s">
        <v>222</v>
      </c>
      <c r="AE9" s="17"/>
      <c r="AF9" s="17">
        <v>0.57870991038892505</v>
      </c>
      <c r="AG9" s="17">
        <v>0.642416795532185</v>
      </c>
      <c r="AH9" s="17">
        <v>0.443945401525493</v>
      </c>
      <c r="AI9" s="17"/>
      <c r="AJ9" s="17">
        <v>0.57947217499069903</v>
      </c>
      <c r="AK9" s="17">
        <v>0.66683035492503295</v>
      </c>
      <c r="AL9" s="17">
        <v>0.53742869722711095</v>
      </c>
      <c r="AM9" s="17"/>
      <c r="AN9" s="17">
        <v>0.51529866190811702</v>
      </c>
      <c r="AO9" s="17">
        <v>0.63704607397531599</v>
      </c>
      <c r="AP9" s="17">
        <v>0.68042470127604404</v>
      </c>
      <c r="AQ9" s="17">
        <v>0.65470809807647401</v>
      </c>
      <c r="AR9" s="17">
        <v>0.54176907727734802</v>
      </c>
      <c r="AS9" s="17"/>
      <c r="AT9" s="17">
        <v>0.61514081012081101</v>
      </c>
      <c r="AU9" s="17">
        <v>0.48703511839199598</v>
      </c>
      <c r="AV9" s="17"/>
      <c r="AW9" s="17">
        <v>0.69381286200620096</v>
      </c>
      <c r="AX9" s="17">
        <v>0.51278305403773194</v>
      </c>
      <c r="AY9" s="17">
        <v>0.47972574125982598</v>
      </c>
    </row>
    <row r="10" spans="2:51">
      <c r="B10" s="18" t="s">
        <v>291</v>
      </c>
      <c r="C10" s="17">
        <v>0.52214958428897296</v>
      </c>
      <c r="D10" s="17">
        <v>0.58896473511317105</v>
      </c>
      <c r="E10" s="17">
        <v>0.45817644524156698</v>
      </c>
      <c r="F10" s="17"/>
      <c r="G10" s="17">
        <v>0.56025662857849701</v>
      </c>
      <c r="H10" s="17">
        <v>0.43631971357113802</v>
      </c>
      <c r="I10" s="17">
        <v>0.37808194939833101</v>
      </c>
      <c r="J10" s="17">
        <v>0.57783388020816895</v>
      </c>
      <c r="K10" s="17">
        <v>0.55376489481950497</v>
      </c>
      <c r="L10" s="17">
        <v>0.59478311909249904</v>
      </c>
      <c r="M10" s="17"/>
      <c r="N10" s="17">
        <v>0.57748305039341197</v>
      </c>
      <c r="O10" s="17">
        <v>0.46678055995177298</v>
      </c>
      <c r="P10" s="17">
        <v>0.551416105522196</v>
      </c>
      <c r="Q10" s="17">
        <v>0.47498667769302999</v>
      </c>
      <c r="R10" s="17"/>
      <c r="S10" s="17" t="s">
        <v>222</v>
      </c>
      <c r="T10" s="17" t="s">
        <v>222</v>
      </c>
      <c r="U10" s="17" t="s">
        <v>222</v>
      </c>
      <c r="V10" s="17" t="s">
        <v>222</v>
      </c>
      <c r="W10" s="17" t="s">
        <v>222</v>
      </c>
      <c r="X10" s="17">
        <v>0.52214958428897296</v>
      </c>
      <c r="Y10" s="17" t="s">
        <v>222</v>
      </c>
      <c r="Z10" s="17" t="s">
        <v>222</v>
      </c>
      <c r="AA10" s="17" t="s">
        <v>222</v>
      </c>
      <c r="AB10" s="17" t="s">
        <v>222</v>
      </c>
      <c r="AC10" s="17" t="s">
        <v>222</v>
      </c>
      <c r="AD10" s="17" t="s">
        <v>222</v>
      </c>
      <c r="AE10" s="17"/>
      <c r="AF10" s="17">
        <v>0.53533448917821702</v>
      </c>
      <c r="AG10" s="17">
        <v>0.52980043790935005</v>
      </c>
      <c r="AH10" s="17">
        <v>0.47611076269427299</v>
      </c>
      <c r="AI10" s="17"/>
      <c r="AJ10" s="17">
        <v>0.53287158002104396</v>
      </c>
      <c r="AK10" s="17">
        <v>0.49358030709482698</v>
      </c>
      <c r="AL10" s="17">
        <v>0.56579019522862395</v>
      </c>
      <c r="AM10" s="17"/>
      <c r="AN10" s="17">
        <v>0.41267787464381001</v>
      </c>
      <c r="AO10" s="17">
        <v>0.59395167689374995</v>
      </c>
      <c r="AP10" s="17">
        <v>0.57152505619727101</v>
      </c>
      <c r="AQ10" s="17">
        <v>0.36664959956926402</v>
      </c>
      <c r="AR10" s="17">
        <v>0.28823321349889802</v>
      </c>
      <c r="AS10" s="17"/>
      <c r="AT10" s="17">
        <v>0.52649069323589504</v>
      </c>
      <c r="AU10" s="17">
        <v>0.49360943962924397</v>
      </c>
      <c r="AV10" s="17"/>
      <c r="AW10" s="17">
        <v>0.56462121513935803</v>
      </c>
      <c r="AX10" s="17">
        <v>0.50523979112308903</v>
      </c>
      <c r="AY10" s="17">
        <v>0.46005182249999999</v>
      </c>
    </row>
    <row r="11" spans="2:51" ht="30">
      <c r="B11" s="18" t="s">
        <v>294</v>
      </c>
      <c r="C11" s="17">
        <v>0.41162172199077501</v>
      </c>
      <c r="D11" s="17">
        <v>0.48260951434738097</v>
      </c>
      <c r="E11" s="17">
        <v>0.34262184308009302</v>
      </c>
      <c r="F11" s="17"/>
      <c r="G11" s="17">
        <v>0.317129894328253</v>
      </c>
      <c r="H11" s="17">
        <v>0.31485068537313798</v>
      </c>
      <c r="I11" s="17">
        <v>0.26286553199158302</v>
      </c>
      <c r="J11" s="17">
        <v>0.40206215833157699</v>
      </c>
      <c r="K11" s="17">
        <v>0.46263855585941499</v>
      </c>
      <c r="L11" s="17">
        <v>0.57346672168917101</v>
      </c>
      <c r="M11" s="17"/>
      <c r="N11" s="17">
        <v>0.49313890511783198</v>
      </c>
      <c r="O11" s="17">
        <v>0.35308117844047898</v>
      </c>
      <c r="P11" s="17">
        <v>0.344125462245567</v>
      </c>
      <c r="Q11" s="17">
        <v>0.39368718687066501</v>
      </c>
      <c r="R11" s="17"/>
      <c r="S11" s="17" t="s">
        <v>222</v>
      </c>
      <c r="T11" s="17" t="s">
        <v>222</v>
      </c>
      <c r="U11" s="17" t="s">
        <v>222</v>
      </c>
      <c r="V11" s="17" t="s">
        <v>222</v>
      </c>
      <c r="W11" s="17" t="s">
        <v>222</v>
      </c>
      <c r="X11" s="17">
        <v>0.41162172199077501</v>
      </c>
      <c r="Y11" s="17" t="s">
        <v>222</v>
      </c>
      <c r="Z11" s="17" t="s">
        <v>222</v>
      </c>
      <c r="AA11" s="17" t="s">
        <v>222</v>
      </c>
      <c r="AB11" s="17" t="s">
        <v>222</v>
      </c>
      <c r="AC11" s="17" t="s">
        <v>222</v>
      </c>
      <c r="AD11" s="17" t="s">
        <v>222</v>
      </c>
      <c r="AE11" s="17"/>
      <c r="AF11" s="17">
        <v>0.40349868226664698</v>
      </c>
      <c r="AG11" s="17">
        <v>0.44920149143851301</v>
      </c>
      <c r="AH11" s="17">
        <v>0.29812753206495801</v>
      </c>
      <c r="AI11" s="17"/>
      <c r="AJ11" s="17">
        <v>0.42062337735433702</v>
      </c>
      <c r="AK11" s="17">
        <v>0.42190799300854498</v>
      </c>
      <c r="AL11" s="17">
        <v>0.46359221897292302</v>
      </c>
      <c r="AM11" s="17"/>
      <c r="AN11" s="17">
        <v>0.387988964881542</v>
      </c>
      <c r="AO11" s="17">
        <v>0.32743990442099902</v>
      </c>
      <c r="AP11" s="17">
        <v>0.46957131141342501</v>
      </c>
      <c r="AQ11" s="17">
        <v>0.33943680951812399</v>
      </c>
      <c r="AR11" s="17">
        <v>0.4929282724431</v>
      </c>
      <c r="AS11" s="17"/>
      <c r="AT11" s="17">
        <v>0.43005126536829102</v>
      </c>
      <c r="AU11" s="17">
        <v>0.29045871031839998</v>
      </c>
      <c r="AV11" s="17"/>
      <c r="AW11" s="17">
        <v>0.51925462638747499</v>
      </c>
      <c r="AX11" s="17">
        <v>0.305471254338542</v>
      </c>
      <c r="AY11" s="17">
        <v>0.28263939735362797</v>
      </c>
    </row>
    <row r="12" spans="2:51" ht="30">
      <c r="B12" s="18" t="s">
        <v>292</v>
      </c>
      <c r="C12" s="17">
        <v>0.344059460429819</v>
      </c>
      <c r="D12" s="17">
        <v>0.30169793064833</v>
      </c>
      <c r="E12" s="17">
        <v>0.389484624993438</v>
      </c>
      <c r="F12" s="17"/>
      <c r="G12" s="17">
        <v>0.21524558103129801</v>
      </c>
      <c r="H12" s="17">
        <v>0.32866588102546301</v>
      </c>
      <c r="I12" s="17">
        <v>0.30638002567260098</v>
      </c>
      <c r="J12" s="17">
        <v>0.41847807854209801</v>
      </c>
      <c r="K12" s="17">
        <v>0.32333918548461899</v>
      </c>
      <c r="L12" s="17">
        <v>0.40440264567436901</v>
      </c>
      <c r="M12" s="17"/>
      <c r="N12" s="17">
        <v>0.38099630459669298</v>
      </c>
      <c r="O12" s="17">
        <v>0.31729611185887002</v>
      </c>
      <c r="P12" s="17">
        <v>0.32756369211652903</v>
      </c>
      <c r="Q12" s="17">
        <v>0.326292955849524</v>
      </c>
      <c r="R12" s="17"/>
      <c r="S12" s="17" t="s">
        <v>222</v>
      </c>
      <c r="T12" s="17" t="s">
        <v>222</v>
      </c>
      <c r="U12" s="17" t="s">
        <v>222</v>
      </c>
      <c r="V12" s="17" t="s">
        <v>222</v>
      </c>
      <c r="W12" s="17" t="s">
        <v>222</v>
      </c>
      <c r="X12" s="17">
        <v>0.344059460429819</v>
      </c>
      <c r="Y12" s="17" t="s">
        <v>222</v>
      </c>
      <c r="Z12" s="17" t="s">
        <v>222</v>
      </c>
      <c r="AA12" s="17" t="s">
        <v>222</v>
      </c>
      <c r="AB12" s="17" t="s">
        <v>222</v>
      </c>
      <c r="AC12" s="17" t="s">
        <v>222</v>
      </c>
      <c r="AD12" s="17" t="s">
        <v>222</v>
      </c>
      <c r="AE12" s="17"/>
      <c r="AF12" s="17">
        <v>0.29289518070107801</v>
      </c>
      <c r="AG12" s="17">
        <v>0.42098468059902</v>
      </c>
      <c r="AH12" s="17">
        <v>0.41145442058091097</v>
      </c>
      <c r="AI12" s="17"/>
      <c r="AJ12" s="17">
        <v>0.239125205086552</v>
      </c>
      <c r="AK12" s="17">
        <v>0.435512739225343</v>
      </c>
      <c r="AL12" s="17">
        <v>0.426533518933564</v>
      </c>
      <c r="AM12" s="17"/>
      <c r="AN12" s="17">
        <v>0.29804759937273101</v>
      </c>
      <c r="AO12" s="17">
        <v>0.246764911471057</v>
      </c>
      <c r="AP12" s="17">
        <v>0.35403305920067202</v>
      </c>
      <c r="AQ12" s="17">
        <v>0.41474515830306202</v>
      </c>
      <c r="AR12" s="17">
        <v>0.28823321349889802</v>
      </c>
      <c r="AS12" s="17"/>
      <c r="AT12" s="17">
        <v>0.34092597163566901</v>
      </c>
      <c r="AU12" s="17">
        <v>0.36466023884107401</v>
      </c>
      <c r="AV12" s="17"/>
      <c r="AW12" s="17">
        <v>0.31189908506770903</v>
      </c>
      <c r="AX12" s="17">
        <v>0.45564689837454098</v>
      </c>
      <c r="AY12" s="17">
        <v>0.34677860484379402</v>
      </c>
    </row>
    <row r="13" spans="2:51" ht="45">
      <c r="B13" s="18" t="s">
        <v>295</v>
      </c>
      <c r="C13" s="17">
        <v>0.30805444668943499</v>
      </c>
      <c r="D13" s="17">
        <v>0.337277445703834</v>
      </c>
      <c r="E13" s="17">
        <v>0.28064872468313701</v>
      </c>
      <c r="F13" s="17"/>
      <c r="G13" s="17">
        <v>0.33193938790205102</v>
      </c>
      <c r="H13" s="17">
        <v>0.166626577893313</v>
      </c>
      <c r="I13" s="17">
        <v>0.22405005764919</v>
      </c>
      <c r="J13" s="17">
        <v>0.34949976230097701</v>
      </c>
      <c r="K13" s="17">
        <v>0.333790307306981</v>
      </c>
      <c r="L13" s="17">
        <v>0.39748982554557399</v>
      </c>
      <c r="M13" s="17"/>
      <c r="N13" s="17">
        <v>0.37974441222349797</v>
      </c>
      <c r="O13" s="17">
        <v>0.27035079515204902</v>
      </c>
      <c r="P13" s="17">
        <v>0.30260315016918199</v>
      </c>
      <c r="Q13" s="17">
        <v>0.25520919316407698</v>
      </c>
      <c r="R13" s="17"/>
      <c r="S13" s="17" t="s">
        <v>222</v>
      </c>
      <c r="T13" s="17" t="s">
        <v>222</v>
      </c>
      <c r="U13" s="17" t="s">
        <v>222</v>
      </c>
      <c r="V13" s="17" t="s">
        <v>222</v>
      </c>
      <c r="W13" s="17" t="s">
        <v>222</v>
      </c>
      <c r="X13" s="17">
        <v>0.30805444668943499</v>
      </c>
      <c r="Y13" s="17" t="s">
        <v>222</v>
      </c>
      <c r="Z13" s="17" t="s">
        <v>222</v>
      </c>
      <c r="AA13" s="17" t="s">
        <v>222</v>
      </c>
      <c r="AB13" s="17" t="s">
        <v>222</v>
      </c>
      <c r="AC13" s="17" t="s">
        <v>222</v>
      </c>
      <c r="AD13" s="17" t="s">
        <v>222</v>
      </c>
      <c r="AE13" s="17"/>
      <c r="AF13" s="17">
        <v>0.24692379380375001</v>
      </c>
      <c r="AG13" s="17">
        <v>0.371297910905517</v>
      </c>
      <c r="AH13" s="17">
        <v>0.26352845156042098</v>
      </c>
      <c r="AI13" s="17"/>
      <c r="AJ13" s="17">
        <v>0.28975224526704402</v>
      </c>
      <c r="AK13" s="17">
        <v>0.29800510649881301</v>
      </c>
      <c r="AL13" s="17">
        <v>0.31515565486355501</v>
      </c>
      <c r="AM13" s="17"/>
      <c r="AN13" s="17">
        <v>0.166017673900824</v>
      </c>
      <c r="AO13" s="17">
        <v>0.26892832711208098</v>
      </c>
      <c r="AP13" s="17">
        <v>0.29765339677722202</v>
      </c>
      <c r="AQ13" s="17">
        <v>0.42723939494046398</v>
      </c>
      <c r="AR13" s="17">
        <v>0.54176907727734802</v>
      </c>
      <c r="AS13" s="17"/>
      <c r="AT13" s="17">
        <v>0.319345170389636</v>
      </c>
      <c r="AU13" s="17">
        <v>0.23382482203438201</v>
      </c>
      <c r="AV13" s="17"/>
      <c r="AW13" s="17">
        <v>0.36905981107947</v>
      </c>
      <c r="AX13" s="17">
        <v>0.28593061538523901</v>
      </c>
      <c r="AY13" s="17">
        <v>0.21788753164123201</v>
      </c>
    </row>
    <row r="14" spans="2:51" ht="30">
      <c r="B14" s="18" t="s">
        <v>293</v>
      </c>
      <c r="C14" s="17">
        <v>0.19169600387067801</v>
      </c>
      <c r="D14" s="17">
        <v>0.19789687148357801</v>
      </c>
      <c r="E14" s="17">
        <v>0.18679120316166201</v>
      </c>
      <c r="F14" s="17"/>
      <c r="G14" s="17">
        <v>0.12732051252531201</v>
      </c>
      <c r="H14" s="17">
        <v>0.31333524008520602</v>
      </c>
      <c r="I14" s="17">
        <v>0.27161828468733201</v>
      </c>
      <c r="J14" s="17">
        <v>0.151980917366665</v>
      </c>
      <c r="K14" s="17">
        <v>0.16838707953044299</v>
      </c>
      <c r="L14" s="17">
        <v>0.132094461109308</v>
      </c>
      <c r="M14" s="17"/>
      <c r="N14" s="17">
        <v>0.20879434219578699</v>
      </c>
      <c r="O14" s="17">
        <v>0.14988148645301999</v>
      </c>
      <c r="P14" s="17">
        <v>6.85732435979413E-2</v>
      </c>
      <c r="Q14" s="17">
        <v>0.32064804907930999</v>
      </c>
      <c r="R14" s="17"/>
      <c r="S14" s="17" t="s">
        <v>222</v>
      </c>
      <c r="T14" s="17" t="s">
        <v>222</v>
      </c>
      <c r="U14" s="17" t="s">
        <v>222</v>
      </c>
      <c r="V14" s="17" t="s">
        <v>222</v>
      </c>
      <c r="W14" s="17" t="s">
        <v>222</v>
      </c>
      <c r="X14" s="17">
        <v>0.19169600387067801</v>
      </c>
      <c r="Y14" s="17" t="s">
        <v>222</v>
      </c>
      <c r="Z14" s="17" t="s">
        <v>222</v>
      </c>
      <c r="AA14" s="17" t="s">
        <v>222</v>
      </c>
      <c r="AB14" s="17" t="s">
        <v>222</v>
      </c>
      <c r="AC14" s="17" t="s">
        <v>222</v>
      </c>
      <c r="AD14" s="17" t="s">
        <v>222</v>
      </c>
      <c r="AE14" s="17"/>
      <c r="AF14" s="17">
        <v>0.189911727817553</v>
      </c>
      <c r="AG14" s="17">
        <v>0.18062931249814801</v>
      </c>
      <c r="AH14" s="17">
        <v>0.29661978579176002</v>
      </c>
      <c r="AI14" s="17"/>
      <c r="AJ14" s="17">
        <v>0.241344827436061</v>
      </c>
      <c r="AK14" s="17">
        <v>0.158626933100601</v>
      </c>
      <c r="AL14" s="17">
        <v>0.178101834534794</v>
      </c>
      <c r="AM14" s="17"/>
      <c r="AN14" s="17">
        <v>0.17981547046344001</v>
      </c>
      <c r="AO14" s="17">
        <v>0.17999266578766901</v>
      </c>
      <c r="AP14" s="17">
        <v>0.20457533761489399</v>
      </c>
      <c r="AQ14" s="17">
        <v>0.28525411290547098</v>
      </c>
      <c r="AR14" s="17">
        <v>0.25353586377845</v>
      </c>
      <c r="AS14" s="17"/>
      <c r="AT14" s="17">
        <v>0.17106896668951699</v>
      </c>
      <c r="AU14" s="17">
        <v>0.32730619754463403</v>
      </c>
      <c r="AV14" s="17"/>
      <c r="AW14" s="17">
        <v>0.12351562956166399</v>
      </c>
      <c r="AX14" s="17">
        <v>0.498096674232129</v>
      </c>
      <c r="AY14" s="17">
        <v>0.16614123979250001</v>
      </c>
    </row>
    <row r="15" spans="2:51" ht="45">
      <c r="B15" s="18" t="s">
        <v>296</v>
      </c>
      <c r="C15" s="17">
        <v>0.163846062088569</v>
      </c>
      <c r="D15" s="17">
        <v>0.181622540583919</v>
      </c>
      <c r="E15" s="17">
        <v>0.14700535379867899</v>
      </c>
      <c r="F15" s="17"/>
      <c r="G15" s="17">
        <v>0.13163902601506799</v>
      </c>
      <c r="H15" s="17">
        <v>0.18250004307433701</v>
      </c>
      <c r="I15" s="17">
        <v>0.24613151406689199</v>
      </c>
      <c r="J15" s="17">
        <v>9.2525502671816598E-2</v>
      </c>
      <c r="K15" s="17">
        <v>0.131667941931051</v>
      </c>
      <c r="L15" s="17">
        <v>0.173584665757294</v>
      </c>
      <c r="M15" s="17"/>
      <c r="N15" s="17">
        <v>0.27538613908785697</v>
      </c>
      <c r="O15" s="17">
        <v>0.135184730062018</v>
      </c>
      <c r="P15" s="17">
        <v>9.3997001341798503E-2</v>
      </c>
      <c r="Q15" s="17">
        <v>7.0617990533774405E-2</v>
      </c>
      <c r="R15" s="17"/>
      <c r="S15" s="17" t="s">
        <v>222</v>
      </c>
      <c r="T15" s="17" t="s">
        <v>222</v>
      </c>
      <c r="U15" s="17" t="s">
        <v>222</v>
      </c>
      <c r="V15" s="17" t="s">
        <v>222</v>
      </c>
      <c r="W15" s="17" t="s">
        <v>222</v>
      </c>
      <c r="X15" s="17">
        <v>0.163846062088569</v>
      </c>
      <c r="Y15" s="17" t="s">
        <v>222</v>
      </c>
      <c r="Z15" s="17" t="s">
        <v>222</v>
      </c>
      <c r="AA15" s="17" t="s">
        <v>222</v>
      </c>
      <c r="AB15" s="17" t="s">
        <v>222</v>
      </c>
      <c r="AC15" s="17" t="s">
        <v>222</v>
      </c>
      <c r="AD15" s="17" t="s">
        <v>222</v>
      </c>
      <c r="AE15" s="17"/>
      <c r="AF15" s="17">
        <v>0.170400773084697</v>
      </c>
      <c r="AG15" s="17">
        <v>0.16510162300800299</v>
      </c>
      <c r="AH15" s="17">
        <v>0.19966826023131001</v>
      </c>
      <c r="AI15" s="17"/>
      <c r="AJ15" s="17">
        <v>0.19743665426642801</v>
      </c>
      <c r="AK15" s="17">
        <v>0.111116531017519</v>
      </c>
      <c r="AL15" s="17">
        <v>0.25547073742128201</v>
      </c>
      <c r="AM15" s="17"/>
      <c r="AN15" s="17">
        <v>3.9375986226941301E-2</v>
      </c>
      <c r="AO15" s="17">
        <v>5.3999763921139601E-2</v>
      </c>
      <c r="AP15" s="17">
        <v>0.23308366880151399</v>
      </c>
      <c r="AQ15" s="17">
        <v>0.25693774943617198</v>
      </c>
      <c r="AR15" s="17">
        <v>0.25353586377845</v>
      </c>
      <c r="AS15" s="17"/>
      <c r="AT15" s="17">
        <v>0.16265955165302001</v>
      </c>
      <c r="AU15" s="17">
        <v>0.17164664481635999</v>
      </c>
      <c r="AV15" s="17"/>
      <c r="AW15" s="17">
        <v>0.19601033689168601</v>
      </c>
      <c r="AX15" s="17">
        <v>0.174456156030528</v>
      </c>
      <c r="AY15" s="17">
        <v>0.106316959557616</v>
      </c>
    </row>
    <row r="16" spans="2:51">
      <c r="B16" s="18" t="s">
        <v>209</v>
      </c>
      <c r="C16" s="17">
        <v>1.7327644184146399E-2</v>
      </c>
      <c r="D16" s="17">
        <v>0</v>
      </c>
      <c r="E16" s="17">
        <v>3.50190488664959E-2</v>
      </c>
      <c r="F16" s="17"/>
      <c r="G16" s="17">
        <v>3.9347648953120297E-2</v>
      </c>
      <c r="H16" s="17">
        <v>0</v>
      </c>
      <c r="I16" s="17">
        <v>6.1029602009515502E-2</v>
      </c>
      <c r="J16" s="17">
        <v>0</v>
      </c>
      <c r="K16" s="17">
        <v>0</v>
      </c>
      <c r="L16" s="17">
        <v>1.20650044362754E-2</v>
      </c>
      <c r="M16" s="17"/>
      <c r="N16" s="17">
        <v>7.6267716914222598E-3</v>
      </c>
      <c r="O16" s="17">
        <v>2.6030426332955998E-2</v>
      </c>
      <c r="P16" s="17">
        <v>2.3687975005162201E-2</v>
      </c>
      <c r="Q16" s="17">
        <v>1.6873693893525599E-2</v>
      </c>
      <c r="R16" s="17"/>
      <c r="S16" s="17" t="s">
        <v>222</v>
      </c>
      <c r="T16" s="17" t="s">
        <v>222</v>
      </c>
      <c r="U16" s="17" t="s">
        <v>222</v>
      </c>
      <c r="V16" s="17" t="s">
        <v>222</v>
      </c>
      <c r="W16" s="17" t="s">
        <v>222</v>
      </c>
      <c r="X16" s="17">
        <v>1.7327644184146399E-2</v>
      </c>
      <c r="Y16" s="17" t="s">
        <v>222</v>
      </c>
      <c r="Z16" s="17" t="s">
        <v>222</v>
      </c>
      <c r="AA16" s="17" t="s">
        <v>222</v>
      </c>
      <c r="AB16" s="17" t="s">
        <v>222</v>
      </c>
      <c r="AC16" s="17" t="s">
        <v>222</v>
      </c>
      <c r="AD16" s="17" t="s">
        <v>222</v>
      </c>
      <c r="AE16" s="17"/>
      <c r="AF16" s="17">
        <v>5.7090347240257803E-3</v>
      </c>
      <c r="AG16" s="17">
        <v>2.5103427111172801E-2</v>
      </c>
      <c r="AH16" s="17">
        <v>0</v>
      </c>
      <c r="AI16" s="17"/>
      <c r="AJ16" s="17">
        <v>0</v>
      </c>
      <c r="AK16" s="17">
        <v>1.6180760053997899E-2</v>
      </c>
      <c r="AL16" s="17">
        <v>0.102753454174798</v>
      </c>
      <c r="AM16" s="17"/>
      <c r="AN16" s="17">
        <v>0</v>
      </c>
      <c r="AO16" s="17">
        <v>4.2629843725236399E-2</v>
      </c>
      <c r="AP16" s="17">
        <v>2.57436611385237E-2</v>
      </c>
      <c r="AQ16" s="17">
        <v>0</v>
      </c>
      <c r="AR16" s="17">
        <v>0</v>
      </c>
      <c r="AS16" s="17"/>
      <c r="AT16" s="17">
        <v>6.8749436175762797E-3</v>
      </c>
      <c r="AU16" s="17">
        <v>8.6047777657462604E-2</v>
      </c>
      <c r="AV16" s="17"/>
      <c r="AW16" s="17">
        <v>1.09748787037859E-2</v>
      </c>
      <c r="AX16" s="17">
        <v>0</v>
      </c>
      <c r="AY16" s="17">
        <v>3.5521535116555002E-2</v>
      </c>
    </row>
    <row r="17" spans="2:51">
      <c r="B17" s="18" t="s">
        <v>119</v>
      </c>
      <c r="C17" s="19">
        <v>2.4459601083244398E-2</v>
      </c>
      <c r="D17" s="19">
        <v>1.1830745632223401E-2</v>
      </c>
      <c r="E17" s="19">
        <v>3.7438839166802303E-2</v>
      </c>
      <c r="F17" s="19"/>
      <c r="G17" s="19">
        <v>3.9347648953120297E-2</v>
      </c>
      <c r="H17" s="19">
        <v>5.7494699736626201E-2</v>
      </c>
      <c r="I17" s="19">
        <v>4.4503888073369399E-2</v>
      </c>
      <c r="J17" s="19">
        <v>0</v>
      </c>
      <c r="K17" s="19">
        <v>0</v>
      </c>
      <c r="L17" s="19">
        <v>1.22447473189799E-2</v>
      </c>
      <c r="M17" s="19"/>
      <c r="N17" s="19">
        <v>0</v>
      </c>
      <c r="O17" s="19">
        <v>2.76942313879955E-2</v>
      </c>
      <c r="P17" s="19">
        <v>2.3687975005162201E-2</v>
      </c>
      <c r="Q17" s="19">
        <v>6.1969308651755699E-2</v>
      </c>
      <c r="R17" s="19"/>
      <c r="S17" s="19" t="s">
        <v>222</v>
      </c>
      <c r="T17" s="19" t="s">
        <v>222</v>
      </c>
      <c r="U17" s="19" t="s">
        <v>222</v>
      </c>
      <c r="V17" s="19" t="s">
        <v>222</v>
      </c>
      <c r="W17" s="19" t="s">
        <v>222</v>
      </c>
      <c r="X17" s="19">
        <v>2.4459601083244398E-2</v>
      </c>
      <c r="Y17" s="19" t="s">
        <v>222</v>
      </c>
      <c r="Z17" s="19" t="s">
        <v>222</v>
      </c>
      <c r="AA17" s="19" t="s">
        <v>222</v>
      </c>
      <c r="AB17" s="19" t="s">
        <v>222</v>
      </c>
      <c r="AC17" s="19" t="s">
        <v>222</v>
      </c>
      <c r="AD17" s="19" t="s">
        <v>222</v>
      </c>
      <c r="AE17" s="19"/>
      <c r="AF17" s="19">
        <v>1.5374479029877E-2</v>
      </c>
      <c r="AG17" s="19">
        <v>3.2047030214083401E-2</v>
      </c>
      <c r="AH17" s="19">
        <v>5.4967369976248001E-2</v>
      </c>
      <c r="AI17" s="19"/>
      <c r="AJ17" s="19">
        <v>3.5781940232492399E-2</v>
      </c>
      <c r="AK17" s="19">
        <v>2.5910816769436001E-2</v>
      </c>
      <c r="AL17" s="19">
        <v>6.01362624502811E-2</v>
      </c>
      <c r="AM17" s="19"/>
      <c r="AN17" s="19">
        <v>3.9174867776622803E-2</v>
      </c>
      <c r="AO17" s="19">
        <v>4.2361728415608702E-2</v>
      </c>
      <c r="AP17" s="19">
        <v>4.2563217418026503E-2</v>
      </c>
      <c r="AQ17" s="19">
        <v>0</v>
      </c>
      <c r="AR17" s="19">
        <v>0</v>
      </c>
      <c r="AS17" s="19"/>
      <c r="AT17" s="19">
        <v>2.81800374849022E-2</v>
      </c>
      <c r="AU17" s="19">
        <v>0</v>
      </c>
      <c r="AV17" s="19"/>
      <c r="AW17" s="19">
        <v>1.7432222600938001E-2</v>
      </c>
      <c r="AX17" s="19">
        <v>0</v>
      </c>
      <c r="AY17" s="19">
        <v>4.6958866890235797E-2</v>
      </c>
    </row>
    <row r="18" spans="2:51">
      <c r="B18" t="s">
        <v>40</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310</v>
      </c>
      <c r="D7" s="10">
        <v>168</v>
      </c>
      <c r="E7" s="10">
        <v>140</v>
      </c>
      <c r="F7" s="10"/>
      <c r="G7" s="10">
        <v>22</v>
      </c>
      <c r="H7" s="10">
        <v>29</v>
      </c>
      <c r="I7" s="10">
        <v>37</v>
      </c>
      <c r="J7" s="10">
        <v>51</v>
      </c>
      <c r="K7" s="10">
        <v>54</v>
      </c>
      <c r="L7" s="10">
        <v>117</v>
      </c>
      <c r="M7" s="10"/>
      <c r="N7" s="10">
        <v>113</v>
      </c>
      <c r="O7" s="10">
        <v>91</v>
      </c>
      <c r="P7" s="10">
        <v>60</v>
      </c>
      <c r="Q7" s="10">
        <v>43</v>
      </c>
      <c r="R7" s="10"/>
      <c r="S7" s="10" t="s">
        <v>684</v>
      </c>
      <c r="T7" s="10" t="s">
        <v>684</v>
      </c>
      <c r="U7" s="10" t="s">
        <v>684</v>
      </c>
      <c r="V7" s="10">
        <v>310</v>
      </c>
      <c r="W7" s="10" t="s">
        <v>684</v>
      </c>
      <c r="X7" s="10" t="s">
        <v>684</v>
      </c>
      <c r="Y7" s="10" t="s">
        <v>684</v>
      </c>
      <c r="Z7" s="10" t="s">
        <v>684</v>
      </c>
      <c r="AA7" s="10" t="s">
        <v>684</v>
      </c>
      <c r="AB7" s="10" t="s">
        <v>684</v>
      </c>
      <c r="AC7" s="10" t="s">
        <v>684</v>
      </c>
      <c r="AD7" s="10" t="s">
        <v>684</v>
      </c>
      <c r="AE7" s="10"/>
      <c r="AF7" s="10">
        <v>131</v>
      </c>
      <c r="AG7" s="10">
        <v>145</v>
      </c>
      <c r="AH7" s="10">
        <v>19</v>
      </c>
      <c r="AI7" s="10"/>
      <c r="AJ7" s="10">
        <v>107</v>
      </c>
      <c r="AK7" s="10">
        <v>76</v>
      </c>
      <c r="AL7" s="10">
        <v>44</v>
      </c>
      <c r="AM7" s="10"/>
      <c r="AN7" s="10">
        <v>57</v>
      </c>
      <c r="AO7" s="10">
        <v>37</v>
      </c>
      <c r="AP7" s="10">
        <v>74</v>
      </c>
      <c r="AQ7" s="10">
        <v>41</v>
      </c>
      <c r="AR7" s="10">
        <v>9</v>
      </c>
      <c r="AS7" s="10"/>
      <c r="AT7" s="10">
        <v>287</v>
      </c>
      <c r="AU7" s="10">
        <v>22</v>
      </c>
      <c r="AV7" s="10"/>
      <c r="AW7" s="10">
        <v>197</v>
      </c>
      <c r="AX7" s="10">
        <v>33</v>
      </c>
      <c r="AY7" s="10">
        <v>80</v>
      </c>
    </row>
    <row r="8" spans="2:51" ht="30" customHeight="1">
      <c r="B8" s="11" t="s">
        <v>112</v>
      </c>
      <c r="C8" s="11">
        <v>317</v>
      </c>
      <c r="D8" s="11">
        <v>171</v>
      </c>
      <c r="E8" s="11">
        <v>144</v>
      </c>
      <c r="F8" s="11"/>
      <c r="G8" s="11">
        <v>27</v>
      </c>
      <c r="H8" s="11">
        <v>36</v>
      </c>
      <c r="I8" s="11">
        <v>46</v>
      </c>
      <c r="J8" s="11">
        <v>51</v>
      </c>
      <c r="K8" s="11">
        <v>47</v>
      </c>
      <c r="L8" s="11">
        <v>110</v>
      </c>
      <c r="M8" s="11"/>
      <c r="N8" s="11">
        <v>105</v>
      </c>
      <c r="O8" s="11">
        <v>87</v>
      </c>
      <c r="P8" s="11">
        <v>75</v>
      </c>
      <c r="Q8" s="11">
        <v>47</v>
      </c>
      <c r="R8" s="11"/>
      <c r="S8" s="11" t="s">
        <v>684</v>
      </c>
      <c r="T8" s="11" t="s">
        <v>684</v>
      </c>
      <c r="U8" s="11" t="s">
        <v>684</v>
      </c>
      <c r="V8" s="11">
        <v>317</v>
      </c>
      <c r="W8" s="11" t="s">
        <v>684</v>
      </c>
      <c r="X8" s="11" t="s">
        <v>684</v>
      </c>
      <c r="Y8" s="11" t="s">
        <v>684</v>
      </c>
      <c r="Z8" s="11" t="s">
        <v>684</v>
      </c>
      <c r="AA8" s="11" t="s">
        <v>684</v>
      </c>
      <c r="AB8" s="11" t="s">
        <v>684</v>
      </c>
      <c r="AC8" s="11" t="s">
        <v>684</v>
      </c>
      <c r="AD8" s="11" t="s">
        <v>684</v>
      </c>
      <c r="AE8" s="11"/>
      <c r="AF8" s="11">
        <v>132</v>
      </c>
      <c r="AG8" s="11">
        <v>144</v>
      </c>
      <c r="AH8" s="11">
        <v>22</v>
      </c>
      <c r="AI8" s="11"/>
      <c r="AJ8" s="11">
        <v>108</v>
      </c>
      <c r="AK8" s="11">
        <v>80</v>
      </c>
      <c r="AL8" s="11">
        <v>42</v>
      </c>
      <c r="AM8" s="11"/>
      <c r="AN8" s="11">
        <v>60</v>
      </c>
      <c r="AO8" s="11">
        <v>42</v>
      </c>
      <c r="AP8" s="11">
        <v>72</v>
      </c>
      <c r="AQ8" s="11">
        <v>39</v>
      </c>
      <c r="AR8" s="11">
        <v>9</v>
      </c>
      <c r="AS8" s="11"/>
      <c r="AT8" s="11">
        <v>292</v>
      </c>
      <c r="AU8" s="11">
        <v>25</v>
      </c>
      <c r="AV8" s="11"/>
      <c r="AW8" s="11">
        <v>191</v>
      </c>
      <c r="AX8" s="11">
        <v>38</v>
      </c>
      <c r="AY8" s="11">
        <v>88</v>
      </c>
    </row>
    <row r="9" spans="2:51">
      <c r="B9" s="18" t="s">
        <v>290</v>
      </c>
      <c r="C9" s="17">
        <v>0.71721182987582599</v>
      </c>
      <c r="D9" s="17">
        <v>0.72386674352717795</v>
      </c>
      <c r="E9" s="17">
        <v>0.70470727672590305</v>
      </c>
      <c r="F9" s="17"/>
      <c r="G9" s="17">
        <v>0.28445650704688402</v>
      </c>
      <c r="H9" s="17">
        <v>0.552481920425966</v>
      </c>
      <c r="I9" s="17">
        <v>0.840389137168013</v>
      </c>
      <c r="J9" s="17">
        <v>0.684242314731066</v>
      </c>
      <c r="K9" s="17">
        <v>0.84085331894299897</v>
      </c>
      <c r="L9" s="17">
        <v>0.79056513243301496</v>
      </c>
      <c r="M9" s="17"/>
      <c r="N9" s="17">
        <v>0.72573581430123602</v>
      </c>
      <c r="O9" s="17">
        <v>0.73032815043831001</v>
      </c>
      <c r="P9" s="17">
        <v>0.66591672571476901</v>
      </c>
      <c r="Q9" s="17">
        <v>0.73875321344836098</v>
      </c>
      <c r="R9" s="17"/>
      <c r="S9" s="17" t="s">
        <v>222</v>
      </c>
      <c r="T9" s="17" t="s">
        <v>222</v>
      </c>
      <c r="U9" s="17" t="s">
        <v>222</v>
      </c>
      <c r="V9" s="17">
        <v>0.71721182987582599</v>
      </c>
      <c r="W9" s="17" t="s">
        <v>222</v>
      </c>
      <c r="X9" s="17" t="s">
        <v>222</v>
      </c>
      <c r="Y9" s="17" t="s">
        <v>222</v>
      </c>
      <c r="Z9" s="17" t="s">
        <v>222</v>
      </c>
      <c r="AA9" s="17" t="s">
        <v>222</v>
      </c>
      <c r="AB9" s="17" t="s">
        <v>222</v>
      </c>
      <c r="AC9" s="17" t="s">
        <v>222</v>
      </c>
      <c r="AD9" s="17" t="s">
        <v>222</v>
      </c>
      <c r="AE9" s="17"/>
      <c r="AF9" s="17">
        <v>0.66922589435324398</v>
      </c>
      <c r="AG9" s="17">
        <v>0.80977561954403898</v>
      </c>
      <c r="AH9" s="17">
        <v>0.77920371066007299</v>
      </c>
      <c r="AI9" s="17"/>
      <c r="AJ9" s="17">
        <v>0.63552837430902698</v>
      </c>
      <c r="AK9" s="17">
        <v>0.75228974078601496</v>
      </c>
      <c r="AL9" s="17">
        <v>0.83024060475166295</v>
      </c>
      <c r="AM9" s="17"/>
      <c r="AN9" s="17">
        <v>0.67172863687351803</v>
      </c>
      <c r="AO9" s="17">
        <v>0.61975908498494803</v>
      </c>
      <c r="AP9" s="17">
        <v>0.75059872928675098</v>
      </c>
      <c r="AQ9" s="17">
        <v>0.77334953864529099</v>
      </c>
      <c r="AR9" s="17">
        <v>0.65267761823193304</v>
      </c>
      <c r="AS9" s="17"/>
      <c r="AT9" s="17">
        <v>0.73493764835684805</v>
      </c>
      <c r="AU9" s="17">
        <v>0.49236427621710099</v>
      </c>
      <c r="AV9" s="17"/>
      <c r="AW9" s="17">
        <v>0.78258560017862699</v>
      </c>
      <c r="AX9" s="17">
        <v>0.57493203728916598</v>
      </c>
      <c r="AY9" s="17">
        <v>0.63702358100322898</v>
      </c>
    </row>
    <row r="10" spans="2:51">
      <c r="B10" s="18" t="s">
        <v>291</v>
      </c>
      <c r="C10" s="17">
        <v>0.53180227762071397</v>
      </c>
      <c r="D10" s="17">
        <v>0.56471051778237502</v>
      </c>
      <c r="E10" s="17">
        <v>0.48514698425603398</v>
      </c>
      <c r="F10" s="17"/>
      <c r="G10" s="17">
        <v>0.35688253785458601</v>
      </c>
      <c r="H10" s="17">
        <v>0.43659859906175003</v>
      </c>
      <c r="I10" s="17">
        <v>0.43603922790663702</v>
      </c>
      <c r="J10" s="17">
        <v>0.61623359451179205</v>
      </c>
      <c r="K10" s="17">
        <v>0.54265087824121105</v>
      </c>
      <c r="L10" s="17">
        <v>0.60230900377605601</v>
      </c>
      <c r="M10" s="17"/>
      <c r="N10" s="17">
        <v>0.60734277340904197</v>
      </c>
      <c r="O10" s="17">
        <v>0.55255046625114501</v>
      </c>
      <c r="P10" s="17">
        <v>0.52452902025225501</v>
      </c>
      <c r="Q10" s="17">
        <v>0.30975752772673798</v>
      </c>
      <c r="R10" s="17"/>
      <c r="S10" s="17" t="s">
        <v>222</v>
      </c>
      <c r="T10" s="17" t="s">
        <v>222</v>
      </c>
      <c r="U10" s="17" t="s">
        <v>222</v>
      </c>
      <c r="V10" s="17">
        <v>0.53180227762071397</v>
      </c>
      <c r="W10" s="17" t="s">
        <v>222</v>
      </c>
      <c r="X10" s="17" t="s">
        <v>222</v>
      </c>
      <c r="Y10" s="17" t="s">
        <v>222</v>
      </c>
      <c r="Z10" s="17" t="s">
        <v>222</v>
      </c>
      <c r="AA10" s="17" t="s">
        <v>222</v>
      </c>
      <c r="AB10" s="17" t="s">
        <v>222</v>
      </c>
      <c r="AC10" s="17" t="s">
        <v>222</v>
      </c>
      <c r="AD10" s="17" t="s">
        <v>222</v>
      </c>
      <c r="AE10" s="17"/>
      <c r="AF10" s="17">
        <v>0.52303737094306402</v>
      </c>
      <c r="AG10" s="17">
        <v>0.59491326484129803</v>
      </c>
      <c r="AH10" s="17">
        <v>0.35388332459466998</v>
      </c>
      <c r="AI10" s="17"/>
      <c r="AJ10" s="17">
        <v>0.57374477289838799</v>
      </c>
      <c r="AK10" s="17">
        <v>0.51144932295388901</v>
      </c>
      <c r="AL10" s="17">
        <v>0.56564657621051595</v>
      </c>
      <c r="AM10" s="17"/>
      <c r="AN10" s="17">
        <v>0.38832266394418202</v>
      </c>
      <c r="AO10" s="17">
        <v>0.38917450853992602</v>
      </c>
      <c r="AP10" s="17">
        <v>0.65641617134582098</v>
      </c>
      <c r="AQ10" s="17">
        <v>0.46173048657308002</v>
      </c>
      <c r="AR10" s="17">
        <v>0.62044509580131801</v>
      </c>
      <c r="AS10" s="17"/>
      <c r="AT10" s="17">
        <v>0.53378503095853103</v>
      </c>
      <c r="AU10" s="17">
        <v>0.48465520882813801</v>
      </c>
      <c r="AV10" s="17"/>
      <c r="AW10" s="17">
        <v>0.60501924721937195</v>
      </c>
      <c r="AX10" s="17">
        <v>0.44548002379083801</v>
      </c>
      <c r="AY10" s="17">
        <v>0.41020729898615998</v>
      </c>
    </row>
    <row r="11" spans="2:51" ht="30">
      <c r="B11" s="18" t="s">
        <v>292</v>
      </c>
      <c r="C11" s="17">
        <v>0.44407237782376402</v>
      </c>
      <c r="D11" s="17">
        <v>0.41901386198770701</v>
      </c>
      <c r="E11" s="17">
        <v>0.46470903326085999</v>
      </c>
      <c r="F11" s="17"/>
      <c r="G11" s="17">
        <v>0.52332300816029897</v>
      </c>
      <c r="H11" s="17">
        <v>0.24999862395542699</v>
      </c>
      <c r="I11" s="17">
        <v>0.34220363893421002</v>
      </c>
      <c r="J11" s="17">
        <v>0.37906331551327199</v>
      </c>
      <c r="K11" s="17">
        <v>0.524978528319614</v>
      </c>
      <c r="L11" s="17">
        <v>0.52616403593082595</v>
      </c>
      <c r="M11" s="17"/>
      <c r="N11" s="17">
        <v>0.39575002266883202</v>
      </c>
      <c r="O11" s="17">
        <v>0.44165782914573598</v>
      </c>
      <c r="P11" s="17">
        <v>0.46897881973137001</v>
      </c>
      <c r="Q11" s="17">
        <v>0.48163428313886197</v>
      </c>
      <c r="R11" s="17"/>
      <c r="S11" s="17" t="s">
        <v>222</v>
      </c>
      <c r="T11" s="17" t="s">
        <v>222</v>
      </c>
      <c r="U11" s="17" t="s">
        <v>222</v>
      </c>
      <c r="V11" s="17">
        <v>0.44407237782376402</v>
      </c>
      <c r="W11" s="17" t="s">
        <v>222</v>
      </c>
      <c r="X11" s="17" t="s">
        <v>222</v>
      </c>
      <c r="Y11" s="17" t="s">
        <v>222</v>
      </c>
      <c r="Z11" s="17" t="s">
        <v>222</v>
      </c>
      <c r="AA11" s="17" t="s">
        <v>222</v>
      </c>
      <c r="AB11" s="17" t="s">
        <v>222</v>
      </c>
      <c r="AC11" s="17" t="s">
        <v>222</v>
      </c>
      <c r="AD11" s="17" t="s">
        <v>222</v>
      </c>
      <c r="AE11" s="17"/>
      <c r="AF11" s="17">
        <v>0.433151546391706</v>
      </c>
      <c r="AG11" s="17">
        <v>0.47687059603082699</v>
      </c>
      <c r="AH11" s="17">
        <v>0.40419611076505602</v>
      </c>
      <c r="AI11" s="17"/>
      <c r="AJ11" s="17">
        <v>0.45559044699465601</v>
      </c>
      <c r="AK11" s="17">
        <v>0.44682098183181501</v>
      </c>
      <c r="AL11" s="17">
        <v>0.53249070549302302</v>
      </c>
      <c r="AM11" s="17"/>
      <c r="AN11" s="17">
        <v>0.42736816417266699</v>
      </c>
      <c r="AO11" s="17">
        <v>0.40116721823809798</v>
      </c>
      <c r="AP11" s="17">
        <v>0.44100348290521402</v>
      </c>
      <c r="AQ11" s="17">
        <v>0.36298914329485599</v>
      </c>
      <c r="AR11" s="17">
        <v>0.41205441493793399</v>
      </c>
      <c r="AS11" s="17"/>
      <c r="AT11" s="17">
        <v>0.45828888487795399</v>
      </c>
      <c r="AU11" s="17">
        <v>0.29754153634235397</v>
      </c>
      <c r="AV11" s="17"/>
      <c r="AW11" s="17">
        <v>0.45584999089709699</v>
      </c>
      <c r="AX11" s="17">
        <v>0.51494947115209699</v>
      </c>
      <c r="AY11" s="17">
        <v>0.38761861786514501</v>
      </c>
    </row>
    <row r="12" spans="2:51" ht="30">
      <c r="B12" s="18" t="s">
        <v>294</v>
      </c>
      <c r="C12" s="17">
        <v>0.350442156549995</v>
      </c>
      <c r="D12" s="17">
        <v>0.36409047702033598</v>
      </c>
      <c r="E12" s="17">
        <v>0.32366128619573997</v>
      </c>
      <c r="F12" s="17"/>
      <c r="G12" s="17">
        <v>7.2541403392965706E-2</v>
      </c>
      <c r="H12" s="17">
        <v>0.14245997886786599</v>
      </c>
      <c r="I12" s="17">
        <v>0.35291826604033</v>
      </c>
      <c r="J12" s="17">
        <v>0.41473279699613702</v>
      </c>
      <c r="K12" s="17">
        <v>0.45665350075678002</v>
      </c>
      <c r="L12" s="17">
        <v>0.41194582153616199</v>
      </c>
      <c r="M12" s="17"/>
      <c r="N12" s="17">
        <v>0.374765736817536</v>
      </c>
      <c r="O12" s="17">
        <v>0.35243048571734997</v>
      </c>
      <c r="P12" s="17">
        <v>0.354969242322136</v>
      </c>
      <c r="Q12" s="17">
        <v>0.288623109831464</v>
      </c>
      <c r="R12" s="17"/>
      <c r="S12" s="17" t="s">
        <v>222</v>
      </c>
      <c r="T12" s="17" t="s">
        <v>222</v>
      </c>
      <c r="U12" s="17" t="s">
        <v>222</v>
      </c>
      <c r="V12" s="17">
        <v>0.350442156549995</v>
      </c>
      <c r="W12" s="17" t="s">
        <v>222</v>
      </c>
      <c r="X12" s="17" t="s">
        <v>222</v>
      </c>
      <c r="Y12" s="17" t="s">
        <v>222</v>
      </c>
      <c r="Z12" s="17" t="s">
        <v>222</v>
      </c>
      <c r="AA12" s="17" t="s">
        <v>222</v>
      </c>
      <c r="AB12" s="17" t="s">
        <v>222</v>
      </c>
      <c r="AC12" s="17" t="s">
        <v>222</v>
      </c>
      <c r="AD12" s="17" t="s">
        <v>222</v>
      </c>
      <c r="AE12" s="17"/>
      <c r="AF12" s="17">
        <v>0.37807762055805499</v>
      </c>
      <c r="AG12" s="17">
        <v>0.35208792682240903</v>
      </c>
      <c r="AH12" s="17">
        <v>0.31541528226258397</v>
      </c>
      <c r="AI12" s="17"/>
      <c r="AJ12" s="17">
        <v>0.36756051585406802</v>
      </c>
      <c r="AK12" s="17">
        <v>0.30020478941248502</v>
      </c>
      <c r="AL12" s="17">
        <v>0.35535503903381499</v>
      </c>
      <c r="AM12" s="17"/>
      <c r="AN12" s="17">
        <v>0.34697596518797202</v>
      </c>
      <c r="AO12" s="17">
        <v>0.28935450041335298</v>
      </c>
      <c r="AP12" s="17">
        <v>0.33665365964668498</v>
      </c>
      <c r="AQ12" s="17">
        <v>0.38733013371361602</v>
      </c>
      <c r="AR12" s="17">
        <v>0.57159057628676002</v>
      </c>
      <c r="AS12" s="17"/>
      <c r="AT12" s="17">
        <v>0.36200953402457098</v>
      </c>
      <c r="AU12" s="17">
        <v>0.18028297769475199</v>
      </c>
      <c r="AV12" s="17"/>
      <c r="AW12" s="17">
        <v>0.42544580098698398</v>
      </c>
      <c r="AX12" s="17">
        <v>0.25551025067833399</v>
      </c>
      <c r="AY12" s="17">
        <v>0.228710551348145</v>
      </c>
    </row>
    <row r="13" spans="2:51" ht="45">
      <c r="B13" s="18" t="s">
        <v>295</v>
      </c>
      <c r="C13" s="17">
        <v>0.30740910974929198</v>
      </c>
      <c r="D13" s="17">
        <v>0.344162858138294</v>
      </c>
      <c r="E13" s="17">
        <v>0.25253292880978101</v>
      </c>
      <c r="F13" s="17"/>
      <c r="G13" s="17">
        <v>0.29066669956150099</v>
      </c>
      <c r="H13" s="17">
        <v>0.17550198395052499</v>
      </c>
      <c r="I13" s="17">
        <v>0.30430058391756598</v>
      </c>
      <c r="J13" s="17">
        <v>0.35131408016751098</v>
      </c>
      <c r="K13" s="17">
        <v>0.36400461963008701</v>
      </c>
      <c r="L13" s="17">
        <v>0.31197712076283102</v>
      </c>
      <c r="M13" s="17"/>
      <c r="N13" s="17">
        <v>0.43275974973315601</v>
      </c>
      <c r="O13" s="17">
        <v>0.27160100431754303</v>
      </c>
      <c r="P13" s="17">
        <v>0.23655076526343299</v>
      </c>
      <c r="Q13" s="17">
        <v>0.190351884986069</v>
      </c>
      <c r="R13" s="17"/>
      <c r="S13" s="17" t="s">
        <v>222</v>
      </c>
      <c r="T13" s="17" t="s">
        <v>222</v>
      </c>
      <c r="U13" s="17" t="s">
        <v>222</v>
      </c>
      <c r="V13" s="17">
        <v>0.30740910974929198</v>
      </c>
      <c r="W13" s="17" t="s">
        <v>222</v>
      </c>
      <c r="X13" s="17" t="s">
        <v>222</v>
      </c>
      <c r="Y13" s="17" t="s">
        <v>222</v>
      </c>
      <c r="Z13" s="17" t="s">
        <v>222</v>
      </c>
      <c r="AA13" s="17" t="s">
        <v>222</v>
      </c>
      <c r="AB13" s="17" t="s">
        <v>222</v>
      </c>
      <c r="AC13" s="17" t="s">
        <v>222</v>
      </c>
      <c r="AD13" s="17" t="s">
        <v>222</v>
      </c>
      <c r="AE13" s="17"/>
      <c r="AF13" s="17">
        <v>0.25552821508676998</v>
      </c>
      <c r="AG13" s="17">
        <v>0.34568665965765999</v>
      </c>
      <c r="AH13" s="17">
        <v>0.400291744996428</v>
      </c>
      <c r="AI13" s="17"/>
      <c r="AJ13" s="17">
        <v>0.30585413557080299</v>
      </c>
      <c r="AK13" s="17">
        <v>0.30821145213729301</v>
      </c>
      <c r="AL13" s="17">
        <v>0.339980002257809</v>
      </c>
      <c r="AM13" s="17"/>
      <c r="AN13" s="17">
        <v>0.24361312868656099</v>
      </c>
      <c r="AO13" s="17">
        <v>0.210540528731405</v>
      </c>
      <c r="AP13" s="17">
        <v>0.40144380543817298</v>
      </c>
      <c r="AQ13" s="17">
        <v>0.43102837260467902</v>
      </c>
      <c r="AR13" s="17">
        <v>0.33096737299276102</v>
      </c>
      <c r="AS13" s="17"/>
      <c r="AT13" s="17">
        <v>0.30020564583224102</v>
      </c>
      <c r="AU13" s="17">
        <v>0.35809685708230798</v>
      </c>
      <c r="AV13" s="17"/>
      <c r="AW13" s="17">
        <v>0.37715538343448202</v>
      </c>
      <c r="AX13" s="17">
        <v>0.25574761341459801</v>
      </c>
      <c r="AY13" s="17">
        <v>0.17827260573515899</v>
      </c>
    </row>
    <row r="14" spans="2:51" ht="45">
      <c r="B14" s="18" t="s">
        <v>296</v>
      </c>
      <c r="C14" s="17">
        <v>0.23002621590518799</v>
      </c>
      <c r="D14" s="17">
        <v>0.242288414145025</v>
      </c>
      <c r="E14" s="17">
        <v>0.212005818486213</v>
      </c>
      <c r="F14" s="17"/>
      <c r="G14" s="17">
        <v>0.41624425368661</v>
      </c>
      <c r="H14" s="17">
        <v>0.24866448653211101</v>
      </c>
      <c r="I14" s="17">
        <v>0.190707603585411</v>
      </c>
      <c r="J14" s="17">
        <v>0.221608007487332</v>
      </c>
      <c r="K14" s="17">
        <v>0.30724584265287402</v>
      </c>
      <c r="L14" s="17">
        <v>0.165349981547039</v>
      </c>
      <c r="M14" s="17"/>
      <c r="N14" s="17">
        <v>0.30690415837893897</v>
      </c>
      <c r="O14" s="17">
        <v>0.158602954951442</v>
      </c>
      <c r="P14" s="17">
        <v>0.21634692040362</v>
      </c>
      <c r="Q14" s="17">
        <v>0.20900718173786201</v>
      </c>
      <c r="R14" s="17"/>
      <c r="S14" s="17" t="s">
        <v>222</v>
      </c>
      <c r="T14" s="17" t="s">
        <v>222</v>
      </c>
      <c r="U14" s="17" t="s">
        <v>222</v>
      </c>
      <c r="V14" s="17">
        <v>0.23002621590518799</v>
      </c>
      <c r="W14" s="17" t="s">
        <v>222</v>
      </c>
      <c r="X14" s="17" t="s">
        <v>222</v>
      </c>
      <c r="Y14" s="17" t="s">
        <v>222</v>
      </c>
      <c r="Z14" s="17" t="s">
        <v>222</v>
      </c>
      <c r="AA14" s="17" t="s">
        <v>222</v>
      </c>
      <c r="AB14" s="17" t="s">
        <v>222</v>
      </c>
      <c r="AC14" s="17" t="s">
        <v>222</v>
      </c>
      <c r="AD14" s="17" t="s">
        <v>222</v>
      </c>
      <c r="AE14" s="17"/>
      <c r="AF14" s="17">
        <v>0.16163885372533199</v>
      </c>
      <c r="AG14" s="17">
        <v>0.26295240520408297</v>
      </c>
      <c r="AH14" s="17">
        <v>0.27361035831678898</v>
      </c>
      <c r="AI14" s="17"/>
      <c r="AJ14" s="17">
        <v>0.20984405264008099</v>
      </c>
      <c r="AK14" s="17">
        <v>0.18678693280436401</v>
      </c>
      <c r="AL14" s="17">
        <v>0.432384779156673</v>
      </c>
      <c r="AM14" s="17"/>
      <c r="AN14" s="17">
        <v>0.135963779831412</v>
      </c>
      <c r="AO14" s="17">
        <v>0.188432632113884</v>
      </c>
      <c r="AP14" s="17">
        <v>0.30133598029737502</v>
      </c>
      <c r="AQ14" s="17">
        <v>0.35245634027072498</v>
      </c>
      <c r="AR14" s="17">
        <v>0.75436076939136998</v>
      </c>
      <c r="AS14" s="17"/>
      <c r="AT14" s="17">
        <v>0.21630642730937</v>
      </c>
      <c r="AU14" s="17">
        <v>0.40461998271521499</v>
      </c>
      <c r="AV14" s="17"/>
      <c r="AW14" s="17">
        <v>0.27475734986859601</v>
      </c>
      <c r="AX14" s="17">
        <v>0.113250183874222</v>
      </c>
      <c r="AY14" s="17">
        <v>0.18361257150464499</v>
      </c>
    </row>
    <row r="15" spans="2:51" ht="30">
      <c r="B15" s="18" t="s">
        <v>293</v>
      </c>
      <c r="C15" s="17">
        <v>0.22215308937971001</v>
      </c>
      <c r="D15" s="17">
        <v>0.21189074088423199</v>
      </c>
      <c r="E15" s="17">
        <v>0.230708612564374</v>
      </c>
      <c r="F15" s="17"/>
      <c r="G15" s="17">
        <v>8.5900554865145598E-2</v>
      </c>
      <c r="H15" s="17">
        <v>0.207123074462218</v>
      </c>
      <c r="I15" s="17">
        <v>0.17658373213732301</v>
      </c>
      <c r="J15" s="17">
        <v>0.30819503245987101</v>
      </c>
      <c r="K15" s="17">
        <v>0.27930681982266797</v>
      </c>
      <c r="L15" s="17">
        <v>0.215731559465758</v>
      </c>
      <c r="M15" s="17"/>
      <c r="N15" s="17">
        <v>0.210757823069052</v>
      </c>
      <c r="O15" s="17">
        <v>0.18916690391923299</v>
      </c>
      <c r="P15" s="17">
        <v>0.28572641442469199</v>
      </c>
      <c r="Q15" s="17">
        <v>0.201022679530245</v>
      </c>
      <c r="R15" s="17"/>
      <c r="S15" s="17" t="s">
        <v>222</v>
      </c>
      <c r="T15" s="17" t="s">
        <v>222</v>
      </c>
      <c r="U15" s="17" t="s">
        <v>222</v>
      </c>
      <c r="V15" s="17">
        <v>0.22215308937971001</v>
      </c>
      <c r="W15" s="17" t="s">
        <v>222</v>
      </c>
      <c r="X15" s="17" t="s">
        <v>222</v>
      </c>
      <c r="Y15" s="17" t="s">
        <v>222</v>
      </c>
      <c r="Z15" s="17" t="s">
        <v>222</v>
      </c>
      <c r="AA15" s="17" t="s">
        <v>222</v>
      </c>
      <c r="AB15" s="17" t="s">
        <v>222</v>
      </c>
      <c r="AC15" s="17" t="s">
        <v>222</v>
      </c>
      <c r="AD15" s="17" t="s">
        <v>222</v>
      </c>
      <c r="AE15" s="17"/>
      <c r="AF15" s="17">
        <v>0.26075554309953702</v>
      </c>
      <c r="AG15" s="17">
        <v>0.20963461385378199</v>
      </c>
      <c r="AH15" s="17">
        <v>0.21089507917740699</v>
      </c>
      <c r="AI15" s="17"/>
      <c r="AJ15" s="17">
        <v>0.22188437995028801</v>
      </c>
      <c r="AK15" s="17">
        <v>0.25138741304072698</v>
      </c>
      <c r="AL15" s="17">
        <v>0.21749320432785099</v>
      </c>
      <c r="AM15" s="17"/>
      <c r="AN15" s="17">
        <v>0.26458399103779301</v>
      </c>
      <c r="AO15" s="17">
        <v>0.21844029015944499</v>
      </c>
      <c r="AP15" s="17">
        <v>0.17242259905892801</v>
      </c>
      <c r="AQ15" s="17">
        <v>0.30004425931943801</v>
      </c>
      <c r="AR15" s="17">
        <v>0.27479193939483498</v>
      </c>
      <c r="AS15" s="17"/>
      <c r="AT15" s="17">
        <v>0.223250395709088</v>
      </c>
      <c r="AU15" s="17">
        <v>0.16992430862698499</v>
      </c>
      <c r="AV15" s="17"/>
      <c r="AW15" s="17">
        <v>0.23990818053611401</v>
      </c>
      <c r="AX15" s="17">
        <v>0.186262760111229</v>
      </c>
      <c r="AY15" s="17">
        <v>0.19917666574939499</v>
      </c>
    </row>
    <row r="16" spans="2:51">
      <c r="B16" s="18" t="s">
        <v>209</v>
      </c>
      <c r="C16" s="17">
        <v>1.9126675337230399E-2</v>
      </c>
      <c r="D16" s="17">
        <v>6.3572935468158096E-3</v>
      </c>
      <c r="E16" s="17">
        <v>3.4577775110640398E-2</v>
      </c>
      <c r="F16" s="17"/>
      <c r="G16" s="17">
        <v>0</v>
      </c>
      <c r="H16" s="17">
        <v>0</v>
      </c>
      <c r="I16" s="17">
        <v>2.2715067134032301E-2</v>
      </c>
      <c r="J16" s="17">
        <v>0</v>
      </c>
      <c r="K16" s="17">
        <v>2.14719038086238E-2</v>
      </c>
      <c r="L16" s="17">
        <v>3.6508979668729E-2</v>
      </c>
      <c r="M16" s="17"/>
      <c r="N16" s="17">
        <v>2.8932960955769201E-2</v>
      </c>
      <c r="O16" s="17">
        <v>1.0989216970271999E-2</v>
      </c>
      <c r="P16" s="17">
        <v>2.7669398398781499E-2</v>
      </c>
      <c r="Q16" s="17">
        <v>0</v>
      </c>
      <c r="R16" s="17"/>
      <c r="S16" s="17" t="s">
        <v>222</v>
      </c>
      <c r="T16" s="17" t="s">
        <v>222</v>
      </c>
      <c r="U16" s="17" t="s">
        <v>222</v>
      </c>
      <c r="V16" s="17">
        <v>1.9126675337230399E-2</v>
      </c>
      <c r="W16" s="17" t="s">
        <v>222</v>
      </c>
      <c r="X16" s="17" t="s">
        <v>222</v>
      </c>
      <c r="Y16" s="17" t="s">
        <v>222</v>
      </c>
      <c r="Z16" s="17" t="s">
        <v>222</v>
      </c>
      <c r="AA16" s="17" t="s">
        <v>222</v>
      </c>
      <c r="AB16" s="17" t="s">
        <v>222</v>
      </c>
      <c r="AC16" s="17" t="s">
        <v>222</v>
      </c>
      <c r="AD16" s="17" t="s">
        <v>222</v>
      </c>
      <c r="AE16" s="17"/>
      <c r="AF16" s="17">
        <v>3.85870073302121E-2</v>
      </c>
      <c r="AG16" s="17">
        <v>6.8909964382437303E-3</v>
      </c>
      <c r="AH16" s="17">
        <v>0</v>
      </c>
      <c r="AI16" s="17"/>
      <c r="AJ16" s="17">
        <v>1.7995177941521799E-2</v>
      </c>
      <c r="AK16" s="17">
        <v>1.2993485667049E-2</v>
      </c>
      <c r="AL16" s="17">
        <v>2.35223238674881E-2</v>
      </c>
      <c r="AM16" s="17"/>
      <c r="AN16" s="17">
        <v>1.6642208206679401E-2</v>
      </c>
      <c r="AO16" s="17">
        <v>2.2850053784800799E-2</v>
      </c>
      <c r="AP16" s="17">
        <v>1.37695965728228E-2</v>
      </c>
      <c r="AQ16" s="17">
        <v>0</v>
      </c>
      <c r="AR16" s="17">
        <v>0</v>
      </c>
      <c r="AS16" s="17"/>
      <c r="AT16" s="17">
        <v>1.7408075351488299E-2</v>
      </c>
      <c r="AU16" s="17">
        <v>4.0508945772639103E-2</v>
      </c>
      <c r="AV16" s="17"/>
      <c r="AW16" s="17">
        <v>2.11328829237733E-2</v>
      </c>
      <c r="AX16" s="17">
        <v>0</v>
      </c>
      <c r="AY16" s="17">
        <v>2.3090472040019999E-2</v>
      </c>
    </row>
    <row r="17" spans="2:51">
      <c r="B17" s="18" t="s">
        <v>119</v>
      </c>
      <c r="C17" s="19">
        <v>3.6987100300683598E-2</v>
      </c>
      <c r="D17" s="19">
        <v>2.4207484777208198E-2</v>
      </c>
      <c r="E17" s="19">
        <v>5.27417892706247E-2</v>
      </c>
      <c r="F17" s="19"/>
      <c r="G17" s="19">
        <v>0.10769825616728999</v>
      </c>
      <c r="H17" s="19">
        <v>0.10992095477972599</v>
      </c>
      <c r="I17" s="19">
        <v>2.89405709928976E-2</v>
      </c>
      <c r="J17" s="19">
        <v>1.8054039075423699E-2</v>
      </c>
      <c r="K17" s="19">
        <v>0</v>
      </c>
      <c r="L17" s="19">
        <v>2.3222865935078999E-2</v>
      </c>
      <c r="M17" s="19"/>
      <c r="N17" s="19">
        <v>2.73115013887444E-2</v>
      </c>
      <c r="O17" s="19">
        <v>9.5674814606127208E-3</v>
      </c>
      <c r="P17" s="19">
        <v>2.0828204522100099E-2</v>
      </c>
      <c r="Q17" s="19">
        <v>0.13687942823708199</v>
      </c>
      <c r="R17" s="19"/>
      <c r="S17" s="19" t="s">
        <v>222</v>
      </c>
      <c r="T17" s="19" t="s">
        <v>222</v>
      </c>
      <c r="U17" s="19" t="s">
        <v>222</v>
      </c>
      <c r="V17" s="19">
        <v>3.6987100300683598E-2</v>
      </c>
      <c r="W17" s="19" t="s">
        <v>222</v>
      </c>
      <c r="X17" s="19" t="s">
        <v>222</v>
      </c>
      <c r="Y17" s="19" t="s">
        <v>222</v>
      </c>
      <c r="Z17" s="19" t="s">
        <v>222</v>
      </c>
      <c r="AA17" s="19" t="s">
        <v>222</v>
      </c>
      <c r="AB17" s="19" t="s">
        <v>222</v>
      </c>
      <c r="AC17" s="19" t="s">
        <v>222</v>
      </c>
      <c r="AD17" s="19" t="s">
        <v>222</v>
      </c>
      <c r="AE17" s="19"/>
      <c r="AF17" s="19">
        <v>3.6541218275690603E-2</v>
      </c>
      <c r="AG17" s="19">
        <v>2.8608862562290598E-2</v>
      </c>
      <c r="AH17" s="19">
        <v>0</v>
      </c>
      <c r="AI17" s="19"/>
      <c r="AJ17" s="19">
        <v>2.24665790175986E-2</v>
      </c>
      <c r="AK17" s="19">
        <v>2.9512150863086201E-2</v>
      </c>
      <c r="AL17" s="19">
        <v>3.1236237262660001E-2</v>
      </c>
      <c r="AM17" s="19"/>
      <c r="AN17" s="19">
        <v>5.5819346370703397E-2</v>
      </c>
      <c r="AO17" s="19">
        <v>0.118281020935514</v>
      </c>
      <c r="AP17" s="19">
        <v>0</v>
      </c>
      <c r="AQ17" s="19">
        <v>2.8504502638739399E-2</v>
      </c>
      <c r="AR17" s="19">
        <v>0</v>
      </c>
      <c r="AS17" s="19"/>
      <c r="AT17" s="19">
        <v>2.6963638671606099E-2</v>
      </c>
      <c r="AU17" s="19">
        <v>0.15793878663548699</v>
      </c>
      <c r="AV17" s="19"/>
      <c r="AW17" s="19">
        <v>8.8904881500336992E-3</v>
      </c>
      <c r="AX17" s="19">
        <v>2.4078226591554001E-2</v>
      </c>
      <c r="AY17" s="19">
        <v>0.103685647885982</v>
      </c>
    </row>
    <row r="18" spans="2:51">
      <c r="B18" t="s">
        <v>41</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273</v>
      </c>
      <c r="D7" s="10">
        <v>154</v>
      </c>
      <c r="E7" s="10">
        <v>119</v>
      </c>
      <c r="F7" s="10"/>
      <c r="G7" s="10">
        <v>26</v>
      </c>
      <c r="H7" s="10">
        <v>31</v>
      </c>
      <c r="I7" s="10">
        <v>41</v>
      </c>
      <c r="J7" s="10">
        <v>43</v>
      </c>
      <c r="K7" s="10">
        <v>52</v>
      </c>
      <c r="L7" s="10">
        <v>80</v>
      </c>
      <c r="M7" s="10"/>
      <c r="N7" s="10">
        <v>86</v>
      </c>
      <c r="O7" s="10">
        <v>79</v>
      </c>
      <c r="P7" s="10">
        <v>58</v>
      </c>
      <c r="Q7" s="10">
        <v>49</v>
      </c>
      <c r="R7" s="10"/>
      <c r="S7" s="10" t="s">
        <v>684</v>
      </c>
      <c r="T7" s="10" t="s">
        <v>684</v>
      </c>
      <c r="U7" s="10" t="s">
        <v>684</v>
      </c>
      <c r="V7" s="10" t="s">
        <v>684</v>
      </c>
      <c r="W7" s="10" t="s">
        <v>684</v>
      </c>
      <c r="X7" s="10" t="s">
        <v>684</v>
      </c>
      <c r="Y7" s="10">
        <v>273</v>
      </c>
      <c r="Z7" s="10" t="s">
        <v>684</v>
      </c>
      <c r="AA7" s="10" t="s">
        <v>684</v>
      </c>
      <c r="AB7" s="10" t="s">
        <v>684</v>
      </c>
      <c r="AC7" s="10" t="s">
        <v>684</v>
      </c>
      <c r="AD7" s="10" t="s">
        <v>684</v>
      </c>
      <c r="AE7" s="10"/>
      <c r="AF7" s="10">
        <v>120</v>
      </c>
      <c r="AG7" s="10">
        <v>118</v>
      </c>
      <c r="AH7" s="10">
        <v>23</v>
      </c>
      <c r="AI7" s="10"/>
      <c r="AJ7" s="10">
        <v>77</v>
      </c>
      <c r="AK7" s="10">
        <v>91</v>
      </c>
      <c r="AL7" s="10">
        <v>22</v>
      </c>
      <c r="AM7" s="10"/>
      <c r="AN7" s="10">
        <v>44</v>
      </c>
      <c r="AO7" s="10">
        <v>44</v>
      </c>
      <c r="AP7" s="10">
        <v>71</v>
      </c>
      <c r="AQ7" s="10">
        <v>29</v>
      </c>
      <c r="AR7" s="10">
        <v>6</v>
      </c>
      <c r="AS7" s="10"/>
      <c r="AT7" s="10">
        <v>249</v>
      </c>
      <c r="AU7" s="10">
        <v>23</v>
      </c>
      <c r="AV7" s="10"/>
      <c r="AW7" s="10">
        <v>154</v>
      </c>
      <c r="AX7" s="10">
        <v>39</v>
      </c>
      <c r="AY7" s="10">
        <v>80</v>
      </c>
    </row>
    <row r="8" spans="2:51" ht="30" customHeight="1">
      <c r="B8" s="11" t="s">
        <v>112</v>
      </c>
      <c r="C8" s="11">
        <v>261</v>
      </c>
      <c r="D8" s="11">
        <v>149</v>
      </c>
      <c r="E8" s="11">
        <v>111</v>
      </c>
      <c r="F8" s="11"/>
      <c r="G8" s="11">
        <v>30</v>
      </c>
      <c r="H8" s="11">
        <v>36</v>
      </c>
      <c r="I8" s="11">
        <v>44</v>
      </c>
      <c r="J8" s="11">
        <v>41</v>
      </c>
      <c r="K8" s="11">
        <v>42</v>
      </c>
      <c r="L8" s="11">
        <v>68</v>
      </c>
      <c r="M8" s="11"/>
      <c r="N8" s="11">
        <v>72</v>
      </c>
      <c r="O8" s="11">
        <v>69</v>
      </c>
      <c r="P8" s="11">
        <v>66</v>
      </c>
      <c r="Q8" s="11">
        <v>52</v>
      </c>
      <c r="R8" s="11"/>
      <c r="S8" s="11" t="s">
        <v>684</v>
      </c>
      <c r="T8" s="11" t="s">
        <v>684</v>
      </c>
      <c r="U8" s="11" t="s">
        <v>684</v>
      </c>
      <c r="V8" s="11" t="s">
        <v>684</v>
      </c>
      <c r="W8" s="11" t="s">
        <v>684</v>
      </c>
      <c r="X8" s="11" t="s">
        <v>684</v>
      </c>
      <c r="Y8" s="11">
        <v>261</v>
      </c>
      <c r="Z8" s="11" t="s">
        <v>684</v>
      </c>
      <c r="AA8" s="11" t="s">
        <v>684</v>
      </c>
      <c r="AB8" s="11" t="s">
        <v>684</v>
      </c>
      <c r="AC8" s="11" t="s">
        <v>684</v>
      </c>
      <c r="AD8" s="11" t="s">
        <v>684</v>
      </c>
      <c r="AE8" s="11"/>
      <c r="AF8" s="11">
        <v>111</v>
      </c>
      <c r="AG8" s="11">
        <v>109</v>
      </c>
      <c r="AH8" s="11">
        <v>27</v>
      </c>
      <c r="AI8" s="11"/>
      <c r="AJ8" s="11">
        <v>71</v>
      </c>
      <c r="AK8" s="11">
        <v>90</v>
      </c>
      <c r="AL8" s="11">
        <v>19</v>
      </c>
      <c r="AM8" s="11"/>
      <c r="AN8" s="11">
        <v>42</v>
      </c>
      <c r="AO8" s="11">
        <v>45</v>
      </c>
      <c r="AP8" s="11">
        <v>66</v>
      </c>
      <c r="AQ8" s="11">
        <v>28</v>
      </c>
      <c r="AR8" s="11">
        <v>5</v>
      </c>
      <c r="AS8" s="11"/>
      <c r="AT8" s="11">
        <v>234</v>
      </c>
      <c r="AU8" s="11">
        <v>26</v>
      </c>
      <c r="AV8" s="11"/>
      <c r="AW8" s="11">
        <v>140</v>
      </c>
      <c r="AX8" s="11">
        <v>40</v>
      </c>
      <c r="AY8" s="11">
        <v>80</v>
      </c>
    </row>
    <row r="9" spans="2:51">
      <c r="B9" s="18" t="s">
        <v>290</v>
      </c>
      <c r="C9" s="17">
        <v>0.56109171405659597</v>
      </c>
      <c r="D9" s="17">
        <v>0.55892333228201396</v>
      </c>
      <c r="E9" s="17">
        <v>0.56399669623145399</v>
      </c>
      <c r="F9" s="17"/>
      <c r="G9" s="17">
        <v>0.49097183751513901</v>
      </c>
      <c r="H9" s="17">
        <v>0.63828526565402</v>
      </c>
      <c r="I9" s="17">
        <v>0.475743110210256</v>
      </c>
      <c r="J9" s="17">
        <v>0.65784869891986197</v>
      </c>
      <c r="K9" s="17">
        <v>0.61684365591428203</v>
      </c>
      <c r="L9" s="17">
        <v>0.51385996726886396</v>
      </c>
      <c r="M9" s="17"/>
      <c r="N9" s="17">
        <v>0.560535595733199</v>
      </c>
      <c r="O9" s="17">
        <v>0.69437940671115705</v>
      </c>
      <c r="P9" s="17">
        <v>0.43333006241611699</v>
      </c>
      <c r="Q9" s="17">
        <v>0.55560439459061395</v>
      </c>
      <c r="R9" s="17"/>
      <c r="S9" s="17" t="s">
        <v>222</v>
      </c>
      <c r="T9" s="17" t="s">
        <v>222</v>
      </c>
      <c r="U9" s="17" t="s">
        <v>222</v>
      </c>
      <c r="V9" s="17" t="s">
        <v>222</v>
      </c>
      <c r="W9" s="17" t="s">
        <v>222</v>
      </c>
      <c r="X9" s="17" t="s">
        <v>222</v>
      </c>
      <c r="Y9" s="17">
        <v>0.56109171405659597</v>
      </c>
      <c r="Z9" s="17" t="s">
        <v>222</v>
      </c>
      <c r="AA9" s="17" t="s">
        <v>222</v>
      </c>
      <c r="AB9" s="17" t="s">
        <v>222</v>
      </c>
      <c r="AC9" s="17" t="s">
        <v>222</v>
      </c>
      <c r="AD9" s="17" t="s">
        <v>222</v>
      </c>
      <c r="AE9" s="17"/>
      <c r="AF9" s="17">
        <v>0.459672457553573</v>
      </c>
      <c r="AG9" s="17">
        <v>0.67649849700605102</v>
      </c>
      <c r="AH9" s="17">
        <v>0.51087764930879997</v>
      </c>
      <c r="AI9" s="17"/>
      <c r="AJ9" s="17">
        <v>0.51383957407115799</v>
      </c>
      <c r="AK9" s="17">
        <v>0.64607929857180901</v>
      </c>
      <c r="AL9" s="17">
        <v>0.72986063092122699</v>
      </c>
      <c r="AM9" s="17"/>
      <c r="AN9" s="17">
        <v>0.433304699710509</v>
      </c>
      <c r="AO9" s="17">
        <v>0.45262996655541199</v>
      </c>
      <c r="AP9" s="17">
        <v>0.59192448796840902</v>
      </c>
      <c r="AQ9" s="17">
        <v>0.71723143471835704</v>
      </c>
      <c r="AR9" s="17">
        <v>0.401407726373189</v>
      </c>
      <c r="AS9" s="17"/>
      <c r="AT9" s="17">
        <v>0.56701602786819005</v>
      </c>
      <c r="AU9" s="17">
        <v>0.52495938609822301</v>
      </c>
      <c r="AV9" s="17"/>
      <c r="AW9" s="17">
        <v>0.63708729544793996</v>
      </c>
      <c r="AX9" s="17">
        <v>0.45697516521030601</v>
      </c>
      <c r="AY9" s="17">
        <v>0.48057905188133099</v>
      </c>
    </row>
    <row r="10" spans="2:51">
      <c r="B10" s="18" t="s">
        <v>291</v>
      </c>
      <c r="C10" s="17">
        <v>0.54003682721291502</v>
      </c>
      <c r="D10" s="17">
        <v>0.58355964709251795</v>
      </c>
      <c r="E10" s="17">
        <v>0.48172928311163399</v>
      </c>
      <c r="F10" s="17"/>
      <c r="G10" s="17">
        <v>0.512218644003816</v>
      </c>
      <c r="H10" s="17">
        <v>0.35894718422128102</v>
      </c>
      <c r="I10" s="17">
        <v>0.49126993434083299</v>
      </c>
      <c r="J10" s="17">
        <v>0.50778139717911497</v>
      </c>
      <c r="K10" s="17">
        <v>0.66149168639506295</v>
      </c>
      <c r="L10" s="17">
        <v>0.62637320445470701</v>
      </c>
      <c r="M10" s="17"/>
      <c r="N10" s="17">
        <v>0.56996822982519202</v>
      </c>
      <c r="O10" s="17">
        <v>0.53498491124099901</v>
      </c>
      <c r="P10" s="17">
        <v>0.59960760831787197</v>
      </c>
      <c r="Q10" s="17">
        <v>0.43720704098109497</v>
      </c>
      <c r="R10" s="17"/>
      <c r="S10" s="17" t="s">
        <v>222</v>
      </c>
      <c r="T10" s="17" t="s">
        <v>222</v>
      </c>
      <c r="U10" s="17" t="s">
        <v>222</v>
      </c>
      <c r="V10" s="17" t="s">
        <v>222</v>
      </c>
      <c r="W10" s="17" t="s">
        <v>222</v>
      </c>
      <c r="X10" s="17" t="s">
        <v>222</v>
      </c>
      <c r="Y10" s="17">
        <v>0.54003682721291502</v>
      </c>
      <c r="Z10" s="17" t="s">
        <v>222</v>
      </c>
      <c r="AA10" s="17" t="s">
        <v>222</v>
      </c>
      <c r="AB10" s="17" t="s">
        <v>222</v>
      </c>
      <c r="AC10" s="17" t="s">
        <v>222</v>
      </c>
      <c r="AD10" s="17" t="s">
        <v>222</v>
      </c>
      <c r="AE10" s="17"/>
      <c r="AF10" s="17">
        <v>0.59930936069210095</v>
      </c>
      <c r="AG10" s="17">
        <v>0.49539711302506001</v>
      </c>
      <c r="AH10" s="17">
        <v>0.45338191567536901</v>
      </c>
      <c r="AI10" s="17"/>
      <c r="AJ10" s="17">
        <v>0.58149169851727101</v>
      </c>
      <c r="AK10" s="17">
        <v>0.51364364182008204</v>
      </c>
      <c r="AL10" s="17">
        <v>0.60894684009009203</v>
      </c>
      <c r="AM10" s="17"/>
      <c r="AN10" s="17">
        <v>0.53968450420519498</v>
      </c>
      <c r="AO10" s="17">
        <v>0.51382797237806399</v>
      </c>
      <c r="AP10" s="17">
        <v>0.56853611151814099</v>
      </c>
      <c r="AQ10" s="17">
        <v>0.41447778798545098</v>
      </c>
      <c r="AR10" s="17">
        <v>0.88801286546428404</v>
      </c>
      <c r="AS10" s="17"/>
      <c r="AT10" s="17">
        <v>0.555634485643271</v>
      </c>
      <c r="AU10" s="17">
        <v>0.387250045903406</v>
      </c>
      <c r="AV10" s="17"/>
      <c r="AW10" s="17">
        <v>0.60845483438717396</v>
      </c>
      <c r="AX10" s="17">
        <v>0.472123800066442</v>
      </c>
      <c r="AY10" s="17">
        <v>0.45467469428149698</v>
      </c>
    </row>
    <row r="11" spans="2:51" ht="30">
      <c r="B11" s="18" t="s">
        <v>292</v>
      </c>
      <c r="C11" s="17">
        <v>0.39233926023285798</v>
      </c>
      <c r="D11" s="17">
        <v>0.35316780636060202</v>
      </c>
      <c r="E11" s="17">
        <v>0.44481727706370899</v>
      </c>
      <c r="F11" s="17"/>
      <c r="G11" s="17">
        <v>0.41780642107750099</v>
      </c>
      <c r="H11" s="17">
        <v>0.38565673566584602</v>
      </c>
      <c r="I11" s="17">
        <v>0.40816581916404199</v>
      </c>
      <c r="J11" s="17">
        <v>0.44935771472022101</v>
      </c>
      <c r="K11" s="17">
        <v>0.34609590666384898</v>
      </c>
      <c r="L11" s="17">
        <v>0.36847968692823002</v>
      </c>
      <c r="M11" s="17"/>
      <c r="N11" s="17">
        <v>0.38513015969261999</v>
      </c>
      <c r="O11" s="17">
        <v>0.42110311725791399</v>
      </c>
      <c r="P11" s="17">
        <v>0.40231971097748898</v>
      </c>
      <c r="Q11" s="17">
        <v>0.35732296773618799</v>
      </c>
      <c r="R11" s="17"/>
      <c r="S11" s="17" t="s">
        <v>222</v>
      </c>
      <c r="T11" s="17" t="s">
        <v>222</v>
      </c>
      <c r="U11" s="17" t="s">
        <v>222</v>
      </c>
      <c r="V11" s="17" t="s">
        <v>222</v>
      </c>
      <c r="W11" s="17" t="s">
        <v>222</v>
      </c>
      <c r="X11" s="17" t="s">
        <v>222</v>
      </c>
      <c r="Y11" s="17">
        <v>0.39233926023285798</v>
      </c>
      <c r="Z11" s="17" t="s">
        <v>222</v>
      </c>
      <c r="AA11" s="17" t="s">
        <v>222</v>
      </c>
      <c r="AB11" s="17" t="s">
        <v>222</v>
      </c>
      <c r="AC11" s="17" t="s">
        <v>222</v>
      </c>
      <c r="AD11" s="17" t="s">
        <v>222</v>
      </c>
      <c r="AE11" s="17"/>
      <c r="AF11" s="17">
        <v>0.38108023150875098</v>
      </c>
      <c r="AG11" s="17">
        <v>0.419212094470373</v>
      </c>
      <c r="AH11" s="17">
        <v>0.31781161686578502</v>
      </c>
      <c r="AI11" s="17"/>
      <c r="AJ11" s="17">
        <v>0.45215851773120302</v>
      </c>
      <c r="AK11" s="17">
        <v>0.43665518314361501</v>
      </c>
      <c r="AL11" s="17">
        <v>0.304609796410443</v>
      </c>
      <c r="AM11" s="17"/>
      <c r="AN11" s="17">
        <v>0.33362430651587699</v>
      </c>
      <c r="AO11" s="17">
        <v>0.37517714182659401</v>
      </c>
      <c r="AP11" s="17">
        <v>0.35589338081423499</v>
      </c>
      <c r="AQ11" s="17">
        <v>0.42718613626706697</v>
      </c>
      <c r="AR11" s="17">
        <v>0.75394562568485901</v>
      </c>
      <c r="AS11" s="17"/>
      <c r="AT11" s="17">
        <v>0.39046062316324598</v>
      </c>
      <c r="AU11" s="17">
        <v>0.420769675710288</v>
      </c>
      <c r="AV11" s="17"/>
      <c r="AW11" s="17">
        <v>0.34845932456995499</v>
      </c>
      <c r="AX11" s="17">
        <v>0.37134244520188803</v>
      </c>
      <c r="AY11" s="17">
        <v>0.479278899901871</v>
      </c>
    </row>
    <row r="12" spans="2:51" ht="30">
      <c r="B12" s="18" t="s">
        <v>294</v>
      </c>
      <c r="C12" s="17">
        <v>0.248707955003859</v>
      </c>
      <c r="D12" s="17">
        <v>0.30842537675855197</v>
      </c>
      <c r="E12" s="17">
        <v>0.16870449446962199</v>
      </c>
      <c r="F12" s="17"/>
      <c r="G12" s="17">
        <v>0.28113759109215902</v>
      </c>
      <c r="H12" s="17">
        <v>0.17792980971974401</v>
      </c>
      <c r="I12" s="17">
        <v>0.25699767122755401</v>
      </c>
      <c r="J12" s="17">
        <v>0.217201820265398</v>
      </c>
      <c r="K12" s="17">
        <v>0.241666667684688</v>
      </c>
      <c r="L12" s="17">
        <v>0.29019547751943803</v>
      </c>
      <c r="M12" s="17"/>
      <c r="N12" s="17">
        <v>0.36112709858179698</v>
      </c>
      <c r="O12" s="17">
        <v>0.23652318697383301</v>
      </c>
      <c r="P12" s="17">
        <v>0.25679873592324198</v>
      </c>
      <c r="Q12" s="17">
        <v>0.101177612027811</v>
      </c>
      <c r="R12" s="17"/>
      <c r="S12" s="17" t="s">
        <v>222</v>
      </c>
      <c r="T12" s="17" t="s">
        <v>222</v>
      </c>
      <c r="U12" s="17" t="s">
        <v>222</v>
      </c>
      <c r="V12" s="17" t="s">
        <v>222</v>
      </c>
      <c r="W12" s="17" t="s">
        <v>222</v>
      </c>
      <c r="X12" s="17" t="s">
        <v>222</v>
      </c>
      <c r="Y12" s="17">
        <v>0.248707955003859</v>
      </c>
      <c r="Z12" s="17" t="s">
        <v>222</v>
      </c>
      <c r="AA12" s="17" t="s">
        <v>222</v>
      </c>
      <c r="AB12" s="17" t="s">
        <v>222</v>
      </c>
      <c r="AC12" s="17" t="s">
        <v>222</v>
      </c>
      <c r="AD12" s="17" t="s">
        <v>222</v>
      </c>
      <c r="AE12" s="17"/>
      <c r="AF12" s="17">
        <v>0.217180487043413</v>
      </c>
      <c r="AG12" s="17">
        <v>0.29593095111689</v>
      </c>
      <c r="AH12" s="17">
        <v>8.8201280878863406E-2</v>
      </c>
      <c r="AI12" s="17"/>
      <c r="AJ12" s="17">
        <v>0.28983916738327498</v>
      </c>
      <c r="AK12" s="17">
        <v>0.19825690737076099</v>
      </c>
      <c r="AL12" s="17">
        <v>0.39536564761704202</v>
      </c>
      <c r="AM12" s="17"/>
      <c r="AN12" s="17">
        <v>0.16009569555853301</v>
      </c>
      <c r="AO12" s="17">
        <v>0.27782686384601901</v>
      </c>
      <c r="AP12" s="17">
        <v>0.29380778870757801</v>
      </c>
      <c r="AQ12" s="17">
        <v>0.30508915050781998</v>
      </c>
      <c r="AR12" s="17">
        <v>0.52284169221517496</v>
      </c>
      <c r="AS12" s="17"/>
      <c r="AT12" s="17">
        <v>0.24821831867403099</v>
      </c>
      <c r="AU12" s="17">
        <v>0.26047666264956099</v>
      </c>
      <c r="AV12" s="17"/>
      <c r="AW12" s="17">
        <v>0.28875334915004902</v>
      </c>
      <c r="AX12" s="17">
        <v>0.24053766027944901</v>
      </c>
      <c r="AY12" s="17">
        <v>0.182996341411893</v>
      </c>
    </row>
    <row r="13" spans="2:51" ht="45">
      <c r="B13" s="18" t="s">
        <v>295</v>
      </c>
      <c r="C13" s="17">
        <v>0.22946079726777899</v>
      </c>
      <c r="D13" s="17">
        <v>0.25893952396590503</v>
      </c>
      <c r="E13" s="17">
        <v>0.189968132000332</v>
      </c>
      <c r="F13" s="17"/>
      <c r="G13" s="17">
        <v>0.149604573954674</v>
      </c>
      <c r="H13" s="17">
        <v>0.253153642684806</v>
      </c>
      <c r="I13" s="17">
        <v>0.22624420096748199</v>
      </c>
      <c r="J13" s="17">
        <v>0.173496881628075</v>
      </c>
      <c r="K13" s="17">
        <v>0.25115299108614603</v>
      </c>
      <c r="L13" s="17">
        <v>0.27478552372749898</v>
      </c>
      <c r="M13" s="17"/>
      <c r="N13" s="17">
        <v>0.294706787097616</v>
      </c>
      <c r="O13" s="17">
        <v>0.25996465094374699</v>
      </c>
      <c r="P13" s="17">
        <v>0.21800301117387699</v>
      </c>
      <c r="Q13" s="17">
        <v>0.115485891462622</v>
      </c>
      <c r="R13" s="17"/>
      <c r="S13" s="17" t="s">
        <v>222</v>
      </c>
      <c r="T13" s="17" t="s">
        <v>222</v>
      </c>
      <c r="U13" s="17" t="s">
        <v>222</v>
      </c>
      <c r="V13" s="17" t="s">
        <v>222</v>
      </c>
      <c r="W13" s="17" t="s">
        <v>222</v>
      </c>
      <c r="X13" s="17" t="s">
        <v>222</v>
      </c>
      <c r="Y13" s="17">
        <v>0.22946079726777899</v>
      </c>
      <c r="Z13" s="17" t="s">
        <v>222</v>
      </c>
      <c r="AA13" s="17" t="s">
        <v>222</v>
      </c>
      <c r="AB13" s="17" t="s">
        <v>222</v>
      </c>
      <c r="AC13" s="17" t="s">
        <v>222</v>
      </c>
      <c r="AD13" s="17" t="s">
        <v>222</v>
      </c>
      <c r="AE13" s="17"/>
      <c r="AF13" s="17">
        <v>0.26147908061567099</v>
      </c>
      <c r="AG13" s="17">
        <v>0.23189733602259199</v>
      </c>
      <c r="AH13" s="17">
        <v>0.17312993938180599</v>
      </c>
      <c r="AI13" s="17"/>
      <c r="AJ13" s="17">
        <v>0.25255130474724702</v>
      </c>
      <c r="AK13" s="17">
        <v>0.17537742528376299</v>
      </c>
      <c r="AL13" s="17">
        <v>0.41536691028858203</v>
      </c>
      <c r="AM13" s="17"/>
      <c r="AN13" s="17">
        <v>0.23709744852973699</v>
      </c>
      <c r="AO13" s="17">
        <v>0.14610482046040699</v>
      </c>
      <c r="AP13" s="17">
        <v>0.22136986085645199</v>
      </c>
      <c r="AQ13" s="17">
        <v>0.41826540632746601</v>
      </c>
      <c r="AR13" s="17">
        <v>0.34133717231787503</v>
      </c>
      <c r="AS13" s="17"/>
      <c r="AT13" s="17">
        <v>0.224579828153013</v>
      </c>
      <c r="AU13" s="17">
        <v>0.27981775108404</v>
      </c>
      <c r="AV13" s="17"/>
      <c r="AW13" s="17">
        <v>0.30602398436548001</v>
      </c>
      <c r="AX13" s="17">
        <v>0.156261836035162</v>
      </c>
      <c r="AY13" s="17">
        <v>0.13254035477767501</v>
      </c>
    </row>
    <row r="14" spans="2:51" ht="30">
      <c r="B14" s="18" t="s">
        <v>293</v>
      </c>
      <c r="C14" s="17">
        <v>0.202607192196706</v>
      </c>
      <c r="D14" s="17">
        <v>0.203803944339738</v>
      </c>
      <c r="E14" s="17">
        <v>0.20100390273726501</v>
      </c>
      <c r="F14" s="17"/>
      <c r="G14" s="17">
        <v>0.18607888299824599</v>
      </c>
      <c r="H14" s="17">
        <v>0.209560856342728</v>
      </c>
      <c r="I14" s="17">
        <v>0.24590504007417199</v>
      </c>
      <c r="J14" s="17">
        <v>0.16514695686388101</v>
      </c>
      <c r="K14" s="17">
        <v>0.28522872286485801</v>
      </c>
      <c r="L14" s="17">
        <v>0.14988258442844499</v>
      </c>
      <c r="M14" s="17"/>
      <c r="N14" s="17">
        <v>0.22798596134545099</v>
      </c>
      <c r="O14" s="17">
        <v>0.22000216628585301</v>
      </c>
      <c r="P14" s="17">
        <v>0.20167559375616301</v>
      </c>
      <c r="Q14" s="17">
        <v>0.14814678224269401</v>
      </c>
      <c r="R14" s="17"/>
      <c r="S14" s="17" t="s">
        <v>222</v>
      </c>
      <c r="T14" s="17" t="s">
        <v>222</v>
      </c>
      <c r="U14" s="17" t="s">
        <v>222</v>
      </c>
      <c r="V14" s="17" t="s">
        <v>222</v>
      </c>
      <c r="W14" s="17" t="s">
        <v>222</v>
      </c>
      <c r="X14" s="17" t="s">
        <v>222</v>
      </c>
      <c r="Y14" s="17">
        <v>0.202607192196706</v>
      </c>
      <c r="Z14" s="17" t="s">
        <v>222</v>
      </c>
      <c r="AA14" s="17" t="s">
        <v>222</v>
      </c>
      <c r="AB14" s="17" t="s">
        <v>222</v>
      </c>
      <c r="AC14" s="17" t="s">
        <v>222</v>
      </c>
      <c r="AD14" s="17" t="s">
        <v>222</v>
      </c>
      <c r="AE14" s="17"/>
      <c r="AF14" s="17">
        <v>0.242567134974012</v>
      </c>
      <c r="AG14" s="17">
        <v>0.15909416643555399</v>
      </c>
      <c r="AH14" s="17">
        <v>0.31716736461211897</v>
      </c>
      <c r="AI14" s="17"/>
      <c r="AJ14" s="17">
        <v>0.217456664199521</v>
      </c>
      <c r="AK14" s="17">
        <v>0.193174537756197</v>
      </c>
      <c r="AL14" s="17">
        <v>0.31601363287817802</v>
      </c>
      <c r="AM14" s="17"/>
      <c r="AN14" s="17">
        <v>0.218308579951382</v>
      </c>
      <c r="AO14" s="17">
        <v>0.223118368220424</v>
      </c>
      <c r="AP14" s="17">
        <v>0.18849037156739501</v>
      </c>
      <c r="AQ14" s="17">
        <v>0.21625367660147801</v>
      </c>
      <c r="AR14" s="17">
        <v>0.67994893996074901</v>
      </c>
      <c r="AS14" s="17"/>
      <c r="AT14" s="17">
        <v>0.18531388809943899</v>
      </c>
      <c r="AU14" s="17">
        <v>0.36285581792935301</v>
      </c>
      <c r="AV14" s="17"/>
      <c r="AW14" s="17">
        <v>0.18757121250591</v>
      </c>
      <c r="AX14" s="17">
        <v>0.228950751248085</v>
      </c>
      <c r="AY14" s="17">
        <v>0.21567247736329001</v>
      </c>
    </row>
    <row r="15" spans="2:51" ht="45">
      <c r="B15" s="18" t="s">
        <v>296</v>
      </c>
      <c r="C15" s="17">
        <v>0.183031963287593</v>
      </c>
      <c r="D15" s="17">
        <v>0.19220707330831699</v>
      </c>
      <c r="E15" s="17">
        <v>0.170740063689924</v>
      </c>
      <c r="F15" s="17"/>
      <c r="G15" s="17">
        <v>0.14306676053089201</v>
      </c>
      <c r="H15" s="17">
        <v>0.25315219479766099</v>
      </c>
      <c r="I15" s="17">
        <v>0.23382199671754</v>
      </c>
      <c r="J15" s="17">
        <v>0.185708444029894</v>
      </c>
      <c r="K15" s="17">
        <v>0.20297697978195101</v>
      </c>
      <c r="L15" s="17">
        <v>0.116343441943417</v>
      </c>
      <c r="M15" s="17"/>
      <c r="N15" s="17">
        <v>0.27381891583527901</v>
      </c>
      <c r="O15" s="17">
        <v>0.18659635673448999</v>
      </c>
      <c r="P15" s="17">
        <v>0.13069576226344701</v>
      </c>
      <c r="Q15" s="17">
        <v>0.120987194742518</v>
      </c>
      <c r="R15" s="17"/>
      <c r="S15" s="17" t="s">
        <v>222</v>
      </c>
      <c r="T15" s="17" t="s">
        <v>222</v>
      </c>
      <c r="U15" s="17" t="s">
        <v>222</v>
      </c>
      <c r="V15" s="17" t="s">
        <v>222</v>
      </c>
      <c r="W15" s="17" t="s">
        <v>222</v>
      </c>
      <c r="X15" s="17" t="s">
        <v>222</v>
      </c>
      <c r="Y15" s="17">
        <v>0.183031963287593</v>
      </c>
      <c r="Z15" s="17" t="s">
        <v>222</v>
      </c>
      <c r="AA15" s="17" t="s">
        <v>222</v>
      </c>
      <c r="AB15" s="17" t="s">
        <v>222</v>
      </c>
      <c r="AC15" s="17" t="s">
        <v>222</v>
      </c>
      <c r="AD15" s="17" t="s">
        <v>222</v>
      </c>
      <c r="AE15" s="17"/>
      <c r="AF15" s="17">
        <v>0.166413857654854</v>
      </c>
      <c r="AG15" s="17">
        <v>0.20124896781409601</v>
      </c>
      <c r="AH15" s="17">
        <v>0.239471723063334</v>
      </c>
      <c r="AI15" s="17"/>
      <c r="AJ15" s="17">
        <v>0.143734854069791</v>
      </c>
      <c r="AK15" s="17">
        <v>0.219685971565558</v>
      </c>
      <c r="AL15" s="17">
        <v>0.286859992886079</v>
      </c>
      <c r="AM15" s="17"/>
      <c r="AN15" s="17">
        <v>0.17115989254088901</v>
      </c>
      <c r="AO15" s="17">
        <v>8.0012386648535605E-2</v>
      </c>
      <c r="AP15" s="17">
        <v>0.24182475336443601</v>
      </c>
      <c r="AQ15" s="17">
        <v>0.31088854220170498</v>
      </c>
      <c r="AR15" s="17">
        <v>0.34133717231787503</v>
      </c>
      <c r="AS15" s="17"/>
      <c r="AT15" s="17">
        <v>0.18581049978054001</v>
      </c>
      <c r="AU15" s="17">
        <v>0.16370101497236</v>
      </c>
      <c r="AV15" s="17"/>
      <c r="AW15" s="17">
        <v>0.238505506678303</v>
      </c>
      <c r="AX15" s="17">
        <v>0.124732158056637</v>
      </c>
      <c r="AY15" s="17">
        <v>0.115433714475521</v>
      </c>
    </row>
    <row r="16" spans="2:51">
      <c r="B16" s="18" t="s">
        <v>209</v>
      </c>
      <c r="C16" s="17">
        <v>9.1334429911432494E-3</v>
      </c>
      <c r="D16" s="17">
        <v>1.59509689273011E-2</v>
      </c>
      <c r="E16" s="17">
        <v>0</v>
      </c>
      <c r="F16" s="17"/>
      <c r="G16" s="17">
        <v>0</v>
      </c>
      <c r="H16" s="17">
        <v>0</v>
      </c>
      <c r="I16" s="17">
        <v>0</v>
      </c>
      <c r="J16" s="17">
        <v>0</v>
      </c>
      <c r="K16" s="17">
        <v>1.9723007541872499E-2</v>
      </c>
      <c r="L16" s="17">
        <v>2.30370091766363E-2</v>
      </c>
      <c r="M16" s="17"/>
      <c r="N16" s="17">
        <v>2.15202883783502E-2</v>
      </c>
      <c r="O16" s="17">
        <v>0</v>
      </c>
      <c r="P16" s="17">
        <v>0</v>
      </c>
      <c r="Q16" s="17">
        <v>0</v>
      </c>
      <c r="R16" s="17"/>
      <c r="S16" s="17" t="s">
        <v>222</v>
      </c>
      <c r="T16" s="17" t="s">
        <v>222</v>
      </c>
      <c r="U16" s="17" t="s">
        <v>222</v>
      </c>
      <c r="V16" s="17" t="s">
        <v>222</v>
      </c>
      <c r="W16" s="17" t="s">
        <v>222</v>
      </c>
      <c r="X16" s="17" t="s">
        <v>222</v>
      </c>
      <c r="Y16" s="17">
        <v>9.1334429911432494E-3</v>
      </c>
      <c r="Z16" s="17" t="s">
        <v>222</v>
      </c>
      <c r="AA16" s="17" t="s">
        <v>222</v>
      </c>
      <c r="AB16" s="17" t="s">
        <v>222</v>
      </c>
      <c r="AC16" s="17" t="s">
        <v>222</v>
      </c>
      <c r="AD16" s="17" t="s">
        <v>222</v>
      </c>
      <c r="AE16" s="17"/>
      <c r="AF16" s="17">
        <v>0</v>
      </c>
      <c r="AG16" s="17">
        <v>2.17617191437946E-2</v>
      </c>
      <c r="AH16" s="17">
        <v>0</v>
      </c>
      <c r="AI16" s="17"/>
      <c r="AJ16" s="17">
        <v>1.09836020196956E-2</v>
      </c>
      <c r="AK16" s="17">
        <v>0</v>
      </c>
      <c r="AL16" s="17">
        <v>8.48478219661781E-2</v>
      </c>
      <c r="AM16" s="17"/>
      <c r="AN16" s="17">
        <v>1.8477508618888801E-2</v>
      </c>
      <c r="AO16" s="17">
        <v>0</v>
      </c>
      <c r="AP16" s="17">
        <v>1.25365501787729E-2</v>
      </c>
      <c r="AQ16" s="17">
        <v>0</v>
      </c>
      <c r="AR16" s="17">
        <v>0.15535335205804901</v>
      </c>
      <c r="AS16" s="17"/>
      <c r="AT16" s="17">
        <v>1.01881047994892E-2</v>
      </c>
      <c r="AU16" s="17">
        <v>0</v>
      </c>
      <c r="AV16" s="17"/>
      <c r="AW16" s="17">
        <v>1.6988201413977201E-2</v>
      </c>
      <c r="AX16" s="17">
        <v>0</v>
      </c>
      <c r="AY16" s="17">
        <v>0</v>
      </c>
    </row>
    <row r="17" spans="2:51">
      <c r="B17" s="18" t="s">
        <v>119</v>
      </c>
      <c r="C17" s="19">
        <v>3.7468464935193103E-2</v>
      </c>
      <c r="D17" s="19">
        <v>3.1993691915773802E-2</v>
      </c>
      <c r="E17" s="19">
        <v>4.4803021155524099E-2</v>
      </c>
      <c r="F17" s="19"/>
      <c r="G17" s="19">
        <v>4.6721032800084501E-2</v>
      </c>
      <c r="H17" s="19">
        <v>0</v>
      </c>
      <c r="I17" s="19">
        <v>5.94089275518341E-2</v>
      </c>
      <c r="J17" s="19">
        <v>6.2174211859960402E-2</v>
      </c>
      <c r="K17" s="19">
        <v>1.6639537508571899E-2</v>
      </c>
      <c r="L17" s="19">
        <v>3.7264331924032702E-2</v>
      </c>
      <c r="M17" s="19"/>
      <c r="N17" s="19">
        <v>4.8476505979227903E-2</v>
      </c>
      <c r="O17" s="19">
        <v>2.0813564637038099E-2</v>
      </c>
      <c r="P17" s="19">
        <v>5.9381404261929997E-2</v>
      </c>
      <c r="Q17" s="19">
        <v>1.6926257101347798E-2</v>
      </c>
      <c r="R17" s="19"/>
      <c r="S17" s="19" t="s">
        <v>222</v>
      </c>
      <c r="T17" s="19" t="s">
        <v>222</v>
      </c>
      <c r="U17" s="19" t="s">
        <v>222</v>
      </c>
      <c r="V17" s="19" t="s">
        <v>222</v>
      </c>
      <c r="W17" s="19" t="s">
        <v>222</v>
      </c>
      <c r="X17" s="19" t="s">
        <v>222</v>
      </c>
      <c r="Y17" s="19">
        <v>3.7468464935193103E-2</v>
      </c>
      <c r="Z17" s="19" t="s">
        <v>222</v>
      </c>
      <c r="AA17" s="19" t="s">
        <v>222</v>
      </c>
      <c r="AB17" s="19" t="s">
        <v>222</v>
      </c>
      <c r="AC17" s="19" t="s">
        <v>222</v>
      </c>
      <c r="AD17" s="19" t="s">
        <v>222</v>
      </c>
      <c r="AE17" s="19"/>
      <c r="AF17" s="19">
        <v>5.41815566404081E-2</v>
      </c>
      <c r="AG17" s="19">
        <v>3.4397848318882901E-2</v>
      </c>
      <c r="AH17" s="19">
        <v>0</v>
      </c>
      <c r="AI17" s="19"/>
      <c r="AJ17" s="19">
        <v>8.6211660101632899E-3</v>
      </c>
      <c r="AK17" s="19">
        <v>2.2250098721859402E-2</v>
      </c>
      <c r="AL17" s="19">
        <v>0</v>
      </c>
      <c r="AM17" s="19"/>
      <c r="AN17" s="19">
        <v>5.1665341803093803E-2</v>
      </c>
      <c r="AO17" s="19">
        <v>3.2060566220049103E-2</v>
      </c>
      <c r="AP17" s="19">
        <v>6.4544437573546595E-2</v>
      </c>
      <c r="AQ17" s="19">
        <v>0</v>
      </c>
      <c r="AR17" s="19">
        <v>0</v>
      </c>
      <c r="AS17" s="19"/>
      <c r="AT17" s="19">
        <v>3.5735574754908198E-2</v>
      </c>
      <c r="AU17" s="19">
        <v>5.4037221937435799E-2</v>
      </c>
      <c r="AV17" s="19"/>
      <c r="AW17" s="19">
        <v>2.8963628556466999E-2</v>
      </c>
      <c r="AX17" s="19">
        <v>0</v>
      </c>
      <c r="AY17" s="19">
        <v>7.0975194653154106E-2</v>
      </c>
    </row>
    <row r="18" spans="2:51">
      <c r="B18" t="s">
        <v>42</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167</v>
      </c>
      <c r="D7" s="10">
        <v>90</v>
      </c>
      <c r="E7" s="10">
        <v>77</v>
      </c>
      <c r="F7" s="10"/>
      <c r="G7" s="10">
        <v>15</v>
      </c>
      <c r="H7" s="10">
        <v>19</v>
      </c>
      <c r="I7" s="10">
        <v>15</v>
      </c>
      <c r="J7" s="10">
        <v>25</v>
      </c>
      <c r="K7" s="10">
        <v>41</v>
      </c>
      <c r="L7" s="10">
        <v>52</v>
      </c>
      <c r="M7" s="10"/>
      <c r="N7" s="10">
        <v>46</v>
      </c>
      <c r="O7" s="10">
        <v>49</v>
      </c>
      <c r="P7" s="10">
        <v>33</v>
      </c>
      <c r="Q7" s="10">
        <v>39</v>
      </c>
      <c r="R7" s="10"/>
      <c r="S7" s="10" t="s">
        <v>684</v>
      </c>
      <c r="T7" s="10" t="s">
        <v>684</v>
      </c>
      <c r="U7" s="10" t="s">
        <v>684</v>
      </c>
      <c r="V7" s="10" t="s">
        <v>684</v>
      </c>
      <c r="W7" s="10" t="s">
        <v>684</v>
      </c>
      <c r="X7" s="10" t="s">
        <v>684</v>
      </c>
      <c r="Y7" s="10" t="s">
        <v>684</v>
      </c>
      <c r="Z7" s="10">
        <v>167</v>
      </c>
      <c r="AA7" s="10" t="s">
        <v>684</v>
      </c>
      <c r="AB7" s="10" t="s">
        <v>684</v>
      </c>
      <c r="AC7" s="10" t="s">
        <v>684</v>
      </c>
      <c r="AD7" s="10" t="s">
        <v>684</v>
      </c>
      <c r="AE7" s="10"/>
      <c r="AF7" s="10">
        <v>76</v>
      </c>
      <c r="AG7" s="10">
        <v>74</v>
      </c>
      <c r="AH7" s="10">
        <v>14</v>
      </c>
      <c r="AI7" s="10"/>
      <c r="AJ7" s="10">
        <v>46</v>
      </c>
      <c r="AK7" s="10">
        <v>71</v>
      </c>
      <c r="AL7" s="10">
        <v>16</v>
      </c>
      <c r="AM7" s="10"/>
      <c r="AN7" s="10">
        <v>32</v>
      </c>
      <c r="AO7" s="10">
        <v>15</v>
      </c>
      <c r="AP7" s="10">
        <v>45</v>
      </c>
      <c r="AQ7" s="10">
        <v>20</v>
      </c>
      <c r="AR7" s="10">
        <v>8</v>
      </c>
      <c r="AS7" s="10"/>
      <c r="AT7" s="10">
        <v>157</v>
      </c>
      <c r="AU7" s="10">
        <v>7</v>
      </c>
      <c r="AV7" s="10"/>
      <c r="AW7" s="10">
        <v>102</v>
      </c>
      <c r="AX7" s="10">
        <v>20</v>
      </c>
      <c r="AY7" s="10">
        <v>45</v>
      </c>
    </row>
    <row r="8" spans="2:51" ht="30" customHeight="1">
      <c r="B8" s="11" t="s">
        <v>112</v>
      </c>
      <c r="C8" s="11">
        <v>142</v>
      </c>
      <c r="D8" s="11">
        <v>79</v>
      </c>
      <c r="E8" s="11">
        <v>64</v>
      </c>
      <c r="F8" s="11"/>
      <c r="G8" s="11">
        <v>14</v>
      </c>
      <c r="H8" s="11">
        <v>21</v>
      </c>
      <c r="I8" s="11">
        <v>14</v>
      </c>
      <c r="J8" s="11">
        <v>22</v>
      </c>
      <c r="K8" s="11">
        <v>29</v>
      </c>
      <c r="L8" s="11">
        <v>42</v>
      </c>
      <c r="M8" s="11"/>
      <c r="N8" s="11">
        <v>36</v>
      </c>
      <c r="O8" s="11">
        <v>37</v>
      </c>
      <c r="P8" s="11">
        <v>33</v>
      </c>
      <c r="Q8" s="11">
        <v>36</v>
      </c>
      <c r="R8" s="11"/>
      <c r="S8" s="11" t="s">
        <v>684</v>
      </c>
      <c r="T8" s="11" t="s">
        <v>684</v>
      </c>
      <c r="U8" s="11" t="s">
        <v>684</v>
      </c>
      <c r="V8" s="11" t="s">
        <v>684</v>
      </c>
      <c r="W8" s="11" t="s">
        <v>684</v>
      </c>
      <c r="X8" s="11" t="s">
        <v>684</v>
      </c>
      <c r="Y8" s="11" t="s">
        <v>684</v>
      </c>
      <c r="Z8" s="11">
        <v>142</v>
      </c>
      <c r="AA8" s="11" t="s">
        <v>684</v>
      </c>
      <c r="AB8" s="11" t="s">
        <v>684</v>
      </c>
      <c r="AC8" s="11" t="s">
        <v>684</v>
      </c>
      <c r="AD8" s="11" t="s">
        <v>684</v>
      </c>
      <c r="AE8" s="11"/>
      <c r="AF8" s="11">
        <v>63</v>
      </c>
      <c r="AG8" s="11">
        <v>64</v>
      </c>
      <c r="AH8" s="11">
        <v>13</v>
      </c>
      <c r="AI8" s="11"/>
      <c r="AJ8" s="11">
        <v>38</v>
      </c>
      <c r="AK8" s="11">
        <v>61</v>
      </c>
      <c r="AL8" s="11">
        <v>15</v>
      </c>
      <c r="AM8" s="11"/>
      <c r="AN8" s="11">
        <v>27</v>
      </c>
      <c r="AO8" s="11">
        <v>13</v>
      </c>
      <c r="AP8" s="11">
        <v>38</v>
      </c>
      <c r="AQ8" s="11">
        <v>16</v>
      </c>
      <c r="AR8" s="11">
        <v>7</v>
      </c>
      <c r="AS8" s="11"/>
      <c r="AT8" s="11">
        <v>133</v>
      </c>
      <c r="AU8" s="11">
        <v>7</v>
      </c>
      <c r="AV8" s="11"/>
      <c r="AW8" s="11">
        <v>86</v>
      </c>
      <c r="AX8" s="11">
        <v>18</v>
      </c>
      <c r="AY8" s="11">
        <v>38</v>
      </c>
    </row>
    <row r="9" spans="2:51">
      <c r="B9" s="18" t="s">
        <v>290</v>
      </c>
      <c r="C9" s="17">
        <v>0.59697003875555099</v>
      </c>
      <c r="D9" s="17">
        <v>0.58777952902914099</v>
      </c>
      <c r="E9" s="17">
        <v>0.608311929939507</v>
      </c>
      <c r="F9" s="17"/>
      <c r="G9" s="17">
        <v>0.45855131487397299</v>
      </c>
      <c r="H9" s="17">
        <v>0.37865274175917202</v>
      </c>
      <c r="I9" s="17">
        <v>0.53596459322885504</v>
      </c>
      <c r="J9" s="17">
        <v>0.58046334962856905</v>
      </c>
      <c r="K9" s="17">
        <v>0.75350980042962701</v>
      </c>
      <c r="L9" s="17">
        <v>0.67702381535459999</v>
      </c>
      <c r="M9" s="17"/>
      <c r="N9" s="17">
        <v>0.62798249565883102</v>
      </c>
      <c r="O9" s="17">
        <v>0.52254435918100794</v>
      </c>
      <c r="P9" s="17">
        <v>0.71581646997326698</v>
      </c>
      <c r="Q9" s="17">
        <v>0.53237141366404295</v>
      </c>
      <c r="R9" s="17"/>
      <c r="S9" s="17" t="s">
        <v>222</v>
      </c>
      <c r="T9" s="17" t="s">
        <v>222</v>
      </c>
      <c r="U9" s="17" t="s">
        <v>222</v>
      </c>
      <c r="V9" s="17" t="s">
        <v>222</v>
      </c>
      <c r="W9" s="17" t="s">
        <v>222</v>
      </c>
      <c r="X9" s="17" t="s">
        <v>222</v>
      </c>
      <c r="Y9" s="17" t="s">
        <v>222</v>
      </c>
      <c r="Z9" s="17">
        <v>0.59697003875555099</v>
      </c>
      <c r="AA9" s="17" t="s">
        <v>222</v>
      </c>
      <c r="AB9" s="17" t="s">
        <v>222</v>
      </c>
      <c r="AC9" s="17" t="s">
        <v>222</v>
      </c>
      <c r="AD9" s="17" t="s">
        <v>222</v>
      </c>
      <c r="AE9" s="17"/>
      <c r="AF9" s="17">
        <v>0.53841462781286598</v>
      </c>
      <c r="AG9" s="17">
        <v>0.66931262945636205</v>
      </c>
      <c r="AH9" s="17">
        <v>0.44303609181459203</v>
      </c>
      <c r="AI9" s="17"/>
      <c r="AJ9" s="17">
        <v>0.59480636409336496</v>
      </c>
      <c r="AK9" s="17">
        <v>0.55557741400258398</v>
      </c>
      <c r="AL9" s="17">
        <v>0.55261924941519802</v>
      </c>
      <c r="AM9" s="17"/>
      <c r="AN9" s="17">
        <v>0.54440700407771603</v>
      </c>
      <c r="AO9" s="17">
        <v>1</v>
      </c>
      <c r="AP9" s="17">
        <v>0.636857350832848</v>
      </c>
      <c r="AQ9" s="17">
        <v>0.53338407524503495</v>
      </c>
      <c r="AR9" s="17">
        <v>0.73951668496874701</v>
      </c>
      <c r="AS9" s="17"/>
      <c r="AT9" s="17">
        <v>0.61123068956954296</v>
      </c>
      <c r="AU9" s="17">
        <v>0.40786827320410701</v>
      </c>
      <c r="AV9" s="17"/>
      <c r="AW9" s="17">
        <v>0.67760341554363701</v>
      </c>
      <c r="AX9" s="17">
        <v>0.58771310877805905</v>
      </c>
      <c r="AY9" s="17">
        <v>0.42117777391368</v>
      </c>
    </row>
    <row r="10" spans="2:51">
      <c r="B10" s="18" t="s">
        <v>291</v>
      </c>
      <c r="C10" s="17">
        <v>0.493441768310311</v>
      </c>
      <c r="D10" s="17">
        <v>0.56272614463665704</v>
      </c>
      <c r="E10" s="17">
        <v>0.40793880052783899</v>
      </c>
      <c r="F10" s="17"/>
      <c r="G10" s="17">
        <v>0.31939978476904102</v>
      </c>
      <c r="H10" s="17">
        <v>0.45279900804872802</v>
      </c>
      <c r="I10" s="17">
        <v>0.39181693723077199</v>
      </c>
      <c r="J10" s="17">
        <v>0.36867249564223098</v>
      </c>
      <c r="K10" s="17">
        <v>0.61332457261413398</v>
      </c>
      <c r="L10" s="17">
        <v>0.59018393892407695</v>
      </c>
      <c r="M10" s="17"/>
      <c r="N10" s="17">
        <v>0.47355529953544401</v>
      </c>
      <c r="O10" s="17">
        <v>0.49858601281467901</v>
      </c>
      <c r="P10" s="17">
        <v>0.44824925494794199</v>
      </c>
      <c r="Q10" s="17">
        <v>0.54991556177039802</v>
      </c>
      <c r="R10" s="17"/>
      <c r="S10" s="17" t="s">
        <v>222</v>
      </c>
      <c r="T10" s="17" t="s">
        <v>222</v>
      </c>
      <c r="U10" s="17" t="s">
        <v>222</v>
      </c>
      <c r="V10" s="17" t="s">
        <v>222</v>
      </c>
      <c r="W10" s="17" t="s">
        <v>222</v>
      </c>
      <c r="X10" s="17" t="s">
        <v>222</v>
      </c>
      <c r="Y10" s="17" t="s">
        <v>222</v>
      </c>
      <c r="Z10" s="17">
        <v>0.493441768310311</v>
      </c>
      <c r="AA10" s="17" t="s">
        <v>222</v>
      </c>
      <c r="AB10" s="17" t="s">
        <v>222</v>
      </c>
      <c r="AC10" s="17" t="s">
        <v>222</v>
      </c>
      <c r="AD10" s="17" t="s">
        <v>222</v>
      </c>
      <c r="AE10" s="17"/>
      <c r="AF10" s="17">
        <v>0.53144710049372801</v>
      </c>
      <c r="AG10" s="17">
        <v>0.51178502515073498</v>
      </c>
      <c r="AH10" s="17">
        <v>0.246267231859954</v>
      </c>
      <c r="AI10" s="17"/>
      <c r="AJ10" s="17">
        <v>0.59268907049582498</v>
      </c>
      <c r="AK10" s="17">
        <v>0.45632748321968197</v>
      </c>
      <c r="AL10" s="17">
        <v>0.41919487950516798</v>
      </c>
      <c r="AM10" s="17"/>
      <c r="AN10" s="17">
        <v>0.38806268872192701</v>
      </c>
      <c r="AO10" s="17">
        <v>0.67135622835384701</v>
      </c>
      <c r="AP10" s="17">
        <v>0.45102830968855701</v>
      </c>
      <c r="AQ10" s="17">
        <v>0.47415355061710901</v>
      </c>
      <c r="AR10" s="17">
        <v>0.455759680412472</v>
      </c>
      <c r="AS10" s="17"/>
      <c r="AT10" s="17">
        <v>0.51343676444974296</v>
      </c>
      <c r="AU10" s="17">
        <v>0.16066850172326899</v>
      </c>
      <c r="AV10" s="17"/>
      <c r="AW10" s="17">
        <v>0.58779817360747899</v>
      </c>
      <c r="AX10" s="17">
        <v>0.27175254956454298</v>
      </c>
      <c r="AY10" s="17">
        <v>0.38763011412832299</v>
      </c>
    </row>
    <row r="11" spans="2:51" ht="30">
      <c r="B11" s="18" t="s">
        <v>292</v>
      </c>
      <c r="C11" s="17">
        <v>0.44516053365400399</v>
      </c>
      <c r="D11" s="17">
        <v>0.427380141311828</v>
      </c>
      <c r="E11" s="17">
        <v>0.46710308974243597</v>
      </c>
      <c r="F11" s="17"/>
      <c r="G11" s="17">
        <v>0.26746204600755802</v>
      </c>
      <c r="H11" s="17">
        <v>0.46966417662251497</v>
      </c>
      <c r="I11" s="17">
        <v>0.48335340969426999</v>
      </c>
      <c r="J11" s="17">
        <v>0.36756275655606302</v>
      </c>
      <c r="K11" s="17">
        <v>0.55318245923437703</v>
      </c>
      <c r="L11" s="17">
        <v>0.44523254407892199</v>
      </c>
      <c r="M11" s="17"/>
      <c r="N11" s="17">
        <v>0.40811577811703098</v>
      </c>
      <c r="O11" s="17">
        <v>0.30685867137268602</v>
      </c>
      <c r="P11" s="17">
        <v>0.64098793507868601</v>
      </c>
      <c r="Q11" s="17">
        <v>0.44319531438366</v>
      </c>
      <c r="R11" s="17"/>
      <c r="S11" s="17" t="s">
        <v>222</v>
      </c>
      <c r="T11" s="17" t="s">
        <v>222</v>
      </c>
      <c r="U11" s="17" t="s">
        <v>222</v>
      </c>
      <c r="V11" s="17" t="s">
        <v>222</v>
      </c>
      <c r="W11" s="17" t="s">
        <v>222</v>
      </c>
      <c r="X11" s="17" t="s">
        <v>222</v>
      </c>
      <c r="Y11" s="17" t="s">
        <v>222</v>
      </c>
      <c r="Z11" s="17">
        <v>0.44516053365400399</v>
      </c>
      <c r="AA11" s="17" t="s">
        <v>222</v>
      </c>
      <c r="AB11" s="17" t="s">
        <v>222</v>
      </c>
      <c r="AC11" s="17" t="s">
        <v>222</v>
      </c>
      <c r="AD11" s="17" t="s">
        <v>222</v>
      </c>
      <c r="AE11" s="17"/>
      <c r="AF11" s="17">
        <v>0.47207172357206101</v>
      </c>
      <c r="AG11" s="17">
        <v>0.45405169447461002</v>
      </c>
      <c r="AH11" s="17">
        <v>0.232961044589509</v>
      </c>
      <c r="AI11" s="17"/>
      <c r="AJ11" s="17">
        <v>0.44908972951419401</v>
      </c>
      <c r="AK11" s="17">
        <v>0.40948364185892699</v>
      </c>
      <c r="AL11" s="17">
        <v>0.48682470310526699</v>
      </c>
      <c r="AM11" s="17"/>
      <c r="AN11" s="17">
        <v>0.44603761365932898</v>
      </c>
      <c r="AO11" s="17">
        <v>0.60975304289311005</v>
      </c>
      <c r="AP11" s="17">
        <v>0.41670629701009299</v>
      </c>
      <c r="AQ11" s="17">
        <v>0.54818977688535298</v>
      </c>
      <c r="AR11" s="17">
        <v>0.30836529239108601</v>
      </c>
      <c r="AS11" s="17"/>
      <c r="AT11" s="17">
        <v>0.44746978455846498</v>
      </c>
      <c r="AU11" s="17">
        <v>0.44082915833314801</v>
      </c>
      <c r="AV11" s="17"/>
      <c r="AW11" s="17">
        <v>0.49556347649655602</v>
      </c>
      <c r="AX11" s="17">
        <v>0.43465020672090099</v>
      </c>
      <c r="AY11" s="17">
        <v>0.33751301028467501</v>
      </c>
    </row>
    <row r="12" spans="2:51" ht="30">
      <c r="B12" s="18" t="s">
        <v>294</v>
      </c>
      <c r="C12" s="17">
        <v>0.40455706109960199</v>
      </c>
      <c r="D12" s="17">
        <v>0.530153282427266</v>
      </c>
      <c r="E12" s="17">
        <v>0.249560361480095</v>
      </c>
      <c r="F12" s="17"/>
      <c r="G12" s="17">
        <v>0.28186265651087</v>
      </c>
      <c r="H12" s="17">
        <v>0.369071734837356</v>
      </c>
      <c r="I12" s="17">
        <v>0.44403259492434</v>
      </c>
      <c r="J12" s="17">
        <v>0.42812583881619798</v>
      </c>
      <c r="K12" s="17">
        <v>0.468226827174126</v>
      </c>
      <c r="L12" s="17">
        <v>0.39445987791466303</v>
      </c>
      <c r="M12" s="17"/>
      <c r="N12" s="17">
        <v>0.44288651477256502</v>
      </c>
      <c r="O12" s="17">
        <v>0.31920140306328798</v>
      </c>
      <c r="P12" s="17">
        <v>0.47054870482644101</v>
      </c>
      <c r="Q12" s="17">
        <v>0.39276486590823401</v>
      </c>
      <c r="R12" s="17"/>
      <c r="S12" s="17" t="s">
        <v>222</v>
      </c>
      <c r="T12" s="17" t="s">
        <v>222</v>
      </c>
      <c r="U12" s="17" t="s">
        <v>222</v>
      </c>
      <c r="V12" s="17" t="s">
        <v>222</v>
      </c>
      <c r="W12" s="17" t="s">
        <v>222</v>
      </c>
      <c r="X12" s="17" t="s">
        <v>222</v>
      </c>
      <c r="Y12" s="17" t="s">
        <v>222</v>
      </c>
      <c r="Z12" s="17">
        <v>0.40455706109960199</v>
      </c>
      <c r="AA12" s="17" t="s">
        <v>222</v>
      </c>
      <c r="AB12" s="17" t="s">
        <v>222</v>
      </c>
      <c r="AC12" s="17" t="s">
        <v>222</v>
      </c>
      <c r="AD12" s="17" t="s">
        <v>222</v>
      </c>
      <c r="AE12" s="17"/>
      <c r="AF12" s="17">
        <v>0.37242244790046802</v>
      </c>
      <c r="AG12" s="17">
        <v>0.47832225162416903</v>
      </c>
      <c r="AH12" s="17">
        <v>0.14286651368741601</v>
      </c>
      <c r="AI12" s="17"/>
      <c r="AJ12" s="17">
        <v>0.40639039148870398</v>
      </c>
      <c r="AK12" s="17">
        <v>0.42213171794009202</v>
      </c>
      <c r="AL12" s="17">
        <v>0.47676624726633898</v>
      </c>
      <c r="AM12" s="17"/>
      <c r="AN12" s="17">
        <v>0.45441354035769799</v>
      </c>
      <c r="AO12" s="17">
        <v>0.44006543667331499</v>
      </c>
      <c r="AP12" s="17">
        <v>0.29861119719939699</v>
      </c>
      <c r="AQ12" s="17">
        <v>0.62114681233093405</v>
      </c>
      <c r="AR12" s="17">
        <v>0.35326691124216097</v>
      </c>
      <c r="AS12" s="17"/>
      <c r="AT12" s="17">
        <v>0.40236172051829699</v>
      </c>
      <c r="AU12" s="17">
        <v>0.45388849223320799</v>
      </c>
      <c r="AV12" s="17"/>
      <c r="AW12" s="17">
        <v>0.44527415977318302</v>
      </c>
      <c r="AX12" s="17">
        <v>0.44222881606937497</v>
      </c>
      <c r="AY12" s="17">
        <v>0.29572539831139999</v>
      </c>
    </row>
    <row r="13" spans="2:51" ht="45">
      <c r="B13" s="18" t="s">
        <v>295</v>
      </c>
      <c r="C13" s="17">
        <v>0.396405451712596</v>
      </c>
      <c r="D13" s="17">
        <v>0.40023182729348</v>
      </c>
      <c r="E13" s="17">
        <v>0.39168337026562</v>
      </c>
      <c r="F13" s="17"/>
      <c r="G13" s="17">
        <v>0.30917409255975697</v>
      </c>
      <c r="H13" s="17">
        <v>0.35506162872181801</v>
      </c>
      <c r="I13" s="17">
        <v>0.33237829594875501</v>
      </c>
      <c r="J13" s="17">
        <v>0.33468938707784002</v>
      </c>
      <c r="K13" s="17">
        <v>0.45967437787531001</v>
      </c>
      <c r="L13" s="17">
        <v>0.45755249037183998</v>
      </c>
      <c r="M13" s="17"/>
      <c r="N13" s="17">
        <v>0.45072867797419403</v>
      </c>
      <c r="O13" s="17">
        <v>0.331172522659544</v>
      </c>
      <c r="P13" s="17">
        <v>0.4610407513641</v>
      </c>
      <c r="Q13" s="17">
        <v>0.34915570904896398</v>
      </c>
      <c r="R13" s="17"/>
      <c r="S13" s="17" t="s">
        <v>222</v>
      </c>
      <c r="T13" s="17" t="s">
        <v>222</v>
      </c>
      <c r="U13" s="17" t="s">
        <v>222</v>
      </c>
      <c r="V13" s="17" t="s">
        <v>222</v>
      </c>
      <c r="W13" s="17" t="s">
        <v>222</v>
      </c>
      <c r="X13" s="17" t="s">
        <v>222</v>
      </c>
      <c r="Y13" s="17" t="s">
        <v>222</v>
      </c>
      <c r="Z13" s="17">
        <v>0.396405451712596</v>
      </c>
      <c r="AA13" s="17" t="s">
        <v>222</v>
      </c>
      <c r="AB13" s="17" t="s">
        <v>222</v>
      </c>
      <c r="AC13" s="17" t="s">
        <v>222</v>
      </c>
      <c r="AD13" s="17" t="s">
        <v>222</v>
      </c>
      <c r="AE13" s="17"/>
      <c r="AF13" s="17">
        <v>0.386424318048878</v>
      </c>
      <c r="AG13" s="17">
        <v>0.41930021412299301</v>
      </c>
      <c r="AH13" s="17">
        <v>0.27784448061306399</v>
      </c>
      <c r="AI13" s="17"/>
      <c r="AJ13" s="17">
        <v>0.28421100738334498</v>
      </c>
      <c r="AK13" s="17">
        <v>0.38687390490268497</v>
      </c>
      <c r="AL13" s="17">
        <v>0.31840823406563701</v>
      </c>
      <c r="AM13" s="17"/>
      <c r="AN13" s="17">
        <v>0.42431509375905302</v>
      </c>
      <c r="AO13" s="17">
        <v>0.52478413553488301</v>
      </c>
      <c r="AP13" s="17">
        <v>0.44044918617166301</v>
      </c>
      <c r="AQ13" s="17">
        <v>0.43509678038798899</v>
      </c>
      <c r="AR13" s="17">
        <v>0.29428354914912203</v>
      </c>
      <c r="AS13" s="17"/>
      <c r="AT13" s="17">
        <v>0.39563957857405202</v>
      </c>
      <c r="AU13" s="17">
        <v>0.32133700344653798</v>
      </c>
      <c r="AV13" s="17"/>
      <c r="AW13" s="17">
        <v>0.474136978829303</v>
      </c>
      <c r="AX13" s="17">
        <v>0.18029401121140401</v>
      </c>
      <c r="AY13" s="17">
        <v>0.32510002864333298</v>
      </c>
    </row>
    <row r="14" spans="2:51" ht="30">
      <c r="B14" s="18" t="s">
        <v>293</v>
      </c>
      <c r="C14" s="17">
        <v>0.251006397591024</v>
      </c>
      <c r="D14" s="17">
        <v>0.27022257857486898</v>
      </c>
      <c r="E14" s="17">
        <v>0.22729195299784799</v>
      </c>
      <c r="F14" s="17"/>
      <c r="G14" s="17">
        <v>0.350010125525266</v>
      </c>
      <c r="H14" s="17">
        <v>0.44151081734102698</v>
      </c>
      <c r="I14" s="17">
        <v>0.28112667332554198</v>
      </c>
      <c r="J14" s="17">
        <v>0.32802066023126503</v>
      </c>
      <c r="K14" s="17">
        <v>0.167149843939012</v>
      </c>
      <c r="L14" s="17">
        <v>0.12682572696775299</v>
      </c>
      <c r="M14" s="17"/>
      <c r="N14" s="17">
        <v>0.220048822989097</v>
      </c>
      <c r="O14" s="17">
        <v>0.203904377284191</v>
      </c>
      <c r="P14" s="17">
        <v>0.39222424930667099</v>
      </c>
      <c r="Q14" s="17">
        <v>0.199761977365636</v>
      </c>
      <c r="R14" s="17"/>
      <c r="S14" s="17" t="s">
        <v>222</v>
      </c>
      <c r="T14" s="17" t="s">
        <v>222</v>
      </c>
      <c r="U14" s="17" t="s">
        <v>222</v>
      </c>
      <c r="V14" s="17" t="s">
        <v>222</v>
      </c>
      <c r="W14" s="17" t="s">
        <v>222</v>
      </c>
      <c r="X14" s="17" t="s">
        <v>222</v>
      </c>
      <c r="Y14" s="17" t="s">
        <v>222</v>
      </c>
      <c r="Z14" s="17">
        <v>0.251006397591024</v>
      </c>
      <c r="AA14" s="17" t="s">
        <v>222</v>
      </c>
      <c r="AB14" s="17" t="s">
        <v>222</v>
      </c>
      <c r="AC14" s="17" t="s">
        <v>222</v>
      </c>
      <c r="AD14" s="17" t="s">
        <v>222</v>
      </c>
      <c r="AE14" s="17"/>
      <c r="AF14" s="17">
        <v>0.196106086244452</v>
      </c>
      <c r="AG14" s="17">
        <v>0.30867273006516799</v>
      </c>
      <c r="AH14" s="17">
        <v>0.28395570392345898</v>
      </c>
      <c r="AI14" s="17"/>
      <c r="AJ14" s="17">
        <v>0.21352287563300301</v>
      </c>
      <c r="AK14" s="17">
        <v>0.27874332289767401</v>
      </c>
      <c r="AL14" s="17">
        <v>0.37555992948467298</v>
      </c>
      <c r="AM14" s="17"/>
      <c r="AN14" s="17">
        <v>0.16969368019688699</v>
      </c>
      <c r="AO14" s="17">
        <v>0.35726241014341897</v>
      </c>
      <c r="AP14" s="17">
        <v>0.21628454323488899</v>
      </c>
      <c r="AQ14" s="17">
        <v>0.25730128089911602</v>
      </c>
      <c r="AR14" s="17">
        <v>0.56159291181967397</v>
      </c>
      <c r="AS14" s="17"/>
      <c r="AT14" s="17">
        <v>0.244971511789115</v>
      </c>
      <c r="AU14" s="17">
        <v>0.44652090410916301</v>
      </c>
      <c r="AV14" s="17"/>
      <c r="AW14" s="17">
        <v>0.22623449953243999</v>
      </c>
      <c r="AX14" s="17">
        <v>0.33871529316870302</v>
      </c>
      <c r="AY14" s="17">
        <v>0.26480571996118601</v>
      </c>
    </row>
    <row r="15" spans="2:51" ht="45">
      <c r="B15" s="18" t="s">
        <v>296</v>
      </c>
      <c r="C15" s="17">
        <v>0.250087719760548</v>
      </c>
      <c r="D15" s="17">
        <v>0.20694198067966699</v>
      </c>
      <c r="E15" s="17">
        <v>0.30333332770550703</v>
      </c>
      <c r="F15" s="17"/>
      <c r="G15" s="17">
        <v>0.269116354008129</v>
      </c>
      <c r="H15" s="17">
        <v>0.44970128441065799</v>
      </c>
      <c r="I15" s="17">
        <v>0.44618590509706402</v>
      </c>
      <c r="J15" s="17">
        <v>0.24258938195186899</v>
      </c>
      <c r="K15" s="17">
        <v>0.15289343334317301</v>
      </c>
      <c r="L15" s="17">
        <v>0.14530031150655501</v>
      </c>
      <c r="M15" s="17"/>
      <c r="N15" s="17">
        <v>0.38785060739321697</v>
      </c>
      <c r="O15" s="17">
        <v>0.27811034867001899</v>
      </c>
      <c r="P15" s="17">
        <v>0.19068647933682401</v>
      </c>
      <c r="Q15" s="17">
        <v>0.138138291341034</v>
      </c>
      <c r="R15" s="17"/>
      <c r="S15" s="17" t="s">
        <v>222</v>
      </c>
      <c r="T15" s="17" t="s">
        <v>222</v>
      </c>
      <c r="U15" s="17" t="s">
        <v>222</v>
      </c>
      <c r="V15" s="17" t="s">
        <v>222</v>
      </c>
      <c r="W15" s="17" t="s">
        <v>222</v>
      </c>
      <c r="X15" s="17" t="s">
        <v>222</v>
      </c>
      <c r="Y15" s="17" t="s">
        <v>222</v>
      </c>
      <c r="Z15" s="17">
        <v>0.250087719760548</v>
      </c>
      <c r="AA15" s="17" t="s">
        <v>222</v>
      </c>
      <c r="AB15" s="17" t="s">
        <v>222</v>
      </c>
      <c r="AC15" s="17" t="s">
        <v>222</v>
      </c>
      <c r="AD15" s="17" t="s">
        <v>222</v>
      </c>
      <c r="AE15" s="17"/>
      <c r="AF15" s="17">
        <v>0.13929552267485101</v>
      </c>
      <c r="AG15" s="17">
        <v>0.342637273396523</v>
      </c>
      <c r="AH15" s="17">
        <v>0.31575421144531801</v>
      </c>
      <c r="AI15" s="17"/>
      <c r="AJ15" s="17">
        <v>0.119337892707354</v>
      </c>
      <c r="AK15" s="17">
        <v>0.31743903187729799</v>
      </c>
      <c r="AL15" s="17">
        <v>0.25609783923770701</v>
      </c>
      <c r="AM15" s="17"/>
      <c r="AN15" s="17">
        <v>0.189528984805201</v>
      </c>
      <c r="AO15" s="17">
        <v>0.113135195506679</v>
      </c>
      <c r="AP15" s="17">
        <v>0.33534550425452903</v>
      </c>
      <c r="AQ15" s="17">
        <v>0.475766987805885</v>
      </c>
      <c r="AR15" s="17">
        <v>0.40787770305263898</v>
      </c>
      <c r="AS15" s="17"/>
      <c r="AT15" s="17">
        <v>0.22206846021869001</v>
      </c>
      <c r="AU15" s="17">
        <v>0.75280022851916195</v>
      </c>
      <c r="AV15" s="17"/>
      <c r="AW15" s="17">
        <v>0.32269277089350701</v>
      </c>
      <c r="AX15" s="17">
        <v>0.24043441833017301</v>
      </c>
      <c r="AY15" s="17">
        <v>9.2422807376220203E-2</v>
      </c>
    </row>
    <row r="16" spans="2:51">
      <c r="B16" s="18" t="s">
        <v>209</v>
      </c>
      <c r="C16" s="17">
        <v>7.2044007257235001E-3</v>
      </c>
      <c r="D16" s="17">
        <v>0</v>
      </c>
      <c r="E16" s="17">
        <v>1.6095260047918499E-2</v>
      </c>
      <c r="F16" s="17"/>
      <c r="G16" s="17">
        <v>0</v>
      </c>
      <c r="H16" s="17">
        <v>0</v>
      </c>
      <c r="I16" s="17">
        <v>0</v>
      </c>
      <c r="J16" s="17">
        <v>0</v>
      </c>
      <c r="K16" s="17">
        <v>0</v>
      </c>
      <c r="L16" s="17">
        <v>2.4678198588559099E-2</v>
      </c>
      <c r="M16" s="17"/>
      <c r="N16" s="17">
        <v>0</v>
      </c>
      <c r="O16" s="17">
        <v>0</v>
      </c>
      <c r="P16" s="17">
        <v>0</v>
      </c>
      <c r="Q16" s="17">
        <v>2.8497468775151399E-2</v>
      </c>
      <c r="R16" s="17"/>
      <c r="S16" s="17" t="s">
        <v>222</v>
      </c>
      <c r="T16" s="17" t="s">
        <v>222</v>
      </c>
      <c r="U16" s="17" t="s">
        <v>222</v>
      </c>
      <c r="V16" s="17" t="s">
        <v>222</v>
      </c>
      <c r="W16" s="17" t="s">
        <v>222</v>
      </c>
      <c r="X16" s="17" t="s">
        <v>222</v>
      </c>
      <c r="Y16" s="17" t="s">
        <v>222</v>
      </c>
      <c r="Z16" s="17">
        <v>7.2044007257235001E-3</v>
      </c>
      <c r="AA16" s="17" t="s">
        <v>222</v>
      </c>
      <c r="AB16" s="17" t="s">
        <v>222</v>
      </c>
      <c r="AC16" s="17" t="s">
        <v>222</v>
      </c>
      <c r="AD16" s="17" t="s">
        <v>222</v>
      </c>
      <c r="AE16" s="17"/>
      <c r="AF16" s="17">
        <v>1.6268964219387901E-2</v>
      </c>
      <c r="AG16" s="17">
        <v>0</v>
      </c>
      <c r="AH16" s="17">
        <v>0</v>
      </c>
      <c r="AI16" s="17"/>
      <c r="AJ16" s="17">
        <v>0</v>
      </c>
      <c r="AK16" s="17">
        <v>0</v>
      </c>
      <c r="AL16" s="17">
        <v>0</v>
      </c>
      <c r="AM16" s="17"/>
      <c r="AN16" s="17">
        <v>0</v>
      </c>
      <c r="AO16" s="17">
        <v>8.0798331037430005E-2</v>
      </c>
      <c r="AP16" s="17">
        <v>0</v>
      </c>
      <c r="AQ16" s="17">
        <v>0</v>
      </c>
      <c r="AR16" s="17">
        <v>0</v>
      </c>
      <c r="AS16" s="17"/>
      <c r="AT16" s="17">
        <v>7.6910404506461503E-3</v>
      </c>
      <c r="AU16" s="17">
        <v>0</v>
      </c>
      <c r="AV16" s="17"/>
      <c r="AW16" s="17">
        <v>1.19560272654138E-2</v>
      </c>
      <c r="AX16" s="17">
        <v>0</v>
      </c>
      <c r="AY16" s="17">
        <v>0</v>
      </c>
    </row>
    <row r="17" spans="2:51">
      <c r="B17" s="18" t="s">
        <v>119</v>
      </c>
      <c r="C17" s="19">
        <v>2.5776393530297401E-2</v>
      </c>
      <c r="D17" s="19">
        <v>3.8748435634739502E-2</v>
      </c>
      <c r="E17" s="19">
        <v>9.7677613257634108E-3</v>
      </c>
      <c r="F17" s="19"/>
      <c r="G17" s="19">
        <v>0</v>
      </c>
      <c r="H17" s="19">
        <v>0</v>
      </c>
      <c r="I17" s="19">
        <v>9.2987300214370405E-2</v>
      </c>
      <c r="J17" s="19">
        <v>4.915198183063E-2</v>
      </c>
      <c r="K17" s="19">
        <v>4.3850010817843899E-2</v>
      </c>
      <c r="L17" s="19">
        <v>0</v>
      </c>
      <c r="M17" s="19"/>
      <c r="N17" s="19">
        <v>0</v>
      </c>
      <c r="O17" s="19">
        <v>1.68307849984849E-2</v>
      </c>
      <c r="P17" s="19">
        <v>3.2093697633741702E-2</v>
      </c>
      <c r="Q17" s="19">
        <v>5.4966458022850599E-2</v>
      </c>
      <c r="R17" s="19"/>
      <c r="S17" s="19" t="s">
        <v>222</v>
      </c>
      <c r="T17" s="19" t="s">
        <v>222</v>
      </c>
      <c r="U17" s="19" t="s">
        <v>222</v>
      </c>
      <c r="V17" s="19" t="s">
        <v>222</v>
      </c>
      <c r="W17" s="19" t="s">
        <v>222</v>
      </c>
      <c r="X17" s="19" t="s">
        <v>222</v>
      </c>
      <c r="Y17" s="19" t="s">
        <v>222</v>
      </c>
      <c r="Z17" s="19">
        <v>2.5776393530297401E-2</v>
      </c>
      <c r="AA17" s="19" t="s">
        <v>222</v>
      </c>
      <c r="AB17" s="19" t="s">
        <v>222</v>
      </c>
      <c r="AC17" s="19" t="s">
        <v>222</v>
      </c>
      <c r="AD17" s="19" t="s">
        <v>222</v>
      </c>
      <c r="AE17" s="19"/>
      <c r="AF17" s="19">
        <v>3.7205395564650197E-2</v>
      </c>
      <c r="AG17" s="19">
        <v>0</v>
      </c>
      <c r="AH17" s="19">
        <v>0.10331934057337799</v>
      </c>
      <c r="AI17" s="19"/>
      <c r="AJ17" s="19">
        <v>0</v>
      </c>
      <c r="AK17" s="19">
        <v>4.2920655156054803E-2</v>
      </c>
      <c r="AL17" s="19">
        <v>0</v>
      </c>
      <c r="AM17" s="19"/>
      <c r="AN17" s="19">
        <v>2.4186610688822E-2</v>
      </c>
      <c r="AO17" s="19">
        <v>0</v>
      </c>
      <c r="AP17" s="19">
        <v>2.7901619554284399E-2</v>
      </c>
      <c r="AQ17" s="19">
        <v>0</v>
      </c>
      <c r="AR17" s="19">
        <v>0</v>
      </c>
      <c r="AS17" s="19"/>
      <c r="AT17" s="19">
        <v>2.7517526142798201E-2</v>
      </c>
      <c r="AU17" s="19">
        <v>0</v>
      </c>
      <c r="AV17" s="19"/>
      <c r="AW17" s="19">
        <v>3.5521308036170797E-2</v>
      </c>
      <c r="AX17" s="19">
        <v>0</v>
      </c>
      <c r="AY17" s="19">
        <v>1.6213276134864101E-2</v>
      </c>
    </row>
    <row r="18" spans="2:51">
      <c r="B18" t="s">
        <v>43</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372</v>
      </c>
      <c r="D7" s="10">
        <v>202</v>
      </c>
      <c r="E7" s="10">
        <v>168</v>
      </c>
      <c r="F7" s="10"/>
      <c r="G7" s="10">
        <v>18</v>
      </c>
      <c r="H7" s="10">
        <v>47</v>
      </c>
      <c r="I7" s="10">
        <v>48</v>
      </c>
      <c r="J7" s="10">
        <v>69</v>
      </c>
      <c r="K7" s="10">
        <v>67</v>
      </c>
      <c r="L7" s="10">
        <v>123</v>
      </c>
      <c r="M7" s="10"/>
      <c r="N7" s="10">
        <v>133</v>
      </c>
      <c r="O7" s="10">
        <v>95</v>
      </c>
      <c r="P7" s="10">
        <v>78</v>
      </c>
      <c r="Q7" s="10">
        <v>65</v>
      </c>
      <c r="R7" s="10"/>
      <c r="S7" s="10" t="s">
        <v>684</v>
      </c>
      <c r="T7" s="10" t="s">
        <v>684</v>
      </c>
      <c r="U7" s="10" t="s">
        <v>684</v>
      </c>
      <c r="V7" s="10" t="s">
        <v>684</v>
      </c>
      <c r="W7" s="10" t="s">
        <v>684</v>
      </c>
      <c r="X7" s="10" t="s">
        <v>684</v>
      </c>
      <c r="Y7" s="10" t="s">
        <v>684</v>
      </c>
      <c r="Z7" s="10" t="s">
        <v>684</v>
      </c>
      <c r="AA7" s="10">
        <v>372</v>
      </c>
      <c r="AB7" s="10" t="s">
        <v>684</v>
      </c>
      <c r="AC7" s="10" t="s">
        <v>684</v>
      </c>
      <c r="AD7" s="10" t="s">
        <v>684</v>
      </c>
      <c r="AE7" s="10"/>
      <c r="AF7" s="10">
        <v>157</v>
      </c>
      <c r="AG7" s="10">
        <v>189</v>
      </c>
      <c r="AH7" s="10">
        <v>12</v>
      </c>
      <c r="AI7" s="10"/>
      <c r="AJ7" s="10">
        <v>89</v>
      </c>
      <c r="AK7" s="10">
        <v>151</v>
      </c>
      <c r="AL7" s="10">
        <v>33</v>
      </c>
      <c r="AM7" s="10"/>
      <c r="AN7" s="10">
        <v>56</v>
      </c>
      <c r="AO7" s="10">
        <v>63</v>
      </c>
      <c r="AP7" s="10">
        <v>100</v>
      </c>
      <c r="AQ7" s="10">
        <v>47</v>
      </c>
      <c r="AR7" s="10">
        <v>10</v>
      </c>
      <c r="AS7" s="10"/>
      <c r="AT7" s="10">
        <v>360</v>
      </c>
      <c r="AU7" s="10">
        <v>11</v>
      </c>
      <c r="AV7" s="10"/>
      <c r="AW7" s="10">
        <v>227</v>
      </c>
      <c r="AX7" s="10">
        <v>46</v>
      </c>
      <c r="AY7" s="10">
        <v>99</v>
      </c>
    </row>
    <row r="8" spans="2:51" ht="30" customHeight="1">
      <c r="B8" s="11" t="s">
        <v>112</v>
      </c>
      <c r="C8" s="11">
        <v>349</v>
      </c>
      <c r="D8" s="11">
        <v>192</v>
      </c>
      <c r="E8" s="11">
        <v>155</v>
      </c>
      <c r="F8" s="11"/>
      <c r="G8" s="11">
        <v>19</v>
      </c>
      <c r="H8" s="11">
        <v>56</v>
      </c>
      <c r="I8" s="11">
        <v>54</v>
      </c>
      <c r="J8" s="11">
        <v>63</v>
      </c>
      <c r="K8" s="11">
        <v>52</v>
      </c>
      <c r="L8" s="11">
        <v>105</v>
      </c>
      <c r="M8" s="11"/>
      <c r="N8" s="11">
        <v>115</v>
      </c>
      <c r="O8" s="11">
        <v>80</v>
      </c>
      <c r="P8" s="11">
        <v>88</v>
      </c>
      <c r="Q8" s="11">
        <v>65</v>
      </c>
      <c r="R8" s="11"/>
      <c r="S8" s="11" t="s">
        <v>684</v>
      </c>
      <c r="T8" s="11" t="s">
        <v>684</v>
      </c>
      <c r="U8" s="11" t="s">
        <v>684</v>
      </c>
      <c r="V8" s="11" t="s">
        <v>684</v>
      </c>
      <c r="W8" s="11" t="s">
        <v>684</v>
      </c>
      <c r="X8" s="11" t="s">
        <v>684</v>
      </c>
      <c r="Y8" s="11" t="s">
        <v>684</v>
      </c>
      <c r="Z8" s="11" t="s">
        <v>684</v>
      </c>
      <c r="AA8" s="11">
        <v>349</v>
      </c>
      <c r="AB8" s="11" t="s">
        <v>684</v>
      </c>
      <c r="AC8" s="11" t="s">
        <v>684</v>
      </c>
      <c r="AD8" s="11" t="s">
        <v>684</v>
      </c>
      <c r="AE8" s="11"/>
      <c r="AF8" s="11">
        <v>145</v>
      </c>
      <c r="AG8" s="11">
        <v>178</v>
      </c>
      <c r="AH8" s="11">
        <v>12</v>
      </c>
      <c r="AI8" s="11"/>
      <c r="AJ8" s="11">
        <v>79</v>
      </c>
      <c r="AK8" s="11">
        <v>145</v>
      </c>
      <c r="AL8" s="11">
        <v>32</v>
      </c>
      <c r="AM8" s="11"/>
      <c r="AN8" s="11">
        <v>55</v>
      </c>
      <c r="AO8" s="11">
        <v>60</v>
      </c>
      <c r="AP8" s="11">
        <v>94</v>
      </c>
      <c r="AQ8" s="11">
        <v>44</v>
      </c>
      <c r="AR8" s="11">
        <v>9</v>
      </c>
      <c r="AS8" s="11"/>
      <c r="AT8" s="11">
        <v>336</v>
      </c>
      <c r="AU8" s="11">
        <v>12</v>
      </c>
      <c r="AV8" s="11"/>
      <c r="AW8" s="11">
        <v>203</v>
      </c>
      <c r="AX8" s="11">
        <v>49</v>
      </c>
      <c r="AY8" s="11">
        <v>97</v>
      </c>
    </row>
    <row r="9" spans="2:51">
      <c r="B9" s="18" t="s">
        <v>290</v>
      </c>
      <c r="C9" s="17">
        <v>0.58805302689178496</v>
      </c>
      <c r="D9" s="17">
        <v>0.620940040498003</v>
      </c>
      <c r="E9" s="17">
        <v>0.54759905116760399</v>
      </c>
      <c r="F9" s="17"/>
      <c r="G9" s="17">
        <v>0.58177070830706901</v>
      </c>
      <c r="H9" s="17">
        <v>0.49784949657996103</v>
      </c>
      <c r="I9" s="17">
        <v>0.41833979650962599</v>
      </c>
      <c r="J9" s="17">
        <v>0.65965466091345504</v>
      </c>
      <c r="K9" s="17">
        <v>0.62749149323839204</v>
      </c>
      <c r="L9" s="17">
        <v>0.66101055713703705</v>
      </c>
      <c r="M9" s="17"/>
      <c r="N9" s="17">
        <v>0.66631765560880396</v>
      </c>
      <c r="O9" s="17">
        <v>0.61169709568016395</v>
      </c>
      <c r="P9" s="17">
        <v>0.58689296694939097</v>
      </c>
      <c r="Q9" s="17">
        <v>0.42983264339398303</v>
      </c>
      <c r="R9" s="17"/>
      <c r="S9" s="17" t="s">
        <v>222</v>
      </c>
      <c r="T9" s="17" t="s">
        <v>222</v>
      </c>
      <c r="U9" s="17" t="s">
        <v>222</v>
      </c>
      <c r="V9" s="17" t="s">
        <v>222</v>
      </c>
      <c r="W9" s="17" t="s">
        <v>222</v>
      </c>
      <c r="X9" s="17" t="s">
        <v>222</v>
      </c>
      <c r="Y9" s="17" t="s">
        <v>222</v>
      </c>
      <c r="Z9" s="17" t="s">
        <v>222</v>
      </c>
      <c r="AA9" s="17">
        <v>0.58805302689178496</v>
      </c>
      <c r="AB9" s="17" t="s">
        <v>222</v>
      </c>
      <c r="AC9" s="17" t="s">
        <v>222</v>
      </c>
      <c r="AD9" s="17" t="s">
        <v>222</v>
      </c>
      <c r="AE9" s="17"/>
      <c r="AF9" s="17">
        <v>0.59286021375579401</v>
      </c>
      <c r="AG9" s="17">
        <v>0.58769284167256597</v>
      </c>
      <c r="AH9" s="17">
        <v>0.59601575807086504</v>
      </c>
      <c r="AI9" s="17"/>
      <c r="AJ9" s="17">
        <v>0.566205787783996</v>
      </c>
      <c r="AK9" s="17">
        <v>0.56899550916944197</v>
      </c>
      <c r="AL9" s="17">
        <v>0.61261300025723198</v>
      </c>
      <c r="AM9" s="17"/>
      <c r="AN9" s="17">
        <v>0.48297096507741999</v>
      </c>
      <c r="AO9" s="17">
        <v>0.52939782518785405</v>
      </c>
      <c r="AP9" s="17">
        <v>0.67761281893176994</v>
      </c>
      <c r="AQ9" s="17">
        <v>0.67395934524029599</v>
      </c>
      <c r="AR9" s="17">
        <v>0.58073278202044598</v>
      </c>
      <c r="AS9" s="17"/>
      <c r="AT9" s="17">
        <v>0.58703508086299006</v>
      </c>
      <c r="AU9" s="17">
        <v>0.58413292032669195</v>
      </c>
      <c r="AV9" s="17"/>
      <c r="AW9" s="17">
        <v>0.67777745998026295</v>
      </c>
      <c r="AX9" s="17">
        <v>0.419282354141636</v>
      </c>
      <c r="AY9" s="17">
        <v>0.48622697376791202</v>
      </c>
    </row>
    <row r="10" spans="2:51">
      <c r="B10" s="18" t="s">
        <v>291</v>
      </c>
      <c r="C10" s="17">
        <v>0.45647958387883097</v>
      </c>
      <c r="D10" s="17">
        <v>0.51665940188239501</v>
      </c>
      <c r="E10" s="17">
        <v>0.387963631397444</v>
      </c>
      <c r="F10" s="17"/>
      <c r="G10" s="17">
        <v>0.33467871005509697</v>
      </c>
      <c r="H10" s="17">
        <v>0.32562661572049201</v>
      </c>
      <c r="I10" s="17">
        <v>0.37886580713186202</v>
      </c>
      <c r="J10" s="17">
        <v>0.51550480573010204</v>
      </c>
      <c r="K10" s="17">
        <v>0.49976736858857201</v>
      </c>
      <c r="L10" s="17">
        <v>0.53037874701439203</v>
      </c>
      <c r="M10" s="17"/>
      <c r="N10" s="17">
        <v>0.47993210014187898</v>
      </c>
      <c r="O10" s="17">
        <v>0.42236327925011802</v>
      </c>
      <c r="P10" s="17">
        <v>0.471820128524848</v>
      </c>
      <c r="Q10" s="17">
        <v>0.42778115079294499</v>
      </c>
      <c r="R10" s="17"/>
      <c r="S10" s="17" t="s">
        <v>222</v>
      </c>
      <c r="T10" s="17" t="s">
        <v>222</v>
      </c>
      <c r="U10" s="17" t="s">
        <v>222</v>
      </c>
      <c r="V10" s="17" t="s">
        <v>222</v>
      </c>
      <c r="W10" s="17" t="s">
        <v>222</v>
      </c>
      <c r="X10" s="17" t="s">
        <v>222</v>
      </c>
      <c r="Y10" s="17" t="s">
        <v>222</v>
      </c>
      <c r="Z10" s="17" t="s">
        <v>222</v>
      </c>
      <c r="AA10" s="17">
        <v>0.45647958387883097</v>
      </c>
      <c r="AB10" s="17" t="s">
        <v>222</v>
      </c>
      <c r="AC10" s="17" t="s">
        <v>222</v>
      </c>
      <c r="AD10" s="17" t="s">
        <v>222</v>
      </c>
      <c r="AE10" s="17"/>
      <c r="AF10" s="17">
        <v>0.45103118645789703</v>
      </c>
      <c r="AG10" s="17">
        <v>0.47366929448558298</v>
      </c>
      <c r="AH10" s="17">
        <v>0.43657180174107801</v>
      </c>
      <c r="AI10" s="17"/>
      <c r="AJ10" s="17">
        <v>0.502661065827682</v>
      </c>
      <c r="AK10" s="17">
        <v>0.39523403676823798</v>
      </c>
      <c r="AL10" s="17">
        <v>0.65328848716895804</v>
      </c>
      <c r="AM10" s="17"/>
      <c r="AN10" s="17">
        <v>0.41120366262239699</v>
      </c>
      <c r="AO10" s="17">
        <v>0.41278505985793901</v>
      </c>
      <c r="AP10" s="17">
        <v>0.43626529551127602</v>
      </c>
      <c r="AQ10" s="17">
        <v>0.52164289927559304</v>
      </c>
      <c r="AR10" s="17">
        <v>0.245943295113077</v>
      </c>
      <c r="AS10" s="17"/>
      <c r="AT10" s="17">
        <v>0.46725899923831798</v>
      </c>
      <c r="AU10" s="17">
        <v>0.182280287467668</v>
      </c>
      <c r="AV10" s="17"/>
      <c r="AW10" s="17">
        <v>0.53775111918332097</v>
      </c>
      <c r="AX10" s="17">
        <v>0.32282919764657397</v>
      </c>
      <c r="AY10" s="17">
        <v>0.35441181229583901</v>
      </c>
    </row>
    <row r="11" spans="2:51" ht="30">
      <c r="B11" s="18" t="s">
        <v>292</v>
      </c>
      <c r="C11" s="17">
        <v>0.43237728460682301</v>
      </c>
      <c r="D11" s="17">
        <v>0.35294006129583499</v>
      </c>
      <c r="E11" s="17">
        <v>0.53676360044368399</v>
      </c>
      <c r="F11" s="17"/>
      <c r="G11" s="17">
        <v>0.34597346846031402</v>
      </c>
      <c r="H11" s="17">
        <v>0.40004373196869403</v>
      </c>
      <c r="I11" s="17">
        <v>0.36626665216238202</v>
      </c>
      <c r="J11" s="17">
        <v>0.44883119644654002</v>
      </c>
      <c r="K11" s="17">
        <v>0.39883655857903699</v>
      </c>
      <c r="L11" s="17">
        <v>0.50571364352739701</v>
      </c>
      <c r="M11" s="17"/>
      <c r="N11" s="17">
        <v>0.49257584359372297</v>
      </c>
      <c r="O11" s="17">
        <v>0.43963794923138999</v>
      </c>
      <c r="P11" s="17">
        <v>0.39481048714588701</v>
      </c>
      <c r="Q11" s="17">
        <v>0.373949657420521</v>
      </c>
      <c r="R11" s="17"/>
      <c r="S11" s="17" t="s">
        <v>222</v>
      </c>
      <c r="T11" s="17" t="s">
        <v>222</v>
      </c>
      <c r="U11" s="17" t="s">
        <v>222</v>
      </c>
      <c r="V11" s="17" t="s">
        <v>222</v>
      </c>
      <c r="W11" s="17" t="s">
        <v>222</v>
      </c>
      <c r="X11" s="17" t="s">
        <v>222</v>
      </c>
      <c r="Y11" s="17" t="s">
        <v>222</v>
      </c>
      <c r="Z11" s="17" t="s">
        <v>222</v>
      </c>
      <c r="AA11" s="17">
        <v>0.43237728460682301</v>
      </c>
      <c r="AB11" s="17" t="s">
        <v>222</v>
      </c>
      <c r="AC11" s="17" t="s">
        <v>222</v>
      </c>
      <c r="AD11" s="17" t="s">
        <v>222</v>
      </c>
      <c r="AE11" s="17"/>
      <c r="AF11" s="17">
        <v>0.41812357033282499</v>
      </c>
      <c r="AG11" s="17">
        <v>0.45077522069919002</v>
      </c>
      <c r="AH11" s="17">
        <v>0.57381166049334997</v>
      </c>
      <c r="AI11" s="17"/>
      <c r="AJ11" s="17">
        <v>0.42081123451831698</v>
      </c>
      <c r="AK11" s="17">
        <v>0.45685952900320298</v>
      </c>
      <c r="AL11" s="17">
        <v>0.32440955917443998</v>
      </c>
      <c r="AM11" s="17"/>
      <c r="AN11" s="17">
        <v>0.40014499084918698</v>
      </c>
      <c r="AO11" s="17">
        <v>0.34342878966484502</v>
      </c>
      <c r="AP11" s="17">
        <v>0.47635495018470903</v>
      </c>
      <c r="AQ11" s="17">
        <v>0.49584878855341502</v>
      </c>
      <c r="AR11" s="17">
        <v>0.46300720587062499</v>
      </c>
      <c r="AS11" s="17"/>
      <c r="AT11" s="17">
        <v>0.43248627887813301</v>
      </c>
      <c r="AU11" s="17">
        <v>0.38334980550494901</v>
      </c>
      <c r="AV11" s="17"/>
      <c r="AW11" s="17">
        <v>0.46758191713363401</v>
      </c>
      <c r="AX11" s="17">
        <v>0.407478108156339</v>
      </c>
      <c r="AY11" s="17">
        <v>0.37128168066943501</v>
      </c>
    </row>
    <row r="12" spans="2:51" ht="30">
      <c r="B12" s="18" t="s">
        <v>294</v>
      </c>
      <c r="C12" s="17">
        <v>0.37930787957863998</v>
      </c>
      <c r="D12" s="17">
        <v>0.45525703293907199</v>
      </c>
      <c r="E12" s="17">
        <v>0.28428576271336398</v>
      </c>
      <c r="F12" s="17"/>
      <c r="G12" s="17">
        <v>0.43370417303333503</v>
      </c>
      <c r="H12" s="17">
        <v>0.32343854497823399</v>
      </c>
      <c r="I12" s="17">
        <v>0.231706931066364</v>
      </c>
      <c r="J12" s="17">
        <v>0.362043457291997</v>
      </c>
      <c r="K12" s="17">
        <v>0.42827547587529102</v>
      </c>
      <c r="L12" s="17">
        <v>0.46077157630059501</v>
      </c>
      <c r="M12" s="17"/>
      <c r="N12" s="17">
        <v>0.43067441218402502</v>
      </c>
      <c r="O12" s="17">
        <v>0.36709555902501101</v>
      </c>
      <c r="P12" s="17">
        <v>0.32969534335598699</v>
      </c>
      <c r="Q12" s="17">
        <v>0.361177011806677</v>
      </c>
      <c r="R12" s="17"/>
      <c r="S12" s="17" t="s">
        <v>222</v>
      </c>
      <c r="T12" s="17" t="s">
        <v>222</v>
      </c>
      <c r="U12" s="17" t="s">
        <v>222</v>
      </c>
      <c r="V12" s="17" t="s">
        <v>222</v>
      </c>
      <c r="W12" s="17" t="s">
        <v>222</v>
      </c>
      <c r="X12" s="17" t="s">
        <v>222</v>
      </c>
      <c r="Y12" s="17" t="s">
        <v>222</v>
      </c>
      <c r="Z12" s="17" t="s">
        <v>222</v>
      </c>
      <c r="AA12" s="17">
        <v>0.37930787957863998</v>
      </c>
      <c r="AB12" s="17" t="s">
        <v>222</v>
      </c>
      <c r="AC12" s="17" t="s">
        <v>222</v>
      </c>
      <c r="AD12" s="17" t="s">
        <v>222</v>
      </c>
      <c r="AE12" s="17"/>
      <c r="AF12" s="17">
        <v>0.39007178445497298</v>
      </c>
      <c r="AG12" s="17">
        <v>0.36648420000443499</v>
      </c>
      <c r="AH12" s="17">
        <v>0.43325574677817702</v>
      </c>
      <c r="AI12" s="17"/>
      <c r="AJ12" s="17">
        <v>0.43086476529435103</v>
      </c>
      <c r="AK12" s="17">
        <v>0.35982110414351898</v>
      </c>
      <c r="AL12" s="17">
        <v>0.35644953641236898</v>
      </c>
      <c r="AM12" s="17"/>
      <c r="AN12" s="17">
        <v>0.325403063683468</v>
      </c>
      <c r="AO12" s="17">
        <v>0.34952580483411799</v>
      </c>
      <c r="AP12" s="17">
        <v>0.36707189226805997</v>
      </c>
      <c r="AQ12" s="17">
        <v>0.47075709985588698</v>
      </c>
      <c r="AR12" s="17">
        <v>0.44901856575968302</v>
      </c>
      <c r="AS12" s="17"/>
      <c r="AT12" s="17">
        <v>0.37401776776868201</v>
      </c>
      <c r="AU12" s="17">
        <v>0.48181059773827201</v>
      </c>
      <c r="AV12" s="17"/>
      <c r="AW12" s="17">
        <v>0.44844299185657199</v>
      </c>
      <c r="AX12" s="17">
        <v>0.35452799861520201</v>
      </c>
      <c r="AY12" s="17">
        <v>0.24698758694001</v>
      </c>
    </row>
    <row r="13" spans="2:51" ht="45">
      <c r="B13" s="18" t="s">
        <v>295</v>
      </c>
      <c r="C13" s="17">
        <v>0.34258241514370502</v>
      </c>
      <c r="D13" s="17">
        <v>0.428513471520239</v>
      </c>
      <c r="E13" s="17">
        <v>0.233007453166061</v>
      </c>
      <c r="F13" s="17"/>
      <c r="G13" s="17">
        <v>0.215689187890893</v>
      </c>
      <c r="H13" s="17">
        <v>0.28926311630785601</v>
      </c>
      <c r="I13" s="17">
        <v>0.31913768552379002</v>
      </c>
      <c r="J13" s="17">
        <v>0.38074748297716299</v>
      </c>
      <c r="K13" s="17">
        <v>0.42136223518284799</v>
      </c>
      <c r="L13" s="17">
        <v>0.34365617254634001</v>
      </c>
      <c r="M13" s="17"/>
      <c r="N13" s="17">
        <v>0.432895381736629</v>
      </c>
      <c r="O13" s="17">
        <v>0.34402606216777998</v>
      </c>
      <c r="P13" s="17">
        <v>0.33279543945529899</v>
      </c>
      <c r="Q13" s="17">
        <v>0.19844462828190801</v>
      </c>
      <c r="R13" s="17"/>
      <c r="S13" s="17" t="s">
        <v>222</v>
      </c>
      <c r="T13" s="17" t="s">
        <v>222</v>
      </c>
      <c r="U13" s="17" t="s">
        <v>222</v>
      </c>
      <c r="V13" s="17" t="s">
        <v>222</v>
      </c>
      <c r="W13" s="17" t="s">
        <v>222</v>
      </c>
      <c r="X13" s="17" t="s">
        <v>222</v>
      </c>
      <c r="Y13" s="17" t="s">
        <v>222</v>
      </c>
      <c r="Z13" s="17" t="s">
        <v>222</v>
      </c>
      <c r="AA13" s="17">
        <v>0.34258241514370502</v>
      </c>
      <c r="AB13" s="17" t="s">
        <v>222</v>
      </c>
      <c r="AC13" s="17" t="s">
        <v>222</v>
      </c>
      <c r="AD13" s="17" t="s">
        <v>222</v>
      </c>
      <c r="AE13" s="17"/>
      <c r="AF13" s="17">
        <v>0.31465308315838297</v>
      </c>
      <c r="AG13" s="17">
        <v>0.37162855835021302</v>
      </c>
      <c r="AH13" s="17">
        <v>0.31399725524964001</v>
      </c>
      <c r="AI13" s="17"/>
      <c r="AJ13" s="17">
        <v>0.35308809750511899</v>
      </c>
      <c r="AK13" s="17">
        <v>0.34672683786500103</v>
      </c>
      <c r="AL13" s="17">
        <v>0.33439622504535699</v>
      </c>
      <c r="AM13" s="17"/>
      <c r="AN13" s="17">
        <v>0.239197029507764</v>
      </c>
      <c r="AO13" s="17">
        <v>0.25747038103676201</v>
      </c>
      <c r="AP13" s="17">
        <v>0.39967866519282103</v>
      </c>
      <c r="AQ13" s="17">
        <v>0.43692781552011201</v>
      </c>
      <c r="AR13" s="17">
        <v>0.42607260986294399</v>
      </c>
      <c r="AS13" s="17"/>
      <c r="AT13" s="17">
        <v>0.34413807847191902</v>
      </c>
      <c r="AU13" s="17">
        <v>0.24454535042598599</v>
      </c>
      <c r="AV13" s="17"/>
      <c r="AW13" s="17">
        <v>0.45050005440033802</v>
      </c>
      <c r="AX13" s="17">
        <v>0.22708932993422001</v>
      </c>
      <c r="AY13" s="17">
        <v>0.175338086800573</v>
      </c>
    </row>
    <row r="14" spans="2:51" ht="30">
      <c r="B14" s="18" t="s">
        <v>293</v>
      </c>
      <c r="C14" s="17">
        <v>0.250388384590227</v>
      </c>
      <c r="D14" s="17">
        <v>0.26487084957704299</v>
      </c>
      <c r="E14" s="17">
        <v>0.235793477901003</v>
      </c>
      <c r="F14" s="17"/>
      <c r="G14" s="17">
        <v>0.24044567068830799</v>
      </c>
      <c r="H14" s="17">
        <v>0.28084565852334897</v>
      </c>
      <c r="I14" s="17">
        <v>0.246551337526832</v>
      </c>
      <c r="J14" s="17">
        <v>0.315642635193492</v>
      </c>
      <c r="K14" s="17">
        <v>0.224279895573053</v>
      </c>
      <c r="L14" s="17">
        <v>0.21155428364171799</v>
      </c>
      <c r="M14" s="17"/>
      <c r="N14" s="17">
        <v>0.21967242473433801</v>
      </c>
      <c r="O14" s="17">
        <v>0.28084983501000099</v>
      </c>
      <c r="P14" s="17">
        <v>0.250832826980671</v>
      </c>
      <c r="Q14" s="17">
        <v>0.27056678353491498</v>
      </c>
      <c r="R14" s="17"/>
      <c r="S14" s="17" t="s">
        <v>222</v>
      </c>
      <c r="T14" s="17" t="s">
        <v>222</v>
      </c>
      <c r="U14" s="17" t="s">
        <v>222</v>
      </c>
      <c r="V14" s="17" t="s">
        <v>222</v>
      </c>
      <c r="W14" s="17" t="s">
        <v>222</v>
      </c>
      <c r="X14" s="17" t="s">
        <v>222</v>
      </c>
      <c r="Y14" s="17" t="s">
        <v>222</v>
      </c>
      <c r="Z14" s="17" t="s">
        <v>222</v>
      </c>
      <c r="AA14" s="17">
        <v>0.250388384590227</v>
      </c>
      <c r="AB14" s="17" t="s">
        <v>222</v>
      </c>
      <c r="AC14" s="17" t="s">
        <v>222</v>
      </c>
      <c r="AD14" s="17" t="s">
        <v>222</v>
      </c>
      <c r="AE14" s="17"/>
      <c r="AF14" s="17">
        <v>0.28888843700835698</v>
      </c>
      <c r="AG14" s="17">
        <v>0.22517309253214701</v>
      </c>
      <c r="AH14" s="17">
        <v>0.33479549742239501</v>
      </c>
      <c r="AI14" s="17"/>
      <c r="AJ14" s="17">
        <v>0.27061781385389699</v>
      </c>
      <c r="AK14" s="17">
        <v>0.28348295647124999</v>
      </c>
      <c r="AL14" s="17">
        <v>0.18510005198893301</v>
      </c>
      <c r="AM14" s="17"/>
      <c r="AN14" s="17">
        <v>0.20634674723469401</v>
      </c>
      <c r="AO14" s="17">
        <v>0.21721059479186999</v>
      </c>
      <c r="AP14" s="17">
        <v>0.261256323542011</v>
      </c>
      <c r="AQ14" s="17">
        <v>0.29541925351667098</v>
      </c>
      <c r="AR14" s="17">
        <v>0.14284318046432601</v>
      </c>
      <c r="AS14" s="17"/>
      <c r="AT14" s="17">
        <v>0.246934492025535</v>
      </c>
      <c r="AU14" s="17">
        <v>0.37030810202008502</v>
      </c>
      <c r="AV14" s="17"/>
      <c r="AW14" s="17">
        <v>0.26246902873107802</v>
      </c>
      <c r="AX14" s="17">
        <v>0.263763391533819</v>
      </c>
      <c r="AY14" s="17">
        <v>0.21820750111847301</v>
      </c>
    </row>
    <row r="15" spans="2:51" ht="45">
      <c r="B15" s="18" t="s">
        <v>296</v>
      </c>
      <c r="C15" s="17">
        <v>0.19364686019958</v>
      </c>
      <c r="D15" s="17">
        <v>0.20447231391734999</v>
      </c>
      <c r="E15" s="17">
        <v>0.17525079733593499</v>
      </c>
      <c r="F15" s="17"/>
      <c r="G15" s="17">
        <v>0.25813683254404801</v>
      </c>
      <c r="H15" s="17">
        <v>0.29738238005437501</v>
      </c>
      <c r="I15" s="17">
        <v>0.18320133802305799</v>
      </c>
      <c r="J15" s="17">
        <v>0.20711291176004301</v>
      </c>
      <c r="K15" s="17">
        <v>0.17410692672397701</v>
      </c>
      <c r="L15" s="17">
        <v>0.13400392003685399</v>
      </c>
      <c r="M15" s="17"/>
      <c r="N15" s="17">
        <v>0.22346476565556</v>
      </c>
      <c r="O15" s="17">
        <v>0.18334045336344601</v>
      </c>
      <c r="P15" s="17">
        <v>0.20920983995745199</v>
      </c>
      <c r="Q15" s="17">
        <v>0.13500247899892501</v>
      </c>
      <c r="R15" s="17"/>
      <c r="S15" s="17" t="s">
        <v>222</v>
      </c>
      <c r="T15" s="17" t="s">
        <v>222</v>
      </c>
      <c r="U15" s="17" t="s">
        <v>222</v>
      </c>
      <c r="V15" s="17" t="s">
        <v>222</v>
      </c>
      <c r="W15" s="17" t="s">
        <v>222</v>
      </c>
      <c r="X15" s="17" t="s">
        <v>222</v>
      </c>
      <c r="Y15" s="17" t="s">
        <v>222</v>
      </c>
      <c r="Z15" s="17" t="s">
        <v>222</v>
      </c>
      <c r="AA15" s="17">
        <v>0.19364686019958</v>
      </c>
      <c r="AB15" s="17" t="s">
        <v>222</v>
      </c>
      <c r="AC15" s="17" t="s">
        <v>222</v>
      </c>
      <c r="AD15" s="17" t="s">
        <v>222</v>
      </c>
      <c r="AE15" s="17"/>
      <c r="AF15" s="17">
        <v>0.157652820896795</v>
      </c>
      <c r="AG15" s="17">
        <v>0.21085381308428799</v>
      </c>
      <c r="AH15" s="17">
        <v>0.27026373564766598</v>
      </c>
      <c r="AI15" s="17"/>
      <c r="AJ15" s="17">
        <v>0.131792262208422</v>
      </c>
      <c r="AK15" s="17">
        <v>0.23270331528997601</v>
      </c>
      <c r="AL15" s="17">
        <v>0.20171476556940501</v>
      </c>
      <c r="AM15" s="17"/>
      <c r="AN15" s="17">
        <v>3.8608540130987301E-2</v>
      </c>
      <c r="AO15" s="17">
        <v>0.15620955729087099</v>
      </c>
      <c r="AP15" s="17">
        <v>0.245598017308783</v>
      </c>
      <c r="AQ15" s="17">
        <v>0.38179905608396503</v>
      </c>
      <c r="AR15" s="17">
        <v>0.40965949361222098</v>
      </c>
      <c r="AS15" s="17"/>
      <c r="AT15" s="17">
        <v>0.18755751318396099</v>
      </c>
      <c r="AU15" s="17">
        <v>0.30420847223553399</v>
      </c>
      <c r="AV15" s="17"/>
      <c r="AW15" s="17">
        <v>0.241906582787312</v>
      </c>
      <c r="AX15" s="17">
        <v>0.239150258188536</v>
      </c>
      <c r="AY15" s="17">
        <v>6.9146855242132294E-2</v>
      </c>
    </row>
    <row r="16" spans="2:51">
      <c r="B16" s="18" t="s">
        <v>209</v>
      </c>
      <c r="C16" s="17">
        <v>2.1404567388324598E-3</v>
      </c>
      <c r="D16" s="17">
        <v>3.8888621092924799E-3</v>
      </c>
      <c r="E16" s="17">
        <v>0</v>
      </c>
      <c r="F16" s="17"/>
      <c r="G16" s="17">
        <v>0</v>
      </c>
      <c r="H16" s="17">
        <v>0</v>
      </c>
      <c r="I16" s="17">
        <v>0</v>
      </c>
      <c r="J16" s="17">
        <v>0</v>
      </c>
      <c r="K16" s="17">
        <v>0</v>
      </c>
      <c r="L16" s="17">
        <v>7.1130614964866803E-3</v>
      </c>
      <c r="M16" s="17"/>
      <c r="N16" s="17">
        <v>0</v>
      </c>
      <c r="O16" s="17">
        <v>9.3284034991291693E-3</v>
      </c>
      <c r="P16" s="17">
        <v>0</v>
      </c>
      <c r="Q16" s="17">
        <v>0</v>
      </c>
      <c r="R16" s="17"/>
      <c r="S16" s="17" t="s">
        <v>222</v>
      </c>
      <c r="T16" s="17" t="s">
        <v>222</v>
      </c>
      <c r="U16" s="17" t="s">
        <v>222</v>
      </c>
      <c r="V16" s="17" t="s">
        <v>222</v>
      </c>
      <c r="W16" s="17" t="s">
        <v>222</v>
      </c>
      <c r="X16" s="17" t="s">
        <v>222</v>
      </c>
      <c r="Y16" s="17" t="s">
        <v>222</v>
      </c>
      <c r="Z16" s="17" t="s">
        <v>222</v>
      </c>
      <c r="AA16" s="17">
        <v>2.1404567388324598E-3</v>
      </c>
      <c r="AB16" s="17" t="s">
        <v>222</v>
      </c>
      <c r="AC16" s="17" t="s">
        <v>222</v>
      </c>
      <c r="AD16" s="17" t="s">
        <v>222</v>
      </c>
      <c r="AE16" s="17"/>
      <c r="AF16" s="17">
        <v>5.1502509728659496E-3</v>
      </c>
      <c r="AG16" s="17">
        <v>0</v>
      </c>
      <c r="AH16" s="17">
        <v>0</v>
      </c>
      <c r="AI16" s="17"/>
      <c r="AJ16" s="17">
        <v>0</v>
      </c>
      <c r="AK16" s="17">
        <v>0</v>
      </c>
      <c r="AL16" s="17">
        <v>0</v>
      </c>
      <c r="AM16" s="17"/>
      <c r="AN16" s="17">
        <v>0</v>
      </c>
      <c r="AO16" s="17">
        <v>0</v>
      </c>
      <c r="AP16" s="17">
        <v>7.9626640745641599E-3</v>
      </c>
      <c r="AQ16" s="17">
        <v>0</v>
      </c>
      <c r="AR16" s="17">
        <v>0</v>
      </c>
      <c r="AS16" s="17"/>
      <c r="AT16" s="17">
        <v>2.22061780508133E-3</v>
      </c>
      <c r="AU16" s="17">
        <v>0</v>
      </c>
      <c r="AV16" s="17"/>
      <c r="AW16" s="17">
        <v>3.68321424956514E-3</v>
      </c>
      <c r="AX16" s="17">
        <v>0</v>
      </c>
      <c r="AY16" s="17">
        <v>0</v>
      </c>
    </row>
    <row r="17" spans="2:51">
      <c r="B17" s="18" t="s">
        <v>119</v>
      </c>
      <c r="C17" s="19">
        <v>3.8842442604345398E-2</v>
      </c>
      <c r="D17" s="19">
        <v>3.16551554515168E-2</v>
      </c>
      <c r="E17" s="19">
        <v>4.8283317048798E-2</v>
      </c>
      <c r="F17" s="19"/>
      <c r="G17" s="19">
        <v>0</v>
      </c>
      <c r="H17" s="19">
        <v>3.9706203879693903E-2</v>
      </c>
      <c r="I17" s="19">
        <v>7.0837250172796101E-2</v>
      </c>
      <c r="J17" s="19">
        <v>2.9350385407703E-2</v>
      </c>
      <c r="K17" s="19">
        <v>4.0659133169879597E-2</v>
      </c>
      <c r="L17" s="19">
        <v>3.3871903238579901E-2</v>
      </c>
      <c r="M17" s="19"/>
      <c r="N17" s="19">
        <v>4.3784869416501601E-2</v>
      </c>
      <c r="O17" s="19">
        <v>8.5987310271373706E-3</v>
      </c>
      <c r="P17" s="19">
        <v>2.4249858657710101E-2</v>
      </c>
      <c r="Q17" s="19">
        <v>8.8011385326726893E-2</v>
      </c>
      <c r="R17" s="19"/>
      <c r="S17" s="19" t="s">
        <v>222</v>
      </c>
      <c r="T17" s="19" t="s">
        <v>222</v>
      </c>
      <c r="U17" s="19" t="s">
        <v>222</v>
      </c>
      <c r="V17" s="19" t="s">
        <v>222</v>
      </c>
      <c r="W17" s="19" t="s">
        <v>222</v>
      </c>
      <c r="X17" s="19" t="s">
        <v>222</v>
      </c>
      <c r="Y17" s="19" t="s">
        <v>222</v>
      </c>
      <c r="Z17" s="19" t="s">
        <v>222</v>
      </c>
      <c r="AA17" s="19">
        <v>3.8842442604345398E-2</v>
      </c>
      <c r="AB17" s="19" t="s">
        <v>222</v>
      </c>
      <c r="AC17" s="19" t="s">
        <v>222</v>
      </c>
      <c r="AD17" s="19" t="s">
        <v>222</v>
      </c>
      <c r="AE17" s="19"/>
      <c r="AF17" s="19">
        <v>4.0762551710869198E-2</v>
      </c>
      <c r="AG17" s="19">
        <v>3.50269925724606E-2</v>
      </c>
      <c r="AH17" s="19">
        <v>5.7564466768723697E-2</v>
      </c>
      <c r="AI17" s="19"/>
      <c r="AJ17" s="19">
        <v>8.1895686326865794E-2</v>
      </c>
      <c r="AK17" s="19">
        <v>3.0905008441393E-2</v>
      </c>
      <c r="AL17" s="19">
        <v>0</v>
      </c>
      <c r="AM17" s="19"/>
      <c r="AN17" s="19">
        <v>0.123937849630554</v>
      </c>
      <c r="AO17" s="19">
        <v>2.4273649870924102E-2</v>
      </c>
      <c r="AP17" s="19">
        <v>1.8375461850393501E-2</v>
      </c>
      <c r="AQ17" s="19">
        <v>2.7814180562546701E-2</v>
      </c>
      <c r="AR17" s="19">
        <v>0</v>
      </c>
      <c r="AS17" s="19"/>
      <c r="AT17" s="19">
        <v>3.6669320308046302E-2</v>
      </c>
      <c r="AU17" s="19">
        <v>0.104699127254474</v>
      </c>
      <c r="AV17" s="19"/>
      <c r="AW17" s="19">
        <v>1.2168087668571E-2</v>
      </c>
      <c r="AX17" s="19">
        <v>1.8619118673013399E-2</v>
      </c>
      <c r="AY17" s="19">
        <v>0.10513539055155501</v>
      </c>
    </row>
    <row r="18" spans="2:51">
      <c r="B18" t="s">
        <v>44</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105">
      <c r="B9" s="18" t="s">
        <v>128</v>
      </c>
      <c r="C9" s="17">
        <v>0.162357876257923</v>
      </c>
      <c r="D9" s="17">
        <v>0.175225430934216</v>
      </c>
      <c r="E9" s="17">
        <v>0.150638593721444</v>
      </c>
      <c r="F9" s="17"/>
      <c r="G9" s="17">
        <v>0.21559775620049901</v>
      </c>
      <c r="H9" s="17">
        <v>0.20354759561941699</v>
      </c>
      <c r="I9" s="17">
        <v>0.17211045887537499</v>
      </c>
      <c r="J9" s="17">
        <v>0.139665983891435</v>
      </c>
      <c r="K9" s="17">
        <v>0.13715205937248501</v>
      </c>
      <c r="L9" s="17">
        <v>0.13484619802714701</v>
      </c>
      <c r="M9" s="17"/>
      <c r="N9" s="17">
        <v>0.165277359632135</v>
      </c>
      <c r="O9" s="17">
        <v>0.15555158334156599</v>
      </c>
      <c r="P9" s="17">
        <v>0.16119079321698301</v>
      </c>
      <c r="Q9" s="17">
        <v>0.16786569052545899</v>
      </c>
      <c r="R9" s="17"/>
      <c r="S9" s="17">
        <v>0.170673729397985</v>
      </c>
      <c r="T9" s="17">
        <v>0.15827024290616701</v>
      </c>
      <c r="U9" s="17">
        <v>0.16076141246351</v>
      </c>
      <c r="V9" s="17">
        <v>0.16023988036904899</v>
      </c>
      <c r="W9" s="17">
        <v>0.146658194059093</v>
      </c>
      <c r="X9" s="17">
        <v>0.17116609280287401</v>
      </c>
      <c r="Y9" s="17">
        <v>0.189142260999175</v>
      </c>
      <c r="Z9" s="17">
        <v>0.15840119988279699</v>
      </c>
      <c r="AA9" s="17">
        <v>0.16976352124438401</v>
      </c>
      <c r="AB9" s="17">
        <v>0.15652576467078899</v>
      </c>
      <c r="AC9" s="17">
        <v>0.12863615960699901</v>
      </c>
      <c r="AD9" s="17">
        <v>0.139845277368606</v>
      </c>
      <c r="AE9" s="17"/>
      <c r="AF9" s="17">
        <v>0.14135858812128199</v>
      </c>
      <c r="AG9" s="17">
        <v>0.17779284738287501</v>
      </c>
      <c r="AH9" s="17">
        <v>0.16716041583144001</v>
      </c>
      <c r="AI9" s="17"/>
      <c r="AJ9" s="17">
        <v>0.15084558320379199</v>
      </c>
      <c r="AK9" s="17">
        <v>0.176947824438215</v>
      </c>
      <c r="AL9" s="17">
        <v>0.185868437430976</v>
      </c>
      <c r="AM9" s="17"/>
      <c r="AN9" s="17">
        <v>0.15372764541115799</v>
      </c>
      <c r="AO9" s="17">
        <v>0.17033696142695301</v>
      </c>
      <c r="AP9" s="17">
        <v>0.16365512315245401</v>
      </c>
      <c r="AQ9" s="17">
        <v>0.174391889580265</v>
      </c>
      <c r="AR9" s="17">
        <v>0.26635054735899999</v>
      </c>
      <c r="AS9" s="17"/>
      <c r="AT9" s="17">
        <v>0.15781707634545</v>
      </c>
      <c r="AU9" s="17">
        <v>0.208889547324694</v>
      </c>
      <c r="AV9" s="17"/>
      <c r="AW9" s="17">
        <v>0.15068619248090601</v>
      </c>
      <c r="AX9" s="17">
        <v>0.17513099788139799</v>
      </c>
      <c r="AY9" s="17">
        <v>0.171510652578343</v>
      </c>
    </row>
    <row r="10" spans="2:51">
      <c r="B10" s="18" t="s">
        <v>122</v>
      </c>
      <c r="C10" s="17">
        <v>0.35093820742258902</v>
      </c>
      <c r="D10" s="17">
        <v>0.358796819357103</v>
      </c>
      <c r="E10" s="17">
        <v>0.34199398410850201</v>
      </c>
      <c r="F10" s="17"/>
      <c r="G10" s="17">
        <v>0.38203065162143501</v>
      </c>
      <c r="H10" s="17">
        <v>0.34963253748150203</v>
      </c>
      <c r="I10" s="17">
        <v>0.33443126267885498</v>
      </c>
      <c r="J10" s="17">
        <v>0.34487589898551702</v>
      </c>
      <c r="K10" s="17">
        <v>0.330561423266726</v>
      </c>
      <c r="L10" s="17">
        <v>0.36753101678401801</v>
      </c>
      <c r="M10" s="17"/>
      <c r="N10" s="17">
        <v>0.39636734046734101</v>
      </c>
      <c r="O10" s="17">
        <v>0.35945511973980898</v>
      </c>
      <c r="P10" s="17">
        <v>0.32276687601931098</v>
      </c>
      <c r="Q10" s="17">
        <v>0.317063955678689</v>
      </c>
      <c r="R10" s="17"/>
      <c r="S10" s="17">
        <v>0.37301091780300599</v>
      </c>
      <c r="T10" s="17">
        <v>0.36045852287895802</v>
      </c>
      <c r="U10" s="17">
        <v>0.39797945951875102</v>
      </c>
      <c r="V10" s="17">
        <v>0.350424770100982</v>
      </c>
      <c r="W10" s="17">
        <v>0.34957918190707099</v>
      </c>
      <c r="X10" s="17">
        <v>0.35265400422856402</v>
      </c>
      <c r="Y10" s="17">
        <v>0.34173316567263601</v>
      </c>
      <c r="Z10" s="17">
        <v>0.31402671095819101</v>
      </c>
      <c r="AA10" s="17">
        <v>0.32874796544052398</v>
      </c>
      <c r="AB10" s="17">
        <v>0.31558063648953799</v>
      </c>
      <c r="AC10" s="17">
        <v>0.35111135805117799</v>
      </c>
      <c r="AD10" s="17">
        <v>0.32725438192324202</v>
      </c>
      <c r="AE10" s="17"/>
      <c r="AF10" s="17">
        <v>0.30669877679261898</v>
      </c>
      <c r="AG10" s="17">
        <v>0.388349876217844</v>
      </c>
      <c r="AH10" s="17">
        <v>0.33415494414512398</v>
      </c>
      <c r="AI10" s="17"/>
      <c r="AJ10" s="17">
        <v>0.340439763406019</v>
      </c>
      <c r="AK10" s="17">
        <v>0.35946724813074699</v>
      </c>
      <c r="AL10" s="17">
        <v>0.39895990821420901</v>
      </c>
      <c r="AM10" s="17"/>
      <c r="AN10" s="17">
        <v>0.30943392993101299</v>
      </c>
      <c r="AO10" s="17">
        <v>0.35298858978677</v>
      </c>
      <c r="AP10" s="17">
        <v>0.37614757820658901</v>
      </c>
      <c r="AQ10" s="17">
        <v>0.41571327709513001</v>
      </c>
      <c r="AR10" s="17">
        <v>0.38642355848011301</v>
      </c>
      <c r="AS10" s="17"/>
      <c r="AT10" s="17">
        <v>0.35676231335921199</v>
      </c>
      <c r="AU10" s="17">
        <v>0.29914601346020098</v>
      </c>
      <c r="AV10" s="17"/>
      <c r="AW10" s="17">
        <v>0.38126643813621702</v>
      </c>
      <c r="AX10" s="17">
        <v>0.34679183937860902</v>
      </c>
      <c r="AY10" s="17">
        <v>0.319572200380079</v>
      </c>
    </row>
    <row r="11" spans="2:51">
      <c r="B11" s="18" t="s">
        <v>123</v>
      </c>
      <c r="C11" s="17">
        <v>0.31421948067472899</v>
      </c>
      <c r="D11" s="17">
        <v>0.29764526508872602</v>
      </c>
      <c r="E11" s="17">
        <v>0.33013378393674803</v>
      </c>
      <c r="F11" s="17"/>
      <c r="G11" s="17">
        <v>0.26819821645365699</v>
      </c>
      <c r="H11" s="17">
        <v>0.27667223857401402</v>
      </c>
      <c r="I11" s="17">
        <v>0.281267797076311</v>
      </c>
      <c r="J11" s="17">
        <v>0.341952819249495</v>
      </c>
      <c r="K11" s="17">
        <v>0.34490587326691202</v>
      </c>
      <c r="L11" s="17">
        <v>0.344669100697933</v>
      </c>
      <c r="M11" s="17"/>
      <c r="N11" s="17">
        <v>0.30861900680851401</v>
      </c>
      <c r="O11" s="17">
        <v>0.31732801151085699</v>
      </c>
      <c r="P11" s="17">
        <v>0.31435868586488702</v>
      </c>
      <c r="Q11" s="17">
        <v>0.31652861800113702</v>
      </c>
      <c r="R11" s="17"/>
      <c r="S11" s="17">
        <v>0.27786336612393198</v>
      </c>
      <c r="T11" s="17">
        <v>0.312886865429362</v>
      </c>
      <c r="U11" s="17">
        <v>0.30926597503435599</v>
      </c>
      <c r="V11" s="17">
        <v>0.33098948973413</v>
      </c>
      <c r="W11" s="17">
        <v>0.34648890847170799</v>
      </c>
      <c r="X11" s="17">
        <v>0.31555787418959202</v>
      </c>
      <c r="Y11" s="17">
        <v>0.290453086343889</v>
      </c>
      <c r="Z11" s="17">
        <v>0.33573033085209603</v>
      </c>
      <c r="AA11" s="17">
        <v>0.32582518502693902</v>
      </c>
      <c r="AB11" s="17">
        <v>0.32144007890057802</v>
      </c>
      <c r="AC11" s="17">
        <v>0.32241536974204799</v>
      </c>
      <c r="AD11" s="17">
        <v>0.31983911589723502</v>
      </c>
      <c r="AE11" s="17"/>
      <c r="AF11" s="17">
        <v>0.340264688707829</v>
      </c>
      <c r="AG11" s="17">
        <v>0.29347303461364399</v>
      </c>
      <c r="AH11" s="17">
        <v>0.31814762377361</v>
      </c>
      <c r="AI11" s="17"/>
      <c r="AJ11" s="17">
        <v>0.323716766321543</v>
      </c>
      <c r="AK11" s="17">
        <v>0.28787197806183501</v>
      </c>
      <c r="AL11" s="17">
        <v>0.31095207682061299</v>
      </c>
      <c r="AM11" s="17"/>
      <c r="AN11" s="17">
        <v>0.32698688984096502</v>
      </c>
      <c r="AO11" s="17">
        <v>0.30080904176080903</v>
      </c>
      <c r="AP11" s="17">
        <v>0.31617078657411202</v>
      </c>
      <c r="AQ11" s="17">
        <v>0.286968685645559</v>
      </c>
      <c r="AR11" s="17">
        <v>0.24683800138179701</v>
      </c>
      <c r="AS11" s="17"/>
      <c r="AT11" s="17">
        <v>0.31497417886947499</v>
      </c>
      <c r="AU11" s="17">
        <v>0.29638990242179503</v>
      </c>
      <c r="AV11" s="17"/>
      <c r="AW11" s="17">
        <v>0.32346036705466802</v>
      </c>
      <c r="AX11" s="17">
        <v>0.28866726512457302</v>
      </c>
      <c r="AY11" s="17">
        <v>0.311003918479061</v>
      </c>
    </row>
    <row r="12" spans="2:51" ht="105">
      <c r="B12" s="18" t="s">
        <v>129</v>
      </c>
      <c r="C12" s="19">
        <v>0.17248443564475799</v>
      </c>
      <c r="D12" s="19">
        <v>0.16833248461995501</v>
      </c>
      <c r="E12" s="19">
        <v>0.17723363823330701</v>
      </c>
      <c r="F12" s="19"/>
      <c r="G12" s="19">
        <v>0.13417337572440899</v>
      </c>
      <c r="H12" s="19">
        <v>0.170147628325066</v>
      </c>
      <c r="I12" s="19">
        <v>0.21219048136945901</v>
      </c>
      <c r="J12" s="19">
        <v>0.17350529787355201</v>
      </c>
      <c r="K12" s="19">
        <v>0.187380644093877</v>
      </c>
      <c r="L12" s="19">
        <v>0.15295368449090099</v>
      </c>
      <c r="M12" s="19"/>
      <c r="N12" s="19">
        <v>0.12973629309201001</v>
      </c>
      <c r="O12" s="19">
        <v>0.16766528540776901</v>
      </c>
      <c r="P12" s="19">
        <v>0.20168364489881899</v>
      </c>
      <c r="Q12" s="19">
        <v>0.19854173579471501</v>
      </c>
      <c r="R12" s="19"/>
      <c r="S12" s="19">
        <v>0.178451986675077</v>
      </c>
      <c r="T12" s="19">
        <v>0.16838436878551299</v>
      </c>
      <c r="U12" s="19">
        <v>0.13199315298338199</v>
      </c>
      <c r="V12" s="19">
        <v>0.15834585979583901</v>
      </c>
      <c r="W12" s="19">
        <v>0.15727371556212799</v>
      </c>
      <c r="X12" s="19">
        <v>0.16062202877897</v>
      </c>
      <c r="Y12" s="19">
        <v>0.17867148698429899</v>
      </c>
      <c r="Z12" s="19">
        <v>0.19184175830691599</v>
      </c>
      <c r="AA12" s="19">
        <v>0.17566332828815301</v>
      </c>
      <c r="AB12" s="19">
        <v>0.206453519939095</v>
      </c>
      <c r="AC12" s="19">
        <v>0.19783711259977399</v>
      </c>
      <c r="AD12" s="19">
        <v>0.21306122481091599</v>
      </c>
      <c r="AE12" s="19"/>
      <c r="AF12" s="19">
        <v>0.21167794637827</v>
      </c>
      <c r="AG12" s="19">
        <v>0.14038424178563699</v>
      </c>
      <c r="AH12" s="19">
        <v>0.18053701624982599</v>
      </c>
      <c r="AI12" s="19"/>
      <c r="AJ12" s="19">
        <v>0.18499788706864501</v>
      </c>
      <c r="AK12" s="19">
        <v>0.17571294936920201</v>
      </c>
      <c r="AL12" s="19">
        <v>0.104219577534202</v>
      </c>
      <c r="AM12" s="19"/>
      <c r="AN12" s="19">
        <v>0.209851534816864</v>
      </c>
      <c r="AO12" s="19">
        <v>0.17586540702546799</v>
      </c>
      <c r="AP12" s="19">
        <v>0.144026512066845</v>
      </c>
      <c r="AQ12" s="19">
        <v>0.122926147679047</v>
      </c>
      <c r="AR12" s="19">
        <v>0.10038789277909101</v>
      </c>
      <c r="AS12" s="19"/>
      <c r="AT12" s="19">
        <v>0.17044643142586299</v>
      </c>
      <c r="AU12" s="19">
        <v>0.19557453679330999</v>
      </c>
      <c r="AV12" s="19"/>
      <c r="AW12" s="19">
        <v>0.14458700232820901</v>
      </c>
      <c r="AX12" s="19">
        <v>0.18940989761542101</v>
      </c>
      <c r="AY12" s="19">
        <v>0.197913228562516</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Y21"/>
  <sheetViews>
    <sheetView showGridLines="0" workbookViewId="0">
      <pane xSplit="2" topLeftCell="C1" activePane="topRight" state="frozen"/>
      <selection pane="topRight" activeCell="B17" sqref="B17"/>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386</v>
      </c>
      <c r="D7" s="10">
        <v>199</v>
      </c>
      <c r="E7" s="10">
        <v>187</v>
      </c>
      <c r="F7" s="10"/>
      <c r="G7" s="10">
        <v>23</v>
      </c>
      <c r="H7" s="10">
        <v>45</v>
      </c>
      <c r="I7" s="10">
        <v>62</v>
      </c>
      <c r="J7" s="10">
        <v>69</v>
      </c>
      <c r="K7" s="10">
        <v>76</v>
      </c>
      <c r="L7" s="10">
        <v>111</v>
      </c>
      <c r="M7" s="10"/>
      <c r="N7" s="10">
        <v>131</v>
      </c>
      <c r="O7" s="10">
        <v>103</v>
      </c>
      <c r="P7" s="10">
        <v>73</v>
      </c>
      <c r="Q7" s="10">
        <v>76</v>
      </c>
      <c r="R7" s="10"/>
      <c r="S7" s="10" t="s">
        <v>684</v>
      </c>
      <c r="T7" s="10" t="s">
        <v>684</v>
      </c>
      <c r="U7" s="10" t="s">
        <v>684</v>
      </c>
      <c r="V7" s="10" t="s">
        <v>684</v>
      </c>
      <c r="W7" s="10" t="s">
        <v>684</v>
      </c>
      <c r="X7" s="10" t="s">
        <v>684</v>
      </c>
      <c r="Y7" s="10" t="s">
        <v>684</v>
      </c>
      <c r="Z7" s="10" t="s">
        <v>684</v>
      </c>
      <c r="AA7" s="10" t="s">
        <v>684</v>
      </c>
      <c r="AB7" s="10">
        <v>386</v>
      </c>
      <c r="AC7" s="10" t="s">
        <v>684</v>
      </c>
      <c r="AD7" s="10" t="s">
        <v>684</v>
      </c>
      <c r="AE7" s="10"/>
      <c r="AF7" s="10">
        <v>94</v>
      </c>
      <c r="AG7" s="10">
        <v>250</v>
      </c>
      <c r="AH7" s="10">
        <v>27</v>
      </c>
      <c r="AI7" s="10"/>
      <c r="AJ7" s="10">
        <v>46</v>
      </c>
      <c r="AK7" s="10">
        <v>88</v>
      </c>
      <c r="AL7" s="10">
        <v>21</v>
      </c>
      <c r="AM7" s="10"/>
      <c r="AN7" s="10">
        <v>52</v>
      </c>
      <c r="AO7" s="10">
        <v>62</v>
      </c>
      <c r="AP7" s="10">
        <v>102</v>
      </c>
      <c r="AQ7" s="10">
        <v>59</v>
      </c>
      <c r="AR7" s="10">
        <v>13</v>
      </c>
      <c r="AS7" s="10"/>
      <c r="AT7" s="10">
        <v>364</v>
      </c>
      <c r="AU7" s="10">
        <v>21</v>
      </c>
      <c r="AV7" s="10"/>
      <c r="AW7" s="10">
        <v>248</v>
      </c>
      <c r="AX7" s="10">
        <v>40</v>
      </c>
      <c r="AY7" s="10">
        <v>98</v>
      </c>
    </row>
    <row r="8" spans="2:51" ht="30" customHeight="1">
      <c r="B8" s="11" t="s">
        <v>112</v>
      </c>
      <c r="C8" s="11">
        <v>381</v>
      </c>
      <c r="D8" s="11">
        <v>199</v>
      </c>
      <c r="E8" s="11">
        <v>182</v>
      </c>
      <c r="F8" s="11"/>
      <c r="G8" s="11">
        <v>27</v>
      </c>
      <c r="H8" s="11">
        <v>54</v>
      </c>
      <c r="I8" s="11">
        <v>69</v>
      </c>
      <c r="J8" s="11">
        <v>67</v>
      </c>
      <c r="K8" s="11">
        <v>64</v>
      </c>
      <c r="L8" s="11">
        <v>99</v>
      </c>
      <c r="M8" s="11"/>
      <c r="N8" s="11">
        <v>122</v>
      </c>
      <c r="O8" s="11">
        <v>93</v>
      </c>
      <c r="P8" s="11">
        <v>82</v>
      </c>
      <c r="Q8" s="11">
        <v>80</v>
      </c>
      <c r="R8" s="11"/>
      <c r="S8" s="11" t="s">
        <v>684</v>
      </c>
      <c r="T8" s="11" t="s">
        <v>684</v>
      </c>
      <c r="U8" s="11" t="s">
        <v>684</v>
      </c>
      <c r="V8" s="11" t="s">
        <v>684</v>
      </c>
      <c r="W8" s="11" t="s">
        <v>684</v>
      </c>
      <c r="X8" s="11" t="s">
        <v>684</v>
      </c>
      <c r="Y8" s="11" t="s">
        <v>684</v>
      </c>
      <c r="Z8" s="11" t="s">
        <v>684</v>
      </c>
      <c r="AA8" s="11" t="s">
        <v>684</v>
      </c>
      <c r="AB8" s="11">
        <v>381</v>
      </c>
      <c r="AC8" s="11" t="s">
        <v>684</v>
      </c>
      <c r="AD8" s="11" t="s">
        <v>684</v>
      </c>
      <c r="AE8" s="11"/>
      <c r="AF8" s="11">
        <v>91</v>
      </c>
      <c r="AG8" s="11">
        <v>246</v>
      </c>
      <c r="AH8" s="11">
        <v>27</v>
      </c>
      <c r="AI8" s="11"/>
      <c r="AJ8" s="11">
        <v>43</v>
      </c>
      <c r="AK8" s="11">
        <v>84</v>
      </c>
      <c r="AL8" s="11">
        <v>22</v>
      </c>
      <c r="AM8" s="11"/>
      <c r="AN8" s="11">
        <v>54</v>
      </c>
      <c r="AO8" s="11">
        <v>62</v>
      </c>
      <c r="AP8" s="11">
        <v>99</v>
      </c>
      <c r="AQ8" s="11">
        <v>57</v>
      </c>
      <c r="AR8" s="11">
        <v>12</v>
      </c>
      <c r="AS8" s="11"/>
      <c r="AT8" s="11">
        <v>358</v>
      </c>
      <c r="AU8" s="11">
        <v>22</v>
      </c>
      <c r="AV8" s="11"/>
      <c r="AW8" s="11">
        <v>235</v>
      </c>
      <c r="AX8" s="11">
        <v>43</v>
      </c>
      <c r="AY8" s="11">
        <v>103</v>
      </c>
    </row>
    <row r="9" spans="2:51">
      <c r="B9" s="18" t="s">
        <v>290</v>
      </c>
      <c r="C9" s="17">
        <v>0.690791429381588</v>
      </c>
      <c r="D9" s="17">
        <v>0.69410134689353598</v>
      </c>
      <c r="E9" s="17">
        <v>0.68716617114072598</v>
      </c>
      <c r="F9" s="17"/>
      <c r="G9" s="17">
        <v>0.73036142716757901</v>
      </c>
      <c r="H9" s="17">
        <v>0.60200074931182301</v>
      </c>
      <c r="I9" s="17">
        <v>0.77649808981829505</v>
      </c>
      <c r="J9" s="17">
        <v>0.64673333411595602</v>
      </c>
      <c r="K9" s="17">
        <v>0.61717074571475095</v>
      </c>
      <c r="L9" s="17">
        <v>0.74544352017191895</v>
      </c>
      <c r="M9" s="17"/>
      <c r="N9" s="17">
        <v>0.78349648377313197</v>
      </c>
      <c r="O9" s="17">
        <v>0.75616870530787705</v>
      </c>
      <c r="P9" s="17">
        <v>0.55586353639262198</v>
      </c>
      <c r="Q9" s="17">
        <v>0.61468022789890098</v>
      </c>
      <c r="R9" s="17"/>
      <c r="S9" s="17" t="s">
        <v>222</v>
      </c>
      <c r="T9" s="17" t="s">
        <v>222</v>
      </c>
      <c r="U9" s="17" t="s">
        <v>222</v>
      </c>
      <c r="V9" s="17" t="s">
        <v>222</v>
      </c>
      <c r="W9" s="17" t="s">
        <v>222</v>
      </c>
      <c r="X9" s="17" t="s">
        <v>222</v>
      </c>
      <c r="Y9" s="17" t="s">
        <v>222</v>
      </c>
      <c r="Z9" s="17" t="s">
        <v>222</v>
      </c>
      <c r="AA9" s="17" t="s">
        <v>222</v>
      </c>
      <c r="AB9" s="17">
        <v>0.690791429381588</v>
      </c>
      <c r="AC9" s="17" t="s">
        <v>222</v>
      </c>
      <c r="AD9" s="17" t="s">
        <v>222</v>
      </c>
      <c r="AE9" s="17"/>
      <c r="AF9" s="17">
        <v>0.57459444574028296</v>
      </c>
      <c r="AG9" s="17">
        <v>0.719661399731929</v>
      </c>
      <c r="AH9" s="17">
        <v>0.79060578087912703</v>
      </c>
      <c r="AI9" s="17"/>
      <c r="AJ9" s="17">
        <v>0.62864779061436904</v>
      </c>
      <c r="AK9" s="17">
        <v>0.624921213647465</v>
      </c>
      <c r="AL9" s="17">
        <v>0.80111494572127695</v>
      </c>
      <c r="AM9" s="17"/>
      <c r="AN9" s="17">
        <v>0.55632474195665005</v>
      </c>
      <c r="AO9" s="17">
        <v>0.64039416711505204</v>
      </c>
      <c r="AP9" s="17">
        <v>0.77065557977882504</v>
      </c>
      <c r="AQ9" s="17">
        <v>0.77838276644134596</v>
      </c>
      <c r="AR9" s="17">
        <v>0.71188756261800601</v>
      </c>
      <c r="AS9" s="17"/>
      <c r="AT9" s="17">
        <v>0.68530023653896799</v>
      </c>
      <c r="AU9" s="17">
        <v>0.76637724627632198</v>
      </c>
      <c r="AV9" s="17"/>
      <c r="AW9" s="17">
        <v>0.746655734110237</v>
      </c>
      <c r="AX9" s="17">
        <v>0.50067377388609102</v>
      </c>
      <c r="AY9" s="17">
        <v>0.64149900567003104</v>
      </c>
    </row>
    <row r="10" spans="2:51" ht="30">
      <c r="B10" s="18" t="s">
        <v>294</v>
      </c>
      <c r="C10" s="17">
        <v>0.43095259669673902</v>
      </c>
      <c r="D10" s="17">
        <v>0.48893742827953701</v>
      </c>
      <c r="E10" s="17">
        <v>0.36744346458640798</v>
      </c>
      <c r="F10" s="17"/>
      <c r="G10" s="17">
        <v>0.37868576356282801</v>
      </c>
      <c r="H10" s="17">
        <v>0.419529144999919</v>
      </c>
      <c r="I10" s="17">
        <v>0.44000214176262498</v>
      </c>
      <c r="J10" s="17">
        <v>0.32626959314987802</v>
      </c>
      <c r="K10" s="17">
        <v>0.44710263603429301</v>
      </c>
      <c r="L10" s="17">
        <v>0.50594688110256003</v>
      </c>
      <c r="M10" s="17"/>
      <c r="N10" s="17">
        <v>0.53431159811529705</v>
      </c>
      <c r="O10" s="17">
        <v>0.471621912489045</v>
      </c>
      <c r="P10" s="17">
        <v>0.31361451318320599</v>
      </c>
      <c r="Q10" s="17">
        <v>0.35093247793051802</v>
      </c>
      <c r="R10" s="17"/>
      <c r="S10" s="17" t="s">
        <v>222</v>
      </c>
      <c r="T10" s="17" t="s">
        <v>222</v>
      </c>
      <c r="U10" s="17" t="s">
        <v>222</v>
      </c>
      <c r="V10" s="17" t="s">
        <v>222</v>
      </c>
      <c r="W10" s="17" t="s">
        <v>222</v>
      </c>
      <c r="X10" s="17" t="s">
        <v>222</v>
      </c>
      <c r="Y10" s="17" t="s">
        <v>222</v>
      </c>
      <c r="Z10" s="17" t="s">
        <v>222</v>
      </c>
      <c r="AA10" s="17" t="s">
        <v>222</v>
      </c>
      <c r="AB10" s="17">
        <v>0.43095259669673902</v>
      </c>
      <c r="AC10" s="17" t="s">
        <v>222</v>
      </c>
      <c r="AD10" s="17" t="s">
        <v>222</v>
      </c>
      <c r="AE10" s="17"/>
      <c r="AF10" s="17">
        <v>0.42471380911595602</v>
      </c>
      <c r="AG10" s="17">
        <v>0.42881787658704901</v>
      </c>
      <c r="AH10" s="17">
        <v>0.49027895308073199</v>
      </c>
      <c r="AI10" s="17"/>
      <c r="AJ10" s="17">
        <v>0.34546535492951203</v>
      </c>
      <c r="AK10" s="17">
        <v>0.46311701129224397</v>
      </c>
      <c r="AL10" s="17">
        <v>0.383609487584889</v>
      </c>
      <c r="AM10" s="17"/>
      <c r="AN10" s="17">
        <v>0.27794690662701299</v>
      </c>
      <c r="AO10" s="17">
        <v>0.439664607153882</v>
      </c>
      <c r="AP10" s="17">
        <v>0.431936990960681</v>
      </c>
      <c r="AQ10" s="17">
        <v>0.52236735394006295</v>
      </c>
      <c r="AR10" s="17">
        <v>0.54837888669455703</v>
      </c>
      <c r="AS10" s="17"/>
      <c r="AT10" s="17">
        <v>0.43679886500690202</v>
      </c>
      <c r="AU10" s="17">
        <v>0.35478521398574903</v>
      </c>
      <c r="AV10" s="17"/>
      <c r="AW10" s="17">
        <v>0.491580495344071</v>
      </c>
      <c r="AX10" s="17">
        <v>0.27060760185948102</v>
      </c>
      <c r="AY10" s="17">
        <v>0.35839353682548197</v>
      </c>
    </row>
    <row r="11" spans="2:51" ht="30">
      <c r="B11" s="18" t="s">
        <v>292</v>
      </c>
      <c r="C11" s="17">
        <v>0.41520268473125599</v>
      </c>
      <c r="D11" s="17">
        <v>0.41283306082228799</v>
      </c>
      <c r="E11" s="17">
        <v>0.41779806620910998</v>
      </c>
      <c r="F11" s="17"/>
      <c r="G11" s="17">
        <v>0.34032144801618802</v>
      </c>
      <c r="H11" s="17">
        <v>0.36240117873912098</v>
      </c>
      <c r="I11" s="17">
        <v>0.42986109765417302</v>
      </c>
      <c r="J11" s="17">
        <v>0.366546200381558</v>
      </c>
      <c r="K11" s="17">
        <v>0.35674686452479298</v>
      </c>
      <c r="L11" s="17">
        <v>0.525169396884268</v>
      </c>
      <c r="M11" s="17"/>
      <c r="N11" s="17">
        <v>0.44922413930923399</v>
      </c>
      <c r="O11" s="17">
        <v>0.41279634824303102</v>
      </c>
      <c r="P11" s="17">
        <v>0.33951358714416702</v>
      </c>
      <c r="Q11" s="17">
        <v>0.43430399209425302</v>
      </c>
      <c r="R11" s="17"/>
      <c r="S11" s="17" t="s">
        <v>222</v>
      </c>
      <c r="T11" s="17" t="s">
        <v>222</v>
      </c>
      <c r="U11" s="17" t="s">
        <v>222</v>
      </c>
      <c r="V11" s="17" t="s">
        <v>222</v>
      </c>
      <c r="W11" s="17" t="s">
        <v>222</v>
      </c>
      <c r="X11" s="17" t="s">
        <v>222</v>
      </c>
      <c r="Y11" s="17" t="s">
        <v>222</v>
      </c>
      <c r="Z11" s="17" t="s">
        <v>222</v>
      </c>
      <c r="AA11" s="17" t="s">
        <v>222</v>
      </c>
      <c r="AB11" s="17">
        <v>0.41520268473125599</v>
      </c>
      <c r="AC11" s="17" t="s">
        <v>222</v>
      </c>
      <c r="AD11" s="17" t="s">
        <v>222</v>
      </c>
      <c r="AE11" s="17"/>
      <c r="AF11" s="17">
        <v>0.40349526949966902</v>
      </c>
      <c r="AG11" s="17">
        <v>0.43778752045909702</v>
      </c>
      <c r="AH11" s="17">
        <v>0.261987937099457</v>
      </c>
      <c r="AI11" s="17"/>
      <c r="AJ11" s="17">
        <v>0.42898385850434101</v>
      </c>
      <c r="AK11" s="17">
        <v>0.46544830700128098</v>
      </c>
      <c r="AL11" s="17">
        <v>0.41743655171592903</v>
      </c>
      <c r="AM11" s="17"/>
      <c r="AN11" s="17">
        <v>0.318261653423415</v>
      </c>
      <c r="AO11" s="17">
        <v>0.33432630015322401</v>
      </c>
      <c r="AP11" s="17">
        <v>0.42622307070892701</v>
      </c>
      <c r="AQ11" s="17">
        <v>0.48770864536799202</v>
      </c>
      <c r="AR11" s="17">
        <v>0.29860060151079498</v>
      </c>
      <c r="AS11" s="17"/>
      <c r="AT11" s="17">
        <v>0.42106870230843002</v>
      </c>
      <c r="AU11" s="17">
        <v>0.33804986065889198</v>
      </c>
      <c r="AV11" s="17"/>
      <c r="AW11" s="17">
        <v>0.43851262803970797</v>
      </c>
      <c r="AX11" s="17">
        <v>0.34725792707552899</v>
      </c>
      <c r="AY11" s="17">
        <v>0.38991561810061098</v>
      </c>
    </row>
    <row r="12" spans="2:51" ht="45">
      <c r="B12" s="18" t="s">
        <v>295</v>
      </c>
      <c r="C12" s="17">
        <v>0.41393525103523998</v>
      </c>
      <c r="D12" s="17">
        <v>0.43316591507035301</v>
      </c>
      <c r="E12" s="17">
        <v>0.39287245324076198</v>
      </c>
      <c r="F12" s="17"/>
      <c r="G12" s="17">
        <v>0.504771990532072</v>
      </c>
      <c r="H12" s="17">
        <v>0.39103038816160202</v>
      </c>
      <c r="I12" s="17">
        <v>0.379335730553296</v>
      </c>
      <c r="J12" s="17">
        <v>0.41790649219496301</v>
      </c>
      <c r="K12" s="17">
        <v>0.35840318503056001</v>
      </c>
      <c r="L12" s="17">
        <v>0.458707065780529</v>
      </c>
      <c r="M12" s="17"/>
      <c r="N12" s="17">
        <v>0.53967416406311297</v>
      </c>
      <c r="O12" s="17">
        <v>0.38098465142730198</v>
      </c>
      <c r="P12" s="17">
        <v>0.25222588189634898</v>
      </c>
      <c r="Q12" s="17">
        <v>0.41946425982909302</v>
      </c>
      <c r="R12" s="17"/>
      <c r="S12" s="17" t="s">
        <v>222</v>
      </c>
      <c r="T12" s="17" t="s">
        <v>222</v>
      </c>
      <c r="U12" s="17" t="s">
        <v>222</v>
      </c>
      <c r="V12" s="17" t="s">
        <v>222</v>
      </c>
      <c r="W12" s="17" t="s">
        <v>222</v>
      </c>
      <c r="X12" s="17" t="s">
        <v>222</v>
      </c>
      <c r="Y12" s="17" t="s">
        <v>222</v>
      </c>
      <c r="Z12" s="17" t="s">
        <v>222</v>
      </c>
      <c r="AA12" s="17" t="s">
        <v>222</v>
      </c>
      <c r="AB12" s="17">
        <v>0.41393525103523998</v>
      </c>
      <c r="AC12" s="17" t="s">
        <v>222</v>
      </c>
      <c r="AD12" s="17" t="s">
        <v>222</v>
      </c>
      <c r="AE12" s="17"/>
      <c r="AF12" s="17">
        <v>0.382031372975423</v>
      </c>
      <c r="AG12" s="17">
        <v>0.43680890169627801</v>
      </c>
      <c r="AH12" s="17">
        <v>0.394239382041769</v>
      </c>
      <c r="AI12" s="17"/>
      <c r="AJ12" s="17">
        <v>0.39539079927291798</v>
      </c>
      <c r="AK12" s="17">
        <v>0.40566163767310998</v>
      </c>
      <c r="AL12" s="17">
        <v>0.30586598095550399</v>
      </c>
      <c r="AM12" s="17"/>
      <c r="AN12" s="17">
        <v>0.26324634548980202</v>
      </c>
      <c r="AO12" s="17">
        <v>0.32780477388324802</v>
      </c>
      <c r="AP12" s="17">
        <v>0.39232352932344999</v>
      </c>
      <c r="AQ12" s="17">
        <v>0.60061289092466796</v>
      </c>
      <c r="AR12" s="17">
        <v>0.63082917484546097</v>
      </c>
      <c r="AS12" s="17"/>
      <c r="AT12" s="17">
        <v>0.42271906086350702</v>
      </c>
      <c r="AU12" s="17">
        <v>0.28961246775282101</v>
      </c>
      <c r="AV12" s="17"/>
      <c r="AW12" s="17">
        <v>0.46416602645594901</v>
      </c>
      <c r="AX12" s="17">
        <v>0.41125913077167697</v>
      </c>
      <c r="AY12" s="17">
        <v>0.29985493603406899</v>
      </c>
    </row>
    <row r="13" spans="2:51">
      <c r="B13" s="18" t="s">
        <v>291</v>
      </c>
      <c r="C13" s="17">
        <v>0.38356583677076</v>
      </c>
      <c r="D13" s="17">
        <v>0.402985149110417</v>
      </c>
      <c r="E13" s="17">
        <v>0.36229641786919797</v>
      </c>
      <c r="F13" s="17"/>
      <c r="G13" s="17">
        <v>0.29092529656847999</v>
      </c>
      <c r="H13" s="17">
        <v>0.40565654338062002</v>
      </c>
      <c r="I13" s="17">
        <v>0.36641484057508</v>
      </c>
      <c r="J13" s="17">
        <v>0.41265146519214202</v>
      </c>
      <c r="K13" s="17">
        <v>0.329440089662839</v>
      </c>
      <c r="L13" s="17">
        <v>0.42452060986460899</v>
      </c>
      <c r="M13" s="17"/>
      <c r="N13" s="17">
        <v>0.46706373843187199</v>
      </c>
      <c r="O13" s="17">
        <v>0.36176869930602601</v>
      </c>
      <c r="P13" s="17">
        <v>0.27290398455775999</v>
      </c>
      <c r="Q13" s="17">
        <v>0.38477633420644602</v>
      </c>
      <c r="R13" s="17"/>
      <c r="S13" s="17" t="s">
        <v>222</v>
      </c>
      <c r="T13" s="17" t="s">
        <v>222</v>
      </c>
      <c r="U13" s="17" t="s">
        <v>222</v>
      </c>
      <c r="V13" s="17" t="s">
        <v>222</v>
      </c>
      <c r="W13" s="17" t="s">
        <v>222</v>
      </c>
      <c r="X13" s="17" t="s">
        <v>222</v>
      </c>
      <c r="Y13" s="17" t="s">
        <v>222</v>
      </c>
      <c r="Z13" s="17" t="s">
        <v>222</v>
      </c>
      <c r="AA13" s="17" t="s">
        <v>222</v>
      </c>
      <c r="AB13" s="17">
        <v>0.38356583677076</v>
      </c>
      <c r="AC13" s="17" t="s">
        <v>222</v>
      </c>
      <c r="AD13" s="17" t="s">
        <v>222</v>
      </c>
      <c r="AE13" s="17"/>
      <c r="AF13" s="17">
        <v>0.41997399691996001</v>
      </c>
      <c r="AG13" s="17">
        <v>0.389923030768423</v>
      </c>
      <c r="AH13" s="17">
        <v>0.255972975731309</v>
      </c>
      <c r="AI13" s="17"/>
      <c r="AJ13" s="17">
        <v>0.44335142039859898</v>
      </c>
      <c r="AK13" s="17">
        <v>0.27725498969512802</v>
      </c>
      <c r="AL13" s="17">
        <v>0.52229802549114801</v>
      </c>
      <c r="AM13" s="17"/>
      <c r="AN13" s="17">
        <v>0.299538941442128</v>
      </c>
      <c r="AO13" s="17">
        <v>0.39636878798303399</v>
      </c>
      <c r="AP13" s="17">
        <v>0.38632538163080699</v>
      </c>
      <c r="AQ13" s="17">
        <v>0.43466872918845501</v>
      </c>
      <c r="AR13" s="17">
        <v>0.47845374816720898</v>
      </c>
      <c r="AS13" s="17"/>
      <c r="AT13" s="17">
        <v>0.38769472279601203</v>
      </c>
      <c r="AU13" s="17">
        <v>0.33312523964017199</v>
      </c>
      <c r="AV13" s="17"/>
      <c r="AW13" s="17">
        <v>0.381219576207316</v>
      </c>
      <c r="AX13" s="17">
        <v>0.47809549173315302</v>
      </c>
      <c r="AY13" s="17">
        <v>0.34975758956410902</v>
      </c>
    </row>
    <row r="14" spans="2:51" ht="30">
      <c r="B14" s="18" t="s">
        <v>293</v>
      </c>
      <c r="C14" s="17">
        <v>0.30425373865222599</v>
      </c>
      <c r="D14" s="17">
        <v>0.32319649407899598</v>
      </c>
      <c r="E14" s="17">
        <v>0.28350627894434299</v>
      </c>
      <c r="F14" s="17"/>
      <c r="G14" s="17">
        <v>0.46362251865026499</v>
      </c>
      <c r="H14" s="17">
        <v>0.30209388882126997</v>
      </c>
      <c r="I14" s="17">
        <v>0.30413538667249002</v>
      </c>
      <c r="J14" s="17">
        <v>0.34917546944451</v>
      </c>
      <c r="K14" s="17">
        <v>0.23348368963810201</v>
      </c>
      <c r="L14" s="17">
        <v>0.27665092086465498</v>
      </c>
      <c r="M14" s="17"/>
      <c r="N14" s="17">
        <v>0.32613175198074201</v>
      </c>
      <c r="O14" s="17">
        <v>0.353677269370826</v>
      </c>
      <c r="P14" s="17">
        <v>0.24367885534539499</v>
      </c>
      <c r="Q14" s="17">
        <v>0.27356409127978698</v>
      </c>
      <c r="R14" s="17"/>
      <c r="S14" s="17" t="s">
        <v>222</v>
      </c>
      <c r="T14" s="17" t="s">
        <v>222</v>
      </c>
      <c r="U14" s="17" t="s">
        <v>222</v>
      </c>
      <c r="V14" s="17" t="s">
        <v>222</v>
      </c>
      <c r="W14" s="17" t="s">
        <v>222</v>
      </c>
      <c r="X14" s="17" t="s">
        <v>222</v>
      </c>
      <c r="Y14" s="17" t="s">
        <v>222</v>
      </c>
      <c r="Z14" s="17" t="s">
        <v>222</v>
      </c>
      <c r="AA14" s="17" t="s">
        <v>222</v>
      </c>
      <c r="AB14" s="17">
        <v>0.30425373865222599</v>
      </c>
      <c r="AC14" s="17" t="s">
        <v>222</v>
      </c>
      <c r="AD14" s="17" t="s">
        <v>222</v>
      </c>
      <c r="AE14" s="17"/>
      <c r="AF14" s="17">
        <v>0.26219754556339703</v>
      </c>
      <c r="AG14" s="17">
        <v>0.30870715851456598</v>
      </c>
      <c r="AH14" s="17">
        <v>0.400046656707087</v>
      </c>
      <c r="AI14" s="17"/>
      <c r="AJ14" s="17">
        <v>0.187804755882057</v>
      </c>
      <c r="AK14" s="17">
        <v>0.22146793461483699</v>
      </c>
      <c r="AL14" s="17">
        <v>0.35095842317036202</v>
      </c>
      <c r="AM14" s="17"/>
      <c r="AN14" s="17">
        <v>0.15565774846243699</v>
      </c>
      <c r="AO14" s="17">
        <v>0.30990955535717002</v>
      </c>
      <c r="AP14" s="17">
        <v>0.31900094708393001</v>
      </c>
      <c r="AQ14" s="17">
        <v>0.431693623017746</v>
      </c>
      <c r="AR14" s="17">
        <v>0.47948913315215802</v>
      </c>
      <c r="AS14" s="17"/>
      <c r="AT14" s="17">
        <v>0.28916399529526099</v>
      </c>
      <c r="AU14" s="17">
        <v>0.56079787021010297</v>
      </c>
      <c r="AV14" s="17"/>
      <c r="AW14" s="17">
        <v>0.30399733325647199</v>
      </c>
      <c r="AX14" s="17">
        <v>0.334232851891543</v>
      </c>
      <c r="AY14" s="17">
        <v>0.29241342955365501</v>
      </c>
    </row>
    <row r="15" spans="2:51" ht="45">
      <c r="B15" s="18" t="s">
        <v>296</v>
      </c>
      <c r="C15" s="17">
        <v>0.20497021887855099</v>
      </c>
      <c r="D15" s="17">
        <v>0.20401028394756801</v>
      </c>
      <c r="E15" s="17">
        <v>0.20602160822788501</v>
      </c>
      <c r="F15" s="17"/>
      <c r="G15" s="17">
        <v>0.259838779081074</v>
      </c>
      <c r="H15" s="17">
        <v>0.22449603528227999</v>
      </c>
      <c r="I15" s="17">
        <v>0.21483098297976699</v>
      </c>
      <c r="J15" s="17">
        <v>0.17258284824051201</v>
      </c>
      <c r="K15" s="17">
        <v>0.168175812681406</v>
      </c>
      <c r="L15" s="17">
        <v>0.21808272504201301</v>
      </c>
      <c r="M15" s="17"/>
      <c r="N15" s="17">
        <v>0.30243701037166598</v>
      </c>
      <c r="O15" s="17">
        <v>0.129742722748274</v>
      </c>
      <c r="P15" s="17">
        <v>0.17912377238489699</v>
      </c>
      <c r="Q15" s="17">
        <v>0.17777221430881299</v>
      </c>
      <c r="R15" s="17"/>
      <c r="S15" s="17" t="s">
        <v>222</v>
      </c>
      <c r="T15" s="17" t="s">
        <v>222</v>
      </c>
      <c r="U15" s="17" t="s">
        <v>222</v>
      </c>
      <c r="V15" s="17" t="s">
        <v>222</v>
      </c>
      <c r="W15" s="17" t="s">
        <v>222</v>
      </c>
      <c r="X15" s="17" t="s">
        <v>222</v>
      </c>
      <c r="Y15" s="17" t="s">
        <v>222</v>
      </c>
      <c r="Z15" s="17" t="s">
        <v>222</v>
      </c>
      <c r="AA15" s="17" t="s">
        <v>222</v>
      </c>
      <c r="AB15" s="17">
        <v>0.20497021887855099</v>
      </c>
      <c r="AC15" s="17" t="s">
        <v>222</v>
      </c>
      <c r="AD15" s="17" t="s">
        <v>222</v>
      </c>
      <c r="AE15" s="17"/>
      <c r="AF15" s="17">
        <v>0.159200236420866</v>
      </c>
      <c r="AG15" s="17">
        <v>0.24201616751468599</v>
      </c>
      <c r="AH15" s="17">
        <v>5.8352736368946903E-2</v>
      </c>
      <c r="AI15" s="17"/>
      <c r="AJ15" s="17">
        <v>0.115048611220126</v>
      </c>
      <c r="AK15" s="17">
        <v>0.21222037963010201</v>
      </c>
      <c r="AL15" s="17">
        <v>0.24209196863932</v>
      </c>
      <c r="AM15" s="17"/>
      <c r="AN15" s="17">
        <v>0.108066328098735</v>
      </c>
      <c r="AO15" s="17">
        <v>0.177563439498063</v>
      </c>
      <c r="AP15" s="17">
        <v>0.24827562278325099</v>
      </c>
      <c r="AQ15" s="17">
        <v>0.281563130137507</v>
      </c>
      <c r="AR15" s="17">
        <v>0.46658427995967999</v>
      </c>
      <c r="AS15" s="17"/>
      <c r="AT15" s="17">
        <v>0.20524826393243101</v>
      </c>
      <c r="AU15" s="17">
        <v>0.209154642306598</v>
      </c>
      <c r="AV15" s="17"/>
      <c r="AW15" s="17">
        <v>0.27479085089479799</v>
      </c>
      <c r="AX15" s="17">
        <v>0.14930184139455699</v>
      </c>
      <c r="AY15" s="17">
        <v>6.7934991046842003E-2</v>
      </c>
    </row>
    <row r="16" spans="2:51">
      <c r="B16" s="18" t="s">
        <v>119</v>
      </c>
      <c r="C16" s="19">
        <v>2.8385290526641498E-2</v>
      </c>
      <c r="D16" s="19">
        <v>1.79196114260122E-2</v>
      </c>
      <c r="E16" s="19">
        <v>3.9848050329213298E-2</v>
      </c>
      <c r="F16" s="19"/>
      <c r="G16" s="19">
        <v>0</v>
      </c>
      <c r="H16" s="19">
        <v>5.4954170099747103E-2</v>
      </c>
      <c r="I16" s="19">
        <v>4.5574471833845699E-2</v>
      </c>
      <c r="J16" s="19">
        <v>2.7364324498369098E-2</v>
      </c>
      <c r="K16" s="19">
        <v>4.4570004848191597E-2</v>
      </c>
      <c r="L16" s="19">
        <v>0</v>
      </c>
      <c r="M16" s="19"/>
      <c r="N16" s="19">
        <v>1.6064985818449399E-2</v>
      </c>
      <c r="O16" s="19">
        <v>9.1516369399166804E-3</v>
      </c>
      <c r="P16" s="19">
        <v>5.4139939382148297E-2</v>
      </c>
      <c r="Q16" s="19">
        <v>4.3965392088528003E-2</v>
      </c>
      <c r="R16" s="19"/>
      <c r="S16" s="19" t="s">
        <v>222</v>
      </c>
      <c r="T16" s="19" t="s">
        <v>222</v>
      </c>
      <c r="U16" s="19" t="s">
        <v>222</v>
      </c>
      <c r="V16" s="19" t="s">
        <v>222</v>
      </c>
      <c r="W16" s="19" t="s">
        <v>222</v>
      </c>
      <c r="X16" s="19" t="s">
        <v>222</v>
      </c>
      <c r="Y16" s="19" t="s">
        <v>222</v>
      </c>
      <c r="Z16" s="19" t="s">
        <v>222</v>
      </c>
      <c r="AA16" s="19" t="s">
        <v>222</v>
      </c>
      <c r="AB16" s="19">
        <v>2.8385290526641498E-2</v>
      </c>
      <c r="AC16" s="19" t="s">
        <v>222</v>
      </c>
      <c r="AD16" s="19" t="s">
        <v>222</v>
      </c>
      <c r="AE16" s="19"/>
      <c r="AF16" s="19">
        <v>3.5883994389763203E-2</v>
      </c>
      <c r="AG16" s="19">
        <v>3.06669916431766E-2</v>
      </c>
      <c r="AH16" s="19">
        <v>0</v>
      </c>
      <c r="AI16" s="19"/>
      <c r="AJ16" s="19">
        <v>5.2617754611722099E-2</v>
      </c>
      <c r="AK16" s="19">
        <v>2.29493211160718E-2</v>
      </c>
      <c r="AL16" s="19">
        <v>0</v>
      </c>
      <c r="AM16" s="19"/>
      <c r="AN16" s="19">
        <v>6.5792794094103102E-2</v>
      </c>
      <c r="AO16" s="19">
        <v>0</v>
      </c>
      <c r="AP16" s="19">
        <v>2.8503807282346201E-2</v>
      </c>
      <c r="AQ16" s="19">
        <v>0</v>
      </c>
      <c r="AR16" s="19">
        <v>0</v>
      </c>
      <c r="AS16" s="19"/>
      <c r="AT16" s="19">
        <v>3.0217509072380799E-2</v>
      </c>
      <c r="AU16" s="19">
        <v>0</v>
      </c>
      <c r="AV16" s="19"/>
      <c r="AW16" s="19">
        <v>2.0072271615287501E-2</v>
      </c>
      <c r="AX16" s="19">
        <v>0</v>
      </c>
      <c r="AY16" s="19">
        <v>5.92163498096758E-2</v>
      </c>
    </row>
    <row r="17" spans="2:2">
      <c r="B17" t="s">
        <v>45</v>
      </c>
    </row>
    <row r="18" spans="2:2">
      <c r="B18" t="s">
        <v>666</v>
      </c>
    </row>
    <row r="19" spans="2:2">
      <c r="B19" t="s">
        <v>667</v>
      </c>
    </row>
    <row r="21" spans="2:2">
      <c r="B21"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96</v>
      </c>
      <c r="D7" s="10">
        <v>45</v>
      </c>
      <c r="E7" s="10">
        <v>51</v>
      </c>
      <c r="F7" s="10"/>
      <c r="G7" s="10">
        <v>7</v>
      </c>
      <c r="H7" s="10">
        <v>12</v>
      </c>
      <c r="I7" s="10">
        <v>13</v>
      </c>
      <c r="J7" s="10">
        <v>15</v>
      </c>
      <c r="K7" s="10">
        <v>25</v>
      </c>
      <c r="L7" s="10">
        <v>24</v>
      </c>
      <c r="M7" s="10"/>
      <c r="N7" s="10">
        <v>37</v>
      </c>
      <c r="O7" s="10">
        <v>20</v>
      </c>
      <c r="P7" s="10">
        <v>15</v>
      </c>
      <c r="Q7" s="10">
        <v>23</v>
      </c>
      <c r="R7" s="10"/>
      <c r="S7" s="10" t="s">
        <v>684</v>
      </c>
      <c r="T7" s="10" t="s">
        <v>684</v>
      </c>
      <c r="U7" s="10" t="s">
        <v>684</v>
      </c>
      <c r="V7" s="10" t="s">
        <v>684</v>
      </c>
      <c r="W7" s="10" t="s">
        <v>684</v>
      </c>
      <c r="X7" s="10" t="s">
        <v>684</v>
      </c>
      <c r="Y7" s="10" t="s">
        <v>684</v>
      </c>
      <c r="Z7" s="10" t="s">
        <v>684</v>
      </c>
      <c r="AA7" s="10" t="s">
        <v>684</v>
      </c>
      <c r="AB7" s="10" t="s">
        <v>684</v>
      </c>
      <c r="AC7" s="10" t="s">
        <v>684</v>
      </c>
      <c r="AD7" s="10">
        <v>96</v>
      </c>
      <c r="AE7" s="10"/>
      <c r="AF7" s="10">
        <v>38</v>
      </c>
      <c r="AG7" s="10">
        <v>43</v>
      </c>
      <c r="AH7" s="10">
        <v>12</v>
      </c>
      <c r="AI7" s="10"/>
      <c r="AJ7" s="10">
        <v>11</v>
      </c>
      <c r="AK7" s="10">
        <v>15</v>
      </c>
      <c r="AL7" s="10">
        <v>2</v>
      </c>
      <c r="AM7" s="10"/>
      <c r="AN7" s="10">
        <v>17</v>
      </c>
      <c r="AO7" s="10">
        <v>13</v>
      </c>
      <c r="AP7" s="10">
        <v>34</v>
      </c>
      <c r="AQ7" s="10">
        <v>13</v>
      </c>
      <c r="AR7" s="10">
        <v>2</v>
      </c>
      <c r="AS7" s="10"/>
      <c r="AT7" s="10">
        <v>96</v>
      </c>
      <c r="AU7" s="10" t="s">
        <v>684</v>
      </c>
      <c r="AV7" s="10"/>
      <c r="AW7" s="10">
        <v>62</v>
      </c>
      <c r="AX7" s="10">
        <v>11</v>
      </c>
      <c r="AY7" s="10">
        <v>23</v>
      </c>
    </row>
    <row r="8" spans="2:51" ht="30" customHeight="1">
      <c r="B8" s="11" t="s">
        <v>112</v>
      </c>
      <c r="C8" s="11">
        <v>99</v>
      </c>
      <c r="D8" s="11">
        <v>45</v>
      </c>
      <c r="E8" s="11">
        <v>54</v>
      </c>
      <c r="F8" s="11"/>
      <c r="G8" s="11">
        <v>9</v>
      </c>
      <c r="H8" s="11">
        <v>15</v>
      </c>
      <c r="I8" s="11">
        <v>16</v>
      </c>
      <c r="J8" s="11">
        <v>15</v>
      </c>
      <c r="K8" s="11">
        <v>22</v>
      </c>
      <c r="L8" s="11">
        <v>22</v>
      </c>
      <c r="M8" s="11"/>
      <c r="N8" s="11">
        <v>36</v>
      </c>
      <c r="O8" s="11">
        <v>19</v>
      </c>
      <c r="P8" s="11">
        <v>19</v>
      </c>
      <c r="Q8" s="11">
        <v>24</v>
      </c>
      <c r="R8" s="11"/>
      <c r="S8" s="11" t="s">
        <v>684</v>
      </c>
      <c r="T8" s="11" t="s">
        <v>684</v>
      </c>
      <c r="U8" s="11" t="s">
        <v>684</v>
      </c>
      <c r="V8" s="11" t="s">
        <v>684</v>
      </c>
      <c r="W8" s="11" t="s">
        <v>684</v>
      </c>
      <c r="X8" s="11" t="s">
        <v>684</v>
      </c>
      <c r="Y8" s="11" t="s">
        <v>684</v>
      </c>
      <c r="Z8" s="11" t="s">
        <v>684</v>
      </c>
      <c r="AA8" s="11" t="s">
        <v>684</v>
      </c>
      <c r="AB8" s="11" t="s">
        <v>684</v>
      </c>
      <c r="AC8" s="11" t="s">
        <v>684</v>
      </c>
      <c r="AD8" s="11">
        <v>99</v>
      </c>
      <c r="AE8" s="11"/>
      <c r="AF8" s="11">
        <v>38</v>
      </c>
      <c r="AG8" s="11">
        <v>43</v>
      </c>
      <c r="AH8" s="11">
        <v>14</v>
      </c>
      <c r="AI8" s="11"/>
      <c r="AJ8" s="11">
        <v>12</v>
      </c>
      <c r="AK8" s="11">
        <v>16</v>
      </c>
      <c r="AL8" s="11">
        <v>3</v>
      </c>
      <c r="AM8" s="11"/>
      <c r="AN8" s="11">
        <v>17</v>
      </c>
      <c r="AO8" s="11">
        <v>13</v>
      </c>
      <c r="AP8" s="11">
        <v>37</v>
      </c>
      <c r="AQ8" s="11">
        <v>13</v>
      </c>
      <c r="AR8" s="11">
        <v>1</v>
      </c>
      <c r="AS8" s="11"/>
      <c r="AT8" s="11">
        <v>99</v>
      </c>
      <c r="AU8" s="11" t="s">
        <v>684</v>
      </c>
      <c r="AV8" s="11"/>
      <c r="AW8" s="11">
        <v>60</v>
      </c>
      <c r="AX8" s="11">
        <v>12</v>
      </c>
      <c r="AY8" s="11">
        <v>27</v>
      </c>
    </row>
    <row r="9" spans="2:51">
      <c r="B9" s="18" t="s">
        <v>290</v>
      </c>
      <c r="C9" s="17">
        <v>0.67237038159560703</v>
      </c>
      <c r="D9" s="17">
        <v>0.62681862267991495</v>
      </c>
      <c r="E9" s="17">
        <v>0.71057860376154003</v>
      </c>
      <c r="F9" s="17"/>
      <c r="G9" s="17">
        <v>0.82356267288507301</v>
      </c>
      <c r="H9" s="17">
        <v>0.58268705060571702</v>
      </c>
      <c r="I9" s="17">
        <v>0.44004754347837299</v>
      </c>
      <c r="J9" s="17">
        <v>0.57728207899214801</v>
      </c>
      <c r="K9" s="17">
        <v>0.71505173495048702</v>
      </c>
      <c r="L9" s="17">
        <v>0.86675541723678196</v>
      </c>
      <c r="M9" s="17"/>
      <c r="N9" s="17">
        <v>0.70762791769072397</v>
      </c>
      <c r="O9" s="17">
        <v>0.74092782840086702</v>
      </c>
      <c r="P9" s="17">
        <v>0.65848266919369702</v>
      </c>
      <c r="Q9" s="17">
        <v>0.60865232429995397</v>
      </c>
      <c r="R9" s="17"/>
      <c r="S9" s="17" t="s">
        <v>222</v>
      </c>
      <c r="T9" s="17" t="s">
        <v>222</v>
      </c>
      <c r="U9" s="17" t="s">
        <v>222</v>
      </c>
      <c r="V9" s="17" t="s">
        <v>222</v>
      </c>
      <c r="W9" s="17" t="s">
        <v>222</v>
      </c>
      <c r="X9" s="17" t="s">
        <v>222</v>
      </c>
      <c r="Y9" s="17" t="s">
        <v>222</v>
      </c>
      <c r="Z9" s="17" t="s">
        <v>222</v>
      </c>
      <c r="AA9" s="17" t="s">
        <v>222</v>
      </c>
      <c r="AB9" s="17" t="s">
        <v>222</v>
      </c>
      <c r="AC9" s="17" t="s">
        <v>222</v>
      </c>
      <c r="AD9" s="17">
        <v>0.67237038159560703</v>
      </c>
      <c r="AE9" s="17"/>
      <c r="AF9" s="17">
        <v>0.60328455014278803</v>
      </c>
      <c r="AG9" s="17">
        <v>0.78914858524321396</v>
      </c>
      <c r="AH9" s="17">
        <v>0.51019378554458705</v>
      </c>
      <c r="AI9" s="17"/>
      <c r="AJ9" s="17">
        <v>0.32532494002323598</v>
      </c>
      <c r="AK9" s="17">
        <v>0.60415192734749901</v>
      </c>
      <c r="AL9" s="17">
        <v>0.53870847001211497</v>
      </c>
      <c r="AM9" s="17"/>
      <c r="AN9" s="17">
        <v>0.54547942586933895</v>
      </c>
      <c r="AO9" s="17">
        <v>0.92657533998113295</v>
      </c>
      <c r="AP9" s="17">
        <v>0.56082464640837004</v>
      </c>
      <c r="AQ9" s="17">
        <v>0.85216797099400399</v>
      </c>
      <c r="AR9" s="17">
        <v>1</v>
      </c>
      <c r="AS9" s="17"/>
      <c r="AT9" s="17">
        <v>0.67237038159560703</v>
      </c>
      <c r="AU9" s="17" t="s">
        <v>222</v>
      </c>
      <c r="AV9" s="17"/>
      <c r="AW9" s="17">
        <v>0.75317655652848003</v>
      </c>
      <c r="AX9" s="17">
        <v>0.63502861261431698</v>
      </c>
      <c r="AY9" s="17">
        <v>0.50721363516698503</v>
      </c>
    </row>
    <row r="10" spans="2:51">
      <c r="B10" s="18" t="s">
        <v>291</v>
      </c>
      <c r="C10" s="17">
        <v>0.49861527353407298</v>
      </c>
      <c r="D10" s="17">
        <v>0.59669218157026005</v>
      </c>
      <c r="E10" s="17">
        <v>0.416349640311655</v>
      </c>
      <c r="F10" s="17"/>
      <c r="G10" s="17">
        <v>0.15174792586380301</v>
      </c>
      <c r="H10" s="17">
        <v>0.430358435220066</v>
      </c>
      <c r="I10" s="17">
        <v>0.72080330918636604</v>
      </c>
      <c r="J10" s="17">
        <v>0.47729062530166799</v>
      </c>
      <c r="K10" s="17">
        <v>0.52062317071788</v>
      </c>
      <c r="L10" s="17">
        <v>0.52159889242219803</v>
      </c>
      <c r="M10" s="17"/>
      <c r="N10" s="17">
        <v>0.59748318340512796</v>
      </c>
      <c r="O10" s="17">
        <v>0.58257414335091495</v>
      </c>
      <c r="P10" s="17">
        <v>0.413326167998325</v>
      </c>
      <c r="Q10" s="17">
        <v>0.32415773643814599</v>
      </c>
      <c r="R10" s="17"/>
      <c r="S10" s="17" t="s">
        <v>222</v>
      </c>
      <c r="T10" s="17" t="s">
        <v>222</v>
      </c>
      <c r="U10" s="17" t="s">
        <v>222</v>
      </c>
      <c r="V10" s="17" t="s">
        <v>222</v>
      </c>
      <c r="W10" s="17" t="s">
        <v>222</v>
      </c>
      <c r="X10" s="17" t="s">
        <v>222</v>
      </c>
      <c r="Y10" s="17" t="s">
        <v>222</v>
      </c>
      <c r="Z10" s="17" t="s">
        <v>222</v>
      </c>
      <c r="AA10" s="17" t="s">
        <v>222</v>
      </c>
      <c r="AB10" s="17" t="s">
        <v>222</v>
      </c>
      <c r="AC10" s="17" t="s">
        <v>222</v>
      </c>
      <c r="AD10" s="17">
        <v>0.49861527353407298</v>
      </c>
      <c r="AE10" s="17"/>
      <c r="AF10" s="17">
        <v>0.43296801660285</v>
      </c>
      <c r="AG10" s="17">
        <v>0.63440762236923898</v>
      </c>
      <c r="AH10" s="17">
        <v>0.41273587587146598</v>
      </c>
      <c r="AI10" s="17"/>
      <c r="AJ10" s="17">
        <v>0.51927809233627398</v>
      </c>
      <c r="AK10" s="17">
        <v>0.545863453666386</v>
      </c>
      <c r="AL10" s="17">
        <v>1</v>
      </c>
      <c r="AM10" s="17"/>
      <c r="AN10" s="17">
        <v>0.39323683196251003</v>
      </c>
      <c r="AO10" s="17">
        <v>0.55285656329298904</v>
      </c>
      <c r="AP10" s="17">
        <v>0.60729702169613298</v>
      </c>
      <c r="AQ10" s="17">
        <v>0.35521814293264797</v>
      </c>
      <c r="AR10" s="17">
        <v>0.47872906431734202</v>
      </c>
      <c r="AS10" s="17"/>
      <c r="AT10" s="17">
        <v>0.49861527353407298</v>
      </c>
      <c r="AU10" s="17" t="s">
        <v>222</v>
      </c>
      <c r="AV10" s="17"/>
      <c r="AW10" s="17">
        <v>0.58732478722187598</v>
      </c>
      <c r="AX10" s="17">
        <v>0.497729901518637</v>
      </c>
      <c r="AY10" s="17">
        <v>0.29888617753665597</v>
      </c>
    </row>
    <row r="11" spans="2:51" ht="30">
      <c r="B11" s="18" t="s">
        <v>294</v>
      </c>
      <c r="C11" s="17">
        <v>0.39086232762106099</v>
      </c>
      <c r="D11" s="17">
        <v>0.51861091280856697</v>
      </c>
      <c r="E11" s="17">
        <v>0.28370847801315102</v>
      </c>
      <c r="F11" s="17"/>
      <c r="G11" s="17">
        <v>0.44407649366687102</v>
      </c>
      <c r="H11" s="17">
        <v>0.14978361219184699</v>
      </c>
      <c r="I11" s="17">
        <v>0.147605922487687</v>
      </c>
      <c r="J11" s="17">
        <v>0.39804773844081498</v>
      </c>
      <c r="K11" s="17">
        <v>0.44909008460524702</v>
      </c>
      <c r="L11" s="17">
        <v>0.65224618413428304</v>
      </c>
      <c r="M11" s="17"/>
      <c r="N11" s="17">
        <v>0.36364191440039201</v>
      </c>
      <c r="O11" s="17">
        <v>0.38087571241751</v>
      </c>
      <c r="P11" s="17">
        <v>0.38489479185193298</v>
      </c>
      <c r="Q11" s="17">
        <v>0.46483071163399903</v>
      </c>
      <c r="R11" s="17"/>
      <c r="S11" s="17" t="s">
        <v>222</v>
      </c>
      <c r="T11" s="17" t="s">
        <v>222</v>
      </c>
      <c r="U11" s="17" t="s">
        <v>222</v>
      </c>
      <c r="V11" s="17" t="s">
        <v>222</v>
      </c>
      <c r="W11" s="17" t="s">
        <v>222</v>
      </c>
      <c r="X11" s="17" t="s">
        <v>222</v>
      </c>
      <c r="Y11" s="17" t="s">
        <v>222</v>
      </c>
      <c r="Z11" s="17" t="s">
        <v>222</v>
      </c>
      <c r="AA11" s="17" t="s">
        <v>222</v>
      </c>
      <c r="AB11" s="17" t="s">
        <v>222</v>
      </c>
      <c r="AC11" s="17" t="s">
        <v>222</v>
      </c>
      <c r="AD11" s="17">
        <v>0.39086232762106099</v>
      </c>
      <c r="AE11" s="17"/>
      <c r="AF11" s="17">
        <v>0.46705233568059501</v>
      </c>
      <c r="AG11" s="17">
        <v>0.30704078468130203</v>
      </c>
      <c r="AH11" s="17">
        <v>0.46795127817226601</v>
      </c>
      <c r="AI11" s="17"/>
      <c r="AJ11" s="17">
        <v>0.438281281557518</v>
      </c>
      <c r="AK11" s="17">
        <v>0.111666223567376</v>
      </c>
      <c r="AL11" s="17">
        <v>0.46129152998788497</v>
      </c>
      <c r="AM11" s="17"/>
      <c r="AN11" s="17">
        <v>0.419924409034864</v>
      </c>
      <c r="AO11" s="17">
        <v>0.64209675360518603</v>
      </c>
      <c r="AP11" s="17">
        <v>0.31715571451876601</v>
      </c>
      <c r="AQ11" s="17">
        <v>0.27766453330108498</v>
      </c>
      <c r="AR11" s="17">
        <v>0.47872906431734202</v>
      </c>
      <c r="AS11" s="17"/>
      <c r="AT11" s="17">
        <v>0.39086232762106099</v>
      </c>
      <c r="AU11" s="17" t="s">
        <v>222</v>
      </c>
      <c r="AV11" s="17"/>
      <c r="AW11" s="17">
        <v>0.451310689974596</v>
      </c>
      <c r="AX11" s="17">
        <v>0.19913831540358601</v>
      </c>
      <c r="AY11" s="17">
        <v>0.34253103917382999</v>
      </c>
    </row>
    <row r="12" spans="2:51" ht="45">
      <c r="B12" s="18" t="s">
        <v>295</v>
      </c>
      <c r="C12" s="17">
        <v>0.35910269412087698</v>
      </c>
      <c r="D12" s="17">
        <v>0.484715875266438</v>
      </c>
      <c r="E12" s="17">
        <v>0.25373999361436</v>
      </c>
      <c r="F12" s="17"/>
      <c r="G12" s="17">
        <v>0.17643732711492699</v>
      </c>
      <c r="H12" s="17">
        <v>7.6285672168193597E-2</v>
      </c>
      <c r="I12" s="17">
        <v>0.143499388253927</v>
      </c>
      <c r="J12" s="17">
        <v>0.38049663677270401</v>
      </c>
      <c r="K12" s="17">
        <v>0.68374063247790695</v>
      </c>
      <c r="L12" s="17">
        <v>0.45055367948657699</v>
      </c>
      <c r="M12" s="17"/>
      <c r="N12" s="17">
        <v>0.40647421799283401</v>
      </c>
      <c r="O12" s="17">
        <v>0.342620921763933</v>
      </c>
      <c r="P12" s="17">
        <v>0.30802099564146901</v>
      </c>
      <c r="Q12" s="17">
        <v>0.30907337586114803</v>
      </c>
      <c r="R12" s="17"/>
      <c r="S12" s="17" t="s">
        <v>222</v>
      </c>
      <c r="T12" s="17" t="s">
        <v>222</v>
      </c>
      <c r="U12" s="17" t="s">
        <v>222</v>
      </c>
      <c r="V12" s="17" t="s">
        <v>222</v>
      </c>
      <c r="W12" s="17" t="s">
        <v>222</v>
      </c>
      <c r="X12" s="17" t="s">
        <v>222</v>
      </c>
      <c r="Y12" s="17" t="s">
        <v>222</v>
      </c>
      <c r="Z12" s="17" t="s">
        <v>222</v>
      </c>
      <c r="AA12" s="17" t="s">
        <v>222</v>
      </c>
      <c r="AB12" s="17" t="s">
        <v>222</v>
      </c>
      <c r="AC12" s="17" t="s">
        <v>222</v>
      </c>
      <c r="AD12" s="17">
        <v>0.35910269412087698</v>
      </c>
      <c r="AE12" s="17"/>
      <c r="AF12" s="17">
        <v>0.51227222663447902</v>
      </c>
      <c r="AG12" s="17">
        <v>0.29727982930098801</v>
      </c>
      <c r="AH12" s="17">
        <v>0.133884622044111</v>
      </c>
      <c r="AI12" s="17"/>
      <c r="AJ12" s="17">
        <v>0.42051907431820701</v>
      </c>
      <c r="AK12" s="17">
        <v>0.21484270678626499</v>
      </c>
      <c r="AL12" s="17">
        <v>0.46129152998788497</v>
      </c>
      <c r="AM12" s="17"/>
      <c r="AN12" s="17">
        <v>0.24129354736313699</v>
      </c>
      <c r="AO12" s="17">
        <v>0.26821282985892902</v>
      </c>
      <c r="AP12" s="17">
        <v>0.32227028621820603</v>
      </c>
      <c r="AQ12" s="17">
        <v>0.43420948847789498</v>
      </c>
      <c r="AR12" s="17">
        <v>1</v>
      </c>
      <c r="AS12" s="17"/>
      <c r="AT12" s="17">
        <v>0.35910269412087698</v>
      </c>
      <c r="AU12" s="17" t="s">
        <v>222</v>
      </c>
      <c r="AV12" s="17"/>
      <c r="AW12" s="17">
        <v>0.45093342752094101</v>
      </c>
      <c r="AX12" s="17">
        <v>0.17318585138232101</v>
      </c>
      <c r="AY12" s="17">
        <v>0.237303479147845</v>
      </c>
    </row>
    <row r="13" spans="2:51" ht="30">
      <c r="B13" s="18" t="s">
        <v>292</v>
      </c>
      <c r="C13" s="17">
        <v>0.30828226904536998</v>
      </c>
      <c r="D13" s="17">
        <v>0.22182780792821</v>
      </c>
      <c r="E13" s="17">
        <v>0.380799145149193</v>
      </c>
      <c r="F13" s="17"/>
      <c r="G13" s="17">
        <v>0.44407649366687102</v>
      </c>
      <c r="H13" s="17">
        <v>0.47244832744114501</v>
      </c>
      <c r="I13" s="17">
        <v>0.215094478849049</v>
      </c>
      <c r="J13" s="17">
        <v>0.196590332031749</v>
      </c>
      <c r="K13" s="17">
        <v>0.30915418278686202</v>
      </c>
      <c r="L13" s="17">
        <v>0.28333728196109798</v>
      </c>
      <c r="M13" s="17"/>
      <c r="N13" s="17">
        <v>0.33278772480137198</v>
      </c>
      <c r="O13" s="17">
        <v>0.271329309405199</v>
      </c>
      <c r="P13" s="17">
        <v>0.27081686078974199</v>
      </c>
      <c r="Q13" s="17">
        <v>0.34625213537535199</v>
      </c>
      <c r="R13" s="17"/>
      <c r="S13" s="17" t="s">
        <v>222</v>
      </c>
      <c r="T13" s="17" t="s">
        <v>222</v>
      </c>
      <c r="U13" s="17" t="s">
        <v>222</v>
      </c>
      <c r="V13" s="17" t="s">
        <v>222</v>
      </c>
      <c r="W13" s="17" t="s">
        <v>222</v>
      </c>
      <c r="X13" s="17" t="s">
        <v>222</v>
      </c>
      <c r="Y13" s="17" t="s">
        <v>222</v>
      </c>
      <c r="Z13" s="17" t="s">
        <v>222</v>
      </c>
      <c r="AA13" s="17" t="s">
        <v>222</v>
      </c>
      <c r="AB13" s="17" t="s">
        <v>222</v>
      </c>
      <c r="AC13" s="17" t="s">
        <v>222</v>
      </c>
      <c r="AD13" s="17">
        <v>0.30828226904536998</v>
      </c>
      <c r="AE13" s="17"/>
      <c r="AF13" s="17">
        <v>0.31522784279196397</v>
      </c>
      <c r="AG13" s="17">
        <v>0.34389591932928099</v>
      </c>
      <c r="AH13" s="17">
        <v>0.17679259188371499</v>
      </c>
      <c r="AI13" s="17"/>
      <c r="AJ13" s="17">
        <v>0</v>
      </c>
      <c r="AK13" s="17">
        <v>0.33352979828436002</v>
      </c>
      <c r="AL13" s="17">
        <v>0.46129152998788497</v>
      </c>
      <c r="AM13" s="17"/>
      <c r="AN13" s="17">
        <v>0.215403984353703</v>
      </c>
      <c r="AO13" s="17">
        <v>0.55523405875559995</v>
      </c>
      <c r="AP13" s="17">
        <v>0.28373284738214299</v>
      </c>
      <c r="AQ13" s="17">
        <v>0.33321104577682098</v>
      </c>
      <c r="AR13" s="17">
        <v>0.47872906431734202</v>
      </c>
      <c r="AS13" s="17"/>
      <c r="AT13" s="17">
        <v>0.30828226904536998</v>
      </c>
      <c r="AU13" s="17" t="s">
        <v>222</v>
      </c>
      <c r="AV13" s="17"/>
      <c r="AW13" s="17">
        <v>0.29336089912149399</v>
      </c>
      <c r="AX13" s="17">
        <v>0.36730214630228802</v>
      </c>
      <c r="AY13" s="17">
        <v>0.314842490671085</v>
      </c>
    </row>
    <row r="14" spans="2:51" ht="45">
      <c r="B14" s="18" t="s">
        <v>296</v>
      </c>
      <c r="C14" s="17">
        <v>0.26206271471415998</v>
      </c>
      <c r="D14" s="17">
        <v>0.31725322489419999</v>
      </c>
      <c r="E14" s="17">
        <v>0.215769633511456</v>
      </c>
      <c r="F14" s="17"/>
      <c r="G14" s="17">
        <v>0.14058064193926501</v>
      </c>
      <c r="H14" s="17">
        <v>0.33461523822757699</v>
      </c>
      <c r="I14" s="17">
        <v>0.161805839165333</v>
      </c>
      <c r="J14" s="17">
        <v>0.16935469959164801</v>
      </c>
      <c r="K14" s="17">
        <v>0.36882154770424502</v>
      </c>
      <c r="L14" s="17">
        <v>0.29473656085716998</v>
      </c>
      <c r="M14" s="17"/>
      <c r="N14" s="17">
        <v>0.315407825331253</v>
      </c>
      <c r="O14" s="17">
        <v>0.375114358312028</v>
      </c>
      <c r="P14" s="17">
        <v>0.18530014597272901</v>
      </c>
      <c r="Q14" s="17">
        <v>0.165190748790563</v>
      </c>
      <c r="R14" s="17"/>
      <c r="S14" s="17" t="s">
        <v>222</v>
      </c>
      <c r="T14" s="17" t="s">
        <v>222</v>
      </c>
      <c r="U14" s="17" t="s">
        <v>222</v>
      </c>
      <c r="V14" s="17" t="s">
        <v>222</v>
      </c>
      <c r="W14" s="17" t="s">
        <v>222</v>
      </c>
      <c r="X14" s="17" t="s">
        <v>222</v>
      </c>
      <c r="Y14" s="17" t="s">
        <v>222</v>
      </c>
      <c r="Z14" s="17" t="s">
        <v>222</v>
      </c>
      <c r="AA14" s="17" t="s">
        <v>222</v>
      </c>
      <c r="AB14" s="17" t="s">
        <v>222</v>
      </c>
      <c r="AC14" s="17" t="s">
        <v>222</v>
      </c>
      <c r="AD14" s="17">
        <v>0.26206271471415998</v>
      </c>
      <c r="AE14" s="17"/>
      <c r="AF14" s="17">
        <v>0.226603408741815</v>
      </c>
      <c r="AG14" s="17">
        <v>0.31519100602139499</v>
      </c>
      <c r="AH14" s="17">
        <v>0.27597228520343497</v>
      </c>
      <c r="AI14" s="17"/>
      <c r="AJ14" s="17">
        <v>9.4117041266017706E-2</v>
      </c>
      <c r="AK14" s="17">
        <v>0.141252227705914</v>
      </c>
      <c r="AL14" s="17">
        <v>0.53870847001211497</v>
      </c>
      <c r="AM14" s="17"/>
      <c r="AN14" s="17">
        <v>0.18522903914987199</v>
      </c>
      <c r="AO14" s="17">
        <v>0.27131965164195998</v>
      </c>
      <c r="AP14" s="17">
        <v>0.269084693262714</v>
      </c>
      <c r="AQ14" s="17">
        <v>0.36724094188198197</v>
      </c>
      <c r="AR14" s="17">
        <v>0.52127093568265803</v>
      </c>
      <c r="AS14" s="17"/>
      <c r="AT14" s="17">
        <v>0.26206271471415998</v>
      </c>
      <c r="AU14" s="17" t="s">
        <v>222</v>
      </c>
      <c r="AV14" s="17"/>
      <c r="AW14" s="17">
        <v>0.31754969022423302</v>
      </c>
      <c r="AX14" s="17">
        <v>0.31858206496555003</v>
      </c>
      <c r="AY14" s="17">
        <v>0.11092444841240599</v>
      </c>
    </row>
    <row r="15" spans="2:51" ht="30">
      <c r="B15" s="18" t="s">
        <v>293</v>
      </c>
      <c r="C15" s="17">
        <v>0.18898767621808399</v>
      </c>
      <c r="D15" s="17">
        <v>0.196759270944805</v>
      </c>
      <c r="E15" s="17">
        <v>0.18246896376942201</v>
      </c>
      <c r="F15" s="17"/>
      <c r="G15" s="17">
        <v>0.17643732711492699</v>
      </c>
      <c r="H15" s="17">
        <v>7.6285672168193597E-2</v>
      </c>
      <c r="I15" s="17">
        <v>0.148560908988281</v>
      </c>
      <c r="J15" s="17">
        <v>0.17166023867447899</v>
      </c>
      <c r="K15" s="17">
        <v>0.33485733550741897</v>
      </c>
      <c r="L15" s="17">
        <v>0.16816897001568301</v>
      </c>
      <c r="M15" s="17"/>
      <c r="N15" s="17">
        <v>0.227318608816414</v>
      </c>
      <c r="O15" s="17">
        <v>4.1556315830973502E-2</v>
      </c>
      <c r="P15" s="17">
        <v>0.26572987517952201</v>
      </c>
      <c r="Q15" s="17">
        <v>0.19632094461932201</v>
      </c>
      <c r="R15" s="17"/>
      <c r="S15" s="17" t="s">
        <v>222</v>
      </c>
      <c r="T15" s="17" t="s">
        <v>222</v>
      </c>
      <c r="U15" s="17" t="s">
        <v>222</v>
      </c>
      <c r="V15" s="17" t="s">
        <v>222</v>
      </c>
      <c r="W15" s="17" t="s">
        <v>222</v>
      </c>
      <c r="X15" s="17" t="s">
        <v>222</v>
      </c>
      <c r="Y15" s="17" t="s">
        <v>222</v>
      </c>
      <c r="Z15" s="17" t="s">
        <v>222</v>
      </c>
      <c r="AA15" s="17" t="s">
        <v>222</v>
      </c>
      <c r="AB15" s="17" t="s">
        <v>222</v>
      </c>
      <c r="AC15" s="17" t="s">
        <v>222</v>
      </c>
      <c r="AD15" s="17">
        <v>0.18898767621808399</v>
      </c>
      <c r="AE15" s="17"/>
      <c r="AF15" s="17">
        <v>0.24881332172987999</v>
      </c>
      <c r="AG15" s="17">
        <v>0.14868260423400201</v>
      </c>
      <c r="AH15" s="17">
        <v>9.5819246432713098E-2</v>
      </c>
      <c r="AI15" s="17"/>
      <c r="AJ15" s="17">
        <v>0.22728585238688001</v>
      </c>
      <c r="AK15" s="17">
        <v>0.126988606983406</v>
      </c>
      <c r="AL15" s="17">
        <v>0.46129152998788497</v>
      </c>
      <c r="AM15" s="17"/>
      <c r="AN15" s="17">
        <v>0.39285037755747998</v>
      </c>
      <c r="AO15" s="17">
        <v>0.26821282985892902</v>
      </c>
      <c r="AP15" s="17">
        <v>7.4858793263487294E-2</v>
      </c>
      <c r="AQ15" s="17">
        <v>0.25095461299425298</v>
      </c>
      <c r="AR15" s="17">
        <v>0.52127093568265803</v>
      </c>
      <c r="AS15" s="17"/>
      <c r="AT15" s="17">
        <v>0.18898767621808399</v>
      </c>
      <c r="AU15" s="17" t="s">
        <v>222</v>
      </c>
      <c r="AV15" s="17"/>
      <c r="AW15" s="17">
        <v>0.200098721656775</v>
      </c>
      <c r="AX15" s="17">
        <v>0.24411774569738601</v>
      </c>
      <c r="AY15" s="17">
        <v>0.13860301651024401</v>
      </c>
    </row>
    <row r="16" spans="2:51">
      <c r="B16" s="18" t="s">
        <v>209</v>
      </c>
      <c r="C16" s="17">
        <v>1.46130123284808E-2</v>
      </c>
      <c r="D16" s="17">
        <v>0</v>
      </c>
      <c r="E16" s="17">
        <v>2.6870216766919398E-2</v>
      </c>
      <c r="F16" s="17"/>
      <c r="G16" s="17">
        <v>0</v>
      </c>
      <c r="H16" s="17">
        <v>9.5743196992489593E-2</v>
      </c>
      <c r="I16" s="17">
        <v>0</v>
      </c>
      <c r="J16" s="17">
        <v>0</v>
      </c>
      <c r="K16" s="17">
        <v>0</v>
      </c>
      <c r="L16" s="17">
        <v>0</v>
      </c>
      <c r="M16" s="17"/>
      <c r="N16" s="17">
        <v>0</v>
      </c>
      <c r="O16" s="17">
        <v>0</v>
      </c>
      <c r="P16" s="17">
        <v>7.5787455626780395E-2</v>
      </c>
      <c r="Q16" s="17">
        <v>0</v>
      </c>
      <c r="R16" s="17"/>
      <c r="S16" s="17" t="s">
        <v>222</v>
      </c>
      <c r="T16" s="17" t="s">
        <v>222</v>
      </c>
      <c r="U16" s="17" t="s">
        <v>222</v>
      </c>
      <c r="V16" s="17" t="s">
        <v>222</v>
      </c>
      <c r="W16" s="17" t="s">
        <v>222</v>
      </c>
      <c r="X16" s="17" t="s">
        <v>222</v>
      </c>
      <c r="Y16" s="17" t="s">
        <v>222</v>
      </c>
      <c r="Z16" s="17" t="s">
        <v>222</v>
      </c>
      <c r="AA16" s="17" t="s">
        <v>222</v>
      </c>
      <c r="AB16" s="17" t="s">
        <v>222</v>
      </c>
      <c r="AC16" s="17" t="s">
        <v>222</v>
      </c>
      <c r="AD16" s="17">
        <v>1.46130123284808E-2</v>
      </c>
      <c r="AE16" s="17"/>
      <c r="AF16" s="17">
        <v>0</v>
      </c>
      <c r="AG16" s="17">
        <v>3.3578357192190503E-2</v>
      </c>
      <c r="AH16" s="17">
        <v>0</v>
      </c>
      <c r="AI16" s="17"/>
      <c r="AJ16" s="17">
        <v>0</v>
      </c>
      <c r="AK16" s="17">
        <v>9.1442191789429098E-2</v>
      </c>
      <c r="AL16" s="17">
        <v>0</v>
      </c>
      <c r="AM16" s="17"/>
      <c r="AN16" s="17">
        <v>0</v>
      </c>
      <c r="AO16" s="17">
        <v>0</v>
      </c>
      <c r="AP16" s="17">
        <v>3.9176361493126297E-2</v>
      </c>
      <c r="AQ16" s="17">
        <v>0</v>
      </c>
      <c r="AR16" s="17">
        <v>0</v>
      </c>
      <c r="AS16" s="17"/>
      <c r="AT16" s="17">
        <v>1.46130123284808E-2</v>
      </c>
      <c r="AU16" s="17" t="s">
        <v>222</v>
      </c>
      <c r="AV16" s="17"/>
      <c r="AW16" s="17">
        <v>0</v>
      </c>
      <c r="AX16" s="17">
        <v>0</v>
      </c>
      <c r="AY16" s="17">
        <v>5.4291826490544801E-2</v>
      </c>
    </row>
    <row r="17" spans="2:51">
      <c r="B17" s="18" t="s">
        <v>119</v>
      </c>
      <c r="C17" s="19">
        <v>7.9630556294609106E-3</v>
      </c>
      <c r="D17" s="19">
        <v>0</v>
      </c>
      <c r="E17" s="19">
        <v>1.46423629899789E-2</v>
      </c>
      <c r="F17" s="19"/>
      <c r="G17" s="19">
        <v>0</v>
      </c>
      <c r="H17" s="19">
        <v>0</v>
      </c>
      <c r="I17" s="19">
        <v>0</v>
      </c>
      <c r="J17" s="19">
        <v>0</v>
      </c>
      <c r="K17" s="19">
        <v>3.6164659019046398E-2</v>
      </c>
      <c r="L17" s="19">
        <v>0</v>
      </c>
      <c r="M17" s="19"/>
      <c r="N17" s="19">
        <v>0</v>
      </c>
      <c r="O17" s="19">
        <v>4.1556315830973502E-2</v>
      </c>
      <c r="P17" s="19">
        <v>0</v>
      </c>
      <c r="Q17" s="19">
        <v>0</v>
      </c>
      <c r="R17" s="19"/>
      <c r="S17" s="19" t="s">
        <v>222</v>
      </c>
      <c r="T17" s="19" t="s">
        <v>222</v>
      </c>
      <c r="U17" s="19" t="s">
        <v>222</v>
      </c>
      <c r="V17" s="19" t="s">
        <v>222</v>
      </c>
      <c r="W17" s="19" t="s">
        <v>222</v>
      </c>
      <c r="X17" s="19" t="s">
        <v>222</v>
      </c>
      <c r="Y17" s="19" t="s">
        <v>222</v>
      </c>
      <c r="Z17" s="19" t="s">
        <v>222</v>
      </c>
      <c r="AA17" s="19" t="s">
        <v>222</v>
      </c>
      <c r="AB17" s="19" t="s">
        <v>222</v>
      </c>
      <c r="AC17" s="19" t="s">
        <v>222</v>
      </c>
      <c r="AD17" s="19">
        <v>7.9630556294609106E-3</v>
      </c>
      <c r="AE17" s="19"/>
      <c r="AF17" s="19">
        <v>0</v>
      </c>
      <c r="AG17" s="19">
        <v>1.8297823902207001E-2</v>
      </c>
      <c r="AH17" s="19">
        <v>0</v>
      </c>
      <c r="AI17" s="19"/>
      <c r="AJ17" s="19">
        <v>0</v>
      </c>
      <c r="AK17" s="19">
        <v>4.9829511104967202E-2</v>
      </c>
      <c r="AL17" s="19">
        <v>0</v>
      </c>
      <c r="AM17" s="19"/>
      <c r="AN17" s="19">
        <v>0</v>
      </c>
      <c r="AO17" s="19">
        <v>0</v>
      </c>
      <c r="AP17" s="19">
        <v>2.13483393373738E-2</v>
      </c>
      <c r="AQ17" s="19">
        <v>0</v>
      </c>
      <c r="AR17" s="19">
        <v>0</v>
      </c>
      <c r="AS17" s="19"/>
      <c r="AT17" s="19">
        <v>7.9630556294609106E-3</v>
      </c>
      <c r="AU17" s="19" t="s">
        <v>222</v>
      </c>
      <c r="AV17" s="19"/>
      <c r="AW17" s="19">
        <v>0</v>
      </c>
      <c r="AX17" s="19">
        <v>0</v>
      </c>
      <c r="AY17" s="19">
        <v>2.9585196046583599E-2</v>
      </c>
    </row>
    <row r="18" spans="2:51">
      <c r="B18" t="s">
        <v>46</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Y22"/>
  <sheetViews>
    <sheetView showGridLines="0" workbookViewId="0">
      <pane xSplit="2" topLeftCell="C1" activePane="topRight" state="frozen"/>
      <selection pane="topRight" activeCell="B18" sqref="B1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140</v>
      </c>
      <c r="D7" s="10">
        <v>72</v>
      </c>
      <c r="E7" s="10">
        <v>67</v>
      </c>
      <c r="F7" s="10"/>
      <c r="G7" s="10">
        <v>14</v>
      </c>
      <c r="H7" s="10">
        <v>10</v>
      </c>
      <c r="I7" s="10">
        <v>14</v>
      </c>
      <c r="J7" s="10">
        <v>18</v>
      </c>
      <c r="K7" s="10">
        <v>31</v>
      </c>
      <c r="L7" s="10">
        <v>53</v>
      </c>
      <c r="M7" s="10"/>
      <c r="N7" s="10">
        <v>49</v>
      </c>
      <c r="O7" s="10">
        <v>33</v>
      </c>
      <c r="P7" s="10">
        <v>26</v>
      </c>
      <c r="Q7" s="10">
        <v>30</v>
      </c>
      <c r="R7" s="10"/>
      <c r="S7" s="10" t="s">
        <v>684</v>
      </c>
      <c r="T7" s="10" t="s">
        <v>684</v>
      </c>
      <c r="U7" s="10" t="s">
        <v>684</v>
      </c>
      <c r="V7" s="10" t="s">
        <v>684</v>
      </c>
      <c r="W7" s="10" t="s">
        <v>684</v>
      </c>
      <c r="X7" s="10" t="s">
        <v>684</v>
      </c>
      <c r="Y7" s="10" t="s">
        <v>684</v>
      </c>
      <c r="Z7" s="10" t="s">
        <v>684</v>
      </c>
      <c r="AA7" s="10" t="s">
        <v>684</v>
      </c>
      <c r="AB7" s="10" t="s">
        <v>684</v>
      </c>
      <c r="AC7" s="10">
        <v>140</v>
      </c>
      <c r="AD7" s="10" t="s">
        <v>684</v>
      </c>
      <c r="AE7" s="10"/>
      <c r="AF7" s="10">
        <v>53</v>
      </c>
      <c r="AG7" s="10">
        <v>73</v>
      </c>
      <c r="AH7" s="10">
        <v>9</v>
      </c>
      <c r="AI7" s="10"/>
      <c r="AJ7" s="10">
        <v>25</v>
      </c>
      <c r="AK7" s="10">
        <v>52</v>
      </c>
      <c r="AL7" s="10">
        <v>9</v>
      </c>
      <c r="AM7" s="10"/>
      <c r="AN7" s="10">
        <v>21</v>
      </c>
      <c r="AO7" s="10">
        <v>20</v>
      </c>
      <c r="AP7" s="10">
        <v>38</v>
      </c>
      <c r="AQ7" s="10">
        <v>23</v>
      </c>
      <c r="AR7" s="10">
        <v>3</v>
      </c>
      <c r="AS7" s="10"/>
      <c r="AT7" s="10">
        <v>137</v>
      </c>
      <c r="AU7" s="10">
        <v>2</v>
      </c>
      <c r="AV7" s="10"/>
      <c r="AW7" s="10">
        <v>79</v>
      </c>
      <c r="AX7" s="10">
        <v>18</v>
      </c>
      <c r="AY7" s="10">
        <v>43</v>
      </c>
    </row>
    <row r="8" spans="2:51" ht="30" customHeight="1">
      <c r="B8" s="11" t="s">
        <v>112</v>
      </c>
      <c r="C8" s="11">
        <v>132</v>
      </c>
      <c r="D8" s="11">
        <v>67</v>
      </c>
      <c r="E8" s="11">
        <v>65</v>
      </c>
      <c r="F8" s="11"/>
      <c r="G8" s="11">
        <v>15</v>
      </c>
      <c r="H8" s="11">
        <v>12</v>
      </c>
      <c r="I8" s="11">
        <v>15</v>
      </c>
      <c r="J8" s="11">
        <v>17</v>
      </c>
      <c r="K8" s="11">
        <v>26</v>
      </c>
      <c r="L8" s="11">
        <v>47</v>
      </c>
      <c r="M8" s="11"/>
      <c r="N8" s="11">
        <v>43</v>
      </c>
      <c r="O8" s="11">
        <v>29</v>
      </c>
      <c r="P8" s="11">
        <v>29</v>
      </c>
      <c r="Q8" s="11">
        <v>30</v>
      </c>
      <c r="R8" s="11"/>
      <c r="S8" s="11" t="s">
        <v>684</v>
      </c>
      <c r="T8" s="11" t="s">
        <v>684</v>
      </c>
      <c r="U8" s="11" t="s">
        <v>684</v>
      </c>
      <c r="V8" s="11" t="s">
        <v>684</v>
      </c>
      <c r="W8" s="11" t="s">
        <v>684</v>
      </c>
      <c r="X8" s="11" t="s">
        <v>684</v>
      </c>
      <c r="Y8" s="11" t="s">
        <v>684</v>
      </c>
      <c r="Z8" s="11" t="s">
        <v>684</v>
      </c>
      <c r="AA8" s="11" t="s">
        <v>684</v>
      </c>
      <c r="AB8" s="11" t="s">
        <v>684</v>
      </c>
      <c r="AC8" s="11">
        <v>132</v>
      </c>
      <c r="AD8" s="11" t="s">
        <v>684</v>
      </c>
      <c r="AE8" s="11"/>
      <c r="AF8" s="11">
        <v>52</v>
      </c>
      <c r="AG8" s="11">
        <v>66</v>
      </c>
      <c r="AH8" s="11">
        <v>8</v>
      </c>
      <c r="AI8" s="11"/>
      <c r="AJ8" s="11">
        <v>24</v>
      </c>
      <c r="AK8" s="11">
        <v>51</v>
      </c>
      <c r="AL8" s="11">
        <v>8</v>
      </c>
      <c r="AM8" s="11"/>
      <c r="AN8" s="11">
        <v>20</v>
      </c>
      <c r="AO8" s="11">
        <v>19</v>
      </c>
      <c r="AP8" s="11">
        <v>37</v>
      </c>
      <c r="AQ8" s="11">
        <v>22</v>
      </c>
      <c r="AR8" s="11">
        <v>3</v>
      </c>
      <c r="AS8" s="11"/>
      <c r="AT8" s="11">
        <v>130</v>
      </c>
      <c r="AU8" s="11">
        <v>2</v>
      </c>
      <c r="AV8" s="11"/>
      <c r="AW8" s="11">
        <v>70</v>
      </c>
      <c r="AX8" s="11">
        <v>18</v>
      </c>
      <c r="AY8" s="11">
        <v>44</v>
      </c>
    </row>
    <row r="9" spans="2:51">
      <c r="B9" s="18" t="s">
        <v>290</v>
      </c>
      <c r="C9" s="17">
        <v>0.57835790218120897</v>
      </c>
      <c r="D9" s="17">
        <v>0.57697487258659697</v>
      </c>
      <c r="E9" s="17">
        <v>0.57353905768445101</v>
      </c>
      <c r="F9" s="17"/>
      <c r="G9" s="17">
        <v>0.32923825346594798</v>
      </c>
      <c r="H9" s="17">
        <v>0.63138047346279402</v>
      </c>
      <c r="I9" s="17">
        <v>0.58369983691764804</v>
      </c>
      <c r="J9" s="17">
        <v>0.51203429440304005</v>
      </c>
      <c r="K9" s="17">
        <v>0.71523435053470297</v>
      </c>
      <c r="L9" s="17">
        <v>0.59098302401024405</v>
      </c>
      <c r="M9" s="17"/>
      <c r="N9" s="17">
        <v>0.73779092507451804</v>
      </c>
      <c r="O9" s="17">
        <v>0.42010973763785497</v>
      </c>
      <c r="P9" s="17">
        <v>0.62524418995076003</v>
      </c>
      <c r="Q9" s="17">
        <v>0.46790985626825199</v>
      </c>
      <c r="R9" s="17"/>
      <c r="S9" s="17" t="s">
        <v>222</v>
      </c>
      <c r="T9" s="17" t="s">
        <v>222</v>
      </c>
      <c r="U9" s="17" t="s">
        <v>222</v>
      </c>
      <c r="V9" s="17" t="s">
        <v>222</v>
      </c>
      <c r="W9" s="17" t="s">
        <v>222</v>
      </c>
      <c r="X9" s="17" t="s">
        <v>222</v>
      </c>
      <c r="Y9" s="17" t="s">
        <v>222</v>
      </c>
      <c r="Z9" s="17" t="s">
        <v>222</v>
      </c>
      <c r="AA9" s="17" t="s">
        <v>222</v>
      </c>
      <c r="AB9" s="17" t="s">
        <v>222</v>
      </c>
      <c r="AC9" s="17">
        <v>0.57835790218120897</v>
      </c>
      <c r="AD9" s="17" t="s">
        <v>222</v>
      </c>
      <c r="AE9" s="17"/>
      <c r="AF9" s="17">
        <v>0.66549418004517902</v>
      </c>
      <c r="AG9" s="17">
        <v>0.57323298417815205</v>
      </c>
      <c r="AH9" s="17">
        <v>0.20332874176244101</v>
      </c>
      <c r="AI9" s="17"/>
      <c r="AJ9" s="17">
        <v>0.68800719301119795</v>
      </c>
      <c r="AK9" s="17">
        <v>0.64132120585277697</v>
      </c>
      <c r="AL9" s="17">
        <v>0.61333803953214905</v>
      </c>
      <c r="AM9" s="17"/>
      <c r="AN9" s="17">
        <v>0.49879394153490503</v>
      </c>
      <c r="AO9" s="17">
        <v>0.32237936900903003</v>
      </c>
      <c r="AP9" s="17">
        <v>0.69247887205941105</v>
      </c>
      <c r="AQ9" s="17">
        <v>0.75721333798628399</v>
      </c>
      <c r="AR9" s="17">
        <v>0.78607159488401701</v>
      </c>
      <c r="AS9" s="17"/>
      <c r="AT9" s="17">
        <v>0.57035603704254301</v>
      </c>
      <c r="AU9" s="17">
        <v>1</v>
      </c>
      <c r="AV9" s="17"/>
      <c r="AW9" s="17">
        <v>0.72394256904978604</v>
      </c>
      <c r="AX9" s="17">
        <v>0.43961321497546402</v>
      </c>
      <c r="AY9" s="17">
        <v>0.40313881030634502</v>
      </c>
    </row>
    <row r="10" spans="2:51" ht="30">
      <c r="B10" s="18" t="s">
        <v>292</v>
      </c>
      <c r="C10" s="17">
        <v>0.40783315369449402</v>
      </c>
      <c r="D10" s="17">
        <v>0.32693561702334201</v>
      </c>
      <c r="E10" s="17">
        <v>0.49730414128371703</v>
      </c>
      <c r="F10" s="17"/>
      <c r="G10" s="17">
        <v>0.227524164177142</v>
      </c>
      <c r="H10" s="17">
        <v>0.40585768275025003</v>
      </c>
      <c r="I10" s="17">
        <v>0.57107272600713799</v>
      </c>
      <c r="J10" s="17">
        <v>0.31809940881759902</v>
      </c>
      <c r="K10" s="17">
        <v>0.40519038198212698</v>
      </c>
      <c r="L10" s="17">
        <v>0.44710873955269798</v>
      </c>
      <c r="M10" s="17"/>
      <c r="N10" s="17">
        <v>0.47601804473828402</v>
      </c>
      <c r="O10" s="17">
        <v>0.21239732214819401</v>
      </c>
      <c r="P10" s="17">
        <v>0.40663955677824198</v>
      </c>
      <c r="Q10" s="17">
        <v>0.46241439640967402</v>
      </c>
      <c r="R10" s="17"/>
      <c r="S10" s="17" t="s">
        <v>222</v>
      </c>
      <c r="T10" s="17" t="s">
        <v>222</v>
      </c>
      <c r="U10" s="17" t="s">
        <v>222</v>
      </c>
      <c r="V10" s="17" t="s">
        <v>222</v>
      </c>
      <c r="W10" s="17" t="s">
        <v>222</v>
      </c>
      <c r="X10" s="17" t="s">
        <v>222</v>
      </c>
      <c r="Y10" s="17" t="s">
        <v>222</v>
      </c>
      <c r="Z10" s="17" t="s">
        <v>222</v>
      </c>
      <c r="AA10" s="17" t="s">
        <v>222</v>
      </c>
      <c r="AB10" s="17" t="s">
        <v>222</v>
      </c>
      <c r="AC10" s="17">
        <v>0.40783315369449402</v>
      </c>
      <c r="AD10" s="17" t="s">
        <v>222</v>
      </c>
      <c r="AE10" s="17"/>
      <c r="AF10" s="17">
        <v>0.45705048205263399</v>
      </c>
      <c r="AG10" s="17">
        <v>0.39190376289218798</v>
      </c>
      <c r="AH10" s="17">
        <v>0.33512188386946401</v>
      </c>
      <c r="AI10" s="17"/>
      <c r="AJ10" s="17">
        <v>0.44413016336964001</v>
      </c>
      <c r="AK10" s="17">
        <v>0.41558794925844</v>
      </c>
      <c r="AL10" s="17">
        <v>0.28453224819579498</v>
      </c>
      <c r="AM10" s="17"/>
      <c r="AN10" s="17">
        <v>0.36495760380623898</v>
      </c>
      <c r="AO10" s="17">
        <v>0.23810423427529301</v>
      </c>
      <c r="AP10" s="17">
        <v>0.39670555130288998</v>
      </c>
      <c r="AQ10" s="17">
        <v>0.44337694273294698</v>
      </c>
      <c r="AR10" s="17">
        <v>0</v>
      </c>
      <c r="AS10" s="17"/>
      <c r="AT10" s="17">
        <v>0.415572954610537</v>
      </c>
      <c r="AU10" s="17">
        <v>0</v>
      </c>
      <c r="AV10" s="17"/>
      <c r="AW10" s="17">
        <v>0.40102431996481702</v>
      </c>
      <c r="AX10" s="17">
        <v>0.38151033860647399</v>
      </c>
      <c r="AY10" s="17">
        <v>0.42955057047920397</v>
      </c>
    </row>
    <row r="11" spans="2:51">
      <c r="B11" s="18" t="s">
        <v>291</v>
      </c>
      <c r="C11" s="17">
        <v>0.37342876751320198</v>
      </c>
      <c r="D11" s="17">
        <v>0.36170529090119202</v>
      </c>
      <c r="E11" s="17">
        <v>0.39105035327572402</v>
      </c>
      <c r="F11" s="17"/>
      <c r="G11" s="17">
        <v>0.34797316951159701</v>
      </c>
      <c r="H11" s="17">
        <v>0.236346760377244</v>
      </c>
      <c r="I11" s="17">
        <v>0.51342510530702201</v>
      </c>
      <c r="J11" s="17">
        <v>0.45052474496046202</v>
      </c>
      <c r="K11" s="17">
        <v>0.452916940878133</v>
      </c>
      <c r="L11" s="17">
        <v>0.30250016669746499</v>
      </c>
      <c r="M11" s="17"/>
      <c r="N11" s="17">
        <v>0.42924905890599202</v>
      </c>
      <c r="O11" s="17">
        <v>0.46551522675872298</v>
      </c>
      <c r="P11" s="17">
        <v>0.376797668662193</v>
      </c>
      <c r="Q11" s="17">
        <v>0.22521541240710599</v>
      </c>
      <c r="R11" s="17"/>
      <c r="S11" s="17" t="s">
        <v>222</v>
      </c>
      <c r="T11" s="17" t="s">
        <v>222</v>
      </c>
      <c r="U11" s="17" t="s">
        <v>222</v>
      </c>
      <c r="V11" s="17" t="s">
        <v>222</v>
      </c>
      <c r="W11" s="17" t="s">
        <v>222</v>
      </c>
      <c r="X11" s="17" t="s">
        <v>222</v>
      </c>
      <c r="Y11" s="17" t="s">
        <v>222</v>
      </c>
      <c r="Z11" s="17" t="s">
        <v>222</v>
      </c>
      <c r="AA11" s="17" t="s">
        <v>222</v>
      </c>
      <c r="AB11" s="17" t="s">
        <v>222</v>
      </c>
      <c r="AC11" s="17">
        <v>0.37342876751320198</v>
      </c>
      <c r="AD11" s="17" t="s">
        <v>222</v>
      </c>
      <c r="AE11" s="17"/>
      <c r="AF11" s="17">
        <v>0.41651351546876197</v>
      </c>
      <c r="AG11" s="17">
        <v>0.33453482343248198</v>
      </c>
      <c r="AH11" s="17">
        <v>0.264103385154286</v>
      </c>
      <c r="AI11" s="17"/>
      <c r="AJ11" s="17">
        <v>0.39582815833434598</v>
      </c>
      <c r="AK11" s="17">
        <v>0.38475875782636398</v>
      </c>
      <c r="AL11" s="17">
        <v>0.408705936584076</v>
      </c>
      <c r="AM11" s="17"/>
      <c r="AN11" s="17">
        <v>0.31818717326368001</v>
      </c>
      <c r="AO11" s="17">
        <v>0.31173013304674702</v>
      </c>
      <c r="AP11" s="17">
        <v>0.36534490238615802</v>
      </c>
      <c r="AQ11" s="17">
        <v>0.53875597943141296</v>
      </c>
      <c r="AR11" s="17">
        <v>0.21392840511598299</v>
      </c>
      <c r="AS11" s="17"/>
      <c r="AT11" s="17">
        <v>0.38051564676932298</v>
      </c>
      <c r="AU11" s="17">
        <v>0</v>
      </c>
      <c r="AV11" s="17"/>
      <c r="AW11" s="17">
        <v>0.39589316731806601</v>
      </c>
      <c r="AX11" s="17">
        <v>0.26471978045010502</v>
      </c>
      <c r="AY11" s="17">
        <v>0.38237034971911998</v>
      </c>
    </row>
    <row r="12" spans="2:51" ht="30">
      <c r="B12" s="18" t="s">
        <v>293</v>
      </c>
      <c r="C12" s="17">
        <v>0.310674863603567</v>
      </c>
      <c r="D12" s="17">
        <v>0.33495355506072699</v>
      </c>
      <c r="E12" s="17">
        <v>0.290237612416334</v>
      </c>
      <c r="F12" s="17"/>
      <c r="G12" s="17">
        <v>0.160042753113598</v>
      </c>
      <c r="H12" s="17">
        <v>0.18967442626999301</v>
      </c>
      <c r="I12" s="17">
        <v>0.582256934108074</v>
      </c>
      <c r="J12" s="17">
        <v>0.44000914547301401</v>
      </c>
      <c r="K12" s="17">
        <v>0.27680845948466598</v>
      </c>
      <c r="L12" s="17">
        <v>0.27661717914064898</v>
      </c>
      <c r="M12" s="17"/>
      <c r="N12" s="17">
        <v>0.376709747510592</v>
      </c>
      <c r="O12" s="17">
        <v>0.28136462767473103</v>
      </c>
      <c r="P12" s="17">
        <v>0.32083840186782703</v>
      </c>
      <c r="Q12" s="17">
        <v>0.225607159493141</v>
      </c>
      <c r="R12" s="17"/>
      <c r="S12" s="17" t="s">
        <v>222</v>
      </c>
      <c r="T12" s="17" t="s">
        <v>222</v>
      </c>
      <c r="U12" s="17" t="s">
        <v>222</v>
      </c>
      <c r="V12" s="17" t="s">
        <v>222</v>
      </c>
      <c r="W12" s="17" t="s">
        <v>222</v>
      </c>
      <c r="X12" s="17" t="s">
        <v>222</v>
      </c>
      <c r="Y12" s="17" t="s">
        <v>222</v>
      </c>
      <c r="Z12" s="17" t="s">
        <v>222</v>
      </c>
      <c r="AA12" s="17" t="s">
        <v>222</v>
      </c>
      <c r="AB12" s="17" t="s">
        <v>222</v>
      </c>
      <c r="AC12" s="17">
        <v>0.310674863603567</v>
      </c>
      <c r="AD12" s="17" t="s">
        <v>222</v>
      </c>
      <c r="AE12" s="17"/>
      <c r="AF12" s="17">
        <v>0.23541788883380199</v>
      </c>
      <c r="AG12" s="17">
        <v>0.36362346666781797</v>
      </c>
      <c r="AH12" s="17">
        <v>0.57913513394810101</v>
      </c>
      <c r="AI12" s="17"/>
      <c r="AJ12" s="17">
        <v>0.210725608031788</v>
      </c>
      <c r="AK12" s="17">
        <v>0.40164457520588898</v>
      </c>
      <c r="AL12" s="17">
        <v>0.24680005818791001</v>
      </c>
      <c r="AM12" s="17"/>
      <c r="AN12" s="17">
        <v>0.29902330597156201</v>
      </c>
      <c r="AO12" s="17">
        <v>0.191489788453761</v>
      </c>
      <c r="AP12" s="17">
        <v>0.41541465116285098</v>
      </c>
      <c r="AQ12" s="17">
        <v>0.30495682414632003</v>
      </c>
      <c r="AR12" s="17">
        <v>0</v>
      </c>
      <c r="AS12" s="17"/>
      <c r="AT12" s="17">
        <v>0.316570807991923</v>
      </c>
      <c r="AU12" s="17">
        <v>0</v>
      </c>
      <c r="AV12" s="17"/>
      <c r="AW12" s="17">
        <v>0.37201995347819</v>
      </c>
      <c r="AX12" s="17">
        <v>0.27664414315663999</v>
      </c>
      <c r="AY12" s="17">
        <v>0.226773525211733</v>
      </c>
    </row>
    <row r="13" spans="2:51" ht="30">
      <c r="B13" s="18" t="s">
        <v>294</v>
      </c>
      <c r="C13" s="17">
        <v>0.187148106055713</v>
      </c>
      <c r="D13" s="17">
        <v>0.23255162873548099</v>
      </c>
      <c r="E13" s="17">
        <v>0.143095006399583</v>
      </c>
      <c r="F13" s="17"/>
      <c r="G13" s="17">
        <v>7.4300345743745597E-2</v>
      </c>
      <c r="H13" s="17">
        <v>0.200266419340068</v>
      </c>
      <c r="I13" s="17">
        <v>0.19363296056031801</v>
      </c>
      <c r="J13" s="17">
        <v>0.233686440257766</v>
      </c>
      <c r="K13" s="17">
        <v>0.22960013372275401</v>
      </c>
      <c r="L13" s="17">
        <v>0.17788722232183499</v>
      </c>
      <c r="M13" s="17"/>
      <c r="N13" s="17">
        <v>0.17859961351700801</v>
      </c>
      <c r="O13" s="17">
        <v>0.28309817330827902</v>
      </c>
      <c r="P13" s="17">
        <v>0.177956157593266</v>
      </c>
      <c r="Q13" s="17">
        <v>8.9548581996596502E-2</v>
      </c>
      <c r="R13" s="17"/>
      <c r="S13" s="17" t="s">
        <v>222</v>
      </c>
      <c r="T13" s="17" t="s">
        <v>222</v>
      </c>
      <c r="U13" s="17" t="s">
        <v>222</v>
      </c>
      <c r="V13" s="17" t="s">
        <v>222</v>
      </c>
      <c r="W13" s="17" t="s">
        <v>222</v>
      </c>
      <c r="X13" s="17" t="s">
        <v>222</v>
      </c>
      <c r="Y13" s="17" t="s">
        <v>222</v>
      </c>
      <c r="Z13" s="17" t="s">
        <v>222</v>
      </c>
      <c r="AA13" s="17" t="s">
        <v>222</v>
      </c>
      <c r="AB13" s="17" t="s">
        <v>222</v>
      </c>
      <c r="AC13" s="17">
        <v>0.187148106055713</v>
      </c>
      <c r="AD13" s="17" t="s">
        <v>222</v>
      </c>
      <c r="AE13" s="17"/>
      <c r="AF13" s="17">
        <v>0.17773512562872201</v>
      </c>
      <c r="AG13" s="17">
        <v>0.220659638901371</v>
      </c>
      <c r="AH13" s="17">
        <v>9.9427841377493498E-2</v>
      </c>
      <c r="AI13" s="17"/>
      <c r="AJ13" s="17">
        <v>0.144661045500562</v>
      </c>
      <c r="AK13" s="17">
        <v>0.180170251275971</v>
      </c>
      <c r="AL13" s="17">
        <v>0.243180468029635</v>
      </c>
      <c r="AM13" s="17"/>
      <c r="AN13" s="17">
        <v>8.7548387302680497E-2</v>
      </c>
      <c r="AO13" s="17">
        <v>0.32133392591492699</v>
      </c>
      <c r="AP13" s="17">
        <v>0.12240760966858601</v>
      </c>
      <c r="AQ13" s="17">
        <v>0.26002630468583598</v>
      </c>
      <c r="AR13" s="17">
        <v>0.32195406179981401</v>
      </c>
      <c r="AS13" s="17"/>
      <c r="AT13" s="17">
        <v>0.19069977680529299</v>
      </c>
      <c r="AU13" s="17">
        <v>0</v>
      </c>
      <c r="AV13" s="17"/>
      <c r="AW13" s="17">
        <v>0.21261647858181201</v>
      </c>
      <c r="AX13" s="17">
        <v>0.11189946110549299</v>
      </c>
      <c r="AY13" s="17">
        <v>0.177504474001245</v>
      </c>
    </row>
    <row r="14" spans="2:51" ht="45">
      <c r="B14" s="18" t="s">
        <v>295</v>
      </c>
      <c r="C14" s="17">
        <v>0.16487497286310099</v>
      </c>
      <c r="D14" s="17">
        <v>0.16996308388351999</v>
      </c>
      <c r="E14" s="17">
        <v>0.16206961374371401</v>
      </c>
      <c r="F14" s="17"/>
      <c r="G14" s="17">
        <v>0.215819625731902</v>
      </c>
      <c r="H14" s="17">
        <v>0.103931201385765</v>
      </c>
      <c r="I14" s="17">
        <v>0.14663601181480401</v>
      </c>
      <c r="J14" s="17">
        <v>0.14570407445417899</v>
      </c>
      <c r="K14" s="17">
        <v>5.0039292654128702E-2</v>
      </c>
      <c r="L14" s="17">
        <v>0.23935726078167099</v>
      </c>
      <c r="M14" s="17"/>
      <c r="N14" s="17">
        <v>0.22037908239670301</v>
      </c>
      <c r="O14" s="17">
        <v>0.17337070121102699</v>
      </c>
      <c r="P14" s="17">
        <v>0.117990676797309</v>
      </c>
      <c r="Q14" s="17">
        <v>9.6225248410817199E-2</v>
      </c>
      <c r="R14" s="17"/>
      <c r="S14" s="17" t="s">
        <v>222</v>
      </c>
      <c r="T14" s="17" t="s">
        <v>222</v>
      </c>
      <c r="U14" s="17" t="s">
        <v>222</v>
      </c>
      <c r="V14" s="17" t="s">
        <v>222</v>
      </c>
      <c r="W14" s="17" t="s">
        <v>222</v>
      </c>
      <c r="X14" s="17" t="s">
        <v>222</v>
      </c>
      <c r="Y14" s="17" t="s">
        <v>222</v>
      </c>
      <c r="Z14" s="17" t="s">
        <v>222</v>
      </c>
      <c r="AA14" s="17" t="s">
        <v>222</v>
      </c>
      <c r="AB14" s="17" t="s">
        <v>222</v>
      </c>
      <c r="AC14" s="17">
        <v>0.16487497286310099</v>
      </c>
      <c r="AD14" s="17" t="s">
        <v>222</v>
      </c>
      <c r="AE14" s="17"/>
      <c r="AF14" s="17">
        <v>0.105924916792276</v>
      </c>
      <c r="AG14" s="17">
        <v>0.245091846715842</v>
      </c>
      <c r="AH14" s="17">
        <v>0</v>
      </c>
      <c r="AI14" s="17"/>
      <c r="AJ14" s="17">
        <v>0.13166107004543501</v>
      </c>
      <c r="AK14" s="17">
        <v>0.17589285264566201</v>
      </c>
      <c r="AL14" s="17">
        <v>0.19876631323624799</v>
      </c>
      <c r="AM14" s="17"/>
      <c r="AN14" s="17">
        <v>0.222595076939436</v>
      </c>
      <c r="AO14" s="17">
        <v>9.8863909411381901E-2</v>
      </c>
      <c r="AP14" s="17">
        <v>0.118075779964285</v>
      </c>
      <c r="AQ14" s="17">
        <v>0.18792986390044</v>
      </c>
      <c r="AR14" s="17">
        <v>0.21392840511598299</v>
      </c>
      <c r="AS14" s="17"/>
      <c r="AT14" s="17">
        <v>0.16174371709031099</v>
      </c>
      <c r="AU14" s="17">
        <v>0</v>
      </c>
      <c r="AV14" s="17"/>
      <c r="AW14" s="17">
        <v>0.224239248608195</v>
      </c>
      <c r="AX14" s="17">
        <v>0.165659141786724</v>
      </c>
      <c r="AY14" s="17">
        <v>6.9787483657935301E-2</v>
      </c>
    </row>
    <row r="15" spans="2:51" ht="45">
      <c r="B15" s="18" t="s">
        <v>296</v>
      </c>
      <c r="C15" s="17">
        <v>0.13846302705354799</v>
      </c>
      <c r="D15" s="17">
        <v>0.14080911474785299</v>
      </c>
      <c r="E15" s="17">
        <v>0.13809433883012501</v>
      </c>
      <c r="F15" s="17"/>
      <c r="G15" s="17">
        <v>0.23562383505388601</v>
      </c>
      <c r="H15" s="17">
        <v>0.13044003159602799</v>
      </c>
      <c r="I15" s="17">
        <v>0.27267314619612498</v>
      </c>
      <c r="J15" s="17">
        <v>0.14453599833590799</v>
      </c>
      <c r="K15" s="17">
        <v>7.5512536143478304E-2</v>
      </c>
      <c r="L15" s="17">
        <v>9.9489932534416195E-2</v>
      </c>
      <c r="M15" s="17"/>
      <c r="N15" s="17">
        <v>0.159085177164873</v>
      </c>
      <c r="O15" s="17">
        <v>0.135175750569448</v>
      </c>
      <c r="P15" s="17">
        <v>5.5507591480147701E-2</v>
      </c>
      <c r="Q15" s="17">
        <v>0.164734817897701</v>
      </c>
      <c r="R15" s="17"/>
      <c r="S15" s="17" t="s">
        <v>222</v>
      </c>
      <c r="T15" s="17" t="s">
        <v>222</v>
      </c>
      <c r="U15" s="17" t="s">
        <v>222</v>
      </c>
      <c r="V15" s="17" t="s">
        <v>222</v>
      </c>
      <c r="W15" s="17" t="s">
        <v>222</v>
      </c>
      <c r="X15" s="17" t="s">
        <v>222</v>
      </c>
      <c r="Y15" s="17" t="s">
        <v>222</v>
      </c>
      <c r="Z15" s="17" t="s">
        <v>222</v>
      </c>
      <c r="AA15" s="17" t="s">
        <v>222</v>
      </c>
      <c r="AB15" s="17" t="s">
        <v>222</v>
      </c>
      <c r="AC15" s="17">
        <v>0.13846302705354799</v>
      </c>
      <c r="AD15" s="17" t="s">
        <v>222</v>
      </c>
      <c r="AE15" s="17"/>
      <c r="AF15" s="17">
        <v>0.17148722596412799</v>
      </c>
      <c r="AG15" s="17">
        <v>0.121011629474056</v>
      </c>
      <c r="AH15" s="17">
        <v>0</v>
      </c>
      <c r="AI15" s="17"/>
      <c r="AJ15" s="17">
        <v>0.25930072457002301</v>
      </c>
      <c r="AK15" s="17">
        <v>0.106645555926841</v>
      </c>
      <c r="AL15" s="17">
        <v>0</v>
      </c>
      <c r="AM15" s="17"/>
      <c r="AN15" s="17">
        <v>0</v>
      </c>
      <c r="AO15" s="17">
        <v>0.25712401241267002</v>
      </c>
      <c r="AP15" s="17">
        <v>0.17962740315532899</v>
      </c>
      <c r="AQ15" s="17">
        <v>0.17227910367080501</v>
      </c>
      <c r="AR15" s="17">
        <v>0</v>
      </c>
      <c r="AS15" s="17"/>
      <c r="AT15" s="17">
        <v>0.14109075913937499</v>
      </c>
      <c r="AU15" s="17">
        <v>0</v>
      </c>
      <c r="AV15" s="17"/>
      <c r="AW15" s="17">
        <v>0.12686369200001499</v>
      </c>
      <c r="AX15" s="17">
        <v>0.18810729624052799</v>
      </c>
      <c r="AY15" s="17">
        <v>0.13651951212533001</v>
      </c>
    </row>
    <row r="16" spans="2:51">
      <c r="B16" s="18" t="s">
        <v>209</v>
      </c>
      <c r="C16" s="17">
        <v>2.0471489490245499E-2</v>
      </c>
      <c r="D16" s="17">
        <v>2.3705851556563899E-2</v>
      </c>
      <c r="E16" s="17">
        <v>1.7439077905434801E-2</v>
      </c>
      <c r="F16" s="17"/>
      <c r="G16" s="17">
        <v>0</v>
      </c>
      <c r="H16" s="17">
        <v>0</v>
      </c>
      <c r="I16" s="17">
        <v>5.8057967537020999E-2</v>
      </c>
      <c r="J16" s="17">
        <v>0.109414686984576</v>
      </c>
      <c r="K16" s="17">
        <v>0</v>
      </c>
      <c r="L16" s="17">
        <v>0</v>
      </c>
      <c r="M16" s="17"/>
      <c r="N16" s="17">
        <v>3.7111775747204902E-2</v>
      </c>
      <c r="O16" s="17">
        <v>0</v>
      </c>
      <c r="P16" s="17">
        <v>0</v>
      </c>
      <c r="Q16" s="17">
        <v>3.79730290745975E-2</v>
      </c>
      <c r="R16" s="17"/>
      <c r="S16" s="17" t="s">
        <v>222</v>
      </c>
      <c r="T16" s="17" t="s">
        <v>222</v>
      </c>
      <c r="U16" s="17" t="s">
        <v>222</v>
      </c>
      <c r="V16" s="17" t="s">
        <v>222</v>
      </c>
      <c r="W16" s="17" t="s">
        <v>222</v>
      </c>
      <c r="X16" s="17" t="s">
        <v>222</v>
      </c>
      <c r="Y16" s="17" t="s">
        <v>222</v>
      </c>
      <c r="Z16" s="17" t="s">
        <v>222</v>
      </c>
      <c r="AA16" s="17" t="s">
        <v>222</v>
      </c>
      <c r="AB16" s="17" t="s">
        <v>222</v>
      </c>
      <c r="AC16" s="17">
        <v>2.0471489490245499E-2</v>
      </c>
      <c r="AD16" s="17" t="s">
        <v>222</v>
      </c>
      <c r="AE16" s="17"/>
      <c r="AF16" s="17">
        <v>1.65408390000122E-2</v>
      </c>
      <c r="AG16" s="17">
        <v>2.7746770531930001E-2</v>
      </c>
      <c r="AH16" s="17">
        <v>0</v>
      </c>
      <c r="AI16" s="17"/>
      <c r="AJ16" s="17">
        <v>6.6692847582130593E-2</v>
      </c>
      <c r="AK16" s="17">
        <v>2.2057077955980199E-2</v>
      </c>
      <c r="AL16" s="17">
        <v>0</v>
      </c>
      <c r="AM16" s="17"/>
      <c r="AN16" s="17">
        <v>4.3557680223788899E-2</v>
      </c>
      <c r="AO16" s="17">
        <v>5.7821407524695098E-2</v>
      </c>
      <c r="AP16" s="17">
        <v>1.9360662795415099E-2</v>
      </c>
      <c r="AQ16" s="17">
        <v>0</v>
      </c>
      <c r="AR16" s="17">
        <v>0</v>
      </c>
      <c r="AS16" s="17"/>
      <c r="AT16" s="17">
        <v>2.0859994572958999E-2</v>
      </c>
      <c r="AU16" s="17">
        <v>0</v>
      </c>
      <c r="AV16" s="17"/>
      <c r="AW16" s="17">
        <v>2.25183050398663E-2</v>
      </c>
      <c r="AX16" s="17">
        <v>0</v>
      </c>
      <c r="AY16" s="17">
        <v>2.5640976233546501E-2</v>
      </c>
    </row>
    <row r="17" spans="2:51">
      <c r="B17" s="18" t="s">
        <v>119</v>
      </c>
      <c r="C17" s="19">
        <v>1.95244621864155E-2</v>
      </c>
      <c r="D17" s="19">
        <v>2.34871422376818E-2</v>
      </c>
      <c r="E17" s="19">
        <v>1.5726902881211299E-2</v>
      </c>
      <c r="F17" s="19"/>
      <c r="G17" s="19">
        <v>0</v>
      </c>
      <c r="H17" s="19">
        <v>8.2609882312909694E-2</v>
      </c>
      <c r="I17" s="19">
        <v>0</v>
      </c>
      <c r="J17" s="19">
        <v>0</v>
      </c>
      <c r="K17" s="19">
        <v>0</v>
      </c>
      <c r="L17" s="19">
        <v>3.29921963853693E-2</v>
      </c>
      <c r="M17" s="19"/>
      <c r="N17" s="19">
        <v>0</v>
      </c>
      <c r="O17" s="19">
        <v>8.8851210739110703E-2</v>
      </c>
      <c r="P17" s="19">
        <v>0</v>
      </c>
      <c r="Q17" s="19">
        <v>0</v>
      </c>
      <c r="R17" s="19"/>
      <c r="S17" s="19" t="s">
        <v>222</v>
      </c>
      <c r="T17" s="19" t="s">
        <v>222</v>
      </c>
      <c r="U17" s="19" t="s">
        <v>222</v>
      </c>
      <c r="V17" s="19" t="s">
        <v>222</v>
      </c>
      <c r="W17" s="19" t="s">
        <v>222</v>
      </c>
      <c r="X17" s="19" t="s">
        <v>222</v>
      </c>
      <c r="Y17" s="19" t="s">
        <v>222</v>
      </c>
      <c r="Z17" s="19" t="s">
        <v>222</v>
      </c>
      <c r="AA17" s="19" t="s">
        <v>222</v>
      </c>
      <c r="AB17" s="19" t="s">
        <v>222</v>
      </c>
      <c r="AC17" s="19">
        <v>1.95244621864155E-2</v>
      </c>
      <c r="AD17" s="19" t="s">
        <v>222</v>
      </c>
      <c r="AE17" s="19"/>
      <c r="AF17" s="19">
        <v>2.9818489434444699E-2</v>
      </c>
      <c r="AG17" s="19">
        <v>1.53379008756104E-2</v>
      </c>
      <c r="AH17" s="19">
        <v>0</v>
      </c>
      <c r="AI17" s="19"/>
      <c r="AJ17" s="19">
        <v>7.5940832934227501E-2</v>
      </c>
      <c r="AK17" s="19">
        <v>0</v>
      </c>
      <c r="AL17" s="19">
        <v>0</v>
      </c>
      <c r="AM17" s="19"/>
      <c r="AN17" s="19">
        <v>3.9261135047049603E-2</v>
      </c>
      <c r="AO17" s="19">
        <v>4.0156334430202098E-2</v>
      </c>
      <c r="AP17" s="19">
        <v>0</v>
      </c>
      <c r="AQ17" s="19">
        <v>4.6942320189118897E-2</v>
      </c>
      <c r="AR17" s="19">
        <v>0</v>
      </c>
      <c r="AS17" s="19"/>
      <c r="AT17" s="19">
        <v>1.9894994716561101E-2</v>
      </c>
      <c r="AU17" s="19">
        <v>0</v>
      </c>
      <c r="AV17" s="19"/>
      <c r="AW17" s="19">
        <v>2.2310551981685901E-2</v>
      </c>
      <c r="AX17" s="19">
        <v>5.6107768880813598E-2</v>
      </c>
      <c r="AY17" s="19">
        <v>0</v>
      </c>
    </row>
    <row r="18" spans="2:51">
      <c r="B18" t="s">
        <v>47</v>
      </c>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Y28"/>
  <sheetViews>
    <sheetView showGridLines="0" topLeftCell="A9" workbookViewId="0">
      <pane xSplit="2" topLeftCell="C1" activePane="topRight" state="frozen"/>
      <selection pane="topRight" activeCell="B28" sqref="B28"/>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308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45">
      <c r="B9" s="18" t="s">
        <v>309</v>
      </c>
      <c r="C9" s="17">
        <v>0.44317466661204502</v>
      </c>
      <c r="D9" s="17">
        <v>0.49269831598567998</v>
      </c>
      <c r="E9" s="17">
        <v>0.39714709930045</v>
      </c>
      <c r="F9" s="17"/>
      <c r="G9" s="17">
        <v>0.53401990911364094</v>
      </c>
      <c r="H9" s="17">
        <v>0.50403703804854905</v>
      </c>
      <c r="I9" s="17">
        <v>0.45903567356033798</v>
      </c>
      <c r="J9" s="17">
        <v>0.43359302860652199</v>
      </c>
      <c r="K9" s="17">
        <v>0.41225185067221398</v>
      </c>
      <c r="L9" s="17">
        <v>0.37462138724310401</v>
      </c>
      <c r="M9" s="17"/>
      <c r="N9" s="17">
        <v>0.51187508278968996</v>
      </c>
      <c r="O9" s="17">
        <v>0.453271440827344</v>
      </c>
      <c r="P9" s="17">
        <v>0.42623100574743999</v>
      </c>
      <c r="Q9" s="17">
        <v>0.37013932214727102</v>
      </c>
      <c r="R9" s="17"/>
      <c r="S9" s="17">
        <v>0.45283820571313299</v>
      </c>
      <c r="T9" s="17">
        <v>0.43362983787631598</v>
      </c>
      <c r="U9" s="17">
        <v>0.44467855432505998</v>
      </c>
      <c r="V9" s="17">
        <v>0.42527905657558601</v>
      </c>
      <c r="W9" s="17">
        <v>0.43171733704198401</v>
      </c>
      <c r="X9" s="17">
        <v>0.43111997057243501</v>
      </c>
      <c r="Y9" s="17">
        <v>0.44852268031695702</v>
      </c>
      <c r="Z9" s="17">
        <v>0.44780972261514002</v>
      </c>
      <c r="AA9" s="17">
        <v>0.43686695135016101</v>
      </c>
      <c r="AB9" s="17">
        <v>0.47672326664765602</v>
      </c>
      <c r="AC9" s="17">
        <v>0.44098106012321497</v>
      </c>
      <c r="AD9" s="17">
        <v>0.47697660935337</v>
      </c>
      <c r="AE9" s="17"/>
      <c r="AF9" s="17">
        <v>0.39429663707089002</v>
      </c>
      <c r="AG9" s="17">
        <v>0.49430707840738802</v>
      </c>
      <c r="AH9" s="17">
        <v>0.39597720109601298</v>
      </c>
      <c r="AI9" s="17"/>
      <c r="AJ9" s="17">
        <v>0.42136876768954801</v>
      </c>
      <c r="AK9" s="17">
        <v>0.47698970189791201</v>
      </c>
      <c r="AL9" s="17">
        <v>0.51493942642616097</v>
      </c>
      <c r="AM9" s="17"/>
      <c r="AN9" s="17">
        <v>0.34032682775824602</v>
      </c>
      <c r="AO9" s="17">
        <v>0.44521318003221999</v>
      </c>
      <c r="AP9" s="17">
        <v>0.50405707490819696</v>
      </c>
      <c r="AQ9" s="17">
        <v>0.52425387662984302</v>
      </c>
      <c r="AR9" s="17">
        <v>0.56405633514367504</v>
      </c>
      <c r="AS9" s="17"/>
      <c r="AT9" s="17">
        <v>0.44372302746947501</v>
      </c>
      <c r="AU9" s="17">
        <v>0.43707673264927199</v>
      </c>
      <c r="AV9" s="17"/>
      <c r="AW9" s="17">
        <v>0.516139824338812</v>
      </c>
      <c r="AX9" s="17">
        <v>0.44576135241396603</v>
      </c>
      <c r="AY9" s="17">
        <v>0.364432925839967</v>
      </c>
    </row>
    <row r="10" spans="2:51" ht="30">
      <c r="B10" s="18" t="s">
        <v>310</v>
      </c>
      <c r="C10" s="17">
        <v>0.358356397203064</v>
      </c>
      <c r="D10" s="17">
        <v>0.33109532846491402</v>
      </c>
      <c r="E10" s="17">
        <v>0.38370428309709298</v>
      </c>
      <c r="F10" s="17"/>
      <c r="G10" s="17">
        <v>0.30809780755208599</v>
      </c>
      <c r="H10" s="17">
        <v>0.279952833205102</v>
      </c>
      <c r="I10" s="17">
        <v>0.31886788908909602</v>
      </c>
      <c r="J10" s="17">
        <v>0.33390272208986399</v>
      </c>
      <c r="K10" s="17">
        <v>0.37915608240651999</v>
      </c>
      <c r="L10" s="17">
        <v>0.46901297315100299</v>
      </c>
      <c r="M10" s="17"/>
      <c r="N10" s="17">
        <v>0.43363425677623801</v>
      </c>
      <c r="O10" s="17">
        <v>0.35512183827472799</v>
      </c>
      <c r="P10" s="17">
        <v>0.33099345509206202</v>
      </c>
      <c r="Q10" s="17">
        <v>0.30252347144492397</v>
      </c>
      <c r="R10" s="17"/>
      <c r="S10" s="17">
        <v>0.33287539899169</v>
      </c>
      <c r="T10" s="17">
        <v>0.36256991548413597</v>
      </c>
      <c r="U10" s="17">
        <v>0.38145668495325902</v>
      </c>
      <c r="V10" s="17">
        <v>0.37062415706057</v>
      </c>
      <c r="W10" s="17">
        <v>0.331185947634758</v>
      </c>
      <c r="X10" s="17">
        <v>0.354052989570941</v>
      </c>
      <c r="Y10" s="17">
        <v>0.366435779749131</v>
      </c>
      <c r="Z10" s="17">
        <v>0.35685643253405303</v>
      </c>
      <c r="AA10" s="17">
        <v>0.376341575991404</v>
      </c>
      <c r="AB10" s="17">
        <v>0.33587984928352299</v>
      </c>
      <c r="AC10" s="17">
        <v>0.361732311325766</v>
      </c>
      <c r="AD10" s="17">
        <v>0.39667954399847999</v>
      </c>
      <c r="AE10" s="17"/>
      <c r="AF10" s="17">
        <v>0.359144931566871</v>
      </c>
      <c r="AG10" s="17">
        <v>0.40094340921545801</v>
      </c>
      <c r="AH10" s="17">
        <v>0.24745068923305699</v>
      </c>
      <c r="AI10" s="17"/>
      <c r="AJ10" s="17">
        <v>0.37628292582495299</v>
      </c>
      <c r="AK10" s="17">
        <v>0.354254332490267</v>
      </c>
      <c r="AL10" s="17">
        <v>0.42312748210425799</v>
      </c>
      <c r="AM10" s="17"/>
      <c r="AN10" s="17">
        <v>0.31934455228125802</v>
      </c>
      <c r="AO10" s="17">
        <v>0.33914704735386098</v>
      </c>
      <c r="AP10" s="17">
        <v>0.390248747508528</v>
      </c>
      <c r="AQ10" s="17">
        <v>0.37016455930890801</v>
      </c>
      <c r="AR10" s="17">
        <v>0.42811438084211201</v>
      </c>
      <c r="AS10" s="17"/>
      <c r="AT10" s="17">
        <v>0.36685645703224101</v>
      </c>
      <c r="AU10" s="17">
        <v>0.27722925813333699</v>
      </c>
      <c r="AV10" s="17"/>
      <c r="AW10" s="17">
        <v>0.39782272187380502</v>
      </c>
      <c r="AX10" s="17">
        <v>0.33521444452051202</v>
      </c>
      <c r="AY10" s="17">
        <v>0.32217294735638102</v>
      </c>
    </row>
    <row r="11" spans="2:51" ht="45">
      <c r="B11" s="18" t="s">
        <v>311</v>
      </c>
      <c r="C11" s="17">
        <v>0.32545380917491901</v>
      </c>
      <c r="D11" s="17">
        <v>0.35933312061615003</v>
      </c>
      <c r="E11" s="17">
        <v>0.29177812325140201</v>
      </c>
      <c r="F11" s="17"/>
      <c r="G11" s="17">
        <v>0.38415758806248301</v>
      </c>
      <c r="H11" s="17">
        <v>0.33889443399764302</v>
      </c>
      <c r="I11" s="17">
        <v>0.353035657216478</v>
      </c>
      <c r="J11" s="17">
        <v>0.30184486058995302</v>
      </c>
      <c r="K11" s="17">
        <v>0.29213421111972998</v>
      </c>
      <c r="L11" s="17">
        <v>0.30942553652698201</v>
      </c>
      <c r="M11" s="17"/>
      <c r="N11" s="17">
        <v>0.43281341820710301</v>
      </c>
      <c r="O11" s="17">
        <v>0.35083122181978998</v>
      </c>
      <c r="P11" s="17">
        <v>0.25401164276920601</v>
      </c>
      <c r="Q11" s="17">
        <v>0.24412080535877001</v>
      </c>
      <c r="R11" s="17"/>
      <c r="S11" s="17">
        <v>0.34866453480627202</v>
      </c>
      <c r="T11" s="17">
        <v>0.32344766771950501</v>
      </c>
      <c r="U11" s="17">
        <v>0.31795858504306501</v>
      </c>
      <c r="V11" s="17">
        <v>0.31652993279544001</v>
      </c>
      <c r="W11" s="17">
        <v>0.33809189358894598</v>
      </c>
      <c r="X11" s="17">
        <v>0.30042174613719203</v>
      </c>
      <c r="Y11" s="17">
        <v>0.31642865809064402</v>
      </c>
      <c r="Z11" s="17">
        <v>0.347095907450651</v>
      </c>
      <c r="AA11" s="17">
        <v>0.30597472517389501</v>
      </c>
      <c r="AB11" s="17">
        <v>0.34681155315061102</v>
      </c>
      <c r="AC11" s="17">
        <v>0.33461690391648902</v>
      </c>
      <c r="AD11" s="17">
        <v>0.32127949824502999</v>
      </c>
      <c r="AE11" s="17"/>
      <c r="AF11" s="17">
        <v>0.27221651596642199</v>
      </c>
      <c r="AG11" s="17">
        <v>0.38848017076804497</v>
      </c>
      <c r="AH11" s="17">
        <v>0.272027974749596</v>
      </c>
      <c r="AI11" s="17"/>
      <c r="AJ11" s="17">
        <v>0.29598760709511701</v>
      </c>
      <c r="AK11" s="17">
        <v>0.35581126140338698</v>
      </c>
      <c r="AL11" s="17">
        <v>0.39617763231203301</v>
      </c>
      <c r="AM11" s="17"/>
      <c r="AN11" s="17">
        <v>0.185532341924111</v>
      </c>
      <c r="AO11" s="17">
        <v>0.321275859941552</v>
      </c>
      <c r="AP11" s="17">
        <v>0.409835671446238</v>
      </c>
      <c r="AQ11" s="17">
        <v>0.47020367325664802</v>
      </c>
      <c r="AR11" s="17">
        <v>0.55290409420751396</v>
      </c>
      <c r="AS11" s="17"/>
      <c r="AT11" s="17">
        <v>0.32552118601785102</v>
      </c>
      <c r="AU11" s="17">
        <v>0.31236086914581501</v>
      </c>
      <c r="AV11" s="17"/>
      <c r="AW11" s="17">
        <v>0.45566230907298999</v>
      </c>
      <c r="AX11" s="17">
        <v>0.27194240177229601</v>
      </c>
      <c r="AY11" s="17">
        <v>0.20011321490643799</v>
      </c>
    </row>
    <row r="12" spans="2:51" ht="30">
      <c r="B12" s="18" t="s">
        <v>312</v>
      </c>
      <c r="C12" s="17">
        <v>0.28332888945929802</v>
      </c>
      <c r="D12" s="17">
        <v>0.288572007639535</v>
      </c>
      <c r="E12" s="17">
        <v>0.27694012260676298</v>
      </c>
      <c r="F12" s="17"/>
      <c r="G12" s="17">
        <v>0.36118551556218897</v>
      </c>
      <c r="H12" s="17">
        <v>0.30479010881325702</v>
      </c>
      <c r="I12" s="17">
        <v>0.33392859523706703</v>
      </c>
      <c r="J12" s="17">
        <v>0.27764323078409098</v>
      </c>
      <c r="K12" s="17">
        <v>0.24504618859907901</v>
      </c>
      <c r="L12" s="17">
        <v>0.22734022418459601</v>
      </c>
      <c r="M12" s="17"/>
      <c r="N12" s="17">
        <v>0.36623040383855099</v>
      </c>
      <c r="O12" s="17">
        <v>0.297831826007671</v>
      </c>
      <c r="P12" s="17">
        <v>0.25020088077229602</v>
      </c>
      <c r="Q12" s="17">
        <v>0.20882825179414199</v>
      </c>
      <c r="R12" s="17"/>
      <c r="S12" s="17">
        <v>0.34957169283574602</v>
      </c>
      <c r="T12" s="17">
        <v>0.28652914266558199</v>
      </c>
      <c r="U12" s="17">
        <v>0.28217961983370099</v>
      </c>
      <c r="V12" s="17">
        <v>0.25906278546780098</v>
      </c>
      <c r="W12" s="17">
        <v>0.27710935740345499</v>
      </c>
      <c r="X12" s="17">
        <v>0.24428203224032799</v>
      </c>
      <c r="Y12" s="17">
        <v>0.27642207537499802</v>
      </c>
      <c r="Z12" s="17">
        <v>0.26941526996513898</v>
      </c>
      <c r="AA12" s="17">
        <v>0.26515743796616198</v>
      </c>
      <c r="AB12" s="17">
        <v>0.326349538029853</v>
      </c>
      <c r="AC12" s="17">
        <v>0.221691629949127</v>
      </c>
      <c r="AD12" s="17">
        <v>0.27068024173826</v>
      </c>
      <c r="AE12" s="17"/>
      <c r="AF12" s="17">
        <v>0.233210020980327</v>
      </c>
      <c r="AG12" s="17">
        <v>0.33809493428057302</v>
      </c>
      <c r="AH12" s="17">
        <v>0.219353748596641</v>
      </c>
      <c r="AI12" s="17"/>
      <c r="AJ12" s="17">
        <v>0.26546374757178198</v>
      </c>
      <c r="AK12" s="17">
        <v>0.31553449308648601</v>
      </c>
      <c r="AL12" s="17">
        <v>0.35994742881796099</v>
      </c>
      <c r="AM12" s="17"/>
      <c r="AN12" s="17">
        <v>0.172483396256322</v>
      </c>
      <c r="AO12" s="17">
        <v>0.30137102228366502</v>
      </c>
      <c r="AP12" s="17">
        <v>0.35299986222675001</v>
      </c>
      <c r="AQ12" s="17">
        <v>0.40503567979078298</v>
      </c>
      <c r="AR12" s="17">
        <v>0.39863896666493098</v>
      </c>
      <c r="AS12" s="17"/>
      <c r="AT12" s="17">
        <v>0.28212344302625902</v>
      </c>
      <c r="AU12" s="17">
        <v>0.28812225040379802</v>
      </c>
      <c r="AV12" s="17"/>
      <c r="AW12" s="17">
        <v>0.34335179940976202</v>
      </c>
      <c r="AX12" s="17">
        <v>0.28248170815661899</v>
      </c>
      <c r="AY12" s="17">
        <v>0.21933077328016601</v>
      </c>
    </row>
    <row r="13" spans="2:51" ht="30">
      <c r="B13" s="18" t="s">
        <v>313</v>
      </c>
      <c r="C13" s="17">
        <v>0.26761271672965198</v>
      </c>
      <c r="D13" s="17">
        <v>0.27803164441510603</v>
      </c>
      <c r="E13" s="17">
        <v>0.25766886696591002</v>
      </c>
      <c r="F13" s="17"/>
      <c r="G13" s="17">
        <v>0.25890836526931499</v>
      </c>
      <c r="H13" s="17">
        <v>0.246519876926102</v>
      </c>
      <c r="I13" s="17">
        <v>0.29128730186303697</v>
      </c>
      <c r="J13" s="17">
        <v>0.26410942441564</v>
      </c>
      <c r="K13" s="17">
        <v>0.27199185845808699</v>
      </c>
      <c r="L13" s="17">
        <v>0.26992870093072602</v>
      </c>
      <c r="M13" s="17"/>
      <c r="N13" s="17">
        <v>0.36522860691513198</v>
      </c>
      <c r="O13" s="17">
        <v>0.26955010235759702</v>
      </c>
      <c r="P13" s="17">
        <v>0.249345831053669</v>
      </c>
      <c r="Q13" s="17">
        <v>0.17468564309183501</v>
      </c>
      <c r="R13" s="17"/>
      <c r="S13" s="17">
        <v>0.22939452596337001</v>
      </c>
      <c r="T13" s="17">
        <v>0.29002408242784999</v>
      </c>
      <c r="U13" s="17">
        <v>0.312222460498911</v>
      </c>
      <c r="V13" s="17">
        <v>0.24991245501991999</v>
      </c>
      <c r="W13" s="17">
        <v>0.30614748078741999</v>
      </c>
      <c r="X13" s="17">
        <v>0.28258688865831799</v>
      </c>
      <c r="Y13" s="17">
        <v>0.279559873006482</v>
      </c>
      <c r="Z13" s="17">
        <v>0.23621498102240501</v>
      </c>
      <c r="AA13" s="17">
        <v>0.25086236011147101</v>
      </c>
      <c r="AB13" s="17">
        <v>0.26475788945485701</v>
      </c>
      <c r="AC13" s="17">
        <v>0.21489292355414</v>
      </c>
      <c r="AD13" s="17">
        <v>0.283452871019787</v>
      </c>
      <c r="AE13" s="17"/>
      <c r="AF13" s="17">
        <v>0.248428307644041</v>
      </c>
      <c r="AG13" s="17">
        <v>0.30926809184229198</v>
      </c>
      <c r="AH13" s="17">
        <v>0.17894961026637399</v>
      </c>
      <c r="AI13" s="17"/>
      <c r="AJ13" s="17">
        <v>0.27736212889807299</v>
      </c>
      <c r="AK13" s="17">
        <v>0.266471570023606</v>
      </c>
      <c r="AL13" s="17">
        <v>0.32112018962976402</v>
      </c>
      <c r="AM13" s="17"/>
      <c r="AN13" s="17">
        <v>0.187894862077264</v>
      </c>
      <c r="AO13" s="17">
        <v>0.255113679572745</v>
      </c>
      <c r="AP13" s="17">
        <v>0.32073598291646699</v>
      </c>
      <c r="AQ13" s="17">
        <v>0.36263507107931697</v>
      </c>
      <c r="AR13" s="17">
        <v>0.31132278104522698</v>
      </c>
      <c r="AS13" s="17"/>
      <c r="AT13" s="17">
        <v>0.27751295952224603</v>
      </c>
      <c r="AU13" s="17">
        <v>0.17578476366187301</v>
      </c>
      <c r="AV13" s="17"/>
      <c r="AW13" s="17">
        <v>0.33271336212410801</v>
      </c>
      <c r="AX13" s="17">
        <v>0.23323208059162601</v>
      </c>
      <c r="AY13" s="17">
        <v>0.206937056760434</v>
      </c>
    </row>
    <row r="14" spans="2:51">
      <c r="B14" s="18" t="s">
        <v>314</v>
      </c>
      <c r="C14" s="17">
        <v>0.23486791706778101</v>
      </c>
      <c r="D14" s="17">
        <v>0.26434083184092999</v>
      </c>
      <c r="E14" s="17">
        <v>0.20606826214549101</v>
      </c>
      <c r="F14" s="17"/>
      <c r="G14" s="17">
        <v>0.232073129630602</v>
      </c>
      <c r="H14" s="17">
        <v>0.212051278068143</v>
      </c>
      <c r="I14" s="17">
        <v>0.23375875491418399</v>
      </c>
      <c r="J14" s="17">
        <v>0.22850987836736</v>
      </c>
      <c r="K14" s="17">
        <v>0.23682347893023301</v>
      </c>
      <c r="L14" s="17">
        <v>0.25673363561044299</v>
      </c>
      <c r="M14" s="17"/>
      <c r="N14" s="17">
        <v>0.31151567040589601</v>
      </c>
      <c r="O14" s="17">
        <v>0.23664105327869001</v>
      </c>
      <c r="P14" s="17">
        <v>0.20126561931380599</v>
      </c>
      <c r="Q14" s="17">
        <v>0.17862692278822601</v>
      </c>
      <c r="R14" s="17"/>
      <c r="S14" s="17">
        <v>0.244355431717836</v>
      </c>
      <c r="T14" s="17">
        <v>0.23475765972514701</v>
      </c>
      <c r="U14" s="17">
        <v>0.22090247343215899</v>
      </c>
      <c r="V14" s="17">
        <v>0.210145055688371</v>
      </c>
      <c r="W14" s="17">
        <v>0.21839681068672701</v>
      </c>
      <c r="X14" s="17">
        <v>0.227897956970501</v>
      </c>
      <c r="Y14" s="17">
        <v>0.24443369989665001</v>
      </c>
      <c r="Z14" s="17">
        <v>0.29766933929204298</v>
      </c>
      <c r="AA14" s="17">
        <v>0.23712554776727299</v>
      </c>
      <c r="AB14" s="17">
        <v>0.24482214824475701</v>
      </c>
      <c r="AC14" s="17">
        <v>0.23548772503311499</v>
      </c>
      <c r="AD14" s="17">
        <v>0.22642964064668999</v>
      </c>
      <c r="AE14" s="17"/>
      <c r="AF14" s="17">
        <v>0.224706194894289</v>
      </c>
      <c r="AG14" s="17">
        <v>0.26596161748342001</v>
      </c>
      <c r="AH14" s="17">
        <v>0.15307606378749999</v>
      </c>
      <c r="AI14" s="17"/>
      <c r="AJ14" s="17">
        <v>0.228842427509513</v>
      </c>
      <c r="AK14" s="17">
        <v>0.25863820851753599</v>
      </c>
      <c r="AL14" s="17">
        <v>0.27244727385251499</v>
      </c>
      <c r="AM14" s="17"/>
      <c r="AN14" s="17">
        <v>0.16295337584354899</v>
      </c>
      <c r="AO14" s="17">
        <v>0.22518466638226001</v>
      </c>
      <c r="AP14" s="17">
        <v>0.28617369292189598</v>
      </c>
      <c r="AQ14" s="17">
        <v>0.34383028677390298</v>
      </c>
      <c r="AR14" s="17">
        <v>0.28842530669180899</v>
      </c>
      <c r="AS14" s="17"/>
      <c r="AT14" s="17">
        <v>0.236725695574065</v>
      </c>
      <c r="AU14" s="17">
        <v>0.20953565014940601</v>
      </c>
      <c r="AV14" s="17"/>
      <c r="AW14" s="17">
        <v>0.293753802870312</v>
      </c>
      <c r="AX14" s="17">
        <v>0.24461241201664399</v>
      </c>
      <c r="AY14" s="17">
        <v>0.169320955377574</v>
      </c>
    </row>
    <row r="15" spans="2:51" ht="30">
      <c r="B15" s="18" t="s">
        <v>315</v>
      </c>
      <c r="C15" s="17">
        <v>0.20065698062267701</v>
      </c>
      <c r="D15" s="17">
        <v>0.201710890715525</v>
      </c>
      <c r="E15" s="17">
        <v>0.19771610347965701</v>
      </c>
      <c r="F15" s="17"/>
      <c r="G15" s="17">
        <v>0.36318485081495699</v>
      </c>
      <c r="H15" s="17">
        <v>0.28674438165272897</v>
      </c>
      <c r="I15" s="17">
        <v>0.23615922798109701</v>
      </c>
      <c r="J15" s="17">
        <v>0.16187858544781999</v>
      </c>
      <c r="K15" s="17">
        <v>0.134963844681871</v>
      </c>
      <c r="L15" s="17">
        <v>0.112143074698798</v>
      </c>
      <c r="M15" s="17"/>
      <c r="N15" s="17">
        <v>0.26842210446759202</v>
      </c>
      <c r="O15" s="17">
        <v>0.19675110641299101</v>
      </c>
      <c r="P15" s="17">
        <v>0.17415339879612801</v>
      </c>
      <c r="Q15" s="17">
        <v>0.154338202525104</v>
      </c>
      <c r="R15" s="17"/>
      <c r="S15" s="17">
        <v>0.224563214504059</v>
      </c>
      <c r="T15" s="17">
        <v>0.20910216750662899</v>
      </c>
      <c r="U15" s="17">
        <v>0.194120058627096</v>
      </c>
      <c r="V15" s="17">
        <v>0.200789852267269</v>
      </c>
      <c r="W15" s="17">
        <v>0.22969441231321899</v>
      </c>
      <c r="X15" s="17">
        <v>0.16582512767270099</v>
      </c>
      <c r="Y15" s="17">
        <v>0.20185963627749401</v>
      </c>
      <c r="Z15" s="17">
        <v>0.188971158368264</v>
      </c>
      <c r="AA15" s="17">
        <v>0.179605373429995</v>
      </c>
      <c r="AB15" s="17">
        <v>0.20699084833121401</v>
      </c>
      <c r="AC15" s="17">
        <v>0.19794935400705699</v>
      </c>
      <c r="AD15" s="17">
        <v>0.183516478561181</v>
      </c>
      <c r="AE15" s="17"/>
      <c r="AF15" s="17">
        <v>0.14600637915907999</v>
      </c>
      <c r="AG15" s="17">
        <v>0.228757290065113</v>
      </c>
      <c r="AH15" s="17">
        <v>0.20697484918653</v>
      </c>
      <c r="AI15" s="17"/>
      <c r="AJ15" s="17">
        <v>0.156636854541579</v>
      </c>
      <c r="AK15" s="17">
        <v>0.24027993718878399</v>
      </c>
      <c r="AL15" s="17">
        <v>0.21197584759323199</v>
      </c>
      <c r="AM15" s="17"/>
      <c r="AN15" s="17">
        <v>0.109703470506419</v>
      </c>
      <c r="AO15" s="17">
        <v>0.19450226437738599</v>
      </c>
      <c r="AP15" s="17">
        <v>0.24897250638013901</v>
      </c>
      <c r="AQ15" s="17">
        <v>0.32338710876322702</v>
      </c>
      <c r="AR15" s="17">
        <v>0.51106774401709798</v>
      </c>
      <c r="AS15" s="17"/>
      <c r="AT15" s="17">
        <v>0.19099906651447901</v>
      </c>
      <c r="AU15" s="17">
        <v>0.291772005066885</v>
      </c>
      <c r="AV15" s="17"/>
      <c r="AW15" s="17">
        <v>0.24474647648443901</v>
      </c>
      <c r="AX15" s="17">
        <v>0.22175109629030801</v>
      </c>
      <c r="AY15" s="17">
        <v>0.14797761913230001</v>
      </c>
    </row>
    <row r="16" spans="2:51" ht="30">
      <c r="B16" s="18" t="s">
        <v>316</v>
      </c>
      <c r="C16" s="17">
        <v>0.125016843727944</v>
      </c>
      <c r="D16" s="17">
        <v>0.13313013904708701</v>
      </c>
      <c r="E16" s="17">
        <v>0.115224008199507</v>
      </c>
      <c r="F16" s="17"/>
      <c r="G16" s="17">
        <v>0.29177157693546102</v>
      </c>
      <c r="H16" s="17">
        <v>0.172380242537268</v>
      </c>
      <c r="I16" s="17">
        <v>0.141284030127977</v>
      </c>
      <c r="J16" s="17">
        <v>0.106893616711149</v>
      </c>
      <c r="K16" s="17">
        <v>6.4473819240494695E-2</v>
      </c>
      <c r="L16" s="17">
        <v>5.7964476910836699E-2</v>
      </c>
      <c r="M16" s="17"/>
      <c r="N16" s="17">
        <v>0.20453208081906299</v>
      </c>
      <c r="O16" s="17">
        <v>0.134480413664921</v>
      </c>
      <c r="P16" s="17">
        <v>7.8525365010255893E-2</v>
      </c>
      <c r="Q16" s="17">
        <v>6.9095282964390506E-2</v>
      </c>
      <c r="R16" s="17"/>
      <c r="S16" s="17">
        <v>0.15249089595138199</v>
      </c>
      <c r="T16" s="17">
        <v>0.13342443318605801</v>
      </c>
      <c r="U16" s="17">
        <v>0.10918330076086701</v>
      </c>
      <c r="V16" s="17">
        <v>0.103264994545354</v>
      </c>
      <c r="W16" s="17">
        <v>0.11049557686196899</v>
      </c>
      <c r="X16" s="17">
        <v>0.12588785777700201</v>
      </c>
      <c r="Y16" s="17">
        <v>0.11581379468849599</v>
      </c>
      <c r="Z16" s="17">
        <v>0.13724632021104599</v>
      </c>
      <c r="AA16" s="17">
        <v>0.120512141312307</v>
      </c>
      <c r="AB16" s="17">
        <v>0.14165075000992</v>
      </c>
      <c r="AC16" s="17">
        <v>0.10353743054044801</v>
      </c>
      <c r="AD16" s="17">
        <v>0.12563865949436101</v>
      </c>
      <c r="AE16" s="17"/>
      <c r="AF16" s="17">
        <v>6.93255889642823E-2</v>
      </c>
      <c r="AG16" s="17">
        <v>0.15091134151546001</v>
      </c>
      <c r="AH16" s="17">
        <v>0.114341813669806</v>
      </c>
      <c r="AI16" s="17"/>
      <c r="AJ16" s="17">
        <v>7.5392403764454594E-2</v>
      </c>
      <c r="AK16" s="17">
        <v>0.16671278928095901</v>
      </c>
      <c r="AL16" s="17">
        <v>0.15747154816839101</v>
      </c>
      <c r="AM16" s="17"/>
      <c r="AN16" s="17">
        <v>2.3794958299526901E-2</v>
      </c>
      <c r="AO16" s="17">
        <v>0.122824099948878</v>
      </c>
      <c r="AP16" s="17">
        <v>0.19121830620192801</v>
      </c>
      <c r="AQ16" s="17">
        <v>0.29599250809768402</v>
      </c>
      <c r="AR16" s="17">
        <v>0.511066519518516</v>
      </c>
      <c r="AS16" s="17"/>
      <c r="AT16" s="17">
        <v>0.115864902788094</v>
      </c>
      <c r="AU16" s="17">
        <v>0.21512185720229099</v>
      </c>
      <c r="AV16" s="17"/>
      <c r="AW16" s="17">
        <v>0.182167880414532</v>
      </c>
      <c r="AX16" s="17">
        <v>0.122603428738128</v>
      </c>
      <c r="AY16" s="17">
        <v>6.4500308023045294E-2</v>
      </c>
    </row>
    <row r="17" spans="2:51" ht="30">
      <c r="B17" s="18" t="s">
        <v>317</v>
      </c>
      <c r="C17" s="17">
        <v>0.103727782687727</v>
      </c>
      <c r="D17" s="17">
        <v>0.107245127194932</v>
      </c>
      <c r="E17" s="17">
        <v>9.9703351180105398E-2</v>
      </c>
      <c r="F17" s="17"/>
      <c r="G17" s="17">
        <v>0.19596958886284099</v>
      </c>
      <c r="H17" s="17">
        <v>0.15146467930930299</v>
      </c>
      <c r="I17" s="17">
        <v>0.14213545363729299</v>
      </c>
      <c r="J17" s="17">
        <v>9.1801449910930893E-2</v>
      </c>
      <c r="K17" s="17">
        <v>6.1964295423919701E-2</v>
      </c>
      <c r="L17" s="17">
        <v>3.7425375345339497E-2</v>
      </c>
      <c r="M17" s="17"/>
      <c r="N17" s="17">
        <v>0.13074460668922699</v>
      </c>
      <c r="O17" s="17">
        <v>9.9174269068856694E-2</v>
      </c>
      <c r="P17" s="17">
        <v>9.2656059032788202E-2</v>
      </c>
      <c r="Q17" s="17">
        <v>8.7729683454938798E-2</v>
      </c>
      <c r="R17" s="17"/>
      <c r="S17" s="17">
        <v>0.14273272051189501</v>
      </c>
      <c r="T17" s="17">
        <v>8.6651589236524093E-2</v>
      </c>
      <c r="U17" s="17">
        <v>9.4539605633008894E-2</v>
      </c>
      <c r="V17" s="17">
        <v>8.6162225860620598E-2</v>
      </c>
      <c r="W17" s="17">
        <v>9.9219453090080997E-2</v>
      </c>
      <c r="X17" s="17">
        <v>0.120343062280623</v>
      </c>
      <c r="Y17" s="17">
        <v>9.6870370728672106E-2</v>
      </c>
      <c r="Z17" s="17">
        <v>0.11842871600085</v>
      </c>
      <c r="AA17" s="17">
        <v>0.100865691820985</v>
      </c>
      <c r="AB17" s="17">
        <v>0.107146009817477</v>
      </c>
      <c r="AC17" s="17">
        <v>7.1690780349376301E-2</v>
      </c>
      <c r="AD17" s="17">
        <v>0.105199628863567</v>
      </c>
      <c r="AE17" s="17"/>
      <c r="AF17" s="17">
        <v>6.7686266365279094E-2</v>
      </c>
      <c r="AG17" s="17">
        <v>0.12983065100045299</v>
      </c>
      <c r="AH17" s="17">
        <v>9.6999758039172504E-2</v>
      </c>
      <c r="AI17" s="17"/>
      <c r="AJ17" s="17">
        <v>6.2746138838832205E-2</v>
      </c>
      <c r="AK17" s="17">
        <v>0.138880831822006</v>
      </c>
      <c r="AL17" s="17">
        <v>0.119526638267737</v>
      </c>
      <c r="AM17" s="17"/>
      <c r="AN17" s="17">
        <v>5.18266520735189E-2</v>
      </c>
      <c r="AO17" s="17">
        <v>0.11140931419455299</v>
      </c>
      <c r="AP17" s="17">
        <v>0.13547819055347601</v>
      </c>
      <c r="AQ17" s="17">
        <v>0.16811978251871901</v>
      </c>
      <c r="AR17" s="17">
        <v>0.24987311265698101</v>
      </c>
      <c r="AS17" s="17"/>
      <c r="AT17" s="17">
        <v>9.90048090881364E-2</v>
      </c>
      <c r="AU17" s="17">
        <v>0.15455781005670299</v>
      </c>
      <c r="AV17" s="17"/>
      <c r="AW17" s="17">
        <v>0.123144938232849</v>
      </c>
      <c r="AX17" s="17">
        <v>0.12726208905197101</v>
      </c>
      <c r="AY17" s="17">
        <v>7.6808579225118703E-2</v>
      </c>
    </row>
    <row r="18" spans="2:51" ht="45">
      <c r="B18" s="18" t="s">
        <v>318</v>
      </c>
      <c r="C18" s="17">
        <v>9.3433749908046898E-2</v>
      </c>
      <c r="D18" s="17">
        <v>0.105128003337602</v>
      </c>
      <c r="E18" s="17">
        <v>8.1609915386601603E-2</v>
      </c>
      <c r="F18" s="17"/>
      <c r="G18" s="17">
        <v>0.40272685075202502</v>
      </c>
      <c r="H18" s="17">
        <v>0.12504427343208299</v>
      </c>
      <c r="I18" s="17">
        <v>7.8525421467162806E-2</v>
      </c>
      <c r="J18" s="17">
        <v>4.9195673333430098E-2</v>
      </c>
      <c r="K18" s="17">
        <v>3.2579758644603503E-2</v>
      </c>
      <c r="L18" s="17">
        <v>1.40972840921578E-2</v>
      </c>
      <c r="M18" s="17"/>
      <c r="N18" s="17">
        <v>0.13249003393824699</v>
      </c>
      <c r="O18" s="17">
        <v>0.10226616680895199</v>
      </c>
      <c r="P18" s="17">
        <v>8.0359322994321497E-2</v>
      </c>
      <c r="Q18" s="17">
        <v>5.1992174089461801E-2</v>
      </c>
      <c r="R18" s="17"/>
      <c r="S18" s="17">
        <v>0.131619999645429</v>
      </c>
      <c r="T18" s="17">
        <v>7.3661791907936203E-2</v>
      </c>
      <c r="U18" s="17">
        <v>8.40829275237895E-2</v>
      </c>
      <c r="V18" s="17">
        <v>6.7826725659788506E-2</v>
      </c>
      <c r="W18" s="17">
        <v>9.4473255197189299E-2</v>
      </c>
      <c r="X18" s="17">
        <v>9.5048920060993705E-2</v>
      </c>
      <c r="Y18" s="17">
        <v>9.8359722846202896E-2</v>
      </c>
      <c r="Z18" s="17">
        <v>0.102522566165746</v>
      </c>
      <c r="AA18" s="17">
        <v>8.3594376285575797E-2</v>
      </c>
      <c r="AB18" s="17">
        <v>0.113281904143998</v>
      </c>
      <c r="AC18" s="17">
        <v>7.3338895327408102E-2</v>
      </c>
      <c r="AD18" s="17">
        <v>0.106061516667348</v>
      </c>
      <c r="AE18" s="17"/>
      <c r="AF18" s="17">
        <v>4.2034074035211297E-2</v>
      </c>
      <c r="AG18" s="17">
        <v>8.8923366258065697E-2</v>
      </c>
      <c r="AH18" s="17">
        <v>8.9874390722124498E-2</v>
      </c>
      <c r="AI18" s="17"/>
      <c r="AJ18" s="17">
        <v>6.0361834666955397E-2</v>
      </c>
      <c r="AK18" s="17">
        <v>0.13031458156114101</v>
      </c>
      <c r="AL18" s="17">
        <v>0.10322443503535</v>
      </c>
      <c r="AM18" s="17"/>
      <c r="AN18" s="17">
        <v>1.5754093513983401E-2</v>
      </c>
      <c r="AO18" s="17">
        <v>0.123068563629914</v>
      </c>
      <c r="AP18" s="17">
        <v>0.137474966327811</v>
      </c>
      <c r="AQ18" s="17">
        <v>0.17665931304327201</v>
      </c>
      <c r="AR18" s="17">
        <v>0.35200816933496698</v>
      </c>
      <c r="AS18" s="17"/>
      <c r="AT18" s="17">
        <v>7.8337755246924906E-2</v>
      </c>
      <c r="AU18" s="17">
        <v>0.24027965901044801</v>
      </c>
      <c r="AV18" s="17"/>
      <c r="AW18" s="17">
        <v>0.107425913078941</v>
      </c>
      <c r="AX18" s="17">
        <v>0.133809279487552</v>
      </c>
      <c r="AY18" s="17">
        <v>6.7921771300976097E-2</v>
      </c>
    </row>
    <row r="19" spans="2:51" ht="30">
      <c r="B19" s="18" t="s">
        <v>319</v>
      </c>
      <c r="C19" s="17">
        <v>9.0636867276989802E-2</v>
      </c>
      <c r="D19" s="17">
        <v>0.121389350979936</v>
      </c>
      <c r="E19" s="17">
        <v>6.19030776324438E-2</v>
      </c>
      <c r="F19" s="17"/>
      <c r="G19" s="17">
        <v>0.123266385266291</v>
      </c>
      <c r="H19" s="17">
        <v>0.142781293807515</v>
      </c>
      <c r="I19" s="17">
        <v>0.115827821194586</v>
      </c>
      <c r="J19" s="17">
        <v>8.92893455033959E-2</v>
      </c>
      <c r="K19" s="17">
        <v>5.6414971478761899E-2</v>
      </c>
      <c r="L19" s="17">
        <v>4.4573121913255999E-2</v>
      </c>
      <c r="M19" s="17"/>
      <c r="N19" s="17">
        <v>0.12567257240740801</v>
      </c>
      <c r="O19" s="17">
        <v>9.3312093575532301E-2</v>
      </c>
      <c r="P19" s="17">
        <v>7.2217200212665797E-2</v>
      </c>
      <c r="Q19" s="17">
        <v>6.5213159158780898E-2</v>
      </c>
      <c r="R19" s="17"/>
      <c r="S19" s="17">
        <v>0.123072501023737</v>
      </c>
      <c r="T19" s="17">
        <v>9.5521165226104002E-2</v>
      </c>
      <c r="U19" s="17">
        <v>8.9719922039823805E-2</v>
      </c>
      <c r="V19" s="17">
        <v>7.42608469378509E-2</v>
      </c>
      <c r="W19" s="17">
        <v>9.2059804250011298E-2</v>
      </c>
      <c r="X19" s="17">
        <v>7.2643084150752296E-2</v>
      </c>
      <c r="Y19" s="17">
        <v>0.101210662900047</v>
      </c>
      <c r="Z19" s="17">
        <v>0.102685914392877</v>
      </c>
      <c r="AA19" s="17">
        <v>8.6796999020978399E-2</v>
      </c>
      <c r="AB19" s="17">
        <v>6.0957315744912997E-2</v>
      </c>
      <c r="AC19" s="17">
        <v>9.3618586187691796E-2</v>
      </c>
      <c r="AD19" s="17">
        <v>7.5129073124971801E-2</v>
      </c>
      <c r="AE19" s="17"/>
      <c r="AF19" s="17">
        <v>5.4289464580747897E-2</v>
      </c>
      <c r="AG19" s="17">
        <v>0.122763883145988</v>
      </c>
      <c r="AH19" s="17">
        <v>8.85989150553083E-2</v>
      </c>
      <c r="AI19" s="17"/>
      <c r="AJ19" s="17">
        <v>6.6130986741359601E-2</v>
      </c>
      <c r="AK19" s="17">
        <v>0.111320176856279</v>
      </c>
      <c r="AL19" s="17">
        <v>0.115817017104592</v>
      </c>
      <c r="AM19" s="17"/>
      <c r="AN19" s="17">
        <v>4.2850983238934597E-2</v>
      </c>
      <c r="AO19" s="17">
        <v>8.7600392245998901E-2</v>
      </c>
      <c r="AP19" s="17">
        <v>0.116276495158692</v>
      </c>
      <c r="AQ19" s="17">
        <v>0.17867278850726001</v>
      </c>
      <c r="AR19" s="17">
        <v>0.30415362049336198</v>
      </c>
      <c r="AS19" s="17"/>
      <c r="AT19" s="17">
        <v>8.7009465401352806E-2</v>
      </c>
      <c r="AU19" s="17">
        <v>0.118616128442512</v>
      </c>
      <c r="AV19" s="17"/>
      <c r="AW19" s="17">
        <v>0.12805393327540299</v>
      </c>
      <c r="AX19" s="17">
        <v>0.11631368832849</v>
      </c>
      <c r="AY19" s="17">
        <v>4.3899936023861198E-2</v>
      </c>
    </row>
    <row r="20" spans="2:51" ht="30">
      <c r="B20" s="18" t="s">
        <v>320</v>
      </c>
      <c r="C20" s="17">
        <v>6.7081206746564495E-2</v>
      </c>
      <c r="D20" s="17">
        <v>9.3003466317828506E-2</v>
      </c>
      <c r="E20" s="17">
        <v>4.2682234155376697E-2</v>
      </c>
      <c r="F20" s="17"/>
      <c r="G20" s="17">
        <v>0.120935665116003</v>
      </c>
      <c r="H20" s="17">
        <v>9.7058588220926001E-2</v>
      </c>
      <c r="I20" s="17">
        <v>7.1535884239401507E-2</v>
      </c>
      <c r="J20" s="17">
        <v>5.84018774233288E-2</v>
      </c>
      <c r="K20" s="17">
        <v>4.6600070882757499E-2</v>
      </c>
      <c r="L20" s="17">
        <v>3.7938067504789799E-2</v>
      </c>
      <c r="M20" s="17"/>
      <c r="N20" s="17">
        <v>9.7089298995725007E-2</v>
      </c>
      <c r="O20" s="17">
        <v>6.3744907841267295E-2</v>
      </c>
      <c r="P20" s="17">
        <v>6.0310289964616799E-2</v>
      </c>
      <c r="Q20" s="17">
        <v>4.40046220659632E-2</v>
      </c>
      <c r="R20" s="17"/>
      <c r="S20" s="17">
        <v>9.8993260868224603E-2</v>
      </c>
      <c r="T20" s="17">
        <v>5.89524101964621E-2</v>
      </c>
      <c r="U20" s="17">
        <v>5.7395467313724802E-2</v>
      </c>
      <c r="V20" s="17">
        <v>4.8779066325733797E-2</v>
      </c>
      <c r="W20" s="17">
        <v>6.9013454771918004E-2</v>
      </c>
      <c r="X20" s="17">
        <v>5.4162509363506701E-2</v>
      </c>
      <c r="Y20" s="17">
        <v>6.4402027232957196E-2</v>
      </c>
      <c r="Z20" s="17">
        <v>9.5896700156998194E-2</v>
      </c>
      <c r="AA20" s="17">
        <v>7.1988857191837202E-2</v>
      </c>
      <c r="AB20" s="17">
        <v>6.5380907333322497E-2</v>
      </c>
      <c r="AC20" s="17">
        <v>5.6630705207588602E-2</v>
      </c>
      <c r="AD20" s="17">
        <v>5.5068826350023699E-2</v>
      </c>
      <c r="AE20" s="17"/>
      <c r="AF20" s="17">
        <v>4.7400339502652301E-2</v>
      </c>
      <c r="AG20" s="17">
        <v>8.4525656172250496E-2</v>
      </c>
      <c r="AH20" s="17">
        <v>5.8130392110051603E-2</v>
      </c>
      <c r="AI20" s="17"/>
      <c r="AJ20" s="17">
        <v>6.5274505769549102E-2</v>
      </c>
      <c r="AK20" s="17">
        <v>8.0779375038738305E-2</v>
      </c>
      <c r="AL20" s="17">
        <v>8.5965787351220305E-2</v>
      </c>
      <c r="AM20" s="17"/>
      <c r="AN20" s="17">
        <v>2.9759317503394202E-2</v>
      </c>
      <c r="AO20" s="17">
        <v>5.2997996609441198E-2</v>
      </c>
      <c r="AP20" s="17">
        <v>9.1585032926072896E-2</v>
      </c>
      <c r="AQ20" s="17">
        <v>0.13871645206397101</v>
      </c>
      <c r="AR20" s="17">
        <v>0.24795289112880101</v>
      </c>
      <c r="AS20" s="17"/>
      <c r="AT20" s="17">
        <v>6.2552854567185706E-2</v>
      </c>
      <c r="AU20" s="17">
        <v>0.103145619767369</v>
      </c>
      <c r="AV20" s="17"/>
      <c r="AW20" s="17">
        <v>9.3708712760423904E-2</v>
      </c>
      <c r="AX20" s="17">
        <v>7.2911087615993797E-2</v>
      </c>
      <c r="AY20" s="17">
        <v>3.70699721983773E-2</v>
      </c>
    </row>
    <row r="21" spans="2:51">
      <c r="B21" s="18" t="s">
        <v>321</v>
      </c>
      <c r="C21" s="17">
        <v>5.1621240188161603E-2</v>
      </c>
      <c r="D21" s="17">
        <v>5.9361623460770202E-2</v>
      </c>
      <c r="E21" s="17">
        <v>4.3658715066963803E-2</v>
      </c>
      <c r="F21" s="17"/>
      <c r="G21" s="17">
        <v>4.4618933365412401E-2</v>
      </c>
      <c r="H21" s="17">
        <v>4.8196837437732898E-2</v>
      </c>
      <c r="I21" s="17">
        <v>3.75794208575181E-2</v>
      </c>
      <c r="J21" s="17">
        <v>3.8112975904356798E-2</v>
      </c>
      <c r="K21" s="17">
        <v>5.6935160717506497E-2</v>
      </c>
      <c r="L21" s="17">
        <v>7.3100431408734803E-2</v>
      </c>
      <c r="M21" s="17"/>
      <c r="N21" s="17">
        <v>7.0657818507656497E-2</v>
      </c>
      <c r="O21" s="17">
        <v>4.0889460594293797E-2</v>
      </c>
      <c r="P21" s="17">
        <v>5.16805931066237E-2</v>
      </c>
      <c r="Q21" s="17">
        <v>4.2616738428811501E-2</v>
      </c>
      <c r="R21" s="17"/>
      <c r="S21" s="17">
        <v>7.7433769000538694E-2</v>
      </c>
      <c r="T21" s="17">
        <v>4.6941084369946401E-2</v>
      </c>
      <c r="U21" s="17">
        <v>4.6536519260325399E-2</v>
      </c>
      <c r="V21" s="17">
        <v>5.0123840320989897E-2</v>
      </c>
      <c r="W21" s="17">
        <v>4.6946142472539698E-2</v>
      </c>
      <c r="X21" s="17">
        <v>2.87996120260029E-2</v>
      </c>
      <c r="Y21" s="17">
        <v>4.4254899290538399E-2</v>
      </c>
      <c r="Z21" s="17">
        <v>6.7382246890106606E-2</v>
      </c>
      <c r="AA21" s="17">
        <v>6.1931267518776097E-2</v>
      </c>
      <c r="AB21" s="17">
        <v>5.29632888570854E-2</v>
      </c>
      <c r="AC21" s="17">
        <v>5.0027553680369603E-2</v>
      </c>
      <c r="AD21" s="17">
        <v>1.65823672710044E-2</v>
      </c>
      <c r="AE21" s="17"/>
      <c r="AF21" s="17">
        <v>4.6893291825445597E-2</v>
      </c>
      <c r="AG21" s="17">
        <v>6.3259157415869904E-2</v>
      </c>
      <c r="AH21" s="17">
        <v>3.532852756615E-2</v>
      </c>
      <c r="AI21" s="17"/>
      <c r="AJ21" s="17">
        <v>5.9306591775543802E-2</v>
      </c>
      <c r="AK21" s="17">
        <v>5.0211947096400998E-2</v>
      </c>
      <c r="AL21" s="17">
        <v>7.2349650145351996E-2</v>
      </c>
      <c r="AM21" s="17"/>
      <c r="AN21" s="17">
        <v>3.5370197288907501E-2</v>
      </c>
      <c r="AO21" s="17">
        <v>3.7983639219998998E-2</v>
      </c>
      <c r="AP21" s="17">
        <v>5.49205973130662E-2</v>
      </c>
      <c r="AQ21" s="17">
        <v>8.6919267107885098E-2</v>
      </c>
      <c r="AR21" s="17">
        <v>0.12195978914674301</v>
      </c>
      <c r="AS21" s="17"/>
      <c r="AT21" s="17">
        <v>5.1554539470848301E-2</v>
      </c>
      <c r="AU21" s="17">
        <v>5.2768640213780901E-2</v>
      </c>
      <c r="AV21" s="17"/>
      <c r="AW21" s="17">
        <v>7.1701466780216994E-2</v>
      </c>
      <c r="AX21" s="17">
        <v>5.3143956750142697E-2</v>
      </c>
      <c r="AY21" s="17">
        <v>2.9739576679059701E-2</v>
      </c>
    </row>
    <row r="22" spans="2:51" ht="30">
      <c r="B22" s="18" t="s">
        <v>322</v>
      </c>
      <c r="C22" s="17">
        <v>3.2854760425647E-2</v>
      </c>
      <c r="D22" s="17">
        <v>4.4374806820630601E-2</v>
      </c>
      <c r="E22" s="17">
        <v>2.1860857332473001E-2</v>
      </c>
      <c r="F22" s="17"/>
      <c r="G22" s="17">
        <v>6.4406048635563901E-2</v>
      </c>
      <c r="H22" s="17">
        <v>5.9937289402611699E-2</v>
      </c>
      <c r="I22" s="17">
        <v>4.9034400034466699E-2</v>
      </c>
      <c r="J22" s="17">
        <v>2.7639119385829299E-2</v>
      </c>
      <c r="K22" s="17">
        <v>1.0237935267614399E-2</v>
      </c>
      <c r="L22" s="17">
        <v>6.6930339183362397E-3</v>
      </c>
      <c r="M22" s="17"/>
      <c r="N22" s="17">
        <v>5.51690400325269E-2</v>
      </c>
      <c r="O22" s="17">
        <v>2.9207687980223E-2</v>
      </c>
      <c r="P22" s="17">
        <v>2.9035284731578102E-2</v>
      </c>
      <c r="Q22" s="17">
        <v>1.6308835789166799E-2</v>
      </c>
      <c r="R22" s="17"/>
      <c r="S22" s="17">
        <v>6.8419497327577405E-2</v>
      </c>
      <c r="T22" s="17">
        <v>1.8662678851827E-2</v>
      </c>
      <c r="U22" s="17">
        <v>2.3867383915080701E-2</v>
      </c>
      <c r="V22" s="17">
        <v>3.4042572764660099E-2</v>
      </c>
      <c r="W22" s="17">
        <v>2.0076514782664302E-2</v>
      </c>
      <c r="X22" s="17">
        <v>3.2923546069231702E-2</v>
      </c>
      <c r="Y22" s="17">
        <v>3.01269348668084E-2</v>
      </c>
      <c r="Z22" s="17">
        <v>4.5007309757119203E-2</v>
      </c>
      <c r="AA22" s="17">
        <v>2.4975549188926398E-2</v>
      </c>
      <c r="AB22" s="17">
        <v>3.60952470246209E-2</v>
      </c>
      <c r="AC22" s="17">
        <v>2.3368832830707901E-2</v>
      </c>
      <c r="AD22" s="17">
        <v>2.09933430351027E-2</v>
      </c>
      <c r="AE22" s="17"/>
      <c r="AF22" s="17">
        <v>1.8127562883107001E-2</v>
      </c>
      <c r="AG22" s="17">
        <v>4.49028772477034E-2</v>
      </c>
      <c r="AH22" s="17">
        <v>2.96938671549133E-2</v>
      </c>
      <c r="AI22" s="17"/>
      <c r="AJ22" s="17">
        <v>3.5483052184778499E-2</v>
      </c>
      <c r="AK22" s="17">
        <v>3.6488072874933497E-2</v>
      </c>
      <c r="AL22" s="17">
        <v>6.5658036161757805E-2</v>
      </c>
      <c r="AM22" s="17"/>
      <c r="AN22" s="17">
        <v>9.9531535584880607E-3</v>
      </c>
      <c r="AO22" s="17">
        <v>3.4764236430697197E-2</v>
      </c>
      <c r="AP22" s="17">
        <v>3.7958405951395102E-2</v>
      </c>
      <c r="AQ22" s="17">
        <v>7.8431584313219394E-2</v>
      </c>
      <c r="AR22" s="17">
        <v>0.14883450369641399</v>
      </c>
      <c r="AS22" s="17"/>
      <c r="AT22" s="17">
        <v>2.91746991583582E-2</v>
      </c>
      <c r="AU22" s="17">
        <v>6.64556236589149E-2</v>
      </c>
      <c r="AV22" s="17"/>
      <c r="AW22" s="17">
        <v>3.9820054651476602E-2</v>
      </c>
      <c r="AX22" s="17">
        <v>5.2718115260421201E-2</v>
      </c>
      <c r="AY22" s="17">
        <v>2.0216410567215602E-2</v>
      </c>
    </row>
    <row r="23" spans="2:51">
      <c r="B23" s="18" t="s">
        <v>323</v>
      </c>
      <c r="C23" s="19">
        <v>0.18321477649651099</v>
      </c>
      <c r="D23" s="19">
        <v>0.15182227248942001</v>
      </c>
      <c r="E23" s="19">
        <v>0.21299330582029599</v>
      </c>
      <c r="F23" s="19"/>
      <c r="G23" s="19">
        <v>9.2383529054623506E-2</v>
      </c>
      <c r="H23" s="19">
        <v>0.152475472575888</v>
      </c>
      <c r="I23" s="19">
        <v>0.18537193235704499</v>
      </c>
      <c r="J23" s="19">
        <v>0.219842550789973</v>
      </c>
      <c r="K23" s="19">
        <v>0.221376243830855</v>
      </c>
      <c r="L23" s="19">
        <v>0.19303110646582899</v>
      </c>
      <c r="M23" s="19"/>
      <c r="N23" s="19">
        <v>9.4126994475577694E-2</v>
      </c>
      <c r="O23" s="19">
        <v>0.176262562065752</v>
      </c>
      <c r="P23" s="19">
        <v>0.20561867408928</v>
      </c>
      <c r="Q23" s="19">
        <v>0.270892022780997</v>
      </c>
      <c r="R23" s="19"/>
      <c r="S23" s="19">
        <v>0.153385142528812</v>
      </c>
      <c r="T23" s="19">
        <v>0.19730397666493499</v>
      </c>
      <c r="U23" s="19">
        <v>0.17832096329849401</v>
      </c>
      <c r="V23" s="19">
        <v>0.18118883532815899</v>
      </c>
      <c r="W23" s="19">
        <v>0.174354044768218</v>
      </c>
      <c r="X23" s="19">
        <v>0.19306387725368401</v>
      </c>
      <c r="Y23" s="19">
        <v>0.19830254123341401</v>
      </c>
      <c r="Z23" s="19">
        <v>0.19222399172629701</v>
      </c>
      <c r="AA23" s="19">
        <v>0.19118167706723499</v>
      </c>
      <c r="AB23" s="19">
        <v>0.174967789892575</v>
      </c>
      <c r="AC23" s="19">
        <v>0.19709094370240901</v>
      </c>
      <c r="AD23" s="19">
        <v>0.17984632900265499</v>
      </c>
      <c r="AE23" s="19"/>
      <c r="AF23" s="19">
        <v>0.21179623211759999</v>
      </c>
      <c r="AG23" s="19">
        <v>0.14420854745571099</v>
      </c>
      <c r="AH23" s="19">
        <v>0.25957128240705701</v>
      </c>
      <c r="AI23" s="19"/>
      <c r="AJ23" s="19">
        <v>0.18259815092225501</v>
      </c>
      <c r="AK23" s="19">
        <v>0.15622721605780801</v>
      </c>
      <c r="AL23" s="19">
        <v>0.118608024312665</v>
      </c>
      <c r="AM23" s="19"/>
      <c r="AN23" s="19">
        <v>0.29789358365950502</v>
      </c>
      <c r="AO23" s="19">
        <v>0.18941991429890701</v>
      </c>
      <c r="AP23" s="19">
        <v>0.110813798899895</v>
      </c>
      <c r="AQ23" s="19">
        <v>8.8010876745647004E-2</v>
      </c>
      <c r="AR23" s="19">
        <v>4.63202871569834E-2</v>
      </c>
      <c r="AS23" s="19"/>
      <c r="AT23" s="19">
        <v>0.186072017067162</v>
      </c>
      <c r="AU23" s="19">
        <v>0.15597760657188101</v>
      </c>
      <c r="AV23" s="19"/>
      <c r="AW23" s="19">
        <v>0.109742260769502</v>
      </c>
      <c r="AX23" s="19">
        <v>0.14411638485709799</v>
      </c>
      <c r="AY23" s="19">
        <v>0.27203212530479598</v>
      </c>
    </row>
    <row r="24" spans="2:51">
      <c r="B24" s="16"/>
    </row>
    <row r="25" spans="2:51">
      <c r="B25" t="s">
        <v>666</v>
      </c>
    </row>
    <row r="26" spans="2:51">
      <c r="B26" t="s">
        <v>667</v>
      </c>
    </row>
    <row r="28" spans="2:51">
      <c r="B2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K22"/>
  <sheetViews>
    <sheetView showGridLines="0" workbookViewId="0">
      <pane xSplit="2" topLeftCell="C1" activePane="topRight" state="frozen"/>
      <selection pane="topRight"/>
    </sheetView>
  </sheetViews>
  <sheetFormatPr defaultColWidth="10.85546875" defaultRowHeight="15"/>
  <cols>
    <col min="2" max="2" width="25.7109375" customWidth="1"/>
    <col min="3" max="11" width="20.7109375" customWidth="1"/>
  </cols>
  <sheetData>
    <row r="2" spans="2:11" ht="39.950000000000003" customHeight="1">
      <c r="D2" s="31" t="s">
        <v>668</v>
      </c>
      <c r="E2" s="32"/>
      <c r="F2" s="32"/>
      <c r="G2" s="32"/>
      <c r="H2" s="32"/>
      <c r="I2" s="32"/>
      <c r="J2" s="32"/>
      <c r="K2" s="32"/>
    </row>
    <row r="6" spans="2:11" ht="50.1" customHeight="1">
      <c r="B6" s="20" t="s">
        <v>70</v>
      </c>
      <c r="C6" s="20" t="s">
        <v>685</v>
      </c>
      <c r="D6" s="20" t="s">
        <v>686</v>
      </c>
      <c r="E6" s="20" t="s">
        <v>687</v>
      </c>
      <c r="F6" s="20" t="s">
        <v>688</v>
      </c>
      <c r="G6" s="20" t="s">
        <v>689</v>
      </c>
      <c r="H6" s="20" t="s">
        <v>690</v>
      </c>
      <c r="I6" s="20" t="s">
        <v>691</v>
      </c>
      <c r="J6" s="20" t="s">
        <v>692</v>
      </c>
    </row>
    <row r="7" spans="2:11">
      <c r="B7" s="18" t="s">
        <v>133</v>
      </c>
      <c r="C7" s="17">
        <v>0.191066578990647</v>
      </c>
      <c r="D7" s="17">
        <v>0.14790999450494699</v>
      </c>
      <c r="E7" s="17">
        <v>0.10747785858967</v>
      </c>
      <c r="F7" s="17">
        <v>0.17444824825088401</v>
      </c>
      <c r="G7" s="17">
        <v>8.8349841323879602E-2</v>
      </c>
      <c r="H7" s="17">
        <v>6.6859421373427597E-2</v>
      </c>
      <c r="I7" s="17">
        <v>2.22989983092917E-2</v>
      </c>
      <c r="J7" s="17">
        <v>1.8929092289651599E-2</v>
      </c>
    </row>
    <row r="8" spans="2:11">
      <c r="B8" s="18" t="s">
        <v>134</v>
      </c>
      <c r="C8" s="17">
        <v>0.51994834556952296</v>
      </c>
      <c r="D8" s="17">
        <v>0.41875195211962701</v>
      </c>
      <c r="E8" s="17">
        <v>0.48125631674179598</v>
      </c>
      <c r="F8" s="17">
        <v>0.47025954353437499</v>
      </c>
      <c r="G8" s="17">
        <v>0.48189087124363</v>
      </c>
      <c r="H8" s="17">
        <v>0.169287915397698</v>
      </c>
      <c r="I8" s="17">
        <v>0.110817117453976</v>
      </c>
      <c r="J8" s="17">
        <v>0.10319793466594</v>
      </c>
    </row>
    <row r="9" spans="2:11">
      <c r="B9" s="18" t="s">
        <v>135</v>
      </c>
      <c r="C9" s="17">
        <v>0.21273600233149401</v>
      </c>
      <c r="D9" s="17">
        <v>0.30930786164603302</v>
      </c>
      <c r="E9" s="17">
        <v>0.282561074360489</v>
      </c>
      <c r="F9" s="17">
        <v>0.25761400460009798</v>
      </c>
      <c r="G9" s="17">
        <v>0.28732469569944002</v>
      </c>
      <c r="H9" s="17">
        <v>0.31322322816190701</v>
      </c>
      <c r="I9" s="17">
        <v>0.21138790393089599</v>
      </c>
      <c r="J9" s="17">
        <v>0.20579211700529601</v>
      </c>
    </row>
    <row r="10" spans="2:11">
      <c r="B10" s="18" t="s">
        <v>136</v>
      </c>
      <c r="C10" s="17">
        <v>4.74435184129944E-2</v>
      </c>
      <c r="D10" s="17">
        <v>5.10846635007359E-2</v>
      </c>
      <c r="E10" s="17">
        <v>6.8367312088913001E-2</v>
      </c>
      <c r="F10" s="17">
        <v>6.7359171857888103E-2</v>
      </c>
      <c r="G10" s="17">
        <v>8.2658586702821502E-2</v>
      </c>
      <c r="H10" s="17">
        <v>0.28619507904060998</v>
      </c>
      <c r="I10" s="17">
        <v>0.41360379655674401</v>
      </c>
      <c r="J10" s="17">
        <v>0.40314187647163302</v>
      </c>
    </row>
    <row r="11" spans="2:11">
      <c r="B11" s="18" t="s">
        <v>137</v>
      </c>
      <c r="C11" s="17">
        <v>1.5825953521541199E-2</v>
      </c>
      <c r="D11" s="17">
        <v>1.7896643292821101E-2</v>
      </c>
      <c r="E11" s="17">
        <v>1.8927816214588802E-2</v>
      </c>
      <c r="F11" s="17">
        <v>2.08733466875166E-2</v>
      </c>
      <c r="G11" s="17">
        <v>2.1647945423336E-2</v>
      </c>
      <c r="H11" s="17">
        <v>0.124560913211374</v>
      </c>
      <c r="I11" s="17">
        <v>0.23026184941627001</v>
      </c>
      <c r="J11" s="17">
        <v>0.25662985439366198</v>
      </c>
    </row>
    <row r="12" spans="2:11">
      <c r="B12" s="18" t="s">
        <v>119</v>
      </c>
      <c r="C12" s="17">
        <v>1.29796011738005E-2</v>
      </c>
      <c r="D12" s="17">
        <v>5.5048884935835901E-2</v>
      </c>
      <c r="E12" s="17">
        <v>4.14096220045427E-2</v>
      </c>
      <c r="F12" s="17">
        <v>9.4456850692387004E-3</v>
      </c>
      <c r="G12" s="17">
        <v>3.8128059606893298E-2</v>
      </c>
      <c r="H12" s="17">
        <v>3.98734428149842E-2</v>
      </c>
      <c r="I12" s="17">
        <v>1.16303343328223E-2</v>
      </c>
      <c r="J12" s="17">
        <v>1.23091251738168E-2</v>
      </c>
    </row>
    <row r="13" spans="2:11">
      <c r="B13" s="23" t="s">
        <v>138</v>
      </c>
      <c r="C13" s="21">
        <v>0.71101492456017001</v>
      </c>
      <c r="D13" s="21">
        <v>0.56666194662457403</v>
      </c>
      <c r="E13" s="21">
        <v>0.58873417533146599</v>
      </c>
      <c r="F13" s="21">
        <v>0.64470779178525905</v>
      </c>
      <c r="G13" s="21">
        <v>0.57024071256750997</v>
      </c>
      <c r="H13" s="21">
        <v>0.23614733677112501</v>
      </c>
      <c r="I13" s="21">
        <v>0.13311611576326801</v>
      </c>
      <c r="J13" s="21">
        <v>0.12212702695559199</v>
      </c>
    </row>
    <row r="14" spans="2:11">
      <c r="B14" s="23" t="s">
        <v>139</v>
      </c>
      <c r="C14" s="21">
        <v>6.3269471934535595E-2</v>
      </c>
      <c r="D14" s="21">
        <v>6.8981306793557004E-2</v>
      </c>
      <c r="E14" s="21">
        <v>8.7295128303501807E-2</v>
      </c>
      <c r="F14" s="21">
        <v>8.8232518545404703E-2</v>
      </c>
      <c r="G14" s="21">
        <v>0.10430653212615799</v>
      </c>
      <c r="H14" s="21">
        <v>0.410755992251984</v>
      </c>
      <c r="I14" s="21">
        <v>0.64386564597301399</v>
      </c>
      <c r="J14" s="21">
        <v>0.65977173086529595</v>
      </c>
    </row>
    <row r="15" spans="2:11">
      <c r="B15" s="23" t="s">
        <v>140</v>
      </c>
      <c r="C15" s="22">
        <v>0.64774545262563399</v>
      </c>
      <c r="D15" s="22">
        <v>0.49768063983101701</v>
      </c>
      <c r="E15" s="22">
        <v>0.50143904702796405</v>
      </c>
      <c r="F15" s="22">
        <v>0.55647527323985402</v>
      </c>
      <c r="G15" s="22">
        <v>0.46593418044135199</v>
      </c>
      <c r="H15" s="22">
        <v>-0.17460865548085799</v>
      </c>
      <c r="I15" s="22">
        <v>-0.51074953020974601</v>
      </c>
      <c r="J15" s="22">
        <v>-0.53764470390970398</v>
      </c>
    </row>
    <row r="16" spans="2:11">
      <c r="B16" s="16"/>
      <c r="C16" s="16"/>
      <c r="D16" s="16"/>
      <c r="E16" s="16"/>
      <c r="F16" s="16"/>
      <c r="G16" s="16"/>
      <c r="H16" s="16"/>
      <c r="I16" s="16"/>
      <c r="J16" s="16"/>
    </row>
    <row r="17" spans="2:2">
      <c r="B17" t="s">
        <v>666</v>
      </c>
    </row>
    <row r="18" spans="2:2">
      <c r="B18" t="s">
        <v>667</v>
      </c>
    </row>
    <row r="22" spans="2:2">
      <c r="B22"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324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0.10747785858967</v>
      </c>
      <c r="D9" s="17">
        <v>0.123837340216555</v>
      </c>
      <c r="E9" s="17">
        <v>9.1317588928559595E-2</v>
      </c>
      <c r="F9" s="17"/>
      <c r="G9" s="17">
        <v>0.14588524035613301</v>
      </c>
      <c r="H9" s="17">
        <v>0.122483790386803</v>
      </c>
      <c r="I9" s="17">
        <v>0.126483237057544</v>
      </c>
      <c r="J9" s="17">
        <v>0.108725040158818</v>
      </c>
      <c r="K9" s="17">
        <v>0.101257573684571</v>
      </c>
      <c r="L9" s="17">
        <v>6.9294657747119098E-2</v>
      </c>
      <c r="M9" s="17"/>
      <c r="N9" s="17">
        <v>0.110056787335728</v>
      </c>
      <c r="O9" s="17">
        <v>9.8048188984728904E-2</v>
      </c>
      <c r="P9" s="17">
        <v>0.111888540890171</v>
      </c>
      <c r="Q9" s="17">
        <v>0.109396261161422</v>
      </c>
      <c r="R9" s="17"/>
      <c r="S9" s="17">
        <v>0.14360281729956001</v>
      </c>
      <c r="T9" s="17">
        <v>8.8172414885625994E-2</v>
      </c>
      <c r="U9" s="17">
        <v>9.1735619107760194E-2</v>
      </c>
      <c r="V9" s="17">
        <v>9.3391226646590594E-2</v>
      </c>
      <c r="W9" s="17">
        <v>0.103136467495268</v>
      </c>
      <c r="X9" s="17">
        <v>0.100711097115614</v>
      </c>
      <c r="Y9" s="17">
        <v>0.123413457566126</v>
      </c>
      <c r="Z9" s="17">
        <v>0.132157508021674</v>
      </c>
      <c r="AA9" s="17">
        <v>0.10664690593694399</v>
      </c>
      <c r="AB9" s="17">
        <v>8.8236221717757302E-2</v>
      </c>
      <c r="AC9" s="17">
        <v>0.109948598937313</v>
      </c>
      <c r="AD9" s="17">
        <v>0.13533866069400699</v>
      </c>
      <c r="AE9" s="17"/>
      <c r="AF9" s="17">
        <v>0.10816075501194999</v>
      </c>
      <c r="AG9" s="17">
        <v>0.110003195760551</v>
      </c>
      <c r="AH9" s="17">
        <v>8.8160124537579002E-2</v>
      </c>
      <c r="AI9" s="17"/>
      <c r="AJ9" s="17">
        <v>9.90656151054463E-2</v>
      </c>
      <c r="AK9" s="17">
        <v>0.119311992045512</v>
      </c>
      <c r="AL9" s="17">
        <v>0.105818915276093</v>
      </c>
      <c r="AM9" s="17"/>
      <c r="AN9" s="17">
        <v>0.10424598050948899</v>
      </c>
      <c r="AO9" s="17">
        <v>0.10129825469638799</v>
      </c>
      <c r="AP9" s="17">
        <v>9.8881854162694502E-2</v>
      </c>
      <c r="AQ9" s="17">
        <v>0.13474144170611799</v>
      </c>
      <c r="AR9" s="17">
        <v>0.23773340395047901</v>
      </c>
      <c r="AS9" s="17"/>
      <c r="AT9" s="17">
        <v>0.10425258766621701</v>
      </c>
      <c r="AU9" s="17">
        <v>0.139524796569058</v>
      </c>
      <c r="AV9" s="17"/>
      <c r="AW9" s="17">
        <v>0.11482080355804999</v>
      </c>
      <c r="AX9" s="17">
        <v>0.123307300902442</v>
      </c>
      <c r="AY9" s="17">
        <v>9.5488662546370701E-2</v>
      </c>
    </row>
    <row r="10" spans="2:51">
      <c r="B10" s="18" t="s">
        <v>134</v>
      </c>
      <c r="C10" s="17">
        <v>0.48125631674179598</v>
      </c>
      <c r="D10" s="17">
        <v>0.47563762765473699</v>
      </c>
      <c r="E10" s="17">
        <v>0.486415454031703</v>
      </c>
      <c r="F10" s="17"/>
      <c r="G10" s="17">
        <v>0.499068230064455</v>
      </c>
      <c r="H10" s="17">
        <v>0.51004177600549505</v>
      </c>
      <c r="I10" s="17">
        <v>0.48044775084459701</v>
      </c>
      <c r="J10" s="17">
        <v>0.46412492887774898</v>
      </c>
      <c r="K10" s="17">
        <v>0.47439763695410703</v>
      </c>
      <c r="L10" s="17">
        <v>0.46970231054922501</v>
      </c>
      <c r="M10" s="17"/>
      <c r="N10" s="17">
        <v>0.46359114416818098</v>
      </c>
      <c r="O10" s="17">
        <v>0.487322877061593</v>
      </c>
      <c r="P10" s="17">
        <v>0.47786958165291399</v>
      </c>
      <c r="Q10" s="17">
        <v>0.49670310614574198</v>
      </c>
      <c r="R10" s="17"/>
      <c r="S10" s="17">
        <v>0.43386393221035302</v>
      </c>
      <c r="T10" s="17">
        <v>0.48565279517712301</v>
      </c>
      <c r="U10" s="17">
        <v>0.52925993107498503</v>
      </c>
      <c r="V10" s="17">
        <v>0.51163261707429997</v>
      </c>
      <c r="W10" s="17">
        <v>0.49628547147561403</v>
      </c>
      <c r="X10" s="17">
        <v>0.49041244120878302</v>
      </c>
      <c r="Y10" s="17">
        <v>0.46128536952307603</v>
      </c>
      <c r="Z10" s="17">
        <v>0.460123135837468</v>
      </c>
      <c r="AA10" s="17">
        <v>0.487986715328319</v>
      </c>
      <c r="AB10" s="17">
        <v>0.47621983413048202</v>
      </c>
      <c r="AC10" s="17">
        <v>0.48002211999389999</v>
      </c>
      <c r="AD10" s="17">
        <v>0.44397039167364699</v>
      </c>
      <c r="AE10" s="17"/>
      <c r="AF10" s="17">
        <v>0.491085281264516</v>
      </c>
      <c r="AG10" s="17">
        <v>0.476009398284511</v>
      </c>
      <c r="AH10" s="17">
        <v>0.46019018819672503</v>
      </c>
      <c r="AI10" s="17"/>
      <c r="AJ10" s="17">
        <v>0.48127495503182099</v>
      </c>
      <c r="AK10" s="17">
        <v>0.49082931901146198</v>
      </c>
      <c r="AL10" s="17">
        <v>0.48394079573199</v>
      </c>
      <c r="AM10" s="17"/>
      <c r="AN10" s="17">
        <v>0.46091717263604598</v>
      </c>
      <c r="AO10" s="17">
        <v>0.50019038490863199</v>
      </c>
      <c r="AP10" s="17">
        <v>0.482892469065277</v>
      </c>
      <c r="AQ10" s="17">
        <v>0.47332694802341402</v>
      </c>
      <c r="AR10" s="17">
        <v>0.39545533520501602</v>
      </c>
      <c r="AS10" s="17"/>
      <c r="AT10" s="17">
        <v>0.486341899352143</v>
      </c>
      <c r="AU10" s="17">
        <v>0.43759606096474102</v>
      </c>
      <c r="AV10" s="17"/>
      <c r="AW10" s="17">
        <v>0.47780336908101201</v>
      </c>
      <c r="AX10" s="17">
        <v>0.50235117273359797</v>
      </c>
      <c r="AY10" s="17">
        <v>0.47944305114708302</v>
      </c>
    </row>
    <row r="11" spans="2:51">
      <c r="B11" s="18" t="s">
        <v>135</v>
      </c>
      <c r="C11" s="17">
        <v>0.282561074360489</v>
      </c>
      <c r="D11" s="17">
        <v>0.27250442831814797</v>
      </c>
      <c r="E11" s="17">
        <v>0.29278952781941198</v>
      </c>
      <c r="F11" s="17"/>
      <c r="G11" s="17">
        <v>0.23115976314812101</v>
      </c>
      <c r="H11" s="17">
        <v>0.25235954696759</v>
      </c>
      <c r="I11" s="17">
        <v>0.27291275301762402</v>
      </c>
      <c r="J11" s="17">
        <v>0.29572695615952099</v>
      </c>
      <c r="K11" s="17">
        <v>0.28826940376138199</v>
      </c>
      <c r="L11" s="17">
        <v>0.32121291851582401</v>
      </c>
      <c r="M11" s="17"/>
      <c r="N11" s="17">
        <v>0.272585030357612</v>
      </c>
      <c r="O11" s="17">
        <v>0.279852418750277</v>
      </c>
      <c r="P11" s="17">
        <v>0.29837363542015499</v>
      </c>
      <c r="Q11" s="17">
        <v>0.28278631230816498</v>
      </c>
      <c r="R11" s="17"/>
      <c r="S11" s="17">
        <v>0.28431779348325997</v>
      </c>
      <c r="T11" s="17">
        <v>0.29299336936614201</v>
      </c>
      <c r="U11" s="17">
        <v>0.26495643083847598</v>
      </c>
      <c r="V11" s="17">
        <v>0.257506388162481</v>
      </c>
      <c r="W11" s="17">
        <v>0.25791061761871897</v>
      </c>
      <c r="X11" s="17">
        <v>0.27498845470498201</v>
      </c>
      <c r="Y11" s="17">
        <v>0.30677093416191198</v>
      </c>
      <c r="Z11" s="17">
        <v>0.25936323352420698</v>
      </c>
      <c r="AA11" s="17">
        <v>0.28661558793048098</v>
      </c>
      <c r="AB11" s="17">
        <v>0.32284366473521903</v>
      </c>
      <c r="AC11" s="17">
        <v>0.28790043427970402</v>
      </c>
      <c r="AD11" s="17">
        <v>0.26885377571369001</v>
      </c>
      <c r="AE11" s="17"/>
      <c r="AF11" s="17">
        <v>0.28123134014955797</v>
      </c>
      <c r="AG11" s="17">
        <v>0.28253151115528002</v>
      </c>
      <c r="AH11" s="17">
        <v>0.309669658842882</v>
      </c>
      <c r="AI11" s="17"/>
      <c r="AJ11" s="17">
        <v>0.294969322046294</v>
      </c>
      <c r="AK11" s="17">
        <v>0.267467937043945</v>
      </c>
      <c r="AL11" s="17">
        <v>0.27738710284589202</v>
      </c>
      <c r="AM11" s="17"/>
      <c r="AN11" s="17">
        <v>0.31458309783485999</v>
      </c>
      <c r="AO11" s="17">
        <v>0.28108038677127001</v>
      </c>
      <c r="AP11" s="17">
        <v>0.27843809054270402</v>
      </c>
      <c r="AQ11" s="17">
        <v>0.25234487869373001</v>
      </c>
      <c r="AR11" s="17">
        <v>0.1909314409</v>
      </c>
      <c r="AS11" s="17"/>
      <c r="AT11" s="17">
        <v>0.28376580626404402</v>
      </c>
      <c r="AU11" s="17">
        <v>0.27405313295618999</v>
      </c>
      <c r="AV11" s="17"/>
      <c r="AW11" s="17">
        <v>0.26754878839023499</v>
      </c>
      <c r="AX11" s="17">
        <v>0.26837359567889102</v>
      </c>
      <c r="AY11" s="17">
        <v>0.302327102302965</v>
      </c>
    </row>
    <row r="12" spans="2:51">
      <c r="B12" s="18" t="s">
        <v>136</v>
      </c>
      <c r="C12" s="17">
        <v>6.8367312088913001E-2</v>
      </c>
      <c r="D12" s="17">
        <v>7.3877575187857994E-2</v>
      </c>
      <c r="E12" s="17">
        <v>6.3056477434619604E-2</v>
      </c>
      <c r="F12" s="17"/>
      <c r="G12" s="17">
        <v>6.6959479246626194E-2</v>
      </c>
      <c r="H12" s="17">
        <v>6.2561097181503794E-2</v>
      </c>
      <c r="I12" s="17">
        <v>6.5643481006126297E-2</v>
      </c>
      <c r="J12" s="17">
        <v>6.4389310696536001E-2</v>
      </c>
      <c r="K12" s="17">
        <v>6.9111408951284203E-2</v>
      </c>
      <c r="L12" s="17">
        <v>7.7465735951811193E-2</v>
      </c>
      <c r="M12" s="17"/>
      <c r="N12" s="17">
        <v>9.8194695861509904E-2</v>
      </c>
      <c r="O12" s="17">
        <v>6.9940295727225404E-2</v>
      </c>
      <c r="P12" s="17">
        <v>5.3217774210960897E-2</v>
      </c>
      <c r="Q12" s="17">
        <v>4.7926606110223799E-2</v>
      </c>
      <c r="R12" s="17"/>
      <c r="S12" s="17">
        <v>6.8913389070953401E-2</v>
      </c>
      <c r="T12" s="17">
        <v>7.3559915691797803E-2</v>
      </c>
      <c r="U12" s="17">
        <v>6.93762970276489E-2</v>
      </c>
      <c r="V12" s="17">
        <v>8.2274724868745597E-2</v>
      </c>
      <c r="W12" s="17">
        <v>7.7654550629173397E-2</v>
      </c>
      <c r="X12" s="17">
        <v>6.9913448083118807E-2</v>
      </c>
      <c r="Y12" s="17">
        <v>6.1177042627655602E-2</v>
      </c>
      <c r="Z12" s="17">
        <v>6.9140237632116394E-2</v>
      </c>
      <c r="AA12" s="17">
        <v>5.4837497083002097E-2</v>
      </c>
      <c r="AB12" s="17">
        <v>6.2604224448871204E-2</v>
      </c>
      <c r="AC12" s="17">
        <v>5.7780177157347803E-2</v>
      </c>
      <c r="AD12" s="17">
        <v>6.8701505479844702E-2</v>
      </c>
      <c r="AE12" s="17"/>
      <c r="AF12" s="17">
        <v>6.4718596236186296E-2</v>
      </c>
      <c r="AG12" s="17">
        <v>7.0474384205178306E-2</v>
      </c>
      <c r="AH12" s="17">
        <v>7.4823667546255204E-2</v>
      </c>
      <c r="AI12" s="17"/>
      <c r="AJ12" s="17">
        <v>7.4988134407006302E-2</v>
      </c>
      <c r="AK12" s="17">
        <v>6.3516095322462704E-2</v>
      </c>
      <c r="AL12" s="17">
        <v>8.3156421008573095E-2</v>
      </c>
      <c r="AM12" s="17"/>
      <c r="AN12" s="17">
        <v>5.1520997943998198E-2</v>
      </c>
      <c r="AO12" s="17">
        <v>6.3095810487350398E-2</v>
      </c>
      <c r="AP12" s="17">
        <v>7.7731040371127602E-2</v>
      </c>
      <c r="AQ12" s="17">
        <v>8.7480050260153902E-2</v>
      </c>
      <c r="AR12" s="17">
        <v>9.4966691702070005E-2</v>
      </c>
      <c r="AS12" s="17"/>
      <c r="AT12" s="17">
        <v>6.7200255506529E-2</v>
      </c>
      <c r="AU12" s="17">
        <v>7.7782130581809703E-2</v>
      </c>
      <c r="AV12" s="17"/>
      <c r="AW12" s="17">
        <v>8.5858910519262005E-2</v>
      </c>
      <c r="AX12" s="17">
        <v>5.3384366402170202E-2</v>
      </c>
      <c r="AY12" s="17">
        <v>5.3564691294285802E-2</v>
      </c>
    </row>
    <row r="13" spans="2:51">
      <c r="B13" s="18" t="s">
        <v>137</v>
      </c>
      <c r="C13" s="17">
        <v>1.8927816214588802E-2</v>
      </c>
      <c r="D13" s="17">
        <v>2.24657500744797E-2</v>
      </c>
      <c r="E13" s="17">
        <v>1.55760057676159E-2</v>
      </c>
      <c r="F13" s="17"/>
      <c r="G13" s="17">
        <v>1.4143229090312801E-2</v>
      </c>
      <c r="H13" s="17">
        <v>1.72590527919309E-2</v>
      </c>
      <c r="I13" s="17">
        <v>2.0087502162127801E-2</v>
      </c>
      <c r="J13" s="17">
        <v>2.05650207361718E-2</v>
      </c>
      <c r="K13" s="17">
        <v>1.95902605362933E-2</v>
      </c>
      <c r="L13" s="17">
        <v>1.98759350549489E-2</v>
      </c>
      <c r="M13" s="17"/>
      <c r="N13" s="17">
        <v>2.55846951322037E-2</v>
      </c>
      <c r="O13" s="17">
        <v>1.7840636783869601E-2</v>
      </c>
      <c r="P13" s="17">
        <v>1.93313420624408E-2</v>
      </c>
      <c r="Q13" s="17">
        <v>1.3039788457556699E-2</v>
      </c>
      <c r="R13" s="17"/>
      <c r="S13" s="17">
        <v>2.3930828757317099E-2</v>
      </c>
      <c r="T13" s="17">
        <v>2.03893275215364E-2</v>
      </c>
      <c r="U13" s="17">
        <v>1.2415076334632701E-2</v>
      </c>
      <c r="V13" s="17">
        <v>8.7933378986852495E-3</v>
      </c>
      <c r="W13" s="17">
        <v>2.0030866087161699E-2</v>
      </c>
      <c r="X13" s="17">
        <v>2.1961246374156401E-2</v>
      </c>
      <c r="Y13" s="17">
        <v>1.15409384935831E-2</v>
      </c>
      <c r="Z13" s="17">
        <v>3.3031061585113999E-2</v>
      </c>
      <c r="AA13" s="17">
        <v>1.9193930866209401E-2</v>
      </c>
      <c r="AB13" s="17">
        <v>1.5802030110098501E-2</v>
      </c>
      <c r="AC13" s="17">
        <v>2.0486676898455101E-2</v>
      </c>
      <c r="AD13" s="17">
        <v>3.66537658784893E-2</v>
      </c>
      <c r="AE13" s="17"/>
      <c r="AF13" s="17">
        <v>1.8767788048646501E-2</v>
      </c>
      <c r="AG13" s="17">
        <v>2.0843816177040099E-2</v>
      </c>
      <c r="AH13" s="17">
        <v>1.4530445413987699E-2</v>
      </c>
      <c r="AI13" s="17"/>
      <c r="AJ13" s="17">
        <v>2.3226724099095802E-2</v>
      </c>
      <c r="AK13" s="17">
        <v>1.9494019869875999E-2</v>
      </c>
      <c r="AL13" s="17">
        <v>1.5383072325786199E-2</v>
      </c>
      <c r="AM13" s="17"/>
      <c r="AN13" s="17">
        <v>1.7478344913883701E-2</v>
      </c>
      <c r="AO13" s="17">
        <v>1.29699283161832E-2</v>
      </c>
      <c r="AP13" s="17">
        <v>2.3826447431970901E-2</v>
      </c>
      <c r="AQ13" s="17">
        <v>1.8066475024853701E-2</v>
      </c>
      <c r="AR13" s="17">
        <v>5.67313264864149E-2</v>
      </c>
      <c r="AS13" s="17"/>
      <c r="AT13" s="17">
        <v>1.7396831638725699E-2</v>
      </c>
      <c r="AU13" s="17">
        <v>3.0551207685462399E-2</v>
      </c>
      <c r="AV13" s="17"/>
      <c r="AW13" s="17">
        <v>2.6143063736067802E-2</v>
      </c>
      <c r="AX13" s="17">
        <v>1.5205599255958E-2</v>
      </c>
      <c r="AY13" s="17">
        <v>1.21799547296161E-2</v>
      </c>
    </row>
    <row r="14" spans="2:51">
      <c r="B14" s="18" t="s">
        <v>119</v>
      </c>
      <c r="C14" s="17">
        <v>4.14096220045427E-2</v>
      </c>
      <c r="D14" s="17">
        <v>3.16772785482217E-2</v>
      </c>
      <c r="E14" s="17">
        <v>5.08449460180899E-2</v>
      </c>
      <c r="F14" s="17"/>
      <c r="G14" s="17">
        <v>4.2784058094351603E-2</v>
      </c>
      <c r="H14" s="17">
        <v>3.5294736666677498E-2</v>
      </c>
      <c r="I14" s="17">
        <v>3.4425275911980899E-2</v>
      </c>
      <c r="J14" s="17">
        <v>4.64687433712044E-2</v>
      </c>
      <c r="K14" s="17">
        <v>4.7373716112362699E-2</v>
      </c>
      <c r="L14" s="17">
        <v>4.2448442181072299E-2</v>
      </c>
      <c r="M14" s="17"/>
      <c r="N14" s="17">
        <v>2.9987647144766101E-2</v>
      </c>
      <c r="O14" s="17">
        <v>4.6995582692306997E-2</v>
      </c>
      <c r="P14" s="17">
        <v>3.9319125763358102E-2</v>
      </c>
      <c r="Q14" s="17">
        <v>5.0147925816890801E-2</v>
      </c>
      <c r="R14" s="17"/>
      <c r="S14" s="17">
        <v>4.53712391785559E-2</v>
      </c>
      <c r="T14" s="17">
        <v>3.92321773577749E-2</v>
      </c>
      <c r="U14" s="17">
        <v>3.2256645616496799E-2</v>
      </c>
      <c r="V14" s="17">
        <v>4.6401705349197998E-2</v>
      </c>
      <c r="W14" s="17">
        <v>4.49820266940636E-2</v>
      </c>
      <c r="X14" s="17">
        <v>4.20133125133458E-2</v>
      </c>
      <c r="Y14" s="17">
        <v>3.5812257627646997E-2</v>
      </c>
      <c r="Z14" s="17">
        <v>4.6184823399419803E-2</v>
      </c>
      <c r="AA14" s="17">
        <v>4.47193628550457E-2</v>
      </c>
      <c r="AB14" s="17">
        <v>3.4294024857571999E-2</v>
      </c>
      <c r="AC14" s="17">
        <v>4.3861992733280002E-2</v>
      </c>
      <c r="AD14" s="17">
        <v>4.6481900560322802E-2</v>
      </c>
      <c r="AE14" s="17"/>
      <c r="AF14" s="17">
        <v>3.6036239289142701E-2</v>
      </c>
      <c r="AG14" s="17">
        <v>4.0137694417440598E-2</v>
      </c>
      <c r="AH14" s="17">
        <v>5.2625915462570602E-2</v>
      </c>
      <c r="AI14" s="17"/>
      <c r="AJ14" s="17">
        <v>2.6475249310336402E-2</v>
      </c>
      <c r="AK14" s="17">
        <v>3.9380636706742703E-2</v>
      </c>
      <c r="AL14" s="17">
        <v>3.4313692811666303E-2</v>
      </c>
      <c r="AM14" s="17"/>
      <c r="AN14" s="17">
        <v>5.12544061617232E-2</v>
      </c>
      <c r="AO14" s="17">
        <v>4.1365234820177101E-2</v>
      </c>
      <c r="AP14" s="17">
        <v>3.8230098426226197E-2</v>
      </c>
      <c r="AQ14" s="17">
        <v>3.4040206291729998E-2</v>
      </c>
      <c r="AR14" s="17">
        <v>2.4181801756019201E-2</v>
      </c>
      <c r="AS14" s="17"/>
      <c r="AT14" s="17">
        <v>4.1042619572341801E-2</v>
      </c>
      <c r="AU14" s="17">
        <v>4.0492671242739101E-2</v>
      </c>
      <c r="AV14" s="17"/>
      <c r="AW14" s="17">
        <v>2.78250647153735E-2</v>
      </c>
      <c r="AX14" s="17">
        <v>3.73779650269409E-2</v>
      </c>
      <c r="AY14" s="17">
        <v>5.6996537979678803E-2</v>
      </c>
    </row>
    <row r="15" spans="2:51">
      <c r="B15" s="18" t="s">
        <v>138</v>
      </c>
      <c r="C15" s="21">
        <v>0.58873417533146599</v>
      </c>
      <c r="D15" s="21">
        <v>0.59947496787129195</v>
      </c>
      <c r="E15" s="21">
        <v>0.57773304296026295</v>
      </c>
      <c r="F15" s="21"/>
      <c r="G15" s="21">
        <v>0.64495347042058804</v>
      </c>
      <c r="H15" s="21">
        <v>0.63252556639229796</v>
      </c>
      <c r="I15" s="21">
        <v>0.60693098790214095</v>
      </c>
      <c r="J15" s="21">
        <v>0.57284996903656704</v>
      </c>
      <c r="K15" s="21">
        <v>0.57565521063867797</v>
      </c>
      <c r="L15" s="21">
        <v>0.53899696829634403</v>
      </c>
      <c r="M15" s="21"/>
      <c r="N15" s="21">
        <v>0.57364793150390903</v>
      </c>
      <c r="O15" s="21">
        <v>0.58537106604632105</v>
      </c>
      <c r="P15" s="21">
        <v>0.58975812254308502</v>
      </c>
      <c r="Q15" s="21">
        <v>0.60609936730716396</v>
      </c>
      <c r="R15" s="21"/>
      <c r="S15" s="21">
        <v>0.57746674950991395</v>
      </c>
      <c r="T15" s="21">
        <v>0.573825210062749</v>
      </c>
      <c r="U15" s="21">
        <v>0.62099555018274499</v>
      </c>
      <c r="V15" s="21">
        <v>0.60502384372089002</v>
      </c>
      <c r="W15" s="21">
        <v>0.59942193897088203</v>
      </c>
      <c r="X15" s="21">
        <v>0.59112353832439801</v>
      </c>
      <c r="Y15" s="21">
        <v>0.58469882708920196</v>
      </c>
      <c r="Z15" s="21">
        <v>0.59228064385914203</v>
      </c>
      <c r="AA15" s="21">
        <v>0.59463362126526198</v>
      </c>
      <c r="AB15" s="21">
        <v>0.56445605584823999</v>
      </c>
      <c r="AC15" s="21">
        <v>0.589970718931213</v>
      </c>
      <c r="AD15" s="21">
        <v>0.57930905236765295</v>
      </c>
      <c r="AE15" s="21"/>
      <c r="AF15" s="21">
        <v>0.599246036276466</v>
      </c>
      <c r="AG15" s="21">
        <v>0.58601259404506101</v>
      </c>
      <c r="AH15" s="21">
        <v>0.54835031273430401</v>
      </c>
      <c r="AI15" s="21"/>
      <c r="AJ15" s="21">
        <v>0.58034057013726703</v>
      </c>
      <c r="AK15" s="21">
        <v>0.610141311056973</v>
      </c>
      <c r="AL15" s="21">
        <v>0.589759711008082</v>
      </c>
      <c r="AM15" s="21"/>
      <c r="AN15" s="21">
        <v>0.565163153145535</v>
      </c>
      <c r="AO15" s="21">
        <v>0.60148863960501997</v>
      </c>
      <c r="AP15" s="21">
        <v>0.58177432322797196</v>
      </c>
      <c r="AQ15" s="21">
        <v>0.60806838972953203</v>
      </c>
      <c r="AR15" s="21">
        <v>0.63318873915549601</v>
      </c>
      <c r="AS15" s="21"/>
      <c r="AT15" s="21">
        <v>0.59059448701835904</v>
      </c>
      <c r="AU15" s="21">
        <v>0.57712085753379905</v>
      </c>
      <c r="AV15" s="21"/>
      <c r="AW15" s="21">
        <v>0.59262417263906098</v>
      </c>
      <c r="AX15" s="21">
        <v>0.62565847363603999</v>
      </c>
      <c r="AY15" s="21">
        <v>0.57493171369345397</v>
      </c>
    </row>
    <row r="16" spans="2:51">
      <c r="B16" s="18" t="s">
        <v>139</v>
      </c>
      <c r="C16" s="21">
        <v>8.7295128303501807E-2</v>
      </c>
      <c r="D16" s="21">
        <v>9.6343325262337604E-2</v>
      </c>
      <c r="E16" s="21">
        <v>7.8632483202235495E-2</v>
      </c>
      <c r="F16" s="21"/>
      <c r="G16" s="21">
        <v>8.1102708336939E-2</v>
      </c>
      <c r="H16" s="21">
        <v>7.9820149973434701E-2</v>
      </c>
      <c r="I16" s="21">
        <v>8.5730983168254102E-2</v>
      </c>
      <c r="J16" s="21">
        <v>8.4954331432707794E-2</v>
      </c>
      <c r="K16" s="21">
        <v>8.8701669487577503E-2</v>
      </c>
      <c r="L16" s="21">
        <v>9.7341671006760194E-2</v>
      </c>
      <c r="M16" s="21"/>
      <c r="N16" s="21">
        <v>0.123779390993714</v>
      </c>
      <c r="O16" s="21">
        <v>8.7780932511095006E-2</v>
      </c>
      <c r="P16" s="21">
        <v>7.2549116273401798E-2</v>
      </c>
      <c r="Q16" s="21">
        <v>6.0966394567780503E-2</v>
      </c>
      <c r="R16" s="21"/>
      <c r="S16" s="21">
        <v>9.2844217828270501E-2</v>
      </c>
      <c r="T16" s="21">
        <v>9.3949243213334102E-2</v>
      </c>
      <c r="U16" s="21">
        <v>8.1791373362281705E-2</v>
      </c>
      <c r="V16" s="21">
        <v>9.1068062767430805E-2</v>
      </c>
      <c r="W16" s="21">
        <v>9.7685416716335099E-2</v>
      </c>
      <c r="X16" s="21">
        <v>9.18746944572751E-2</v>
      </c>
      <c r="Y16" s="21">
        <v>7.2717981121238701E-2</v>
      </c>
      <c r="Z16" s="21">
        <v>0.10217129921723</v>
      </c>
      <c r="AA16" s="21">
        <v>7.4031427949211498E-2</v>
      </c>
      <c r="AB16" s="21">
        <v>7.8406254558969601E-2</v>
      </c>
      <c r="AC16" s="21">
        <v>7.8266854055802998E-2</v>
      </c>
      <c r="AD16" s="21">
        <v>0.105355271358334</v>
      </c>
      <c r="AE16" s="21"/>
      <c r="AF16" s="21">
        <v>8.3486384284832807E-2</v>
      </c>
      <c r="AG16" s="21">
        <v>9.1318200382218398E-2</v>
      </c>
      <c r="AH16" s="21">
        <v>8.9354112960242899E-2</v>
      </c>
      <c r="AI16" s="21"/>
      <c r="AJ16" s="21">
        <v>9.8214858506102107E-2</v>
      </c>
      <c r="AK16" s="21">
        <v>8.3010115192338696E-2</v>
      </c>
      <c r="AL16" s="21">
        <v>9.8539493334359296E-2</v>
      </c>
      <c r="AM16" s="21"/>
      <c r="AN16" s="21">
        <v>6.8999342857881799E-2</v>
      </c>
      <c r="AO16" s="21">
        <v>7.6065738803533706E-2</v>
      </c>
      <c r="AP16" s="21">
        <v>0.10155748780309901</v>
      </c>
      <c r="AQ16" s="21">
        <v>0.10554652528500801</v>
      </c>
      <c r="AR16" s="21">
        <v>0.151698018188485</v>
      </c>
      <c r="AS16" s="21"/>
      <c r="AT16" s="21">
        <v>8.4597087145254699E-2</v>
      </c>
      <c r="AU16" s="21">
        <v>0.108333338267272</v>
      </c>
      <c r="AV16" s="21"/>
      <c r="AW16" s="21">
        <v>0.11200197425533</v>
      </c>
      <c r="AX16" s="21">
        <v>6.8589965658128194E-2</v>
      </c>
      <c r="AY16" s="21">
        <v>6.5744646023901995E-2</v>
      </c>
    </row>
    <row r="17" spans="2:51">
      <c r="B17" s="18" t="s">
        <v>140</v>
      </c>
      <c r="C17" s="22">
        <v>0.50143904702796405</v>
      </c>
      <c r="D17" s="22">
        <v>0.50313164260895504</v>
      </c>
      <c r="E17" s="22">
        <v>0.49910055975802797</v>
      </c>
      <c r="F17" s="22"/>
      <c r="G17" s="22">
        <v>0.56385076208364904</v>
      </c>
      <c r="H17" s="22">
        <v>0.55270541641886395</v>
      </c>
      <c r="I17" s="22">
        <v>0.52120000473388695</v>
      </c>
      <c r="J17" s="22">
        <v>0.48789563760385901</v>
      </c>
      <c r="K17" s="22">
        <v>0.48695354115110001</v>
      </c>
      <c r="L17" s="22">
        <v>0.44165529728958403</v>
      </c>
      <c r="M17" s="22"/>
      <c r="N17" s="22">
        <v>0.44986854051019498</v>
      </c>
      <c r="O17" s="22">
        <v>0.49759013353522702</v>
      </c>
      <c r="P17" s="22">
        <v>0.51720900626968302</v>
      </c>
      <c r="Q17" s="22">
        <v>0.54513297273938299</v>
      </c>
      <c r="R17" s="22"/>
      <c r="S17" s="22">
        <v>0.48462253168164299</v>
      </c>
      <c r="T17" s="22">
        <v>0.47987596684941503</v>
      </c>
      <c r="U17" s="22">
        <v>0.53920417682046395</v>
      </c>
      <c r="V17" s="22">
        <v>0.51395578095345895</v>
      </c>
      <c r="W17" s="22">
        <v>0.50173652225454701</v>
      </c>
      <c r="X17" s="22">
        <v>0.49924884386712198</v>
      </c>
      <c r="Y17" s="22">
        <v>0.51198084596796301</v>
      </c>
      <c r="Z17" s="22">
        <v>0.49010934464191203</v>
      </c>
      <c r="AA17" s="22">
        <v>0.52060219331605095</v>
      </c>
      <c r="AB17" s="22">
        <v>0.48604980128927</v>
      </c>
      <c r="AC17" s="22">
        <v>0.51170386487540997</v>
      </c>
      <c r="AD17" s="22">
        <v>0.47395378100931901</v>
      </c>
      <c r="AE17" s="22"/>
      <c r="AF17" s="22">
        <v>0.51575965199163298</v>
      </c>
      <c r="AG17" s="22">
        <v>0.49469439366284301</v>
      </c>
      <c r="AH17" s="22">
        <v>0.45899619977406098</v>
      </c>
      <c r="AI17" s="22"/>
      <c r="AJ17" s="22">
        <v>0.48212571163116502</v>
      </c>
      <c r="AK17" s="22">
        <v>0.52713119586463497</v>
      </c>
      <c r="AL17" s="22">
        <v>0.49122021767372298</v>
      </c>
      <c r="AM17" s="22"/>
      <c r="AN17" s="22">
        <v>0.496163810287653</v>
      </c>
      <c r="AO17" s="22">
        <v>0.52542290080148601</v>
      </c>
      <c r="AP17" s="22">
        <v>0.48021683542487298</v>
      </c>
      <c r="AQ17" s="22">
        <v>0.50252186444452496</v>
      </c>
      <c r="AR17" s="22">
        <v>0.48149072096701101</v>
      </c>
      <c r="AS17" s="22"/>
      <c r="AT17" s="22">
        <v>0.50599739987310499</v>
      </c>
      <c r="AU17" s="22">
        <v>0.46878751926652701</v>
      </c>
      <c r="AV17" s="22"/>
      <c r="AW17" s="22">
        <v>0.48062219838373099</v>
      </c>
      <c r="AX17" s="22">
        <v>0.55706850797791196</v>
      </c>
      <c r="AY17" s="22">
        <v>0.50918706766955202</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0.14790999450494699</v>
      </c>
      <c r="D9" s="17">
        <v>0.181456603042294</v>
      </c>
      <c r="E9" s="17">
        <v>0.116131224819541</v>
      </c>
      <c r="F9" s="17"/>
      <c r="G9" s="17">
        <v>0.145380513923377</v>
      </c>
      <c r="H9" s="17">
        <v>0.16605936145509001</v>
      </c>
      <c r="I9" s="17">
        <v>0.15882188964479599</v>
      </c>
      <c r="J9" s="17">
        <v>0.14688354814972601</v>
      </c>
      <c r="K9" s="17">
        <v>0.14920519313945199</v>
      </c>
      <c r="L9" s="17">
        <v>0.128077933083178</v>
      </c>
      <c r="M9" s="17"/>
      <c r="N9" s="17">
        <v>0.20519335821484699</v>
      </c>
      <c r="O9" s="17">
        <v>0.14305626616474901</v>
      </c>
      <c r="P9" s="17">
        <v>0.12965710979946299</v>
      </c>
      <c r="Q9" s="17">
        <v>0.107224400763308</v>
      </c>
      <c r="R9" s="17"/>
      <c r="S9" s="17">
        <v>0.18035892904508599</v>
      </c>
      <c r="T9" s="17">
        <v>0.13661107891690299</v>
      </c>
      <c r="U9" s="17">
        <v>0.14045619101316101</v>
      </c>
      <c r="V9" s="17">
        <v>0.14848184964771599</v>
      </c>
      <c r="W9" s="17">
        <v>0.17447320403344099</v>
      </c>
      <c r="X9" s="17">
        <v>0.131419727659015</v>
      </c>
      <c r="Y9" s="17">
        <v>0.146445211074581</v>
      </c>
      <c r="Z9" s="17">
        <v>0.18506903423226401</v>
      </c>
      <c r="AA9" s="17">
        <v>0.12285621322385</v>
      </c>
      <c r="AB9" s="17">
        <v>0.147883687118602</v>
      </c>
      <c r="AC9" s="17">
        <v>0.103868033895293</v>
      </c>
      <c r="AD9" s="17">
        <v>0.178860901903314</v>
      </c>
      <c r="AE9" s="17"/>
      <c r="AF9" s="17">
        <v>0.12132389508022901</v>
      </c>
      <c r="AG9" s="17">
        <v>0.18894592802207</v>
      </c>
      <c r="AH9" s="17">
        <v>0.102576518653438</v>
      </c>
      <c r="AI9" s="17"/>
      <c r="AJ9" s="17">
        <v>0.139769125728473</v>
      </c>
      <c r="AK9" s="17">
        <v>0.171458362371538</v>
      </c>
      <c r="AL9" s="17">
        <v>0.19711128429191399</v>
      </c>
      <c r="AM9" s="17"/>
      <c r="AN9" s="17">
        <v>9.4484461199680694E-2</v>
      </c>
      <c r="AO9" s="17">
        <v>0.139457099358959</v>
      </c>
      <c r="AP9" s="17">
        <v>0.18144288282323101</v>
      </c>
      <c r="AQ9" s="17">
        <v>0.22836092131036201</v>
      </c>
      <c r="AR9" s="17">
        <v>0.47607875698990298</v>
      </c>
      <c r="AS9" s="17"/>
      <c r="AT9" s="17">
        <v>0.147828556725731</v>
      </c>
      <c r="AU9" s="17">
        <v>0.15383936833568601</v>
      </c>
      <c r="AV9" s="17"/>
      <c r="AW9" s="17">
        <v>0.215968433247199</v>
      </c>
      <c r="AX9" s="17">
        <v>0.12625575026316699</v>
      </c>
      <c r="AY9" s="17">
        <v>8.0747040355774097E-2</v>
      </c>
    </row>
    <row r="10" spans="2:51">
      <c r="B10" s="18" t="s">
        <v>134</v>
      </c>
      <c r="C10" s="17">
        <v>0.41875195211962701</v>
      </c>
      <c r="D10" s="17">
        <v>0.44717677310222897</v>
      </c>
      <c r="E10" s="17">
        <v>0.39168626864737499</v>
      </c>
      <c r="F10" s="17"/>
      <c r="G10" s="17">
        <v>0.39928008426169198</v>
      </c>
      <c r="H10" s="17">
        <v>0.40104234680855799</v>
      </c>
      <c r="I10" s="17">
        <v>0.43879210624595899</v>
      </c>
      <c r="J10" s="17">
        <v>0.425353067046634</v>
      </c>
      <c r="K10" s="17">
        <v>0.39481952643207202</v>
      </c>
      <c r="L10" s="17">
        <v>0.43801672390331597</v>
      </c>
      <c r="M10" s="17"/>
      <c r="N10" s="17">
        <v>0.49889259706227801</v>
      </c>
      <c r="O10" s="17">
        <v>0.435399664179205</v>
      </c>
      <c r="P10" s="17">
        <v>0.37334852848963201</v>
      </c>
      <c r="Q10" s="17">
        <v>0.35408576271513698</v>
      </c>
      <c r="R10" s="17"/>
      <c r="S10" s="17">
        <v>0.41068766008497198</v>
      </c>
      <c r="T10" s="17">
        <v>0.43007221285574299</v>
      </c>
      <c r="U10" s="17">
        <v>0.41050226918327698</v>
      </c>
      <c r="V10" s="17">
        <v>0.40967959747882998</v>
      </c>
      <c r="W10" s="17">
        <v>0.44308826518357403</v>
      </c>
      <c r="X10" s="17">
        <v>0.42432377683746503</v>
      </c>
      <c r="Y10" s="17">
        <v>0.40684240035965602</v>
      </c>
      <c r="Z10" s="17">
        <v>0.374962895216369</v>
      </c>
      <c r="AA10" s="17">
        <v>0.40816226273052297</v>
      </c>
      <c r="AB10" s="17">
        <v>0.444553066012848</v>
      </c>
      <c r="AC10" s="17">
        <v>0.42774550828081798</v>
      </c>
      <c r="AD10" s="17">
        <v>0.42338060458131299</v>
      </c>
      <c r="AE10" s="17"/>
      <c r="AF10" s="17">
        <v>0.39606816043304299</v>
      </c>
      <c r="AG10" s="17">
        <v>0.45903065503498702</v>
      </c>
      <c r="AH10" s="17">
        <v>0.37938328996952703</v>
      </c>
      <c r="AI10" s="17"/>
      <c r="AJ10" s="17">
        <v>0.45219283701065599</v>
      </c>
      <c r="AK10" s="17">
        <v>0.42887707455041901</v>
      </c>
      <c r="AL10" s="17">
        <v>0.43744375471597902</v>
      </c>
      <c r="AM10" s="17"/>
      <c r="AN10" s="17">
        <v>0.33909459170435502</v>
      </c>
      <c r="AO10" s="17">
        <v>0.41324278488320698</v>
      </c>
      <c r="AP10" s="17">
        <v>0.48824445628851698</v>
      </c>
      <c r="AQ10" s="17">
        <v>0.49617392298160301</v>
      </c>
      <c r="AR10" s="17">
        <v>0.34605089651834398</v>
      </c>
      <c r="AS10" s="17"/>
      <c r="AT10" s="17">
        <v>0.416854584519676</v>
      </c>
      <c r="AU10" s="17">
        <v>0.42940052470870699</v>
      </c>
      <c r="AV10" s="17"/>
      <c r="AW10" s="17">
        <v>0.49362304290714698</v>
      </c>
      <c r="AX10" s="17">
        <v>0.412930766450118</v>
      </c>
      <c r="AY10" s="17">
        <v>0.340166225176943</v>
      </c>
    </row>
    <row r="11" spans="2:51">
      <c r="B11" s="18" t="s">
        <v>135</v>
      </c>
      <c r="C11" s="17">
        <v>0.30930786164603302</v>
      </c>
      <c r="D11" s="17">
        <v>0.27483956701920798</v>
      </c>
      <c r="E11" s="17">
        <v>0.34241539553421702</v>
      </c>
      <c r="F11" s="17"/>
      <c r="G11" s="17">
        <v>0.31961825937392802</v>
      </c>
      <c r="H11" s="17">
        <v>0.295353998320179</v>
      </c>
      <c r="I11" s="17">
        <v>0.27466738838778099</v>
      </c>
      <c r="J11" s="17">
        <v>0.30646690049801401</v>
      </c>
      <c r="K11" s="17">
        <v>0.33310143480037102</v>
      </c>
      <c r="L11" s="17">
        <v>0.32483063123550099</v>
      </c>
      <c r="M11" s="17"/>
      <c r="N11" s="17">
        <v>0.21999507354480999</v>
      </c>
      <c r="O11" s="17">
        <v>0.29692481602074999</v>
      </c>
      <c r="P11" s="17">
        <v>0.36086507823478697</v>
      </c>
      <c r="Q11" s="17">
        <v>0.37237613690002702</v>
      </c>
      <c r="R11" s="17"/>
      <c r="S11" s="17">
        <v>0.28719042467003397</v>
      </c>
      <c r="T11" s="17">
        <v>0.32088122510411399</v>
      </c>
      <c r="U11" s="17">
        <v>0.31688401483475798</v>
      </c>
      <c r="V11" s="17">
        <v>0.32202805473791801</v>
      </c>
      <c r="W11" s="17">
        <v>0.26325877746391302</v>
      </c>
      <c r="X11" s="17">
        <v>0.33010104910207</v>
      </c>
      <c r="Y11" s="17">
        <v>0.32900582709477699</v>
      </c>
      <c r="Z11" s="17">
        <v>0.29465025087038199</v>
      </c>
      <c r="AA11" s="17">
        <v>0.33088351310220998</v>
      </c>
      <c r="AB11" s="17">
        <v>0.29374280288115501</v>
      </c>
      <c r="AC11" s="17">
        <v>0.318145681662799</v>
      </c>
      <c r="AD11" s="17">
        <v>0.25329978355861599</v>
      </c>
      <c r="AE11" s="17"/>
      <c r="AF11" s="17">
        <v>0.34426318799028699</v>
      </c>
      <c r="AG11" s="17">
        <v>0.25774802441036998</v>
      </c>
      <c r="AH11" s="17">
        <v>0.34888081143902699</v>
      </c>
      <c r="AI11" s="17"/>
      <c r="AJ11" s="17">
        <v>0.31301765395796499</v>
      </c>
      <c r="AK11" s="17">
        <v>0.289420393263293</v>
      </c>
      <c r="AL11" s="17">
        <v>0.27031676918944197</v>
      </c>
      <c r="AM11" s="17"/>
      <c r="AN11" s="17">
        <v>0.40336524268331098</v>
      </c>
      <c r="AO11" s="17">
        <v>0.305821429336608</v>
      </c>
      <c r="AP11" s="17">
        <v>0.243677110930444</v>
      </c>
      <c r="AQ11" s="17">
        <v>0.20749964183569999</v>
      </c>
      <c r="AR11" s="17">
        <v>0.108135381448795</v>
      </c>
      <c r="AS11" s="17"/>
      <c r="AT11" s="17">
        <v>0.31138448895784698</v>
      </c>
      <c r="AU11" s="17">
        <v>0.29274120551948102</v>
      </c>
      <c r="AV11" s="17"/>
      <c r="AW11" s="17">
        <v>0.218354526954153</v>
      </c>
      <c r="AX11" s="17">
        <v>0.32865057787544699</v>
      </c>
      <c r="AY11" s="17">
        <v>0.40156988071675098</v>
      </c>
    </row>
    <row r="12" spans="2:51">
      <c r="B12" s="18" t="s">
        <v>136</v>
      </c>
      <c r="C12" s="17">
        <v>5.10846635007359E-2</v>
      </c>
      <c r="D12" s="17">
        <v>4.0775608008701399E-2</v>
      </c>
      <c r="E12" s="17">
        <v>6.1135409109492597E-2</v>
      </c>
      <c r="F12" s="17"/>
      <c r="G12" s="17">
        <v>5.1550684518646299E-2</v>
      </c>
      <c r="H12" s="17">
        <v>6.2585556273180507E-2</v>
      </c>
      <c r="I12" s="17">
        <v>5.9124808627319697E-2</v>
      </c>
      <c r="J12" s="17">
        <v>3.9680009205884902E-2</v>
      </c>
      <c r="K12" s="17">
        <v>5.5012345581634502E-2</v>
      </c>
      <c r="L12" s="17">
        <v>4.2366593337756699E-2</v>
      </c>
      <c r="M12" s="17"/>
      <c r="N12" s="17">
        <v>3.1156952666072199E-2</v>
      </c>
      <c r="O12" s="17">
        <v>5.2963677815516703E-2</v>
      </c>
      <c r="P12" s="17">
        <v>5.8323165622473E-2</v>
      </c>
      <c r="Q12" s="17">
        <v>6.5316573176281395E-2</v>
      </c>
      <c r="R12" s="17"/>
      <c r="S12" s="17">
        <v>4.2558556869830198E-2</v>
      </c>
      <c r="T12" s="17">
        <v>4.4687671663349401E-2</v>
      </c>
      <c r="U12" s="17">
        <v>5.8983742861287498E-2</v>
      </c>
      <c r="V12" s="17">
        <v>5.4673974549806E-2</v>
      </c>
      <c r="W12" s="17">
        <v>4.7983219255662901E-2</v>
      </c>
      <c r="X12" s="17">
        <v>3.8896067526058203E-2</v>
      </c>
      <c r="Y12" s="17">
        <v>5.33538989926364E-2</v>
      </c>
      <c r="Z12" s="17">
        <v>5.91005070721368E-2</v>
      </c>
      <c r="AA12" s="17">
        <v>6.0920242484377302E-2</v>
      </c>
      <c r="AB12" s="17">
        <v>4.25091381515263E-2</v>
      </c>
      <c r="AC12" s="17">
        <v>6.3747824603942904E-2</v>
      </c>
      <c r="AD12" s="17">
        <v>8.0145201343914202E-2</v>
      </c>
      <c r="AE12" s="17"/>
      <c r="AF12" s="17">
        <v>6.0205413327332702E-2</v>
      </c>
      <c r="AG12" s="17">
        <v>3.7129227513503699E-2</v>
      </c>
      <c r="AH12" s="17">
        <v>7.4247044429458703E-2</v>
      </c>
      <c r="AI12" s="17"/>
      <c r="AJ12" s="17">
        <v>4.6657963474906201E-2</v>
      </c>
      <c r="AK12" s="17">
        <v>4.3323115266095502E-2</v>
      </c>
      <c r="AL12" s="17">
        <v>4.6658634264261499E-2</v>
      </c>
      <c r="AM12" s="17"/>
      <c r="AN12" s="17">
        <v>6.9397535956237294E-2</v>
      </c>
      <c r="AO12" s="17">
        <v>5.74678833587451E-2</v>
      </c>
      <c r="AP12" s="17">
        <v>3.4892336615565997E-2</v>
      </c>
      <c r="AQ12" s="17">
        <v>2.2533644944965601E-2</v>
      </c>
      <c r="AR12" s="17">
        <v>3.1404428719839401E-2</v>
      </c>
      <c r="AS12" s="17"/>
      <c r="AT12" s="17">
        <v>5.1902753551993697E-2</v>
      </c>
      <c r="AU12" s="17">
        <v>4.4868769162050397E-2</v>
      </c>
      <c r="AV12" s="17"/>
      <c r="AW12" s="17">
        <v>2.4498127370032902E-2</v>
      </c>
      <c r="AX12" s="17">
        <v>7.1154976860453495E-2</v>
      </c>
      <c r="AY12" s="17">
        <v>7.4289826294514805E-2</v>
      </c>
    </row>
    <row r="13" spans="2:51">
      <c r="B13" s="18" t="s">
        <v>137</v>
      </c>
      <c r="C13" s="17">
        <v>1.7896643292821101E-2</v>
      </c>
      <c r="D13" s="17">
        <v>1.7723113764591202E-2</v>
      </c>
      <c r="E13" s="17">
        <v>1.79239410532228E-2</v>
      </c>
      <c r="F13" s="17"/>
      <c r="G13" s="17">
        <v>2.0921278544741701E-2</v>
      </c>
      <c r="H13" s="17">
        <v>2.0488142040417798E-2</v>
      </c>
      <c r="I13" s="17">
        <v>2.0073338852763599E-2</v>
      </c>
      <c r="J13" s="17">
        <v>2.16343658484533E-2</v>
      </c>
      <c r="K13" s="17">
        <v>1.6449051953161001E-2</v>
      </c>
      <c r="L13" s="17">
        <v>1.1440810654217599E-2</v>
      </c>
      <c r="M13" s="17"/>
      <c r="N13" s="17">
        <v>1.0943674524207501E-2</v>
      </c>
      <c r="O13" s="17">
        <v>1.5857762869581599E-2</v>
      </c>
      <c r="P13" s="17">
        <v>2.26324232270999E-2</v>
      </c>
      <c r="Q13" s="17">
        <v>2.2927739869314501E-2</v>
      </c>
      <c r="R13" s="17"/>
      <c r="S13" s="17">
        <v>1.54094975300057E-2</v>
      </c>
      <c r="T13" s="17">
        <v>1.7268944044985302E-2</v>
      </c>
      <c r="U13" s="17">
        <v>2.0834893804724301E-2</v>
      </c>
      <c r="V13" s="17">
        <v>8.7819272567397997E-3</v>
      </c>
      <c r="W13" s="17">
        <v>1.51601997288008E-2</v>
      </c>
      <c r="X13" s="17">
        <v>1.6808206321256E-2</v>
      </c>
      <c r="Y13" s="17">
        <v>2.0393934578087799E-2</v>
      </c>
      <c r="Z13" s="17">
        <v>3.2697314542332698E-2</v>
      </c>
      <c r="AA13" s="17">
        <v>2.4816418329737699E-2</v>
      </c>
      <c r="AB13" s="17">
        <v>1.62818031953967E-2</v>
      </c>
      <c r="AC13" s="17">
        <v>2.0527422280029399E-2</v>
      </c>
      <c r="AD13" s="17">
        <v>1.0066464051042201E-2</v>
      </c>
      <c r="AE13" s="17"/>
      <c r="AF13" s="17">
        <v>2.09983508785852E-2</v>
      </c>
      <c r="AG13" s="17">
        <v>1.2948983955885601E-2</v>
      </c>
      <c r="AH13" s="17">
        <v>2.3229055654558999E-2</v>
      </c>
      <c r="AI13" s="17"/>
      <c r="AJ13" s="17">
        <v>1.0812204431579601E-2</v>
      </c>
      <c r="AK13" s="17">
        <v>1.8599448303016401E-2</v>
      </c>
      <c r="AL13" s="17">
        <v>7.4387522265312199E-3</v>
      </c>
      <c r="AM13" s="17"/>
      <c r="AN13" s="17">
        <v>2.5701366085849098E-2</v>
      </c>
      <c r="AO13" s="17">
        <v>2.02052147644812E-2</v>
      </c>
      <c r="AP13" s="17">
        <v>1.13205948417886E-2</v>
      </c>
      <c r="AQ13" s="17">
        <v>9.2037352959995298E-3</v>
      </c>
      <c r="AR13" s="17">
        <v>1.42301651832894E-2</v>
      </c>
      <c r="AS13" s="17"/>
      <c r="AT13" s="17">
        <v>1.73443632040844E-2</v>
      </c>
      <c r="AU13" s="17">
        <v>2.1737288151120901E-2</v>
      </c>
      <c r="AV13" s="17"/>
      <c r="AW13" s="17">
        <v>1.0915283539339999E-2</v>
      </c>
      <c r="AX13" s="17">
        <v>1.4766820000951499E-2</v>
      </c>
      <c r="AY13" s="17">
        <v>2.6183252662883301E-2</v>
      </c>
    </row>
    <row r="14" spans="2:51">
      <c r="B14" s="18" t="s">
        <v>119</v>
      </c>
      <c r="C14" s="17">
        <v>5.5048884935835901E-2</v>
      </c>
      <c r="D14" s="17">
        <v>3.80283350629773E-2</v>
      </c>
      <c r="E14" s="17">
        <v>7.0707760836150796E-2</v>
      </c>
      <c r="F14" s="17"/>
      <c r="G14" s="17">
        <v>6.3249179377614997E-2</v>
      </c>
      <c r="H14" s="17">
        <v>5.44705951025743E-2</v>
      </c>
      <c r="I14" s="17">
        <v>4.8520468241381197E-2</v>
      </c>
      <c r="J14" s="17">
        <v>5.9982109251287899E-2</v>
      </c>
      <c r="K14" s="17">
        <v>5.14124480933097E-2</v>
      </c>
      <c r="L14" s="17">
        <v>5.5267307786030201E-2</v>
      </c>
      <c r="M14" s="17"/>
      <c r="N14" s="17">
        <v>3.3818343987784903E-2</v>
      </c>
      <c r="O14" s="17">
        <v>5.5797812950198103E-2</v>
      </c>
      <c r="P14" s="17">
        <v>5.5173694626544603E-2</v>
      </c>
      <c r="Q14" s="17">
        <v>7.8069386575931501E-2</v>
      </c>
      <c r="R14" s="17"/>
      <c r="S14" s="17">
        <v>6.3794931800073104E-2</v>
      </c>
      <c r="T14" s="17">
        <v>5.04788674149051E-2</v>
      </c>
      <c r="U14" s="17">
        <v>5.2338888302791702E-2</v>
      </c>
      <c r="V14" s="17">
        <v>5.6354596328990099E-2</v>
      </c>
      <c r="W14" s="17">
        <v>5.6036334334608397E-2</v>
      </c>
      <c r="X14" s="17">
        <v>5.8451172554136503E-2</v>
      </c>
      <c r="Y14" s="17">
        <v>4.3958727900261597E-2</v>
      </c>
      <c r="Z14" s="17">
        <v>5.3519998066515799E-2</v>
      </c>
      <c r="AA14" s="17">
        <v>5.2361350129302001E-2</v>
      </c>
      <c r="AB14" s="17">
        <v>5.5029502640472197E-2</v>
      </c>
      <c r="AC14" s="17">
        <v>6.5965529277118101E-2</v>
      </c>
      <c r="AD14" s="17">
        <v>5.4247044561800101E-2</v>
      </c>
      <c r="AE14" s="17"/>
      <c r="AF14" s="17">
        <v>5.7140992290522601E-2</v>
      </c>
      <c r="AG14" s="17">
        <v>4.4197181063183703E-2</v>
      </c>
      <c r="AH14" s="17">
        <v>7.1683279853990006E-2</v>
      </c>
      <c r="AI14" s="17"/>
      <c r="AJ14" s="17">
        <v>3.7550215396419298E-2</v>
      </c>
      <c r="AK14" s="17">
        <v>4.8321606245638297E-2</v>
      </c>
      <c r="AL14" s="17">
        <v>4.1030805311872302E-2</v>
      </c>
      <c r="AM14" s="17"/>
      <c r="AN14" s="17">
        <v>6.7956802370567199E-2</v>
      </c>
      <c r="AO14" s="17">
        <v>6.3805588298000204E-2</v>
      </c>
      <c r="AP14" s="17">
        <v>4.0422618500453998E-2</v>
      </c>
      <c r="AQ14" s="17">
        <v>3.6228133631370001E-2</v>
      </c>
      <c r="AR14" s="17">
        <v>2.41003711398294E-2</v>
      </c>
      <c r="AS14" s="17"/>
      <c r="AT14" s="17">
        <v>5.4685253040667597E-2</v>
      </c>
      <c r="AU14" s="17">
        <v>5.7412844122955199E-2</v>
      </c>
      <c r="AV14" s="17"/>
      <c r="AW14" s="17">
        <v>3.6640585982128403E-2</v>
      </c>
      <c r="AX14" s="17">
        <v>4.62411085498632E-2</v>
      </c>
      <c r="AY14" s="17">
        <v>7.7043774793134095E-2</v>
      </c>
    </row>
    <row r="15" spans="2:51">
      <c r="B15" s="18" t="s">
        <v>138</v>
      </c>
      <c r="C15" s="21">
        <v>0.56666194662457403</v>
      </c>
      <c r="D15" s="21">
        <v>0.62863337614452197</v>
      </c>
      <c r="E15" s="21">
        <v>0.50781749346691696</v>
      </c>
      <c r="F15" s="21"/>
      <c r="G15" s="21">
        <v>0.54466059818506896</v>
      </c>
      <c r="H15" s="21">
        <v>0.56710170826364903</v>
      </c>
      <c r="I15" s="21">
        <v>0.59761399589075503</v>
      </c>
      <c r="J15" s="21">
        <v>0.57223661519636004</v>
      </c>
      <c r="K15" s="21">
        <v>0.54402471957152398</v>
      </c>
      <c r="L15" s="21">
        <v>0.56609465698649497</v>
      </c>
      <c r="M15" s="21"/>
      <c r="N15" s="21">
        <v>0.70408595527712603</v>
      </c>
      <c r="O15" s="21">
        <v>0.57845593034395304</v>
      </c>
      <c r="P15" s="21">
        <v>0.50300563828909595</v>
      </c>
      <c r="Q15" s="21">
        <v>0.461310163478445</v>
      </c>
      <c r="R15" s="21"/>
      <c r="S15" s="21">
        <v>0.59104658913005703</v>
      </c>
      <c r="T15" s="21">
        <v>0.56668329177264598</v>
      </c>
      <c r="U15" s="21">
        <v>0.55095846019643802</v>
      </c>
      <c r="V15" s="21">
        <v>0.55816144712654603</v>
      </c>
      <c r="W15" s="21">
        <v>0.61756146921701505</v>
      </c>
      <c r="X15" s="21">
        <v>0.55574350449648002</v>
      </c>
      <c r="Y15" s="21">
        <v>0.55328761143423699</v>
      </c>
      <c r="Z15" s="21">
        <v>0.560031929448633</v>
      </c>
      <c r="AA15" s="21">
        <v>0.53101847595437301</v>
      </c>
      <c r="AB15" s="21">
        <v>0.59243675313144994</v>
      </c>
      <c r="AC15" s="21">
        <v>0.53161354217611001</v>
      </c>
      <c r="AD15" s="21">
        <v>0.60224150648462704</v>
      </c>
      <c r="AE15" s="21"/>
      <c r="AF15" s="21">
        <v>0.51739205551327205</v>
      </c>
      <c r="AG15" s="21">
        <v>0.64797658305705697</v>
      </c>
      <c r="AH15" s="21">
        <v>0.481959808622966</v>
      </c>
      <c r="AI15" s="21"/>
      <c r="AJ15" s="21">
        <v>0.59196196273913004</v>
      </c>
      <c r="AK15" s="21">
        <v>0.60033543692195701</v>
      </c>
      <c r="AL15" s="21">
        <v>0.63455503900789301</v>
      </c>
      <c r="AM15" s="21"/>
      <c r="AN15" s="21">
        <v>0.43357905290403598</v>
      </c>
      <c r="AO15" s="21">
        <v>0.55269988424216598</v>
      </c>
      <c r="AP15" s="21">
        <v>0.66968733911174805</v>
      </c>
      <c r="AQ15" s="21">
        <v>0.72453484429196502</v>
      </c>
      <c r="AR15" s="21">
        <v>0.82212965350824696</v>
      </c>
      <c r="AS15" s="21"/>
      <c r="AT15" s="21">
        <v>0.56468314124540797</v>
      </c>
      <c r="AU15" s="21">
        <v>0.58323989304439305</v>
      </c>
      <c r="AV15" s="21"/>
      <c r="AW15" s="21">
        <v>0.70959147615434603</v>
      </c>
      <c r="AX15" s="21">
        <v>0.53918651671328499</v>
      </c>
      <c r="AY15" s="21">
        <v>0.42091326553271702</v>
      </c>
    </row>
    <row r="16" spans="2:51">
      <c r="B16" s="18" t="s">
        <v>139</v>
      </c>
      <c r="C16" s="21">
        <v>6.8981306793557004E-2</v>
      </c>
      <c r="D16" s="21">
        <v>5.84987217732926E-2</v>
      </c>
      <c r="E16" s="21">
        <v>7.9059350162715494E-2</v>
      </c>
      <c r="F16" s="21"/>
      <c r="G16" s="21">
        <v>7.2471963063387906E-2</v>
      </c>
      <c r="H16" s="21">
        <v>8.3073698313598301E-2</v>
      </c>
      <c r="I16" s="21">
        <v>7.9198147480083303E-2</v>
      </c>
      <c r="J16" s="21">
        <v>6.1314375054338302E-2</v>
      </c>
      <c r="K16" s="21">
        <v>7.1461397534795496E-2</v>
      </c>
      <c r="L16" s="21">
        <v>5.3807403991974298E-2</v>
      </c>
      <c r="M16" s="21"/>
      <c r="N16" s="21">
        <v>4.21006271902798E-2</v>
      </c>
      <c r="O16" s="21">
        <v>6.8821440685098295E-2</v>
      </c>
      <c r="P16" s="21">
        <v>8.0955588849572893E-2</v>
      </c>
      <c r="Q16" s="21">
        <v>8.8244313045595907E-2</v>
      </c>
      <c r="R16" s="21"/>
      <c r="S16" s="21">
        <v>5.7968054399835801E-2</v>
      </c>
      <c r="T16" s="21">
        <v>6.1956615708334703E-2</v>
      </c>
      <c r="U16" s="21">
        <v>7.98186366660118E-2</v>
      </c>
      <c r="V16" s="21">
        <v>6.3455901806545797E-2</v>
      </c>
      <c r="W16" s="21">
        <v>6.3143418984463698E-2</v>
      </c>
      <c r="X16" s="21">
        <v>5.5704273847314301E-2</v>
      </c>
      <c r="Y16" s="21">
        <v>7.3747833570724203E-2</v>
      </c>
      <c r="Z16" s="21">
        <v>9.1797821614469505E-2</v>
      </c>
      <c r="AA16" s="21">
        <v>8.5736660814115004E-2</v>
      </c>
      <c r="AB16" s="21">
        <v>5.8790941346922899E-2</v>
      </c>
      <c r="AC16" s="21">
        <v>8.4275246883972296E-2</v>
      </c>
      <c r="AD16" s="21">
        <v>9.0211665394956397E-2</v>
      </c>
      <c r="AE16" s="21"/>
      <c r="AF16" s="21">
        <v>8.1203764205917905E-2</v>
      </c>
      <c r="AG16" s="21">
        <v>5.0078211469389303E-2</v>
      </c>
      <c r="AH16" s="21">
        <v>9.7476100084017706E-2</v>
      </c>
      <c r="AI16" s="21"/>
      <c r="AJ16" s="21">
        <v>5.7470167906485799E-2</v>
      </c>
      <c r="AK16" s="21">
        <v>6.1922563569111903E-2</v>
      </c>
      <c r="AL16" s="21">
        <v>5.4097386490792702E-2</v>
      </c>
      <c r="AM16" s="21"/>
      <c r="AN16" s="21">
        <v>9.5098902042086403E-2</v>
      </c>
      <c r="AO16" s="21">
        <v>7.7673098123226203E-2</v>
      </c>
      <c r="AP16" s="21">
        <v>4.6212931457354597E-2</v>
      </c>
      <c r="AQ16" s="21">
        <v>3.1737380240965202E-2</v>
      </c>
      <c r="AR16" s="21">
        <v>4.5634593903128802E-2</v>
      </c>
      <c r="AS16" s="21"/>
      <c r="AT16" s="21">
        <v>6.9247116756078197E-2</v>
      </c>
      <c r="AU16" s="21">
        <v>6.6606057313171305E-2</v>
      </c>
      <c r="AV16" s="21"/>
      <c r="AW16" s="21">
        <v>3.5413410909372799E-2</v>
      </c>
      <c r="AX16" s="21">
        <v>8.59217968614049E-2</v>
      </c>
      <c r="AY16" s="21">
        <v>0.100473078957398</v>
      </c>
    </row>
    <row r="17" spans="2:51">
      <c r="B17" s="18" t="s">
        <v>140</v>
      </c>
      <c r="C17" s="22">
        <v>0.49768063983101701</v>
      </c>
      <c r="D17" s="22">
        <v>0.57013465437123001</v>
      </c>
      <c r="E17" s="22">
        <v>0.42875814330420098</v>
      </c>
      <c r="F17" s="22"/>
      <c r="G17" s="22">
        <v>0.47218863512168102</v>
      </c>
      <c r="H17" s="22">
        <v>0.48402800995005002</v>
      </c>
      <c r="I17" s="22">
        <v>0.51841584841067201</v>
      </c>
      <c r="J17" s="22">
        <v>0.51092224014202203</v>
      </c>
      <c r="K17" s="22">
        <v>0.47256332203672802</v>
      </c>
      <c r="L17" s="22">
        <v>0.51228725299452005</v>
      </c>
      <c r="M17" s="22"/>
      <c r="N17" s="22">
        <v>0.66198532808684596</v>
      </c>
      <c r="O17" s="22">
        <v>0.50963448965885505</v>
      </c>
      <c r="P17" s="22">
        <v>0.42205004943952301</v>
      </c>
      <c r="Q17" s="22">
        <v>0.37306585043285001</v>
      </c>
      <c r="R17" s="22"/>
      <c r="S17" s="22">
        <v>0.53307853473022204</v>
      </c>
      <c r="T17" s="22">
        <v>0.50472667606431099</v>
      </c>
      <c r="U17" s="22">
        <v>0.47113982353042699</v>
      </c>
      <c r="V17" s="22">
        <v>0.49470554532</v>
      </c>
      <c r="W17" s="22">
        <v>0.55441805023255097</v>
      </c>
      <c r="X17" s="22">
        <v>0.500039230649165</v>
      </c>
      <c r="Y17" s="22">
        <v>0.47953977786351298</v>
      </c>
      <c r="Z17" s="22">
        <v>0.46823410783416303</v>
      </c>
      <c r="AA17" s="22">
        <v>0.445281815140258</v>
      </c>
      <c r="AB17" s="22">
        <v>0.53364581178452697</v>
      </c>
      <c r="AC17" s="22">
        <v>0.44733829529213798</v>
      </c>
      <c r="AD17" s="22">
        <v>0.51202984108967098</v>
      </c>
      <c r="AE17" s="22"/>
      <c r="AF17" s="22">
        <v>0.43618829130735498</v>
      </c>
      <c r="AG17" s="22">
        <v>0.59789837158766701</v>
      </c>
      <c r="AH17" s="22">
        <v>0.38448370853894798</v>
      </c>
      <c r="AI17" s="22"/>
      <c r="AJ17" s="22">
        <v>0.53449179483264397</v>
      </c>
      <c r="AK17" s="22">
        <v>0.53841287335284505</v>
      </c>
      <c r="AL17" s="22">
        <v>0.58045765251710002</v>
      </c>
      <c r="AM17" s="22"/>
      <c r="AN17" s="22">
        <v>0.33848015086194899</v>
      </c>
      <c r="AO17" s="22">
        <v>0.47502678611894</v>
      </c>
      <c r="AP17" s="22">
        <v>0.62347440765439299</v>
      </c>
      <c r="AQ17" s="22">
        <v>0.69279746405099996</v>
      </c>
      <c r="AR17" s="22">
        <v>0.776495059605118</v>
      </c>
      <c r="AS17" s="22"/>
      <c r="AT17" s="22">
        <v>0.495436024489329</v>
      </c>
      <c r="AU17" s="22">
        <v>0.51663383573122101</v>
      </c>
      <c r="AV17" s="22"/>
      <c r="AW17" s="22">
        <v>0.67417806524497303</v>
      </c>
      <c r="AX17" s="22">
        <v>0.45326471985187999</v>
      </c>
      <c r="AY17" s="22">
        <v>0.32044018657531897</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326</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0.191066578990647</v>
      </c>
      <c r="D9" s="17">
        <v>0.21751436873663699</v>
      </c>
      <c r="E9" s="17">
        <v>0.16569409056867901</v>
      </c>
      <c r="F9" s="17"/>
      <c r="G9" s="17">
        <v>0.22505793943904001</v>
      </c>
      <c r="H9" s="17">
        <v>0.21961243397365801</v>
      </c>
      <c r="I9" s="17">
        <v>0.22725657232558399</v>
      </c>
      <c r="J9" s="17">
        <v>0.174262979899312</v>
      </c>
      <c r="K9" s="17">
        <v>0.16279246627003</v>
      </c>
      <c r="L9" s="17">
        <v>0.160904548811242</v>
      </c>
      <c r="M9" s="17"/>
      <c r="N9" s="17">
        <v>0.24131759848054599</v>
      </c>
      <c r="O9" s="17">
        <v>0.18423132037426601</v>
      </c>
      <c r="P9" s="17">
        <v>0.17488570446698501</v>
      </c>
      <c r="Q9" s="17">
        <v>0.158712704919072</v>
      </c>
      <c r="R9" s="17"/>
      <c r="S9" s="17">
        <v>0.220537768757851</v>
      </c>
      <c r="T9" s="17">
        <v>0.18064812358687901</v>
      </c>
      <c r="U9" s="17">
        <v>0.17514116359898901</v>
      </c>
      <c r="V9" s="17">
        <v>0.196034166456588</v>
      </c>
      <c r="W9" s="17">
        <v>0.17698911267106701</v>
      </c>
      <c r="X9" s="17">
        <v>0.19229287237195</v>
      </c>
      <c r="Y9" s="17">
        <v>0.20331882583013799</v>
      </c>
      <c r="Z9" s="17">
        <v>0.21627755061069201</v>
      </c>
      <c r="AA9" s="17">
        <v>0.17756864206704001</v>
      </c>
      <c r="AB9" s="17">
        <v>0.18649016905570301</v>
      </c>
      <c r="AC9" s="17">
        <v>0.17572476981798699</v>
      </c>
      <c r="AD9" s="17">
        <v>0.189526365503662</v>
      </c>
      <c r="AE9" s="17"/>
      <c r="AF9" s="17">
        <v>0.16527833278067</v>
      </c>
      <c r="AG9" s="17">
        <v>0.22359035853741899</v>
      </c>
      <c r="AH9" s="17">
        <v>0.15490683641775699</v>
      </c>
      <c r="AI9" s="17"/>
      <c r="AJ9" s="17">
        <v>0.18343850624177899</v>
      </c>
      <c r="AK9" s="17">
        <v>0.222017031242394</v>
      </c>
      <c r="AL9" s="17">
        <v>0.22874262322886499</v>
      </c>
      <c r="AM9" s="17"/>
      <c r="AN9" s="17">
        <v>0.141264450479441</v>
      </c>
      <c r="AO9" s="17">
        <v>0.18988973249556701</v>
      </c>
      <c r="AP9" s="17">
        <v>0.215503971656334</v>
      </c>
      <c r="AQ9" s="17">
        <v>0.28345439546811302</v>
      </c>
      <c r="AR9" s="17">
        <v>0.56638915017200697</v>
      </c>
      <c r="AS9" s="17"/>
      <c r="AT9" s="17">
        <v>0.18585898371533699</v>
      </c>
      <c r="AU9" s="17">
        <v>0.23967953701838199</v>
      </c>
      <c r="AV9" s="17"/>
      <c r="AW9" s="17">
        <v>0.247909584867956</v>
      </c>
      <c r="AX9" s="17">
        <v>0.20188245904434701</v>
      </c>
      <c r="AY9" s="17">
        <v>0.12742559544472701</v>
      </c>
    </row>
    <row r="10" spans="2:51">
      <c r="B10" s="18" t="s">
        <v>134</v>
      </c>
      <c r="C10" s="17">
        <v>0.51994834556952296</v>
      </c>
      <c r="D10" s="17">
        <v>0.52056016928076598</v>
      </c>
      <c r="E10" s="17">
        <v>0.51888161281377299</v>
      </c>
      <c r="F10" s="17"/>
      <c r="G10" s="17">
        <v>0.52581597087510701</v>
      </c>
      <c r="H10" s="17">
        <v>0.50554751557328004</v>
      </c>
      <c r="I10" s="17">
        <v>0.514842422285542</v>
      </c>
      <c r="J10" s="17">
        <v>0.51124889776515303</v>
      </c>
      <c r="K10" s="17">
        <v>0.50918209506702306</v>
      </c>
      <c r="L10" s="17">
        <v>0.54487363113683596</v>
      </c>
      <c r="M10" s="17"/>
      <c r="N10" s="17">
        <v>0.55925633839319899</v>
      </c>
      <c r="O10" s="17">
        <v>0.52805336672901904</v>
      </c>
      <c r="P10" s="17">
        <v>0.50293701494991905</v>
      </c>
      <c r="Q10" s="17">
        <v>0.48123000769852797</v>
      </c>
      <c r="R10" s="17"/>
      <c r="S10" s="17">
        <v>0.50777587556245096</v>
      </c>
      <c r="T10" s="17">
        <v>0.52185310579863797</v>
      </c>
      <c r="U10" s="17">
        <v>0.536291011299312</v>
      </c>
      <c r="V10" s="17">
        <v>0.49155129164482397</v>
      </c>
      <c r="W10" s="17">
        <v>0.52285452025288204</v>
      </c>
      <c r="X10" s="17">
        <v>0.52098633882515899</v>
      </c>
      <c r="Y10" s="17">
        <v>0.50620695125606996</v>
      </c>
      <c r="Z10" s="17">
        <v>0.48841576980754497</v>
      </c>
      <c r="AA10" s="17">
        <v>0.53254762070416095</v>
      </c>
      <c r="AB10" s="17">
        <v>0.55538571653137303</v>
      </c>
      <c r="AC10" s="17">
        <v>0.51144376922215595</v>
      </c>
      <c r="AD10" s="17">
        <v>0.54807569554473801</v>
      </c>
      <c r="AE10" s="17"/>
      <c r="AF10" s="17">
        <v>0.49893273940191302</v>
      </c>
      <c r="AG10" s="17">
        <v>0.55043346764918399</v>
      </c>
      <c r="AH10" s="17">
        <v>0.495728970984809</v>
      </c>
      <c r="AI10" s="17"/>
      <c r="AJ10" s="17">
        <v>0.52946198227852903</v>
      </c>
      <c r="AK10" s="17">
        <v>0.52994653590134699</v>
      </c>
      <c r="AL10" s="17">
        <v>0.55172889474689601</v>
      </c>
      <c r="AM10" s="17"/>
      <c r="AN10" s="17">
        <v>0.45695953492506702</v>
      </c>
      <c r="AO10" s="17">
        <v>0.52471800341399</v>
      </c>
      <c r="AP10" s="17">
        <v>0.56131057466507694</v>
      </c>
      <c r="AQ10" s="17">
        <v>0.54814322482480804</v>
      </c>
      <c r="AR10" s="17">
        <v>0.29003639455088298</v>
      </c>
      <c r="AS10" s="17"/>
      <c r="AT10" s="17">
        <v>0.52446662032629998</v>
      </c>
      <c r="AU10" s="17">
        <v>0.47086642225446701</v>
      </c>
      <c r="AV10" s="17"/>
      <c r="AW10" s="17">
        <v>0.55008588187843299</v>
      </c>
      <c r="AX10" s="17">
        <v>0.52149511264664805</v>
      </c>
      <c r="AY10" s="17">
        <v>0.48729995405475801</v>
      </c>
    </row>
    <row r="11" spans="2:51">
      <c r="B11" s="18" t="s">
        <v>135</v>
      </c>
      <c r="C11" s="17">
        <v>0.21273600233149401</v>
      </c>
      <c r="D11" s="17">
        <v>0.19493836454215499</v>
      </c>
      <c r="E11" s="17">
        <v>0.23015722164621299</v>
      </c>
      <c r="F11" s="17"/>
      <c r="G11" s="17">
        <v>0.17173790314145099</v>
      </c>
      <c r="H11" s="17">
        <v>0.20148788644080601</v>
      </c>
      <c r="I11" s="17">
        <v>0.17786461735516801</v>
      </c>
      <c r="J11" s="17">
        <v>0.220886974559103</v>
      </c>
      <c r="K11" s="17">
        <v>0.24311796104003</v>
      </c>
      <c r="L11" s="17">
        <v>0.23728817477679001</v>
      </c>
      <c r="M11" s="17"/>
      <c r="N11" s="17">
        <v>0.15464756887878101</v>
      </c>
      <c r="O11" s="17">
        <v>0.21202835405815801</v>
      </c>
      <c r="P11" s="17">
        <v>0.23161847408975</v>
      </c>
      <c r="Q11" s="17">
        <v>0.26060366600107798</v>
      </c>
      <c r="R11" s="17"/>
      <c r="S11" s="17">
        <v>0.20927718886767799</v>
      </c>
      <c r="T11" s="17">
        <v>0.22102690031056799</v>
      </c>
      <c r="U11" s="17">
        <v>0.20682162930288001</v>
      </c>
      <c r="V11" s="17">
        <v>0.25652624410027602</v>
      </c>
      <c r="W11" s="17">
        <v>0.21739970336192199</v>
      </c>
      <c r="X11" s="17">
        <v>0.20178173598461099</v>
      </c>
      <c r="Y11" s="17">
        <v>0.21963328501764001</v>
      </c>
      <c r="Z11" s="17">
        <v>0.20050086905888401</v>
      </c>
      <c r="AA11" s="17">
        <v>0.212612580067888</v>
      </c>
      <c r="AB11" s="17">
        <v>0.179298498277772</v>
      </c>
      <c r="AC11" s="17">
        <v>0.21809189047232799</v>
      </c>
      <c r="AD11" s="17">
        <v>0.16762839510086899</v>
      </c>
      <c r="AE11" s="17"/>
      <c r="AF11" s="17">
        <v>0.253681924315663</v>
      </c>
      <c r="AG11" s="17">
        <v>0.16912093604054801</v>
      </c>
      <c r="AH11" s="17">
        <v>0.22602009675698301</v>
      </c>
      <c r="AI11" s="17"/>
      <c r="AJ11" s="17">
        <v>0.22653581428514799</v>
      </c>
      <c r="AK11" s="17">
        <v>0.183927810199846</v>
      </c>
      <c r="AL11" s="17">
        <v>0.16524081799278001</v>
      </c>
      <c r="AM11" s="17"/>
      <c r="AN11" s="17">
        <v>0.28199564151685202</v>
      </c>
      <c r="AO11" s="17">
        <v>0.203286487857503</v>
      </c>
      <c r="AP11" s="17">
        <v>0.175923731065663</v>
      </c>
      <c r="AQ11" s="17">
        <v>0.128982482825165</v>
      </c>
      <c r="AR11" s="17">
        <v>9.6428716371501605E-2</v>
      </c>
      <c r="AS11" s="17"/>
      <c r="AT11" s="17">
        <v>0.21320497908897099</v>
      </c>
      <c r="AU11" s="17">
        <v>0.21457875207514801</v>
      </c>
      <c r="AV11" s="17"/>
      <c r="AW11" s="17">
        <v>0.15986620013026301</v>
      </c>
      <c r="AX11" s="17">
        <v>0.19803383148863099</v>
      </c>
      <c r="AY11" s="17">
        <v>0.27314066774286599</v>
      </c>
    </row>
    <row r="12" spans="2:51">
      <c r="B12" s="18" t="s">
        <v>136</v>
      </c>
      <c r="C12" s="17">
        <v>4.74435184129944E-2</v>
      </c>
      <c r="D12" s="17">
        <v>4.26369898069201E-2</v>
      </c>
      <c r="E12" s="17">
        <v>5.2313841303345598E-2</v>
      </c>
      <c r="F12" s="17"/>
      <c r="G12" s="17">
        <v>5.9604294856492102E-2</v>
      </c>
      <c r="H12" s="17">
        <v>4.7073203863662101E-2</v>
      </c>
      <c r="I12" s="17">
        <v>4.1799005743533499E-2</v>
      </c>
      <c r="J12" s="17">
        <v>5.5071712715966198E-2</v>
      </c>
      <c r="K12" s="17">
        <v>5.40152046870752E-2</v>
      </c>
      <c r="L12" s="17">
        <v>3.6247438749928002E-2</v>
      </c>
      <c r="M12" s="17"/>
      <c r="N12" s="17">
        <v>2.8606690692020102E-2</v>
      </c>
      <c r="O12" s="17">
        <v>5.1945302297807E-2</v>
      </c>
      <c r="P12" s="17">
        <v>5.4997802670330401E-2</v>
      </c>
      <c r="Q12" s="17">
        <v>5.78012900230001E-2</v>
      </c>
      <c r="R12" s="17"/>
      <c r="S12" s="17">
        <v>3.89381692934078E-2</v>
      </c>
      <c r="T12" s="17">
        <v>5.3675199368563901E-2</v>
      </c>
      <c r="U12" s="17">
        <v>6.1927647360907598E-2</v>
      </c>
      <c r="V12" s="17">
        <v>3.1580274034817502E-2</v>
      </c>
      <c r="W12" s="17">
        <v>5.0752784429289599E-2</v>
      </c>
      <c r="X12" s="17">
        <v>6.3235780188649296E-2</v>
      </c>
      <c r="Y12" s="17">
        <v>3.6790482011414001E-2</v>
      </c>
      <c r="Z12" s="17">
        <v>6.2269656505076203E-2</v>
      </c>
      <c r="AA12" s="17">
        <v>4.1597886227589198E-2</v>
      </c>
      <c r="AB12" s="17">
        <v>4.3381635389608597E-2</v>
      </c>
      <c r="AC12" s="17">
        <v>4.6830849570757602E-2</v>
      </c>
      <c r="AD12" s="17">
        <v>5.3451052446866397E-2</v>
      </c>
      <c r="AE12" s="17"/>
      <c r="AF12" s="17">
        <v>5.0703235855507497E-2</v>
      </c>
      <c r="AG12" s="17">
        <v>3.4659042371873498E-2</v>
      </c>
      <c r="AH12" s="17">
        <v>7.7361326340321002E-2</v>
      </c>
      <c r="AI12" s="17"/>
      <c r="AJ12" s="17">
        <v>4.1635695453596799E-2</v>
      </c>
      <c r="AK12" s="17">
        <v>4.3128176725692899E-2</v>
      </c>
      <c r="AL12" s="17">
        <v>3.1222142097011098E-2</v>
      </c>
      <c r="AM12" s="17"/>
      <c r="AN12" s="17">
        <v>7.4469122264709198E-2</v>
      </c>
      <c r="AO12" s="17">
        <v>5.8044503009014897E-2</v>
      </c>
      <c r="AP12" s="17">
        <v>2.7879938271199601E-2</v>
      </c>
      <c r="AQ12" s="17">
        <v>2.20004196261941E-2</v>
      </c>
      <c r="AR12" s="17">
        <v>2.6173503639989999E-2</v>
      </c>
      <c r="AS12" s="17"/>
      <c r="AT12" s="17">
        <v>4.7920519844756801E-2</v>
      </c>
      <c r="AU12" s="17">
        <v>4.5312747806757502E-2</v>
      </c>
      <c r="AV12" s="17"/>
      <c r="AW12" s="17">
        <v>2.9541171377201698E-2</v>
      </c>
      <c r="AX12" s="17">
        <v>5.1613790137744697E-2</v>
      </c>
      <c r="AY12" s="17">
        <v>6.5508667175750906E-2</v>
      </c>
    </row>
    <row r="13" spans="2:51">
      <c r="B13" s="18" t="s">
        <v>137</v>
      </c>
      <c r="C13" s="17">
        <v>1.5825953521541199E-2</v>
      </c>
      <c r="D13" s="17">
        <v>1.6334231791646898E-2</v>
      </c>
      <c r="E13" s="17">
        <v>1.54734600003659E-2</v>
      </c>
      <c r="F13" s="17"/>
      <c r="G13" s="17">
        <v>8.6284233680837402E-3</v>
      </c>
      <c r="H13" s="17">
        <v>1.7092953271494501E-2</v>
      </c>
      <c r="I13" s="17">
        <v>1.7285517394667101E-2</v>
      </c>
      <c r="J13" s="17">
        <v>2.1225773288424499E-2</v>
      </c>
      <c r="K13" s="17">
        <v>1.60034122381509E-2</v>
      </c>
      <c r="L13" s="17">
        <v>1.3158927795317001E-2</v>
      </c>
      <c r="M13" s="17"/>
      <c r="N13" s="17">
        <v>1.08439132703342E-2</v>
      </c>
      <c r="O13" s="17">
        <v>1.34049417603813E-2</v>
      </c>
      <c r="P13" s="17">
        <v>1.8489895641141101E-2</v>
      </c>
      <c r="Q13" s="17">
        <v>2.0889852735110299E-2</v>
      </c>
      <c r="R13" s="17"/>
      <c r="S13" s="17">
        <v>1.40046514358824E-2</v>
      </c>
      <c r="T13" s="17">
        <v>1.21670516023046E-2</v>
      </c>
      <c r="U13" s="17">
        <v>9.8901080097709999E-3</v>
      </c>
      <c r="V13" s="17">
        <v>9.9501281588307306E-3</v>
      </c>
      <c r="W13" s="17">
        <v>1.4616980274451999E-2</v>
      </c>
      <c r="X13" s="17">
        <v>5.5112134103861999E-3</v>
      </c>
      <c r="Y13" s="17">
        <v>1.5931369342630501E-2</v>
      </c>
      <c r="Z13" s="17">
        <v>2.4147007347149099E-2</v>
      </c>
      <c r="AA13" s="17">
        <v>2.2423150861118599E-2</v>
      </c>
      <c r="AB13" s="17">
        <v>2.1965061904606498E-2</v>
      </c>
      <c r="AC13" s="17">
        <v>3.4232814313983499E-2</v>
      </c>
      <c r="AD13" s="17">
        <v>2.94854124382623E-2</v>
      </c>
      <c r="AE13" s="17"/>
      <c r="AF13" s="17">
        <v>2.0208169857723699E-2</v>
      </c>
      <c r="AG13" s="17">
        <v>1.03736558400764E-2</v>
      </c>
      <c r="AH13" s="17">
        <v>2.39082715249034E-2</v>
      </c>
      <c r="AI13" s="17"/>
      <c r="AJ13" s="17">
        <v>1.47084665070671E-2</v>
      </c>
      <c r="AK13" s="17">
        <v>9.3354876703270109E-3</v>
      </c>
      <c r="AL13" s="17">
        <v>1.4572570191066199E-2</v>
      </c>
      <c r="AM13" s="17"/>
      <c r="AN13" s="17">
        <v>2.5191573821969401E-2</v>
      </c>
      <c r="AO13" s="17">
        <v>1.1351054617217599E-2</v>
      </c>
      <c r="AP13" s="17">
        <v>9.7693278961793004E-3</v>
      </c>
      <c r="AQ13" s="17">
        <v>1.17198554823935E-2</v>
      </c>
      <c r="AR13" s="17">
        <v>1.21377741029148E-2</v>
      </c>
      <c r="AS13" s="17"/>
      <c r="AT13" s="17">
        <v>1.55478318789752E-2</v>
      </c>
      <c r="AU13" s="17">
        <v>1.8385047716770402E-2</v>
      </c>
      <c r="AV13" s="17"/>
      <c r="AW13" s="17">
        <v>8.2423842565079401E-3</v>
      </c>
      <c r="AX13" s="17">
        <v>1.4798103517606799E-2</v>
      </c>
      <c r="AY13" s="17">
        <v>2.4208074193147199E-2</v>
      </c>
    </row>
    <row r="14" spans="2:51">
      <c r="B14" s="18" t="s">
        <v>119</v>
      </c>
      <c r="C14" s="17">
        <v>1.29796011738005E-2</v>
      </c>
      <c r="D14" s="17">
        <v>8.0158758418748099E-3</v>
      </c>
      <c r="E14" s="17">
        <v>1.7479773667622801E-2</v>
      </c>
      <c r="F14" s="17"/>
      <c r="G14" s="17">
        <v>9.1554683198262696E-3</v>
      </c>
      <c r="H14" s="17">
        <v>9.1860068770996898E-3</v>
      </c>
      <c r="I14" s="17">
        <v>2.09518648955044E-2</v>
      </c>
      <c r="J14" s="17">
        <v>1.7303661772041099E-2</v>
      </c>
      <c r="K14" s="17">
        <v>1.48888606976901E-2</v>
      </c>
      <c r="L14" s="17">
        <v>7.5272787298875897E-3</v>
      </c>
      <c r="M14" s="17"/>
      <c r="N14" s="17">
        <v>5.3278902851195296E-3</v>
      </c>
      <c r="O14" s="17">
        <v>1.03367147803677E-2</v>
      </c>
      <c r="P14" s="17">
        <v>1.7071108181874801E-2</v>
      </c>
      <c r="Q14" s="17">
        <v>2.0762478623211698E-2</v>
      </c>
      <c r="R14" s="17"/>
      <c r="S14" s="17">
        <v>9.4663460827297992E-3</v>
      </c>
      <c r="T14" s="17">
        <v>1.06296193330468E-2</v>
      </c>
      <c r="U14" s="17">
        <v>9.9284404281400201E-3</v>
      </c>
      <c r="V14" s="17">
        <v>1.43578956046639E-2</v>
      </c>
      <c r="W14" s="17">
        <v>1.73868990103874E-2</v>
      </c>
      <c r="X14" s="17">
        <v>1.61920592192447E-2</v>
      </c>
      <c r="Y14" s="17">
        <v>1.8119086542107501E-2</v>
      </c>
      <c r="Z14" s="17">
        <v>8.3891466706538607E-3</v>
      </c>
      <c r="AA14" s="17">
        <v>1.3250120072202999E-2</v>
      </c>
      <c r="AB14" s="17">
        <v>1.34789188409359E-2</v>
      </c>
      <c r="AC14" s="17">
        <v>1.3675906602788499E-2</v>
      </c>
      <c r="AD14" s="17">
        <v>1.1833078965602701E-2</v>
      </c>
      <c r="AE14" s="17"/>
      <c r="AF14" s="17">
        <v>1.1195597788522801E-2</v>
      </c>
      <c r="AG14" s="17">
        <v>1.1822539560899899E-2</v>
      </c>
      <c r="AH14" s="17">
        <v>2.20744979752278E-2</v>
      </c>
      <c r="AI14" s="17"/>
      <c r="AJ14" s="17">
        <v>4.2195352338797298E-3</v>
      </c>
      <c r="AK14" s="17">
        <v>1.16449582603928E-2</v>
      </c>
      <c r="AL14" s="17">
        <v>8.4929517433817003E-3</v>
      </c>
      <c r="AM14" s="17"/>
      <c r="AN14" s="17">
        <v>2.0119676991962501E-2</v>
      </c>
      <c r="AO14" s="17">
        <v>1.27102186067074E-2</v>
      </c>
      <c r="AP14" s="17">
        <v>9.6124564455470993E-3</v>
      </c>
      <c r="AQ14" s="17">
        <v>5.6996217733259304E-3</v>
      </c>
      <c r="AR14" s="17">
        <v>8.8344611627037602E-3</v>
      </c>
      <c r="AS14" s="17"/>
      <c r="AT14" s="17">
        <v>1.30010651456605E-2</v>
      </c>
      <c r="AU14" s="17">
        <v>1.11774931284748E-2</v>
      </c>
      <c r="AV14" s="17"/>
      <c r="AW14" s="17">
        <v>4.3547774896388301E-3</v>
      </c>
      <c r="AX14" s="17">
        <v>1.21767031650217E-2</v>
      </c>
      <c r="AY14" s="17">
        <v>2.2417041388750999E-2</v>
      </c>
    </row>
    <row r="15" spans="2:51">
      <c r="B15" s="18" t="s">
        <v>138</v>
      </c>
      <c r="C15" s="21">
        <v>0.71101492456017001</v>
      </c>
      <c r="D15" s="21">
        <v>0.73807453801740297</v>
      </c>
      <c r="E15" s="21">
        <v>0.68457570338245199</v>
      </c>
      <c r="F15" s="21"/>
      <c r="G15" s="21">
        <v>0.75087391031414696</v>
      </c>
      <c r="H15" s="21">
        <v>0.72515994954693797</v>
      </c>
      <c r="I15" s="21">
        <v>0.74209899461112605</v>
      </c>
      <c r="J15" s="21">
        <v>0.68551187766446497</v>
      </c>
      <c r="K15" s="21">
        <v>0.67197456133705302</v>
      </c>
      <c r="L15" s="21">
        <v>0.70577817994807701</v>
      </c>
      <c r="M15" s="21"/>
      <c r="N15" s="21">
        <v>0.80057393687374501</v>
      </c>
      <c r="O15" s="21">
        <v>0.71228468710328596</v>
      </c>
      <c r="P15" s="21">
        <v>0.67782271941690397</v>
      </c>
      <c r="Q15" s="21">
        <v>0.63994271261760005</v>
      </c>
      <c r="R15" s="21"/>
      <c r="S15" s="21">
        <v>0.72831364432030199</v>
      </c>
      <c r="T15" s="21">
        <v>0.70250122938551696</v>
      </c>
      <c r="U15" s="21">
        <v>0.71143217489830102</v>
      </c>
      <c r="V15" s="21">
        <v>0.68758545810141203</v>
      </c>
      <c r="W15" s="21">
        <v>0.69984363292394902</v>
      </c>
      <c r="X15" s="21">
        <v>0.71327921119710902</v>
      </c>
      <c r="Y15" s="21">
        <v>0.70952577708620701</v>
      </c>
      <c r="Z15" s="21">
        <v>0.70469332041823696</v>
      </c>
      <c r="AA15" s="21">
        <v>0.71011626277120099</v>
      </c>
      <c r="AB15" s="21">
        <v>0.74187588558707696</v>
      </c>
      <c r="AC15" s="21">
        <v>0.68716853904014297</v>
      </c>
      <c r="AD15" s="21">
        <v>0.73760206104839898</v>
      </c>
      <c r="AE15" s="21"/>
      <c r="AF15" s="21">
        <v>0.66421107218258302</v>
      </c>
      <c r="AG15" s="21">
        <v>0.77402382618660304</v>
      </c>
      <c r="AH15" s="21">
        <v>0.65063580740256499</v>
      </c>
      <c r="AI15" s="21"/>
      <c r="AJ15" s="21">
        <v>0.71290048852030796</v>
      </c>
      <c r="AK15" s="21">
        <v>0.75196356714374102</v>
      </c>
      <c r="AL15" s="21">
        <v>0.78047151797576098</v>
      </c>
      <c r="AM15" s="21"/>
      <c r="AN15" s="21">
        <v>0.59822398540450705</v>
      </c>
      <c r="AO15" s="21">
        <v>0.71460773590955695</v>
      </c>
      <c r="AP15" s="21">
        <v>0.776814546321411</v>
      </c>
      <c r="AQ15" s="21">
        <v>0.83159762029292095</v>
      </c>
      <c r="AR15" s="21">
        <v>0.85642554472289001</v>
      </c>
      <c r="AS15" s="21"/>
      <c r="AT15" s="21">
        <v>0.71032560404163703</v>
      </c>
      <c r="AU15" s="21">
        <v>0.71054595927284903</v>
      </c>
      <c r="AV15" s="21"/>
      <c r="AW15" s="21">
        <v>0.79799546674638799</v>
      </c>
      <c r="AX15" s="21">
        <v>0.72337757169099604</v>
      </c>
      <c r="AY15" s="21">
        <v>0.61472554949948499</v>
      </c>
    </row>
    <row r="16" spans="2:51">
      <c r="B16" s="18" t="s">
        <v>139</v>
      </c>
      <c r="C16" s="21">
        <v>6.3269471934535595E-2</v>
      </c>
      <c r="D16" s="21">
        <v>5.8971221598566999E-2</v>
      </c>
      <c r="E16" s="21">
        <v>6.7787301303711606E-2</v>
      </c>
      <c r="F16" s="21"/>
      <c r="G16" s="21">
        <v>6.8232718224575897E-2</v>
      </c>
      <c r="H16" s="21">
        <v>6.4166157135156596E-2</v>
      </c>
      <c r="I16" s="21">
        <v>5.9084523138200597E-2</v>
      </c>
      <c r="J16" s="21">
        <v>7.6297486004390597E-2</v>
      </c>
      <c r="K16" s="21">
        <v>7.0018616925226096E-2</v>
      </c>
      <c r="L16" s="21">
        <v>4.9406366545245099E-2</v>
      </c>
      <c r="M16" s="21"/>
      <c r="N16" s="21">
        <v>3.9450603962354301E-2</v>
      </c>
      <c r="O16" s="21">
        <v>6.5350244058188303E-2</v>
      </c>
      <c r="P16" s="21">
        <v>7.3487698311471603E-2</v>
      </c>
      <c r="Q16" s="21">
        <v>7.8691142758110399E-2</v>
      </c>
      <c r="R16" s="21"/>
      <c r="S16" s="21">
        <v>5.2942820729290199E-2</v>
      </c>
      <c r="T16" s="21">
        <v>6.5842250970868502E-2</v>
      </c>
      <c r="U16" s="21">
        <v>7.1817755370678596E-2</v>
      </c>
      <c r="V16" s="21">
        <v>4.15304021936483E-2</v>
      </c>
      <c r="W16" s="21">
        <v>6.5369764703741604E-2</v>
      </c>
      <c r="X16" s="21">
        <v>6.8746993599035494E-2</v>
      </c>
      <c r="Y16" s="21">
        <v>5.2721851354044502E-2</v>
      </c>
      <c r="Z16" s="21">
        <v>8.6416663852225295E-2</v>
      </c>
      <c r="AA16" s="21">
        <v>6.4021037088707794E-2</v>
      </c>
      <c r="AB16" s="21">
        <v>6.5346697294215203E-2</v>
      </c>
      <c r="AC16" s="21">
        <v>8.1063663884741094E-2</v>
      </c>
      <c r="AD16" s="21">
        <v>8.2936464885128694E-2</v>
      </c>
      <c r="AE16" s="21"/>
      <c r="AF16" s="21">
        <v>7.0911405713231193E-2</v>
      </c>
      <c r="AG16" s="21">
        <v>4.5032698211949898E-2</v>
      </c>
      <c r="AH16" s="21">
        <v>0.10126959786522401</v>
      </c>
      <c r="AI16" s="21"/>
      <c r="AJ16" s="21">
        <v>5.6344161960663899E-2</v>
      </c>
      <c r="AK16" s="21">
        <v>5.2463664396019898E-2</v>
      </c>
      <c r="AL16" s="21">
        <v>4.5794712288077299E-2</v>
      </c>
      <c r="AM16" s="21"/>
      <c r="AN16" s="21">
        <v>9.9660696086678602E-2</v>
      </c>
      <c r="AO16" s="21">
        <v>6.9395557626232507E-2</v>
      </c>
      <c r="AP16" s="21">
        <v>3.7649266167378903E-2</v>
      </c>
      <c r="AQ16" s="21">
        <v>3.3720275108587702E-2</v>
      </c>
      <c r="AR16" s="21">
        <v>3.8311277742904798E-2</v>
      </c>
      <c r="AS16" s="21"/>
      <c r="AT16" s="21">
        <v>6.3468351723732094E-2</v>
      </c>
      <c r="AU16" s="21">
        <v>6.3697795523527903E-2</v>
      </c>
      <c r="AV16" s="21"/>
      <c r="AW16" s="21">
        <v>3.7783555633709699E-2</v>
      </c>
      <c r="AX16" s="21">
        <v>6.6411893655351495E-2</v>
      </c>
      <c r="AY16" s="21">
        <v>8.9716741368898206E-2</v>
      </c>
    </row>
    <row r="17" spans="2:51">
      <c r="B17" s="18" t="s">
        <v>140</v>
      </c>
      <c r="C17" s="22">
        <v>0.64774545262563399</v>
      </c>
      <c r="D17" s="22">
        <v>0.67910331641883603</v>
      </c>
      <c r="E17" s="22">
        <v>0.61678840207874097</v>
      </c>
      <c r="F17" s="22"/>
      <c r="G17" s="22">
        <v>0.68264119208957097</v>
      </c>
      <c r="H17" s="22">
        <v>0.66099379241178102</v>
      </c>
      <c r="I17" s="22">
        <v>0.68301447147292604</v>
      </c>
      <c r="J17" s="22">
        <v>0.60921439166007396</v>
      </c>
      <c r="K17" s="22">
        <v>0.60195594441182698</v>
      </c>
      <c r="L17" s="22">
        <v>0.65637181340283202</v>
      </c>
      <c r="M17" s="22"/>
      <c r="N17" s="22">
        <v>0.761123332911391</v>
      </c>
      <c r="O17" s="22">
        <v>0.64693444304509695</v>
      </c>
      <c r="P17" s="22">
        <v>0.60433502110543202</v>
      </c>
      <c r="Q17" s="22">
        <v>0.56125156985948998</v>
      </c>
      <c r="R17" s="22"/>
      <c r="S17" s="22">
        <v>0.67537082359101197</v>
      </c>
      <c r="T17" s="22">
        <v>0.63665897841464802</v>
      </c>
      <c r="U17" s="22">
        <v>0.63961441952762299</v>
      </c>
      <c r="V17" s="22">
        <v>0.64605505590776302</v>
      </c>
      <c r="W17" s="22">
        <v>0.63447386822020702</v>
      </c>
      <c r="X17" s="22">
        <v>0.644532217598074</v>
      </c>
      <c r="Y17" s="22">
        <v>0.65680392573216295</v>
      </c>
      <c r="Z17" s="22">
        <v>0.61827665656601105</v>
      </c>
      <c r="AA17" s="22">
        <v>0.646095225682493</v>
      </c>
      <c r="AB17" s="22">
        <v>0.67652918829286102</v>
      </c>
      <c r="AC17" s="22">
        <v>0.60610487515540201</v>
      </c>
      <c r="AD17" s="22">
        <v>0.65466559616327102</v>
      </c>
      <c r="AE17" s="22"/>
      <c r="AF17" s="22">
        <v>0.59329966646935095</v>
      </c>
      <c r="AG17" s="22">
        <v>0.72899112797465304</v>
      </c>
      <c r="AH17" s="22">
        <v>0.54936620953734105</v>
      </c>
      <c r="AI17" s="22"/>
      <c r="AJ17" s="22">
        <v>0.65655632655964402</v>
      </c>
      <c r="AK17" s="22">
        <v>0.699499902747721</v>
      </c>
      <c r="AL17" s="22">
        <v>0.73467680568768401</v>
      </c>
      <c r="AM17" s="22"/>
      <c r="AN17" s="22">
        <v>0.49856328931782901</v>
      </c>
      <c r="AO17" s="22">
        <v>0.645212178283324</v>
      </c>
      <c r="AP17" s="22">
        <v>0.73916528015403204</v>
      </c>
      <c r="AQ17" s="22">
        <v>0.79787734518433295</v>
      </c>
      <c r="AR17" s="22">
        <v>0.81811426697998502</v>
      </c>
      <c r="AS17" s="22"/>
      <c r="AT17" s="22">
        <v>0.64685725231790503</v>
      </c>
      <c r="AU17" s="22">
        <v>0.64684816374932097</v>
      </c>
      <c r="AV17" s="22"/>
      <c r="AW17" s="22">
        <v>0.76021191111267905</v>
      </c>
      <c r="AX17" s="22">
        <v>0.65696567803564498</v>
      </c>
      <c r="AY17" s="22">
        <v>0.52500880813058703</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327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0.17444824825088401</v>
      </c>
      <c r="D9" s="17">
        <v>0.227445015555827</v>
      </c>
      <c r="E9" s="17">
        <v>0.1248650207063</v>
      </c>
      <c r="F9" s="17"/>
      <c r="G9" s="17">
        <v>0.23704691995322499</v>
      </c>
      <c r="H9" s="17">
        <v>0.21825237125125899</v>
      </c>
      <c r="I9" s="17">
        <v>0.21711506225233701</v>
      </c>
      <c r="J9" s="17">
        <v>0.160341981040417</v>
      </c>
      <c r="K9" s="17">
        <v>0.137444959468253</v>
      </c>
      <c r="L9" s="17">
        <v>0.119746352899674</v>
      </c>
      <c r="M9" s="17"/>
      <c r="N9" s="17">
        <v>0.232064278299525</v>
      </c>
      <c r="O9" s="17">
        <v>0.16353460623942401</v>
      </c>
      <c r="P9" s="17">
        <v>0.15507680887243999</v>
      </c>
      <c r="Q9" s="17">
        <v>0.139886973227246</v>
      </c>
      <c r="R9" s="17"/>
      <c r="S9" s="17">
        <v>0.22587408729470401</v>
      </c>
      <c r="T9" s="17">
        <v>0.16144306725872901</v>
      </c>
      <c r="U9" s="17">
        <v>0.156165589637179</v>
      </c>
      <c r="V9" s="17">
        <v>0.15256912876714401</v>
      </c>
      <c r="W9" s="17">
        <v>0.204118220178368</v>
      </c>
      <c r="X9" s="17">
        <v>0.167534693125203</v>
      </c>
      <c r="Y9" s="17">
        <v>0.17326124538851101</v>
      </c>
      <c r="Z9" s="17">
        <v>0.20223069091833101</v>
      </c>
      <c r="AA9" s="17">
        <v>0.16872685841791099</v>
      </c>
      <c r="AB9" s="17">
        <v>0.16212961383541999</v>
      </c>
      <c r="AC9" s="17">
        <v>0.11681632604167499</v>
      </c>
      <c r="AD9" s="17">
        <v>0.189789568884525</v>
      </c>
      <c r="AE9" s="17"/>
      <c r="AF9" s="17">
        <v>0.14762440966447801</v>
      </c>
      <c r="AG9" s="17">
        <v>0.20030859895776401</v>
      </c>
      <c r="AH9" s="17">
        <v>0.138317456768008</v>
      </c>
      <c r="AI9" s="17"/>
      <c r="AJ9" s="17">
        <v>0.17436753048190501</v>
      </c>
      <c r="AK9" s="17">
        <v>0.20109871985174199</v>
      </c>
      <c r="AL9" s="17">
        <v>0.21469031931896199</v>
      </c>
      <c r="AM9" s="17"/>
      <c r="AN9" s="17">
        <v>0.121676724187133</v>
      </c>
      <c r="AO9" s="17">
        <v>0.18172080853198599</v>
      </c>
      <c r="AP9" s="17">
        <v>0.19891439267220401</v>
      </c>
      <c r="AQ9" s="17">
        <v>0.25604780285982998</v>
      </c>
      <c r="AR9" s="17">
        <v>0.40093373007479199</v>
      </c>
      <c r="AS9" s="17"/>
      <c r="AT9" s="17">
        <v>0.16822268859748801</v>
      </c>
      <c r="AU9" s="17">
        <v>0.233780644657827</v>
      </c>
      <c r="AV9" s="17"/>
      <c r="AW9" s="17">
        <v>0.23355489774000601</v>
      </c>
      <c r="AX9" s="17">
        <v>0.15936187949481301</v>
      </c>
      <c r="AY9" s="17">
        <v>0.11514813642411</v>
      </c>
    </row>
    <row r="10" spans="2:51">
      <c r="B10" s="18" t="s">
        <v>134</v>
      </c>
      <c r="C10" s="17">
        <v>0.47025954353437499</v>
      </c>
      <c r="D10" s="17">
        <v>0.48620608126009102</v>
      </c>
      <c r="E10" s="17">
        <v>0.45460524194163299</v>
      </c>
      <c r="F10" s="17"/>
      <c r="G10" s="17">
        <v>0.51696370306046002</v>
      </c>
      <c r="H10" s="17">
        <v>0.48433833131117698</v>
      </c>
      <c r="I10" s="17">
        <v>0.48163471414727899</v>
      </c>
      <c r="J10" s="17">
        <v>0.47222164660720101</v>
      </c>
      <c r="K10" s="17">
        <v>0.43967893963134402</v>
      </c>
      <c r="L10" s="17">
        <v>0.45036359887856697</v>
      </c>
      <c r="M10" s="17"/>
      <c r="N10" s="17">
        <v>0.49837932418095399</v>
      </c>
      <c r="O10" s="17">
        <v>0.48128921704029098</v>
      </c>
      <c r="P10" s="17">
        <v>0.46150863272725701</v>
      </c>
      <c r="Q10" s="17">
        <v>0.436578721092936</v>
      </c>
      <c r="R10" s="17"/>
      <c r="S10" s="17">
        <v>0.47780910169969099</v>
      </c>
      <c r="T10" s="17">
        <v>0.48178448227076698</v>
      </c>
      <c r="U10" s="17">
        <v>0.487851763261968</v>
      </c>
      <c r="V10" s="17">
        <v>0.46893283646191303</v>
      </c>
      <c r="W10" s="17">
        <v>0.44968700729717898</v>
      </c>
      <c r="X10" s="17">
        <v>0.47454484684234999</v>
      </c>
      <c r="Y10" s="17">
        <v>0.43869570925788798</v>
      </c>
      <c r="Z10" s="17">
        <v>0.45620395146007697</v>
      </c>
      <c r="AA10" s="17">
        <v>0.442837194613177</v>
      </c>
      <c r="AB10" s="17">
        <v>0.49529691560813499</v>
      </c>
      <c r="AC10" s="17">
        <v>0.48053820931017799</v>
      </c>
      <c r="AD10" s="17">
        <v>0.49867397302249</v>
      </c>
      <c r="AE10" s="17"/>
      <c r="AF10" s="17">
        <v>0.43905550330930898</v>
      </c>
      <c r="AG10" s="17">
        <v>0.50036314303512497</v>
      </c>
      <c r="AH10" s="17">
        <v>0.46246905726422599</v>
      </c>
      <c r="AI10" s="17"/>
      <c r="AJ10" s="17">
        <v>0.48382715802919302</v>
      </c>
      <c r="AK10" s="17">
        <v>0.49435116755619302</v>
      </c>
      <c r="AL10" s="17">
        <v>0.48721830884608303</v>
      </c>
      <c r="AM10" s="17"/>
      <c r="AN10" s="17">
        <v>0.42195827225048699</v>
      </c>
      <c r="AO10" s="17">
        <v>0.48556743483267001</v>
      </c>
      <c r="AP10" s="17">
        <v>0.49929554600842901</v>
      </c>
      <c r="AQ10" s="17">
        <v>0.50538776509647099</v>
      </c>
      <c r="AR10" s="17">
        <v>0.33021598232920901</v>
      </c>
      <c r="AS10" s="17"/>
      <c r="AT10" s="17">
        <v>0.46715703079786602</v>
      </c>
      <c r="AU10" s="17">
        <v>0.49638869698386101</v>
      </c>
      <c r="AV10" s="17"/>
      <c r="AW10" s="17">
        <v>0.50187838093425696</v>
      </c>
      <c r="AX10" s="17">
        <v>0.50183243428739399</v>
      </c>
      <c r="AY10" s="17">
        <v>0.42818681897234401</v>
      </c>
    </row>
    <row r="11" spans="2:51">
      <c r="B11" s="18" t="s">
        <v>135</v>
      </c>
      <c r="C11" s="17">
        <v>0.25761400460009798</v>
      </c>
      <c r="D11" s="17">
        <v>0.21156208673841001</v>
      </c>
      <c r="E11" s="17">
        <v>0.30144377358922803</v>
      </c>
      <c r="F11" s="17"/>
      <c r="G11" s="17">
        <v>0.17419013735268599</v>
      </c>
      <c r="H11" s="17">
        <v>0.210691727653189</v>
      </c>
      <c r="I11" s="17">
        <v>0.21024406953194399</v>
      </c>
      <c r="J11" s="17">
        <v>0.25629992734447898</v>
      </c>
      <c r="K11" s="17">
        <v>0.30529087946067002</v>
      </c>
      <c r="L11" s="17">
        <v>0.331026320241737</v>
      </c>
      <c r="M11" s="17"/>
      <c r="N11" s="17">
        <v>0.204871644224388</v>
      </c>
      <c r="O11" s="17">
        <v>0.25644449239453099</v>
      </c>
      <c r="P11" s="17">
        <v>0.27774709897111699</v>
      </c>
      <c r="Q11" s="17">
        <v>0.29781332655641901</v>
      </c>
      <c r="R11" s="17"/>
      <c r="S11" s="17">
        <v>0.216059232626821</v>
      </c>
      <c r="T11" s="17">
        <v>0.26477478901583901</v>
      </c>
      <c r="U11" s="17">
        <v>0.26328225391647597</v>
      </c>
      <c r="V11" s="17">
        <v>0.28224686318209402</v>
      </c>
      <c r="W11" s="17">
        <v>0.239223750563895</v>
      </c>
      <c r="X11" s="17">
        <v>0.249982818789102</v>
      </c>
      <c r="Y11" s="17">
        <v>0.27589847370591802</v>
      </c>
      <c r="Z11" s="17">
        <v>0.24930289174872</v>
      </c>
      <c r="AA11" s="17">
        <v>0.28161113906909502</v>
      </c>
      <c r="AB11" s="17">
        <v>0.25792732825486597</v>
      </c>
      <c r="AC11" s="17">
        <v>0.28894472478822902</v>
      </c>
      <c r="AD11" s="17">
        <v>0.20029922212531001</v>
      </c>
      <c r="AE11" s="17"/>
      <c r="AF11" s="17">
        <v>0.29567467001761999</v>
      </c>
      <c r="AG11" s="17">
        <v>0.223756557052401</v>
      </c>
      <c r="AH11" s="17">
        <v>0.27760814637854098</v>
      </c>
      <c r="AI11" s="17"/>
      <c r="AJ11" s="17">
        <v>0.25792333250435501</v>
      </c>
      <c r="AK11" s="17">
        <v>0.22397807465131001</v>
      </c>
      <c r="AL11" s="17">
        <v>0.231261063003071</v>
      </c>
      <c r="AM11" s="17"/>
      <c r="AN11" s="17">
        <v>0.327724956803289</v>
      </c>
      <c r="AO11" s="17">
        <v>0.247053091346329</v>
      </c>
      <c r="AP11" s="17">
        <v>0.220573779847448</v>
      </c>
      <c r="AQ11" s="17">
        <v>0.171717252955915</v>
      </c>
      <c r="AR11" s="17">
        <v>0.19030182295824899</v>
      </c>
      <c r="AS11" s="17"/>
      <c r="AT11" s="17">
        <v>0.26454865959534701</v>
      </c>
      <c r="AU11" s="17">
        <v>0.19458619294115401</v>
      </c>
      <c r="AV11" s="17"/>
      <c r="AW11" s="17">
        <v>0.20279859192962099</v>
      </c>
      <c r="AX11" s="17">
        <v>0.25407298229373998</v>
      </c>
      <c r="AY11" s="17">
        <v>0.31718625915346998</v>
      </c>
    </row>
    <row r="12" spans="2:51">
      <c r="B12" s="18" t="s">
        <v>136</v>
      </c>
      <c r="C12" s="17">
        <v>6.7359171857888103E-2</v>
      </c>
      <c r="D12" s="17">
        <v>5.1046595698881203E-2</v>
      </c>
      <c r="E12" s="17">
        <v>8.2883201178378593E-2</v>
      </c>
      <c r="F12" s="17"/>
      <c r="G12" s="17">
        <v>4.9453679179059601E-2</v>
      </c>
      <c r="H12" s="17">
        <v>6.3344023437742702E-2</v>
      </c>
      <c r="I12" s="17">
        <v>5.5817704353576303E-2</v>
      </c>
      <c r="J12" s="17">
        <v>6.7456659663011703E-2</v>
      </c>
      <c r="K12" s="17">
        <v>8.1516761896039097E-2</v>
      </c>
      <c r="L12" s="17">
        <v>7.6725722275903505E-2</v>
      </c>
      <c r="M12" s="17"/>
      <c r="N12" s="17">
        <v>4.7383806718959497E-2</v>
      </c>
      <c r="O12" s="17">
        <v>7.0915698325806298E-2</v>
      </c>
      <c r="P12" s="17">
        <v>6.9878613045786894E-2</v>
      </c>
      <c r="Q12" s="17">
        <v>8.3687730750182196E-2</v>
      </c>
      <c r="R12" s="17"/>
      <c r="S12" s="17">
        <v>5.1739211039103103E-2</v>
      </c>
      <c r="T12" s="17">
        <v>6.8512893569692604E-2</v>
      </c>
      <c r="U12" s="17">
        <v>5.75091250319767E-2</v>
      </c>
      <c r="V12" s="17">
        <v>6.7142889480893794E-2</v>
      </c>
      <c r="W12" s="17">
        <v>8.08454653900577E-2</v>
      </c>
      <c r="X12" s="17">
        <v>7.7604591200026607E-2</v>
      </c>
      <c r="Y12" s="17">
        <v>8.0793629983380397E-2</v>
      </c>
      <c r="Z12" s="17">
        <v>5.9147039238751198E-2</v>
      </c>
      <c r="AA12" s="17">
        <v>7.1676322741783399E-2</v>
      </c>
      <c r="AB12" s="17">
        <v>5.8164511886484999E-2</v>
      </c>
      <c r="AC12" s="17">
        <v>7.17140653647029E-2</v>
      </c>
      <c r="AD12" s="17">
        <v>7.2790595912789705E-2</v>
      </c>
      <c r="AE12" s="17"/>
      <c r="AF12" s="17">
        <v>8.2999696256730399E-2</v>
      </c>
      <c r="AG12" s="17">
        <v>5.51079505731909E-2</v>
      </c>
      <c r="AH12" s="17">
        <v>7.24091144597378E-2</v>
      </c>
      <c r="AI12" s="17"/>
      <c r="AJ12" s="17">
        <v>6.5234454050208501E-2</v>
      </c>
      <c r="AK12" s="17">
        <v>6.0463190627912E-2</v>
      </c>
      <c r="AL12" s="17">
        <v>4.9279029069393798E-2</v>
      </c>
      <c r="AM12" s="17"/>
      <c r="AN12" s="17">
        <v>7.9670044787464506E-2</v>
      </c>
      <c r="AO12" s="17">
        <v>6.18747296411436E-2</v>
      </c>
      <c r="AP12" s="17">
        <v>5.6932021146190198E-2</v>
      </c>
      <c r="AQ12" s="17">
        <v>4.3665923384643E-2</v>
      </c>
      <c r="AR12" s="17">
        <v>4.29538191671038E-2</v>
      </c>
      <c r="AS12" s="17"/>
      <c r="AT12" s="17">
        <v>6.9623654865838602E-2</v>
      </c>
      <c r="AU12" s="17">
        <v>4.664329665118E-2</v>
      </c>
      <c r="AV12" s="17"/>
      <c r="AW12" s="17">
        <v>4.7533570118823497E-2</v>
      </c>
      <c r="AX12" s="17">
        <v>6.4020620112906601E-2</v>
      </c>
      <c r="AY12" s="17">
        <v>8.9442502179502795E-2</v>
      </c>
    </row>
    <row r="13" spans="2:51">
      <c r="B13" s="18" t="s">
        <v>137</v>
      </c>
      <c r="C13" s="17">
        <v>2.08733466875166E-2</v>
      </c>
      <c r="D13" s="17">
        <v>1.6844101797094699E-2</v>
      </c>
      <c r="E13" s="17">
        <v>2.4544845279858899E-2</v>
      </c>
      <c r="F13" s="17"/>
      <c r="G13" s="17">
        <v>1.2954179670337599E-2</v>
      </c>
      <c r="H13" s="17">
        <v>1.54109145963765E-2</v>
      </c>
      <c r="I13" s="17">
        <v>2.1480384374709401E-2</v>
      </c>
      <c r="J13" s="17">
        <v>3.0268139740092299E-2</v>
      </c>
      <c r="K13" s="17">
        <v>2.8865716008668701E-2</v>
      </c>
      <c r="L13" s="17">
        <v>1.5866885649620101E-2</v>
      </c>
      <c r="M13" s="17"/>
      <c r="N13" s="17">
        <v>1.16314374920329E-2</v>
      </c>
      <c r="O13" s="17">
        <v>2.0222435781371999E-2</v>
      </c>
      <c r="P13" s="17">
        <v>2.50409366814171E-2</v>
      </c>
      <c r="Q13" s="17">
        <v>2.7460318087023799E-2</v>
      </c>
      <c r="R13" s="17"/>
      <c r="S13" s="17">
        <v>1.7114474130613001E-2</v>
      </c>
      <c r="T13" s="17">
        <v>1.86914468892019E-2</v>
      </c>
      <c r="U13" s="17">
        <v>2.4816673674422401E-2</v>
      </c>
      <c r="V13" s="17">
        <v>2.0216866261420701E-2</v>
      </c>
      <c r="W13" s="17">
        <v>1.7603578032152602E-2</v>
      </c>
      <c r="X13" s="17">
        <v>1.7132203085137701E-2</v>
      </c>
      <c r="Y13" s="17">
        <v>2.4652928734217799E-2</v>
      </c>
      <c r="Z13" s="17">
        <v>1.9702524460203E-2</v>
      </c>
      <c r="AA13" s="17">
        <v>2.4534019985119299E-2</v>
      </c>
      <c r="AB13" s="17">
        <v>1.6162430062524699E-2</v>
      </c>
      <c r="AC13" s="17">
        <v>3.4835123836466503E-2</v>
      </c>
      <c r="AD13" s="17">
        <v>2.6613561089282999E-2</v>
      </c>
      <c r="AE13" s="17"/>
      <c r="AF13" s="17">
        <v>2.63903077564967E-2</v>
      </c>
      <c r="AG13" s="17">
        <v>1.3584443522254699E-2</v>
      </c>
      <c r="AH13" s="17">
        <v>3.4411036779428902E-2</v>
      </c>
      <c r="AI13" s="17"/>
      <c r="AJ13" s="17">
        <v>1.773624249127E-2</v>
      </c>
      <c r="AK13" s="17">
        <v>1.22984614032894E-2</v>
      </c>
      <c r="AL13" s="17">
        <v>1.236794825823E-2</v>
      </c>
      <c r="AM13" s="17"/>
      <c r="AN13" s="17">
        <v>3.4663873179672497E-2</v>
      </c>
      <c r="AO13" s="17">
        <v>1.49191789096256E-2</v>
      </c>
      <c r="AP13" s="17">
        <v>1.82536061334489E-2</v>
      </c>
      <c r="AQ13" s="17">
        <v>1.34386426873485E-2</v>
      </c>
      <c r="AR13" s="17">
        <v>2.5794663364242298E-2</v>
      </c>
      <c r="AS13" s="17"/>
      <c r="AT13" s="17">
        <v>2.1355093879609401E-2</v>
      </c>
      <c r="AU13" s="17">
        <v>1.6460200812970099E-2</v>
      </c>
      <c r="AV13" s="17"/>
      <c r="AW13" s="17">
        <v>1.20920722096592E-2</v>
      </c>
      <c r="AX13" s="17">
        <v>1.3266045206608E-2</v>
      </c>
      <c r="AY13" s="17">
        <v>3.2254725772647298E-2</v>
      </c>
    </row>
    <row r="14" spans="2:51">
      <c r="B14" s="18" t="s">
        <v>119</v>
      </c>
      <c r="C14" s="17">
        <v>9.4456850692387004E-3</v>
      </c>
      <c r="D14" s="17">
        <v>6.8961189496961799E-3</v>
      </c>
      <c r="E14" s="17">
        <v>1.1657917304601599E-2</v>
      </c>
      <c r="F14" s="17"/>
      <c r="G14" s="17">
        <v>9.3913807842322897E-3</v>
      </c>
      <c r="H14" s="17">
        <v>7.9626317502549601E-3</v>
      </c>
      <c r="I14" s="17">
        <v>1.37080653401548E-2</v>
      </c>
      <c r="J14" s="17">
        <v>1.34116456047983E-2</v>
      </c>
      <c r="K14" s="17">
        <v>7.2027435350254E-3</v>
      </c>
      <c r="L14" s="17">
        <v>6.2711200544989304E-3</v>
      </c>
      <c r="M14" s="17"/>
      <c r="N14" s="17">
        <v>5.6695090841415597E-3</v>
      </c>
      <c r="O14" s="17">
        <v>7.5935502185754799E-3</v>
      </c>
      <c r="P14" s="17">
        <v>1.07479097019816E-2</v>
      </c>
      <c r="Q14" s="17">
        <v>1.4572930286192999E-2</v>
      </c>
      <c r="R14" s="17"/>
      <c r="S14" s="17">
        <v>1.14038932090671E-2</v>
      </c>
      <c r="T14" s="17">
        <v>4.7933209957702104E-3</v>
      </c>
      <c r="U14" s="17">
        <v>1.03745944779772E-2</v>
      </c>
      <c r="V14" s="17">
        <v>8.8914158465340093E-3</v>
      </c>
      <c r="W14" s="17">
        <v>8.5219785383477999E-3</v>
      </c>
      <c r="X14" s="17">
        <v>1.3200846958181E-2</v>
      </c>
      <c r="Y14" s="17">
        <v>6.6980129300849896E-3</v>
      </c>
      <c r="Z14" s="17">
        <v>1.3412902173917499E-2</v>
      </c>
      <c r="AA14" s="17">
        <v>1.06144651729138E-2</v>
      </c>
      <c r="AB14" s="17">
        <v>1.0319200352569301E-2</v>
      </c>
      <c r="AC14" s="17">
        <v>7.15155065874908E-3</v>
      </c>
      <c r="AD14" s="17">
        <v>1.1833078965602701E-2</v>
      </c>
      <c r="AE14" s="17"/>
      <c r="AF14" s="17">
        <v>8.2554129953658507E-3</v>
      </c>
      <c r="AG14" s="17">
        <v>6.8793068592650298E-3</v>
      </c>
      <c r="AH14" s="17">
        <v>1.47851883500586E-2</v>
      </c>
      <c r="AI14" s="17"/>
      <c r="AJ14" s="17">
        <v>9.1128244306877895E-4</v>
      </c>
      <c r="AK14" s="17">
        <v>7.8103859095527096E-3</v>
      </c>
      <c r="AL14" s="17">
        <v>5.1833315042611799E-3</v>
      </c>
      <c r="AM14" s="17"/>
      <c r="AN14" s="17">
        <v>1.4306128791953501E-2</v>
      </c>
      <c r="AO14" s="17">
        <v>8.8647567382456795E-3</v>
      </c>
      <c r="AP14" s="17">
        <v>6.0306541922790996E-3</v>
      </c>
      <c r="AQ14" s="17">
        <v>9.7426130157927393E-3</v>
      </c>
      <c r="AR14" s="17">
        <v>9.7999821064037405E-3</v>
      </c>
      <c r="AS14" s="17"/>
      <c r="AT14" s="17">
        <v>9.0928722638516594E-3</v>
      </c>
      <c r="AU14" s="17">
        <v>1.21409679530081E-2</v>
      </c>
      <c r="AV14" s="17"/>
      <c r="AW14" s="17">
        <v>2.1424870676329398E-3</v>
      </c>
      <c r="AX14" s="17">
        <v>7.4460386045382201E-3</v>
      </c>
      <c r="AY14" s="17">
        <v>1.7781557497924899E-2</v>
      </c>
    </row>
    <row r="15" spans="2:51">
      <c r="B15" s="18" t="s">
        <v>138</v>
      </c>
      <c r="C15" s="21">
        <v>0.64470779178525905</v>
      </c>
      <c r="D15" s="21">
        <v>0.71365109681591798</v>
      </c>
      <c r="E15" s="21">
        <v>0.579470262647933</v>
      </c>
      <c r="F15" s="21"/>
      <c r="G15" s="21">
        <v>0.75401062301368504</v>
      </c>
      <c r="H15" s="21">
        <v>0.70259070256243605</v>
      </c>
      <c r="I15" s="21">
        <v>0.698749776399616</v>
      </c>
      <c r="J15" s="21">
        <v>0.63256362764761898</v>
      </c>
      <c r="K15" s="21">
        <v>0.57712389909959705</v>
      </c>
      <c r="L15" s="21">
        <v>0.57010995177823998</v>
      </c>
      <c r="M15" s="21"/>
      <c r="N15" s="21">
        <v>0.73044360248047902</v>
      </c>
      <c r="O15" s="21">
        <v>0.64482382327971599</v>
      </c>
      <c r="P15" s="21">
        <v>0.61658544159969697</v>
      </c>
      <c r="Q15" s="21">
        <v>0.57646569432018202</v>
      </c>
      <c r="R15" s="21"/>
      <c r="S15" s="21">
        <v>0.70368318899439597</v>
      </c>
      <c r="T15" s="21">
        <v>0.64322754952949701</v>
      </c>
      <c r="U15" s="21">
        <v>0.64401735289914797</v>
      </c>
      <c r="V15" s="21">
        <v>0.62150196522905699</v>
      </c>
      <c r="W15" s="21">
        <v>0.65380522747554703</v>
      </c>
      <c r="X15" s="21">
        <v>0.64207953996755296</v>
      </c>
      <c r="Y15" s="21">
        <v>0.61195695464639899</v>
      </c>
      <c r="Z15" s="21">
        <v>0.65843464237840799</v>
      </c>
      <c r="AA15" s="21">
        <v>0.61156405303108796</v>
      </c>
      <c r="AB15" s="21">
        <v>0.65742652944355495</v>
      </c>
      <c r="AC15" s="21">
        <v>0.59735453535185201</v>
      </c>
      <c r="AD15" s="21">
        <v>0.68846354190701498</v>
      </c>
      <c r="AE15" s="21"/>
      <c r="AF15" s="21">
        <v>0.58667991297378697</v>
      </c>
      <c r="AG15" s="21">
        <v>0.70067174199288795</v>
      </c>
      <c r="AH15" s="21">
        <v>0.60078651403223404</v>
      </c>
      <c r="AI15" s="21"/>
      <c r="AJ15" s="21">
        <v>0.65819468851109797</v>
      </c>
      <c r="AK15" s="21">
        <v>0.69544988740793501</v>
      </c>
      <c r="AL15" s="21">
        <v>0.70190862816504496</v>
      </c>
      <c r="AM15" s="21"/>
      <c r="AN15" s="21">
        <v>0.54363499643762003</v>
      </c>
      <c r="AO15" s="21">
        <v>0.66728824336465598</v>
      </c>
      <c r="AP15" s="21">
        <v>0.69820993868063297</v>
      </c>
      <c r="AQ15" s="21">
        <v>0.76143556795630096</v>
      </c>
      <c r="AR15" s="21">
        <v>0.73114971240400095</v>
      </c>
      <c r="AS15" s="21"/>
      <c r="AT15" s="21">
        <v>0.63537971939535398</v>
      </c>
      <c r="AU15" s="21">
        <v>0.73016934164168801</v>
      </c>
      <c r="AV15" s="21"/>
      <c r="AW15" s="21">
        <v>0.735433278674263</v>
      </c>
      <c r="AX15" s="21">
        <v>0.66119431378220705</v>
      </c>
      <c r="AY15" s="21">
        <v>0.54333495539645504</v>
      </c>
    </row>
    <row r="16" spans="2:51">
      <c r="B16" s="18" t="s">
        <v>139</v>
      </c>
      <c r="C16" s="21">
        <v>8.8232518545404703E-2</v>
      </c>
      <c r="D16" s="21">
        <v>6.7890697495975899E-2</v>
      </c>
      <c r="E16" s="21">
        <v>0.107428046458237</v>
      </c>
      <c r="F16" s="21"/>
      <c r="G16" s="21">
        <v>6.2407858849397202E-2</v>
      </c>
      <c r="H16" s="21">
        <v>7.8754938034119204E-2</v>
      </c>
      <c r="I16" s="21">
        <v>7.7298088728285599E-2</v>
      </c>
      <c r="J16" s="21">
        <v>9.7724799403104107E-2</v>
      </c>
      <c r="K16" s="21">
        <v>0.110382477904708</v>
      </c>
      <c r="L16" s="21">
        <v>9.2592607925523707E-2</v>
      </c>
      <c r="M16" s="21"/>
      <c r="N16" s="21">
        <v>5.9015244210992503E-2</v>
      </c>
      <c r="O16" s="21">
        <v>9.1138134107178401E-2</v>
      </c>
      <c r="P16" s="21">
        <v>9.4919549727203997E-2</v>
      </c>
      <c r="Q16" s="21">
        <v>0.111148048837206</v>
      </c>
      <c r="R16" s="21"/>
      <c r="S16" s="21">
        <v>6.8853685169716197E-2</v>
      </c>
      <c r="T16" s="21">
        <v>8.72043404588944E-2</v>
      </c>
      <c r="U16" s="21">
        <v>8.2325798706399098E-2</v>
      </c>
      <c r="V16" s="21">
        <v>8.7359755742314499E-2</v>
      </c>
      <c r="W16" s="21">
        <v>9.8449043422210294E-2</v>
      </c>
      <c r="X16" s="21">
        <v>9.4736794285164294E-2</v>
      </c>
      <c r="Y16" s="21">
        <v>0.105446558717598</v>
      </c>
      <c r="Z16" s="21">
        <v>7.8849563698954198E-2</v>
      </c>
      <c r="AA16" s="21">
        <v>9.6210342726902598E-2</v>
      </c>
      <c r="AB16" s="21">
        <v>7.4326941949009698E-2</v>
      </c>
      <c r="AC16" s="21">
        <v>0.106549189201169</v>
      </c>
      <c r="AD16" s="21">
        <v>9.9404157002072696E-2</v>
      </c>
      <c r="AE16" s="21"/>
      <c r="AF16" s="21">
        <v>0.109390004013227</v>
      </c>
      <c r="AG16" s="21">
        <v>6.86923940954456E-2</v>
      </c>
      <c r="AH16" s="21">
        <v>0.10682015123916699</v>
      </c>
      <c r="AI16" s="21"/>
      <c r="AJ16" s="21">
        <v>8.2970696541478497E-2</v>
      </c>
      <c r="AK16" s="21">
        <v>7.2761652031201399E-2</v>
      </c>
      <c r="AL16" s="21">
        <v>6.1646977327623698E-2</v>
      </c>
      <c r="AM16" s="21"/>
      <c r="AN16" s="21">
        <v>0.114333917967137</v>
      </c>
      <c r="AO16" s="21">
        <v>7.6793908550769105E-2</v>
      </c>
      <c r="AP16" s="21">
        <v>7.5185627279639095E-2</v>
      </c>
      <c r="AQ16" s="21">
        <v>5.7104566071991499E-2</v>
      </c>
      <c r="AR16" s="21">
        <v>6.8748482531346106E-2</v>
      </c>
      <c r="AS16" s="21"/>
      <c r="AT16" s="21">
        <v>9.0978748745447993E-2</v>
      </c>
      <c r="AU16" s="21">
        <v>6.3103497464150102E-2</v>
      </c>
      <c r="AV16" s="21"/>
      <c r="AW16" s="21">
        <v>5.9625642328482699E-2</v>
      </c>
      <c r="AX16" s="21">
        <v>7.72866653195146E-2</v>
      </c>
      <c r="AY16" s="21">
        <v>0.12169722795215</v>
      </c>
    </row>
    <row r="17" spans="2:51">
      <c r="B17" s="18" t="s">
        <v>140</v>
      </c>
      <c r="C17" s="22">
        <v>0.55647527323985402</v>
      </c>
      <c r="D17" s="22">
        <v>0.645760399319942</v>
      </c>
      <c r="E17" s="22">
        <v>0.472042216189695</v>
      </c>
      <c r="F17" s="22"/>
      <c r="G17" s="22">
        <v>0.69160276416428801</v>
      </c>
      <c r="H17" s="22">
        <v>0.62383576452831702</v>
      </c>
      <c r="I17" s="22">
        <v>0.62145168767132997</v>
      </c>
      <c r="J17" s="22">
        <v>0.53483882824451501</v>
      </c>
      <c r="K17" s="22">
        <v>0.46674142119488898</v>
      </c>
      <c r="L17" s="22">
        <v>0.47751734385271699</v>
      </c>
      <c r="M17" s="22"/>
      <c r="N17" s="22">
        <v>0.67142835826948599</v>
      </c>
      <c r="O17" s="22">
        <v>0.55368568917253702</v>
      </c>
      <c r="P17" s="22">
        <v>0.52166589187249301</v>
      </c>
      <c r="Q17" s="22">
        <v>0.46531764548297599</v>
      </c>
      <c r="R17" s="22"/>
      <c r="S17" s="22">
        <v>0.63482950382467995</v>
      </c>
      <c r="T17" s="22">
        <v>0.55602320907060199</v>
      </c>
      <c r="U17" s="22">
        <v>0.56169155419274897</v>
      </c>
      <c r="V17" s="22">
        <v>0.53414220948674196</v>
      </c>
      <c r="W17" s="22">
        <v>0.55535618405333698</v>
      </c>
      <c r="X17" s="22">
        <v>0.54734274568238805</v>
      </c>
      <c r="Y17" s="22">
        <v>0.50651039592880098</v>
      </c>
      <c r="Z17" s="22">
        <v>0.57958507867945397</v>
      </c>
      <c r="AA17" s="22">
        <v>0.51535371030418597</v>
      </c>
      <c r="AB17" s="22">
        <v>0.58309958749454505</v>
      </c>
      <c r="AC17" s="22">
        <v>0.490805346150683</v>
      </c>
      <c r="AD17" s="22">
        <v>0.58905938490494203</v>
      </c>
      <c r="AE17" s="22"/>
      <c r="AF17" s="22">
        <v>0.47728990896056001</v>
      </c>
      <c r="AG17" s="22">
        <v>0.63197934789744303</v>
      </c>
      <c r="AH17" s="22">
        <v>0.49396636279306699</v>
      </c>
      <c r="AI17" s="22"/>
      <c r="AJ17" s="22">
        <v>0.57522399196962004</v>
      </c>
      <c r="AK17" s="22">
        <v>0.62268823537673401</v>
      </c>
      <c r="AL17" s="22">
        <v>0.64026165083742104</v>
      </c>
      <c r="AM17" s="22"/>
      <c r="AN17" s="22">
        <v>0.42930107847048299</v>
      </c>
      <c r="AO17" s="22">
        <v>0.59049433481388702</v>
      </c>
      <c r="AP17" s="22">
        <v>0.62302431140099401</v>
      </c>
      <c r="AQ17" s="22">
        <v>0.70433100188430897</v>
      </c>
      <c r="AR17" s="22">
        <v>0.66240122987265504</v>
      </c>
      <c r="AS17" s="22"/>
      <c r="AT17" s="22">
        <v>0.544400970649906</v>
      </c>
      <c r="AU17" s="22">
        <v>0.667065844177538</v>
      </c>
      <c r="AV17" s="22"/>
      <c r="AW17" s="22">
        <v>0.67580763634578001</v>
      </c>
      <c r="AX17" s="22">
        <v>0.58390764846269205</v>
      </c>
      <c r="AY17" s="22">
        <v>0.421637727444304</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328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2.22989983092917E-2</v>
      </c>
      <c r="D9" s="17">
        <v>2.6734944570316201E-2</v>
      </c>
      <c r="E9" s="17">
        <v>1.83194954623906E-2</v>
      </c>
      <c r="F9" s="17"/>
      <c r="G9" s="17">
        <v>3.0307224341549699E-2</v>
      </c>
      <c r="H9" s="17">
        <v>3.4619403856172203E-2</v>
      </c>
      <c r="I9" s="17">
        <v>3.0817806478891301E-2</v>
      </c>
      <c r="J9" s="17">
        <v>1.37780412133626E-2</v>
      </c>
      <c r="K9" s="17">
        <v>1.8507750588928399E-2</v>
      </c>
      <c r="L9" s="17">
        <v>1.2430188377492799E-2</v>
      </c>
      <c r="M9" s="17"/>
      <c r="N9" s="17">
        <v>1.9104039118746401E-2</v>
      </c>
      <c r="O9" s="17">
        <v>1.5835765639019301E-2</v>
      </c>
      <c r="P9" s="17">
        <v>2.48937345200092E-2</v>
      </c>
      <c r="Q9" s="17">
        <v>3.0368724411805E-2</v>
      </c>
      <c r="R9" s="17"/>
      <c r="S9" s="17">
        <v>3.5130922984958103E-2</v>
      </c>
      <c r="T9" s="17">
        <v>1.27488674008679E-2</v>
      </c>
      <c r="U9" s="17">
        <v>1.9609699096742501E-2</v>
      </c>
      <c r="V9" s="17">
        <v>8.4156204595002507E-3</v>
      </c>
      <c r="W9" s="17">
        <v>2.3670885707272198E-2</v>
      </c>
      <c r="X9" s="17">
        <v>3.00544500103417E-2</v>
      </c>
      <c r="Y9" s="17">
        <v>2.9865015432165298E-2</v>
      </c>
      <c r="Z9" s="17">
        <v>2.73949959768254E-2</v>
      </c>
      <c r="AA9" s="17">
        <v>2.32735361269076E-2</v>
      </c>
      <c r="AB9" s="17">
        <v>1.20881304111999E-2</v>
      </c>
      <c r="AC9" s="17">
        <v>2.62492579114708E-2</v>
      </c>
      <c r="AD9" s="17">
        <v>2.6342215890119001E-2</v>
      </c>
      <c r="AE9" s="17"/>
      <c r="AF9" s="17">
        <v>2.2403177672818599E-2</v>
      </c>
      <c r="AG9" s="17">
        <v>2.13376210863702E-2</v>
      </c>
      <c r="AH9" s="17">
        <v>2.4118849923912999E-2</v>
      </c>
      <c r="AI9" s="17"/>
      <c r="AJ9" s="17">
        <v>2.4170666014653001E-2</v>
      </c>
      <c r="AK9" s="17">
        <v>2.39149322654672E-2</v>
      </c>
      <c r="AL9" s="17">
        <v>3.2132553445977499E-2</v>
      </c>
      <c r="AM9" s="17"/>
      <c r="AN9" s="17">
        <v>3.4985115132103901E-2</v>
      </c>
      <c r="AO9" s="17">
        <v>2.0121382585422599E-2</v>
      </c>
      <c r="AP9" s="17">
        <v>1.7289690300048899E-2</v>
      </c>
      <c r="AQ9" s="17">
        <v>2.9733096451081201E-2</v>
      </c>
      <c r="AR9" s="17">
        <v>3.9402077858062899E-2</v>
      </c>
      <c r="AS9" s="17"/>
      <c r="AT9" s="17">
        <v>2.07229795550385E-2</v>
      </c>
      <c r="AU9" s="17">
        <v>3.7885884666919903E-2</v>
      </c>
      <c r="AV9" s="17"/>
      <c r="AW9" s="17">
        <v>1.4817322892435999E-2</v>
      </c>
      <c r="AX9" s="17">
        <v>2.98519889710585E-2</v>
      </c>
      <c r="AY9" s="17">
        <v>2.83317443514907E-2</v>
      </c>
    </row>
    <row r="10" spans="2:51">
      <c r="B10" s="18" t="s">
        <v>134</v>
      </c>
      <c r="C10" s="17">
        <v>0.110817117453976</v>
      </c>
      <c r="D10" s="17">
        <v>0.100044500518692</v>
      </c>
      <c r="E10" s="17">
        <v>0.121008500907482</v>
      </c>
      <c r="F10" s="17"/>
      <c r="G10" s="17">
        <v>0.12646115801088201</v>
      </c>
      <c r="H10" s="17">
        <v>0.14132500943294801</v>
      </c>
      <c r="I10" s="17">
        <v>0.139512972237229</v>
      </c>
      <c r="J10" s="17">
        <v>0.122341101751232</v>
      </c>
      <c r="K10" s="17">
        <v>9.0608332295226704E-2</v>
      </c>
      <c r="L10" s="17">
        <v>6.7028575038793198E-2</v>
      </c>
      <c r="M10" s="17"/>
      <c r="N10" s="17">
        <v>8.3606000697622904E-2</v>
      </c>
      <c r="O10" s="17">
        <v>0.120768550019277</v>
      </c>
      <c r="P10" s="17">
        <v>0.119173273203002</v>
      </c>
      <c r="Q10" s="17">
        <v>0.12393594658375499</v>
      </c>
      <c r="R10" s="17"/>
      <c r="S10" s="17">
        <v>0.107782168215726</v>
      </c>
      <c r="T10" s="17">
        <v>0.1144524166521</v>
      </c>
      <c r="U10" s="17">
        <v>0.109575155430752</v>
      </c>
      <c r="V10" s="17">
        <v>0.12042316474130201</v>
      </c>
      <c r="W10" s="17">
        <v>9.94955860082649E-2</v>
      </c>
      <c r="X10" s="17">
        <v>0.118749565694051</v>
      </c>
      <c r="Y10" s="17">
        <v>0.11344392181049499</v>
      </c>
      <c r="Z10" s="17">
        <v>8.18446581251938E-2</v>
      </c>
      <c r="AA10" s="17">
        <v>0.111519197442946</v>
      </c>
      <c r="AB10" s="17">
        <v>0.117474580273535</v>
      </c>
      <c r="AC10" s="17">
        <v>9.8202281186837201E-2</v>
      </c>
      <c r="AD10" s="17">
        <v>0.114536101542212</v>
      </c>
      <c r="AE10" s="17"/>
      <c r="AF10" s="17">
        <v>0.115748139904399</v>
      </c>
      <c r="AG10" s="17">
        <v>0.10095144254614601</v>
      </c>
      <c r="AH10" s="17">
        <v>0.126545287147737</v>
      </c>
      <c r="AI10" s="17"/>
      <c r="AJ10" s="17">
        <v>0.10537721346279701</v>
      </c>
      <c r="AK10" s="17">
        <v>0.122855508715958</v>
      </c>
      <c r="AL10" s="17">
        <v>8.9842589081080004E-2</v>
      </c>
      <c r="AM10" s="17"/>
      <c r="AN10" s="17">
        <v>0.13465792896206799</v>
      </c>
      <c r="AO10" s="17">
        <v>0.12883926763256601</v>
      </c>
      <c r="AP10" s="17">
        <v>9.5237175897626605E-2</v>
      </c>
      <c r="AQ10" s="17">
        <v>6.4982346869050994E-2</v>
      </c>
      <c r="AR10" s="17">
        <v>6.8155874632891703E-2</v>
      </c>
      <c r="AS10" s="17"/>
      <c r="AT10" s="17">
        <v>0.110137717755658</v>
      </c>
      <c r="AU10" s="17">
        <v>0.12227309987290499</v>
      </c>
      <c r="AV10" s="17"/>
      <c r="AW10" s="17">
        <v>6.1912414903637102E-2</v>
      </c>
      <c r="AX10" s="17">
        <v>0.14920460873022201</v>
      </c>
      <c r="AY10" s="17">
        <v>0.153118380971033</v>
      </c>
    </row>
    <row r="11" spans="2:51">
      <c r="B11" s="18" t="s">
        <v>135</v>
      </c>
      <c r="C11" s="17">
        <v>0.21138790393089599</v>
      </c>
      <c r="D11" s="17">
        <v>0.19577861483158701</v>
      </c>
      <c r="E11" s="17">
        <v>0.22697086252978599</v>
      </c>
      <c r="F11" s="17"/>
      <c r="G11" s="17">
        <v>0.19890128116085701</v>
      </c>
      <c r="H11" s="17">
        <v>0.20839084114596201</v>
      </c>
      <c r="I11" s="17">
        <v>0.18460664948932701</v>
      </c>
      <c r="J11" s="17">
        <v>0.20319928124932299</v>
      </c>
      <c r="K11" s="17">
        <v>0.24566136336972799</v>
      </c>
      <c r="L11" s="17">
        <v>0.22044136237392201</v>
      </c>
      <c r="M11" s="17"/>
      <c r="N11" s="17">
        <v>0.144760029833127</v>
      </c>
      <c r="O11" s="17">
        <v>0.20082268746363799</v>
      </c>
      <c r="P11" s="17">
        <v>0.238427067278036</v>
      </c>
      <c r="Q11" s="17">
        <v>0.27209311384938401</v>
      </c>
      <c r="R11" s="17"/>
      <c r="S11" s="17">
        <v>0.20968708165303401</v>
      </c>
      <c r="T11" s="17">
        <v>0.19360129524143699</v>
      </c>
      <c r="U11" s="17">
        <v>0.22213839678736799</v>
      </c>
      <c r="V11" s="17">
        <v>0.21666634077387001</v>
      </c>
      <c r="W11" s="17">
        <v>0.19848585146404801</v>
      </c>
      <c r="X11" s="17">
        <v>0.21250578738397199</v>
      </c>
      <c r="Y11" s="17">
        <v>0.21106609551449201</v>
      </c>
      <c r="Z11" s="17">
        <v>0.21675548842968101</v>
      </c>
      <c r="AA11" s="17">
        <v>0.225525583275487</v>
      </c>
      <c r="AB11" s="17">
        <v>0.20671365926066701</v>
      </c>
      <c r="AC11" s="17">
        <v>0.23093177481722699</v>
      </c>
      <c r="AD11" s="17">
        <v>0.20576081579949301</v>
      </c>
      <c r="AE11" s="17"/>
      <c r="AF11" s="17">
        <v>0.23601601244564799</v>
      </c>
      <c r="AG11" s="17">
        <v>0.181281474592664</v>
      </c>
      <c r="AH11" s="17">
        <v>0.21569514372217899</v>
      </c>
      <c r="AI11" s="17"/>
      <c r="AJ11" s="17">
        <v>0.219340869433654</v>
      </c>
      <c r="AK11" s="17">
        <v>0.192951290931938</v>
      </c>
      <c r="AL11" s="17">
        <v>0.165846099107056</v>
      </c>
      <c r="AM11" s="17"/>
      <c r="AN11" s="17">
        <v>0.27930399748922402</v>
      </c>
      <c r="AO11" s="17">
        <v>0.241441613611628</v>
      </c>
      <c r="AP11" s="17">
        <v>0.15365512941614801</v>
      </c>
      <c r="AQ11" s="17">
        <v>0.130172625445547</v>
      </c>
      <c r="AR11" s="17">
        <v>9.4441251755949002E-2</v>
      </c>
      <c r="AS11" s="17"/>
      <c r="AT11" s="17">
        <v>0.21268312901086001</v>
      </c>
      <c r="AU11" s="17">
        <v>0.196335536647117</v>
      </c>
      <c r="AV11" s="17"/>
      <c r="AW11" s="17">
        <v>0.15092881860994001</v>
      </c>
      <c r="AX11" s="17">
        <v>0.24009124866843501</v>
      </c>
      <c r="AY11" s="17">
        <v>0.26857977171015801</v>
      </c>
    </row>
    <row r="12" spans="2:51">
      <c r="B12" s="18" t="s">
        <v>136</v>
      </c>
      <c r="C12" s="17">
        <v>0.41360379655674401</v>
      </c>
      <c r="D12" s="17">
        <v>0.40778814066223301</v>
      </c>
      <c r="E12" s="17">
        <v>0.41938371539209801</v>
      </c>
      <c r="F12" s="17"/>
      <c r="G12" s="17">
        <v>0.40075504955234198</v>
      </c>
      <c r="H12" s="17">
        <v>0.37198852018596901</v>
      </c>
      <c r="I12" s="17">
        <v>0.41241522295931299</v>
      </c>
      <c r="J12" s="17">
        <v>0.413068324149443</v>
      </c>
      <c r="K12" s="17">
        <v>0.398275755562082</v>
      </c>
      <c r="L12" s="17">
        <v>0.46134076793052797</v>
      </c>
      <c r="M12" s="17"/>
      <c r="N12" s="17">
        <v>0.43123176241060601</v>
      </c>
      <c r="O12" s="17">
        <v>0.43225433530713397</v>
      </c>
      <c r="P12" s="17">
        <v>0.39738485202350998</v>
      </c>
      <c r="Q12" s="17">
        <v>0.38696567119793701</v>
      </c>
      <c r="R12" s="17"/>
      <c r="S12" s="17">
        <v>0.41886856051537502</v>
      </c>
      <c r="T12" s="17">
        <v>0.42769282643490097</v>
      </c>
      <c r="U12" s="17">
        <v>0.40941498927167302</v>
      </c>
      <c r="V12" s="17">
        <v>0.43010177845535202</v>
      </c>
      <c r="W12" s="17">
        <v>0.42356457510266299</v>
      </c>
      <c r="X12" s="17">
        <v>0.40085795793953199</v>
      </c>
      <c r="Y12" s="17">
        <v>0.40897913012436699</v>
      </c>
      <c r="Z12" s="17">
        <v>0.42698831136072002</v>
      </c>
      <c r="AA12" s="17">
        <v>0.40319001609358901</v>
      </c>
      <c r="AB12" s="17">
        <v>0.40312871814198598</v>
      </c>
      <c r="AC12" s="17">
        <v>0.38782989706689502</v>
      </c>
      <c r="AD12" s="17">
        <v>0.399944034960179</v>
      </c>
      <c r="AE12" s="17"/>
      <c r="AF12" s="17">
        <v>0.40073658278761398</v>
      </c>
      <c r="AG12" s="17">
        <v>0.429045915319059</v>
      </c>
      <c r="AH12" s="17">
        <v>0.42147595936958598</v>
      </c>
      <c r="AI12" s="17"/>
      <c r="AJ12" s="17">
        <v>0.41811011870793902</v>
      </c>
      <c r="AK12" s="17">
        <v>0.41356246760486498</v>
      </c>
      <c r="AL12" s="17">
        <v>0.423324988849132</v>
      </c>
      <c r="AM12" s="17"/>
      <c r="AN12" s="17">
        <v>0.377784461518896</v>
      </c>
      <c r="AO12" s="17">
        <v>0.41901996218630999</v>
      </c>
      <c r="AP12" s="17">
        <v>0.43648045770959498</v>
      </c>
      <c r="AQ12" s="17">
        <v>0.41536057272238303</v>
      </c>
      <c r="AR12" s="17">
        <v>0.22497602731930599</v>
      </c>
      <c r="AS12" s="17"/>
      <c r="AT12" s="17">
        <v>0.41855514482449901</v>
      </c>
      <c r="AU12" s="17">
        <v>0.36669556403132503</v>
      </c>
      <c r="AV12" s="17"/>
      <c r="AW12" s="17">
        <v>0.43889313267580299</v>
      </c>
      <c r="AX12" s="17">
        <v>0.40877168448009499</v>
      </c>
      <c r="AY12" s="17">
        <v>0.38780800923206599</v>
      </c>
    </row>
    <row r="13" spans="2:51">
      <c r="B13" s="18" t="s">
        <v>137</v>
      </c>
      <c r="C13" s="17">
        <v>0.23026184941627001</v>
      </c>
      <c r="D13" s="17">
        <v>0.25942457832028099</v>
      </c>
      <c r="E13" s="17">
        <v>0.201284533780764</v>
      </c>
      <c r="F13" s="17"/>
      <c r="G13" s="17">
        <v>0.231227407073861</v>
      </c>
      <c r="H13" s="17">
        <v>0.234637256171111</v>
      </c>
      <c r="I13" s="17">
        <v>0.21940940994399499</v>
      </c>
      <c r="J13" s="17">
        <v>0.23140037961894</v>
      </c>
      <c r="K13" s="17">
        <v>0.23606026730869101</v>
      </c>
      <c r="L13" s="17">
        <v>0.22945242448425199</v>
      </c>
      <c r="M13" s="17"/>
      <c r="N13" s="17">
        <v>0.31210320239519002</v>
      </c>
      <c r="O13" s="17">
        <v>0.22080008403874701</v>
      </c>
      <c r="P13" s="17">
        <v>0.207690677669913</v>
      </c>
      <c r="Q13" s="17">
        <v>0.17055476216812199</v>
      </c>
      <c r="R13" s="17"/>
      <c r="S13" s="17">
        <v>0.21693172020014601</v>
      </c>
      <c r="T13" s="17">
        <v>0.24405127994905601</v>
      </c>
      <c r="U13" s="17">
        <v>0.22725476425411301</v>
      </c>
      <c r="V13" s="17">
        <v>0.21211157720322599</v>
      </c>
      <c r="W13" s="17">
        <v>0.24085563301552099</v>
      </c>
      <c r="X13" s="17">
        <v>0.22699666708527699</v>
      </c>
      <c r="Y13" s="17">
        <v>0.229200209810315</v>
      </c>
      <c r="Z13" s="17">
        <v>0.232732109338947</v>
      </c>
      <c r="AA13" s="17">
        <v>0.21639054988880699</v>
      </c>
      <c r="AB13" s="17">
        <v>0.25535596308111702</v>
      </c>
      <c r="AC13" s="17">
        <v>0.240655589008472</v>
      </c>
      <c r="AD13" s="17">
        <v>0.241583752842395</v>
      </c>
      <c r="AE13" s="17"/>
      <c r="AF13" s="17">
        <v>0.21508634619168199</v>
      </c>
      <c r="AG13" s="17">
        <v>0.25868460676381899</v>
      </c>
      <c r="AH13" s="17">
        <v>0.189925693579821</v>
      </c>
      <c r="AI13" s="17"/>
      <c r="AJ13" s="17">
        <v>0.22796862040464799</v>
      </c>
      <c r="AK13" s="17">
        <v>0.236770774442502</v>
      </c>
      <c r="AL13" s="17">
        <v>0.282583818048184</v>
      </c>
      <c r="AM13" s="17"/>
      <c r="AN13" s="17">
        <v>0.15694893180366001</v>
      </c>
      <c r="AO13" s="17">
        <v>0.18233837910456799</v>
      </c>
      <c r="AP13" s="17">
        <v>0.28653335904329502</v>
      </c>
      <c r="AQ13" s="17">
        <v>0.350510550938673</v>
      </c>
      <c r="AR13" s="17">
        <v>0.57302476843379002</v>
      </c>
      <c r="AS13" s="17"/>
      <c r="AT13" s="17">
        <v>0.227301282005856</v>
      </c>
      <c r="AU13" s="17">
        <v>0.25727758428661202</v>
      </c>
      <c r="AV13" s="17"/>
      <c r="AW13" s="17">
        <v>0.32835173076143698</v>
      </c>
      <c r="AX13" s="17">
        <v>0.160758302134859</v>
      </c>
      <c r="AY13" s="17">
        <v>0.143460750505852</v>
      </c>
    </row>
    <row r="14" spans="2:51">
      <c r="B14" s="18" t="s">
        <v>119</v>
      </c>
      <c r="C14" s="17">
        <v>1.16303343328223E-2</v>
      </c>
      <c r="D14" s="17">
        <v>1.0229221096890799E-2</v>
      </c>
      <c r="E14" s="17">
        <v>1.30328919274793E-2</v>
      </c>
      <c r="F14" s="17"/>
      <c r="G14" s="17">
        <v>1.23478798605088E-2</v>
      </c>
      <c r="H14" s="17">
        <v>9.0389692078378502E-3</v>
      </c>
      <c r="I14" s="17">
        <v>1.32379388912437E-2</v>
      </c>
      <c r="J14" s="17">
        <v>1.6212872017698599E-2</v>
      </c>
      <c r="K14" s="17">
        <v>1.08865308753442E-2</v>
      </c>
      <c r="L14" s="17">
        <v>9.3066817950121002E-3</v>
      </c>
      <c r="M14" s="17"/>
      <c r="N14" s="17">
        <v>9.1949655447079708E-3</v>
      </c>
      <c r="O14" s="17">
        <v>9.5185775321843108E-3</v>
      </c>
      <c r="P14" s="17">
        <v>1.24303953055302E-2</v>
      </c>
      <c r="Q14" s="17">
        <v>1.6081781788996202E-2</v>
      </c>
      <c r="R14" s="17"/>
      <c r="S14" s="17">
        <v>1.15995464307606E-2</v>
      </c>
      <c r="T14" s="17">
        <v>7.4533143216376999E-3</v>
      </c>
      <c r="U14" s="17">
        <v>1.20069951593506E-2</v>
      </c>
      <c r="V14" s="17">
        <v>1.2281518366749501E-2</v>
      </c>
      <c r="W14" s="17">
        <v>1.39274687022312E-2</v>
      </c>
      <c r="X14" s="17">
        <v>1.08355718868265E-2</v>
      </c>
      <c r="Y14" s="17">
        <v>7.4456273081662996E-3</v>
      </c>
      <c r="Z14" s="17">
        <v>1.42844367686326E-2</v>
      </c>
      <c r="AA14" s="17">
        <v>2.0101117172263198E-2</v>
      </c>
      <c r="AB14" s="17">
        <v>5.2389488314943597E-3</v>
      </c>
      <c r="AC14" s="17">
        <v>1.61312000090971E-2</v>
      </c>
      <c r="AD14" s="17">
        <v>1.1833078965602701E-2</v>
      </c>
      <c r="AE14" s="17"/>
      <c r="AF14" s="17">
        <v>1.0009740997838299E-2</v>
      </c>
      <c r="AG14" s="17">
        <v>8.6989396919405493E-3</v>
      </c>
      <c r="AH14" s="17">
        <v>2.2239066256763699E-2</v>
      </c>
      <c r="AI14" s="17"/>
      <c r="AJ14" s="17">
        <v>5.0325119763095401E-3</v>
      </c>
      <c r="AK14" s="17">
        <v>9.9450260392687593E-3</v>
      </c>
      <c r="AL14" s="17">
        <v>6.2699514685712297E-3</v>
      </c>
      <c r="AM14" s="17"/>
      <c r="AN14" s="17">
        <v>1.6319565094048201E-2</v>
      </c>
      <c r="AO14" s="17">
        <v>8.2393948795060103E-3</v>
      </c>
      <c r="AP14" s="17">
        <v>1.08041876332871E-2</v>
      </c>
      <c r="AQ14" s="17">
        <v>9.24080757326513E-3</v>
      </c>
      <c r="AR14" s="17">
        <v>0</v>
      </c>
      <c r="AS14" s="17"/>
      <c r="AT14" s="17">
        <v>1.0599746848087999E-2</v>
      </c>
      <c r="AU14" s="17">
        <v>1.9532330495121802E-2</v>
      </c>
      <c r="AV14" s="17"/>
      <c r="AW14" s="17">
        <v>5.0965801567464603E-3</v>
      </c>
      <c r="AX14" s="17">
        <v>1.13221670153307E-2</v>
      </c>
      <c r="AY14" s="17">
        <v>1.8701343229400699E-2</v>
      </c>
    </row>
    <row r="15" spans="2:51">
      <c r="B15" s="18" t="s">
        <v>138</v>
      </c>
      <c r="C15" s="21">
        <v>0.13311611576326801</v>
      </c>
      <c r="D15" s="21">
        <v>0.12677944508900801</v>
      </c>
      <c r="E15" s="21">
        <v>0.139327996369873</v>
      </c>
      <c r="F15" s="21"/>
      <c r="G15" s="21">
        <v>0.15676838235243201</v>
      </c>
      <c r="H15" s="21">
        <v>0.17594441328912</v>
      </c>
      <c r="I15" s="21">
        <v>0.17033077871612101</v>
      </c>
      <c r="J15" s="21">
        <v>0.13611914296459501</v>
      </c>
      <c r="K15" s="21">
        <v>0.109116082884155</v>
      </c>
      <c r="L15" s="21">
        <v>7.9458763416285993E-2</v>
      </c>
      <c r="M15" s="21"/>
      <c r="N15" s="21">
        <v>0.102710039816369</v>
      </c>
      <c r="O15" s="21">
        <v>0.136604315658296</v>
      </c>
      <c r="P15" s="21">
        <v>0.14406700772301101</v>
      </c>
      <c r="Q15" s="21">
        <v>0.15430467099556</v>
      </c>
      <c r="R15" s="21"/>
      <c r="S15" s="21">
        <v>0.14291309120068499</v>
      </c>
      <c r="T15" s="21">
        <v>0.12720128405296799</v>
      </c>
      <c r="U15" s="21">
        <v>0.12918485452749501</v>
      </c>
      <c r="V15" s="21">
        <v>0.128838785200802</v>
      </c>
      <c r="W15" s="21">
        <v>0.123166471715537</v>
      </c>
      <c r="X15" s="21">
        <v>0.148804015704392</v>
      </c>
      <c r="Y15" s="21">
        <v>0.14330893724266</v>
      </c>
      <c r="Z15" s="21">
        <v>0.109239654102019</v>
      </c>
      <c r="AA15" s="21">
        <v>0.134792733569853</v>
      </c>
      <c r="AB15" s="21">
        <v>0.12956271068473499</v>
      </c>
      <c r="AC15" s="21">
        <v>0.124451539098308</v>
      </c>
      <c r="AD15" s="21">
        <v>0.14087831743233101</v>
      </c>
      <c r="AE15" s="21"/>
      <c r="AF15" s="21">
        <v>0.13815131757721699</v>
      </c>
      <c r="AG15" s="21">
        <v>0.122289063632517</v>
      </c>
      <c r="AH15" s="21">
        <v>0.15066413707165</v>
      </c>
      <c r="AI15" s="21"/>
      <c r="AJ15" s="21">
        <v>0.12954787947745</v>
      </c>
      <c r="AK15" s="21">
        <v>0.146770440981426</v>
      </c>
      <c r="AL15" s="21">
        <v>0.121975142527057</v>
      </c>
      <c r="AM15" s="21"/>
      <c r="AN15" s="21">
        <v>0.169643044094172</v>
      </c>
      <c r="AO15" s="21">
        <v>0.14896065021798799</v>
      </c>
      <c r="AP15" s="21">
        <v>0.112526866197675</v>
      </c>
      <c r="AQ15" s="21">
        <v>9.4715443320132195E-2</v>
      </c>
      <c r="AR15" s="21">
        <v>0.107557952490955</v>
      </c>
      <c r="AS15" s="21"/>
      <c r="AT15" s="21">
        <v>0.13086069731069699</v>
      </c>
      <c r="AU15" s="21">
        <v>0.16015898453982499</v>
      </c>
      <c r="AV15" s="21"/>
      <c r="AW15" s="21">
        <v>7.6729737796073103E-2</v>
      </c>
      <c r="AX15" s="21">
        <v>0.17905659770127999</v>
      </c>
      <c r="AY15" s="21">
        <v>0.181450125322524</v>
      </c>
    </row>
    <row r="16" spans="2:51">
      <c r="B16" s="18" t="s">
        <v>139</v>
      </c>
      <c r="C16" s="21">
        <v>0.64386564597301399</v>
      </c>
      <c r="D16" s="21">
        <v>0.667212718982514</v>
      </c>
      <c r="E16" s="21">
        <v>0.62066824917286201</v>
      </c>
      <c r="F16" s="21"/>
      <c r="G16" s="21">
        <v>0.631982456626203</v>
      </c>
      <c r="H16" s="21">
        <v>0.60662577635708004</v>
      </c>
      <c r="I16" s="21">
        <v>0.63182463290330904</v>
      </c>
      <c r="J16" s="21">
        <v>0.64446870376838306</v>
      </c>
      <c r="K16" s="21">
        <v>0.63433602287077295</v>
      </c>
      <c r="L16" s="21">
        <v>0.69079319241477999</v>
      </c>
      <c r="M16" s="21"/>
      <c r="N16" s="21">
        <v>0.74333496480579597</v>
      </c>
      <c r="O16" s="21">
        <v>0.65305441934588204</v>
      </c>
      <c r="P16" s="21">
        <v>0.60507552969342204</v>
      </c>
      <c r="Q16" s="21">
        <v>0.55752043336606005</v>
      </c>
      <c r="R16" s="21"/>
      <c r="S16" s="21">
        <v>0.63580028071552097</v>
      </c>
      <c r="T16" s="21">
        <v>0.67174410638395698</v>
      </c>
      <c r="U16" s="21">
        <v>0.63666975352578603</v>
      </c>
      <c r="V16" s="21">
        <v>0.64221335565857796</v>
      </c>
      <c r="W16" s="21">
        <v>0.66442020811818303</v>
      </c>
      <c r="X16" s="21">
        <v>0.62785462502480904</v>
      </c>
      <c r="Y16" s="21">
        <v>0.63817933993468101</v>
      </c>
      <c r="Z16" s="21">
        <v>0.65972042069966697</v>
      </c>
      <c r="AA16" s="21">
        <v>0.61958056598239697</v>
      </c>
      <c r="AB16" s="21">
        <v>0.658484681223103</v>
      </c>
      <c r="AC16" s="21">
        <v>0.62848548607536703</v>
      </c>
      <c r="AD16" s="21">
        <v>0.64152778780257402</v>
      </c>
      <c r="AE16" s="21"/>
      <c r="AF16" s="21">
        <v>0.61582292897929602</v>
      </c>
      <c r="AG16" s="21">
        <v>0.68773052208287899</v>
      </c>
      <c r="AH16" s="21">
        <v>0.61140165294940696</v>
      </c>
      <c r="AI16" s="21"/>
      <c r="AJ16" s="21">
        <v>0.64607873911258695</v>
      </c>
      <c r="AK16" s="21">
        <v>0.65033324204736698</v>
      </c>
      <c r="AL16" s="21">
        <v>0.70590880689731506</v>
      </c>
      <c r="AM16" s="21"/>
      <c r="AN16" s="21">
        <v>0.53473339332255598</v>
      </c>
      <c r="AO16" s="21">
        <v>0.60135834129087795</v>
      </c>
      <c r="AP16" s="21">
        <v>0.72301381675289</v>
      </c>
      <c r="AQ16" s="21">
        <v>0.76587112366105603</v>
      </c>
      <c r="AR16" s="21">
        <v>0.79800079575309601</v>
      </c>
      <c r="AS16" s="21"/>
      <c r="AT16" s="21">
        <v>0.64585642683035505</v>
      </c>
      <c r="AU16" s="21">
        <v>0.62397314831793604</v>
      </c>
      <c r="AV16" s="21"/>
      <c r="AW16" s="21">
        <v>0.76724486343723997</v>
      </c>
      <c r="AX16" s="21">
        <v>0.56952998661495402</v>
      </c>
      <c r="AY16" s="21">
        <v>0.53126875973791698</v>
      </c>
    </row>
    <row r="17" spans="2:51">
      <c r="B17" s="18" t="s">
        <v>140</v>
      </c>
      <c r="C17" s="22">
        <v>-0.51074953020974601</v>
      </c>
      <c r="D17" s="22">
        <v>-0.54043327389350604</v>
      </c>
      <c r="E17" s="22">
        <v>-0.48134025280298998</v>
      </c>
      <c r="F17" s="22"/>
      <c r="G17" s="22">
        <v>-0.47521407427376999</v>
      </c>
      <c r="H17" s="22">
        <v>-0.43068136306795901</v>
      </c>
      <c r="I17" s="22">
        <v>-0.46149385418718802</v>
      </c>
      <c r="J17" s="22">
        <v>-0.50834956080378801</v>
      </c>
      <c r="K17" s="22">
        <v>-0.52521993998661798</v>
      </c>
      <c r="L17" s="22">
        <v>-0.61133442899849399</v>
      </c>
      <c r="M17" s="22"/>
      <c r="N17" s="22">
        <v>-0.64062492498942603</v>
      </c>
      <c r="O17" s="22">
        <v>-0.51645010368758604</v>
      </c>
      <c r="P17" s="22">
        <v>-0.46100852197041098</v>
      </c>
      <c r="Q17" s="22">
        <v>-0.403215762370499</v>
      </c>
      <c r="R17" s="22"/>
      <c r="S17" s="22">
        <v>-0.49288718951483601</v>
      </c>
      <c r="T17" s="22">
        <v>-0.54454282233098905</v>
      </c>
      <c r="U17" s="22">
        <v>-0.50748489899829197</v>
      </c>
      <c r="V17" s="22">
        <v>-0.51337457045777601</v>
      </c>
      <c r="W17" s="22">
        <v>-0.54125373640264596</v>
      </c>
      <c r="X17" s="22">
        <v>-0.47905060932041699</v>
      </c>
      <c r="Y17" s="22">
        <v>-0.49487040269202098</v>
      </c>
      <c r="Z17" s="22">
        <v>-0.550480766597648</v>
      </c>
      <c r="AA17" s="22">
        <v>-0.48478783241254297</v>
      </c>
      <c r="AB17" s="22">
        <v>-0.52892197053836798</v>
      </c>
      <c r="AC17" s="22">
        <v>-0.50403394697705906</v>
      </c>
      <c r="AD17" s="22">
        <v>-0.50064947037024299</v>
      </c>
      <c r="AE17" s="22"/>
      <c r="AF17" s="22">
        <v>-0.47767161140207898</v>
      </c>
      <c r="AG17" s="22">
        <v>-0.56544145845036198</v>
      </c>
      <c r="AH17" s="22">
        <v>-0.46073751587775602</v>
      </c>
      <c r="AI17" s="22"/>
      <c r="AJ17" s="22">
        <v>-0.51653085963513601</v>
      </c>
      <c r="AK17" s="22">
        <v>-0.50356280106594198</v>
      </c>
      <c r="AL17" s="22">
        <v>-0.58393366437025795</v>
      </c>
      <c r="AM17" s="22"/>
      <c r="AN17" s="22">
        <v>-0.36509034922838401</v>
      </c>
      <c r="AO17" s="22">
        <v>-0.45239769107288902</v>
      </c>
      <c r="AP17" s="22">
        <v>-0.61048695055521396</v>
      </c>
      <c r="AQ17" s="22">
        <v>-0.67115568034092399</v>
      </c>
      <c r="AR17" s="22">
        <v>-0.690442843262142</v>
      </c>
      <c r="AS17" s="22"/>
      <c r="AT17" s="22">
        <v>-0.514995729519659</v>
      </c>
      <c r="AU17" s="22">
        <v>-0.46381416377811102</v>
      </c>
      <c r="AV17" s="22"/>
      <c r="AW17" s="22">
        <v>-0.69051512564116702</v>
      </c>
      <c r="AX17" s="22">
        <v>-0.390473388913674</v>
      </c>
      <c r="AY17" s="22">
        <v>-0.34981863441539401</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105">
      <c r="B9" s="18" t="s">
        <v>130</v>
      </c>
      <c r="C9" s="17">
        <v>0.36729778444724598</v>
      </c>
      <c r="D9" s="17">
        <v>0.37656741619911099</v>
      </c>
      <c r="E9" s="17">
        <v>0.36056609750596003</v>
      </c>
      <c r="F9" s="17"/>
      <c r="G9" s="17">
        <v>0.31071990504713798</v>
      </c>
      <c r="H9" s="17">
        <v>0.341834275198869</v>
      </c>
      <c r="I9" s="17">
        <v>0.37521746199971001</v>
      </c>
      <c r="J9" s="17">
        <v>0.36173788249726402</v>
      </c>
      <c r="K9" s="17">
        <v>0.42620352245820498</v>
      </c>
      <c r="L9" s="17">
        <v>0.36981961311172301</v>
      </c>
      <c r="M9" s="17"/>
      <c r="N9" s="17">
        <v>0.286109194269072</v>
      </c>
      <c r="O9" s="17">
        <v>0.33353879297731398</v>
      </c>
      <c r="P9" s="17">
        <v>0.43742880101972997</v>
      </c>
      <c r="Q9" s="17">
        <v>0.42894207579874499</v>
      </c>
      <c r="R9" s="17"/>
      <c r="S9" s="17">
        <v>0.330889501715803</v>
      </c>
      <c r="T9" s="17">
        <v>0.34322929685282</v>
      </c>
      <c r="U9" s="17">
        <v>0.34491174301958899</v>
      </c>
      <c r="V9" s="17">
        <v>0.35219068051517599</v>
      </c>
      <c r="W9" s="17">
        <v>0.39851465176406098</v>
      </c>
      <c r="X9" s="17">
        <v>0.375499766907262</v>
      </c>
      <c r="Y9" s="17">
        <v>0.38363750140330299</v>
      </c>
      <c r="Z9" s="17">
        <v>0.38875628638793303</v>
      </c>
      <c r="AA9" s="17">
        <v>0.40156896631394901</v>
      </c>
      <c r="AB9" s="17">
        <v>0.357079892759817</v>
      </c>
      <c r="AC9" s="17">
        <v>0.41695769398503302</v>
      </c>
      <c r="AD9" s="17">
        <v>0.40246008757318302</v>
      </c>
      <c r="AE9" s="17"/>
      <c r="AF9" s="17">
        <v>0.49325360089985998</v>
      </c>
      <c r="AG9" s="17">
        <v>0.25058106461977397</v>
      </c>
      <c r="AH9" s="17">
        <v>0.389284933960101</v>
      </c>
      <c r="AI9" s="17"/>
      <c r="AJ9" s="17">
        <v>0.43364162374803</v>
      </c>
      <c r="AK9" s="17">
        <v>0.32944757146695203</v>
      </c>
      <c r="AL9" s="17">
        <v>0.26082662233700599</v>
      </c>
      <c r="AM9" s="17"/>
      <c r="AN9" s="17">
        <v>0.45866382103298797</v>
      </c>
      <c r="AO9" s="17">
        <v>0.36395548872009797</v>
      </c>
      <c r="AP9" s="17">
        <v>0.28119045159296202</v>
      </c>
      <c r="AQ9" s="17">
        <v>0.25333495789073102</v>
      </c>
      <c r="AR9" s="17">
        <v>0.30702948916058198</v>
      </c>
      <c r="AS9" s="17"/>
      <c r="AT9" s="17">
        <v>0.369694474650761</v>
      </c>
      <c r="AU9" s="17">
        <v>0.35023533711747801</v>
      </c>
      <c r="AV9" s="17"/>
      <c r="AW9" s="17">
        <v>0.31180065395811601</v>
      </c>
      <c r="AX9" s="17">
        <v>0.35112645358973499</v>
      </c>
      <c r="AY9" s="17">
        <v>0.430897043628795</v>
      </c>
    </row>
    <row r="10" spans="2:51">
      <c r="B10" s="18" t="s">
        <v>122</v>
      </c>
      <c r="C10" s="17">
        <v>0.40473261712686598</v>
      </c>
      <c r="D10" s="17">
        <v>0.37660318683217098</v>
      </c>
      <c r="E10" s="17">
        <v>0.42985238415614002</v>
      </c>
      <c r="F10" s="17"/>
      <c r="G10" s="17">
        <v>0.40280417244768901</v>
      </c>
      <c r="H10" s="17">
        <v>0.36910172954387199</v>
      </c>
      <c r="I10" s="17">
        <v>0.37332043192039099</v>
      </c>
      <c r="J10" s="17">
        <v>0.41693173713173098</v>
      </c>
      <c r="K10" s="17">
        <v>0.39801355903026198</v>
      </c>
      <c r="L10" s="17">
        <v>0.44930947248710201</v>
      </c>
      <c r="M10" s="17"/>
      <c r="N10" s="17">
        <v>0.42524126614777702</v>
      </c>
      <c r="O10" s="17">
        <v>0.43974950026128301</v>
      </c>
      <c r="P10" s="17">
        <v>0.36889265268276999</v>
      </c>
      <c r="Q10" s="17">
        <v>0.37596632176538203</v>
      </c>
      <c r="R10" s="17"/>
      <c r="S10" s="17">
        <v>0.38201116927072598</v>
      </c>
      <c r="T10" s="17">
        <v>0.43613433254584</v>
      </c>
      <c r="U10" s="17">
        <v>0.42595159828585699</v>
      </c>
      <c r="V10" s="17">
        <v>0.406530816325338</v>
      </c>
      <c r="W10" s="17">
        <v>0.40191500287245502</v>
      </c>
      <c r="X10" s="17">
        <v>0.420906760498167</v>
      </c>
      <c r="Y10" s="17">
        <v>0.399183712039268</v>
      </c>
      <c r="Z10" s="17">
        <v>0.40809158463140099</v>
      </c>
      <c r="AA10" s="17">
        <v>0.38140136746432801</v>
      </c>
      <c r="AB10" s="17">
        <v>0.39280658430186899</v>
      </c>
      <c r="AC10" s="17">
        <v>0.389863679046629</v>
      </c>
      <c r="AD10" s="17">
        <v>0.40455920238826099</v>
      </c>
      <c r="AE10" s="17"/>
      <c r="AF10" s="17">
        <v>0.37356703005177599</v>
      </c>
      <c r="AG10" s="17">
        <v>0.43456627667113701</v>
      </c>
      <c r="AH10" s="17">
        <v>0.38997224061031099</v>
      </c>
      <c r="AI10" s="17"/>
      <c r="AJ10" s="17">
        <v>0.40929993698925099</v>
      </c>
      <c r="AK10" s="17">
        <v>0.381274760951686</v>
      </c>
      <c r="AL10" s="17">
        <v>0.43500247539806802</v>
      </c>
      <c r="AM10" s="17"/>
      <c r="AN10" s="17">
        <v>0.37836212163583</v>
      </c>
      <c r="AO10" s="17">
        <v>0.406855253214496</v>
      </c>
      <c r="AP10" s="17">
        <v>0.44400159121390498</v>
      </c>
      <c r="AQ10" s="17">
        <v>0.39986027769890797</v>
      </c>
      <c r="AR10" s="17">
        <v>0.343792923093173</v>
      </c>
      <c r="AS10" s="17"/>
      <c r="AT10" s="17">
        <v>0.40733401923247398</v>
      </c>
      <c r="AU10" s="17">
        <v>0.381069800824825</v>
      </c>
      <c r="AV10" s="17"/>
      <c r="AW10" s="17">
        <v>0.433715408662459</v>
      </c>
      <c r="AX10" s="17">
        <v>0.38233576460009699</v>
      </c>
      <c r="AY10" s="17">
        <v>0.379571101122123</v>
      </c>
    </row>
    <row r="11" spans="2:51">
      <c r="B11" s="18" t="s">
        <v>123</v>
      </c>
      <c r="C11" s="17">
        <v>0.17410886818610599</v>
      </c>
      <c r="D11" s="17">
        <v>0.18739802784162701</v>
      </c>
      <c r="E11" s="17">
        <v>0.16075326918892799</v>
      </c>
      <c r="F11" s="17"/>
      <c r="G11" s="17">
        <v>0.20016804416509901</v>
      </c>
      <c r="H11" s="17">
        <v>0.20823789309725199</v>
      </c>
      <c r="I11" s="17">
        <v>0.19280347021520999</v>
      </c>
      <c r="J11" s="17">
        <v>0.17752854598078199</v>
      </c>
      <c r="K11" s="17">
        <v>0.13094139747404901</v>
      </c>
      <c r="L11" s="17">
        <v>0.151335817651509</v>
      </c>
      <c r="M11" s="17"/>
      <c r="N11" s="17">
        <v>0.231996857196683</v>
      </c>
      <c r="O11" s="17">
        <v>0.17975380152129999</v>
      </c>
      <c r="P11" s="17">
        <v>0.14226594314520299</v>
      </c>
      <c r="Q11" s="17">
        <v>0.13438019528640899</v>
      </c>
      <c r="R11" s="17"/>
      <c r="S11" s="17">
        <v>0.21804213104820699</v>
      </c>
      <c r="T11" s="17">
        <v>0.17908148774299901</v>
      </c>
      <c r="U11" s="17">
        <v>0.17435843879465099</v>
      </c>
      <c r="V11" s="17">
        <v>0.17736277683077101</v>
      </c>
      <c r="W11" s="17">
        <v>0.15766874833292099</v>
      </c>
      <c r="X11" s="17">
        <v>0.15476422906457801</v>
      </c>
      <c r="Y11" s="17">
        <v>0.16283861711394099</v>
      </c>
      <c r="Z11" s="17">
        <v>0.14859333267987301</v>
      </c>
      <c r="AA11" s="17">
        <v>0.16221881502761401</v>
      </c>
      <c r="AB11" s="17">
        <v>0.19396317685706099</v>
      </c>
      <c r="AC11" s="17">
        <v>0.14817074856662299</v>
      </c>
      <c r="AD11" s="17">
        <v>0.1373688746233</v>
      </c>
      <c r="AE11" s="17"/>
      <c r="AF11" s="17">
        <v>9.7371527656407497E-2</v>
      </c>
      <c r="AG11" s="17">
        <v>0.24450671261499199</v>
      </c>
      <c r="AH11" s="17">
        <v>0.16842053754928299</v>
      </c>
      <c r="AI11" s="17"/>
      <c r="AJ11" s="17">
        <v>0.11555720224219899</v>
      </c>
      <c r="AK11" s="17">
        <v>0.215717880928471</v>
      </c>
      <c r="AL11" s="17">
        <v>0.25440223723169503</v>
      </c>
      <c r="AM11" s="17"/>
      <c r="AN11" s="17">
        <v>0.11330798156849201</v>
      </c>
      <c r="AO11" s="17">
        <v>0.18115603465625901</v>
      </c>
      <c r="AP11" s="17">
        <v>0.21394124077413701</v>
      </c>
      <c r="AQ11" s="17">
        <v>0.25218536936393798</v>
      </c>
      <c r="AR11" s="17">
        <v>0.28758731064003301</v>
      </c>
      <c r="AS11" s="17"/>
      <c r="AT11" s="17">
        <v>0.17147345709011899</v>
      </c>
      <c r="AU11" s="17">
        <v>0.18810960141543101</v>
      </c>
      <c r="AV11" s="17"/>
      <c r="AW11" s="17">
        <v>0.20429979768283901</v>
      </c>
      <c r="AX11" s="17">
        <v>0.188477401657412</v>
      </c>
      <c r="AY11" s="17">
        <v>0.13805573747508701</v>
      </c>
    </row>
    <row r="12" spans="2:51" ht="105">
      <c r="B12" s="18" t="s">
        <v>131</v>
      </c>
      <c r="C12" s="19">
        <v>5.3860730239782099E-2</v>
      </c>
      <c r="D12" s="19">
        <v>5.9431369127090898E-2</v>
      </c>
      <c r="E12" s="19">
        <v>4.8828249148972103E-2</v>
      </c>
      <c r="F12" s="19"/>
      <c r="G12" s="19">
        <v>8.6307878340073793E-2</v>
      </c>
      <c r="H12" s="19">
        <v>8.0826102160005797E-2</v>
      </c>
      <c r="I12" s="19">
        <v>5.86586358646888E-2</v>
      </c>
      <c r="J12" s="19">
        <v>4.3801834390222498E-2</v>
      </c>
      <c r="K12" s="19">
        <v>4.48415210374844E-2</v>
      </c>
      <c r="L12" s="19">
        <v>2.9535096749665399E-2</v>
      </c>
      <c r="M12" s="19"/>
      <c r="N12" s="19">
        <v>5.66526823864687E-2</v>
      </c>
      <c r="O12" s="19">
        <v>4.6957905240103098E-2</v>
      </c>
      <c r="P12" s="19">
        <v>5.1412603152297398E-2</v>
      </c>
      <c r="Q12" s="19">
        <v>6.0711407149464401E-2</v>
      </c>
      <c r="R12" s="19"/>
      <c r="S12" s="19">
        <v>6.90571979652638E-2</v>
      </c>
      <c r="T12" s="19">
        <v>4.1554882858340102E-2</v>
      </c>
      <c r="U12" s="19">
        <v>5.47782198999038E-2</v>
      </c>
      <c r="V12" s="19">
        <v>6.3915726328715394E-2</v>
      </c>
      <c r="W12" s="19">
        <v>4.1901597030563502E-2</v>
      </c>
      <c r="X12" s="19">
        <v>4.8829243529993301E-2</v>
      </c>
      <c r="Y12" s="19">
        <v>5.4340169443487803E-2</v>
      </c>
      <c r="Z12" s="19">
        <v>5.4558796300792099E-2</v>
      </c>
      <c r="AA12" s="19">
        <v>5.4810851194109098E-2</v>
      </c>
      <c r="AB12" s="19">
        <v>5.6150346081253501E-2</v>
      </c>
      <c r="AC12" s="19">
        <v>4.5007878401714302E-2</v>
      </c>
      <c r="AD12" s="19">
        <v>5.5611835415255599E-2</v>
      </c>
      <c r="AE12" s="19"/>
      <c r="AF12" s="19">
        <v>3.5807841391956398E-2</v>
      </c>
      <c r="AG12" s="19">
        <v>7.0345946094096598E-2</v>
      </c>
      <c r="AH12" s="19">
        <v>5.2322287880305303E-2</v>
      </c>
      <c r="AI12" s="19"/>
      <c r="AJ12" s="19">
        <v>4.1501237020519999E-2</v>
      </c>
      <c r="AK12" s="19">
        <v>7.3559786652890299E-2</v>
      </c>
      <c r="AL12" s="19">
        <v>4.9768665033230797E-2</v>
      </c>
      <c r="AM12" s="19"/>
      <c r="AN12" s="19">
        <v>4.9666075762690297E-2</v>
      </c>
      <c r="AO12" s="19">
        <v>4.8033223409147403E-2</v>
      </c>
      <c r="AP12" s="19">
        <v>6.0866716418996998E-2</v>
      </c>
      <c r="AQ12" s="19">
        <v>9.4619395046422999E-2</v>
      </c>
      <c r="AR12" s="19">
        <v>6.1590277106211601E-2</v>
      </c>
      <c r="AS12" s="19"/>
      <c r="AT12" s="19">
        <v>5.1498049026646203E-2</v>
      </c>
      <c r="AU12" s="19">
        <v>8.0585260642265899E-2</v>
      </c>
      <c r="AV12" s="19"/>
      <c r="AW12" s="19">
        <v>5.0184139696586097E-2</v>
      </c>
      <c r="AX12" s="19">
        <v>7.8060380152755696E-2</v>
      </c>
      <c r="AY12" s="19">
        <v>5.1476117773994398E-2</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329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1.8929092289651599E-2</v>
      </c>
      <c r="D9" s="17">
        <v>2.3405409310987699E-2</v>
      </c>
      <c r="E9" s="17">
        <v>1.4633158180389599E-2</v>
      </c>
      <c r="F9" s="17"/>
      <c r="G9" s="17">
        <v>2.2607034006265399E-2</v>
      </c>
      <c r="H9" s="17">
        <v>3.60061015468017E-2</v>
      </c>
      <c r="I9" s="17">
        <v>2.44343677384499E-2</v>
      </c>
      <c r="J9" s="17">
        <v>9.1959411569996295E-3</v>
      </c>
      <c r="K9" s="17">
        <v>1.5953045969262E-2</v>
      </c>
      <c r="L9" s="17">
        <v>9.9629512875302698E-3</v>
      </c>
      <c r="M9" s="17"/>
      <c r="N9" s="17">
        <v>1.5282313952726501E-2</v>
      </c>
      <c r="O9" s="17">
        <v>1.0125518091540499E-2</v>
      </c>
      <c r="P9" s="17">
        <v>2.2545456388699502E-2</v>
      </c>
      <c r="Q9" s="17">
        <v>2.8928345023726501E-2</v>
      </c>
      <c r="R9" s="17"/>
      <c r="S9" s="17">
        <v>3.4097623384430099E-2</v>
      </c>
      <c r="T9" s="17">
        <v>1.78829144413859E-2</v>
      </c>
      <c r="U9" s="17">
        <v>1.1352050870386101E-2</v>
      </c>
      <c r="V9" s="17">
        <v>6.6564414994739803E-3</v>
      </c>
      <c r="W9" s="17">
        <v>1.39707095791444E-2</v>
      </c>
      <c r="X9" s="17">
        <v>2.34886249134224E-2</v>
      </c>
      <c r="Y9" s="17">
        <v>1.59900071708481E-2</v>
      </c>
      <c r="Z9" s="17">
        <v>2.7693400049282699E-2</v>
      </c>
      <c r="AA9" s="17">
        <v>1.56955182822641E-2</v>
      </c>
      <c r="AB9" s="17">
        <v>2.22085599035062E-2</v>
      </c>
      <c r="AC9" s="17">
        <v>1.09188306697783E-2</v>
      </c>
      <c r="AD9" s="17">
        <v>2.84359161343892E-2</v>
      </c>
      <c r="AE9" s="17"/>
      <c r="AF9" s="17">
        <v>1.88520487047708E-2</v>
      </c>
      <c r="AG9" s="17">
        <v>1.76714144621553E-2</v>
      </c>
      <c r="AH9" s="17">
        <v>2.4030763689789601E-2</v>
      </c>
      <c r="AI9" s="17"/>
      <c r="AJ9" s="17">
        <v>2.1057382423705601E-2</v>
      </c>
      <c r="AK9" s="17">
        <v>1.5340172811496199E-2</v>
      </c>
      <c r="AL9" s="17">
        <v>2.01596793855893E-2</v>
      </c>
      <c r="AM9" s="17"/>
      <c r="AN9" s="17">
        <v>3.2379781908259297E-2</v>
      </c>
      <c r="AO9" s="17">
        <v>1.20142498082979E-2</v>
      </c>
      <c r="AP9" s="17">
        <v>1.22480561005275E-2</v>
      </c>
      <c r="AQ9" s="17">
        <v>1.8553266435115699E-2</v>
      </c>
      <c r="AR9" s="17">
        <v>5.7203253322431702E-2</v>
      </c>
      <c r="AS9" s="17"/>
      <c r="AT9" s="17">
        <v>1.81976425897801E-2</v>
      </c>
      <c r="AU9" s="17">
        <v>2.7366148386151701E-2</v>
      </c>
      <c r="AV9" s="17"/>
      <c r="AW9" s="17">
        <v>1.2405596106111199E-2</v>
      </c>
      <c r="AX9" s="17">
        <v>2.3335013567978499E-2</v>
      </c>
      <c r="AY9" s="17">
        <v>2.4758332673456201E-2</v>
      </c>
    </row>
    <row r="10" spans="2:51">
      <c r="B10" s="18" t="s">
        <v>134</v>
      </c>
      <c r="C10" s="17">
        <v>0.10319793466594</v>
      </c>
      <c r="D10" s="17">
        <v>9.0905607726000606E-2</v>
      </c>
      <c r="E10" s="17">
        <v>0.114743505477712</v>
      </c>
      <c r="F10" s="17"/>
      <c r="G10" s="17">
        <v>0.138354749086888</v>
      </c>
      <c r="H10" s="17">
        <v>0.113289790724411</v>
      </c>
      <c r="I10" s="17">
        <v>0.122549165216186</v>
      </c>
      <c r="J10" s="17">
        <v>0.109611770617855</v>
      </c>
      <c r="K10" s="17">
        <v>9.21060054075232E-2</v>
      </c>
      <c r="L10" s="17">
        <v>6.9441064190548601E-2</v>
      </c>
      <c r="M10" s="17"/>
      <c r="N10" s="17">
        <v>7.5052689297908301E-2</v>
      </c>
      <c r="O10" s="17">
        <v>0.113805311549192</v>
      </c>
      <c r="P10" s="17">
        <v>0.107359678336966</v>
      </c>
      <c r="Q10" s="17">
        <v>0.120705519789302</v>
      </c>
      <c r="R10" s="17"/>
      <c r="S10" s="17">
        <v>0.102087940912784</v>
      </c>
      <c r="T10" s="17">
        <v>9.1305047314410706E-2</v>
      </c>
      <c r="U10" s="17">
        <v>0.10683733690489</v>
      </c>
      <c r="V10" s="17">
        <v>0.112048179765716</v>
      </c>
      <c r="W10" s="17">
        <v>0.108668575328652</v>
      </c>
      <c r="X10" s="17">
        <v>0.10528707513824299</v>
      </c>
      <c r="Y10" s="17">
        <v>0.108803910344558</v>
      </c>
      <c r="Z10" s="17">
        <v>7.6828499929140801E-2</v>
      </c>
      <c r="AA10" s="17">
        <v>0.10994149826674</v>
      </c>
      <c r="AB10" s="17">
        <v>9.9089808474366201E-2</v>
      </c>
      <c r="AC10" s="17">
        <v>0.101599538005477</v>
      </c>
      <c r="AD10" s="17">
        <v>0.11407157258058399</v>
      </c>
      <c r="AE10" s="17"/>
      <c r="AF10" s="17">
        <v>0.10400444514038799</v>
      </c>
      <c r="AG10" s="17">
        <v>8.9787368512825899E-2</v>
      </c>
      <c r="AH10" s="17">
        <v>0.124481680986852</v>
      </c>
      <c r="AI10" s="17"/>
      <c r="AJ10" s="17">
        <v>9.9833711752864193E-2</v>
      </c>
      <c r="AK10" s="17">
        <v>0.11786998154110701</v>
      </c>
      <c r="AL10" s="17">
        <v>9.1239095946148693E-2</v>
      </c>
      <c r="AM10" s="17"/>
      <c r="AN10" s="17">
        <v>0.120108396309933</v>
      </c>
      <c r="AO10" s="17">
        <v>0.116423496063937</v>
      </c>
      <c r="AP10" s="17">
        <v>9.3532251390224294E-2</v>
      </c>
      <c r="AQ10" s="17">
        <v>7.4488894899563105E-2</v>
      </c>
      <c r="AR10" s="17">
        <v>2.2202610971319099E-2</v>
      </c>
      <c r="AS10" s="17"/>
      <c r="AT10" s="17">
        <v>0.101259332815098</v>
      </c>
      <c r="AU10" s="17">
        <v>0.122557639521425</v>
      </c>
      <c r="AV10" s="17"/>
      <c r="AW10" s="17">
        <v>6.4190683964066797E-2</v>
      </c>
      <c r="AX10" s="17">
        <v>0.131626053773787</v>
      </c>
      <c r="AY10" s="17">
        <v>0.13751005902539101</v>
      </c>
    </row>
    <row r="11" spans="2:51">
      <c r="B11" s="18" t="s">
        <v>135</v>
      </c>
      <c r="C11" s="17">
        <v>0.20579211700529601</v>
      </c>
      <c r="D11" s="17">
        <v>0.18929184208594799</v>
      </c>
      <c r="E11" s="17">
        <v>0.22221378752177001</v>
      </c>
      <c r="F11" s="17"/>
      <c r="G11" s="17">
        <v>0.16412796512893901</v>
      </c>
      <c r="H11" s="17">
        <v>0.20158192953680701</v>
      </c>
      <c r="I11" s="17">
        <v>0.19991685421302099</v>
      </c>
      <c r="J11" s="17">
        <v>0.20195962065408599</v>
      </c>
      <c r="K11" s="17">
        <v>0.22322057165197601</v>
      </c>
      <c r="L11" s="17">
        <v>0.22266043787985501</v>
      </c>
      <c r="M11" s="17"/>
      <c r="N11" s="17">
        <v>0.136961161682956</v>
      </c>
      <c r="O11" s="17">
        <v>0.21240810673767899</v>
      </c>
      <c r="P11" s="17">
        <v>0.225248535933945</v>
      </c>
      <c r="Q11" s="17">
        <v>0.25677971849436598</v>
      </c>
      <c r="R11" s="17"/>
      <c r="S11" s="17">
        <v>0.20740497452207601</v>
      </c>
      <c r="T11" s="17">
        <v>0.19320883554646301</v>
      </c>
      <c r="U11" s="17">
        <v>0.22359550982151</v>
      </c>
      <c r="V11" s="17">
        <v>0.20792980242999601</v>
      </c>
      <c r="W11" s="17">
        <v>0.190118802965734</v>
      </c>
      <c r="X11" s="17">
        <v>0.20185869984367999</v>
      </c>
      <c r="Y11" s="17">
        <v>0.202093808703394</v>
      </c>
      <c r="Z11" s="17">
        <v>0.21716306769062099</v>
      </c>
      <c r="AA11" s="17">
        <v>0.22671733258764201</v>
      </c>
      <c r="AB11" s="17">
        <v>0.18955652085180799</v>
      </c>
      <c r="AC11" s="17">
        <v>0.23269086704681199</v>
      </c>
      <c r="AD11" s="17">
        <v>0.16795159198673801</v>
      </c>
      <c r="AE11" s="17"/>
      <c r="AF11" s="17">
        <v>0.23297163302899501</v>
      </c>
      <c r="AG11" s="17">
        <v>0.175377853047578</v>
      </c>
      <c r="AH11" s="17">
        <v>0.229378833579227</v>
      </c>
      <c r="AI11" s="17"/>
      <c r="AJ11" s="17">
        <v>0.21843262226273999</v>
      </c>
      <c r="AK11" s="17">
        <v>0.18288939979834601</v>
      </c>
      <c r="AL11" s="17">
        <v>0.167154823505967</v>
      </c>
      <c r="AM11" s="17"/>
      <c r="AN11" s="17">
        <v>0.27287295763719599</v>
      </c>
      <c r="AO11" s="17">
        <v>0.22579256568734499</v>
      </c>
      <c r="AP11" s="17">
        <v>0.14860184622784001</v>
      </c>
      <c r="AQ11" s="17">
        <v>0.13810517937632899</v>
      </c>
      <c r="AR11" s="17">
        <v>8.2203475504561696E-2</v>
      </c>
      <c r="AS11" s="17"/>
      <c r="AT11" s="17">
        <v>0.207967291571831</v>
      </c>
      <c r="AU11" s="17">
        <v>0.18855127805642799</v>
      </c>
      <c r="AV11" s="17"/>
      <c r="AW11" s="17">
        <v>0.13976326930623401</v>
      </c>
      <c r="AX11" s="17">
        <v>0.23911951256862601</v>
      </c>
      <c r="AY11" s="17">
        <v>0.26773586168305702</v>
      </c>
    </row>
    <row r="12" spans="2:51">
      <c r="B12" s="18" t="s">
        <v>136</v>
      </c>
      <c r="C12" s="17">
        <v>0.40314187647163302</v>
      </c>
      <c r="D12" s="17">
        <v>0.384564127239854</v>
      </c>
      <c r="E12" s="17">
        <v>0.420238786940619</v>
      </c>
      <c r="F12" s="17"/>
      <c r="G12" s="17">
        <v>0.40371286166915299</v>
      </c>
      <c r="H12" s="17">
        <v>0.38918605332391398</v>
      </c>
      <c r="I12" s="17">
        <v>0.369512783162605</v>
      </c>
      <c r="J12" s="17">
        <v>0.39887369932452499</v>
      </c>
      <c r="K12" s="17">
        <v>0.40742291042217199</v>
      </c>
      <c r="L12" s="17">
        <v>0.43663235065969702</v>
      </c>
      <c r="M12" s="17"/>
      <c r="N12" s="17">
        <v>0.40668753393396001</v>
      </c>
      <c r="O12" s="17">
        <v>0.41100437109101401</v>
      </c>
      <c r="P12" s="17">
        <v>0.396768848055089</v>
      </c>
      <c r="Q12" s="17">
        <v>0.39560027512218499</v>
      </c>
      <c r="R12" s="17"/>
      <c r="S12" s="17">
        <v>0.39089710169241398</v>
      </c>
      <c r="T12" s="17">
        <v>0.41798873312458901</v>
      </c>
      <c r="U12" s="17">
        <v>0.38638454136037897</v>
      </c>
      <c r="V12" s="17">
        <v>0.42891350964581498</v>
      </c>
      <c r="W12" s="17">
        <v>0.42467403483280902</v>
      </c>
      <c r="X12" s="17">
        <v>0.39848528970793601</v>
      </c>
      <c r="Y12" s="17">
        <v>0.408721864966482</v>
      </c>
      <c r="Z12" s="17">
        <v>0.379341255793331</v>
      </c>
      <c r="AA12" s="17">
        <v>0.39498879586003399</v>
      </c>
      <c r="AB12" s="17">
        <v>0.39505491428349399</v>
      </c>
      <c r="AC12" s="17">
        <v>0.38237193976553502</v>
      </c>
      <c r="AD12" s="17">
        <v>0.41696980038868298</v>
      </c>
      <c r="AE12" s="17"/>
      <c r="AF12" s="17">
        <v>0.399306249908915</v>
      </c>
      <c r="AG12" s="17">
        <v>0.407388499595568</v>
      </c>
      <c r="AH12" s="17">
        <v>0.41552163947822102</v>
      </c>
      <c r="AI12" s="17"/>
      <c r="AJ12" s="17">
        <v>0.40196535433510699</v>
      </c>
      <c r="AK12" s="17">
        <v>0.40811591572649802</v>
      </c>
      <c r="AL12" s="17">
        <v>0.404687584853127</v>
      </c>
      <c r="AM12" s="17"/>
      <c r="AN12" s="17">
        <v>0.391704947076847</v>
      </c>
      <c r="AO12" s="17">
        <v>0.41673883255620903</v>
      </c>
      <c r="AP12" s="17">
        <v>0.41728767860092097</v>
      </c>
      <c r="AQ12" s="17">
        <v>0.37564105912226298</v>
      </c>
      <c r="AR12" s="17">
        <v>0.203847970242375</v>
      </c>
      <c r="AS12" s="17"/>
      <c r="AT12" s="17">
        <v>0.40632588173558498</v>
      </c>
      <c r="AU12" s="17">
        <v>0.37491003490735297</v>
      </c>
      <c r="AV12" s="17"/>
      <c r="AW12" s="17">
        <v>0.41757494253793698</v>
      </c>
      <c r="AX12" s="17">
        <v>0.394755592784855</v>
      </c>
      <c r="AY12" s="17">
        <v>0.38988930867965399</v>
      </c>
    </row>
    <row r="13" spans="2:51">
      <c r="B13" s="18" t="s">
        <v>137</v>
      </c>
      <c r="C13" s="17">
        <v>0.25662985439366198</v>
      </c>
      <c r="D13" s="17">
        <v>0.29890663618080798</v>
      </c>
      <c r="E13" s="17">
        <v>0.21634358662470801</v>
      </c>
      <c r="F13" s="17"/>
      <c r="G13" s="17">
        <v>0.24750494071659199</v>
      </c>
      <c r="H13" s="17">
        <v>0.249570960764257</v>
      </c>
      <c r="I13" s="17">
        <v>0.26758191392435698</v>
      </c>
      <c r="J13" s="17">
        <v>0.26756494631119598</v>
      </c>
      <c r="K13" s="17">
        <v>0.25081289222953401</v>
      </c>
      <c r="L13" s="17">
        <v>0.25440020973135402</v>
      </c>
      <c r="M13" s="17"/>
      <c r="N13" s="17">
        <v>0.35639900905211003</v>
      </c>
      <c r="O13" s="17">
        <v>0.241755335695714</v>
      </c>
      <c r="P13" s="17">
        <v>0.23400055386384599</v>
      </c>
      <c r="Q13" s="17">
        <v>0.18251354983835999</v>
      </c>
      <c r="R13" s="17"/>
      <c r="S13" s="17">
        <v>0.24507519668805799</v>
      </c>
      <c r="T13" s="17">
        <v>0.274787892791369</v>
      </c>
      <c r="U13" s="17">
        <v>0.26478629583666202</v>
      </c>
      <c r="V13" s="17">
        <v>0.236486008170986</v>
      </c>
      <c r="W13" s="17">
        <v>0.244926293942028</v>
      </c>
      <c r="X13" s="17">
        <v>0.25845213247742399</v>
      </c>
      <c r="Y13" s="17">
        <v>0.24994000518048901</v>
      </c>
      <c r="Z13" s="17">
        <v>0.290744680882359</v>
      </c>
      <c r="AA13" s="17">
        <v>0.23516537297989401</v>
      </c>
      <c r="AB13" s="17">
        <v>0.28232846873850798</v>
      </c>
      <c r="AC13" s="17">
        <v>0.25990045422452801</v>
      </c>
      <c r="AD13" s="17">
        <v>0.26461577404258102</v>
      </c>
      <c r="AE13" s="17"/>
      <c r="AF13" s="17">
        <v>0.23508155437077899</v>
      </c>
      <c r="AG13" s="17">
        <v>0.299516100763496</v>
      </c>
      <c r="AH13" s="17">
        <v>0.18796131307946601</v>
      </c>
      <c r="AI13" s="17"/>
      <c r="AJ13" s="17">
        <v>0.25232549403848198</v>
      </c>
      <c r="AK13" s="17">
        <v>0.26585049253169801</v>
      </c>
      <c r="AL13" s="17">
        <v>0.31209032626950101</v>
      </c>
      <c r="AM13" s="17"/>
      <c r="AN13" s="17">
        <v>0.16872930185451801</v>
      </c>
      <c r="AO13" s="17">
        <v>0.215183936740932</v>
      </c>
      <c r="AP13" s="17">
        <v>0.31647212361657001</v>
      </c>
      <c r="AQ13" s="17">
        <v>0.38145643070794599</v>
      </c>
      <c r="AR13" s="17">
        <v>0.63454268995931296</v>
      </c>
      <c r="AS13" s="17"/>
      <c r="AT13" s="17">
        <v>0.25502566130164001</v>
      </c>
      <c r="AU13" s="17">
        <v>0.26696886978982698</v>
      </c>
      <c r="AV13" s="17"/>
      <c r="AW13" s="17">
        <v>0.35949374420154001</v>
      </c>
      <c r="AX13" s="17">
        <v>0.198836535093695</v>
      </c>
      <c r="AY13" s="17">
        <v>0.16166357723140901</v>
      </c>
    </row>
    <row r="14" spans="2:51">
      <c r="B14" s="18" t="s">
        <v>119</v>
      </c>
      <c r="C14" s="17">
        <v>1.23091251738168E-2</v>
      </c>
      <c r="D14" s="17">
        <v>1.2926377456401799E-2</v>
      </c>
      <c r="E14" s="17">
        <v>1.1827175254800501E-2</v>
      </c>
      <c r="F14" s="17"/>
      <c r="G14" s="17">
        <v>2.36924493921623E-2</v>
      </c>
      <c r="H14" s="17">
        <v>1.0365164103809599E-2</v>
      </c>
      <c r="I14" s="17">
        <v>1.6004915745381099E-2</v>
      </c>
      <c r="J14" s="17">
        <v>1.27940219353385E-2</v>
      </c>
      <c r="K14" s="17">
        <v>1.0484574319533599E-2</v>
      </c>
      <c r="L14" s="17">
        <v>6.9029862510158399E-3</v>
      </c>
      <c r="M14" s="17"/>
      <c r="N14" s="17">
        <v>9.6172920803394794E-3</v>
      </c>
      <c r="O14" s="17">
        <v>1.0901356834861301E-2</v>
      </c>
      <c r="P14" s="17">
        <v>1.4076927421454499E-2</v>
      </c>
      <c r="Q14" s="17">
        <v>1.5472591732060699E-2</v>
      </c>
      <c r="R14" s="17"/>
      <c r="S14" s="17">
        <v>2.04371628002381E-2</v>
      </c>
      <c r="T14" s="17">
        <v>4.8265767817831998E-3</v>
      </c>
      <c r="U14" s="17">
        <v>7.0442652061726597E-3</v>
      </c>
      <c r="V14" s="17">
        <v>7.9660584880135703E-3</v>
      </c>
      <c r="W14" s="17">
        <v>1.7641583351633398E-2</v>
      </c>
      <c r="X14" s="17">
        <v>1.2428177919295401E-2</v>
      </c>
      <c r="Y14" s="17">
        <v>1.4450403634228001E-2</v>
      </c>
      <c r="Z14" s="17">
        <v>8.2290956552650597E-3</v>
      </c>
      <c r="AA14" s="17">
        <v>1.7491482023425799E-2</v>
      </c>
      <c r="AB14" s="17">
        <v>1.17617277483176E-2</v>
      </c>
      <c r="AC14" s="17">
        <v>1.25183702878703E-2</v>
      </c>
      <c r="AD14" s="17">
        <v>7.9553448670241708E-3</v>
      </c>
      <c r="AE14" s="17"/>
      <c r="AF14" s="17">
        <v>9.7840688461515602E-3</v>
      </c>
      <c r="AG14" s="17">
        <v>1.0258763618376901E-2</v>
      </c>
      <c r="AH14" s="17">
        <v>1.8625769186445099E-2</v>
      </c>
      <c r="AI14" s="17"/>
      <c r="AJ14" s="17">
        <v>6.3854351871014499E-3</v>
      </c>
      <c r="AK14" s="17">
        <v>9.9340375908542108E-3</v>
      </c>
      <c r="AL14" s="17">
        <v>4.6684900396664801E-3</v>
      </c>
      <c r="AM14" s="17"/>
      <c r="AN14" s="17">
        <v>1.4204615213246299E-2</v>
      </c>
      <c r="AO14" s="17">
        <v>1.38469191432798E-2</v>
      </c>
      <c r="AP14" s="17">
        <v>1.1858044063917401E-2</v>
      </c>
      <c r="AQ14" s="17">
        <v>1.1755169458782499E-2</v>
      </c>
      <c r="AR14" s="17">
        <v>0</v>
      </c>
      <c r="AS14" s="17"/>
      <c r="AT14" s="17">
        <v>1.1224189986066301E-2</v>
      </c>
      <c r="AU14" s="17">
        <v>1.9646029338815301E-2</v>
      </c>
      <c r="AV14" s="17"/>
      <c r="AW14" s="17">
        <v>6.5717638841106601E-3</v>
      </c>
      <c r="AX14" s="17">
        <v>1.23272922110587E-2</v>
      </c>
      <c r="AY14" s="17">
        <v>1.84428607070319E-2</v>
      </c>
    </row>
    <row r="15" spans="2:51">
      <c r="B15" s="18" t="s">
        <v>138</v>
      </c>
      <c r="C15" s="21">
        <v>0.12212702695559199</v>
      </c>
      <c r="D15" s="21">
        <v>0.114311017036988</v>
      </c>
      <c r="E15" s="21">
        <v>0.12937666365810199</v>
      </c>
      <c r="F15" s="21"/>
      <c r="G15" s="21">
        <v>0.16096178309315301</v>
      </c>
      <c r="H15" s="21">
        <v>0.14929589227121201</v>
      </c>
      <c r="I15" s="21">
        <v>0.14698353295463601</v>
      </c>
      <c r="J15" s="21">
        <v>0.118807711774855</v>
      </c>
      <c r="K15" s="21">
        <v>0.108059051376785</v>
      </c>
      <c r="L15" s="21">
        <v>7.9404015478078904E-2</v>
      </c>
      <c r="M15" s="21"/>
      <c r="N15" s="21">
        <v>9.0335003250634802E-2</v>
      </c>
      <c r="O15" s="21">
        <v>0.123930829640733</v>
      </c>
      <c r="P15" s="21">
        <v>0.12990513472566501</v>
      </c>
      <c r="Q15" s="21">
        <v>0.14963386481302801</v>
      </c>
      <c r="R15" s="21"/>
      <c r="S15" s="21">
        <v>0.13618556429721401</v>
      </c>
      <c r="T15" s="21">
        <v>0.10918796175579699</v>
      </c>
      <c r="U15" s="21">
        <v>0.118189387775276</v>
      </c>
      <c r="V15" s="21">
        <v>0.11870462126519001</v>
      </c>
      <c r="W15" s="21">
        <v>0.12263928490779701</v>
      </c>
      <c r="X15" s="21">
        <v>0.128775700051665</v>
      </c>
      <c r="Y15" s="21">
        <v>0.124793917515406</v>
      </c>
      <c r="Z15" s="21">
        <v>0.104521899978424</v>
      </c>
      <c r="AA15" s="21">
        <v>0.125637016549004</v>
      </c>
      <c r="AB15" s="21">
        <v>0.121298368377872</v>
      </c>
      <c r="AC15" s="21">
        <v>0.112518368675255</v>
      </c>
      <c r="AD15" s="21">
        <v>0.14250748871497301</v>
      </c>
      <c r="AE15" s="21"/>
      <c r="AF15" s="21">
        <v>0.122856493845159</v>
      </c>
      <c r="AG15" s="21">
        <v>0.107458782974981</v>
      </c>
      <c r="AH15" s="21">
        <v>0.14851244467664201</v>
      </c>
      <c r="AI15" s="21"/>
      <c r="AJ15" s="21">
        <v>0.12089109417657</v>
      </c>
      <c r="AK15" s="21">
        <v>0.133210154352603</v>
      </c>
      <c r="AL15" s="21">
        <v>0.111398775331738</v>
      </c>
      <c r="AM15" s="21"/>
      <c r="AN15" s="21">
        <v>0.15248817821819199</v>
      </c>
      <c r="AO15" s="21">
        <v>0.128437745872235</v>
      </c>
      <c r="AP15" s="21">
        <v>0.105780307490752</v>
      </c>
      <c r="AQ15" s="21">
        <v>9.3042161334678797E-2</v>
      </c>
      <c r="AR15" s="21">
        <v>7.9405864293750794E-2</v>
      </c>
      <c r="AS15" s="21"/>
      <c r="AT15" s="21">
        <v>0.119456975404878</v>
      </c>
      <c r="AU15" s="21">
        <v>0.14992378790757699</v>
      </c>
      <c r="AV15" s="21"/>
      <c r="AW15" s="21">
        <v>7.6596280070177894E-2</v>
      </c>
      <c r="AX15" s="21">
        <v>0.15496106734176601</v>
      </c>
      <c r="AY15" s="21">
        <v>0.16226839169884699</v>
      </c>
    </row>
    <row r="16" spans="2:51">
      <c r="B16" s="18" t="s">
        <v>139</v>
      </c>
      <c r="C16" s="21">
        <v>0.65977173086529595</v>
      </c>
      <c r="D16" s="21">
        <v>0.68347076342066204</v>
      </c>
      <c r="E16" s="21">
        <v>0.63658237356532799</v>
      </c>
      <c r="F16" s="21"/>
      <c r="G16" s="21">
        <v>0.651217802385746</v>
      </c>
      <c r="H16" s="21">
        <v>0.63875701408817098</v>
      </c>
      <c r="I16" s="21">
        <v>0.63709469708696198</v>
      </c>
      <c r="J16" s="21">
        <v>0.66643864563572097</v>
      </c>
      <c r="K16" s="21">
        <v>0.658235802651706</v>
      </c>
      <c r="L16" s="21">
        <v>0.69103256039104999</v>
      </c>
      <c r="M16" s="21"/>
      <c r="N16" s="21">
        <v>0.76308654298607004</v>
      </c>
      <c r="O16" s="21">
        <v>0.65275970678672701</v>
      </c>
      <c r="P16" s="21">
        <v>0.63076940191893505</v>
      </c>
      <c r="Q16" s="21">
        <v>0.57811382496054498</v>
      </c>
      <c r="R16" s="21"/>
      <c r="S16" s="21">
        <v>0.63597229838047098</v>
      </c>
      <c r="T16" s="21">
        <v>0.69277662591595701</v>
      </c>
      <c r="U16" s="21">
        <v>0.65117083719704105</v>
      </c>
      <c r="V16" s="21">
        <v>0.66539951781680096</v>
      </c>
      <c r="W16" s="21">
        <v>0.669600328774836</v>
      </c>
      <c r="X16" s="21">
        <v>0.65693742218536</v>
      </c>
      <c r="Y16" s="21">
        <v>0.65866187014697097</v>
      </c>
      <c r="Z16" s="21">
        <v>0.67008593667569005</v>
      </c>
      <c r="AA16" s="21">
        <v>0.63015416883992803</v>
      </c>
      <c r="AB16" s="21">
        <v>0.67738338302200196</v>
      </c>
      <c r="AC16" s="21">
        <v>0.64227239399006197</v>
      </c>
      <c r="AD16" s="21">
        <v>0.681585574431265</v>
      </c>
      <c r="AE16" s="21"/>
      <c r="AF16" s="21">
        <v>0.63438780427969399</v>
      </c>
      <c r="AG16" s="21">
        <v>0.70690460035906399</v>
      </c>
      <c r="AH16" s="21">
        <v>0.60348295255768603</v>
      </c>
      <c r="AI16" s="21"/>
      <c r="AJ16" s="21">
        <v>0.65429084837358897</v>
      </c>
      <c r="AK16" s="21">
        <v>0.67396640825819698</v>
      </c>
      <c r="AL16" s="21">
        <v>0.71677791112262801</v>
      </c>
      <c r="AM16" s="21"/>
      <c r="AN16" s="21">
        <v>0.56043424893136495</v>
      </c>
      <c r="AO16" s="21">
        <v>0.63192276929714097</v>
      </c>
      <c r="AP16" s="21">
        <v>0.73375980221749104</v>
      </c>
      <c r="AQ16" s="21">
        <v>0.75709748983020897</v>
      </c>
      <c r="AR16" s="21">
        <v>0.83839066020168795</v>
      </c>
      <c r="AS16" s="21"/>
      <c r="AT16" s="21">
        <v>0.66135154303722399</v>
      </c>
      <c r="AU16" s="21">
        <v>0.64187890469718001</v>
      </c>
      <c r="AV16" s="21"/>
      <c r="AW16" s="21">
        <v>0.77706868673947704</v>
      </c>
      <c r="AX16" s="21">
        <v>0.59359212787854998</v>
      </c>
      <c r="AY16" s="21">
        <v>0.55155288591106399</v>
      </c>
    </row>
    <row r="17" spans="2:51">
      <c r="B17" s="18" t="s">
        <v>140</v>
      </c>
      <c r="C17" s="22">
        <v>-0.53764470390970398</v>
      </c>
      <c r="D17" s="22">
        <v>-0.56915974638367395</v>
      </c>
      <c r="E17" s="22">
        <v>-0.50720570990722602</v>
      </c>
      <c r="F17" s="22"/>
      <c r="G17" s="22">
        <v>-0.49025601929259299</v>
      </c>
      <c r="H17" s="22">
        <v>-0.489461121816959</v>
      </c>
      <c r="I17" s="22">
        <v>-0.49011116413232603</v>
      </c>
      <c r="J17" s="22">
        <v>-0.54763093386086603</v>
      </c>
      <c r="K17" s="22">
        <v>-0.55017675127492005</v>
      </c>
      <c r="L17" s="22">
        <v>-0.61162854491297103</v>
      </c>
      <c r="M17" s="22"/>
      <c r="N17" s="22">
        <v>-0.672751539735435</v>
      </c>
      <c r="O17" s="22">
        <v>-0.52882887714599502</v>
      </c>
      <c r="P17" s="22">
        <v>-0.50086426719326904</v>
      </c>
      <c r="Q17" s="22">
        <v>-0.42847996014751599</v>
      </c>
      <c r="R17" s="22"/>
      <c r="S17" s="22">
        <v>-0.49978673408325702</v>
      </c>
      <c r="T17" s="22">
        <v>-0.58358866416016097</v>
      </c>
      <c r="U17" s="22">
        <v>-0.53298144942176495</v>
      </c>
      <c r="V17" s="22">
        <v>-0.54669489655161196</v>
      </c>
      <c r="W17" s="22">
        <v>-0.54696104386704003</v>
      </c>
      <c r="X17" s="22">
        <v>-0.52816172213369506</v>
      </c>
      <c r="Y17" s="22">
        <v>-0.53386795263156495</v>
      </c>
      <c r="Z17" s="22">
        <v>-0.56556403669726696</v>
      </c>
      <c r="AA17" s="22">
        <v>-0.50451715229092398</v>
      </c>
      <c r="AB17" s="22">
        <v>-0.55608501464412996</v>
      </c>
      <c r="AC17" s="22">
        <v>-0.52975402531480698</v>
      </c>
      <c r="AD17" s="22">
        <v>-0.53907808571629101</v>
      </c>
      <c r="AE17" s="22"/>
      <c r="AF17" s="22">
        <v>-0.51153131043453504</v>
      </c>
      <c r="AG17" s="22">
        <v>-0.59944581738408298</v>
      </c>
      <c r="AH17" s="22">
        <v>-0.45497050788104498</v>
      </c>
      <c r="AI17" s="22"/>
      <c r="AJ17" s="22">
        <v>-0.53339975419701902</v>
      </c>
      <c r="AK17" s="22">
        <v>-0.54075625390559401</v>
      </c>
      <c r="AL17" s="22">
        <v>-0.60537913579088998</v>
      </c>
      <c r="AM17" s="22"/>
      <c r="AN17" s="22">
        <v>-0.40794607071317301</v>
      </c>
      <c r="AO17" s="22">
        <v>-0.50348502342490598</v>
      </c>
      <c r="AP17" s="22">
        <v>-0.62797949472673897</v>
      </c>
      <c r="AQ17" s="22">
        <v>-0.66405532849553095</v>
      </c>
      <c r="AR17" s="22">
        <v>-0.75898479590793699</v>
      </c>
      <c r="AS17" s="22"/>
      <c r="AT17" s="22">
        <v>-0.541894567632346</v>
      </c>
      <c r="AU17" s="22">
        <v>-0.49195511678960302</v>
      </c>
      <c r="AV17" s="22"/>
      <c r="AW17" s="22">
        <v>-0.700472406669299</v>
      </c>
      <c r="AX17" s="22">
        <v>-0.43863106053678402</v>
      </c>
      <c r="AY17" s="22">
        <v>-0.389284494212217</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330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8.8349841323879602E-2</v>
      </c>
      <c r="D9" s="17">
        <v>0.103331247659654</v>
      </c>
      <c r="E9" s="17">
        <v>7.3380301580244695E-2</v>
      </c>
      <c r="F9" s="17"/>
      <c r="G9" s="17">
        <v>9.9818376207004705E-2</v>
      </c>
      <c r="H9" s="17">
        <v>0.10038003376006099</v>
      </c>
      <c r="I9" s="17">
        <v>0.10659884895931</v>
      </c>
      <c r="J9" s="17">
        <v>8.3500453693701904E-2</v>
      </c>
      <c r="K9" s="17">
        <v>8.3060734197533306E-2</v>
      </c>
      <c r="L9" s="17">
        <v>6.8743227823393399E-2</v>
      </c>
      <c r="M9" s="17"/>
      <c r="N9" s="17">
        <v>9.4009699334114405E-2</v>
      </c>
      <c r="O9" s="17">
        <v>7.2066099923790206E-2</v>
      </c>
      <c r="P9" s="17">
        <v>9.4363684469539105E-2</v>
      </c>
      <c r="Q9" s="17">
        <v>9.3443360754443594E-2</v>
      </c>
      <c r="R9" s="17"/>
      <c r="S9" s="17">
        <v>0.121851027299671</v>
      </c>
      <c r="T9" s="17">
        <v>7.8217182157652707E-2</v>
      </c>
      <c r="U9" s="17">
        <v>7.1283216444977093E-2</v>
      </c>
      <c r="V9" s="17">
        <v>8.4766286853513798E-2</v>
      </c>
      <c r="W9" s="17">
        <v>0.110883312905094</v>
      </c>
      <c r="X9" s="17">
        <v>8.3274373823820899E-2</v>
      </c>
      <c r="Y9" s="17">
        <v>7.9233771586790902E-2</v>
      </c>
      <c r="Z9" s="17">
        <v>0.100778933944419</v>
      </c>
      <c r="AA9" s="17">
        <v>7.4398948818380994E-2</v>
      </c>
      <c r="AB9" s="17">
        <v>6.5134211367282993E-2</v>
      </c>
      <c r="AC9" s="17">
        <v>0.111178437695098</v>
      </c>
      <c r="AD9" s="17">
        <v>9.6811763328287101E-2</v>
      </c>
      <c r="AE9" s="17"/>
      <c r="AF9" s="17">
        <v>8.9284835222935593E-2</v>
      </c>
      <c r="AG9" s="17">
        <v>8.1931705445698097E-2</v>
      </c>
      <c r="AH9" s="17">
        <v>0.10575545014413</v>
      </c>
      <c r="AI9" s="17"/>
      <c r="AJ9" s="17">
        <v>8.0955412490699097E-2</v>
      </c>
      <c r="AK9" s="17">
        <v>8.2571934647129905E-2</v>
      </c>
      <c r="AL9" s="17">
        <v>7.6118815831039105E-2</v>
      </c>
      <c r="AM9" s="17"/>
      <c r="AN9" s="17">
        <v>9.0798886137813395E-2</v>
      </c>
      <c r="AO9" s="17">
        <v>7.9536857617379594E-2</v>
      </c>
      <c r="AP9" s="17">
        <v>9.3972430733682097E-2</v>
      </c>
      <c r="AQ9" s="17">
        <v>9.2234794953670499E-2</v>
      </c>
      <c r="AR9" s="17">
        <v>0.13313015885187399</v>
      </c>
      <c r="AS9" s="17"/>
      <c r="AT9" s="17">
        <v>8.6115471541694605E-2</v>
      </c>
      <c r="AU9" s="17">
        <v>0.104331490153865</v>
      </c>
      <c r="AV9" s="17"/>
      <c r="AW9" s="17">
        <v>9.4498109282035905E-2</v>
      </c>
      <c r="AX9" s="17">
        <v>8.0485671128981306E-2</v>
      </c>
      <c r="AY9" s="17">
        <v>8.3824970892739797E-2</v>
      </c>
    </row>
    <row r="10" spans="2:51">
      <c r="B10" s="18" t="s">
        <v>134</v>
      </c>
      <c r="C10" s="17">
        <v>0.48189087124363</v>
      </c>
      <c r="D10" s="17">
        <v>0.48820693729402398</v>
      </c>
      <c r="E10" s="17">
        <v>0.47500279819216301</v>
      </c>
      <c r="F10" s="17"/>
      <c r="G10" s="17">
        <v>0.50689482225318006</v>
      </c>
      <c r="H10" s="17">
        <v>0.48597455422769897</v>
      </c>
      <c r="I10" s="17">
        <v>0.465576285917012</v>
      </c>
      <c r="J10" s="17">
        <v>0.46871501889815997</v>
      </c>
      <c r="K10" s="17">
        <v>0.492811029170941</v>
      </c>
      <c r="L10" s="17">
        <v>0.48099056423299702</v>
      </c>
      <c r="M10" s="17"/>
      <c r="N10" s="17">
        <v>0.50282040906209802</v>
      </c>
      <c r="O10" s="17">
        <v>0.50385139846468896</v>
      </c>
      <c r="P10" s="17">
        <v>0.47415903468019199</v>
      </c>
      <c r="Q10" s="17">
        <v>0.44052783537106699</v>
      </c>
      <c r="R10" s="17"/>
      <c r="S10" s="17">
        <v>0.44096515529917901</v>
      </c>
      <c r="T10" s="17">
        <v>0.50265183239824995</v>
      </c>
      <c r="U10" s="17">
        <v>0.51004902357828497</v>
      </c>
      <c r="V10" s="17">
        <v>0.49246536165761301</v>
      </c>
      <c r="W10" s="17">
        <v>0.47278444451028201</v>
      </c>
      <c r="X10" s="17">
        <v>0.48495493235495102</v>
      </c>
      <c r="Y10" s="17">
        <v>0.46026168662230199</v>
      </c>
      <c r="Z10" s="17">
        <v>0.47681957774222899</v>
      </c>
      <c r="AA10" s="17">
        <v>0.49506352833768202</v>
      </c>
      <c r="AB10" s="17">
        <v>0.48053500579416902</v>
      </c>
      <c r="AC10" s="17">
        <v>0.47361050036889502</v>
      </c>
      <c r="AD10" s="17">
        <v>0.499493784373571</v>
      </c>
      <c r="AE10" s="17"/>
      <c r="AF10" s="17">
        <v>0.487595691393435</v>
      </c>
      <c r="AG10" s="17">
        <v>0.48361819014041402</v>
      </c>
      <c r="AH10" s="17">
        <v>0.45025221139078397</v>
      </c>
      <c r="AI10" s="17"/>
      <c r="AJ10" s="17">
        <v>0.49585443397543799</v>
      </c>
      <c r="AK10" s="17">
        <v>0.47052946827774</v>
      </c>
      <c r="AL10" s="17">
        <v>0.519153216830608</v>
      </c>
      <c r="AM10" s="17"/>
      <c r="AN10" s="17">
        <v>0.42104032633132499</v>
      </c>
      <c r="AO10" s="17">
        <v>0.490898933311118</v>
      </c>
      <c r="AP10" s="17">
        <v>0.51723888215672997</v>
      </c>
      <c r="AQ10" s="17">
        <v>0.49603004881937202</v>
      </c>
      <c r="AR10" s="17">
        <v>0.39431605571967099</v>
      </c>
      <c r="AS10" s="17"/>
      <c r="AT10" s="17">
        <v>0.48693854874822301</v>
      </c>
      <c r="AU10" s="17">
        <v>0.443161031928058</v>
      </c>
      <c r="AV10" s="17"/>
      <c r="AW10" s="17">
        <v>0.51916050150129101</v>
      </c>
      <c r="AX10" s="17">
        <v>0.46436633942318101</v>
      </c>
      <c r="AY10" s="17">
        <v>0.446591050974458</v>
      </c>
    </row>
    <row r="11" spans="2:51">
      <c r="B11" s="18" t="s">
        <v>135</v>
      </c>
      <c r="C11" s="17">
        <v>0.28732469569944002</v>
      </c>
      <c r="D11" s="17">
        <v>0.27514975950173098</v>
      </c>
      <c r="E11" s="17">
        <v>0.300245485889158</v>
      </c>
      <c r="F11" s="17"/>
      <c r="G11" s="17">
        <v>0.23889057065889499</v>
      </c>
      <c r="H11" s="17">
        <v>0.26215552922212898</v>
      </c>
      <c r="I11" s="17">
        <v>0.27236870945027097</v>
      </c>
      <c r="J11" s="17">
        <v>0.30838069705080201</v>
      </c>
      <c r="K11" s="17">
        <v>0.29301454239158398</v>
      </c>
      <c r="L11" s="17">
        <v>0.319050631857211</v>
      </c>
      <c r="M11" s="17"/>
      <c r="N11" s="17">
        <v>0.25729915639628897</v>
      </c>
      <c r="O11" s="17">
        <v>0.28108186422286102</v>
      </c>
      <c r="P11" s="17">
        <v>0.29357825809654298</v>
      </c>
      <c r="Q11" s="17">
        <v>0.32204328862789799</v>
      </c>
      <c r="R11" s="17"/>
      <c r="S11" s="17">
        <v>0.28072774892901903</v>
      </c>
      <c r="T11" s="17">
        <v>0.28231177255030798</v>
      </c>
      <c r="U11" s="17">
        <v>0.26589360138927898</v>
      </c>
      <c r="V11" s="17">
        <v>0.27497907558090101</v>
      </c>
      <c r="W11" s="17">
        <v>0.280093010285831</v>
      </c>
      <c r="X11" s="17">
        <v>0.29351670734680002</v>
      </c>
      <c r="Y11" s="17">
        <v>0.32074653470570502</v>
      </c>
      <c r="Z11" s="17">
        <v>0.29634635122729802</v>
      </c>
      <c r="AA11" s="17">
        <v>0.291978934259575</v>
      </c>
      <c r="AB11" s="17">
        <v>0.29672070653278498</v>
      </c>
      <c r="AC11" s="17">
        <v>0.29094663378449698</v>
      </c>
      <c r="AD11" s="17">
        <v>0.286922060607674</v>
      </c>
      <c r="AE11" s="17"/>
      <c r="AF11" s="17">
        <v>0.29097355929847801</v>
      </c>
      <c r="AG11" s="17">
        <v>0.28355496517866302</v>
      </c>
      <c r="AH11" s="17">
        <v>0.30374203335974498</v>
      </c>
      <c r="AI11" s="17"/>
      <c r="AJ11" s="17">
        <v>0.29362243429957402</v>
      </c>
      <c r="AK11" s="17">
        <v>0.290679000778087</v>
      </c>
      <c r="AL11" s="17">
        <v>0.27165560864184302</v>
      </c>
      <c r="AM11" s="17"/>
      <c r="AN11" s="17">
        <v>0.33702031002966698</v>
      </c>
      <c r="AO11" s="17">
        <v>0.29072109484338499</v>
      </c>
      <c r="AP11" s="17">
        <v>0.24562074550361099</v>
      </c>
      <c r="AQ11" s="17">
        <v>0.25435036237903702</v>
      </c>
      <c r="AR11" s="17">
        <v>0.28547433537662698</v>
      </c>
      <c r="AS11" s="17"/>
      <c r="AT11" s="17">
        <v>0.28658671576155398</v>
      </c>
      <c r="AU11" s="17">
        <v>0.28937658144069001</v>
      </c>
      <c r="AV11" s="17"/>
      <c r="AW11" s="17">
        <v>0.25212023567644598</v>
      </c>
      <c r="AX11" s="17">
        <v>0.312590517604517</v>
      </c>
      <c r="AY11" s="17">
        <v>0.31839380279357099</v>
      </c>
    </row>
    <row r="12" spans="2:51">
      <c r="B12" s="18" t="s">
        <v>136</v>
      </c>
      <c r="C12" s="17">
        <v>8.2658586702821502E-2</v>
      </c>
      <c r="D12" s="17">
        <v>8.5893356239585994E-2</v>
      </c>
      <c r="E12" s="17">
        <v>7.9807697040888206E-2</v>
      </c>
      <c r="F12" s="17"/>
      <c r="G12" s="17">
        <v>0.10340650536411999</v>
      </c>
      <c r="H12" s="17">
        <v>8.7533970417656107E-2</v>
      </c>
      <c r="I12" s="17">
        <v>9.0636065664628507E-2</v>
      </c>
      <c r="J12" s="17">
        <v>7.1568113318098606E-2</v>
      </c>
      <c r="K12" s="17">
        <v>7.4157918330309394E-2</v>
      </c>
      <c r="L12" s="17">
        <v>7.7872684485979796E-2</v>
      </c>
      <c r="M12" s="17"/>
      <c r="N12" s="17">
        <v>8.9083335023962706E-2</v>
      </c>
      <c r="O12" s="17">
        <v>8.3303183842778197E-2</v>
      </c>
      <c r="P12" s="17">
        <v>7.9682411267709599E-2</v>
      </c>
      <c r="Q12" s="17">
        <v>7.7848030800571205E-2</v>
      </c>
      <c r="R12" s="17"/>
      <c r="S12" s="17">
        <v>9.09750520788217E-2</v>
      </c>
      <c r="T12" s="17">
        <v>8.3172986832438997E-2</v>
      </c>
      <c r="U12" s="17">
        <v>9.4427285242558806E-2</v>
      </c>
      <c r="V12" s="17">
        <v>7.9941902235682802E-2</v>
      </c>
      <c r="W12" s="17">
        <v>7.5089135550602995E-2</v>
      </c>
      <c r="X12" s="17">
        <v>8.1626229366637701E-2</v>
      </c>
      <c r="Y12" s="17">
        <v>7.5098757864442298E-2</v>
      </c>
      <c r="Z12" s="17">
        <v>7.2379672763996594E-2</v>
      </c>
      <c r="AA12" s="17">
        <v>8.0631158156935306E-2</v>
      </c>
      <c r="AB12" s="17">
        <v>9.2962222298511005E-2</v>
      </c>
      <c r="AC12" s="17">
        <v>6.79289526610867E-2</v>
      </c>
      <c r="AD12" s="17">
        <v>7.6521776137804406E-2</v>
      </c>
      <c r="AE12" s="17"/>
      <c r="AF12" s="17">
        <v>6.9430594444018306E-2</v>
      </c>
      <c r="AG12" s="17">
        <v>9.4861299647084299E-2</v>
      </c>
      <c r="AH12" s="17">
        <v>7.8268832251024503E-2</v>
      </c>
      <c r="AI12" s="17"/>
      <c r="AJ12" s="17">
        <v>7.71879967498698E-2</v>
      </c>
      <c r="AK12" s="17">
        <v>9.3613428446164507E-2</v>
      </c>
      <c r="AL12" s="17">
        <v>7.9900212700333401E-2</v>
      </c>
      <c r="AM12" s="17"/>
      <c r="AN12" s="17">
        <v>7.1097302251042202E-2</v>
      </c>
      <c r="AO12" s="17">
        <v>8.3367673618916394E-2</v>
      </c>
      <c r="AP12" s="17">
        <v>8.9348608377321795E-2</v>
      </c>
      <c r="AQ12" s="17">
        <v>9.4877299470248699E-2</v>
      </c>
      <c r="AR12" s="17">
        <v>9.5038029767191806E-2</v>
      </c>
      <c r="AS12" s="17"/>
      <c r="AT12" s="17">
        <v>8.3100407336405002E-2</v>
      </c>
      <c r="AU12" s="17">
        <v>7.99543241488994E-2</v>
      </c>
      <c r="AV12" s="17"/>
      <c r="AW12" s="17">
        <v>9.0778880997138905E-2</v>
      </c>
      <c r="AX12" s="17">
        <v>7.9190569840819805E-2</v>
      </c>
      <c r="AY12" s="17">
        <v>7.4876035034561E-2</v>
      </c>
    </row>
    <row r="13" spans="2:51">
      <c r="B13" s="18" t="s">
        <v>137</v>
      </c>
      <c r="C13" s="17">
        <v>2.1647945423336E-2</v>
      </c>
      <c r="D13" s="17">
        <v>2.26581251040186E-2</v>
      </c>
      <c r="E13" s="17">
        <v>2.0870919487282698E-2</v>
      </c>
      <c r="F13" s="17"/>
      <c r="G13" s="17">
        <v>1.9744414569014899E-2</v>
      </c>
      <c r="H13" s="17">
        <v>2.91831123054914E-2</v>
      </c>
      <c r="I13" s="17">
        <v>2.9066932771985701E-2</v>
      </c>
      <c r="J13" s="17">
        <v>2.3575679329215199E-2</v>
      </c>
      <c r="K13" s="17">
        <v>1.8384899233353801E-2</v>
      </c>
      <c r="L13" s="17">
        <v>1.2687020402279699E-2</v>
      </c>
      <c r="M13" s="17"/>
      <c r="N13" s="17">
        <v>2.9579752133405701E-2</v>
      </c>
      <c r="O13" s="17">
        <v>2.3919949471815801E-2</v>
      </c>
      <c r="P13" s="17">
        <v>1.9396434228911099E-2</v>
      </c>
      <c r="Q13" s="17">
        <v>1.3300172951056E-2</v>
      </c>
      <c r="R13" s="17"/>
      <c r="S13" s="17">
        <v>2.1669136497195599E-2</v>
      </c>
      <c r="T13" s="17">
        <v>2.01345985900502E-2</v>
      </c>
      <c r="U13" s="17">
        <v>2.2537881598865699E-2</v>
      </c>
      <c r="V13" s="17">
        <v>1.9357736870625999E-2</v>
      </c>
      <c r="W13" s="17">
        <v>2.32278392086663E-2</v>
      </c>
      <c r="X13" s="17">
        <v>2.2927010434096499E-2</v>
      </c>
      <c r="Y13" s="17">
        <v>2.3637335222389599E-2</v>
      </c>
      <c r="Z13" s="17">
        <v>2.61928974898137E-2</v>
      </c>
      <c r="AA13" s="17">
        <v>1.6741641171651899E-2</v>
      </c>
      <c r="AB13" s="17">
        <v>3.33934300161218E-2</v>
      </c>
      <c r="AC13" s="17">
        <v>1.6945842278768001E-2</v>
      </c>
      <c r="AD13" s="17">
        <v>6.7830466333981499E-3</v>
      </c>
      <c r="AE13" s="17"/>
      <c r="AF13" s="17">
        <v>2.0140901078673602E-2</v>
      </c>
      <c r="AG13" s="17">
        <v>2.4697690946781502E-2</v>
      </c>
      <c r="AH13" s="17">
        <v>1.47828890490457E-2</v>
      </c>
      <c r="AI13" s="17"/>
      <c r="AJ13" s="17">
        <v>2.5157682967815901E-2</v>
      </c>
      <c r="AK13" s="17">
        <v>2.3003736231710301E-2</v>
      </c>
      <c r="AL13" s="17">
        <v>2.83451315261092E-2</v>
      </c>
      <c r="AM13" s="17"/>
      <c r="AN13" s="17">
        <v>1.7216609779475801E-2</v>
      </c>
      <c r="AO13" s="17">
        <v>2.0706688065741701E-2</v>
      </c>
      <c r="AP13" s="17">
        <v>2.0731414487183901E-2</v>
      </c>
      <c r="AQ13" s="17">
        <v>3.5155918612736002E-2</v>
      </c>
      <c r="AR13" s="17">
        <v>6.4572515852824794E-2</v>
      </c>
      <c r="AS13" s="17"/>
      <c r="AT13" s="17">
        <v>2.0449376232565E-2</v>
      </c>
      <c r="AU13" s="17">
        <v>3.35718838373592E-2</v>
      </c>
      <c r="AV13" s="17"/>
      <c r="AW13" s="17">
        <v>2.3162559114659101E-2</v>
      </c>
      <c r="AX13" s="17">
        <v>2.6050465884358401E-2</v>
      </c>
      <c r="AY13" s="17">
        <v>1.8877993642665701E-2</v>
      </c>
    </row>
    <row r="14" spans="2:51">
      <c r="B14" s="18" t="s">
        <v>119</v>
      </c>
      <c r="C14" s="17">
        <v>3.8128059606893298E-2</v>
      </c>
      <c r="D14" s="17">
        <v>2.4760574200986599E-2</v>
      </c>
      <c r="E14" s="17">
        <v>5.0692797810263403E-2</v>
      </c>
      <c r="F14" s="17"/>
      <c r="G14" s="17">
        <v>3.1245310947785199E-2</v>
      </c>
      <c r="H14" s="17">
        <v>3.4772800066963601E-2</v>
      </c>
      <c r="I14" s="17">
        <v>3.5753157236792302E-2</v>
      </c>
      <c r="J14" s="17">
        <v>4.4260037710021898E-2</v>
      </c>
      <c r="K14" s="17">
        <v>3.85708766762786E-2</v>
      </c>
      <c r="L14" s="17">
        <v>4.0655871198139702E-2</v>
      </c>
      <c r="M14" s="17"/>
      <c r="N14" s="17">
        <v>2.7207648050130501E-2</v>
      </c>
      <c r="O14" s="17">
        <v>3.5777504074065401E-2</v>
      </c>
      <c r="P14" s="17">
        <v>3.8820177257105799E-2</v>
      </c>
      <c r="Q14" s="17">
        <v>5.2837311494964102E-2</v>
      </c>
      <c r="R14" s="17"/>
      <c r="S14" s="17">
        <v>4.3811879896114403E-2</v>
      </c>
      <c r="T14" s="17">
        <v>3.3511627471300098E-2</v>
      </c>
      <c r="U14" s="17">
        <v>3.5808991746034601E-2</v>
      </c>
      <c r="V14" s="17">
        <v>4.8489636801662898E-2</v>
      </c>
      <c r="W14" s="17">
        <v>3.7922257539523802E-2</v>
      </c>
      <c r="X14" s="17">
        <v>3.3700746673693598E-2</v>
      </c>
      <c r="Y14" s="17">
        <v>4.1021913998370498E-2</v>
      </c>
      <c r="Z14" s="17">
        <v>2.74825668322436E-2</v>
      </c>
      <c r="AA14" s="17">
        <v>4.11857892557747E-2</v>
      </c>
      <c r="AB14" s="17">
        <v>3.12544239911298E-2</v>
      </c>
      <c r="AC14" s="17">
        <v>3.9389633211655103E-2</v>
      </c>
      <c r="AD14" s="17">
        <v>3.3467568919264598E-2</v>
      </c>
      <c r="AE14" s="17"/>
      <c r="AF14" s="17">
        <v>4.25744185624592E-2</v>
      </c>
      <c r="AG14" s="17">
        <v>3.1336148641358801E-2</v>
      </c>
      <c r="AH14" s="17">
        <v>4.7198583805270103E-2</v>
      </c>
      <c r="AI14" s="17"/>
      <c r="AJ14" s="17">
        <v>2.7222039516602799E-2</v>
      </c>
      <c r="AK14" s="17">
        <v>3.96024316191688E-2</v>
      </c>
      <c r="AL14" s="17">
        <v>2.4827014470067299E-2</v>
      </c>
      <c r="AM14" s="17"/>
      <c r="AN14" s="17">
        <v>6.2826565470675694E-2</v>
      </c>
      <c r="AO14" s="17">
        <v>3.4768752543459E-2</v>
      </c>
      <c r="AP14" s="17">
        <v>3.3087918741470497E-2</v>
      </c>
      <c r="AQ14" s="17">
        <v>2.7351575764935201E-2</v>
      </c>
      <c r="AR14" s="17">
        <v>2.7468904431811301E-2</v>
      </c>
      <c r="AS14" s="17"/>
      <c r="AT14" s="17">
        <v>3.6809480379558598E-2</v>
      </c>
      <c r="AU14" s="17">
        <v>4.9604688491128403E-2</v>
      </c>
      <c r="AV14" s="17"/>
      <c r="AW14" s="17">
        <v>2.0279713428428901E-2</v>
      </c>
      <c r="AX14" s="17">
        <v>3.7316436118143101E-2</v>
      </c>
      <c r="AY14" s="17">
        <v>5.7436146662005E-2</v>
      </c>
    </row>
    <row r="15" spans="2:51">
      <c r="B15" s="18" t="s">
        <v>138</v>
      </c>
      <c r="C15" s="21">
        <v>0.57024071256750997</v>
      </c>
      <c r="D15" s="21">
        <v>0.59153818495367805</v>
      </c>
      <c r="E15" s="21">
        <v>0.54838309977240796</v>
      </c>
      <c r="F15" s="21"/>
      <c r="G15" s="21">
        <v>0.60671319846018501</v>
      </c>
      <c r="H15" s="21">
        <v>0.58635458798775897</v>
      </c>
      <c r="I15" s="21">
        <v>0.57217513487632299</v>
      </c>
      <c r="J15" s="21">
        <v>0.55221547259186199</v>
      </c>
      <c r="K15" s="21">
        <v>0.57587176336847501</v>
      </c>
      <c r="L15" s="21">
        <v>0.54973379205638995</v>
      </c>
      <c r="M15" s="21"/>
      <c r="N15" s="21">
        <v>0.59683010839621198</v>
      </c>
      <c r="O15" s="21">
        <v>0.57591749838847905</v>
      </c>
      <c r="P15" s="21">
        <v>0.56852271914973096</v>
      </c>
      <c r="Q15" s="21">
        <v>0.53397119612551003</v>
      </c>
      <c r="R15" s="21"/>
      <c r="S15" s="21">
        <v>0.56281618259884902</v>
      </c>
      <c r="T15" s="21">
        <v>0.58086901455590301</v>
      </c>
      <c r="U15" s="21">
        <v>0.581332240023262</v>
      </c>
      <c r="V15" s="21">
        <v>0.57723164851112696</v>
      </c>
      <c r="W15" s="21">
        <v>0.58366775741537602</v>
      </c>
      <c r="X15" s="21">
        <v>0.56822930617877199</v>
      </c>
      <c r="Y15" s="21">
        <v>0.53949545820909295</v>
      </c>
      <c r="Z15" s="21">
        <v>0.577598511686648</v>
      </c>
      <c r="AA15" s="21">
        <v>0.56946247715606302</v>
      </c>
      <c r="AB15" s="21">
        <v>0.545669217161452</v>
      </c>
      <c r="AC15" s="21">
        <v>0.58478893806399301</v>
      </c>
      <c r="AD15" s="21">
        <v>0.59630554770185795</v>
      </c>
      <c r="AE15" s="21"/>
      <c r="AF15" s="21">
        <v>0.57688052661637002</v>
      </c>
      <c r="AG15" s="21">
        <v>0.56554989558611202</v>
      </c>
      <c r="AH15" s="21">
        <v>0.55600766153491499</v>
      </c>
      <c r="AI15" s="21"/>
      <c r="AJ15" s="21">
        <v>0.57680984646613698</v>
      </c>
      <c r="AK15" s="21">
        <v>0.55310140292486998</v>
      </c>
      <c r="AL15" s="21">
        <v>0.59527203266164697</v>
      </c>
      <c r="AM15" s="21"/>
      <c r="AN15" s="21">
        <v>0.51183921246913899</v>
      </c>
      <c r="AO15" s="21">
        <v>0.57043579092849706</v>
      </c>
      <c r="AP15" s="21">
        <v>0.61121131289041297</v>
      </c>
      <c r="AQ15" s="21">
        <v>0.588264843773043</v>
      </c>
      <c r="AR15" s="21">
        <v>0.52744621457154495</v>
      </c>
      <c r="AS15" s="21"/>
      <c r="AT15" s="21">
        <v>0.57305402028991703</v>
      </c>
      <c r="AU15" s="21">
        <v>0.54749252208192301</v>
      </c>
      <c r="AV15" s="21"/>
      <c r="AW15" s="21">
        <v>0.61365861078332695</v>
      </c>
      <c r="AX15" s="21">
        <v>0.54485201055216204</v>
      </c>
      <c r="AY15" s="21">
        <v>0.53041602186719705</v>
      </c>
    </row>
    <row r="16" spans="2:51">
      <c r="B16" s="18" t="s">
        <v>139</v>
      </c>
      <c r="C16" s="21">
        <v>0.10430653212615799</v>
      </c>
      <c r="D16" s="21">
        <v>0.108551481343605</v>
      </c>
      <c r="E16" s="21">
        <v>0.10067861652817101</v>
      </c>
      <c r="F16" s="21"/>
      <c r="G16" s="21">
        <v>0.123150919933135</v>
      </c>
      <c r="H16" s="21">
        <v>0.116717082723148</v>
      </c>
      <c r="I16" s="21">
        <v>0.119702998436614</v>
      </c>
      <c r="J16" s="21">
        <v>9.5143792647313805E-2</v>
      </c>
      <c r="K16" s="21">
        <v>9.2542817563663199E-2</v>
      </c>
      <c r="L16" s="21">
        <v>9.0559704888259498E-2</v>
      </c>
      <c r="M16" s="21"/>
      <c r="N16" s="21">
        <v>0.11866308715736799</v>
      </c>
      <c r="O16" s="21">
        <v>0.107223133314594</v>
      </c>
      <c r="P16" s="21">
        <v>9.9078845496620799E-2</v>
      </c>
      <c r="Q16" s="21">
        <v>9.1148203751627202E-2</v>
      </c>
      <c r="R16" s="21"/>
      <c r="S16" s="21">
        <v>0.112644188576017</v>
      </c>
      <c r="T16" s="21">
        <v>0.103307585422489</v>
      </c>
      <c r="U16" s="21">
        <v>0.11696516684142499</v>
      </c>
      <c r="V16" s="21">
        <v>9.9299639106308804E-2</v>
      </c>
      <c r="W16" s="21">
        <v>9.8316974759269302E-2</v>
      </c>
      <c r="X16" s="21">
        <v>0.104553239800734</v>
      </c>
      <c r="Y16" s="21">
        <v>9.87360930868319E-2</v>
      </c>
      <c r="Z16" s="21">
        <v>9.8572570253810304E-2</v>
      </c>
      <c r="AA16" s="21">
        <v>9.7372799328587195E-2</v>
      </c>
      <c r="AB16" s="21">
        <v>0.126355652314633</v>
      </c>
      <c r="AC16" s="21">
        <v>8.4874794939854697E-2</v>
      </c>
      <c r="AD16" s="21">
        <v>8.3304822771202602E-2</v>
      </c>
      <c r="AE16" s="21"/>
      <c r="AF16" s="21">
        <v>8.9571495522691905E-2</v>
      </c>
      <c r="AG16" s="21">
        <v>0.119558990593866</v>
      </c>
      <c r="AH16" s="21">
        <v>9.3051721300070195E-2</v>
      </c>
      <c r="AI16" s="21"/>
      <c r="AJ16" s="21">
        <v>0.102345679717686</v>
      </c>
      <c r="AK16" s="21">
        <v>0.116617164677875</v>
      </c>
      <c r="AL16" s="21">
        <v>0.108245344226443</v>
      </c>
      <c r="AM16" s="21"/>
      <c r="AN16" s="21">
        <v>8.8313912030517999E-2</v>
      </c>
      <c r="AO16" s="21">
        <v>0.104074361684658</v>
      </c>
      <c r="AP16" s="21">
        <v>0.11008002286450599</v>
      </c>
      <c r="AQ16" s="21">
        <v>0.13003321808298501</v>
      </c>
      <c r="AR16" s="21">
        <v>0.159610545620017</v>
      </c>
      <c r="AS16" s="21"/>
      <c r="AT16" s="21">
        <v>0.10354978356897</v>
      </c>
      <c r="AU16" s="21">
        <v>0.113526207986259</v>
      </c>
      <c r="AV16" s="21"/>
      <c r="AW16" s="21">
        <v>0.11394144011179801</v>
      </c>
      <c r="AX16" s="21">
        <v>0.105241035725178</v>
      </c>
      <c r="AY16" s="21">
        <v>9.3754028677226806E-2</v>
      </c>
    </row>
    <row r="17" spans="2:51">
      <c r="B17" s="18" t="s">
        <v>140</v>
      </c>
      <c r="C17" s="22">
        <v>0.46593418044135199</v>
      </c>
      <c r="D17" s="22">
        <v>0.48298670361007301</v>
      </c>
      <c r="E17" s="22">
        <v>0.44770448324423701</v>
      </c>
      <c r="F17" s="22"/>
      <c r="G17" s="22">
        <v>0.48356227852705003</v>
      </c>
      <c r="H17" s="22">
        <v>0.46963750526461201</v>
      </c>
      <c r="I17" s="22">
        <v>0.45247213643970802</v>
      </c>
      <c r="J17" s="22">
        <v>0.457071679944549</v>
      </c>
      <c r="K17" s="22">
        <v>0.48332894580481101</v>
      </c>
      <c r="L17" s="22">
        <v>0.45917408716813102</v>
      </c>
      <c r="M17" s="22"/>
      <c r="N17" s="22">
        <v>0.47816702123884403</v>
      </c>
      <c r="O17" s="22">
        <v>0.46869436507388501</v>
      </c>
      <c r="P17" s="22">
        <v>0.46944387365311002</v>
      </c>
      <c r="Q17" s="22">
        <v>0.44282299237388301</v>
      </c>
      <c r="R17" s="22"/>
      <c r="S17" s="22">
        <v>0.45017199402283198</v>
      </c>
      <c r="T17" s="22">
        <v>0.47756142913341298</v>
      </c>
      <c r="U17" s="22">
        <v>0.46436707318183701</v>
      </c>
      <c r="V17" s="22">
        <v>0.477932009404819</v>
      </c>
      <c r="W17" s="22">
        <v>0.48535078265610698</v>
      </c>
      <c r="X17" s="22">
        <v>0.46367606637803799</v>
      </c>
      <c r="Y17" s="22">
        <v>0.44075936512226099</v>
      </c>
      <c r="Z17" s="22">
        <v>0.479025941432838</v>
      </c>
      <c r="AA17" s="22">
        <v>0.47208967782747602</v>
      </c>
      <c r="AB17" s="22">
        <v>0.41931356484681898</v>
      </c>
      <c r="AC17" s="22">
        <v>0.49991414312413801</v>
      </c>
      <c r="AD17" s="22">
        <v>0.51300072493065596</v>
      </c>
      <c r="AE17" s="22"/>
      <c r="AF17" s="22">
        <v>0.48730903109367901</v>
      </c>
      <c r="AG17" s="22">
        <v>0.44599090499224597</v>
      </c>
      <c r="AH17" s="22">
        <v>0.46295594023484499</v>
      </c>
      <c r="AI17" s="22"/>
      <c r="AJ17" s="22">
        <v>0.47446416674845099</v>
      </c>
      <c r="AK17" s="22">
        <v>0.436484238246995</v>
      </c>
      <c r="AL17" s="22">
        <v>0.48702668843520402</v>
      </c>
      <c r="AM17" s="22"/>
      <c r="AN17" s="22">
        <v>0.42352530043862102</v>
      </c>
      <c r="AO17" s="22">
        <v>0.466361429243839</v>
      </c>
      <c r="AP17" s="22">
        <v>0.50113129002590695</v>
      </c>
      <c r="AQ17" s="22">
        <v>0.45823162569005799</v>
      </c>
      <c r="AR17" s="22">
        <v>0.36783566895152903</v>
      </c>
      <c r="AS17" s="22"/>
      <c r="AT17" s="22">
        <v>0.46950423672094699</v>
      </c>
      <c r="AU17" s="22">
        <v>0.433966314095664</v>
      </c>
      <c r="AV17" s="22"/>
      <c r="AW17" s="22">
        <v>0.49971717067152899</v>
      </c>
      <c r="AX17" s="22">
        <v>0.43961097482698402</v>
      </c>
      <c r="AY17" s="22">
        <v>0.43666199318997101</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331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6.6859421373427597E-2</v>
      </c>
      <c r="D9" s="17">
        <v>6.8500050752962602E-2</v>
      </c>
      <c r="E9" s="17">
        <v>6.5321333856324201E-2</v>
      </c>
      <c r="F9" s="17"/>
      <c r="G9" s="17">
        <v>8.1194066590163802E-2</v>
      </c>
      <c r="H9" s="17">
        <v>8.7120831199058002E-2</v>
      </c>
      <c r="I9" s="17">
        <v>7.8675094602915593E-2</v>
      </c>
      <c r="J9" s="17">
        <v>5.75095820175908E-2</v>
      </c>
      <c r="K9" s="17">
        <v>5.7582983769567199E-2</v>
      </c>
      <c r="L9" s="17">
        <v>5.0370065389499202E-2</v>
      </c>
      <c r="M9" s="17"/>
      <c r="N9" s="17">
        <v>5.3927761302221003E-2</v>
      </c>
      <c r="O9" s="17">
        <v>5.0271893670942903E-2</v>
      </c>
      <c r="P9" s="17">
        <v>8.4922594030844595E-2</v>
      </c>
      <c r="Q9" s="17">
        <v>8.3179018585012601E-2</v>
      </c>
      <c r="R9" s="17"/>
      <c r="S9" s="17">
        <v>9.2337713942663602E-2</v>
      </c>
      <c r="T9" s="17">
        <v>7.2552826502249299E-2</v>
      </c>
      <c r="U9" s="17">
        <v>6.1760703387643098E-2</v>
      </c>
      <c r="V9" s="17">
        <v>4.8325442009668998E-2</v>
      </c>
      <c r="W9" s="17">
        <v>5.3206997402516797E-2</v>
      </c>
      <c r="X9" s="17">
        <v>7.0756110946888107E-2</v>
      </c>
      <c r="Y9" s="17">
        <v>7.4251101475454301E-2</v>
      </c>
      <c r="Z9" s="17">
        <v>7.1888868527483704E-2</v>
      </c>
      <c r="AA9" s="17">
        <v>5.44265692921908E-2</v>
      </c>
      <c r="AB9" s="17">
        <v>4.0873581603301699E-2</v>
      </c>
      <c r="AC9" s="17">
        <v>7.5324898708386795E-2</v>
      </c>
      <c r="AD9" s="17">
        <v>0.102285211140487</v>
      </c>
      <c r="AE9" s="17"/>
      <c r="AF9" s="17">
        <v>7.5635974975251402E-2</v>
      </c>
      <c r="AG9" s="17">
        <v>5.5531346199959898E-2</v>
      </c>
      <c r="AH9" s="17">
        <v>7.3425246021003199E-2</v>
      </c>
      <c r="AI9" s="17"/>
      <c r="AJ9" s="17">
        <v>6.3709751634560594E-2</v>
      </c>
      <c r="AK9" s="17">
        <v>6.7220648125295102E-2</v>
      </c>
      <c r="AL9" s="17">
        <v>6.74120443442046E-2</v>
      </c>
      <c r="AM9" s="17"/>
      <c r="AN9" s="17">
        <v>8.59394915198292E-2</v>
      </c>
      <c r="AO9" s="17">
        <v>6.20371916548473E-2</v>
      </c>
      <c r="AP9" s="17">
        <v>4.4701897544541402E-2</v>
      </c>
      <c r="AQ9" s="17">
        <v>6.8514322474835798E-2</v>
      </c>
      <c r="AR9" s="17">
        <v>7.8617011996180305E-2</v>
      </c>
      <c r="AS9" s="17"/>
      <c r="AT9" s="17">
        <v>6.3163428771646393E-2</v>
      </c>
      <c r="AU9" s="17">
        <v>0.10044367649494999</v>
      </c>
      <c r="AV9" s="17"/>
      <c r="AW9" s="17">
        <v>5.0067864589025103E-2</v>
      </c>
      <c r="AX9" s="17">
        <v>6.8571602943499496E-2</v>
      </c>
      <c r="AY9" s="17">
        <v>8.4377899519234398E-2</v>
      </c>
    </row>
    <row r="10" spans="2:51">
      <c r="B10" s="18" t="s">
        <v>134</v>
      </c>
      <c r="C10" s="17">
        <v>0.169287915397698</v>
      </c>
      <c r="D10" s="17">
        <v>0.15404394386765</v>
      </c>
      <c r="E10" s="17">
        <v>0.183739051340849</v>
      </c>
      <c r="F10" s="17"/>
      <c r="G10" s="17">
        <v>0.204515835669484</v>
      </c>
      <c r="H10" s="17">
        <v>0.210318740025738</v>
      </c>
      <c r="I10" s="17">
        <v>0.18006104979468299</v>
      </c>
      <c r="J10" s="17">
        <v>0.15897179934135899</v>
      </c>
      <c r="K10" s="17">
        <v>0.15022912748845299</v>
      </c>
      <c r="L10" s="17">
        <v>0.13629997432583699</v>
      </c>
      <c r="M10" s="17"/>
      <c r="N10" s="17">
        <v>0.137660266987502</v>
      </c>
      <c r="O10" s="17">
        <v>0.158133715785227</v>
      </c>
      <c r="P10" s="17">
        <v>0.19893672957253999</v>
      </c>
      <c r="Q10" s="17">
        <v>0.18990938578472299</v>
      </c>
      <c r="R10" s="17"/>
      <c r="S10" s="17">
        <v>0.18953532107562299</v>
      </c>
      <c r="T10" s="17">
        <v>0.16469781616601201</v>
      </c>
      <c r="U10" s="17">
        <v>0.167805932132219</v>
      </c>
      <c r="V10" s="17">
        <v>0.16858569023462</v>
      </c>
      <c r="W10" s="17">
        <v>0.18804572233494399</v>
      </c>
      <c r="X10" s="17">
        <v>0.172089133824398</v>
      </c>
      <c r="Y10" s="17">
        <v>0.155011816374552</v>
      </c>
      <c r="Z10" s="17">
        <v>0.151236826195393</v>
      </c>
      <c r="AA10" s="17">
        <v>0.166103816363355</v>
      </c>
      <c r="AB10" s="17">
        <v>0.13855409234993901</v>
      </c>
      <c r="AC10" s="17">
        <v>0.15812161066508101</v>
      </c>
      <c r="AD10" s="17">
        <v>0.23317999960191799</v>
      </c>
      <c r="AE10" s="17"/>
      <c r="AF10" s="17">
        <v>0.17679284563561001</v>
      </c>
      <c r="AG10" s="17">
        <v>0.14635517832185499</v>
      </c>
      <c r="AH10" s="17">
        <v>0.223704065868225</v>
      </c>
      <c r="AI10" s="17"/>
      <c r="AJ10" s="17">
        <v>0.17768096057093</v>
      </c>
      <c r="AK10" s="17">
        <v>0.18901417415309299</v>
      </c>
      <c r="AL10" s="17">
        <v>0.120503616650048</v>
      </c>
      <c r="AM10" s="17"/>
      <c r="AN10" s="17">
        <v>0.19579697962241699</v>
      </c>
      <c r="AO10" s="17">
        <v>0.17657588887307199</v>
      </c>
      <c r="AP10" s="17">
        <v>0.150933268772943</v>
      </c>
      <c r="AQ10" s="17">
        <v>0.14279473489512001</v>
      </c>
      <c r="AR10" s="17">
        <v>9.8140622814247097E-2</v>
      </c>
      <c r="AS10" s="17"/>
      <c r="AT10" s="17">
        <v>0.16570228873319701</v>
      </c>
      <c r="AU10" s="17">
        <v>0.20167557733125199</v>
      </c>
      <c r="AV10" s="17"/>
      <c r="AW10" s="17">
        <v>0.114499628954501</v>
      </c>
      <c r="AX10" s="17">
        <v>0.22702715115192701</v>
      </c>
      <c r="AY10" s="17">
        <v>0.21283158918762601</v>
      </c>
    </row>
    <row r="11" spans="2:51">
      <c r="B11" s="18" t="s">
        <v>135</v>
      </c>
      <c r="C11" s="17">
        <v>0.31322322816190701</v>
      </c>
      <c r="D11" s="17">
        <v>0.29898585488719498</v>
      </c>
      <c r="E11" s="17">
        <v>0.32771051387058903</v>
      </c>
      <c r="F11" s="17"/>
      <c r="G11" s="17">
        <v>0.328918373614838</v>
      </c>
      <c r="H11" s="17">
        <v>0.284516319099197</v>
      </c>
      <c r="I11" s="17">
        <v>0.29427531617136099</v>
      </c>
      <c r="J11" s="17">
        <v>0.33098980499356401</v>
      </c>
      <c r="K11" s="17">
        <v>0.34243241506497302</v>
      </c>
      <c r="L11" s="17">
        <v>0.30772909900880302</v>
      </c>
      <c r="M11" s="17"/>
      <c r="N11" s="17">
        <v>0.26616998990729601</v>
      </c>
      <c r="O11" s="17">
        <v>0.31946955171570302</v>
      </c>
      <c r="P11" s="17">
        <v>0.333306482748296</v>
      </c>
      <c r="Q11" s="17">
        <v>0.34072546856708402</v>
      </c>
      <c r="R11" s="17"/>
      <c r="S11" s="17">
        <v>0.28026019317087197</v>
      </c>
      <c r="T11" s="17">
        <v>0.32851287992474498</v>
      </c>
      <c r="U11" s="17">
        <v>0.31327695894441698</v>
      </c>
      <c r="V11" s="17">
        <v>0.318714800302559</v>
      </c>
      <c r="W11" s="17">
        <v>0.31442855765660699</v>
      </c>
      <c r="X11" s="17">
        <v>0.30018103386094203</v>
      </c>
      <c r="Y11" s="17">
        <v>0.34368238894333902</v>
      </c>
      <c r="Z11" s="17">
        <v>0.31046761662815903</v>
      </c>
      <c r="AA11" s="17">
        <v>0.32366555608054898</v>
      </c>
      <c r="AB11" s="17">
        <v>0.29301840884299701</v>
      </c>
      <c r="AC11" s="17">
        <v>0.36847874733118602</v>
      </c>
      <c r="AD11" s="17">
        <v>0.25379330566799202</v>
      </c>
      <c r="AE11" s="17"/>
      <c r="AF11" s="17">
        <v>0.33738347518817102</v>
      </c>
      <c r="AG11" s="17">
        <v>0.27985073721475701</v>
      </c>
      <c r="AH11" s="17">
        <v>0.34533587893226297</v>
      </c>
      <c r="AI11" s="17"/>
      <c r="AJ11" s="17">
        <v>0.319718347185805</v>
      </c>
      <c r="AK11" s="17">
        <v>0.28251015594694101</v>
      </c>
      <c r="AL11" s="17">
        <v>0.27660345536421499</v>
      </c>
      <c r="AM11" s="17"/>
      <c r="AN11" s="17">
        <v>0.36060629937302302</v>
      </c>
      <c r="AO11" s="17">
        <v>0.324198850175271</v>
      </c>
      <c r="AP11" s="17">
        <v>0.26783391121897998</v>
      </c>
      <c r="AQ11" s="17">
        <v>0.25672310293669698</v>
      </c>
      <c r="AR11" s="17">
        <v>0.167044203094173</v>
      </c>
      <c r="AS11" s="17"/>
      <c r="AT11" s="17">
        <v>0.31201572639416297</v>
      </c>
      <c r="AU11" s="17">
        <v>0.32803076213290799</v>
      </c>
      <c r="AV11" s="17"/>
      <c r="AW11" s="17">
        <v>0.27470131772494599</v>
      </c>
      <c r="AX11" s="17">
        <v>0.36922529831565598</v>
      </c>
      <c r="AY11" s="17">
        <v>0.33981684470522799</v>
      </c>
    </row>
    <row r="12" spans="2:51">
      <c r="B12" s="18" t="s">
        <v>136</v>
      </c>
      <c r="C12" s="17">
        <v>0.28619507904060998</v>
      </c>
      <c r="D12" s="17">
        <v>0.29792954451516401</v>
      </c>
      <c r="E12" s="17">
        <v>0.274715292381225</v>
      </c>
      <c r="F12" s="17"/>
      <c r="G12" s="17">
        <v>0.243768315251433</v>
      </c>
      <c r="H12" s="17">
        <v>0.26159716574625203</v>
      </c>
      <c r="I12" s="17">
        <v>0.269515323663503</v>
      </c>
      <c r="J12" s="17">
        <v>0.288611293473927</v>
      </c>
      <c r="K12" s="17">
        <v>0.272376719759851</v>
      </c>
      <c r="L12" s="17">
        <v>0.34255567914173202</v>
      </c>
      <c r="M12" s="17"/>
      <c r="N12" s="17">
        <v>0.33889412071750302</v>
      </c>
      <c r="O12" s="17">
        <v>0.31351355724859598</v>
      </c>
      <c r="P12" s="17">
        <v>0.24103540395519901</v>
      </c>
      <c r="Q12" s="17">
        <v>0.237347754168169</v>
      </c>
      <c r="R12" s="17"/>
      <c r="S12" s="17">
        <v>0.27128110797493998</v>
      </c>
      <c r="T12" s="17">
        <v>0.28156871453008298</v>
      </c>
      <c r="U12" s="17">
        <v>0.30128667029845901</v>
      </c>
      <c r="V12" s="17">
        <v>0.30920203794555301</v>
      </c>
      <c r="W12" s="17">
        <v>0.26247914481335499</v>
      </c>
      <c r="X12" s="17">
        <v>0.28418431724689902</v>
      </c>
      <c r="Y12" s="17">
        <v>0.26897100634632598</v>
      </c>
      <c r="Z12" s="17">
        <v>0.29004237623589002</v>
      </c>
      <c r="AA12" s="17">
        <v>0.29860904276831701</v>
      </c>
      <c r="AB12" s="17">
        <v>0.33223539064510899</v>
      </c>
      <c r="AC12" s="17">
        <v>0.23714573322337101</v>
      </c>
      <c r="AD12" s="17">
        <v>0.26645520759418201</v>
      </c>
      <c r="AE12" s="17"/>
      <c r="AF12" s="17">
        <v>0.278334757388219</v>
      </c>
      <c r="AG12" s="17">
        <v>0.317817387019529</v>
      </c>
      <c r="AH12" s="17">
        <v>0.21217648932182201</v>
      </c>
      <c r="AI12" s="17"/>
      <c r="AJ12" s="17">
        <v>0.30892728605377801</v>
      </c>
      <c r="AK12" s="17">
        <v>0.282292756801442</v>
      </c>
      <c r="AL12" s="17">
        <v>0.337944563751156</v>
      </c>
      <c r="AM12" s="17"/>
      <c r="AN12" s="17">
        <v>0.22754390027618199</v>
      </c>
      <c r="AO12" s="17">
        <v>0.27349674064070301</v>
      </c>
      <c r="AP12" s="17">
        <v>0.34925385789012697</v>
      </c>
      <c r="AQ12" s="17">
        <v>0.30327381335889197</v>
      </c>
      <c r="AR12" s="17">
        <v>0.241423339040364</v>
      </c>
      <c r="AS12" s="17"/>
      <c r="AT12" s="17">
        <v>0.29414275197323497</v>
      </c>
      <c r="AU12" s="17">
        <v>0.21882088123545201</v>
      </c>
      <c r="AV12" s="17"/>
      <c r="AW12" s="17">
        <v>0.35463642395572897</v>
      </c>
      <c r="AX12" s="17">
        <v>0.23392112002557</v>
      </c>
      <c r="AY12" s="17">
        <v>0.226616897615735</v>
      </c>
    </row>
    <row r="13" spans="2:51">
      <c r="B13" s="18" t="s">
        <v>137</v>
      </c>
      <c r="C13" s="17">
        <v>0.124560913211374</v>
      </c>
      <c r="D13" s="17">
        <v>0.157059030350438</v>
      </c>
      <c r="E13" s="17">
        <v>9.3436820850360897E-2</v>
      </c>
      <c r="F13" s="17"/>
      <c r="G13" s="17">
        <v>9.9798589014275796E-2</v>
      </c>
      <c r="H13" s="17">
        <v>0.11712762998135599</v>
      </c>
      <c r="I13" s="17">
        <v>0.13395210123852999</v>
      </c>
      <c r="J13" s="17">
        <v>0.116682037632304</v>
      </c>
      <c r="K13" s="17">
        <v>0.135296727127591</v>
      </c>
      <c r="L13" s="17">
        <v>0.13293965667072399</v>
      </c>
      <c r="M13" s="17"/>
      <c r="N13" s="17">
        <v>0.177100626830764</v>
      </c>
      <c r="O13" s="17">
        <v>0.12201521904587</v>
      </c>
      <c r="P13" s="17">
        <v>0.103615759181689</v>
      </c>
      <c r="Q13" s="17">
        <v>8.8860868009986299E-2</v>
      </c>
      <c r="R13" s="17"/>
      <c r="S13" s="17">
        <v>0.122933778529803</v>
      </c>
      <c r="T13" s="17">
        <v>0.119683982232115</v>
      </c>
      <c r="U13" s="17">
        <v>0.12036526609572901</v>
      </c>
      <c r="V13" s="17">
        <v>0.10880931856003</v>
      </c>
      <c r="W13" s="17">
        <v>0.148387677133757</v>
      </c>
      <c r="X13" s="17">
        <v>0.122424718920581</v>
      </c>
      <c r="Y13" s="17">
        <v>0.123045547451633</v>
      </c>
      <c r="Z13" s="17">
        <v>0.13048850050414501</v>
      </c>
      <c r="AA13" s="17">
        <v>0.116722213008943</v>
      </c>
      <c r="AB13" s="17">
        <v>0.16099586155835099</v>
      </c>
      <c r="AC13" s="17">
        <v>0.11477819370478</v>
      </c>
      <c r="AD13" s="17">
        <v>0.104186271714514</v>
      </c>
      <c r="AE13" s="17"/>
      <c r="AF13" s="17">
        <v>9.46856778010641E-2</v>
      </c>
      <c r="AG13" s="17">
        <v>0.167243476787832</v>
      </c>
      <c r="AH13" s="17">
        <v>8.6648144849960904E-2</v>
      </c>
      <c r="AI13" s="17"/>
      <c r="AJ13" s="17">
        <v>0.10382169230547</v>
      </c>
      <c r="AK13" s="17">
        <v>0.14155552176377301</v>
      </c>
      <c r="AL13" s="17">
        <v>0.16729742216367099</v>
      </c>
      <c r="AM13" s="17"/>
      <c r="AN13" s="17">
        <v>7.5815678365381306E-2</v>
      </c>
      <c r="AO13" s="17">
        <v>0.12346409089751501</v>
      </c>
      <c r="AP13" s="17">
        <v>0.15469543339014899</v>
      </c>
      <c r="AQ13" s="17">
        <v>0.199681255249194</v>
      </c>
      <c r="AR13" s="17">
        <v>0.39710590072962798</v>
      </c>
      <c r="AS13" s="17"/>
      <c r="AT13" s="17">
        <v>0.12561676090209201</v>
      </c>
      <c r="AU13" s="17">
        <v>0.10757790012686499</v>
      </c>
      <c r="AV13" s="17"/>
      <c r="AW13" s="17">
        <v>0.18786983563937801</v>
      </c>
      <c r="AX13" s="17">
        <v>6.9839739590847105E-2</v>
      </c>
      <c r="AY13" s="17">
        <v>7.1112917581092006E-2</v>
      </c>
    </row>
    <row r="14" spans="2:51">
      <c r="B14" s="18" t="s">
        <v>119</v>
      </c>
      <c r="C14" s="17">
        <v>3.98734428149842E-2</v>
      </c>
      <c r="D14" s="17">
        <v>2.3481575626590201E-2</v>
      </c>
      <c r="E14" s="17">
        <v>5.5076987700652301E-2</v>
      </c>
      <c r="F14" s="17"/>
      <c r="G14" s="17">
        <v>4.1804819859805102E-2</v>
      </c>
      <c r="H14" s="17">
        <v>3.93193139483985E-2</v>
      </c>
      <c r="I14" s="17">
        <v>4.3521114529007199E-2</v>
      </c>
      <c r="J14" s="17">
        <v>4.7235482541255501E-2</v>
      </c>
      <c r="K14" s="17">
        <v>4.2082026789565297E-2</v>
      </c>
      <c r="L14" s="17">
        <v>3.01055254634057E-2</v>
      </c>
      <c r="M14" s="17"/>
      <c r="N14" s="17">
        <v>2.6247234254713599E-2</v>
      </c>
      <c r="O14" s="17">
        <v>3.6596062533661503E-2</v>
      </c>
      <c r="P14" s="17">
        <v>3.8183030511431702E-2</v>
      </c>
      <c r="Q14" s="17">
        <v>5.9977504885024797E-2</v>
      </c>
      <c r="R14" s="17"/>
      <c r="S14" s="17">
        <v>4.3651885306099099E-2</v>
      </c>
      <c r="T14" s="17">
        <v>3.2983780644795797E-2</v>
      </c>
      <c r="U14" s="17">
        <v>3.55044691415329E-2</v>
      </c>
      <c r="V14" s="17">
        <v>4.63627109475689E-2</v>
      </c>
      <c r="W14" s="17">
        <v>3.3451900658819603E-2</v>
      </c>
      <c r="X14" s="17">
        <v>5.03646852002912E-2</v>
      </c>
      <c r="Y14" s="17">
        <v>3.5038139408694699E-2</v>
      </c>
      <c r="Z14" s="17">
        <v>4.5875811908928997E-2</v>
      </c>
      <c r="AA14" s="17">
        <v>4.0472802486645698E-2</v>
      </c>
      <c r="AB14" s="17">
        <v>3.4322665000302503E-2</v>
      </c>
      <c r="AC14" s="17">
        <v>4.6150816367196097E-2</v>
      </c>
      <c r="AD14" s="17">
        <v>4.0100004280907597E-2</v>
      </c>
      <c r="AE14" s="17"/>
      <c r="AF14" s="17">
        <v>3.7167269011684399E-2</v>
      </c>
      <c r="AG14" s="17">
        <v>3.3201874456065802E-2</v>
      </c>
      <c r="AH14" s="17">
        <v>5.8710175006726699E-2</v>
      </c>
      <c r="AI14" s="17"/>
      <c r="AJ14" s="17">
        <v>2.6141962249455801E-2</v>
      </c>
      <c r="AK14" s="17">
        <v>3.7406743209456299E-2</v>
      </c>
      <c r="AL14" s="17">
        <v>3.02388977267041E-2</v>
      </c>
      <c r="AM14" s="17"/>
      <c r="AN14" s="17">
        <v>5.4297650843168101E-2</v>
      </c>
      <c r="AO14" s="17">
        <v>4.02272377585908E-2</v>
      </c>
      <c r="AP14" s="17">
        <v>3.2581631183260198E-2</v>
      </c>
      <c r="AQ14" s="17">
        <v>2.9012771085261901E-2</v>
      </c>
      <c r="AR14" s="17">
        <v>1.76689223254075E-2</v>
      </c>
      <c r="AS14" s="17"/>
      <c r="AT14" s="17">
        <v>3.9359043225666503E-2</v>
      </c>
      <c r="AU14" s="17">
        <v>4.3451202678572401E-2</v>
      </c>
      <c r="AV14" s="17"/>
      <c r="AW14" s="17">
        <v>1.8224929136421101E-2</v>
      </c>
      <c r="AX14" s="17">
        <v>3.1415087972500401E-2</v>
      </c>
      <c r="AY14" s="17">
        <v>6.5243851391085003E-2</v>
      </c>
    </row>
    <row r="15" spans="2:51">
      <c r="B15" s="18" t="s">
        <v>138</v>
      </c>
      <c r="C15" s="21">
        <v>0.23614733677112501</v>
      </c>
      <c r="D15" s="21">
        <v>0.222543994620613</v>
      </c>
      <c r="E15" s="21">
        <v>0.249060385197173</v>
      </c>
      <c r="F15" s="21"/>
      <c r="G15" s="21">
        <v>0.28570990225964799</v>
      </c>
      <c r="H15" s="21">
        <v>0.29743957122479597</v>
      </c>
      <c r="I15" s="21">
        <v>0.25873614439759901</v>
      </c>
      <c r="J15" s="21">
        <v>0.21648138135895001</v>
      </c>
      <c r="K15" s="21">
        <v>0.20781211125801999</v>
      </c>
      <c r="L15" s="21">
        <v>0.18667003971533599</v>
      </c>
      <c r="M15" s="21"/>
      <c r="N15" s="21">
        <v>0.19158802828972299</v>
      </c>
      <c r="O15" s="21">
        <v>0.20840560945617001</v>
      </c>
      <c r="P15" s="21">
        <v>0.28385932360338501</v>
      </c>
      <c r="Q15" s="21">
        <v>0.27308840436973603</v>
      </c>
      <c r="R15" s="21"/>
      <c r="S15" s="21">
        <v>0.28187303501828698</v>
      </c>
      <c r="T15" s="21">
        <v>0.23725064266826201</v>
      </c>
      <c r="U15" s="21">
        <v>0.22956663551986201</v>
      </c>
      <c r="V15" s="21">
        <v>0.21691113224428901</v>
      </c>
      <c r="W15" s="21">
        <v>0.24125271973746101</v>
      </c>
      <c r="X15" s="21">
        <v>0.242845244771286</v>
      </c>
      <c r="Y15" s="21">
        <v>0.22926291785000699</v>
      </c>
      <c r="Z15" s="21">
        <v>0.22312569472287599</v>
      </c>
      <c r="AA15" s="21">
        <v>0.220530385655546</v>
      </c>
      <c r="AB15" s="21">
        <v>0.179427673953241</v>
      </c>
      <c r="AC15" s="21">
        <v>0.233446509373468</v>
      </c>
      <c r="AD15" s="21">
        <v>0.33546521074240498</v>
      </c>
      <c r="AE15" s="21"/>
      <c r="AF15" s="21">
        <v>0.25242882061086203</v>
      </c>
      <c r="AG15" s="21">
        <v>0.20188652452181499</v>
      </c>
      <c r="AH15" s="21">
        <v>0.29712931188922798</v>
      </c>
      <c r="AI15" s="21"/>
      <c r="AJ15" s="21">
        <v>0.24139071220549099</v>
      </c>
      <c r="AK15" s="21">
        <v>0.25623482227838801</v>
      </c>
      <c r="AL15" s="21">
        <v>0.187915660994253</v>
      </c>
      <c r="AM15" s="21"/>
      <c r="AN15" s="21">
        <v>0.28173647114224598</v>
      </c>
      <c r="AO15" s="21">
        <v>0.23861308052791999</v>
      </c>
      <c r="AP15" s="21">
        <v>0.19563516631748501</v>
      </c>
      <c r="AQ15" s="21">
        <v>0.211309057369956</v>
      </c>
      <c r="AR15" s="21">
        <v>0.176757634810427</v>
      </c>
      <c r="AS15" s="21"/>
      <c r="AT15" s="21">
        <v>0.228865717504844</v>
      </c>
      <c r="AU15" s="21">
        <v>0.30211925382620203</v>
      </c>
      <c r="AV15" s="21"/>
      <c r="AW15" s="21">
        <v>0.16456749354352601</v>
      </c>
      <c r="AX15" s="21">
        <v>0.29559875409542602</v>
      </c>
      <c r="AY15" s="21">
        <v>0.29720948870685998</v>
      </c>
    </row>
    <row r="16" spans="2:51">
      <c r="B16" s="18" t="s">
        <v>139</v>
      </c>
      <c r="C16" s="21">
        <v>0.410755992251984</v>
      </c>
      <c r="D16" s="21">
        <v>0.45498857486560101</v>
      </c>
      <c r="E16" s="21">
        <v>0.36815211323158598</v>
      </c>
      <c r="F16" s="21"/>
      <c r="G16" s="21">
        <v>0.34356690426570902</v>
      </c>
      <c r="H16" s="21">
        <v>0.37872479572760798</v>
      </c>
      <c r="I16" s="21">
        <v>0.40346742490203302</v>
      </c>
      <c r="J16" s="21">
        <v>0.40529333110623</v>
      </c>
      <c r="K16" s="21">
        <v>0.407673446887442</v>
      </c>
      <c r="L16" s="21">
        <v>0.47549533581245501</v>
      </c>
      <c r="M16" s="21"/>
      <c r="N16" s="21">
        <v>0.51599474754826702</v>
      </c>
      <c r="O16" s="21">
        <v>0.43552877629446501</v>
      </c>
      <c r="P16" s="21">
        <v>0.34465116313688698</v>
      </c>
      <c r="Q16" s="21">
        <v>0.32620862217815499</v>
      </c>
      <c r="R16" s="21"/>
      <c r="S16" s="21">
        <v>0.39421488650474201</v>
      </c>
      <c r="T16" s="21">
        <v>0.40125269676219799</v>
      </c>
      <c r="U16" s="21">
        <v>0.42165193639418802</v>
      </c>
      <c r="V16" s="21">
        <v>0.41801135650558302</v>
      </c>
      <c r="W16" s="21">
        <v>0.41086682194711299</v>
      </c>
      <c r="X16" s="21">
        <v>0.40660903616748101</v>
      </c>
      <c r="Y16" s="21">
        <v>0.39201655379796002</v>
      </c>
      <c r="Z16" s="21">
        <v>0.42053087674003597</v>
      </c>
      <c r="AA16" s="21">
        <v>0.41533125577725899</v>
      </c>
      <c r="AB16" s="21">
        <v>0.49323125220345998</v>
      </c>
      <c r="AC16" s="21">
        <v>0.35192392692815</v>
      </c>
      <c r="AD16" s="21">
        <v>0.37064147930869601</v>
      </c>
      <c r="AE16" s="21"/>
      <c r="AF16" s="21">
        <v>0.37302043518928302</v>
      </c>
      <c r="AG16" s="21">
        <v>0.48506086380736202</v>
      </c>
      <c r="AH16" s="21">
        <v>0.29882463417178201</v>
      </c>
      <c r="AI16" s="21"/>
      <c r="AJ16" s="21">
        <v>0.41274897835924801</v>
      </c>
      <c r="AK16" s="21">
        <v>0.42384827856521501</v>
      </c>
      <c r="AL16" s="21">
        <v>0.50524198591482805</v>
      </c>
      <c r="AM16" s="21"/>
      <c r="AN16" s="21">
        <v>0.30335957864156299</v>
      </c>
      <c r="AO16" s="21">
        <v>0.39696083153821798</v>
      </c>
      <c r="AP16" s="21">
        <v>0.50394929128027499</v>
      </c>
      <c r="AQ16" s="21">
        <v>0.50295506860808603</v>
      </c>
      <c r="AR16" s="21">
        <v>0.63852923976999199</v>
      </c>
      <c r="AS16" s="21"/>
      <c r="AT16" s="21">
        <v>0.41975951287532698</v>
      </c>
      <c r="AU16" s="21">
        <v>0.32639878136231698</v>
      </c>
      <c r="AV16" s="21"/>
      <c r="AW16" s="21">
        <v>0.54250625959510701</v>
      </c>
      <c r="AX16" s="21">
        <v>0.30376085961641702</v>
      </c>
      <c r="AY16" s="21">
        <v>0.29772981519682701</v>
      </c>
    </row>
    <row r="17" spans="2:51">
      <c r="B17" s="18" t="s">
        <v>140</v>
      </c>
      <c r="C17" s="22">
        <v>-0.17460865548085799</v>
      </c>
      <c r="D17" s="22">
        <v>-0.23244458024498801</v>
      </c>
      <c r="E17" s="22">
        <v>-0.11909172803441199</v>
      </c>
      <c r="F17" s="22"/>
      <c r="G17" s="22">
        <v>-5.7857002006061198E-2</v>
      </c>
      <c r="H17" s="22">
        <v>-8.1285224502811601E-2</v>
      </c>
      <c r="I17" s="22">
        <v>-0.14473128050443401</v>
      </c>
      <c r="J17" s="22">
        <v>-0.18881194974728099</v>
      </c>
      <c r="K17" s="22">
        <v>-0.19986133562942199</v>
      </c>
      <c r="L17" s="22">
        <v>-0.28882529609711899</v>
      </c>
      <c r="M17" s="22"/>
      <c r="N17" s="22">
        <v>-0.32440671925854397</v>
      </c>
      <c r="O17" s="22">
        <v>-0.227123166838295</v>
      </c>
      <c r="P17" s="22">
        <v>-6.0791839533502701E-2</v>
      </c>
      <c r="Q17" s="22">
        <v>-5.3120217808419502E-2</v>
      </c>
      <c r="R17" s="22"/>
      <c r="S17" s="22">
        <v>-0.11234185148645601</v>
      </c>
      <c r="T17" s="22">
        <v>-0.16400205409393601</v>
      </c>
      <c r="U17" s="22">
        <v>-0.19208530087432599</v>
      </c>
      <c r="V17" s="22">
        <v>-0.20110022426129501</v>
      </c>
      <c r="W17" s="22">
        <v>-0.16961410220965201</v>
      </c>
      <c r="X17" s="22">
        <v>-0.16376379139619501</v>
      </c>
      <c r="Y17" s="22">
        <v>-0.162753635947953</v>
      </c>
      <c r="Z17" s="22">
        <v>-0.19740518201715901</v>
      </c>
      <c r="AA17" s="22">
        <v>-0.19480087012171399</v>
      </c>
      <c r="AB17" s="22">
        <v>-0.31380357825021898</v>
      </c>
      <c r="AC17" s="22">
        <v>-0.118477417554682</v>
      </c>
      <c r="AD17" s="22">
        <v>-3.5176268566291399E-2</v>
      </c>
      <c r="AE17" s="22"/>
      <c r="AF17" s="22">
        <v>-0.12059161457842101</v>
      </c>
      <c r="AG17" s="22">
        <v>-0.28317433928554703</v>
      </c>
      <c r="AH17" s="22">
        <v>-1.69532228255448E-3</v>
      </c>
      <c r="AI17" s="22"/>
      <c r="AJ17" s="22">
        <v>-0.17135826615375699</v>
      </c>
      <c r="AK17" s="22">
        <v>-0.167613456286827</v>
      </c>
      <c r="AL17" s="22">
        <v>-0.317326324920575</v>
      </c>
      <c r="AM17" s="22"/>
      <c r="AN17" s="22">
        <v>-2.1623107499317701E-2</v>
      </c>
      <c r="AO17" s="22">
        <v>-0.15834775101029899</v>
      </c>
      <c r="AP17" s="22">
        <v>-0.30831412496279098</v>
      </c>
      <c r="AQ17" s="22">
        <v>-0.29164601123813</v>
      </c>
      <c r="AR17" s="22">
        <v>-0.46177160495956399</v>
      </c>
      <c r="AS17" s="22"/>
      <c r="AT17" s="22">
        <v>-0.19089379537048301</v>
      </c>
      <c r="AU17" s="22">
        <v>-2.42795275361158E-2</v>
      </c>
      <c r="AV17" s="22"/>
      <c r="AW17" s="22">
        <v>-0.377938766051581</v>
      </c>
      <c r="AX17" s="22">
        <v>-8.1621055209911697E-3</v>
      </c>
      <c r="AY17" s="22">
        <v>-5.2032648996691599E-4</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Y33"/>
  <sheetViews>
    <sheetView showGridLines="0" topLeftCell="A9" workbookViewId="0">
      <pane xSplit="2" topLeftCell="C1" activePane="topRight" state="frozen"/>
      <selection pane="topRight" activeCell="B33" sqref="B33"/>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332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4948</v>
      </c>
      <c r="D7" s="10">
        <v>2342</v>
      </c>
      <c r="E7" s="10">
        <v>2582</v>
      </c>
      <c r="F7" s="10"/>
      <c r="G7" s="10">
        <v>496</v>
      </c>
      <c r="H7" s="10">
        <v>742</v>
      </c>
      <c r="I7" s="10">
        <v>744</v>
      </c>
      <c r="J7" s="10">
        <v>823</v>
      </c>
      <c r="K7" s="10">
        <v>951</v>
      </c>
      <c r="L7" s="10">
        <v>1192</v>
      </c>
      <c r="M7" s="10"/>
      <c r="N7" s="10">
        <v>1410</v>
      </c>
      <c r="O7" s="10">
        <v>1386</v>
      </c>
      <c r="P7" s="10">
        <v>931</v>
      </c>
      <c r="Q7" s="10">
        <v>1183</v>
      </c>
      <c r="R7" s="10"/>
      <c r="S7" s="10">
        <v>519</v>
      </c>
      <c r="T7" s="10">
        <v>708</v>
      </c>
      <c r="U7" s="10">
        <v>502</v>
      </c>
      <c r="V7" s="10">
        <v>450</v>
      </c>
      <c r="W7" s="10">
        <v>383</v>
      </c>
      <c r="X7" s="10">
        <v>412</v>
      </c>
      <c r="Y7" s="10">
        <v>422</v>
      </c>
      <c r="Z7" s="10">
        <v>223</v>
      </c>
      <c r="AA7" s="10">
        <v>576</v>
      </c>
      <c r="AB7" s="10">
        <v>390</v>
      </c>
      <c r="AC7" s="10">
        <v>233</v>
      </c>
      <c r="AD7" s="10">
        <v>130</v>
      </c>
      <c r="AE7" s="10"/>
      <c r="AF7" s="10">
        <v>2106</v>
      </c>
      <c r="AG7" s="10">
        <v>2030</v>
      </c>
      <c r="AH7" s="10">
        <v>499</v>
      </c>
      <c r="AI7" s="10"/>
      <c r="AJ7" s="10">
        <v>1185</v>
      </c>
      <c r="AK7" s="10">
        <v>1578</v>
      </c>
      <c r="AL7" s="10">
        <v>406</v>
      </c>
      <c r="AM7" s="10"/>
      <c r="AN7" s="10">
        <v>1004</v>
      </c>
      <c r="AO7" s="10">
        <v>863</v>
      </c>
      <c r="AP7" s="10">
        <v>1175</v>
      </c>
      <c r="AQ7" s="10">
        <v>518</v>
      </c>
      <c r="AR7" s="10">
        <v>86</v>
      </c>
      <c r="AS7" s="10"/>
      <c r="AT7" s="10">
        <v>4524</v>
      </c>
      <c r="AU7" s="10">
        <v>397</v>
      </c>
      <c r="AV7" s="10"/>
      <c r="AW7" s="10">
        <v>2366</v>
      </c>
      <c r="AX7" s="10">
        <v>556</v>
      </c>
      <c r="AY7" s="10">
        <v>2026</v>
      </c>
    </row>
    <row r="8" spans="2:51" ht="30" customHeight="1">
      <c r="B8" s="11" t="s">
        <v>112</v>
      </c>
      <c r="C8" s="11">
        <v>4989</v>
      </c>
      <c r="D8" s="11">
        <v>2447</v>
      </c>
      <c r="E8" s="11">
        <v>2518</v>
      </c>
      <c r="F8" s="11"/>
      <c r="G8" s="11">
        <v>578</v>
      </c>
      <c r="H8" s="11">
        <v>914</v>
      </c>
      <c r="I8" s="11">
        <v>840</v>
      </c>
      <c r="J8" s="11">
        <v>812</v>
      </c>
      <c r="K8" s="11">
        <v>776</v>
      </c>
      <c r="L8" s="11">
        <v>1070</v>
      </c>
      <c r="M8" s="11"/>
      <c r="N8" s="11">
        <v>1304</v>
      </c>
      <c r="O8" s="11">
        <v>1281</v>
      </c>
      <c r="P8" s="11">
        <v>1092</v>
      </c>
      <c r="Q8" s="11">
        <v>1275</v>
      </c>
      <c r="R8" s="11"/>
      <c r="S8" s="11">
        <v>643</v>
      </c>
      <c r="T8" s="11">
        <v>674</v>
      </c>
      <c r="U8" s="11">
        <v>448</v>
      </c>
      <c r="V8" s="11">
        <v>485</v>
      </c>
      <c r="W8" s="11">
        <v>370</v>
      </c>
      <c r="X8" s="11">
        <v>445</v>
      </c>
      <c r="Y8" s="11">
        <v>405</v>
      </c>
      <c r="Z8" s="11">
        <v>198</v>
      </c>
      <c r="AA8" s="11">
        <v>558</v>
      </c>
      <c r="AB8" s="11">
        <v>391</v>
      </c>
      <c r="AC8" s="11">
        <v>232</v>
      </c>
      <c r="AD8" s="11">
        <v>140</v>
      </c>
      <c r="AE8" s="11"/>
      <c r="AF8" s="11">
        <v>2051</v>
      </c>
      <c r="AG8" s="11">
        <v>2038</v>
      </c>
      <c r="AH8" s="11">
        <v>542</v>
      </c>
      <c r="AI8" s="11"/>
      <c r="AJ8" s="11">
        <v>1146</v>
      </c>
      <c r="AK8" s="11">
        <v>1650</v>
      </c>
      <c r="AL8" s="11">
        <v>400</v>
      </c>
      <c r="AM8" s="11"/>
      <c r="AN8" s="11">
        <v>1014</v>
      </c>
      <c r="AO8" s="11">
        <v>906</v>
      </c>
      <c r="AP8" s="11">
        <v>1183</v>
      </c>
      <c r="AQ8" s="11">
        <v>520</v>
      </c>
      <c r="AR8" s="11">
        <v>81</v>
      </c>
      <c r="AS8" s="11"/>
      <c r="AT8" s="11">
        <v>4504</v>
      </c>
      <c r="AU8" s="11">
        <v>456</v>
      </c>
      <c r="AV8" s="11"/>
      <c r="AW8" s="11">
        <v>2305</v>
      </c>
      <c r="AX8" s="11">
        <v>594</v>
      </c>
      <c r="AY8" s="11">
        <v>2090</v>
      </c>
    </row>
    <row r="9" spans="2:51">
      <c r="B9" s="18" t="s">
        <v>333</v>
      </c>
      <c r="C9" s="17">
        <v>0.51102045702552501</v>
      </c>
      <c r="D9" s="17">
        <v>0.57651219083851502</v>
      </c>
      <c r="E9" s="17">
        <v>0.44464530534358199</v>
      </c>
      <c r="F9" s="17"/>
      <c r="G9" s="17">
        <v>0.52119605396632696</v>
      </c>
      <c r="H9" s="17">
        <v>0.50466935689888504</v>
      </c>
      <c r="I9" s="17">
        <v>0.490713982829524</v>
      </c>
      <c r="J9" s="17">
        <v>0.54707880555954402</v>
      </c>
      <c r="K9" s="17">
        <v>0.51235705814072297</v>
      </c>
      <c r="L9" s="17">
        <v>0.49856097100748298</v>
      </c>
      <c r="M9" s="17"/>
      <c r="N9" s="17">
        <v>0.54933530923809804</v>
      </c>
      <c r="O9" s="17">
        <v>0.52103660459678103</v>
      </c>
      <c r="P9" s="17">
        <v>0.48705098042068001</v>
      </c>
      <c r="Q9" s="17">
        <v>0.48325973637161501</v>
      </c>
      <c r="R9" s="17"/>
      <c r="S9" s="17">
        <v>0.47797813649818399</v>
      </c>
      <c r="T9" s="17">
        <v>0.49877961679051802</v>
      </c>
      <c r="U9" s="17">
        <v>0.53370759951707203</v>
      </c>
      <c r="V9" s="17">
        <v>0.49127994848913198</v>
      </c>
      <c r="W9" s="17">
        <v>0.53774737776597803</v>
      </c>
      <c r="X9" s="17">
        <v>0.48328150143459903</v>
      </c>
      <c r="Y9" s="17">
        <v>0.56682762808548204</v>
      </c>
      <c r="Z9" s="17">
        <v>0.51961150613333795</v>
      </c>
      <c r="AA9" s="17">
        <v>0.508262826206202</v>
      </c>
      <c r="AB9" s="17">
        <v>0.49591264034061999</v>
      </c>
      <c r="AC9" s="17">
        <v>0.53731532284332095</v>
      </c>
      <c r="AD9" s="17">
        <v>0.571076197460608</v>
      </c>
      <c r="AE9" s="17"/>
      <c r="AF9" s="17">
        <v>0.50514126344895405</v>
      </c>
      <c r="AG9" s="17">
        <v>0.52289439255099801</v>
      </c>
      <c r="AH9" s="17">
        <v>0.44660296047143999</v>
      </c>
      <c r="AI9" s="17"/>
      <c r="AJ9" s="17">
        <v>0.51087714766916903</v>
      </c>
      <c r="AK9" s="17">
        <v>0.51551912739025496</v>
      </c>
      <c r="AL9" s="17">
        <v>0.531841004964685</v>
      </c>
      <c r="AM9" s="17"/>
      <c r="AN9" s="17">
        <v>0.45356103618697002</v>
      </c>
      <c r="AO9" s="17">
        <v>0.51452875690060895</v>
      </c>
      <c r="AP9" s="17">
        <v>0.54331278749315404</v>
      </c>
      <c r="AQ9" s="17">
        <v>0.53023262672473503</v>
      </c>
      <c r="AR9" s="17">
        <v>0.53811583317149603</v>
      </c>
      <c r="AS9" s="17"/>
      <c r="AT9" s="17">
        <v>0.51479936713713703</v>
      </c>
      <c r="AU9" s="17">
        <v>0.473281517166803</v>
      </c>
      <c r="AV9" s="17"/>
      <c r="AW9" s="17">
        <v>0.60885061783814998</v>
      </c>
      <c r="AX9" s="17">
        <v>0.44515318060466202</v>
      </c>
      <c r="AY9" s="17">
        <v>0.42184415275895298</v>
      </c>
    </row>
    <row r="10" spans="2:51">
      <c r="B10" s="18" t="s">
        <v>334</v>
      </c>
      <c r="C10" s="17">
        <v>0.43682753988699402</v>
      </c>
      <c r="D10" s="17">
        <v>0.48075624757813701</v>
      </c>
      <c r="E10" s="17">
        <v>0.39108294698838397</v>
      </c>
      <c r="F10" s="17"/>
      <c r="G10" s="17">
        <v>0.53084728018921001</v>
      </c>
      <c r="H10" s="17">
        <v>0.44487796297876597</v>
      </c>
      <c r="I10" s="17">
        <v>0.46782511488991202</v>
      </c>
      <c r="J10" s="17">
        <v>0.45852719207334403</v>
      </c>
      <c r="K10" s="17">
        <v>0.40739813025666199</v>
      </c>
      <c r="L10" s="17">
        <v>0.35971022601875402</v>
      </c>
      <c r="M10" s="17"/>
      <c r="N10" s="17">
        <v>0.45518597291350799</v>
      </c>
      <c r="O10" s="17">
        <v>0.442302128265261</v>
      </c>
      <c r="P10" s="17">
        <v>0.41908786815094701</v>
      </c>
      <c r="Q10" s="17">
        <v>0.427007939436505</v>
      </c>
      <c r="R10" s="17"/>
      <c r="S10" s="17">
        <v>0.39990750602934799</v>
      </c>
      <c r="T10" s="17">
        <v>0.43327300372559502</v>
      </c>
      <c r="U10" s="17">
        <v>0.46702593471597997</v>
      </c>
      <c r="V10" s="17">
        <v>0.43966655783646402</v>
      </c>
      <c r="W10" s="17">
        <v>0.474321125156829</v>
      </c>
      <c r="X10" s="17">
        <v>0.43097674893012999</v>
      </c>
      <c r="Y10" s="17">
        <v>0.48191923699484901</v>
      </c>
      <c r="Z10" s="17">
        <v>0.43213780396048901</v>
      </c>
      <c r="AA10" s="17">
        <v>0.41899888819339398</v>
      </c>
      <c r="AB10" s="17">
        <v>0.42320644443057298</v>
      </c>
      <c r="AC10" s="17">
        <v>0.41390747685713403</v>
      </c>
      <c r="AD10" s="17">
        <v>0.45965527905727499</v>
      </c>
      <c r="AE10" s="17"/>
      <c r="AF10" s="17">
        <v>0.40432694601058899</v>
      </c>
      <c r="AG10" s="17">
        <v>0.45066657367072599</v>
      </c>
      <c r="AH10" s="17">
        <v>0.410641933034669</v>
      </c>
      <c r="AI10" s="17"/>
      <c r="AJ10" s="17">
        <v>0.372618067335789</v>
      </c>
      <c r="AK10" s="17">
        <v>0.48735081295344401</v>
      </c>
      <c r="AL10" s="17">
        <v>0.44079017666258502</v>
      </c>
      <c r="AM10" s="17"/>
      <c r="AN10" s="17">
        <v>0.37524602183486699</v>
      </c>
      <c r="AO10" s="17">
        <v>0.45674971557354799</v>
      </c>
      <c r="AP10" s="17">
        <v>0.46744241380353801</v>
      </c>
      <c r="AQ10" s="17">
        <v>0.43659035282182601</v>
      </c>
      <c r="AR10" s="17">
        <v>0.60691282252274503</v>
      </c>
      <c r="AS10" s="17"/>
      <c r="AT10" s="17">
        <v>0.44071754865853702</v>
      </c>
      <c r="AU10" s="17">
        <v>0.40322086592268802</v>
      </c>
      <c r="AV10" s="17"/>
      <c r="AW10" s="17">
        <v>0.50238820700998699</v>
      </c>
      <c r="AX10" s="17">
        <v>0.38119316029926098</v>
      </c>
      <c r="AY10" s="17">
        <v>0.38033183864582698</v>
      </c>
    </row>
    <row r="11" spans="2:51">
      <c r="B11" s="18" t="s">
        <v>335</v>
      </c>
      <c r="C11" s="17">
        <v>0.39960827445536201</v>
      </c>
      <c r="D11" s="17">
        <v>0.41854227994570498</v>
      </c>
      <c r="E11" s="17">
        <v>0.37939628077165899</v>
      </c>
      <c r="F11" s="17"/>
      <c r="G11" s="17">
        <v>0.46831380763503699</v>
      </c>
      <c r="H11" s="17">
        <v>0.42617993353803102</v>
      </c>
      <c r="I11" s="17">
        <v>0.43025400399011798</v>
      </c>
      <c r="J11" s="17">
        <v>0.406371340896449</v>
      </c>
      <c r="K11" s="17">
        <v>0.35044758945196403</v>
      </c>
      <c r="L11" s="17">
        <v>0.34625984829669798</v>
      </c>
      <c r="M11" s="17"/>
      <c r="N11" s="17">
        <v>0.45479772795773099</v>
      </c>
      <c r="O11" s="17">
        <v>0.39357044378236</v>
      </c>
      <c r="P11" s="17">
        <v>0.38883459738025899</v>
      </c>
      <c r="Q11" s="17">
        <v>0.35884363210965198</v>
      </c>
      <c r="R11" s="17"/>
      <c r="S11" s="17">
        <v>0.39054580511675002</v>
      </c>
      <c r="T11" s="17">
        <v>0.39517880812538198</v>
      </c>
      <c r="U11" s="17">
        <v>0.397680107598888</v>
      </c>
      <c r="V11" s="17">
        <v>0.41834874945164302</v>
      </c>
      <c r="W11" s="17">
        <v>0.421066328884872</v>
      </c>
      <c r="X11" s="17">
        <v>0.381994259303093</v>
      </c>
      <c r="Y11" s="17">
        <v>0.38176984151381299</v>
      </c>
      <c r="Z11" s="17">
        <v>0.46591097783704299</v>
      </c>
      <c r="AA11" s="17">
        <v>0.41675282507827499</v>
      </c>
      <c r="AB11" s="17">
        <v>0.38905278939702598</v>
      </c>
      <c r="AC11" s="17">
        <v>0.35306833462020698</v>
      </c>
      <c r="AD11" s="17">
        <v>0.39889139372688798</v>
      </c>
      <c r="AE11" s="17"/>
      <c r="AF11" s="17">
        <v>0.37188965858523398</v>
      </c>
      <c r="AG11" s="17">
        <v>0.41915714765879297</v>
      </c>
      <c r="AH11" s="17">
        <v>0.372449478469488</v>
      </c>
      <c r="AI11" s="17"/>
      <c r="AJ11" s="17">
        <v>0.38360359222398399</v>
      </c>
      <c r="AK11" s="17">
        <v>0.43155261483303697</v>
      </c>
      <c r="AL11" s="17">
        <v>0.41069750323673498</v>
      </c>
      <c r="AM11" s="17"/>
      <c r="AN11" s="17">
        <v>0.32972597657445701</v>
      </c>
      <c r="AO11" s="17">
        <v>0.41159976729535402</v>
      </c>
      <c r="AP11" s="17">
        <v>0.42123772954783201</v>
      </c>
      <c r="AQ11" s="17">
        <v>0.455009247127869</v>
      </c>
      <c r="AR11" s="17">
        <v>0.488008326375375</v>
      </c>
      <c r="AS11" s="17"/>
      <c r="AT11" s="17">
        <v>0.39858873374963</v>
      </c>
      <c r="AU11" s="17">
        <v>0.40644511096091301</v>
      </c>
      <c r="AV11" s="17"/>
      <c r="AW11" s="17">
        <v>0.44550265166692399</v>
      </c>
      <c r="AX11" s="17">
        <v>0.37193915176960901</v>
      </c>
      <c r="AY11" s="17">
        <v>0.35685569097532299</v>
      </c>
    </row>
    <row r="12" spans="2:51">
      <c r="B12" s="18" t="s">
        <v>336</v>
      </c>
      <c r="C12" s="17">
        <v>0.31699313635721199</v>
      </c>
      <c r="D12" s="17">
        <v>0.33693658766929202</v>
      </c>
      <c r="E12" s="17">
        <v>0.29555925534912802</v>
      </c>
      <c r="F12" s="17"/>
      <c r="G12" s="17">
        <v>0.30940199660671602</v>
      </c>
      <c r="H12" s="17">
        <v>0.29258652811035901</v>
      </c>
      <c r="I12" s="17">
        <v>0.33735361472564301</v>
      </c>
      <c r="J12" s="17">
        <v>0.29599336480619898</v>
      </c>
      <c r="K12" s="17">
        <v>0.30605529051985902</v>
      </c>
      <c r="L12" s="17">
        <v>0.349844898186432</v>
      </c>
      <c r="M12" s="17"/>
      <c r="N12" s="17">
        <v>0.37600394159592498</v>
      </c>
      <c r="O12" s="17">
        <v>0.34622536246706898</v>
      </c>
      <c r="P12" s="17">
        <v>0.30661779433026698</v>
      </c>
      <c r="Q12" s="17">
        <v>0.23649514738583999</v>
      </c>
      <c r="R12" s="17"/>
      <c r="S12" s="17">
        <v>0.32694797390618102</v>
      </c>
      <c r="T12" s="17">
        <v>0.315825770520264</v>
      </c>
      <c r="U12" s="17">
        <v>0.31562981206181101</v>
      </c>
      <c r="V12" s="17">
        <v>0.35044218893422702</v>
      </c>
      <c r="W12" s="17">
        <v>0.35304253411248399</v>
      </c>
      <c r="X12" s="17">
        <v>0.29833926298628199</v>
      </c>
      <c r="Y12" s="17">
        <v>0.33689525805224202</v>
      </c>
      <c r="Z12" s="17">
        <v>0.37203637392009697</v>
      </c>
      <c r="AA12" s="17">
        <v>0.29648910126433398</v>
      </c>
      <c r="AB12" s="17">
        <v>0.27271663409512098</v>
      </c>
      <c r="AC12" s="17">
        <v>0.25454181568492401</v>
      </c>
      <c r="AD12" s="17">
        <v>0.30243340012377801</v>
      </c>
      <c r="AE12" s="17"/>
      <c r="AF12" s="17">
        <v>0.285282319327747</v>
      </c>
      <c r="AG12" s="17">
        <v>0.36428962442423002</v>
      </c>
      <c r="AH12" s="17">
        <v>0.25209000647235502</v>
      </c>
      <c r="AI12" s="17"/>
      <c r="AJ12" s="17">
        <v>0.359806669494454</v>
      </c>
      <c r="AK12" s="17">
        <v>0.30411302807713902</v>
      </c>
      <c r="AL12" s="17">
        <v>0.40901885475834898</v>
      </c>
      <c r="AM12" s="17"/>
      <c r="AN12" s="17">
        <v>0.25964892046639598</v>
      </c>
      <c r="AO12" s="17">
        <v>0.31498918160110001</v>
      </c>
      <c r="AP12" s="17">
        <v>0.35578439556105301</v>
      </c>
      <c r="AQ12" s="17">
        <v>0.374076443317371</v>
      </c>
      <c r="AR12" s="17">
        <v>0.43171165115825</v>
      </c>
      <c r="AS12" s="17"/>
      <c r="AT12" s="17">
        <v>0.32169663737169302</v>
      </c>
      <c r="AU12" s="17">
        <v>0.27451198528830301</v>
      </c>
      <c r="AV12" s="17"/>
      <c r="AW12" s="17">
        <v>0.37157643713072802</v>
      </c>
      <c r="AX12" s="17">
        <v>0.31020427269774498</v>
      </c>
      <c r="AY12" s="17">
        <v>0.25872548912789101</v>
      </c>
    </row>
    <row r="13" spans="2:51" ht="30">
      <c r="B13" s="18" t="s">
        <v>337</v>
      </c>
      <c r="C13" s="17">
        <v>0.31672687144758599</v>
      </c>
      <c r="D13" s="17">
        <v>0.32920250902868903</v>
      </c>
      <c r="E13" s="17">
        <v>0.30178070015816599</v>
      </c>
      <c r="F13" s="17"/>
      <c r="G13" s="17">
        <v>0.227658546688431</v>
      </c>
      <c r="H13" s="17">
        <v>0.24076813940719199</v>
      </c>
      <c r="I13" s="17">
        <v>0.29179100223652099</v>
      </c>
      <c r="J13" s="17">
        <v>0.30708807139576899</v>
      </c>
      <c r="K13" s="17">
        <v>0.37919453738180198</v>
      </c>
      <c r="L13" s="17">
        <v>0.41133650108389502</v>
      </c>
      <c r="M13" s="17"/>
      <c r="N13" s="17">
        <v>0.36353394467207201</v>
      </c>
      <c r="O13" s="17">
        <v>0.32647188912268399</v>
      </c>
      <c r="P13" s="17">
        <v>0.311356631345301</v>
      </c>
      <c r="Q13" s="17">
        <v>0.25771474301076203</v>
      </c>
      <c r="R13" s="17"/>
      <c r="S13" s="17">
        <v>0.282400762712258</v>
      </c>
      <c r="T13" s="17">
        <v>0.312922131786876</v>
      </c>
      <c r="U13" s="17">
        <v>0.315271847831813</v>
      </c>
      <c r="V13" s="17">
        <v>0.34028819971896601</v>
      </c>
      <c r="W13" s="17">
        <v>0.348408967901088</v>
      </c>
      <c r="X13" s="17">
        <v>0.31093001260703002</v>
      </c>
      <c r="Y13" s="17">
        <v>0.34576146304799099</v>
      </c>
      <c r="Z13" s="17">
        <v>0.338495161960296</v>
      </c>
      <c r="AA13" s="17">
        <v>0.30504027895089397</v>
      </c>
      <c r="AB13" s="17">
        <v>0.29828517887716199</v>
      </c>
      <c r="AC13" s="17">
        <v>0.32345371274602602</v>
      </c>
      <c r="AD13" s="17">
        <v>0.32229153504670999</v>
      </c>
      <c r="AE13" s="17"/>
      <c r="AF13" s="17">
        <v>0.34051971643491702</v>
      </c>
      <c r="AG13" s="17">
        <v>0.32581726714614601</v>
      </c>
      <c r="AH13" s="17">
        <v>0.24480186261728101</v>
      </c>
      <c r="AI13" s="17"/>
      <c r="AJ13" s="17">
        <v>0.37103325950708799</v>
      </c>
      <c r="AK13" s="17">
        <v>0.278852329758213</v>
      </c>
      <c r="AL13" s="17">
        <v>0.38319649596233502</v>
      </c>
      <c r="AM13" s="17"/>
      <c r="AN13" s="17">
        <v>0.28471219992608598</v>
      </c>
      <c r="AO13" s="17">
        <v>0.29934451758444203</v>
      </c>
      <c r="AP13" s="17">
        <v>0.32555342926453701</v>
      </c>
      <c r="AQ13" s="17">
        <v>0.308248314027395</v>
      </c>
      <c r="AR13" s="17">
        <v>0.43596503310263901</v>
      </c>
      <c r="AS13" s="17"/>
      <c r="AT13" s="17">
        <v>0.32897065848554002</v>
      </c>
      <c r="AU13" s="17">
        <v>0.197168055853678</v>
      </c>
      <c r="AV13" s="17"/>
      <c r="AW13" s="17">
        <v>0.38983931803752803</v>
      </c>
      <c r="AX13" s="17">
        <v>0.24686113755143499</v>
      </c>
      <c r="AY13" s="17">
        <v>0.25594625655594</v>
      </c>
    </row>
    <row r="14" spans="2:51">
      <c r="B14" s="18" t="s">
        <v>338</v>
      </c>
      <c r="C14" s="17">
        <v>0.29015594954743801</v>
      </c>
      <c r="D14" s="17">
        <v>0.31292233579138101</v>
      </c>
      <c r="E14" s="17">
        <v>0.267006465709475</v>
      </c>
      <c r="F14" s="17"/>
      <c r="G14" s="17">
        <v>0.32556549899986398</v>
      </c>
      <c r="H14" s="17">
        <v>0.28475432704181097</v>
      </c>
      <c r="I14" s="17">
        <v>0.313782818903104</v>
      </c>
      <c r="J14" s="17">
        <v>0.26270848524290802</v>
      </c>
      <c r="K14" s="17">
        <v>0.26569206050183197</v>
      </c>
      <c r="L14" s="17">
        <v>0.29567582490348199</v>
      </c>
      <c r="M14" s="17"/>
      <c r="N14" s="17">
        <v>0.34612858098779398</v>
      </c>
      <c r="O14" s="17">
        <v>0.30723119530187898</v>
      </c>
      <c r="P14" s="17">
        <v>0.26530030508819002</v>
      </c>
      <c r="Q14" s="17">
        <v>0.23433264943603599</v>
      </c>
      <c r="R14" s="17"/>
      <c r="S14" s="17">
        <v>0.29854079218190999</v>
      </c>
      <c r="T14" s="17">
        <v>0.30809426306457899</v>
      </c>
      <c r="U14" s="17">
        <v>0.25819488193628198</v>
      </c>
      <c r="V14" s="17">
        <v>0.27673489467964402</v>
      </c>
      <c r="W14" s="17">
        <v>0.315691545983458</v>
      </c>
      <c r="X14" s="17">
        <v>0.295127753108612</v>
      </c>
      <c r="Y14" s="17">
        <v>0.31922142085690203</v>
      </c>
      <c r="Z14" s="17">
        <v>0.331407369821827</v>
      </c>
      <c r="AA14" s="17">
        <v>0.24792447581358401</v>
      </c>
      <c r="AB14" s="17">
        <v>0.29869600274830599</v>
      </c>
      <c r="AC14" s="17">
        <v>0.27220722408722697</v>
      </c>
      <c r="AD14" s="17">
        <v>0.26214827989316097</v>
      </c>
      <c r="AE14" s="17"/>
      <c r="AF14" s="17">
        <v>0.26521162543485099</v>
      </c>
      <c r="AG14" s="17">
        <v>0.32439409038483502</v>
      </c>
      <c r="AH14" s="17">
        <v>0.22680361842615099</v>
      </c>
      <c r="AI14" s="17"/>
      <c r="AJ14" s="17">
        <v>0.32766614338120997</v>
      </c>
      <c r="AK14" s="17">
        <v>0.29215164854229198</v>
      </c>
      <c r="AL14" s="17">
        <v>0.322920340198175</v>
      </c>
      <c r="AM14" s="17"/>
      <c r="AN14" s="17">
        <v>0.21711930785177999</v>
      </c>
      <c r="AO14" s="17">
        <v>0.28789587549560502</v>
      </c>
      <c r="AP14" s="17">
        <v>0.33808801622389001</v>
      </c>
      <c r="AQ14" s="17">
        <v>0.35226106719720701</v>
      </c>
      <c r="AR14" s="17">
        <v>0.434872926905089</v>
      </c>
      <c r="AS14" s="17"/>
      <c r="AT14" s="17">
        <v>0.29244999711035902</v>
      </c>
      <c r="AU14" s="17">
        <v>0.26666662864866703</v>
      </c>
      <c r="AV14" s="17"/>
      <c r="AW14" s="17">
        <v>0.344889412506727</v>
      </c>
      <c r="AX14" s="17">
        <v>0.286434750200736</v>
      </c>
      <c r="AY14" s="17">
        <v>0.23085109962792999</v>
      </c>
    </row>
    <row r="15" spans="2:51" ht="30">
      <c r="B15" s="18" t="s">
        <v>339</v>
      </c>
      <c r="C15" s="17">
        <v>0.28782947571957801</v>
      </c>
      <c r="D15" s="17">
        <v>0.31409961795282898</v>
      </c>
      <c r="E15" s="17">
        <v>0.26010705033820603</v>
      </c>
      <c r="F15" s="17"/>
      <c r="G15" s="17">
        <v>0.31923792565296299</v>
      </c>
      <c r="H15" s="17">
        <v>0.29608863065267099</v>
      </c>
      <c r="I15" s="17">
        <v>0.31280120181501198</v>
      </c>
      <c r="J15" s="17">
        <v>0.27388945596324799</v>
      </c>
      <c r="K15" s="17">
        <v>0.280434946128715</v>
      </c>
      <c r="L15" s="17">
        <v>0.26014355110474902</v>
      </c>
      <c r="M15" s="17"/>
      <c r="N15" s="17">
        <v>0.34090198527465299</v>
      </c>
      <c r="O15" s="17">
        <v>0.30552927180789002</v>
      </c>
      <c r="P15" s="17">
        <v>0.250978919719551</v>
      </c>
      <c r="Q15" s="17">
        <v>0.24685057993886</v>
      </c>
      <c r="R15" s="17"/>
      <c r="S15" s="17">
        <v>0.27706842102458201</v>
      </c>
      <c r="T15" s="17">
        <v>0.279641845672571</v>
      </c>
      <c r="U15" s="17">
        <v>0.28059319086364198</v>
      </c>
      <c r="V15" s="17">
        <v>0.31406929830989999</v>
      </c>
      <c r="W15" s="17">
        <v>0.30577134991775101</v>
      </c>
      <c r="X15" s="17">
        <v>0.27304968032390498</v>
      </c>
      <c r="Y15" s="17">
        <v>0.32295730799800798</v>
      </c>
      <c r="Z15" s="17">
        <v>0.30933739417828598</v>
      </c>
      <c r="AA15" s="17">
        <v>0.27460160124458599</v>
      </c>
      <c r="AB15" s="17">
        <v>0.288717291964109</v>
      </c>
      <c r="AC15" s="17">
        <v>0.24103625748639601</v>
      </c>
      <c r="AD15" s="17">
        <v>0.30395489504158801</v>
      </c>
      <c r="AE15" s="17"/>
      <c r="AF15" s="17">
        <v>0.270925225837578</v>
      </c>
      <c r="AG15" s="17">
        <v>0.30887189141458499</v>
      </c>
      <c r="AH15" s="17">
        <v>0.23960771323927099</v>
      </c>
      <c r="AI15" s="17"/>
      <c r="AJ15" s="17">
        <v>0.30004081465365601</v>
      </c>
      <c r="AK15" s="17">
        <v>0.29495099588382001</v>
      </c>
      <c r="AL15" s="17">
        <v>0.32859330416361399</v>
      </c>
      <c r="AM15" s="17"/>
      <c r="AN15" s="17">
        <v>0.21902203269268999</v>
      </c>
      <c r="AO15" s="17">
        <v>0.29137479039349701</v>
      </c>
      <c r="AP15" s="17">
        <v>0.31144915149642299</v>
      </c>
      <c r="AQ15" s="17">
        <v>0.340621103042345</v>
      </c>
      <c r="AR15" s="17">
        <v>0.47180793685584699</v>
      </c>
      <c r="AS15" s="17"/>
      <c r="AT15" s="17">
        <v>0.292308095644713</v>
      </c>
      <c r="AU15" s="17">
        <v>0.243891933322989</v>
      </c>
      <c r="AV15" s="17"/>
      <c r="AW15" s="17">
        <v>0.36134502850612998</v>
      </c>
      <c r="AX15" s="17">
        <v>0.26130142365646603</v>
      </c>
      <c r="AY15" s="17">
        <v>0.21429100906277301</v>
      </c>
    </row>
    <row r="16" spans="2:51">
      <c r="B16" s="18" t="s">
        <v>340</v>
      </c>
      <c r="C16" s="17">
        <v>0.28773526496618501</v>
      </c>
      <c r="D16" s="17">
        <v>0.31327283352461999</v>
      </c>
      <c r="E16" s="17">
        <v>0.261378241105297</v>
      </c>
      <c r="F16" s="17"/>
      <c r="G16" s="17">
        <v>0.31326225903831201</v>
      </c>
      <c r="H16" s="17">
        <v>0.302596955257599</v>
      </c>
      <c r="I16" s="17">
        <v>0.31437276708858702</v>
      </c>
      <c r="J16" s="17">
        <v>0.26669645558885702</v>
      </c>
      <c r="K16" s="17">
        <v>0.26722757770480399</v>
      </c>
      <c r="L16" s="17">
        <v>0.27117583732093797</v>
      </c>
      <c r="M16" s="17"/>
      <c r="N16" s="17">
        <v>0.36232256803338803</v>
      </c>
      <c r="O16" s="17">
        <v>0.32156772914960602</v>
      </c>
      <c r="P16" s="17">
        <v>0.249437617936237</v>
      </c>
      <c r="Q16" s="17">
        <v>0.20601865025541699</v>
      </c>
      <c r="R16" s="17"/>
      <c r="S16" s="17">
        <v>0.295314622977284</v>
      </c>
      <c r="T16" s="17">
        <v>0.29030788111188099</v>
      </c>
      <c r="U16" s="17">
        <v>0.33534160811429298</v>
      </c>
      <c r="V16" s="17">
        <v>0.25645092291882798</v>
      </c>
      <c r="W16" s="17">
        <v>0.28835559260471599</v>
      </c>
      <c r="X16" s="17">
        <v>0.244784670880864</v>
      </c>
      <c r="Y16" s="17">
        <v>0.34152075395731202</v>
      </c>
      <c r="Z16" s="17">
        <v>0.321660928060783</v>
      </c>
      <c r="AA16" s="17">
        <v>0.25663197037110502</v>
      </c>
      <c r="AB16" s="17">
        <v>0.27691350041235002</v>
      </c>
      <c r="AC16" s="17">
        <v>0.29212494549356999</v>
      </c>
      <c r="AD16" s="17">
        <v>0.274747921850448</v>
      </c>
      <c r="AE16" s="17"/>
      <c r="AF16" s="17">
        <v>0.25492197222317198</v>
      </c>
      <c r="AG16" s="17">
        <v>0.33511406691704898</v>
      </c>
      <c r="AH16" s="17">
        <v>0.204833412021307</v>
      </c>
      <c r="AI16" s="17"/>
      <c r="AJ16" s="17">
        <v>0.28828955767602399</v>
      </c>
      <c r="AK16" s="17">
        <v>0.31269446390129602</v>
      </c>
      <c r="AL16" s="17">
        <v>0.34006487798913498</v>
      </c>
      <c r="AM16" s="17"/>
      <c r="AN16" s="17">
        <v>0.20627323835530001</v>
      </c>
      <c r="AO16" s="17">
        <v>0.289083968397507</v>
      </c>
      <c r="AP16" s="17">
        <v>0.33372475566246701</v>
      </c>
      <c r="AQ16" s="17">
        <v>0.36876072446874397</v>
      </c>
      <c r="AR16" s="17">
        <v>0.49226977623872198</v>
      </c>
      <c r="AS16" s="17"/>
      <c r="AT16" s="17">
        <v>0.29131325839608402</v>
      </c>
      <c r="AU16" s="17">
        <v>0.25275775264075101</v>
      </c>
      <c r="AV16" s="17"/>
      <c r="AW16" s="17">
        <v>0.36187015786369697</v>
      </c>
      <c r="AX16" s="17">
        <v>0.28878460015582502</v>
      </c>
      <c r="AY16" s="17">
        <v>0.20567835917490601</v>
      </c>
    </row>
    <row r="17" spans="2:51" ht="30">
      <c r="B17" s="18" t="s">
        <v>341</v>
      </c>
      <c r="C17" s="17">
        <v>0.272171267881054</v>
      </c>
      <c r="D17" s="17">
        <v>0.28893262212332799</v>
      </c>
      <c r="E17" s="17">
        <v>0.25341242499943001</v>
      </c>
      <c r="F17" s="17"/>
      <c r="G17" s="17">
        <v>0.19469534074522099</v>
      </c>
      <c r="H17" s="17">
        <v>0.23939182310905099</v>
      </c>
      <c r="I17" s="17">
        <v>0.25548888076348902</v>
      </c>
      <c r="J17" s="17">
        <v>0.24767306847508999</v>
      </c>
      <c r="K17" s="17">
        <v>0.32343615787551799</v>
      </c>
      <c r="L17" s="17">
        <v>0.33653405689659499</v>
      </c>
      <c r="M17" s="17"/>
      <c r="N17" s="17">
        <v>0.32187939212723798</v>
      </c>
      <c r="O17" s="17">
        <v>0.28769348891752999</v>
      </c>
      <c r="P17" s="17">
        <v>0.26764141103417199</v>
      </c>
      <c r="Q17" s="17">
        <v>0.20894307529373901</v>
      </c>
      <c r="R17" s="17"/>
      <c r="S17" s="17">
        <v>0.258436182136077</v>
      </c>
      <c r="T17" s="17">
        <v>0.29816455197222702</v>
      </c>
      <c r="U17" s="17">
        <v>0.26677357119499701</v>
      </c>
      <c r="V17" s="17">
        <v>0.28468303810997198</v>
      </c>
      <c r="W17" s="17">
        <v>0.29570124385651197</v>
      </c>
      <c r="X17" s="17">
        <v>0.25154154979780702</v>
      </c>
      <c r="Y17" s="17">
        <v>0.283692735573844</v>
      </c>
      <c r="Z17" s="17">
        <v>0.32663798545336697</v>
      </c>
      <c r="AA17" s="17">
        <v>0.24987141666318699</v>
      </c>
      <c r="AB17" s="17">
        <v>0.24853156758029901</v>
      </c>
      <c r="AC17" s="17">
        <v>0.26290107480587099</v>
      </c>
      <c r="AD17" s="17">
        <v>0.24701478043844199</v>
      </c>
      <c r="AE17" s="17"/>
      <c r="AF17" s="17">
        <v>0.279133113218684</v>
      </c>
      <c r="AG17" s="17">
        <v>0.29839815475857201</v>
      </c>
      <c r="AH17" s="17">
        <v>0.18764098228266199</v>
      </c>
      <c r="AI17" s="17"/>
      <c r="AJ17" s="17">
        <v>0.30662450871904701</v>
      </c>
      <c r="AK17" s="17">
        <v>0.25144821745881302</v>
      </c>
      <c r="AL17" s="17">
        <v>0.34199505441137301</v>
      </c>
      <c r="AM17" s="17"/>
      <c r="AN17" s="17">
        <v>0.228914702881687</v>
      </c>
      <c r="AO17" s="17">
        <v>0.246854144974577</v>
      </c>
      <c r="AP17" s="17">
        <v>0.29363016989707502</v>
      </c>
      <c r="AQ17" s="17">
        <v>0.30860035930126201</v>
      </c>
      <c r="AR17" s="17">
        <v>0.39291084918575703</v>
      </c>
      <c r="AS17" s="17"/>
      <c r="AT17" s="17">
        <v>0.28270319469572902</v>
      </c>
      <c r="AU17" s="17">
        <v>0.168246898200553</v>
      </c>
      <c r="AV17" s="17"/>
      <c r="AW17" s="17">
        <v>0.34303884378631799</v>
      </c>
      <c r="AX17" s="17">
        <v>0.22230735717643599</v>
      </c>
      <c r="AY17" s="17">
        <v>0.20818337613278101</v>
      </c>
    </row>
    <row r="18" spans="2:51">
      <c r="B18" s="18" t="s">
        <v>342</v>
      </c>
      <c r="C18" s="17">
        <v>0.25612037976347302</v>
      </c>
      <c r="D18" s="17">
        <v>0.28170831405110502</v>
      </c>
      <c r="E18" s="17">
        <v>0.228651345890487</v>
      </c>
      <c r="F18" s="17"/>
      <c r="G18" s="17">
        <v>0.21368733464599701</v>
      </c>
      <c r="H18" s="17">
        <v>0.23054462096839101</v>
      </c>
      <c r="I18" s="17">
        <v>0.25187165015407897</v>
      </c>
      <c r="J18" s="17">
        <v>0.25815873326174099</v>
      </c>
      <c r="K18" s="17">
        <v>0.27749257865087601</v>
      </c>
      <c r="L18" s="17">
        <v>0.28718672156369102</v>
      </c>
      <c r="M18" s="17"/>
      <c r="N18" s="17">
        <v>0.308986822289473</v>
      </c>
      <c r="O18" s="17">
        <v>0.28238532585292198</v>
      </c>
      <c r="P18" s="17">
        <v>0.22250464529900299</v>
      </c>
      <c r="Q18" s="17">
        <v>0.20539713893124001</v>
      </c>
      <c r="R18" s="17"/>
      <c r="S18" s="17">
        <v>0.20765285372654901</v>
      </c>
      <c r="T18" s="17">
        <v>0.25330156459018999</v>
      </c>
      <c r="U18" s="17">
        <v>0.21983885080250701</v>
      </c>
      <c r="V18" s="17">
        <v>0.19977793526629101</v>
      </c>
      <c r="W18" s="17">
        <v>0.25220130090759002</v>
      </c>
      <c r="X18" s="17">
        <v>0.22907592897278001</v>
      </c>
      <c r="Y18" s="17">
        <v>0.370215674295787</v>
      </c>
      <c r="Z18" s="17">
        <v>0.34988872482716599</v>
      </c>
      <c r="AA18" s="17">
        <v>0.309909812346228</v>
      </c>
      <c r="AB18" s="17">
        <v>0.25128089564015399</v>
      </c>
      <c r="AC18" s="17">
        <v>0.24161533670305299</v>
      </c>
      <c r="AD18" s="17">
        <v>0.26000640995685198</v>
      </c>
      <c r="AE18" s="17"/>
      <c r="AF18" s="17">
        <v>0.23991032864876399</v>
      </c>
      <c r="AG18" s="17">
        <v>0.29957273888492297</v>
      </c>
      <c r="AH18" s="17">
        <v>0.16161176228617199</v>
      </c>
      <c r="AI18" s="17"/>
      <c r="AJ18" s="17">
        <v>0.25753622906941098</v>
      </c>
      <c r="AK18" s="17">
        <v>0.27286704998411598</v>
      </c>
      <c r="AL18" s="17">
        <v>0.28601780435222601</v>
      </c>
      <c r="AM18" s="17"/>
      <c r="AN18" s="17">
        <v>0.19959970884310199</v>
      </c>
      <c r="AO18" s="17">
        <v>0.248205711211862</v>
      </c>
      <c r="AP18" s="17">
        <v>0.29956681542945202</v>
      </c>
      <c r="AQ18" s="17">
        <v>0.31187941022697102</v>
      </c>
      <c r="AR18" s="17">
        <v>0.39468006600591798</v>
      </c>
      <c r="AS18" s="17"/>
      <c r="AT18" s="17">
        <v>0.26580871003371798</v>
      </c>
      <c r="AU18" s="17">
        <v>0.167839857624973</v>
      </c>
      <c r="AV18" s="17"/>
      <c r="AW18" s="17">
        <v>0.32661660303652801</v>
      </c>
      <c r="AX18" s="17">
        <v>0.210190660013235</v>
      </c>
      <c r="AY18" s="17">
        <v>0.19142423026778499</v>
      </c>
    </row>
    <row r="19" spans="2:51">
      <c r="B19" s="18" t="s">
        <v>343</v>
      </c>
      <c r="C19" s="17">
        <v>0.252252183324776</v>
      </c>
      <c r="D19" s="17">
        <v>0.28233964957984697</v>
      </c>
      <c r="E19" s="17">
        <v>0.222036489847494</v>
      </c>
      <c r="F19" s="17"/>
      <c r="G19" s="17">
        <v>0.239851720307175</v>
      </c>
      <c r="H19" s="17">
        <v>0.217996189669417</v>
      </c>
      <c r="I19" s="17">
        <v>0.25994360160019903</v>
      </c>
      <c r="J19" s="17">
        <v>0.25197909813096703</v>
      </c>
      <c r="K19" s="17">
        <v>0.25726956106480398</v>
      </c>
      <c r="L19" s="17">
        <v>0.278762092893729</v>
      </c>
      <c r="M19" s="17"/>
      <c r="N19" s="17">
        <v>0.315472886640776</v>
      </c>
      <c r="O19" s="17">
        <v>0.25850687874619799</v>
      </c>
      <c r="P19" s="17">
        <v>0.23591889390419299</v>
      </c>
      <c r="Q19" s="17">
        <v>0.19300665611875001</v>
      </c>
      <c r="R19" s="17"/>
      <c r="S19" s="17">
        <v>0.229437612164692</v>
      </c>
      <c r="T19" s="17">
        <v>0.26116477391055098</v>
      </c>
      <c r="U19" s="17">
        <v>0.25185026410906702</v>
      </c>
      <c r="V19" s="17">
        <v>0.26777724168059402</v>
      </c>
      <c r="W19" s="17">
        <v>0.26986476395076298</v>
      </c>
      <c r="X19" s="17">
        <v>0.22958710969930399</v>
      </c>
      <c r="Y19" s="17">
        <v>0.25688449609490599</v>
      </c>
      <c r="Z19" s="17">
        <v>0.31451019673222802</v>
      </c>
      <c r="AA19" s="17">
        <v>0.21599564820369899</v>
      </c>
      <c r="AB19" s="17">
        <v>0.26678147039648498</v>
      </c>
      <c r="AC19" s="17">
        <v>0.26679398824617101</v>
      </c>
      <c r="AD19" s="17">
        <v>0.265200072810853</v>
      </c>
      <c r="AE19" s="17"/>
      <c r="AF19" s="17">
        <v>0.247858639674297</v>
      </c>
      <c r="AG19" s="17">
        <v>0.27684352481496</v>
      </c>
      <c r="AH19" s="17">
        <v>0.19285150571776899</v>
      </c>
      <c r="AI19" s="17"/>
      <c r="AJ19" s="17">
        <v>0.30431877689522502</v>
      </c>
      <c r="AK19" s="17">
        <v>0.236743648037326</v>
      </c>
      <c r="AL19" s="17">
        <v>0.29050281719378601</v>
      </c>
      <c r="AM19" s="17"/>
      <c r="AN19" s="17">
        <v>0.187109472815121</v>
      </c>
      <c r="AO19" s="17">
        <v>0.23936352071519401</v>
      </c>
      <c r="AP19" s="17">
        <v>0.28842751882390599</v>
      </c>
      <c r="AQ19" s="17">
        <v>0.29128184287243702</v>
      </c>
      <c r="AR19" s="17">
        <v>0.42633484081067202</v>
      </c>
      <c r="AS19" s="17"/>
      <c r="AT19" s="17">
        <v>0.25773946950076898</v>
      </c>
      <c r="AU19" s="17">
        <v>0.200822113732368</v>
      </c>
      <c r="AV19" s="17"/>
      <c r="AW19" s="17">
        <v>0.321213179166149</v>
      </c>
      <c r="AX19" s="17">
        <v>0.247008471324735</v>
      </c>
      <c r="AY19" s="17">
        <v>0.177689254903306</v>
      </c>
    </row>
    <row r="20" spans="2:51">
      <c r="B20" s="18" t="s">
        <v>344</v>
      </c>
      <c r="C20" s="17">
        <v>0.23902373966186799</v>
      </c>
      <c r="D20" s="17">
        <v>0.24877975553528101</v>
      </c>
      <c r="E20" s="17">
        <v>0.227558773737977</v>
      </c>
      <c r="F20" s="17"/>
      <c r="G20" s="17">
        <v>0.20628873061980099</v>
      </c>
      <c r="H20" s="17">
        <v>0.20774382403917399</v>
      </c>
      <c r="I20" s="17">
        <v>0.23667679616479501</v>
      </c>
      <c r="J20" s="17">
        <v>0.24378473998391101</v>
      </c>
      <c r="K20" s="17">
        <v>0.24873509665402799</v>
      </c>
      <c r="L20" s="17">
        <v>0.274628609321109</v>
      </c>
      <c r="M20" s="17"/>
      <c r="N20" s="17">
        <v>0.29278531849390099</v>
      </c>
      <c r="O20" s="17">
        <v>0.261649570819802</v>
      </c>
      <c r="P20" s="17">
        <v>0.216962155314671</v>
      </c>
      <c r="Q20" s="17">
        <v>0.17834478494474401</v>
      </c>
      <c r="R20" s="17"/>
      <c r="S20" s="17">
        <v>0.235332958882572</v>
      </c>
      <c r="T20" s="17">
        <v>0.25140699333501498</v>
      </c>
      <c r="U20" s="17">
        <v>0.22310435079261801</v>
      </c>
      <c r="V20" s="17">
        <v>0.24228997083185599</v>
      </c>
      <c r="W20" s="17">
        <v>0.26729655435259198</v>
      </c>
      <c r="X20" s="17">
        <v>0.22960673781020099</v>
      </c>
      <c r="Y20" s="17">
        <v>0.23272225695075399</v>
      </c>
      <c r="Z20" s="17">
        <v>0.31292108004319003</v>
      </c>
      <c r="AA20" s="17">
        <v>0.217422583500153</v>
      </c>
      <c r="AB20" s="17">
        <v>0.24043028096851499</v>
      </c>
      <c r="AC20" s="17">
        <v>0.233307337686842</v>
      </c>
      <c r="AD20" s="17">
        <v>0.19608411088657099</v>
      </c>
      <c r="AE20" s="17"/>
      <c r="AF20" s="17">
        <v>0.22883948193585399</v>
      </c>
      <c r="AG20" s="17">
        <v>0.27300223268088702</v>
      </c>
      <c r="AH20" s="17">
        <v>0.167965613090758</v>
      </c>
      <c r="AI20" s="17"/>
      <c r="AJ20" s="17">
        <v>0.26972668746739797</v>
      </c>
      <c r="AK20" s="17">
        <v>0.23762397292085699</v>
      </c>
      <c r="AL20" s="17">
        <v>0.29748016176159597</v>
      </c>
      <c r="AM20" s="17"/>
      <c r="AN20" s="17">
        <v>0.18433593319126301</v>
      </c>
      <c r="AO20" s="17">
        <v>0.223641429013065</v>
      </c>
      <c r="AP20" s="17">
        <v>0.28825047854492097</v>
      </c>
      <c r="AQ20" s="17">
        <v>0.27182322133317999</v>
      </c>
      <c r="AR20" s="17">
        <v>0.38149900084933702</v>
      </c>
      <c r="AS20" s="17"/>
      <c r="AT20" s="17">
        <v>0.243145726967151</v>
      </c>
      <c r="AU20" s="17">
        <v>0.20091937119884601</v>
      </c>
      <c r="AV20" s="17"/>
      <c r="AW20" s="17">
        <v>0.29404768278279497</v>
      </c>
      <c r="AX20" s="17">
        <v>0.20927045286023499</v>
      </c>
      <c r="AY20" s="17">
        <v>0.186794887353357</v>
      </c>
    </row>
    <row r="21" spans="2:51">
      <c r="B21" s="18" t="s">
        <v>345</v>
      </c>
      <c r="C21" s="17">
        <v>0.23668931268308699</v>
      </c>
      <c r="D21" s="17">
        <v>0.25814354988770599</v>
      </c>
      <c r="E21" s="17">
        <v>0.21347392261425299</v>
      </c>
      <c r="F21" s="17"/>
      <c r="G21" s="17">
        <v>0.23482582801954099</v>
      </c>
      <c r="H21" s="17">
        <v>0.22086109594957501</v>
      </c>
      <c r="I21" s="17">
        <v>0.26966145579240702</v>
      </c>
      <c r="J21" s="17">
        <v>0.235026655101087</v>
      </c>
      <c r="K21" s="17">
        <v>0.22672795338860299</v>
      </c>
      <c r="L21" s="17">
        <v>0.23383219474122699</v>
      </c>
      <c r="M21" s="17"/>
      <c r="N21" s="17">
        <v>0.296948183802483</v>
      </c>
      <c r="O21" s="17">
        <v>0.26133024359232498</v>
      </c>
      <c r="P21" s="17">
        <v>0.206309097560709</v>
      </c>
      <c r="Q21" s="17">
        <v>0.177030619849875</v>
      </c>
      <c r="R21" s="17"/>
      <c r="S21" s="17">
        <v>0.232828520622579</v>
      </c>
      <c r="T21" s="17">
        <v>0.27155316130218998</v>
      </c>
      <c r="U21" s="17">
        <v>0.25182305780824299</v>
      </c>
      <c r="V21" s="17">
        <v>0.20380770348407901</v>
      </c>
      <c r="W21" s="17">
        <v>0.23968632252198999</v>
      </c>
      <c r="X21" s="17">
        <v>0.199784081537979</v>
      </c>
      <c r="Y21" s="17">
        <v>0.26963506689914102</v>
      </c>
      <c r="Z21" s="17">
        <v>0.30113534373884299</v>
      </c>
      <c r="AA21" s="17">
        <v>0.213543295310024</v>
      </c>
      <c r="AB21" s="17">
        <v>0.224448711756073</v>
      </c>
      <c r="AC21" s="17">
        <v>0.216985393450944</v>
      </c>
      <c r="AD21" s="17">
        <v>0.23397436054622001</v>
      </c>
      <c r="AE21" s="17"/>
      <c r="AF21" s="17">
        <v>0.212735066697328</v>
      </c>
      <c r="AG21" s="17">
        <v>0.28139491758926799</v>
      </c>
      <c r="AH21" s="17">
        <v>0.17477144944539599</v>
      </c>
      <c r="AI21" s="17"/>
      <c r="AJ21" s="17">
        <v>0.247329469866922</v>
      </c>
      <c r="AK21" s="17">
        <v>0.24981638850635601</v>
      </c>
      <c r="AL21" s="17">
        <v>0.28551476048538699</v>
      </c>
      <c r="AM21" s="17"/>
      <c r="AN21" s="17">
        <v>0.17168892289806101</v>
      </c>
      <c r="AO21" s="17">
        <v>0.23643644737578301</v>
      </c>
      <c r="AP21" s="17">
        <v>0.28706131418816899</v>
      </c>
      <c r="AQ21" s="17">
        <v>0.30834158004087098</v>
      </c>
      <c r="AR21" s="17">
        <v>0.341099104215564</v>
      </c>
      <c r="AS21" s="17"/>
      <c r="AT21" s="17">
        <v>0.24138853360297299</v>
      </c>
      <c r="AU21" s="17">
        <v>0.191345130911144</v>
      </c>
      <c r="AV21" s="17"/>
      <c r="AW21" s="17">
        <v>0.30926245706944899</v>
      </c>
      <c r="AX21" s="17">
        <v>0.21097209083240501</v>
      </c>
      <c r="AY21" s="17">
        <v>0.163959793044338</v>
      </c>
    </row>
    <row r="22" spans="2:51">
      <c r="B22" s="18" t="s">
        <v>346</v>
      </c>
      <c r="C22" s="17">
        <v>0.220240906243931</v>
      </c>
      <c r="D22" s="17">
        <v>0.24299699179807899</v>
      </c>
      <c r="E22" s="17">
        <v>0.19643156030553199</v>
      </c>
      <c r="F22" s="17"/>
      <c r="G22" s="17">
        <v>0.205278075961004</v>
      </c>
      <c r="H22" s="17">
        <v>0.211974624569812</v>
      </c>
      <c r="I22" s="17">
        <v>0.240927957667291</v>
      </c>
      <c r="J22" s="17">
        <v>0.21413869154866499</v>
      </c>
      <c r="K22" s="17">
        <v>0.20825765137035601</v>
      </c>
      <c r="L22" s="17">
        <v>0.23247549120316</v>
      </c>
      <c r="M22" s="17"/>
      <c r="N22" s="17">
        <v>0.27305298580251702</v>
      </c>
      <c r="O22" s="17">
        <v>0.23965915972114099</v>
      </c>
      <c r="P22" s="17">
        <v>0.190009673459167</v>
      </c>
      <c r="Q22" s="17">
        <v>0.17129429220645601</v>
      </c>
      <c r="R22" s="17"/>
      <c r="S22" s="17">
        <v>0.22850538229900599</v>
      </c>
      <c r="T22" s="17">
        <v>0.23432867422494</v>
      </c>
      <c r="U22" s="17">
        <v>0.211211889691167</v>
      </c>
      <c r="V22" s="17">
        <v>0.21633578486726701</v>
      </c>
      <c r="W22" s="17">
        <v>0.23019358701933601</v>
      </c>
      <c r="X22" s="17">
        <v>0.17930461146066701</v>
      </c>
      <c r="Y22" s="17">
        <v>0.23297546367195601</v>
      </c>
      <c r="Z22" s="17">
        <v>0.25556857651097897</v>
      </c>
      <c r="AA22" s="17">
        <v>0.194720081862474</v>
      </c>
      <c r="AB22" s="17">
        <v>0.23836748659111301</v>
      </c>
      <c r="AC22" s="17">
        <v>0.21933960961777099</v>
      </c>
      <c r="AD22" s="17">
        <v>0.226350670501345</v>
      </c>
      <c r="AE22" s="17"/>
      <c r="AF22" s="17">
        <v>0.195505458163618</v>
      </c>
      <c r="AG22" s="17">
        <v>0.26301013114921201</v>
      </c>
      <c r="AH22" s="17">
        <v>0.16354856702699799</v>
      </c>
      <c r="AI22" s="17"/>
      <c r="AJ22" s="17">
        <v>0.24333951012709101</v>
      </c>
      <c r="AK22" s="17">
        <v>0.22231977046740301</v>
      </c>
      <c r="AL22" s="17">
        <v>0.27413852322707299</v>
      </c>
      <c r="AM22" s="17"/>
      <c r="AN22" s="17">
        <v>0.16329729920842401</v>
      </c>
      <c r="AO22" s="17">
        <v>0.19993594740701301</v>
      </c>
      <c r="AP22" s="17">
        <v>0.262687494094965</v>
      </c>
      <c r="AQ22" s="17">
        <v>0.27701854579572199</v>
      </c>
      <c r="AR22" s="17">
        <v>0.32569836238955002</v>
      </c>
      <c r="AS22" s="17"/>
      <c r="AT22" s="17">
        <v>0.22633027772504899</v>
      </c>
      <c r="AU22" s="17">
        <v>0.16526836106012499</v>
      </c>
      <c r="AV22" s="17"/>
      <c r="AW22" s="17">
        <v>0.27940260147613299</v>
      </c>
      <c r="AX22" s="17">
        <v>0.20288667549800601</v>
      </c>
      <c r="AY22" s="17">
        <v>0.159925910558325</v>
      </c>
    </row>
    <row r="23" spans="2:51">
      <c r="B23" s="18" t="s">
        <v>347</v>
      </c>
      <c r="C23" s="17">
        <v>0.207140345365881</v>
      </c>
      <c r="D23" s="17">
        <v>0.224452584181771</v>
      </c>
      <c r="E23" s="17">
        <v>0.188904051979466</v>
      </c>
      <c r="F23" s="17"/>
      <c r="G23" s="17">
        <v>0.20274959071042201</v>
      </c>
      <c r="H23" s="17">
        <v>0.18189381933447801</v>
      </c>
      <c r="I23" s="17">
        <v>0.23137952328209299</v>
      </c>
      <c r="J23" s="17">
        <v>0.204832917809462</v>
      </c>
      <c r="K23" s="17">
        <v>0.196164075221056</v>
      </c>
      <c r="L23" s="17">
        <v>0.221780080227056</v>
      </c>
      <c r="M23" s="17"/>
      <c r="N23" s="17">
        <v>0.26227644255421101</v>
      </c>
      <c r="O23" s="17">
        <v>0.22068459983799199</v>
      </c>
      <c r="P23" s="17">
        <v>0.183507138931262</v>
      </c>
      <c r="Q23" s="17">
        <v>0.159039671831464</v>
      </c>
      <c r="R23" s="17"/>
      <c r="S23" s="17">
        <v>0.20210850681270301</v>
      </c>
      <c r="T23" s="17">
        <v>0.21932528466740001</v>
      </c>
      <c r="U23" s="17">
        <v>0.19582131884331899</v>
      </c>
      <c r="V23" s="17">
        <v>0.21667396397543301</v>
      </c>
      <c r="W23" s="17">
        <v>0.218678421317611</v>
      </c>
      <c r="X23" s="17">
        <v>0.19345171430642399</v>
      </c>
      <c r="Y23" s="17">
        <v>0.20650347883195599</v>
      </c>
      <c r="Z23" s="17">
        <v>0.25181035119682199</v>
      </c>
      <c r="AA23" s="17">
        <v>0.17681975730350999</v>
      </c>
      <c r="AB23" s="17">
        <v>0.21703951326044399</v>
      </c>
      <c r="AC23" s="17">
        <v>0.20887815758175399</v>
      </c>
      <c r="AD23" s="17">
        <v>0.216577122395854</v>
      </c>
      <c r="AE23" s="17"/>
      <c r="AF23" s="17">
        <v>0.187060215985873</v>
      </c>
      <c r="AG23" s="17">
        <v>0.24384854602193401</v>
      </c>
      <c r="AH23" s="17">
        <v>0.152133793835103</v>
      </c>
      <c r="AI23" s="17"/>
      <c r="AJ23" s="17">
        <v>0.233429968226773</v>
      </c>
      <c r="AK23" s="17">
        <v>0.21176269007166099</v>
      </c>
      <c r="AL23" s="17">
        <v>0.24531519367197499</v>
      </c>
      <c r="AM23" s="17"/>
      <c r="AN23" s="17">
        <v>0.16523904483697599</v>
      </c>
      <c r="AO23" s="17">
        <v>0.197744114672082</v>
      </c>
      <c r="AP23" s="17">
        <v>0.23978526811982201</v>
      </c>
      <c r="AQ23" s="17">
        <v>0.24885969223642401</v>
      </c>
      <c r="AR23" s="17">
        <v>0.40081707833087898</v>
      </c>
      <c r="AS23" s="17"/>
      <c r="AT23" s="17">
        <v>0.21177835160830999</v>
      </c>
      <c r="AU23" s="17">
        <v>0.16297324969464899</v>
      </c>
      <c r="AV23" s="17"/>
      <c r="AW23" s="17">
        <v>0.25696557500787898</v>
      </c>
      <c r="AX23" s="17">
        <v>0.207240970780352</v>
      </c>
      <c r="AY23" s="17">
        <v>0.152162607302404</v>
      </c>
    </row>
    <row r="24" spans="2:51" ht="30">
      <c r="B24" s="18" t="s">
        <v>348</v>
      </c>
      <c r="C24" s="17">
        <v>0.19942623128251299</v>
      </c>
      <c r="D24" s="17">
        <v>0.219746441945985</v>
      </c>
      <c r="E24" s="17">
        <v>0.178146828446832</v>
      </c>
      <c r="F24" s="17"/>
      <c r="G24" s="17">
        <v>0.16878507052973599</v>
      </c>
      <c r="H24" s="17">
        <v>0.186336810223176</v>
      </c>
      <c r="I24" s="17">
        <v>0.20979980827081701</v>
      </c>
      <c r="J24" s="17">
        <v>0.20314020717633599</v>
      </c>
      <c r="K24" s="17">
        <v>0.18869418291170501</v>
      </c>
      <c r="L24" s="17">
        <v>0.22399228284884701</v>
      </c>
      <c r="M24" s="17"/>
      <c r="N24" s="17">
        <v>0.25161920919773201</v>
      </c>
      <c r="O24" s="17">
        <v>0.21364125227289699</v>
      </c>
      <c r="P24" s="17">
        <v>0.169098624859222</v>
      </c>
      <c r="Q24" s="17">
        <v>0.157516904903995</v>
      </c>
      <c r="R24" s="17"/>
      <c r="S24" s="17">
        <v>0.193258364397592</v>
      </c>
      <c r="T24" s="17">
        <v>0.19997658524006601</v>
      </c>
      <c r="U24" s="17">
        <v>0.20036759506333601</v>
      </c>
      <c r="V24" s="17">
        <v>0.22585411206344899</v>
      </c>
      <c r="W24" s="17">
        <v>0.21481039942673499</v>
      </c>
      <c r="X24" s="17">
        <v>0.16463050939264001</v>
      </c>
      <c r="Y24" s="17">
        <v>0.20207625101750101</v>
      </c>
      <c r="Z24" s="17">
        <v>0.27063882776269599</v>
      </c>
      <c r="AA24" s="17">
        <v>0.16259594563402899</v>
      </c>
      <c r="AB24" s="17">
        <v>0.19279803625904501</v>
      </c>
      <c r="AC24" s="17">
        <v>0.22660620451511901</v>
      </c>
      <c r="AD24" s="17">
        <v>0.212084496693557</v>
      </c>
      <c r="AE24" s="17"/>
      <c r="AF24" s="17">
        <v>0.186239506601592</v>
      </c>
      <c r="AG24" s="17">
        <v>0.23307881749144899</v>
      </c>
      <c r="AH24" s="17">
        <v>0.139590164664815</v>
      </c>
      <c r="AI24" s="17"/>
      <c r="AJ24" s="17">
        <v>0.217007179959499</v>
      </c>
      <c r="AK24" s="17">
        <v>0.20356574230841301</v>
      </c>
      <c r="AL24" s="17">
        <v>0.238164093242974</v>
      </c>
      <c r="AM24" s="17"/>
      <c r="AN24" s="17">
        <v>0.15159182451074699</v>
      </c>
      <c r="AO24" s="17">
        <v>0.17759292500986601</v>
      </c>
      <c r="AP24" s="17">
        <v>0.23987565586693499</v>
      </c>
      <c r="AQ24" s="17">
        <v>0.24505512952165101</v>
      </c>
      <c r="AR24" s="17">
        <v>0.30859870150546198</v>
      </c>
      <c r="AS24" s="17"/>
      <c r="AT24" s="17">
        <v>0.204383657365595</v>
      </c>
      <c r="AU24" s="17">
        <v>0.15261803612118499</v>
      </c>
      <c r="AV24" s="17"/>
      <c r="AW24" s="17">
        <v>0.26147371904973099</v>
      </c>
      <c r="AX24" s="17">
        <v>0.17751429307054001</v>
      </c>
      <c r="AY24" s="17">
        <v>0.13722363013684</v>
      </c>
    </row>
    <row r="25" spans="2:51">
      <c r="B25" s="18" t="s">
        <v>349</v>
      </c>
      <c r="C25" s="17">
        <v>0.18742330053214401</v>
      </c>
      <c r="D25" s="17">
        <v>0.208221581144718</v>
      </c>
      <c r="E25" s="17">
        <v>0.16520160562320199</v>
      </c>
      <c r="F25" s="17"/>
      <c r="G25" s="17">
        <v>0.15601056598257901</v>
      </c>
      <c r="H25" s="17">
        <v>0.173508932997821</v>
      </c>
      <c r="I25" s="17">
        <v>0.206155239471871</v>
      </c>
      <c r="J25" s="17">
        <v>0.18780412789636</v>
      </c>
      <c r="K25" s="17">
        <v>0.18603612692679999</v>
      </c>
      <c r="L25" s="17">
        <v>0.20229938056486901</v>
      </c>
      <c r="M25" s="17"/>
      <c r="N25" s="17">
        <v>0.24428868582347199</v>
      </c>
      <c r="O25" s="17">
        <v>0.20604501513473</v>
      </c>
      <c r="P25" s="17">
        <v>0.163829453518164</v>
      </c>
      <c r="Q25" s="17">
        <v>0.131155718454116</v>
      </c>
      <c r="R25" s="17"/>
      <c r="S25" s="17">
        <v>0.17145967159512701</v>
      </c>
      <c r="T25" s="17">
        <v>0.198453654004905</v>
      </c>
      <c r="U25" s="17">
        <v>0.19372764281903401</v>
      </c>
      <c r="V25" s="17">
        <v>0.17538895976725499</v>
      </c>
      <c r="W25" s="17">
        <v>0.193165293003462</v>
      </c>
      <c r="X25" s="17">
        <v>0.13478689972914901</v>
      </c>
      <c r="Y25" s="17">
        <v>0.21062898495257301</v>
      </c>
      <c r="Z25" s="17">
        <v>0.26733154889550598</v>
      </c>
      <c r="AA25" s="17">
        <v>0.18340868567198401</v>
      </c>
      <c r="AB25" s="17">
        <v>0.19595883218680299</v>
      </c>
      <c r="AC25" s="17">
        <v>0.191350455892148</v>
      </c>
      <c r="AD25" s="17">
        <v>0.18656654511269999</v>
      </c>
      <c r="AE25" s="17"/>
      <c r="AF25" s="17">
        <v>0.17400823197204901</v>
      </c>
      <c r="AG25" s="17">
        <v>0.222055783986915</v>
      </c>
      <c r="AH25" s="17">
        <v>0.123745923864123</v>
      </c>
      <c r="AI25" s="17"/>
      <c r="AJ25" s="17">
        <v>0.20886339513285601</v>
      </c>
      <c r="AK25" s="17">
        <v>0.18857115092339899</v>
      </c>
      <c r="AL25" s="17">
        <v>0.22403668610490601</v>
      </c>
      <c r="AM25" s="17"/>
      <c r="AN25" s="17">
        <v>0.133644063336537</v>
      </c>
      <c r="AO25" s="17">
        <v>0.18332078748210801</v>
      </c>
      <c r="AP25" s="17">
        <v>0.22296070824393999</v>
      </c>
      <c r="AQ25" s="17">
        <v>0.240191907019981</v>
      </c>
      <c r="AR25" s="17">
        <v>0.32653865250210101</v>
      </c>
      <c r="AS25" s="17"/>
      <c r="AT25" s="17">
        <v>0.19406250573292999</v>
      </c>
      <c r="AU25" s="17">
        <v>0.12494951890992501</v>
      </c>
      <c r="AV25" s="17"/>
      <c r="AW25" s="17">
        <v>0.24960311878375999</v>
      </c>
      <c r="AX25" s="17">
        <v>0.16524352021847399</v>
      </c>
      <c r="AY25" s="17">
        <v>0.125150860787799</v>
      </c>
    </row>
    <row r="26" spans="2:51">
      <c r="B26" s="18" t="s">
        <v>350</v>
      </c>
      <c r="C26" s="17">
        <v>0.11481839730236899</v>
      </c>
      <c r="D26" s="17">
        <v>7.1620574707289594E-2</v>
      </c>
      <c r="E26" s="17">
        <v>0.15745655913154999</v>
      </c>
      <c r="F26" s="17"/>
      <c r="G26" s="17">
        <v>6.6549279637953401E-2</v>
      </c>
      <c r="H26" s="17">
        <v>0.120421806815453</v>
      </c>
      <c r="I26" s="17">
        <v>9.9089708459042802E-2</v>
      </c>
      <c r="J26" s="17">
        <v>0.126584027024884</v>
      </c>
      <c r="K26" s="17">
        <v>0.15001363611614199</v>
      </c>
      <c r="L26" s="17">
        <v>0.113986611275779</v>
      </c>
      <c r="M26" s="17"/>
      <c r="N26" s="17">
        <v>8.9840976288916893E-2</v>
      </c>
      <c r="O26" s="17">
        <v>0.11094067147921</v>
      </c>
      <c r="P26" s="17">
        <v>0.112531505331129</v>
      </c>
      <c r="Q26" s="17">
        <v>0.148668730405703</v>
      </c>
      <c r="R26" s="17"/>
      <c r="S26" s="17">
        <v>8.4136905471164994E-2</v>
      </c>
      <c r="T26" s="17">
        <v>0.121263917963278</v>
      </c>
      <c r="U26" s="17">
        <v>0.131983723638564</v>
      </c>
      <c r="V26" s="17">
        <v>0.109546463604474</v>
      </c>
      <c r="W26" s="17">
        <v>0.122355318234616</v>
      </c>
      <c r="X26" s="17">
        <v>8.9510003155961596E-2</v>
      </c>
      <c r="Y26" s="17">
        <v>0.114334080305527</v>
      </c>
      <c r="Z26" s="17">
        <v>0.10811638762429</v>
      </c>
      <c r="AA26" s="17">
        <v>0.104081395012876</v>
      </c>
      <c r="AB26" s="17">
        <v>0.15377210241720099</v>
      </c>
      <c r="AC26" s="17">
        <v>0.16398683461910299</v>
      </c>
      <c r="AD26" s="17">
        <v>0.11195612894656</v>
      </c>
      <c r="AE26" s="17"/>
      <c r="AF26" s="17">
        <v>0.11361823723789199</v>
      </c>
      <c r="AG26" s="17">
        <v>0.107080333063029</v>
      </c>
      <c r="AH26" s="17">
        <v>0.16120231142071501</v>
      </c>
      <c r="AI26" s="17"/>
      <c r="AJ26" s="17">
        <v>9.1257811919512502E-2</v>
      </c>
      <c r="AK26" s="17">
        <v>0.101919794575838</v>
      </c>
      <c r="AL26" s="17">
        <v>8.5577653780908203E-2</v>
      </c>
      <c r="AM26" s="17"/>
      <c r="AN26" s="17">
        <v>0.158716129956708</v>
      </c>
      <c r="AO26" s="17">
        <v>0.112642395409167</v>
      </c>
      <c r="AP26" s="17">
        <v>9.2672849014204597E-2</v>
      </c>
      <c r="AQ26" s="17">
        <v>8.1451874272073094E-2</v>
      </c>
      <c r="AR26" s="17">
        <v>3.2331118102605597E-2</v>
      </c>
      <c r="AS26" s="17"/>
      <c r="AT26" s="17">
        <v>0.118326482966245</v>
      </c>
      <c r="AU26" s="17">
        <v>8.1940487896226502E-2</v>
      </c>
      <c r="AV26" s="17"/>
      <c r="AW26" s="17">
        <v>6.9362014174980599E-2</v>
      </c>
      <c r="AX26" s="17">
        <v>8.6069358020075301E-2</v>
      </c>
      <c r="AY26" s="17">
        <v>0.173117718355911</v>
      </c>
    </row>
    <row r="27" spans="2:51" ht="45">
      <c r="B27" s="18" t="s">
        <v>351</v>
      </c>
      <c r="C27" s="17">
        <v>7.54582315801792E-3</v>
      </c>
      <c r="D27" s="17">
        <v>6.2227623017690097E-3</v>
      </c>
      <c r="E27" s="17">
        <v>8.9035257235041704E-3</v>
      </c>
      <c r="F27" s="17"/>
      <c r="G27" s="17">
        <v>3.2882883507081E-3</v>
      </c>
      <c r="H27" s="17">
        <v>8.7244167758237096E-3</v>
      </c>
      <c r="I27" s="17">
        <v>1.0686782355563E-2</v>
      </c>
      <c r="J27" s="17">
        <v>7.2188126949156396E-3</v>
      </c>
      <c r="K27" s="17">
        <v>4.6455613894490202E-3</v>
      </c>
      <c r="L27" s="17">
        <v>8.72503086455962E-3</v>
      </c>
      <c r="M27" s="17"/>
      <c r="N27" s="17">
        <v>3.7880063226105702E-3</v>
      </c>
      <c r="O27" s="17">
        <v>7.1239812861746904E-3</v>
      </c>
      <c r="P27" s="17">
        <v>9.1572275234962502E-3</v>
      </c>
      <c r="Q27" s="17">
        <v>1.06585434057519E-2</v>
      </c>
      <c r="R27" s="17"/>
      <c r="S27" s="17">
        <v>1.00300914026684E-2</v>
      </c>
      <c r="T27" s="17">
        <v>7.2633409968229402E-3</v>
      </c>
      <c r="U27" s="17">
        <v>3.0231129640163898E-3</v>
      </c>
      <c r="V27" s="17">
        <v>4.7241410248237197E-3</v>
      </c>
      <c r="W27" s="17">
        <v>5.3083693922941697E-3</v>
      </c>
      <c r="X27" s="17">
        <v>9.3403691306752305E-3</v>
      </c>
      <c r="Y27" s="17">
        <v>5.9470767030776204E-3</v>
      </c>
      <c r="Z27" s="17">
        <v>4.8312120981292396E-3</v>
      </c>
      <c r="AA27" s="17">
        <v>1.0600504182115399E-2</v>
      </c>
      <c r="AB27" s="17">
        <v>1.1014295036911301E-2</v>
      </c>
      <c r="AC27" s="17">
        <v>8.1970453355994996E-3</v>
      </c>
      <c r="AD27" s="17">
        <v>7.4934517769445503E-3</v>
      </c>
      <c r="AE27" s="17"/>
      <c r="AF27" s="17">
        <v>9.7886340519674191E-3</v>
      </c>
      <c r="AG27" s="17">
        <v>4.7061050733460102E-3</v>
      </c>
      <c r="AH27" s="17">
        <v>1.29948819565095E-2</v>
      </c>
      <c r="AI27" s="17"/>
      <c r="AJ27" s="17">
        <v>5.0151538549627799E-3</v>
      </c>
      <c r="AK27" s="17">
        <v>8.4328998211339896E-3</v>
      </c>
      <c r="AL27" s="17">
        <v>2.7937010622446001E-3</v>
      </c>
      <c r="AM27" s="17"/>
      <c r="AN27" s="17">
        <v>1.20060564425089E-2</v>
      </c>
      <c r="AO27" s="17">
        <v>9.1823851632680392E-3</v>
      </c>
      <c r="AP27" s="17">
        <v>1.71400882114004E-3</v>
      </c>
      <c r="AQ27" s="17">
        <v>5.1260623806130903E-3</v>
      </c>
      <c r="AR27" s="17">
        <v>0</v>
      </c>
      <c r="AS27" s="17"/>
      <c r="AT27" s="17">
        <v>7.8470417057381094E-3</v>
      </c>
      <c r="AU27" s="17">
        <v>5.0442467935383596E-3</v>
      </c>
      <c r="AV27" s="17"/>
      <c r="AW27" s="17">
        <v>2.1324349129970099E-3</v>
      </c>
      <c r="AX27" s="17">
        <v>1.07124572165429E-2</v>
      </c>
      <c r="AY27" s="17">
        <v>1.26161946136682E-2</v>
      </c>
    </row>
    <row r="28" spans="2:51">
      <c r="B28" s="18" t="s">
        <v>209</v>
      </c>
      <c r="C28" s="19">
        <v>6.6386782444612796E-2</v>
      </c>
      <c r="D28" s="19">
        <v>6.0482739905571001E-2</v>
      </c>
      <c r="E28" s="19">
        <v>7.27588517753575E-2</v>
      </c>
      <c r="F28" s="19"/>
      <c r="G28" s="19">
        <v>3.2774618952706801E-2</v>
      </c>
      <c r="H28" s="19">
        <v>3.8743411252962198E-2</v>
      </c>
      <c r="I28" s="19">
        <v>6.0333495319235E-2</v>
      </c>
      <c r="J28" s="19">
        <v>6.6385769480141896E-2</v>
      </c>
      <c r="K28" s="19">
        <v>7.3962674254269403E-2</v>
      </c>
      <c r="L28" s="19">
        <v>0.10742931348873801</v>
      </c>
      <c r="M28" s="19"/>
      <c r="N28" s="19">
        <v>8.1425486791816604E-2</v>
      </c>
      <c r="O28" s="19">
        <v>7.8202455985976999E-2</v>
      </c>
      <c r="P28" s="19">
        <v>5.149827079469E-2</v>
      </c>
      <c r="Q28" s="19">
        <v>4.8956635225438902E-2</v>
      </c>
      <c r="R28" s="19"/>
      <c r="S28" s="19">
        <v>5.0563940228905202E-2</v>
      </c>
      <c r="T28" s="19">
        <v>8.3014317518128905E-2</v>
      </c>
      <c r="U28" s="19">
        <v>5.6367810876154202E-2</v>
      </c>
      <c r="V28" s="19">
        <v>6.6898052945753406E-2</v>
      </c>
      <c r="W28" s="19">
        <v>5.6376252572934001E-2</v>
      </c>
      <c r="X28" s="19">
        <v>6.6336388922762599E-2</v>
      </c>
      <c r="Y28" s="19">
        <v>5.6401078376151603E-2</v>
      </c>
      <c r="Z28" s="19">
        <v>3.43191500686401E-2</v>
      </c>
      <c r="AA28" s="19">
        <v>7.2527935638313099E-2</v>
      </c>
      <c r="AB28" s="19">
        <v>9.0972924789115006E-2</v>
      </c>
      <c r="AC28" s="19">
        <v>7.7755328454772302E-2</v>
      </c>
      <c r="AD28" s="19">
        <v>7.8330268258436003E-2</v>
      </c>
      <c r="AE28" s="19"/>
      <c r="AF28" s="19">
        <v>6.8413852446944201E-2</v>
      </c>
      <c r="AG28" s="19">
        <v>7.5811008509465205E-2</v>
      </c>
      <c r="AH28" s="19">
        <v>4.3136504521284598E-2</v>
      </c>
      <c r="AI28" s="19"/>
      <c r="AJ28" s="19">
        <v>6.3253093431236598E-2</v>
      </c>
      <c r="AK28" s="19">
        <v>4.6161885229985898E-2</v>
      </c>
      <c r="AL28" s="19">
        <v>9.3986800171299206E-2</v>
      </c>
      <c r="AM28" s="19"/>
      <c r="AN28" s="19">
        <v>5.9437230273644698E-2</v>
      </c>
      <c r="AO28" s="19">
        <v>5.0733819713124899E-2</v>
      </c>
      <c r="AP28" s="19">
        <v>8.48180456365146E-2</v>
      </c>
      <c r="AQ28" s="19">
        <v>5.6556700563177603E-2</v>
      </c>
      <c r="AR28" s="19">
        <v>0.13009621659009701</v>
      </c>
      <c r="AS28" s="19"/>
      <c r="AT28" s="19">
        <v>7.0339725673625397E-2</v>
      </c>
      <c r="AU28" s="19">
        <v>2.63744941313503E-2</v>
      </c>
      <c r="AV28" s="19"/>
      <c r="AW28" s="19">
        <v>9.4658274894626804E-2</v>
      </c>
      <c r="AX28" s="19">
        <v>3.8967332199806699E-2</v>
      </c>
      <c r="AY28" s="19">
        <v>4.2998444858840898E-2</v>
      </c>
    </row>
    <row r="29" spans="2:51">
      <c r="B29" t="s">
        <v>48</v>
      </c>
    </row>
    <row r="30" spans="2:51">
      <c r="B30" t="s">
        <v>666</v>
      </c>
    </row>
    <row r="31" spans="2:51">
      <c r="B31" t="s">
        <v>667</v>
      </c>
    </row>
    <row r="33" spans="2:2">
      <c r="B33"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352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353</v>
      </c>
      <c r="C9" s="17">
        <v>5.5164612201112503E-2</v>
      </c>
      <c r="D9" s="17">
        <v>7.8514630696976298E-2</v>
      </c>
      <c r="E9" s="17">
        <v>3.3272245708007901E-2</v>
      </c>
      <c r="F9" s="17"/>
      <c r="G9" s="17">
        <v>4.87684885782637E-2</v>
      </c>
      <c r="H9" s="17">
        <v>7.7765247770710505E-2</v>
      </c>
      <c r="I9" s="17">
        <v>6.9217126372654994E-2</v>
      </c>
      <c r="J9" s="17">
        <v>5.6809079727541303E-2</v>
      </c>
      <c r="K9" s="17">
        <v>3.7286487772897801E-2</v>
      </c>
      <c r="L9" s="17">
        <v>4.2764471306906499E-2</v>
      </c>
      <c r="M9" s="17"/>
      <c r="N9" s="17">
        <v>0.108903665669785</v>
      </c>
      <c r="O9" s="17">
        <v>3.9006883056654E-2</v>
      </c>
      <c r="P9" s="17">
        <v>4.1423638568029497E-2</v>
      </c>
      <c r="Q9" s="17">
        <v>2.5441580624415799E-2</v>
      </c>
      <c r="R9" s="17"/>
      <c r="S9" s="17">
        <v>8.4419266795734096E-2</v>
      </c>
      <c r="T9" s="17">
        <v>5.4983836696472999E-2</v>
      </c>
      <c r="U9" s="17">
        <v>4.9768037028285403E-2</v>
      </c>
      <c r="V9" s="17">
        <v>5.7050178865459399E-2</v>
      </c>
      <c r="W9" s="17">
        <v>5.1394533329381702E-2</v>
      </c>
      <c r="X9" s="17">
        <v>5.1997849571404998E-2</v>
      </c>
      <c r="Y9" s="17">
        <v>3.65852543012136E-2</v>
      </c>
      <c r="Z9" s="17">
        <v>6.0464553333083801E-2</v>
      </c>
      <c r="AA9" s="17">
        <v>4.6739985121434402E-2</v>
      </c>
      <c r="AB9" s="17">
        <v>4.8740634773026197E-2</v>
      </c>
      <c r="AC9" s="17">
        <v>4.6341848826444799E-2</v>
      </c>
      <c r="AD9" s="17">
        <v>6.2076782551358498E-2</v>
      </c>
      <c r="AE9" s="17"/>
      <c r="AF9" s="17">
        <v>4.3932811917034298E-2</v>
      </c>
      <c r="AG9" s="17">
        <v>7.4481663372027995E-2</v>
      </c>
      <c r="AH9" s="17">
        <v>3.76443525960167E-2</v>
      </c>
      <c r="AI9" s="17"/>
      <c r="AJ9" s="17">
        <v>5.8901570460981302E-2</v>
      </c>
      <c r="AK9" s="17">
        <v>5.4466625189797502E-2</v>
      </c>
      <c r="AL9" s="17">
        <v>8.6435158482375402E-2</v>
      </c>
      <c r="AM9" s="17"/>
      <c r="AN9" s="17">
        <v>1.43692085947369E-2</v>
      </c>
      <c r="AO9" s="17">
        <v>2.3768120490190101E-2</v>
      </c>
      <c r="AP9" s="17">
        <v>8.5324476029119398E-2</v>
      </c>
      <c r="AQ9" s="17">
        <v>0.12743136790909801</v>
      </c>
      <c r="AR9" s="17">
        <v>0.41750150691881499</v>
      </c>
      <c r="AS9" s="17"/>
      <c r="AT9" s="17">
        <v>5.13829765307212E-2</v>
      </c>
      <c r="AU9" s="17">
        <v>9.2018873860334194E-2</v>
      </c>
      <c r="AV9" s="17"/>
      <c r="AW9" s="17">
        <v>0.10385561923446</v>
      </c>
      <c r="AX9" s="17">
        <v>2.6722068518395099E-2</v>
      </c>
      <c r="AY9" s="17">
        <v>1.0495474939766099E-2</v>
      </c>
    </row>
    <row r="10" spans="2:51" ht="30">
      <c r="B10" s="18" t="s">
        <v>354</v>
      </c>
      <c r="C10" s="17">
        <v>0.37399200199739202</v>
      </c>
      <c r="D10" s="17">
        <v>0.45338809418493098</v>
      </c>
      <c r="E10" s="17">
        <v>0.29926051588839198</v>
      </c>
      <c r="F10" s="17"/>
      <c r="G10" s="17">
        <v>0.38318871338218402</v>
      </c>
      <c r="H10" s="17">
        <v>0.39428681458285703</v>
      </c>
      <c r="I10" s="17">
        <v>0.38647458242796201</v>
      </c>
      <c r="J10" s="17">
        <v>0.36875630283084598</v>
      </c>
      <c r="K10" s="17">
        <v>0.36145635286306899</v>
      </c>
      <c r="L10" s="17">
        <v>0.35860955236611602</v>
      </c>
      <c r="M10" s="17"/>
      <c r="N10" s="17">
        <v>0.50299323090093795</v>
      </c>
      <c r="O10" s="17">
        <v>0.37368851285765098</v>
      </c>
      <c r="P10" s="17">
        <v>0.34165237446048202</v>
      </c>
      <c r="Q10" s="17">
        <v>0.262819347242294</v>
      </c>
      <c r="R10" s="17"/>
      <c r="S10" s="17">
        <v>0.40790141661005802</v>
      </c>
      <c r="T10" s="17">
        <v>0.37623094972842802</v>
      </c>
      <c r="U10" s="17">
        <v>0.34876257097732299</v>
      </c>
      <c r="V10" s="17">
        <v>0.34969423518524001</v>
      </c>
      <c r="W10" s="17">
        <v>0.354905987468218</v>
      </c>
      <c r="X10" s="17">
        <v>0.36701241271018598</v>
      </c>
      <c r="Y10" s="17">
        <v>0.36382203613946901</v>
      </c>
      <c r="Z10" s="17">
        <v>0.39238460098848998</v>
      </c>
      <c r="AA10" s="17">
        <v>0.36431884510801799</v>
      </c>
      <c r="AB10" s="17">
        <v>0.39015363017045401</v>
      </c>
      <c r="AC10" s="17">
        <v>0.386660517870758</v>
      </c>
      <c r="AD10" s="17">
        <v>0.407761180944123</v>
      </c>
      <c r="AE10" s="17"/>
      <c r="AF10" s="17">
        <v>0.34865331964485602</v>
      </c>
      <c r="AG10" s="17">
        <v>0.42058269910023399</v>
      </c>
      <c r="AH10" s="17">
        <v>0.30370196848383701</v>
      </c>
      <c r="AI10" s="17"/>
      <c r="AJ10" s="17">
        <v>0.38796853668492098</v>
      </c>
      <c r="AK10" s="17">
        <v>0.38773571251186101</v>
      </c>
      <c r="AL10" s="17">
        <v>0.428396407359104</v>
      </c>
      <c r="AM10" s="17"/>
      <c r="AN10" s="17">
        <v>0.22127119249879501</v>
      </c>
      <c r="AO10" s="17">
        <v>0.36031548890453402</v>
      </c>
      <c r="AP10" s="17">
        <v>0.45908850569238202</v>
      </c>
      <c r="AQ10" s="17">
        <v>0.55503818313660902</v>
      </c>
      <c r="AR10" s="17">
        <v>0.451762991707095</v>
      </c>
      <c r="AS10" s="17"/>
      <c r="AT10" s="17">
        <v>0.36515966516366799</v>
      </c>
      <c r="AU10" s="17">
        <v>0.45083474997372502</v>
      </c>
      <c r="AV10" s="17"/>
      <c r="AW10" s="17">
        <v>0.55456009939565398</v>
      </c>
      <c r="AX10" s="17">
        <v>0.42607211763184</v>
      </c>
      <c r="AY10" s="17">
        <v>0.167202297592034</v>
      </c>
    </row>
    <row r="11" spans="2:51" ht="30">
      <c r="B11" s="18" t="s">
        <v>355</v>
      </c>
      <c r="C11" s="17">
        <v>0.43468419170537098</v>
      </c>
      <c r="D11" s="17">
        <v>0.37615404986356399</v>
      </c>
      <c r="E11" s="17">
        <v>0.48936667195460298</v>
      </c>
      <c r="F11" s="17"/>
      <c r="G11" s="17">
        <v>0.44906587365004602</v>
      </c>
      <c r="H11" s="17">
        <v>0.40683923504208303</v>
      </c>
      <c r="I11" s="17">
        <v>0.40618261508651898</v>
      </c>
      <c r="J11" s="17">
        <v>0.42117762158512301</v>
      </c>
      <c r="K11" s="17">
        <v>0.44414333248459398</v>
      </c>
      <c r="L11" s="17">
        <v>0.47156068169778498</v>
      </c>
      <c r="M11" s="17"/>
      <c r="N11" s="17">
        <v>0.32679307860699802</v>
      </c>
      <c r="O11" s="17">
        <v>0.47502381985257203</v>
      </c>
      <c r="P11" s="17">
        <v>0.45222057011236699</v>
      </c>
      <c r="Q11" s="17">
        <v>0.49370105954014698</v>
      </c>
      <c r="R11" s="17"/>
      <c r="S11" s="17">
        <v>0.39601148404696501</v>
      </c>
      <c r="T11" s="17">
        <v>0.43422420734644901</v>
      </c>
      <c r="U11" s="17">
        <v>0.47524845460137399</v>
      </c>
      <c r="V11" s="17">
        <v>0.43184105250153698</v>
      </c>
      <c r="W11" s="17">
        <v>0.46444912930055099</v>
      </c>
      <c r="X11" s="17">
        <v>0.45690950934406099</v>
      </c>
      <c r="Y11" s="17">
        <v>0.46641669259389001</v>
      </c>
      <c r="Z11" s="17">
        <v>0.44364218431324398</v>
      </c>
      <c r="AA11" s="17">
        <v>0.425055374221812</v>
      </c>
      <c r="AB11" s="17">
        <v>0.41706784520258799</v>
      </c>
      <c r="AC11" s="17">
        <v>0.40973566310168202</v>
      </c>
      <c r="AD11" s="17">
        <v>0.38297972345425502</v>
      </c>
      <c r="AE11" s="17"/>
      <c r="AF11" s="17">
        <v>0.455393703173118</v>
      </c>
      <c r="AG11" s="17">
        <v>0.40593132402926302</v>
      </c>
      <c r="AH11" s="17">
        <v>0.46560043327857198</v>
      </c>
      <c r="AI11" s="17"/>
      <c r="AJ11" s="17">
        <v>0.43497732367962899</v>
      </c>
      <c r="AK11" s="17">
        <v>0.43162416776376999</v>
      </c>
      <c r="AL11" s="17">
        <v>0.38871825995397402</v>
      </c>
      <c r="AM11" s="17"/>
      <c r="AN11" s="17">
        <v>0.53071515845843498</v>
      </c>
      <c r="AO11" s="17">
        <v>0.47651362926199797</v>
      </c>
      <c r="AP11" s="17">
        <v>0.38948706635344599</v>
      </c>
      <c r="AQ11" s="17">
        <v>0.262442828918802</v>
      </c>
      <c r="AR11" s="17">
        <v>0.10327985017991299</v>
      </c>
      <c r="AS11" s="17"/>
      <c r="AT11" s="17">
        <v>0.44466232933539601</v>
      </c>
      <c r="AU11" s="17">
        <v>0.34838773668970102</v>
      </c>
      <c r="AV11" s="17"/>
      <c r="AW11" s="17">
        <v>0.322674465291313</v>
      </c>
      <c r="AX11" s="17">
        <v>0.46308975423197601</v>
      </c>
      <c r="AY11" s="17">
        <v>0.54710851971840901</v>
      </c>
    </row>
    <row r="12" spans="2:51">
      <c r="B12" s="18" t="s">
        <v>356</v>
      </c>
      <c r="C12" s="19">
        <v>0.13615919409612401</v>
      </c>
      <c r="D12" s="19">
        <v>9.1943225254528194E-2</v>
      </c>
      <c r="E12" s="19">
        <v>0.17810056644899699</v>
      </c>
      <c r="F12" s="19"/>
      <c r="G12" s="19">
        <v>0.11897692438950599</v>
      </c>
      <c r="H12" s="19">
        <v>0.121108702604349</v>
      </c>
      <c r="I12" s="19">
        <v>0.138125676112864</v>
      </c>
      <c r="J12" s="19">
        <v>0.15325699585649</v>
      </c>
      <c r="K12" s="19">
        <v>0.15711382687943901</v>
      </c>
      <c r="L12" s="19">
        <v>0.127065294629192</v>
      </c>
      <c r="M12" s="19"/>
      <c r="N12" s="19">
        <v>6.1310024822279603E-2</v>
      </c>
      <c r="O12" s="19">
        <v>0.112280784233123</v>
      </c>
      <c r="P12" s="19">
        <v>0.16470341685912199</v>
      </c>
      <c r="Q12" s="19">
        <v>0.21803801259314301</v>
      </c>
      <c r="R12" s="19"/>
      <c r="S12" s="19">
        <v>0.111667832547243</v>
      </c>
      <c r="T12" s="19">
        <v>0.13456100622865</v>
      </c>
      <c r="U12" s="19">
        <v>0.12622093739301801</v>
      </c>
      <c r="V12" s="19">
        <v>0.16141453344776299</v>
      </c>
      <c r="W12" s="19">
        <v>0.129250349901849</v>
      </c>
      <c r="X12" s="19">
        <v>0.124080228374348</v>
      </c>
      <c r="Y12" s="19">
        <v>0.133176016965427</v>
      </c>
      <c r="Z12" s="19">
        <v>0.103508661365182</v>
      </c>
      <c r="AA12" s="19">
        <v>0.163885795548735</v>
      </c>
      <c r="AB12" s="19">
        <v>0.14403788985393201</v>
      </c>
      <c r="AC12" s="19">
        <v>0.15726197020111499</v>
      </c>
      <c r="AD12" s="19">
        <v>0.147182313050263</v>
      </c>
      <c r="AE12" s="19"/>
      <c r="AF12" s="19">
        <v>0.15202016526499099</v>
      </c>
      <c r="AG12" s="19">
        <v>9.9004313498475105E-2</v>
      </c>
      <c r="AH12" s="19">
        <v>0.193053245641575</v>
      </c>
      <c r="AI12" s="19"/>
      <c r="AJ12" s="19">
        <v>0.11815256917446899</v>
      </c>
      <c r="AK12" s="19">
        <v>0.126173494534571</v>
      </c>
      <c r="AL12" s="19">
        <v>9.6450174204546504E-2</v>
      </c>
      <c r="AM12" s="19"/>
      <c r="AN12" s="19">
        <v>0.23364444044803301</v>
      </c>
      <c r="AO12" s="19">
        <v>0.139402761343278</v>
      </c>
      <c r="AP12" s="19">
        <v>6.6099951925052899E-2</v>
      </c>
      <c r="AQ12" s="19">
        <v>5.5087620035489601E-2</v>
      </c>
      <c r="AR12" s="19">
        <v>2.7455651194176402E-2</v>
      </c>
      <c r="AS12" s="19"/>
      <c r="AT12" s="19">
        <v>0.13879502897021501</v>
      </c>
      <c r="AU12" s="19">
        <v>0.108758639476239</v>
      </c>
      <c r="AV12" s="19"/>
      <c r="AW12" s="19">
        <v>1.8909816078572401E-2</v>
      </c>
      <c r="AX12" s="19">
        <v>8.4116059617788105E-2</v>
      </c>
      <c r="AY12" s="19">
        <v>0.27519370774979102</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45">
      <c r="B9" s="18" t="s">
        <v>357</v>
      </c>
      <c r="C9" s="17">
        <v>0.17471347648632499</v>
      </c>
      <c r="D9" s="17">
        <v>0.146966959248434</v>
      </c>
      <c r="E9" s="17">
        <v>0.20128651264366601</v>
      </c>
      <c r="F9" s="17"/>
      <c r="G9" s="17">
        <v>0.13337113422666999</v>
      </c>
      <c r="H9" s="17">
        <v>0.17202576278033699</v>
      </c>
      <c r="I9" s="17">
        <v>0.14468918135185299</v>
      </c>
      <c r="J9" s="17">
        <v>0.18009229532526</v>
      </c>
      <c r="K9" s="17">
        <v>0.195713271608771</v>
      </c>
      <c r="L9" s="17">
        <v>0.19815949581599299</v>
      </c>
      <c r="M9" s="17"/>
      <c r="N9" s="17">
        <v>0.113360463790713</v>
      </c>
      <c r="O9" s="17">
        <v>0.16591373799086101</v>
      </c>
      <c r="P9" s="17">
        <v>0.19185291693977499</v>
      </c>
      <c r="Q9" s="17">
        <v>0.235423475427148</v>
      </c>
      <c r="R9" s="17"/>
      <c r="S9" s="17">
        <v>0.17138605785623801</v>
      </c>
      <c r="T9" s="17">
        <v>0.155457188160399</v>
      </c>
      <c r="U9" s="17">
        <v>0.170689734567117</v>
      </c>
      <c r="V9" s="17">
        <v>0.17083152629668499</v>
      </c>
      <c r="W9" s="17">
        <v>0.16940927338842199</v>
      </c>
      <c r="X9" s="17">
        <v>0.18413193226338501</v>
      </c>
      <c r="Y9" s="17">
        <v>0.18877550997260401</v>
      </c>
      <c r="Z9" s="17">
        <v>0.15535131942702199</v>
      </c>
      <c r="AA9" s="17">
        <v>0.18712730270912001</v>
      </c>
      <c r="AB9" s="17">
        <v>0.17910153969686099</v>
      </c>
      <c r="AC9" s="17">
        <v>0.171792343478822</v>
      </c>
      <c r="AD9" s="17">
        <v>0.22332555907971399</v>
      </c>
      <c r="AE9" s="17"/>
      <c r="AF9" s="17">
        <v>0.19121106022679099</v>
      </c>
      <c r="AG9" s="17">
        <v>0.157986673261689</v>
      </c>
      <c r="AH9" s="17">
        <v>0.20029394396453501</v>
      </c>
      <c r="AI9" s="17"/>
      <c r="AJ9" s="17">
        <v>0.17135057094822401</v>
      </c>
      <c r="AK9" s="17">
        <v>0.164336043179549</v>
      </c>
      <c r="AL9" s="17">
        <v>0.156363743019378</v>
      </c>
      <c r="AM9" s="17"/>
      <c r="AN9" s="17">
        <v>0.24712577697867</v>
      </c>
      <c r="AO9" s="17">
        <v>0.16497834147100299</v>
      </c>
      <c r="AP9" s="17">
        <v>0.126413843424175</v>
      </c>
      <c r="AQ9" s="17">
        <v>0.12683719005680599</v>
      </c>
      <c r="AR9" s="17">
        <v>0.12736521487170699</v>
      </c>
      <c r="AS9" s="17"/>
      <c r="AT9" s="17">
        <v>0.17714111351318601</v>
      </c>
      <c r="AU9" s="17">
        <v>0.157924421280106</v>
      </c>
      <c r="AV9" s="17"/>
      <c r="AW9" s="17">
        <v>0.118463928499052</v>
      </c>
      <c r="AX9" s="17">
        <v>0.16015342250850501</v>
      </c>
      <c r="AY9" s="17">
        <v>0.23869707156939601</v>
      </c>
    </row>
    <row r="10" spans="2:51" ht="60">
      <c r="B10" s="18" t="s">
        <v>358</v>
      </c>
      <c r="C10" s="17">
        <v>0.53376833496790599</v>
      </c>
      <c r="D10" s="17">
        <v>0.50810936855516697</v>
      </c>
      <c r="E10" s="17">
        <v>0.55852219859276697</v>
      </c>
      <c r="F10" s="17"/>
      <c r="G10" s="17">
        <v>0.51065131733983005</v>
      </c>
      <c r="H10" s="17">
        <v>0.495643670006429</v>
      </c>
      <c r="I10" s="17">
        <v>0.51028814085767704</v>
      </c>
      <c r="J10" s="17">
        <v>0.515054135415703</v>
      </c>
      <c r="K10" s="17">
        <v>0.54743845788543599</v>
      </c>
      <c r="L10" s="17">
        <v>0.59241830062022105</v>
      </c>
      <c r="M10" s="17"/>
      <c r="N10" s="17">
        <v>0.55055625688879195</v>
      </c>
      <c r="O10" s="17">
        <v>0.56296973940939499</v>
      </c>
      <c r="P10" s="17">
        <v>0.51408243817840604</v>
      </c>
      <c r="Q10" s="17">
        <v>0.50131102568636898</v>
      </c>
      <c r="R10" s="17"/>
      <c r="S10" s="17">
        <v>0.50502896215191695</v>
      </c>
      <c r="T10" s="17">
        <v>0.546806680562125</v>
      </c>
      <c r="U10" s="17">
        <v>0.57233764062471104</v>
      </c>
      <c r="V10" s="17">
        <v>0.56370533527087396</v>
      </c>
      <c r="W10" s="17">
        <v>0.519456571914514</v>
      </c>
      <c r="X10" s="17">
        <v>0.55133731077345705</v>
      </c>
      <c r="Y10" s="17">
        <v>0.52269354266927304</v>
      </c>
      <c r="Z10" s="17">
        <v>0.53668814423286304</v>
      </c>
      <c r="AA10" s="17">
        <v>0.52180801953915901</v>
      </c>
      <c r="AB10" s="17">
        <v>0.51235418660987497</v>
      </c>
      <c r="AC10" s="17">
        <v>0.53697797087269705</v>
      </c>
      <c r="AD10" s="17">
        <v>0.50045565391986202</v>
      </c>
      <c r="AE10" s="17"/>
      <c r="AF10" s="17">
        <v>0.53582280551216399</v>
      </c>
      <c r="AG10" s="17">
        <v>0.53929986285841303</v>
      </c>
      <c r="AH10" s="17">
        <v>0.51117500017212703</v>
      </c>
      <c r="AI10" s="17"/>
      <c r="AJ10" s="17">
        <v>0.53712088713509698</v>
      </c>
      <c r="AK10" s="17">
        <v>0.52642978377396799</v>
      </c>
      <c r="AL10" s="17">
        <v>0.54419439919358803</v>
      </c>
      <c r="AM10" s="17"/>
      <c r="AN10" s="17">
        <v>0.51913724230582203</v>
      </c>
      <c r="AO10" s="17">
        <v>0.53436446265469995</v>
      </c>
      <c r="AP10" s="17">
        <v>0.555217170189651</v>
      </c>
      <c r="AQ10" s="17">
        <v>0.50135520710987902</v>
      </c>
      <c r="AR10" s="17">
        <v>0.415297273077809</v>
      </c>
      <c r="AS10" s="17"/>
      <c r="AT10" s="17">
        <v>0.539918533823045</v>
      </c>
      <c r="AU10" s="17">
        <v>0.48296984324966502</v>
      </c>
      <c r="AV10" s="17"/>
      <c r="AW10" s="17">
        <v>0.53883834634859995</v>
      </c>
      <c r="AX10" s="17">
        <v>0.54584930964110301</v>
      </c>
      <c r="AY10" s="17">
        <v>0.5251896616574</v>
      </c>
    </row>
    <row r="11" spans="2:51" ht="45">
      <c r="B11" s="18" t="s">
        <v>359</v>
      </c>
      <c r="C11" s="17">
        <v>0.253239043818687</v>
      </c>
      <c r="D11" s="17">
        <v>0.29306735796783401</v>
      </c>
      <c r="E11" s="17">
        <v>0.214532502060027</v>
      </c>
      <c r="F11" s="17"/>
      <c r="G11" s="17">
        <v>0.30044839209805102</v>
      </c>
      <c r="H11" s="17">
        <v>0.28110061681849902</v>
      </c>
      <c r="I11" s="17">
        <v>0.29942725043824597</v>
      </c>
      <c r="J11" s="17">
        <v>0.26638804173276498</v>
      </c>
      <c r="K11" s="17">
        <v>0.22600594228891299</v>
      </c>
      <c r="L11" s="17">
        <v>0.18854530039751599</v>
      </c>
      <c r="M11" s="17"/>
      <c r="N11" s="17">
        <v>0.28747197014802001</v>
      </c>
      <c r="O11" s="17">
        <v>0.24106589081896401</v>
      </c>
      <c r="P11" s="17">
        <v>0.25458106120415702</v>
      </c>
      <c r="Q11" s="17">
        <v>0.228758782454872</v>
      </c>
      <c r="R11" s="17"/>
      <c r="S11" s="17">
        <v>0.27027185105164597</v>
      </c>
      <c r="T11" s="17">
        <v>0.26426575548283898</v>
      </c>
      <c r="U11" s="17">
        <v>0.23374635433545199</v>
      </c>
      <c r="V11" s="17">
        <v>0.23195197658292799</v>
      </c>
      <c r="W11" s="17">
        <v>0.26639648784334002</v>
      </c>
      <c r="X11" s="17">
        <v>0.22112190653776101</v>
      </c>
      <c r="Y11" s="17">
        <v>0.259451513730385</v>
      </c>
      <c r="Z11" s="17">
        <v>0.26432302267712199</v>
      </c>
      <c r="AA11" s="17">
        <v>0.25831003476659098</v>
      </c>
      <c r="AB11" s="17">
        <v>0.26872275266106399</v>
      </c>
      <c r="AC11" s="17">
        <v>0.24260003002243499</v>
      </c>
      <c r="AD11" s="17">
        <v>0.236442843410091</v>
      </c>
      <c r="AE11" s="17"/>
      <c r="AF11" s="17">
        <v>0.237947792885008</v>
      </c>
      <c r="AG11" s="17">
        <v>0.26602753303190402</v>
      </c>
      <c r="AH11" s="17">
        <v>0.24192965633889901</v>
      </c>
      <c r="AI11" s="17"/>
      <c r="AJ11" s="17">
        <v>0.24998596813009299</v>
      </c>
      <c r="AK11" s="17">
        <v>0.271707152862176</v>
      </c>
      <c r="AL11" s="17">
        <v>0.258334725272929</v>
      </c>
      <c r="AM11" s="17"/>
      <c r="AN11" s="17">
        <v>0.202595816240008</v>
      </c>
      <c r="AO11" s="17">
        <v>0.26876357074331397</v>
      </c>
      <c r="AP11" s="17">
        <v>0.27536161869428699</v>
      </c>
      <c r="AQ11" s="17">
        <v>0.30275042191032803</v>
      </c>
      <c r="AR11" s="17">
        <v>0.324053532436265</v>
      </c>
      <c r="AS11" s="17"/>
      <c r="AT11" s="17">
        <v>0.247757170948257</v>
      </c>
      <c r="AU11" s="17">
        <v>0.29536881327132303</v>
      </c>
      <c r="AV11" s="17"/>
      <c r="AW11" s="17">
        <v>0.29335312050135498</v>
      </c>
      <c r="AX11" s="17">
        <v>0.26297664064450299</v>
      </c>
      <c r="AY11" s="17">
        <v>0.207778090026419</v>
      </c>
    </row>
    <row r="12" spans="2:51" ht="45">
      <c r="B12" s="18" t="s">
        <v>360</v>
      </c>
      <c r="C12" s="19">
        <v>3.8279144727082201E-2</v>
      </c>
      <c r="D12" s="19">
        <v>5.1856314228564397E-2</v>
      </c>
      <c r="E12" s="19">
        <v>2.5658786703540101E-2</v>
      </c>
      <c r="F12" s="19"/>
      <c r="G12" s="19">
        <v>5.5529156335448901E-2</v>
      </c>
      <c r="H12" s="19">
        <v>5.1229950394735303E-2</v>
      </c>
      <c r="I12" s="19">
        <v>4.5595427352224799E-2</v>
      </c>
      <c r="J12" s="19">
        <v>3.8465527526271401E-2</v>
      </c>
      <c r="K12" s="19">
        <v>3.0842328216879801E-2</v>
      </c>
      <c r="L12" s="19">
        <v>2.0876903166270801E-2</v>
      </c>
      <c r="M12" s="19"/>
      <c r="N12" s="19">
        <v>4.8611309172474498E-2</v>
      </c>
      <c r="O12" s="19">
        <v>3.0050631780780601E-2</v>
      </c>
      <c r="P12" s="19">
        <v>3.9483583677662103E-2</v>
      </c>
      <c r="Q12" s="19">
        <v>3.4506716431611302E-2</v>
      </c>
      <c r="R12" s="19"/>
      <c r="S12" s="19">
        <v>5.3313128940199003E-2</v>
      </c>
      <c r="T12" s="19">
        <v>3.3470375794636797E-2</v>
      </c>
      <c r="U12" s="19">
        <v>2.32262704727202E-2</v>
      </c>
      <c r="V12" s="19">
        <v>3.3511161849513298E-2</v>
      </c>
      <c r="W12" s="19">
        <v>4.4737666853723199E-2</v>
      </c>
      <c r="X12" s="19">
        <v>4.34088504253963E-2</v>
      </c>
      <c r="Y12" s="19">
        <v>2.9079433627738301E-2</v>
      </c>
      <c r="Z12" s="19">
        <v>4.3637513662993302E-2</v>
      </c>
      <c r="AA12" s="19">
        <v>3.2754642985130603E-2</v>
      </c>
      <c r="AB12" s="19">
        <v>3.98215210321997E-2</v>
      </c>
      <c r="AC12" s="19">
        <v>4.8629655626046001E-2</v>
      </c>
      <c r="AD12" s="19">
        <v>3.9775943590333401E-2</v>
      </c>
      <c r="AE12" s="19"/>
      <c r="AF12" s="19">
        <v>3.50183413760373E-2</v>
      </c>
      <c r="AG12" s="19">
        <v>3.6685930847994E-2</v>
      </c>
      <c r="AH12" s="19">
        <v>4.6601399524438897E-2</v>
      </c>
      <c r="AI12" s="19"/>
      <c r="AJ12" s="19">
        <v>4.15425737865859E-2</v>
      </c>
      <c r="AK12" s="19">
        <v>3.75270201843068E-2</v>
      </c>
      <c r="AL12" s="19">
        <v>4.1107132514104999E-2</v>
      </c>
      <c r="AM12" s="19"/>
      <c r="AN12" s="19">
        <v>3.1141164475499101E-2</v>
      </c>
      <c r="AO12" s="19">
        <v>3.1893625130983101E-2</v>
      </c>
      <c r="AP12" s="19">
        <v>4.3007367691886601E-2</v>
      </c>
      <c r="AQ12" s="19">
        <v>6.9057180922987502E-2</v>
      </c>
      <c r="AR12" s="19">
        <v>0.13328397961422001</v>
      </c>
      <c r="AS12" s="19"/>
      <c r="AT12" s="19">
        <v>3.51831817155107E-2</v>
      </c>
      <c r="AU12" s="19">
        <v>6.3736922198905602E-2</v>
      </c>
      <c r="AV12" s="19"/>
      <c r="AW12" s="19">
        <v>4.9344604650992899E-2</v>
      </c>
      <c r="AX12" s="19">
        <v>3.1020627205888801E-2</v>
      </c>
      <c r="AY12" s="19">
        <v>2.8335176746785599E-2</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G22"/>
  <sheetViews>
    <sheetView showGridLines="0" workbookViewId="0">
      <pane xSplit="2" topLeftCell="C1" activePane="topRight" state="frozen"/>
      <selection pane="topRight"/>
    </sheetView>
  </sheetViews>
  <sheetFormatPr defaultColWidth="10.85546875" defaultRowHeight="15"/>
  <cols>
    <col min="2" max="2" width="25.7109375" customWidth="1"/>
    <col min="3" max="7" width="20.7109375" customWidth="1"/>
  </cols>
  <sheetData>
    <row r="2" spans="2:7" ht="39.950000000000003" customHeight="1">
      <c r="D2" s="31" t="s">
        <v>668</v>
      </c>
      <c r="E2" s="32"/>
      <c r="F2" s="32"/>
      <c r="G2" s="32"/>
    </row>
    <row r="6" spans="2:7" ht="50.1" customHeight="1">
      <c r="B6" s="20" t="s">
        <v>70</v>
      </c>
      <c r="C6" s="20" t="s">
        <v>693</v>
      </c>
      <c r="D6" s="20" t="s">
        <v>694</v>
      </c>
      <c r="E6" s="20" t="s">
        <v>695</v>
      </c>
      <c r="F6" s="20" t="s">
        <v>696</v>
      </c>
    </row>
    <row r="7" spans="2:7">
      <c r="B7" s="18" t="s">
        <v>133</v>
      </c>
      <c r="C7" s="17">
        <v>0.17009700738205299</v>
      </c>
      <c r="D7" s="17">
        <v>6.7826863663291395E-2</v>
      </c>
      <c r="E7" s="17">
        <v>4.2438133220326198E-2</v>
      </c>
      <c r="F7" s="17">
        <v>4.34163952934341E-2</v>
      </c>
    </row>
    <row r="8" spans="2:7">
      <c r="B8" s="18" t="s">
        <v>134</v>
      </c>
      <c r="C8" s="17">
        <v>0.51804476995919602</v>
      </c>
      <c r="D8" s="17">
        <v>0.34848424183022397</v>
      </c>
      <c r="E8" s="17">
        <v>0.22734565298520801</v>
      </c>
      <c r="F8" s="17">
        <v>0.189774143863916</v>
      </c>
    </row>
    <row r="9" spans="2:7">
      <c r="B9" s="18" t="s">
        <v>135</v>
      </c>
      <c r="C9" s="17">
        <v>0.25637933960054199</v>
      </c>
      <c r="D9" s="17">
        <v>0.26545036311139097</v>
      </c>
      <c r="E9" s="17">
        <v>0.38437478867444602</v>
      </c>
      <c r="F9" s="17">
        <v>0.31314305850083601</v>
      </c>
    </row>
    <row r="10" spans="2:7">
      <c r="B10" s="18" t="s">
        <v>136</v>
      </c>
      <c r="C10" s="17">
        <v>2.8902009870505199E-2</v>
      </c>
      <c r="D10" s="17">
        <v>0.19992245441336401</v>
      </c>
      <c r="E10" s="17">
        <v>0.22886758827756801</v>
      </c>
      <c r="F10" s="17">
        <v>0.31843478982110801</v>
      </c>
    </row>
    <row r="11" spans="2:7">
      <c r="B11" s="18" t="s">
        <v>137</v>
      </c>
      <c r="C11" s="17">
        <v>7.8527552695980708E-3</v>
      </c>
      <c r="D11" s="17">
        <v>0.10740623250668099</v>
      </c>
      <c r="E11" s="17">
        <v>8.5982956489336598E-2</v>
      </c>
      <c r="F11" s="17">
        <v>0.12549152994899701</v>
      </c>
    </row>
    <row r="12" spans="2:7">
      <c r="B12" s="18" t="s">
        <v>119</v>
      </c>
      <c r="C12" s="17">
        <v>1.8724117918105201E-2</v>
      </c>
      <c r="D12" s="17">
        <v>1.0909844475048501E-2</v>
      </c>
      <c r="E12" s="17">
        <v>3.09908803531148E-2</v>
      </c>
      <c r="F12" s="17">
        <v>9.7400825717092205E-3</v>
      </c>
    </row>
    <row r="13" spans="2:7">
      <c r="B13" s="23" t="s">
        <v>138</v>
      </c>
      <c r="C13" s="21">
        <v>0.68814177734124904</v>
      </c>
      <c r="D13" s="21">
        <v>0.41631110549351602</v>
      </c>
      <c r="E13" s="21">
        <v>0.269783786205535</v>
      </c>
      <c r="F13" s="21">
        <v>0.23319053915735</v>
      </c>
    </row>
    <row r="14" spans="2:7">
      <c r="B14" s="23" t="s">
        <v>139</v>
      </c>
      <c r="C14" s="21">
        <v>3.6754765140103202E-2</v>
      </c>
      <c r="D14" s="21">
        <v>0.307328686920045</v>
      </c>
      <c r="E14" s="21">
        <v>0.31485054476690499</v>
      </c>
      <c r="F14" s="21">
        <v>0.44392631977010499</v>
      </c>
    </row>
    <row r="15" spans="2:7">
      <c r="B15" s="23" t="s">
        <v>140</v>
      </c>
      <c r="C15" s="22">
        <v>0.65138701220114603</v>
      </c>
      <c r="D15" s="22">
        <v>0.108982418573471</v>
      </c>
      <c r="E15" s="22">
        <v>-4.5066758561370497E-2</v>
      </c>
      <c r="F15" s="22">
        <v>-0.210735780612755</v>
      </c>
    </row>
    <row r="16" spans="2:7">
      <c r="B16" s="16"/>
      <c r="C16" s="16"/>
      <c r="D16" s="16"/>
      <c r="E16" s="16"/>
      <c r="F16" s="16"/>
    </row>
    <row r="17" spans="2:2">
      <c r="B17" t="s">
        <v>666</v>
      </c>
    </row>
    <row r="18" spans="2:2">
      <c r="B18" t="s">
        <v>667</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361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4.34163952934341E-2</v>
      </c>
      <c r="D9" s="17">
        <v>6.0924207459556498E-2</v>
      </c>
      <c r="E9" s="17">
        <v>2.7171511551432201E-2</v>
      </c>
      <c r="F9" s="17"/>
      <c r="G9" s="17">
        <v>6.0390247368632098E-2</v>
      </c>
      <c r="H9" s="17">
        <v>7.7499583388715904E-2</v>
      </c>
      <c r="I9" s="17">
        <v>5.6703773460445701E-2</v>
      </c>
      <c r="J9" s="17">
        <v>3.4613285401540302E-2</v>
      </c>
      <c r="K9" s="17">
        <v>2.2450661458647901E-2</v>
      </c>
      <c r="L9" s="17">
        <v>2.21923381098342E-2</v>
      </c>
      <c r="M9" s="17"/>
      <c r="N9" s="17">
        <v>6.7378747909126097E-2</v>
      </c>
      <c r="O9" s="17">
        <v>3.0929937971397901E-2</v>
      </c>
      <c r="P9" s="17">
        <v>4.0999408392650198E-2</v>
      </c>
      <c r="Q9" s="17">
        <v>3.32622312834829E-2</v>
      </c>
      <c r="R9" s="17"/>
      <c r="S9" s="17">
        <v>9.7851569918247699E-2</v>
      </c>
      <c r="T9" s="17">
        <v>3.3115421344220498E-2</v>
      </c>
      <c r="U9" s="17">
        <v>2.7410376931499201E-2</v>
      </c>
      <c r="V9" s="17">
        <v>3.9039205675395899E-2</v>
      </c>
      <c r="W9" s="17">
        <v>3.9393266111970401E-2</v>
      </c>
      <c r="X9" s="17">
        <v>2.90788821417509E-2</v>
      </c>
      <c r="Y9" s="17">
        <v>3.6743808451350897E-2</v>
      </c>
      <c r="Z9" s="17">
        <v>4.93259313530457E-2</v>
      </c>
      <c r="AA9" s="17">
        <v>3.6465777797121297E-2</v>
      </c>
      <c r="AB9" s="17">
        <v>3.1092373953103099E-2</v>
      </c>
      <c r="AC9" s="17">
        <v>4.67522227222706E-2</v>
      </c>
      <c r="AD9" s="17">
        <v>2.77827733951014E-2</v>
      </c>
      <c r="AE9" s="17"/>
      <c r="AF9" s="17">
        <v>3.4480837568483698E-2</v>
      </c>
      <c r="AG9" s="17">
        <v>5.2426445887447298E-2</v>
      </c>
      <c r="AH9" s="17">
        <v>4.0107607425212501E-2</v>
      </c>
      <c r="AI9" s="17"/>
      <c r="AJ9" s="17">
        <v>4.56391160987938E-2</v>
      </c>
      <c r="AK9" s="17">
        <v>5.2466218783607202E-2</v>
      </c>
      <c r="AL9" s="17">
        <v>5.3830066364774498E-2</v>
      </c>
      <c r="AM9" s="17"/>
      <c r="AN9" s="17">
        <v>2.4567299924016399E-2</v>
      </c>
      <c r="AO9" s="17">
        <v>3.7526149256356098E-2</v>
      </c>
      <c r="AP9" s="17">
        <v>5.0556654182536701E-2</v>
      </c>
      <c r="AQ9" s="17">
        <v>9.8485515627896494E-2</v>
      </c>
      <c r="AR9" s="17">
        <v>0.18935284320048801</v>
      </c>
      <c r="AS9" s="17"/>
      <c r="AT9" s="17">
        <v>3.8691346946350402E-2</v>
      </c>
      <c r="AU9" s="17">
        <v>8.8929052637146094E-2</v>
      </c>
      <c r="AV9" s="17"/>
      <c r="AW9" s="17">
        <v>5.6655847526021902E-2</v>
      </c>
      <c r="AX9" s="17">
        <v>6.3424986643567605E-2</v>
      </c>
      <c r="AY9" s="17">
        <v>2.4027321238973501E-2</v>
      </c>
    </row>
    <row r="10" spans="2:51">
      <c r="B10" s="18" t="s">
        <v>134</v>
      </c>
      <c r="C10" s="17">
        <v>0.189774143863916</v>
      </c>
      <c r="D10" s="17">
        <v>0.237419827316177</v>
      </c>
      <c r="E10" s="17">
        <v>0.14500270568373699</v>
      </c>
      <c r="F10" s="17"/>
      <c r="G10" s="17">
        <v>0.264963245558964</v>
      </c>
      <c r="H10" s="17">
        <v>0.263361337551762</v>
      </c>
      <c r="I10" s="17">
        <v>0.236850187094029</v>
      </c>
      <c r="J10" s="17">
        <v>0.171317665728138</v>
      </c>
      <c r="K10" s="17">
        <v>0.12889100087264699</v>
      </c>
      <c r="L10" s="17">
        <v>0.12394879859709899</v>
      </c>
      <c r="M10" s="17"/>
      <c r="N10" s="17">
        <v>0.25858135512956698</v>
      </c>
      <c r="O10" s="17">
        <v>0.17950817686735901</v>
      </c>
      <c r="P10" s="17">
        <v>0.170328351285156</v>
      </c>
      <c r="Q10" s="17">
        <v>0.141428231929111</v>
      </c>
      <c r="R10" s="17"/>
      <c r="S10" s="17">
        <v>0.21749757209444601</v>
      </c>
      <c r="T10" s="17">
        <v>0.19087333619074601</v>
      </c>
      <c r="U10" s="17">
        <v>0.203508121592092</v>
      </c>
      <c r="V10" s="17">
        <v>0.17407466121691001</v>
      </c>
      <c r="W10" s="17">
        <v>0.202796530270727</v>
      </c>
      <c r="X10" s="17">
        <v>0.18008342835532301</v>
      </c>
      <c r="Y10" s="17">
        <v>0.17625363975639399</v>
      </c>
      <c r="Z10" s="17">
        <v>0.18366343414899</v>
      </c>
      <c r="AA10" s="17">
        <v>0.170655417579061</v>
      </c>
      <c r="AB10" s="17">
        <v>0.19008801692597699</v>
      </c>
      <c r="AC10" s="17">
        <v>0.15525834838519101</v>
      </c>
      <c r="AD10" s="17">
        <v>0.24159483079447699</v>
      </c>
      <c r="AE10" s="17"/>
      <c r="AF10" s="17">
        <v>0.156504865121121</v>
      </c>
      <c r="AG10" s="17">
        <v>0.21720863022957301</v>
      </c>
      <c r="AH10" s="17">
        <v>0.18374016634276999</v>
      </c>
      <c r="AI10" s="17"/>
      <c r="AJ10" s="17">
        <v>0.197584983174209</v>
      </c>
      <c r="AK10" s="17">
        <v>0.21402104860666901</v>
      </c>
      <c r="AL10" s="17">
        <v>0.20047657346382899</v>
      </c>
      <c r="AM10" s="17"/>
      <c r="AN10" s="17">
        <v>0.11483454845565499</v>
      </c>
      <c r="AO10" s="17">
        <v>0.19312084420731199</v>
      </c>
      <c r="AP10" s="17">
        <v>0.23396371937147101</v>
      </c>
      <c r="AQ10" s="17">
        <v>0.29310429319623199</v>
      </c>
      <c r="AR10" s="17">
        <v>0.4110890685361</v>
      </c>
      <c r="AS10" s="17"/>
      <c r="AT10" s="17">
        <v>0.18112168392248101</v>
      </c>
      <c r="AU10" s="17">
        <v>0.26869170890303401</v>
      </c>
      <c r="AV10" s="17"/>
      <c r="AW10" s="17">
        <v>0.234186107730117</v>
      </c>
      <c r="AX10" s="17">
        <v>0.26725295624343098</v>
      </c>
      <c r="AY10" s="17">
        <v>0.12202838529851601</v>
      </c>
    </row>
    <row r="11" spans="2:51">
      <c r="B11" s="18" t="s">
        <v>135</v>
      </c>
      <c r="C11" s="17">
        <v>0.31314305850083601</v>
      </c>
      <c r="D11" s="17">
        <v>0.325794068753335</v>
      </c>
      <c r="E11" s="17">
        <v>0.30204695682159199</v>
      </c>
      <c r="F11" s="17"/>
      <c r="G11" s="17">
        <v>0.26248794333919601</v>
      </c>
      <c r="H11" s="17">
        <v>0.26921735242559502</v>
      </c>
      <c r="I11" s="17">
        <v>0.30682173117296702</v>
      </c>
      <c r="J11" s="17">
        <v>0.31272068684903398</v>
      </c>
      <c r="K11" s="17">
        <v>0.33216878923819099</v>
      </c>
      <c r="L11" s="17">
        <v>0.35979034710410401</v>
      </c>
      <c r="M11" s="17"/>
      <c r="N11" s="17">
        <v>0.303139342609826</v>
      </c>
      <c r="O11" s="17">
        <v>0.296726275193466</v>
      </c>
      <c r="P11" s="17">
        <v>0.33383170085297298</v>
      </c>
      <c r="Q11" s="17">
        <v>0.32386150008881998</v>
      </c>
      <c r="R11" s="17"/>
      <c r="S11" s="17">
        <v>0.29925583570382902</v>
      </c>
      <c r="T11" s="17">
        <v>0.306486485227141</v>
      </c>
      <c r="U11" s="17">
        <v>0.29444474401507797</v>
      </c>
      <c r="V11" s="17">
        <v>0.31449461839486997</v>
      </c>
      <c r="W11" s="17">
        <v>0.29068358339578099</v>
      </c>
      <c r="X11" s="17">
        <v>0.33825023932390202</v>
      </c>
      <c r="Y11" s="17">
        <v>0.27930330762828098</v>
      </c>
      <c r="Z11" s="17">
        <v>0.34492344974449202</v>
      </c>
      <c r="AA11" s="17">
        <v>0.34304486060245698</v>
      </c>
      <c r="AB11" s="17">
        <v>0.33401458155977498</v>
      </c>
      <c r="AC11" s="17">
        <v>0.33200277182499</v>
      </c>
      <c r="AD11" s="17">
        <v>0.286270921583413</v>
      </c>
      <c r="AE11" s="17"/>
      <c r="AF11" s="17">
        <v>0.31138180712495001</v>
      </c>
      <c r="AG11" s="17">
        <v>0.32400218294577199</v>
      </c>
      <c r="AH11" s="17">
        <v>0.30014408777239499</v>
      </c>
      <c r="AI11" s="17"/>
      <c r="AJ11" s="17">
        <v>0.315462084986182</v>
      </c>
      <c r="AK11" s="17">
        <v>0.30654668006115499</v>
      </c>
      <c r="AL11" s="17">
        <v>0.33353863852393301</v>
      </c>
      <c r="AM11" s="17"/>
      <c r="AN11" s="17">
        <v>0.31232466072584802</v>
      </c>
      <c r="AO11" s="17">
        <v>0.31157087933016597</v>
      </c>
      <c r="AP11" s="17">
        <v>0.297850287324393</v>
      </c>
      <c r="AQ11" s="17">
        <v>0.308229761287802</v>
      </c>
      <c r="AR11" s="17">
        <v>0.21626944994526001</v>
      </c>
      <c r="AS11" s="17"/>
      <c r="AT11" s="17">
        <v>0.31746337520652501</v>
      </c>
      <c r="AU11" s="17">
        <v>0.26679674934115999</v>
      </c>
      <c r="AV11" s="17"/>
      <c r="AW11" s="17">
        <v>0.32577424900072799</v>
      </c>
      <c r="AX11" s="17">
        <v>0.28725304660382001</v>
      </c>
      <c r="AY11" s="17">
        <v>0.30638835975450501</v>
      </c>
    </row>
    <row r="12" spans="2:51">
      <c r="B12" s="18" t="s">
        <v>136</v>
      </c>
      <c r="C12" s="17">
        <v>0.31843478982110801</v>
      </c>
      <c r="D12" s="17">
        <v>0.271995565017422</v>
      </c>
      <c r="E12" s="17">
        <v>0.36131231287878302</v>
      </c>
      <c r="F12" s="17"/>
      <c r="G12" s="17">
        <v>0.30779502114892798</v>
      </c>
      <c r="H12" s="17">
        <v>0.28565045901419001</v>
      </c>
      <c r="I12" s="17">
        <v>0.27955902361648499</v>
      </c>
      <c r="J12" s="17">
        <v>0.32654821432803999</v>
      </c>
      <c r="K12" s="17">
        <v>0.33707461801544703</v>
      </c>
      <c r="L12" s="17">
        <v>0.35576397546911998</v>
      </c>
      <c r="M12" s="17"/>
      <c r="N12" s="17">
        <v>0.28837988321713698</v>
      </c>
      <c r="O12" s="17">
        <v>0.34638551015722302</v>
      </c>
      <c r="P12" s="17">
        <v>0.31488048338315899</v>
      </c>
      <c r="Q12" s="17">
        <v>0.32378945076934401</v>
      </c>
      <c r="R12" s="17"/>
      <c r="S12" s="17">
        <v>0.28135784044724799</v>
      </c>
      <c r="T12" s="17">
        <v>0.34030582813868299</v>
      </c>
      <c r="U12" s="17">
        <v>0.32196433993972301</v>
      </c>
      <c r="V12" s="17">
        <v>0.34811879160690001</v>
      </c>
      <c r="W12" s="17">
        <v>0.31539604033379998</v>
      </c>
      <c r="X12" s="17">
        <v>0.31972051059283702</v>
      </c>
      <c r="Y12" s="17">
        <v>0.36227872307001202</v>
      </c>
      <c r="Z12" s="17">
        <v>0.29922977039437598</v>
      </c>
      <c r="AA12" s="17">
        <v>0.295421741092046</v>
      </c>
      <c r="AB12" s="17">
        <v>0.31539860273084003</v>
      </c>
      <c r="AC12" s="17">
        <v>0.30544277833543998</v>
      </c>
      <c r="AD12" s="17">
        <v>0.29766795701968601</v>
      </c>
      <c r="AE12" s="17"/>
      <c r="AF12" s="17">
        <v>0.33752463647066999</v>
      </c>
      <c r="AG12" s="17">
        <v>0.29864970666352803</v>
      </c>
      <c r="AH12" s="17">
        <v>0.31904441728874899</v>
      </c>
      <c r="AI12" s="17"/>
      <c r="AJ12" s="17">
        <v>0.30973806318005098</v>
      </c>
      <c r="AK12" s="17">
        <v>0.31696992883220299</v>
      </c>
      <c r="AL12" s="17">
        <v>0.31714440535717098</v>
      </c>
      <c r="AM12" s="17"/>
      <c r="AN12" s="17">
        <v>0.34351658642187899</v>
      </c>
      <c r="AO12" s="17">
        <v>0.33331843708535902</v>
      </c>
      <c r="AP12" s="17">
        <v>0.31612111827342998</v>
      </c>
      <c r="AQ12" s="17">
        <v>0.2297782780082</v>
      </c>
      <c r="AR12" s="17">
        <v>0.13554953385934301</v>
      </c>
      <c r="AS12" s="17"/>
      <c r="AT12" s="17">
        <v>0.32530976468355999</v>
      </c>
      <c r="AU12" s="17">
        <v>0.25757105615756098</v>
      </c>
      <c r="AV12" s="17"/>
      <c r="AW12" s="17">
        <v>0.297247148073496</v>
      </c>
      <c r="AX12" s="17">
        <v>0.279611950164946</v>
      </c>
      <c r="AY12" s="17">
        <v>0.35123991697083901</v>
      </c>
    </row>
    <row r="13" spans="2:51">
      <c r="B13" s="18" t="s">
        <v>137</v>
      </c>
      <c r="C13" s="17">
        <v>0.12549152994899701</v>
      </c>
      <c r="D13" s="17">
        <v>9.7478703378070797E-2</v>
      </c>
      <c r="E13" s="17">
        <v>0.151760156208923</v>
      </c>
      <c r="F13" s="17"/>
      <c r="G13" s="17">
        <v>8.5674407763172297E-2</v>
      </c>
      <c r="H13" s="17">
        <v>9.4752705440247803E-2</v>
      </c>
      <c r="I13" s="17">
        <v>0.112402382637132</v>
      </c>
      <c r="J13" s="17">
        <v>0.142618685232653</v>
      </c>
      <c r="K13" s="17">
        <v>0.16959148436669999</v>
      </c>
      <c r="L13" s="17">
        <v>0.13279482398271</v>
      </c>
      <c r="M13" s="17"/>
      <c r="N13" s="17">
        <v>7.9252733598092096E-2</v>
      </c>
      <c r="O13" s="17">
        <v>0.139172787613318</v>
      </c>
      <c r="P13" s="17">
        <v>0.12788638669119701</v>
      </c>
      <c r="Q13" s="17">
        <v>0.16014155475695599</v>
      </c>
      <c r="R13" s="17"/>
      <c r="S13" s="17">
        <v>9.2770801329225203E-2</v>
      </c>
      <c r="T13" s="17">
        <v>0.125701607415101</v>
      </c>
      <c r="U13" s="17">
        <v>0.139954647112078</v>
      </c>
      <c r="V13" s="17">
        <v>0.115118537895466</v>
      </c>
      <c r="W13" s="17">
        <v>0.13416383061892201</v>
      </c>
      <c r="X13" s="17">
        <v>0.124872569303542</v>
      </c>
      <c r="Y13" s="17">
        <v>0.13829454821779699</v>
      </c>
      <c r="Z13" s="17">
        <v>0.114468267688443</v>
      </c>
      <c r="AA13" s="17">
        <v>0.141945071628331</v>
      </c>
      <c r="AB13" s="17">
        <v>0.11984653777965699</v>
      </c>
      <c r="AC13" s="17">
        <v>0.151849795008173</v>
      </c>
      <c r="AD13" s="17">
        <v>0.134248458643798</v>
      </c>
      <c r="AE13" s="17"/>
      <c r="AF13" s="17">
        <v>0.15351408099310801</v>
      </c>
      <c r="AG13" s="17">
        <v>9.9460467162673996E-2</v>
      </c>
      <c r="AH13" s="17">
        <v>0.13829952481608801</v>
      </c>
      <c r="AI13" s="17"/>
      <c r="AJ13" s="17">
        <v>0.12588588387173899</v>
      </c>
      <c r="AK13" s="17">
        <v>0.10060257246974</v>
      </c>
      <c r="AL13" s="17">
        <v>9.1790564432012001E-2</v>
      </c>
      <c r="AM13" s="17"/>
      <c r="AN13" s="17">
        <v>0.19066515045261201</v>
      </c>
      <c r="AO13" s="17">
        <v>0.11305249021644501</v>
      </c>
      <c r="AP13" s="17">
        <v>9.4317873313827502E-2</v>
      </c>
      <c r="AQ13" s="17">
        <v>5.9262924379734697E-2</v>
      </c>
      <c r="AR13" s="17">
        <v>4.3113313325872198E-2</v>
      </c>
      <c r="AS13" s="17"/>
      <c r="AT13" s="17">
        <v>0.12840262924065701</v>
      </c>
      <c r="AU13" s="17">
        <v>0.101725849845038</v>
      </c>
      <c r="AV13" s="17"/>
      <c r="AW13" s="17">
        <v>8.1657885672476602E-2</v>
      </c>
      <c r="AX13" s="17">
        <v>9.1056917139369906E-2</v>
      </c>
      <c r="AY13" s="17">
        <v>0.18138020008860301</v>
      </c>
    </row>
    <row r="14" spans="2:51">
      <c r="B14" s="18" t="s">
        <v>119</v>
      </c>
      <c r="C14" s="17">
        <v>9.7400825717092205E-3</v>
      </c>
      <c r="D14" s="17">
        <v>6.3876280754398404E-3</v>
      </c>
      <c r="E14" s="17">
        <v>1.27063568555335E-2</v>
      </c>
      <c r="F14" s="17"/>
      <c r="G14" s="17">
        <v>1.86891348211079E-2</v>
      </c>
      <c r="H14" s="17">
        <v>9.5185621794894992E-3</v>
      </c>
      <c r="I14" s="17">
        <v>7.6629020189405896E-3</v>
      </c>
      <c r="J14" s="17">
        <v>1.2181462460593401E-2</v>
      </c>
      <c r="K14" s="17">
        <v>9.8234460483667997E-3</v>
      </c>
      <c r="L14" s="17">
        <v>5.5097167371320199E-3</v>
      </c>
      <c r="M14" s="17"/>
      <c r="N14" s="17">
        <v>3.2679375362516402E-3</v>
      </c>
      <c r="O14" s="17">
        <v>7.2773121972364999E-3</v>
      </c>
      <c r="P14" s="17">
        <v>1.2073669394864499E-2</v>
      </c>
      <c r="Q14" s="17">
        <v>1.7517031172285501E-2</v>
      </c>
      <c r="R14" s="17"/>
      <c r="S14" s="17">
        <v>1.1266380507004001E-2</v>
      </c>
      <c r="T14" s="17">
        <v>3.5173216841091798E-3</v>
      </c>
      <c r="U14" s="17">
        <v>1.2717770409529899E-2</v>
      </c>
      <c r="V14" s="17">
        <v>9.1541852104592199E-3</v>
      </c>
      <c r="W14" s="17">
        <v>1.7566749268799399E-2</v>
      </c>
      <c r="X14" s="17">
        <v>7.9943702826440095E-3</v>
      </c>
      <c r="Y14" s="17">
        <v>7.1259728761653603E-3</v>
      </c>
      <c r="Z14" s="17">
        <v>8.3891466706538607E-3</v>
      </c>
      <c r="AA14" s="17">
        <v>1.24671313009825E-2</v>
      </c>
      <c r="AB14" s="17">
        <v>9.5598870506478795E-3</v>
      </c>
      <c r="AC14" s="17">
        <v>8.6940837239357794E-3</v>
      </c>
      <c r="AD14" s="17">
        <v>1.2435058563524001E-2</v>
      </c>
      <c r="AE14" s="17"/>
      <c r="AF14" s="17">
        <v>6.5937727216680104E-3</v>
      </c>
      <c r="AG14" s="17">
        <v>8.2525671110055092E-3</v>
      </c>
      <c r="AH14" s="17">
        <v>1.8664196354785601E-2</v>
      </c>
      <c r="AI14" s="17"/>
      <c r="AJ14" s="17">
        <v>5.6898686890255804E-3</v>
      </c>
      <c r="AK14" s="17">
        <v>9.39355124662615E-3</v>
      </c>
      <c r="AL14" s="17">
        <v>3.2197518582808898E-3</v>
      </c>
      <c r="AM14" s="17"/>
      <c r="AN14" s="17">
        <v>1.40917540199891E-2</v>
      </c>
      <c r="AO14" s="17">
        <v>1.1411199904361799E-2</v>
      </c>
      <c r="AP14" s="17">
        <v>7.1903475343413998E-3</v>
      </c>
      <c r="AQ14" s="17">
        <v>1.1139227500134199E-2</v>
      </c>
      <c r="AR14" s="17">
        <v>4.6257911329375002E-3</v>
      </c>
      <c r="AS14" s="17"/>
      <c r="AT14" s="17">
        <v>9.0112000004257693E-3</v>
      </c>
      <c r="AU14" s="17">
        <v>1.6285583116060699E-2</v>
      </c>
      <c r="AV14" s="17"/>
      <c r="AW14" s="17">
        <v>4.478761997161E-3</v>
      </c>
      <c r="AX14" s="17">
        <v>1.1400143204866001E-2</v>
      </c>
      <c r="AY14" s="17">
        <v>1.4935816648562699E-2</v>
      </c>
    </row>
    <row r="15" spans="2:51">
      <c r="B15" s="18" t="s">
        <v>138</v>
      </c>
      <c r="C15" s="21">
        <v>0.23319053915735</v>
      </c>
      <c r="D15" s="21">
        <v>0.29834403477573301</v>
      </c>
      <c r="E15" s="21">
        <v>0.17217421723516901</v>
      </c>
      <c r="F15" s="21"/>
      <c r="G15" s="21">
        <v>0.32535349292759702</v>
      </c>
      <c r="H15" s="21">
        <v>0.34086092094047798</v>
      </c>
      <c r="I15" s="21">
        <v>0.29355396055447402</v>
      </c>
      <c r="J15" s="21">
        <v>0.20593095112967899</v>
      </c>
      <c r="K15" s="21">
        <v>0.15134166233129501</v>
      </c>
      <c r="L15" s="21">
        <v>0.14614113670693299</v>
      </c>
      <c r="M15" s="21"/>
      <c r="N15" s="21">
        <v>0.32596010303869299</v>
      </c>
      <c r="O15" s="21">
        <v>0.21043811483875699</v>
      </c>
      <c r="P15" s="21">
        <v>0.21132775967780601</v>
      </c>
      <c r="Q15" s="21">
        <v>0.17469046321259399</v>
      </c>
      <c r="R15" s="21"/>
      <c r="S15" s="21">
        <v>0.31534914201269398</v>
      </c>
      <c r="T15" s="21">
        <v>0.223988757534966</v>
      </c>
      <c r="U15" s="21">
        <v>0.230918498523591</v>
      </c>
      <c r="V15" s="21">
        <v>0.21311386689230599</v>
      </c>
      <c r="W15" s="21">
        <v>0.242189796382698</v>
      </c>
      <c r="X15" s="21">
        <v>0.20916231049707401</v>
      </c>
      <c r="Y15" s="21">
        <v>0.21299744820774499</v>
      </c>
      <c r="Z15" s="21">
        <v>0.232989365502035</v>
      </c>
      <c r="AA15" s="21">
        <v>0.20712119537618301</v>
      </c>
      <c r="AB15" s="21">
        <v>0.22118039087908001</v>
      </c>
      <c r="AC15" s="21">
        <v>0.20201057110746201</v>
      </c>
      <c r="AD15" s="21">
        <v>0.26937760418957901</v>
      </c>
      <c r="AE15" s="21"/>
      <c r="AF15" s="21">
        <v>0.19098570268960399</v>
      </c>
      <c r="AG15" s="21">
        <v>0.26963507611701998</v>
      </c>
      <c r="AH15" s="21">
        <v>0.22384777376798301</v>
      </c>
      <c r="AI15" s="21"/>
      <c r="AJ15" s="21">
        <v>0.24322409927300201</v>
      </c>
      <c r="AK15" s="21">
        <v>0.26648726739027601</v>
      </c>
      <c r="AL15" s="21">
        <v>0.25430663982860402</v>
      </c>
      <c r="AM15" s="21"/>
      <c r="AN15" s="21">
        <v>0.13940184837967201</v>
      </c>
      <c r="AO15" s="21">
        <v>0.23064699346366899</v>
      </c>
      <c r="AP15" s="21">
        <v>0.284520373554008</v>
      </c>
      <c r="AQ15" s="21">
        <v>0.39158980882412903</v>
      </c>
      <c r="AR15" s="21">
        <v>0.60044191173658701</v>
      </c>
      <c r="AS15" s="21"/>
      <c r="AT15" s="21">
        <v>0.219813030868832</v>
      </c>
      <c r="AU15" s="21">
        <v>0.35762076154018002</v>
      </c>
      <c r="AV15" s="21"/>
      <c r="AW15" s="21">
        <v>0.29084195525613898</v>
      </c>
      <c r="AX15" s="21">
        <v>0.33067794288699898</v>
      </c>
      <c r="AY15" s="21">
        <v>0.14605570653749</v>
      </c>
    </row>
    <row r="16" spans="2:51">
      <c r="B16" s="18" t="s">
        <v>139</v>
      </c>
      <c r="C16" s="21">
        <v>0.44392631977010499</v>
      </c>
      <c r="D16" s="21">
        <v>0.36947426839549302</v>
      </c>
      <c r="E16" s="21">
        <v>0.51307246908770598</v>
      </c>
      <c r="F16" s="21"/>
      <c r="G16" s="21">
        <v>0.39346942891210002</v>
      </c>
      <c r="H16" s="21">
        <v>0.380403164454438</v>
      </c>
      <c r="I16" s="21">
        <v>0.39196140625361697</v>
      </c>
      <c r="J16" s="21">
        <v>0.46916689956069402</v>
      </c>
      <c r="K16" s="21">
        <v>0.50666610238214704</v>
      </c>
      <c r="L16" s="21">
        <v>0.48855879945183101</v>
      </c>
      <c r="M16" s="21"/>
      <c r="N16" s="21">
        <v>0.36763261681523002</v>
      </c>
      <c r="O16" s="21">
        <v>0.48555829777053999</v>
      </c>
      <c r="P16" s="21">
        <v>0.442766870074356</v>
      </c>
      <c r="Q16" s="21">
        <v>0.48393100552629997</v>
      </c>
      <c r="R16" s="21"/>
      <c r="S16" s="21">
        <v>0.37412864177647298</v>
      </c>
      <c r="T16" s="21">
        <v>0.46600743555378399</v>
      </c>
      <c r="U16" s="21">
        <v>0.46191898705180101</v>
      </c>
      <c r="V16" s="21">
        <v>0.46323732950236501</v>
      </c>
      <c r="W16" s="21">
        <v>0.44955987095272198</v>
      </c>
      <c r="X16" s="21">
        <v>0.44459307989637897</v>
      </c>
      <c r="Y16" s="21">
        <v>0.50057327128780904</v>
      </c>
      <c r="Z16" s="21">
        <v>0.41369803808281902</v>
      </c>
      <c r="AA16" s="21">
        <v>0.43736681272037697</v>
      </c>
      <c r="AB16" s="21">
        <v>0.43524514051049701</v>
      </c>
      <c r="AC16" s="21">
        <v>0.45729257334361301</v>
      </c>
      <c r="AD16" s="21">
        <v>0.43191641566348399</v>
      </c>
      <c r="AE16" s="21"/>
      <c r="AF16" s="21">
        <v>0.49103871746377697</v>
      </c>
      <c r="AG16" s="21">
        <v>0.39811017382620201</v>
      </c>
      <c r="AH16" s="21">
        <v>0.45734394210483698</v>
      </c>
      <c r="AI16" s="21"/>
      <c r="AJ16" s="21">
        <v>0.43562394705178997</v>
      </c>
      <c r="AK16" s="21">
        <v>0.41757250130194201</v>
      </c>
      <c r="AL16" s="21">
        <v>0.40893496978918298</v>
      </c>
      <c r="AM16" s="21"/>
      <c r="AN16" s="21">
        <v>0.534181736874491</v>
      </c>
      <c r="AO16" s="21">
        <v>0.446370927301804</v>
      </c>
      <c r="AP16" s="21">
        <v>0.410438991587258</v>
      </c>
      <c r="AQ16" s="21">
        <v>0.28904120238793501</v>
      </c>
      <c r="AR16" s="21">
        <v>0.178662847185215</v>
      </c>
      <c r="AS16" s="21"/>
      <c r="AT16" s="21">
        <v>0.45371239392421697</v>
      </c>
      <c r="AU16" s="21">
        <v>0.3592969060026</v>
      </c>
      <c r="AV16" s="21"/>
      <c r="AW16" s="21">
        <v>0.37890503374597201</v>
      </c>
      <c r="AX16" s="21">
        <v>0.37066886730431498</v>
      </c>
      <c r="AY16" s="21">
        <v>0.53262011705944301</v>
      </c>
    </row>
    <row r="17" spans="2:51">
      <c r="B17" s="18" t="s">
        <v>140</v>
      </c>
      <c r="C17" s="22">
        <v>-0.210735780612755</v>
      </c>
      <c r="D17" s="22">
        <v>-7.11302336197593E-2</v>
      </c>
      <c r="E17" s="22">
        <v>-0.34089825185253703</v>
      </c>
      <c r="F17" s="22"/>
      <c r="G17" s="22">
        <v>-6.8115935984503301E-2</v>
      </c>
      <c r="H17" s="22">
        <v>-3.9542243513960199E-2</v>
      </c>
      <c r="I17" s="22">
        <v>-9.8407445699143004E-2</v>
      </c>
      <c r="J17" s="22">
        <v>-0.263235948431015</v>
      </c>
      <c r="K17" s="22">
        <v>-0.35532444005085201</v>
      </c>
      <c r="L17" s="22">
        <v>-0.34241766274489799</v>
      </c>
      <c r="M17" s="22"/>
      <c r="N17" s="22">
        <v>-4.16725137765366E-2</v>
      </c>
      <c r="O17" s="22">
        <v>-0.27512018293178397</v>
      </c>
      <c r="P17" s="22">
        <v>-0.23143911039654999</v>
      </c>
      <c r="Q17" s="22">
        <v>-0.30924054231370601</v>
      </c>
      <c r="R17" s="22"/>
      <c r="S17" s="22">
        <v>-5.8779499763778997E-2</v>
      </c>
      <c r="T17" s="22">
        <v>-0.24201867801881799</v>
      </c>
      <c r="U17" s="22">
        <v>-0.23100048852821001</v>
      </c>
      <c r="V17" s="22">
        <v>-0.25012346261006002</v>
      </c>
      <c r="W17" s="22">
        <v>-0.20737007457002399</v>
      </c>
      <c r="X17" s="22">
        <v>-0.23543076939930499</v>
      </c>
      <c r="Y17" s="22">
        <v>-0.28757582308006402</v>
      </c>
      <c r="Z17" s="22">
        <v>-0.18070867258078299</v>
      </c>
      <c r="AA17" s="22">
        <v>-0.23024561734419499</v>
      </c>
      <c r="AB17" s="22">
        <v>-0.214064749631417</v>
      </c>
      <c r="AC17" s="22">
        <v>-0.255282002236151</v>
      </c>
      <c r="AD17" s="22">
        <v>-0.162538811473905</v>
      </c>
      <c r="AE17" s="22"/>
      <c r="AF17" s="22">
        <v>-0.30005301477417301</v>
      </c>
      <c r="AG17" s="22">
        <v>-0.128475097709182</v>
      </c>
      <c r="AH17" s="22">
        <v>-0.23349616833685399</v>
      </c>
      <c r="AI17" s="22"/>
      <c r="AJ17" s="22">
        <v>-0.19239984777878799</v>
      </c>
      <c r="AK17" s="22">
        <v>-0.15108523391166601</v>
      </c>
      <c r="AL17" s="22">
        <v>-0.15462832996057899</v>
      </c>
      <c r="AM17" s="22"/>
      <c r="AN17" s="22">
        <v>-0.39477988849481899</v>
      </c>
      <c r="AO17" s="22">
        <v>-0.21572393383813601</v>
      </c>
      <c r="AP17" s="22">
        <v>-0.12591861803325</v>
      </c>
      <c r="AQ17" s="22">
        <v>0.102548606436194</v>
      </c>
      <c r="AR17" s="22">
        <v>0.42177906455137198</v>
      </c>
      <c r="AS17" s="22"/>
      <c r="AT17" s="22">
        <v>-0.233899363055385</v>
      </c>
      <c r="AU17" s="22">
        <v>-1.6761444624199299E-3</v>
      </c>
      <c r="AV17" s="22"/>
      <c r="AW17" s="22">
        <v>-8.8063078489833704E-2</v>
      </c>
      <c r="AX17" s="22">
        <v>-3.99909244173169E-2</v>
      </c>
      <c r="AY17" s="22">
        <v>-0.38656441052195301</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362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0.17009700738205299</v>
      </c>
      <c r="D9" s="17">
        <v>0.211710456904077</v>
      </c>
      <c r="E9" s="17">
        <v>0.13151058916437999</v>
      </c>
      <c r="F9" s="17"/>
      <c r="G9" s="17">
        <v>0.18920096268244699</v>
      </c>
      <c r="H9" s="17">
        <v>0.195923863985873</v>
      </c>
      <c r="I9" s="17">
        <v>0.183359273832782</v>
      </c>
      <c r="J9" s="17">
        <v>0.160514173497012</v>
      </c>
      <c r="K9" s="17">
        <v>0.15528183556045499</v>
      </c>
      <c r="L9" s="17">
        <v>0.15032120735100801</v>
      </c>
      <c r="M9" s="17"/>
      <c r="N9" s="17">
        <v>0.21873875475114399</v>
      </c>
      <c r="O9" s="17">
        <v>0.162176366707381</v>
      </c>
      <c r="P9" s="17">
        <v>0.156953967356044</v>
      </c>
      <c r="Q9" s="17">
        <v>0.135321071990636</v>
      </c>
      <c r="R9" s="17"/>
      <c r="S9" s="17">
        <v>0.22020472134621599</v>
      </c>
      <c r="T9" s="17">
        <v>0.160807485376808</v>
      </c>
      <c r="U9" s="17">
        <v>0.14360258242016799</v>
      </c>
      <c r="V9" s="17">
        <v>0.147066384368465</v>
      </c>
      <c r="W9" s="17">
        <v>0.18299799158639901</v>
      </c>
      <c r="X9" s="17">
        <v>0.148951058122026</v>
      </c>
      <c r="Y9" s="17">
        <v>0.18198780833624101</v>
      </c>
      <c r="Z9" s="17">
        <v>0.198659860644155</v>
      </c>
      <c r="AA9" s="17">
        <v>0.15222039837795101</v>
      </c>
      <c r="AB9" s="17">
        <v>0.16571178548566801</v>
      </c>
      <c r="AC9" s="17">
        <v>0.17909171957121101</v>
      </c>
      <c r="AD9" s="17">
        <v>0.16644847451991601</v>
      </c>
      <c r="AE9" s="17"/>
      <c r="AF9" s="17">
        <v>0.15091617644900299</v>
      </c>
      <c r="AG9" s="17">
        <v>0.197590079398971</v>
      </c>
      <c r="AH9" s="17">
        <v>0.13342469063690701</v>
      </c>
      <c r="AI9" s="17"/>
      <c r="AJ9" s="17">
        <v>0.189153430926076</v>
      </c>
      <c r="AK9" s="17">
        <v>0.19946559333819</v>
      </c>
      <c r="AL9" s="17">
        <v>0.19392230081223</v>
      </c>
      <c r="AM9" s="17"/>
      <c r="AN9" s="17">
        <v>0.132185961882855</v>
      </c>
      <c r="AO9" s="17">
        <v>0.168170005762103</v>
      </c>
      <c r="AP9" s="17">
        <v>0.200955025915034</v>
      </c>
      <c r="AQ9" s="17">
        <v>0.225093223257154</v>
      </c>
      <c r="AR9" s="17">
        <v>0.396101890090716</v>
      </c>
      <c r="AS9" s="17"/>
      <c r="AT9" s="17">
        <v>0.16522374508623</v>
      </c>
      <c r="AU9" s="17">
        <v>0.21649043997213599</v>
      </c>
      <c r="AV9" s="17"/>
      <c r="AW9" s="17">
        <v>0.225131918745718</v>
      </c>
      <c r="AX9" s="17">
        <v>0.16436777075287101</v>
      </c>
      <c r="AY9" s="17">
        <v>0.11271026436706701</v>
      </c>
    </row>
    <row r="10" spans="2:51">
      <c r="B10" s="18" t="s">
        <v>134</v>
      </c>
      <c r="C10" s="17">
        <v>0.51804476995919602</v>
      </c>
      <c r="D10" s="17">
        <v>0.51780442378735203</v>
      </c>
      <c r="E10" s="17">
        <v>0.51841720409658398</v>
      </c>
      <c r="F10" s="17"/>
      <c r="G10" s="17">
        <v>0.48540528932732602</v>
      </c>
      <c r="H10" s="17">
        <v>0.49191686590606398</v>
      </c>
      <c r="I10" s="17">
        <v>0.54830329852078596</v>
      </c>
      <c r="J10" s="17">
        <v>0.51117406735888704</v>
      </c>
      <c r="K10" s="17">
        <v>0.50244765997445395</v>
      </c>
      <c r="L10" s="17">
        <v>0.54621873875381699</v>
      </c>
      <c r="M10" s="17"/>
      <c r="N10" s="17">
        <v>0.55478014321149904</v>
      </c>
      <c r="O10" s="17">
        <v>0.53357122856227202</v>
      </c>
      <c r="P10" s="17">
        <v>0.49120742765850001</v>
      </c>
      <c r="Q10" s="17">
        <v>0.48699316982602298</v>
      </c>
      <c r="R10" s="17"/>
      <c r="S10" s="17">
        <v>0.49341517128430201</v>
      </c>
      <c r="T10" s="17">
        <v>0.54268603448167596</v>
      </c>
      <c r="U10" s="17">
        <v>0.51220210332542604</v>
      </c>
      <c r="V10" s="17">
        <v>0.55100347084290602</v>
      </c>
      <c r="W10" s="17">
        <v>0.52044184083603495</v>
      </c>
      <c r="X10" s="17">
        <v>0.51589928165118204</v>
      </c>
      <c r="Y10" s="17">
        <v>0.498729150299068</v>
      </c>
      <c r="Z10" s="17">
        <v>0.48881626617215601</v>
      </c>
      <c r="AA10" s="17">
        <v>0.51929510754786501</v>
      </c>
      <c r="AB10" s="17">
        <v>0.53053081745299102</v>
      </c>
      <c r="AC10" s="17">
        <v>0.47902774890821198</v>
      </c>
      <c r="AD10" s="17">
        <v>0.53914320844462404</v>
      </c>
      <c r="AE10" s="17"/>
      <c r="AF10" s="17">
        <v>0.49914965933566202</v>
      </c>
      <c r="AG10" s="17">
        <v>0.54650404951714804</v>
      </c>
      <c r="AH10" s="17">
        <v>0.51004430980599502</v>
      </c>
      <c r="AI10" s="17"/>
      <c r="AJ10" s="17">
        <v>0.55157776788211499</v>
      </c>
      <c r="AK10" s="17">
        <v>0.53003208859059703</v>
      </c>
      <c r="AL10" s="17">
        <v>0.544548244999989</v>
      </c>
      <c r="AM10" s="17"/>
      <c r="AN10" s="17">
        <v>0.48480111557827998</v>
      </c>
      <c r="AO10" s="17">
        <v>0.54154214859655003</v>
      </c>
      <c r="AP10" s="17">
        <v>0.52701134836848396</v>
      </c>
      <c r="AQ10" s="17">
        <v>0.54450365130886802</v>
      </c>
      <c r="AR10" s="17">
        <v>0.413417382799185</v>
      </c>
      <c r="AS10" s="17"/>
      <c r="AT10" s="17">
        <v>0.52395297646265704</v>
      </c>
      <c r="AU10" s="17">
        <v>0.465208486778939</v>
      </c>
      <c r="AV10" s="17"/>
      <c r="AW10" s="17">
        <v>0.54437752494897496</v>
      </c>
      <c r="AX10" s="17">
        <v>0.52146702470733397</v>
      </c>
      <c r="AY10" s="17">
        <v>0.48897749642787902</v>
      </c>
    </row>
    <row r="11" spans="2:51">
      <c r="B11" s="18" t="s">
        <v>135</v>
      </c>
      <c r="C11" s="17">
        <v>0.25637933960054199</v>
      </c>
      <c r="D11" s="17">
        <v>0.22214405594855899</v>
      </c>
      <c r="E11" s="17">
        <v>0.287477548460851</v>
      </c>
      <c r="F11" s="17"/>
      <c r="G11" s="17">
        <v>0.246178956652846</v>
      </c>
      <c r="H11" s="17">
        <v>0.25071861879079099</v>
      </c>
      <c r="I11" s="17">
        <v>0.20856813270982799</v>
      </c>
      <c r="J11" s="17">
        <v>0.26075980586889802</v>
      </c>
      <c r="K11" s="17">
        <v>0.286889541223043</v>
      </c>
      <c r="L11" s="17">
        <v>0.27458369161069301</v>
      </c>
      <c r="M11" s="17"/>
      <c r="N11" s="17">
        <v>0.18998218959500299</v>
      </c>
      <c r="O11" s="17">
        <v>0.24602570162272699</v>
      </c>
      <c r="P11" s="17">
        <v>0.28330939130399602</v>
      </c>
      <c r="Q11" s="17">
        <v>0.315474799488413</v>
      </c>
      <c r="R11" s="17"/>
      <c r="S11" s="17">
        <v>0.226141576687375</v>
      </c>
      <c r="T11" s="17">
        <v>0.25261308248140002</v>
      </c>
      <c r="U11" s="17">
        <v>0.29510128358888299</v>
      </c>
      <c r="V11" s="17">
        <v>0.24748175736165001</v>
      </c>
      <c r="W11" s="17">
        <v>0.24080477466811301</v>
      </c>
      <c r="X11" s="17">
        <v>0.27096843190094899</v>
      </c>
      <c r="Y11" s="17">
        <v>0.27333823398866702</v>
      </c>
      <c r="Z11" s="17">
        <v>0.25214818867062899</v>
      </c>
      <c r="AA11" s="17">
        <v>0.25942996397344298</v>
      </c>
      <c r="AB11" s="17">
        <v>0.25563618961394402</v>
      </c>
      <c r="AC11" s="17">
        <v>0.28364606355522898</v>
      </c>
      <c r="AD11" s="17">
        <v>0.22540741758532401</v>
      </c>
      <c r="AE11" s="17"/>
      <c r="AF11" s="17">
        <v>0.28865170778541099</v>
      </c>
      <c r="AG11" s="17">
        <v>0.212804809044183</v>
      </c>
      <c r="AH11" s="17">
        <v>0.28424866434098001</v>
      </c>
      <c r="AI11" s="17"/>
      <c r="AJ11" s="17">
        <v>0.22259202130277</v>
      </c>
      <c r="AK11" s="17">
        <v>0.222651449113897</v>
      </c>
      <c r="AL11" s="17">
        <v>0.21234965856555299</v>
      </c>
      <c r="AM11" s="17"/>
      <c r="AN11" s="17">
        <v>0.30130441055492801</v>
      </c>
      <c r="AO11" s="17">
        <v>0.24183148518462899</v>
      </c>
      <c r="AP11" s="17">
        <v>0.22444843519487601</v>
      </c>
      <c r="AQ11" s="17">
        <v>0.189393351349849</v>
      </c>
      <c r="AR11" s="17">
        <v>0.16469639291934399</v>
      </c>
      <c r="AS11" s="17"/>
      <c r="AT11" s="17">
        <v>0.257617760768028</v>
      </c>
      <c r="AU11" s="17">
        <v>0.24252859604193699</v>
      </c>
      <c r="AV11" s="17"/>
      <c r="AW11" s="17">
        <v>0.19911893740817899</v>
      </c>
      <c r="AX11" s="17">
        <v>0.25814757117906101</v>
      </c>
      <c r="AY11" s="17">
        <v>0.31718133674308402</v>
      </c>
    </row>
    <row r="12" spans="2:51">
      <c r="B12" s="18" t="s">
        <v>136</v>
      </c>
      <c r="C12" s="17">
        <v>2.8902009870505199E-2</v>
      </c>
      <c r="D12" s="17">
        <v>2.81718885048425E-2</v>
      </c>
      <c r="E12" s="17">
        <v>2.9810998345245799E-2</v>
      </c>
      <c r="F12" s="17"/>
      <c r="G12" s="17">
        <v>4.6875777377386699E-2</v>
      </c>
      <c r="H12" s="17">
        <v>3.85510973561842E-2</v>
      </c>
      <c r="I12" s="17">
        <v>3.0637336542843799E-2</v>
      </c>
      <c r="J12" s="17">
        <v>3.1440109125313802E-2</v>
      </c>
      <c r="K12" s="17">
        <v>2.3736790472140602E-2</v>
      </c>
      <c r="L12" s="17">
        <v>1.42463615615341E-2</v>
      </c>
      <c r="M12" s="17"/>
      <c r="N12" s="17">
        <v>2.24301054160016E-2</v>
      </c>
      <c r="O12" s="17">
        <v>3.0788591312115102E-2</v>
      </c>
      <c r="P12" s="17">
        <v>3.7577392347799402E-2</v>
      </c>
      <c r="Q12" s="17">
        <v>2.7109277701095901E-2</v>
      </c>
      <c r="R12" s="17"/>
      <c r="S12" s="17">
        <v>3.6991948866263398E-2</v>
      </c>
      <c r="T12" s="17">
        <v>2.1832015128049199E-2</v>
      </c>
      <c r="U12" s="17">
        <v>3.04854347604014E-2</v>
      </c>
      <c r="V12" s="17">
        <v>2.3566629562121799E-2</v>
      </c>
      <c r="W12" s="17">
        <v>3.5105006909983701E-2</v>
      </c>
      <c r="X12" s="17">
        <v>3.4164145682086498E-2</v>
      </c>
      <c r="Y12" s="17">
        <v>3.31629869851707E-2</v>
      </c>
      <c r="Z12" s="17">
        <v>2.4178917685035901E-2</v>
      </c>
      <c r="AA12" s="17">
        <v>3.2237302609908501E-2</v>
      </c>
      <c r="AB12" s="17">
        <v>2.10850127194285E-2</v>
      </c>
      <c r="AC12" s="17">
        <v>1.9849370519009799E-2</v>
      </c>
      <c r="AD12" s="17">
        <v>2.5222167342354902E-2</v>
      </c>
      <c r="AE12" s="17"/>
      <c r="AF12" s="17">
        <v>3.3252081910347203E-2</v>
      </c>
      <c r="AG12" s="17">
        <v>2.0193011177985699E-2</v>
      </c>
      <c r="AH12" s="17">
        <v>4.2990472826690801E-2</v>
      </c>
      <c r="AI12" s="17"/>
      <c r="AJ12" s="17">
        <v>2.2036101883244699E-2</v>
      </c>
      <c r="AK12" s="17">
        <v>2.6125350537504401E-2</v>
      </c>
      <c r="AL12" s="17">
        <v>2.8613026798451902E-2</v>
      </c>
      <c r="AM12" s="17"/>
      <c r="AN12" s="17">
        <v>3.7174397110352399E-2</v>
      </c>
      <c r="AO12" s="17">
        <v>2.3700403515355999E-2</v>
      </c>
      <c r="AP12" s="17">
        <v>2.8197130836724999E-2</v>
      </c>
      <c r="AQ12" s="17">
        <v>2.5111780562995099E-2</v>
      </c>
      <c r="AR12" s="17">
        <v>1.4006787442760699E-2</v>
      </c>
      <c r="AS12" s="17"/>
      <c r="AT12" s="17">
        <v>2.7496588857943999E-2</v>
      </c>
      <c r="AU12" s="17">
        <v>4.2824482800385102E-2</v>
      </c>
      <c r="AV12" s="17"/>
      <c r="AW12" s="17">
        <v>1.6131205028609898E-2</v>
      </c>
      <c r="AX12" s="17">
        <v>3.4970285457993203E-2</v>
      </c>
      <c r="AY12" s="17">
        <v>4.0981307172088401E-2</v>
      </c>
    </row>
    <row r="13" spans="2:51">
      <c r="B13" s="18" t="s">
        <v>137</v>
      </c>
      <c r="C13" s="17">
        <v>7.8527552695980708E-3</v>
      </c>
      <c r="D13" s="17">
        <v>6.8126453946240704E-3</v>
      </c>
      <c r="E13" s="17">
        <v>8.8878474637400107E-3</v>
      </c>
      <c r="F13" s="17"/>
      <c r="G13" s="17">
        <v>8.3556339325188602E-3</v>
      </c>
      <c r="H13" s="17">
        <v>9.3555297259305809E-3</v>
      </c>
      <c r="I13" s="17">
        <v>1.17768805659559E-2</v>
      </c>
      <c r="J13" s="17">
        <v>1.2067392024874999E-2</v>
      </c>
      <c r="K13" s="17">
        <v>6.1503849829133402E-3</v>
      </c>
      <c r="L13" s="17">
        <v>1.9427906434498199E-3</v>
      </c>
      <c r="M13" s="17"/>
      <c r="N13" s="17">
        <v>4.7184536564237201E-3</v>
      </c>
      <c r="O13" s="17">
        <v>7.0504048257761798E-3</v>
      </c>
      <c r="P13" s="17">
        <v>9.5157997467737801E-3</v>
      </c>
      <c r="Q13" s="17">
        <v>9.8385125577492502E-3</v>
      </c>
      <c r="R13" s="17"/>
      <c r="S13" s="17">
        <v>7.4356501973573503E-3</v>
      </c>
      <c r="T13" s="17">
        <v>8.3463455725444006E-3</v>
      </c>
      <c r="U13" s="17">
        <v>9.2211763512737004E-3</v>
      </c>
      <c r="V13" s="17">
        <v>5.4884499942408601E-3</v>
      </c>
      <c r="W13" s="17">
        <v>4.2265263362114497E-3</v>
      </c>
      <c r="X13" s="17">
        <v>1.03503201833718E-2</v>
      </c>
      <c r="Y13" s="17">
        <v>3.04105752542866E-3</v>
      </c>
      <c r="Z13" s="17">
        <v>1.3029604272793399E-2</v>
      </c>
      <c r="AA13" s="17">
        <v>1.1543739810894601E-2</v>
      </c>
      <c r="AB13" s="17">
        <v>5.89401757179838E-3</v>
      </c>
      <c r="AC13" s="17">
        <v>8.7497059089376092E-3</v>
      </c>
      <c r="AD13" s="17">
        <v>9.0881722483094497E-3</v>
      </c>
      <c r="AE13" s="17"/>
      <c r="AF13" s="17">
        <v>9.4178515410179992E-3</v>
      </c>
      <c r="AG13" s="17">
        <v>5.46809134541704E-3</v>
      </c>
      <c r="AH13" s="17">
        <v>1.19217369026768E-2</v>
      </c>
      <c r="AI13" s="17"/>
      <c r="AJ13" s="17">
        <v>3.5318242684624301E-3</v>
      </c>
      <c r="AK13" s="17">
        <v>5.5904822726782497E-3</v>
      </c>
      <c r="AL13" s="17">
        <v>6.1381698280146297E-3</v>
      </c>
      <c r="AM13" s="17"/>
      <c r="AN13" s="17">
        <v>1.30249043814562E-2</v>
      </c>
      <c r="AO13" s="17">
        <v>6.0762530282002496E-3</v>
      </c>
      <c r="AP13" s="17">
        <v>4.8706511684800703E-3</v>
      </c>
      <c r="AQ13" s="17">
        <v>5.9966424320275196E-3</v>
      </c>
      <c r="AR13" s="17">
        <v>7.1517556150566802E-3</v>
      </c>
      <c r="AS13" s="17"/>
      <c r="AT13" s="17">
        <v>7.3614840523322398E-3</v>
      </c>
      <c r="AU13" s="17">
        <v>1.1891945345534701E-2</v>
      </c>
      <c r="AV13" s="17"/>
      <c r="AW13" s="17">
        <v>5.4787292654486404E-3</v>
      </c>
      <c r="AX13" s="17">
        <v>7.1836561055079297E-3</v>
      </c>
      <c r="AY13" s="17">
        <v>1.05674510530268E-2</v>
      </c>
    </row>
    <row r="14" spans="2:51">
      <c r="B14" s="18" t="s">
        <v>119</v>
      </c>
      <c r="C14" s="17">
        <v>1.8724117918105201E-2</v>
      </c>
      <c r="D14" s="17">
        <v>1.33565294605446E-2</v>
      </c>
      <c r="E14" s="17">
        <v>2.3895812469199501E-2</v>
      </c>
      <c r="F14" s="17"/>
      <c r="G14" s="17">
        <v>2.39833800274755E-2</v>
      </c>
      <c r="H14" s="17">
        <v>1.3534024235156501E-2</v>
      </c>
      <c r="I14" s="17">
        <v>1.73550778278036E-2</v>
      </c>
      <c r="J14" s="17">
        <v>2.40444521250151E-2</v>
      </c>
      <c r="K14" s="17">
        <v>2.5493787786994699E-2</v>
      </c>
      <c r="L14" s="17">
        <v>1.26872100794978E-2</v>
      </c>
      <c r="M14" s="17"/>
      <c r="N14" s="17">
        <v>9.3503533699285501E-3</v>
      </c>
      <c r="O14" s="17">
        <v>2.0387706969729101E-2</v>
      </c>
      <c r="P14" s="17">
        <v>2.14360215868863E-2</v>
      </c>
      <c r="Q14" s="17">
        <v>2.5263168436082801E-2</v>
      </c>
      <c r="R14" s="17"/>
      <c r="S14" s="17">
        <v>1.5810931618485801E-2</v>
      </c>
      <c r="T14" s="17">
        <v>1.3715036959522101E-2</v>
      </c>
      <c r="U14" s="17">
        <v>9.3874195538481003E-3</v>
      </c>
      <c r="V14" s="17">
        <v>2.5393307870616302E-2</v>
      </c>
      <c r="W14" s="17">
        <v>1.6423859663258499E-2</v>
      </c>
      <c r="X14" s="17">
        <v>1.9666762460384901E-2</v>
      </c>
      <c r="Y14" s="17">
        <v>9.7407628654241803E-3</v>
      </c>
      <c r="Z14" s="17">
        <v>2.31671625552319E-2</v>
      </c>
      <c r="AA14" s="17">
        <v>2.5273487679937399E-2</v>
      </c>
      <c r="AB14" s="17">
        <v>2.11421771561702E-2</v>
      </c>
      <c r="AC14" s="17">
        <v>2.9635391537400399E-2</v>
      </c>
      <c r="AD14" s="17">
        <v>3.4690559859471101E-2</v>
      </c>
      <c r="AE14" s="17"/>
      <c r="AF14" s="17">
        <v>1.8612522978558199E-2</v>
      </c>
      <c r="AG14" s="17">
        <v>1.74399595162942E-2</v>
      </c>
      <c r="AH14" s="17">
        <v>1.7370125486749401E-2</v>
      </c>
      <c r="AI14" s="17"/>
      <c r="AJ14" s="17">
        <v>1.11088537373324E-2</v>
      </c>
      <c r="AK14" s="17">
        <v>1.6135036147133599E-2</v>
      </c>
      <c r="AL14" s="17">
        <v>1.44285989957615E-2</v>
      </c>
      <c r="AM14" s="17"/>
      <c r="AN14" s="17">
        <v>3.1509210492128598E-2</v>
      </c>
      <c r="AO14" s="17">
        <v>1.86797039131621E-2</v>
      </c>
      <c r="AP14" s="17">
        <v>1.45174085164011E-2</v>
      </c>
      <c r="AQ14" s="17">
        <v>9.9013510891067906E-3</v>
      </c>
      <c r="AR14" s="17">
        <v>4.6257911329375002E-3</v>
      </c>
      <c r="AS14" s="17"/>
      <c r="AT14" s="17">
        <v>1.8347444772808801E-2</v>
      </c>
      <c r="AU14" s="17">
        <v>2.1056049061068002E-2</v>
      </c>
      <c r="AV14" s="17"/>
      <c r="AW14" s="17">
        <v>9.7616846030698801E-3</v>
      </c>
      <c r="AX14" s="17">
        <v>1.38636917972332E-2</v>
      </c>
      <c r="AY14" s="17">
        <v>2.9582144236854398E-2</v>
      </c>
    </row>
    <row r="15" spans="2:51">
      <c r="B15" s="18" t="s">
        <v>138</v>
      </c>
      <c r="C15" s="21">
        <v>0.68814177734124904</v>
      </c>
      <c r="D15" s="21">
        <v>0.72951488069143</v>
      </c>
      <c r="E15" s="21">
        <v>0.64992779326096395</v>
      </c>
      <c r="F15" s="21"/>
      <c r="G15" s="21">
        <v>0.67460625200977298</v>
      </c>
      <c r="H15" s="21">
        <v>0.68784072989193701</v>
      </c>
      <c r="I15" s="21">
        <v>0.73166257235356802</v>
      </c>
      <c r="J15" s="21">
        <v>0.67168824085589796</v>
      </c>
      <c r="K15" s="21">
        <v>0.657729495534909</v>
      </c>
      <c r="L15" s="21">
        <v>0.69653994610482495</v>
      </c>
      <c r="M15" s="21"/>
      <c r="N15" s="21">
        <v>0.77351889796264395</v>
      </c>
      <c r="O15" s="21">
        <v>0.69574759526965302</v>
      </c>
      <c r="P15" s="21">
        <v>0.64816139501454495</v>
      </c>
      <c r="Q15" s="21">
        <v>0.62231424181665895</v>
      </c>
      <c r="R15" s="21"/>
      <c r="S15" s="21">
        <v>0.71361989263051895</v>
      </c>
      <c r="T15" s="21">
        <v>0.70349351985848396</v>
      </c>
      <c r="U15" s="21">
        <v>0.65580468574559403</v>
      </c>
      <c r="V15" s="21">
        <v>0.69806985521137099</v>
      </c>
      <c r="W15" s="21">
        <v>0.70343983242243402</v>
      </c>
      <c r="X15" s="21">
        <v>0.66485033977320795</v>
      </c>
      <c r="Y15" s="21">
        <v>0.68071695863530901</v>
      </c>
      <c r="Z15" s="21">
        <v>0.68747612681630998</v>
      </c>
      <c r="AA15" s="21">
        <v>0.67151550592581599</v>
      </c>
      <c r="AB15" s="21">
        <v>0.69624260293865803</v>
      </c>
      <c r="AC15" s="21">
        <v>0.65811946847942304</v>
      </c>
      <c r="AD15" s="21">
        <v>0.70559168296454</v>
      </c>
      <c r="AE15" s="21"/>
      <c r="AF15" s="21">
        <v>0.65006583578466504</v>
      </c>
      <c r="AG15" s="21">
        <v>0.74409412891612003</v>
      </c>
      <c r="AH15" s="21">
        <v>0.64346900044290301</v>
      </c>
      <c r="AI15" s="21"/>
      <c r="AJ15" s="21">
        <v>0.74073119880819105</v>
      </c>
      <c r="AK15" s="21">
        <v>0.72949768192878695</v>
      </c>
      <c r="AL15" s="21">
        <v>0.73847054581221905</v>
      </c>
      <c r="AM15" s="21"/>
      <c r="AN15" s="21">
        <v>0.61698707746113501</v>
      </c>
      <c r="AO15" s="21">
        <v>0.70971215435865198</v>
      </c>
      <c r="AP15" s="21">
        <v>0.72796637428351796</v>
      </c>
      <c r="AQ15" s="21">
        <v>0.76959687456602099</v>
      </c>
      <c r="AR15" s="21">
        <v>0.809519272889901</v>
      </c>
      <c r="AS15" s="21"/>
      <c r="AT15" s="21">
        <v>0.68917672154888698</v>
      </c>
      <c r="AU15" s="21">
        <v>0.68169892675107502</v>
      </c>
      <c r="AV15" s="21"/>
      <c r="AW15" s="21">
        <v>0.76950944369469299</v>
      </c>
      <c r="AX15" s="21">
        <v>0.68583479546020498</v>
      </c>
      <c r="AY15" s="21">
        <v>0.60168776079494701</v>
      </c>
    </row>
    <row r="16" spans="2:51">
      <c r="B16" s="18" t="s">
        <v>139</v>
      </c>
      <c r="C16" s="21">
        <v>3.6754765140103202E-2</v>
      </c>
      <c r="D16" s="21">
        <v>3.4984533899466499E-2</v>
      </c>
      <c r="E16" s="21">
        <v>3.8698845808985798E-2</v>
      </c>
      <c r="F16" s="21"/>
      <c r="G16" s="21">
        <v>5.5231411309905602E-2</v>
      </c>
      <c r="H16" s="21">
        <v>4.7906627082114801E-2</v>
      </c>
      <c r="I16" s="21">
        <v>4.2414217108799702E-2</v>
      </c>
      <c r="J16" s="21">
        <v>4.3507501150188699E-2</v>
      </c>
      <c r="K16" s="21">
        <v>2.9887175455053899E-2</v>
      </c>
      <c r="L16" s="21">
        <v>1.61891522049839E-2</v>
      </c>
      <c r="M16" s="21"/>
      <c r="N16" s="21">
        <v>2.7148559072425301E-2</v>
      </c>
      <c r="O16" s="21">
        <v>3.7838996137891302E-2</v>
      </c>
      <c r="P16" s="21">
        <v>4.7093192094573202E-2</v>
      </c>
      <c r="Q16" s="21">
        <v>3.6947790258845203E-2</v>
      </c>
      <c r="R16" s="21"/>
      <c r="S16" s="21">
        <v>4.4427599063620697E-2</v>
      </c>
      <c r="T16" s="21">
        <v>3.0178360700593598E-2</v>
      </c>
      <c r="U16" s="21">
        <v>3.9706611111675102E-2</v>
      </c>
      <c r="V16" s="21">
        <v>2.9055079556362599E-2</v>
      </c>
      <c r="W16" s="21">
        <v>3.9331533246195198E-2</v>
      </c>
      <c r="X16" s="21">
        <v>4.4514465865458298E-2</v>
      </c>
      <c r="Y16" s="21">
        <v>3.6204044510599297E-2</v>
      </c>
      <c r="Z16" s="21">
        <v>3.7208521957829303E-2</v>
      </c>
      <c r="AA16" s="21">
        <v>4.3781042420803197E-2</v>
      </c>
      <c r="AB16" s="21">
        <v>2.6979030291226901E-2</v>
      </c>
      <c r="AC16" s="21">
        <v>2.8599076427947401E-2</v>
      </c>
      <c r="AD16" s="21">
        <v>3.4310339590664297E-2</v>
      </c>
      <c r="AE16" s="21"/>
      <c r="AF16" s="21">
        <v>4.2669933451365202E-2</v>
      </c>
      <c r="AG16" s="21">
        <v>2.5661102523402701E-2</v>
      </c>
      <c r="AH16" s="21">
        <v>5.4912209729367598E-2</v>
      </c>
      <c r="AI16" s="21"/>
      <c r="AJ16" s="21">
        <v>2.55679261517071E-2</v>
      </c>
      <c r="AK16" s="21">
        <v>3.1715832810182601E-2</v>
      </c>
      <c r="AL16" s="21">
        <v>3.4751196626466599E-2</v>
      </c>
      <c r="AM16" s="21"/>
      <c r="AN16" s="21">
        <v>5.0199301491808603E-2</v>
      </c>
      <c r="AO16" s="21">
        <v>2.9776656543556199E-2</v>
      </c>
      <c r="AP16" s="21">
        <v>3.3067782005205E-2</v>
      </c>
      <c r="AQ16" s="21">
        <v>3.1108422995022599E-2</v>
      </c>
      <c r="AR16" s="21">
        <v>2.1158543057817399E-2</v>
      </c>
      <c r="AS16" s="21"/>
      <c r="AT16" s="21">
        <v>3.4858072910276199E-2</v>
      </c>
      <c r="AU16" s="21">
        <v>5.4716428145919802E-2</v>
      </c>
      <c r="AV16" s="21"/>
      <c r="AW16" s="21">
        <v>2.1609934294058501E-2</v>
      </c>
      <c r="AX16" s="21">
        <v>4.21539415635011E-2</v>
      </c>
      <c r="AY16" s="21">
        <v>5.1548758225115197E-2</v>
      </c>
    </row>
    <row r="17" spans="2:51">
      <c r="B17" s="18" t="s">
        <v>140</v>
      </c>
      <c r="C17" s="22">
        <v>0.65138701220114603</v>
      </c>
      <c r="D17" s="22">
        <v>0.69453034679196302</v>
      </c>
      <c r="E17" s="22">
        <v>0.61122894745197798</v>
      </c>
      <c r="F17" s="22"/>
      <c r="G17" s="22">
        <v>0.61937484069986704</v>
      </c>
      <c r="H17" s="22">
        <v>0.63993410280982199</v>
      </c>
      <c r="I17" s="22">
        <v>0.68924835524476902</v>
      </c>
      <c r="J17" s="22">
        <v>0.62818073970570998</v>
      </c>
      <c r="K17" s="22">
        <v>0.62784232007985497</v>
      </c>
      <c r="L17" s="22">
        <v>0.68035079389984099</v>
      </c>
      <c r="M17" s="22"/>
      <c r="N17" s="22">
        <v>0.74637033889021798</v>
      </c>
      <c r="O17" s="22">
        <v>0.65790859913176203</v>
      </c>
      <c r="P17" s="22">
        <v>0.60106820291997098</v>
      </c>
      <c r="Q17" s="22">
        <v>0.58536645155781397</v>
      </c>
      <c r="R17" s="22"/>
      <c r="S17" s="22">
        <v>0.66919229356689802</v>
      </c>
      <c r="T17" s="22">
        <v>0.67331515915789097</v>
      </c>
      <c r="U17" s="22">
        <v>0.61609807463391897</v>
      </c>
      <c r="V17" s="22">
        <v>0.669014775655008</v>
      </c>
      <c r="W17" s="22">
        <v>0.66410829917623904</v>
      </c>
      <c r="X17" s="22">
        <v>0.62033587390774902</v>
      </c>
      <c r="Y17" s="22">
        <v>0.64451291412471001</v>
      </c>
      <c r="Z17" s="22">
        <v>0.65026760485848101</v>
      </c>
      <c r="AA17" s="22">
        <v>0.62773446350501305</v>
      </c>
      <c r="AB17" s="22">
        <v>0.66926357264743197</v>
      </c>
      <c r="AC17" s="22">
        <v>0.62952039205147603</v>
      </c>
      <c r="AD17" s="22">
        <v>0.67128134337387602</v>
      </c>
      <c r="AE17" s="22"/>
      <c r="AF17" s="22">
        <v>0.60739590233329999</v>
      </c>
      <c r="AG17" s="22">
        <v>0.718433026392717</v>
      </c>
      <c r="AH17" s="22">
        <v>0.58855679071353495</v>
      </c>
      <c r="AI17" s="22"/>
      <c r="AJ17" s="22">
        <v>0.71516327265648405</v>
      </c>
      <c r="AK17" s="22">
        <v>0.69778184911860397</v>
      </c>
      <c r="AL17" s="22">
        <v>0.70371934918575296</v>
      </c>
      <c r="AM17" s="22"/>
      <c r="AN17" s="22">
        <v>0.56678777596932595</v>
      </c>
      <c r="AO17" s="22">
        <v>0.67993549781509599</v>
      </c>
      <c r="AP17" s="22">
        <v>0.69489859227831297</v>
      </c>
      <c r="AQ17" s="22">
        <v>0.73848845157099896</v>
      </c>
      <c r="AR17" s="22">
        <v>0.78836072983208405</v>
      </c>
      <c r="AS17" s="22"/>
      <c r="AT17" s="22">
        <v>0.654318648638611</v>
      </c>
      <c r="AU17" s="22">
        <v>0.62698249860515498</v>
      </c>
      <c r="AV17" s="22"/>
      <c r="AW17" s="22">
        <v>0.74789950940063399</v>
      </c>
      <c r="AX17" s="22">
        <v>0.64368085389670404</v>
      </c>
      <c r="AY17" s="22">
        <v>0.55013900256983095</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363</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6.7826863663291395E-2</v>
      </c>
      <c r="D9" s="17">
        <v>8.4200972942310007E-2</v>
      </c>
      <c r="E9" s="17">
        <v>5.2597141412565801E-2</v>
      </c>
      <c r="F9" s="17"/>
      <c r="G9" s="17">
        <v>9.6282121825519498E-2</v>
      </c>
      <c r="H9" s="17">
        <v>0.10760690076645001</v>
      </c>
      <c r="I9" s="17">
        <v>7.9344022293314803E-2</v>
      </c>
      <c r="J9" s="17">
        <v>5.8717285345094503E-2</v>
      </c>
      <c r="K9" s="17">
        <v>4.65700958544112E-2</v>
      </c>
      <c r="L9" s="17">
        <v>3.8920532051525701E-2</v>
      </c>
      <c r="M9" s="17"/>
      <c r="N9" s="17">
        <v>0.10372995652250901</v>
      </c>
      <c r="O9" s="17">
        <v>5.2414483100830897E-2</v>
      </c>
      <c r="P9" s="17">
        <v>5.6195277609405701E-2</v>
      </c>
      <c r="Q9" s="17">
        <v>5.5000218377140503E-2</v>
      </c>
      <c r="R9" s="17"/>
      <c r="S9" s="17">
        <v>0.113921210666405</v>
      </c>
      <c r="T9" s="17">
        <v>5.9698961666133102E-2</v>
      </c>
      <c r="U9" s="17">
        <v>5.5880712416466999E-2</v>
      </c>
      <c r="V9" s="17">
        <v>6.6760189854818505E-2</v>
      </c>
      <c r="W9" s="17">
        <v>7.8035901063011601E-2</v>
      </c>
      <c r="X9" s="17">
        <v>4.63360443510984E-2</v>
      </c>
      <c r="Y9" s="17">
        <v>5.8510102135475701E-2</v>
      </c>
      <c r="Z9" s="17">
        <v>8.2236186295262803E-2</v>
      </c>
      <c r="AA9" s="17">
        <v>5.5774357591282402E-2</v>
      </c>
      <c r="AB9" s="17">
        <v>6.5231984103382198E-2</v>
      </c>
      <c r="AC9" s="17">
        <v>5.3484896798925298E-2</v>
      </c>
      <c r="AD9" s="17">
        <v>5.9317145570788703E-2</v>
      </c>
      <c r="AE9" s="17"/>
      <c r="AF9" s="17">
        <v>5.6064019513287301E-2</v>
      </c>
      <c r="AG9" s="17">
        <v>7.9760192553610304E-2</v>
      </c>
      <c r="AH9" s="17">
        <v>6.1223242602904002E-2</v>
      </c>
      <c r="AI9" s="17"/>
      <c r="AJ9" s="17">
        <v>7.4193108884925904E-2</v>
      </c>
      <c r="AK9" s="17">
        <v>7.6144705173476102E-2</v>
      </c>
      <c r="AL9" s="17">
        <v>8.3188793398474806E-2</v>
      </c>
      <c r="AM9" s="17"/>
      <c r="AN9" s="17">
        <v>4.95993275445899E-2</v>
      </c>
      <c r="AO9" s="17">
        <v>5.4607872110708097E-2</v>
      </c>
      <c r="AP9" s="17">
        <v>7.9522542137168598E-2</v>
      </c>
      <c r="AQ9" s="17">
        <v>0.13087456913332399</v>
      </c>
      <c r="AR9" s="17">
        <v>0.25832840845493299</v>
      </c>
      <c r="AS9" s="17"/>
      <c r="AT9" s="17">
        <v>6.1614740624617602E-2</v>
      </c>
      <c r="AU9" s="17">
        <v>0.12838598901620299</v>
      </c>
      <c r="AV9" s="17"/>
      <c r="AW9" s="17">
        <v>9.0429678233805696E-2</v>
      </c>
      <c r="AX9" s="17">
        <v>7.4437320168096399E-2</v>
      </c>
      <c r="AY9" s="17">
        <v>4.1917900565121402E-2</v>
      </c>
    </row>
    <row r="10" spans="2:51">
      <c r="B10" s="18" t="s">
        <v>134</v>
      </c>
      <c r="C10" s="17">
        <v>0.34848424183022397</v>
      </c>
      <c r="D10" s="17">
        <v>0.36639317821896999</v>
      </c>
      <c r="E10" s="17">
        <v>0.32938249558855998</v>
      </c>
      <c r="F10" s="17"/>
      <c r="G10" s="17">
        <v>0.43520322791750998</v>
      </c>
      <c r="H10" s="17">
        <v>0.43587093318492498</v>
      </c>
      <c r="I10" s="17">
        <v>0.41590114961963298</v>
      </c>
      <c r="J10" s="17">
        <v>0.310964060173676</v>
      </c>
      <c r="K10" s="17">
        <v>0.27737680503316597</v>
      </c>
      <c r="L10" s="17">
        <v>0.27377899575099701</v>
      </c>
      <c r="M10" s="17"/>
      <c r="N10" s="17">
        <v>0.42460676458733398</v>
      </c>
      <c r="O10" s="17">
        <v>0.35453751244859699</v>
      </c>
      <c r="P10" s="17">
        <v>0.33005851010530901</v>
      </c>
      <c r="Q10" s="17">
        <v>0.27610987467646902</v>
      </c>
      <c r="R10" s="17"/>
      <c r="S10" s="17">
        <v>0.37322850097209198</v>
      </c>
      <c r="T10" s="17">
        <v>0.34497697304493402</v>
      </c>
      <c r="U10" s="17">
        <v>0.354280542044623</v>
      </c>
      <c r="V10" s="17">
        <v>0.33506214476416502</v>
      </c>
      <c r="W10" s="17">
        <v>0.34462298751675402</v>
      </c>
      <c r="X10" s="17">
        <v>0.37203556672673399</v>
      </c>
      <c r="Y10" s="17">
        <v>0.31455386349272701</v>
      </c>
      <c r="Z10" s="17">
        <v>0.34275589060086997</v>
      </c>
      <c r="AA10" s="17">
        <v>0.34304849133364401</v>
      </c>
      <c r="AB10" s="17">
        <v>0.33877652113565698</v>
      </c>
      <c r="AC10" s="17">
        <v>0.357246324677853</v>
      </c>
      <c r="AD10" s="17">
        <v>0.35524527027647002</v>
      </c>
      <c r="AE10" s="17"/>
      <c r="AF10" s="17">
        <v>0.29560022622571702</v>
      </c>
      <c r="AG10" s="17">
        <v>0.39239051686225601</v>
      </c>
      <c r="AH10" s="17">
        <v>0.33209897768496599</v>
      </c>
      <c r="AI10" s="17"/>
      <c r="AJ10" s="17">
        <v>0.32684865903909799</v>
      </c>
      <c r="AK10" s="17">
        <v>0.39639285357714199</v>
      </c>
      <c r="AL10" s="17">
        <v>0.38252710781315702</v>
      </c>
      <c r="AM10" s="17"/>
      <c r="AN10" s="17">
        <v>0.22287245193501101</v>
      </c>
      <c r="AO10" s="17">
        <v>0.36353219965768302</v>
      </c>
      <c r="AP10" s="17">
        <v>0.430636199220438</v>
      </c>
      <c r="AQ10" s="17">
        <v>0.47367273030006102</v>
      </c>
      <c r="AR10" s="17">
        <v>0.40628372245664102</v>
      </c>
      <c r="AS10" s="17"/>
      <c r="AT10" s="17">
        <v>0.34376910729747701</v>
      </c>
      <c r="AU10" s="17">
        <v>0.39586145248979698</v>
      </c>
      <c r="AV10" s="17"/>
      <c r="AW10" s="17">
        <v>0.417559902981748</v>
      </c>
      <c r="AX10" s="17">
        <v>0.38760305742131401</v>
      </c>
      <c r="AY10" s="17">
        <v>0.26436581343630899</v>
      </c>
    </row>
    <row r="11" spans="2:51">
      <c r="B11" s="18" t="s">
        <v>135</v>
      </c>
      <c r="C11" s="17">
        <v>0.26545036311139097</v>
      </c>
      <c r="D11" s="17">
        <v>0.272698078436859</v>
      </c>
      <c r="E11" s="17">
        <v>0.25983825194545201</v>
      </c>
      <c r="F11" s="17"/>
      <c r="G11" s="17">
        <v>0.21777948124188601</v>
      </c>
      <c r="H11" s="17">
        <v>0.242987311610527</v>
      </c>
      <c r="I11" s="17">
        <v>0.24531085579923401</v>
      </c>
      <c r="J11" s="17">
        <v>0.28180740275199001</v>
      </c>
      <c r="K11" s="17">
        <v>0.28372556151199502</v>
      </c>
      <c r="L11" s="17">
        <v>0.29327950719684098</v>
      </c>
      <c r="M11" s="17"/>
      <c r="N11" s="17">
        <v>0.24052106787960101</v>
      </c>
      <c r="O11" s="17">
        <v>0.25592258326852702</v>
      </c>
      <c r="P11" s="17">
        <v>0.27194072935824898</v>
      </c>
      <c r="Q11" s="17">
        <v>0.29510038132194</v>
      </c>
      <c r="R11" s="17"/>
      <c r="S11" s="17">
        <v>0.251501881415715</v>
      </c>
      <c r="T11" s="17">
        <v>0.28122224688514602</v>
      </c>
      <c r="U11" s="17">
        <v>0.24672908272942401</v>
      </c>
      <c r="V11" s="17">
        <v>0.28342156818408198</v>
      </c>
      <c r="W11" s="17">
        <v>0.26991320004144598</v>
      </c>
      <c r="X11" s="17">
        <v>0.27458024559871302</v>
      </c>
      <c r="Y11" s="17">
        <v>0.27293712997879899</v>
      </c>
      <c r="Z11" s="17">
        <v>0.259203205768961</v>
      </c>
      <c r="AA11" s="17">
        <v>0.24952400774035</v>
      </c>
      <c r="AB11" s="17">
        <v>0.27813116727541298</v>
      </c>
      <c r="AC11" s="17">
        <v>0.26036366648034598</v>
      </c>
      <c r="AD11" s="17">
        <v>0.230243898596562</v>
      </c>
      <c r="AE11" s="17"/>
      <c r="AF11" s="17">
        <v>0.28000270339347999</v>
      </c>
      <c r="AG11" s="17">
        <v>0.258960497626046</v>
      </c>
      <c r="AH11" s="17">
        <v>0.26756739476073199</v>
      </c>
      <c r="AI11" s="17"/>
      <c r="AJ11" s="17">
        <v>0.26924027183869298</v>
      </c>
      <c r="AK11" s="17">
        <v>0.255945075116849</v>
      </c>
      <c r="AL11" s="17">
        <v>0.24747498839776599</v>
      </c>
      <c r="AM11" s="17"/>
      <c r="AN11" s="17">
        <v>0.300234324170707</v>
      </c>
      <c r="AO11" s="17">
        <v>0.25675596279872098</v>
      </c>
      <c r="AP11" s="17">
        <v>0.23868541914806901</v>
      </c>
      <c r="AQ11" s="17">
        <v>0.21788045945105</v>
      </c>
      <c r="AR11" s="17">
        <v>0.18608666985650199</v>
      </c>
      <c r="AS11" s="17"/>
      <c r="AT11" s="17">
        <v>0.268116666548597</v>
      </c>
      <c r="AU11" s="17">
        <v>0.230815439204447</v>
      </c>
      <c r="AV11" s="17"/>
      <c r="AW11" s="17">
        <v>0.242533132038775</v>
      </c>
      <c r="AX11" s="17">
        <v>0.28386836865034598</v>
      </c>
      <c r="AY11" s="17">
        <v>0.28516108611897101</v>
      </c>
    </row>
    <row r="12" spans="2:51">
      <c r="B12" s="18" t="s">
        <v>136</v>
      </c>
      <c r="C12" s="17">
        <v>0.19992245441336401</v>
      </c>
      <c r="D12" s="17">
        <v>0.17599807566211001</v>
      </c>
      <c r="E12" s="17">
        <v>0.22269519864312301</v>
      </c>
      <c r="F12" s="17"/>
      <c r="G12" s="17">
        <v>0.16578916720978501</v>
      </c>
      <c r="H12" s="17">
        <v>0.13794781023462799</v>
      </c>
      <c r="I12" s="17">
        <v>0.170215406892818</v>
      </c>
      <c r="J12" s="17">
        <v>0.19900923783435001</v>
      </c>
      <c r="K12" s="17">
        <v>0.22333077382557501</v>
      </c>
      <c r="L12" s="17">
        <v>0.26593384883861099</v>
      </c>
      <c r="M12" s="17"/>
      <c r="N12" s="17">
        <v>0.15611548776758</v>
      </c>
      <c r="O12" s="17">
        <v>0.224861082815561</v>
      </c>
      <c r="P12" s="17">
        <v>0.210185618256021</v>
      </c>
      <c r="Q12" s="17">
        <v>0.214368093899933</v>
      </c>
      <c r="R12" s="17"/>
      <c r="S12" s="17">
        <v>0.16896434974455901</v>
      </c>
      <c r="T12" s="17">
        <v>0.19614802674582599</v>
      </c>
      <c r="U12" s="17">
        <v>0.23247711437531901</v>
      </c>
      <c r="V12" s="17">
        <v>0.19665191247164901</v>
      </c>
      <c r="W12" s="17">
        <v>0.190737071384002</v>
      </c>
      <c r="X12" s="17">
        <v>0.186185271035714</v>
      </c>
      <c r="Y12" s="17">
        <v>0.21650785542523401</v>
      </c>
      <c r="Z12" s="17">
        <v>0.21355172083621801</v>
      </c>
      <c r="AA12" s="17">
        <v>0.217708264970329</v>
      </c>
      <c r="AB12" s="17">
        <v>0.205291169075903</v>
      </c>
      <c r="AC12" s="17">
        <v>0.192761277637817</v>
      </c>
      <c r="AD12" s="17">
        <v>0.201630218388165</v>
      </c>
      <c r="AE12" s="17"/>
      <c r="AF12" s="17">
        <v>0.221131333927677</v>
      </c>
      <c r="AG12" s="17">
        <v>0.18292117199533101</v>
      </c>
      <c r="AH12" s="17">
        <v>0.19484356878459799</v>
      </c>
      <c r="AI12" s="17"/>
      <c r="AJ12" s="17">
        <v>0.21103967037893601</v>
      </c>
      <c r="AK12" s="17">
        <v>0.17686564565913401</v>
      </c>
      <c r="AL12" s="17">
        <v>0.19918668115409199</v>
      </c>
      <c r="AM12" s="17"/>
      <c r="AN12" s="17">
        <v>0.244471443098286</v>
      </c>
      <c r="AO12" s="17">
        <v>0.20547473435334801</v>
      </c>
      <c r="AP12" s="17">
        <v>0.170744881370608</v>
      </c>
      <c r="AQ12" s="17">
        <v>0.12176964173454601</v>
      </c>
      <c r="AR12" s="17">
        <v>0.105180279721049</v>
      </c>
      <c r="AS12" s="17"/>
      <c r="AT12" s="17">
        <v>0.20598547866158801</v>
      </c>
      <c r="AU12" s="17">
        <v>0.14492677469534701</v>
      </c>
      <c r="AV12" s="17"/>
      <c r="AW12" s="17">
        <v>0.176111590384151</v>
      </c>
      <c r="AX12" s="17">
        <v>0.15934086872974099</v>
      </c>
      <c r="AY12" s="17">
        <v>0.23599338978097401</v>
      </c>
    </row>
    <row r="13" spans="2:51">
      <c r="B13" s="18" t="s">
        <v>137</v>
      </c>
      <c r="C13" s="17">
        <v>0.10740623250668099</v>
      </c>
      <c r="D13" s="17">
        <v>9.2029353453772694E-2</v>
      </c>
      <c r="E13" s="17">
        <v>0.12240450505971701</v>
      </c>
      <c r="F13" s="17"/>
      <c r="G13" s="17">
        <v>6.7627841220796001E-2</v>
      </c>
      <c r="H13" s="17">
        <v>6.5639349548358303E-2</v>
      </c>
      <c r="I13" s="17">
        <v>7.6566454974167697E-2</v>
      </c>
      <c r="J13" s="17">
        <v>0.13565767985125399</v>
      </c>
      <c r="K13" s="17">
        <v>0.158850750259733</v>
      </c>
      <c r="L13" s="17">
        <v>0.12216729209794799</v>
      </c>
      <c r="M13" s="17"/>
      <c r="N13" s="17">
        <v>7.1333129604797693E-2</v>
      </c>
      <c r="O13" s="17">
        <v>0.103630539126377</v>
      </c>
      <c r="P13" s="17">
        <v>0.115212637126857</v>
      </c>
      <c r="Q13" s="17">
        <v>0.14343505702210799</v>
      </c>
      <c r="R13" s="17"/>
      <c r="S13" s="17">
        <v>7.92444767669198E-2</v>
      </c>
      <c r="T13" s="17">
        <v>0.11056840923767999</v>
      </c>
      <c r="U13" s="17">
        <v>0.10436531690966799</v>
      </c>
      <c r="V13" s="17">
        <v>0.10821740766190301</v>
      </c>
      <c r="W13" s="17">
        <v>0.100039313415842</v>
      </c>
      <c r="X13" s="17">
        <v>0.10271918137375</v>
      </c>
      <c r="Y13" s="17">
        <v>0.12652811927244101</v>
      </c>
      <c r="Z13" s="17">
        <v>9.9106954877886205E-2</v>
      </c>
      <c r="AA13" s="17">
        <v>0.12434998711497899</v>
      </c>
      <c r="AB13" s="17">
        <v>9.8554166773157106E-2</v>
      </c>
      <c r="AC13" s="17">
        <v>0.12659520374920699</v>
      </c>
      <c r="AD13" s="17">
        <v>0.14676633921539001</v>
      </c>
      <c r="AE13" s="17"/>
      <c r="AF13" s="17">
        <v>0.13942754840496099</v>
      </c>
      <c r="AG13" s="17">
        <v>7.4963306217478307E-2</v>
      </c>
      <c r="AH13" s="17">
        <v>0.12917220593206499</v>
      </c>
      <c r="AI13" s="17"/>
      <c r="AJ13" s="17">
        <v>0.11404313330244099</v>
      </c>
      <c r="AK13" s="17">
        <v>8.1768587057222897E-2</v>
      </c>
      <c r="AL13" s="17">
        <v>8.3386067959071095E-2</v>
      </c>
      <c r="AM13" s="17"/>
      <c r="AN13" s="17">
        <v>0.16908658490707101</v>
      </c>
      <c r="AO13" s="17">
        <v>0.103719222456404</v>
      </c>
      <c r="AP13" s="17">
        <v>7.2799576662967699E-2</v>
      </c>
      <c r="AQ13" s="17">
        <v>4.4912186638511001E-2</v>
      </c>
      <c r="AR13" s="17">
        <v>3.9495128377937498E-2</v>
      </c>
      <c r="AS13" s="17"/>
      <c r="AT13" s="17">
        <v>0.110392049765525</v>
      </c>
      <c r="AU13" s="17">
        <v>8.3039500556986195E-2</v>
      </c>
      <c r="AV13" s="17"/>
      <c r="AW13" s="17">
        <v>6.8192885472955003E-2</v>
      </c>
      <c r="AX13" s="17">
        <v>8.1823338086166306E-2</v>
      </c>
      <c r="AY13" s="17">
        <v>0.156040505455663</v>
      </c>
    </row>
    <row r="14" spans="2:51">
      <c r="B14" s="18" t="s">
        <v>119</v>
      </c>
      <c r="C14" s="17">
        <v>1.0909844475048501E-2</v>
      </c>
      <c r="D14" s="17">
        <v>8.6803412859785701E-3</v>
      </c>
      <c r="E14" s="17">
        <v>1.3082407350582199E-2</v>
      </c>
      <c r="F14" s="17"/>
      <c r="G14" s="17">
        <v>1.7318160584503001E-2</v>
      </c>
      <c r="H14" s="17">
        <v>9.9476946551118692E-3</v>
      </c>
      <c r="I14" s="17">
        <v>1.26621104208326E-2</v>
      </c>
      <c r="J14" s="17">
        <v>1.38443340436359E-2</v>
      </c>
      <c r="K14" s="17">
        <v>1.01460135151199E-2</v>
      </c>
      <c r="L14" s="17">
        <v>5.9198240640766803E-3</v>
      </c>
      <c r="M14" s="17"/>
      <c r="N14" s="17">
        <v>3.6935936381793798E-3</v>
      </c>
      <c r="O14" s="17">
        <v>8.6337992401070204E-3</v>
      </c>
      <c r="P14" s="17">
        <v>1.6407227544158701E-2</v>
      </c>
      <c r="Q14" s="17">
        <v>1.59863747024095E-2</v>
      </c>
      <c r="R14" s="17"/>
      <c r="S14" s="17">
        <v>1.3139580434309199E-2</v>
      </c>
      <c r="T14" s="17">
        <v>7.3853824202809804E-3</v>
      </c>
      <c r="U14" s="17">
        <v>6.2672315244986397E-3</v>
      </c>
      <c r="V14" s="17">
        <v>9.8867770633817298E-3</v>
      </c>
      <c r="W14" s="17">
        <v>1.6651526578944299E-2</v>
      </c>
      <c r="X14" s="17">
        <v>1.81436909139907E-2</v>
      </c>
      <c r="Y14" s="17">
        <v>1.0962929695323999E-2</v>
      </c>
      <c r="Z14" s="17">
        <v>3.1460416208019299E-3</v>
      </c>
      <c r="AA14" s="17">
        <v>9.5948912494160394E-3</v>
      </c>
      <c r="AB14" s="17">
        <v>1.40149916364879E-2</v>
      </c>
      <c r="AC14" s="17">
        <v>9.5486306558509593E-3</v>
      </c>
      <c r="AD14" s="17">
        <v>6.7971279526248003E-3</v>
      </c>
      <c r="AE14" s="17"/>
      <c r="AF14" s="17">
        <v>7.7741685348784997E-3</v>
      </c>
      <c r="AG14" s="17">
        <v>1.1004314745278901E-2</v>
      </c>
      <c r="AH14" s="17">
        <v>1.5094610234734599E-2</v>
      </c>
      <c r="AI14" s="17"/>
      <c r="AJ14" s="17">
        <v>4.6351565559064603E-3</v>
      </c>
      <c r="AK14" s="17">
        <v>1.2883133416176799E-2</v>
      </c>
      <c r="AL14" s="17">
        <v>4.23636127743911E-3</v>
      </c>
      <c r="AM14" s="17"/>
      <c r="AN14" s="17">
        <v>1.3735868344335799E-2</v>
      </c>
      <c r="AO14" s="17">
        <v>1.5910008623135598E-2</v>
      </c>
      <c r="AP14" s="17">
        <v>7.6113814607485196E-3</v>
      </c>
      <c r="AQ14" s="17">
        <v>1.0890412742507599E-2</v>
      </c>
      <c r="AR14" s="17">
        <v>4.6257911329375002E-3</v>
      </c>
      <c r="AS14" s="17"/>
      <c r="AT14" s="17">
        <v>1.0121957102194899E-2</v>
      </c>
      <c r="AU14" s="17">
        <v>1.69708440372205E-2</v>
      </c>
      <c r="AV14" s="17"/>
      <c r="AW14" s="17">
        <v>5.1728108885661702E-3</v>
      </c>
      <c r="AX14" s="17">
        <v>1.29270469443361E-2</v>
      </c>
      <c r="AY14" s="17">
        <v>1.65213046429614E-2</v>
      </c>
    </row>
    <row r="15" spans="2:51">
      <c r="B15" s="18" t="s">
        <v>138</v>
      </c>
      <c r="C15" s="21">
        <v>0.41631110549351602</v>
      </c>
      <c r="D15" s="21">
        <v>0.45059415116127999</v>
      </c>
      <c r="E15" s="21">
        <v>0.38197963700112503</v>
      </c>
      <c r="F15" s="21"/>
      <c r="G15" s="21">
        <v>0.53148534974302997</v>
      </c>
      <c r="H15" s="21">
        <v>0.54347783395137494</v>
      </c>
      <c r="I15" s="21">
        <v>0.49524517191294798</v>
      </c>
      <c r="J15" s="21">
        <v>0.36968134551877002</v>
      </c>
      <c r="K15" s="21">
        <v>0.32394690088757699</v>
      </c>
      <c r="L15" s="21">
        <v>0.31269952780252303</v>
      </c>
      <c r="M15" s="21"/>
      <c r="N15" s="21">
        <v>0.52833672110984198</v>
      </c>
      <c r="O15" s="21">
        <v>0.40695199554942801</v>
      </c>
      <c r="P15" s="21">
        <v>0.38625378771471403</v>
      </c>
      <c r="Q15" s="21">
        <v>0.331110093053609</v>
      </c>
      <c r="R15" s="21"/>
      <c r="S15" s="21">
        <v>0.48714971163849702</v>
      </c>
      <c r="T15" s="21">
        <v>0.404675934711067</v>
      </c>
      <c r="U15" s="21">
        <v>0.41016125446108997</v>
      </c>
      <c r="V15" s="21">
        <v>0.40182233461898298</v>
      </c>
      <c r="W15" s="21">
        <v>0.42265888857976602</v>
      </c>
      <c r="X15" s="21">
        <v>0.41837161107783299</v>
      </c>
      <c r="Y15" s="21">
        <v>0.37306396562820299</v>
      </c>
      <c r="Z15" s="21">
        <v>0.424992076896133</v>
      </c>
      <c r="AA15" s="21">
        <v>0.39882284892492598</v>
      </c>
      <c r="AB15" s="21">
        <v>0.40400850523903897</v>
      </c>
      <c r="AC15" s="21">
        <v>0.41073122147677799</v>
      </c>
      <c r="AD15" s="21">
        <v>0.414562415847259</v>
      </c>
      <c r="AE15" s="21"/>
      <c r="AF15" s="21">
        <v>0.35166424573900401</v>
      </c>
      <c r="AG15" s="21">
        <v>0.47215070941586701</v>
      </c>
      <c r="AH15" s="21">
        <v>0.39332222028787001</v>
      </c>
      <c r="AI15" s="21"/>
      <c r="AJ15" s="21">
        <v>0.40104176792402402</v>
      </c>
      <c r="AK15" s="21">
        <v>0.47253755875061798</v>
      </c>
      <c r="AL15" s="21">
        <v>0.46571590121163198</v>
      </c>
      <c r="AM15" s="21"/>
      <c r="AN15" s="21">
        <v>0.272471779479601</v>
      </c>
      <c r="AO15" s="21">
        <v>0.41814007176839102</v>
      </c>
      <c r="AP15" s="21">
        <v>0.51015874135760597</v>
      </c>
      <c r="AQ15" s="21">
        <v>0.60454729943338503</v>
      </c>
      <c r="AR15" s="21">
        <v>0.66461213091157401</v>
      </c>
      <c r="AS15" s="21"/>
      <c r="AT15" s="21">
        <v>0.40538384792209498</v>
      </c>
      <c r="AU15" s="21">
        <v>0.524247441505999</v>
      </c>
      <c r="AV15" s="21"/>
      <c r="AW15" s="21">
        <v>0.50798958121555304</v>
      </c>
      <c r="AX15" s="21">
        <v>0.46204037758941102</v>
      </c>
      <c r="AY15" s="21">
        <v>0.30628371400143001</v>
      </c>
    </row>
    <row r="16" spans="2:51">
      <c r="B16" s="18" t="s">
        <v>139</v>
      </c>
      <c r="C16" s="21">
        <v>0.307328686920045</v>
      </c>
      <c r="D16" s="21">
        <v>0.26802742911588301</v>
      </c>
      <c r="E16" s="21">
        <v>0.34509970370283999</v>
      </c>
      <c r="F16" s="21"/>
      <c r="G16" s="21">
        <v>0.233417008430581</v>
      </c>
      <c r="H16" s="21">
        <v>0.203587159782987</v>
      </c>
      <c r="I16" s="21">
        <v>0.246781861866986</v>
      </c>
      <c r="J16" s="21">
        <v>0.33466691768560403</v>
      </c>
      <c r="K16" s="21">
        <v>0.38218152408530798</v>
      </c>
      <c r="L16" s="21">
        <v>0.38810114093655901</v>
      </c>
      <c r="M16" s="21"/>
      <c r="N16" s="21">
        <v>0.22744861737237801</v>
      </c>
      <c r="O16" s="21">
        <v>0.32849162194193798</v>
      </c>
      <c r="P16" s="21">
        <v>0.32539825538287798</v>
      </c>
      <c r="Q16" s="21">
        <v>0.35780315092204101</v>
      </c>
      <c r="R16" s="21"/>
      <c r="S16" s="21">
        <v>0.24820882651147899</v>
      </c>
      <c r="T16" s="21">
        <v>0.30671643598350601</v>
      </c>
      <c r="U16" s="21">
        <v>0.33684243128498698</v>
      </c>
      <c r="V16" s="21">
        <v>0.304869320133552</v>
      </c>
      <c r="W16" s="21">
        <v>0.29077638479984402</v>
      </c>
      <c r="X16" s="21">
        <v>0.288904452409463</v>
      </c>
      <c r="Y16" s="21">
        <v>0.34303597469767499</v>
      </c>
      <c r="Z16" s="21">
        <v>0.312658675714104</v>
      </c>
      <c r="AA16" s="21">
        <v>0.34205825208530799</v>
      </c>
      <c r="AB16" s="21">
        <v>0.30384533584905998</v>
      </c>
      <c r="AC16" s="21">
        <v>0.31935648138702499</v>
      </c>
      <c r="AD16" s="21">
        <v>0.34839655760355498</v>
      </c>
      <c r="AE16" s="21"/>
      <c r="AF16" s="21">
        <v>0.360558882332638</v>
      </c>
      <c r="AG16" s="21">
        <v>0.25788447821280902</v>
      </c>
      <c r="AH16" s="21">
        <v>0.32401577471666299</v>
      </c>
      <c r="AI16" s="21"/>
      <c r="AJ16" s="21">
        <v>0.32508280368137699</v>
      </c>
      <c r="AK16" s="21">
        <v>0.25863423271635699</v>
      </c>
      <c r="AL16" s="21">
        <v>0.28257274911316299</v>
      </c>
      <c r="AM16" s="21"/>
      <c r="AN16" s="21">
        <v>0.41355802800535701</v>
      </c>
      <c r="AO16" s="21">
        <v>0.30919395680975298</v>
      </c>
      <c r="AP16" s="21">
        <v>0.24354445803357599</v>
      </c>
      <c r="AQ16" s="21">
        <v>0.16668182837305701</v>
      </c>
      <c r="AR16" s="21">
        <v>0.14467540809898699</v>
      </c>
      <c r="AS16" s="21"/>
      <c r="AT16" s="21">
        <v>0.31637752842711298</v>
      </c>
      <c r="AU16" s="21">
        <v>0.22796627525233301</v>
      </c>
      <c r="AV16" s="21"/>
      <c r="AW16" s="21">
        <v>0.24430447585710599</v>
      </c>
      <c r="AX16" s="21">
        <v>0.241164206815907</v>
      </c>
      <c r="AY16" s="21">
        <v>0.39203389523663701</v>
      </c>
    </row>
    <row r="17" spans="2:51">
      <c r="B17" s="18" t="s">
        <v>140</v>
      </c>
      <c r="C17" s="22">
        <v>0.108982418573471</v>
      </c>
      <c r="D17" s="22">
        <v>0.18256672204539701</v>
      </c>
      <c r="E17" s="22">
        <v>3.6879933298285303E-2</v>
      </c>
      <c r="F17" s="22"/>
      <c r="G17" s="22">
        <v>0.29806834131244903</v>
      </c>
      <c r="H17" s="22">
        <v>0.33989067416838797</v>
      </c>
      <c r="I17" s="22">
        <v>0.248463310045962</v>
      </c>
      <c r="J17" s="22">
        <v>3.5014427833165801E-2</v>
      </c>
      <c r="K17" s="22">
        <v>-5.82346231977309E-2</v>
      </c>
      <c r="L17" s="22">
        <v>-7.5401613134036302E-2</v>
      </c>
      <c r="M17" s="22"/>
      <c r="N17" s="22">
        <v>0.300888103737464</v>
      </c>
      <c r="O17" s="22">
        <v>7.84603736074896E-2</v>
      </c>
      <c r="P17" s="22">
        <v>6.0855532331836097E-2</v>
      </c>
      <c r="Q17" s="22">
        <v>-2.6693057868431801E-2</v>
      </c>
      <c r="R17" s="22"/>
      <c r="S17" s="22">
        <v>0.238940885127018</v>
      </c>
      <c r="T17" s="22">
        <v>9.7959498727560601E-2</v>
      </c>
      <c r="U17" s="22">
        <v>7.3318823176103096E-2</v>
      </c>
      <c r="V17" s="22">
        <v>9.6953014485430894E-2</v>
      </c>
      <c r="W17" s="22">
        <v>0.131882503779922</v>
      </c>
      <c r="X17" s="22">
        <v>0.129467158668369</v>
      </c>
      <c r="Y17" s="22">
        <v>3.0027990930527899E-2</v>
      </c>
      <c r="Z17" s="22">
        <v>0.112333401182028</v>
      </c>
      <c r="AA17" s="22">
        <v>5.6764596839618299E-2</v>
      </c>
      <c r="AB17" s="22">
        <v>0.100163169389979</v>
      </c>
      <c r="AC17" s="22">
        <v>9.1374740089753395E-2</v>
      </c>
      <c r="AD17" s="22">
        <v>6.6165858243703898E-2</v>
      </c>
      <c r="AE17" s="22"/>
      <c r="AF17" s="22">
        <v>-8.8946365936335998E-3</v>
      </c>
      <c r="AG17" s="22">
        <v>0.21426623120305799</v>
      </c>
      <c r="AH17" s="22">
        <v>6.9306445571207395E-2</v>
      </c>
      <c r="AI17" s="22"/>
      <c r="AJ17" s="22">
        <v>7.5958964242647406E-2</v>
      </c>
      <c r="AK17" s="22">
        <v>0.21390332603426099</v>
      </c>
      <c r="AL17" s="22">
        <v>0.18314315209846899</v>
      </c>
      <c r="AM17" s="22"/>
      <c r="AN17" s="22">
        <v>-0.14108624852575599</v>
      </c>
      <c r="AO17" s="22">
        <v>0.108946114958638</v>
      </c>
      <c r="AP17" s="22">
        <v>0.26661428332402998</v>
      </c>
      <c r="AQ17" s="22">
        <v>0.43786547106032803</v>
      </c>
      <c r="AR17" s="22">
        <v>0.51993672281258796</v>
      </c>
      <c r="AS17" s="22"/>
      <c r="AT17" s="22">
        <v>8.9006319494981195E-2</v>
      </c>
      <c r="AU17" s="22">
        <v>0.29628116625366602</v>
      </c>
      <c r="AV17" s="22"/>
      <c r="AW17" s="22">
        <v>0.26368510535844802</v>
      </c>
      <c r="AX17" s="22">
        <v>0.22087617077350299</v>
      </c>
      <c r="AY17" s="22">
        <v>-8.5750181235207307E-2</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F22"/>
  <sheetViews>
    <sheetView showGridLines="0" workbookViewId="0">
      <pane xSplit="2" topLeftCell="C1" activePane="topRight" state="frozen"/>
      <selection pane="topRight"/>
    </sheetView>
  </sheetViews>
  <sheetFormatPr defaultColWidth="10.85546875" defaultRowHeight="15"/>
  <cols>
    <col min="2" max="2" width="25.7109375" customWidth="1"/>
    <col min="3" max="6" width="20.7109375" customWidth="1"/>
  </cols>
  <sheetData>
    <row r="2" spans="2:6" ht="39.950000000000003" customHeight="1">
      <c r="D2" s="31" t="s">
        <v>668</v>
      </c>
      <c r="E2" s="32"/>
      <c r="F2" s="32"/>
    </row>
    <row r="6" spans="2:6" ht="50.1" customHeight="1">
      <c r="B6" s="20" t="s">
        <v>70</v>
      </c>
      <c r="C6" s="20" t="s">
        <v>669</v>
      </c>
      <c r="D6" s="20" t="s">
        <v>670</v>
      </c>
      <c r="E6" s="20" t="s">
        <v>671</v>
      </c>
    </row>
    <row r="7" spans="2:6">
      <c r="B7" s="18" t="s">
        <v>133</v>
      </c>
      <c r="C7" s="17">
        <v>0.18536723981903699</v>
      </c>
      <c r="D7" s="17">
        <v>9.1326056808769498E-2</v>
      </c>
      <c r="E7" s="17">
        <v>7.9199749736251102E-2</v>
      </c>
    </row>
    <row r="8" spans="2:6">
      <c r="B8" s="18" t="s">
        <v>134</v>
      </c>
      <c r="C8" s="17">
        <v>0.32358448386441302</v>
      </c>
      <c r="D8" s="17">
        <v>0.256301384649464</v>
      </c>
      <c r="E8" s="17">
        <v>0.14001430627460701</v>
      </c>
    </row>
    <row r="9" spans="2:6">
      <c r="B9" s="18" t="s">
        <v>135</v>
      </c>
      <c r="C9" s="17">
        <v>0.21411439185005601</v>
      </c>
      <c r="D9" s="17">
        <v>0.25662824308102899</v>
      </c>
      <c r="E9" s="17">
        <v>0.15836728742106501</v>
      </c>
    </row>
    <row r="10" spans="2:6">
      <c r="B10" s="18" t="s">
        <v>136</v>
      </c>
      <c r="C10" s="17">
        <v>0.187435969306053</v>
      </c>
      <c r="D10" s="17">
        <v>0.26165014165950501</v>
      </c>
      <c r="E10" s="17">
        <v>0.28480090260017399</v>
      </c>
    </row>
    <row r="11" spans="2:6">
      <c r="B11" s="18" t="s">
        <v>137</v>
      </c>
      <c r="C11" s="17">
        <v>8.3572061772898998E-2</v>
      </c>
      <c r="D11" s="17">
        <v>0.1256912330535</v>
      </c>
      <c r="E11" s="17">
        <v>0.32162218391626302</v>
      </c>
    </row>
    <row r="12" spans="2:6">
      <c r="B12" s="18" t="s">
        <v>119</v>
      </c>
      <c r="C12" s="17">
        <v>5.9258533875423004E-3</v>
      </c>
      <c r="D12" s="17">
        <v>8.4029407477325992E-3</v>
      </c>
      <c r="E12" s="17">
        <v>1.5995570051639599E-2</v>
      </c>
    </row>
    <row r="13" spans="2:6">
      <c r="B13" s="23" t="s">
        <v>138</v>
      </c>
      <c r="C13" s="21">
        <v>0.50895172368344899</v>
      </c>
      <c r="D13" s="21">
        <v>0.34762744145823299</v>
      </c>
      <c r="E13" s="21">
        <v>0.219214056010858</v>
      </c>
    </row>
    <row r="14" spans="2:6">
      <c r="B14" s="23" t="s">
        <v>139</v>
      </c>
      <c r="C14" s="21">
        <v>0.27100803107895199</v>
      </c>
      <c r="D14" s="21">
        <v>0.387341374713005</v>
      </c>
      <c r="E14" s="21">
        <v>0.60642308651643695</v>
      </c>
    </row>
    <row r="15" spans="2:6">
      <c r="B15" s="23" t="s">
        <v>140</v>
      </c>
      <c r="C15" s="22">
        <v>0.23794369260449699</v>
      </c>
      <c r="D15" s="22">
        <v>-3.9713933254771697E-2</v>
      </c>
      <c r="E15" s="22">
        <v>-0.38720903050557898</v>
      </c>
    </row>
    <row r="16" spans="2:6">
      <c r="B16" s="16"/>
      <c r="C16" s="16"/>
      <c r="D16" s="16"/>
      <c r="E16" s="16"/>
    </row>
    <row r="17" spans="2:2">
      <c r="B17" t="s">
        <v>666</v>
      </c>
    </row>
    <row r="18" spans="2:2">
      <c r="B18" t="s">
        <v>667</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Y22"/>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364</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c r="B9" s="18" t="s">
        <v>133</v>
      </c>
      <c r="C9" s="17">
        <v>4.2438133220326198E-2</v>
      </c>
      <c r="D9" s="17">
        <v>5.1868000830646202E-2</v>
      </c>
      <c r="E9" s="17">
        <v>3.3703174823569097E-2</v>
      </c>
      <c r="F9" s="17"/>
      <c r="G9" s="17">
        <v>6.6803121279170596E-2</v>
      </c>
      <c r="H9" s="17">
        <v>6.4688125719721504E-2</v>
      </c>
      <c r="I9" s="17">
        <v>5.3541693530105898E-2</v>
      </c>
      <c r="J9" s="17">
        <v>3.1066883667534798E-2</v>
      </c>
      <c r="K9" s="17">
        <v>3.1446446113592402E-2</v>
      </c>
      <c r="L9" s="17">
        <v>2.30770257385043E-2</v>
      </c>
      <c r="M9" s="17"/>
      <c r="N9" s="17">
        <v>4.5463238698162302E-2</v>
      </c>
      <c r="O9" s="17">
        <v>2.8969272043111099E-2</v>
      </c>
      <c r="P9" s="17">
        <v>5.0953005460311097E-2</v>
      </c>
      <c r="Q9" s="17">
        <v>4.5484762569101597E-2</v>
      </c>
      <c r="R9" s="17"/>
      <c r="S9" s="17">
        <v>7.9472895868046997E-2</v>
      </c>
      <c r="T9" s="17">
        <v>3.63335272304127E-2</v>
      </c>
      <c r="U9" s="17">
        <v>3.1477204964508301E-2</v>
      </c>
      <c r="V9" s="17">
        <v>3.6031190782817198E-2</v>
      </c>
      <c r="W9" s="17">
        <v>3.86830511460814E-2</v>
      </c>
      <c r="X9" s="17">
        <v>4.13441938193276E-2</v>
      </c>
      <c r="Y9" s="17">
        <v>3.2755846310154699E-2</v>
      </c>
      <c r="Z9" s="17">
        <v>4.5811630418315999E-2</v>
      </c>
      <c r="AA9" s="17">
        <v>3.9579563420728603E-2</v>
      </c>
      <c r="AB9" s="17">
        <v>4.0091649414055602E-2</v>
      </c>
      <c r="AC9" s="17">
        <v>2.7965561176268399E-2</v>
      </c>
      <c r="AD9" s="17">
        <v>3.2921944975009602E-2</v>
      </c>
      <c r="AE9" s="17"/>
      <c r="AF9" s="17">
        <v>4.25719788680234E-2</v>
      </c>
      <c r="AG9" s="17">
        <v>4.1910566084744201E-2</v>
      </c>
      <c r="AH9" s="17">
        <v>3.6112545860634802E-2</v>
      </c>
      <c r="AI9" s="17"/>
      <c r="AJ9" s="17">
        <v>3.8645692227185197E-2</v>
      </c>
      <c r="AK9" s="17">
        <v>4.9758969318332999E-2</v>
      </c>
      <c r="AL9" s="17">
        <v>3.5401181231520598E-2</v>
      </c>
      <c r="AM9" s="17"/>
      <c r="AN9" s="17">
        <v>3.4654136750723201E-2</v>
      </c>
      <c r="AO9" s="17">
        <v>4.6008428764879601E-2</v>
      </c>
      <c r="AP9" s="17">
        <v>4.3583303160774599E-2</v>
      </c>
      <c r="AQ9" s="17">
        <v>4.67909442510741E-2</v>
      </c>
      <c r="AR9" s="17">
        <v>7.1746477497333899E-2</v>
      </c>
      <c r="AS9" s="17"/>
      <c r="AT9" s="17">
        <v>3.7559123402471702E-2</v>
      </c>
      <c r="AU9" s="17">
        <v>9.01648390658885E-2</v>
      </c>
      <c r="AV9" s="17"/>
      <c r="AW9" s="17">
        <v>3.4835812199660303E-2</v>
      </c>
      <c r="AX9" s="17">
        <v>6.9773032654310896E-2</v>
      </c>
      <c r="AY9" s="17">
        <v>4.3435134769634398E-2</v>
      </c>
    </row>
    <row r="10" spans="2:51">
      <c r="B10" s="18" t="s">
        <v>134</v>
      </c>
      <c r="C10" s="17">
        <v>0.22734565298520801</v>
      </c>
      <c r="D10" s="17">
        <v>0.21485938975628099</v>
      </c>
      <c r="E10" s="17">
        <v>0.23906633410033601</v>
      </c>
      <c r="F10" s="17"/>
      <c r="G10" s="17">
        <v>0.26441222191573399</v>
      </c>
      <c r="H10" s="17">
        <v>0.27879492303081899</v>
      </c>
      <c r="I10" s="17">
        <v>0.263711381696626</v>
      </c>
      <c r="J10" s="17">
        <v>0.21279474705701701</v>
      </c>
      <c r="K10" s="17">
        <v>0.18849775182387499</v>
      </c>
      <c r="L10" s="17">
        <v>0.18456460893603299</v>
      </c>
      <c r="M10" s="17"/>
      <c r="N10" s="17">
        <v>0.19508774226137601</v>
      </c>
      <c r="O10" s="17">
        <v>0.20480376699939801</v>
      </c>
      <c r="P10" s="17">
        <v>0.264362608686673</v>
      </c>
      <c r="Q10" s="17">
        <v>0.25379905669560898</v>
      </c>
      <c r="R10" s="17"/>
      <c r="S10" s="17">
        <v>0.22918257834969999</v>
      </c>
      <c r="T10" s="17">
        <v>0.22529333496842699</v>
      </c>
      <c r="U10" s="17">
        <v>0.26298798780287902</v>
      </c>
      <c r="V10" s="17">
        <v>0.21315432676387899</v>
      </c>
      <c r="W10" s="17">
        <v>0.244763323785191</v>
      </c>
      <c r="X10" s="17">
        <v>0.21330502947601601</v>
      </c>
      <c r="Y10" s="17">
        <v>0.23982941134197</v>
      </c>
      <c r="Z10" s="17">
        <v>0.20684940498912999</v>
      </c>
      <c r="AA10" s="17">
        <v>0.21028229318917799</v>
      </c>
      <c r="AB10" s="17">
        <v>0.226707737430558</v>
      </c>
      <c r="AC10" s="17">
        <v>0.23181706015519801</v>
      </c>
      <c r="AD10" s="17">
        <v>0.22220732440326599</v>
      </c>
      <c r="AE10" s="17"/>
      <c r="AF10" s="17">
        <v>0.23223155230827999</v>
      </c>
      <c r="AG10" s="17">
        <v>0.21640672880839701</v>
      </c>
      <c r="AH10" s="17">
        <v>0.256505296988363</v>
      </c>
      <c r="AI10" s="17"/>
      <c r="AJ10" s="17">
        <v>0.22729489798407199</v>
      </c>
      <c r="AK10" s="17">
        <v>0.24347879386172</v>
      </c>
      <c r="AL10" s="17">
        <v>0.221064402041657</v>
      </c>
      <c r="AM10" s="17"/>
      <c r="AN10" s="17">
        <v>0.23824325737278501</v>
      </c>
      <c r="AO10" s="17">
        <v>0.22769711955303701</v>
      </c>
      <c r="AP10" s="17">
        <v>0.19010850535497101</v>
      </c>
      <c r="AQ10" s="17">
        <v>0.235806849527851</v>
      </c>
      <c r="AR10" s="17">
        <v>0.19612492791663899</v>
      </c>
      <c r="AS10" s="17"/>
      <c r="AT10" s="17">
        <v>0.22248619728097399</v>
      </c>
      <c r="AU10" s="17">
        <v>0.27552853177807002</v>
      </c>
      <c r="AV10" s="17"/>
      <c r="AW10" s="17">
        <v>0.16724817424233901</v>
      </c>
      <c r="AX10" s="17">
        <v>0.27952529809191501</v>
      </c>
      <c r="AY10" s="17">
        <v>0.278021245882557</v>
      </c>
    </row>
    <row r="11" spans="2:51">
      <c r="B11" s="18" t="s">
        <v>135</v>
      </c>
      <c r="C11" s="17">
        <v>0.38437478867444602</v>
      </c>
      <c r="D11" s="17">
        <v>0.35622253384965702</v>
      </c>
      <c r="E11" s="17">
        <v>0.410782261724982</v>
      </c>
      <c r="F11" s="17"/>
      <c r="G11" s="17">
        <v>0.29225657415378697</v>
      </c>
      <c r="H11" s="17">
        <v>0.31145056234868901</v>
      </c>
      <c r="I11" s="17">
        <v>0.31675336737526699</v>
      </c>
      <c r="J11" s="17">
        <v>0.400414024790334</v>
      </c>
      <c r="K11" s="17">
        <v>0.43268065494400598</v>
      </c>
      <c r="L11" s="17">
        <v>0.48195249735498502</v>
      </c>
      <c r="M11" s="17"/>
      <c r="N11" s="17">
        <v>0.34174098882244602</v>
      </c>
      <c r="O11" s="17">
        <v>0.38027920193648701</v>
      </c>
      <c r="P11" s="17">
        <v>0.38888413842723601</v>
      </c>
      <c r="Q11" s="17">
        <v>0.43121576432126801</v>
      </c>
      <c r="R11" s="17"/>
      <c r="S11" s="17">
        <v>0.36540770782466098</v>
      </c>
      <c r="T11" s="17">
        <v>0.39498770989663001</v>
      </c>
      <c r="U11" s="17">
        <v>0.37569490816380002</v>
      </c>
      <c r="V11" s="17">
        <v>0.38028660201073</v>
      </c>
      <c r="W11" s="17">
        <v>0.34900370142376302</v>
      </c>
      <c r="X11" s="17">
        <v>0.373428221672781</v>
      </c>
      <c r="Y11" s="17">
        <v>0.395644285075756</v>
      </c>
      <c r="Z11" s="17">
        <v>0.39364865303799701</v>
      </c>
      <c r="AA11" s="17">
        <v>0.41375998046766199</v>
      </c>
      <c r="AB11" s="17">
        <v>0.38479233749723502</v>
      </c>
      <c r="AC11" s="17">
        <v>0.40804118842391601</v>
      </c>
      <c r="AD11" s="17">
        <v>0.38529014019672198</v>
      </c>
      <c r="AE11" s="17"/>
      <c r="AF11" s="17">
        <v>0.40747020037434201</v>
      </c>
      <c r="AG11" s="17">
        <v>0.37115767899282298</v>
      </c>
      <c r="AH11" s="17">
        <v>0.397419788171469</v>
      </c>
      <c r="AI11" s="17"/>
      <c r="AJ11" s="17">
        <v>0.39729432525003</v>
      </c>
      <c r="AK11" s="17">
        <v>0.35541959418038399</v>
      </c>
      <c r="AL11" s="17">
        <v>0.35935644822424201</v>
      </c>
      <c r="AM11" s="17"/>
      <c r="AN11" s="17">
        <v>0.46031697724860998</v>
      </c>
      <c r="AO11" s="17">
        <v>0.35648054743855201</v>
      </c>
      <c r="AP11" s="17">
        <v>0.34521250582308999</v>
      </c>
      <c r="AQ11" s="17">
        <v>0.30314928045793299</v>
      </c>
      <c r="AR11" s="17">
        <v>0.25035705666650798</v>
      </c>
      <c r="AS11" s="17"/>
      <c r="AT11" s="17">
        <v>0.38721434606632998</v>
      </c>
      <c r="AU11" s="17">
        <v>0.36357598868869201</v>
      </c>
      <c r="AV11" s="17"/>
      <c r="AW11" s="17">
        <v>0.35245439149515101</v>
      </c>
      <c r="AX11" s="17">
        <v>0.37785909783032201</v>
      </c>
      <c r="AY11" s="17">
        <v>0.42022801444802999</v>
      </c>
    </row>
    <row r="12" spans="2:51">
      <c r="B12" s="18" t="s">
        <v>136</v>
      </c>
      <c r="C12" s="17">
        <v>0.22886758827756801</v>
      </c>
      <c r="D12" s="17">
        <v>0.24305772645116999</v>
      </c>
      <c r="E12" s="17">
        <v>0.21520893598611099</v>
      </c>
      <c r="F12" s="17"/>
      <c r="G12" s="17">
        <v>0.24750399481767399</v>
      </c>
      <c r="H12" s="17">
        <v>0.22546093539611001</v>
      </c>
      <c r="I12" s="17">
        <v>0.22186583255282</v>
      </c>
      <c r="J12" s="17">
        <v>0.228277990969076</v>
      </c>
      <c r="K12" s="17">
        <v>0.240030104039653</v>
      </c>
      <c r="L12" s="17">
        <v>0.220654640961884</v>
      </c>
      <c r="M12" s="17"/>
      <c r="N12" s="17">
        <v>0.29067694322159099</v>
      </c>
      <c r="O12" s="17">
        <v>0.26087650384372102</v>
      </c>
      <c r="P12" s="17">
        <v>0.186968595033144</v>
      </c>
      <c r="Q12" s="17">
        <v>0.16435387296444601</v>
      </c>
      <c r="R12" s="17"/>
      <c r="S12" s="17">
        <v>0.206069646735864</v>
      </c>
      <c r="T12" s="17">
        <v>0.224264888661207</v>
      </c>
      <c r="U12" s="17">
        <v>0.23515932348952701</v>
      </c>
      <c r="V12" s="17">
        <v>0.243140878717853</v>
      </c>
      <c r="W12" s="17">
        <v>0.261318632150846</v>
      </c>
      <c r="X12" s="17">
        <v>0.24887275325070199</v>
      </c>
      <c r="Y12" s="17">
        <v>0.22458589559835801</v>
      </c>
      <c r="Z12" s="17">
        <v>0.22020487164938099</v>
      </c>
      <c r="AA12" s="17">
        <v>0.214555644841328</v>
      </c>
      <c r="AB12" s="17">
        <v>0.22738657949994601</v>
      </c>
      <c r="AC12" s="17">
        <v>0.22035722991895501</v>
      </c>
      <c r="AD12" s="17">
        <v>0.24272941715222501</v>
      </c>
      <c r="AE12" s="17"/>
      <c r="AF12" s="17">
        <v>0.21635413953587701</v>
      </c>
      <c r="AG12" s="17">
        <v>0.24408209924532401</v>
      </c>
      <c r="AH12" s="17">
        <v>0.19857186160666099</v>
      </c>
      <c r="AI12" s="17"/>
      <c r="AJ12" s="17">
        <v>0.233697992786637</v>
      </c>
      <c r="AK12" s="17">
        <v>0.24168511161128201</v>
      </c>
      <c r="AL12" s="17">
        <v>0.26442967925938998</v>
      </c>
      <c r="AM12" s="17"/>
      <c r="AN12" s="17">
        <v>0.17827217405453999</v>
      </c>
      <c r="AO12" s="17">
        <v>0.24106322154097801</v>
      </c>
      <c r="AP12" s="17">
        <v>0.274068112380636</v>
      </c>
      <c r="AQ12" s="17">
        <v>0.28174379776150499</v>
      </c>
      <c r="AR12" s="17">
        <v>0.25891771097798599</v>
      </c>
      <c r="AS12" s="17"/>
      <c r="AT12" s="17">
        <v>0.233628674713379</v>
      </c>
      <c r="AU12" s="17">
        <v>0.18153420238695001</v>
      </c>
      <c r="AV12" s="17"/>
      <c r="AW12" s="17">
        <v>0.295456170763292</v>
      </c>
      <c r="AX12" s="17">
        <v>0.198021818194133</v>
      </c>
      <c r="AY12" s="17">
        <v>0.16567705258399701</v>
      </c>
    </row>
    <row r="13" spans="2:51">
      <c r="B13" s="18" t="s">
        <v>137</v>
      </c>
      <c r="C13" s="17">
        <v>8.5982956489336598E-2</v>
      </c>
      <c r="D13" s="17">
        <v>0.110761886994104</v>
      </c>
      <c r="E13" s="17">
        <v>6.2740651430135297E-2</v>
      </c>
      <c r="F13" s="17"/>
      <c r="G13" s="17">
        <v>9.7267892725300106E-2</v>
      </c>
      <c r="H13" s="17">
        <v>9.75873555057577E-2</v>
      </c>
      <c r="I13" s="17">
        <v>0.10903089311655199</v>
      </c>
      <c r="J13" s="17">
        <v>8.9051591221363899E-2</v>
      </c>
      <c r="K13" s="17">
        <v>7.1914703126439397E-2</v>
      </c>
      <c r="L13" s="17">
        <v>6.3734528087663694E-2</v>
      </c>
      <c r="M13" s="17"/>
      <c r="N13" s="17">
        <v>0.113079970802185</v>
      </c>
      <c r="O13" s="17">
        <v>9.19074822569418E-2</v>
      </c>
      <c r="P13" s="17">
        <v>6.9291450927253001E-2</v>
      </c>
      <c r="Q13" s="17">
        <v>6.4654586749309698E-2</v>
      </c>
      <c r="R13" s="17"/>
      <c r="S13" s="17">
        <v>8.9639687084293707E-2</v>
      </c>
      <c r="T13" s="17">
        <v>9.6103552287812893E-2</v>
      </c>
      <c r="U13" s="17">
        <v>7.0856235922840696E-2</v>
      </c>
      <c r="V13" s="17">
        <v>9.14665803511302E-2</v>
      </c>
      <c r="W13" s="17">
        <v>8.0925540339189694E-2</v>
      </c>
      <c r="X13" s="17">
        <v>8.66918078016264E-2</v>
      </c>
      <c r="Y13" s="17">
        <v>7.9403166554055493E-2</v>
      </c>
      <c r="Z13" s="17">
        <v>0.11220149888370499</v>
      </c>
      <c r="AA13" s="17">
        <v>8.4735114912252399E-2</v>
      </c>
      <c r="AB13" s="17">
        <v>8.41777999961449E-2</v>
      </c>
      <c r="AC13" s="17">
        <v>6.8923841790901302E-2</v>
      </c>
      <c r="AD13" s="17">
        <v>7.7895442816047905E-2</v>
      </c>
      <c r="AE13" s="17"/>
      <c r="AF13" s="17">
        <v>7.3680310255411094E-2</v>
      </c>
      <c r="AG13" s="17">
        <v>9.7473225463749105E-2</v>
      </c>
      <c r="AH13" s="17">
        <v>7.1662922778973404E-2</v>
      </c>
      <c r="AI13" s="17"/>
      <c r="AJ13" s="17">
        <v>7.9989080275642901E-2</v>
      </c>
      <c r="AK13" s="17">
        <v>8.5929814819783998E-2</v>
      </c>
      <c r="AL13" s="17">
        <v>9.25877198808637E-2</v>
      </c>
      <c r="AM13" s="17"/>
      <c r="AN13" s="17">
        <v>5.2006054067370799E-2</v>
      </c>
      <c r="AO13" s="17">
        <v>9.1592307444954807E-2</v>
      </c>
      <c r="AP13" s="17">
        <v>0.118764885200249</v>
      </c>
      <c r="AQ13" s="17">
        <v>0.117449395094331</v>
      </c>
      <c r="AR13" s="17">
        <v>0.200559113483188</v>
      </c>
      <c r="AS13" s="17"/>
      <c r="AT13" s="17">
        <v>8.75299079132284E-2</v>
      </c>
      <c r="AU13" s="17">
        <v>6.1663745993091199E-2</v>
      </c>
      <c r="AV13" s="17"/>
      <c r="AW13" s="17">
        <v>0.13153915031899599</v>
      </c>
      <c r="AX13" s="17">
        <v>4.8343074183728997E-2</v>
      </c>
      <c r="AY13" s="17">
        <v>4.7069114793474101E-2</v>
      </c>
    </row>
    <row r="14" spans="2:51">
      <c r="B14" s="18" t="s">
        <v>119</v>
      </c>
      <c r="C14" s="17">
        <v>3.09908803531148E-2</v>
      </c>
      <c r="D14" s="17">
        <v>2.3230462118141199E-2</v>
      </c>
      <c r="E14" s="17">
        <v>3.8498641934867101E-2</v>
      </c>
      <c r="F14" s="17"/>
      <c r="G14" s="17">
        <v>3.1756195108334502E-2</v>
      </c>
      <c r="H14" s="17">
        <v>2.20180979989037E-2</v>
      </c>
      <c r="I14" s="17">
        <v>3.5096831728629999E-2</v>
      </c>
      <c r="J14" s="17">
        <v>3.8394762294674603E-2</v>
      </c>
      <c r="K14" s="17">
        <v>3.5430339952434303E-2</v>
      </c>
      <c r="L14" s="17">
        <v>2.60166989209294E-2</v>
      </c>
      <c r="M14" s="17"/>
      <c r="N14" s="17">
        <v>1.39511161942397E-2</v>
      </c>
      <c r="O14" s="17">
        <v>3.31637729203412E-2</v>
      </c>
      <c r="P14" s="17">
        <v>3.9540201465382903E-2</v>
      </c>
      <c r="Q14" s="17">
        <v>4.0491956700265098E-2</v>
      </c>
      <c r="R14" s="17"/>
      <c r="S14" s="17">
        <v>3.02274841374344E-2</v>
      </c>
      <c r="T14" s="17">
        <v>2.3016986955510702E-2</v>
      </c>
      <c r="U14" s="17">
        <v>2.3824339656444999E-2</v>
      </c>
      <c r="V14" s="17">
        <v>3.5920421373590201E-2</v>
      </c>
      <c r="W14" s="17">
        <v>2.5305751154929799E-2</v>
      </c>
      <c r="X14" s="17">
        <v>3.6357993979547303E-2</v>
      </c>
      <c r="Y14" s="17">
        <v>2.7781395119705302E-2</v>
      </c>
      <c r="Z14" s="17">
        <v>2.12839410214711E-2</v>
      </c>
      <c r="AA14" s="17">
        <v>3.70874031688515E-2</v>
      </c>
      <c r="AB14" s="17">
        <v>3.6843896162060498E-2</v>
      </c>
      <c r="AC14" s="17">
        <v>4.2895118534760697E-2</v>
      </c>
      <c r="AD14" s="17">
        <v>3.8955730456728899E-2</v>
      </c>
      <c r="AE14" s="17"/>
      <c r="AF14" s="17">
        <v>2.76918186580664E-2</v>
      </c>
      <c r="AG14" s="17">
        <v>2.8969701404962401E-2</v>
      </c>
      <c r="AH14" s="17">
        <v>3.9727584593899197E-2</v>
      </c>
      <c r="AI14" s="17"/>
      <c r="AJ14" s="17">
        <v>2.30780114764336E-2</v>
      </c>
      <c r="AK14" s="17">
        <v>2.3727716208496102E-2</v>
      </c>
      <c r="AL14" s="17">
        <v>2.7160569362325901E-2</v>
      </c>
      <c r="AM14" s="17"/>
      <c r="AN14" s="17">
        <v>3.6507400505970802E-2</v>
      </c>
      <c r="AO14" s="17">
        <v>3.7158375257598401E-2</v>
      </c>
      <c r="AP14" s="17">
        <v>2.8262688080279302E-2</v>
      </c>
      <c r="AQ14" s="17">
        <v>1.5059732907305201E-2</v>
      </c>
      <c r="AR14" s="17">
        <v>2.2294713458345002E-2</v>
      </c>
      <c r="AS14" s="17"/>
      <c r="AT14" s="17">
        <v>3.1581750623616303E-2</v>
      </c>
      <c r="AU14" s="17">
        <v>2.7532692087309098E-2</v>
      </c>
      <c r="AV14" s="17"/>
      <c r="AW14" s="17">
        <v>1.8466300980561401E-2</v>
      </c>
      <c r="AX14" s="17">
        <v>2.64776790455904E-2</v>
      </c>
      <c r="AY14" s="17">
        <v>4.5569437522308402E-2</v>
      </c>
    </row>
    <row r="15" spans="2:51">
      <c r="B15" s="18" t="s">
        <v>138</v>
      </c>
      <c r="C15" s="21">
        <v>0.269783786205535</v>
      </c>
      <c r="D15" s="21">
        <v>0.26672739058692702</v>
      </c>
      <c r="E15" s="21">
        <v>0.272769508923905</v>
      </c>
      <c r="F15" s="21"/>
      <c r="G15" s="21">
        <v>0.33121534319490498</v>
      </c>
      <c r="H15" s="21">
        <v>0.34348304875053998</v>
      </c>
      <c r="I15" s="21">
        <v>0.31725307522673202</v>
      </c>
      <c r="J15" s="21">
        <v>0.243861630724552</v>
      </c>
      <c r="K15" s="21">
        <v>0.219944197937468</v>
      </c>
      <c r="L15" s="21">
        <v>0.207641634674538</v>
      </c>
      <c r="M15" s="21"/>
      <c r="N15" s="21">
        <v>0.240550980959538</v>
      </c>
      <c r="O15" s="21">
        <v>0.23377303904250901</v>
      </c>
      <c r="P15" s="21">
        <v>0.315315614146984</v>
      </c>
      <c r="Q15" s="21">
        <v>0.29928381926471098</v>
      </c>
      <c r="R15" s="21"/>
      <c r="S15" s="21">
        <v>0.30865547421774697</v>
      </c>
      <c r="T15" s="21">
        <v>0.26162686219884002</v>
      </c>
      <c r="U15" s="21">
        <v>0.29446519276738697</v>
      </c>
      <c r="V15" s="21">
        <v>0.24918551754669599</v>
      </c>
      <c r="W15" s="21">
        <v>0.283446374931272</v>
      </c>
      <c r="X15" s="21">
        <v>0.25464922329534401</v>
      </c>
      <c r="Y15" s="21">
        <v>0.27258525765212499</v>
      </c>
      <c r="Z15" s="21">
        <v>0.252661035407446</v>
      </c>
      <c r="AA15" s="21">
        <v>0.24986185660990601</v>
      </c>
      <c r="AB15" s="21">
        <v>0.26679938684461402</v>
      </c>
      <c r="AC15" s="21">
        <v>0.25978262133146601</v>
      </c>
      <c r="AD15" s="21">
        <v>0.25512926937827601</v>
      </c>
      <c r="AE15" s="21"/>
      <c r="AF15" s="21">
        <v>0.27480353117630302</v>
      </c>
      <c r="AG15" s="21">
        <v>0.25831729489314098</v>
      </c>
      <c r="AH15" s="21">
        <v>0.292617842848998</v>
      </c>
      <c r="AI15" s="21"/>
      <c r="AJ15" s="21">
        <v>0.26594059021125699</v>
      </c>
      <c r="AK15" s="21">
        <v>0.29323776318005401</v>
      </c>
      <c r="AL15" s="21">
        <v>0.25646558327317798</v>
      </c>
      <c r="AM15" s="21"/>
      <c r="AN15" s="21">
        <v>0.272897394123508</v>
      </c>
      <c r="AO15" s="21">
        <v>0.27370554831791599</v>
      </c>
      <c r="AP15" s="21">
        <v>0.233691808515745</v>
      </c>
      <c r="AQ15" s="21">
        <v>0.28259779377892502</v>
      </c>
      <c r="AR15" s="21">
        <v>0.26787140541397297</v>
      </c>
      <c r="AS15" s="21"/>
      <c r="AT15" s="21">
        <v>0.26004532068344599</v>
      </c>
      <c r="AU15" s="21">
        <v>0.36569337084395798</v>
      </c>
      <c r="AV15" s="21"/>
      <c r="AW15" s="21">
        <v>0.20208398644199899</v>
      </c>
      <c r="AX15" s="21">
        <v>0.34929833074622602</v>
      </c>
      <c r="AY15" s="21">
        <v>0.32145638065219101</v>
      </c>
    </row>
    <row r="16" spans="2:51">
      <c r="B16" s="18" t="s">
        <v>139</v>
      </c>
      <c r="C16" s="21">
        <v>0.31485054476690499</v>
      </c>
      <c r="D16" s="21">
        <v>0.35381961344527402</v>
      </c>
      <c r="E16" s="21">
        <v>0.27794958741624698</v>
      </c>
      <c r="F16" s="21"/>
      <c r="G16" s="21">
        <v>0.344771887542974</v>
      </c>
      <c r="H16" s="21">
        <v>0.32304829090186699</v>
      </c>
      <c r="I16" s="21">
        <v>0.330896725669372</v>
      </c>
      <c r="J16" s="21">
        <v>0.31732958219044</v>
      </c>
      <c r="K16" s="21">
        <v>0.31194480716609302</v>
      </c>
      <c r="L16" s="21">
        <v>0.28438916904954797</v>
      </c>
      <c r="M16" s="21"/>
      <c r="N16" s="21">
        <v>0.403756914023776</v>
      </c>
      <c r="O16" s="21">
        <v>0.35278398610066303</v>
      </c>
      <c r="P16" s="21">
        <v>0.25626004596039698</v>
      </c>
      <c r="Q16" s="21">
        <v>0.229008459713756</v>
      </c>
      <c r="R16" s="21"/>
      <c r="S16" s="21">
        <v>0.29570933382015802</v>
      </c>
      <c r="T16" s="21">
        <v>0.32036844094902001</v>
      </c>
      <c r="U16" s="21">
        <v>0.30601555941236802</v>
      </c>
      <c r="V16" s="21">
        <v>0.33460745906898398</v>
      </c>
      <c r="W16" s="21">
        <v>0.34224417249003503</v>
      </c>
      <c r="X16" s="21">
        <v>0.33556456105232801</v>
      </c>
      <c r="Y16" s="21">
        <v>0.303989062152414</v>
      </c>
      <c r="Z16" s="21">
        <v>0.33240637053308603</v>
      </c>
      <c r="AA16" s="21">
        <v>0.29929075975358099</v>
      </c>
      <c r="AB16" s="21">
        <v>0.311564379496091</v>
      </c>
      <c r="AC16" s="21">
        <v>0.28928107170985701</v>
      </c>
      <c r="AD16" s="21">
        <v>0.320624859968273</v>
      </c>
      <c r="AE16" s="21"/>
      <c r="AF16" s="21">
        <v>0.29003444979128801</v>
      </c>
      <c r="AG16" s="21">
        <v>0.34155532470907302</v>
      </c>
      <c r="AH16" s="21">
        <v>0.27023478438563397</v>
      </c>
      <c r="AI16" s="21"/>
      <c r="AJ16" s="21">
        <v>0.31368707306228</v>
      </c>
      <c r="AK16" s="21">
        <v>0.32761492643106599</v>
      </c>
      <c r="AL16" s="21">
        <v>0.35701739914025399</v>
      </c>
      <c r="AM16" s="21"/>
      <c r="AN16" s="21">
        <v>0.23027822812191101</v>
      </c>
      <c r="AO16" s="21">
        <v>0.33265552898593298</v>
      </c>
      <c r="AP16" s="21">
        <v>0.39283299758088502</v>
      </c>
      <c r="AQ16" s="21">
        <v>0.39919319285583599</v>
      </c>
      <c r="AR16" s="21">
        <v>0.45947682446117399</v>
      </c>
      <c r="AS16" s="21"/>
      <c r="AT16" s="21">
        <v>0.32115858262660801</v>
      </c>
      <c r="AU16" s="21">
        <v>0.243197948380041</v>
      </c>
      <c r="AV16" s="21"/>
      <c r="AW16" s="21">
        <v>0.42699532108228799</v>
      </c>
      <c r="AX16" s="21">
        <v>0.24636489237786199</v>
      </c>
      <c r="AY16" s="21">
        <v>0.21274616737747101</v>
      </c>
    </row>
    <row r="17" spans="2:51">
      <c r="B17" s="18" t="s">
        <v>140</v>
      </c>
      <c r="C17" s="22">
        <v>-4.5066758561370497E-2</v>
      </c>
      <c r="D17" s="22">
        <v>-8.7092222858347099E-2</v>
      </c>
      <c r="E17" s="22">
        <v>-5.1800784923418698E-3</v>
      </c>
      <c r="F17" s="22"/>
      <c r="G17" s="22">
        <v>-1.35565443480689E-2</v>
      </c>
      <c r="H17" s="22">
        <v>2.04347578486728E-2</v>
      </c>
      <c r="I17" s="22">
        <v>-1.36436504426401E-2</v>
      </c>
      <c r="J17" s="22">
        <v>-7.3467951465887596E-2</v>
      </c>
      <c r="K17" s="22">
        <v>-9.2000609228625199E-2</v>
      </c>
      <c r="L17" s="22">
        <v>-7.6747534375009904E-2</v>
      </c>
      <c r="M17" s="22"/>
      <c r="N17" s="22">
        <v>-0.163205933064238</v>
      </c>
      <c r="O17" s="22">
        <v>-0.119010947058153</v>
      </c>
      <c r="P17" s="22">
        <v>5.9055568186587297E-2</v>
      </c>
      <c r="Q17" s="22">
        <v>7.0275359550954999E-2</v>
      </c>
      <c r="R17" s="22"/>
      <c r="S17" s="22">
        <v>1.2946140397589E-2</v>
      </c>
      <c r="T17" s="22">
        <v>-5.8741578750179699E-2</v>
      </c>
      <c r="U17" s="22">
        <v>-1.15503666449812E-2</v>
      </c>
      <c r="V17" s="22">
        <v>-8.5421941522287506E-2</v>
      </c>
      <c r="W17" s="22">
        <v>-5.8797797558763402E-2</v>
      </c>
      <c r="X17" s="22">
        <v>-8.0915337756984895E-2</v>
      </c>
      <c r="Y17" s="22">
        <v>-3.14038045002887E-2</v>
      </c>
      <c r="Z17" s="22">
        <v>-7.9745335125640499E-2</v>
      </c>
      <c r="AA17" s="22">
        <v>-4.9428903143674499E-2</v>
      </c>
      <c r="AB17" s="22">
        <v>-4.4764992651477299E-2</v>
      </c>
      <c r="AC17" s="22">
        <v>-2.9498450378390498E-2</v>
      </c>
      <c r="AD17" s="22">
        <v>-6.5495590589997696E-2</v>
      </c>
      <c r="AE17" s="22"/>
      <c r="AF17" s="22">
        <v>-1.5230918614985E-2</v>
      </c>
      <c r="AG17" s="22">
        <v>-8.3238029815931799E-2</v>
      </c>
      <c r="AH17" s="22">
        <v>2.2383058463363501E-2</v>
      </c>
      <c r="AI17" s="22"/>
      <c r="AJ17" s="22">
        <v>-4.7746482851022301E-2</v>
      </c>
      <c r="AK17" s="22">
        <v>-3.43771632510129E-2</v>
      </c>
      <c r="AL17" s="22">
        <v>-0.100551815867076</v>
      </c>
      <c r="AM17" s="22"/>
      <c r="AN17" s="22">
        <v>4.2619166001597403E-2</v>
      </c>
      <c r="AO17" s="22">
        <v>-5.8949980668016898E-2</v>
      </c>
      <c r="AP17" s="22">
        <v>-0.15914118906513999</v>
      </c>
      <c r="AQ17" s="22">
        <v>-0.11659539907691099</v>
      </c>
      <c r="AR17" s="22">
        <v>-0.19160541904720199</v>
      </c>
      <c r="AS17" s="22"/>
      <c r="AT17" s="22">
        <v>-6.1113261943161898E-2</v>
      </c>
      <c r="AU17" s="22">
        <v>0.12249542246391699</v>
      </c>
      <c r="AV17" s="22"/>
      <c r="AW17" s="22">
        <v>-0.22491133464028901</v>
      </c>
      <c r="AX17" s="22">
        <v>0.10293343836836399</v>
      </c>
      <c r="AY17" s="22">
        <v>0.10871021327472</v>
      </c>
    </row>
    <row r="18" spans="2:51">
      <c r="B18" s="16"/>
    </row>
    <row r="19" spans="2:51">
      <c r="B19" t="s">
        <v>666</v>
      </c>
    </row>
    <row r="20" spans="2:51">
      <c r="B20" t="s">
        <v>667</v>
      </c>
    </row>
    <row r="22" spans="2:51">
      <c r="B22"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Y18"/>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60">
      <c r="B9" s="18" t="s">
        <v>365</v>
      </c>
      <c r="C9" s="17">
        <v>0.104394221803341</v>
      </c>
      <c r="D9" s="17">
        <v>0.11839729955526</v>
      </c>
      <c r="E9" s="17">
        <v>9.1822423672953998E-2</v>
      </c>
      <c r="F9" s="17"/>
      <c r="G9" s="17">
        <v>0.150433040398672</v>
      </c>
      <c r="H9" s="17">
        <v>0.13510026230029401</v>
      </c>
      <c r="I9" s="17">
        <v>0.115620514614485</v>
      </c>
      <c r="J9" s="17">
        <v>8.8327415277237004E-2</v>
      </c>
      <c r="K9" s="17">
        <v>8.8162306441453703E-2</v>
      </c>
      <c r="L9" s="17">
        <v>7.5915959542783601E-2</v>
      </c>
      <c r="M9" s="17"/>
      <c r="N9" s="17">
        <v>9.4177372699503603E-2</v>
      </c>
      <c r="O9" s="17">
        <v>9.9380817797261198E-2</v>
      </c>
      <c r="P9" s="17">
        <v>0.11612702290323999</v>
      </c>
      <c r="Q9" s="17">
        <v>0.109818274701331</v>
      </c>
      <c r="R9" s="17"/>
      <c r="S9" s="17">
        <v>0.133469356085607</v>
      </c>
      <c r="T9" s="17">
        <v>9.7517381917039597E-2</v>
      </c>
      <c r="U9" s="17">
        <v>9.3568916553588594E-2</v>
      </c>
      <c r="V9" s="17">
        <v>0.104133158157758</v>
      </c>
      <c r="W9" s="17">
        <v>9.1580672808380503E-2</v>
      </c>
      <c r="X9" s="17">
        <v>9.4538812492681798E-2</v>
      </c>
      <c r="Y9" s="17">
        <v>0.10150807206498801</v>
      </c>
      <c r="Z9" s="17">
        <v>8.0726647689697395E-2</v>
      </c>
      <c r="AA9" s="17">
        <v>0.12157483871253601</v>
      </c>
      <c r="AB9" s="17">
        <v>8.4473981240414706E-2</v>
      </c>
      <c r="AC9" s="17">
        <v>0.111331482752967</v>
      </c>
      <c r="AD9" s="17">
        <v>0.120820560830408</v>
      </c>
      <c r="AE9" s="17"/>
      <c r="AF9" s="17">
        <v>0.126468718382411</v>
      </c>
      <c r="AG9" s="17">
        <v>7.5550301182604904E-2</v>
      </c>
      <c r="AH9" s="17">
        <v>0.11661262136195299</v>
      </c>
      <c r="AI9" s="17"/>
      <c r="AJ9" s="17">
        <v>0.11794952998670299</v>
      </c>
      <c r="AK9" s="17">
        <v>0.10562912786973901</v>
      </c>
      <c r="AL9" s="17">
        <v>8.28955527943354E-2</v>
      </c>
      <c r="AM9" s="17"/>
      <c r="AN9" s="17">
        <v>0.117954034063664</v>
      </c>
      <c r="AO9" s="17">
        <v>0.103854895094161</v>
      </c>
      <c r="AP9" s="17">
        <v>9.2118792984609205E-2</v>
      </c>
      <c r="AQ9" s="17">
        <v>9.8977526458249906E-2</v>
      </c>
      <c r="AR9" s="17">
        <v>9.48963595350482E-2</v>
      </c>
      <c r="AS9" s="17"/>
      <c r="AT9" s="17">
        <v>0.100043913513326</v>
      </c>
      <c r="AU9" s="17">
        <v>0.146651982417634</v>
      </c>
      <c r="AV9" s="17"/>
      <c r="AW9" s="17">
        <v>9.1821005619464005E-2</v>
      </c>
      <c r="AX9" s="17">
        <v>0.107276540185685</v>
      </c>
      <c r="AY9" s="17">
        <v>0.117093932518684</v>
      </c>
    </row>
    <row r="10" spans="2:51">
      <c r="B10" s="18" t="s">
        <v>122</v>
      </c>
      <c r="C10" s="17">
        <v>8.7100154048476097E-2</v>
      </c>
      <c r="D10" s="17">
        <v>0.10207094056041099</v>
      </c>
      <c r="E10" s="17">
        <v>7.3509811039516898E-2</v>
      </c>
      <c r="F10" s="17"/>
      <c r="G10" s="17">
        <v>0.12115644508366</v>
      </c>
      <c r="H10" s="17">
        <v>9.9514613288542206E-2</v>
      </c>
      <c r="I10" s="17">
        <v>8.9036802502438006E-2</v>
      </c>
      <c r="J10" s="17">
        <v>8.0067593451222399E-2</v>
      </c>
      <c r="K10" s="17">
        <v>6.7114966802569606E-2</v>
      </c>
      <c r="L10" s="17">
        <v>7.9930432489012798E-2</v>
      </c>
      <c r="M10" s="17"/>
      <c r="N10" s="17">
        <v>0.103961473573083</v>
      </c>
      <c r="O10" s="17">
        <v>9.1702294181350993E-2</v>
      </c>
      <c r="P10" s="17">
        <v>7.5845661754062002E-2</v>
      </c>
      <c r="Q10" s="17">
        <v>7.58695619354256E-2</v>
      </c>
      <c r="R10" s="17"/>
      <c r="S10" s="17">
        <v>0.107172017746342</v>
      </c>
      <c r="T10" s="17">
        <v>9.0542765852897306E-2</v>
      </c>
      <c r="U10" s="17">
        <v>8.8433347346463007E-2</v>
      </c>
      <c r="V10" s="17">
        <v>8.18862468687271E-2</v>
      </c>
      <c r="W10" s="17">
        <v>7.5715418397859405E-2</v>
      </c>
      <c r="X10" s="17">
        <v>8.1284031806564905E-2</v>
      </c>
      <c r="Y10" s="17">
        <v>8.8303357097500201E-2</v>
      </c>
      <c r="Z10" s="17">
        <v>0.10098294115185601</v>
      </c>
      <c r="AA10" s="17">
        <v>8.4621396355563303E-2</v>
      </c>
      <c r="AB10" s="17">
        <v>6.6441537920326005E-2</v>
      </c>
      <c r="AC10" s="17">
        <v>8.0804536685839798E-2</v>
      </c>
      <c r="AD10" s="17">
        <v>9.4921202529987703E-2</v>
      </c>
      <c r="AE10" s="17"/>
      <c r="AF10" s="17">
        <v>8.8005068631178004E-2</v>
      </c>
      <c r="AG10" s="17">
        <v>8.1344274307315098E-2</v>
      </c>
      <c r="AH10" s="17">
        <v>8.9680746464805894E-2</v>
      </c>
      <c r="AI10" s="17"/>
      <c r="AJ10" s="17">
        <v>0.100593571374426</v>
      </c>
      <c r="AK10" s="17">
        <v>8.3420166956505504E-2</v>
      </c>
      <c r="AL10" s="17">
        <v>8.5696868629254699E-2</v>
      </c>
      <c r="AM10" s="17"/>
      <c r="AN10" s="17">
        <v>7.5855771081250301E-2</v>
      </c>
      <c r="AO10" s="17">
        <v>0.10168036309226799</v>
      </c>
      <c r="AP10" s="17">
        <v>9.9885601937737295E-2</v>
      </c>
      <c r="AQ10" s="17">
        <v>7.7195375441647895E-2</v>
      </c>
      <c r="AR10" s="17">
        <v>5.2763121014241403E-2</v>
      </c>
      <c r="AS10" s="17"/>
      <c r="AT10" s="17">
        <v>8.3480132743972493E-2</v>
      </c>
      <c r="AU10" s="17">
        <v>0.12654050586520099</v>
      </c>
      <c r="AV10" s="17"/>
      <c r="AW10" s="17">
        <v>9.0864512498895503E-2</v>
      </c>
      <c r="AX10" s="17">
        <v>0.11249707015622699</v>
      </c>
      <c r="AY10" s="17">
        <v>7.6441779641660199E-2</v>
      </c>
    </row>
    <row r="11" spans="2:51" ht="90">
      <c r="B11" s="18" t="s">
        <v>366</v>
      </c>
      <c r="C11" s="17">
        <v>0.52746203841161399</v>
      </c>
      <c r="D11" s="17">
        <v>0.51529680118833698</v>
      </c>
      <c r="E11" s="17">
        <v>0.54074789110323296</v>
      </c>
      <c r="F11" s="17"/>
      <c r="G11" s="17">
        <v>0.43203800987806101</v>
      </c>
      <c r="H11" s="17">
        <v>0.45658781583387598</v>
      </c>
      <c r="I11" s="17">
        <v>0.496864158065909</v>
      </c>
      <c r="J11" s="17">
        <v>0.56854125857996796</v>
      </c>
      <c r="K11" s="17">
        <v>0.58026513508752697</v>
      </c>
      <c r="L11" s="17">
        <v>0.57829565776819603</v>
      </c>
      <c r="M11" s="17"/>
      <c r="N11" s="17">
        <v>0.51598229753701097</v>
      </c>
      <c r="O11" s="17">
        <v>0.53535176495665904</v>
      </c>
      <c r="P11" s="17">
        <v>0.53148737246812106</v>
      </c>
      <c r="Q11" s="17">
        <v>0.52877709249487004</v>
      </c>
      <c r="R11" s="17"/>
      <c r="S11" s="17">
        <v>0.48227824483833798</v>
      </c>
      <c r="T11" s="17">
        <v>0.53678387769086999</v>
      </c>
      <c r="U11" s="17">
        <v>0.54655299802953505</v>
      </c>
      <c r="V11" s="17">
        <v>0.54751890550604299</v>
      </c>
      <c r="W11" s="17">
        <v>0.56709427511278099</v>
      </c>
      <c r="X11" s="17">
        <v>0.54251461745545304</v>
      </c>
      <c r="Y11" s="17">
        <v>0.51910893230816602</v>
      </c>
      <c r="Z11" s="17">
        <v>0.50334783561060004</v>
      </c>
      <c r="AA11" s="17">
        <v>0.51474994199916901</v>
      </c>
      <c r="AB11" s="17">
        <v>0.51810524551747195</v>
      </c>
      <c r="AC11" s="17">
        <v>0.54972113803156897</v>
      </c>
      <c r="AD11" s="17">
        <v>0.51582860319318402</v>
      </c>
      <c r="AE11" s="17"/>
      <c r="AF11" s="17">
        <v>0.56221402107746499</v>
      </c>
      <c r="AG11" s="17">
        <v>0.51109382438968098</v>
      </c>
      <c r="AH11" s="17">
        <v>0.51387833849606201</v>
      </c>
      <c r="AI11" s="17"/>
      <c r="AJ11" s="17">
        <v>0.57901422253146695</v>
      </c>
      <c r="AK11" s="17">
        <v>0.489561513781819</v>
      </c>
      <c r="AL11" s="17">
        <v>0.521205800236612</v>
      </c>
      <c r="AM11" s="17"/>
      <c r="AN11" s="17">
        <v>0.55816163939332897</v>
      </c>
      <c r="AO11" s="17">
        <v>0.52606278857131294</v>
      </c>
      <c r="AP11" s="17">
        <v>0.51894115912459005</v>
      </c>
      <c r="AQ11" s="17">
        <v>0.45889398098295098</v>
      </c>
      <c r="AR11" s="17">
        <v>0.51563958225731199</v>
      </c>
      <c r="AS11" s="17"/>
      <c r="AT11" s="17">
        <v>0.53989491823320201</v>
      </c>
      <c r="AU11" s="17">
        <v>0.410939187128807</v>
      </c>
      <c r="AV11" s="17"/>
      <c r="AW11" s="17">
        <v>0.53597388533116697</v>
      </c>
      <c r="AX11" s="17">
        <v>0.50947051783334596</v>
      </c>
      <c r="AY11" s="17">
        <v>0.52305247622360196</v>
      </c>
    </row>
    <row r="12" spans="2:51">
      <c r="B12" s="18" t="s">
        <v>367</v>
      </c>
      <c r="C12" s="17">
        <v>0.10165540630730199</v>
      </c>
      <c r="D12" s="17">
        <v>0.10654665701105299</v>
      </c>
      <c r="E12" s="17">
        <v>9.6365022971969E-2</v>
      </c>
      <c r="F12" s="17"/>
      <c r="G12" s="17">
        <v>0.109198741726626</v>
      </c>
      <c r="H12" s="17">
        <v>0.128161474133905</v>
      </c>
      <c r="I12" s="17">
        <v>0.116564446168776</v>
      </c>
      <c r="J12" s="17">
        <v>8.8543803672606294E-2</v>
      </c>
      <c r="K12" s="17">
        <v>9.0524000296620194E-2</v>
      </c>
      <c r="L12" s="17">
        <v>8.5472871442069401E-2</v>
      </c>
      <c r="M12" s="17"/>
      <c r="N12" s="17">
        <v>0.111510555940437</v>
      </c>
      <c r="O12" s="17">
        <v>0.110045102469279</v>
      </c>
      <c r="P12" s="17">
        <v>9.0421690230647306E-2</v>
      </c>
      <c r="Q12" s="17">
        <v>9.2808379464498797E-2</v>
      </c>
      <c r="R12" s="17"/>
      <c r="S12" s="17">
        <v>0.113534672192911</v>
      </c>
      <c r="T12" s="17">
        <v>0.102610925327034</v>
      </c>
      <c r="U12" s="17">
        <v>9.1560556976171104E-2</v>
      </c>
      <c r="V12" s="17">
        <v>9.7222660121963303E-2</v>
      </c>
      <c r="W12" s="17">
        <v>9.4041328686659501E-2</v>
      </c>
      <c r="X12" s="17">
        <v>0.101914431194675</v>
      </c>
      <c r="Y12" s="17">
        <v>9.9804308757224597E-2</v>
      </c>
      <c r="Z12" s="17">
        <v>0.131634155799111</v>
      </c>
      <c r="AA12" s="17">
        <v>0.100325331974881</v>
      </c>
      <c r="AB12" s="17">
        <v>0.108371020937193</v>
      </c>
      <c r="AC12" s="17">
        <v>8.2878613675548496E-2</v>
      </c>
      <c r="AD12" s="17">
        <v>8.5941261062809998E-2</v>
      </c>
      <c r="AE12" s="17"/>
      <c r="AF12" s="17">
        <v>7.1766601434654104E-2</v>
      </c>
      <c r="AG12" s="17">
        <v>0.13100347927891501</v>
      </c>
      <c r="AH12" s="17">
        <v>0.100092729286078</v>
      </c>
      <c r="AI12" s="17"/>
      <c r="AJ12" s="17">
        <v>6.4415755956877499E-2</v>
      </c>
      <c r="AK12" s="17">
        <v>0.11716316988081001</v>
      </c>
      <c r="AL12" s="17">
        <v>0.13325210332648399</v>
      </c>
      <c r="AM12" s="17"/>
      <c r="AN12" s="17">
        <v>7.1709032233441702E-2</v>
      </c>
      <c r="AO12" s="17">
        <v>0.101328889120195</v>
      </c>
      <c r="AP12" s="17">
        <v>0.117209790453489</v>
      </c>
      <c r="AQ12" s="17">
        <v>0.16005839228231</v>
      </c>
      <c r="AR12" s="17">
        <v>0.12511052065981099</v>
      </c>
      <c r="AS12" s="17"/>
      <c r="AT12" s="17">
        <v>9.9601366186502102E-2</v>
      </c>
      <c r="AU12" s="17">
        <v>0.115370753594448</v>
      </c>
      <c r="AV12" s="17"/>
      <c r="AW12" s="17">
        <v>0.114466637406982</v>
      </c>
      <c r="AX12" s="17">
        <v>9.5140365658794301E-2</v>
      </c>
      <c r="AY12" s="17">
        <v>8.9649501545537594E-2</v>
      </c>
    </row>
    <row r="13" spans="2:51" ht="75">
      <c r="B13" s="18" t="s">
        <v>368</v>
      </c>
      <c r="C13" s="19">
        <v>0.17938817942926699</v>
      </c>
      <c r="D13" s="19">
        <v>0.157688301684938</v>
      </c>
      <c r="E13" s="19">
        <v>0.19755485121232699</v>
      </c>
      <c r="F13" s="19"/>
      <c r="G13" s="19">
        <v>0.18717376291298099</v>
      </c>
      <c r="H13" s="19">
        <v>0.18063583444338199</v>
      </c>
      <c r="I13" s="19">
        <v>0.18191407864839201</v>
      </c>
      <c r="J13" s="19">
        <v>0.17451992901896701</v>
      </c>
      <c r="K13" s="19">
        <v>0.17393359137182901</v>
      </c>
      <c r="L13" s="19">
        <v>0.18038507875793799</v>
      </c>
      <c r="M13" s="19"/>
      <c r="N13" s="19">
        <v>0.174368300249965</v>
      </c>
      <c r="O13" s="19">
        <v>0.16352002059545001</v>
      </c>
      <c r="P13" s="19">
        <v>0.18611825264393</v>
      </c>
      <c r="Q13" s="19">
        <v>0.19272669140387499</v>
      </c>
      <c r="R13" s="19"/>
      <c r="S13" s="19">
        <v>0.163545709136803</v>
      </c>
      <c r="T13" s="19">
        <v>0.17254504921215999</v>
      </c>
      <c r="U13" s="19">
        <v>0.17988418109424301</v>
      </c>
      <c r="V13" s="19">
        <v>0.169239029345509</v>
      </c>
      <c r="W13" s="19">
        <v>0.17156830499431899</v>
      </c>
      <c r="X13" s="19">
        <v>0.17974810705062499</v>
      </c>
      <c r="Y13" s="19">
        <v>0.191275329772121</v>
      </c>
      <c r="Z13" s="19">
        <v>0.18330841974873599</v>
      </c>
      <c r="AA13" s="19">
        <v>0.17872849095785201</v>
      </c>
      <c r="AB13" s="19">
        <v>0.22260821438459499</v>
      </c>
      <c r="AC13" s="19">
        <v>0.175264228854076</v>
      </c>
      <c r="AD13" s="19">
        <v>0.18248837238361101</v>
      </c>
      <c r="AE13" s="19"/>
      <c r="AF13" s="19">
        <v>0.151545590474292</v>
      </c>
      <c r="AG13" s="19">
        <v>0.20100812084148401</v>
      </c>
      <c r="AH13" s="19">
        <v>0.179735564391101</v>
      </c>
      <c r="AI13" s="19"/>
      <c r="AJ13" s="19">
        <v>0.138026920150527</v>
      </c>
      <c r="AK13" s="19">
        <v>0.20422602151112601</v>
      </c>
      <c r="AL13" s="19">
        <v>0.17694967501331399</v>
      </c>
      <c r="AM13" s="19"/>
      <c r="AN13" s="19">
        <v>0.17631952322831601</v>
      </c>
      <c r="AO13" s="19">
        <v>0.16707306412206399</v>
      </c>
      <c r="AP13" s="19">
        <v>0.17184465549957401</v>
      </c>
      <c r="AQ13" s="19">
        <v>0.20487472483484101</v>
      </c>
      <c r="AR13" s="19">
        <v>0.21159041653358701</v>
      </c>
      <c r="AS13" s="19"/>
      <c r="AT13" s="19">
        <v>0.176979669322997</v>
      </c>
      <c r="AU13" s="19">
        <v>0.20049757099391</v>
      </c>
      <c r="AV13" s="19"/>
      <c r="AW13" s="19">
        <v>0.16687395914349201</v>
      </c>
      <c r="AX13" s="19">
        <v>0.17561550616594801</v>
      </c>
      <c r="AY13" s="19">
        <v>0.193762310070516</v>
      </c>
    </row>
    <row r="14" spans="2:51">
      <c r="B14" s="16"/>
    </row>
    <row r="15" spans="2:51">
      <c r="B15" t="s">
        <v>666</v>
      </c>
    </row>
    <row r="16" spans="2:51">
      <c r="B16" t="s">
        <v>667</v>
      </c>
    </row>
    <row r="18" spans="2:2">
      <c r="B18"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Y17"/>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125</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8474</v>
      </c>
      <c r="D7" s="10">
        <v>3960</v>
      </c>
      <c r="E7" s="10">
        <v>4480</v>
      </c>
      <c r="F7" s="10"/>
      <c r="G7" s="10">
        <v>770</v>
      </c>
      <c r="H7" s="10">
        <v>1174</v>
      </c>
      <c r="I7" s="10">
        <v>1226</v>
      </c>
      <c r="J7" s="10">
        <v>1441</v>
      </c>
      <c r="K7" s="10">
        <v>1652</v>
      </c>
      <c r="L7" s="10">
        <v>2211</v>
      </c>
      <c r="M7" s="10"/>
      <c r="N7" s="10">
        <v>2476</v>
      </c>
      <c r="O7" s="10">
        <v>2382</v>
      </c>
      <c r="P7" s="10">
        <v>1587</v>
      </c>
      <c r="Q7" s="10">
        <v>1970</v>
      </c>
      <c r="R7" s="10"/>
      <c r="S7" s="10">
        <v>912</v>
      </c>
      <c r="T7" s="10">
        <v>1239</v>
      </c>
      <c r="U7" s="10">
        <v>820</v>
      </c>
      <c r="V7" s="10">
        <v>760</v>
      </c>
      <c r="W7" s="10">
        <v>639</v>
      </c>
      <c r="X7" s="10">
        <v>705</v>
      </c>
      <c r="Y7" s="10">
        <v>728</v>
      </c>
      <c r="Z7" s="10">
        <v>384</v>
      </c>
      <c r="AA7" s="10">
        <v>978</v>
      </c>
      <c r="AB7" s="10">
        <v>690</v>
      </c>
      <c r="AC7" s="10">
        <v>395</v>
      </c>
      <c r="AD7" s="10">
        <v>224</v>
      </c>
      <c r="AE7" s="10"/>
      <c r="AF7" s="10">
        <v>3543</v>
      </c>
      <c r="AG7" s="10">
        <v>3510</v>
      </c>
      <c r="AH7" s="10">
        <v>909</v>
      </c>
      <c r="AI7" s="10"/>
      <c r="AJ7" s="10">
        <v>2069</v>
      </c>
      <c r="AK7" s="10">
        <v>2605</v>
      </c>
      <c r="AL7" s="10">
        <v>697</v>
      </c>
      <c r="AM7" s="10"/>
      <c r="AN7" s="10">
        <v>1793</v>
      </c>
      <c r="AO7" s="10">
        <v>1446</v>
      </c>
      <c r="AP7" s="10">
        <v>2032</v>
      </c>
      <c r="AQ7" s="10">
        <v>866</v>
      </c>
      <c r="AR7" s="10">
        <v>137</v>
      </c>
      <c r="AS7" s="10"/>
      <c r="AT7" s="10">
        <v>7734</v>
      </c>
      <c r="AU7" s="10">
        <v>686</v>
      </c>
      <c r="AV7" s="10"/>
      <c r="AW7" s="10">
        <v>4051</v>
      </c>
      <c r="AX7" s="10">
        <v>891</v>
      </c>
      <c r="AY7" s="10">
        <v>3532</v>
      </c>
    </row>
    <row r="8" spans="2:51" ht="30" customHeight="1">
      <c r="B8" s="11" t="s">
        <v>112</v>
      </c>
      <c r="C8" s="11">
        <v>8474</v>
      </c>
      <c r="D8" s="11">
        <v>4081</v>
      </c>
      <c r="E8" s="11">
        <v>4359</v>
      </c>
      <c r="F8" s="11"/>
      <c r="G8" s="11">
        <v>896</v>
      </c>
      <c r="H8" s="11">
        <v>1445</v>
      </c>
      <c r="I8" s="11">
        <v>1383</v>
      </c>
      <c r="J8" s="11">
        <v>1417</v>
      </c>
      <c r="K8" s="11">
        <v>1348</v>
      </c>
      <c r="L8" s="11">
        <v>1984</v>
      </c>
      <c r="M8" s="11"/>
      <c r="N8" s="11">
        <v>2273</v>
      </c>
      <c r="O8" s="11">
        <v>2188</v>
      </c>
      <c r="P8" s="11">
        <v>1851</v>
      </c>
      <c r="Q8" s="11">
        <v>2103</v>
      </c>
      <c r="R8" s="11"/>
      <c r="S8" s="11">
        <v>1113</v>
      </c>
      <c r="T8" s="11">
        <v>1174</v>
      </c>
      <c r="U8" s="11">
        <v>721</v>
      </c>
      <c r="V8" s="11">
        <v>802</v>
      </c>
      <c r="W8" s="11">
        <v>618</v>
      </c>
      <c r="X8" s="11">
        <v>753</v>
      </c>
      <c r="Y8" s="11">
        <v>693</v>
      </c>
      <c r="Z8" s="11">
        <v>335</v>
      </c>
      <c r="AA8" s="11">
        <v>938</v>
      </c>
      <c r="AB8" s="11">
        <v>693</v>
      </c>
      <c r="AC8" s="11">
        <v>393</v>
      </c>
      <c r="AD8" s="11">
        <v>241</v>
      </c>
      <c r="AE8" s="11"/>
      <c r="AF8" s="11">
        <v>3423</v>
      </c>
      <c r="AG8" s="11">
        <v>3477</v>
      </c>
      <c r="AH8" s="11">
        <v>989</v>
      </c>
      <c r="AI8" s="11"/>
      <c r="AJ8" s="11">
        <v>1975</v>
      </c>
      <c r="AK8" s="11">
        <v>2704</v>
      </c>
      <c r="AL8" s="11">
        <v>678</v>
      </c>
      <c r="AM8" s="11"/>
      <c r="AN8" s="11">
        <v>1794</v>
      </c>
      <c r="AO8" s="11">
        <v>1506</v>
      </c>
      <c r="AP8" s="11">
        <v>2033</v>
      </c>
      <c r="AQ8" s="11">
        <v>855</v>
      </c>
      <c r="AR8" s="11">
        <v>128</v>
      </c>
      <c r="AS8" s="11"/>
      <c r="AT8" s="11">
        <v>7627</v>
      </c>
      <c r="AU8" s="11">
        <v>790</v>
      </c>
      <c r="AV8" s="11"/>
      <c r="AW8" s="11">
        <v>3890</v>
      </c>
      <c r="AX8" s="11">
        <v>949</v>
      </c>
      <c r="AY8" s="11">
        <v>3635</v>
      </c>
    </row>
    <row r="9" spans="2:51" ht="45">
      <c r="B9" s="18" t="s">
        <v>369</v>
      </c>
      <c r="C9" s="17">
        <v>0.39384904587307101</v>
      </c>
      <c r="D9" s="17">
        <v>0.393767428911798</v>
      </c>
      <c r="E9" s="17">
        <v>0.39412548042010398</v>
      </c>
      <c r="F9" s="17"/>
      <c r="G9" s="17">
        <v>0.39778192241896698</v>
      </c>
      <c r="H9" s="17">
        <v>0.39411371987211502</v>
      </c>
      <c r="I9" s="17">
        <v>0.37523044535605599</v>
      </c>
      <c r="J9" s="17">
        <v>0.38291405853698102</v>
      </c>
      <c r="K9" s="17">
        <v>0.39555404404934003</v>
      </c>
      <c r="L9" s="17">
        <v>0.41150938650383401</v>
      </c>
      <c r="M9" s="17"/>
      <c r="N9" s="17">
        <v>0.38089882371799899</v>
      </c>
      <c r="O9" s="17">
        <v>0.38218706254422802</v>
      </c>
      <c r="P9" s="17">
        <v>0.42669831591360602</v>
      </c>
      <c r="Q9" s="17">
        <v>0.38870046943193998</v>
      </c>
      <c r="R9" s="17"/>
      <c r="S9" s="17">
        <v>0.37510351086904098</v>
      </c>
      <c r="T9" s="17">
        <v>0.39052713510216802</v>
      </c>
      <c r="U9" s="17">
        <v>0.36364157232464001</v>
      </c>
      <c r="V9" s="17">
        <v>0.35351463685235002</v>
      </c>
      <c r="W9" s="17">
        <v>0.42210502154240498</v>
      </c>
      <c r="X9" s="17">
        <v>0.41643419351432898</v>
      </c>
      <c r="Y9" s="17">
        <v>0.39903312360051602</v>
      </c>
      <c r="Z9" s="17">
        <v>0.36719993677742402</v>
      </c>
      <c r="AA9" s="17">
        <v>0.39198950968618002</v>
      </c>
      <c r="AB9" s="17">
        <v>0.40864877333593602</v>
      </c>
      <c r="AC9" s="17">
        <v>0.45159030818385398</v>
      </c>
      <c r="AD9" s="17">
        <v>0.47083579686514698</v>
      </c>
      <c r="AE9" s="17"/>
      <c r="AF9" s="17">
        <v>0.42640737928943501</v>
      </c>
      <c r="AG9" s="17">
        <v>0.36618521625426798</v>
      </c>
      <c r="AH9" s="17">
        <v>0.38720606133223201</v>
      </c>
      <c r="AI9" s="17"/>
      <c r="AJ9" s="17">
        <v>0.42152530717472098</v>
      </c>
      <c r="AK9" s="17">
        <v>0.39611686183643302</v>
      </c>
      <c r="AL9" s="17">
        <v>0.40198649655659402</v>
      </c>
      <c r="AM9" s="17"/>
      <c r="AN9" s="17">
        <v>0.41141883136756302</v>
      </c>
      <c r="AO9" s="17">
        <v>0.39994716292441101</v>
      </c>
      <c r="AP9" s="17">
        <v>0.367735740554546</v>
      </c>
      <c r="AQ9" s="17">
        <v>0.37725238556559898</v>
      </c>
      <c r="AR9" s="17">
        <v>0.26579559402689001</v>
      </c>
      <c r="AS9" s="17"/>
      <c r="AT9" s="17">
        <v>0.39126727195813699</v>
      </c>
      <c r="AU9" s="17">
        <v>0.41840132668801</v>
      </c>
      <c r="AV9" s="17"/>
      <c r="AW9" s="17">
        <v>0.38747178628773499</v>
      </c>
      <c r="AX9" s="17">
        <v>0.355182531278944</v>
      </c>
      <c r="AY9" s="17">
        <v>0.41076753460136201</v>
      </c>
    </row>
    <row r="10" spans="2:51">
      <c r="B10" s="18" t="s">
        <v>122</v>
      </c>
      <c r="C10" s="17">
        <v>0.37148445170823802</v>
      </c>
      <c r="D10" s="17">
        <v>0.37084262010960301</v>
      </c>
      <c r="E10" s="17">
        <v>0.37259527441831097</v>
      </c>
      <c r="F10" s="17"/>
      <c r="G10" s="17">
        <v>0.35266454883495102</v>
      </c>
      <c r="H10" s="17">
        <v>0.32942337962024598</v>
      </c>
      <c r="I10" s="17">
        <v>0.363557826212621</v>
      </c>
      <c r="J10" s="17">
        <v>0.40401226386447903</v>
      </c>
      <c r="K10" s="17">
        <v>0.39204778290932701</v>
      </c>
      <c r="L10" s="17">
        <v>0.37895017072752801</v>
      </c>
      <c r="M10" s="17"/>
      <c r="N10" s="17">
        <v>0.393574639136546</v>
      </c>
      <c r="O10" s="17">
        <v>0.39849677984773002</v>
      </c>
      <c r="P10" s="17">
        <v>0.31690739610209301</v>
      </c>
      <c r="Q10" s="17">
        <v>0.36807546389219098</v>
      </c>
      <c r="R10" s="17"/>
      <c r="S10" s="17">
        <v>0.37326932708081401</v>
      </c>
      <c r="T10" s="17">
        <v>0.39217435936630202</v>
      </c>
      <c r="U10" s="17">
        <v>0.38909182861302399</v>
      </c>
      <c r="V10" s="17">
        <v>0.40944904035060897</v>
      </c>
      <c r="W10" s="17">
        <v>0.358786655767736</v>
      </c>
      <c r="X10" s="17">
        <v>0.35537952921694699</v>
      </c>
      <c r="Y10" s="17">
        <v>0.34956020000650101</v>
      </c>
      <c r="Z10" s="17">
        <v>0.39821659633522299</v>
      </c>
      <c r="AA10" s="17">
        <v>0.36863869646617597</v>
      </c>
      <c r="AB10" s="17">
        <v>0.34757175283590802</v>
      </c>
      <c r="AC10" s="17">
        <v>0.33760141546496503</v>
      </c>
      <c r="AD10" s="17">
        <v>0.32729550810951202</v>
      </c>
      <c r="AE10" s="17"/>
      <c r="AF10" s="17">
        <v>0.36231700213271101</v>
      </c>
      <c r="AG10" s="17">
        <v>0.38124432928811303</v>
      </c>
      <c r="AH10" s="17">
        <v>0.36587525987170799</v>
      </c>
      <c r="AI10" s="17"/>
      <c r="AJ10" s="17">
        <v>0.372815229194429</v>
      </c>
      <c r="AK10" s="17">
        <v>0.34509590641069399</v>
      </c>
      <c r="AL10" s="17">
        <v>0.39521631580945699</v>
      </c>
      <c r="AM10" s="17"/>
      <c r="AN10" s="17">
        <v>0.35430831038836502</v>
      </c>
      <c r="AO10" s="17">
        <v>0.37947708360017601</v>
      </c>
      <c r="AP10" s="17">
        <v>0.40225481105640798</v>
      </c>
      <c r="AQ10" s="17">
        <v>0.37659754433366499</v>
      </c>
      <c r="AR10" s="17">
        <v>0.32940283166696799</v>
      </c>
      <c r="AS10" s="17"/>
      <c r="AT10" s="17">
        <v>0.37719322318097698</v>
      </c>
      <c r="AU10" s="17">
        <v>0.31661671753812498</v>
      </c>
      <c r="AV10" s="17"/>
      <c r="AW10" s="17">
        <v>0.40728171873886398</v>
      </c>
      <c r="AX10" s="17">
        <v>0.35116311680800599</v>
      </c>
      <c r="AY10" s="17">
        <v>0.33849014487686302</v>
      </c>
    </row>
    <row r="11" spans="2:51">
      <c r="B11" s="18" t="s">
        <v>123</v>
      </c>
      <c r="C11" s="17">
        <v>0.14722863590186799</v>
      </c>
      <c r="D11" s="17">
        <v>0.14985454856784799</v>
      </c>
      <c r="E11" s="17">
        <v>0.14359390298043601</v>
      </c>
      <c r="F11" s="17"/>
      <c r="G11" s="17">
        <v>0.146224238372271</v>
      </c>
      <c r="H11" s="17">
        <v>0.17879825572071201</v>
      </c>
      <c r="I11" s="17">
        <v>0.18249361248437501</v>
      </c>
      <c r="J11" s="17">
        <v>0.13521267348407301</v>
      </c>
      <c r="K11" s="17">
        <v>0.13260049193063</v>
      </c>
      <c r="L11" s="17">
        <v>0.118619237613036</v>
      </c>
      <c r="M11" s="17"/>
      <c r="N11" s="17">
        <v>0.15157349348176999</v>
      </c>
      <c r="O11" s="17">
        <v>0.14390553424261501</v>
      </c>
      <c r="P11" s="17">
        <v>0.15076579798515299</v>
      </c>
      <c r="Q11" s="17">
        <v>0.14527594269522701</v>
      </c>
      <c r="R11" s="17"/>
      <c r="S11" s="17">
        <v>0.15646393367723199</v>
      </c>
      <c r="T11" s="17">
        <v>0.14132313331507701</v>
      </c>
      <c r="U11" s="17">
        <v>0.123526306222373</v>
      </c>
      <c r="V11" s="17">
        <v>0.153335566445265</v>
      </c>
      <c r="W11" s="17">
        <v>0.14139584832150701</v>
      </c>
      <c r="X11" s="17">
        <v>0.15089769328924199</v>
      </c>
      <c r="Y11" s="17">
        <v>0.155284542908218</v>
      </c>
      <c r="Z11" s="17">
        <v>0.16857418614370401</v>
      </c>
      <c r="AA11" s="17">
        <v>0.15581302738246999</v>
      </c>
      <c r="AB11" s="17">
        <v>0.14424284702861601</v>
      </c>
      <c r="AC11" s="17">
        <v>0.13725779165802501</v>
      </c>
      <c r="AD11" s="17">
        <v>0.126022263702954</v>
      </c>
      <c r="AE11" s="17"/>
      <c r="AF11" s="17">
        <v>0.122079344821053</v>
      </c>
      <c r="AG11" s="17">
        <v>0.16709485088996301</v>
      </c>
      <c r="AH11" s="17">
        <v>0.163641886607054</v>
      </c>
      <c r="AI11" s="17"/>
      <c r="AJ11" s="17">
        <v>0.119787075889945</v>
      </c>
      <c r="AK11" s="17">
        <v>0.16774132317274601</v>
      </c>
      <c r="AL11" s="17">
        <v>0.13319412007676801</v>
      </c>
      <c r="AM11" s="17"/>
      <c r="AN11" s="17">
        <v>0.132558146353179</v>
      </c>
      <c r="AO11" s="17">
        <v>0.14621868854907799</v>
      </c>
      <c r="AP11" s="17">
        <v>0.15480912029593699</v>
      </c>
      <c r="AQ11" s="17">
        <v>0.172279346647915</v>
      </c>
      <c r="AR11" s="17">
        <v>0.26840173531827799</v>
      </c>
      <c r="AS11" s="17"/>
      <c r="AT11" s="17">
        <v>0.145950601713001</v>
      </c>
      <c r="AU11" s="17">
        <v>0.155977569356164</v>
      </c>
      <c r="AV11" s="17"/>
      <c r="AW11" s="17">
        <v>0.13629982406494801</v>
      </c>
      <c r="AX11" s="17">
        <v>0.175061890427572</v>
      </c>
      <c r="AY11" s="17">
        <v>0.151654579295292</v>
      </c>
    </row>
    <row r="12" spans="2:51" ht="45">
      <c r="B12" s="18" t="s">
        <v>370</v>
      </c>
      <c r="C12" s="19">
        <v>8.7437866516823795E-2</v>
      </c>
      <c r="D12" s="19">
        <v>8.5535402410751402E-2</v>
      </c>
      <c r="E12" s="19">
        <v>8.9685342181149194E-2</v>
      </c>
      <c r="F12" s="19"/>
      <c r="G12" s="19">
        <v>0.103329290373811</v>
      </c>
      <c r="H12" s="19">
        <v>9.7664644786926602E-2</v>
      </c>
      <c r="I12" s="19">
        <v>7.8718115946947997E-2</v>
      </c>
      <c r="J12" s="19">
        <v>7.7861004114466406E-2</v>
      </c>
      <c r="K12" s="19">
        <v>7.9797681110703594E-2</v>
      </c>
      <c r="L12" s="19">
        <v>9.0921205155601495E-2</v>
      </c>
      <c r="M12" s="19"/>
      <c r="N12" s="19">
        <v>7.3953043663684895E-2</v>
      </c>
      <c r="O12" s="19">
        <v>7.5410623365426796E-2</v>
      </c>
      <c r="P12" s="19">
        <v>0.10562848999914901</v>
      </c>
      <c r="Q12" s="19">
        <v>9.79481239806409E-2</v>
      </c>
      <c r="R12" s="19"/>
      <c r="S12" s="19">
        <v>9.5163228372913494E-2</v>
      </c>
      <c r="T12" s="19">
        <v>7.5975372216453299E-2</v>
      </c>
      <c r="U12" s="19">
        <v>0.123740292839963</v>
      </c>
      <c r="V12" s="19">
        <v>8.3700756351776401E-2</v>
      </c>
      <c r="W12" s="19">
        <v>7.77124743683522E-2</v>
      </c>
      <c r="X12" s="19">
        <v>7.7288583979482503E-2</v>
      </c>
      <c r="Y12" s="19">
        <v>9.6122133484765199E-2</v>
      </c>
      <c r="Z12" s="19">
        <v>6.6009280743648896E-2</v>
      </c>
      <c r="AA12" s="19">
        <v>8.3558766465174406E-2</v>
      </c>
      <c r="AB12" s="19">
        <v>9.9536626799540104E-2</v>
      </c>
      <c r="AC12" s="19">
        <v>7.3550484693156795E-2</v>
      </c>
      <c r="AD12" s="19">
        <v>7.5846431322387498E-2</v>
      </c>
      <c r="AE12" s="19"/>
      <c r="AF12" s="19">
        <v>8.9196273756801295E-2</v>
      </c>
      <c r="AG12" s="19">
        <v>8.5475603567656294E-2</v>
      </c>
      <c r="AH12" s="19">
        <v>8.32767921890053E-2</v>
      </c>
      <c r="AI12" s="19"/>
      <c r="AJ12" s="19">
        <v>8.5872387740905304E-2</v>
      </c>
      <c r="AK12" s="19">
        <v>9.1045908580126497E-2</v>
      </c>
      <c r="AL12" s="19">
        <v>6.9603067557180306E-2</v>
      </c>
      <c r="AM12" s="19"/>
      <c r="AN12" s="19">
        <v>0.101714711890894</v>
      </c>
      <c r="AO12" s="19">
        <v>7.4357064926334995E-2</v>
      </c>
      <c r="AP12" s="19">
        <v>7.52003280931096E-2</v>
      </c>
      <c r="AQ12" s="19">
        <v>7.3870723452821002E-2</v>
      </c>
      <c r="AR12" s="19">
        <v>0.13639983898786401</v>
      </c>
      <c r="AS12" s="19"/>
      <c r="AT12" s="19">
        <v>8.5588903147885004E-2</v>
      </c>
      <c r="AU12" s="19">
        <v>0.10900438641770099</v>
      </c>
      <c r="AV12" s="19"/>
      <c r="AW12" s="19">
        <v>6.89466709084533E-2</v>
      </c>
      <c r="AX12" s="19">
        <v>0.118592461485478</v>
      </c>
      <c r="AY12" s="19">
        <v>9.9087741226482506E-2</v>
      </c>
    </row>
    <row r="13" spans="2:51">
      <c r="B13" s="16"/>
    </row>
    <row r="14" spans="2:51">
      <c r="B14" t="s">
        <v>666</v>
      </c>
    </row>
    <row r="15" spans="2:51">
      <c r="B15" t="s">
        <v>667</v>
      </c>
    </row>
    <row r="17" spans="2:2">
      <c r="B17"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371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2190</v>
      </c>
      <c r="D7" s="10">
        <v>1012</v>
      </c>
      <c r="E7" s="10">
        <v>1166</v>
      </c>
      <c r="F7" s="10"/>
      <c r="G7" s="10">
        <v>211</v>
      </c>
      <c r="H7" s="10">
        <v>297</v>
      </c>
      <c r="I7" s="10">
        <v>310</v>
      </c>
      <c r="J7" s="10">
        <v>370</v>
      </c>
      <c r="K7" s="10">
        <v>432</v>
      </c>
      <c r="L7" s="10">
        <v>570</v>
      </c>
      <c r="M7" s="10"/>
      <c r="N7" s="10">
        <v>638</v>
      </c>
      <c r="O7" s="10">
        <v>633</v>
      </c>
      <c r="P7" s="10">
        <v>422</v>
      </c>
      <c r="Q7" s="10">
        <v>480</v>
      </c>
      <c r="R7" s="10"/>
      <c r="S7" s="10">
        <v>223</v>
      </c>
      <c r="T7" s="10">
        <v>326</v>
      </c>
      <c r="U7" s="10">
        <v>205</v>
      </c>
      <c r="V7" s="10">
        <v>176</v>
      </c>
      <c r="W7" s="10">
        <v>165</v>
      </c>
      <c r="X7" s="10">
        <v>203</v>
      </c>
      <c r="Y7" s="10">
        <v>196</v>
      </c>
      <c r="Z7" s="10">
        <v>100</v>
      </c>
      <c r="AA7" s="10">
        <v>239</v>
      </c>
      <c r="AB7" s="10">
        <v>189</v>
      </c>
      <c r="AC7" s="10">
        <v>98</v>
      </c>
      <c r="AD7" s="10">
        <v>70</v>
      </c>
      <c r="AE7" s="10"/>
      <c r="AF7" s="10">
        <v>922</v>
      </c>
      <c r="AG7" s="10">
        <v>898</v>
      </c>
      <c r="AH7" s="10">
        <v>226</v>
      </c>
      <c r="AI7" s="10"/>
      <c r="AJ7" s="10">
        <v>505</v>
      </c>
      <c r="AK7" s="10">
        <v>682</v>
      </c>
      <c r="AL7" s="10">
        <v>190</v>
      </c>
      <c r="AM7" s="10"/>
      <c r="AN7" s="10">
        <v>433</v>
      </c>
      <c r="AO7" s="10">
        <v>370</v>
      </c>
      <c r="AP7" s="10">
        <v>540</v>
      </c>
      <c r="AQ7" s="10">
        <v>234</v>
      </c>
      <c r="AR7" s="10">
        <v>34</v>
      </c>
      <c r="AS7" s="10"/>
      <c r="AT7" s="10">
        <v>2010</v>
      </c>
      <c r="AU7" s="10">
        <v>165</v>
      </c>
      <c r="AV7" s="10"/>
      <c r="AW7" s="10">
        <v>1049</v>
      </c>
      <c r="AX7" s="10">
        <v>234</v>
      </c>
      <c r="AY7" s="10">
        <v>907</v>
      </c>
    </row>
    <row r="8" spans="2:51" ht="30" customHeight="1">
      <c r="B8" s="11" t="s">
        <v>112</v>
      </c>
      <c r="C8" s="11">
        <v>2187</v>
      </c>
      <c r="D8" s="11">
        <v>1034</v>
      </c>
      <c r="E8" s="11">
        <v>1141</v>
      </c>
      <c r="F8" s="11"/>
      <c r="G8" s="11">
        <v>241</v>
      </c>
      <c r="H8" s="11">
        <v>362</v>
      </c>
      <c r="I8" s="11">
        <v>350</v>
      </c>
      <c r="J8" s="11">
        <v>365</v>
      </c>
      <c r="K8" s="11">
        <v>356</v>
      </c>
      <c r="L8" s="11">
        <v>513</v>
      </c>
      <c r="M8" s="11"/>
      <c r="N8" s="11">
        <v>585</v>
      </c>
      <c r="O8" s="11">
        <v>581</v>
      </c>
      <c r="P8" s="11">
        <v>487</v>
      </c>
      <c r="Q8" s="11">
        <v>519</v>
      </c>
      <c r="R8" s="11"/>
      <c r="S8" s="11">
        <v>271</v>
      </c>
      <c r="T8" s="11">
        <v>311</v>
      </c>
      <c r="U8" s="11">
        <v>178</v>
      </c>
      <c r="V8" s="11">
        <v>190</v>
      </c>
      <c r="W8" s="11">
        <v>155</v>
      </c>
      <c r="X8" s="11">
        <v>217</v>
      </c>
      <c r="Y8" s="11">
        <v>184</v>
      </c>
      <c r="Z8" s="11">
        <v>88</v>
      </c>
      <c r="AA8" s="11">
        <v>231</v>
      </c>
      <c r="AB8" s="11">
        <v>189</v>
      </c>
      <c r="AC8" s="11">
        <v>99</v>
      </c>
      <c r="AD8" s="11">
        <v>74</v>
      </c>
      <c r="AE8" s="11"/>
      <c r="AF8" s="11">
        <v>891</v>
      </c>
      <c r="AG8" s="11">
        <v>893</v>
      </c>
      <c r="AH8" s="11">
        <v>241</v>
      </c>
      <c r="AI8" s="11"/>
      <c r="AJ8" s="11">
        <v>482</v>
      </c>
      <c r="AK8" s="11">
        <v>711</v>
      </c>
      <c r="AL8" s="11">
        <v>181</v>
      </c>
      <c r="AM8" s="11"/>
      <c r="AN8" s="11">
        <v>434</v>
      </c>
      <c r="AO8" s="11">
        <v>386</v>
      </c>
      <c r="AP8" s="11">
        <v>531</v>
      </c>
      <c r="AQ8" s="11">
        <v>232</v>
      </c>
      <c r="AR8" s="11">
        <v>32</v>
      </c>
      <c r="AS8" s="11"/>
      <c r="AT8" s="11">
        <v>1982</v>
      </c>
      <c r="AU8" s="11">
        <v>189</v>
      </c>
      <c r="AV8" s="11"/>
      <c r="AW8" s="11">
        <v>1002</v>
      </c>
      <c r="AX8" s="11">
        <v>249</v>
      </c>
      <c r="AY8" s="11">
        <v>936</v>
      </c>
    </row>
    <row r="9" spans="2:51">
      <c r="B9" s="18" t="s">
        <v>372</v>
      </c>
      <c r="C9" s="17">
        <v>7.1821032178993702E-2</v>
      </c>
      <c r="D9" s="17">
        <v>6.8436301510332503E-2</v>
      </c>
      <c r="E9" s="17">
        <v>7.5673859020060893E-2</v>
      </c>
      <c r="F9" s="17"/>
      <c r="G9" s="17">
        <v>0.11969459700179701</v>
      </c>
      <c r="H9" s="17">
        <v>0.120070433260539</v>
      </c>
      <c r="I9" s="17">
        <v>7.8859939944842805E-2</v>
      </c>
      <c r="J9" s="17">
        <v>5.4599271217826997E-2</v>
      </c>
      <c r="K9" s="17">
        <v>6.3046288229854905E-2</v>
      </c>
      <c r="L9" s="17">
        <v>2.88584260394695E-2</v>
      </c>
      <c r="M9" s="17"/>
      <c r="N9" s="17">
        <v>4.36260912518854E-2</v>
      </c>
      <c r="O9" s="17">
        <v>5.65615447929241E-2</v>
      </c>
      <c r="P9" s="17">
        <v>0.101487281115517</v>
      </c>
      <c r="Q9" s="17">
        <v>9.3393037651580704E-2</v>
      </c>
      <c r="R9" s="17"/>
      <c r="S9" s="17">
        <v>7.9581577927723995E-2</v>
      </c>
      <c r="T9" s="17">
        <v>5.68150389611995E-2</v>
      </c>
      <c r="U9" s="17">
        <v>6.4345684808528203E-2</v>
      </c>
      <c r="V9" s="17">
        <v>3.5801529293286199E-2</v>
      </c>
      <c r="W9" s="17">
        <v>6.8571324918096893E-2</v>
      </c>
      <c r="X9" s="17">
        <v>8.0770286457959001E-2</v>
      </c>
      <c r="Y9" s="17">
        <v>0.10017990834464501</v>
      </c>
      <c r="Z9" s="17">
        <v>8.1489091270104896E-2</v>
      </c>
      <c r="AA9" s="17">
        <v>6.2262091397252202E-2</v>
      </c>
      <c r="AB9" s="17">
        <v>6.03793522486736E-2</v>
      </c>
      <c r="AC9" s="17">
        <v>0.115196883220937</v>
      </c>
      <c r="AD9" s="17">
        <v>0.116354516162286</v>
      </c>
      <c r="AE9" s="17"/>
      <c r="AF9" s="17">
        <v>7.7564839493435206E-2</v>
      </c>
      <c r="AG9" s="17">
        <v>6.8817610289371806E-2</v>
      </c>
      <c r="AH9" s="17">
        <v>6.6991595507184004E-2</v>
      </c>
      <c r="AI9" s="17"/>
      <c r="AJ9" s="17">
        <v>6.5859786345383406E-2</v>
      </c>
      <c r="AK9" s="17">
        <v>7.4133132379452099E-2</v>
      </c>
      <c r="AL9" s="17">
        <v>6.0690803560276001E-2</v>
      </c>
      <c r="AM9" s="17"/>
      <c r="AN9" s="17">
        <v>0.10393192015050499</v>
      </c>
      <c r="AO9" s="17">
        <v>8.6807454552318405E-2</v>
      </c>
      <c r="AP9" s="17">
        <v>4.9534101214447901E-2</v>
      </c>
      <c r="AQ9" s="17">
        <v>5.8943416811389301E-2</v>
      </c>
      <c r="AR9" s="17">
        <v>5.9723080245256403E-2</v>
      </c>
      <c r="AS9" s="17"/>
      <c r="AT9" s="17">
        <v>6.6764224932473498E-2</v>
      </c>
      <c r="AU9" s="17">
        <v>0.125489560346837</v>
      </c>
      <c r="AV9" s="17"/>
      <c r="AW9" s="17">
        <v>5.1509816306840497E-2</v>
      </c>
      <c r="AX9" s="17">
        <v>7.4132013367807795E-2</v>
      </c>
      <c r="AY9" s="17">
        <v>9.2936626723079299E-2</v>
      </c>
    </row>
    <row r="10" spans="2:51">
      <c r="B10" s="18" t="s">
        <v>373</v>
      </c>
      <c r="C10" s="17">
        <v>0.219707871626875</v>
      </c>
      <c r="D10" s="17">
        <v>0.21099068298471799</v>
      </c>
      <c r="E10" s="17">
        <v>0.22929709103821799</v>
      </c>
      <c r="F10" s="17"/>
      <c r="G10" s="17">
        <v>0.36133343014387798</v>
      </c>
      <c r="H10" s="17">
        <v>0.30544719687048999</v>
      </c>
      <c r="I10" s="17">
        <v>0.24142866805689001</v>
      </c>
      <c r="J10" s="17">
        <v>0.20150593771239</v>
      </c>
      <c r="K10" s="17">
        <v>0.148473904302482</v>
      </c>
      <c r="L10" s="17">
        <v>0.140273418920554</v>
      </c>
      <c r="M10" s="17"/>
      <c r="N10" s="17">
        <v>0.180654709416603</v>
      </c>
      <c r="O10" s="17">
        <v>0.20782758191259801</v>
      </c>
      <c r="P10" s="17">
        <v>0.25986227512517002</v>
      </c>
      <c r="Q10" s="17">
        <v>0.24046373545463401</v>
      </c>
      <c r="R10" s="17"/>
      <c r="S10" s="17">
        <v>0.22661222830994701</v>
      </c>
      <c r="T10" s="17">
        <v>0.23841144638318501</v>
      </c>
      <c r="U10" s="17">
        <v>0.214294898928167</v>
      </c>
      <c r="V10" s="17">
        <v>0.21991901236477701</v>
      </c>
      <c r="W10" s="17">
        <v>0.201917433361887</v>
      </c>
      <c r="X10" s="17">
        <v>0.219213439081477</v>
      </c>
      <c r="Y10" s="17">
        <v>0.21908926521907901</v>
      </c>
      <c r="Z10" s="17">
        <v>0.26794479772110202</v>
      </c>
      <c r="AA10" s="17">
        <v>0.16846165284999501</v>
      </c>
      <c r="AB10" s="17">
        <v>0.20823903864502399</v>
      </c>
      <c r="AC10" s="17">
        <v>0.27405426183493797</v>
      </c>
      <c r="AD10" s="17">
        <v>0.227504795135441</v>
      </c>
      <c r="AE10" s="17"/>
      <c r="AF10" s="17">
        <v>0.22511855607124701</v>
      </c>
      <c r="AG10" s="17">
        <v>0.192888904365733</v>
      </c>
      <c r="AH10" s="17">
        <v>0.216208330884224</v>
      </c>
      <c r="AI10" s="17"/>
      <c r="AJ10" s="17">
        <v>0.17000766259004901</v>
      </c>
      <c r="AK10" s="17">
        <v>0.27158646360250199</v>
      </c>
      <c r="AL10" s="17">
        <v>0.16434843397899601</v>
      </c>
      <c r="AM10" s="17"/>
      <c r="AN10" s="17">
        <v>0.22519103645848301</v>
      </c>
      <c r="AO10" s="17">
        <v>0.27792471995427198</v>
      </c>
      <c r="AP10" s="17">
        <v>0.18976930591430199</v>
      </c>
      <c r="AQ10" s="17">
        <v>0.19756540537328701</v>
      </c>
      <c r="AR10" s="17">
        <v>0.12776318311024101</v>
      </c>
      <c r="AS10" s="17"/>
      <c r="AT10" s="17">
        <v>0.21294380273977201</v>
      </c>
      <c r="AU10" s="17">
        <v>0.27852518124221898</v>
      </c>
      <c r="AV10" s="17"/>
      <c r="AW10" s="17">
        <v>0.15241284687207801</v>
      </c>
      <c r="AX10" s="17">
        <v>0.29147814825728402</v>
      </c>
      <c r="AY10" s="17">
        <v>0.27259757110617699</v>
      </c>
    </row>
    <row r="11" spans="2:51">
      <c r="B11" s="18" t="s">
        <v>374</v>
      </c>
      <c r="C11" s="17">
        <v>0.316040299134484</v>
      </c>
      <c r="D11" s="17">
        <v>0.28195063428104999</v>
      </c>
      <c r="E11" s="17">
        <v>0.34684141458983098</v>
      </c>
      <c r="F11" s="17"/>
      <c r="G11" s="17">
        <v>0.25220530077773701</v>
      </c>
      <c r="H11" s="17">
        <v>0.24096704177717601</v>
      </c>
      <c r="I11" s="17">
        <v>0.29555060357858698</v>
      </c>
      <c r="J11" s="17">
        <v>0.33583413616753799</v>
      </c>
      <c r="K11" s="17">
        <v>0.37347387418905897</v>
      </c>
      <c r="L11" s="17">
        <v>0.359000629264005</v>
      </c>
      <c r="M11" s="17"/>
      <c r="N11" s="17">
        <v>0.26847899850031398</v>
      </c>
      <c r="O11" s="17">
        <v>0.30626370276538101</v>
      </c>
      <c r="P11" s="17">
        <v>0.31444509011647298</v>
      </c>
      <c r="Q11" s="17">
        <v>0.38108952548638197</v>
      </c>
      <c r="R11" s="17"/>
      <c r="S11" s="17">
        <v>0.27479312605712197</v>
      </c>
      <c r="T11" s="17">
        <v>0.329853337818863</v>
      </c>
      <c r="U11" s="17">
        <v>0.33519016579799299</v>
      </c>
      <c r="V11" s="17">
        <v>0.36695688271369098</v>
      </c>
      <c r="W11" s="17">
        <v>0.33657485327681702</v>
      </c>
      <c r="X11" s="17">
        <v>0.332948128218296</v>
      </c>
      <c r="Y11" s="17">
        <v>0.29264076930146499</v>
      </c>
      <c r="Z11" s="17">
        <v>0.231747264761578</v>
      </c>
      <c r="AA11" s="17">
        <v>0.34208817140097803</v>
      </c>
      <c r="AB11" s="17">
        <v>0.31198792212298299</v>
      </c>
      <c r="AC11" s="17">
        <v>0.248937211564704</v>
      </c>
      <c r="AD11" s="17">
        <v>0.31762755779322499</v>
      </c>
      <c r="AE11" s="17"/>
      <c r="AF11" s="17">
        <v>0.37690642803878599</v>
      </c>
      <c r="AG11" s="17">
        <v>0.25368691857299902</v>
      </c>
      <c r="AH11" s="17">
        <v>0.35242346721759599</v>
      </c>
      <c r="AI11" s="17"/>
      <c r="AJ11" s="17">
        <v>0.387714360297439</v>
      </c>
      <c r="AK11" s="17">
        <v>0.250465021426374</v>
      </c>
      <c r="AL11" s="17">
        <v>0.26162616581589099</v>
      </c>
      <c r="AM11" s="17"/>
      <c r="AN11" s="17">
        <v>0.39273715802155801</v>
      </c>
      <c r="AO11" s="17">
        <v>0.29413779446163302</v>
      </c>
      <c r="AP11" s="17">
        <v>0.284321339550065</v>
      </c>
      <c r="AQ11" s="17">
        <v>0.24847325348445501</v>
      </c>
      <c r="AR11" s="17">
        <v>0.21228261627492101</v>
      </c>
      <c r="AS11" s="17"/>
      <c r="AT11" s="17">
        <v>0.32348021101616697</v>
      </c>
      <c r="AU11" s="17">
        <v>0.25961325710141497</v>
      </c>
      <c r="AV11" s="17"/>
      <c r="AW11" s="17">
        <v>0.27069290961766201</v>
      </c>
      <c r="AX11" s="17">
        <v>0.33671805309383801</v>
      </c>
      <c r="AY11" s="17">
        <v>0.35905181006513498</v>
      </c>
    </row>
    <row r="12" spans="2:51">
      <c r="B12" s="18" t="s">
        <v>375</v>
      </c>
      <c r="C12" s="17">
        <v>0.24396212584442001</v>
      </c>
      <c r="D12" s="17">
        <v>0.26632967073579999</v>
      </c>
      <c r="E12" s="17">
        <v>0.221611920162919</v>
      </c>
      <c r="F12" s="17"/>
      <c r="G12" s="17">
        <v>0.19963443554510599</v>
      </c>
      <c r="H12" s="17">
        <v>0.20781712088752999</v>
      </c>
      <c r="I12" s="17">
        <v>0.23504440119765399</v>
      </c>
      <c r="J12" s="17">
        <v>0.24166746427565999</v>
      </c>
      <c r="K12" s="17">
        <v>0.23652009869082599</v>
      </c>
      <c r="L12" s="17">
        <v>0.303154631151138</v>
      </c>
      <c r="M12" s="17"/>
      <c r="N12" s="17">
        <v>0.31298060206483602</v>
      </c>
      <c r="O12" s="17">
        <v>0.28456961410014397</v>
      </c>
      <c r="P12" s="17">
        <v>0.196831884492181</v>
      </c>
      <c r="Q12" s="17">
        <v>0.16528915426827501</v>
      </c>
      <c r="R12" s="17"/>
      <c r="S12" s="17">
        <v>0.23624097785704101</v>
      </c>
      <c r="T12" s="17">
        <v>0.23698507124460599</v>
      </c>
      <c r="U12" s="17">
        <v>0.257441603963868</v>
      </c>
      <c r="V12" s="17">
        <v>0.20889456300693801</v>
      </c>
      <c r="W12" s="17">
        <v>0.24975453124987801</v>
      </c>
      <c r="X12" s="17">
        <v>0.226331151901115</v>
      </c>
      <c r="Y12" s="17">
        <v>0.27263097866021202</v>
      </c>
      <c r="Z12" s="17">
        <v>0.24636507336317701</v>
      </c>
      <c r="AA12" s="17">
        <v>0.28140018044612902</v>
      </c>
      <c r="AB12" s="17">
        <v>0.22993783750524399</v>
      </c>
      <c r="AC12" s="17">
        <v>0.23887472918714101</v>
      </c>
      <c r="AD12" s="17">
        <v>0.25013882765678302</v>
      </c>
      <c r="AE12" s="17"/>
      <c r="AF12" s="17">
        <v>0.20367352503303701</v>
      </c>
      <c r="AG12" s="17">
        <v>0.29065720558687902</v>
      </c>
      <c r="AH12" s="17">
        <v>0.23463332178591501</v>
      </c>
      <c r="AI12" s="17"/>
      <c r="AJ12" s="17">
        <v>0.24372973189436301</v>
      </c>
      <c r="AK12" s="17">
        <v>0.25014196527254501</v>
      </c>
      <c r="AL12" s="17">
        <v>0.35552889811656102</v>
      </c>
      <c r="AM12" s="17"/>
      <c r="AN12" s="17">
        <v>0.14716034659567201</v>
      </c>
      <c r="AO12" s="17">
        <v>0.22313892968694099</v>
      </c>
      <c r="AP12" s="17">
        <v>0.318662486468476</v>
      </c>
      <c r="AQ12" s="17">
        <v>0.30291219684007398</v>
      </c>
      <c r="AR12" s="17">
        <v>0.246897147770088</v>
      </c>
      <c r="AS12" s="17"/>
      <c r="AT12" s="17">
        <v>0.248201955287255</v>
      </c>
      <c r="AU12" s="17">
        <v>0.19360163824171001</v>
      </c>
      <c r="AV12" s="17"/>
      <c r="AW12" s="17">
        <v>0.33238768164757798</v>
      </c>
      <c r="AX12" s="17">
        <v>0.222466884372954</v>
      </c>
      <c r="AY12" s="17">
        <v>0.15507909322317001</v>
      </c>
    </row>
    <row r="13" spans="2:51">
      <c r="B13" s="18" t="s">
        <v>376</v>
      </c>
      <c r="C13" s="17">
        <v>9.8690939974413402E-2</v>
      </c>
      <c r="D13" s="17">
        <v>0.14333828404674101</v>
      </c>
      <c r="E13" s="17">
        <v>5.7385961502516E-2</v>
      </c>
      <c r="F13" s="17"/>
      <c r="G13" s="17">
        <v>3.1633382889808798E-2</v>
      </c>
      <c r="H13" s="17">
        <v>8.97106976468654E-2</v>
      </c>
      <c r="I13" s="17">
        <v>0.10455269730621899</v>
      </c>
      <c r="J13" s="17">
        <v>9.3919930196433493E-2</v>
      </c>
      <c r="K13" s="17">
        <v>0.120351532307302</v>
      </c>
      <c r="L13" s="17">
        <v>0.120902650795564</v>
      </c>
      <c r="M13" s="17"/>
      <c r="N13" s="17">
        <v>0.165891523606991</v>
      </c>
      <c r="O13" s="17">
        <v>8.3960747393364205E-2</v>
      </c>
      <c r="P13" s="17">
        <v>7.4664310242509593E-2</v>
      </c>
      <c r="Q13" s="17">
        <v>6.1508002274426703E-2</v>
      </c>
      <c r="R13" s="17"/>
      <c r="S13" s="17">
        <v>8.77626770349101E-2</v>
      </c>
      <c r="T13" s="17">
        <v>9.1958056325582502E-2</v>
      </c>
      <c r="U13" s="17">
        <v>9.0185724984920598E-2</v>
      </c>
      <c r="V13" s="17">
        <v>0.12616333124951501</v>
      </c>
      <c r="W13" s="17">
        <v>0.11682517786051699</v>
      </c>
      <c r="X13" s="17">
        <v>0.10323006315135801</v>
      </c>
      <c r="Y13" s="17">
        <v>7.8077730090483202E-2</v>
      </c>
      <c r="Z13" s="17">
        <v>0.12394814370950399</v>
      </c>
      <c r="AA13" s="17">
        <v>9.6965389605559393E-2</v>
      </c>
      <c r="AB13" s="17">
        <v>0.13595381990466901</v>
      </c>
      <c r="AC13" s="17">
        <v>5.4934310830674599E-2</v>
      </c>
      <c r="AD13" s="17">
        <v>5.5555938480597901E-2</v>
      </c>
      <c r="AE13" s="17"/>
      <c r="AF13" s="17">
        <v>7.0888005643297503E-2</v>
      </c>
      <c r="AG13" s="17">
        <v>0.15023312217222901</v>
      </c>
      <c r="AH13" s="17">
        <v>5.0929817524033201E-2</v>
      </c>
      <c r="AI13" s="17"/>
      <c r="AJ13" s="17">
        <v>8.26879814274942E-2</v>
      </c>
      <c r="AK13" s="17">
        <v>0.117845540929335</v>
      </c>
      <c r="AL13" s="17">
        <v>0.14256945832659701</v>
      </c>
      <c r="AM13" s="17"/>
      <c r="AN13" s="17">
        <v>4.4131318533904E-2</v>
      </c>
      <c r="AO13" s="17">
        <v>6.7746361949793402E-2</v>
      </c>
      <c r="AP13" s="17">
        <v>0.119988479405991</v>
      </c>
      <c r="AQ13" s="17">
        <v>0.15557118485448199</v>
      </c>
      <c r="AR13" s="17">
        <v>0.283086312879822</v>
      </c>
      <c r="AS13" s="17"/>
      <c r="AT13" s="17">
        <v>0.100645883307657</v>
      </c>
      <c r="AU13" s="17">
        <v>7.4770378497524104E-2</v>
      </c>
      <c r="AV13" s="17"/>
      <c r="AW13" s="17">
        <v>0.16114234728113999</v>
      </c>
      <c r="AX13" s="17">
        <v>3.5073955090299098E-2</v>
      </c>
      <c r="AY13" s="17">
        <v>4.8812575922070202E-2</v>
      </c>
    </row>
    <row r="14" spans="2:51">
      <c r="B14" s="18" t="s">
        <v>119</v>
      </c>
      <c r="C14" s="19">
        <v>4.97777312408147E-2</v>
      </c>
      <c r="D14" s="19">
        <v>2.8954426441358198E-2</v>
      </c>
      <c r="E14" s="19">
        <v>6.9189753686455094E-2</v>
      </c>
      <c r="F14" s="19"/>
      <c r="G14" s="19">
        <v>3.5498853641673198E-2</v>
      </c>
      <c r="H14" s="19">
        <v>3.5987509557399801E-2</v>
      </c>
      <c r="I14" s="19">
        <v>4.4563689915806302E-2</v>
      </c>
      <c r="J14" s="19">
        <v>7.2473260430151107E-2</v>
      </c>
      <c r="K14" s="19">
        <v>5.8134302280476599E-2</v>
      </c>
      <c r="L14" s="19">
        <v>4.7810243829269697E-2</v>
      </c>
      <c r="M14" s="19"/>
      <c r="N14" s="19">
        <v>2.8368075159370801E-2</v>
      </c>
      <c r="O14" s="19">
        <v>6.0816809035589697E-2</v>
      </c>
      <c r="P14" s="19">
        <v>5.2709158908148798E-2</v>
      </c>
      <c r="Q14" s="19">
        <v>5.8256544864700499E-2</v>
      </c>
      <c r="R14" s="19"/>
      <c r="S14" s="19">
        <v>9.5009412813255603E-2</v>
      </c>
      <c r="T14" s="19">
        <v>4.59770492665647E-2</v>
      </c>
      <c r="U14" s="19">
        <v>3.8541921516522998E-2</v>
      </c>
      <c r="V14" s="19">
        <v>4.2264681371792803E-2</v>
      </c>
      <c r="W14" s="19">
        <v>2.6356679332805E-2</v>
      </c>
      <c r="X14" s="19">
        <v>3.7506931189794798E-2</v>
      </c>
      <c r="Y14" s="19">
        <v>3.7381348384116601E-2</v>
      </c>
      <c r="Z14" s="19">
        <v>4.8505629174535103E-2</v>
      </c>
      <c r="AA14" s="19">
        <v>4.8822514300086203E-2</v>
      </c>
      <c r="AB14" s="19">
        <v>5.3502029573406697E-2</v>
      </c>
      <c r="AC14" s="19">
        <v>6.8002603361604602E-2</v>
      </c>
      <c r="AD14" s="19">
        <v>3.2818364771668003E-2</v>
      </c>
      <c r="AE14" s="19"/>
      <c r="AF14" s="19">
        <v>4.5848645720197201E-2</v>
      </c>
      <c r="AG14" s="19">
        <v>4.3716239012788302E-2</v>
      </c>
      <c r="AH14" s="19">
        <v>7.8813467081048097E-2</v>
      </c>
      <c r="AI14" s="19"/>
      <c r="AJ14" s="19">
        <v>5.0000477445271599E-2</v>
      </c>
      <c r="AK14" s="19">
        <v>3.5827876389791798E-2</v>
      </c>
      <c r="AL14" s="19">
        <v>1.5236240201679499E-2</v>
      </c>
      <c r="AM14" s="19"/>
      <c r="AN14" s="19">
        <v>8.6848220239878302E-2</v>
      </c>
      <c r="AO14" s="19">
        <v>5.02447393950421E-2</v>
      </c>
      <c r="AP14" s="19">
        <v>3.77242874467177E-2</v>
      </c>
      <c r="AQ14" s="19">
        <v>3.6534542636312402E-2</v>
      </c>
      <c r="AR14" s="19">
        <v>7.0247659719671798E-2</v>
      </c>
      <c r="AS14" s="19"/>
      <c r="AT14" s="19">
        <v>4.7963922716675197E-2</v>
      </c>
      <c r="AU14" s="19">
        <v>6.7999984570294103E-2</v>
      </c>
      <c r="AV14" s="19"/>
      <c r="AW14" s="19">
        <v>3.1854398274701802E-2</v>
      </c>
      <c r="AX14" s="19">
        <v>4.0130945817817301E-2</v>
      </c>
      <c r="AY14" s="19">
        <v>7.1522322960368798E-2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377</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2103</v>
      </c>
      <c r="D7" s="10">
        <v>987</v>
      </c>
      <c r="E7" s="10">
        <v>1109</v>
      </c>
      <c r="F7" s="10"/>
      <c r="G7" s="10">
        <v>194</v>
      </c>
      <c r="H7" s="10">
        <v>300</v>
      </c>
      <c r="I7" s="10">
        <v>299</v>
      </c>
      <c r="J7" s="10">
        <v>347</v>
      </c>
      <c r="K7" s="10">
        <v>415</v>
      </c>
      <c r="L7" s="10">
        <v>548</v>
      </c>
      <c r="M7" s="10"/>
      <c r="N7" s="10">
        <v>608</v>
      </c>
      <c r="O7" s="10">
        <v>576</v>
      </c>
      <c r="P7" s="10">
        <v>377</v>
      </c>
      <c r="Q7" s="10">
        <v>533</v>
      </c>
      <c r="R7" s="10"/>
      <c r="S7" s="10">
        <v>232</v>
      </c>
      <c r="T7" s="10">
        <v>301</v>
      </c>
      <c r="U7" s="10">
        <v>204</v>
      </c>
      <c r="V7" s="10">
        <v>196</v>
      </c>
      <c r="W7" s="10">
        <v>167</v>
      </c>
      <c r="X7" s="10">
        <v>171</v>
      </c>
      <c r="Y7" s="10">
        <v>155</v>
      </c>
      <c r="Z7" s="10">
        <v>112</v>
      </c>
      <c r="AA7" s="10">
        <v>247</v>
      </c>
      <c r="AB7" s="10">
        <v>166</v>
      </c>
      <c r="AC7" s="10">
        <v>100</v>
      </c>
      <c r="AD7" s="10">
        <v>52</v>
      </c>
      <c r="AE7" s="10"/>
      <c r="AF7" s="10">
        <v>890</v>
      </c>
      <c r="AG7" s="10">
        <v>893</v>
      </c>
      <c r="AH7" s="10">
        <v>191</v>
      </c>
      <c r="AI7" s="10"/>
      <c r="AJ7" s="10">
        <v>527</v>
      </c>
      <c r="AK7" s="10">
        <v>647</v>
      </c>
      <c r="AL7" s="10">
        <v>168</v>
      </c>
      <c r="AM7" s="10"/>
      <c r="AN7" s="10">
        <v>469</v>
      </c>
      <c r="AO7" s="10">
        <v>351</v>
      </c>
      <c r="AP7" s="10">
        <v>512</v>
      </c>
      <c r="AQ7" s="10">
        <v>213</v>
      </c>
      <c r="AR7" s="10">
        <v>35</v>
      </c>
      <c r="AS7" s="10"/>
      <c r="AT7" s="10">
        <v>1895</v>
      </c>
      <c r="AU7" s="10">
        <v>196</v>
      </c>
      <c r="AV7" s="10"/>
      <c r="AW7" s="10">
        <v>1009</v>
      </c>
      <c r="AX7" s="10">
        <v>221</v>
      </c>
      <c r="AY7" s="10">
        <v>873</v>
      </c>
    </row>
    <row r="8" spans="2:51" ht="30" customHeight="1">
      <c r="B8" s="11" t="s">
        <v>112</v>
      </c>
      <c r="C8" s="11">
        <v>2100</v>
      </c>
      <c r="D8" s="11">
        <v>1019</v>
      </c>
      <c r="E8" s="11">
        <v>1074</v>
      </c>
      <c r="F8" s="11"/>
      <c r="G8" s="11">
        <v>230</v>
      </c>
      <c r="H8" s="11">
        <v>369</v>
      </c>
      <c r="I8" s="11">
        <v>332</v>
      </c>
      <c r="J8" s="11">
        <v>342</v>
      </c>
      <c r="K8" s="11">
        <v>336</v>
      </c>
      <c r="L8" s="11">
        <v>491</v>
      </c>
      <c r="M8" s="11"/>
      <c r="N8" s="11">
        <v>559</v>
      </c>
      <c r="O8" s="11">
        <v>533</v>
      </c>
      <c r="P8" s="11">
        <v>438</v>
      </c>
      <c r="Q8" s="11">
        <v>560</v>
      </c>
      <c r="R8" s="11"/>
      <c r="S8" s="11">
        <v>282</v>
      </c>
      <c r="T8" s="11">
        <v>285</v>
      </c>
      <c r="U8" s="11">
        <v>179</v>
      </c>
      <c r="V8" s="11">
        <v>205</v>
      </c>
      <c r="W8" s="11">
        <v>157</v>
      </c>
      <c r="X8" s="11">
        <v>189</v>
      </c>
      <c r="Y8" s="11">
        <v>149</v>
      </c>
      <c r="Z8" s="11">
        <v>97</v>
      </c>
      <c r="AA8" s="11">
        <v>237</v>
      </c>
      <c r="AB8" s="11">
        <v>163</v>
      </c>
      <c r="AC8" s="11">
        <v>100</v>
      </c>
      <c r="AD8" s="11">
        <v>57</v>
      </c>
      <c r="AE8" s="11"/>
      <c r="AF8" s="11">
        <v>864</v>
      </c>
      <c r="AG8" s="11">
        <v>880</v>
      </c>
      <c r="AH8" s="11">
        <v>207</v>
      </c>
      <c r="AI8" s="11"/>
      <c r="AJ8" s="11">
        <v>502</v>
      </c>
      <c r="AK8" s="11">
        <v>672</v>
      </c>
      <c r="AL8" s="11">
        <v>167</v>
      </c>
      <c r="AM8" s="11"/>
      <c r="AN8" s="11">
        <v>470</v>
      </c>
      <c r="AO8" s="11">
        <v>363</v>
      </c>
      <c r="AP8" s="11">
        <v>524</v>
      </c>
      <c r="AQ8" s="11">
        <v>212</v>
      </c>
      <c r="AR8" s="11">
        <v>31</v>
      </c>
      <c r="AS8" s="11"/>
      <c r="AT8" s="11">
        <v>1857</v>
      </c>
      <c r="AU8" s="11">
        <v>229</v>
      </c>
      <c r="AV8" s="11"/>
      <c r="AW8" s="11">
        <v>972</v>
      </c>
      <c r="AX8" s="11">
        <v>234</v>
      </c>
      <c r="AY8" s="11">
        <v>894</v>
      </c>
    </row>
    <row r="9" spans="2:51">
      <c r="B9" s="18" t="s">
        <v>372</v>
      </c>
      <c r="C9" s="17">
        <v>5.7961347941776403E-2</v>
      </c>
      <c r="D9" s="17">
        <v>6.6170533258818595E-2</v>
      </c>
      <c r="E9" s="17">
        <v>5.0525690362072398E-2</v>
      </c>
      <c r="F9" s="17"/>
      <c r="G9" s="17">
        <v>0.104461839388966</v>
      </c>
      <c r="H9" s="17">
        <v>8.4480225562850994E-2</v>
      </c>
      <c r="I9" s="17">
        <v>9.4014800084134501E-2</v>
      </c>
      <c r="J9" s="17">
        <v>4.7674406445750203E-2</v>
      </c>
      <c r="K9" s="17">
        <v>3.2179843828852098E-2</v>
      </c>
      <c r="L9" s="17">
        <v>1.6668041698184002E-2</v>
      </c>
      <c r="M9" s="17"/>
      <c r="N9" s="17">
        <v>5.0024621513994998E-2</v>
      </c>
      <c r="O9" s="17">
        <v>3.9476439865056001E-2</v>
      </c>
      <c r="P9" s="17">
        <v>8.5394704235580293E-2</v>
      </c>
      <c r="Q9" s="17">
        <v>6.3066426892895405E-2</v>
      </c>
      <c r="R9" s="17"/>
      <c r="S9" s="17">
        <v>9.5296216360076999E-2</v>
      </c>
      <c r="T9" s="17">
        <v>4.5170863461317698E-2</v>
      </c>
      <c r="U9" s="17">
        <v>4.7208995808899402E-2</v>
      </c>
      <c r="V9" s="17">
        <v>5.1307587437050203E-2</v>
      </c>
      <c r="W9" s="17">
        <v>9.6967433807180398E-2</v>
      </c>
      <c r="X9" s="17">
        <v>5.54204111225668E-2</v>
      </c>
      <c r="Y9" s="17">
        <v>6.5338037768857701E-2</v>
      </c>
      <c r="Z9" s="17">
        <v>6.6461054028918706E-2</v>
      </c>
      <c r="AA9" s="17">
        <v>3.4735044983848697E-2</v>
      </c>
      <c r="AB9" s="17">
        <v>1.8892661013435799E-2</v>
      </c>
      <c r="AC9" s="17">
        <v>9.8399333414225298E-2</v>
      </c>
      <c r="AD9" s="17">
        <v>0</v>
      </c>
      <c r="AE9" s="17"/>
      <c r="AF9" s="17">
        <v>4.9073647901388302E-2</v>
      </c>
      <c r="AG9" s="17">
        <v>6.0271430013995202E-2</v>
      </c>
      <c r="AH9" s="17">
        <v>7.53045814675527E-2</v>
      </c>
      <c r="AI9" s="17"/>
      <c r="AJ9" s="17">
        <v>4.9288660638039203E-2</v>
      </c>
      <c r="AK9" s="17">
        <v>7.1701144830424599E-2</v>
      </c>
      <c r="AL9" s="17">
        <v>5.09895427640851E-2</v>
      </c>
      <c r="AM9" s="17"/>
      <c r="AN9" s="17">
        <v>7.0744192147673898E-2</v>
      </c>
      <c r="AO9" s="17">
        <v>4.9818069335442201E-2</v>
      </c>
      <c r="AP9" s="17">
        <v>3.71245037437231E-2</v>
      </c>
      <c r="AQ9" s="17">
        <v>9.6788650329315606E-2</v>
      </c>
      <c r="AR9" s="17">
        <v>8.7285598282842297E-2</v>
      </c>
      <c r="AS9" s="17"/>
      <c r="AT9" s="17">
        <v>5.1662735557446202E-2</v>
      </c>
      <c r="AU9" s="17">
        <v>0.112301822513159</v>
      </c>
      <c r="AV9" s="17"/>
      <c r="AW9" s="17">
        <v>4.2750740895672899E-2</v>
      </c>
      <c r="AX9" s="17">
        <v>0.10792041089552699</v>
      </c>
      <c r="AY9" s="17">
        <v>6.1397634876894501E-2</v>
      </c>
    </row>
    <row r="10" spans="2:51">
      <c r="B10" s="18" t="s">
        <v>373</v>
      </c>
      <c r="C10" s="17">
        <v>0.15960661753837799</v>
      </c>
      <c r="D10" s="17">
        <v>0.14469797593766601</v>
      </c>
      <c r="E10" s="17">
        <v>0.17474020518655001</v>
      </c>
      <c r="F10" s="17"/>
      <c r="G10" s="17">
        <v>0.26678390428728899</v>
      </c>
      <c r="H10" s="17">
        <v>0.22192684334085699</v>
      </c>
      <c r="I10" s="17">
        <v>0.12448714499934301</v>
      </c>
      <c r="J10" s="17">
        <v>0.156850999941164</v>
      </c>
      <c r="K10" s="17">
        <v>0.111700225514129</v>
      </c>
      <c r="L10" s="17">
        <v>0.12102701082306901</v>
      </c>
      <c r="M10" s="17"/>
      <c r="N10" s="17">
        <v>0.12520915800948201</v>
      </c>
      <c r="O10" s="17">
        <v>0.13378458720425801</v>
      </c>
      <c r="P10" s="17">
        <v>0.23260473686010899</v>
      </c>
      <c r="Q10" s="17">
        <v>0.16134332806172699</v>
      </c>
      <c r="R10" s="17"/>
      <c r="S10" s="17">
        <v>0.20500955806219201</v>
      </c>
      <c r="T10" s="17">
        <v>0.134869715858601</v>
      </c>
      <c r="U10" s="17">
        <v>0.14444911722356299</v>
      </c>
      <c r="V10" s="17">
        <v>0.18731087324783199</v>
      </c>
      <c r="W10" s="17">
        <v>0.168011303687329</v>
      </c>
      <c r="X10" s="17">
        <v>0.12225459513431</v>
      </c>
      <c r="Y10" s="17">
        <v>0.135098479484136</v>
      </c>
      <c r="Z10" s="17">
        <v>0.13380706438988901</v>
      </c>
      <c r="AA10" s="17">
        <v>0.181884015698248</v>
      </c>
      <c r="AB10" s="17">
        <v>0.15560225903512201</v>
      </c>
      <c r="AC10" s="17">
        <v>0.10254363935614901</v>
      </c>
      <c r="AD10" s="17">
        <v>0.233446547899021</v>
      </c>
      <c r="AE10" s="17"/>
      <c r="AF10" s="17">
        <v>0.180633129752934</v>
      </c>
      <c r="AG10" s="17">
        <v>0.11670669606324501</v>
      </c>
      <c r="AH10" s="17">
        <v>0.20856237270057701</v>
      </c>
      <c r="AI10" s="17"/>
      <c r="AJ10" s="17">
        <v>0.169195520704431</v>
      </c>
      <c r="AK10" s="17">
        <v>0.16800652741227401</v>
      </c>
      <c r="AL10" s="17">
        <v>0.111526513176969</v>
      </c>
      <c r="AM10" s="17"/>
      <c r="AN10" s="17">
        <v>0.19138283687633401</v>
      </c>
      <c r="AO10" s="17">
        <v>0.17970223309261901</v>
      </c>
      <c r="AP10" s="17">
        <v>0.142660902595039</v>
      </c>
      <c r="AQ10" s="17">
        <v>0.10849584437363299</v>
      </c>
      <c r="AR10" s="17">
        <v>0.11848532064345101</v>
      </c>
      <c r="AS10" s="17"/>
      <c r="AT10" s="17">
        <v>0.157218233601152</v>
      </c>
      <c r="AU10" s="17">
        <v>0.18821512389106601</v>
      </c>
      <c r="AV10" s="17"/>
      <c r="AW10" s="17">
        <v>0.103963755251525</v>
      </c>
      <c r="AX10" s="17">
        <v>0.21952408820328201</v>
      </c>
      <c r="AY10" s="17">
        <v>0.20439183463722099</v>
      </c>
    </row>
    <row r="11" spans="2:51">
      <c r="B11" s="18" t="s">
        <v>374</v>
      </c>
      <c r="C11" s="17">
        <v>0.29136731804836902</v>
      </c>
      <c r="D11" s="17">
        <v>0.24730754548748099</v>
      </c>
      <c r="E11" s="17">
        <v>0.33498236269374598</v>
      </c>
      <c r="F11" s="17"/>
      <c r="G11" s="17">
        <v>0.23845880694703001</v>
      </c>
      <c r="H11" s="17">
        <v>0.258869514165813</v>
      </c>
      <c r="I11" s="17">
        <v>0.280571894794507</v>
      </c>
      <c r="J11" s="17">
        <v>0.29124340836325102</v>
      </c>
      <c r="K11" s="17">
        <v>0.35843892678814099</v>
      </c>
      <c r="L11" s="17">
        <v>0.302034710789226</v>
      </c>
      <c r="M11" s="17"/>
      <c r="N11" s="17">
        <v>0.23127017321081</v>
      </c>
      <c r="O11" s="17">
        <v>0.29775951722965899</v>
      </c>
      <c r="P11" s="17">
        <v>0.27033540773456199</v>
      </c>
      <c r="Q11" s="17">
        <v>0.36373577700591703</v>
      </c>
      <c r="R11" s="17"/>
      <c r="S11" s="17">
        <v>0.26867790017132098</v>
      </c>
      <c r="T11" s="17">
        <v>0.30862265102264103</v>
      </c>
      <c r="U11" s="17">
        <v>0.27635884187937798</v>
      </c>
      <c r="V11" s="17">
        <v>0.29647184020028999</v>
      </c>
      <c r="W11" s="17">
        <v>0.264134862403819</v>
      </c>
      <c r="X11" s="17">
        <v>0.34646387913983701</v>
      </c>
      <c r="Y11" s="17">
        <v>0.35222104670974902</v>
      </c>
      <c r="Z11" s="17">
        <v>0.288695078769725</v>
      </c>
      <c r="AA11" s="17">
        <v>0.25493217535353702</v>
      </c>
      <c r="AB11" s="17">
        <v>0.30237238638355601</v>
      </c>
      <c r="AC11" s="17">
        <v>0.30708727258881902</v>
      </c>
      <c r="AD11" s="17">
        <v>0.17752186814198301</v>
      </c>
      <c r="AE11" s="17"/>
      <c r="AF11" s="17">
        <v>0.32523162858132998</v>
      </c>
      <c r="AG11" s="17">
        <v>0.25884075332887402</v>
      </c>
      <c r="AH11" s="17">
        <v>0.31287679744723101</v>
      </c>
      <c r="AI11" s="17"/>
      <c r="AJ11" s="17">
        <v>0.31250628529968899</v>
      </c>
      <c r="AK11" s="17">
        <v>0.26637598958660702</v>
      </c>
      <c r="AL11" s="17">
        <v>0.22409599335029501</v>
      </c>
      <c r="AM11" s="17"/>
      <c r="AN11" s="17">
        <v>0.32479465963076098</v>
      </c>
      <c r="AO11" s="17">
        <v>0.30310038738967898</v>
      </c>
      <c r="AP11" s="17">
        <v>0.23704171152512901</v>
      </c>
      <c r="AQ11" s="17">
        <v>0.25997260282676499</v>
      </c>
      <c r="AR11" s="17">
        <v>0.23901175465347199</v>
      </c>
      <c r="AS11" s="17"/>
      <c r="AT11" s="17">
        <v>0.283185477337069</v>
      </c>
      <c r="AU11" s="17">
        <v>0.34819353139333098</v>
      </c>
      <c r="AV11" s="17"/>
      <c r="AW11" s="17">
        <v>0.20898610809256099</v>
      </c>
      <c r="AX11" s="17">
        <v>0.29037644652210298</v>
      </c>
      <c r="AY11" s="17">
        <v>0.38119722058873501</v>
      </c>
    </row>
    <row r="12" spans="2:51">
      <c r="B12" s="18" t="s">
        <v>375</v>
      </c>
      <c r="C12" s="17">
        <v>0.30115966164427899</v>
      </c>
      <c r="D12" s="17">
        <v>0.32807624042504002</v>
      </c>
      <c r="E12" s="17">
        <v>0.27228120649738802</v>
      </c>
      <c r="F12" s="17"/>
      <c r="G12" s="17">
        <v>0.21569277285053901</v>
      </c>
      <c r="H12" s="17">
        <v>0.25517801111676403</v>
      </c>
      <c r="I12" s="17">
        <v>0.30452675647502297</v>
      </c>
      <c r="J12" s="17">
        <v>0.29515039440924101</v>
      </c>
      <c r="K12" s="17">
        <v>0.313276208917317</v>
      </c>
      <c r="L12" s="17">
        <v>0.36938751113725499</v>
      </c>
      <c r="M12" s="17"/>
      <c r="N12" s="17">
        <v>0.37184453032684101</v>
      </c>
      <c r="O12" s="17">
        <v>0.297290759547578</v>
      </c>
      <c r="P12" s="17">
        <v>0.26049786593520402</v>
      </c>
      <c r="Q12" s="17">
        <v>0.259695262116235</v>
      </c>
      <c r="R12" s="17"/>
      <c r="S12" s="17">
        <v>0.23062503866539799</v>
      </c>
      <c r="T12" s="17">
        <v>0.31599205685099702</v>
      </c>
      <c r="U12" s="17">
        <v>0.32884727710862799</v>
      </c>
      <c r="V12" s="17">
        <v>0.29867774202084202</v>
      </c>
      <c r="W12" s="17">
        <v>0.30727249683171898</v>
      </c>
      <c r="X12" s="17">
        <v>0.27062062913826901</v>
      </c>
      <c r="Y12" s="17">
        <v>0.31716505608803902</v>
      </c>
      <c r="Z12" s="17">
        <v>0.23384775388291901</v>
      </c>
      <c r="AA12" s="17">
        <v>0.32773434883019997</v>
      </c>
      <c r="AB12" s="17">
        <v>0.31065561090335803</v>
      </c>
      <c r="AC12" s="17">
        <v>0.36647097119488298</v>
      </c>
      <c r="AD12" s="17">
        <v>0.40246723712239701</v>
      </c>
      <c r="AE12" s="17"/>
      <c r="AF12" s="17">
        <v>0.29973382579253299</v>
      </c>
      <c r="AG12" s="17">
        <v>0.32616988358551202</v>
      </c>
      <c r="AH12" s="17">
        <v>0.26081682378665499</v>
      </c>
      <c r="AI12" s="17"/>
      <c r="AJ12" s="17">
        <v>0.295644756822461</v>
      </c>
      <c r="AK12" s="17">
        <v>0.28780301258411201</v>
      </c>
      <c r="AL12" s="17">
        <v>0.39929366310081699</v>
      </c>
      <c r="AM12" s="17"/>
      <c r="AN12" s="17">
        <v>0.25939021787586802</v>
      </c>
      <c r="AO12" s="17">
        <v>0.30046091613096998</v>
      </c>
      <c r="AP12" s="17">
        <v>0.330272400748439</v>
      </c>
      <c r="AQ12" s="17">
        <v>0.31188312052425898</v>
      </c>
      <c r="AR12" s="17">
        <v>0.17824202925958499</v>
      </c>
      <c r="AS12" s="17"/>
      <c r="AT12" s="17">
        <v>0.31355218236538501</v>
      </c>
      <c r="AU12" s="17">
        <v>0.196113651059099</v>
      </c>
      <c r="AV12" s="17"/>
      <c r="AW12" s="17">
        <v>0.37619280468074601</v>
      </c>
      <c r="AX12" s="17">
        <v>0.27032717910384602</v>
      </c>
      <c r="AY12" s="17">
        <v>0.227664639474666</v>
      </c>
    </row>
    <row r="13" spans="2:51">
      <c r="B13" s="18" t="s">
        <v>376</v>
      </c>
      <c r="C13" s="17">
        <v>0.14698939059641</v>
      </c>
      <c r="D13" s="17">
        <v>0.183208348961413</v>
      </c>
      <c r="E13" s="17">
        <v>0.112543015376072</v>
      </c>
      <c r="F13" s="17"/>
      <c r="G13" s="17">
        <v>0.106762434783243</v>
      </c>
      <c r="H13" s="17">
        <v>0.14558090417369199</v>
      </c>
      <c r="I13" s="17">
        <v>0.149730757766979</v>
      </c>
      <c r="J13" s="17">
        <v>0.154000441018807</v>
      </c>
      <c r="K13" s="17">
        <v>0.14970615943253601</v>
      </c>
      <c r="L13" s="17">
        <v>0.15829387497272299</v>
      </c>
      <c r="M13" s="17"/>
      <c r="N13" s="17">
        <v>0.19660895321088101</v>
      </c>
      <c r="O13" s="17">
        <v>0.18064775223750801</v>
      </c>
      <c r="P13" s="17">
        <v>0.103398878634471</v>
      </c>
      <c r="Q13" s="17">
        <v>0.10214404526239</v>
      </c>
      <c r="R13" s="17"/>
      <c r="S13" s="17">
        <v>0.16042158001295101</v>
      </c>
      <c r="T13" s="17">
        <v>0.15014355722403899</v>
      </c>
      <c r="U13" s="17">
        <v>0.146535172624776</v>
      </c>
      <c r="V13" s="17">
        <v>0.121560285983055</v>
      </c>
      <c r="W13" s="17">
        <v>0.16361390326995301</v>
      </c>
      <c r="X13" s="17">
        <v>0.12940603659021699</v>
      </c>
      <c r="Y13" s="17">
        <v>0.10975578796701201</v>
      </c>
      <c r="Z13" s="17">
        <v>0.221606891823457</v>
      </c>
      <c r="AA13" s="17">
        <v>0.14637229201815899</v>
      </c>
      <c r="AB13" s="17">
        <v>0.180544451486922</v>
      </c>
      <c r="AC13" s="17">
        <v>0.105703525080854</v>
      </c>
      <c r="AD13" s="17">
        <v>0.119439889214977</v>
      </c>
      <c r="AE13" s="17"/>
      <c r="AF13" s="17">
        <v>0.111921118942926</v>
      </c>
      <c r="AG13" s="17">
        <v>0.19935990418556099</v>
      </c>
      <c r="AH13" s="17">
        <v>7.3065247876259898E-2</v>
      </c>
      <c r="AI13" s="17"/>
      <c r="AJ13" s="17">
        <v>0.13676725413744201</v>
      </c>
      <c r="AK13" s="17">
        <v>0.16066937200196901</v>
      </c>
      <c r="AL13" s="17">
        <v>0.19353705886390399</v>
      </c>
      <c r="AM13" s="17"/>
      <c r="AN13" s="17">
        <v>0.100165917999713</v>
      </c>
      <c r="AO13" s="17">
        <v>0.13634662412450799</v>
      </c>
      <c r="AP13" s="17">
        <v>0.209968411557936</v>
      </c>
      <c r="AQ13" s="17">
        <v>0.189550427055868</v>
      </c>
      <c r="AR13" s="17">
        <v>0.37697529716064998</v>
      </c>
      <c r="AS13" s="17"/>
      <c r="AT13" s="17">
        <v>0.15123627554501901</v>
      </c>
      <c r="AU13" s="17">
        <v>0.117632726649011</v>
      </c>
      <c r="AV13" s="17"/>
      <c r="AW13" s="17">
        <v>0.24702888361261599</v>
      </c>
      <c r="AX13" s="17">
        <v>8.1182801010022704E-2</v>
      </c>
      <c r="AY13" s="17">
        <v>5.5477762947468402E-2</v>
      </c>
    </row>
    <row r="14" spans="2:51">
      <c r="B14" s="18" t="s">
        <v>119</v>
      </c>
      <c r="C14" s="19">
        <v>4.2915664230786597E-2</v>
      </c>
      <c r="D14" s="19">
        <v>3.0539355929581201E-2</v>
      </c>
      <c r="E14" s="19">
        <v>5.4927519884171903E-2</v>
      </c>
      <c r="F14" s="19"/>
      <c r="G14" s="19">
        <v>6.7840241742933696E-2</v>
      </c>
      <c r="H14" s="19">
        <v>3.3964501640023001E-2</v>
      </c>
      <c r="I14" s="19">
        <v>4.6668645880012898E-2</v>
      </c>
      <c r="J14" s="19">
        <v>5.5080349821787403E-2</v>
      </c>
      <c r="K14" s="19">
        <v>3.4698635519024398E-2</v>
      </c>
      <c r="L14" s="19">
        <v>3.2588850579542902E-2</v>
      </c>
      <c r="M14" s="19"/>
      <c r="N14" s="19">
        <v>2.5042563727991799E-2</v>
      </c>
      <c r="O14" s="19">
        <v>5.1040943915941502E-2</v>
      </c>
      <c r="P14" s="19">
        <v>4.7768406600074101E-2</v>
      </c>
      <c r="Q14" s="19">
        <v>5.0015160660835403E-2</v>
      </c>
      <c r="R14" s="19"/>
      <c r="S14" s="19">
        <v>3.9969706728061799E-2</v>
      </c>
      <c r="T14" s="19">
        <v>4.5201155582404499E-2</v>
      </c>
      <c r="U14" s="19">
        <v>5.66005953547562E-2</v>
      </c>
      <c r="V14" s="19">
        <v>4.4671671110930899E-2</v>
      </c>
      <c r="W14" s="19">
        <v>0</v>
      </c>
      <c r="X14" s="19">
        <v>7.5834448874799801E-2</v>
      </c>
      <c r="Y14" s="19">
        <v>2.0421591982206298E-2</v>
      </c>
      <c r="Z14" s="19">
        <v>5.5582157105091498E-2</v>
      </c>
      <c r="AA14" s="19">
        <v>5.4342123116007501E-2</v>
      </c>
      <c r="AB14" s="19">
        <v>3.1932631177605801E-2</v>
      </c>
      <c r="AC14" s="19">
        <v>1.97952583650698E-2</v>
      </c>
      <c r="AD14" s="19">
        <v>6.7124457621622502E-2</v>
      </c>
      <c r="AE14" s="19"/>
      <c r="AF14" s="19">
        <v>3.3406649028887798E-2</v>
      </c>
      <c r="AG14" s="19">
        <v>3.8651332822812502E-2</v>
      </c>
      <c r="AH14" s="19">
        <v>6.9374176721724801E-2</v>
      </c>
      <c r="AI14" s="19"/>
      <c r="AJ14" s="19">
        <v>3.65975223979376E-2</v>
      </c>
      <c r="AK14" s="19">
        <v>4.5443953584613998E-2</v>
      </c>
      <c r="AL14" s="19">
        <v>2.05572287439298E-2</v>
      </c>
      <c r="AM14" s="19"/>
      <c r="AN14" s="19">
        <v>5.3522175469650199E-2</v>
      </c>
      <c r="AO14" s="19">
        <v>3.0571769926782899E-2</v>
      </c>
      <c r="AP14" s="19">
        <v>4.2932069829732397E-2</v>
      </c>
      <c r="AQ14" s="19">
        <v>3.3309354890159799E-2</v>
      </c>
      <c r="AR14" s="19">
        <v>0</v>
      </c>
      <c r="AS14" s="19"/>
      <c r="AT14" s="19">
        <v>4.3145095593929601E-2</v>
      </c>
      <c r="AU14" s="19">
        <v>3.7543144494334602E-2</v>
      </c>
      <c r="AV14" s="19"/>
      <c r="AW14" s="19">
        <v>2.1077707466878801E-2</v>
      </c>
      <c r="AX14" s="19">
        <v>3.06690742652194E-2</v>
      </c>
      <c r="AY14" s="19">
        <v>6.9870907475014704E-2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378</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2158</v>
      </c>
      <c r="D7" s="10">
        <v>1013</v>
      </c>
      <c r="E7" s="10">
        <v>1140</v>
      </c>
      <c r="F7" s="10"/>
      <c r="G7" s="10">
        <v>184</v>
      </c>
      <c r="H7" s="10">
        <v>287</v>
      </c>
      <c r="I7" s="10">
        <v>331</v>
      </c>
      <c r="J7" s="10">
        <v>381</v>
      </c>
      <c r="K7" s="10">
        <v>412</v>
      </c>
      <c r="L7" s="10">
        <v>563</v>
      </c>
      <c r="M7" s="10"/>
      <c r="N7" s="10">
        <v>636</v>
      </c>
      <c r="O7" s="10">
        <v>602</v>
      </c>
      <c r="P7" s="10">
        <v>424</v>
      </c>
      <c r="Q7" s="10">
        <v>479</v>
      </c>
      <c r="R7" s="10"/>
      <c r="S7" s="10">
        <v>252</v>
      </c>
      <c r="T7" s="10">
        <v>306</v>
      </c>
      <c r="U7" s="10">
        <v>207</v>
      </c>
      <c r="V7" s="10">
        <v>190</v>
      </c>
      <c r="W7" s="10">
        <v>157</v>
      </c>
      <c r="X7" s="10">
        <v>178</v>
      </c>
      <c r="Y7" s="10">
        <v>204</v>
      </c>
      <c r="Z7" s="10">
        <v>98</v>
      </c>
      <c r="AA7" s="10">
        <v>252</v>
      </c>
      <c r="AB7" s="10">
        <v>168</v>
      </c>
      <c r="AC7" s="10">
        <v>97</v>
      </c>
      <c r="AD7" s="10">
        <v>49</v>
      </c>
      <c r="AE7" s="10"/>
      <c r="AF7" s="10">
        <v>880</v>
      </c>
      <c r="AG7" s="10">
        <v>910</v>
      </c>
      <c r="AH7" s="10">
        <v>253</v>
      </c>
      <c r="AI7" s="10"/>
      <c r="AJ7" s="10">
        <v>534</v>
      </c>
      <c r="AK7" s="10">
        <v>658</v>
      </c>
      <c r="AL7" s="10">
        <v>175</v>
      </c>
      <c r="AM7" s="10"/>
      <c r="AN7" s="10">
        <v>460</v>
      </c>
      <c r="AO7" s="10">
        <v>366</v>
      </c>
      <c r="AP7" s="10">
        <v>524</v>
      </c>
      <c r="AQ7" s="10">
        <v>232</v>
      </c>
      <c r="AR7" s="10">
        <v>38</v>
      </c>
      <c r="AS7" s="10"/>
      <c r="AT7" s="10">
        <v>1970</v>
      </c>
      <c r="AU7" s="10">
        <v>174</v>
      </c>
      <c r="AV7" s="10"/>
      <c r="AW7" s="10">
        <v>1038</v>
      </c>
      <c r="AX7" s="10">
        <v>225</v>
      </c>
      <c r="AY7" s="10">
        <v>895</v>
      </c>
    </row>
    <row r="8" spans="2:51" ht="30" customHeight="1">
      <c r="B8" s="11" t="s">
        <v>112</v>
      </c>
      <c r="C8" s="11">
        <v>2158</v>
      </c>
      <c r="D8" s="11">
        <v>1041</v>
      </c>
      <c r="E8" s="11">
        <v>1113</v>
      </c>
      <c r="F8" s="11"/>
      <c r="G8" s="11">
        <v>214</v>
      </c>
      <c r="H8" s="11">
        <v>355</v>
      </c>
      <c r="I8" s="11">
        <v>376</v>
      </c>
      <c r="J8" s="11">
        <v>370</v>
      </c>
      <c r="K8" s="11">
        <v>336</v>
      </c>
      <c r="L8" s="11">
        <v>507</v>
      </c>
      <c r="M8" s="11"/>
      <c r="N8" s="11">
        <v>580</v>
      </c>
      <c r="O8" s="11">
        <v>553</v>
      </c>
      <c r="P8" s="11">
        <v>496</v>
      </c>
      <c r="Q8" s="11">
        <v>513</v>
      </c>
      <c r="R8" s="11"/>
      <c r="S8" s="11">
        <v>309</v>
      </c>
      <c r="T8" s="11">
        <v>291</v>
      </c>
      <c r="U8" s="11">
        <v>182</v>
      </c>
      <c r="V8" s="11">
        <v>198</v>
      </c>
      <c r="W8" s="11">
        <v>155</v>
      </c>
      <c r="X8" s="11">
        <v>182</v>
      </c>
      <c r="Y8" s="11">
        <v>192</v>
      </c>
      <c r="Z8" s="11">
        <v>86</v>
      </c>
      <c r="AA8" s="11">
        <v>239</v>
      </c>
      <c r="AB8" s="11">
        <v>172</v>
      </c>
      <c r="AC8" s="11">
        <v>98</v>
      </c>
      <c r="AD8" s="11">
        <v>53</v>
      </c>
      <c r="AE8" s="11"/>
      <c r="AF8" s="11">
        <v>845</v>
      </c>
      <c r="AG8" s="11">
        <v>907</v>
      </c>
      <c r="AH8" s="11">
        <v>276</v>
      </c>
      <c r="AI8" s="11"/>
      <c r="AJ8" s="11">
        <v>512</v>
      </c>
      <c r="AK8" s="11">
        <v>682</v>
      </c>
      <c r="AL8" s="11">
        <v>170</v>
      </c>
      <c r="AM8" s="11"/>
      <c r="AN8" s="11">
        <v>460</v>
      </c>
      <c r="AO8" s="11">
        <v>387</v>
      </c>
      <c r="AP8" s="11">
        <v>520</v>
      </c>
      <c r="AQ8" s="11">
        <v>224</v>
      </c>
      <c r="AR8" s="11">
        <v>36</v>
      </c>
      <c r="AS8" s="11"/>
      <c r="AT8" s="11">
        <v>1948</v>
      </c>
      <c r="AU8" s="11">
        <v>196</v>
      </c>
      <c r="AV8" s="11"/>
      <c r="AW8" s="11">
        <v>995</v>
      </c>
      <c r="AX8" s="11">
        <v>239</v>
      </c>
      <c r="AY8" s="11">
        <v>924</v>
      </c>
    </row>
    <row r="9" spans="2:51">
      <c r="B9" s="18" t="s">
        <v>372</v>
      </c>
      <c r="C9" s="17">
        <v>5.3074930191345397E-2</v>
      </c>
      <c r="D9" s="17">
        <v>6.0846148425446403E-2</v>
      </c>
      <c r="E9" s="17">
        <v>4.6039142932590801E-2</v>
      </c>
      <c r="F9" s="17"/>
      <c r="G9" s="17">
        <v>4.7303829472328598E-2</v>
      </c>
      <c r="H9" s="17">
        <v>9.5990081954136802E-2</v>
      </c>
      <c r="I9" s="17">
        <v>4.6337541567596202E-2</v>
      </c>
      <c r="J9" s="17">
        <v>5.16134198683703E-2</v>
      </c>
      <c r="K9" s="17">
        <v>6.2371679477141298E-2</v>
      </c>
      <c r="L9" s="17">
        <v>2.5373156596633001E-2</v>
      </c>
      <c r="M9" s="17"/>
      <c r="N9" s="17">
        <v>4.5976687918581401E-2</v>
      </c>
      <c r="O9" s="17">
        <v>4.7644500036708101E-2</v>
      </c>
      <c r="P9" s="17">
        <v>5.4278450166152598E-2</v>
      </c>
      <c r="Q9" s="17">
        <v>6.7509671695338697E-2</v>
      </c>
      <c r="R9" s="17"/>
      <c r="S9" s="17">
        <v>6.47211782086443E-2</v>
      </c>
      <c r="T9" s="17">
        <v>5.6201475957562003E-2</v>
      </c>
      <c r="U9" s="17">
        <v>2.71064004030196E-2</v>
      </c>
      <c r="V9" s="17">
        <v>3.2019417698731803E-2</v>
      </c>
      <c r="W9" s="17">
        <v>4.6310770875059998E-2</v>
      </c>
      <c r="X9" s="17">
        <v>4.4824413010788801E-2</v>
      </c>
      <c r="Y9" s="17">
        <v>8.1612531438364402E-2</v>
      </c>
      <c r="Z9" s="17">
        <v>4.5415652869454898E-2</v>
      </c>
      <c r="AA9" s="17">
        <v>3.7339439571135703E-2</v>
      </c>
      <c r="AB9" s="17">
        <v>7.1433212846432198E-2</v>
      </c>
      <c r="AC9" s="17">
        <v>5.2693940920566E-2</v>
      </c>
      <c r="AD9" s="17">
        <v>0.105291799123651</v>
      </c>
      <c r="AE9" s="17"/>
      <c r="AF9" s="17">
        <v>6.7732334282836995E-2</v>
      </c>
      <c r="AG9" s="17">
        <v>3.7257910413686202E-2</v>
      </c>
      <c r="AH9" s="17">
        <v>6.9611698264700095E-2</v>
      </c>
      <c r="AI9" s="17"/>
      <c r="AJ9" s="17">
        <v>4.2788439713167002E-2</v>
      </c>
      <c r="AK9" s="17">
        <v>6.4947661355735306E-2</v>
      </c>
      <c r="AL9" s="17">
        <v>5.81861917086453E-2</v>
      </c>
      <c r="AM9" s="17"/>
      <c r="AN9" s="17">
        <v>5.69837795993864E-2</v>
      </c>
      <c r="AO9" s="17">
        <v>5.7002241129667203E-2</v>
      </c>
      <c r="AP9" s="17">
        <v>4.5105174785365902E-2</v>
      </c>
      <c r="AQ9" s="17">
        <v>4.48656801671568E-2</v>
      </c>
      <c r="AR9" s="17">
        <v>2.7557271108480798E-2</v>
      </c>
      <c r="AS9" s="17"/>
      <c r="AT9" s="17">
        <v>5.2117074978469298E-2</v>
      </c>
      <c r="AU9" s="17">
        <v>6.2241107556945799E-2</v>
      </c>
      <c r="AV9" s="17"/>
      <c r="AW9" s="17">
        <v>4.3016280825025899E-2</v>
      </c>
      <c r="AX9" s="17">
        <v>5.1463890041356299E-2</v>
      </c>
      <c r="AY9" s="17">
        <v>6.4331017979014998E-2</v>
      </c>
    </row>
    <row r="10" spans="2:51">
      <c r="B10" s="18" t="s">
        <v>373</v>
      </c>
      <c r="C10" s="17">
        <v>0.18149564164828599</v>
      </c>
      <c r="D10" s="17">
        <v>0.17794517583112299</v>
      </c>
      <c r="E10" s="17">
        <v>0.18562063542171101</v>
      </c>
      <c r="F10" s="17"/>
      <c r="G10" s="17">
        <v>0.28309347743973901</v>
      </c>
      <c r="H10" s="17">
        <v>0.23648623989859299</v>
      </c>
      <c r="I10" s="17">
        <v>0.26153905938540001</v>
      </c>
      <c r="J10" s="17">
        <v>0.166610318674205</v>
      </c>
      <c r="K10" s="17">
        <v>0.13381671864030101</v>
      </c>
      <c r="L10" s="17">
        <v>8.3326808419422693E-2</v>
      </c>
      <c r="M10" s="17"/>
      <c r="N10" s="17">
        <v>0.13949043403067801</v>
      </c>
      <c r="O10" s="17">
        <v>0.17814487390220801</v>
      </c>
      <c r="P10" s="17">
        <v>0.20457824219853199</v>
      </c>
      <c r="Q10" s="17">
        <v>0.21134355300386501</v>
      </c>
      <c r="R10" s="17"/>
      <c r="S10" s="17">
        <v>0.21842613384347301</v>
      </c>
      <c r="T10" s="17">
        <v>0.19066433780328901</v>
      </c>
      <c r="U10" s="17">
        <v>0.15561943930918101</v>
      </c>
      <c r="V10" s="17">
        <v>0.11111631549982701</v>
      </c>
      <c r="W10" s="17">
        <v>0.19187590031042301</v>
      </c>
      <c r="X10" s="17">
        <v>0.17402457375058</v>
      </c>
      <c r="Y10" s="17">
        <v>0.18652952877319401</v>
      </c>
      <c r="Z10" s="17">
        <v>0.12956469703909401</v>
      </c>
      <c r="AA10" s="17">
        <v>0.206066020918101</v>
      </c>
      <c r="AB10" s="17">
        <v>0.17349161904948099</v>
      </c>
      <c r="AC10" s="17">
        <v>0.23412583758827901</v>
      </c>
      <c r="AD10" s="17">
        <v>0.14788015225491699</v>
      </c>
      <c r="AE10" s="17"/>
      <c r="AF10" s="17">
        <v>0.18620771066705399</v>
      </c>
      <c r="AG10" s="17">
        <v>0.15928714001879801</v>
      </c>
      <c r="AH10" s="17">
        <v>0.21441682593293299</v>
      </c>
      <c r="AI10" s="17"/>
      <c r="AJ10" s="17">
        <v>0.15604849986104299</v>
      </c>
      <c r="AK10" s="17">
        <v>0.21013222892005901</v>
      </c>
      <c r="AL10" s="17">
        <v>0.18161898094026699</v>
      </c>
      <c r="AM10" s="17"/>
      <c r="AN10" s="17">
        <v>0.18452438243132599</v>
      </c>
      <c r="AO10" s="17">
        <v>0.224137605262866</v>
      </c>
      <c r="AP10" s="17">
        <v>0.14441706163477</v>
      </c>
      <c r="AQ10" s="17">
        <v>0.19836714710568601</v>
      </c>
      <c r="AR10" s="17">
        <v>0.138701015543993</v>
      </c>
      <c r="AS10" s="17"/>
      <c r="AT10" s="17">
        <v>0.173864606378967</v>
      </c>
      <c r="AU10" s="17">
        <v>0.26028033312462301</v>
      </c>
      <c r="AV10" s="17"/>
      <c r="AW10" s="17">
        <v>0.134364179179701</v>
      </c>
      <c r="AX10" s="17">
        <v>0.27503337572930903</v>
      </c>
      <c r="AY10" s="17">
        <v>0.20807400746575599</v>
      </c>
    </row>
    <row r="11" spans="2:51">
      <c r="B11" s="18" t="s">
        <v>374</v>
      </c>
      <c r="C11" s="17">
        <v>0.31144702790115703</v>
      </c>
      <c r="D11" s="17">
        <v>0.27964031088239799</v>
      </c>
      <c r="E11" s="17">
        <v>0.34258338383971398</v>
      </c>
      <c r="F11" s="17"/>
      <c r="G11" s="17">
        <v>0.27563345072171602</v>
      </c>
      <c r="H11" s="17">
        <v>0.31689473405083002</v>
      </c>
      <c r="I11" s="17">
        <v>0.28167828813250101</v>
      </c>
      <c r="J11" s="17">
        <v>0.31330270128829701</v>
      </c>
      <c r="K11" s="17">
        <v>0.36086404453308402</v>
      </c>
      <c r="L11" s="17">
        <v>0.31067905226940201</v>
      </c>
      <c r="M11" s="17"/>
      <c r="N11" s="17">
        <v>0.24510001447080801</v>
      </c>
      <c r="O11" s="17">
        <v>0.28241118226408002</v>
      </c>
      <c r="P11" s="17">
        <v>0.364899141241391</v>
      </c>
      <c r="Q11" s="17">
        <v>0.364791156004446</v>
      </c>
      <c r="R11" s="17"/>
      <c r="S11" s="17">
        <v>0.264822577324068</v>
      </c>
      <c r="T11" s="17">
        <v>0.30931721131815698</v>
      </c>
      <c r="U11" s="17">
        <v>0.329088196628749</v>
      </c>
      <c r="V11" s="17">
        <v>0.35362705433075903</v>
      </c>
      <c r="W11" s="17">
        <v>0.30443517142809201</v>
      </c>
      <c r="X11" s="17">
        <v>0.35432534704297503</v>
      </c>
      <c r="Y11" s="17">
        <v>0.29510776120290999</v>
      </c>
      <c r="Z11" s="17">
        <v>0.34477468681715501</v>
      </c>
      <c r="AA11" s="17">
        <v>0.35501939221774298</v>
      </c>
      <c r="AB11" s="17">
        <v>0.251020090180121</v>
      </c>
      <c r="AC11" s="17">
        <v>0.28362340525444302</v>
      </c>
      <c r="AD11" s="17">
        <v>0.30607603390837601</v>
      </c>
      <c r="AE11" s="17"/>
      <c r="AF11" s="17">
        <v>0.31714224232942301</v>
      </c>
      <c r="AG11" s="17">
        <v>0.289225328080702</v>
      </c>
      <c r="AH11" s="17">
        <v>0.37126435109793698</v>
      </c>
      <c r="AI11" s="17"/>
      <c r="AJ11" s="17">
        <v>0.33601778586148701</v>
      </c>
      <c r="AK11" s="17">
        <v>0.29061434875597902</v>
      </c>
      <c r="AL11" s="17">
        <v>0.27612161801319601</v>
      </c>
      <c r="AM11" s="17"/>
      <c r="AN11" s="17">
        <v>0.35505897219077798</v>
      </c>
      <c r="AO11" s="17">
        <v>0.29611177982569797</v>
      </c>
      <c r="AP11" s="17">
        <v>0.265114738009054</v>
      </c>
      <c r="AQ11" s="17">
        <v>0.211376815434556</v>
      </c>
      <c r="AR11" s="17">
        <v>0.197880656771633</v>
      </c>
      <c r="AS11" s="17"/>
      <c r="AT11" s="17">
        <v>0.31521024661332298</v>
      </c>
      <c r="AU11" s="17">
        <v>0.28242889482715799</v>
      </c>
      <c r="AV11" s="17"/>
      <c r="AW11" s="17">
        <v>0.23217132069865801</v>
      </c>
      <c r="AX11" s="17">
        <v>0.34388808916615698</v>
      </c>
      <c r="AY11" s="17">
        <v>0.38847718462724001</v>
      </c>
    </row>
    <row r="12" spans="2:51">
      <c r="B12" s="18" t="s">
        <v>375</v>
      </c>
      <c r="C12" s="17">
        <v>0.25590669478230399</v>
      </c>
      <c r="D12" s="17">
        <v>0.264423758026957</v>
      </c>
      <c r="E12" s="17">
        <v>0.24626825385690701</v>
      </c>
      <c r="F12" s="17"/>
      <c r="G12" s="17">
        <v>0.24528804313188299</v>
      </c>
      <c r="H12" s="17">
        <v>0.18968179508678301</v>
      </c>
      <c r="I12" s="17">
        <v>0.22731094912831301</v>
      </c>
      <c r="J12" s="17">
        <v>0.22417962787992801</v>
      </c>
      <c r="K12" s="17">
        <v>0.22523207232884099</v>
      </c>
      <c r="L12" s="17">
        <v>0.37145263813546298</v>
      </c>
      <c r="M12" s="17"/>
      <c r="N12" s="17">
        <v>0.32374449165761499</v>
      </c>
      <c r="O12" s="17">
        <v>0.27324137703468099</v>
      </c>
      <c r="P12" s="17">
        <v>0.227718499041351</v>
      </c>
      <c r="Q12" s="17">
        <v>0.18469328023539799</v>
      </c>
      <c r="R12" s="17"/>
      <c r="S12" s="17">
        <v>0.26142726379794301</v>
      </c>
      <c r="T12" s="17">
        <v>0.27523244835545002</v>
      </c>
      <c r="U12" s="17">
        <v>0.30805074629152801</v>
      </c>
      <c r="V12" s="17">
        <v>0.24051281865025101</v>
      </c>
      <c r="W12" s="17">
        <v>0.20580862856592599</v>
      </c>
      <c r="X12" s="17">
        <v>0.25836936146475198</v>
      </c>
      <c r="Y12" s="17">
        <v>0.25398693471829098</v>
      </c>
      <c r="Z12" s="17">
        <v>0.29052059407152298</v>
      </c>
      <c r="AA12" s="17">
        <v>0.21700989648778099</v>
      </c>
      <c r="AB12" s="17">
        <v>0.30579448581303997</v>
      </c>
      <c r="AC12" s="17">
        <v>0.21605923186670101</v>
      </c>
      <c r="AD12" s="17">
        <v>0.17130379874971999</v>
      </c>
      <c r="AE12" s="17"/>
      <c r="AF12" s="17">
        <v>0.24768261231528799</v>
      </c>
      <c r="AG12" s="17">
        <v>0.28697537835506598</v>
      </c>
      <c r="AH12" s="17">
        <v>0.179252713697757</v>
      </c>
      <c r="AI12" s="17"/>
      <c r="AJ12" s="17">
        <v>0.28931825332087502</v>
      </c>
      <c r="AK12" s="17">
        <v>0.24216300519210801</v>
      </c>
      <c r="AL12" s="17">
        <v>0.28536675407696799</v>
      </c>
      <c r="AM12" s="17"/>
      <c r="AN12" s="17">
        <v>0.21583677203221199</v>
      </c>
      <c r="AO12" s="17">
        <v>0.27303088453536101</v>
      </c>
      <c r="AP12" s="17">
        <v>0.291329503389686</v>
      </c>
      <c r="AQ12" s="17">
        <v>0.26698496564991098</v>
      </c>
      <c r="AR12" s="17">
        <v>0.30846983436367298</v>
      </c>
      <c r="AS12" s="17"/>
      <c r="AT12" s="17">
        <v>0.26268412663903801</v>
      </c>
      <c r="AU12" s="17">
        <v>0.184749354576138</v>
      </c>
      <c r="AV12" s="17"/>
      <c r="AW12" s="17">
        <v>0.33714351877883503</v>
      </c>
      <c r="AX12" s="17">
        <v>0.222177040482401</v>
      </c>
      <c r="AY12" s="17">
        <v>0.17709677900031601</v>
      </c>
    </row>
    <row r="13" spans="2:51">
      <c r="B13" s="18" t="s">
        <v>376</v>
      </c>
      <c r="C13" s="17">
        <v>0.12954211967065299</v>
      </c>
      <c r="D13" s="17">
        <v>0.174209573870551</v>
      </c>
      <c r="E13" s="17">
        <v>8.6701957587964507E-2</v>
      </c>
      <c r="F13" s="17"/>
      <c r="G13" s="17">
        <v>7.6720659455439502E-2</v>
      </c>
      <c r="H13" s="17">
        <v>0.10298345582772001</v>
      </c>
      <c r="I13" s="17">
        <v>0.115204591693819</v>
      </c>
      <c r="J13" s="17">
        <v>0.13944097301888</v>
      </c>
      <c r="K13" s="17">
        <v>0.160062888458994</v>
      </c>
      <c r="L13" s="17">
        <v>0.15355618726699799</v>
      </c>
      <c r="M13" s="17"/>
      <c r="N13" s="17">
        <v>0.19165897521376801</v>
      </c>
      <c r="O13" s="17">
        <v>0.162487320401415</v>
      </c>
      <c r="P13" s="17">
        <v>7.6329281118458797E-2</v>
      </c>
      <c r="Q13" s="17">
        <v>7.4617868025325607E-2</v>
      </c>
      <c r="R13" s="17"/>
      <c r="S13" s="17">
        <v>0.12204931422000601</v>
      </c>
      <c r="T13" s="17">
        <v>0.106852125618615</v>
      </c>
      <c r="U13" s="17">
        <v>0.142799817569811</v>
      </c>
      <c r="V13" s="17">
        <v>0.19418308463376399</v>
      </c>
      <c r="W13" s="17">
        <v>0.16769143973985501</v>
      </c>
      <c r="X13" s="17">
        <v>0.119641764053772</v>
      </c>
      <c r="Y13" s="17">
        <v>0.106231219798172</v>
      </c>
      <c r="Z13" s="17">
        <v>0.137438804333087</v>
      </c>
      <c r="AA13" s="17">
        <v>0.12357296333244699</v>
      </c>
      <c r="AB13" s="17">
        <v>0.108604178673154</v>
      </c>
      <c r="AC13" s="17">
        <v>0.13103370626491501</v>
      </c>
      <c r="AD13" s="17">
        <v>9.66317992178823E-2</v>
      </c>
      <c r="AE13" s="17"/>
      <c r="AF13" s="17">
        <v>0.11713007302983799</v>
      </c>
      <c r="AG13" s="17">
        <v>0.16963688930593299</v>
      </c>
      <c r="AH13" s="17">
        <v>5.8236297086543397E-2</v>
      </c>
      <c r="AI13" s="17"/>
      <c r="AJ13" s="17">
        <v>0.140124737273779</v>
      </c>
      <c r="AK13" s="17">
        <v>0.1309457528771</v>
      </c>
      <c r="AL13" s="17">
        <v>0.154948959477444</v>
      </c>
      <c r="AM13" s="17"/>
      <c r="AN13" s="17">
        <v>6.2562437048126807E-2</v>
      </c>
      <c r="AO13" s="17">
        <v>9.5916810058898197E-2</v>
      </c>
      <c r="AP13" s="17">
        <v>0.18803964391661501</v>
      </c>
      <c r="AQ13" s="17">
        <v>0.243043533072756</v>
      </c>
      <c r="AR13" s="17">
        <v>0.327391222212221</v>
      </c>
      <c r="AS13" s="17"/>
      <c r="AT13" s="17">
        <v>0.129439419387369</v>
      </c>
      <c r="AU13" s="17">
        <v>0.126599686569981</v>
      </c>
      <c r="AV13" s="17"/>
      <c r="AW13" s="17">
        <v>0.22394487042435501</v>
      </c>
      <c r="AX13" s="17">
        <v>4.94604173340173E-2</v>
      </c>
      <c r="AY13" s="17">
        <v>4.8541870280077497E-2</v>
      </c>
    </row>
    <row r="14" spans="2:51">
      <c r="B14" s="18" t="s">
        <v>119</v>
      </c>
      <c r="C14" s="19">
        <v>6.8533585806255001E-2</v>
      </c>
      <c r="D14" s="19">
        <v>4.29350329635255E-2</v>
      </c>
      <c r="E14" s="19">
        <v>9.2786626361111693E-2</v>
      </c>
      <c r="F14" s="19"/>
      <c r="G14" s="19">
        <v>7.1960539778893898E-2</v>
      </c>
      <c r="H14" s="19">
        <v>5.7963693181937601E-2</v>
      </c>
      <c r="I14" s="19">
        <v>6.7929570092369607E-2</v>
      </c>
      <c r="J14" s="19">
        <v>0.10485295927032</v>
      </c>
      <c r="K14" s="19">
        <v>5.76525965616385E-2</v>
      </c>
      <c r="L14" s="19">
        <v>5.5612157312080503E-2</v>
      </c>
      <c r="M14" s="19"/>
      <c r="N14" s="19">
        <v>5.4029396708548998E-2</v>
      </c>
      <c r="O14" s="19">
        <v>5.6070746360908898E-2</v>
      </c>
      <c r="P14" s="19">
        <v>7.2196386234114604E-2</v>
      </c>
      <c r="Q14" s="19">
        <v>9.7044471035626897E-2</v>
      </c>
      <c r="R14" s="19"/>
      <c r="S14" s="19">
        <v>6.8553532605865497E-2</v>
      </c>
      <c r="T14" s="19">
        <v>6.1732400946926599E-2</v>
      </c>
      <c r="U14" s="19">
        <v>3.7335399797711298E-2</v>
      </c>
      <c r="V14" s="19">
        <v>6.8541309186667801E-2</v>
      </c>
      <c r="W14" s="19">
        <v>8.38780890806438E-2</v>
      </c>
      <c r="X14" s="19">
        <v>4.8814540677132402E-2</v>
      </c>
      <c r="Y14" s="19">
        <v>7.6532024069068505E-2</v>
      </c>
      <c r="Z14" s="19">
        <v>5.2285564869686302E-2</v>
      </c>
      <c r="AA14" s="19">
        <v>6.0992287472792603E-2</v>
      </c>
      <c r="AB14" s="19">
        <v>8.9656413437771795E-2</v>
      </c>
      <c r="AC14" s="19">
        <v>8.24638781050962E-2</v>
      </c>
      <c r="AD14" s="19">
        <v>0.172816416745454</v>
      </c>
      <c r="AE14" s="19"/>
      <c r="AF14" s="19">
        <v>6.4105027375559398E-2</v>
      </c>
      <c r="AG14" s="19">
        <v>5.7617353825815197E-2</v>
      </c>
      <c r="AH14" s="19">
        <v>0.107218113920129</v>
      </c>
      <c r="AI14" s="19"/>
      <c r="AJ14" s="19">
        <v>3.5702283969649098E-2</v>
      </c>
      <c r="AK14" s="19">
        <v>6.1197002899019699E-2</v>
      </c>
      <c r="AL14" s="19">
        <v>4.3757495783479698E-2</v>
      </c>
      <c r="AM14" s="19"/>
      <c r="AN14" s="19">
        <v>0.12503365669816999</v>
      </c>
      <c r="AO14" s="19">
        <v>5.3800679187509998E-2</v>
      </c>
      <c r="AP14" s="19">
        <v>6.5993878264509406E-2</v>
      </c>
      <c r="AQ14" s="19">
        <v>3.53618585699347E-2</v>
      </c>
      <c r="AR14" s="19">
        <v>0</v>
      </c>
      <c r="AS14" s="19"/>
      <c r="AT14" s="19">
        <v>6.6684526002833394E-2</v>
      </c>
      <c r="AU14" s="19">
        <v>8.3700623345154102E-2</v>
      </c>
      <c r="AV14" s="19"/>
      <c r="AW14" s="19">
        <v>2.9359830093425601E-2</v>
      </c>
      <c r="AX14" s="19">
        <v>5.7977187246759397E-2</v>
      </c>
      <c r="AY14" s="19">
        <v>0.113479140647594</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379</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2032</v>
      </c>
      <c r="D7" s="10">
        <v>957</v>
      </c>
      <c r="E7" s="10">
        <v>1065</v>
      </c>
      <c r="F7" s="10"/>
      <c r="G7" s="10">
        <v>181</v>
      </c>
      <c r="H7" s="10">
        <v>290</v>
      </c>
      <c r="I7" s="10">
        <v>295</v>
      </c>
      <c r="J7" s="10">
        <v>343</v>
      </c>
      <c r="K7" s="10">
        <v>393</v>
      </c>
      <c r="L7" s="10">
        <v>530</v>
      </c>
      <c r="M7" s="10"/>
      <c r="N7" s="10">
        <v>594</v>
      </c>
      <c r="O7" s="10">
        <v>577</v>
      </c>
      <c r="P7" s="10">
        <v>364</v>
      </c>
      <c r="Q7" s="10">
        <v>481</v>
      </c>
      <c r="R7" s="10"/>
      <c r="S7" s="10">
        <v>208</v>
      </c>
      <c r="T7" s="10">
        <v>306</v>
      </c>
      <c r="U7" s="10">
        <v>204</v>
      </c>
      <c r="V7" s="10">
        <v>204</v>
      </c>
      <c r="W7" s="10">
        <v>150</v>
      </c>
      <c r="X7" s="10">
        <v>153</v>
      </c>
      <c r="Y7" s="10">
        <v>173</v>
      </c>
      <c r="Z7" s="10">
        <v>74</v>
      </c>
      <c r="AA7" s="10">
        <v>240</v>
      </c>
      <c r="AB7" s="10">
        <v>167</v>
      </c>
      <c r="AC7" s="10">
        <v>100</v>
      </c>
      <c r="AD7" s="10">
        <v>53</v>
      </c>
      <c r="AE7" s="10"/>
      <c r="AF7" s="10">
        <v>854</v>
      </c>
      <c r="AG7" s="10">
        <v>812</v>
      </c>
      <c r="AH7" s="10">
        <v>242</v>
      </c>
      <c r="AI7" s="10"/>
      <c r="AJ7" s="10">
        <v>506</v>
      </c>
      <c r="AK7" s="10">
        <v>621</v>
      </c>
      <c r="AL7" s="10">
        <v>167</v>
      </c>
      <c r="AM7" s="10"/>
      <c r="AN7" s="10">
        <v>431</v>
      </c>
      <c r="AO7" s="10">
        <v>362</v>
      </c>
      <c r="AP7" s="10">
        <v>459</v>
      </c>
      <c r="AQ7" s="10">
        <v>187</v>
      </c>
      <c r="AR7" s="10">
        <v>30</v>
      </c>
      <c r="AS7" s="10"/>
      <c r="AT7" s="10">
        <v>1865</v>
      </c>
      <c r="AU7" s="10">
        <v>154</v>
      </c>
      <c r="AV7" s="10"/>
      <c r="AW7" s="10">
        <v>961</v>
      </c>
      <c r="AX7" s="10">
        <v>211</v>
      </c>
      <c r="AY7" s="10">
        <v>860</v>
      </c>
    </row>
    <row r="8" spans="2:51" ht="30" customHeight="1">
      <c r="B8" s="11" t="s">
        <v>112</v>
      </c>
      <c r="C8" s="11">
        <v>2040</v>
      </c>
      <c r="D8" s="11">
        <v>999</v>
      </c>
      <c r="E8" s="11">
        <v>1031</v>
      </c>
      <c r="F8" s="11"/>
      <c r="G8" s="11">
        <v>211</v>
      </c>
      <c r="H8" s="11">
        <v>360</v>
      </c>
      <c r="I8" s="11">
        <v>337</v>
      </c>
      <c r="J8" s="11">
        <v>339</v>
      </c>
      <c r="K8" s="11">
        <v>320</v>
      </c>
      <c r="L8" s="11">
        <v>473</v>
      </c>
      <c r="M8" s="11"/>
      <c r="N8" s="11">
        <v>549</v>
      </c>
      <c r="O8" s="11">
        <v>529</v>
      </c>
      <c r="P8" s="11">
        <v>430</v>
      </c>
      <c r="Q8" s="11">
        <v>515</v>
      </c>
      <c r="R8" s="11"/>
      <c r="S8" s="11">
        <v>255</v>
      </c>
      <c r="T8" s="11">
        <v>287</v>
      </c>
      <c r="U8" s="11">
        <v>182</v>
      </c>
      <c r="V8" s="11">
        <v>217</v>
      </c>
      <c r="W8" s="11">
        <v>150</v>
      </c>
      <c r="X8" s="11">
        <v>165</v>
      </c>
      <c r="Y8" s="11">
        <v>168</v>
      </c>
      <c r="Z8" s="11">
        <v>63</v>
      </c>
      <c r="AA8" s="11">
        <v>231</v>
      </c>
      <c r="AB8" s="11">
        <v>169</v>
      </c>
      <c r="AC8" s="11">
        <v>96</v>
      </c>
      <c r="AD8" s="11">
        <v>57</v>
      </c>
      <c r="AE8" s="11"/>
      <c r="AF8" s="11">
        <v>829</v>
      </c>
      <c r="AG8" s="11">
        <v>802</v>
      </c>
      <c r="AH8" s="11">
        <v>268</v>
      </c>
      <c r="AI8" s="11"/>
      <c r="AJ8" s="11">
        <v>483</v>
      </c>
      <c r="AK8" s="11">
        <v>643</v>
      </c>
      <c r="AL8" s="11">
        <v>164</v>
      </c>
      <c r="AM8" s="11"/>
      <c r="AN8" s="11">
        <v>430</v>
      </c>
      <c r="AO8" s="11">
        <v>374</v>
      </c>
      <c r="AP8" s="11">
        <v>462</v>
      </c>
      <c r="AQ8" s="11">
        <v>187</v>
      </c>
      <c r="AR8" s="11">
        <v>29</v>
      </c>
      <c r="AS8" s="11"/>
      <c r="AT8" s="11">
        <v>1847</v>
      </c>
      <c r="AU8" s="11">
        <v>179</v>
      </c>
      <c r="AV8" s="11"/>
      <c r="AW8" s="11">
        <v>928</v>
      </c>
      <c r="AX8" s="11">
        <v>226</v>
      </c>
      <c r="AY8" s="11">
        <v>886</v>
      </c>
    </row>
    <row r="9" spans="2:51">
      <c r="B9" s="18" t="s">
        <v>372</v>
      </c>
      <c r="C9" s="17">
        <v>5.6179687060211099E-2</v>
      </c>
      <c r="D9" s="17">
        <v>6.8841216129478799E-2</v>
      </c>
      <c r="E9" s="17">
        <v>4.2185673850034397E-2</v>
      </c>
      <c r="F9" s="17"/>
      <c r="G9" s="17">
        <v>9.0302478078059301E-2</v>
      </c>
      <c r="H9" s="17">
        <v>9.8283168338936605E-2</v>
      </c>
      <c r="I9" s="17">
        <v>4.92241707961137E-2</v>
      </c>
      <c r="J9" s="17">
        <v>4.59210796547454E-2</v>
      </c>
      <c r="K9" s="17">
        <v>5.4771374883801897E-2</v>
      </c>
      <c r="L9" s="17">
        <v>2.2223097645941901E-2</v>
      </c>
      <c r="M9" s="17"/>
      <c r="N9" s="17">
        <v>4.7684198312799998E-2</v>
      </c>
      <c r="O9" s="17">
        <v>3.05308190417217E-2</v>
      </c>
      <c r="P9" s="17">
        <v>8.3782764450421696E-2</v>
      </c>
      <c r="Q9" s="17">
        <v>6.8047802081723799E-2</v>
      </c>
      <c r="R9" s="17"/>
      <c r="S9" s="17">
        <v>8.3663525995793797E-2</v>
      </c>
      <c r="T9" s="17">
        <v>4.6311075118816498E-2</v>
      </c>
      <c r="U9" s="17">
        <v>5.3460298572593601E-2</v>
      </c>
      <c r="V9" s="17">
        <v>5.7536062427490299E-2</v>
      </c>
      <c r="W9" s="17">
        <v>5.7025272770840102E-2</v>
      </c>
      <c r="X9" s="17">
        <v>4.1946301620834701E-2</v>
      </c>
      <c r="Y9" s="17">
        <v>5.9275463386612201E-2</v>
      </c>
      <c r="Z9" s="17">
        <v>1.1626122978216399E-2</v>
      </c>
      <c r="AA9" s="17">
        <v>4.90531377453024E-2</v>
      </c>
      <c r="AB9" s="17">
        <v>7.8110794106471704E-2</v>
      </c>
      <c r="AC9" s="17">
        <v>5.0564534962091602E-2</v>
      </c>
      <c r="AD9" s="17">
        <v>3.8409361330472902E-2</v>
      </c>
      <c r="AE9" s="17"/>
      <c r="AF9" s="17">
        <v>6.16556883069104E-2</v>
      </c>
      <c r="AG9" s="17">
        <v>4.0169809071335098E-2</v>
      </c>
      <c r="AH9" s="17">
        <v>8.0311669150781806E-2</v>
      </c>
      <c r="AI9" s="17"/>
      <c r="AJ9" s="17">
        <v>4.3708730273780298E-2</v>
      </c>
      <c r="AK9" s="17">
        <v>5.5596197249933699E-2</v>
      </c>
      <c r="AL9" s="17">
        <v>5.5484643737832497E-2</v>
      </c>
      <c r="AM9" s="17"/>
      <c r="AN9" s="17">
        <v>6.5380845354598996E-2</v>
      </c>
      <c r="AO9" s="17">
        <v>6.0829933375072601E-2</v>
      </c>
      <c r="AP9" s="17">
        <v>4.5393327880126101E-2</v>
      </c>
      <c r="AQ9" s="17">
        <v>3.7862749463640197E-2</v>
      </c>
      <c r="AR9" s="17">
        <v>0.106386715110449</v>
      </c>
      <c r="AS9" s="17"/>
      <c r="AT9" s="17">
        <v>5.2614725984332297E-2</v>
      </c>
      <c r="AU9" s="17">
        <v>8.4951489493980598E-2</v>
      </c>
      <c r="AV9" s="17"/>
      <c r="AW9" s="17">
        <v>3.4222674317235101E-2</v>
      </c>
      <c r="AX9" s="17">
        <v>5.14602449786912E-2</v>
      </c>
      <c r="AY9" s="17">
        <v>8.0393648118806907E-2</v>
      </c>
    </row>
    <row r="10" spans="2:51">
      <c r="B10" s="18" t="s">
        <v>373</v>
      </c>
      <c r="C10" s="17">
        <v>0.16713872069740099</v>
      </c>
      <c r="D10" s="17">
        <v>0.16841902685042401</v>
      </c>
      <c r="E10" s="17">
        <v>0.16662886693213799</v>
      </c>
      <c r="F10" s="17"/>
      <c r="G10" s="17">
        <v>0.286325193758807</v>
      </c>
      <c r="H10" s="17">
        <v>0.232034605379248</v>
      </c>
      <c r="I10" s="17">
        <v>0.20328216282054101</v>
      </c>
      <c r="J10" s="17">
        <v>0.15110786646632299</v>
      </c>
      <c r="K10" s="17">
        <v>0.10477911042978801</v>
      </c>
      <c r="L10" s="17">
        <v>9.2562498848894698E-2</v>
      </c>
      <c r="M10" s="17"/>
      <c r="N10" s="17">
        <v>0.120582327561846</v>
      </c>
      <c r="O10" s="17">
        <v>0.15598808698592301</v>
      </c>
      <c r="P10" s="17">
        <v>0.21640180512684601</v>
      </c>
      <c r="Q10" s="17">
        <v>0.19228942848859801</v>
      </c>
      <c r="R10" s="17"/>
      <c r="S10" s="17">
        <v>0.18733429329972201</v>
      </c>
      <c r="T10" s="17">
        <v>0.151487487854301</v>
      </c>
      <c r="U10" s="17">
        <v>0.161450859838285</v>
      </c>
      <c r="V10" s="17">
        <v>0.132448833497019</v>
      </c>
      <c r="W10" s="17">
        <v>0.189870934096736</v>
      </c>
      <c r="X10" s="17">
        <v>0.23995224689766401</v>
      </c>
      <c r="Y10" s="17">
        <v>0.14488781716922799</v>
      </c>
      <c r="Z10" s="17">
        <v>0.11004478460389699</v>
      </c>
      <c r="AA10" s="17">
        <v>0.17130405924886399</v>
      </c>
      <c r="AB10" s="17">
        <v>0.119865334097118</v>
      </c>
      <c r="AC10" s="17">
        <v>0.17598381197322699</v>
      </c>
      <c r="AD10" s="17">
        <v>0.27290288908024601</v>
      </c>
      <c r="AE10" s="17"/>
      <c r="AF10" s="17">
        <v>0.159995431226167</v>
      </c>
      <c r="AG10" s="17">
        <v>0.14230061195602201</v>
      </c>
      <c r="AH10" s="17">
        <v>0.235528844316714</v>
      </c>
      <c r="AI10" s="17"/>
      <c r="AJ10" s="17">
        <v>0.148461805827278</v>
      </c>
      <c r="AK10" s="17">
        <v>0.19188105022838001</v>
      </c>
      <c r="AL10" s="17">
        <v>0.15007675110573901</v>
      </c>
      <c r="AM10" s="17"/>
      <c r="AN10" s="17">
        <v>0.16415041464900701</v>
      </c>
      <c r="AO10" s="17">
        <v>0.19084142903033599</v>
      </c>
      <c r="AP10" s="17">
        <v>0.149177543772021</v>
      </c>
      <c r="AQ10" s="17">
        <v>0.15575162530054401</v>
      </c>
      <c r="AR10" s="17">
        <v>0.137193345836855</v>
      </c>
      <c r="AS10" s="17"/>
      <c r="AT10" s="17">
        <v>0.15784051319415399</v>
      </c>
      <c r="AU10" s="17">
        <v>0.26764448508070898</v>
      </c>
      <c r="AV10" s="17"/>
      <c r="AW10" s="17">
        <v>0.12012350779556399</v>
      </c>
      <c r="AX10" s="17">
        <v>0.26658301619200903</v>
      </c>
      <c r="AY10" s="17">
        <v>0.19098599024051</v>
      </c>
    </row>
    <row r="11" spans="2:51">
      <c r="B11" s="18" t="s">
        <v>374</v>
      </c>
      <c r="C11" s="17">
        <v>0.27751044051784302</v>
      </c>
      <c r="D11" s="17">
        <v>0.23365003431408801</v>
      </c>
      <c r="E11" s="17">
        <v>0.32097256039625499</v>
      </c>
      <c r="F11" s="17"/>
      <c r="G11" s="17">
        <v>0.22241562011343699</v>
      </c>
      <c r="H11" s="17">
        <v>0.24098177870099199</v>
      </c>
      <c r="I11" s="17">
        <v>0.271339675448454</v>
      </c>
      <c r="J11" s="17">
        <v>0.30988847406412401</v>
      </c>
      <c r="K11" s="17">
        <v>0.34124638779088901</v>
      </c>
      <c r="L11" s="17">
        <v>0.26799725357953302</v>
      </c>
      <c r="M11" s="17"/>
      <c r="N11" s="17">
        <v>0.213124451993354</v>
      </c>
      <c r="O11" s="17">
        <v>0.26682813893879997</v>
      </c>
      <c r="P11" s="17">
        <v>0.30156866932339599</v>
      </c>
      <c r="Q11" s="17">
        <v>0.34054718711239501</v>
      </c>
      <c r="R11" s="17"/>
      <c r="S11" s="17">
        <v>0.20031010716155001</v>
      </c>
      <c r="T11" s="17">
        <v>0.28088088576849202</v>
      </c>
      <c r="U11" s="17">
        <v>0.277677547883872</v>
      </c>
      <c r="V11" s="17">
        <v>0.30199373448342898</v>
      </c>
      <c r="W11" s="17">
        <v>0.25621566264196399</v>
      </c>
      <c r="X11" s="17">
        <v>0.28380065235973401</v>
      </c>
      <c r="Y11" s="17">
        <v>0.25620003651253997</v>
      </c>
      <c r="Z11" s="17">
        <v>0.36316343786411198</v>
      </c>
      <c r="AA11" s="17">
        <v>0.34849299278437401</v>
      </c>
      <c r="AB11" s="17">
        <v>0.26965810916938998</v>
      </c>
      <c r="AC11" s="17">
        <v>0.27946968661397997</v>
      </c>
      <c r="AD11" s="17">
        <v>0.25097620061859199</v>
      </c>
      <c r="AE11" s="17"/>
      <c r="AF11" s="17">
        <v>0.30740724702084898</v>
      </c>
      <c r="AG11" s="17">
        <v>0.255680459394455</v>
      </c>
      <c r="AH11" s="17">
        <v>0.25976702777698302</v>
      </c>
      <c r="AI11" s="17"/>
      <c r="AJ11" s="17">
        <v>0.26611379183769601</v>
      </c>
      <c r="AK11" s="17">
        <v>0.25563080957859802</v>
      </c>
      <c r="AL11" s="17">
        <v>0.21041580624105499</v>
      </c>
      <c r="AM11" s="17"/>
      <c r="AN11" s="17">
        <v>0.34371252573030697</v>
      </c>
      <c r="AO11" s="17">
        <v>0.27140517071375903</v>
      </c>
      <c r="AP11" s="17">
        <v>0.245298380928997</v>
      </c>
      <c r="AQ11" s="17">
        <v>0.20380395997706799</v>
      </c>
      <c r="AR11" s="17">
        <v>0.110127049404598</v>
      </c>
      <c r="AS11" s="17"/>
      <c r="AT11" s="17">
        <v>0.279450042291019</v>
      </c>
      <c r="AU11" s="17">
        <v>0.26263670228802799</v>
      </c>
      <c r="AV11" s="17"/>
      <c r="AW11" s="17">
        <v>0.21176179787197799</v>
      </c>
      <c r="AX11" s="17">
        <v>0.30980435566326597</v>
      </c>
      <c r="AY11" s="17">
        <v>0.33815100845859902</v>
      </c>
    </row>
    <row r="12" spans="2:51">
      <c r="B12" s="18" t="s">
        <v>375</v>
      </c>
      <c r="C12" s="17">
        <v>0.27299521602111798</v>
      </c>
      <c r="D12" s="17">
        <v>0.28486747307596999</v>
      </c>
      <c r="E12" s="17">
        <v>0.261043417970105</v>
      </c>
      <c r="F12" s="17"/>
      <c r="G12" s="17">
        <v>0.21643707082555999</v>
      </c>
      <c r="H12" s="17">
        <v>0.24071221117040201</v>
      </c>
      <c r="I12" s="17">
        <v>0.22695793440647</v>
      </c>
      <c r="J12" s="17">
        <v>0.27232425950604</v>
      </c>
      <c r="K12" s="17">
        <v>0.27086800610839501</v>
      </c>
      <c r="L12" s="17">
        <v>0.35740815220217298</v>
      </c>
      <c r="M12" s="17"/>
      <c r="N12" s="17">
        <v>0.32410715183642103</v>
      </c>
      <c r="O12" s="17">
        <v>0.29958460198815001</v>
      </c>
      <c r="P12" s="17">
        <v>0.22478520257863899</v>
      </c>
      <c r="Q12" s="17">
        <v>0.22362382564776601</v>
      </c>
      <c r="R12" s="17"/>
      <c r="S12" s="17">
        <v>0.30634042161812203</v>
      </c>
      <c r="T12" s="17">
        <v>0.26824164937601003</v>
      </c>
      <c r="U12" s="17">
        <v>0.30429927755254399</v>
      </c>
      <c r="V12" s="17">
        <v>0.29012917687276302</v>
      </c>
      <c r="W12" s="17">
        <v>0.28614284680806501</v>
      </c>
      <c r="X12" s="17">
        <v>0.215223573711151</v>
      </c>
      <c r="Y12" s="17">
        <v>0.36394033168793399</v>
      </c>
      <c r="Z12" s="17">
        <v>0.267255159398194</v>
      </c>
      <c r="AA12" s="17">
        <v>0.208794217864537</v>
      </c>
      <c r="AB12" s="17">
        <v>0.28199593591817901</v>
      </c>
      <c r="AC12" s="17">
        <v>0.198886699115909</v>
      </c>
      <c r="AD12" s="17">
        <v>0.21112435409161101</v>
      </c>
      <c r="AE12" s="17"/>
      <c r="AF12" s="17">
        <v>0.25689841854762901</v>
      </c>
      <c r="AG12" s="17">
        <v>0.314244828754011</v>
      </c>
      <c r="AH12" s="17">
        <v>0.20984571377427799</v>
      </c>
      <c r="AI12" s="17"/>
      <c r="AJ12" s="17">
        <v>0.30365721019612302</v>
      </c>
      <c r="AK12" s="17">
        <v>0.30380909001609502</v>
      </c>
      <c r="AL12" s="17">
        <v>0.28227194214286599</v>
      </c>
      <c r="AM12" s="17"/>
      <c r="AN12" s="17">
        <v>0.23476247646028101</v>
      </c>
      <c r="AO12" s="17">
        <v>0.27805269755858703</v>
      </c>
      <c r="AP12" s="17">
        <v>0.30138498317620599</v>
      </c>
      <c r="AQ12" s="17">
        <v>0.28655789670466703</v>
      </c>
      <c r="AR12" s="17">
        <v>0.244639982084845</v>
      </c>
      <c r="AS12" s="17"/>
      <c r="AT12" s="17">
        <v>0.27834851577172598</v>
      </c>
      <c r="AU12" s="17">
        <v>0.22151177996344601</v>
      </c>
      <c r="AV12" s="17"/>
      <c r="AW12" s="17">
        <v>0.342484682455864</v>
      </c>
      <c r="AX12" s="17">
        <v>0.24499280368916401</v>
      </c>
      <c r="AY12" s="17">
        <v>0.20733792481475299</v>
      </c>
    </row>
    <row r="13" spans="2:51">
      <c r="B13" s="18" t="s">
        <v>376</v>
      </c>
      <c r="C13" s="17">
        <v>0.16646895879974799</v>
      </c>
      <c r="D13" s="17">
        <v>0.21012016565219599</v>
      </c>
      <c r="E13" s="17">
        <v>0.12409100579585799</v>
      </c>
      <c r="F13" s="17"/>
      <c r="G13" s="17">
        <v>0.116672751010178</v>
      </c>
      <c r="H13" s="17">
        <v>0.138655439778363</v>
      </c>
      <c r="I13" s="17">
        <v>0.172005297830016</v>
      </c>
      <c r="J13" s="17">
        <v>0.159741494967097</v>
      </c>
      <c r="K13" s="17">
        <v>0.16585315310769499</v>
      </c>
      <c r="L13" s="17">
        <v>0.21109753172835299</v>
      </c>
      <c r="M13" s="17"/>
      <c r="N13" s="17">
        <v>0.26000563778216501</v>
      </c>
      <c r="O13" s="17">
        <v>0.19208296611151701</v>
      </c>
      <c r="P13" s="17">
        <v>0.105073398535455</v>
      </c>
      <c r="Q13" s="17">
        <v>8.9447686264661E-2</v>
      </c>
      <c r="R13" s="17"/>
      <c r="S13" s="17">
        <v>0.16911315039902799</v>
      </c>
      <c r="T13" s="17">
        <v>0.17351244273892</v>
      </c>
      <c r="U13" s="17">
        <v>0.154413106992317</v>
      </c>
      <c r="V13" s="17">
        <v>0.15376407847979701</v>
      </c>
      <c r="W13" s="17">
        <v>0.14775827451316201</v>
      </c>
      <c r="X13" s="17">
        <v>0.16407931183907201</v>
      </c>
      <c r="Y13" s="17">
        <v>0.138718671341477</v>
      </c>
      <c r="Z13" s="17">
        <v>0.234859584862392</v>
      </c>
      <c r="AA13" s="17">
        <v>0.17441070741039599</v>
      </c>
      <c r="AB13" s="17">
        <v>0.18086879454683999</v>
      </c>
      <c r="AC13" s="17">
        <v>0.187502182723536</v>
      </c>
      <c r="AD13" s="17">
        <v>0.15814074204088899</v>
      </c>
      <c r="AE13" s="17"/>
      <c r="AF13" s="17">
        <v>0.15578750198843899</v>
      </c>
      <c r="AG13" s="17">
        <v>0.19697370548534199</v>
      </c>
      <c r="AH13" s="17">
        <v>0.13745316755237799</v>
      </c>
      <c r="AI13" s="17"/>
      <c r="AJ13" s="17">
        <v>0.20210413220023701</v>
      </c>
      <c r="AK13" s="17">
        <v>0.15102499059472199</v>
      </c>
      <c r="AL13" s="17">
        <v>0.25594616622889099</v>
      </c>
      <c r="AM13" s="17"/>
      <c r="AN13" s="17">
        <v>0.101065092084483</v>
      </c>
      <c r="AO13" s="17">
        <v>0.12718008174106701</v>
      </c>
      <c r="AP13" s="17">
        <v>0.21420021238572501</v>
      </c>
      <c r="AQ13" s="17">
        <v>0.27838789070796499</v>
      </c>
      <c r="AR13" s="17">
        <v>0.401652907563254</v>
      </c>
      <c r="AS13" s="17"/>
      <c r="AT13" s="17">
        <v>0.16976577785097099</v>
      </c>
      <c r="AU13" s="17">
        <v>0.13023094767982801</v>
      </c>
      <c r="AV13" s="17"/>
      <c r="AW13" s="17">
        <v>0.25500485903967801</v>
      </c>
      <c r="AX13" s="17">
        <v>7.1355903523358896E-2</v>
      </c>
      <c r="AY13" s="17">
        <v>9.8007129180497005E-2</v>
      </c>
    </row>
    <row r="14" spans="2:51">
      <c r="B14" s="18" t="s">
        <v>119</v>
      </c>
      <c r="C14" s="19">
        <v>5.9706976903678703E-2</v>
      </c>
      <c r="D14" s="19">
        <v>3.41020839778425E-2</v>
      </c>
      <c r="E14" s="19">
        <v>8.50784750556106E-2</v>
      </c>
      <c r="F14" s="19"/>
      <c r="G14" s="19">
        <v>6.7846886213958402E-2</v>
      </c>
      <c r="H14" s="19">
        <v>4.9332796632058397E-2</v>
      </c>
      <c r="I14" s="19">
        <v>7.7190758698404804E-2</v>
      </c>
      <c r="J14" s="19">
        <v>6.10168253416703E-2</v>
      </c>
      <c r="K14" s="19">
        <v>6.24819676794304E-2</v>
      </c>
      <c r="L14" s="19">
        <v>4.8711465995105001E-2</v>
      </c>
      <c r="M14" s="19"/>
      <c r="N14" s="19">
        <v>3.4496232513413501E-2</v>
      </c>
      <c r="O14" s="19">
        <v>5.49853869338882E-2</v>
      </c>
      <c r="P14" s="19">
        <v>6.8388159985242003E-2</v>
      </c>
      <c r="Q14" s="19">
        <v>8.6044070404857398E-2</v>
      </c>
      <c r="R14" s="19"/>
      <c r="S14" s="19">
        <v>5.32385015257845E-2</v>
      </c>
      <c r="T14" s="19">
        <v>7.9566459143460194E-2</v>
      </c>
      <c r="U14" s="19">
        <v>4.8698909160388701E-2</v>
      </c>
      <c r="V14" s="19">
        <v>6.4128114239502002E-2</v>
      </c>
      <c r="W14" s="19">
        <v>6.29870091692325E-2</v>
      </c>
      <c r="X14" s="19">
        <v>5.4997913571544398E-2</v>
      </c>
      <c r="Y14" s="19">
        <v>3.6977679902208599E-2</v>
      </c>
      <c r="Z14" s="19">
        <v>1.3050910293188601E-2</v>
      </c>
      <c r="AA14" s="19">
        <v>4.7944884946526198E-2</v>
      </c>
      <c r="AB14" s="19">
        <v>6.9501032162001097E-2</v>
      </c>
      <c r="AC14" s="19">
        <v>0.107593084611256</v>
      </c>
      <c r="AD14" s="19">
        <v>6.8446452838189301E-2</v>
      </c>
      <c r="AE14" s="19"/>
      <c r="AF14" s="19">
        <v>5.8255712910006599E-2</v>
      </c>
      <c r="AG14" s="19">
        <v>5.0630585338834702E-2</v>
      </c>
      <c r="AH14" s="19">
        <v>7.7093577428864801E-2</v>
      </c>
      <c r="AI14" s="19"/>
      <c r="AJ14" s="19">
        <v>3.5954329664886597E-2</v>
      </c>
      <c r="AK14" s="19">
        <v>4.2057862332271302E-2</v>
      </c>
      <c r="AL14" s="19">
        <v>4.5804690543616897E-2</v>
      </c>
      <c r="AM14" s="19"/>
      <c r="AN14" s="19">
        <v>9.0928645721321893E-2</v>
      </c>
      <c r="AO14" s="19">
        <v>7.16906875811784E-2</v>
      </c>
      <c r="AP14" s="19">
        <v>4.4545551856924603E-2</v>
      </c>
      <c r="AQ14" s="19">
        <v>3.7635877846116099E-2</v>
      </c>
      <c r="AR14" s="19">
        <v>0</v>
      </c>
      <c r="AS14" s="19"/>
      <c r="AT14" s="19">
        <v>6.1980424907798599E-2</v>
      </c>
      <c r="AU14" s="19">
        <v>3.3024595494009101E-2</v>
      </c>
      <c r="AV14" s="19"/>
      <c r="AW14" s="19">
        <v>3.6402478519681397E-2</v>
      </c>
      <c r="AX14" s="19">
        <v>5.5803675953510601E-2</v>
      </c>
      <c r="AY14" s="19">
        <v>8.5124299186833896E-2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380</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2201</v>
      </c>
      <c r="D7" s="10">
        <v>1039</v>
      </c>
      <c r="E7" s="10">
        <v>1152</v>
      </c>
      <c r="F7" s="10"/>
      <c r="G7" s="10">
        <v>189</v>
      </c>
      <c r="H7" s="10">
        <v>293</v>
      </c>
      <c r="I7" s="10">
        <v>313</v>
      </c>
      <c r="J7" s="10">
        <v>410</v>
      </c>
      <c r="K7" s="10">
        <v>427</v>
      </c>
      <c r="L7" s="10">
        <v>569</v>
      </c>
      <c r="M7" s="10"/>
      <c r="N7" s="10">
        <v>626</v>
      </c>
      <c r="O7" s="10">
        <v>612</v>
      </c>
      <c r="P7" s="10">
        <v>420</v>
      </c>
      <c r="Q7" s="10">
        <v>531</v>
      </c>
      <c r="R7" s="10"/>
      <c r="S7" s="10">
        <v>237</v>
      </c>
      <c r="T7" s="10">
        <v>340</v>
      </c>
      <c r="U7" s="10">
        <v>202</v>
      </c>
      <c r="V7" s="10">
        <v>193</v>
      </c>
      <c r="W7" s="10">
        <v>163</v>
      </c>
      <c r="X7" s="10">
        <v>188</v>
      </c>
      <c r="Y7" s="10">
        <v>179</v>
      </c>
      <c r="Z7" s="10">
        <v>117</v>
      </c>
      <c r="AA7" s="10">
        <v>245</v>
      </c>
      <c r="AB7" s="10">
        <v>183</v>
      </c>
      <c r="AC7" s="10">
        <v>97</v>
      </c>
      <c r="AD7" s="10">
        <v>57</v>
      </c>
      <c r="AE7" s="10"/>
      <c r="AF7" s="10">
        <v>919</v>
      </c>
      <c r="AG7" s="10">
        <v>911</v>
      </c>
      <c r="AH7" s="10">
        <v>247</v>
      </c>
      <c r="AI7" s="10"/>
      <c r="AJ7" s="10">
        <v>546</v>
      </c>
      <c r="AK7" s="10">
        <v>678</v>
      </c>
      <c r="AL7" s="10">
        <v>191</v>
      </c>
      <c r="AM7" s="10"/>
      <c r="AN7" s="10">
        <v>480</v>
      </c>
      <c r="AO7" s="10">
        <v>355</v>
      </c>
      <c r="AP7" s="10">
        <v>535</v>
      </c>
      <c r="AQ7" s="10">
        <v>226</v>
      </c>
      <c r="AR7" s="10">
        <v>30</v>
      </c>
      <c r="AS7" s="10"/>
      <c r="AT7" s="10">
        <v>2026</v>
      </c>
      <c r="AU7" s="10">
        <v>164</v>
      </c>
      <c r="AV7" s="10"/>
      <c r="AW7" s="10">
        <v>1055</v>
      </c>
      <c r="AX7" s="10">
        <v>239</v>
      </c>
      <c r="AY7" s="10">
        <v>907</v>
      </c>
    </row>
    <row r="8" spans="2:51" ht="30" customHeight="1">
      <c r="B8" s="11" t="s">
        <v>112</v>
      </c>
      <c r="C8" s="11">
        <v>2204</v>
      </c>
      <c r="D8" s="11">
        <v>1070</v>
      </c>
      <c r="E8" s="11">
        <v>1124</v>
      </c>
      <c r="F8" s="11"/>
      <c r="G8" s="11">
        <v>224</v>
      </c>
      <c r="H8" s="11">
        <v>359</v>
      </c>
      <c r="I8" s="11">
        <v>359</v>
      </c>
      <c r="J8" s="11">
        <v>399</v>
      </c>
      <c r="K8" s="11">
        <v>349</v>
      </c>
      <c r="L8" s="11">
        <v>514</v>
      </c>
      <c r="M8" s="11"/>
      <c r="N8" s="11">
        <v>573</v>
      </c>
      <c r="O8" s="11">
        <v>564</v>
      </c>
      <c r="P8" s="11">
        <v>490</v>
      </c>
      <c r="Q8" s="11">
        <v>565</v>
      </c>
      <c r="R8" s="11"/>
      <c r="S8" s="11">
        <v>294</v>
      </c>
      <c r="T8" s="11">
        <v>323</v>
      </c>
      <c r="U8" s="11">
        <v>181</v>
      </c>
      <c r="V8" s="11">
        <v>204</v>
      </c>
      <c r="W8" s="11">
        <v>158</v>
      </c>
      <c r="X8" s="11">
        <v>199</v>
      </c>
      <c r="Y8" s="11">
        <v>172</v>
      </c>
      <c r="Z8" s="11">
        <v>100</v>
      </c>
      <c r="AA8" s="11">
        <v>231</v>
      </c>
      <c r="AB8" s="11">
        <v>184</v>
      </c>
      <c r="AC8" s="11">
        <v>96</v>
      </c>
      <c r="AD8" s="11">
        <v>61</v>
      </c>
      <c r="AE8" s="11"/>
      <c r="AF8" s="11">
        <v>893</v>
      </c>
      <c r="AG8" s="11">
        <v>896</v>
      </c>
      <c r="AH8" s="11">
        <v>271</v>
      </c>
      <c r="AI8" s="11"/>
      <c r="AJ8" s="11">
        <v>525</v>
      </c>
      <c r="AK8" s="11">
        <v>701</v>
      </c>
      <c r="AL8" s="11">
        <v>180</v>
      </c>
      <c r="AM8" s="11"/>
      <c r="AN8" s="11">
        <v>481</v>
      </c>
      <c r="AO8" s="11">
        <v>371</v>
      </c>
      <c r="AP8" s="11">
        <v>536</v>
      </c>
      <c r="AQ8" s="11">
        <v>221</v>
      </c>
      <c r="AR8" s="11">
        <v>26</v>
      </c>
      <c r="AS8" s="11"/>
      <c r="AT8" s="11">
        <v>2008</v>
      </c>
      <c r="AU8" s="11">
        <v>184</v>
      </c>
      <c r="AV8" s="11"/>
      <c r="AW8" s="11">
        <v>1011</v>
      </c>
      <c r="AX8" s="11">
        <v>257</v>
      </c>
      <c r="AY8" s="11">
        <v>935</v>
      </c>
    </row>
    <row r="9" spans="2:51">
      <c r="B9" s="18" t="s">
        <v>372</v>
      </c>
      <c r="C9" s="17">
        <v>0.11394134004690699</v>
      </c>
      <c r="D9" s="17">
        <v>0.1548940892606</v>
      </c>
      <c r="E9" s="17">
        <v>7.4101837093295E-2</v>
      </c>
      <c r="F9" s="17"/>
      <c r="G9" s="17">
        <v>0.113845024589318</v>
      </c>
      <c r="H9" s="17">
        <v>0.110851317020843</v>
      </c>
      <c r="I9" s="17">
        <v>0.133107408250417</v>
      </c>
      <c r="J9" s="17">
        <v>0.10696389029211199</v>
      </c>
      <c r="K9" s="17">
        <v>9.86508959341236E-2</v>
      </c>
      <c r="L9" s="17">
        <v>0.118539531412788</v>
      </c>
      <c r="M9" s="17"/>
      <c r="N9" s="17">
        <v>0.16814440114707699</v>
      </c>
      <c r="O9" s="17">
        <v>0.114049436835755</v>
      </c>
      <c r="P9" s="17">
        <v>8.1352660415749595E-2</v>
      </c>
      <c r="Q9" s="17">
        <v>8.7749052638845096E-2</v>
      </c>
      <c r="R9" s="17"/>
      <c r="S9" s="17">
        <v>0.15047777251458699</v>
      </c>
      <c r="T9" s="17">
        <v>8.3048528857169901E-2</v>
      </c>
      <c r="U9" s="17">
        <v>9.6318438276642798E-2</v>
      </c>
      <c r="V9" s="17">
        <v>0.14642078900395999</v>
      </c>
      <c r="W9" s="17">
        <v>0.14950824203385299</v>
      </c>
      <c r="X9" s="17">
        <v>0.104680800523929</v>
      </c>
      <c r="Y9" s="17">
        <v>0.109977879662269</v>
      </c>
      <c r="Z9" s="17">
        <v>0.14496074367265599</v>
      </c>
      <c r="AA9" s="17">
        <v>6.9785323549261605E-2</v>
      </c>
      <c r="AB9" s="17">
        <v>0.122828678996745</v>
      </c>
      <c r="AC9" s="17">
        <v>0.111058977153403</v>
      </c>
      <c r="AD9" s="17">
        <v>8.7993973102680798E-2</v>
      </c>
      <c r="AE9" s="17"/>
      <c r="AF9" s="17">
        <v>0.11745848946207101</v>
      </c>
      <c r="AG9" s="17">
        <v>0.128047327173825</v>
      </c>
      <c r="AH9" s="17">
        <v>8.7374769201284494E-2</v>
      </c>
      <c r="AI9" s="17"/>
      <c r="AJ9" s="17">
        <v>0.13237343836736001</v>
      </c>
      <c r="AK9" s="17">
        <v>0.130534367041334</v>
      </c>
      <c r="AL9" s="17">
        <v>0.11325190657376499</v>
      </c>
      <c r="AM9" s="17"/>
      <c r="AN9" s="17">
        <v>8.10578154192826E-2</v>
      </c>
      <c r="AO9" s="17">
        <v>6.5866529585020706E-2</v>
      </c>
      <c r="AP9" s="17">
        <v>0.14943863810290001</v>
      </c>
      <c r="AQ9" s="17">
        <v>0.14804900447035199</v>
      </c>
      <c r="AR9" s="17">
        <v>0.382383625782798</v>
      </c>
      <c r="AS9" s="17"/>
      <c r="AT9" s="17">
        <v>0.1117966288668</v>
      </c>
      <c r="AU9" s="17">
        <v>0.13773499439908199</v>
      </c>
      <c r="AV9" s="17"/>
      <c r="AW9" s="17">
        <v>0.16262462103190201</v>
      </c>
      <c r="AX9" s="17">
        <v>8.3817784983016605E-2</v>
      </c>
      <c r="AY9" s="17">
        <v>6.9575687466498601E-2</v>
      </c>
    </row>
    <row r="10" spans="2:51">
      <c r="B10" s="18" t="s">
        <v>373</v>
      </c>
      <c r="C10" s="17">
        <v>0.43247490778144998</v>
      </c>
      <c r="D10" s="17">
        <v>0.461141506100123</v>
      </c>
      <c r="E10" s="17">
        <v>0.40537639891991201</v>
      </c>
      <c r="F10" s="17"/>
      <c r="G10" s="17">
        <v>0.432700029041233</v>
      </c>
      <c r="H10" s="17">
        <v>0.44642253602705601</v>
      </c>
      <c r="I10" s="17">
        <v>0.39274588799000998</v>
      </c>
      <c r="J10" s="17">
        <v>0.43631975927670202</v>
      </c>
      <c r="K10" s="17">
        <v>0.40817356110936898</v>
      </c>
      <c r="L10" s="17">
        <v>0.46395115853093799</v>
      </c>
      <c r="M10" s="17"/>
      <c r="N10" s="17">
        <v>0.47452842009305102</v>
      </c>
      <c r="O10" s="17">
        <v>0.44469713953086398</v>
      </c>
      <c r="P10" s="17">
        <v>0.45153971241178997</v>
      </c>
      <c r="Q10" s="17">
        <v>0.35848196939906402</v>
      </c>
      <c r="R10" s="17"/>
      <c r="S10" s="17">
        <v>0.43534017507903899</v>
      </c>
      <c r="T10" s="17">
        <v>0.44491057278347401</v>
      </c>
      <c r="U10" s="17">
        <v>0.42524152703943102</v>
      </c>
      <c r="V10" s="17">
        <v>0.40235822091666601</v>
      </c>
      <c r="W10" s="17">
        <v>0.39011040237412398</v>
      </c>
      <c r="X10" s="17">
        <v>0.41414515597351098</v>
      </c>
      <c r="Y10" s="17">
        <v>0.43331069415627099</v>
      </c>
      <c r="Z10" s="17">
        <v>0.46576990486432301</v>
      </c>
      <c r="AA10" s="17">
        <v>0.43794946822229602</v>
      </c>
      <c r="AB10" s="17">
        <v>0.43697161545492702</v>
      </c>
      <c r="AC10" s="17">
        <v>0.46441469635605198</v>
      </c>
      <c r="AD10" s="17">
        <v>0.50270373809372604</v>
      </c>
      <c r="AE10" s="17"/>
      <c r="AF10" s="17">
        <v>0.39319208379382098</v>
      </c>
      <c r="AG10" s="17">
        <v>0.480639071948879</v>
      </c>
      <c r="AH10" s="17">
        <v>0.38972726840157201</v>
      </c>
      <c r="AI10" s="17"/>
      <c r="AJ10" s="17">
        <v>0.42372629982289201</v>
      </c>
      <c r="AK10" s="17">
        <v>0.471400997608447</v>
      </c>
      <c r="AL10" s="17">
        <v>0.52931696842300602</v>
      </c>
      <c r="AM10" s="17"/>
      <c r="AN10" s="17">
        <v>0.34732619072385201</v>
      </c>
      <c r="AO10" s="17">
        <v>0.42810218068982803</v>
      </c>
      <c r="AP10" s="17">
        <v>0.49654890279876301</v>
      </c>
      <c r="AQ10" s="17">
        <v>0.54185798611605096</v>
      </c>
      <c r="AR10" s="17">
        <v>0.42041853605342</v>
      </c>
      <c r="AS10" s="17"/>
      <c r="AT10" s="17">
        <v>0.43432066523530699</v>
      </c>
      <c r="AU10" s="17">
        <v>0.40037432886482199</v>
      </c>
      <c r="AV10" s="17"/>
      <c r="AW10" s="17">
        <v>0.493856099953839</v>
      </c>
      <c r="AX10" s="17">
        <v>0.50198979194599103</v>
      </c>
      <c r="AY10" s="17">
        <v>0.34701360556503302</v>
      </c>
    </row>
    <row r="11" spans="2:51">
      <c r="B11" s="18" t="s">
        <v>374</v>
      </c>
      <c r="C11" s="17">
        <v>0.30667442592377703</v>
      </c>
      <c r="D11" s="17">
        <v>0.25701315485962201</v>
      </c>
      <c r="E11" s="17">
        <v>0.35426021161771498</v>
      </c>
      <c r="F11" s="17"/>
      <c r="G11" s="17">
        <v>0.22178168211798299</v>
      </c>
      <c r="H11" s="17">
        <v>0.30269281385108299</v>
      </c>
      <c r="I11" s="17">
        <v>0.30547652856222002</v>
      </c>
      <c r="J11" s="17">
        <v>0.31297904480975303</v>
      </c>
      <c r="K11" s="17">
        <v>0.35886803512601501</v>
      </c>
      <c r="L11" s="17">
        <v>0.30692666807277003</v>
      </c>
      <c r="M11" s="17"/>
      <c r="N11" s="17">
        <v>0.252043646020777</v>
      </c>
      <c r="O11" s="17">
        <v>0.306254849525189</v>
      </c>
      <c r="P11" s="17">
        <v>0.31300857752341898</v>
      </c>
      <c r="Q11" s="17">
        <v>0.35984838259825302</v>
      </c>
      <c r="R11" s="17"/>
      <c r="S11" s="17">
        <v>0.25400151532255</v>
      </c>
      <c r="T11" s="17">
        <v>0.32380640220328299</v>
      </c>
      <c r="U11" s="17">
        <v>0.32716346983324102</v>
      </c>
      <c r="V11" s="17">
        <v>0.33323727868740199</v>
      </c>
      <c r="W11" s="17">
        <v>0.31433434515995601</v>
      </c>
      <c r="X11" s="17">
        <v>0.33597426368322297</v>
      </c>
      <c r="Y11" s="17">
        <v>0.349909988616389</v>
      </c>
      <c r="Z11" s="17">
        <v>0.26882764099838102</v>
      </c>
      <c r="AA11" s="17">
        <v>0.32949843416500402</v>
      </c>
      <c r="AB11" s="17">
        <v>0.278615771778157</v>
      </c>
      <c r="AC11" s="17">
        <v>0.26382713329417001</v>
      </c>
      <c r="AD11" s="17">
        <v>0.21116722255585499</v>
      </c>
      <c r="AE11" s="17"/>
      <c r="AF11" s="17">
        <v>0.34335923555362002</v>
      </c>
      <c r="AG11" s="17">
        <v>0.26614320505574601</v>
      </c>
      <c r="AH11" s="17">
        <v>0.34902510621083399</v>
      </c>
      <c r="AI11" s="17"/>
      <c r="AJ11" s="17">
        <v>0.302426081496524</v>
      </c>
      <c r="AK11" s="17">
        <v>0.26192275887837801</v>
      </c>
      <c r="AL11" s="17">
        <v>0.255411273150559</v>
      </c>
      <c r="AM11" s="17"/>
      <c r="AN11" s="17">
        <v>0.38761723447375501</v>
      </c>
      <c r="AO11" s="17">
        <v>0.31091952537862599</v>
      </c>
      <c r="AP11" s="17">
        <v>0.24784140137346999</v>
      </c>
      <c r="AQ11" s="17">
        <v>0.22066525597498499</v>
      </c>
      <c r="AR11" s="17">
        <v>8.84404391718705E-2</v>
      </c>
      <c r="AS11" s="17"/>
      <c r="AT11" s="17">
        <v>0.31595433516059701</v>
      </c>
      <c r="AU11" s="17">
        <v>0.224286503611246</v>
      </c>
      <c r="AV11" s="17"/>
      <c r="AW11" s="17">
        <v>0.22880688571917199</v>
      </c>
      <c r="AX11" s="17">
        <v>0.32785604915898803</v>
      </c>
      <c r="AY11" s="17">
        <v>0.38505169924928001</v>
      </c>
    </row>
    <row r="12" spans="2:51">
      <c r="B12" s="18" t="s">
        <v>375</v>
      </c>
      <c r="C12" s="17">
        <v>7.9876548979982406E-2</v>
      </c>
      <c r="D12" s="17">
        <v>7.5361723415386106E-2</v>
      </c>
      <c r="E12" s="17">
        <v>8.4887437202748398E-2</v>
      </c>
      <c r="F12" s="17"/>
      <c r="G12" s="17">
        <v>0.13134393108838199</v>
      </c>
      <c r="H12" s="17">
        <v>7.8427992824361997E-2</v>
      </c>
      <c r="I12" s="17">
        <v>8.5732235975734997E-2</v>
      </c>
      <c r="J12" s="17">
        <v>6.66770903158381E-2</v>
      </c>
      <c r="K12" s="17">
        <v>7.5803448750970906E-2</v>
      </c>
      <c r="L12" s="17">
        <v>6.7369071389783305E-2</v>
      </c>
      <c r="M12" s="17"/>
      <c r="N12" s="17">
        <v>6.0898886918325103E-2</v>
      </c>
      <c r="O12" s="17">
        <v>7.8496063497519003E-2</v>
      </c>
      <c r="P12" s="17">
        <v>8.8650622648914296E-2</v>
      </c>
      <c r="Q12" s="17">
        <v>9.0612535019673798E-2</v>
      </c>
      <c r="R12" s="17"/>
      <c r="S12" s="17">
        <v>6.7765999311556302E-2</v>
      </c>
      <c r="T12" s="17">
        <v>8.8674952538073504E-2</v>
      </c>
      <c r="U12" s="17">
        <v>0.102392906812179</v>
      </c>
      <c r="V12" s="17">
        <v>7.8307986761779594E-2</v>
      </c>
      <c r="W12" s="17">
        <v>8.0949688113616206E-2</v>
      </c>
      <c r="X12" s="17">
        <v>8.3538766679237902E-2</v>
      </c>
      <c r="Y12" s="17">
        <v>6.6706834123189701E-2</v>
      </c>
      <c r="Z12" s="17">
        <v>3.0055623065808199E-2</v>
      </c>
      <c r="AA12" s="17">
        <v>7.8050446451694594E-2</v>
      </c>
      <c r="AB12" s="17">
        <v>8.6334209642127804E-2</v>
      </c>
      <c r="AC12" s="17">
        <v>8.9229142391606703E-2</v>
      </c>
      <c r="AD12" s="17">
        <v>0.1069748174122</v>
      </c>
      <c r="AE12" s="17"/>
      <c r="AF12" s="17">
        <v>8.1363307936378707E-2</v>
      </c>
      <c r="AG12" s="17">
        <v>6.0914680191882398E-2</v>
      </c>
      <c r="AH12" s="17">
        <v>0.11916153074357599</v>
      </c>
      <c r="AI12" s="17"/>
      <c r="AJ12" s="17">
        <v>8.0236047479732106E-2</v>
      </c>
      <c r="AK12" s="17">
        <v>6.7578072324054106E-2</v>
      </c>
      <c r="AL12" s="17">
        <v>6.3812906419455598E-2</v>
      </c>
      <c r="AM12" s="17"/>
      <c r="AN12" s="17">
        <v>9.3561169072124001E-2</v>
      </c>
      <c r="AO12" s="17">
        <v>0.100206614771932</v>
      </c>
      <c r="AP12" s="17">
        <v>6.4636833271970298E-2</v>
      </c>
      <c r="AQ12" s="17">
        <v>5.2084391148137801E-2</v>
      </c>
      <c r="AR12" s="17">
        <v>6.5358905126061004E-2</v>
      </c>
      <c r="AS12" s="17"/>
      <c r="AT12" s="17">
        <v>7.7458110703056901E-2</v>
      </c>
      <c r="AU12" s="17">
        <v>0.102565064110465</v>
      </c>
      <c r="AV12" s="17"/>
      <c r="AW12" s="17">
        <v>6.8835662475461398E-2</v>
      </c>
      <c r="AX12" s="17">
        <v>4.5414653199384203E-2</v>
      </c>
      <c r="AY12" s="17">
        <v>0.10127963283446</v>
      </c>
    </row>
    <row r="13" spans="2:51">
      <c r="B13" s="18" t="s">
        <v>376</v>
      </c>
      <c r="C13" s="17">
        <v>2.7865940871725101E-2</v>
      </c>
      <c r="D13" s="17">
        <v>2.7973665184622E-2</v>
      </c>
      <c r="E13" s="17">
        <v>2.8011239320763499E-2</v>
      </c>
      <c r="F13" s="17"/>
      <c r="G13" s="17">
        <v>6.2625681957353893E-2</v>
      </c>
      <c r="H13" s="17">
        <v>3.3314186731203198E-2</v>
      </c>
      <c r="I13" s="17">
        <v>3.7257020893667697E-2</v>
      </c>
      <c r="J13" s="17">
        <v>2.9064002864220399E-2</v>
      </c>
      <c r="K13" s="17">
        <v>1.7609560041401399E-2</v>
      </c>
      <c r="L13" s="17">
        <v>8.3951163012975106E-3</v>
      </c>
      <c r="M13" s="17"/>
      <c r="N13" s="17">
        <v>1.73894865545417E-2</v>
      </c>
      <c r="O13" s="17">
        <v>1.7724866268197401E-2</v>
      </c>
      <c r="P13" s="17">
        <v>2.9077149727996202E-2</v>
      </c>
      <c r="Q13" s="17">
        <v>4.8162445382336903E-2</v>
      </c>
      <c r="R13" s="17"/>
      <c r="S13" s="17">
        <v>4.1066791862368897E-2</v>
      </c>
      <c r="T13" s="17">
        <v>1.9957040110558901E-2</v>
      </c>
      <c r="U13" s="17">
        <v>2.33053191796187E-2</v>
      </c>
      <c r="V13" s="17">
        <v>1.16929380550201E-2</v>
      </c>
      <c r="W13" s="17">
        <v>4.3136516362030503E-2</v>
      </c>
      <c r="X13" s="17">
        <v>2.4244557656621101E-2</v>
      </c>
      <c r="Y13" s="17">
        <v>1.45546172168307E-2</v>
      </c>
      <c r="Z13" s="17">
        <v>5.8522356088839302E-2</v>
      </c>
      <c r="AA13" s="17">
        <v>2.8524292101127498E-2</v>
      </c>
      <c r="AB13" s="17">
        <v>2.6315828115904199E-2</v>
      </c>
      <c r="AC13" s="17">
        <v>1.3947122461084E-2</v>
      </c>
      <c r="AD13" s="17">
        <v>5.7311382676761002E-2</v>
      </c>
      <c r="AE13" s="17"/>
      <c r="AF13" s="17">
        <v>3.0414218213346299E-2</v>
      </c>
      <c r="AG13" s="17">
        <v>2.4472693039519301E-2</v>
      </c>
      <c r="AH13" s="17">
        <v>2.1465946202255899E-2</v>
      </c>
      <c r="AI13" s="17"/>
      <c r="AJ13" s="17">
        <v>2.9711247680383801E-2</v>
      </c>
      <c r="AK13" s="17">
        <v>3.2826715958515898E-2</v>
      </c>
      <c r="AL13" s="17">
        <v>1.4002984939717E-2</v>
      </c>
      <c r="AM13" s="17"/>
      <c r="AN13" s="17">
        <v>3.4999689770995102E-2</v>
      </c>
      <c r="AO13" s="17">
        <v>4.4834406162455001E-2</v>
      </c>
      <c r="AP13" s="17">
        <v>1.3968706790065099E-2</v>
      </c>
      <c r="AQ13" s="17">
        <v>9.3841716024736597E-3</v>
      </c>
      <c r="AR13" s="17">
        <v>0</v>
      </c>
      <c r="AS13" s="17"/>
      <c r="AT13" s="17">
        <v>2.5537314345422699E-2</v>
      </c>
      <c r="AU13" s="17">
        <v>5.4942170270985698E-2</v>
      </c>
      <c r="AV13" s="17"/>
      <c r="AW13" s="17">
        <v>1.5073435889633899E-2</v>
      </c>
      <c r="AX13" s="17">
        <v>2.12407579988435E-2</v>
      </c>
      <c r="AY13" s="17">
        <v>4.3517554625167203E-2</v>
      </c>
    </row>
    <row r="14" spans="2:51">
      <c r="B14" s="18" t="s">
        <v>119</v>
      </c>
      <c r="C14" s="19">
        <v>3.9166836396158797E-2</v>
      </c>
      <c r="D14" s="19">
        <v>2.36158611796458E-2</v>
      </c>
      <c r="E14" s="19">
        <v>5.33628758455654E-2</v>
      </c>
      <c r="F14" s="19"/>
      <c r="G14" s="19">
        <v>3.770365120573E-2</v>
      </c>
      <c r="H14" s="19">
        <v>2.8291153545452301E-2</v>
      </c>
      <c r="I14" s="19">
        <v>4.5680918327950099E-2</v>
      </c>
      <c r="J14" s="19">
        <v>4.79962124413746E-2</v>
      </c>
      <c r="K14" s="19">
        <v>4.0894499038120702E-2</v>
      </c>
      <c r="L14" s="19">
        <v>3.4818454292424098E-2</v>
      </c>
      <c r="M14" s="19"/>
      <c r="N14" s="19">
        <v>2.69951592662276E-2</v>
      </c>
      <c r="O14" s="19">
        <v>3.8777644342475999E-2</v>
      </c>
      <c r="P14" s="19">
        <v>3.6371277272130402E-2</v>
      </c>
      <c r="Q14" s="19">
        <v>5.5145614961826399E-2</v>
      </c>
      <c r="R14" s="19"/>
      <c r="S14" s="19">
        <v>5.1347745909898199E-2</v>
      </c>
      <c r="T14" s="19">
        <v>3.9602503507440802E-2</v>
      </c>
      <c r="U14" s="19">
        <v>2.5578338858887401E-2</v>
      </c>
      <c r="V14" s="19">
        <v>2.79827865751726E-2</v>
      </c>
      <c r="W14" s="19">
        <v>2.1960805956420502E-2</v>
      </c>
      <c r="X14" s="19">
        <v>3.7416455483476899E-2</v>
      </c>
      <c r="Y14" s="19">
        <v>2.55399862250506E-2</v>
      </c>
      <c r="Z14" s="19">
        <v>3.1863731309992399E-2</v>
      </c>
      <c r="AA14" s="19">
        <v>5.6192035510616703E-2</v>
      </c>
      <c r="AB14" s="19">
        <v>4.8933896012138899E-2</v>
      </c>
      <c r="AC14" s="19">
        <v>5.7522928343683902E-2</v>
      </c>
      <c r="AD14" s="19">
        <v>3.3848866158776802E-2</v>
      </c>
      <c r="AE14" s="19"/>
      <c r="AF14" s="19">
        <v>3.4212665040762799E-2</v>
      </c>
      <c r="AG14" s="19">
        <v>3.9783022590148799E-2</v>
      </c>
      <c r="AH14" s="19">
        <v>3.32453792404774E-2</v>
      </c>
      <c r="AI14" s="19"/>
      <c r="AJ14" s="19">
        <v>3.1526885153107802E-2</v>
      </c>
      <c r="AK14" s="19">
        <v>3.5737088189272001E-2</v>
      </c>
      <c r="AL14" s="19">
        <v>2.4203960493497299E-2</v>
      </c>
      <c r="AM14" s="19"/>
      <c r="AN14" s="19">
        <v>5.5437900539991702E-2</v>
      </c>
      <c r="AO14" s="19">
        <v>5.0070743412138297E-2</v>
      </c>
      <c r="AP14" s="19">
        <v>2.7565517662832599E-2</v>
      </c>
      <c r="AQ14" s="19">
        <v>2.7959190688000301E-2</v>
      </c>
      <c r="AR14" s="19">
        <v>4.33984938658507E-2</v>
      </c>
      <c r="AS14" s="19"/>
      <c r="AT14" s="19">
        <v>3.49329456888164E-2</v>
      </c>
      <c r="AU14" s="19">
        <v>8.0096938743398696E-2</v>
      </c>
      <c r="AV14" s="19"/>
      <c r="AW14" s="19">
        <v>3.0803294929992099E-2</v>
      </c>
      <c r="AX14" s="19">
        <v>1.96809627137771E-2</v>
      </c>
      <c r="AY14" s="19">
        <v>5.35618202595608E-2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381</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2144</v>
      </c>
      <c r="D7" s="10">
        <v>1034</v>
      </c>
      <c r="E7" s="10">
        <v>1102</v>
      </c>
      <c r="F7" s="10"/>
      <c r="G7" s="10">
        <v>199</v>
      </c>
      <c r="H7" s="10">
        <v>303</v>
      </c>
      <c r="I7" s="10">
        <v>337</v>
      </c>
      <c r="J7" s="10">
        <v>352</v>
      </c>
      <c r="K7" s="10">
        <v>397</v>
      </c>
      <c r="L7" s="10">
        <v>556</v>
      </c>
      <c r="M7" s="10"/>
      <c r="N7" s="10">
        <v>647</v>
      </c>
      <c r="O7" s="10">
        <v>616</v>
      </c>
      <c r="P7" s="10">
        <v>375</v>
      </c>
      <c r="Q7" s="10">
        <v>496</v>
      </c>
      <c r="R7" s="10"/>
      <c r="S7" s="10">
        <v>232</v>
      </c>
      <c r="T7" s="10">
        <v>306</v>
      </c>
      <c r="U7" s="10">
        <v>207</v>
      </c>
      <c r="V7" s="10">
        <v>197</v>
      </c>
      <c r="W7" s="10">
        <v>154</v>
      </c>
      <c r="X7" s="10">
        <v>195</v>
      </c>
      <c r="Y7" s="10">
        <v>180</v>
      </c>
      <c r="Z7" s="10">
        <v>96</v>
      </c>
      <c r="AA7" s="10">
        <v>234</v>
      </c>
      <c r="AB7" s="10">
        <v>169</v>
      </c>
      <c r="AC7" s="10">
        <v>107</v>
      </c>
      <c r="AD7" s="10">
        <v>67</v>
      </c>
      <c r="AE7" s="10"/>
      <c r="AF7" s="10">
        <v>886</v>
      </c>
      <c r="AG7" s="10">
        <v>903</v>
      </c>
      <c r="AH7" s="10">
        <v>210</v>
      </c>
      <c r="AI7" s="10"/>
      <c r="AJ7" s="10">
        <v>506</v>
      </c>
      <c r="AK7" s="10">
        <v>679</v>
      </c>
      <c r="AL7" s="10">
        <v>165</v>
      </c>
      <c r="AM7" s="10"/>
      <c r="AN7" s="10">
        <v>451</v>
      </c>
      <c r="AO7" s="10">
        <v>389</v>
      </c>
      <c r="AP7" s="10">
        <v>512</v>
      </c>
      <c r="AQ7" s="10">
        <v>224</v>
      </c>
      <c r="AR7" s="10">
        <v>43</v>
      </c>
      <c r="AS7" s="10"/>
      <c r="AT7" s="10">
        <v>1939</v>
      </c>
      <c r="AU7" s="10">
        <v>186</v>
      </c>
      <c r="AV7" s="10"/>
      <c r="AW7" s="10">
        <v>1037</v>
      </c>
      <c r="AX7" s="10">
        <v>222</v>
      </c>
      <c r="AY7" s="10">
        <v>885</v>
      </c>
    </row>
    <row r="8" spans="2:51" ht="30" customHeight="1">
      <c r="B8" s="11" t="s">
        <v>112</v>
      </c>
      <c r="C8" s="11">
        <v>2149</v>
      </c>
      <c r="D8" s="11">
        <v>1066</v>
      </c>
      <c r="E8" s="11">
        <v>1075</v>
      </c>
      <c r="F8" s="11"/>
      <c r="G8" s="11">
        <v>234</v>
      </c>
      <c r="H8" s="11">
        <v>375</v>
      </c>
      <c r="I8" s="11">
        <v>375</v>
      </c>
      <c r="J8" s="11">
        <v>345</v>
      </c>
      <c r="K8" s="11">
        <v>323</v>
      </c>
      <c r="L8" s="11">
        <v>497</v>
      </c>
      <c r="M8" s="11"/>
      <c r="N8" s="11">
        <v>599</v>
      </c>
      <c r="O8" s="11">
        <v>564</v>
      </c>
      <c r="P8" s="11">
        <v>444</v>
      </c>
      <c r="Q8" s="11">
        <v>531</v>
      </c>
      <c r="R8" s="11"/>
      <c r="S8" s="11">
        <v>279</v>
      </c>
      <c r="T8" s="11">
        <v>292</v>
      </c>
      <c r="U8" s="11">
        <v>182</v>
      </c>
      <c r="V8" s="11">
        <v>209</v>
      </c>
      <c r="W8" s="11">
        <v>147</v>
      </c>
      <c r="X8" s="11">
        <v>214</v>
      </c>
      <c r="Y8" s="11">
        <v>172</v>
      </c>
      <c r="Z8" s="11">
        <v>83</v>
      </c>
      <c r="AA8" s="11">
        <v>222</v>
      </c>
      <c r="AB8" s="11">
        <v>169</v>
      </c>
      <c r="AC8" s="11">
        <v>108</v>
      </c>
      <c r="AD8" s="11">
        <v>72</v>
      </c>
      <c r="AE8" s="11"/>
      <c r="AF8" s="11">
        <v>855</v>
      </c>
      <c r="AG8" s="11">
        <v>903</v>
      </c>
      <c r="AH8" s="11">
        <v>223</v>
      </c>
      <c r="AI8" s="11"/>
      <c r="AJ8" s="11">
        <v>485</v>
      </c>
      <c r="AK8" s="11">
        <v>707</v>
      </c>
      <c r="AL8" s="11">
        <v>162</v>
      </c>
      <c r="AM8" s="11"/>
      <c r="AN8" s="11">
        <v>446</v>
      </c>
      <c r="AO8" s="11">
        <v>409</v>
      </c>
      <c r="AP8" s="11">
        <v>518</v>
      </c>
      <c r="AQ8" s="11">
        <v>219</v>
      </c>
      <c r="AR8" s="11">
        <v>41</v>
      </c>
      <c r="AS8" s="11"/>
      <c r="AT8" s="11">
        <v>1911</v>
      </c>
      <c r="AU8" s="11">
        <v>217</v>
      </c>
      <c r="AV8" s="11"/>
      <c r="AW8" s="11">
        <v>990</v>
      </c>
      <c r="AX8" s="11">
        <v>242</v>
      </c>
      <c r="AY8" s="11">
        <v>916</v>
      </c>
    </row>
    <row r="9" spans="2:51">
      <c r="B9" s="18" t="s">
        <v>372</v>
      </c>
      <c r="C9" s="17">
        <v>0.136512174893023</v>
      </c>
      <c r="D9" s="17">
        <v>0.171445345456467</v>
      </c>
      <c r="E9" s="17">
        <v>0.102079327030862</v>
      </c>
      <c r="F9" s="17"/>
      <c r="G9" s="17">
        <v>0.15013497136232901</v>
      </c>
      <c r="H9" s="17">
        <v>0.15060909017586199</v>
      </c>
      <c r="I9" s="17">
        <v>0.13755186765521099</v>
      </c>
      <c r="J9" s="17">
        <v>0.121203109023117</v>
      </c>
      <c r="K9" s="17">
        <v>0.13651798253702499</v>
      </c>
      <c r="L9" s="17">
        <v>0.129323693114063</v>
      </c>
      <c r="M9" s="17"/>
      <c r="N9" s="17">
        <v>0.171727108684846</v>
      </c>
      <c r="O9" s="17">
        <v>0.12730420035726001</v>
      </c>
      <c r="P9" s="17">
        <v>0.10437431933084999</v>
      </c>
      <c r="Q9" s="17">
        <v>0.131534489444181</v>
      </c>
      <c r="R9" s="17"/>
      <c r="S9" s="17">
        <v>0.15981234765806199</v>
      </c>
      <c r="T9" s="17">
        <v>9.4875791905228199E-2</v>
      </c>
      <c r="U9" s="17">
        <v>0.155354836029412</v>
      </c>
      <c r="V9" s="17">
        <v>0.14733010208417899</v>
      </c>
      <c r="W9" s="17">
        <v>0.16906903176221799</v>
      </c>
      <c r="X9" s="17">
        <v>0.15222172231018199</v>
      </c>
      <c r="Y9" s="17">
        <v>0.12371982332718399</v>
      </c>
      <c r="Z9" s="17">
        <v>0.16613518349588099</v>
      </c>
      <c r="AA9" s="17">
        <v>0.12312347109791701</v>
      </c>
      <c r="AB9" s="17">
        <v>0.10423293624645</v>
      </c>
      <c r="AC9" s="17">
        <v>0.12934259881009499</v>
      </c>
      <c r="AD9" s="17">
        <v>0.14729021376134499</v>
      </c>
      <c r="AE9" s="17"/>
      <c r="AF9" s="17">
        <v>0.110124360500475</v>
      </c>
      <c r="AG9" s="17">
        <v>0.17067649287829501</v>
      </c>
      <c r="AH9" s="17">
        <v>0.106181740578125</v>
      </c>
      <c r="AI9" s="17"/>
      <c r="AJ9" s="17">
        <v>0.14617726592507499</v>
      </c>
      <c r="AK9" s="17">
        <v>0.15296336366317501</v>
      </c>
      <c r="AL9" s="17">
        <v>0.17590588624860701</v>
      </c>
      <c r="AM9" s="17"/>
      <c r="AN9" s="17">
        <v>8.6201176680476305E-2</v>
      </c>
      <c r="AO9" s="17">
        <v>0.126176817393199</v>
      </c>
      <c r="AP9" s="17">
        <v>0.16284375301942999</v>
      </c>
      <c r="AQ9" s="17">
        <v>0.21787166290027099</v>
      </c>
      <c r="AR9" s="17">
        <v>0.35453484268144703</v>
      </c>
      <c r="AS9" s="17"/>
      <c r="AT9" s="17">
        <v>0.13448177905752301</v>
      </c>
      <c r="AU9" s="17">
        <v>0.15048906815424701</v>
      </c>
      <c r="AV9" s="17"/>
      <c r="AW9" s="17">
        <v>0.19692634905953699</v>
      </c>
      <c r="AX9" s="17">
        <v>0.142128330667847</v>
      </c>
      <c r="AY9" s="17">
        <v>6.97346609781265E-2</v>
      </c>
    </row>
    <row r="10" spans="2:51">
      <c r="B10" s="18" t="s">
        <v>373</v>
      </c>
      <c r="C10" s="17">
        <v>0.41937209258300301</v>
      </c>
      <c r="D10" s="17">
        <v>0.442628104506402</v>
      </c>
      <c r="E10" s="17">
        <v>0.39488683004748099</v>
      </c>
      <c r="F10" s="17"/>
      <c r="G10" s="17">
        <v>0.410897381220583</v>
      </c>
      <c r="H10" s="17">
        <v>0.40312424480770398</v>
      </c>
      <c r="I10" s="17">
        <v>0.412598767556414</v>
      </c>
      <c r="J10" s="17">
        <v>0.40531949712551102</v>
      </c>
      <c r="K10" s="17">
        <v>0.405206575673278</v>
      </c>
      <c r="L10" s="17">
        <v>0.45970276016550499</v>
      </c>
      <c r="M10" s="17"/>
      <c r="N10" s="17">
        <v>0.47524479227409999</v>
      </c>
      <c r="O10" s="17">
        <v>0.45509436306530598</v>
      </c>
      <c r="P10" s="17">
        <v>0.36924361264640099</v>
      </c>
      <c r="Q10" s="17">
        <v>0.357177110990749</v>
      </c>
      <c r="R10" s="17"/>
      <c r="S10" s="17">
        <v>0.47166257184874699</v>
      </c>
      <c r="T10" s="17">
        <v>0.47359703126198199</v>
      </c>
      <c r="U10" s="17">
        <v>0.382640523665986</v>
      </c>
      <c r="V10" s="17">
        <v>0.36567230594989297</v>
      </c>
      <c r="W10" s="17">
        <v>0.36390675770381697</v>
      </c>
      <c r="X10" s="17">
        <v>0.38064133798162703</v>
      </c>
      <c r="Y10" s="17">
        <v>0.46548607609438297</v>
      </c>
      <c r="Z10" s="17">
        <v>0.44320432302524898</v>
      </c>
      <c r="AA10" s="17">
        <v>0.41769195653621499</v>
      </c>
      <c r="AB10" s="17">
        <v>0.422354467522013</v>
      </c>
      <c r="AC10" s="17">
        <v>0.420175904933971</v>
      </c>
      <c r="AD10" s="17">
        <v>0.33306007011557998</v>
      </c>
      <c r="AE10" s="17"/>
      <c r="AF10" s="17">
        <v>0.38857004193605998</v>
      </c>
      <c r="AG10" s="17">
        <v>0.47485778135190398</v>
      </c>
      <c r="AH10" s="17">
        <v>0.28181552131946003</v>
      </c>
      <c r="AI10" s="17"/>
      <c r="AJ10" s="17">
        <v>0.452655294910915</v>
      </c>
      <c r="AK10" s="17">
        <v>0.44955698509537401</v>
      </c>
      <c r="AL10" s="17">
        <v>0.48141061351664</v>
      </c>
      <c r="AM10" s="17"/>
      <c r="AN10" s="17">
        <v>0.328025443497515</v>
      </c>
      <c r="AO10" s="17">
        <v>0.43841775759560597</v>
      </c>
      <c r="AP10" s="17">
        <v>0.46917145526359499</v>
      </c>
      <c r="AQ10" s="17">
        <v>0.42012659252325502</v>
      </c>
      <c r="AR10" s="17">
        <v>0.47787212001651502</v>
      </c>
      <c r="AS10" s="17"/>
      <c r="AT10" s="17">
        <v>0.41890906293720898</v>
      </c>
      <c r="AU10" s="17">
        <v>0.42812888869272098</v>
      </c>
      <c r="AV10" s="17"/>
      <c r="AW10" s="17">
        <v>0.49598000230783101</v>
      </c>
      <c r="AX10" s="17">
        <v>0.40538188417354198</v>
      </c>
      <c r="AY10" s="17">
        <v>0.34026845293076502</v>
      </c>
    </row>
    <row r="11" spans="2:51">
      <c r="B11" s="18" t="s">
        <v>374</v>
      </c>
      <c r="C11" s="17">
        <v>0.28295688477328101</v>
      </c>
      <c r="D11" s="17">
        <v>0.26412317816304398</v>
      </c>
      <c r="E11" s="17">
        <v>0.3016777340863</v>
      </c>
      <c r="F11" s="17"/>
      <c r="G11" s="17">
        <v>0.26664297685585497</v>
      </c>
      <c r="H11" s="17">
        <v>0.27871509341557799</v>
      </c>
      <c r="I11" s="17">
        <v>0.24901695453311901</v>
      </c>
      <c r="J11" s="17">
        <v>0.31296251019652299</v>
      </c>
      <c r="K11" s="17">
        <v>0.309849086661449</v>
      </c>
      <c r="L11" s="17">
        <v>0.281096953411965</v>
      </c>
      <c r="M11" s="17"/>
      <c r="N11" s="17">
        <v>0.231846214447675</v>
      </c>
      <c r="O11" s="17">
        <v>0.263770070580301</v>
      </c>
      <c r="P11" s="17">
        <v>0.33730038684469499</v>
      </c>
      <c r="Q11" s="17">
        <v>0.319571547140166</v>
      </c>
      <c r="R11" s="17"/>
      <c r="S11" s="17">
        <v>0.19947432463193801</v>
      </c>
      <c r="T11" s="17">
        <v>0.26678524357857097</v>
      </c>
      <c r="U11" s="17">
        <v>0.32460533658481699</v>
      </c>
      <c r="V11" s="17">
        <v>0.28623860163447001</v>
      </c>
      <c r="W11" s="17">
        <v>0.33156499089039099</v>
      </c>
      <c r="X11" s="17">
        <v>0.33794598819830701</v>
      </c>
      <c r="Y11" s="17">
        <v>0.23900162447601001</v>
      </c>
      <c r="Z11" s="17">
        <v>0.25615206169941801</v>
      </c>
      <c r="AA11" s="17">
        <v>0.29437446911826698</v>
      </c>
      <c r="AB11" s="17">
        <v>0.34714965331679298</v>
      </c>
      <c r="AC11" s="17">
        <v>0.303448472003292</v>
      </c>
      <c r="AD11" s="17">
        <v>0.214089667856593</v>
      </c>
      <c r="AE11" s="17"/>
      <c r="AF11" s="17">
        <v>0.33666956369006001</v>
      </c>
      <c r="AG11" s="17">
        <v>0.22765026623059001</v>
      </c>
      <c r="AH11" s="17">
        <v>0.34543097397928402</v>
      </c>
      <c r="AI11" s="17"/>
      <c r="AJ11" s="17">
        <v>0.30226987870097199</v>
      </c>
      <c r="AK11" s="17">
        <v>0.25127561990729402</v>
      </c>
      <c r="AL11" s="17">
        <v>0.201333356024816</v>
      </c>
      <c r="AM11" s="17"/>
      <c r="AN11" s="17">
        <v>0.34789699091439602</v>
      </c>
      <c r="AO11" s="17">
        <v>0.26417063798291501</v>
      </c>
      <c r="AP11" s="17">
        <v>0.260842719760777</v>
      </c>
      <c r="AQ11" s="17">
        <v>0.19923688397999001</v>
      </c>
      <c r="AR11" s="17">
        <v>0.14273845530950299</v>
      </c>
      <c r="AS11" s="17"/>
      <c r="AT11" s="17">
        <v>0.28326793997118499</v>
      </c>
      <c r="AU11" s="17">
        <v>0.27889133871077998</v>
      </c>
      <c r="AV11" s="17"/>
      <c r="AW11" s="17">
        <v>0.208609783524878</v>
      </c>
      <c r="AX11" s="17">
        <v>0.31590053123992601</v>
      </c>
      <c r="AY11" s="17">
        <v>0.35461356735896199</v>
      </c>
    </row>
    <row r="12" spans="2:51">
      <c r="B12" s="18" t="s">
        <v>375</v>
      </c>
      <c r="C12" s="17">
        <v>8.7879081400387901E-2</v>
      </c>
      <c r="D12" s="17">
        <v>7.4732798971291203E-2</v>
      </c>
      <c r="E12" s="17">
        <v>0.1015527242812</v>
      </c>
      <c r="F12" s="17"/>
      <c r="G12" s="17">
        <v>0.118283150218518</v>
      </c>
      <c r="H12" s="17">
        <v>9.7403118995193105E-2</v>
      </c>
      <c r="I12" s="17">
        <v>0.110109576645965</v>
      </c>
      <c r="J12" s="17">
        <v>7.5127092703896295E-2</v>
      </c>
      <c r="K12" s="17">
        <v>5.1786856045307098E-2</v>
      </c>
      <c r="L12" s="17">
        <v>8.1944885552640304E-2</v>
      </c>
      <c r="M12" s="17"/>
      <c r="N12" s="17">
        <v>7.7331915670712195E-2</v>
      </c>
      <c r="O12" s="17">
        <v>9.0301078292127607E-2</v>
      </c>
      <c r="P12" s="17">
        <v>0.10093663054932001</v>
      </c>
      <c r="Q12" s="17">
        <v>8.5862529757013001E-2</v>
      </c>
      <c r="R12" s="17"/>
      <c r="S12" s="17">
        <v>0.10109310477342601</v>
      </c>
      <c r="T12" s="17">
        <v>0.10675979232971</v>
      </c>
      <c r="U12" s="17">
        <v>8.6126754250797993E-2</v>
      </c>
      <c r="V12" s="17">
        <v>9.8182984750472602E-2</v>
      </c>
      <c r="W12" s="17">
        <v>8.0546411797138104E-2</v>
      </c>
      <c r="X12" s="17">
        <v>7.2999355948458397E-2</v>
      </c>
      <c r="Y12" s="17">
        <v>8.1744476070249997E-2</v>
      </c>
      <c r="Z12" s="17">
        <v>6.1822968122747603E-2</v>
      </c>
      <c r="AA12" s="17">
        <v>9.6900904038562399E-2</v>
      </c>
      <c r="AB12" s="17">
        <v>5.46752983313184E-2</v>
      </c>
      <c r="AC12" s="17">
        <v>7.3944248413025798E-2</v>
      </c>
      <c r="AD12" s="17">
        <v>0.109367038285987</v>
      </c>
      <c r="AE12" s="17"/>
      <c r="AF12" s="17">
        <v>9.1788410121859204E-2</v>
      </c>
      <c r="AG12" s="17">
        <v>7.6673714583408797E-2</v>
      </c>
      <c r="AH12" s="17">
        <v>0.103914727311667</v>
      </c>
      <c r="AI12" s="17"/>
      <c r="AJ12" s="17">
        <v>7.1967265802963004E-2</v>
      </c>
      <c r="AK12" s="17">
        <v>8.0993073293302006E-2</v>
      </c>
      <c r="AL12" s="17">
        <v>9.1132700665567806E-2</v>
      </c>
      <c r="AM12" s="17"/>
      <c r="AN12" s="17">
        <v>0.10137161491207</v>
      </c>
      <c r="AO12" s="17">
        <v>9.3948792150984603E-2</v>
      </c>
      <c r="AP12" s="17">
        <v>6.3219290436056605E-2</v>
      </c>
      <c r="AQ12" s="17">
        <v>0.102351193814297</v>
      </c>
      <c r="AR12" s="17">
        <v>2.4854581992535301E-2</v>
      </c>
      <c r="AS12" s="17"/>
      <c r="AT12" s="17">
        <v>8.88961272817613E-2</v>
      </c>
      <c r="AU12" s="17">
        <v>8.3486427841776206E-2</v>
      </c>
      <c r="AV12" s="17"/>
      <c r="AW12" s="17">
        <v>6.5159357567493803E-2</v>
      </c>
      <c r="AX12" s="17">
        <v>8.0708872610182197E-2</v>
      </c>
      <c r="AY12" s="17">
        <v>0.11432714197615899</v>
      </c>
    </row>
    <row r="13" spans="2:51">
      <c r="B13" s="18" t="s">
        <v>376</v>
      </c>
      <c r="C13" s="17">
        <v>2.3978286742881199E-2</v>
      </c>
      <c r="D13" s="17">
        <v>1.7886259054135701E-2</v>
      </c>
      <c r="E13" s="17">
        <v>3.01936172194163E-2</v>
      </c>
      <c r="F13" s="17"/>
      <c r="G13" s="17">
        <v>4.4718272573163097E-2</v>
      </c>
      <c r="H13" s="17">
        <v>1.80770687882125E-2</v>
      </c>
      <c r="I13" s="17">
        <v>4.0849676439424699E-2</v>
      </c>
      <c r="J13" s="17">
        <v>1.7466186723263999E-2</v>
      </c>
      <c r="K13" s="17">
        <v>1.95916816559988E-2</v>
      </c>
      <c r="L13" s="17">
        <v>1.33157280787571E-2</v>
      </c>
      <c r="M13" s="17"/>
      <c r="N13" s="17">
        <v>1.8918930467684E-2</v>
      </c>
      <c r="O13" s="17">
        <v>1.3404998089245701E-2</v>
      </c>
      <c r="P13" s="17">
        <v>3.2516882734434899E-2</v>
      </c>
      <c r="Q13" s="17">
        <v>3.4239149862446097E-2</v>
      </c>
      <c r="R13" s="17"/>
      <c r="S13" s="17">
        <v>1.7124438704544699E-2</v>
      </c>
      <c r="T13" s="17">
        <v>1.1951209575601199E-2</v>
      </c>
      <c r="U13" s="17">
        <v>2.1678719747923299E-2</v>
      </c>
      <c r="V13" s="17">
        <v>1.46676718835717E-2</v>
      </c>
      <c r="W13" s="17">
        <v>3.60340294770055E-2</v>
      </c>
      <c r="X13" s="17">
        <v>2.4587720843769902E-2</v>
      </c>
      <c r="Y13" s="17">
        <v>4.0839601634993603E-2</v>
      </c>
      <c r="Z13" s="17">
        <v>1.2763087886723199E-2</v>
      </c>
      <c r="AA13" s="17">
        <v>2.3898355616983599E-2</v>
      </c>
      <c r="AB13" s="17">
        <v>3.14060694713027E-2</v>
      </c>
      <c r="AC13" s="17">
        <v>1.17729345986299E-2</v>
      </c>
      <c r="AD13" s="17">
        <v>7.9464706604623805E-2</v>
      </c>
      <c r="AE13" s="17"/>
      <c r="AF13" s="17">
        <v>2.5028469529100199E-2</v>
      </c>
      <c r="AG13" s="17">
        <v>1.2337729959891301E-2</v>
      </c>
      <c r="AH13" s="17">
        <v>4.3322219908368403E-2</v>
      </c>
      <c r="AI13" s="17"/>
      <c r="AJ13" s="17">
        <v>4.21429248179616E-3</v>
      </c>
      <c r="AK13" s="17">
        <v>1.9371546348223901E-2</v>
      </c>
      <c r="AL13" s="17">
        <v>2.3428010389467201E-2</v>
      </c>
      <c r="AM13" s="17"/>
      <c r="AN13" s="17">
        <v>3.8234559791275803E-2</v>
      </c>
      <c r="AO13" s="17">
        <v>3.0084940950828299E-2</v>
      </c>
      <c r="AP13" s="17">
        <v>8.8914953218100206E-3</v>
      </c>
      <c r="AQ13" s="17">
        <v>4.03310113979648E-2</v>
      </c>
      <c r="AR13" s="17">
        <v>0</v>
      </c>
      <c r="AS13" s="17"/>
      <c r="AT13" s="17">
        <v>2.3403209432694399E-2</v>
      </c>
      <c r="AU13" s="17">
        <v>2.6705933748493099E-2</v>
      </c>
      <c r="AV13" s="17"/>
      <c r="AW13" s="17">
        <v>1.1366372523140799E-2</v>
      </c>
      <c r="AX13" s="17">
        <v>7.9409393927651391E-3</v>
      </c>
      <c r="AY13" s="17">
        <v>4.1842777445765603E-2</v>
      </c>
    </row>
    <row r="14" spans="2:51">
      <c r="B14" s="18" t="s">
        <v>119</v>
      </c>
      <c r="C14" s="19">
        <v>4.9301479607423801E-2</v>
      </c>
      <c r="D14" s="19">
        <v>2.91843138486606E-2</v>
      </c>
      <c r="E14" s="19">
        <v>6.9609767334741099E-2</v>
      </c>
      <c r="F14" s="19"/>
      <c r="G14" s="19">
        <v>9.3232477695528101E-3</v>
      </c>
      <c r="H14" s="19">
        <v>5.20713838174513E-2</v>
      </c>
      <c r="I14" s="19">
        <v>4.9873157169866199E-2</v>
      </c>
      <c r="J14" s="19">
        <v>6.7921604227688406E-2</v>
      </c>
      <c r="K14" s="19">
        <v>7.7047817426941695E-2</v>
      </c>
      <c r="L14" s="19">
        <v>3.4615979677069898E-2</v>
      </c>
      <c r="M14" s="19"/>
      <c r="N14" s="19">
        <v>2.4931038454982901E-2</v>
      </c>
      <c r="O14" s="19">
        <v>5.0125289615760099E-2</v>
      </c>
      <c r="P14" s="19">
        <v>5.5628167894297899E-2</v>
      </c>
      <c r="Q14" s="19">
        <v>7.1615172805445798E-2</v>
      </c>
      <c r="R14" s="19"/>
      <c r="S14" s="19">
        <v>5.08332123832822E-2</v>
      </c>
      <c r="T14" s="19">
        <v>4.60309313489079E-2</v>
      </c>
      <c r="U14" s="19">
        <v>2.9593829721063399E-2</v>
      </c>
      <c r="V14" s="19">
        <v>8.7908333697413493E-2</v>
      </c>
      <c r="W14" s="19">
        <v>1.8878778369429899E-2</v>
      </c>
      <c r="X14" s="19">
        <v>3.1603874717655897E-2</v>
      </c>
      <c r="Y14" s="19">
        <v>4.9208398397179602E-2</v>
      </c>
      <c r="Z14" s="19">
        <v>5.9922375769981703E-2</v>
      </c>
      <c r="AA14" s="19">
        <v>4.4010843592054899E-2</v>
      </c>
      <c r="AB14" s="19">
        <v>4.0181575112123002E-2</v>
      </c>
      <c r="AC14" s="19">
        <v>6.1315841240987198E-2</v>
      </c>
      <c r="AD14" s="19">
        <v>0.11672830337587101</v>
      </c>
      <c r="AE14" s="19"/>
      <c r="AF14" s="19">
        <v>4.78191542224451E-2</v>
      </c>
      <c r="AG14" s="19">
        <v>3.7804014995910497E-2</v>
      </c>
      <c r="AH14" s="19">
        <v>0.119334816903095</v>
      </c>
      <c r="AI14" s="19"/>
      <c r="AJ14" s="19">
        <v>2.2716002178278301E-2</v>
      </c>
      <c r="AK14" s="19">
        <v>4.5839411692630901E-2</v>
      </c>
      <c r="AL14" s="19">
        <v>2.6789433154903002E-2</v>
      </c>
      <c r="AM14" s="19"/>
      <c r="AN14" s="19">
        <v>9.8270214204266501E-2</v>
      </c>
      <c r="AO14" s="19">
        <v>4.7201053926466903E-2</v>
      </c>
      <c r="AP14" s="19">
        <v>3.50312861983312E-2</v>
      </c>
      <c r="AQ14" s="19">
        <v>2.0082655384221399E-2</v>
      </c>
      <c r="AR14" s="19">
        <v>0</v>
      </c>
      <c r="AS14" s="19"/>
      <c r="AT14" s="19">
        <v>5.1041881319626198E-2</v>
      </c>
      <c r="AU14" s="19">
        <v>3.22983428519832E-2</v>
      </c>
      <c r="AV14" s="19"/>
      <c r="AW14" s="19">
        <v>2.1958135017120201E-2</v>
      </c>
      <c r="AX14" s="19">
        <v>4.79394419157377E-2</v>
      </c>
      <c r="AY14" s="19">
        <v>7.9213399310221699E-2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Y19"/>
  <sheetViews>
    <sheetView showGridLines="0" workbookViewId="0">
      <pane xSplit="2" topLeftCell="C1" activePane="topRight" state="frozen"/>
      <selection pane="topRight"/>
    </sheetView>
  </sheetViews>
  <sheetFormatPr defaultColWidth="10.85546875" defaultRowHeight="1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 min="46" max="47" width="10.7109375" customWidth="1"/>
    <col min="48" max="48" width="2.140625" customWidth="1"/>
    <col min="49" max="51" width="10.7109375" customWidth="1"/>
    <col min="52" max="52" width="2.140625" customWidth="1"/>
  </cols>
  <sheetData>
    <row r="2" spans="2:51" ht="39.950000000000003" customHeight="1">
      <c r="D2" s="31" t="s">
        <v>382</v>
      </c>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row>
    <row r="5" spans="2:51" ht="30" customHeight="1">
      <c r="B5" s="15"/>
      <c r="C5" s="15"/>
      <c r="D5" s="30" t="s">
        <v>61</v>
      </c>
      <c r="E5" s="30"/>
      <c r="F5" s="15"/>
      <c r="G5" s="30" t="s">
        <v>62</v>
      </c>
      <c r="H5" s="30"/>
      <c r="I5" s="30"/>
      <c r="J5" s="30"/>
      <c r="K5" s="30"/>
      <c r="L5" s="30"/>
      <c r="M5" s="15"/>
      <c r="N5" s="30" t="s">
        <v>63</v>
      </c>
      <c r="O5" s="30"/>
      <c r="P5" s="30"/>
      <c r="Q5" s="30"/>
      <c r="R5" s="15"/>
      <c r="S5" s="30" t="s">
        <v>64</v>
      </c>
      <c r="T5" s="30"/>
      <c r="U5" s="30"/>
      <c r="V5" s="30"/>
      <c r="W5" s="30"/>
      <c r="X5" s="30"/>
      <c r="Y5" s="30"/>
      <c r="Z5" s="30"/>
      <c r="AA5" s="30"/>
      <c r="AB5" s="30"/>
      <c r="AC5" s="30"/>
      <c r="AD5" s="30"/>
      <c r="AE5" s="15"/>
      <c r="AF5" s="30" t="s">
        <v>65</v>
      </c>
      <c r="AG5" s="30"/>
      <c r="AH5" s="30"/>
      <c r="AI5" s="15"/>
      <c r="AJ5" s="30" t="s">
        <v>66</v>
      </c>
      <c r="AK5" s="30"/>
      <c r="AL5" s="30"/>
      <c r="AM5" s="15"/>
      <c r="AN5" s="30" t="s">
        <v>67</v>
      </c>
      <c r="AO5" s="30"/>
      <c r="AP5" s="30"/>
      <c r="AQ5" s="30"/>
      <c r="AR5" s="30"/>
      <c r="AS5" s="15"/>
      <c r="AT5" s="30" t="s">
        <v>68</v>
      </c>
      <c r="AU5" s="30"/>
      <c r="AV5" s="15"/>
      <c r="AW5" s="30" t="s">
        <v>69</v>
      </c>
      <c r="AX5" s="30"/>
      <c r="AY5" s="30"/>
    </row>
    <row r="6" spans="2:51" ht="75">
      <c r="B6" t="s">
        <v>70</v>
      </c>
      <c r="C6" s="9" t="s">
        <v>71</v>
      </c>
      <c r="D6" s="12" t="s">
        <v>72</v>
      </c>
      <c r="E6" s="12" t="s">
        <v>73</v>
      </c>
      <c r="G6" s="12" t="s">
        <v>74</v>
      </c>
      <c r="H6" s="12" t="s">
        <v>75</v>
      </c>
      <c r="I6" s="12" t="s">
        <v>76</v>
      </c>
      <c r="J6" s="12" t="s">
        <v>77</v>
      </c>
      <c r="K6" s="12" t="s">
        <v>78</v>
      </c>
      <c r="L6" s="12" t="s">
        <v>79</v>
      </c>
      <c r="N6" s="12" t="s">
        <v>80</v>
      </c>
      <c r="O6" s="12" t="s">
        <v>81</v>
      </c>
      <c r="P6" s="12" t="s">
        <v>82</v>
      </c>
      <c r="Q6" s="12" t="s">
        <v>83</v>
      </c>
      <c r="S6" s="12" t="s">
        <v>84</v>
      </c>
      <c r="T6" s="12" t="s">
        <v>85</v>
      </c>
      <c r="U6" s="12" t="s">
        <v>86</v>
      </c>
      <c r="V6" s="12" t="s">
        <v>87</v>
      </c>
      <c r="W6" s="12" t="s">
        <v>88</v>
      </c>
      <c r="X6" s="12" t="s">
        <v>89</v>
      </c>
      <c r="Y6" s="12" t="s">
        <v>90</v>
      </c>
      <c r="Z6" s="12" t="s">
        <v>91</v>
      </c>
      <c r="AA6" s="12" t="s">
        <v>92</v>
      </c>
      <c r="AB6" s="12" t="s">
        <v>93</v>
      </c>
      <c r="AC6" s="12" t="s">
        <v>94</v>
      </c>
      <c r="AD6" s="12" t="s">
        <v>95</v>
      </c>
      <c r="AF6" s="12" t="s">
        <v>96</v>
      </c>
      <c r="AG6" s="12" t="s">
        <v>97</v>
      </c>
      <c r="AH6" s="12" t="s">
        <v>98</v>
      </c>
      <c r="AJ6" s="12" t="s">
        <v>99</v>
      </c>
      <c r="AK6" s="12" t="s">
        <v>100</v>
      </c>
      <c r="AL6" s="12" t="s">
        <v>101</v>
      </c>
      <c r="AN6" s="12" t="s">
        <v>102</v>
      </c>
      <c r="AO6" s="12" t="s">
        <v>103</v>
      </c>
      <c r="AP6" s="12" t="s">
        <v>104</v>
      </c>
      <c r="AQ6" s="12" t="s">
        <v>105</v>
      </c>
      <c r="AR6" s="12" t="s">
        <v>106</v>
      </c>
      <c r="AT6" s="12" t="s">
        <v>107</v>
      </c>
      <c r="AU6" s="12" t="s">
        <v>68</v>
      </c>
      <c r="AW6" s="12" t="s">
        <v>108</v>
      </c>
      <c r="AX6" s="12" t="s">
        <v>109</v>
      </c>
      <c r="AY6" s="12" t="s">
        <v>110</v>
      </c>
    </row>
    <row r="7" spans="2:51" ht="30" customHeight="1">
      <c r="B7" s="10" t="s">
        <v>111</v>
      </c>
      <c r="C7" s="10">
        <v>2053</v>
      </c>
      <c r="D7" s="10">
        <v>950</v>
      </c>
      <c r="E7" s="10">
        <v>1094</v>
      </c>
      <c r="F7" s="10"/>
      <c r="G7" s="10">
        <v>185</v>
      </c>
      <c r="H7" s="10">
        <v>299</v>
      </c>
      <c r="I7" s="10">
        <v>300</v>
      </c>
      <c r="J7" s="10">
        <v>320</v>
      </c>
      <c r="K7" s="10">
        <v>410</v>
      </c>
      <c r="L7" s="10">
        <v>539</v>
      </c>
      <c r="M7" s="10"/>
      <c r="N7" s="10">
        <v>588</v>
      </c>
      <c r="O7" s="10">
        <v>591</v>
      </c>
      <c r="P7" s="10">
        <v>394</v>
      </c>
      <c r="Q7" s="10">
        <v>461</v>
      </c>
      <c r="R7" s="10"/>
      <c r="S7" s="10">
        <v>215</v>
      </c>
      <c r="T7" s="10">
        <v>293</v>
      </c>
      <c r="U7" s="10">
        <v>205</v>
      </c>
      <c r="V7" s="10">
        <v>197</v>
      </c>
      <c r="W7" s="10">
        <v>158</v>
      </c>
      <c r="X7" s="10">
        <v>172</v>
      </c>
      <c r="Y7" s="10">
        <v>184</v>
      </c>
      <c r="Z7" s="10">
        <v>82</v>
      </c>
      <c r="AA7" s="10">
        <v>251</v>
      </c>
      <c r="AB7" s="10">
        <v>156</v>
      </c>
      <c r="AC7" s="10">
        <v>88</v>
      </c>
      <c r="AD7" s="10">
        <v>52</v>
      </c>
      <c r="AE7" s="10"/>
      <c r="AF7" s="10">
        <v>878</v>
      </c>
      <c r="AG7" s="10">
        <v>837</v>
      </c>
      <c r="AH7" s="10">
        <v>219</v>
      </c>
      <c r="AI7" s="10"/>
      <c r="AJ7" s="10">
        <v>524</v>
      </c>
      <c r="AK7" s="10">
        <v>599</v>
      </c>
      <c r="AL7" s="10">
        <v>167</v>
      </c>
      <c r="AM7" s="10"/>
      <c r="AN7" s="10">
        <v>416</v>
      </c>
      <c r="AO7" s="10">
        <v>351</v>
      </c>
      <c r="AP7" s="10">
        <v>476</v>
      </c>
      <c r="AQ7" s="10">
        <v>224</v>
      </c>
      <c r="AR7" s="10">
        <v>24</v>
      </c>
      <c r="AS7" s="10"/>
      <c r="AT7" s="10">
        <v>1882</v>
      </c>
      <c r="AU7" s="10">
        <v>157</v>
      </c>
      <c r="AV7" s="10"/>
      <c r="AW7" s="10">
        <v>995</v>
      </c>
      <c r="AX7" s="10">
        <v>212</v>
      </c>
      <c r="AY7" s="10">
        <v>846</v>
      </c>
    </row>
    <row r="8" spans="2:51" ht="30" customHeight="1">
      <c r="B8" s="11" t="s">
        <v>112</v>
      </c>
      <c r="C8" s="11">
        <v>2057</v>
      </c>
      <c r="D8" s="11">
        <v>976</v>
      </c>
      <c r="E8" s="11">
        <v>1071</v>
      </c>
      <c r="F8" s="11"/>
      <c r="G8" s="11">
        <v>209</v>
      </c>
      <c r="H8" s="11">
        <v>367</v>
      </c>
      <c r="I8" s="11">
        <v>338</v>
      </c>
      <c r="J8" s="11">
        <v>319</v>
      </c>
      <c r="K8" s="11">
        <v>338</v>
      </c>
      <c r="L8" s="11">
        <v>486</v>
      </c>
      <c r="M8" s="11"/>
      <c r="N8" s="11">
        <v>547</v>
      </c>
      <c r="O8" s="11">
        <v>546</v>
      </c>
      <c r="P8" s="11">
        <v>453</v>
      </c>
      <c r="Q8" s="11">
        <v>492</v>
      </c>
      <c r="R8" s="11"/>
      <c r="S8" s="11">
        <v>261</v>
      </c>
      <c r="T8" s="11">
        <v>273</v>
      </c>
      <c r="U8" s="11">
        <v>181</v>
      </c>
      <c r="V8" s="11">
        <v>208</v>
      </c>
      <c r="W8" s="11">
        <v>155</v>
      </c>
      <c r="X8" s="11">
        <v>182</v>
      </c>
      <c r="Y8" s="11">
        <v>176</v>
      </c>
      <c r="Z8" s="11">
        <v>74</v>
      </c>
      <c r="AA8" s="11">
        <v>246</v>
      </c>
      <c r="AB8" s="11">
        <v>158</v>
      </c>
      <c r="AC8" s="11">
        <v>88</v>
      </c>
      <c r="AD8" s="11">
        <v>56</v>
      </c>
      <c r="AE8" s="11"/>
      <c r="AF8" s="11">
        <v>849</v>
      </c>
      <c r="AG8" s="11">
        <v>833</v>
      </c>
      <c r="AH8" s="11">
        <v>242</v>
      </c>
      <c r="AI8" s="11"/>
      <c r="AJ8" s="11">
        <v>498</v>
      </c>
      <c r="AK8" s="11">
        <v>624</v>
      </c>
      <c r="AL8" s="11">
        <v>165</v>
      </c>
      <c r="AM8" s="11"/>
      <c r="AN8" s="11">
        <v>420</v>
      </c>
      <c r="AO8" s="11">
        <v>362</v>
      </c>
      <c r="AP8" s="11">
        <v>473</v>
      </c>
      <c r="AQ8" s="11">
        <v>229</v>
      </c>
      <c r="AR8" s="11">
        <v>23</v>
      </c>
      <c r="AS8" s="11"/>
      <c r="AT8" s="11">
        <v>1858</v>
      </c>
      <c r="AU8" s="11">
        <v>183</v>
      </c>
      <c r="AV8" s="11"/>
      <c r="AW8" s="11">
        <v>964</v>
      </c>
      <c r="AX8" s="11">
        <v>222</v>
      </c>
      <c r="AY8" s="11">
        <v>871</v>
      </c>
    </row>
    <row r="9" spans="2:51">
      <c r="B9" s="18" t="s">
        <v>372</v>
      </c>
      <c r="C9" s="17">
        <v>0.116059177270187</v>
      </c>
      <c r="D9" s="17">
        <v>0.15889995292085399</v>
      </c>
      <c r="E9" s="17">
        <v>7.7180145399688801E-2</v>
      </c>
      <c r="F9" s="17"/>
      <c r="G9" s="17">
        <v>9.2891836949365106E-2</v>
      </c>
      <c r="H9" s="17">
        <v>0.14649640280829301</v>
      </c>
      <c r="I9" s="17">
        <v>0.16687380651096301</v>
      </c>
      <c r="J9" s="17">
        <v>7.9881489123371494E-2</v>
      </c>
      <c r="K9" s="17">
        <v>0.108663405528087</v>
      </c>
      <c r="L9" s="17">
        <v>9.6531841184656103E-2</v>
      </c>
      <c r="M9" s="17"/>
      <c r="N9" s="17">
        <v>0.17907670354821001</v>
      </c>
      <c r="O9" s="17">
        <v>0.108824879216042</v>
      </c>
      <c r="P9" s="17">
        <v>8.9947274866563995E-2</v>
      </c>
      <c r="Q9" s="17">
        <v>7.4798547350906297E-2</v>
      </c>
      <c r="R9" s="17"/>
      <c r="S9" s="17">
        <v>0.15554020901252599</v>
      </c>
      <c r="T9" s="17">
        <v>7.8543865320346407E-2</v>
      </c>
      <c r="U9" s="17">
        <v>9.32709832524551E-2</v>
      </c>
      <c r="V9" s="17">
        <v>0.106174753859029</v>
      </c>
      <c r="W9" s="17">
        <v>0.15206259430334301</v>
      </c>
      <c r="X9" s="17">
        <v>0.109692257853876</v>
      </c>
      <c r="Y9" s="17">
        <v>0.120730227875917</v>
      </c>
      <c r="Z9" s="17">
        <v>0.18245276318376299</v>
      </c>
      <c r="AA9" s="17">
        <v>0.115879622690665</v>
      </c>
      <c r="AB9" s="17">
        <v>0.100872068306452</v>
      </c>
      <c r="AC9" s="17">
        <v>9.6036962832828199E-2</v>
      </c>
      <c r="AD9" s="17">
        <v>0.119264923347931</v>
      </c>
      <c r="AE9" s="17"/>
      <c r="AF9" s="17">
        <v>9.82879377523765E-2</v>
      </c>
      <c r="AG9" s="17">
        <v>0.160380333545074</v>
      </c>
      <c r="AH9" s="17">
        <v>4.7193143799592399E-2</v>
      </c>
      <c r="AI9" s="17"/>
      <c r="AJ9" s="17">
        <v>0.111558665142291</v>
      </c>
      <c r="AK9" s="17">
        <v>0.15860953624674601</v>
      </c>
      <c r="AL9" s="17">
        <v>0.123671456980256</v>
      </c>
      <c r="AM9" s="17"/>
      <c r="AN9" s="17">
        <v>8.2396714009600802E-2</v>
      </c>
      <c r="AO9" s="17">
        <v>9.5596567587240097E-2</v>
      </c>
      <c r="AP9" s="17">
        <v>0.154644761764062</v>
      </c>
      <c r="AQ9" s="17">
        <v>0.18836639367680699</v>
      </c>
      <c r="AR9" s="17">
        <v>0.42169678852506298</v>
      </c>
      <c r="AS9" s="17"/>
      <c r="AT9" s="17">
        <v>0.11240240439452701</v>
      </c>
      <c r="AU9" s="17">
        <v>0.151624392703578</v>
      </c>
      <c r="AV9" s="17"/>
      <c r="AW9" s="17">
        <v>0.16460476596924301</v>
      </c>
      <c r="AX9" s="17">
        <v>8.7511382323036194E-2</v>
      </c>
      <c r="AY9" s="17">
        <v>6.9584571608796802E-2</v>
      </c>
    </row>
    <row r="10" spans="2:51">
      <c r="B10" s="18" t="s">
        <v>373</v>
      </c>
      <c r="C10" s="17">
        <v>0.37752537860725799</v>
      </c>
      <c r="D10" s="17">
        <v>0.41658083494279902</v>
      </c>
      <c r="E10" s="17">
        <v>0.34216382410132801</v>
      </c>
      <c r="F10" s="17"/>
      <c r="G10" s="17">
        <v>0.39220647691148097</v>
      </c>
      <c r="H10" s="17">
        <v>0.37111983672516402</v>
      </c>
      <c r="I10" s="17">
        <v>0.35611193117955597</v>
      </c>
      <c r="J10" s="17">
        <v>0.34949367805968301</v>
      </c>
      <c r="K10" s="17">
        <v>0.37192846371334898</v>
      </c>
      <c r="L10" s="17">
        <v>0.41328891534247902</v>
      </c>
      <c r="M10" s="17"/>
      <c r="N10" s="17">
        <v>0.44059637976739202</v>
      </c>
      <c r="O10" s="17">
        <v>0.408876756427273</v>
      </c>
      <c r="P10" s="17">
        <v>0.33521311948563298</v>
      </c>
      <c r="Q10" s="17">
        <v>0.31200669251674901</v>
      </c>
      <c r="R10" s="17"/>
      <c r="S10" s="17">
        <v>0.38108067412764501</v>
      </c>
      <c r="T10" s="17">
        <v>0.39376804855410102</v>
      </c>
      <c r="U10" s="17">
        <v>0.37268189350185799</v>
      </c>
      <c r="V10" s="17">
        <v>0.37756008973361899</v>
      </c>
      <c r="W10" s="17">
        <v>0.35180541489435002</v>
      </c>
      <c r="X10" s="17">
        <v>0.41313828285350201</v>
      </c>
      <c r="Y10" s="17">
        <v>0.35895829688883502</v>
      </c>
      <c r="Z10" s="17">
        <v>0.354992860138864</v>
      </c>
      <c r="AA10" s="17">
        <v>0.342199067771708</v>
      </c>
      <c r="AB10" s="17">
        <v>0.40933399444056101</v>
      </c>
      <c r="AC10" s="17">
        <v>0.33662122691901702</v>
      </c>
      <c r="AD10" s="17">
        <v>0.47079691493089998</v>
      </c>
      <c r="AE10" s="17"/>
      <c r="AF10" s="17">
        <v>0.34882368391498197</v>
      </c>
      <c r="AG10" s="17">
        <v>0.43105036361663601</v>
      </c>
      <c r="AH10" s="17">
        <v>0.304186763293471</v>
      </c>
      <c r="AI10" s="17"/>
      <c r="AJ10" s="17">
        <v>0.415691891549274</v>
      </c>
      <c r="AK10" s="17">
        <v>0.376085118706382</v>
      </c>
      <c r="AL10" s="17">
        <v>0.45433062687168901</v>
      </c>
      <c r="AM10" s="17"/>
      <c r="AN10" s="17">
        <v>0.31108188048415802</v>
      </c>
      <c r="AO10" s="17">
        <v>0.34994888455983603</v>
      </c>
      <c r="AP10" s="17">
        <v>0.43746634193372302</v>
      </c>
      <c r="AQ10" s="17">
        <v>0.47305687555806603</v>
      </c>
      <c r="AR10" s="17">
        <v>0.31689250460031099</v>
      </c>
      <c r="AS10" s="17"/>
      <c r="AT10" s="17">
        <v>0.37784222385976801</v>
      </c>
      <c r="AU10" s="17">
        <v>0.39492651939808798</v>
      </c>
      <c r="AV10" s="17"/>
      <c r="AW10" s="17">
        <v>0.443986118012136</v>
      </c>
      <c r="AX10" s="17">
        <v>0.36879040200681201</v>
      </c>
      <c r="AY10" s="17">
        <v>0.30615306772520701</v>
      </c>
    </row>
    <row r="11" spans="2:51">
      <c r="B11" s="18" t="s">
        <v>374</v>
      </c>
      <c r="C11" s="17">
        <v>0.32628248374138802</v>
      </c>
      <c r="D11" s="17">
        <v>0.29374649860414298</v>
      </c>
      <c r="E11" s="17">
        <v>0.35605450690426399</v>
      </c>
      <c r="F11" s="17"/>
      <c r="G11" s="17">
        <v>0.27256475471337099</v>
      </c>
      <c r="H11" s="17">
        <v>0.26752112350327301</v>
      </c>
      <c r="I11" s="17">
        <v>0.30134180816385198</v>
      </c>
      <c r="J11" s="17">
        <v>0.36123068773219902</v>
      </c>
      <c r="K11" s="17">
        <v>0.37221778791456001</v>
      </c>
      <c r="L11" s="17">
        <v>0.356260560482552</v>
      </c>
      <c r="M11" s="17"/>
      <c r="N11" s="17">
        <v>0.24907156244404699</v>
      </c>
      <c r="O11" s="17">
        <v>0.30770233393908197</v>
      </c>
      <c r="P11" s="17">
        <v>0.34156465932832503</v>
      </c>
      <c r="Q11" s="17">
        <v>0.41907129065319099</v>
      </c>
      <c r="R11" s="17"/>
      <c r="S11" s="17">
        <v>0.26674480502745901</v>
      </c>
      <c r="T11" s="17">
        <v>0.33557590202776499</v>
      </c>
      <c r="U11" s="17">
        <v>0.32476575203582098</v>
      </c>
      <c r="V11" s="17">
        <v>0.36491827223651901</v>
      </c>
      <c r="W11" s="17">
        <v>0.276544326090013</v>
      </c>
      <c r="X11" s="17">
        <v>0.29270081644042301</v>
      </c>
      <c r="Y11" s="17">
        <v>0.35073826214745102</v>
      </c>
      <c r="Z11" s="17">
        <v>0.35122257296929599</v>
      </c>
      <c r="AA11" s="17">
        <v>0.356322772491937</v>
      </c>
      <c r="AB11" s="17">
        <v>0.33451300747874901</v>
      </c>
      <c r="AC11" s="17">
        <v>0.36826963636239402</v>
      </c>
      <c r="AD11" s="17">
        <v>0.335464658821164</v>
      </c>
      <c r="AE11" s="17"/>
      <c r="AF11" s="17">
        <v>0.36807786358129002</v>
      </c>
      <c r="AG11" s="17">
        <v>0.262590466264435</v>
      </c>
      <c r="AH11" s="17">
        <v>0.38934163845519798</v>
      </c>
      <c r="AI11" s="17"/>
      <c r="AJ11" s="17">
        <v>0.351332520091798</v>
      </c>
      <c r="AK11" s="17">
        <v>0.28186046276409299</v>
      </c>
      <c r="AL11" s="17">
        <v>0.26570457504788703</v>
      </c>
      <c r="AM11" s="17"/>
      <c r="AN11" s="17">
        <v>0.38560668691386801</v>
      </c>
      <c r="AO11" s="17">
        <v>0.35167138764565797</v>
      </c>
      <c r="AP11" s="17">
        <v>0.236264739491655</v>
      </c>
      <c r="AQ11" s="17">
        <v>0.20097097131833899</v>
      </c>
      <c r="AR11" s="17">
        <v>0.22119975574537001</v>
      </c>
      <c r="AS11" s="17"/>
      <c r="AT11" s="17">
        <v>0.33263116245928998</v>
      </c>
      <c r="AU11" s="17">
        <v>0.239923143504648</v>
      </c>
      <c r="AV11" s="17"/>
      <c r="AW11" s="17">
        <v>0.26683371598493499</v>
      </c>
      <c r="AX11" s="17">
        <v>0.350827083519622</v>
      </c>
      <c r="AY11" s="17">
        <v>0.38585371321887002</v>
      </c>
    </row>
    <row r="12" spans="2:51">
      <c r="B12" s="18" t="s">
        <v>375</v>
      </c>
      <c r="C12" s="17">
        <v>8.5508198490168705E-2</v>
      </c>
      <c r="D12" s="17">
        <v>6.6183908878060499E-2</v>
      </c>
      <c r="E12" s="17">
        <v>0.101766778155109</v>
      </c>
      <c r="F12" s="17"/>
      <c r="G12" s="17">
        <v>0.13709711346665601</v>
      </c>
      <c r="H12" s="17">
        <v>0.10258291287173001</v>
      </c>
      <c r="I12" s="17">
        <v>6.3914374099583393E-2</v>
      </c>
      <c r="J12" s="17">
        <v>7.4172318477490104E-2</v>
      </c>
      <c r="K12" s="17">
        <v>7.2597606160030206E-2</v>
      </c>
      <c r="L12" s="17">
        <v>8.1895678902295696E-2</v>
      </c>
      <c r="M12" s="17"/>
      <c r="N12" s="17">
        <v>6.3568127498667498E-2</v>
      </c>
      <c r="O12" s="17">
        <v>8.4210889550420595E-2</v>
      </c>
      <c r="P12" s="17">
        <v>0.10616359988862201</v>
      </c>
      <c r="Q12" s="17">
        <v>9.5581239280967303E-2</v>
      </c>
      <c r="R12" s="17"/>
      <c r="S12" s="17">
        <v>6.4003324863018601E-2</v>
      </c>
      <c r="T12" s="17">
        <v>0.103882044291495</v>
      </c>
      <c r="U12" s="17">
        <v>0.118646252725451</v>
      </c>
      <c r="V12" s="17">
        <v>6.7774600430449403E-2</v>
      </c>
      <c r="W12" s="17">
        <v>0.145072396984714</v>
      </c>
      <c r="X12" s="17">
        <v>7.3820889392917602E-2</v>
      </c>
      <c r="Y12" s="17">
        <v>9.1680156136438401E-2</v>
      </c>
      <c r="Z12" s="17">
        <v>7.7006530346262897E-2</v>
      </c>
      <c r="AA12" s="17">
        <v>8.9453429497731607E-2</v>
      </c>
      <c r="AB12" s="17">
        <v>4.4579061385909301E-2</v>
      </c>
      <c r="AC12" s="17">
        <v>9.6698941790925794E-2</v>
      </c>
      <c r="AD12" s="17">
        <v>0</v>
      </c>
      <c r="AE12" s="17"/>
      <c r="AF12" s="17">
        <v>8.9642828698469901E-2</v>
      </c>
      <c r="AG12" s="17">
        <v>7.2194917277316001E-2</v>
      </c>
      <c r="AH12" s="17">
        <v>8.8068436183004695E-2</v>
      </c>
      <c r="AI12" s="17"/>
      <c r="AJ12" s="17">
        <v>6.9412347449627806E-2</v>
      </c>
      <c r="AK12" s="17">
        <v>0.102421466491583</v>
      </c>
      <c r="AL12" s="17">
        <v>5.85742314433991E-2</v>
      </c>
      <c r="AM12" s="17"/>
      <c r="AN12" s="17">
        <v>9.8496079479937299E-2</v>
      </c>
      <c r="AO12" s="17">
        <v>9.8679604993375594E-2</v>
      </c>
      <c r="AP12" s="17">
        <v>6.8394984898911604E-2</v>
      </c>
      <c r="AQ12" s="17">
        <v>6.0603916264092103E-2</v>
      </c>
      <c r="AR12" s="17">
        <v>4.0210951129255698E-2</v>
      </c>
      <c r="AS12" s="17"/>
      <c r="AT12" s="17">
        <v>8.4931122141824897E-2</v>
      </c>
      <c r="AU12" s="17">
        <v>9.2374207411161105E-2</v>
      </c>
      <c r="AV12" s="17"/>
      <c r="AW12" s="17">
        <v>7.4981386790551302E-2</v>
      </c>
      <c r="AX12" s="17">
        <v>0.10259190094354401</v>
      </c>
      <c r="AY12" s="17">
        <v>9.2805242141644595E-2</v>
      </c>
    </row>
    <row r="13" spans="2:51">
      <c r="B13" s="18" t="s">
        <v>376</v>
      </c>
      <c r="C13" s="17">
        <v>3.7609320603711797E-2</v>
      </c>
      <c r="D13" s="17">
        <v>3.2346641757134101E-2</v>
      </c>
      <c r="E13" s="17">
        <v>4.2736189934993098E-2</v>
      </c>
      <c r="F13" s="17"/>
      <c r="G13" s="17">
        <v>3.26031988080435E-2</v>
      </c>
      <c r="H13" s="17">
        <v>6.8983092975805002E-2</v>
      </c>
      <c r="I13" s="17">
        <v>4.1601569258972702E-2</v>
      </c>
      <c r="J13" s="17">
        <v>4.53459498870964E-2</v>
      </c>
      <c r="K13" s="17">
        <v>3.2696626636802797E-2</v>
      </c>
      <c r="L13" s="17">
        <v>1.15844442365247E-2</v>
      </c>
      <c r="M13" s="17"/>
      <c r="N13" s="17">
        <v>3.1294544732341001E-2</v>
      </c>
      <c r="O13" s="17">
        <v>3.2189002762224903E-2</v>
      </c>
      <c r="P13" s="17">
        <v>6.6188593800038498E-2</v>
      </c>
      <c r="Q13" s="17">
        <v>2.5784545903364601E-2</v>
      </c>
      <c r="R13" s="17"/>
      <c r="S13" s="17">
        <v>5.5482256537298602E-2</v>
      </c>
      <c r="T13" s="17">
        <v>2.60581549589738E-2</v>
      </c>
      <c r="U13" s="17">
        <v>1.27532097596191E-2</v>
      </c>
      <c r="V13" s="17">
        <v>4.2962903380772501E-2</v>
      </c>
      <c r="W13" s="17">
        <v>3.9974887686978801E-2</v>
      </c>
      <c r="X13" s="17">
        <v>4.7497803982787502E-2</v>
      </c>
      <c r="Y13" s="17">
        <v>4.4762358296644003E-2</v>
      </c>
      <c r="Z13" s="17">
        <v>2.00894862741463E-2</v>
      </c>
      <c r="AA13" s="17">
        <v>3.5779633597241602E-2</v>
      </c>
      <c r="AB13" s="17">
        <v>2.8223797539690398E-2</v>
      </c>
      <c r="AC13" s="17">
        <v>5.4508112559047701E-2</v>
      </c>
      <c r="AD13" s="17">
        <v>4.1277092842493299E-2</v>
      </c>
      <c r="AE13" s="17"/>
      <c r="AF13" s="17">
        <v>4.6590464322013803E-2</v>
      </c>
      <c r="AG13" s="17">
        <v>2.61826695838486E-2</v>
      </c>
      <c r="AH13" s="17">
        <v>6.1693530810193999E-2</v>
      </c>
      <c r="AI13" s="17"/>
      <c r="AJ13" s="17">
        <v>2.4589154116412899E-2</v>
      </c>
      <c r="AK13" s="17">
        <v>3.8534537564749699E-2</v>
      </c>
      <c r="AL13" s="17">
        <v>6.0802744704379297E-2</v>
      </c>
      <c r="AM13" s="17"/>
      <c r="AN13" s="17">
        <v>4.41201150581923E-2</v>
      </c>
      <c r="AO13" s="17">
        <v>4.9275156919548903E-2</v>
      </c>
      <c r="AP13" s="17">
        <v>4.0789049032061903E-2</v>
      </c>
      <c r="AQ13" s="17">
        <v>3.8251516072006102E-2</v>
      </c>
      <c r="AR13" s="17">
        <v>0</v>
      </c>
      <c r="AS13" s="17"/>
      <c r="AT13" s="17">
        <v>3.7073104628181502E-2</v>
      </c>
      <c r="AU13" s="17">
        <v>4.6352533685058601E-2</v>
      </c>
      <c r="AV13" s="17"/>
      <c r="AW13" s="17">
        <v>2.6368238450607099E-2</v>
      </c>
      <c r="AX13" s="17">
        <v>4.4787695305615903E-2</v>
      </c>
      <c r="AY13" s="17">
        <v>4.8225879282396099E-2</v>
      </c>
    </row>
    <row r="14" spans="2:51">
      <c r="B14" s="18" t="s">
        <v>119</v>
      </c>
      <c r="C14" s="19">
        <v>5.70154412872865E-2</v>
      </c>
      <c r="D14" s="19">
        <v>3.2242162897009097E-2</v>
      </c>
      <c r="E14" s="19">
        <v>8.0098555504616795E-2</v>
      </c>
      <c r="F14" s="19"/>
      <c r="G14" s="19">
        <v>7.2636619151082799E-2</v>
      </c>
      <c r="H14" s="19">
        <v>4.32966311157355E-2</v>
      </c>
      <c r="I14" s="19">
        <v>7.0156510787073495E-2</v>
      </c>
      <c r="J14" s="19">
        <v>8.9875876720159995E-2</v>
      </c>
      <c r="K14" s="19">
        <v>4.1896110047170601E-2</v>
      </c>
      <c r="L14" s="19">
        <v>4.0438559851493402E-2</v>
      </c>
      <c r="M14" s="19"/>
      <c r="N14" s="19">
        <v>3.63926820093433E-2</v>
      </c>
      <c r="O14" s="19">
        <v>5.8196138104958002E-2</v>
      </c>
      <c r="P14" s="19">
        <v>6.0922752630817797E-2</v>
      </c>
      <c r="Q14" s="19">
        <v>7.27576842948221E-2</v>
      </c>
      <c r="R14" s="19"/>
      <c r="S14" s="19">
        <v>7.7148730432052698E-2</v>
      </c>
      <c r="T14" s="19">
        <v>6.21719848473185E-2</v>
      </c>
      <c r="U14" s="19">
        <v>7.7881908724795099E-2</v>
      </c>
      <c r="V14" s="19">
        <v>4.0609380359611001E-2</v>
      </c>
      <c r="W14" s="19">
        <v>3.4540380040600803E-2</v>
      </c>
      <c r="X14" s="19">
        <v>6.3149949476494299E-2</v>
      </c>
      <c r="Y14" s="19">
        <v>3.3130698654713998E-2</v>
      </c>
      <c r="Z14" s="19">
        <v>1.42357870876679E-2</v>
      </c>
      <c r="AA14" s="19">
        <v>6.0365473950717202E-2</v>
      </c>
      <c r="AB14" s="19">
        <v>8.2478070848638702E-2</v>
      </c>
      <c r="AC14" s="19">
        <v>4.7865119535786697E-2</v>
      </c>
      <c r="AD14" s="19">
        <v>3.3196410057511901E-2</v>
      </c>
      <c r="AE14" s="19"/>
      <c r="AF14" s="19">
        <v>4.8577221730867502E-2</v>
      </c>
      <c r="AG14" s="19">
        <v>4.76012497126901E-2</v>
      </c>
      <c r="AH14" s="19">
        <v>0.10951648745853999</v>
      </c>
      <c r="AI14" s="19"/>
      <c r="AJ14" s="19">
        <v>2.7415421650595798E-2</v>
      </c>
      <c r="AK14" s="19">
        <v>4.2488878226446099E-2</v>
      </c>
      <c r="AL14" s="19">
        <v>3.6916364952389501E-2</v>
      </c>
      <c r="AM14" s="19"/>
      <c r="AN14" s="19">
        <v>7.8298524054243396E-2</v>
      </c>
      <c r="AO14" s="19">
        <v>5.4828398294341198E-2</v>
      </c>
      <c r="AP14" s="19">
        <v>6.2440122879586099E-2</v>
      </c>
      <c r="AQ14" s="19">
        <v>3.8750327110689299E-2</v>
      </c>
      <c r="AR14" s="19">
        <v>0</v>
      </c>
      <c r="AS14" s="19"/>
      <c r="AT14" s="19">
        <v>5.5119982516408803E-2</v>
      </c>
      <c r="AU14" s="19">
        <v>7.4799203297467101E-2</v>
      </c>
      <c r="AV14" s="19"/>
      <c r="AW14" s="19">
        <v>2.32257747925281E-2</v>
      </c>
      <c r="AX14" s="19">
        <v>4.5491535901369597E-2</v>
      </c>
      <c r="AY14" s="19">
        <v>9.7377526023085706E-2</v>
      </c>
    </row>
    <row r="15" spans="2:51">
      <c r="B15" s="16" t="s">
        <v>16</v>
      </c>
    </row>
    <row r="16" spans="2:51">
      <c r="B16" t="s">
        <v>666</v>
      </c>
    </row>
    <row r="17" spans="2:2">
      <c r="B17" t="s">
        <v>667</v>
      </c>
    </row>
    <row r="19" spans="2:2">
      <c r="B19" s="8" t="str">
        <f>HYPERLINK("#'Contents'!A1", "Return to Contents")</f>
        <v>Return to Contents</v>
      </c>
    </row>
  </sheetData>
  <mergeCells count="10">
    <mergeCell ref="AJ5:AL5"/>
    <mergeCell ref="AN5:AR5"/>
    <mergeCell ref="AT5:AU5"/>
    <mergeCell ref="AW5:AY5"/>
    <mergeCell ref="D2:AR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6" ma:contentTypeDescription="Create a new document." ma:contentTypeScope="" ma:versionID="2b03baaaf7f3a8c9dc677aee0aa53540">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2aae494607d8b76fa8ed3d33ec74581e"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3B99C21-C3ED-4D12-A057-6391E9179ECE}"/>
</file>

<file path=customXml/itemProps2.xml><?xml version="1.0" encoding="utf-8"?>
<ds:datastoreItem xmlns:ds="http://schemas.openxmlformats.org/officeDocument/2006/customXml" ds:itemID="{944F6DF8-96B2-45ED-AA98-F484CCADCD71}"/>
</file>

<file path=customXml/itemProps3.xml><?xml version="1.0" encoding="utf-8"?>
<ds:datastoreItem xmlns:ds="http://schemas.openxmlformats.org/officeDocument/2006/customXml" ds:itemID="{BC8106DC-2799-4DDA-8624-809074F321B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sebwr</dc:creator>
  <cp:keywords/>
  <dc:description/>
  <cp:lastModifiedBy>Rebecca Hill</cp:lastModifiedBy>
  <cp:revision/>
  <dcterms:created xsi:type="dcterms:W3CDTF">2022-09-25T22:09:15Z</dcterms:created>
  <dcterms:modified xsi:type="dcterms:W3CDTF">2023-02-23T21:03:50Z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